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8.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nrtin\Downloads\"/>
    </mc:Choice>
  </mc:AlternateContent>
  <xr:revisionPtr revIDLastSave="0" documentId="13_ncr:1_{AE054E48-0167-4D64-9BB4-6F95AEE8B37C}" xr6:coauthVersionLast="47" xr6:coauthVersionMax="47" xr10:uidLastSave="{00000000-0000-0000-0000-000000000000}"/>
  <workbookProtection workbookAlgorithmName="SHA-512" workbookHashValue="LmW4tNgoWvWH7u/w/bHl4i96kWLPrFcbdEpzJ1KEAqm3F21t+vH3q85636Rq1fbSDyjUjJaiaOpTvM1q7lEPCw==" workbookSaltValue="nJmZ+1GX/W6sZn1CW/RPNA==" workbookSpinCount="100000" lockStructure="1"/>
  <bookViews>
    <workbookView xWindow="-110" yWindow="-110" windowWidth="19420" windowHeight="10300" tabRatio="995" firstSheet="5" activeTab="5" xr2:uid="{00000000-000D-0000-FFFF-FFFF00000000}"/>
  </bookViews>
  <sheets>
    <sheet name="May-23 Plan- Completed" sheetId="52" state="hidden" r:id="rId1"/>
    <sheet name="Jul-23 Plan - Old " sheetId="57" state="hidden" r:id="rId2"/>
    <sheet name="Aug-23 Plan -old" sheetId="62" state="hidden" r:id="rId3"/>
    <sheet name="Sep-23 Plan-Old" sheetId="65" state="hidden" r:id="rId4"/>
    <sheet name="Nov-23 Plan (2)" sheetId="66" state="hidden" r:id="rId5"/>
    <sheet name="Top Sheet" sheetId="8" r:id="rId6"/>
    <sheet name="Automated DPR" sheetId="67" state="hidden" r:id="rId7"/>
    <sheet name="Priority" sheetId="50" state="hidden" r:id="rId8"/>
    <sheet name="Details" sheetId="5" state="hidden" r:id="rId9"/>
    <sheet name="Weekly plan" sheetId="55" state="hidden" r:id="rId10"/>
    <sheet name="Backup" sheetId="1" r:id="rId11"/>
    <sheet name="Drop-down" sheetId="11" state="hidden" r:id="rId12"/>
    <sheet name="Summary" sheetId="27" state="hidden" r:id="rId13"/>
    <sheet name="Rohan- Backup sheet" sheetId="60" state="hidden" r:id="rId14"/>
    <sheet name="Daily Concrete Register" sheetId="64" state="hidden" r:id="rId15"/>
    <sheet name="Manpower" sheetId="63" state="hidden" r:id="rId16"/>
    <sheet name="Micro" sheetId="28" state="hidden" r:id="rId17"/>
    <sheet name="Trapezoidal- Girder Update " sheetId="61" state="hidden" r:id="rId18"/>
    <sheet name="Mat&amp;Equip" sheetId="30" state="hidden" r:id="rId19"/>
    <sheet name="Apr-23 Plan- OLD" sheetId="51" state="hidden" r:id="rId20"/>
    <sheet name="Concerns" sheetId="17" state="hidden" r:id="rId21"/>
    <sheet name="Constraints" sheetId="31" state="hidden" r:id="rId22"/>
    <sheet name="Drawing Register" sheetId="18" state="hidden" r:id="rId23"/>
    <sheet name="Info Register" sheetId="43" state="hidden" r:id="rId24"/>
    <sheet name="Graphs Data" sheetId="9" state="hidden" r:id="rId25"/>
    <sheet name="Civil S-curve" sheetId="38" state="hidden" r:id="rId26"/>
    <sheet name="Weekly update " sheetId="56" state="hidden" r:id="rId27"/>
    <sheet name="Overall S-curve" sheetId="35" state="hidden" r:id="rId28"/>
    <sheet name="Engg S-curve" sheetId="36" state="hidden" r:id="rId29"/>
    <sheet name="Procurement S-curve" sheetId="37" state="hidden" r:id="rId30"/>
    <sheet name="Pre-cast Erection S-Curve" sheetId="40" state="hidden" r:id="rId31"/>
    <sheet name="Mechanical S-Curve" sheetId="41" state="hidden" r:id="rId32"/>
    <sheet name="Month-wise Plan" sheetId="13" state="hidden" r:id="rId33"/>
    <sheet name="June-23 Plan " sheetId="53" state="hidden" r:id="rId34"/>
    <sheet name="Week-wise" sheetId="33" state="hidden" r:id="rId35"/>
    <sheet name="Activity-wise" sheetId="34" state="hidden" r:id="rId36"/>
    <sheet name="Pictorial" sheetId="19" state="hidden" r:id="rId37"/>
    <sheet name="Jan-23 Plan" sheetId="47" state="hidden" r:id="rId38"/>
    <sheet name="Feb-23 Plan" sheetId="48" state="hidden" r:id="rId39"/>
    <sheet name="Dec-23 Plan" sheetId="49" state="hidden" r:id="rId40"/>
    <sheet name="Precast- Segment Casting plan " sheetId="58" state="hidden" r:id="rId41"/>
    <sheet name="Plan- Rohan" sheetId="54" state="hidden" r:id="rId42"/>
    <sheet name="Dec-22 Plan" sheetId="45" state="hidden" r:id="rId43"/>
    <sheet name="Nov-22 Plan" sheetId="44" state="hidden" r:id="rId44"/>
    <sheet name="Oct-22 Plan" sheetId="39" state="hidden" r:id="rId45"/>
    <sheet name="Sep-22 Plan" sheetId="26" state="hidden" r:id="rId46"/>
    <sheet name="Plan July" sheetId="4"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s>
  <definedNames>
    <definedName name="\" localSheetId="14" hidden="1">{#N/A,#N/A,FALSE,"MODULE3"}</definedName>
    <definedName name="\" localSheetId="15" hidden="1">{#N/A,#N/A,FALSE,"MODULE3"}</definedName>
    <definedName name="\" localSheetId="41" hidden="1">{#N/A,#N/A,FALSE,"MODULE3"}</definedName>
    <definedName name="\" localSheetId="40" hidden="1">{#N/A,#N/A,FALSE,"MODULE3"}</definedName>
    <definedName name="\" localSheetId="7" hidden="1">{#N/A,#N/A,FALSE,"MODULE3"}</definedName>
    <definedName name="\" localSheetId="17" hidden="1">{#N/A,#N/A,FALSE,"MODULE3"}</definedName>
    <definedName name="\" hidden="1">{#N/A,#N/A,FALSE,"MODULE3"}</definedName>
    <definedName name="\0" localSheetId="41">#REF!</definedName>
    <definedName name="\0" localSheetId="40">#REF!</definedName>
    <definedName name="\0" localSheetId="7">#REF!</definedName>
    <definedName name="\0" localSheetId="5">#REF!</definedName>
    <definedName name="\0">#REF!</definedName>
    <definedName name="\a">#N/A</definedName>
    <definedName name="\b">#N/A</definedName>
    <definedName name="\c" localSheetId="41">#REF!</definedName>
    <definedName name="\c" localSheetId="40">#REF!</definedName>
    <definedName name="\c" localSheetId="7">#REF!</definedName>
    <definedName name="\c" localSheetId="5">#REF!</definedName>
    <definedName name="\c">#REF!</definedName>
    <definedName name="\D" localSheetId="41">[1]ANAL!#REF!</definedName>
    <definedName name="\D" localSheetId="40">[1]ANAL!#REF!</definedName>
    <definedName name="\D" localSheetId="7">[1]ANAL!#REF!</definedName>
    <definedName name="\D" localSheetId="5">[1]ANAL!#REF!</definedName>
    <definedName name="\D">[1]ANAL!#REF!</definedName>
    <definedName name="\d\srh.xls" localSheetId="41">[1]ANAL!#REF!</definedName>
    <definedName name="\d\srh.xls" localSheetId="40">[1]ANAL!#REF!</definedName>
    <definedName name="\d\srh.xls" localSheetId="7">[1]ANAL!#REF!</definedName>
    <definedName name="\d\srh.xls" localSheetId="5">[1]ANAL!#REF!</definedName>
    <definedName name="\d\srh.xls">[1]ANAL!#REF!</definedName>
    <definedName name="\H" localSheetId="5">'[2]#REF'!#REF!</definedName>
    <definedName name="\H">'[2]#REF'!#REF!</definedName>
    <definedName name="\o" localSheetId="5">'[3]Rate Analysis'!#REF!</definedName>
    <definedName name="\o">'[3]Rate Analysis'!#REF!</definedName>
    <definedName name="\p" localSheetId="41">#REF!</definedName>
    <definedName name="\p" localSheetId="40">#REF!</definedName>
    <definedName name="\p" localSheetId="7">#REF!</definedName>
    <definedName name="\p" localSheetId="5">#REF!</definedName>
    <definedName name="\p">#REF!</definedName>
    <definedName name="\s">#N/A</definedName>
    <definedName name="\z">#N/A</definedName>
    <definedName name="_______________________________________________bb1" localSheetId="14" hidden="1">{"'Bill No. 7'!$A$1:$G$32"}</definedName>
    <definedName name="_______________________________________________bb1" localSheetId="15" hidden="1">{"'Bill No. 7'!$A$1:$G$32"}</definedName>
    <definedName name="_______________________________________________bb1" localSheetId="41" hidden="1">{"'Bill No. 7'!$A$1:$G$32"}</definedName>
    <definedName name="_______________________________________________bb1" localSheetId="40" hidden="1">{"'Bill No. 7'!$A$1:$G$32"}</definedName>
    <definedName name="_______________________________________________bb1" localSheetId="7" hidden="1">{"'Bill No. 7'!$A$1:$G$32"}</definedName>
    <definedName name="_______________________________________________bb1" localSheetId="17" hidden="1">{"'Bill No. 7'!$A$1:$G$32"}</definedName>
    <definedName name="_______________________________________________bb1" hidden="1">{"'Bill No. 7'!$A$1:$G$32"}</definedName>
    <definedName name="_____________________________________________bb1" localSheetId="14" hidden="1">{"'Bill No. 7'!$A$1:$G$32"}</definedName>
    <definedName name="_____________________________________________bb1" localSheetId="15" hidden="1">{"'Bill No. 7'!$A$1:$G$32"}</definedName>
    <definedName name="_____________________________________________bb1" localSheetId="41" hidden="1">{"'Bill No. 7'!$A$1:$G$32"}</definedName>
    <definedName name="_____________________________________________bb1" localSheetId="40" hidden="1">{"'Bill No. 7'!$A$1:$G$32"}</definedName>
    <definedName name="_____________________________________________bb1" localSheetId="7" hidden="1">{"'Bill No. 7'!$A$1:$G$32"}</definedName>
    <definedName name="_____________________________________________bb1" localSheetId="17" hidden="1">{"'Bill No. 7'!$A$1:$G$32"}</definedName>
    <definedName name="_____________________________________________bb1" hidden="1">{"'Bill No. 7'!$A$1:$G$32"}</definedName>
    <definedName name="___________________________________________bb1" localSheetId="14" hidden="1">{"'Bill No. 7'!$A$1:$G$32"}</definedName>
    <definedName name="___________________________________________bb1" localSheetId="15" hidden="1">{"'Bill No. 7'!$A$1:$G$32"}</definedName>
    <definedName name="___________________________________________bb1" localSheetId="41" hidden="1">{"'Bill No. 7'!$A$1:$G$32"}</definedName>
    <definedName name="___________________________________________bb1" localSheetId="40" hidden="1">{"'Bill No. 7'!$A$1:$G$32"}</definedName>
    <definedName name="___________________________________________bb1" localSheetId="7" hidden="1">{"'Bill No. 7'!$A$1:$G$32"}</definedName>
    <definedName name="___________________________________________bb1" localSheetId="17" hidden="1">{"'Bill No. 7'!$A$1:$G$32"}</definedName>
    <definedName name="___________________________________________bb1" hidden="1">{"'Bill No. 7'!$A$1:$G$32"}</definedName>
    <definedName name="_________________________________________bb1" localSheetId="14" hidden="1">{"'Bill No. 7'!$A$1:$G$32"}</definedName>
    <definedName name="_________________________________________bb1" localSheetId="15" hidden="1">{"'Bill No. 7'!$A$1:$G$32"}</definedName>
    <definedName name="_________________________________________bb1" localSheetId="41" hidden="1">{"'Bill No. 7'!$A$1:$G$32"}</definedName>
    <definedName name="_________________________________________bb1" localSheetId="40" hidden="1">{"'Bill No. 7'!$A$1:$G$32"}</definedName>
    <definedName name="_________________________________________bb1" localSheetId="7" hidden="1">{"'Bill No. 7'!$A$1:$G$32"}</definedName>
    <definedName name="_________________________________________bb1" localSheetId="17" hidden="1">{"'Bill No. 7'!$A$1:$G$32"}</definedName>
    <definedName name="_________________________________________bb1" hidden="1">{"'Bill No. 7'!$A$1:$G$32"}</definedName>
    <definedName name="_______________________________________bb1" localSheetId="14" hidden="1">{"'Bill No. 7'!$A$1:$G$32"}</definedName>
    <definedName name="_______________________________________bb1" localSheetId="15" hidden="1">{"'Bill No. 7'!$A$1:$G$32"}</definedName>
    <definedName name="_______________________________________bb1" localSheetId="41" hidden="1">{"'Bill No. 7'!$A$1:$G$32"}</definedName>
    <definedName name="_______________________________________bb1" localSheetId="40" hidden="1">{"'Bill No. 7'!$A$1:$G$32"}</definedName>
    <definedName name="_______________________________________bb1" localSheetId="7" hidden="1">{"'Bill No. 7'!$A$1:$G$32"}</definedName>
    <definedName name="_______________________________________bb1" localSheetId="17" hidden="1">{"'Bill No. 7'!$A$1:$G$32"}</definedName>
    <definedName name="_______________________________________bb1" hidden="1">{"'Bill No. 7'!$A$1:$G$32"}</definedName>
    <definedName name="_____________________________________bb1" localSheetId="14" hidden="1">{"'Bill No. 7'!$A$1:$G$32"}</definedName>
    <definedName name="_____________________________________bb1" localSheetId="15" hidden="1">{"'Bill No. 7'!$A$1:$G$32"}</definedName>
    <definedName name="_____________________________________bb1" localSheetId="41" hidden="1">{"'Bill No. 7'!$A$1:$G$32"}</definedName>
    <definedName name="_____________________________________bb1" localSheetId="40" hidden="1">{"'Bill No. 7'!$A$1:$G$32"}</definedName>
    <definedName name="_____________________________________bb1" localSheetId="7" hidden="1">{"'Bill No. 7'!$A$1:$G$32"}</definedName>
    <definedName name="_____________________________________bb1" localSheetId="17" hidden="1">{"'Bill No. 7'!$A$1:$G$32"}</definedName>
    <definedName name="_____________________________________bb1" hidden="1">{"'Bill No. 7'!$A$1:$G$32"}</definedName>
    <definedName name="___________________________________bb1" localSheetId="14" hidden="1">{"'Bill No. 7'!$A$1:$G$32"}</definedName>
    <definedName name="___________________________________bb1" localSheetId="15" hidden="1">{"'Bill No. 7'!$A$1:$G$32"}</definedName>
    <definedName name="___________________________________bb1" localSheetId="41" hidden="1">{"'Bill No. 7'!$A$1:$G$32"}</definedName>
    <definedName name="___________________________________bb1" localSheetId="40" hidden="1">{"'Bill No. 7'!$A$1:$G$32"}</definedName>
    <definedName name="___________________________________bb1" localSheetId="7" hidden="1">{"'Bill No. 7'!$A$1:$G$32"}</definedName>
    <definedName name="___________________________________bb1" localSheetId="17" hidden="1">{"'Bill No. 7'!$A$1:$G$32"}</definedName>
    <definedName name="___________________________________bb1" hidden="1">{"'Bill No. 7'!$A$1:$G$32"}</definedName>
    <definedName name="_________________________________bb1" localSheetId="14" hidden="1">{"'Bill No. 7'!$A$1:$G$32"}</definedName>
    <definedName name="_________________________________bb1" localSheetId="15" hidden="1">{"'Bill No. 7'!$A$1:$G$32"}</definedName>
    <definedName name="_________________________________bb1" localSheetId="41" hidden="1">{"'Bill No. 7'!$A$1:$G$32"}</definedName>
    <definedName name="_________________________________bb1" localSheetId="40" hidden="1">{"'Bill No. 7'!$A$1:$G$32"}</definedName>
    <definedName name="_________________________________bb1" localSheetId="7" hidden="1">{"'Bill No. 7'!$A$1:$G$32"}</definedName>
    <definedName name="_________________________________bb1" localSheetId="17" hidden="1">{"'Bill No. 7'!$A$1:$G$32"}</definedName>
    <definedName name="_________________________________bb1" hidden="1">{"'Bill No. 7'!$A$1:$G$32"}</definedName>
    <definedName name="_______________________________bb1" localSheetId="14" hidden="1">{"'Bill No. 7'!$A$1:$G$32"}</definedName>
    <definedName name="_______________________________bb1" localSheetId="15" hidden="1">{"'Bill No. 7'!$A$1:$G$32"}</definedName>
    <definedName name="_______________________________bb1" localSheetId="41" hidden="1">{"'Bill No. 7'!$A$1:$G$32"}</definedName>
    <definedName name="_______________________________bb1" localSheetId="40" hidden="1">{"'Bill No. 7'!$A$1:$G$32"}</definedName>
    <definedName name="_______________________________bb1" localSheetId="7" hidden="1">{"'Bill No. 7'!$A$1:$G$32"}</definedName>
    <definedName name="_______________________________bb1" localSheetId="17" hidden="1">{"'Bill No. 7'!$A$1:$G$32"}</definedName>
    <definedName name="_______________________________bb1" hidden="1">{"'Bill No. 7'!$A$1:$G$32"}</definedName>
    <definedName name="_____________________________bb1" localSheetId="14" hidden="1">{"'Bill No. 7'!$A$1:$G$32"}</definedName>
    <definedName name="_____________________________bb1" localSheetId="15" hidden="1">{"'Bill No. 7'!$A$1:$G$32"}</definedName>
    <definedName name="_____________________________bb1" localSheetId="41" hidden="1">{"'Bill No. 7'!$A$1:$G$32"}</definedName>
    <definedName name="_____________________________bb1" localSheetId="40" hidden="1">{"'Bill No. 7'!$A$1:$G$32"}</definedName>
    <definedName name="_____________________________bb1" localSheetId="7" hidden="1">{"'Bill No. 7'!$A$1:$G$32"}</definedName>
    <definedName name="_____________________________bb1" localSheetId="17" hidden="1">{"'Bill No. 7'!$A$1:$G$32"}</definedName>
    <definedName name="_____________________________bb1" hidden="1">{"'Bill No. 7'!$A$1:$G$32"}</definedName>
    <definedName name="___________________________bb1" localSheetId="14" hidden="1">{"'Bill No. 7'!$A$1:$G$32"}</definedName>
    <definedName name="___________________________bb1" localSheetId="15" hidden="1">{"'Bill No. 7'!$A$1:$G$32"}</definedName>
    <definedName name="___________________________bb1" localSheetId="41" hidden="1">{"'Bill No. 7'!$A$1:$G$32"}</definedName>
    <definedName name="___________________________bb1" localSheetId="40" hidden="1">{"'Bill No. 7'!$A$1:$G$32"}</definedName>
    <definedName name="___________________________bb1" localSheetId="7" hidden="1">{"'Bill No. 7'!$A$1:$G$32"}</definedName>
    <definedName name="___________________________bb1" localSheetId="17" hidden="1">{"'Bill No. 7'!$A$1:$G$32"}</definedName>
    <definedName name="___________________________bb1" hidden="1">{"'Bill No. 7'!$A$1:$G$32"}</definedName>
    <definedName name="_________________________bb1" localSheetId="14" hidden="1">{"'Bill No. 7'!$A$1:$G$32"}</definedName>
    <definedName name="_________________________bb1" localSheetId="15" hidden="1">{"'Bill No. 7'!$A$1:$G$32"}</definedName>
    <definedName name="_________________________bb1" localSheetId="41" hidden="1">{"'Bill No. 7'!$A$1:$G$32"}</definedName>
    <definedName name="_________________________bb1" localSheetId="40" hidden="1">{"'Bill No. 7'!$A$1:$G$32"}</definedName>
    <definedName name="_________________________bb1" localSheetId="7" hidden="1">{"'Bill No. 7'!$A$1:$G$32"}</definedName>
    <definedName name="_________________________bb1" localSheetId="17" hidden="1">{"'Bill No. 7'!$A$1:$G$32"}</definedName>
    <definedName name="_________________________bb1" hidden="1">{"'Bill No. 7'!$A$1:$G$32"}</definedName>
    <definedName name="_______________________bb1" localSheetId="14" hidden="1">{"'Bill No. 7'!$A$1:$G$32"}</definedName>
    <definedName name="_______________________bb1" localSheetId="15" hidden="1">{"'Bill No. 7'!$A$1:$G$32"}</definedName>
    <definedName name="_______________________bb1" localSheetId="41" hidden="1">{"'Bill No. 7'!$A$1:$G$32"}</definedName>
    <definedName name="_______________________bb1" localSheetId="40" hidden="1">{"'Bill No. 7'!$A$1:$G$32"}</definedName>
    <definedName name="_______________________bb1" localSheetId="7" hidden="1">{"'Bill No. 7'!$A$1:$G$32"}</definedName>
    <definedName name="_______________________bb1" localSheetId="17" hidden="1">{"'Bill No. 7'!$A$1:$G$32"}</definedName>
    <definedName name="_______________________bb1" hidden="1">{"'Bill No. 7'!$A$1:$G$32"}</definedName>
    <definedName name="_______________________DAT13" localSheetId="5">#REF!</definedName>
    <definedName name="_______________________DAT13">#REF!</definedName>
    <definedName name="_______________________DAT14" localSheetId="5">#REF!</definedName>
    <definedName name="_______________________DAT14">#REF!</definedName>
    <definedName name="_______________________DAT15" localSheetId="5">'[4]SAP架設-2005.12.31'!#REF!</definedName>
    <definedName name="_______________________DAT15">'[4]SAP架設-2005.12.31'!#REF!</definedName>
    <definedName name="_______________________DAT17" localSheetId="41">#REF!</definedName>
    <definedName name="_______________________DAT17" localSheetId="40">#REF!</definedName>
    <definedName name="_______________________DAT17" localSheetId="7">#REF!</definedName>
    <definedName name="_______________________DAT17" localSheetId="5">#REF!</definedName>
    <definedName name="_______________________DAT17">#REF!</definedName>
    <definedName name="_______________________DAT19" localSheetId="41">#REF!</definedName>
    <definedName name="_______________________DAT19" localSheetId="40">#REF!</definedName>
    <definedName name="_______________________DAT19" localSheetId="7">#REF!</definedName>
    <definedName name="_______________________DAT19" localSheetId="5">#REF!</definedName>
    <definedName name="_______________________DAT19">#REF!</definedName>
    <definedName name="______________________DAT13" localSheetId="41">#REF!</definedName>
    <definedName name="______________________DAT13" localSheetId="40">#REF!</definedName>
    <definedName name="______________________DAT13" localSheetId="7">#REF!</definedName>
    <definedName name="______________________DAT13" localSheetId="5">#REF!</definedName>
    <definedName name="______________________DAT13">#REF!</definedName>
    <definedName name="______________________DAT14" localSheetId="5">#REF!</definedName>
    <definedName name="______________________DAT14">#REF!</definedName>
    <definedName name="______________________DAT15" localSheetId="5">'[4]SAP架設-2005.12.31'!#REF!</definedName>
    <definedName name="______________________DAT15">'[4]SAP架設-2005.12.31'!#REF!</definedName>
    <definedName name="______________________DAT17" localSheetId="41">#REF!</definedName>
    <definedName name="______________________DAT17" localSheetId="40">#REF!</definedName>
    <definedName name="______________________DAT17" localSheetId="7">#REF!</definedName>
    <definedName name="______________________DAT17" localSheetId="5">#REF!</definedName>
    <definedName name="______________________DAT17">#REF!</definedName>
    <definedName name="______________________DAT19" localSheetId="41">#REF!</definedName>
    <definedName name="______________________DAT19" localSheetId="40">#REF!</definedName>
    <definedName name="______________________DAT19" localSheetId="7">#REF!</definedName>
    <definedName name="______________________DAT19" localSheetId="5">#REF!</definedName>
    <definedName name="______________________DAT19">#REF!</definedName>
    <definedName name="______________________SK1" localSheetId="14" hidden="1">{"ss",#N/A,FALSE,"MODULE3"}</definedName>
    <definedName name="______________________SK1" localSheetId="15" hidden="1">{"ss",#N/A,FALSE,"MODULE3"}</definedName>
    <definedName name="______________________SK1" localSheetId="41" hidden="1">{"ss",#N/A,FALSE,"MODULE3"}</definedName>
    <definedName name="______________________SK1" localSheetId="40" hidden="1">{"ss",#N/A,FALSE,"MODULE3"}</definedName>
    <definedName name="______________________SK1" localSheetId="7" hidden="1">{"ss",#N/A,FALSE,"MODULE3"}</definedName>
    <definedName name="______________________SK1" localSheetId="17" hidden="1">{"ss",#N/A,FALSE,"MODULE3"}</definedName>
    <definedName name="______________________SK1" hidden="1">{"ss",#N/A,FALSE,"MODULE3"}</definedName>
    <definedName name="______________________WN7" localSheetId="14" hidden="1">{#N/A,#N/A,FALSE,"MODULE3"}</definedName>
    <definedName name="______________________WN7" localSheetId="15" hidden="1">{#N/A,#N/A,FALSE,"MODULE3"}</definedName>
    <definedName name="______________________WN7" localSheetId="41" hidden="1">{#N/A,#N/A,FALSE,"MODULE3"}</definedName>
    <definedName name="______________________WN7" localSheetId="40" hidden="1">{#N/A,#N/A,FALSE,"MODULE3"}</definedName>
    <definedName name="______________________WN7" localSheetId="7" hidden="1">{#N/A,#N/A,FALSE,"MODULE3"}</definedName>
    <definedName name="______________________WN7" localSheetId="17" hidden="1">{#N/A,#N/A,FALSE,"MODULE3"}</definedName>
    <definedName name="______________________WN7" hidden="1">{#N/A,#N/A,FALSE,"MODULE3"}</definedName>
    <definedName name="_____________________bb1" localSheetId="14" hidden="1">{"'Bill No. 7'!$A$1:$G$32"}</definedName>
    <definedName name="_____________________bb1" localSheetId="15" hidden="1">{"'Bill No. 7'!$A$1:$G$32"}</definedName>
    <definedName name="_____________________bb1" localSheetId="41" hidden="1">{"'Bill No. 7'!$A$1:$G$32"}</definedName>
    <definedName name="_____________________bb1" localSheetId="40" hidden="1">{"'Bill No. 7'!$A$1:$G$32"}</definedName>
    <definedName name="_____________________bb1" localSheetId="7" hidden="1">{"'Bill No. 7'!$A$1:$G$32"}</definedName>
    <definedName name="_____________________bb1" localSheetId="17" hidden="1">{"'Bill No. 7'!$A$1:$G$32"}</definedName>
    <definedName name="_____________________bb1" hidden="1">{"'Bill No. 7'!$A$1:$G$32"}</definedName>
    <definedName name="_____________________DAT13" localSheetId="5">#REF!</definedName>
    <definedName name="_____________________DAT13">#REF!</definedName>
    <definedName name="_____________________DAT14" localSheetId="5">#REF!</definedName>
    <definedName name="_____________________DAT14">#REF!</definedName>
    <definedName name="_____________________DAT15" localSheetId="5">'[4]SAP架設-2005.12.31'!#REF!</definedName>
    <definedName name="_____________________DAT15">'[4]SAP架設-2005.12.31'!#REF!</definedName>
    <definedName name="_____________________DAT17" localSheetId="41">#REF!</definedName>
    <definedName name="_____________________DAT17" localSheetId="40">#REF!</definedName>
    <definedName name="_____________________DAT17" localSheetId="7">#REF!</definedName>
    <definedName name="_____________________DAT17" localSheetId="5">#REF!</definedName>
    <definedName name="_____________________DAT17">#REF!</definedName>
    <definedName name="_____________________DAT19" localSheetId="41">#REF!</definedName>
    <definedName name="_____________________DAT19" localSheetId="40">#REF!</definedName>
    <definedName name="_____________________DAT19" localSheetId="7">#REF!</definedName>
    <definedName name="_____________________DAT19" localSheetId="5">#REF!</definedName>
    <definedName name="_____________________DAT19">#REF!</definedName>
    <definedName name="_____________________SK1" localSheetId="14" hidden="1">{"ss",#N/A,FALSE,"MODULE3"}</definedName>
    <definedName name="_____________________SK1" localSheetId="15" hidden="1">{"ss",#N/A,FALSE,"MODULE3"}</definedName>
    <definedName name="_____________________SK1" localSheetId="41" hidden="1">{"ss",#N/A,FALSE,"MODULE3"}</definedName>
    <definedName name="_____________________SK1" localSheetId="40" hidden="1">{"ss",#N/A,FALSE,"MODULE3"}</definedName>
    <definedName name="_____________________SK1" localSheetId="7" hidden="1">{"ss",#N/A,FALSE,"MODULE3"}</definedName>
    <definedName name="_____________________SK1" localSheetId="17" hidden="1">{"ss",#N/A,FALSE,"MODULE3"}</definedName>
    <definedName name="_____________________SK1" hidden="1">{"ss",#N/A,FALSE,"MODULE3"}</definedName>
    <definedName name="_____________________WN7" localSheetId="14" hidden="1">{#N/A,#N/A,FALSE,"MODULE3"}</definedName>
    <definedName name="_____________________WN7" localSheetId="15" hidden="1">{#N/A,#N/A,FALSE,"MODULE3"}</definedName>
    <definedName name="_____________________WN7" localSheetId="41" hidden="1">{#N/A,#N/A,FALSE,"MODULE3"}</definedName>
    <definedName name="_____________________WN7" localSheetId="40" hidden="1">{#N/A,#N/A,FALSE,"MODULE3"}</definedName>
    <definedName name="_____________________WN7" localSheetId="7" hidden="1">{#N/A,#N/A,FALSE,"MODULE3"}</definedName>
    <definedName name="_____________________WN7" localSheetId="17" hidden="1">{#N/A,#N/A,FALSE,"MODULE3"}</definedName>
    <definedName name="_____________________WN7" hidden="1">{#N/A,#N/A,FALSE,"MODULE3"}</definedName>
    <definedName name="____________________DAT1" localSheetId="41">#REF!</definedName>
    <definedName name="____________________DAT1" localSheetId="40">#REF!</definedName>
    <definedName name="____________________DAT1" localSheetId="7">#REF!</definedName>
    <definedName name="____________________DAT1" localSheetId="5">#REF!</definedName>
    <definedName name="____________________DAT1">#REF!</definedName>
    <definedName name="____________________DAT10" localSheetId="41">#REF!</definedName>
    <definedName name="____________________DAT10" localSheetId="40">#REF!</definedName>
    <definedName name="____________________DAT10" localSheetId="7">#REF!</definedName>
    <definedName name="____________________DAT10" localSheetId="5">#REF!</definedName>
    <definedName name="____________________DAT10">#REF!</definedName>
    <definedName name="____________________DAT11" localSheetId="41">#REF!</definedName>
    <definedName name="____________________DAT11" localSheetId="40">#REF!</definedName>
    <definedName name="____________________DAT11" localSheetId="7">#REF!</definedName>
    <definedName name="____________________DAT11" localSheetId="5">#REF!</definedName>
    <definedName name="____________________DAT11">#REF!</definedName>
    <definedName name="____________________DAT12" localSheetId="5">#REF!</definedName>
    <definedName name="____________________DAT12">#REF!</definedName>
    <definedName name="____________________DAT13" localSheetId="5">#REF!</definedName>
    <definedName name="____________________DAT13">#REF!</definedName>
    <definedName name="____________________DAT14" localSheetId="5">#REF!</definedName>
    <definedName name="____________________DAT14">#REF!</definedName>
    <definedName name="____________________DAT15" localSheetId="5">'[4]SAP架設-2005.12.31'!#REF!</definedName>
    <definedName name="____________________DAT15">'[4]SAP架設-2005.12.31'!#REF!</definedName>
    <definedName name="____________________DAT16" localSheetId="41">#REF!</definedName>
    <definedName name="____________________DAT16" localSheetId="40">#REF!</definedName>
    <definedName name="____________________DAT16" localSheetId="7">#REF!</definedName>
    <definedName name="____________________DAT16" localSheetId="5">#REF!</definedName>
    <definedName name="____________________DAT16">#REF!</definedName>
    <definedName name="____________________DAT17" localSheetId="41">#REF!</definedName>
    <definedName name="____________________DAT17" localSheetId="40">#REF!</definedName>
    <definedName name="____________________DAT17" localSheetId="7">#REF!</definedName>
    <definedName name="____________________DAT17" localSheetId="5">#REF!</definedName>
    <definedName name="____________________DAT17">#REF!</definedName>
    <definedName name="____________________DAT18" localSheetId="41">#REF!</definedName>
    <definedName name="____________________DAT18" localSheetId="40">#REF!</definedName>
    <definedName name="____________________DAT18" localSheetId="7">#REF!</definedName>
    <definedName name="____________________DAT18" localSheetId="5">#REF!</definedName>
    <definedName name="____________________DAT18">#REF!</definedName>
    <definedName name="____________________DAT19" localSheetId="5">#REF!</definedName>
    <definedName name="____________________DAT19">#REF!</definedName>
    <definedName name="____________________DAT2" localSheetId="5">#REF!</definedName>
    <definedName name="____________________DAT2">#REF!</definedName>
    <definedName name="____________________DAT20" localSheetId="5">#REF!</definedName>
    <definedName name="____________________DAT20">#REF!</definedName>
    <definedName name="____________________DAT21" localSheetId="5">#REF!</definedName>
    <definedName name="____________________DAT21">#REF!</definedName>
    <definedName name="____________________DAT22" localSheetId="5">#REF!</definedName>
    <definedName name="____________________DAT22">#REF!</definedName>
    <definedName name="____________________DAT23" localSheetId="5">#REF!</definedName>
    <definedName name="____________________DAT23">#REF!</definedName>
    <definedName name="____________________DAT24" localSheetId="5">#REF!</definedName>
    <definedName name="____________________DAT24">#REF!</definedName>
    <definedName name="____________________DAT25" localSheetId="5">#REF!</definedName>
    <definedName name="____________________DAT25">#REF!</definedName>
    <definedName name="____________________DAT26" localSheetId="5">#REF!</definedName>
    <definedName name="____________________DAT26">#REF!</definedName>
    <definedName name="____________________DAT3" localSheetId="5">#REF!</definedName>
    <definedName name="____________________DAT3">#REF!</definedName>
    <definedName name="____________________DAT4" localSheetId="5">#REF!</definedName>
    <definedName name="____________________DAT4">#REF!</definedName>
    <definedName name="____________________DAT5" localSheetId="5">#REF!</definedName>
    <definedName name="____________________DAT5">#REF!</definedName>
    <definedName name="____________________DAT6" localSheetId="5">#REF!</definedName>
    <definedName name="____________________DAT6">#REF!</definedName>
    <definedName name="____________________DAT7" localSheetId="5">#REF!</definedName>
    <definedName name="____________________DAT7">#REF!</definedName>
    <definedName name="____________________DAT8" localSheetId="5">#REF!</definedName>
    <definedName name="____________________DAT8">#REF!</definedName>
    <definedName name="____________________DAT9" localSheetId="5">#REF!</definedName>
    <definedName name="____________________DAT9">#REF!</definedName>
    <definedName name="____________________SK1" localSheetId="14" hidden="1">{"ss",#N/A,FALSE,"MODULE3"}</definedName>
    <definedName name="____________________SK1" localSheetId="15" hidden="1">{"ss",#N/A,FALSE,"MODULE3"}</definedName>
    <definedName name="____________________SK1" localSheetId="41" hidden="1">{"ss",#N/A,FALSE,"MODULE3"}</definedName>
    <definedName name="____________________SK1" localSheetId="40" hidden="1">{"ss",#N/A,FALSE,"MODULE3"}</definedName>
    <definedName name="____________________SK1" localSheetId="7" hidden="1">{"ss",#N/A,FALSE,"MODULE3"}</definedName>
    <definedName name="____________________SK1" localSheetId="17" hidden="1">{"ss",#N/A,FALSE,"MODULE3"}</definedName>
    <definedName name="____________________SK1" hidden="1">{"ss",#N/A,FALSE,"MODULE3"}</definedName>
    <definedName name="____________________WN7" localSheetId="14" hidden="1">{#N/A,#N/A,FALSE,"MODULE3"}</definedName>
    <definedName name="____________________WN7" localSheetId="15" hidden="1">{#N/A,#N/A,FALSE,"MODULE3"}</definedName>
    <definedName name="____________________WN7" localSheetId="41" hidden="1">{#N/A,#N/A,FALSE,"MODULE3"}</definedName>
    <definedName name="____________________WN7" localSheetId="40" hidden="1">{#N/A,#N/A,FALSE,"MODULE3"}</definedName>
    <definedName name="____________________WN7" localSheetId="7" hidden="1">{#N/A,#N/A,FALSE,"MODULE3"}</definedName>
    <definedName name="____________________WN7" localSheetId="17" hidden="1">{#N/A,#N/A,FALSE,"MODULE3"}</definedName>
    <definedName name="____________________WN7" hidden="1">{#N/A,#N/A,FALSE,"MODULE3"}</definedName>
    <definedName name="___________________bb1" localSheetId="14" hidden="1">{"'Bill No. 7'!$A$1:$G$32"}</definedName>
    <definedName name="___________________bb1" localSheetId="15" hidden="1">{"'Bill No. 7'!$A$1:$G$32"}</definedName>
    <definedName name="___________________bb1" localSheetId="41" hidden="1">{"'Bill No. 7'!$A$1:$G$32"}</definedName>
    <definedName name="___________________bb1" localSheetId="40" hidden="1">{"'Bill No. 7'!$A$1:$G$32"}</definedName>
    <definedName name="___________________bb1" localSheetId="7" hidden="1">{"'Bill No. 7'!$A$1:$G$32"}</definedName>
    <definedName name="___________________bb1" localSheetId="17" hidden="1">{"'Bill No. 7'!$A$1:$G$32"}</definedName>
    <definedName name="___________________bb1" hidden="1">{"'Bill No. 7'!$A$1:$G$32"}</definedName>
    <definedName name="___________________DAT1" localSheetId="5">#REF!</definedName>
    <definedName name="___________________DAT1">#REF!</definedName>
    <definedName name="___________________DAT10" localSheetId="5">#REF!</definedName>
    <definedName name="___________________DAT10">#REF!</definedName>
    <definedName name="___________________DAT11" localSheetId="5">#REF!</definedName>
    <definedName name="___________________DAT11">#REF!</definedName>
    <definedName name="___________________DAT12" localSheetId="5">#REF!</definedName>
    <definedName name="___________________DAT12">#REF!</definedName>
    <definedName name="___________________DAT13" localSheetId="5">#REF!</definedName>
    <definedName name="___________________DAT13">#REF!</definedName>
    <definedName name="___________________DAT14" localSheetId="5">#REF!</definedName>
    <definedName name="___________________DAT14">#REF!</definedName>
    <definedName name="___________________DAT15" localSheetId="5">'[5]SAP架設-2005.12.31'!#REF!</definedName>
    <definedName name="___________________DAT15">'[5]SAP架設-2005.12.31'!#REF!</definedName>
    <definedName name="___________________DAT16" localSheetId="41">#REF!</definedName>
    <definedName name="___________________DAT16" localSheetId="40">#REF!</definedName>
    <definedName name="___________________DAT16" localSheetId="7">#REF!</definedName>
    <definedName name="___________________DAT16" localSheetId="5">#REF!</definedName>
    <definedName name="___________________DAT16">#REF!</definedName>
    <definedName name="___________________DAT17" localSheetId="41">#REF!</definedName>
    <definedName name="___________________DAT17" localSheetId="40">#REF!</definedName>
    <definedName name="___________________DAT17" localSheetId="7">#REF!</definedName>
    <definedName name="___________________DAT17" localSheetId="5">#REF!</definedName>
    <definedName name="___________________DAT17">#REF!</definedName>
    <definedName name="___________________DAT18" localSheetId="41">#REF!</definedName>
    <definedName name="___________________DAT18" localSheetId="40">#REF!</definedName>
    <definedName name="___________________DAT18" localSheetId="7">#REF!</definedName>
    <definedName name="___________________DAT18" localSheetId="5">#REF!</definedName>
    <definedName name="___________________DAT18">#REF!</definedName>
    <definedName name="___________________DAT19" localSheetId="5">#REF!</definedName>
    <definedName name="___________________DAT19">#REF!</definedName>
    <definedName name="___________________DAT2" localSheetId="5">#REF!</definedName>
    <definedName name="___________________DAT2">#REF!</definedName>
    <definedName name="___________________DAT20" localSheetId="5">#REF!</definedName>
    <definedName name="___________________DAT20">#REF!</definedName>
    <definedName name="___________________DAT21" localSheetId="5">#REF!</definedName>
    <definedName name="___________________DAT21">#REF!</definedName>
    <definedName name="___________________DAT22" localSheetId="5">#REF!</definedName>
    <definedName name="___________________DAT22">#REF!</definedName>
    <definedName name="___________________DAT23" localSheetId="5">#REF!</definedName>
    <definedName name="___________________DAT23">#REF!</definedName>
    <definedName name="___________________DAT24" localSheetId="5">#REF!</definedName>
    <definedName name="___________________DAT24">#REF!</definedName>
    <definedName name="___________________DAT25" localSheetId="5">#REF!</definedName>
    <definedName name="___________________DAT25">#REF!</definedName>
    <definedName name="___________________DAT26" localSheetId="5">#REF!</definedName>
    <definedName name="___________________DAT26">#REF!</definedName>
    <definedName name="___________________DAT3" localSheetId="5">#REF!</definedName>
    <definedName name="___________________DAT3">#REF!</definedName>
    <definedName name="___________________DAT4" localSheetId="5">#REF!</definedName>
    <definedName name="___________________DAT4">#REF!</definedName>
    <definedName name="___________________DAT5" localSheetId="5">#REF!</definedName>
    <definedName name="___________________DAT5">#REF!</definedName>
    <definedName name="___________________DAT6" localSheetId="5">#REF!</definedName>
    <definedName name="___________________DAT6">#REF!</definedName>
    <definedName name="___________________DAT7" localSheetId="5">#REF!</definedName>
    <definedName name="___________________DAT7">#REF!</definedName>
    <definedName name="___________________DAT8" localSheetId="5">#REF!</definedName>
    <definedName name="___________________DAT8">#REF!</definedName>
    <definedName name="___________________DAT9" localSheetId="5">#REF!</definedName>
    <definedName name="___________________DAT9">#REF!</definedName>
    <definedName name="___________________SK1" localSheetId="14" hidden="1">{"ss",#N/A,FALSE,"MODULE3"}</definedName>
    <definedName name="___________________SK1" localSheetId="15" hidden="1">{"ss",#N/A,FALSE,"MODULE3"}</definedName>
    <definedName name="___________________SK1" localSheetId="41" hidden="1">{"ss",#N/A,FALSE,"MODULE3"}</definedName>
    <definedName name="___________________SK1" localSheetId="40" hidden="1">{"ss",#N/A,FALSE,"MODULE3"}</definedName>
    <definedName name="___________________SK1" localSheetId="7" hidden="1">{"ss",#N/A,FALSE,"MODULE3"}</definedName>
    <definedName name="___________________SK1" localSheetId="17" hidden="1">{"ss",#N/A,FALSE,"MODULE3"}</definedName>
    <definedName name="___________________SK1" hidden="1">{"ss",#N/A,FALSE,"MODULE3"}</definedName>
    <definedName name="___________________WN7" localSheetId="14" hidden="1">{#N/A,#N/A,FALSE,"MODULE3"}</definedName>
    <definedName name="___________________WN7" localSheetId="15" hidden="1">{#N/A,#N/A,FALSE,"MODULE3"}</definedName>
    <definedName name="___________________WN7" localSheetId="41" hidden="1">{#N/A,#N/A,FALSE,"MODULE3"}</definedName>
    <definedName name="___________________WN7" localSheetId="40" hidden="1">{#N/A,#N/A,FALSE,"MODULE3"}</definedName>
    <definedName name="___________________WN7" localSheetId="7" hidden="1">{#N/A,#N/A,FALSE,"MODULE3"}</definedName>
    <definedName name="___________________WN7" localSheetId="17" hidden="1">{#N/A,#N/A,FALSE,"MODULE3"}</definedName>
    <definedName name="___________________WN7" hidden="1">{#N/A,#N/A,FALSE,"MODULE3"}</definedName>
    <definedName name="__________________bb1" localSheetId="14" hidden="1">{"'Bill No. 7'!$A$1:$G$32"}</definedName>
    <definedName name="__________________bb1" localSheetId="15" hidden="1">{"'Bill No. 7'!$A$1:$G$32"}</definedName>
    <definedName name="__________________bb1" localSheetId="41" hidden="1">{"'Bill No. 7'!$A$1:$G$32"}</definedName>
    <definedName name="__________________bb1" localSheetId="40" hidden="1">{"'Bill No. 7'!$A$1:$G$32"}</definedName>
    <definedName name="__________________bb1" localSheetId="7" hidden="1">{"'Bill No. 7'!$A$1:$G$32"}</definedName>
    <definedName name="__________________bb1" localSheetId="17" hidden="1">{"'Bill No. 7'!$A$1:$G$32"}</definedName>
    <definedName name="__________________bb1" hidden="1">{"'Bill No. 7'!$A$1:$G$32"}</definedName>
    <definedName name="__________________DAT1" localSheetId="5">#REF!</definedName>
    <definedName name="__________________DAT1">#REF!</definedName>
    <definedName name="__________________DAT10" localSheetId="5">#REF!</definedName>
    <definedName name="__________________DAT10">#REF!</definedName>
    <definedName name="__________________DAT11" localSheetId="5">#REF!</definedName>
    <definedName name="__________________DAT11">#REF!</definedName>
    <definedName name="__________________DAT12" localSheetId="5">#REF!</definedName>
    <definedName name="__________________DAT12">#REF!</definedName>
    <definedName name="__________________DAT13" localSheetId="5">#REF!</definedName>
    <definedName name="__________________DAT13">#REF!</definedName>
    <definedName name="__________________DAT14" localSheetId="5">#REF!</definedName>
    <definedName name="__________________DAT14">#REF!</definedName>
    <definedName name="__________________DAT15" localSheetId="5">'[5]SAP架設-2005.12.31'!#REF!</definedName>
    <definedName name="__________________DAT15">'[5]SAP架設-2005.12.31'!#REF!</definedName>
    <definedName name="__________________DAT16" localSheetId="41">#REF!</definedName>
    <definedName name="__________________DAT16" localSheetId="40">#REF!</definedName>
    <definedName name="__________________DAT16" localSheetId="7">#REF!</definedName>
    <definedName name="__________________DAT16" localSheetId="5">#REF!</definedName>
    <definedName name="__________________DAT16">#REF!</definedName>
    <definedName name="__________________DAT17" localSheetId="41">#REF!</definedName>
    <definedName name="__________________DAT17" localSheetId="40">#REF!</definedName>
    <definedName name="__________________DAT17" localSheetId="7">#REF!</definedName>
    <definedName name="__________________DAT17" localSheetId="5">#REF!</definedName>
    <definedName name="__________________DAT17">#REF!</definedName>
    <definedName name="__________________DAT18" localSheetId="41">#REF!</definedName>
    <definedName name="__________________DAT18" localSheetId="40">#REF!</definedName>
    <definedName name="__________________DAT18" localSheetId="7">#REF!</definedName>
    <definedName name="__________________DAT18" localSheetId="5">#REF!</definedName>
    <definedName name="__________________DAT18">#REF!</definedName>
    <definedName name="__________________DAT19" localSheetId="5">#REF!</definedName>
    <definedName name="__________________DAT19">#REF!</definedName>
    <definedName name="__________________DAT2" localSheetId="5">#REF!</definedName>
    <definedName name="__________________DAT2">#REF!</definedName>
    <definedName name="__________________DAT20" localSheetId="5">#REF!</definedName>
    <definedName name="__________________DAT20">#REF!</definedName>
    <definedName name="__________________DAT21" localSheetId="5">#REF!</definedName>
    <definedName name="__________________DAT21">#REF!</definedName>
    <definedName name="__________________DAT22" localSheetId="5">#REF!</definedName>
    <definedName name="__________________DAT22">#REF!</definedName>
    <definedName name="__________________DAT23" localSheetId="5">#REF!</definedName>
    <definedName name="__________________DAT23">#REF!</definedName>
    <definedName name="__________________DAT24" localSheetId="5">#REF!</definedName>
    <definedName name="__________________DAT24">#REF!</definedName>
    <definedName name="__________________DAT25" localSheetId="5">#REF!</definedName>
    <definedName name="__________________DAT25">#REF!</definedName>
    <definedName name="__________________DAT26" localSheetId="5">#REF!</definedName>
    <definedName name="__________________DAT26">#REF!</definedName>
    <definedName name="__________________DAT3" localSheetId="5">#REF!</definedName>
    <definedName name="__________________DAT3">#REF!</definedName>
    <definedName name="__________________DAT4" localSheetId="5">#REF!</definedName>
    <definedName name="__________________DAT4">#REF!</definedName>
    <definedName name="__________________DAT5" localSheetId="5">#REF!</definedName>
    <definedName name="__________________DAT5">#REF!</definedName>
    <definedName name="__________________DAT6" localSheetId="5">#REF!</definedName>
    <definedName name="__________________DAT6">#REF!</definedName>
    <definedName name="__________________DAT7" localSheetId="5">#REF!</definedName>
    <definedName name="__________________DAT7">#REF!</definedName>
    <definedName name="__________________DAT8" localSheetId="5">#REF!</definedName>
    <definedName name="__________________DAT8">#REF!</definedName>
    <definedName name="__________________DAT9" localSheetId="5">#REF!</definedName>
    <definedName name="__________________DAT9">#REF!</definedName>
    <definedName name="__________________SK1" localSheetId="14" hidden="1">{"ss",#N/A,FALSE,"MODULE3"}</definedName>
    <definedName name="__________________SK1" localSheetId="15" hidden="1">{"ss",#N/A,FALSE,"MODULE3"}</definedName>
    <definedName name="__________________SK1" localSheetId="41" hidden="1">{"ss",#N/A,FALSE,"MODULE3"}</definedName>
    <definedName name="__________________SK1" localSheetId="40" hidden="1">{"ss",#N/A,FALSE,"MODULE3"}</definedName>
    <definedName name="__________________SK1" localSheetId="7" hidden="1">{"ss",#N/A,FALSE,"MODULE3"}</definedName>
    <definedName name="__________________SK1" localSheetId="17" hidden="1">{"ss",#N/A,FALSE,"MODULE3"}</definedName>
    <definedName name="__________________SK1" hidden="1">{"ss",#N/A,FALSE,"MODULE3"}</definedName>
    <definedName name="__________________WN7" localSheetId="14" hidden="1">{#N/A,#N/A,FALSE,"MODULE3"}</definedName>
    <definedName name="__________________WN7" localSheetId="15" hidden="1">{#N/A,#N/A,FALSE,"MODULE3"}</definedName>
    <definedName name="__________________WN7" localSheetId="41" hidden="1">{#N/A,#N/A,FALSE,"MODULE3"}</definedName>
    <definedName name="__________________WN7" localSheetId="40" hidden="1">{#N/A,#N/A,FALSE,"MODULE3"}</definedName>
    <definedName name="__________________WN7" localSheetId="7" hidden="1">{#N/A,#N/A,FALSE,"MODULE3"}</definedName>
    <definedName name="__________________WN7" localSheetId="17" hidden="1">{#N/A,#N/A,FALSE,"MODULE3"}</definedName>
    <definedName name="__________________WN7" hidden="1">{#N/A,#N/A,FALSE,"MODULE3"}</definedName>
    <definedName name="_________________DAT1" localSheetId="41">#REF!</definedName>
    <definedName name="_________________DAT1" localSheetId="40">#REF!</definedName>
    <definedName name="_________________DAT1" localSheetId="7">#REF!</definedName>
    <definedName name="_________________DAT1" localSheetId="5">#REF!</definedName>
    <definedName name="_________________DAT1">#REF!</definedName>
    <definedName name="_________________DAT10" localSheetId="41">#REF!</definedName>
    <definedName name="_________________DAT10" localSheetId="40">#REF!</definedName>
    <definedName name="_________________DAT10" localSheetId="7">#REF!</definedName>
    <definedName name="_________________DAT10" localSheetId="5">#REF!</definedName>
    <definedName name="_________________DAT10">#REF!</definedName>
    <definedName name="_________________DAT11" localSheetId="41">#REF!</definedName>
    <definedName name="_________________DAT11" localSheetId="40">#REF!</definedName>
    <definedName name="_________________DAT11" localSheetId="7">#REF!</definedName>
    <definedName name="_________________DAT11" localSheetId="5">#REF!</definedName>
    <definedName name="_________________DAT11">#REF!</definedName>
    <definedName name="_________________DAT12" localSheetId="5">#REF!</definedName>
    <definedName name="_________________DAT12">#REF!</definedName>
    <definedName name="_________________DAT13" localSheetId="5">#REF!</definedName>
    <definedName name="_________________DAT13">#REF!</definedName>
    <definedName name="_________________DAT14" localSheetId="5">#REF!</definedName>
    <definedName name="_________________DAT14">#REF!</definedName>
    <definedName name="_________________DAT15" localSheetId="5">'[5]SAP架設-2005.12.31'!#REF!</definedName>
    <definedName name="_________________DAT15">'[5]SAP架設-2005.12.31'!#REF!</definedName>
    <definedName name="_________________DAT16" localSheetId="41">#REF!</definedName>
    <definedName name="_________________DAT16" localSheetId="40">#REF!</definedName>
    <definedName name="_________________DAT16" localSheetId="7">#REF!</definedName>
    <definedName name="_________________DAT16" localSheetId="5">#REF!</definedName>
    <definedName name="_________________DAT16">#REF!</definedName>
    <definedName name="_________________DAT17" localSheetId="41">#REF!</definedName>
    <definedName name="_________________DAT17" localSheetId="40">#REF!</definedName>
    <definedName name="_________________DAT17" localSheetId="7">#REF!</definedName>
    <definedName name="_________________DAT17" localSheetId="5">#REF!</definedName>
    <definedName name="_________________DAT17">#REF!</definedName>
    <definedName name="_________________DAT18" localSheetId="41">#REF!</definedName>
    <definedName name="_________________DAT18" localSheetId="40">#REF!</definedName>
    <definedName name="_________________DAT18" localSheetId="7">#REF!</definedName>
    <definedName name="_________________DAT18" localSheetId="5">#REF!</definedName>
    <definedName name="_________________DAT18">#REF!</definedName>
    <definedName name="_________________DAT19" localSheetId="5">#REF!</definedName>
    <definedName name="_________________DAT19">#REF!</definedName>
    <definedName name="_________________DAT2" localSheetId="5">#REF!</definedName>
    <definedName name="_________________DAT2">#REF!</definedName>
    <definedName name="_________________DAT20" localSheetId="5">#REF!</definedName>
    <definedName name="_________________DAT20">#REF!</definedName>
    <definedName name="_________________DAT21" localSheetId="5">#REF!</definedName>
    <definedName name="_________________DAT21">#REF!</definedName>
    <definedName name="_________________DAT22" localSheetId="5">#REF!</definedName>
    <definedName name="_________________DAT22">#REF!</definedName>
    <definedName name="_________________DAT23" localSheetId="5">#REF!</definedName>
    <definedName name="_________________DAT23">#REF!</definedName>
    <definedName name="_________________DAT24" localSheetId="5">#REF!</definedName>
    <definedName name="_________________DAT24">#REF!</definedName>
    <definedName name="_________________DAT25" localSheetId="5">#REF!</definedName>
    <definedName name="_________________DAT25">#REF!</definedName>
    <definedName name="_________________DAT26" localSheetId="5">#REF!</definedName>
    <definedName name="_________________DAT26">#REF!</definedName>
    <definedName name="_________________DAT3" localSheetId="5">#REF!</definedName>
    <definedName name="_________________DAT3">#REF!</definedName>
    <definedName name="_________________DAT4" localSheetId="5">#REF!</definedName>
    <definedName name="_________________DAT4">#REF!</definedName>
    <definedName name="_________________DAT5" localSheetId="5">#REF!</definedName>
    <definedName name="_________________DAT5">#REF!</definedName>
    <definedName name="_________________DAT6" localSheetId="5">#REF!</definedName>
    <definedName name="_________________DAT6">#REF!</definedName>
    <definedName name="_________________DAT7" localSheetId="5">#REF!</definedName>
    <definedName name="_________________DAT7">#REF!</definedName>
    <definedName name="_________________DAT8" localSheetId="5">#REF!</definedName>
    <definedName name="_________________DAT8">#REF!</definedName>
    <definedName name="_________________DAT9" localSheetId="5">#REF!</definedName>
    <definedName name="_________________DAT9">#REF!</definedName>
    <definedName name="_________________SK1" localSheetId="14" hidden="1">{"ss",#N/A,FALSE,"MODULE3"}</definedName>
    <definedName name="_________________SK1" localSheetId="15" hidden="1">{"ss",#N/A,FALSE,"MODULE3"}</definedName>
    <definedName name="_________________SK1" localSheetId="41" hidden="1">{"ss",#N/A,FALSE,"MODULE3"}</definedName>
    <definedName name="_________________SK1" localSheetId="40" hidden="1">{"ss",#N/A,FALSE,"MODULE3"}</definedName>
    <definedName name="_________________SK1" localSheetId="7" hidden="1">{"ss",#N/A,FALSE,"MODULE3"}</definedName>
    <definedName name="_________________SK1" localSheetId="17" hidden="1">{"ss",#N/A,FALSE,"MODULE3"}</definedName>
    <definedName name="_________________SK1" hidden="1">{"ss",#N/A,FALSE,"MODULE3"}</definedName>
    <definedName name="_________________WN7" localSheetId="14" hidden="1">{#N/A,#N/A,FALSE,"MODULE3"}</definedName>
    <definedName name="_________________WN7" localSheetId="15" hidden="1">{#N/A,#N/A,FALSE,"MODULE3"}</definedName>
    <definedName name="_________________WN7" localSheetId="41" hidden="1">{#N/A,#N/A,FALSE,"MODULE3"}</definedName>
    <definedName name="_________________WN7" localSheetId="40" hidden="1">{#N/A,#N/A,FALSE,"MODULE3"}</definedName>
    <definedName name="_________________WN7" localSheetId="7" hidden="1">{#N/A,#N/A,FALSE,"MODULE3"}</definedName>
    <definedName name="_________________WN7" localSheetId="17" hidden="1">{#N/A,#N/A,FALSE,"MODULE3"}</definedName>
    <definedName name="_________________WN7" hidden="1">{#N/A,#N/A,FALSE,"MODULE3"}</definedName>
    <definedName name="________________bb1" localSheetId="14" hidden="1">{"'Bill No. 7'!$A$1:$G$32"}</definedName>
    <definedName name="________________bb1" localSheetId="15" hidden="1">{"'Bill No. 7'!$A$1:$G$32"}</definedName>
    <definedName name="________________bb1" localSheetId="41" hidden="1">{"'Bill No. 7'!$A$1:$G$32"}</definedName>
    <definedName name="________________bb1" localSheetId="40" hidden="1">{"'Bill No. 7'!$A$1:$G$32"}</definedName>
    <definedName name="________________bb1" localSheetId="7" hidden="1">{"'Bill No. 7'!$A$1:$G$32"}</definedName>
    <definedName name="________________bb1" localSheetId="17" hidden="1">{"'Bill No. 7'!$A$1:$G$32"}</definedName>
    <definedName name="________________bb1" hidden="1">{"'Bill No. 7'!$A$1:$G$32"}</definedName>
    <definedName name="________________DAT1" localSheetId="5">#REF!</definedName>
    <definedName name="________________DAT1">#REF!</definedName>
    <definedName name="________________DAT10" localSheetId="5">#REF!</definedName>
    <definedName name="________________DAT10">#REF!</definedName>
    <definedName name="________________DAT11" localSheetId="5">#REF!</definedName>
    <definedName name="________________DAT11">#REF!</definedName>
    <definedName name="________________DAT12" localSheetId="5">#REF!</definedName>
    <definedName name="________________DAT12">#REF!</definedName>
    <definedName name="________________DAT13" localSheetId="5">#REF!</definedName>
    <definedName name="________________DAT13">#REF!</definedName>
    <definedName name="________________DAT14" localSheetId="5">#REF!</definedName>
    <definedName name="________________DAT14">#REF!</definedName>
    <definedName name="________________DAT15" localSheetId="5">'[5]SAP架設-2005.12.31'!#REF!</definedName>
    <definedName name="________________DAT15">'[5]SAP架設-2005.12.31'!#REF!</definedName>
    <definedName name="________________DAT16" localSheetId="41">#REF!</definedName>
    <definedName name="________________DAT16" localSheetId="40">#REF!</definedName>
    <definedName name="________________DAT16" localSheetId="7">#REF!</definedName>
    <definedName name="________________DAT16" localSheetId="5">#REF!</definedName>
    <definedName name="________________DAT16">#REF!</definedName>
    <definedName name="________________DAT17" localSheetId="41">#REF!</definedName>
    <definedName name="________________DAT17" localSheetId="40">#REF!</definedName>
    <definedName name="________________DAT17" localSheetId="7">#REF!</definedName>
    <definedName name="________________DAT17" localSheetId="5">#REF!</definedName>
    <definedName name="________________DAT17">#REF!</definedName>
    <definedName name="________________DAT18" localSheetId="41">#REF!</definedName>
    <definedName name="________________DAT18" localSheetId="40">#REF!</definedName>
    <definedName name="________________DAT18" localSheetId="7">#REF!</definedName>
    <definedName name="________________DAT18" localSheetId="5">#REF!</definedName>
    <definedName name="________________DAT18">#REF!</definedName>
    <definedName name="________________DAT19" localSheetId="5">#REF!</definedName>
    <definedName name="________________DAT19">#REF!</definedName>
    <definedName name="________________DAT2" localSheetId="5">#REF!</definedName>
    <definedName name="________________DAT2">#REF!</definedName>
    <definedName name="________________DAT20" localSheetId="5">#REF!</definedName>
    <definedName name="________________DAT20">#REF!</definedName>
    <definedName name="________________DAT21" localSheetId="5">#REF!</definedName>
    <definedName name="________________DAT21">#REF!</definedName>
    <definedName name="________________DAT22" localSheetId="5">#REF!</definedName>
    <definedName name="________________DAT22">#REF!</definedName>
    <definedName name="________________DAT23" localSheetId="5">#REF!</definedName>
    <definedName name="________________DAT23">#REF!</definedName>
    <definedName name="________________DAT24" localSheetId="5">#REF!</definedName>
    <definedName name="________________DAT24">#REF!</definedName>
    <definedName name="________________DAT25" localSheetId="5">#REF!</definedName>
    <definedName name="________________DAT25">#REF!</definedName>
    <definedName name="________________DAT26" localSheetId="5">#REF!</definedName>
    <definedName name="________________DAT26">#REF!</definedName>
    <definedName name="________________DAT3" localSheetId="5">#REF!</definedName>
    <definedName name="________________DAT3">#REF!</definedName>
    <definedName name="________________DAT4" localSheetId="5">#REF!</definedName>
    <definedName name="________________DAT4">#REF!</definedName>
    <definedName name="________________DAT5" localSheetId="5">#REF!</definedName>
    <definedName name="________________DAT5">#REF!</definedName>
    <definedName name="________________DAT6" localSheetId="5">#REF!</definedName>
    <definedName name="________________DAT6">#REF!</definedName>
    <definedName name="________________DAT7" localSheetId="5">#REF!</definedName>
    <definedName name="________________DAT7">#REF!</definedName>
    <definedName name="________________DAT8" localSheetId="5">#REF!</definedName>
    <definedName name="________________DAT8">#REF!</definedName>
    <definedName name="________________DAT9" localSheetId="5">#REF!</definedName>
    <definedName name="________________DAT9">#REF!</definedName>
    <definedName name="________________SK1" localSheetId="14" hidden="1">{"ss",#N/A,FALSE,"MODULE3"}</definedName>
    <definedName name="________________SK1" localSheetId="15" hidden="1">{"ss",#N/A,FALSE,"MODULE3"}</definedName>
    <definedName name="________________SK1" localSheetId="41" hidden="1">{"ss",#N/A,FALSE,"MODULE3"}</definedName>
    <definedName name="________________SK1" localSheetId="40" hidden="1">{"ss",#N/A,FALSE,"MODULE3"}</definedName>
    <definedName name="________________SK1" localSheetId="7" hidden="1">{"ss",#N/A,FALSE,"MODULE3"}</definedName>
    <definedName name="________________SK1" localSheetId="17" hidden="1">{"ss",#N/A,FALSE,"MODULE3"}</definedName>
    <definedName name="________________SK1" hidden="1">{"ss",#N/A,FALSE,"MODULE3"}</definedName>
    <definedName name="________________WN7" localSheetId="14" hidden="1">{#N/A,#N/A,FALSE,"MODULE3"}</definedName>
    <definedName name="________________WN7" localSheetId="15" hidden="1">{#N/A,#N/A,FALSE,"MODULE3"}</definedName>
    <definedName name="________________WN7" localSheetId="41" hidden="1">{#N/A,#N/A,FALSE,"MODULE3"}</definedName>
    <definedName name="________________WN7" localSheetId="40" hidden="1">{#N/A,#N/A,FALSE,"MODULE3"}</definedName>
    <definedName name="________________WN7" localSheetId="7" hidden="1">{#N/A,#N/A,FALSE,"MODULE3"}</definedName>
    <definedName name="________________WN7" localSheetId="17" hidden="1">{#N/A,#N/A,FALSE,"MODULE3"}</definedName>
    <definedName name="________________WN7" hidden="1">{#N/A,#N/A,FALSE,"MODULE3"}</definedName>
    <definedName name="_______________DAT1" localSheetId="41">#REF!</definedName>
    <definedName name="_______________DAT1" localSheetId="40">#REF!</definedName>
    <definedName name="_______________DAT1" localSheetId="7">#REF!</definedName>
    <definedName name="_______________DAT1" localSheetId="5">#REF!</definedName>
    <definedName name="_______________DAT1">#REF!</definedName>
    <definedName name="_______________DAT10" localSheetId="41">#REF!</definedName>
    <definedName name="_______________DAT10" localSheetId="40">#REF!</definedName>
    <definedName name="_______________DAT10" localSheetId="7">#REF!</definedName>
    <definedName name="_______________DAT10" localSheetId="5">#REF!</definedName>
    <definedName name="_______________DAT10">#REF!</definedName>
    <definedName name="_______________DAT11" localSheetId="41">#REF!</definedName>
    <definedName name="_______________DAT11" localSheetId="40">#REF!</definedName>
    <definedName name="_______________DAT11" localSheetId="7">#REF!</definedName>
    <definedName name="_______________DAT11" localSheetId="5">#REF!</definedName>
    <definedName name="_______________DAT11">#REF!</definedName>
    <definedName name="_______________DAT12" localSheetId="5">#REF!</definedName>
    <definedName name="_______________DAT12">#REF!</definedName>
    <definedName name="_______________DAT13" localSheetId="5">#REF!</definedName>
    <definedName name="_______________DAT13">#REF!</definedName>
    <definedName name="_______________DAT14" localSheetId="5">#REF!</definedName>
    <definedName name="_______________DAT14">#REF!</definedName>
    <definedName name="_______________DAT15" localSheetId="5">'[5]SAP架設-2005.12.31'!#REF!</definedName>
    <definedName name="_______________DAT15">'[5]SAP架設-2005.12.31'!#REF!</definedName>
    <definedName name="_______________DAT16" localSheetId="41">#REF!</definedName>
    <definedName name="_______________DAT16" localSheetId="40">#REF!</definedName>
    <definedName name="_______________DAT16" localSheetId="7">#REF!</definedName>
    <definedName name="_______________DAT16" localSheetId="5">#REF!</definedName>
    <definedName name="_______________DAT16">#REF!</definedName>
    <definedName name="_______________DAT17" localSheetId="41">#REF!</definedName>
    <definedName name="_______________DAT17" localSheetId="40">#REF!</definedName>
    <definedName name="_______________DAT17" localSheetId="7">#REF!</definedName>
    <definedName name="_______________DAT17" localSheetId="5">#REF!</definedName>
    <definedName name="_______________DAT17">#REF!</definedName>
    <definedName name="_______________DAT18" localSheetId="41">#REF!</definedName>
    <definedName name="_______________DAT18" localSheetId="40">#REF!</definedName>
    <definedName name="_______________DAT18" localSheetId="7">#REF!</definedName>
    <definedName name="_______________DAT18" localSheetId="5">#REF!</definedName>
    <definedName name="_______________DAT18">#REF!</definedName>
    <definedName name="_______________DAT19" localSheetId="5">#REF!</definedName>
    <definedName name="_______________DAT19">#REF!</definedName>
    <definedName name="_______________DAT2" localSheetId="5">#REF!</definedName>
    <definedName name="_______________DAT2">#REF!</definedName>
    <definedName name="_______________DAT20" localSheetId="5">#REF!</definedName>
    <definedName name="_______________DAT20">#REF!</definedName>
    <definedName name="_______________DAT21" localSheetId="5">#REF!</definedName>
    <definedName name="_______________DAT21">#REF!</definedName>
    <definedName name="_______________DAT22" localSheetId="5">#REF!</definedName>
    <definedName name="_______________DAT22">#REF!</definedName>
    <definedName name="_______________DAT23" localSheetId="5">#REF!</definedName>
    <definedName name="_______________DAT23">#REF!</definedName>
    <definedName name="_______________DAT24" localSheetId="5">#REF!</definedName>
    <definedName name="_______________DAT24">#REF!</definedName>
    <definedName name="_______________DAT25" localSheetId="5">#REF!</definedName>
    <definedName name="_______________DAT25">#REF!</definedName>
    <definedName name="_______________DAT26" localSheetId="5">#REF!</definedName>
    <definedName name="_______________DAT26">#REF!</definedName>
    <definedName name="_______________DAT3" localSheetId="5">#REF!</definedName>
    <definedName name="_______________DAT3">#REF!</definedName>
    <definedName name="_______________DAT4" localSheetId="5">#REF!</definedName>
    <definedName name="_______________DAT4">#REF!</definedName>
    <definedName name="_______________DAT5" localSheetId="5">#REF!</definedName>
    <definedName name="_______________DAT5">#REF!</definedName>
    <definedName name="_______________DAT6" localSheetId="5">#REF!</definedName>
    <definedName name="_______________DAT6">#REF!</definedName>
    <definedName name="_______________DAT7" localSheetId="5">#REF!</definedName>
    <definedName name="_______________DAT7">#REF!</definedName>
    <definedName name="_______________DAT8" localSheetId="5">#REF!</definedName>
    <definedName name="_______________DAT8">#REF!</definedName>
    <definedName name="_______________DAT9" localSheetId="5">#REF!</definedName>
    <definedName name="_______________DAT9">#REF!</definedName>
    <definedName name="_______________SK1" localSheetId="14" hidden="1">{"ss",#N/A,FALSE,"MODULE3"}</definedName>
    <definedName name="_______________SK1" localSheetId="15" hidden="1">{"ss",#N/A,FALSE,"MODULE3"}</definedName>
    <definedName name="_______________SK1" localSheetId="41" hidden="1">{"ss",#N/A,FALSE,"MODULE3"}</definedName>
    <definedName name="_______________SK1" localSheetId="40" hidden="1">{"ss",#N/A,FALSE,"MODULE3"}</definedName>
    <definedName name="_______________SK1" localSheetId="7" hidden="1">{"ss",#N/A,FALSE,"MODULE3"}</definedName>
    <definedName name="_______________SK1" localSheetId="17" hidden="1">{"ss",#N/A,FALSE,"MODULE3"}</definedName>
    <definedName name="_______________SK1" hidden="1">{"ss",#N/A,FALSE,"MODULE3"}</definedName>
    <definedName name="_______________WN7" localSheetId="14" hidden="1">{#N/A,#N/A,FALSE,"MODULE3"}</definedName>
    <definedName name="_______________WN7" localSheetId="15" hidden="1">{#N/A,#N/A,FALSE,"MODULE3"}</definedName>
    <definedName name="_______________WN7" localSheetId="41" hidden="1">{#N/A,#N/A,FALSE,"MODULE3"}</definedName>
    <definedName name="_______________WN7" localSheetId="40" hidden="1">{#N/A,#N/A,FALSE,"MODULE3"}</definedName>
    <definedName name="_______________WN7" localSheetId="7" hidden="1">{#N/A,#N/A,FALSE,"MODULE3"}</definedName>
    <definedName name="_______________WN7" localSheetId="17" hidden="1">{#N/A,#N/A,FALSE,"MODULE3"}</definedName>
    <definedName name="_______________WN7" hidden="1">{#N/A,#N/A,FALSE,"MODULE3"}</definedName>
    <definedName name="______________bb1" localSheetId="14" hidden="1">{"'Bill No. 7'!$A$1:$G$32"}</definedName>
    <definedName name="______________bb1" localSheetId="15" hidden="1">{"'Bill No. 7'!$A$1:$G$32"}</definedName>
    <definedName name="______________bb1" localSheetId="41" hidden="1">{"'Bill No. 7'!$A$1:$G$32"}</definedName>
    <definedName name="______________bb1" localSheetId="40" hidden="1">{"'Bill No. 7'!$A$1:$G$32"}</definedName>
    <definedName name="______________bb1" localSheetId="7" hidden="1">{"'Bill No. 7'!$A$1:$G$32"}</definedName>
    <definedName name="______________bb1" localSheetId="17" hidden="1">{"'Bill No. 7'!$A$1:$G$32"}</definedName>
    <definedName name="______________bb1" hidden="1">{"'Bill No. 7'!$A$1:$G$32"}</definedName>
    <definedName name="______________DAT1" localSheetId="5">#REF!</definedName>
    <definedName name="______________DAT1">#REF!</definedName>
    <definedName name="______________DAT10" localSheetId="5">#REF!</definedName>
    <definedName name="______________DAT10">#REF!</definedName>
    <definedName name="______________DAT11" localSheetId="5">#REF!</definedName>
    <definedName name="______________DAT11">#REF!</definedName>
    <definedName name="______________DAT12" localSheetId="5">#REF!</definedName>
    <definedName name="______________DAT12">#REF!</definedName>
    <definedName name="______________DAT13" localSheetId="5">#REF!</definedName>
    <definedName name="______________DAT13">#REF!</definedName>
    <definedName name="______________DAT14" localSheetId="5">#REF!</definedName>
    <definedName name="______________DAT14">#REF!</definedName>
    <definedName name="______________DAT15" localSheetId="5">'[5]SAP架設-2005.12.31'!#REF!</definedName>
    <definedName name="______________DAT15">'[5]SAP架設-2005.12.31'!#REF!</definedName>
    <definedName name="______________DAT16" localSheetId="41">#REF!</definedName>
    <definedName name="______________DAT16" localSheetId="40">#REF!</definedName>
    <definedName name="______________DAT16" localSheetId="7">#REF!</definedName>
    <definedName name="______________DAT16" localSheetId="5">#REF!</definedName>
    <definedName name="______________DAT16">#REF!</definedName>
    <definedName name="______________DAT17" localSheetId="41">#REF!</definedName>
    <definedName name="______________DAT17" localSheetId="40">#REF!</definedName>
    <definedName name="______________DAT17" localSheetId="7">#REF!</definedName>
    <definedName name="______________DAT17" localSheetId="5">#REF!</definedName>
    <definedName name="______________DAT17">#REF!</definedName>
    <definedName name="______________DAT18" localSheetId="41">#REF!</definedName>
    <definedName name="______________DAT18" localSheetId="40">#REF!</definedName>
    <definedName name="______________DAT18" localSheetId="7">#REF!</definedName>
    <definedName name="______________DAT18" localSheetId="5">#REF!</definedName>
    <definedName name="______________DAT18">#REF!</definedName>
    <definedName name="______________DAT19" localSheetId="5">#REF!</definedName>
    <definedName name="______________DAT19">#REF!</definedName>
    <definedName name="______________DAT2" localSheetId="5">#REF!</definedName>
    <definedName name="______________DAT2">#REF!</definedName>
    <definedName name="______________DAT20" localSheetId="5">#REF!</definedName>
    <definedName name="______________DAT20">#REF!</definedName>
    <definedName name="______________DAT21" localSheetId="5">#REF!</definedName>
    <definedName name="______________DAT21">#REF!</definedName>
    <definedName name="______________DAT22" localSheetId="5">#REF!</definedName>
    <definedName name="______________DAT22">#REF!</definedName>
    <definedName name="______________DAT23" localSheetId="5">#REF!</definedName>
    <definedName name="______________DAT23">#REF!</definedName>
    <definedName name="______________DAT24" localSheetId="5">#REF!</definedName>
    <definedName name="______________DAT24">#REF!</definedName>
    <definedName name="______________DAT25" localSheetId="5">#REF!</definedName>
    <definedName name="______________DAT25">#REF!</definedName>
    <definedName name="______________DAT26" localSheetId="5">#REF!</definedName>
    <definedName name="______________DAT26">#REF!</definedName>
    <definedName name="______________DAT3" localSheetId="5">#REF!</definedName>
    <definedName name="______________DAT3">#REF!</definedName>
    <definedName name="______________DAT4" localSheetId="5">#REF!</definedName>
    <definedName name="______________DAT4">#REF!</definedName>
    <definedName name="______________DAT5" localSheetId="5">#REF!</definedName>
    <definedName name="______________DAT5">#REF!</definedName>
    <definedName name="______________DAT6" localSheetId="5">#REF!</definedName>
    <definedName name="______________DAT6">#REF!</definedName>
    <definedName name="______________DAT7" localSheetId="5">#REF!</definedName>
    <definedName name="______________DAT7">#REF!</definedName>
    <definedName name="______________DAT8" localSheetId="5">#REF!</definedName>
    <definedName name="______________DAT8">#REF!</definedName>
    <definedName name="______________DAT9" localSheetId="5">#REF!</definedName>
    <definedName name="______________DAT9">#REF!</definedName>
    <definedName name="______________SK1" localSheetId="14" hidden="1">{"ss",#N/A,FALSE,"MODULE3"}</definedName>
    <definedName name="______________SK1" localSheetId="15" hidden="1">{"ss",#N/A,FALSE,"MODULE3"}</definedName>
    <definedName name="______________SK1" localSheetId="41" hidden="1">{"ss",#N/A,FALSE,"MODULE3"}</definedName>
    <definedName name="______________SK1" localSheetId="40" hidden="1">{"ss",#N/A,FALSE,"MODULE3"}</definedName>
    <definedName name="______________SK1" localSheetId="7" hidden="1">{"ss",#N/A,FALSE,"MODULE3"}</definedName>
    <definedName name="______________SK1" localSheetId="17" hidden="1">{"ss",#N/A,FALSE,"MODULE3"}</definedName>
    <definedName name="______________SK1" hidden="1">{"ss",#N/A,FALSE,"MODULE3"}</definedName>
    <definedName name="______________WN7" localSheetId="14" hidden="1">{#N/A,#N/A,FALSE,"MODULE3"}</definedName>
    <definedName name="______________WN7" localSheetId="15" hidden="1">{#N/A,#N/A,FALSE,"MODULE3"}</definedName>
    <definedName name="______________WN7" localSheetId="41" hidden="1">{#N/A,#N/A,FALSE,"MODULE3"}</definedName>
    <definedName name="______________WN7" localSheetId="40" hidden="1">{#N/A,#N/A,FALSE,"MODULE3"}</definedName>
    <definedName name="______________WN7" localSheetId="7" hidden="1">{#N/A,#N/A,FALSE,"MODULE3"}</definedName>
    <definedName name="______________WN7" localSheetId="17" hidden="1">{#N/A,#N/A,FALSE,"MODULE3"}</definedName>
    <definedName name="______________WN7" hidden="1">{#N/A,#N/A,FALSE,"MODULE3"}</definedName>
    <definedName name="_____________DAT1" localSheetId="41">#REF!</definedName>
    <definedName name="_____________DAT1" localSheetId="40">#REF!</definedName>
    <definedName name="_____________DAT1" localSheetId="7">#REF!</definedName>
    <definedName name="_____________DAT1" localSheetId="5">#REF!</definedName>
    <definedName name="_____________DAT1">#REF!</definedName>
    <definedName name="_____________DAT10" localSheetId="41">#REF!</definedName>
    <definedName name="_____________DAT10" localSheetId="40">#REF!</definedName>
    <definedName name="_____________DAT10" localSheetId="7">#REF!</definedName>
    <definedName name="_____________DAT10" localSheetId="5">#REF!</definedName>
    <definedName name="_____________DAT10">#REF!</definedName>
    <definedName name="_____________DAT11" localSheetId="41">#REF!</definedName>
    <definedName name="_____________DAT11" localSheetId="40">#REF!</definedName>
    <definedName name="_____________DAT11" localSheetId="7">#REF!</definedName>
    <definedName name="_____________DAT11" localSheetId="5">#REF!</definedName>
    <definedName name="_____________DAT11">#REF!</definedName>
    <definedName name="_____________DAT12" localSheetId="5">#REF!</definedName>
    <definedName name="_____________DAT12">#REF!</definedName>
    <definedName name="_____________DAT13" localSheetId="5">#REF!</definedName>
    <definedName name="_____________DAT13">#REF!</definedName>
    <definedName name="_____________DAT14" localSheetId="5">#REF!</definedName>
    <definedName name="_____________DAT14">#REF!</definedName>
    <definedName name="_____________DAT15" localSheetId="5">'[5]SAP架設-2005.12.31'!#REF!</definedName>
    <definedName name="_____________DAT15">'[5]SAP架設-2005.12.31'!#REF!</definedName>
    <definedName name="_____________DAT16" localSheetId="41">#REF!</definedName>
    <definedName name="_____________DAT16" localSheetId="40">#REF!</definedName>
    <definedName name="_____________DAT16" localSheetId="7">#REF!</definedName>
    <definedName name="_____________DAT16" localSheetId="5">#REF!</definedName>
    <definedName name="_____________DAT16">#REF!</definedName>
    <definedName name="_____________DAT17" localSheetId="41">#REF!</definedName>
    <definedName name="_____________DAT17" localSheetId="40">#REF!</definedName>
    <definedName name="_____________DAT17" localSheetId="7">#REF!</definedName>
    <definedName name="_____________DAT17" localSheetId="5">#REF!</definedName>
    <definedName name="_____________DAT17">#REF!</definedName>
    <definedName name="_____________DAT18" localSheetId="41">#REF!</definedName>
    <definedName name="_____________DAT18" localSheetId="40">#REF!</definedName>
    <definedName name="_____________DAT18" localSheetId="7">#REF!</definedName>
    <definedName name="_____________DAT18" localSheetId="5">#REF!</definedName>
    <definedName name="_____________DAT18">#REF!</definedName>
    <definedName name="_____________DAT19" localSheetId="5">#REF!</definedName>
    <definedName name="_____________DAT19">#REF!</definedName>
    <definedName name="_____________DAT2" localSheetId="5">#REF!</definedName>
    <definedName name="_____________DAT2">#REF!</definedName>
    <definedName name="_____________DAT20" localSheetId="5">#REF!</definedName>
    <definedName name="_____________DAT20">#REF!</definedName>
    <definedName name="_____________DAT21" localSheetId="5">#REF!</definedName>
    <definedName name="_____________DAT21">#REF!</definedName>
    <definedName name="_____________DAT22" localSheetId="5">#REF!</definedName>
    <definedName name="_____________DAT22">#REF!</definedName>
    <definedName name="_____________DAT23" localSheetId="5">#REF!</definedName>
    <definedName name="_____________DAT23">#REF!</definedName>
    <definedName name="_____________DAT24" localSheetId="5">#REF!</definedName>
    <definedName name="_____________DAT24">#REF!</definedName>
    <definedName name="_____________DAT25" localSheetId="5">#REF!</definedName>
    <definedName name="_____________DAT25">#REF!</definedName>
    <definedName name="_____________DAT26" localSheetId="5">#REF!</definedName>
    <definedName name="_____________DAT26">#REF!</definedName>
    <definedName name="_____________DAT3" localSheetId="5">#REF!</definedName>
    <definedName name="_____________DAT3">#REF!</definedName>
    <definedName name="_____________DAT4" localSheetId="5">#REF!</definedName>
    <definedName name="_____________DAT4">#REF!</definedName>
    <definedName name="_____________DAT5" localSheetId="5">#REF!</definedName>
    <definedName name="_____________DAT5">#REF!</definedName>
    <definedName name="_____________DAT6" localSheetId="5">#REF!</definedName>
    <definedName name="_____________DAT6">#REF!</definedName>
    <definedName name="_____________DAT7" localSheetId="5">#REF!</definedName>
    <definedName name="_____________DAT7">#REF!</definedName>
    <definedName name="_____________DAT8" localSheetId="5">#REF!</definedName>
    <definedName name="_____________DAT8">#REF!</definedName>
    <definedName name="_____________DAT9" localSheetId="5">#REF!</definedName>
    <definedName name="_____________DAT9">#REF!</definedName>
    <definedName name="_____________FAC1">'[6]factor '!$B$18</definedName>
    <definedName name="_____________SK1" localSheetId="14" hidden="1">{"ss",#N/A,FALSE,"MODULE3"}</definedName>
    <definedName name="_____________SK1" localSheetId="15" hidden="1">{"ss",#N/A,FALSE,"MODULE3"}</definedName>
    <definedName name="_____________SK1" localSheetId="41" hidden="1">{"ss",#N/A,FALSE,"MODULE3"}</definedName>
    <definedName name="_____________SK1" localSheetId="40" hidden="1">{"ss",#N/A,FALSE,"MODULE3"}</definedName>
    <definedName name="_____________SK1" localSheetId="7" hidden="1">{"ss",#N/A,FALSE,"MODULE3"}</definedName>
    <definedName name="_____________SK1" localSheetId="17" hidden="1">{"ss",#N/A,FALSE,"MODULE3"}</definedName>
    <definedName name="_____________SK1" hidden="1">{"ss",#N/A,FALSE,"MODULE3"}</definedName>
    <definedName name="_____________WN7" localSheetId="14" hidden="1">{#N/A,#N/A,FALSE,"MODULE3"}</definedName>
    <definedName name="_____________WN7" localSheetId="15" hidden="1">{#N/A,#N/A,FALSE,"MODULE3"}</definedName>
    <definedName name="_____________WN7" localSheetId="41" hidden="1">{#N/A,#N/A,FALSE,"MODULE3"}</definedName>
    <definedName name="_____________WN7" localSheetId="40" hidden="1">{#N/A,#N/A,FALSE,"MODULE3"}</definedName>
    <definedName name="_____________WN7" localSheetId="7" hidden="1">{#N/A,#N/A,FALSE,"MODULE3"}</definedName>
    <definedName name="_____________WN7" localSheetId="17" hidden="1">{#N/A,#N/A,FALSE,"MODULE3"}</definedName>
    <definedName name="_____________WN7" hidden="1">{#N/A,#N/A,FALSE,"MODULE3"}</definedName>
    <definedName name="____________bb1" localSheetId="14" hidden="1">{"'Bill No. 7'!$A$1:$G$32"}</definedName>
    <definedName name="____________bb1" localSheetId="15" hidden="1">{"'Bill No. 7'!$A$1:$G$32"}</definedName>
    <definedName name="____________bb1" localSheetId="41" hidden="1">{"'Bill No. 7'!$A$1:$G$32"}</definedName>
    <definedName name="____________bb1" localSheetId="40" hidden="1">{"'Bill No. 7'!$A$1:$G$32"}</definedName>
    <definedName name="____________bb1" localSheetId="7" hidden="1">{"'Bill No. 7'!$A$1:$G$32"}</definedName>
    <definedName name="____________bb1" localSheetId="17" hidden="1">{"'Bill No. 7'!$A$1:$G$32"}</definedName>
    <definedName name="____________bb1" hidden="1">{"'Bill No. 7'!$A$1:$G$32"}</definedName>
    <definedName name="____________DAT1" localSheetId="5">#REF!</definedName>
    <definedName name="____________DAT1">#REF!</definedName>
    <definedName name="____________DAT10" localSheetId="5">#REF!</definedName>
    <definedName name="____________DAT10">#REF!</definedName>
    <definedName name="____________DAT11" localSheetId="5">#REF!</definedName>
    <definedName name="____________DAT11">#REF!</definedName>
    <definedName name="____________DAT12" localSheetId="5">#REF!</definedName>
    <definedName name="____________DAT12">#REF!</definedName>
    <definedName name="____________DAT13" localSheetId="5">#REF!</definedName>
    <definedName name="____________DAT13">#REF!</definedName>
    <definedName name="____________DAT14" localSheetId="5">#REF!</definedName>
    <definedName name="____________DAT14">#REF!</definedName>
    <definedName name="____________DAT15" localSheetId="5">'[5]SAP架設-2005.12.31'!#REF!</definedName>
    <definedName name="____________DAT15">'[5]SAP架設-2005.12.31'!#REF!</definedName>
    <definedName name="____________DAT16" localSheetId="41">#REF!</definedName>
    <definedName name="____________DAT16" localSheetId="40">#REF!</definedName>
    <definedName name="____________DAT16" localSheetId="7">#REF!</definedName>
    <definedName name="____________DAT16" localSheetId="5">#REF!</definedName>
    <definedName name="____________DAT16">#REF!</definedName>
    <definedName name="____________DAT17" localSheetId="41">#REF!</definedName>
    <definedName name="____________DAT17" localSheetId="40">#REF!</definedName>
    <definedName name="____________DAT17" localSheetId="7">#REF!</definedName>
    <definedName name="____________DAT17" localSheetId="5">#REF!</definedName>
    <definedName name="____________DAT17">#REF!</definedName>
    <definedName name="____________DAT18" localSheetId="41">#REF!</definedName>
    <definedName name="____________DAT18" localSheetId="40">#REF!</definedName>
    <definedName name="____________DAT18" localSheetId="7">#REF!</definedName>
    <definedName name="____________DAT18" localSheetId="5">#REF!</definedName>
    <definedName name="____________DAT18">#REF!</definedName>
    <definedName name="____________DAT19" localSheetId="5">#REF!</definedName>
    <definedName name="____________DAT19">#REF!</definedName>
    <definedName name="____________DAT2" localSheetId="5">#REF!</definedName>
    <definedName name="____________DAT2">#REF!</definedName>
    <definedName name="____________DAT20" localSheetId="5">#REF!</definedName>
    <definedName name="____________DAT20">#REF!</definedName>
    <definedName name="____________DAT21" localSheetId="5">#REF!</definedName>
    <definedName name="____________DAT21">#REF!</definedName>
    <definedName name="____________DAT22" localSheetId="5">#REF!</definedName>
    <definedName name="____________DAT22">#REF!</definedName>
    <definedName name="____________DAT23" localSheetId="5">#REF!</definedName>
    <definedName name="____________DAT23">#REF!</definedName>
    <definedName name="____________DAT24" localSheetId="5">#REF!</definedName>
    <definedName name="____________DAT24">#REF!</definedName>
    <definedName name="____________DAT25" localSheetId="5">#REF!</definedName>
    <definedName name="____________DAT25">#REF!</definedName>
    <definedName name="____________DAT26" localSheetId="5">#REF!</definedName>
    <definedName name="____________DAT26">#REF!</definedName>
    <definedName name="____________DAT3" localSheetId="5">#REF!</definedName>
    <definedName name="____________DAT3">#REF!</definedName>
    <definedName name="____________DAT4" localSheetId="5">#REF!</definedName>
    <definedName name="____________DAT4">#REF!</definedName>
    <definedName name="____________DAT5" localSheetId="5">#REF!</definedName>
    <definedName name="____________DAT5">#REF!</definedName>
    <definedName name="____________DAT6" localSheetId="5">#REF!</definedName>
    <definedName name="____________DAT6">#REF!</definedName>
    <definedName name="____________DAT7" localSheetId="5">#REF!</definedName>
    <definedName name="____________DAT7">#REF!</definedName>
    <definedName name="____________DAT8" localSheetId="5">#REF!</definedName>
    <definedName name="____________DAT8">#REF!</definedName>
    <definedName name="____________DAT9" localSheetId="5">#REF!</definedName>
    <definedName name="____________DAT9">#REF!</definedName>
    <definedName name="____________FAC1">'[6]factor '!$B$18</definedName>
    <definedName name="____________SK1" localSheetId="14" hidden="1">{"ss",#N/A,FALSE,"MODULE3"}</definedName>
    <definedName name="____________SK1" localSheetId="15" hidden="1">{"ss",#N/A,FALSE,"MODULE3"}</definedName>
    <definedName name="____________SK1" localSheetId="41" hidden="1">{"ss",#N/A,FALSE,"MODULE3"}</definedName>
    <definedName name="____________SK1" localSheetId="40" hidden="1">{"ss",#N/A,FALSE,"MODULE3"}</definedName>
    <definedName name="____________SK1" localSheetId="7" hidden="1">{"ss",#N/A,FALSE,"MODULE3"}</definedName>
    <definedName name="____________SK1" localSheetId="17" hidden="1">{"ss",#N/A,FALSE,"MODULE3"}</definedName>
    <definedName name="____________SK1" hidden="1">{"ss",#N/A,FALSE,"MODULE3"}</definedName>
    <definedName name="____________WN7" localSheetId="14" hidden="1">{#N/A,#N/A,FALSE,"MODULE3"}</definedName>
    <definedName name="____________WN7" localSheetId="15" hidden="1">{#N/A,#N/A,FALSE,"MODULE3"}</definedName>
    <definedName name="____________WN7" localSheetId="41" hidden="1">{#N/A,#N/A,FALSE,"MODULE3"}</definedName>
    <definedName name="____________WN7" localSheetId="40" hidden="1">{#N/A,#N/A,FALSE,"MODULE3"}</definedName>
    <definedName name="____________WN7" localSheetId="7" hidden="1">{#N/A,#N/A,FALSE,"MODULE3"}</definedName>
    <definedName name="____________WN7" localSheetId="17" hidden="1">{#N/A,#N/A,FALSE,"MODULE3"}</definedName>
    <definedName name="____________WN7" hidden="1">{#N/A,#N/A,FALSE,"MODULE3"}</definedName>
    <definedName name="___________bb1" localSheetId="14" hidden="1">{"'Bill No. 7'!$A$1:$G$32"}</definedName>
    <definedName name="___________bb1" localSheetId="15" hidden="1">{"'Bill No. 7'!$A$1:$G$32"}</definedName>
    <definedName name="___________bb1" localSheetId="41" hidden="1">{"'Bill No. 7'!$A$1:$G$32"}</definedName>
    <definedName name="___________bb1" localSheetId="40" hidden="1">{"'Bill No. 7'!$A$1:$G$32"}</definedName>
    <definedName name="___________bb1" localSheetId="7" hidden="1">{"'Bill No. 7'!$A$1:$G$32"}</definedName>
    <definedName name="___________bb1" localSheetId="17" hidden="1">{"'Bill No. 7'!$A$1:$G$32"}</definedName>
    <definedName name="___________bb1" hidden="1">{"'Bill No. 7'!$A$1:$G$32"}</definedName>
    <definedName name="___________DAT1" localSheetId="5">#REF!</definedName>
    <definedName name="___________DAT1">#REF!</definedName>
    <definedName name="___________DAT10" localSheetId="5">#REF!</definedName>
    <definedName name="___________DAT10">#REF!</definedName>
    <definedName name="___________DAT11" localSheetId="5">#REF!</definedName>
    <definedName name="___________DAT11">#REF!</definedName>
    <definedName name="___________DAT12" localSheetId="5">#REF!</definedName>
    <definedName name="___________DAT12">#REF!</definedName>
    <definedName name="___________DAT13" localSheetId="5">'[7]發包單價差-車站組鋼筋'!#REF!</definedName>
    <definedName name="___________DAT13">'[7]發包單價差-車站組鋼筋'!#REF!</definedName>
    <definedName name="___________DAT14" localSheetId="5">'[7]發包單價差-車站組鋼筋'!#REF!</definedName>
    <definedName name="___________DAT14">'[7]發包單價差-車站組鋼筋'!#REF!</definedName>
    <definedName name="___________DAT15" localSheetId="41">#REF!</definedName>
    <definedName name="___________DAT15" localSheetId="40">#REF!</definedName>
    <definedName name="___________DAT15" localSheetId="7">#REF!</definedName>
    <definedName name="___________DAT15" localSheetId="5">#REF!</definedName>
    <definedName name="___________DAT15">#REF!</definedName>
    <definedName name="___________DAT16" localSheetId="41">#REF!</definedName>
    <definedName name="___________DAT16" localSheetId="40">#REF!</definedName>
    <definedName name="___________DAT16" localSheetId="7">#REF!</definedName>
    <definedName name="___________DAT16" localSheetId="5">#REF!</definedName>
    <definedName name="___________DAT16">#REF!</definedName>
    <definedName name="___________DAT17" localSheetId="41">#REF!</definedName>
    <definedName name="___________DAT17" localSheetId="40">#REF!</definedName>
    <definedName name="___________DAT17" localSheetId="7">#REF!</definedName>
    <definedName name="___________DAT17" localSheetId="5">#REF!</definedName>
    <definedName name="___________DAT17">#REF!</definedName>
    <definedName name="___________DAT18" localSheetId="5">#REF!</definedName>
    <definedName name="___________DAT18">#REF!</definedName>
    <definedName name="___________DAT19" localSheetId="5">#REF!</definedName>
    <definedName name="___________DAT19">#REF!</definedName>
    <definedName name="___________DAT2" localSheetId="5">#REF!</definedName>
    <definedName name="___________DAT2">#REF!</definedName>
    <definedName name="___________DAT20" localSheetId="5">#REF!</definedName>
    <definedName name="___________DAT20">#REF!</definedName>
    <definedName name="___________DAT21" localSheetId="5">#REF!</definedName>
    <definedName name="___________DAT21">#REF!</definedName>
    <definedName name="___________DAT22" localSheetId="5">#REF!</definedName>
    <definedName name="___________DAT22">#REF!</definedName>
    <definedName name="___________DAT23" localSheetId="5">#REF!</definedName>
    <definedName name="___________DAT23">#REF!</definedName>
    <definedName name="___________DAT24" localSheetId="5">#REF!</definedName>
    <definedName name="___________DAT24">#REF!</definedName>
    <definedName name="___________DAT25" localSheetId="5">#REF!</definedName>
    <definedName name="___________DAT25">#REF!</definedName>
    <definedName name="___________DAT26" localSheetId="5">#REF!</definedName>
    <definedName name="___________DAT26">#REF!</definedName>
    <definedName name="___________DAT3" localSheetId="5">#REF!</definedName>
    <definedName name="___________DAT3">#REF!</definedName>
    <definedName name="___________DAT4" localSheetId="5">#REF!</definedName>
    <definedName name="___________DAT4">#REF!</definedName>
    <definedName name="___________DAT5" localSheetId="5">#REF!</definedName>
    <definedName name="___________DAT5">#REF!</definedName>
    <definedName name="___________DAT6" localSheetId="5">#REF!</definedName>
    <definedName name="___________DAT6">#REF!</definedName>
    <definedName name="___________DAT7" localSheetId="5">#REF!</definedName>
    <definedName name="___________DAT7">#REF!</definedName>
    <definedName name="___________DAT8" localSheetId="5">#REF!</definedName>
    <definedName name="___________DAT8">#REF!</definedName>
    <definedName name="___________DAT9" localSheetId="5">#REF!</definedName>
    <definedName name="___________DAT9">#REF!</definedName>
    <definedName name="___________FAC1">'[6]factor '!$B$18</definedName>
    <definedName name="___________SK1" localSheetId="14" hidden="1">{"ss",#N/A,FALSE,"MODULE3"}</definedName>
    <definedName name="___________SK1" localSheetId="15" hidden="1">{"ss",#N/A,FALSE,"MODULE3"}</definedName>
    <definedName name="___________SK1" localSheetId="41" hidden="1">{"ss",#N/A,FALSE,"MODULE3"}</definedName>
    <definedName name="___________SK1" localSheetId="40" hidden="1">{"ss",#N/A,FALSE,"MODULE3"}</definedName>
    <definedName name="___________SK1" localSheetId="7" hidden="1">{"ss",#N/A,FALSE,"MODULE3"}</definedName>
    <definedName name="___________SK1" localSheetId="17" hidden="1">{"ss",#N/A,FALSE,"MODULE3"}</definedName>
    <definedName name="___________SK1" hidden="1">{"ss",#N/A,FALSE,"MODULE3"}</definedName>
    <definedName name="___________WN7" localSheetId="14" hidden="1">{#N/A,#N/A,FALSE,"MODULE3"}</definedName>
    <definedName name="___________WN7" localSheetId="15" hidden="1">{#N/A,#N/A,FALSE,"MODULE3"}</definedName>
    <definedName name="___________WN7" localSheetId="41" hidden="1">{#N/A,#N/A,FALSE,"MODULE3"}</definedName>
    <definedName name="___________WN7" localSheetId="40" hidden="1">{#N/A,#N/A,FALSE,"MODULE3"}</definedName>
    <definedName name="___________WN7" localSheetId="7" hidden="1">{#N/A,#N/A,FALSE,"MODULE3"}</definedName>
    <definedName name="___________WN7" localSheetId="17" hidden="1">{#N/A,#N/A,FALSE,"MODULE3"}</definedName>
    <definedName name="___________WN7" hidden="1">{#N/A,#N/A,FALSE,"MODULE3"}</definedName>
    <definedName name="__________bb1" localSheetId="14" hidden="1">{"'Bill No. 7'!$A$1:$G$32"}</definedName>
    <definedName name="__________bb1" localSheetId="15" hidden="1">{"'Bill No. 7'!$A$1:$G$32"}</definedName>
    <definedName name="__________bb1" localSheetId="41" hidden="1">{"'Bill No. 7'!$A$1:$G$32"}</definedName>
    <definedName name="__________bb1" localSheetId="40" hidden="1">{"'Bill No. 7'!$A$1:$G$32"}</definedName>
    <definedName name="__________bb1" localSheetId="7" hidden="1">{"'Bill No. 7'!$A$1:$G$32"}</definedName>
    <definedName name="__________bb1" localSheetId="17" hidden="1">{"'Bill No. 7'!$A$1:$G$32"}</definedName>
    <definedName name="__________bb1" hidden="1">{"'Bill No. 7'!$A$1:$G$32"}</definedName>
    <definedName name="__________DAT1" localSheetId="5">#REF!</definedName>
    <definedName name="__________DAT1">#REF!</definedName>
    <definedName name="__________DAT10" localSheetId="5">#REF!</definedName>
    <definedName name="__________DAT10">#REF!</definedName>
    <definedName name="__________DAT11" localSheetId="5">#REF!</definedName>
    <definedName name="__________DAT11">#REF!</definedName>
    <definedName name="__________DAT12" localSheetId="5">#REF!</definedName>
    <definedName name="__________DAT12">#REF!</definedName>
    <definedName name="__________DAT13" localSheetId="5">'[7]發包單價差-車站組鋼筋'!#REF!</definedName>
    <definedName name="__________DAT13">'[7]發包單價差-車站組鋼筋'!#REF!</definedName>
    <definedName name="__________DAT14" localSheetId="5">'[7]發包單價差-車站組鋼筋'!#REF!</definedName>
    <definedName name="__________DAT14">'[7]發包單價差-車站組鋼筋'!#REF!</definedName>
    <definedName name="__________DAT15" localSheetId="41">#REF!</definedName>
    <definedName name="__________DAT15" localSheetId="40">#REF!</definedName>
    <definedName name="__________DAT15" localSheetId="7">#REF!</definedName>
    <definedName name="__________DAT15" localSheetId="5">#REF!</definedName>
    <definedName name="__________DAT15">#REF!</definedName>
    <definedName name="__________DAT16" localSheetId="41">#REF!</definedName>
    <definedName name="__________DAT16" localSheetId="40">#REF!</definedName>
    <definedName name="__________DAT16" localSheetId="7">#REF!</definedName>
    <definedName name="__________DAT16" localSheetId="5">#REF!</definedName>
    <definedName name="__________DAT16">#REF!</definedName>
    <definedName name="__________DAT17" localSheetId="41">#REF!</definedName>
    <definedName name="__________DAT17" localSheetId="40">#REF!</definedName>
    <definedName name="__________DAT17" localSheetId="7">#REF!</definedName>
    <definedName name="__________DAT17" localSheetId="5">#REF!</definedName>
    <definedName name="__________DAT17">#REF!</definedName>
    <definedName name="__________DAT18" localSheetId="5">#REF!</definedName>
    <definedName name="__________DAT18">#REF!</definedName>
    <definedName name="__________DAT19" localSheetId="5">#REF!</definedName>
    <definedName name="__________DAT19">#REF!</definedName>
    <definedName name="__________DAT2" localSheetId="5">#REF!</definedName>
    <definedName name="__________DAT2">#REF!</definedName>
    <definedName name="__________DAT20" localSheetId="5">#REF!</definedName>
    <definedName name="__________DAT20">#REF!</definedName>
    <definedName name="__________DAT21" localSheetId="5">#REF!</definedName>
    <definedName name="__________DAT21">#REF!</definedName>
    <definedName name="__________DAT22" localSheetId="5">#REF!</definedName>
    <definedName name="__________DAT22">#REF!</definedName>
    <definedName name="__________DAT23" localSheetId="5">#REF!</definedName>
    <definedName name="__________DAT23">#REF!</definedName>
    <definedName name="__________DAT24" localSheetId="5">#REF!</definedName>
    <definedName name="__________DAT24">#REF!</definedName>
    <definedName name="__________DAT25" localSheetId="5">#REF!</definedName>
    <definedName name="__________DAT25">#REF!</definedName>
    <definedName name="__________DAT26" localSheetId="5">#REF!</definedName>
    <definedName name="__________DAT26">#REF!</definedName>
    <definedName name="__________DAT3" localSheetId="5">#REF!</definedName>
    <definedName name="__________DAT3">#REF!</definedName>
    <definedName name="__________DAT4" localSheetId="5">#REF!</definedName>
    <definedName name="__________DAT4">#REF!</definedName>
    <definedName name="__________DAT5" localSheetId="5">#REF!</definedName>
    <definedName name="__________DAT5">#REF!</definedName>
    <definedName name="__________DAT6" localSheetId="5">#REF!</definedName>
    <definedName name="__________DAT6">#REF!</definedName>
    <definedName name="__________DAT7" localSheetId="5">#REF!</definedName>
    <definedName name="__________DAT7">#REF!</definedName>
    <definedName name="__________DAT8" localSheetId="5">#REF!</definedName>
    <definedName name="__________DAT8">#REF!</definedName>
    <definedName name="__________DAT9" localSheetId="5">#REF!</definedName>
    <definedName name="__________DAT9">#REF!</definedName>
    <definedName name="__________FAC1">'[6]factor '!$B$18</definedName>
    <definedName name="__________SK1" localSheetId="14" hidden="1">{"ss",#N/A,FALSE,"MODULE3"}</definedName>
    <definedName name="__________SK1" localSheetId="15" hidden="1">{"ss",#N/A,FALSE,"MODULE3"}</definedName>
    <definedName name="__________SK1" localSheetId="41" hidden="1">{"ss",#N/A,FALSE,"MODULE3"}</definedName>
    <definedName name="__________SK1" localSheetId="40" hidden="1">{"ss",#N/A,FALSE,"MODULE3"}</definedName>
    <definedName name="__________SK1" localSheetId="7" hidden="1">{"ss",#N/A,FALSE,"MODULE3"}</definedName>
    <definedName name="__________SK1" localSheetId="17" hidden="1">{"ss",#N/A,FALSE,"MODULE3"}</definedName>
    <definedName name="__________SK1" hidden="1">{"ss",#N/A,FALSE,"MODULE3"}</definedName>
    <definedName name="__________WN7" localSheetId="14" hidden="1">{#N/A,#N/A,FALSE,"MODULE3"}</definedName>
    <definedName name="__________WN7" localSheetId="15" hidden="1">{#N/A,#N/A,FALSE,"MODULE3"}</definedName>
    <definedName name="__________WN7" localSheetId="41" hidden="1">{#N/A,#N/A,FALSE,"MODULE3"}</definedName>
    <definedName name="__________WN7" localSheetId="40" hidden="1">{#N/A,#N/A,FALSE,"MODULE3"}</definedName>
    <definedName name="__________WN7" localSheetId="7" hidden="1">{#N/A,#N/A,FALSE,"MODULE3"}</definedName>
    <definedName name="__________WN7" localSheetId="17" hidden="1">{#N/A,#N/A,FALSE,"MODULE3"}</definedName>
    <definedName name="__________WN7" hidden="1">{#N/A,#N/A,FALSE,"MODULE3"}</definedName>
    <definedName name="_________bb1" localSheetId="14" hidden="1">{"'Bill No. 7'!$A$1:$G$32"}</definedName>
    <definedName name="_________bb1" localSheetId="15" hidden="1">{"'Bill No. 7'!$A$1:$G$32"}</definedName>
    <definedName name="_________bb1" localSheetId="41" hidden="1">{"'Bill No. 7'!$A$1:$G$32"}</definedName>
    <definedName name="_________bb1" localSheetId="40" hidden="1">{"'Bill No. 7'!$A$1:$G$32"}</definedName>
    <definedName name="_________bb1" localSheetId="7" hidden="1">{"'Bill No. 7'!$A$1:$G$32"}</definedName>
    <definedName name="_________bb1" localSheetId="17" hidden="1">{"'Bill No. 7'!$A$1:$G$32"}</definedName>
    <definedName name="_________bb1" hidden="1">{"'Bill No. 7'!$A$1:$G$32"}</definedName>
    <definedName name="_________DAT1" localSheetId="5">#REF!</definedName>
    <definedName name="_________DAT1">#REF!</definedName>
    <definedName name="_________DAT10" localSheetId="5">#REF!</definedName>
    <definedName name="_________DAT10">#REF!</definedName>
    <definedName name="_________DAT11" localSheetId="5">#REF!</definedName>
    <definedName name="_________DAT11">#REF!</definedName>
    <definedName name="_________DAT12" localSheetId="5">#REF!</definedName>
    <definedName name="_________DAT12">#REF!</definedName>
    <definedName name="_________DAT13" localSheetId="5">#REF!</definedName>
    <definedName name="_________DAT13">#REF!</definedName>
    <definedName name="_________DAT14" localSheetId="5">#REF!</definedName>
    <definedName name="_________DAT14">#REF!</definedName>
    <definedName name="_________DAT15" localSheetId="5">'[5]SAP架設-2005.12.31'!#REF!</definedName>
    <definedName name="_________DAT15">'[5]SAP架設-2005.12.31'!#REF!</definedName>
    <definedName name="_________DAT16" localSheetId="41">#REF!</definedName>
    <definedName name="_________DAT16" localSheetId="40">#REF!</definedName>
    <definedName name="_________DAT16" localSheetId="7">#REF!</definedName>
    <definedName name="_________DAT16" localSheetId="5">#REF!</definedName>
    <definedName name="_________DAT16">#REF!</definedName>
    <definedName name="_________DAT17" localSheetId="41">#REF!</definedName>
    <definedName name="_________DAT17" localSheetId="40">#REF!</definedName>
    <definedName name="_________DAT17" localSheetId="7">#REF!</definedName>
    <definedName name="_________DAT17" localSheetId="5">#REF!</definedName>
    <definedName name="_________DAT17">#REF!</definedName>
    <definedName name="_________DAT18" localSheetId="41">#REF!</definedName>
    <definedName name="_________DAT18" localSheetId="40">#REF!</definedName>
    <definedName name="_________DAT18" localSheetId="7">#REF!</definedName>
    <definedName name="_________DAT18" localSheetId="5">#REF!</definedName>
    <definedName name="_________DAT18">#REF!</definedName>
    <definedName name="_________DAT19" localSheetId="5">#REF!</definedName>
    <definedName name="_________DAT19">#REF!</definedName>
    <definedName name="_________DAT2" localSheetId="5">#REF!</definedName>
    <definedName name="_________DAT2">#REF!</definedName>
    <definedName name="_________DAT20" localSheetId="5">#REF!</definedName>
    <definedName name="_________DAT20">#REF!</definedName>
    <definedName name="_________DAT21" localSheetId="5">#REF!</definedName>
    <definedName name="_________DAT21">#REF!</definedName>
    <definedName name="_________DAT22" localSheetId="5">#REF!</definedName>
    <definedName name="_________DAT22">#REF!</definedName>
    <definedName name="_________DAT23" localSheetId="5">#REF!</definedName>
    <definedName name="_________DAT23">#REF!</definedName>
    <definedName name="_________DAT24" localSheetId="5">#REF!</definedName>
    <definedName name="_________DAT24">#REF!</definedName>
    <definedName name="_________DAT25" localSheetId="5">#REF!</definedName>
    <definedName name="_________DAT25">#REF!</definedName>
    <definedName name="_________DAT26" localSheetId="5">#REF!</definedName>
    <definedName name="_________DAT26">#REF!</definedName>
    <definedName name="_________DAT3" localSheetId="5">#REF!</definedName>
    <definedName name="_________DAT3">#REF!</definedName>
    <definedName name="_________DAT4" localSheetId="5">#REF!</definedName>
    <definedName name="_________DAT4">#REF!</definedName>
    <definedName name="_________DAT5" localSheetId="5">#REF!</definedName>
    <definedName name="_________DAT5">#REF!</definedName>
    <definedName name="_________DAT6" localSheetId="5">#REF!</definedName>
    <definedName name="_________DAT6">#REF!</definedName>
    <definedName name="_________DAT7" localSheetId="5">#REF!</definedName>
    <definedName name="_________DAT7">#REF!</definedName>
    <definedName name="_________DAT8" localSheetId="5">#REF!</definedName>
    <definedName name="_________DAT8">#REF!</definedName>
    <definedName name="_________DAT9" localSheetId="5">#REF!</definedName>
    <definedName name="_________DAT9">#REF!</definedName>
    <definedName name="_________FAC1">'[6]factor '!$B$18</definedName>
    <definedName name="_________SK1" localSheetId="14" hidden="1">{"ss",#N/A,FALSE,"MODULE3"}</definedName>
    <definedName name="_________SK1" localSheetId="15" hidden="1">{"ss",#N/A,FALSE,"MODULE3"}</definedName>
    <definedName name="_________SK1" localSheetId="41" hidden="1">{"ss",#N/A,FALSE,"MODULE3"}</definedName>
    <definedName name="_________SK1" localSheetId="40" hidden="1">{"ss",#N/A,FALSE,"MODULE3"}</definedName>
    <definedName name="_________SK1" localSheetId="7" hidden="1">{"ss",#N/A,FALSE,"MODULE3"}</definedName>
    <definedName name="_________SK1" localSheetId="17" hidden="1">{"ss",#N/A,FALSE,"MODULE3"}</definedName>
    <definedName name="_________SK1" hidden="1">{"ss",#N/A,FALSE,"MODULE3"}</definedName>
    <definedName name="_________WN7" localSheetId="14" hidden="1">{#N/A,#N/A,FALSE,"MODULE3"}</definedName>
    <definedName name="_________WN7" localSheetId="15" hidden="1">{#N/A,#N/A,FALSE,"MODULE3"}</definedName>
    <definedName name="_________WN7" localSheetId="41" hidden="1">{#N/A,#N/A,FALSE,"MODULE3"}</definedName>
    <definedName name="_________WN7" localSheetId="40" hidden="1">{#N/A,#N/A,FALSE,"MODULE3"}</definedName>
    <definedName name="_________WN7" localSheetId="7" hidden="1">{#N/A,#N/A,FALSE,"MODULE3"}</definedName>
    <definedName name="_________WN7" localSheetId="17" hidden="1">{#N/A,#N/A,FALSE,"MODULE3"}</definedName>
    <definedName name="_________WN7" hidden="1">{#N/A,#N/A,FALSE,"MODULE3"}</definedName>
    <definedName name="________bb1" localSheetId="14" hidden="1">{"'Bill No. 7'!$A$1:$G$32"}</definedName>
    <definedName name="________bb1" localSheetId="15" hidden="1">{"'Bill No. 7'!$A$1:$G$32"}</definedName>
    <definedName name="________bb1" localSheetId="41" hidden="1">{"'Bill No. 7'!$A$1:$G$32"}</definedName>
    <definedName name="________bb1" localSheetId="40" hidden="1">{"'Bill No. 7'!$A$1:$G$32"}</definedName>
    <definedName name="________bb1" localSheetId="7" hidden="1">{"'Bill No. 7'!$A$1:$G$32"}</definedName>
    <definedName name="________bb1" localSheetId="17" hidden="1">{"'Bill No. 7'!$A$1:$G$32"}</definedName>
    <definedName name="________bb1" hidden="1">{"'Bill No. 7'!$A$1:$G$32"}</definedName>
    <definedName name="________can430">40.73</definedName>
    <definedName name="________can435">43.3</definedName>
    <definedName name="________DAT1" localSheetId="41">#REF!</definedName>
    <definedName name="________DAT1" localSheetId="40">#REF!</definedName>
    <definedName name="________DAT1" localSheetId="7">#REF!</definedName>
    <definedName name="________DAT1" localSheetId="5">#REF!</definedName>
    <definedName name="________DAT1">#REF!</definedName>
    <definedName name="________DAT10" localSheetId="41">#REF!</definedName>
    <definedName name="________DAT10" localSheetId="40">#REF!</definedName>
    <definedName name="________DAT10" localSheetId="7">#REF!</definedName>
    <definedName name="________DAT10" localSheetId="5">#REF!</definedName>
    <definedName name="________DAT10">#REF!</definedName>
    <definedName name="________DAT11" localSheetId="41">#REF!</definedName>
    <definedName name="________DAT11" localSheetId="40">#REF!</definedName>
    <definedName name="________DAT11" localSheetId="7">#REF!</definedName>
    <definedName name="________DAT11" localSheetId="5">#REF!</definedName>
    <definedName name="________DAT11">#REF!</definedName>
    <definedName name="________DAT12" localSheetId="5">#REF!</definedName>
    <definedName name="________DAT12">#REF!</definedName>
    <definedName name="________DAT13" localSheetId="5">#REF!</definedName>
    <definedName name="________DAT13">#REF!</definedName>
    <definedName name="________DAT14" localSheetId="5">#REF!</definedName>
    <definedName name="________DAT14">#REF!</definedName>
    <definedName name="________DAT15" localSheetId="5">'[5]SAP架設-2005.12.31'!#REF!</definedName>
    <definedName name="________DAT15">'[5]SAP架設-2005.12.31'!#REF!</definedName>
    <definedName name="________DAT16" localSheetId="41">#REF!</definedName>
    <definedName name="________DAT16" localSheetId="40">#REF!</definedName>
    <definedName name="________DAT16" localSheetId="7">#REF!</definedName>
    <definedName name="________DAT16" localSheetId="5">#REF!</definedName>
    <definedName name="________DAT16">#REF!</definedName>
    <definedName name="________DAT17" localSheetId="41">#REF!</definedName>
    <definedName name="________DAT17" localSheetId="40">#REF!</definedName>
    <definedName name="________DAT17" localSheetId="7">#REF!</definedName>
    <definedName name="________DAT17" localSheetId="5">#REF!</definedName>
    <definedName name="________DAT17">#REF!</definedName>
    <definedName name="________DAT18" localSheetId="41">#REF!</definedName>
    <definedName name="________DAT18" localSheetId="40">#REF!</definedName>
    <definedName name="________DAT18" localSheetId="7">#REF!</definedName>
    <definedName name="________DAT18" localSheetId="5">#REF!</definedName>
    <definedName name="________DAT18">#REF!</definedName>
    <definedName name="________DAT19" localSheetId="5">#REF!</definedName>
    <definedName name="________DAT19">#REF!</definedName>
    <definedName name="________DAT2" localSheetId="5">#REF!</definedName>
    <definedName name="________DAT2">#REF!</definedName>
    <definedName name="________DAT20" localSheetId="5">#REF!</definedName>
    <definedName name="________DAT20">#REF!</definedName>
    <definedName name="________DAT21" localSheetId="5">#REF!</definedName>
    <definedName name="________DAT21">#REF!</definedName>
    <definedName name="________DAT22" localSheetId="5">#REF!</definedName>
    <definedName name="________DAT22">#REF!</definedName>
    <definedName name="________DAT23" localSheetId="5">#REF!</definedName>
    <definedName name="________DAT23">#REF!</definedName>
    <definedName name="________DAT24" localSheetId="5">#REF!</definedName>
    <definedName name="________DAT24">#REF!</definedName>
    <definedName name="________DAT25" localSheetId="5">#REF!</definedName>
    <definedName name="________DAT25">#REF!</definedName>
    <definedName name="________DAT26" localSheetId="5">#REF!</definedName>
    <definedName name="________DAT26">#REF!</definedName>
    <definedName name="________DAT3" localSheetId="5">#REF!</definedName>
    <definedName name="________DAT3">#REF!</definedName>
    <definedName name="________DAT4" localSheetId="5">#REF!</definedName>
    <definedName name="________DAT4">#REF!</definedName>
    <definedName name="________DAT5" localSheetId="5">#REF!</definedName>
    <definedName name="________DAT5">#REF!</definedName>
    <definedName name="________DAT6" localSheetId="5">#REF!</definedName>
    <definedName name="________DAT6">#REF!</definedName>
    <definedName name="________DAT7" localSheetId="5">#REF!</definedName>
    <definedName name="________DAT7">#REF!</definedName>
    <definedName name="________DAT8" localSheetId="5">#REF!</definedName>
    <definedName name="________DAT8">#REF!</definedName>
    <definedName name="________DAT9" localSheetId="5">#REF!</definedName>
    <definedName name="________DAT9">#REF!</definedName>
    <definedName name="________FAC1">'[6]factor '!$B$18</definedName>
    <definedName name="________IDC2" localSheetId="19">City&amp;" "&amp;State</definedName>
    <definedName name="________IDC2" localSheetId="2">City&amp;" "&amp;State</definedName>
    <definedName name="________IDC2" localSheetId="14">City&amp;" "&amp;State</definedName>
    <definedName name="________IDC2" localSheetId="1">City&amp;" "&amp;State</definedName>
    <definedName name="________IDC2" localSheetId="33">City&amp;" "&amp;State</definedName>
    <definedName name="________IDC2" localSheetId="15">City&amp;" "&amp;State</definedName>
    <definedName name="________IDC2" localSheetId="0">City&amp;" "&amp;State</definedName>
    <definedName name="________IDC2" localSheetId="4">City&amp;" "&amp;State</definedName>
    <definedName name="________IDC2" localSheetId="41">City&amp;" "&amp;State</definedName>
    <definedName name="________IDC2" localSheetId="40">City&amp;" "&amp;State</definedName>
    <definedName name="________IDC2" localSheetId="7">City&amp;" "&amp;State</definedName>
    <definedName name="________IDC2" localSheetId="3">City&amp;" "&amp;State</definedName>
    <definedName name="________IDC2" localSheetId="5">City&amp;" "&amp;State</definedName>
    <definedName name="________IDC2" localSheetId="17">City&amp;" "&amp;State</definedName>
    <definedName name="________IDC2">City&amp;" "&amp;State</definedName>
    <definedName name="________IDC21" localSheetId="19">City&amp;" "&amp;State</definedName>
    <definedName name="________IDC21" localSheetId="2">City&amp;" "&amp;State</definedName>
    <definedName name="________IDC21" localSheetId="14">City&amp;" "&amp;State</definedName>
    <definedName name="________IDC21" localSheetId="1">City&amp;" "&amp;State</definedName>
    <definedName name="________IDC21" localSheetId="33">City&amp;" "&amp;State</definedName>
    <definedName name="________IDC21" localSheetId="15">City&amp;" "&amp;State</definedName>
    <definedName name="________IDC21" localSheetId="0">City&amp;" "&amp;State</definedName>
    <definedName name="________IDC21" localSheetId="4">City&amp;" "&amp;State</definedName>
    <definedName name="________IDC21" localSheetId="41">City&amp;" "&amp;State</definedName>
    <definedName name="________IDC21" localSheetId="40">City&amp;" "&amp;State</definedName>
    <definedName name="________IDC21" localSheetId="7">City&amp;" "&amp;State</definedName>
    <definedName name="________IDC21" localSheetId="3">City&amp;" "&amp;State</definedName>
    <definedName name="________IDC21" localSheetId="5">City&amp;" "&amp;State</definedName>
    <definedName name="________IDC21" localSheetId="17">City&amp;" "&amp;State</definedName>
    <definedName name="________IDC21">City&amp;" "&amp;State</definedName>
    <definedName name="________IDC22" localSheetId="19">City&amp;" "&amp;State</definedName>
    <definedName name="________IDC22" localSheetId="2">City&amp;" "&amp;State</definedName>
    <definedName name="________IDC22" localSheetId="14">City&amp;" "&amp;State</definedName>
    <definedName name="________IDC22" localSheetId="1">City&amp;" "&amp;State</definedName>
    <definedName name="________IDC22" localSheetId="33">City&amp;" "&amp;State</definedName>
    <definedName name="________IDC22" localSheetId="15">City&amp;" "&amp;State</definedName>
    <definedName name="________IDC22" localSheetId="0">City&amp;" "&amp;State</definedName>
    <definedName name="________IDC22" localSheetId="4">City&amp;" "&amp;State</definedName>
    <definedName name="________IDC22" localSheetId="41">City&amp;" "&amp;State</definedName>
    <definedName name="________IDC22" localSheetId="40">City&amp;" "&amp;State</definedName>
    <definedName name="________IDC22" localSheetId="7">City&amp;" "&amp;State</definedName>
    <definedName name="________IDC22" localSheetId="3">City&amp;" "&amp;State</definedName>
    <definedName name="________IDC22" localSheetId="5">City&amp;" "&amp;State</definedName>
    <definedName name="________IDC22" localSheetId="17">City&amp;" "&amp;State</definedName>
    <definedName name="________IDC22">City&amp;" "&amp;State</definedName>
    <definedName name="________IDC3" localSheetId="19">City&amp;" "&amp;State</definedName>
    <definedName name="________IDC3" localSheetId="2">City&amp;" "&amp;State</definedName>
    <definedName name="________IDC3" localSheetId="14">City&amp;" "&amp;State</definedName>
    <definedName name="________IDC3" localSheetId="1">City&amp;" "&amp;State</definedName>
    <definedName name="________IDC3" localSheetId="33">City&amp;" "&amp;State</definedName>
    <definedName name="________IDC3" localSheetId="15">City&amp;" "&amp;State</definedName>
    <definedName name="________IDC3" localSheetId="0">City&amp;" "&amp;State</definedName>
    <definedName name="________IDC3" localSheetId="4">City&amp;" "&amp;State</definedName>
    <definedName name="________IDC3" localSheetId="41">City&amp;" "&amp;State</definedName>
    <definedName name="________IDC3" localSheetId="40">City&amp;" "&amp;State</definedName>
    <definedName name="________IDC3" localSheetId="7">City&amp;" "&amp;State</definedName>
    <definedName name="________IDC3" localSheetId="3">City&amp;" "&amp;State</definedName>
    <definedName name="________IDC3" localSheetId="5">City&amp;" "&amp;State</definedName>
    <definedName name="________IDC3" localSheetId="17">City&amp;" "&amp;State</definedName>
    <definedName name="________IDC3">City&amp;" "&amp;State</definedName>
    <definedName name="________jj300" localSheetId="41">#REF!</definedName>
    <definedName name="________jj300" localSheetId="40">#REF!</definedName>
    <definedName name="________jj300" localSheetId="7">#REF!</definedName>
    <definedName name="________jj300" localSheetId="5">#REF!</definedName>
    <definedName name="________jj300">#REF!</definedName>
    <definedName name="________loc1" localSheetId="19">City&amp;" "&amp;State</definedName>
    <definedName name="________loc1" localSheetId="2">City&amp;" "&amp;State</definedName>
    <definedName name="________loc1" localSheetId="14">City&amp;" "&amp;State</definedName>
    <definedName name="________loc1" localSheetId="1">City&amp;" "&amp;State</definedName>
    <definedName name="________loc1" localSheetId="33">City&amp;" "&amp;State</definedName>
    <definedName name="________loc1" localSheetId="15">City&amp;" "&amp;State</definedName>
    <definedName name="________loc1" localSheetId="0">City&amp;" "&amp;State</definedName>
    <definedName name="________loc1" localSheetId="4">City&amp;" "&amp;State</definedName>
    <definedName name="________loc1" localSheetId="41">City&amp;" "&amp;State</definedName>
    <definedName name="________loc1" localSheetId="40">City&amp;" "&amp;State</definedName>
    <definedName name="________loc1" localSheetId="7">City&amp;" "&amp;State</definedName>
    <definedName name="________loc1" localSheetId="3">City&amp;" "&amp;State</definedName>
    <definedName name="________loc1" localSheetId="5">City&amp;" "&amp;State</definedName>
    <definedName name="________loc1" localSheetId="17">City&amp;" "&amp;State</definedName>
    <definedName name="________loc1">City&amp;" "&amp;State</definedName>
    <definedName name="________SK1" localSheetId="14" hidden="1">{"ss",#N/A,FALSE,"MODULE3"}</definedName>
    <definedName name="________SK1" localSheetId="15" hidden="1">{"ss",#N/A,FALSE,"MODULE3"}</definedName>
    <definedName name="________SK1" localSheetId="41" hidden="1">{"ss",#N/A,FALSE,"MODULE3"}</definedName>
    <definedName name="________SK1" localSheetId="40" hidden="1">{"ss",#N/A,FALSE,"MODULE3"}</definedName>
    <definedName name="________SK1" localSheetId="7" hidden="1">{"ss",#N/A,FALSE,"MODULE3"}</definedName>
    <definedName name="________SK1" localSheetId="17" hidden="1">{"ss",#N/A,FALSE,"MODULE3"}</definedName>
    <definedName name="________SK1" hidden="1">{"ss",#N/A,FALSE,"MODULE3"}</definedName>
    <definedName name="________WN7" localSheetId="14" hidden="1">{#N/A,#N/A,FALSE,"MODULE3"}</definedName>
    <definedName name="________WN7" localSheetId="15" hidden="1">{#N/A,#N/A,FALSE,"MODULE3"}</definedName>
    <definedName name="________WN7" localSheetId="41" hidden="1">{#N/A,#N/A,FALSE,"MODULE3"}</definedName>
    <definedName name="________WN7" localSheetId="40" hidden="1">{#N/A,#N/A,FALSE,"MODULE3"}</definedName>
    <definedName name="________WN7" localSheetId="7" hidden="1">{#N/A,#N/A,FALSE,"MODULE3"}</definedName>
    <definedName name="________WN7" localSheetId="17" hidden="1">{#N/A,#N/A,FALSE,"MODULE3"}</definedName>
    <definedName name="________WN7" hidden="1">{#N/A,#N/A,FALSE,"MODULE3"}</definedName>
    <definedName name="_______A655600" localSheetId="41">#REF!</definedName>
    <definedName name="_______A655600" localSheetId="40">#REF!</definedName>
    <definedName name="_______A655600" localSheetId="7">#REF!</definedName>
    <definedName name="_______A655600" localSheetId="5">#REF!</definedName>
    <definedName name="_______A655600">#REF!</definedName>
    <definedName name="_______bb1" localSheetId="14" hidden="1">{"'Bill No. 7'!$A$1:$G$32"}</definedName>
    <definedName name="_______bb1" localSheetId="15" hidden="1">{"'Bill No. 7'!$A$1:$G$32"}</definedName>
    <definedName name="_______bb1" localSheetId="41" hidden="1">{"'Bill No. 7'!$A$1:$G$32"}</definedName>
    <definedName name="_______bb1" localSheetId="40" hidden="1">{"'Bill No. 7'!$A$1:$G$32"}</definedName>
    <definedName name="_______bb1" localSheetId="7" hidden="1">{"'Bill No. 7'!$A$1:$G$32"}</definedName>
    <definedName name="_______bb1" localSheetId="17" hidden="1">{"'Bill No. 7'!$A$1:$G$32"}</definedName>
    <definedName name="_______bb1" hidden="1">{"'Bill No. 7'!$A$1:$G$32"}</definedName>
    <definedName name="_______can430">40.73</definedName>
    <definedName name="_______can435">43.3</definedName>
    <definedName name="_______DAT1" localSheetId="41">#REF!</definedName>
    <definedName name="_______DAT1" localSheetId="40">#REF!</definedName>
    <definedName name="_______DAT1" localSheetId="7">#REF!</definedName>
    <definedName name="_______DAT1" localSheetId="5">#REF!</definedName>
    <definedName name="_______DAT1">#REF!</definedName>
    <definedName name="_______DAT10" localSheetId="41">#REF!</definedName>
    <definedName name="_______DAT10" localSheetId="40">#REF!</definedName>
    <definedName name="_______DAT10" localSheetId="7">#REF!</definedName>
    <definedName name="_______DAT10" localSheetId="5">#REF!</definedName>
    <definedName name="_______DAT10">#REF!</definedName>
    <definedName name="_______DAT11" localSheetId="41">#REF!</definedName>
    <definedName name="_______DAT11" localSheetId="40">#REF!</definedName>
    <definedName name="_______DAT11" localSheetId="7">#REF!</definedName>
    <definedName name="_______DAT11" localSheetId="5">#REF!</definedName>
    <definedName name="_______DAT11">#REF!</definedName>
    <definedName name="_______DAT12" localSheetId="5">#REF!</definedName>
    <definedName name="_______DAT12">#REF!</definedName>
    <definedName name="_______DAT13" localSheetId="5">'[7]發包單價差-車站組鋼筋'!#REF!</definedName>
    <definedName name="_______DAT13">'[7]發包單價差-車站組鋼筋'!#REF!</definedName>
    <definedName name="_______DAT14" localSheetId="5">'[7]發包單價差-車站組鋼筋'!#REF!</definedName>
    <definedName name="_______DAT14">'[7]發包單價差-車站組鋼筋'!#REF!</definedName>
    <definedName name="_______DAT15" localSheetId="41">#REF!</definedName>
    <definedName name="_______DAT15" localSheetId="40">#REF!</definedName>
    <definedName name="_______DAT15" localSheetId="7">#REF!</definedName>
    <definedName name="_______DAT15" localSheetId="5">#REF!</definedName>
    <definedName name="_______DAT15">#REF!</definedName>
    <definedName name="_______DAT16" localSheetId="41">#REF!</definedName>
    <definedName name="_______DAT16" localSheetId="40">#REF!</definedName>
    <definedName name="_______DAT16" localSheetId="7">#REF!</definedName>
    <definedName name="_______DAT16" localSheetId="5">#REF!</definedName>
    <definedName name="_______DAT16">#REF!</definedName>
    <definedName name="_______DAT17" localSheetId="41">#REF!</definedName>
    <definedName name="_______DAT17" localSheetId="40">#REF!</definedName>
    <definedName name="_______DAT17" localSheetId="7">#REF!</definedName>
    <definedName name="_______DAT17" localSheetId="5">#REF!</definedName>
    <definedName name="_______DAT17">#REF!</definedName>
    <definedName name="_______DAT18" localSheetId="5">#REF!</definedName>
    <definedName name="_______DAT18">#REF!</definedName>
    <definedName name="_______DAT19" localSheetId="5">#REF!</definedName>
    <definedName name="_______DAT19">#REF!</definedName>
    <definedName name="_______DAT2" localSheetId="5">#REF!</definedName>
    <definedName name="_______DAT2">#REF!</definedName>
    <definedName name="_______DAT20" localSheetId="5">#REF!</definedName>
    <definedName name="_______DAT20">#REF!</definedName>
    <definedName name="_______DAT21" localSheetId="5">#REF!</definedName>
    <definedName name="_______DAT21">#REF!</definedName>
    <definedName name="_______DAT22" localSheetId="5">#REF!</definedName>
    <definedName name="_______DAT22">#REF!</definedName>
    <definedName name="_______DAT23" localSheetId="5">#REF!</definedName>
    <definedName name="_______DAT23">#REF!</definedName>
    <definedName name="_______DAT24" localSheetId="5">#REF!</definedName>
    <definedName name="_______DAT24">#REF!</definedName>
    <definedName name="_______DAT25" localSheetId="5">#REF!</definedName>
    <definedName name="_______DAT25">#REF!</definedName>
    <definedName name="_______DAT26" localSheetId="5">#REF!</definedName>
    <definedName name="_______DAT26">#REF!</definedName>
    <definedName name="_______DAT3" localSheetId="5">#REF!</definedName>
    <definedName name="_______DAT3">#REF!</definedName>
    <definedName name="_______DAT4" localSheetId="5">#REF!</definedName>
    <definedName name="_______DAT4">#REF!</definedName>
    <definedName name="_______DAT5" localSheetId="5">#REF!</definedName>
    <definedName name="_______DAT5">#REF!</definedName>
    <definedName name="_______DAT6" localSheetId="5">#REF!</definedName>
    <definedName name="_______DAT6">#REF!</definedName>
    <definedName name="_______DAT7" localSheetId="5">#REF!</definedName>
    <definedName name="_______DAT7">#REF!</definedName>
    <definedName name="_______DAT8" localSheetId="5">#REF!</definedName>
    <definedName name="_______DAT8">#REF!</definedName>
    <definedName name="_______DAT9" localSheetId="5">#REF!</definedName>
    <definedName name="_______DAT9">#REF!</definedName>
    <definedName name="_______FAC1">'[6]factor '!$B$18</definedName>
    <definedName name="_______SK1" localSheetId="14" hidden="1">{"ss",#N/A,FALSE,"MODULE3"}</definedName>
    <definedName name="_______SK1" localSheetId="15" hidden="1">{"ss",#N/A,FALSE,"MODULE3"}</definedName>
    <definedName name="_______SK1" localSheetId="41" hidden="1">{"ss",#N/A,FALSE,"MODULE3"}</definedName>
    <definedName name="_______SK1" localSheetId="40" hidden="1">{"ss",#N/A,FALSE,"MODULE3"}</definedName>
    <definedName name="_______SK1" localSheetId="7" hidden="1">{"ss",#N/A,FALSE,"MODULE3"}</definedName>
    <definedName name="_______SK1" localSheetId="17" hidden="1">{"ss",#N/A,FALSE,"MODULE3"}</definedName>
    <definedName name="_______SK1" hidden="1">{"ss",#N/A,FALSE,"MODULE3"}</definedName>
    <definedName name="_______WN7" localSheetId="14" hidden="1">{#N/A,#N/A,FALSE,"MODULE3"}</definedName>
    <definedName name="_______WN7" localSheetId="15" hidden="1">{#N/A,#N/A,FALSE,"MODULE3"}</definedName>
    <definedName name="_______WN7" localSheetId="41" hidden="1">{#N/A,#N/A,FALSE,"MODULE3"}</definedName>
    <definedName name="_______WN7" localSheetId="40" hidden="1">{#N/A,#N/A,FALSE,"MODULE3"}</definedName>
    <definedName name="_______WN7" localSheetId="7" hidden="1">{#N/A,#N/A,FALSE,"MODULE3"}</definedName>
    <definedName name="_______WN7" localSheetId="17" hidden="1">{#N/A,#N/A,FALSE,"MODULE3"}</definedName>
    <definedName name="_______WN7" hidden="1">{#N/A,#N/A,FALSE,"MODULE3"}</definedName>
    <definedName name="______A655600" localSheetId="41">#REF!</definedName>
    <definedName name="______A655600" localSheetId="40">#REF!</definedName>
    <definedName name="______A655600" localSheetId="7">#REF!</definedName>
    <definedName name="______A655600" localSheetId="5">#REF!</definedName>
    <definedName name="______A655600">#REF!</definedName>
    <definedName name="______AAA3" localSheetId="14" hidden="1">{#N/A,#N/A,FALSE,"GS";#N/A,#N/A,FALSE,"Cost Code Summary";#N/A,#N/A,FALSE,"VO";#N/A,#N/A,FALSE,"CUM FLUCT";#N/A,#N/A,FALSE,"Fluct";#N/A,#N/A,FALSE,"Bill 3";#N/A,#N/A,FALSE,"Bill 4";#N/A,#N/A,FALSE,"bill 5";#N/A,#N/A,FALSE,"Bill 7";#N/A,#N/A,FALSE,"Bill 8";#N/A,#N/A,FALSE,"Bill 10";#N/A,#N/A,FALSE,"Bill 12"}</definedName>
    <definedName name="______AAA3" localSheetId="15" hidden="1">{#N/A,#N/A,FALSE,"GS";#N/A,#N/A,FALSE,"Cost Code Summary";#N/A,#N/A,FALSE,"VO";#N/A,#N/A,FALSE,"CUM FLUCT";#N/A,#N/A,FALSE,"Fluct";#N/A,#N/A,FALSE,"Bill 3";#N/A,#N/A,FALSE,"Bill 4";#N/A,#N/A,FALSE,"bill 5";#N/A,#N/A,FALSE,"Bill 7";#N/A,#N/A,FALSE,"Bill 8";#N/A,#N/A,FALSE,"Bill 10";#N/A,#N/A,FALSE,"Bill 12"}</definedName>
    <definedName name="______AAA3" localSheetId="41" hidden="1">{#N/A,#N/A,FALSE,"GS";#N/A,#N/A,FALSE,"Cost Code Summary";#N/A,#N/A,FALSE,"VO";#N/A,#N/A,FALSE,"CUM FLUCT";#N/A,#N/A,FALSE,"Fluct";#N/A,#N/A,FALSE,"Bill 3";#N/A,#N/A,FALSE,"Bill 4";#N/A,#N/A,FALSE,"bill 5";#N/A,#N/A,FALSE,"Bill 7";#N/A,#N/A,FALSE,"Bill 8";#N/A,#N/A,FALSE,"Bill 10";#N/A,#N/A,FALSE,"Bill 12"}</definedName>
    <definedName name="______AAA3" localSheetId="40" hidden="1">{#N/A,#N/A,FALSE,"GS";#N/A,#N/A,FALSE,"Cost Code Summary";#N/A,#N/A,FALSE,"VO";#N/A,#N/A,FALSE,"CUM FLUCT";#N/A,#N/A,FALSE,"Fluct";#N/A,#N/A,FALSE,"Bill 3";#N/A,#N/A,FALSE,"Bill 4";#N/A,#N/A,FALSE,"bill 5";#N/A,#N/A,FALSE,"Bill 7";#N/A,#N/A,FALSE,"Bill 8";#N/A,#N/A,FALSE,"Bill 10";#N/A,#N/A,FALSE,"Bill 12"}</definedName>
    <definedName name="______AAA3" localSheetId="7" hidden="1">{#N/A,#N/A,FALSE,"GS";#N/A,#N/A,FALSE,"Cost Code Summary";#N/A,#N/A,FALSE,"VO";#N/A,#N/A,FALSE,"CUM FLUCT";#N/A,#N/A,FALSE,"Fluct";#N/A,#N/A,FALSE,"Bill 3";#N/A,#N/A,FALSE,"Bill 4";#N/A,#N/A,FALSE,"bill 5";#N/A,#N/A,FALSE,"Bill 7";#N/A,#N/A,FALSE,"Bill 8";#N/A,#N/A,FALSE,"Bill 10";#N/A,#N/A,FALSE,"Bill 12"}</definedName>
    <definedName name="______AAA3" localSheetId="17" hidden="1">{#N/A,#N/A,FALSE,"GS";#N/A,#N/A,FALSE,"Cost Code Summary";#N/A,#N/A,FALSE,"VO";#N/A,#N/A,FALSE,"CUM FLUCT";#N/A,#N/A,FALSE,"Fluct";#N/A,#N/A,FALSE,"Bill 3";#N/A,#N/A,FALSE,"Bill 4";#N/A,#N/A,FALSE,"bill 5";#N/A,#N/A,FALSE,"Bill 7";#N/A,#N/A,FALSE,"Bill 8";#N/A,#N/A,FALSE,"Bill 10";#N/A,#N/A,FALSE,"Bill 12"}</definedName>
    <definedName name="______AAA3" hidden="1">{#N/A,#N/A,FALSE,"GS";#N/A,#N/A,FALSE,"Cost Code Summary";#N/A,#N/A,FALSE,"VO";#N/A,#N/A,FALSE,"CUM FLUCT";#N/A,#N/A,FALSE,"Fluct";#N/A,#N/A,FALSE,"Bill 3";#N/A,#N/A,FALSE,"Bill 4";#N/A,#N/A,FALSE,"bill 5";#N/A,#N/A,FALSE,"Bill 7";#N/A,#N/A,FALSE,"Bill 8";#N/A,#N/A,FALSE,"Bill 10";#N/A,#N/A,FALSE,"Bill 12"}</definedName>
    <definedName name="______bb1" localSheetId="14" hidden="1">{"'Bill No. 7'!$A$1:$G$32"}</definedName>
    <definedName name="______bb1" localSheetId="15" hidden="1">{"'Bill No. 7'!$A$1:$G$32"}</definedName>
    <definedName name="______bb1" localSheetId="41" hidden="1">{"'Bill No. 7'!$A$1:$G$32"}</definedName>
    <definedName name="______bb1" localSheetId="40" hidden="1">{"'Bill No. 7'!$A$1:$G$32"}</definedName>
    <definedName name="______bb1" localSheetId="7" hidden="1">{"'Bill No. 7'!$A$1:$G$32"}</definedName>
    <definedName name="______bb1" localSheetId="17" hidden="1">{"'Bill No. 7'!$A$1:$G$32"}</definedName>
    <definedName name="______bb1" hidden="1">{"'Bill No. 7'!$A$1:$G$32"}</definedName>
    <definedName name="______CAN02" localSheetId="5">[8]PROCTOR!#REF!</definedName>
    <definedName name="______CAN02">[8]PROCTOR!#REF!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5">43.3</definedName>
    <definedName name="______CAN458" localSheetId="41">[9]PROCTOR!#REF!</definedName>
    <definedName name="______CAN458" localSheetId="40">[9]PROCTOR!#REF!</definedName>
    <definedName name="______CAN458" localSheetId="7">[9]PROCTOR!#REF!</definedName>
    <definedName name="______CAN458" localSheetId="5">[9]PROCTOR!#REF!</definedName>
    <definedName name="______CAN458" localSheetId="17">[9]PROCTOR!#REF!</definedName>
    <definedName name="______CAN458">[9]PROCTOR!#REF!</definedName>
    <definedName name="______CAN486" localSheetId="41">[9]PROCTOR!#REF!</definedName>
    <definedName name="______CAN486" localSheetId="40">[9]PROCTOR!#REF!</definedName>
    <definedName name="______CAN486" localSheetId="7">[9]PROCTOR!#REF!</definedName>
    <definedName name="______CAN486" localSheetId="5">[9]PROCTOR!#REF!</definedName>
    <definedName name="______CAN486">[9]PROCTOR!#REF!</definedName>
    <definedName name="______CAN487" localSheetId="41">[9]PROCTOR!#REF!</definedName>
    <definedName name="______CAN487" localSheetId="40">[9]PROCTOR!#REF!</definedName>
    <definedName name="______CAN487" localSheetId="7">[9]PROCTOR!#REF!</definedName>
    <definedName name="______CAN487" localSheetId="5">[9]PROCTOR!#REF!</definedName>
    <definedName name="______CAN487">[9]PROCTOR!#REF!</definedName>
    <definedName name="______CAN488" localSheetId="41">[9]PROCTOR!#REF!</definedName>
    <definedName name="______CAN488" localSheetId="40">[9]PROCTOR!#REF!</definedName>
    <definedName name="______CAN488" localSheetId="7">[9]PROCTOR!#REF!</definedName>
    <definedName name="______CAN488" localSheetId="5">[9]PROCTOR!#REF!</definedName>
    <definedName name="______CAN488">[9]PROCTOR!#REF!</definedName>
    <definedName name="______CAN489" localSheetId="41">[9]PROCTOR!#REF!</definedName>
    <definedName name="______CAN489" localSheetId="40">[9]PROCTOR!#REF!</definedName>
    <definedName name="______CAN489" localSheetId="7">[9]PROCTOR!#REF!</definedName>
    <definedName name="______CAN489" localSheetId="5">[9]PROCTOR!#REF!</definedName>
    <definedName name="______CAN489">[9]PROCTOR!#REF!</definedName>
    <definedName name="______CAN490" localSheetId="5">[9]PROCTOR!#REF!</definedName>
    <definedName name="______CAN490">[9]PROCTOR!#REF!</definedName>
    <definedName name="______CAN491" localSheetId="5">[9]PROCTOR!#REF!</definedName>
    <definedName name="______CAN491">[9]PROCTOR!#REF!</definedName>
    <definedName name="______CAN492" localSheetId="5">[9]PROCTOR!#REF!</definedName>
    <definedName name="______CAN492">[9]PROCTOR!#REF!</definedName>
    <definedName name="______CAN493" localSheetId="5">[9]PROCTOR!#REF!</definedName>
    <definedName name="______CAN493">[9]PROCTOR!#REF!</definedName>
    <definedName name="______CAN494" localSheetId="5">[9]PROCTOR!#REF!</definedName>
    <definedName name="______CAN494">[9]PROCTOR!#REF!</definedName>
    <definedName name="______CAN495" localSheetId="5">[9]PROCTOR!#REF!</definedName>
    <definedName name="______CAN495">[9]PROCTOR!#REF!</definedName>
    <definedName name="______CAN496" localSheetId="5">[9]PROCTOR!#REF!</definedName>
    <definedName name="______CAN496">[9]PROCTOR!#REF!</definedName>
    <definedName name="______CAN497" localSheetId="5">[9]PROCTOR!#REF!</definedName>
    <definedName name="______CAN497">[9]PROCTOR!#REF!</definedName>
    <definedName name="______CAN498" localSheetId="5">[9]PROCTOR!#REF!</definedName>
    <definedName name="______CAN498">[9]PROCTOR!#REF!</definedName>
    <definedName name="______CAN499" localSheetId="5">[9]PROCTOR!#REF!</definedName>
    <definedName name="______CAN499">[9]PROCTOR!#REF!</definedName>
    <definedName name="______CAN500" localSheetId="5">[9]PROCTOR!#REF!</definedName>
    <definedName name="______CAN500">[9]PROCTOR!#REF!</definedName>
    <definedName name="______DAT1" localSheetId="41">#REF!</definedName>
    <definedName name="______DAT1" localSheetId="40">#REF!</definedName>
    <definedName name="______DAT1" localSheetId="7">#REF!</definedName>
    <definedName name="______DAT1" localSheetId="5">#REF!</definedName>
    <definedName name="______DAT1">#REF!</definedName>
    <definedName name="______DAT10" localSheetId="41">#REF!</definedName>
    <definedName name="______DAT10" localSheetId="40">#REF!</definedName>
    <definedName name="______DAT10" localSheetId="7">#REF!</definedName>
    <definedName name="______DAT10" localSheetId="5">#REF!</definedName>
    <definedName name="______DAT10">#REF!</definedName>
    <definedName name="______DAT11" localSheetId="41">#REF!</definedName>
    <definedName name="______DAT11" localSheetId="40">#REF!</definedName>
    <definedName name="______DAT11" localSheetId="7">#REF!</definedName>
    <definedName name="______DAT11" localSheetId="5">#REF!</definedName>
    <definedName name="______DAT11">#REF!</definedName>
    <definedName name="______DAT12" localSheetId="5">#REF!</definedName>
    <definedName name="______DAT12">#REF!</definedName>
    <definedName name="______DAT13" localSheetId="5">'[7]發包單價差-車站組鋼筋'!#REF!</definedName>
    <definedName name="______DAT13">'[7]發包單價差-車站組鋼筋'!#REF!</definedName>
    <definedName name="______DAT14" localSheetId="5">'[7]發包單價差-車站組鋼筋'!#REF!</definedName>
    <definedName name="______DAT14">'[7]發包單價差-車站組鋼筋'!#REF!</definedName>
    <definedName name="______DAT15" localSheetId="41">#REF!</definedName>
    <definedName name="______DAT15" localSheetId="40">#REF!</definedName>
    <definedName name="______DAT15" localSheetId="7">#REF!</definedName>
    <definedName name="______DAT15" localSheetId="5">#REF!</definedName>
    <definedName name="______DAT15">#REF!</definedName>
    <definedName name="______DAT16" localSheetId="41">#REF!</definedName>
    <definedName name="______DAT16" localSheetId="40">#REF!</definedName>
    <definedName name="______DAT16" localSheetId="7">#REF!</definedName>
    <definedName name="______DAT16" localSheetId="5">#REF!</definedName>
    <definedName name="______DAT16">#REF!</definedName>
    <definedName name="______DAT17" localSheetId="41">#REF!</definedName>
    <definedName name="______DAT17" localSheetId="40">#REF!</definedName>
    <definedName name="______DAT17" localSheetId="7">#REF!</definedName>
    <definedName name="______DAT17" localSheetId="5">#REF!</definedName>
    <definedName name="______DAT17">#REF!</definedName>
    <definedName name="______DAT18" localSheetId="5">#REF!</definedName>
    <definedName name="______DAT18">#REF!</definedName>
    <definedName name="______DAT19" localSheetId="5">#REF!</definedName>
    <definedName name="______DAT19">#REF!</definedName>
    <definedName name="______DAT2" localSheetId="5">#REF!</definedName>
    <definedName name="______DAT2">#REF!</definedName>
    <definedName name="______DAT20" localSheetId="5">#REF!</definedName>
    <definedName name="______DAT20">#REF!</definedName>
    <definedName name="______DAT21" localSheetId="5">#REF!</definedName>
    <definedName name="______DAT21">#REF!</definedName>
    <definedName name="______DAT22" localSheetId="5">#REF!</definedName>
    <definedName name="______DAT22">#REF!</definedName>
    <definedName name="______DAT23" localSheetId="5">#REF!</definedName>
    <definedName name="______DAT23">#REF!</definedName>
    <definedName name="______DAT24" localSheetId="5">#REF!</definedName>
    <definedName name="______DAT24">#REF!</definedName>
    <definedName name="______DAT25" localSheetId="5">#REF!</definedName>
    <definedName name="______DAT25">#REF!</definedName>
    <definedName name="______DAT26" localSheetId="5">#REF!</definedName>
    <definedName name="______DAT26">#REF!</definedName>
    <definedName name="______DAT3" localSheetId="5">#REF!</definedName>
    <definedName name="______DAT3">#REF!</definedName>
    <definedName name="______DAT4" localSheetId="5">#REF!</definedName>
    <definedName name="______DAT4">#REF!</definedName>
    <definedName name="______DAT5" localSheetId="5">#REF!</definedName>
    <definedName name="______DAT5">#REF!</definedName>
    <definedName name="______DAT6" localSheetId="5">#REF!</definedName>
    <definedName name="______DAT6">#REF!</definedName>
    <definedName name="______DAT7" localSheetId="5">#REF!</definedName>
    <definedName name="______DAT7">#REF!</definedName>
    <definedName name="______DAT8" localSheetId="5">#REF!</definedName>
    <definedName name="______DAT8">#REF!</definedName>
    <definedName name="______DAT9" localSheetId="5">#REF!</definedName>
    <definedName name="______DAT9">#REF!</definedName>
    <definedName name="______FAC1">'[6]factor '!$B$18</definedName>
    <definedName name="______IDC2" localSheetId="19">City&amp;" "&amp;State</definedName>
    <definedName name="______IDC2" localSheetId="2">City&amp;" "&amp;State</definedName>
    <definedName name="______IDC2" localSheetId="14">City&amp;" "&amp;State</definedName>
    <definedName name="______IDC2" localSheetId="1">City&amp;" "&amp;State</definedName>
    <definedName name="______IDC2" localSheetId="33">City&amp;" "&amp;State</definedName>
    <definedName name="______IDC2" localSheetId="15">City&amp;" "&amp;State</definedName>
    <definedName name="______IDC2" localSheetId="0">City&amp;" "&amp;State</definedName>
    <definedName name="______IDC2" localSheetId="4">City&amp;" "&amp;State</definedName>
    <definedName name="______IDC2" localSheetId="41">City&amp;" "&amp;State</definedName>
    <definedName name="______IDC2" localSheetId="40">City&amp;" "&amp;State</definedName>
    <definedName name="______IDC2" localSheetId="7">City&amp;" "&amp;State</definedName>
    <definedName name="______IDC2" localSheetId="3">City&amp;" "&amp;State</definedName>
    <definedName name="______IDC2" localSheetId="5">City&amp;" "&amp;State</definedName>
    <definedName name="______IDC2" localSheetId="17">City&amp;" "&amp;State</definedName>
    <definedName name="______IDC2">City&amp;" "&amp;State</definedName>
    <definedName name="______IDC21" localSheetId="19">City&amp;" "&amp;State</definedName>
    <definedName name="______IDC21" localSheetId="2">City&amp;" "&amp;State</definedName>
    <definedName name="______IDC21" localSheetId="14">City&amp;" "&amp;State</definedName>
    <definedName name="______IDC21" localSheetId="1">City&amp;" "&amp;State</definedName>
    <definedName name="______IDC21" localSheetId="33">City&amp;" "&amp;State</definedName>
    <definedName name="______IDC21" localSheetId="15">City&amp;" "&amp;State</definedName>
    <definedName name="______IDC21" localSheetId="0">City&amp;" "&amp;State</definedName>
    <definedName name="______IDC21" localSheetId="4">City&amp;" "&amp;State</definedName>
    <definedName name="______IDC21" localSheetId="41">City&amp;" "&amp;State</definedName>
    <definedName name="______IDC21" localSheetId="40">City&amp;" "&amp;State</definedName>
    <definedName name="______IDC21" localSheetId="7">City&amp;" "&amp;State</definedName>
    <definedName name="______IDC21" localSheetId="3">City&amp;" "&amp;State</definedName>
    <definedName name="______IDC21" localSheetId="5">City&amp;" "&amp;State</definedName>
    <definedName name="______IDC21" localSheetId="17">City&amp;" "&amp;State</definedName>
    <definedName name="______IDC21">City&amp;" "&amp;State</definedName>
    <definedName name="______IDC22" localSheetId="19">City&amp;" "&amp;State</definedName>
    <definedName name="______IDC22" localSheetId="2">City&amp;" "&amp;State</definedName>
    <definedName name="______IDC22" localSheetId="14">City&amp;" "&amp;State</definedName>
    <definedName name="______IDC22" localSheetId="1">City&amp;" "&amp;State</definedName>
    <definedName name="______IDC22" localSheetId="33">City&amp;" "&amp;State</definedName>
    <definedName name="______IDC22" localSheetId="15">City&amp;" "&amp;State</definedName>
    <definedName name="______IDC22" localSheetId="0">City&amp;" "&amp;State</definedName>
    <definedName name="______IDC22" localSheetId="4">City&amp;" "&amp;State</definedName>
    <definedName name="______IDC22" localSheetId="41">City&amp;" "&amp;State</definedName>
    <definedName name="______IDC22" localSheetId="40">City&amp;" "&amp;State</definedName>
    <definedName name="______IDC22" localSheetId="7">City&amp;" "&amp;State</definedName>
    <definedName name="______IDC22" localSheetId="3">City&amp;" "&amp;State</definedName>
    <definedName name="______IDC22" localSheetId="5">City&amp;" "&amp;State</definedName>
    <definedName name="______IDC22" localSheetId="17">City&amp;" "&amp;State</definedName>
    <definedName name="______IDC22">City&amp;" "&amp;State</definedName>
    <definedName name="______IDC3" localSheetId="19">City&amp;" "&amp;State</definedName>
    <definedName name="______IDC3" localSheetId="2">City&amp;" "&amp;State</definedName>
    <definedName name="______IDC3" localSheetId="14">City&amp;" "&amp;State</definedName>
    <definedName name="______IDC3" localSheetId="1">City&amp;" "&amp;State</definedName>
    <definedName name="______IDC3" localSheetId="33">City&amp;" "&amp;State</definedName>
    <definedName name="______IDC3" localSheetId="15">City&amp;" "&amp;State</definedName>
    <definedName name="______IDC3" localSheetId="0">City&amp;" "&amp;State</definedName>
    <definedName name="______IDC3" localSheetId="4">City&amp;" "&amp;State</definedName>
    <definedName name="______IDC3" localSheetId="41">City&amp;" "&amp;State</definedName>
    <definedName name="______IDC3" localSheetId="40">City&amp;" "&amp;State</definedName>
    <definedName name="______IDC3" localSheetId="7">City&amp;" "&amp;State</definedName>
    <definedName name="______IDC3" localSheetId="3">City&amp;" "&amp;State</definedName>
    <definedName name="______IDC3" localSheetId="5">City&amp;" "&amp;State</definedName>
    <definedName name="______IDC3" localSheetId="17">City&amp;" "&amp;State</definedName>
    <definedName name="______IDC3">City&amp;" "&amp;State</definedName>
    <definedName name="______jj300" localSheetId="41">#REF!</definedName>
    <definedName name="______jj300" localSheetId="40">#REF!</definedName>
    <definedName name="______jj300" localSheetId="7">#REF!</definedName>
    <definedName name="______jj300" localSheetId="5">#REF!</definedName>
    <definedName name="______jj300">#REF!</definedName>
    <definedName name="______loc1" localSheetId="19">City&amp;" "&amp;State</definedName>
    <definedName name="______loc1" localSheetId="2">City&amp;" "&amp;State</definedName>
    <definedName name="______loc1" localSheetId="14">City&amp;" "&amp;State</definedName>
    <definedName name="______loc1" localSheetId="1">City&amp;" "&amp;State</definedName>
    <definedName name="______loc1" localSheetId="33">City&amp;" "&amp;State</definedName>
    <definedName name="______loc1" localSheetId="15">City&amp;" "&amp;State</definedName>
    <definedName name="______loc1" localSheetId="0">City&amp;" "&amp;State</definedName>
    <definedName name="______loc1" localSheetId="4">City&amp;" "&amp;State</definedName>
    <definedName name="______loc1" localSheetId="41">City&amp;" "&amp;State</definedName>
    <definedName name="______loc1" localSheetId="40">City&amp;" "&amp;State</definedName>
    <definedName name="______loc1" localSheetId="7">City&amp;" "&amp;State</definedName>
    <definedName name="______loc1" localSheetId="3">City&amp;" "&amp;State</definedName>
    <definedName name="______loc1" localSheetId="5">City&amp;" "&amp;State</definedName>
    <definedName name="______loc1" localSheetId="17">City&amp;" "&amp;State</definedName>
    <definedName name="______loc1">City&amp;" "&amp;State</definedName>
    <definedName name="______pd1" localSheetId="41">#REF!</definedName>
    <definedName name="______pd1" localSheetId="40">#REF!</definedName>
    <definedName name="______pd1" localSheetId="7">#REF!</definedName>
    <definedName name="______pd1" localSheetId="5">#REF!</definedName>
    <definedName name="______pd1">#REF!</definedName>
    <definedName name="______pd2" localSheetId="41">#REF!</definedName>
    <definedName name="______pd2" localSheetId="7">#REF!</definedName>
    <definedName name="______pd2" localSheetId="5">#REF!</definedName>
    <definedName name="______pd2">#REF!</definedName>
    <definedName name="______SK1" localSheetId="14" hidden="1">{"ss",#N/A,FALSE,"MODULE3"}</definedName>
    <definedName name="______SK1" localSheetId="15" hidden="1">{"ss",#N/A,FALSE,"MODULE3"}</definedName>
    <definedName name="______SK1" localSheetId="41" hidden="1">{"ss",#N/A,FALSE,"MODULE3"}</definedName>
    <definedName name="______SK1" localSheetId="40" hidden="1">{"ss",#N/A,FALSE,"MODULE3"}</definedName>
    <definedName name="______SK1" localSheetId="7" hidden="1">{"ss",#N/A,FALSE,"MODULE3"}</definedName>
    <definedName name="______SK1" localSheetId="17" hidden="1">{"ss",#N/A,FALSE,"MODULE3"}</definedName>
    <definedName name="______SK1" hidden="1">{"ss",#N/A,FALSE,"MODULE3"}</definedName>
    <definedName name="______tf1">[10]Intro!$J$140</definedName>
    <definedName name="______tf2">[10]Intro!$J$142</definedName>
    <definedName name="______tf3">[10]Intro!$J$148</definedName>
    <definedName name="______tf4">[10]Intro!$J$150</definedName>
    <definedName name="______tfd1">[10]Intro!$L$141</definedName>
    <definedName name="______tfd2">[10]Intro!$L$143</definedName>
    <definedName name="______tfd3">[10]Intro!$L$147</definedName>
    <definedName name="______tfd4">[10]Intro!$L$149</definedName>
    <definedName name="______tr1">[10]Intro!$C$140</definedName>
    <definedName name="______tr2">[10]Intro!$C$142</definedName>
    <definedName name="______tr3">[10]Intro!$C$150</definedName>
    <definedName name="______trd1">[10]Intro!$B$140</definedName>
    <definedName name="______trd2">[10]Intro!$B$142</definedName>
    <definedName name="______trd3">[10]Intro!$B$148</definedName>
    <definedName name="______WN7" localSheetId="14" hidden="1">{#N/A,#N/A,FALSE,"MODULE3"}</definedName>
    <definedName name="______WN7" localSheetId="15" hidden="1">{#N/A,#N/A,FALSE,"MODULE3"}</definedName>
    <definedName name="______WN7" localSheetId="41" hidden="1">{#N/A,#N/A,FALSE,"MODULE3"}</definedName>
    <definedName name="______WN7" localSheetId="40" hidden="1">{#N/A,#N/A,FALSE,"MODULE3"}</definedName>
    <definedName name="______WN7" localSheetId="7" hidden="1">{#N/A,#N/A,FALSE,"MODULE3"}</definedName>
    <definedName name="______WN7" localSheetId="17" hidden="1">{#N/A,#N/A,FALSE,"MODULE3"}</definedName>
    <definedName name="______WN7" hidden="1">{#N/A,#N/A,FALSE,"MODULE3"}</definedName>
    <definedName name="_____A65537" localSheetId="41">#REF!</definedName>
    <definedName name="_____A65537" localSheetId="40">#REF!</definedName>
    <definedName name="_____A65537" localSheetId="7">#REF!</definedName>
    <definedName name="_____A65537" localSheetId="5">#REF!</definedName>
    <definedName name="_____A65537">#REF!</definedName>
    <definedName name="_____A655600" localSheetId="41">#REF!</definedName>
    <definedName name="_____A655600" localSheetId="40">#REF!</definedName>
    <definedName name="_____A655600" localSheetId="7">#REF!</definedName>
    <definedName name="_____A655600" localSheetId="5">#REF!</definedName>
    <definedName name="_____A655600">#REF!</definedName>
    <definedName name="_____bb1" localSheetId="14" hidden="1">{"'Bill No. 7'!$A$1:$G$32"}</definedName>
    <definedName name="_____bb1" localSheetId="15" hidden="1">{"'Bill No. 7'!$A$1:$G$32"}</definedName>
    <definedName name="_____bb1" localSheetId="41" hidden="1">{"'Bill No. 7'!$A$1:$G$32"}</definedName>
    <definedName name="_____bb1" localSheetId="40" hidden="1">{"'Bill No. 7'!$A$1:$G$32"}</definedName>
    <definedName name="_____bb1" localSheetId="7" hidden="1">{"'Bill No. 7'!$A$1:$G$32"}</definedName>
    <definedName name="_____bb1" localSheetId="17" hidden="1">{"'Bill No. 7'!$A$1:$G$32"}</definedName>
    <definedName name="_____bb1" hidden="1">{"'Bill No. 7'!$A$1:$G$32"}</definedName>
    <definedName name="_____C" localSheetId="5">#REF!</definedName>
    <definedName name="_____C">#REF!</definedName>
    <definedName name="_____CAN02" localSheetId="5">[8]PROCTOR!#REF!</definedName>
    <definedName name="_____CAN02">[8]PROCTOR!#REF!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AN458" localSheetId="41">[9]PROCTOR!#REF!</definedName>
    <definedName name="_____CAN458" localSheetId="40">[9]PROCTOR!#REF!</definedName>
    <definedName name="_____CAN458" localSheetId="7">[9]PROCTOR!#REF!</definedName>
    <definedName name="_____CAN458" localSheetId="5">[9]PROCTOR!#REF!</definedName>
    <definedName name="_____CAN458" localSheetId="17">[9]PROCTOR!#REF!</definedName>
    <definedName name="_____CAN458">[9]PROCTOR!#REF!</definedName>
    <definedName name="_____CAN486" localSheetId="41">[9]PROCTOR!#REF!</definedName>
    <definedName name="_____CAN486" localSheetId="40">[9]PROCTOR!#REF!</definedName>
    <definedName name="_____CAN486" localSheetId="7">[9]PROCTOR!#REF!</definedName>
    <definedName name="_____CAN486" localSheetId="5">[9]PROCTOR!#REF!</definedName>
    <definedName name="_____CAN486">[9]PROCTOR!#REF!</definedName>
    <definedName name="_____CAN487" localSheetId="41">[9]PROCTOR!#REF!</definedName>
    <definedName name="_____CAN487" localSheetId="40">[9]PROCTOR!#REF!</definedName>
    <definedName name="_____CAN487" localSheetId="7">[9]PROCTOR!#REF!</definedName>
    <definedName name="_____CAN487" localSheetId="5">[9]PROCTOR!#REF!</definedName>
    <definedName name="_____CAN487">[9]PROCTOR!#REF!</definedName>
    <definedName name="_____CAN488" localSheetId="41">[9]PROCTOR!#REF!</definedName>
    <definedName name="_____CAN488" localSheetId="40">[9]PROCTOR!#REF!</definedName>
    <definedName name="_____CAN488" localSheetId="7">[9]PROCTOR!#REF!</definedName>
    <definedName name="_____CAN488" localSheetId="5">[9]PROCTOR!#REF!</definedName>
    <definedName name="_____CAN488">[9]PROCTOR!#REF!</definedName>
    <definedName name="_____CAN489" localSheetId="41">[9]PROCTOR!#REF!</definedName>
    <definedName name="_____CAN489" localSheetId="40">[9]PROCTOR!#REF!</definedName>
    <definedName name="_____CAN489" localSheetId="7">[9]PROCTOR!#REF!</definedName>
    <definedName name="_____CAN489" localSheetId="5">[9]PROCTOR!#REF!</definedName>
    <definedName name="_____CAN489">[9]PROCTOR!#REF!</definedName>
    <definedName name="_____CAN490" localSheetId="5">[9]PROCTOR!#REF!</definedName>
    <definedName name="_____CAN490">[9]PROCTOR!#REF!</definedName>
    <definedName name="_____CAN491" localSheetId="5">[9]PROCTOR!#REF!</definedName>
    <definedName name="_____CAN491">[9]PROCTOR!#REF!</definedName>
    <definedName name="_____CAN492" localSheetId="5">[9]PROCTOR!#REF!</definedName>
    <definedName name="_____CAN492">[9]PROCTOR!#REF!</definedName>
    <definedName name="_____CAN493" localSheetId="5">[9]PROCTOR!#REF!</definedName>
    <definedName name="_____CAN493">[9]PROCTOR!#REF!</definedName>
    <definedName name="_____CAN494" localSheetId="5">[9]PROCTOR!#REF!</definedName>
    <definedName name="_____CAN494">[9]PROCTOR!#REF!</definedName>
    <definedName name="_____CAN495" localSheetId="5">[9]PROCTOR!#REF!</definedName>
    <definedName name="_____CAN495">[9]PROCTOR!#REF!</definedName>
    <definedName name="_____CAN496" localSheetId="5">[9]PROCTOR!#REF!</definedName>
    <definedName name="_____CAN496">[9]PROCTOR!#REF!</definedName>
    <definedName name="_____CAN497" localSheetId="5">[9]PROCTOR!#REF!</definedName>
    <definedName name="_____CAN497">[9]PROCTOR!#REF!</definedName>
    <definedName name="_____CAN498" localSheetId="5">[9]PROCTOR!#REF!</definedName>
    <definedName name="_____CAN498">[9]PROCTOR!#REF!</definedName>
    <definedName name="_____CAN499" localSheetId="5">[9]PROCTOR!#REF!</definedName>
    <definedName name="_____CAN499">[9]PROCTOR!#REF!</definedName>
    <definedName name="_____CAN500" localSheetId="5">[9]PROCTOR!#REF!</definedName>
    <definedName name="_____CAN500">[9]PROCTOR!#REF!</definedName>
    <definedName name="_____DAT1" localSheetId="41">#REF!</definedName>
    <definedName name="_____DAT1" localSheetId="40">#REF!</definedName>
    <definedName name="_____DAT1" localSheetId="7">#REF!</definedName>
    <definedName name="_____DAT1" localSheetId="5">#REF!</definedName>
    <definedName name="_____DAT1">#REF!</definedName>
    <definedName name="_____DAT10" localSheetId="41">#REF!</definedName>
    <definedName name="_____DAT10" localSheetId="40">#REF!</definedName>
    <definedName name="_____DAT10" localSheetId="7">#REF!</definedName>
    <definedName name="_____DAT10" localSheetId="5">#REF!</definedName>
    <definedName name="_____DAT10">#REF!</definedName>
    <definedName name="_____DAT11" localSheetId="41">#REF!</definedName>
    <definedName name="_____DAT11" localSheetId="40">#REF!</definedName>
    <definedName name="_____DAT11" localSheetId="7">#REF!</definedName>
    <definedName name="_____DAT11" localSheetId="5">#REF!</definedName>
    <definedName name="_____DAT11">#REF!</definedName>
    <definedName name="_____DAT12" localSheetId="5">#REF!</definedName>
    <definedName name="_____DAT12">#REF!</definedName>
    <definedName name="_____DAT13" localSheetId="5">'[7]發包單價差-車站組鋼筋'!#REF!</definedName>
    <definedName name="_____DAT13">'[7]發包單價差-車站組鋼筋'!#REF!</definedName>
    <definedName name="_____DAT14" localSheetId="5">'[7]發包單價差-車站組鋼筋'!#REF!</definedName>
    <definedName name="_____DAT14">'[7]發包單價差-車站組鋼筋'!#REF!</definedName>
    <definedName name="_____DAT15" localSheetId="41">#REF!</definedName>
    <definedName name="_____DAT15" localSheetId="40">#REF!</definedName>
    <definedName name="_____DAT15" localSheetId="7">#REF!</definedName>
    <definedName name="_____DAT15" localSheetId="5">#REF!</definedName>
    <definedName name="_____DAT15">#REF!</definedName>
    <definedName name="_____DAT16" localSheetId="41">#REF!</definedName>
    <definedName name="_____DAT16" localSheetId="40">#REF!</definedName>
    <definedName name="_____DAT16" localSheetId="7">#REF!</definedName>
    <definedName name="_____DAT16" localSheetId="5">#REF!</definedName>
    <definedName name="_____DAT16">#REF!</definedName>
    <definedName name="_____DAT17" localSheetId="41">#REF!</definedName>
    <definedName name="_____DAT17" localSheetId="40">#REF!</definedName>
    <definedName name="_____DAT17" localSheetId="7">#REF!</definedName>
    <definedName name="_____DAT17" localSheetId="5">#REF!</definedName>
    <definedName name="_____DAT17">#REF!</definedName>
    <definedName name="_____DAT18" localSheetId="5">#REF!</definedName>
    <definedName name="_____DAT18">#REF!</definedName>
    <definedName name="_____DAT19" localSheetId="5">#REF!</definedName>
    <definedName name="_____DAT19">#REF!</definedName>
    <definedName name="_____DAT2" localSheetId="5">#REF!</definedName>
    <definedName name="_____DAT2">#REF!</definedName>
    <definedName name="_____DAT20" localSheetId="5">#REF!</definedName>
    <definedName name="_____DAT20">#REF!</definedName>
    <definedName name="_____DAT21" localSheetId="5">#REF!</definedName>
    <definedName name="_____DAT21">#REF!</definedName>
    <definedName name="_____DAT22" localSheetId="5">#REF!</definedName>
    <definedName name="_____DAT22">#REF!</definedName>
    <definedName name="_____DAT23" localSheetId="5">#REF!</definedName>
    <definedName name="_____DAT23">#REF!</definedName>
    <definedName name="_____DAT24" localSheetId="5">#REF!</definedName>
    <definedName name="_____DAT24">#REF!</definedName>
    <definedName name="_____DAT25" localSheetId="5">#REF!</definedName>
    <definedName name="_____DAT25">#REF!</definedName>
    <definedName name="_____DAT26" localSheetId="5">#REF!</definedName>
    <definedName name="_____DAT26">#REF!</definedName>
    <definedName name="_____DAT3" localSheetId="5">#REF!</definedName>
    <definedName name="_____DAT3">#REF!</definedName>
    <definedName name="_____DAT4" localSheetId="5">#REF!</definedName>
    <definedName name="_____DAT4">#REF!</definedName>
    <definedName name="_____DAT5" localSheetId="5">#REF!</definedName>
    <definedName name="_____DAT5">#REF!</definedName>
    <definedName name="_____DAT6" localSheetId="5">#REF!</definedName>
    <definedName name="_____DAT6">#REF!</definedName>
    <definedName name="_____DAT7" localSheetId="5">#REF!</definedName>
    <definedName name="_____DAT7">#REF!</definedName>
    <definedName name="_____DAT8" localSheetId="5">#REF!</definedName>
    <definedName name="_____DAT8">#REF!</definedName>
    <definedName name="_____DAT9" localSheetId="5">#REF!</definedName>
    <definedName name="_____DAT9">#REF!</definedName>
    <definedName name="_____FAC1">'[6]factor '!$B$18</definedName>
    <definedName name="_____IDC2" localSheetId="19">City&amp;" "&amp;State</definedName>
    <definedName name="_____IDC2" localSheetId="2">City&amp;" "&amp;State</definedName>
    <definedName name="_____IDC2" localSheetId="14">City&amp;" "&amp;State</definedName>
    <definedName name="_____IDC2" localSheetId="1">City&amp;" "&amp;State</definedName>
    <definedName name="_____IDC2" localSheetId="33">City&amp;" "&amp;State</definedName>
    <definedName name="_____IDC2" localSheetId="15">City&amp;" "&amp;State</definedName>
    <definedName name="_____IDC2" localSheetId="0">City&amp;" "&amp;State</definedName>
    <definedName name="_____IDC2" localSheetId="4">City&amp;" "&amp;State</definedName>
    <definedName name="_____IDC2" localSheetId="41">City&amp;" "&amp;State</definedName>
    <definedName name="_____IDC2" localSheetId="40">City&amp;" "&amp;State</definedName>
    <definedName name="_____IDC2" localSheetId="7">City&amp;" "&amp;State</definedName>
    <definedName name="_____IDC2" localSheetId="3">City&amp;" "&amp;State</definedName>
    <definedName name="_____IDC2" localSheetId="5">City&amp;" "&amp;State</definedName>
    <definedName name="_____IDC2" localSheetId="17">City&amp;" "&amp;State</definedName>
    <definedName name="_____IDC2">City&amp;" "&amp;State</definedName>
    <definedName name="_____IDC21" localSheetId="19">City&amp;" "&amp;State</definedName>
    <definedName name="_____IDC21" localSheetId="2">City&amp;" "&amp;State</definedName>
    <definedName name="_____IDC21" localSheetId="14">City&amp;" "&amp;State</definedName>
    <definedName name="_____IDC21" localSheetId="1">City&amp;" "&amp;State</definedName>
    <definedName name="_____IDC21" localSheetId="33">City&amp;" "&amp;State</definedName>
    <definedName name="_____IDC21" localSheetId="15">City&amp;" "&amp;State</definedName>
    <definedName name="_____IDC21" localSheetId="0">City&amp;" "&amp;State</definedName>
    <definedName name="_____IDC21" localSheetId="4">City&amp;" "&amp;State</definedName>
    <definedName name="_____IDC21" localSheetId="41">City&amp;" "&amp;State</definedName>
    <definedName name="_____IDC21" localSheetId="40">City&amp;" "&amp;State</definedName>
    <definedName name="_____IDC21" localSheetId="7">City&amp;" "&amp;State</definedName>
    <definedName name="_____IDC21" localSheetId="3">City&amp;" "&amp;State</definedName>
    <definedName name="_____IDC21" localSheetId="5">City&amp;" "&amp;State</definedName>
    <definedName name="_____IDC21" localSheetId="17">City&amp;" "&amp;State</definedName>
    <definedName name="_____IDC21">City&amp;" "&amp;State</definedName>
    <definedName name="_____IDC22" localSheetId="19">City&amp;" "&amp;State</definedName>
    <definedName name="_____IDC22" localSheetId="2">City&amp;" "&amp;State</definedName>
    <definedName name="_____IDC22" localSheetId="14">City&amp;" "&amp;State</definedName>
    <definedName name="_____IDC22" localSheetId="1">City&amp;" "&amp;State</definedName>
    <definedName name="_____IDC22" localSheetId="33">City&amp;" "&amp;State</definedName>
    <definedName name="_____IDC22" localSheetId="15">City&amp;" "&amp;State</definedName>
    <definedName name="_____IDC22" localSheetId="0">City&amp;" "&amp;State</definedName>
    <definedName name="_____IDC22" localSheetId="4">City&amp;" "&amp;State</definedName>
    <definedName name="_____IDC22" localSheetId="41">City&amp;" "&amp;State</definedName>
    <definedName name="_____IDC22" localSheetId="40">City&amp;" "&amp;State</definedName>
    <definedName name="_____IDC22" localSheetId="7">City&amp;" "&amp;State</definedName>
    <definedName name="_____IDC22" localSheetId="3">City&amp;" "&amp;State</definedName>
    <definedName name="_____IDC22" localSheetId="5">City&amp;" "&amp;State</definedName>
    <definedName name="_____IDC22" localSheetId="17">City&amp;" "&amp;State</definedName>
    <definedName name="_____IDC22">City&amp;" "&amp;State</definedName>
    <definedName name="_____idc3" localSheetId="19">City&amp;" "&amp;State</definedName>
    <definedName name="_____idc3" localSheetId="2">City&amp;" "&amp;State</definedName>
    <definedName name="_____idc3" localSheetId="14">City&amp;" "&amp;State</definedName>
    <definedName name="_____idc3" localSheetId="1">City&amp;" "&amp;State</definedName>
    <definedName name="_____idc3" localSheetId="33">City&amp;" "&amp;State</definedName>
    <definedName name="_____idc3" localSheetId="15">City&amp;" "&amp;State</definedName>
    <definedName name="_____idc3" localSheetId="0">City&amp;" "&amp;State</definedName>
    <definedName name="_____idc3" localSheetId="4">City&amp;" "&amp;State</definedName>
    <definedName name="_____idc3" localSheetId="41">City&amp;" "&amp;State</definedName>
    <definedName name="_____idc3" localSheetId="40">City&amp;" "&amp;State</definedName>
    <definedName name="_____idc3" localSheetId="7">City&amp;" "&amp;State</definedName>
    <definedName name="_____idc3" localSheetId="3">City&amp;" "&amp;State</definedName>
    <definedName name="_____idc3" localSheetId="5">City&amp;" "&amp;State</definedName>
    <definedName name="_____idc3" localSheetId="17">City&amp;" "&amp;State</definedName>
    <definedName name="_____idc3">City&amp;" "&amp;State</definedName>
    <definedName name="_____jj300" localSheetId="41">#REF!</definedName>
    <definedName name="_____jj300" localSheetId="40">#REF!</definedName>
    <definedName name="_____jj300" localSheetId="7">#REF!</definedName>
    <definedName name="_____jj300" localSheetId="5">#REF!</definedName>
    <definedName name="_____jj300">#REF!</definedName>
    <definedName name="_____loc1" localSheetId="19">City&amp;" "&amp;State</definedName>
    <definedName name="_____loc1" localSheetId="2">City&amp;" "&amp;State</definedName>
    <definedName name="_____loc1" localSheetId="14">City&amp;" "&amp;State</definedName>
    <definedName name="_____loc1" localSheetId="1">City&amp;" "&amp;State</definedName>
    <definedName name="_____loc1" localSheetId="33">City&amp;" "&amp;State</definedName>
    <definedName name="_____loc1" localSheetId="15">City&amp;" "&amp;State</definedName>
    <definedName name="_____loc1" localSheetId="0">City&amp;" "&amp;State</definedName>
    <definedName name="_____loc1" localSheetId="4">City&amp;" "&amp;State</definedName>
    <definedName name="_____loc1" localSheetId="41">City&amp;" "&amp;State</definedName>
    <definedName name="_____loc1" localSheetId="40">City&amp;" "&amp;State</definedName>
    <definedName name="_____loc1" localSheetId="7">City&amp;" "&amp;State</definedName>
    <definedName name="_____loc1" localSheetId="3">City&amp;" "&amp;State</definedName>
    <definedName name="_____loc1" localSheetId="5">City&amp;" "&amp;State</definedName>
    <definedName name="_____loc1" localSheetId="17">City&amp;" "&amp;State</definedName>
    <definedName name="_____loc1">City&amp;" "&amp;State</definedName>
    <definedName name="_____pd1" localSheetId="41">#REF!</definedName>
    <definedName name="_____pd1" localSheetId="40">#REF!</definedName>
    <definedName name="_____pd1" localSheetId="7">#REF!</definedName>
    <definedName name="_____pd1" localSheetId="5">#REF!</definedName>
    <definedName name="_____pd1">#REF!</definedName>
    <definedName name="_____pd2" localSheetId="41">#REF!</definedName>
    <definedName name="_____pd2" localSheetId="7">#REF!</definedName>
    <definedName name="_____pd2" localSheetId="5">#REF!</definedName>
    <definedName name="_____pd2">#REF!</definedName>
    <definedName name="_____SK1" localSheetId="14" hidden="1">{"ss",#N/A,FALSE,"MODULE3"}</definedName>
    <definedName name="_____SK1" localSheetId="15" hidden="1">{"ss",#N/A,FALSE,"MODULE3"}</definedName>
    <definedName name="_____SK1" localSheetId="41" hidden="1">{"ss",#N/A,FALSE,"MODULE3"}</definedName>
    <definedName name="_____SK1" localSheetId="40" hidden="1">{"ss",#N/A,FALSE,"MODULE3"}</definedName>
    <definedName name="_____SK1" localSheetId="7" hidden="1">{"ss",#N/A,FALSE,"MODULE3"}</definedName>
    <definedName name="_____SK1" localSheetId="17" hidden="1">{"ss",#N/A,FALSE,"MODULE3"}</definedName>
    <definedName name="_____SK1" hidden="1">{"ss",#N/A,FALSE,"MODULE3"}</definedName>
    <definedName name="_____tf1">[10]Intro!$J$140</definedName>
    <definedName name="_____tf2">[10]Intro!$J$142</definedName>
    <definedName name="_____tf3">[10]Intro!$J$148</definedName>
    <definedName name="_____tf4">[10]Intro!$J$150</definedName>
    <definedName name="_____tfd1">[10]Intro!$L$141</definedName>
    <definedName name="_____tfd2">[10]Intro!$L$143</definedName>
    <definedName name="_____tfd3">[10]Intro!$L$147</definedName>
    <definedName name="_____tfd4">[10]Intro!$L$149</definedName>
    <definedName name="_____tr1">[10]Intro!$C$140</definedName>
    <definedName name="_____tr2">[10]Intro!$C$142</definedName>
    <definedName name="_____tr3">[10]Intro!$C$150</definedName>
    <definedName name="_____trd1">[10]Intro!$B$140</definedName>
    <definedName name="_____trd2">[10]Intro!$B$142</definedName>
    <definedName name="_____trd3">[10]Intro!$B$148</definedName>
    <definedName name="_____WN7" localSheetId="14" hidden="1">{#N/A,#N/A,FALSE,"MODULE3"}</definedName>
    <definedName name="_____WN7" localSheetId="15" hidden="1">{#N/A,#N/A,FALSE,"MODULE3"}</definedName>
    <definedName name="_____WN7" localSheetId="41" hidden="1">{#N/A,#N/A,FALSE,"MODULE3"}</definedName>
    <definedName name="_____WN7" localSheetId="40" hidden="1">{#N/A,#N/A,FALSE,"MODULE3"}</definedName>
    <definedName name="_____WN7" localSheetId="7" hidden="1">{#N/A,#N/A,FALSE,"MODULE3"}</definedName>
    <definedName name="_____WN7" localSheetId="17" hidden="1">{#N/A,#N/A,FALSE,"MODULE3"}</definedName>
    <definedName name="_____WN7" hidden="1">{#N/A,#N/A,FALSE,"MODULE3"}</definedName>
    <definedName name="____A65537" localSheetId="41">#REF!</definedName>
    <definedName name="____A65537" localSheetId="40">#REF!</definedName>
    <definedName name="____A65537" localSheetId="7">#REF!</definedName>
    <definedName name="____A65537" localSheetId="5">#REF!</definedName>
    <definedName name="____A65537">#REF!</definedName>
    <definedName name="____A655600" localSheetId="41">#REF!</definedName>
    <definedName name="____A655600" localSheetId="40">#REF!</definedName>
    <definedName name="____A655600" localSheetId="7">#REF!</definedName>
    <definedName name="____A655600" localSheetId="5">#REF!</definedName>
    <definedName name="____A655600">#REF!</definedName>
    <definedName name="____aaa10" localSheetId="41">#REF!</definedName>
    <definedName name="____aaa10" localSheetId="40">#REF!</definedName>
    <definedName name="____aaa10" localSheetId="7">#REF!</definedName>
    <definedName name="____aaa10" localSheetId="5">#REF!</definedName>
    <definedName name="____aaa10">#REF!</definedName>
    <definedName name="____AAA3" localSheetId="14" hidden="1">{#N/A,#N/A,FALSE,"GS";#N/A,#N/A,FALSE,"Cost Code Summary";#N/A,#N/A,FALSE,"VO";#N/A,#N/A,FALSE,"CUM FLUCT";#N/A,#N/A,FALSE,"Fluct";#N/A,#N/A,FALSE,"Bill 3";#N/A,#N/A,FALSE,"Bill 4";#N/A,#N/A,FALSE,"bill 5";#N/A,#N/A,FALSE,"Bill 7";#N/A,#N/A,FALSE,"Bill 8";#N/A,#N/A,FALSE,"Bill 10";#N/A,#N/A,FALSE,"Bill 12"}</definedName>
    <definedName name="____AAA3" localSheetId="15" hidden="1">{#N/A,#N/A,FALSE,"GS";#N/A,#N/A,FALSE,"Cost Code Summary";#N/A,#N/A,FALSE,"VO";#N/A,#N/A,FALSE,"CUM FLUCT";#N/A,#N/A,FALSE,"Fluct";#N/A,#N/A,FALSE,"Bill 3";#N/A,#N/A,FALSE,"Bill 4";#N/A,#N/A,FALSE,"bill 5";#N/A,#N/A,FALSE,"Bill 7";#N/A,#N/A,FALSE,"Bill 8";#N/A,#N/A,FALSE,"Bill 10";#N/A,#N/A,FALSE,"Bill 12"}</definedName>
    <definedName name="____AAA3" localSheetId="41" hidden="1">{#N/A,#N/A,FALSE,"GS";#N/A,#N/A,FALSE,"Cost Code Summary";#N/A,#N/A,FALSE,"VO";#N/A,#N/A,FALSE,"CUM FLUCT";#N/A,#N/A,FALSE,"Fluct";#N/A,#N/A,FALSE,"Bill 3";#N/A,#N/A,FALSE,"Bill 4";#N/A,#N/A,FALSE,"bill 5";#N/A,#N/A,FALSE,"Bill 7";#N/A,#N/A,FALSE,"Bill 8";#N/A,#N/A,FALSE,"Bill 10";#N/A,#N/A,FALSE,"Bill 12"}</definedName>
    <definedName name="____AAA3" localSheetId="40" hidden="1">{#N/A,#N/A,FALSE,"GS";#N/A,#N/A,FALSE,"Cost Code Summary";#N/A,#N/A,FALSE,"VO";#N/A,#N/A,FALSE,"CUM FLUCT";#N/A,#N/A,FALSE,"Fluct";#N/A,#N/A,FALSE,"Bill 3";#N/A,#N/A,FALSE,"Bill 4";#N/A,#N/A,FALSE,"bill 5";#N/A,#N/A,FALSE,"Bill 7";#N/A,#N/A,FALSE,"Bill 8";#N/A,#N/A,FALSE,"Bill 10";#N/A,#N/A,FALSE,"Bill 12"}</definedName>
    <definedName name="____AAA3" localSheetId="7" hidden="1">{#N/A,#N/A,FALSE,"GS";#N/A,#N/A,FALSE,"Cost Code Summary";#N/A,#N/A,FALSE,"VO";#N/A,#N/A,FALSE,"CUM FLUCT";#N/A,#N/A,FALSE,"Fluct";#N/A,#N/A,FALSE,"Bill 3";#N/A,#N/A,FALSE,"Bill 4";#N/A,#N/A,FALSE,"bill 5";#N/A,#N/A,FALSE,"Bill 7";#N/A,#N/A,FALSE,"Bill 8";#N/A,#N/A,FALSE,"Bill 10";#N/A,#N/A,FALSE,"Bill 12"}</definedName>
    <definedName name="____AAA3" localSheetId="17" hidden="1">{#N/A,#N/A,FALSE,"GS";#N/A,#N/A,FALSE,"Cost Code Summary";#N/A,#N/A,FALSE,"VO";#N/A,#N/A,FALSE,"CUM FLUCT";#N/A,#N/A,FALSE,"Fluct";#N/A,#N/A,FALSE,"Bill 3";#N/A,#N/A,FALSE,"Bill 4";#N/A,#N/A,FALSE,"bill 5";#N/A,#N/A,FALSE,"Bill 7";#N/A,#N/A,FALSE,"Bill 8";#N/A,#N/A,FALSE,"Bill 10";#N/A,#N/A,FALSE,"Bill 12"}</definedName>
    <definedName name="____AAA3" hidden="1">{#N/A,#N/A,FALSE,"GS";#N/A,#N/A,FALSE,"Cost Code Summary";#N/A,#N/A,FALSE,"VO";#N/A,#N/A,FALSE,"CUM FLUCT";#N/A,#N/A,FALSE,"Fluct";#N/A,#N/A,FALSE,"Bill 3";#N/A,#N/A,FALSE,"Bill 4";#N/A,#N/A,FALSE,"bill 5";#N/A,#N/A,FALSE,"Bill 7";#N/A,#N/A,FALSE,"Bill 8";#N/A,#N/A,FALSE,"Bill 10";#N/A,#N/A,FALSE,"Bill 12"}</definedName>
    <definedName name="____aaa5" localSheetId="41">#REF!</definedName>
    <definedName name="____aaa5" localSheetId="40">#REF!</definedName>
    <definedName name="____aaa5" localSheetId="7">#REF!</definedName>
    <definedName name="____aaa5" localSheetId="5">#REF!</definedName>
    <definedName name="____aaa5">#REF!</definedName>
    <definedName name="____AAA51" localSheetId="41">#REF!</definedName>
    <definedName name="____AAA51" localSheetId="40">#REF!</definedName>
    <definedName name="____AAA51" localSheetId="7">#REF!</definedName>
    <definedName name="____AAA51" localSheetId="5">#REF!</definedName>
    <definedName name="____AAA51">#REF!</definedName>
    <definedName name="____aaa55" localSheetId="41">#REF!</definedName>
    <definedName name="____aaa55" localSheetId="40">#REF!</definedName>
    <definedName name="____aaa55" localSheetId="7">#REF!</definedName>
    <definedName name="____aaa55" localSheetId="5">#REF!</definedName>
    <definedName name="____aaa55">#REF!</definedName>
    <definedName name="____AAA6" localSheetId="5">#REF!</definedName>
    <definedName name="____AAA6">#REF!</definedName>
    <definedName name="____AAA7" localSheetId="5">#REF!</definedName>
    <definedName name="____AAA7">#REF!</definedName>
    <definedName name="____AAD5" localSheetId="5">#REF!</definedName>
    <definedName name="____AAD5">#REF!</definedName>
    <definedName name="____aad55" localSheetId="5">#REF!</definedName>
    <definedName name="____aad55">#REF!</definedName>
    <definedName name="____bb1" localSheetId="14" hidden="1">{"'Bill No. 7'!$A$1:$G$32"}</definedName>
    <definedName name="____bb1" localSheetId="15" hidden="1">{"'Bill No. 7'!$A$1:$G$32"}</definedName>
    <definedName name="____bb1" localSheetId="41" hidden="1">{"'Bill No. 7'!$A$1:$G$32"}</definedName>
    <definedName name="____bb1" localSheetId="40" hidden="1">{"'Bill No. 7'!$A$1:$G$32"}</definedName>
    <definedName name="____bb1" localSheetId="7" hidden="1">{"'Bill No. 7'!$A$1:$G$32"}</definedName>
    <definedName name="____bb1" localSheetId="17" hidden="1">{"'Bill No. 7'!$A$1:$G$32"}</definedName>
    <definedName name="____bb1" hidden="1">{"'Bill No. 7'!$A$1:$G$32"}</definedName>
    <definedName name="____bol1" localSheetId="5">#REF!</definedName>
    <definedName name="____bol1">#REF!</definedName>
    <definedName name="____C" localSheetId="5">#REF!</definedName>
    <definedName name="____C">#REF!</definedName>
    <definedName name="____CAN02" localSheetId="5">[8]PROCTOR!#REF!</definedName>
    <definedName name="____CAN02">[8]PROCTOR!#REF!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AN458" localSheetId="41">[9]PROCTOR!#REF!</definedName>
    <definedName name="____CAN458" localSheetId="40">[9]PROCTOR!#REF!</definedName>
    <definedName name="____CAN458" localSheetId="7">[9]PROCTOR!#REF!</definedName>
    <definedName name="____CAN458" localSheetId="5">[9]PROCTOR!#REF!</definedName>
    <definedName name="____CAN458" localSheetId="17">[9]PROCTOR!#REF!</definedName>
    <definedName name="____CAN458">[9]PROCTOR!#REF!</definedName>
    <definedName name="____CAN486" localSheetId="41">[9]PROCTOR!#REF!</definedName>
    <definedName name="____CAN486" localSheetId="40">[9]PROCTOR!#REF!</definedName>
    <definedName name="____CAN486" localSheetId="7">[9]PROCTOR!#REF!</definedName>
    <definedName name="____CAN486" localSheetId="5">[9]PROCTOR!#REF!</definedName>
    <definedName name="____CAN486">[9]PROCTOR!#REF!</definedName>
    <definedName name="____CAN487" localSheetId="41">[9]PROCTOR!#REF!</definedName>
    <definedName name="____CAN487" localSheetId="40">[9]PROCTOR!#REF!</definedName>
    <definedName name="____CAN487" localSheetId="7">[9]PROCTOR!#REF!</definedName>
    <definedName name="____CAN487" localSheetId="5">[9]PROCTOR!#REF!</definedName>
    <definedName name="____CAN487">[9]PROCTOR!#REF!</definedName>
    <definedName name="____CAN488" localSheetId="41">[9]PROCTOR!#REF!</definedName>
    <definedName name="____CAN488" localSheetId="40">[9]PROCTOR!#REF!</definedName>
    <definedName name="____CAN488" localSheetId="7">[9]PROCTOR!#REF!</definedName>
    <definedName name="____CAN488" localSheetId="5">[9]PROCTOR!#REF!</definedName>
    <definedName name="____CAN488">[9]PROCTOR!#REF!</definedName>
    <definedName name="____CAN489" localSheetId="41">[9]PROCTOR!#REF!</definedName>
    <definedName name="____CAN489" localSheetId="40">[9]PROCTOR!#REF!</definedName>
    <definedName name="____CAN489" localSheetId="7">[9]PROCTOR!#REF!</definedName>
    <definedName name="____CAN489" localSheetId="5">[9]PROCTOR!#REF!</definedName>
    <definedName name="____CAN489">[9]PROCTOR!#REF!</definedName>
    <definedName name="____CAN490" localSheetId="5">[9]PROCTOR!#REF!</definedName>
    <definedName name="____CAN490">[9]PROCTOR!#REF!</definedName>
    <definedName name="____CAN491" localSheetId="5">[9]PROCTOR!#REF!</definedName>
    <definedName name="____CAN491">[9]PROCTOR!#REF!</definedName>
    <definedName name="____CAN492" localSheetId="5">[9]PROCTOR!#REF!</definedName>
    <definedName name="____CAN492">[9]PROCTOR!#REF!</definedName>
    <definedName name="____CAN493" localSheetId="5">[9]PROCTOR!#REF!</definedName>
    <definedName name="____CAN493">[9]PROCTOR!#REF!</definedName>
    <definedName name="____CAN494" localSheetId="5">[9]PROCTOR!#REF!</definedName>
    <definedName name="____CAN494">[9]PROCTOR!#REF!</definedName>
    <definedName name="____CAN495" localSheetId="5">[9]PROCTOR!#REF!</definedName>
    <definedName name="____CAN495">[9]PROCTOR!#REF!</definedName>
    <definedName name="____CAN496" localSheetId="5">[9]PROCTOR!#REF!</definedName>
    <definedName name="____CAN496">[9]PROCTOR!#REF!</definedName>
    <definedName name="____CAN497" localSheetId="5">[9]PROCTOR!#REF!</definedName>
    <definedName name="____CAN497">[9]PROCTOR!#REF!</definedName>
    <definedName name="____CAN498" localSheetId="5">[9]PROCTOR!#REF!</definedName>
    <definedName name="____CAN498">[9]PROCTOR!#REF!</definedName>
    <definedName name="____CAN499" localSheetId="5">[9]PROCTOR!#REF!</definedName>
    <definedName name="____CAN499">[9]PROCTOR!#REF!</definedName>
    <definedName name="____CAN500" localSheetId="5">[9]PROCTOR!#REF!</definedName>
    <definedName name="____CAN500">[9]PROCTOR!#REF!</definedName>
    <definedName name="____cat12" localSheetId="14" hidden="1">{#N/A,#N/A,TRUE,"Front";#N/A,#N/A,TRUE,"Simple Letter";#N/A,#N/A,TRUE,"Inside";#N/A,#N/A,TRUE,"Contents";#N/A,#N/A,TRUE,"Basis";#N/A,#N/A,TRUE,"Inclusions";#N/A,#N/A,TRUE,"Exclusions";#N/A,#N/A,TRUE,"Areas";#N/A,#N/A,TRUE,"Summary";#N/A,#N/A,TRUE,"Detail"}</definedName>
    <definedName name="____cat12" localSheetId="15" hidden="1">{#N/A,#N/A,TRUE,"Front";#N/A,#N/A,TRUE,"Simple Letter";#N/A,#N/A,TRUE,"Inside";#N/A,#N/A,TRUE,"Contents";#N/A,#N/A,TRUE,"Basis";#N/A,#N/A,TRUE,"Inclusions";#N/A,#N/A,TRUE,"Exclusions";#N/A,#N/A,TRUE,"Areas";#N/A,#N/A,TRUE,"Summary";#N/A,#N/A,TRUE,"Detail"}</definedName>
    <definedName name="____cat12" localSheetId="41" hidden="1">{#N/A,#N/A,TRUE,"Front";#N/A,#N/A,TRUE,"Simple Letter";#N/A,#N/A,TRUE,"Inside";#N/A,#N/A,TRUE,"Contents";#N/A,#N/A,TRUE,"Basis";#N/A,#N/A,TRUE,"Inclusions";#N/A,#N/A,TRUE,"Exclusions";#N/A,#N/A,TRUE,"Areas";#N/A,#N/A,TRUE,"Summary";#N/A,#N/A,TRUE,"Detail"}</definedName>
    <definedName name="____cat12" localSheetId="40" hidden="1">{#N/A,#N/A,TRUE,"Front";#N/A,#N/A,TRUE,"Simple Letter";#N/A,#N/A,TRUE,"Inside";#N/A,#N/A,TRUE,"Contents";#N/A,#N/A,TRUE,"Basis";#N/A,#N/A,TRUE,"Inclusions";#N/A,#N/A,TRUE,"Exclusions";#N/A,#N/A,TRUE,"Areas";#N/A,#N/A,TRUE,"Summary";#N/A,#N/A,TRUE,"Detail"}</definedName>
    <definedName name="____cat12" localSheetId="7" hidden="1">{#N/A,#N/A,TRUE,"Front";#N/A,#N/A,TRUE,"Simple Letter";#N/A,#N/A,TRUE,"Inside";#N/A,#N/A,TRUE,"Contents";#N/A,#N/A,TRUE,"Basis";#N/A,#N/A,TRUE,"Inclusions";#N/A,#N/A,TRUE,"Exclusions";#N/A,#N/A,TRUE,"Areas";#N/A,#N/A,TRUE,"Summary";#N/A,#N/A,TRUE,"Detail"}</definedName>
    <definedName name="____cat12" localSheetId="17"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_COL10" localSheetId="5">'[11]col-reinft1'!#REF!</definedName>
    <definedName name="____COL10">'[11]col-reinft1'!#REF!</definedName>
    <definedName name="____COL101" localSheetId="5">'[12]col-reinft1'!#REF!</definedName>
    <definedName name="____COL101">'[12]col-reinft1'!#REF!</definedName>
    <definedName name="____COL11" localSheetId="5">'[11]col-reinft1'!#REF!</definedName>
    <definedName name="____COL11">'[11]col-reinft1'!#REF!</definedName>
    <definedName name="____COL111" localSheetId="5">'[12]col-reinft1'!#REF!</definedName>
    <definedName name="____COL111">'[12]col-reinft1'!#REF!</definedName>
    <definedName name="____Ctr10" localSheetId="41">#REF!</definedName>
    <definedName name="____Ctr10" localSheetId="40">#REF!</definedName>
    <definedName name="____Ctr10" localSheetId="7">#REF!</definedName>
    <definedName name="____Ctr10" localSheetId="5">#REF!</definedName>
    <definedName name="____Ctr10">#REF!</definedName>
    <definedName name="____D91994" localSheetId="41">#REF!</definedName>
    <definedName name="____D91994" localSheetId="40">#REF!</definedName>
    <definedName name="____D91994" localSheetId="7">#REF!</definedName>
    <definedName name="____D91994" localSheetId="5">#REF!</definedName>
    <definedName name="____D91994">#REF!</definedName>
    <definedName name="____DAT1" localSheetId="41">#REF!</definedName>
    <definedName name="____DAT1" localSheetId="40">#REF!</definedName>
    <definedName name="____DAT1" localSheetId="7">#REF!</definedName>
    <definedName name="____DAT1" localSheetId="5">#REF!</definedName>
    <definedName name="____DAT1">#REF!</definedName>
    <definedName name="____DAT10" localSheetId="5">#REF!</definedName>
    <definedName name="____DAT10">#REF!</definedName>
    <definedName name="____DAT11" localSheetId="5">#REF!</definedName>
    <definedName name="____DAT11">#REF!</definedName>
    <definedName name="____DAT12" localSheetId="5">#REF!</definedName>
    <definedName name="____DAT12">#REF!</definedName>
    <definedName name="____DAT13" localSheetId="5">'[7]發包單價差-車站組鋼筋'!#REF!</definedName>
    <definedName name="____DAT13">'[7]發包單價差-車站組鋼筋'!#REF!</definedName>
    <definedName name="____DAT14" localSheetId="5">'[7]發包單價差-車站組鋼筋'!#REF!</definedName>
    <definedName name="____DAT14">'[7]發包單價差-車站組鋼筋'!#REF!</definedName>
    <definedName name="____DAT15" localSheetId="41">#REF!</definedName>
    <definedName name="____DAT15" localSheetId="40">#REF!</definedName>
    <definedName name="____DAT15" localSheetId="7">#REF!</definedName>
    <definedName name="____DAT15" localSheetId="5">#REF!</definedName>
    <definedName name="____DAT15">#REF!</definedName>
    <definedName name="____DAT16" localSheetId="41">#REF!</definedName>
    <definedName name="____DAT16" localSheetId="40">#REF!</definedName>
    <definedName name="____DAT16" localSheetId="7">#REF!</definedName>
    <definedName name="____DAT16" localSheetId="5">#REF!</definedName>
    <definedName name="____DAT16">#REF!</definedName>
    <definedName name="____DAT17" localSheetId="41">#REF!</definedName>
    <definedName name="____DAT17" localSheetId="40">#REF!</definedName>
    <definedName name="____DAT17" localSheetId="7">#REF!</definedName>
    <definedName name="____DAT17" localSheetId="5">#REF!</definedName>
    <definedName name="____DAT17">#REF!</definedName>
    <definedName name="____DAT18" localSheetId="5">#REF!</definedName>
    <definedName name="____DAT18">#REF!</definedName>
    <definedName name="____DAT19" localSheetId="5">#REF!</definedName>
    <definedName name="____DAT19">#REF!</definedName>
    <definedName name="____DAT2" localSheetId="5">#REF!</definedName>
    <definedName name="____DAT2">#REF!</definedName>
    <definedName name="____DAT20" localSheetId="5">#REF!</definedName>
    <definedName name="____DAT20">#REF!</definedName>
    <definedName name="____DAT21" localSheetId="5">#REF!</definedName>
    <definedName name="____DAT21">#REF!</definedName>
    <definedName name="____DAT22" localSheetId="5">#REF!</definedName>
    <definedName name="____DAT22">#REF!</definedName>
    <definedName name="____DAT23" localSheetId="5">#REF!</definedName>
    <definedName name="____DAT23">#REF!</definedName>
    <definedName name="____DAT24" localSheetId="5">#REF!</definedName>
    <definedName name="____DAT24">#REF!</definedName>
    <definedName name="____DAT25" localSheetId="5">#REF!</definedName>
    <definedName name="____DAT25">#REF!</definedName>
    <definedName name="____DAT26" localSheetId="5">#REF!</definedName>
    <definedName name="____DAT26">#REF!</definedName>
    <definedName name="____DAT3" localSheetId="5">#REF!</definedName>
    <definedName name="____DAT3">#REF!</definedName>
    <definedName name="____DAT4" localSheetId="5">#REF!</definedName>
    <definedName name="____DAT4">#REF!</definedName>
    <definedName name="____DAT5" localSheetId="5">#REF!</definedName>
    <definedName name="____DAT5">#REF!</definedName>
    <definedName name="____DAT6" localSheetId="5">#REF!</definedName>
    <definedName name="____DAT6">#REF!</definedName>
    <definedName name="____DAT7" localSheetId="5">#REF!</definedName>
    <definedName name="____DAT7">#REF!</definedName>
    <definedName name="____DAT8" localSheetId="5">#REF!</definedName>
    <definedName name="____DAT8">#REF!</definedName>
    <definedName name="____DAT9" localSheetId="5">#REF!</definedName>
    <definedName name="____DAT9">#REF!</definedName>
    <definedName name="____dim4" localSheetId="5">#REF!</definedName>
    <definedName name="____dim4">#REF!</definedName>
    <definedName name="____exc1" localSheetId="5">#REF!</definedName>
    <definedName name="____exc1">#REF!</definedName>
    <definedName name="____exc11" localSheetId="5">#REF!</definedName>
    <definedName name="____exc11">#REF!</definedName>
    <definedName name="____exc2" localSheetId="5">#REF!</definedName>
    <definedName name="____exc2">#REF!</definedName>
    <definedName name="____EXC3" localSheetId="5">#REF!</definedName>
    <definedName name="____EXC3">#REF!</definedName>
    <definedName name="____EXC4" localSheetId="5">#REF!</definedName>
    <definedName name="____EXC4">#REF!</definedName>
    <definedName name="____FAC1">'[6]factor '!$B$18</definedName>
    <definedName name="____flx200" localSheetId="41">#REF!</definedName>
    <definedName name="____flx200" localSheetId="40">#REF!</definedName>
    <definedName name="____flx200" localSheetId="7">#REF!</definedName>
    <definedName name="____flx200" localSheetId="5">#REF!</definedName>
    <definedName name="____flx200">#REF!</definedName>
    <definedName name="____flx250" localSheetId="41">#REF!</definedName>
    <definedName name="____flx250" localSheetId="40">#REF!</definedName>
    <definedName name="____flx250" localSheetId="7">#REF!</definedName>
    <definedName name="____flx250" localSheetId="5">#REF!</definedName>
    <definedName name="____flx250">#REF!</definedName>
    <definedName name="____flx300" localSheetId="41">#REF!</definedName>
    <definedName name="____flx300" localSheetId="40">#REF!</definedName>
    <definedName name="____flx300" localSheetId="7">#REF!</definedName>
    <definedName name="____flx300" localSheetId="5">#REF!</definedName>
    <definedName name="____flx300">#REF!</definedName>
    <definedName name="____foo1" localSheetId="5">#REF!</definedName>
    <definedName name="____foo1">#REF!</definedName>
    <definedName name="____foo2" localSheetId="5">#REF!</definedName>
    <definedName name="____foo2">#REF!</definedName>
    <definedName name="____foo3" localSheetId="5">#REF!</definedName>
    <definedName name="____foo3">#REF!</definedName>
    <definedName name="____FOO4" localSheetId="5">#REF!</definedName>
    <definedName name="____FOO4">#REF!</definedName>
    <definedName name="____IDC2" localSheetId="19">City&amp;" "&amp;State</definedName>
    <definedName name="____IDC2" localSheetId="2">City&amp;" "&amp;State</definedName>
    <definedName name="____IDC2" localSheetId="14">City&amp;" "&amp;State</definedName>
    <definedName name="____IDC2" localSheetId="1">City&amp;" "&amp;State</definedName>
    <definedName name="____IDC2" localSheetId="33">City&amp;" "&amp;State</definedName>
    <definedName name="____IDC2" localSheetId="15">City&amp;" "&amp;State</definedName>
    <definedName name="____IDC2" localSheetId="0">City&amp;" "&amp;State</definedName>
    <definedName name="____IDC2" localSheetId="4">City&amp;" "&amp;State</definedName>
    <definedName name="____IDC2" localSheetId="41">City&amp;" "&amp;State</definedName>
    <definedName name="____IDC2" localSheetId="40">City&amp;" "&amp;State</definedName>
    <definedName name="____IDC2" localSheetId="7">City&amp;" "&amp;State</definedName>
    <definedName name="____IDC2" localSheetId="3">City&amp;" "&amp;State</definedName>
    <definedName name="____IDC2" localSheetId="5">City&amp;" "&amp;State</definedName>
    <definedName name="____IDC2" localSheetId="17">City&amp;" "&amp;State</definedName>
    <definedName name="____IDC2">City&amp;" "&amp;State</definedName>
    <definedName name="____IDC21" localSheetId="19">City&amp;" "&amp;State</definedName>
    <definedName name="____IDC21" localSheetId="2">City&amp;" "&amp;State</definedName>
    <definedName name="____IDC21" localSheetId="14">City&amp;" "&amp;State</definedName>
    <definedName name="____IDC21" localSheetId="1">City&amp;" "&amp;State</definedName>
    <definedName name="____IDC21" localSheetId="33">City&amp;" "&amp;State</definedName>
    <definedName name="____IDC21" localSheetId="15">City&amp;" "&amp;State</definedName>
    <definedName name="____IDC21" localSheetId="0">City&amp;" "&amp;State</definedName>
    <definedName name="____IDC21" localSheetId="4">City&amp;" "&amp;State</definedName>
    <definedName name="____IDC21" localSheetId="41">City&amp;" "&amp;State</definedName>
    <definedName name="____IDC21" localSheetId="40">City&amp;" "&amp;State</definedName>
    <definedName name="____IDC21" localSheetId="7">City&amp;" "&amp;State</definedName>
    <definedName name="____IDC21" localSheetId="3">City&amp;" "&amp;State</definedName>
    <definedName name="____IDC21" localSheetId="5">City&amp;" "&amp;State</definedName>
    <definedName name="____IDC21" localSheetId="17">City&amp;" "&amp;State</definedName>
    <definedName name="____IDC21">City&amp;" "&amp;State</definedName>
    <definedName name="____IDC22" localSheetId="19">City&amp;" "&amp;State</definedName>
    <definedName name="____IDC22" localSheetId="2">City&amp;" "&amp;State</definedName>
    <definedName name="____IDC22" localSheetId="14">City&amp;" "&amp;State</definedName>
    <definedName name="____IDC22" localSheetId="1">City&amp;" "&amp;State</definedName>
    <definedName name="____IDC22" localSheetId="33">City&amp;" "&amp;State</definedName>
    <definedName name="____IDC22" localSheetId="15">City&amp;" "&amp;State</definedName>
    <definedName name="____IDC22" localSheetId="0">City&amp;" "&amp;State</definedName>
    <definedName name="____IDC22" localSheetId="4">City&amp;" "&amp;State</definedName>
    <definedName name="____IDC22" localSheetId="41">City&amp;" "&amp;State</definedName>
    <definedName name="____IDC22" localSheetId="40">City&amp;" "&amp;State</definedName>
    <definedName name="____IDC22" localSheetId="7">City&amp;" "&amp;State</definedName>
    <definedName name="____IDC22" localSheetId="3">City&amp;" "&amp;State</definedName>
    <definedName name="____IDC22" localSheetId="5">City&amp;" "&amp;State</definedName>
    <definedName name="____IDC22" localSheetId="17">City&amp;" "&amp;State</definedName>
    <definedName name="____IDC22">City&amp;" "&amp;State</definedName>
    <definedName name="____IDC23" localSheetId="19">City&amp;" "&amp;State</definedName>
    <definedName name="____IDC23" localSheetId="2">City&amp;" "&amp;State</definedName>
    <definedName name="____IDC23" localSheetId="14">City&amp;" "&amp;State</definedName>
    <definedName name="____IDC23" localSheetId="1">City&amp;" "&amp;State</definedName>
    <definedName name="____IDC23" localSheetId="33">City&amp;" "&amp;State</definedName>
    <definedName name="____IDC23" localSheetId="15">City&amp;" "&amp;State</definedName>
    <definedName name="____IDC23" localSheetId="0">City&amp;" "&amp;State</definedName>
    <definedName name="____IDC23" localSheetId="4">City&amp;" "&amp;State</definedName>
    <definedName name="____IDC23" localSheetId="41">City&amp;" "&amp;State</definedName>
    <definedName name="____IDC23" localSheetId="40">City&amp;" "&amp;State</definedName>
    <definedName name="____IDC23" localSheetId="7">City&amp;" "&amp;State</definedName>
    <definedName name="____IDC23" localSheetId="3">City&amp;" "&amp;State</definedName>
    <definedName name="____IDC23" localSheetId="5">City&amp;" "&amp;State</definedName>
    <definedName name="____IDC23" localSheetId="17">City&amp;" "&amp;State</definedName>
    <definedName name="____IDC23">City&amp;" "&amp;State</definedName>
    <definedName name="____idc3" localSheetId="19">City&amp;" "&amp;State</definedName>
    <definedName name="____idc3" localSheetId="2">City&amp;" "&amp;State</definedName>
    <definedName name="____idc3" localSheetId="14">City&amp;" "&amp;State</definedName>
    <definedName name="____idc3" localSheetId="1">City&amp;" "&amp;State</definedName>
    <definedName name="____idc3" localSheetId="33">City&amp;" "&amp;State</definedName>
    <definedName name="____idc3" localSheetId="15">City&amp;" "&amp;State</definedName>
    <definedName name="____idc3" localSheetId="0">City&amp;" "&amp;State</definedName>
    <definedName name="____idc3" localSheetId="4">City&amp;" "&amp;State</definedName>
    <definedName name="____idc3" localSheetId="41">City&amp;" "&amp;State</definedName>
    <definedName name="____idc3" localSheetId="40">City&amp;" "&amp;State</definedName>
    <definedName name="____idc3" localSheetId="7">City&amp;" "&amp;State</definedName>
    <definedName name="____idc3" localSheetId="3">City&amp;" "&amp;State</definedName>
    <definedName name="____idc3" localSheetId="5">City&amp;" "&amp;State</definedName>
    <definedName name="____idc3" localSheetId="17">City&amp;" "&amp;State</definedName>
    <definedName name="____idc3">City&amp;" "&amp;State</definedName>
    <definedName name="____jj300" localSheetId="41">#REF!</definedName>
    <definedName name="____jj300" localSheetId="40">#REF!</definedName>
    <definedName name="____jj300" localSheetId="7">#REF!</definedName>
    <definedName name="____jj300" localSheetId="5">#REF!</definedName>
    <definedName name="____jj300">#REF!</definedName>
    <definedName name="____lb1" localSheetId="41">#REF!</definedName>
    <definedName name="____lb1" localSheetId="7">#REF!</definedName>
    <definedName name="____lb1" localSheetId="5">#REF!</definedName>
    <definedName name="____lb1">#REF!</definedName>
    <definedName name="____lb2" localSheetId="41">#REF!</definedName>
    <definedName name="____lb2" localSheetId="7">#REF!</definedName>
    <definedName name="____lb2" localSheetId="5">#REF!</definedName>
    <definedName name="____lb2">#REF!</definedName>
    <definedName name="____loc1" localSheetId="19">City&amp;" "&amp;State</definedName>
    <definedName name="____loc1" localSheetId="2">City&amp;" "&amp;State</definedName>
    <definedName name="____loc1" localSheetId="14">City&amp;" "&amp;State</definedName>
    <definedName name="____loc1" localSheetId="1">City&amp;" "&amp;State</definedName>
    <definedName name="____loc1" localSheetId="33">City&amp;" "&amp;State</definedName>
    <definedName name="____loc1" localSheetId="15">City&amp;" "&amp;State</definedName>
    <definedName name="____loc1" localSheetId="0">City&amp;" "&amp;State</definedName>
    <definedName name="____loc1" localSheetId="4">City&amp;" "&amp;State</definedName>
    <definedName name="____loc1" localSheetId="41">City&amp;" "&amp;State</definedName>
    <definedName name="____loc1" localSheetId="40">City&amp;" "&amp;State</definedName>
    <definedName name="____loc1" localSheetId="7">City&amp;" "&amp;State</definedName>
    <definedName name="____loc1" localSheetId="3">City&amp;" "&amp;State</definedName>
    <definedName name="____loc1" localSheetId="5">City&amp;" "&amp;State</definedName>
    <definedName name="____loc1" localSheetId="17">City&amp;" "&amp;State</definedName>
    <definedName name="____loc1">City&amp;" "&amp;State</definedName>
    <definedName name="____mm1" localSheetId="41">#REF!</definedName>
    <definedName name="____mm1" localSheetId="40">#REF!</definedName>
    <definedName name="____mm1" localSheetId="7">#REF!</definedName>
    <definedName name="____mm1" localSheetId="5">#REF!</definedName>
    <definedName name="____mm1">#REF!</definedName>
    <definedName name="____mm2" localSheetId="41">#REF!</definedName>
    <definedName name="____mm2" localSheetId="7">#REF!</definedName>
    <definedName name="____mm2" localSheetId="5">#REF!</definedName>
    <definedName name="____mm2">#REF!</definedName>
    <definedName name="____mm3" localSheetId="41">#REF!</definedName>
    <definedName name="____mm3" localSheetId="7">#REF!</definedName>
    <definedName name="____mm3" localSheetId="5">#REF!</definedName>
    <definedName name="____mm3">#REF!</definedName>
    <definedName name="____Nk099" localSheetId="5">#REF!</definedName>
    <definedName name="____Nk099">#REF!</definedName>
    <definedName name="____OCM01">[13]office!$A$19</definedName>
    <definedName name="____pcc1" localSheetId="41">#REF!</definedName>
    <definedName name="____pcc1" localSheetId="40">#REF!</definedName>
    <definedName name="____pcc1" localSheetId="7">#REF!</definedName>
    <definedName name="____pcc1" localSheetId="5">#REF!</definedName>
    <definedName name="____pcc1">#REF!</definedName>
    <definedName name="____pcc2" localSheetId="41">#REF!</definedName>
    <definedName name="____pcc2" localSheetId="40">#REF!</definedName>
    <definedName name="____pcc2" localSheetId="7">#REF!</definedName>
    <definedName name="____pcc2" localSheetId="5">#REF!</definedName>
    <definedName name="____pcc2">#REF!</definedName>
    <definedName name="____pcc3" localSheetId="41">#REF!</definedName>
    <definedName name="____pcc3" localSheetId="40">#REF!</definedName>
    <definedName name="____pcc3" localSheetId="7">#REF!</definedName>
    <definedName name="____pcc3" localSheetId="5">#REF!</definedName>
    <definedName name="____pcc3">#REF!</definedName>
    <definedName name="____PCC4" localSheetId="5">#REF!</definedName>
    <definedName name="____PCC4">#REF!</definedName>
    <definedName name="____pd1" localSheetId="5">#REF!</definedName>
    <definedName name="____pd1">#REF!</definedName>
    <definedName name="____pd2" localSheetId="5">#REF!</definedName>
    <definedName name="____pd2">#REF!</definedName>
    <definedName name="____plb1" localSheetId="5">#REF!</definedName>
    <definedName name="____plb1">#REF!</definedName>
    <definedName name="____plb2" localSheetId="5">#REF!</definedName>
    <definedName name="____plb2">#REF!</definedName>
    <definedName name="____plb3" localSheetId="5">#REF!</definedName>
    <definedName name="____plb3">#REF!</definedName>
    <definedName name="____plb4" localSheetId="5">#REF!</definedName>
    <definedName name="____plb4">#REF!</definedName>
    <definedName name="____rim4" localSheetId="5">#REF!</definedName>
    <definedName name="____rim4">#REF!</definedName>
    <definedName name="____rm4" localSheetId="5">#REF!</definedName>
    <definedName name="____rm4">#REF!</definedName>
    <definedName name="____RNN1" localSheetId="5">[14]COLUMN!#REF!</definedName>
    <definedName name="____RNN1">[14]COLUMN!#REF!</definedName>
    <definedName name="____sec1" localSheetId="41">#REF!</definedName>
    <definedName name="____sec1" localSheetId="40">#REF!</definedName>
    <definedName name="____sec1" localSheetId="7">#REF!</definedName>
    <definedName name="____sec1" localSheetId="5">#REF!</definedName>
    <definedName name="____sec1">#REF!</definedName>
    <definedName name="____Sec2" localSheetId="41">#REF!</definedName>
    <definedName name="____Sec2" localSheetId="40">#REF!</definedName>
    <definedName name="____Sec2" localSheetId="7">#REF!</definedName>
    <definedName name="____Sec2" localSheetId="5">#REF!</definedName>
    <definedName name="____Sec2">#REF!</definedName>
    <definedName name="____sec3" localSheetId="41">#REF!</definedName>
    <definedName name="____sec3" localSheetId="40">#REF!</definedName>
    <definedName name="____sec3" localSheetId="7">#REF!</definedName>
    <definedName name="____sec3" localSheetId="5">#REF!</definedName>
    <definedName name="____sec3">#REF!</definedName>
    <definedName name="____Sec4" localSheetId="5">#REF!</definedName>
    <definedName name="____Sec4">#REF!</definedName>
    <definedName name="____sec5" localSheetId="5">#REF!</definedName>
    <definedName name="____sec5">#REF!</definedName>
    <definedName name="____sec6" localSheetId="5">#REF!</definedName>
    <definedName name="____sec6">#REF!</definedName>
    <definedName name="____sec7" localSheetId="5">#REF!</definedName>
    <definedName name="____sec7">#REF!</definedName>
    <definedName name="____sec71" localSheetId="5">#REF!</definedName>
    <definedName name="____sec71">#REF!</definedName>
    <definedName name="____SEC77" localSheetId="5">#REF!</definedName>
    <definedName name="____SEC77">#REF!</definedName>
    <definedName name="____sec8" localSheetId="5">#REF!</definedName>
    <definedName name="____sec8">#REF!</definedName>
    <definedName name="____sec81" localSheetId="5">#REF!</definedName>
    <definedName name="____sec81">#REF!</definedName>
    <definedName name="____SEC88" localSheetId="5">#REF!</definedName>
    <definedName name="____SEC88">#REF!</definedName>
    <definedName name="____SEC9" localSheetId="5">#REF!</definedName>
    <definedName name="____SEC9">#REF!</definedName>
    <definedName name="____SEG1">[13]Lab!$H:$I</definedName>
    <definedName name="____SH1" localSheetId="41">#REF!</definedName>
    <definedName name="____SH1" localSheetId="40">#REF!</definedName>
    <definedName name="____SH1" localSheetId="7">#REF!</definedName>
    <definedName name="____SH1" localSheetId="5">#REF!</definedName>
    <definedName name="____SH1">#REF!</definedName>
    <definedName name="____SH2" localSheetId="41">#REF!</definedName>
    <definedName name="____SH2" localSheetId="40">#REF!</definedName>
    <definedName name="____SH2" localSheetId="7">#REF!</definedName>
    <definedName name="____SH2" localSheetId="5">#REF!</definedName>
    <definedName name="____SH2">#REF!</definedName>
    <definedName name="____SH3" localSheetId="41">#REF!</definedName>
    <definedName name="____SH3" localSheetId="40">#REF!</definedName>
    <definedName name="____SH3" localSheetId="7">#REF!</definedName>
    <definedName name="____SH3" localSheetId="5">#REF!</definedName>
    <definedName name="____SH3">#REF!</definedName>
    <definedName name="____SH4" localSheetId="5">#REF!</definedName>
    <definedName name="____SH4">#REF!</definedName>
    <definedName name="____SH5" localSheetId="5">#REF!</definedName>
    <definedName name="____SH5">#REF!</definedName>
    <definedName name="____SK1" localSheetId="14" hidden="1">{"ss",#N/A,FALSE,"MODULE3"}</definedName>
    <definedName name="____SK1" localSheetId="15" hidden="1">{"ss",#N/A,FALSE,"MODULE3"}</definedName>
    <definedName name="____SK1" localSheetId="41" hidden="1">{"ss",#N/A,FALSE,"MODULE3"}</definedName>
    <definedName name="____SK1" localSheetId="40" hidden="1">{"ss",#N/A,FALSE,"MODULE3"}</definedName>
    <definedName name="____SK1" localSheetId="7" hidden="1">{"ss",#N/A,FALSE,"MODULE3"}</definedName>
    <definedName name="____SK1" localSheetId="17" hidden="1">{"ss",#N/A,FALSE,"MODULE3"}</definedName>
    <definedName name="____SK1" hidden="1">{"ss",#N/A,FALSE,"MODULE3"}</definedName>
    <definedName name="____SSS3" localSheetId="5">'[12]col-reinft1'!#REF!</definedName>
    <definedName name="____SSS3">'[12]col-reinft1'!#REF!</definedName>
    <definedName name="____TB2">'[15]SPT vs PHI'!$B$2:$C$65</definedName>
    <definedName name="____tf1">[10]Intro!$J$140</definedName>
    <definedName name="____tf2">[10]Intro!$J$142</definedName>
    <definedName name="____tf3">[10]Intro!$J$148</definedName>
    <definedName name="____tf4">[10]Intro!$J$150</definedName>
    <definedName name="____tfd1">[10]Intro!$L$141</definedName>
    <definedName name="____tfd2">[10]Intro!$L$143</definedName>
    <definedName name="____tfd3">[10]Intro!$L$147</definedName>
    <definedName name="____tfd4">[10]Intro!$L$149</definedName>
    <definedName name="____tk1" localSheetId="41">#REF!</definedName>
    <definedName name="____tk1" localSheetId="40">#REF!</definedName>
    <definedName name="____tk1" localSheetId="7">#REF!</definedName>
    <definedName name="____tk1" localSheetId="5">#REF!</definedName>
    <definedName name="____tk1">#REF!</definedName>
    <definedName name="____tr1">[10]Intro!$C$140</definedName>
    <definedName name="____tr2">[10]Intro!$C$142</definedName>
    <definedName name="____tr3">[10]Intro!$C$150</definedName>
    <definedName name="____trd1">[10]Intro!$B$140</definedName>
    <definedName name="____trd2">[10]Intro!$B$142</definedName>
    <definedName name="____trd3">[10]Intro!$B$148</definedName>
    <definedName name="____WN7" localSheetId="14" hidden="1">{#N/A,#N/A,FALSE,"MODULE3"}</definedName>
    <definedName name="____WN7" localSheetId="15" hidden="1">{#N/A,#N/A,FALSE,"MODULE3"}</definedName>
    <definedName name="____WN7" localSheetId="41" hidden="1">{#N/A,#N/A,FALSE,"MODULE3"}</definedName>
    <definedName name="____WN7" localSheetId="40" hidden="1">{#N/A,#N/A,FALSE,"MODULE3"}</definedName>
    <definedName name="____WN7" localSheetId="7" hidden="1">{#N/A,#N/A,FALSE,"MODULE3"}</definedName>
    <definedName name="____WN7" localSheetId="17" hidden="1">{#N/A,#N/A,FALSE,"MODULE3"}</definedName>
    <definedName name="____WN7" hidden="1">{#N/A,#N/A,FALSE,"MODULE3"}</definedName>
    <definedName name="___A65537" localSheetId="41">#REF!</definedName>
    <definedName name="___A65537" localSheetId="40">#REF!</definedName>
    <definedName name="___A65537" localSheetId="7">#REF!</definedName>
    <definedName name="___A65537" localSheetId="5">#REF!</definedName>
    <definedName name="___A65537">#REF!</definedName>
    <definedName name="___A655600" localSheetId="41">#REF!</definedName>
    <definedName name="___A655600" localSheetId="40">#REF!</definedName>
    <definedName name="___A655600" localSheetId="7">#REF!</definedName>
    <definedName name="___A655600" localSheetId="5">#REF!</definedName>
    <definedName name="___A655600">#REF!</definedName>
    <definedName name="___aaa10" localSheetId="41">#REF!</definedName>
    <definedName name="___aaa10" localSheetId="40">#REF!</definedName>
    <definedName name="___aaa10" localSheetId="7">#REF!</definedName>
    <definedName name="___aaa10" localSheetId="5">#REF!</definedName>
    <definedName name="___aaa10">#REF!</definedName>
    <definedName name="___AAA3" localSheetId="14" hidden="1">{#N/A,#N/A,FALSE,"GS";#N/A,#N/A,FALSE,"Cost Code Summary";#N/A,#N/A,FALSE,"VO";#N/A,#N/A,FALSE,"CUM FLUCT";#N/A,#N/A,FALSE,"Fluct";#N/A,#N/A,FALSE,"Bill 3";#N/A,#N/A,FALSE,"Bill 4";#N/A,#N/A,FALSE,"bill 5";#N/A,#N/A,FALSE,"Bill 7";#N/A,#N/A,FALSE,"Bill 8";#N/A,#N/A,FALSE,"Bill 10";#N/A,#N/A,FALSE,"Bill 12"}</definedName>
    <definedName name="___AAA3" localSheetId="15" hidden="1">{#N/A,#N/A,FALSE,"GS";#N/A,#N/A,FALSE,"Cost Code Summary";#N/A,#N/A,FALSE,"VO";#N/A,#N/A,FALSE,"CUM FLUCT";#N/A,#N/A,FALSE,"Fluct";#N/A,#N/A,FALSE,"Bill 3";#N/A,#N/A,FALSE,"Bill 4";#N/A,#N/A,FALSE,"bill 5";#N/A,#N/A,FALSE,"Bill 7";#N/A,#N/A,FALSE,"Bill 8";#N/A,#N/A,FALSE,"Bill 10";#N/A,#N/A,FALSE,"Bill 12"}</definedName>
    <definedName name="___AAA3" localSheetId="41" hidden="1">{#N/A,#N/A,FALSE,"GS";#N/A,#N/A,FALSE,"Cost Code Summary";#N/A,#N/A,FALSE,"VO";#N/A,#N/A,FALSE,"CUM FLUCT";#N/A,#N/A,FALSE,"Fluct";#N/A,#N/A,FALSE,"Bill 3";#N/A,#N/A,FALSE,"Bill 4";#N/A,#N/A,FALSE,"bill 5";#N/A,#N/A,FALSE,"Bill 7";#N/A,#N/A,FALSE,"Bill 8";#N/A,#N/A,FALSE,"Bill 10";#N/A,#N/A,FALSE,"Bill 12"}</definedName>
    <definedName name="___AAA3" localSheetId="40" hidden="1">{#N/A,#N/A,FALSE,"GS";#N/A,#N/A,FALSE,"Cost Code Summary";#N/A,#N/A,FALSE,"VO";#N/A,#N/A,FALSE,"CUM FLUCT";#N/A,#N/A,FALSE,"Fluct";#N/A,#N/A,FALSE,"Bill 3";#N/A,#N/A,FALSE,"Bill 4";#N/A,#N/A,FALSE,"bill 5";#N/A,#N/A,FALSE,"Bill 7";#N/A,#N/A,FALSE,"Bill 8";#N/A,#N/A,FALSE,"Bill 10";#N/A,#N/A,FALSE,"Bill 12"}</definedName>
    <definedName name="___AAA3" localSheetId="7" hidden="1">{#N/A,#N/A,FALSE,"GS";#N/A,#N/A,FALSE,"Cost Code Summary";#N/A,#N/A,FALSE,"VO";#N/A,#N/A,FALSE,"CUM FLUCT";#N/A,#N/A,FALSE,"Fluct";#N/A,#N/A,FALSE,"Bill 3";#N/A,#N/A,FALSE,"Bill 4";#N/A,#N/A,FALSE,"bill 5";#N/A,#N/A,FALSE,"Bill 7";#N/A,#N/A,FALSE,"Bill 8";#N/A,#N/A,FALSE,"Bill 10";#N/A,#N/A,FALSE,"Bill 12"}</definedName>
    <definedName name="___AAA3" localSheetId="17" hidden="1">{#N/A,#N/A,FALSE,"GS";#N/A,#N/A,FALSE,"Cost Code Summary";#N/A,#N/A,FALSE,"VO";#N/A,#N/A,FALSE,"CUM FLUCT";#N/A,#N/A,FALSE,"Fluct";#N/A,#N/A,FALSE,"Bill 3";#N/A,#N/A,FALSE,"Bill 4";#N/A,#N/A,FALSE,"bill 5";#N/A,#N/A,FALSE,"Bill 7";#N/A,#N/A,FALSE,"Bill 8";#N/A,#N/A,FALSE,"Bill 10";#N/A,#N/A,FALSE,"Bill 12"}</definedName>
    <definedName name="___AAA3" hidden="1">{#N/A,#N/A,FALSE,"GS";#N/A,#N/A,FALSE,"Cost Code Summary";#N/A,#N/A,FALSE,"VO";#N/A,#N/A,FALSE,"CUM FLUCT";#N/A,#N/A,FALSE,"Fluct";#N/A,#N/A,FALSE,"Bill 3";#N/A,#N/A,FALSE,"Bill 4";#N/A,#N/A,FALSE,"bill 5";#N/A,#N/A,FALSE,"Bill 7";#N/A,#N/A,FALSE,"Bill 8";#N/A,#N/A,FALSE,"Bill 10";#N/A,#N/A,FALSE,"Bill 12"}</definedName>
    <definedName name="___aaa5" localSheetId="41">#REF!</definedName>
    <definedName name="___aaa5" localSheetId="40">#REF!</definedName>
    <definedName name="___aaa5" localSheetId="7">#REF!</definedName>
    <definedName name="___aaa5" localSheetId="5">#REF!</definedName>
    <definedName name="___aaa5">#REF!</definedName>
    <definedName name="___AAA51" localSheetId="41">#REF!</definedName>
    <definedName name="___AAA51" localSheetId="40">#REF!</definedName>
    <definedName name="___AAA51" localSheetId="7">#REF!</definedName>
    <definedName name="___AAA51" localSheetId="5">#REF!</definedName>
    <definedName name="___AAA51">#REF!</definedName>
    <definedName name="___aaa55" localSheetId="41">#REF!</definedName>
    <definedName name="___aaa55" localSheetId="40">#REF!</definedName>
    <definedName name="___aaa55" localSheetId="7">#REF!</definedName>
    <definedName name="___aaa55" localSheetId="5">#REF!</definedName>
    <definedName name="___aaa55">#REF!</definedName>
    <definedName name="___AAA6" localSheetId="5">#REF!</definedName>
    <definedName name="___AAA6">#REF!</definedName>
    <definedName name="___AAA7" localSheetId="5">#REF!</definedName>
    <definedName name="___AAA7">#REF!</definedName>
    <definedName name="___AAD5" localSheetId="5">#REF!</definedName>
    <definedName name="___AAD5">#REF!</definedName>
    <definedName name="___aad55" localSheetId="5">#REF!</definedName>
    <definedName name="___aad55">#REF!</definedName>
    <definedName name="_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14" hidden="1">{#N/A,#N/A,FALSE,"consu_cover";#N/A,#N/A,FALSE,"consu_strategy";#N/A,#N/A,FALSE,"consu_flow";#N/A,#N/A,FALSE,"Summary_reqmt";#N/A,#N/A,FALSE,"field_ppg";#N/A,#N/A,FALSE,"ppg_shop";#N/A,#N/A,FALSE,"strl";#N/A,#N/A,FALSE,"tankages";#N/A,#N/A,FALSE,"gases"}</definedName>
    <definedName name="___as1" localSheetId="15" hidden="1">{#N/A,#N/A,FALSE,"consu_cover";#N/A,#N/A,FALSE,"consu_strategy";#N/A,#N/A,FALSE,"consu_flow";#N/A,#N/A,FALSE,"Summary_reqmt";#N/A,#N/A,FALSE,"field_ppg";#N/A,#N/A,FALSE,"ppg_shop";#N/A,#N/A,FALSE,"strl";#N/A,#N/A,FALSE,"tankages";#N/A,#N/A,FALSE,"gases"}</definedName>
    <definedName name="___as1" localSheetId="17" hidden="1">{#N/A,#N/A,FALSE,"consu_cover";#N/A,#N/A,FALSE,"consu_strategy";#N/A,#N/A,FALSE,"consu_flow";#N/A,#N/A,FALSE,"Summary_reqmt";#N/A,#N/A,FALSE,"field_ppg";#N/A,#N/A,FALSE,"ppg_shop";#N/A,#N/A,FALSE,"strl";#N/A,#N/A,FALSE,"tankages";#N/A,#N/A,FALSE,"gases"}</definedName>
    <definedName name="___as1" hidden="1">{#N/A,#N/A,FALSE,"consu_cover";#N/A,#N/A,FALSE,"consu_strategy";#N/A,#N/A,FALSE,"consu_flow";#N/A,#N/A,FALSE,"Summary_reqmt";#N/A,#N/A,FALSE,"field_ppg";#N/A,#N/A,FALSE,"ppg_shop";#N/A,#N/A,FALSE,"strl";#N/A,#N/A,FALSE,"tankages";#N/A,#N/A,FALSE,"gases"}</definedName>
    <definedName name="___bb1" localSheetId="14" hidden="1">{"'Bill No. 7'!$A$1:$G$32"}</definedName>
    <definedName name="___bb1" localSheetId="15" hidden="1">{"'Bill No. 7'!$A$1:$G$32"}</definedName>
    <definedName name="___bb1" localSheetId="41" hidden="1">{"'Bill No. 7'!$A$1:$G$32"}</definedName>
    <definedName name="___bb1" localSheetId="40" hidden="1">{"'Bill No. 7'!$A$1:$G$32"}</definedName>
    <definedName name="___bb1" localSheetId="7" hidden="1">{"'Bill No. 7'!$A$1:$G$32"}</definedName>
    <definedName name="___bb1" localSheetId="17" hidden="1">{"'Bill No. 7'!$A$1:$G$32"}</definedName>
    <definedName name="___bb1" hidden="1">{"'Bill No. 7'!$A$1:$G$32"}</definedName>
    <definedName name="___bol1" localSheetId="5">#REF!</definedName>
    <definedName name="___bol1">#REF!</definedName>
    <definedName name="___C" localSheetId="5">#REF!</definedName>
    <definedName name="___C">#REF!</definedName>
    <definedName name="___CAN02" localSheetId="5">[8]PROCTOR!#REF!</definedName>
    <definedName name="___CAN02">[8]PROCTOR!#REF!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AN458" localSheetId="41">[9]PROCTOR!#REF!</definedName>
    <definedName name="___CAN458" localSheetId="40">[9]PROCTOR!#REF!</definedName>
    <definedName name="___CAN458" localSheetId="7">[9]PROCTOR!#REF!</definedName>
    <definedName name="___CAN458" localSheetId="5">[9]PROCTOR!#REF!</definedName>
    <definedName name="___CAN458" localSheetId="17">[9]PROCTOR!#REF!</definedName>
    <definedName name="___CAN458">[9]PROCTOR!#REF!</definedName>
    <definedName name="___CAN486" localSheetId="41">[9]PROCTOR!#REF!</definedName>
    <definedName name="___CAN486" localSheetId="40">[9]PROCTOR!#REF!</definedName>
    <definedName name="___CAN486" localSheetId="7">[9]PROCTOR!#REF!</definedName>
    <definedName name="___CAN486" localSheetId="5">[9]PROCTOR!#REF!</definedName>
    <definedName name="___CAN486">[9]PROCTOR!#REF!</definedName>
    <definedName name="___CAN487" localSheetId="41">[9]PROCTOR!#REF!</definedName>
    <definedName name="___CAN487" localSheetId="40">[9]PROCTOR!#REF!</definedName>
    <definedName name="___CAN487" localSheetId="7">[9]PROCTOR!#REF!</definedName>
    <definedName name="___CAN487" localSheetId="5">[9]PROCTOR!#REF!</definedName>
    <definedName name="___CAN487">[9]PROCTOR!#REF!</definedName>
    <definedName name="___CAN488" localSheetId="41">[9]PROCTOR!#REF!</definedName>
    <definedName name="___CAN488" localSheetId="40">[9]PROCTOR!#REF!</definedName>
    <definedName name="___CAN488" localSheetId="7">[9]PROCTOR!#REF!</definedName>
    <definedName name="___CAN488" localSheetId="5">[9]PROCTOR!#REF!</definedName>
    <definedName name="___CAN488">[9]PROCTOR!#REF!</definedName>
    <definedName name="___CAN489" localSheetId="41">[9]PROCTOR!#REF!</definedName>
    <definedName name="___CAN489" localSheetId="40">[9]PROCTOR!#REF!</definedName>
    <definedName name="___CAN489" localSheetId="7">[9]PROCTOR!#REF!</definedName>
    <definedName name="___CAN489" localSheetId="5">[9]PROCTOR!#REF!</definedName>
    <definedName name="___CAN489">[9]PROCTOR!#REF!</definedName>
    <definedName name="___CAN490" localSheetId="5">[9]PROCTOR!#REF!</definedName>
    <definedName name="___CAN490">[9]PROCTOR!#REF!</definedName>
    <definedName name="___CAN491" localSheetId="5">[9]PROCTOR!#REF!</definedName>
    <definedName name="___CAN491">[9]PROCTOR!#REF!</definedName>
    <definedName name="___CAN492" localSheetId="5">[9]PROCTOR!#REF!</definedName>
    <definedName name="___CAN492">[9]PROCTOR!#REF!</definedName>
    <definedName name="___CAN493" localSheetId="5">[9]PROCTOR!#REF!</definedName>
    <definedName name="___CAN493">[9]PROCTOR!#REF!</definedName>
    <definedName name="___CAN494" localSheetId="5">[9]PROCTOR!#REF!</definedName>
    <definedName name="___CAN494">[9]PROCTOR!#REF!</definedName>
    <definedName name="___CAN495" localSheetId="5">[9]PROCTOR!#REF!</definedName>
    <definedName name="___CAN495">[9]PROCTOR!#REF!</definedName>
    <definedName name="___CAN496" localSheetId="5">[9]PROCTOR!#REF!</definedName>
    <definedName name="___CAN496">[9]PROCTOR!#REF!</definedName>
    <definedName name="___CAN497" localSheetId="5">[9]PROCTOR!#REF!</definedName>
    <definedName name="___CAN497">[9]PROCTOR!#REF!</definedName>
    <definedName name="___CAN498" localSheetId="5">[9]PROCTOR!#REF!</definedName>
    <definedName name="___CAN498">[9]PROCTOR!#REF!</definedName>
    <definedName name="___CAN499" localSheetId="5">[9]PROCTOR!#REF!</definedName>
    <definedName name="___CAN499">[9]PROCTOR!#REF!</definedName>
    <definedName name="___CAN500" localSheetId="5">[9]PROCTOR!#REF!</definedName>
    <definedName name="___CAN500">[9]PROCTOR!#REF!</definedName>
    <definedName name="___cat12" localSheetId="14" hidden="1">{#N/A,#N/A,TRUE,"Front";#N/A,#N/A,TRUE,"Simple Letter";#N/A,#N/A,TRUE,"Inside";#N/A,#N/A,TRUE,"Contents";#N/A,#N/A,TRUE,"Basis";#N/A,#N/A,TRUE,"Inclusions";#N/A,#N/A,TRUE,"Exclusions";#N/A,#N/A,TRUE,"Areas";#N/A,#N/A,TRUE,"Summary";#N/A,#N/A,TRUE,"Detail"}</definedName>
    <definedName name="___cat12" localSheetId="15" hidden="1">{#N/A,#N/A,TRUE,"Front";#N/A,#N/A,TRUE,"Simple Letter";#N/A,#N/A,TRUE,"Inside";#N/A,#N/A,TRUE,"Contents";#N/A,#N/A,TRUE,"Basis";#N/A,#N/A,TRUE,"Inclusions";#N/A,#N/A,TRUE,"Exclusions";#N/A,#N/A,TRUE,"Areas";#N/A,#N/A,TRUE,"Summary";#N/A,#N/A,TRUE,"Detail"}</definedName>
    <definedName name="___cat12" localSheetId="41" hidden="1">{#N/A,#N/A,TRUE,"Front";#N/A,#N/A,TRUE,"Simple Letter";#N/A,#N/A,TRUE,"Inside";#N/A,#N/A,TRUE,"Contents";#N/A,#N/A,TRUE,"Basis";#N/A,#N/A,TRUE,"Inclusions";#N/A,#N/A,TRUE,"Exclusions";#N/A,#N/A,TRUE,"Areas";#N/A,#N/A,TRUE,"Summary";#N/A,#N/A,TRUE,"Detail"}</definedName>
    <definedName name="___cat12" localSheetId="40" hidden="1">{#N/A,#N/A,TRUE,"Front";#N/A,#N/A,TRUE,"Simple Letter";#N/A,#N/A,TRUE,"Inside";#N/A,#N/A,TRUE,"Contents";#N/A,#N/A,TRUE,"Basis";#N/A,#N/A,TRUE,"Inclusions";#N/A,#N/A,TRUE,"Exclusions";#N/A,#N/A,TRUE,"Areas";#N/A,#N/A,TRUE,"Summary";#N/A,#N/A,TRUE,"Detail"}</definedName>
    <definedName name="___cat12" localSheetId="7" hidden="1">{#N/A,#N/A,TRUE,"Front";#N/A,#N/A,TRUE,"Simple Letter";#N/A,#N/A,TRUE,"Inside";#N/A,#N/A,TRUE,"Contents";#N/A,#N/A,TRUE,"Basis";#N/A,#N/A,TRUE,"Inclusions";#N/A,#N/A,TRUE,"Exclusions";#N/A,#N/A,TRUE,"Areas";#N/A,#N/A,TRUE,"Summary";#N/A,#N/A,TRUE,"Detail"}</definedName>
    <definedName name="___cat12" localSheetId="17"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COL10" localSheetId="5">'[11]col-reinft1'!#REF!</definedName>
    <definedName name="___COL10">'[11]col-reinft1'!#REF!</definedName>
    <definedName name="___COL101" localSheetId="5">'[12]col-reinft1'!#REF!</definedName>
    <definedName name="___COL101">'[12]col-reinft1'!#REF!</definedName>
    <definedName name="___COL11" localSheetId="5">'[11]col-reinft1'!#REF!</definedName>
    <definedName name="___COL11">'[11]col-reinft1'!#REF!</definedName>
    <definedName name="___COL111" localSheetId="5">'[12]col-reinft1'!#REF!</definedName>
    <definedName name="___COL111">'[12]col-reinft1'!#REF!</definedName>
    <definedName name="___Ctr10" localSheetId="41">#REF!</definedName>
    <definedName name="___Ctr10" localSheetId="40">#REF!</definedName>
    <definedName name="___Ctr10" localSheetId="7">#REF!</definedName>
    <definedName name="___Ctr10" localSheetId="5">#REF!</definedName>
    <definedName name="___Ctr10">#REF!</definedName>
    <definedName name="___D91994" localSheetId="41">#REF!</definedName>
    <definedName name="___D91994" localSheetId="40">#REF!</definedName>
    <definedName name="___D91994" localSheetId="7">#REF!</definedName>
    <definedName name="___D91994" localSheetId="5">#REF!</definedName>
    <definedName name="___D91994">#REF!</definedName>
    <definedName name="___DAT1" localSheetId="41">#REF!</definedName>
    <definedName name="___DAT1" localSheetId="40">#REF!</definedName>
    <definedName name="___DAT1" localSheetId="7">#REF!</definedName>
    <definedName name="___DAT1" localSheetId="5">#REF!</definedName>
    <definedName name="___DAT1">#REF!</definedName>
    <definedName name="___DAT10" localSheetId="5">#REF!</definedName>
    <definedName name="___DAT10">#REF!</definedName>
    <definedName name="___DAT11" localSheetId="5">#REF!</definedName>
    <definedName name="___DAT11">#REF!</definedName>
    <definedName name="___DAT12" localSheetId="5">#REF!</definedName>
    <definedName name="___DAT12">#REF!</definedName>
    <definedName name="___DAT13" localSheetId="5">#REF!</definedName>
    <definedName name="___DAT13">#REF!</definedName>
    <definedName name="___DAT14" localSheetId="5">#REF!</definedName>
    <definedName name="___DAT14">#REF!</definedName>
    <definedName name="___DAT15" localSheetId="5">'[16]SAP架設-2005.12.31'!#REF!</definedName>
    <definedName name="___DAT15">'[16]SAP架設-2005.12.31'!#REF!</definedName>
    <definedName name="___DAT16" localSheetId="41">#REF!</definedName>
    <definedName name="___DAT16" localSheetId="40">#REF!</definedName>
    <definedName name="___DAT16" localSheetId="7">#REF!</definedName>
    <definedName name="___DAT16" localSheetId="5">#REF!</definedName>
    <definedName name="___DAT16">#REF!</definedName>
    <definedName name="___DAT17" localSheetId="41">#REF!</definedName>
    <definedName name="___DAT17" localSheetId="40">#REF!</definedName>
    <definedName name="___DAT17" localSheetId="7">#REF!</definedName>
    <definedName name="___DAT17" localSheetId="5">#REF!</definedName>
    <definedName name="___DAT17">#REF!</definedName>
    <definedName name="___DAT18" localSheetId="41">#REF!</definedName>
    <definedName name="___DAT18" localSheetId="40">#REF!</definedName>
    <definedName name="___DAT18" localSheetId="7">#REF!</definedName>
    <definedName name="___DAT18" localSheetId="5">#REF!</definedName>
    <definedName name="___DAT18">#REF!</definedName>
    <definedName name="___DAT19" localSheetId="5">#REF!</definedName>
    <definedName name="___DAT19">#REF!</definedName>
    <definedName name="___DAT2" localSheetId="5">#REF!</definedName>
    <definedName name="___DAT2">#REF!</definedName>
    <definedName name="___DAT20" localSheetId="5">#REF!</definedName>
    <definedName name="___DAT20">#REF!</definedName>
    <definedName name="___DAT21" localSheetId="5">#REF!</definedName>
    <definedName name="___DAT21">#REF!</definedName>
    <definedName name="___DAT22" localSheetId="5">#REF!</definedName>
    <definedName name="___DAT22">#REF!</definedName>
    <definedName name="___DAT23" localSheetId="5">#REF!</definedName>
    <definedName name="___DAT23">#REF!</definedName>
    <definedName name="___DAT24" localSheetId="5">#REF!</definedName>
    <definedName name="___DAT24">#REF!</definedName>
    <definedName name="___DAT25" localSheetId="5">#REF!</definedName>
    <definedName name="___DAT25">#REF!</definedName>
    <definedName name="___DAT26" localSheetId="5">#REF!</definedName>
    <definedName name="___DAT26">#REF!</definedName>
    <definedName name="___DAT3" localSheetId="5">#REF!</definedName>
    <definedName name="___DAT3">#REF!</definedName>
    <definedName name="___DAT4" localSheetId="5">#REF!</definedName>
    <definedName name="___DAT4">#REF!</definedName>
    <definedName name="___DAT5" localSheetId="5">#REF!</definedName>
    <definedName name="___DAT5">#REF!</definedName>
    <definedName name="___DAT6" localSheetId="5">#REF!</definedName>
    <definedName name="___DAT6">#REF!</definedName>
    <definedName name="___DAT7" localSheetId="5">#REF!</definedName>
    <definedName name="___DAT7">#REF!</definedName>
    <definedName name="___DAT8" localSheetId="5">#REF!</definedName>
    <definedName name="___DAT8">#REF!</definedName>
    <definedName name="___DAT9" localSheetId="5">#REF!</definedName>
    <definedName name="___DAT9">#REF!</definedName>
    <definedName name="___dim4" localSheetId="5">#REF!</definedName>
    <definedName name="___dim4">#REF!</definedName>
    <definedName name="___exc1" localSheetId="5">#REF!</definedName>
    <definedName name="___exc1">#REF!</definedName>
    <definedName name="___exc11" localSheetId="5">#REF!</definedName>
    <definedName name="___exc11">#REF!</definedName>
    <definedName name="___exc2" localSheetId="5">#REF!</definedName>
    <definedName name="___exc2">#REF!</definedName>
    <definedName name="___EXC3" localSheetId="5">#REF!</definedName>
    <definedName name="___EXC3">#REF!</definedName>
    <definedName name="___EXC4" localSheetId="5">#REF!</definedName>
    <definedName name="___EXC4">#REF!</definedName>
    <definedName name="___FAC1">'[6]factor '!$B$18</definedName>
    <definedName name="___flx200" localSheetId="41">#REF!</definedName>
    <definedName name="___flx200" localSheetId="40">#REF!</definedName>
    <definedName name="___flx200" localSheetId="7">#REF!</definedName>
    <definedName name="___flx200" localSheetId="5">#REF!</definedName>
    <definedName name="___flx200">#REF!</definedName>
    <definedName name="___flx250" localSheetId="41">#REF!</definedName>
    <definedName name="___flx250" localSheetId="40">#REF!</definedName>
    <definedName name="___flx250" localSheetId="7">#REF!</definedName>
    <definedName name="___flx250" localSheetId="5">#REF!</definedName>
    <definedName name="___flx250">#REF!</definedName>
    <definedName name="___flx300" localSheetId="41">#REF!</definedName>
    <definedName name="___flx300" localSheetId="40">#REF!</definedName>
    <definedName name="___flx300" localSheetId="7">#REF!</definedName>
    <definedName name="___flx300" localSheetId="5">#REF!</definedName>
    <definedName name="___flx300">#REF!</definedName>
    <definedName name="___foo1" localSheetId="5">#REF!</definedName>
    <definedName name="___foo1">#REF!</definedName>
    <definedName name="___foo2" localSheetId="5">#REF!</definedName>
    <definedName name="___foo2">#REF!</definedName>
    <definedName name="___foo3" localSheetId="5">#REF!</definedName>
    <definedName name="___foo3">#REF!</definedName>
    <definedName name="___FOO4" localSheetId="5">#REF!</definedName>
    <definedName name="___FOO4">#REF!</definedName>
    <definedName name="___IDC2" localSheetId="19">City&amp;" "&amp;State</definedName>
    <definedName name="___IDC2" localSheetId="2">City&amp;" "&amp;State</definedName>
    <definedName name="___IDC2" localSheetId="14">City&amp;" "&amp;State</definedName>
    <definedName name="___IDC2" localSheetId="1">City&amp;" "&amp;State</definedName>
    <definedName name="___IDC2" localSheetId="33">City&amp;" "&amp;State</definedName>
    <definedName name="___IDC2" localSheetId="15">City&amp;" "&amp;State</definedName>
    <definedName name="___IDC2" localSheetId="0">City&amp;" "&amp;State</definedName>
    <definedName name="___IDC2" localSheetId="4">City&amp;" "&amp;State</definedName>
    <definedName name="___IDC2" localSheetId="41">City&amp;" "&amp;State</definedName>
    <definedName name="___IDC2" localSheetId="40">City&amp;" "&amp;State</definedName>
    <definedName name="___IDC2" localSheetId="7">City&amp;" "&amp;State</definedName>
    <definedName name="___IDC2" localSheetId="3">City&amp;" "&amp;State</definedName>
    <definedName name="___IDC2" localSheetId="5">City&amp;" "&amp;State</definedName>
    <definedName name="___IDC2" localSheetId="17">City&amp;" "&amp;State</definedName>
    <definedName name="___IDC2">City&amp;" "&amp;State</definedName>
    <definedName name="___IDC21" localSheetId="19">City&amp;" "&amp;State</definedName>
    <definedName name="___IDC21" localSheetId="2">City&amp;" "&amp;State</definedName>
    <definedName name="___IDC21" localSheetId="14">City&amp;" "&amp;State</definedName>
    <definedName name="___IDC21" localSheetId="1">City&amp;" "&amp;State</definedName>
    <definedName name="___IDC21" localSheetId="33">City&amp;" "&amp;State</definedName>
    <definedName name="___IDC21" localSheetId="15">City&amp;" "&amp;State</definedName>
    <definedName name="___IDC21" localSheetId="0">City&amp;" "&amp;State</definedName>
    <definedName name="___IDC21" localSheetId="4">City&amp;" "&amp;State</definedName>
    <definedName name="___IDC21" localSheetId="41">City&amp;" "&amp;State</definedName>
    <definedName name="___IDC21" localSheetId="40">City&amp;" "&amp;State</definedName>
    <definedName name="___IDC21" localSheetId="7">City&amp;" "&amp;State</definedName>
    <definedName name="___IDC21" localSheetId="3">City&amp;" "&amp;State</definedName>
    <definedName name="___IDC21" localSheetId="5">City&amp;" "&amp;State</definedName>
    <definedName name="___IDC21" localSheetId="17">City&amp;" "&amp;State</definedName>
    <definedName name="___IDC21">City&amp;" "&amp;State</definedName>
    <definedName name="___IDC22" localSheetId="19">City&amp;" "&amp;State</definedName>
    <definedName name="___IDC22" localSheetId="2">City&amp;" "&amp;State</definedName>
    <definedName name="___IDC22" localSheetId="14">City&amp;" "&amp;State</definedName>
    <definedName name="___IDC22" localSheetId="1">City&amp;" "&amp;State</definedName>
    <definedName name="___IDC22" localSheetId="33">City&amp;" "&amp;State</definedName>
    <definedName name="___IDC22" localSheetId="15">City&amp;" "&amp;State</definedName>
    <definedName name="___IDC22" localSheetId="0">City&amp;" "&amp;State</definedName>
    <definedName name="___IDC22" localSheetId="4">City&amp;" "&amp;State</definedName>
    <definedName name="___IDC22" localSheetId="41">City&amp;" "&amp;State</definedName>
    <definedName name="___IDC22" localSheetId="40">City&amp;" "&amp;State</definedName>
    <definedName name="___IDC22" localSheetId="7">City&amp;" "&amp;State</definedName>
    <definedName name="___IDC22" localSheetId="3">City&amp;" "&amp;State</definedName>
    <definedName name="___IDC22" localSheetId="5">City&amp;" "&amp;State</definedName>
    <definedName name="___IDC22" localSheetId="17">City&amp;" "&amp;State</definedName>
    <definedName name="___IDC22">City&amp;" "&amp;State</definedName>
    <definedName name="___IDC23" localSheetId="19">City&amp;" "&amp;State</definedName>
    <definedName name="___IDC23" localSheetId="2">City&amp;" "&amp;State</definedName>
    <definedName name="___IDC23" localSheetId="14">City&amp;" "&amp;State</definedName>
    <definedName name="___IDC23" localSheetId="1">City&amp;" "&amp;State</definedName>
    <definedName name="___IDC23" localSheetId="33">City&amp;" "&amp;State</definedName>
    <definedName name="___IDC23" localSheetId="15">City&amp;" "&amp;State</definedName>
    <definedName name="___IDC23" localSheetId="0">City&amp;" "&amp;State</definedName>
    <definedName name="___IDC23" localSheetId="4">City&amp;" "&amp;State</definedName>
    <definedName name="___IDC23" localSheetId="41">City&amp;" "&amp;State</definedName>
    <definedName name="___IDC23" localSheetId="40">City&amp;" "&amp;State</definedName>
    <definedName name="___IDC23" localSheetId="7">City&amp;" "&amp;State</definedName>
    <definedName name="___IDC23" localSheetId="3">City&amp;" "&amp;State</definedName>
    <definedName name="___IDC23" localSheetId="5">City&amp;" "&amp;State</definedName>
    <definedName name="___IDC23" localSheetId="17">City&amp;" "&amp;State</definedName>
    <definedName name="___IDC23">City&amp;" "&amp;State</definedName>
    <definedName name="___idc3" localSheetId="19">City&amp;" "&amp;State</definedName>
    <definedName name="___idc3" localSheetId="2">City&amp;" "&amp;State</definedName>
    <definedName name="___idc3" localSheetId="14">City&amp;" "&amp;State</definedName>
    <definedName name="___idc3" localSheetId="1">City&amp;" "&amp;State</definedName>
    <definedName name="___idc3" localSheetId="33">City&amp;" "&amp;State</definedName>
    <definedName name="___idc3" localSheetId="15">City&amp;" "&amp;State</definedName>
    <definedName name="___idc3" localSheetId="0">City&amp;" "&amp;State</definedName>
    <definedName name="___idc3" localSheetId="4">City&amp;" "&amp;State</definedName>
    <definedName name="___idc3" localSheetId="41">City&amp;" "&amp;State</definedName>
    <definedName name="___idc3" localSheetId="40">City&amp;" "&amp;State</definedName>
    <definedName name="___idc3" localSheetId="7">City&amp;" "&amp;State</definedName>
    <definedName name="___idc3" localSheetId="3">City&amp;" "&amp;State</definedName>
    <definedName name="___idc3" localSheetId="5">City&amp;" "&amp;State</definedName>
    <definedName name="___idc3" localSheetId="17">City&amp;" "&amp;State</definedName>
    <definedName name="___idc3">City&amp;" "&amp;State</definedName>
    <definedName name="___jj300" localSheetId="41">#REF!</definedName>
    <definedName name="___jj300" localSheetId="40">#REF!</definedName>
    <definedName name="___jj300" localSheetId="7">#REF!</definedName>
    <definedName name="___jj300" localSheetId="5">#REF!</definedName>
    <definedName name="___jj300">#REF!</definedName>
    <definedName name="___lb1" localSheetId="41">#REF!</definedName>
    <definedName name="___lb1" localSheetId="7">#REF!</definedName>
    <definedName name="___lb1" localSheetId="5">#REF!</definedName>
    <definedName name="___lb1">#REF!</definedName>
    <definedName name="___lb2" localSheetId="41">#REF!</definedName>
    <definedName name="___lb2" localSheetId="7">#REF!</definedName>
    <definedName name="___lb2" localSheetId="5">#REF!</definedName>
    <definedName name="___lb2">#REF!</definedName>
    <definedName name="___loc1" localSheetId="19">City&amp;" "&amp;State</definedName>
    <definedName name="___loc1" localSheetId="2">City&amp;" "&amp;State</definedName>
    <definedName name="___loc1" localSheetId="14">City&amp;" "&amp;State</definedName>
    <definedName name="___loc1" localSheetId="1">City&amp;" "&amp;State</definedName>
    <definedName name="___loc1" localSheetId="33">City&amp;" "&amp;State</definedName>
    <definedName name="___loc1" localSheetId="15">City&amp;" "&amp;State</definedName>
    <definedName name="___loc1" localSheetId="0">City&amp;" "&amp;State</definedName>
    <definedName name="___loc1" localSheetId="4">City&amp;" "&amp;State</definedName>
    <definedName name="___loc1" localSheetId="41">City&amp;" "&amp;State</definedName>
    <definedName name="___loc1" localSheetId="40">City&amp;" "&amp;State</definedName>
    <definedName name="___loc1" localSheetId="7">City&amp;" "&amp;State</definedName>
    <definedName name="___loc1" localSheetId="3">City&amp;" "&amp;State</definedName>
    <definedName name="___loc1" localSheetId="5">City&amp;" "&amp;State</definedName>
    <definedName name="___loc1" localSheetId="17">City&amp;" "&amp;State</definedName>
    <definedName name="___loc1">City&amp;" "&amp;State</definedName>
    <definedName name="___mm1" localSheetId="41">#REF!</definedName>
    <definedName name="___mm1" localSheetId="40">#REF!</definedName>
    <definedName name="___mm1" localSheetId="7">#REF!</definedName>
    <definedName name="___mm1" localSheetId="5">#REF!</definedName>
    <definedName name="___mm1">#REF!</definedName>
    <definedName name="___mm2" localSheetId="41">#REF!</definedName>
    <definedName name="___mm2" localSheetId="7">#REF!</definedName>
    <definedName name="___mm2" localSheetId="5">#REF!</definedName>
    <definedName name="___mm2">#REF!</definedName>
    <definedName name="___mm3" localSheetId="41">#REF!</definedName>
    <definedName name="___mm3" localSheetId="7">#REF!</definedName>
    <definedName name="___mm3" localSheetId="5">#REF!</definedName>
    <definedName name="___mm3">#REF!</definedName>
    <definedName name="___Nk099" localSheetId="5">#REF!</definedName>
    <definedName name="___Nk099">#REF!</definedName>
    <definedName name="___OCM01">[17]office!$A$19</definedName>
    <definedName name="___pcc1" localSheetId="41">#REF!</definedName>
    <definedName name="___pcc1" localSheetId="40">#REF!</definedName>
    <definedName name="___pcc1" localSheetId="7">#REF!</definedName>
    <definedName name="___pcc1" localSheetId="5">#REF!</definedName>
    <definedName name="___pcc1">#REF!</definedName>
    <definedName name="___pcc2" localSheetId="41">#REF!</definedName>
    <definedName name="___pcc2" localSheetId="40">#REF!</definedName>
    <definedName name="___pcc2" localSheetId="7">#REF!</definedName>
    <definedName name="___pcc2" localSheetId="5">#REF!</definedName>
    <definedName name="___pcc2">#REF!</definedName>
    <definedName name="___pcc3" localSheetId="41">#REF!</definedName>
    <definedName name="___pcc3" localSheetId="40">#REF!</definedName>
    <definedName name="___pcc3" localSheetId="7">#REF!</definedName>
    <definedName name="___pcc3" localSheetId="5">#REF!</definedName>
    <definedName name="___pcc3">#REF!</definedName>
    <definedName name="___PCC4" localSheetId="5">#REF!</definedName>
    <definedName name="___PCC4">#REF!</definedName>
    <definedName name="___pd1" localSheetId="5">#REF!</definedName>
    <definedName name="___pd1">#REF!</definedName>
    <definedName name="___pd2" localSheetId="5">#REF!</definedName>
    <definedName name="___pd2">#REF!</definedName>
    <definedName name="___plb1" localSheetId="5">#REF!</definedName>
    <definedName name="___plb1">#REF!</definedName>
    <definedName name="___plb2" localSheetId="5">#REF!</definedName>
    <definedName name="___plb2">#REF!</definedName>
    <definedName name="___plb3" localSheetId="5">#REF!</definedName>
    <definedName name="___plb3">#REF!</definedName>
    <definedName name="___plb4" localSheetId="5">#REF!</definedName>
    <definedName name="___plb4">#REF!</definedName>
    <definedName name="___rim4" localSheetId="5">#REF!</definedName>
    <definedName name="___rim4">#REF!</definedName>
    <definedName name="___rm4" localSheetId="5">#REF!</definedName>
    <definedName name="___rm4">#REF!</definedName>
    <definedName name="___RNN1" localSheetId="5">[14]COLUMN!#REF!</definedName>
    <definedName name="___RNN1">[14]COLUMN!#REF!</definedName>
    <definedName name="___sec1" localSheetId="41">#REF!</definedName>
    <definedName name="___sec1" localSheetId="40">#REF!</definedName>
    <definedName name="___sec1" localSheetId="7">#REF!</definedName>
    <definedName name="___sec1" localSheetId="5">#REF!</definedName>
    <definedName name="___sec1">#REF!</definedName>
    <definedName name="___Sec2" localSheetId="41">#REF!</definedName>
    <definedName name="___Sec2" localSheetId="40">#REF!</definedName>
    <definedName name="___Sec2" localSheetId="7">#REF!</definedName>
    <definedName name="___Sec2" localSheetId="5">#REF!</definedName>
    <definedName name="___Sec2">#REF!</definedName>
    <definedName name="___sec3" localSheetId="41">#REF!</definedName>
    <definedName name="___sec3" localSheetId="40">#REF!</definedName>
    <definedName name="___sec3" localSheetId="7">#REF!</definedName>
    <definedName name="___sec3" localSheetId="5">#REF!</definedName>
    <definedName name="___sec3">#REF!</definedName>
    <definedName name="___Sec4" localSheetId="5">#REF!</definedName>
    <definedName name="___Sec4">#REF!</definedName>
    <definedName name="___sec5" localSheetId="5">#REF!</definedName>
    <definedName name="___sec5">#REF!</definedName>
    <definedName name="___sec6" localSheetId="5">#REF!</definedName>
    <definedName name="___sec6">#REF!</definedName>
    <definedName name="___sec7" localSheetId="5">#REF!</definedName>
    <definedName name="___sec7">#REF!</definedName>
    <definedName name="___sec71" localSheetId="5">#REF!</definedName>
    <definedName name="___sec71">#REF!</definedName>
    <definedName name="___SEC77" localSheetId="5">#REF!</definedName>
    <definedName name="___SEC77">#REF!</definedName>
    <definedName name="___sec8" localSheetId="5">#REF!</definedName>
    <definedName name="___sec8">#REF!</definedName>
    <definedName name="___sec81" localSheetId="5">#REF!</definedName>
    <definedName name="___sec81">#REF!</definedName>
    <definedName name="___SEC88" localSheetId="5">#REF!</definedName>
    <definedName name="___SEC88">#REF!</definedName>
    <definedName name="___SEC9" localSheetId="5">#REF!</definedName>
    <definedName name="___SEC9">#REF!</definedName>
    <definedName name="___SEG1">[17]Lab!$H:$I</definedName>
    <definedName name="___SH1" localSheetId="41">#REF!</definedName>
    <definedName name="___SH1" localSheetId="40">#REF!</definedName>
    <definedName name="___SH1" localSheetId="7">#REF!</definedName>
    <definedName name="___SH1" localSheetId="5">#REF!</definedName>
    <definedName name="___SH1">#REF!</definedName>
    <definedName name="___SH2" localSheetId="41">#REF!</definedName>
    <definedName name="___SH2" localSheetId="40">#REF!</definedName>
    <definedName name="___SH2" localSheetId="7">#REF!</definedName>
    <definedName name="___SH2" localSheetId="5">#REF!</definedName>
    <definedName name="___SH2">#REF!</definedName>
    <definedName name="___SH3" localSheetId="41">#REF!</definedName>
    <definedName name="___SH3" localSheetId="40">#REF!</definedName>
    <definedName name="___SH3" localSheetId="7">#REF!</definedName>
    <definedName name="___SH3" localSheetId="5">#REF!</definedName>
    <definedName name="___SH3">#REF!</definedName>
    <definedName name="___SH4" localSheetId="5">#REF!</definedName>
    <definedName name="___SH4">#REF!</definedName>
    <definedName name="___SH5" localSheetId="5">#REF!</definedName>
    <definedName name="___SH5">#REF!</definedName>
    <definedName name="___SK1" localSheetId="14" hidden="1">{"ss",#N/A,FALSE,"MODULE3"}</definedName>
    <definedName name="___SK1" localSheetId="15" hidden="1">{"ss",#N/A,FALSE,"MODULE3"}</definedName>
    <definedName name="___SK1" localSheetId="41" hidden="1">{"ss",#N/A,FALSE,"MODULE3"}</definedName>
    <definedName name="___SK1" localSheetId="40" hidden="1">{"ss",#N/A,FALSE,"MODULE3"}</definedName>
    <definedName name="___SK1" localSheetId="7" hidden="1">{"ss",#N/A,FALSE,"MODULE3"}</definedName>
    <definedName name="___SK1" localSheetId="17" hidden="1">{"ss",#N/A,FALSE,"MODULE3"}</definedName>
    <definedName name="___SK1" hidden="1">{"ss",#N/A,FALSE,"MODULE3"}</definedName>
    <definedName name="___SSS3" localSheetId="5">'[12]col-reinft1'!#REF!</definedName>
    <definedName name="___SSS3">'[12]col-reinft1'!#REF!</definedName>
    <definedName name="___TB2">'[15]SPT vs PHI'!$B$2:$C$65</definedName>
    <definedName name="___tf1">[10]Intro!$J$140</definedName>
    <definedName name="___tf2">[10]Intro!$J$142</definedName>
    <definedName name="___tf3">[10]Intro!$J$148</definedName>
    <definedName name="___tf4">[10]Intro!$J$150</definedName>
    <definedName name="___tfd1">[10]Intro!$L$141</definedName>
    <definedName name="___tfd2">[10]Intro!$L$143</definedName>
    <definedName name="___tfd3">[10]Intro!$L$147</definedName>
    <definedName name="___tfd4">[10]Intro!$L$149</definedName>
    <definedName name="___tk1" localSheetId="41">#REF!</definedName>
    <definedName name="___tk1" localSheetId="40">#REF!</definedName>
    <definedName name="___tk1" localSheetId="7">#REF!</definedName>
    <definedName name="___tk1" localSheetId="5">#REF!</definedName>
    <definedName name="___tk1">#REF!</definedName>
    <definedName name="___tr1">[10]Intro!$C$140</definedName>
    <definedName name="___tr2">[10]Intro!$C$142</definedName>
    <definedName name="___tr3">[10]Intro!$C$150</definedName>
    <definedName name="___trd1">[10]Intro!$B$140</definedName>
    <definedName name="___trd2">[10]Intro!$B$142</definedName>
    <definedName name="___trd3">[10]Intro!$B$148</definedName>
    <definedName name="___upa4">[18]upa!$I:$M</definedName>
    <definedName name="___WN7" localSheetId="14" hidden="1">{#N/A,#N/A,FALSE,"MODULE3"}</definedName>
    <definedName name="___WN7" localSheetId="15" hidden="1">{#N/A,#N/A,FALSE,"MODULE3"}</definedName>
    <definedName name="___WN7" localSheetId="41" hidden="1">{#N/A,#N/A,FALSE,"MODULE3"}</definedName>
    <definedName name="___WN7" localSheetId="40" hidden="1">{#N/A,#N/A,FALSE,"MODULE3"}</definedName>
    <definedName name="___WN7" localSheetId="7" hidden="1">{#N/A,#N/A,FALSE,"MODULE3"}</definedName>
    <definedName name="___WN7" localSheetId="17" hidden="1">{#N/A,#N/A,FALSE,"MODULE3"}</definedName>
    <definedName name="___WN7" hidden="1">{#N/A,#N/A,FALSE,"MODULE3"}</definedName>
    <definedName name="__123Graph_A" localSheetId="5" hidden="1">'[3]Rate Analysis'!#REF!</definedName>
    <definedName name="__123Graph_A" hidden="1">'[3]Rate Analysis'!#REF!</definedName>
    <definedName name="__123Graph_ASTATPROG" hidden="1">[19]COMPLEXALL!#REF!</definedName>
    <definedName name="__123Graph_B" localSheetId="5" hidden="1">'[3]Rate Analysis'!#REF!</definedName>
    <definedName name="__123Graph_B" hidden="1">'[3]Rate Analysis'!#REF!</definedName>
    <definedName name="__123Graph_C" localSheetId="5" hidden="1">'[3]Rate Analysis'!#REF!</definedName>
    <definedName name="__123Graph_C" hidden="1">'[3]Rate Analysis'!#REF!</definedName>
    <definedName name="__123Graph_D" localSheetId="5" hidden="1">'[3]Rate Analysis'!#REF!</definedName>
    <definedName name="__123Graph_D" hidden="1">'[3]Rate Analysis'!#REF!</definedName>
    <definedName name="__123Graph_E" localSheetId="5" hidden="1">'[3]Rate Analysis'!#REF!</definedName>
    <definedName name="__123Graph_E" hidden="1">'[3]Rate Analysis'!#REF!</definedName>
    <definedName name="__123Graph_F" localSheetId="5" hidden="1">'[3]Rate Analysis'!#REF!</definedName>
    <definedName name="__123Graph_F" hidden="1">'[3]Rate Analysis'!#REF!</definedName>
    <definedName name="__123Graph_X" localSheetId="5" hidden="1">'[3]Rate Analysis'!#REF!</definedName>
    <definedName name="__123Graph_X" hidden="1">'[3]Rate Analysis'!#REF!</definedName>
    <definedName name="__123Graph_XSTATPROG" hidden="1">[19]COMPLEXALL!#REF!</definedName>
    <definedName name="__A65537" localSheetId="41">#REF!</definedName>
    <definedName name="__A65537" localSheetId="40">#REF!</definedName>
    <definedName name="__A65537" localSheetId="7">#REF!</definedName>
    <definedName name="__A65537" localSheetId="5">#REF!</definedName>
    <definedName name="__A65537">#REF!</definedName>
    <definedName name="__A655600" localSheetId="41">#REF!</definedName>
    <definedName name="__A655600" localSheetId="7">#REF!</definedName>
    <definedName name="__A655600" localSheetId="5">#REF!</definedName>
    <definedName name="__A655600">#REF!</definedName>
    <definedName name="__aaa10" localSheetId="41">#REF!</definedName>
    <definedName name="__aaa10" localSheetId="7">#REF!</definedName>
    <definedName name="__aaa10" localSheetId="5">#REF!</definedName>
    <definedName name="__aaa10">#REF!</definedName>
    <definedName name="__AAA3" localSheetId="14" hidden="1">{#N/A,#N/A,FALSE,"GS";#N/A,#N/A,FALSE,"Cost Code Summary";#N/A,#N/A,FALSE,"VO";#N/A,#N/A,FALSE,"CUM FLUCT";#N/A,#N/A,FALSE,"Fluct";#N/A,#N/A,FALSE,"Bill 3";#N/A,#N/A,FALSE,"Bill 4";#N/A,#N/A,FALSE,"bill 5";#N/A,#N/A,FALSE,"Bill 7";#N/A,#N/A,FALSE,"Bill 8";#N/A,#N/A,FALSE,"Bill 10";#N/A,#N/A,FALSE,"Bill 12"}</definedName>
    <definedName name="__AAA3" localSheetId="15" hidden="1">{#N/A,#N/A,FALSE,"GS";#N/A,#N/A,FALSE,"Cost Code Summary";#N/A,#N/A,FALSE,"VO";#N/A,#N/A,FALSE,"CUM FLUCT";#N/A,#N/A,FALSE,"Fluct";#N/A,#N/A,FALSE,"Bill 3";#N/A,#N/A,FALSE,"Bill 4";#N/A,#N/A,FALSE,"bill 5";#N/A,#N/A,FALSE,"Bill 7";#N/A,#N/A,FALSE,"Bill 8";#N/A,#N/A,FALSE,"Bill 10";#N/A,#N/A,FALSE,"Bill 12"}</definedName>
    <definedName name="__AAA3" localSheetId="41" hidden="1">{#N/A,#N/A,FALSE,"GS";#N/A,#N/A,FALSE,"Cost Code Summary";#N/A,#N/A,FALSE,"VO";#N/A,#N/A,FALSE,"CUM FLUCT";#N/A,#N/A,FALSE,"Fluct";#N/A,#N/A,FALSE,"Bill 3";#N/A,#N/A,FALSE,"Bill 4";#N/A,#N/A,FALSE,"bill 5";#N/A,#N/A,FALSE,"Bill 7";#N/A,#N/A,FALSE,"Bill 8";#N/A,#N/A,FALSE,"Bill 10";#N/A,#N/A,FALSE,"Bill 12"}</definedName>
    <definedName name="__AAA3" localSheetId="40" hidden="1">{#N/A,#N/A,FALSE,"GS";#N/A,#N/A,FALSE,"Cost Code Summary";#N/A,#N/A,FALSE,"VO";#N/A,#N/A,FALSE,"CUM FLUCT";#N/A,#N/A,FALSE,"Fluct";#N/A,#N/A,FALSE,"Bill 3";#N/A,#N/A,FALSE,"Bill 4";#N/A,#N/A,FALSE,"bill 5";#N/A,#N/A,FALSE,"Bill 7";#N/A,#N/A,FALSE,"Bill 8";#N/A,#N/A,FALSE,"Bill 10";#N/A,#N/A,FALSE,"Bill 12"}</definedName>
    <definedName name="__AAA3" localSheetId="7" hidden="1">{#N/A,#N/A,FALSE,"GS";#N/A,#N/A,FALSE,"Cost Code Summary";#N/A,#N/A,FALSE,"VO";#N/A,#N/A,FALSE,"CUM FLUCT";#N/A,#N/A,FALSE,"Fluct";#N/A,#N/A,FALSE,"Bill 3";#N/A,#N/A,FALSE,"Bill 4";#N/A,#N/A,FALSE,"bill 5";#N/A,#N/A,FALSE,"Bill 7";#N/A,#N/A,FALSE,"Bill 8";#N/A,#N/A,FALSE,"Bill 10";#N/A,#N/A,FALSE,"Bill 12"}</definedName>
    <definedName name="__AAA3" localSheetId="17" hidden="1">{#N/A,#N/A,FALSE,"GS";#N/A,#N/A,FALSE,"Cost Code Summary";#N/A,#N/A,FALSE,"VO";#N/A,#N/A,FALSE,"CUM FLUCT";#N/A,#N/A,FALSE,"Fluct";#N/A,#N/A,FALSE,"Bill 3";#N/A,#N/A,FALSE,"Bill 4";#N/A,#N/A,FALSE,"bill 5";#N/A,#N/A,FALSE,"Bill 7";#N/A,#N/A,FALSE,"Bill 8";#N/A,#N/A,FALSE,"Bill 10";#N/A,#N/A,FALSE,"Bill 12"}</definedName>
    <definedName name="__AAA3" hidden="1">{#N/A,#N/A,FALSE,"GS";#N/A,#N/A,FALSE,"Cost Code Summary";#N/A,#N/A,FALSE,"VO";#N/A,#N/A,FALSE,"CUM FLUCT";#N/A,#N/A,FALSE,"Fluct";#N/A,#N/A,FALSE,"Bill 3";#N/A,#N/A,FALSE,"Bill 4";#N/A,#N/A,FALSE,"bill 5";#N/A,#N/A,FALSE,"Bill 7";#N/A,#N/A,FALSE,"Bill 8";#N/A,#N/A,FALSE,"Bill 10";#N/A,#N/A,FALSE,"Bill 12"}</definedName>
    <definedName name="__aaa5" localSheetId="41">#REF!</definedName>
    <definedName name="__aaa5" localSheetId="40">#REF!</definedName>
    <definedName name="__aaa5" localSheetId="7">#REF!</definedName>
    <definedName name="__aaa5" localSheetId="5">#REF!</definedName>
    <definedName name="__aaa5">#REF!</definedName>
    <definedName name="__AAA51" localSheetId="41">#REF!</definedName>
    <definedName name="__AAA51" localSheetId="40">#REF!</definedName>
    <definedName name="__AAA51" localSheetId="7">#REF!</definedName>
    <definedName name="__AAA51" localSheetId="5">#REF!</definedName>
    <definedName name="__AAA51">#REF!</definedName>
    <definedName name="__aaa55" localSheetId="41">#REF!</definedName>
    <definedName name="__aaa55" localSheetId="40">#REF!</definedName>
    <definedName name="__aaa55" localSheetId="7">#REF!</definedName>
    <definedName name="__aaa55" localSheetId="5">#REF!</definedName>
    <definedName name="__aaa55">#REF!</definedName>
    <definedName name="__AAA6" localSheetId="5">#REF!</definedName>
    <definedName name="__AAA6">#REF!</definedName>
    <definedName name="__AAA7" localSheetId="5">#REF!</definedName>
    <definedName name="__AAA7">#REF!</definedName>
    <definedName name="__AAD5" localSheetId="5">#REF!</definedName>
    <definedName name="__AAD5">#REF!</definedName>
    <definedName name="__aad55" localSheetId="5">#REF!</definedName>
    <definedName name="__aad55">#REF!</definedName>
    <definedName name="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14" hidden="1">{#N/A,#N/A,FALSE,"consu_cover";#N/A,#N/A,FALSE,"consu_strategy";#N/A,#N/A,FALSE,"consu_flow";#N/A,#N/A,FALSE,"Summary_reqmt";#N/A,#N/A,FALSE,"field_ppg";#N/A,#N/A,FALSE,"ppg_shop";#N/A,#N/A,FALSE,"strl";#N/A,#N/A,FALSE,"tankages";#N/A,#N/A,FALSE,"gases"}</definedName>
    <definedName name="__as1" localSheetId="15" hidden="1">{#N/A,#N/A,FALSE,"consu_cover";#N/A,#N/A,FALSE,"consu_strategy";#N/A,#N/A,FALSE,"consu_flow";#N/A,#N/A,FALSE,"Summary_reqmt";#N/A,#N/A,FALSE,"field_ppg";#N/A,#N/A,FALSE,"ppg_shop";#N/A,#N/A,FALSE,"strl";#N/A,#N/A,FALSE,"tankages";#N/A,#N/A,FALSE,"gases"}</definedName>
    <definedName name="__as1" localSheetId="17" hidden="1">{#N/A,#N/A,FALSE,"consu_cover";#N/A,#N/A,FALSE,"consu_strategy";#N/A,#N/A,FALSE,"consu_flow";#N/A,#N/A,FALSE,"Summary_reqmt";#N/A,#N/A,FALSE,"field_ppg";#N/A,#N/A,FALSE,"ppg_shop";#N/A,#N/A,FALSE,"strl";#N/A,#N/A,FALSE,"tankages";#N/A,#N/A,FALSE,"gases"}</definedName>
    <definedName name="__as1" hidden="1">{#N/A,#N/A,FALSE,"consu_cover";#N/A,#N/A,FALSE,"consu_strategy";#N/A,#N/A,FALSE,"consu_flow";#N/A,#N/A,FALSE,"Summary_reqmt";#N/A,#N/A,FALSE,"field_ppg";#N/A,#N/A,FALSE,"ppg_shop";#N/A,#N/A,FALSE,"strl";#N/A,#N/A,FALSE,"tankages";#N/A,#N/A,FALSE,"gases"}</definedName>
    <definedName name="__bb1" localSheetId="14" hidden="1">{"'Bill No. 7'!$A$1:$G$32"}</definedName>
    <definedName name="__bb1" localSheetId="15" hidden="1">{"'Bill No. 7'!$A$1:$G$32"}</definedName>
    <definedName name="__bb1" localSheetId="41" hidden="1">{"'Bill No. 7'!$A$1:$G$32"}</definedName>
    <definedName name="__bb1" localSheetId="40" hidden="1">{"'Bill No. 7'!$A$1:$G$32"}</definedName>
    <definedName name="__bb1" localSheetId="7" hidden="1">{"'Bill No. 7'!$A$1:$G$32"}</definedName>
    <definedName name="__bb1" localSheetId="17" hidden="1">{"'Bill No. 7'!$A$1:$G$32"}</definedName>
    <definedName name="__bb1" hidden="1">{"'Bill No. 7'!$A$1:$G$32"}</definedName>
    <definedName name="__bol1" localSheetId="5">#REF!</definedName>
    <definedName name="__bol1">#REF!</definedName>
    <definedName name="__C" localSheetId="5">#REF!</definedName>
    <definedName name="__C">#REF!</definedName>
    <definedName name="__CAN02" localSheetId="5">[8]PROCTOR!#REF!</definedName>
    <definedName name="__CAN02">[8]PROCTOR!#REF!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AN458" localSheetId="41">[9]PROCTOR!#REF!</definedName>
    <definedName name="__CAN458" localSheetId="40">[9]PROCTOR!#REF!</definedName>
    <definedName name="__CAN458" localSheetId="7">[9]PROCTOR!#REF!</definedName>
    <definedName name="__CAN458" localSheetId="5">[9]PROCTOR!#REF!</definedName>
    <definedName name="__CAN458" localSheetId="17">[9]PROCTOR!#REF!</definedName>
    <definedName name="__CAN458">[9]PROCTOR!#REF!</definedName>
    <definedName name="__CAN486" localSheetId="41">[9]PROCTOR!#REF!</definedName>
    <definedName name="__CAN486" localSheetId="40">[9]PROCTOR!#REF!</definedName>
    <definedName name="__CAN486" localSheetId="7">[9]PROCTOR!#REF!</definedName>
    <definedName name="__CAN486" localSheetId="5">[9]PROCTOR!#REF!</definedName>
    <definedName name="__CAN486">[9]PROCTOR!#REF!</definedName>
    <definedName name="__CAN487" localSheetId="41">[9]PROCTOR!#REF!</definedName>
    <definedName name="__CAN487" localSheetId="40">[9]PROCTOR!#REF!</definedName>
    <definedName name="__CAN487" localSheetId="7">[9]PROCTOR!#REF!</definedName>
    <definedName name="__CAN487" localSheetId="5">[9]PROCTOR!#REF!</definedName>
    <definedName name="__CAN487">[9]PROCTOR!#REF!</definedName>
    <definedName name="__CAN488" localSheetId="41">[9]PROCTOR!#REF!</definedName>
    <definedName name="__CAN488" localSheetId="40">[9]PROCTOR!#REF!</definedName>
    <definedName name="__CAN488" localSheetId="7">[9]PROCTOR!#REF!</definedName>
    <definedName name="__CAN488" localSheetId="5">[9]PROCTOR!#REF!</definedName>
    <definedName name="__CAN488">[9]PROCTOR!#REF!</definedName>
    <definedName name="__CAN489" localSheetId="41">[9]PROCTOR!#REF!</definedName>
    <definedName name="__CAN489" localSheetId="40">[9]PROCTOR!#REF!</definedName>
    <definedName name="__CAN489" localSheetId="7">[9]PROCTOR!#REF!</definedName>
    <definedName name="__CAN489" localSheetId="5">[9]PROCTOR!#REF!</definedName>
    <definedName name="__CAN489">[9]PROCTOR!#REF!</definedName>
    <definedName name="__CAN490" localSheetId="5">[9]PROCTOR!#REF!</definedName>
    <definedName name="__CAN490">[9]PROCTOR!#REF!</definedName>
    <definedName name="__CAN491" localSheetId="5">[9]PROCTOR!#REF!</definedName>
    <definedName name="__CAN491">[9]PROCTOR!#REF!</definedName>
    <definedName name="__CAN492" localSheetId="5">[9]PROCTOR!#REF!</definedName>
    <definedName name="__CAN492">[9]PROCTOR!#REF!</definedName>
    <definedName name="__CAN493" localSheetId="5">[9]PROCTOR!#REF!</definedName>
    <definedName name="__CAN493">[9]PROCTOR!#REF!</definedName>
    <definedName name="__CAN494" localSheetId="5">[9]PROCTOR!#REF!</definedName>
    <definedName name="__CAN494">[9]PROCTOR!#REF!</definedName>
    <definedName name="__CAN495" localSheetId="5">[9]PROCTOR!#REF!</definedName>
    <definedName name="__CAN495">[9]PROCTOR!#REF!</definedName>
    <definedName name="__CAN496" localSheetId="5">[9]PROCTOR!#REF!</definedName>
    <definedName name="__CAN496">[9]PROCTOR!#REF!</definedName>
    <definedName name="__CAN497" localSheetId="5">[9]PROCTOR!#REF!</definedName>
    <definedName name="__CAN497">[9]PROCTOR!#REF!</definedName>
    <definedName name="__CAN498" localSheetId="5">[9]PROCTOR!#REF!</definedName>
    <definedName name="__CAN498">[9]PROCTOR!#REF!</definedName>
    <definedName name="__CAN499" localSheetId="5">[9]PROCTOR!#REF!</definedName>
    <definedName name="__CAN499">[9]PROCTOR!#REF!</definedName>
    <definedName name="__CAN500" localSheetId="5">[9]PROCTOR!#REF!</definedName>
    <definedName name="__CAN500">[9]PROCTOR!#REF!</definedName>
    <definedName name="__cat12" localSheetId="14" hidden="1">{#N/A,#N/A,TRUE,"Front";#N/A,#N/A,TRUE,"Simple Letter";#N/A,#N/A,TRUE,"Inside";#N/A,#N/A,TRUE,"Contents";#N/A,#N/A,TRUE,"Basis";#N/A,#N/A,TRUE,"Inclusions";#N/A,#N/A,TRUE,"Exclusions";#N/A,#N/A,TRUE,"Areas";#N/A,#N/A,TRUE,"Summary";#N/A,#N/A,TRUE,"Detail"}</definedName>
    <definedName name="__cat12" localSheetId="15" hidden="1">{#N/A,#N/A,TRUE,"Front";#N/A,#N/A,TRUE,"Simple Letter";#N/A,#N/A,TRUE,"Inside";#N/A,#N/A,TRUE,"Contents";#N/A,#N/A,TRUE,"Basis";#N/A,#N/A,TRUE,"Inclusions";#N/A,#N/A,TRUE,"Exclusions";#N/A,#N/A,TRUE,"Areas";#N/A,#N/A,TRUE,"Summary";#N/A,#N/A,TRUE,"Detail"}</definedName>
    <definedName name="__cat12" localSheetId="41" hidden="1">{#N/A,#N/A,TRUE,"Front";#N/A,#N/A,TRUE,"Simple Letter";#N/A,#N/A,TRUE,"Inside";#N/A,#N/A,TRUE,"Contents";#N/A,#N/A,TRUE,"Basis";#N/A,#N/A,TRUE,"Inclusions";#N/A,#N/A,TRUE,"Exclusions";#N/A,#N/A,TRUE,"Areas";#N/A,#N/A,TRUE,"Summary";#N/A,#N/A,TRUE,"Detail"}</definedName>
    <definedName name="__cat12" localSheetId="40" hidden="1">{#N/A,#N/A,TRUE,"Front";#N/A,#N/A,TRUE,"Simple Letter";#N/A,#N/A,TRUE,"Inside";#N/A,#N/A,TRUE,"Contents";#N/A,#N/A,TRUE,"Basis";#N/A,#N/A,TRUE,"Inclusions";#N/A,#N/A,TRUE,"Exclusions";#N/A,#N/A,TRUE,"Areas";#N/A,#N/A,TRUE,"Summary";#N/A,#N/A,TRUE,"Detail"}</definedName>
    <definedName name="__cat12" localSheetId="7" hidden="1">{#N/A,#N/A,TRUE,"Front";#N/A,#N/A,TRUE,"Simple Letter";#N/A,#N/A,TRUE,"Inside";#N/A,#N/A,TRUE,"Contents";#N/A,#N/A,TRUE,"Basis";#N/A,#N/A,TRUE,"Inclusions";#N/A,#N/A,TRUE,"Exclusions";#N/A,#N/A,TRUE,"Areas";#N/A,#N/A,TRUE,"Summary";#N/A,#N/A,TRUE,"Detail"}</definedName>
    <definedName name="__cat12" localSheetId="17" hidden="1">{#N/A,#N/A,TRUE,"Front";#N/A,#N/A,TRUE,"Simple Letter";#N/A,#N/A,TRUE,"Inside";#N/A,#N/A,TRUE,"Contents";#N/A,#N/A,TRUE,"Basis";#N/A,#N/A,TRUE,"Inclusions";#N/A,#N/A,TRUE,"Exclusions";#N/A,#N/A,TRUE,"Areas";#N/A,#N/A,TRUE,"Summary";#N/A,#N/A,TRUE,"Detail"}</definedName>
    <definedName name="__cat12" hidden="1">{#N/A,#N/A,TRUE,"Front";#N/A,#N/A,TRUE,"Simple Letter";#N/A,#N/A,TRUE,"Inside";#N/A,#N/A,TRUE,"Contents";#N/A,#N/A,TRUE,"Basis";#N/A,#N/A,TRUE,"Inclusions";#N/A,#N/A,TRUE,"Exclusions";#N/A,#N/A,TRUE,"Areas";#N/A,#N/A,TRUE,"Summary";#N/A,#N/A,TRUE,"Detail"}</definedName>
    <definedName name="__COL10" localSheetId="5">'[11]col-reinft1'!#REF!</definedName>
    <definedName name="__COL10">'[11]col-reinft1'!#REF!</definedName>
    <definedName name="__COL101" localSheetId="5">'[12]col-reinft1'!#REF!</definedName>
    <definedName name="__COL101">'[12]col-reinft1'!#REF!</definedName>
    <definedName name="__COL11" localSheetId="5">'[11]col-reinft1'!#REF!</definedName>
    <definedName name="__COL11">'[11]col-reinft1'!#REF!</definedName>
    <definedName name="__COL111" localSheetId="5">'[12]col-reinft1'!#REF!</definedName>
    <definedName name="__COL111">'[12]col-reinft1'!#REF!</definedName>
    <definedName name="__Ctr10" localSheetId="41">#REF!</definedName>
    <definedName name="__Ctr10" localSheetId="40">#REF!</definedName>
    <definedName name="__Ctr10" localSheetId="7">#REF!</definedName>
    <definedName name="__Ctr10" localSheetId="5">#REF!</definedName>
    <definedName name="__Ctr10">#REF!</definedName>
    <definedName name="__D91994" localSheetId="41">#REF!</definedName>
    <definedName name="__D91994" localSheetId="40">#REF!</definedName>
    <definedName name="__D91994" localSheetId="7">#REF!</definedName>
    <definedName name="__D91994" localSheetId="5">#REF!</definedName>
    <definedName name="__D91994">#REF!</definedName>
    <definedName name="__DAT1" localSheetId="41">#REF!</definedName>
    <definedName name="__DAT1" localSheetId="40">#REF!</definedName>
    <definedName name="__DAT1" localSheetId="7">#REF!</definedName>
    <definedName name="__DAT1" localSheetId="5">#REF!</definedName>
    <definedName name="__DAT1">#REF!</definedName>
    <definedName name="__DAT10" localSheetId="5">#REF!</definedName>
    <definedName name="__DAT10">#REF!</definedName>
    <definedName name="__DAT11" localSheetId="5">#REF!</definedName>
    <definedName name="__DAT11">#REF!</definedName>
    <definedName name="__DAT12" localSheetId="5">#REF!</definedName>
    <definedName name="__DAT12">#REF!</definedName>
    <definedName name="__DAT13" localSheetId="5">'[7]發包單價差-車站組鋼筋'!#REF!</definedName>
    <definedName name="__DAT13">'[7]發包單價差-車站組鋼筋'!#REF!</definedName>
    <definedName name="__DAT14" localSheetId="5">'[7]發包單價差-車站組鋼筋'!#REF!</definedName>
    <definedName name="__DAT14">'[7]發包單價差-車站組鋼筋'!#REF!</definedName>
    <definedName name="__DAT15" localSheetId="41">#REF!</definedName>
    <definedName name="__DAT15" localSheetId="40">#REF!</definedName>
    <definedName name="__DAT15" localSheetId="7">#REF!</definedName>
    <definedName name="__DAT15" localSheetId="5">#REF!</definedName>
    <definedName name="__DAT15">#REF!</definedName>
    <definedName name="__DAT16" localSheetId="41">#REF!</definedName>
    <definedName name="__DAT16" localSheetId="40">#REF!</definedName>
    <definedName name="__DAT16" localSheetId="7">#REF!</definedName>
    <definedName name="__DAT16" localSheetId="5">#REF!</definedName>
    <definedName name="__DAT16">#REF!</definedName>
    <definedName name="__DAT17" localSheetId="41">#REF!</definedName>
    <definedName name="__DAT17" localSheetId="40">#REF!</definedName>
    <definedName name="__DAT17" localSheetId="7">#REF!</definedName>
    <definedName name="__DAT17" localSheetId="5">#REF!</definedName>
    <definedName name="__DAT17">#REF!</definedName>
    <definedName name="__DAT18" localSheetId="5">#REF!</definedName>
    <definedName name="__DAT18">#REF!</definedName>
    <definedName name="__DAT19" localSheetId="5">#REF!</definedName>
    <definedName name="__DAT19">#REF!</definedName>
    <definedName name="__DAT2" localSheetId="5">#REF!</definedName>
    <definedName name="__DAT2">#REF!</definedName>
    <definedName name="__DAT20" localSheetId="5">#REF!</definedName>
    <definedName name="__DAT20">#REF!</definedName>
    <definedName name="__DAT21" localSheetId="5">#REF!</definedName>
    <definedName name="__DAT21">#REF!</definedName>
    <definedName name="__DAT22" localSheetId="5">#REF!</definedName>
    <definedName name="__DAT22">#REF!</definedName>
    <definedName name="__DAT23" localSheetId="5">#REF!</definedName>
    <definedName name="__DAT23">#REF!</definedName>
    <definedName name="__DAT24" localSheetId="5">#REF!</definedName>
    <definedName name="__DAT24">#REF!</definedName>
    <definedName name="__DAT25" localSheetId="5">#REF!</definedName>
    <definedName name="__DAT25">#REF!</definedName>
    <definedName name="__DAT26" localSheetId="5">#REF!</definedName>
    <definedName name="__DAT26">#REF!</definedName>
    <definedName name="__DAT3" localSheetId="5">#REF!</definedName>
    <definedName name="__DAT3">#REF!</definedName>
    <definedName name="__DAT4" localSheetId="5">#REF!</definedName>
    <definedName name="__DAT4">#REF!</definedName>
    <definedName name="__DAT5" localSheetId="5">#REF!</definedName>
    <definedName name="__DAT5">#REF!</definedName>
    <definedName name="__DAT6" localSheetId="5">#REF!</definedName>
    <definedName name="__DAT6">#REF!</definedName>
    <definedName name="__DAT7" localSheetId="5">#REF!</definedName>
    <definedName name="__DAT7">#REF!</definedName>
    <definedName name="__DAT8" localSheetId="5">#REF!</definedName>
    <definedName name="__DAT8">#REF!</definedName>
    <definedName name="__DAT9" localSheetId="5">#REF!</definedName>
    <definedName name="__DAT9">#REF!</definedName>
    <definedName name="__dim4" localSheetId="5">#REF!</definedName>
    <definedName name="__dim4">#REF!</definedName>
    <definedName name="__exc1" localSheetId="5">#REF!</definedName>
    <definedName name="__exc1">#REF!</definedName>
    <definedName name="__exc11" localSheetId="5">#REF!</definedName>
    <definedName name="__exc11">#REF!</definedName>
    <definedName name="__exc2" localSheetId="5">#REF!</definedName>
    <definedName name="__exc2">#REF!</definedName>
    <definedName name="__EXC3" localSheetId="5">#REF!</definedName>
    <definedName name="__EXC3">#REF!</definedName>
    <definedName name="__EXC4" localSheetId="5">#REF!</definedName>
    <definedName name="__EXC4">#REF!</definedName>
    <definedName name="__FAC1">'[6]factor '!$B$18</definedName>
    <definedName name="__flx200" localSheetId="41">#REF!</definedName>
    <definedName name="__flx200" localSheetId="40">#REF!</definedName>
    <definedName name="__flx200" localSheetId="7">#REF!</definedName>
    <definedName name="__flx200" localSheetId="5">#REF!</definedName>
    <definedName name="__flx200">#REF!</definedName>
    <definedName name="__flx250" localSheetId="41">#REF!</definedName>
    <definedName name="__flx250" localSheetId="40">#REF!</definedName>
    <definedName name="__flx250" localSheetId="7">#REF!</definedName>
    <definedName name="__flx250" localSheetId="5">#REF!</definedName>
    <definedName name="__flx250">#REF!</definedName>
    <definedName name="__flx300" localSheetId="41">#REF!</definedName>
    <definedName name="__flx300" localSheetId="40">#REF!</definedName>
    <definedName name="__flx300" localSheetId="7">#REF!</definedName>
    <definedName name="__flx300" localSheetId="5">#REF!</definedName>
    <definedName name="__flx300">#REF!</definedName>
    <definedName name="__foo1" localSheetId="5">#REF!</definedName>
    <definedName name="__foo1">#REF!</definedName>
    <definedName name="__foo2" localSheetId="5">#REF!</definedName>
    <definedName name="__foo2">#REF!</definedName>
    <definedName name="__foo3" localSheetId="5">#REF!</definedName>
    <definedName name="__foo3">#REF!</definedName>
    <definedName name="__FOO4" localSheetId="5">#REF!</definedName>
    <definedName name="__FOO4">#REF!</definedName>
    <definedName name="__IDC2" localSheetId="19">City&amp;" "&amp;State</definedName>
    <definedName name="__IDC2" localSheetId="2">City&amp;" "&amp;State</definedName>
    <definedName name="__IDC2" localSheetId="14">City&amp;" "&amp;State</definedName>
    <definedName name="__IDC2" localSheetId="1">City&amp;" "&amp;State</definedName>
    <definedName name="__IDC2" localSheetId="33">City&amp;" "&amp;State</definedName>
    <definedName name="__IDC2" localSheetId="15">City&amp;" "&amp;State</definedName>
    <definedName name="__IDC2" localSheetId="0">City&amp;" "&amp;State</definedName>
    <definedName name="__IDC2" localSheetId="4">City&amp;" "&amp;State</definedName>
    <definedName name="__IDC2" localSheetId="41">City&amp;" "&amp;State</definedName>
    <definedName name="__IDC2" localSheetId="40">City&amp;" "&amp;State</definedName>
    <definedName name="__IDC2" localSheetId="7">City&amp;" "&amp;State</definedName>
    <definedName name="__IDC2" localSheetId="3">City&amp;" "&amp;State</definedName>
    <definedName name="__IDC2" localSheetId="5">City&amp;" "&amp;State</definedName>
    <definedName name="__IDC2" localSheetId="17">City&amp;" "&amp;State</definedName>
    <definedName name="__IDC2">City&amp;" "&amp;State</definedName>
    <definedName name="__IDC21" localSheetId="19">City&amp;" "&amp;State</definedName>
    <definedName name="__IDC21" localSheetId="2">City&amp;" "&amp;State</definedName>
    <definedName name="__IDC21" localSheetId="14">City&amp;" "&amp;State</definedName>
    <definedName name="__IDC21" localSheetId="1">City&amp;" "&amp;State</definedName>
    <definedName name="__IDC21" localSheetId="33">City&amp;" "&amp;State</definedName>
    <definedName name="__IDC21" localSheetId="15">City&amp;" "&amp;State</definedName>
    <definedName name="__IDC21" localSheetId="0">City&amp;" "&amp;State</definedName>
    <definedName name="__IDC21" localSheetId="4">City&amp;" "&amp;State</definedName>
    <definedName name="__IDC21" localSheetId="41">City&amp;" "&amp;State</definedName>
    <definedName name="__IDC21" localSheetId="40">City&amp;" "&amp;State</definedName>
    <definedName name="__IDC21" localSheetId="7">City&amp;" "&amp;State</definedName>
    <definedName name="__IDC21" localSheetId="3">City&amp;" "&amp;State</definedName>
    <definedName name="__IDC21" localSheetId="5">City&amp;" "&amp;State</definedName>
    <definedName name="__IDC21" localSheetId="17">City&amp;" "&amp;State</definedName>
    <definedName name="__IDC21">City&amp;" "&amp;State</definedName>
    <definedName name="__IDC22" localSheetId="19">City&amp;" "&amp;State</definedName>
    <definedName name="__IDC22" localSheetId="2">City&amp;" "&amp;State</definedName>
    <definedName name="__IDC22" localSheetId="14">City&amp;" "&amp;State</definedName>
    <definedName name="__IDC22" localSheetId="1">City&amp;" "&amp;State</definedName>
    <definedName name="__IDC22" localSheetId="33">City&amp;" "&amp;State</definedName>
    <definedName name="__IDC22" localSheetId="15">City&amp;" "&amp;State</definedName>
    <definedName name="__IDC22" localSheetId="0">City&amp;" "&amp;State</definedName>
    <definedName name="__IDC22" localSheetId="4">City&amp;" "&amp;State</definedName>
    <definedName name="__IDC22" localSheetId="41">City&amp;" "&amp;State</definedName>
    <definedName name="__IDC22" localSheetId="40">City&amp;" "&amp;State</definedName>
    <definedName name="__IDC22" localSheetId="7">City&amp;" "&amp;State</definedName>
    <definedName name="__IDC22" localSheetId="3">City&amp;" "&amp;State</definedName>
    <definedName name="__IDC22" localSheetId="5">City&amp;" "&amp;State</definedName>
    <definedName name="__IDC22" localSheetId="17">City&amp;" "&amp;State</definedName>
    <definedName name="__IDC22">City&amp;" "&amp;State</definedName>
    <definedName name="__IDC23" localSheetId="19">City&amp;" "&amp;State</definedName>
    <definedName name="__IDC23" localSheetId="2">City&amp;" "&amp;State</definedName>
    <definedName name="__IDC23" localSheetId="14">City&amp;" "&amp;State</definedName>
    <definedName name="__IDC23" localSheetId="1">City&amp;" "&amp;State</definedName>
    <definedName name="__IDC23" localSheetId="33">City&amp;" "&amp;State</definedName>
    <definedName name="__IDC23" localSheetId="15">City&amp;" "&amp;State</definedName>
    <definedName name="__IDC23" localSheetId="0">City&amp;" "&amp;State</definedName>
    <definedName name="__IDC23" localSheetId="4">City&amp;" "&amp;State</definedName>
    <definedName name="__IDC23" localSheetId="41">City&amp;" "&amp;State</definedName>
    <definedName name="__IDC23" localSheetId="40">City&amp;" "&amp;State</definedName>
    <definedName name="__IDC23" localSheetId="7">City&amp;" "&amp;State</definedName>
    <definedName name="__IDC23" localSheetId="3">City&amp;" "&amp;State</definedName>
    <definedName name="__IDC23" localSheetId="5">City&amp;" "&amp;State</definedName>
    <definedName name="__IDC23" localSheetId="17">City&amp;" "&amp;State</definedName>
    <definedName name="__IDC23">City&amp;" "&amp;State</definedName>
    <definedName name="__idc3" localSheetId="19">City&amp;" "&amp;State</definedName>
    <definedName name="__idc3" localSheetId="2">City&amp;" "&amp;State</definedName>
    <definedName name="__idc3" localSheetId="14">City&amp;" "&amp;State</definedName>
    <definedName name="__idc3" localSheetId="1">City&amp;" "&amp;State</definedName>
    <definedName name="__idc3" localSheetId="33">City&amp;" "&amp;State</definedName>
    <definedName name="__idc3" localSheetId="15">City&amp;" "&amp;State</definedName>
    <definedName name="__idc3" localSheetId="0">City&amp;" "&amp;State</definedName>
    <definedName name="__idc3" localSheetId="4">City&amp;" "&amp;State</definedName>
    <definedName name="__idc3" localSheetId="41">City&amp;" "&amp;State</definedName>
    <definedName name="__idc3" localSheetId="40">City&amp;" "&amp;State</definedName>
    <definedName name="__idc3" localSheetId="7">City&amp;" "&amp;State</definedName>
    <definedName name="__idc3" localSheetId="3">City&amp;" "&amp;State</definedName>
    <definedName name="__idc3" localSheetId="5">City&amp;" "&amp;State</definedName>
    <definedName name="__idc3" localSheetId="17">City&amp;" "&amp;State</definedName>
    <definedName name="__idc3">City&amp;" "&amp;State</definedName>
    <definedName name="__jj300" localSheetId="41">#REF!</definedName>
    <definedName name="__jj300" localSheetId="40">#REF!</definedName>
    <definedName name="__jj300" localSheetId="7">#REF!</definedName>
    <definedName name="__jj300" localSheetId="5">#REF!</definedName>
    <definedName name="__jj300">#REF!</definedName>
    <definedName name="__lb1" localSheetId="41">#REF!</definedName>
    <definedName name="__lb1" localSheetId="7">#REF!</definedName>
    <definedName name="__lb1" localSheetId="5">#REF!</definedName>
    <definedName name="__lb1">#REF!</definedName>
    <definedName name="__lb2" localSheetId="41">#REF!</definedName>
    <definedName name="__lb2" localSheetId="7">#REF!</definedName>
    <definedName name="__lb2" localSheetId="5">#REF!</definedName>
    <definedName name="__lb2">#REF!</definedName>
    <definedName name="__loc1" localSheetId="19">City&amp;" "&amp;State</definedName>
    <definedName name="__loc1" localSheetId="2">City&amp;" "&amp;State</definedName>
    <definedName name="__loc1" localSheetId="14">City&amp;" "&amp;State</definedName>
    <definedName name="__loc1" localSheetId="1">City&amp;" "&amp;State</definedName>
    <definedName name="__loc1" localSheetId="33">City&amp;" "&amp;State</definedName>
    <definedName name="__loc1" localSheetId="15">City&amp;" "&amp;State</definedName>
    <definedName name="__loc1" localSheetId="0">City&amp;" "&amp;State</definedName>
    <definedName name="__loc1" localSheetId="4">City&amp;" "&amp;State</definedName>
    <definedName name="__loc1" localSheetId="41">City&amp;" "&amp;State</definedName>
    <definedName name="__loc1" localSheetId="40">City&amp;" "&amp;State</definedName>
    <definedName name="__loc1" localSheetId="7">City&amp;" "&amp;State</definedName>
    <definedName name="__loc1" localSheetId="3">City&amp;" "&amp;State</definedName>
    <definedName name="__loc1" localSheetId="5">City&amp;" "&amp;State</definedName>
    <definedName name="__loc1" localSheetId="17">City&amp;" "&amp;State</definedName>
    <definedName name="__loc1">City&amp;" "&amp;State</definedName>
    <definedName name="__mm1" localSheetId="41">#REF!</definedName>
    <definedName name="__mm1" localSheetId="40">#REF!</definedName>
    <definedName name="__mm1" localSheetId="7">#REF!</definedName>
    <definedName name="__mm1" localSheetId="5">#REF!</definedName>
    <definedName name="__mm1">#REF!</definedName>
    <definedName name="__mm2" localSheetId="41">#REF!</definedName>
    <definedName name="__mm2" localSheetId="7">#REF!</definedName>
    <definedName name="__mm2" localSheetId="5">#REF!</definedName>
    <definedName name="__mm2">#REF!</definedName>
    <definedName name="__mm3" localSheetId="41">#REF!</definedName>
    <definedName name="__mm3" localSheetId="7">#REF!</definedName>
    <definedName name="__mm3" localSheetId="5">#REF!</definedName>
    <definedName name="__mm3">#REF!</definedName>
    <definedName name="__Nk099" localSheetId="5">#REF!</definedName>
    <definedName name="__Nk099">#REF!</definedName>
    <definedName name="__OCM01">[17]office!$A$19</definedName>
    <definedName name="__pcc1" localSheetId="41">#REF!</definedName>
    <definedName name="__pcc1" localSheetId="40">#REF!</definedName>
    <definedName name="__pcc1" localSheetId="7">#REF!</definedName>
    <definedName name="__pcc1" localSheetId="5">#REF!</definedName>
    <definedName name="__pcc1">#REF!</definedName>
    <definedName name="__pcc2" localSheetId="41">#REF!</definedName>
    <definedName name="__pcc2" localSheetId="40">#REF!</definedName>
    <definedName name="__pcc2" localSheetId="7">#REF!</definedName>
    <definedName name="__pcc2" localSheetId="5">#REF!</definedName>
    <definedName name="__pcc2">#REF!</definedName>
    <definedName name="__pcc3" localSheetId="41">#REF!</definedName>
    <definedName name="__pcc3" localSheetId="40">#REF!</definedName>
    <definedName name="__pcc3" localSheetId="7">#REF!</definedName>
    <definedName name="__pcc3" localSheetId="5">#REF!</definedName>
    <definedName name="__pcc3">#REF!</definedName>
    <definedName name="__PCC4" localSheetId="5">#REF!</definedName>
    <definedName name="__PCC4">#REF!</definedName>
    <definedName name="__pd1" localSheetId="5">#REF!</definedName>
    <definedName name="__pd1">#REF!</definedName>
    <definedName name="__pd2" localSheetId="5">#REF!</definedName>
    <definedName name="__pd2">#REF!</definedName>
    <definedName name="__plb1" localSheetId="5">#REF!</definedName>
    <definedName name="__plb1">#REF!</definedName>
    <definedName name="__plb2" localSheetId="5">#REF!</definedName>
    <definedName name="__plb2">#REF!</definedName>
    <definedName name="__plb3" localSheetId="5">#REF!</definedName>
    <definedName name="__plb3">#REF!</definedName>
    <definedName name="__plb4" localSheetId="5">#REF!</definedName>
    <definedName name="__plb4">#REF!</definedName>
    <definedName name="__rim4" localSheetId="5">#REF!</definedName>
    <definedName name="__rim4">#REF!</definedName>
    <definedName name="__rm4" localSheetId="5">#REF!</definedName>
    <definedName name="__rm4">#REF!</definedName>
    <definedName name="__RNN1" localSheetId="5">[14]COLUMN!#REF!</definedName>
    <definedName name="__RNN1">[14]COLUMN!#REF!</definedName>
    <definedName name="__sec1" localSheetId="41">#REF!</definedName>
    <definedName name="__sec1" localSheetId="40">#REF!</definedName>
    <definedName name="__sec1" localSheetId="7">#REF!</definedName>
    <definedName name="__sec1" localSheetId="5">#REF!</definedName>
    <definedName name="__sec1">#REF!</definedName>
    <definedName name="__Sec2" localSheetId="41">#REF!</definedName>
    <definedName name="__Sec2" localSheetId="40">#REF!</definedName>
    <definedName name="__Sec2" localSheetId="7">#REF!</definedName>
    <definedName name="__Sec2" localSheetId="5">#REF!</definedName>
    <definedName name="__Sec2">#REF!</definedName>
    <definedName name="__sec3" localSheetId="41">#REF!</definedName>
    <definedName name="__sec3" localSheetId="40">#REF!</definedName>
    <definedName name="__sec3" localSheetId="7">#REF!</definedName>
    <definedName name="__sec3" localSheetId="5">#REF!</definedName>
    <definedName name="__sec3">#REF!</definedName>
    <definedName name="__Sec4" localSheetId="5">#REF!</definedName>
    <definedName name="__Sec4">#REF!</definedName>
    <definedName name="__sec5" localSheetId="5">#REF!</definedName>
    <definedName name="__sec5">#REF!</definedName>
    <definedName name="__sec6" localSheetId="5">#REF!</definedName>
    <definedName name="__sec6">#REF!</definedName>
    <definedName name="__sec7" localSheetId="5">#REF!</definedName>
    <definedName name="__sec7">#REF!</definedName>
    <definedName name="__sec71" localSheetId="5">#REF!</definedName>
    <definedName name="__sec71">#REF!</definedName>
    <definedName name="__SEC77" localSheetId="5">#REF!</definedName>
    <definedName name="__SEC77">#REF!</definedName>
    <definedName name="__sec8" localSheetId="5">#REF!</definedName>
    <definedName name="__sec8">#REF!</definedName>
    <definedName name="__sec81" localSheetId="5">#REF!</definedName>
    <definedName name="__sec81">#REF!</definedName>
    <definedName name="__SEC88" localSheetId="5">#REF!</definedName>
    <definedName name="__SEC88">#REF!</definedName>
    <definedName name="__SEC9" localSheetId="5">#REF!</definedName>
    <definedName name="__SEC9">#REF!</definedName>
    <definedName name="__SEG1">[17]Lab!$H:$I</definedName>
    <definedName name="__SH1" localSheetId="41">#REF!</definedName>
    <definedName name="__SH1" localSheetId="40">#REF!</definedName>
    <definedName name="__SH1" localSheetId="7">#REF!</definedName>
    <definedName name="__SH1" localSheetId="5">#REF!</definedName>
    <definedName name="__SH1">#REF!</definedName>
    <definedName name="__SH2" localSheetId="41">#REF!</definedName>
    <definedName name="__SH2" localSheetId="40">#REF!</definedName>
    <definedName name="__SH2" localSheetId="7">#REF!</definedName>
    <definedName name="__SH2" localSheetId="5">#REF!</definedName>
    <definedName name="__SH2">#REF!</definedName>
    <definedName name="__SH3" localSheetId="41">#REF!</definedName>
    <definedName name="__SH3" localSheetId="40">#REF!</definedName>
    <definedName name="__SH3" localSheetId="7">#REF!</definedName>
    <definedName name="__SH3" localSheetId="5">#REF!</definedName>
    <definedName name="__SH3">#REF!</definedName>
    <definedName name="__SH4" localSheetId="5">#REF!</definedName>
    <definedName name="__SH4">#REF!</definedName>
    <definedName name="__SH5" localSheetId="5">#REF!</definedName>
    <definedName name="__SH5">#REF!</definedName>
    <definedName name="__SK1" localSheetId="14" hidden="1">{"ss",#N/A,FALSE,"MODULE3"}</definedName>
    <definedName name="__SK1" localSheetId="15" hidden="1">{"ss",#N/A,FALSE,"MODULE3"}</definedName>
    <definedName name="__SK1" localSheetId="41" hidden="1">{"ss",#N/A,FALSE,"MODULE3"}</definedName>
    <definedName name="__SK1" localSheetId="40" hidden="1">{"ss",#N/A,FALSE,"MODULE3"}</definedName>
    <definedName name="__SK1" localSheetId="7" hidden="1">{"ss",#N/A,FALSE,"MODULE3"}</definedName>
    <definedName name="__SK1" localSheetId="17" hidden="1">{"ss",#N/A,FALSE,"MODULE3"}</definedName>
    <definedName name="__SK1" hidden="1">{"ss",#N/A,FALSE,"MODULE3"}</definedName>
    <definedName name="__SSS3" localSheetId="5">'[12]col-reinft1'!#REF!</definedName>
    <definedName name="__SSS3">'[12]col-reinft1'!#REF!</definedName>
    <definedName name="__TB2">'[15]SPT vs PHI'!$B$2:$C$65</definedName>
    <definedName name="__tf1">[10]Intro!$J$140</definedName>
    <definedName name="__tf2">[10]Intro!$J$142</definedName>
    <definedName name="__tf3">[10]Intro!$J$148</definedName>
    <definedName name="__tf4">[10]Intro!$J$150</definedName>
    <definedName name="__tfd1">[10]Intro!$L$141</definedName>
    <definedName name="__tfd2">[10]Intro!$L$143</definedName>
    <definedName name="__tfd3">[10]Intro!$L$147</definedName>
    <definedName name="__tfd4">[10]Intro!$L$149</definedName>
    <definedName name="__tk1" localSheetId="41">#REF!</definedName>
    <definedName name="__tk1" localSheetId="40">#REF!</definedName>
    <definedName name="__tk1" localSheetId="7">#REF!</definedName>
    <definedName name="__tk1" localSheetId="5">#REF!</definedName>
    <definedName name="__tk1">#REF!</definedName>
    <definedName name="__tr1">[10]Intro!$C$140</definedName>
    <definedName name="__tr2">[10]Intro!$C$142</definedName>
    <definedName name="__tr3">[10]Intro!$C$150</definedName>
    <definedName name="__trd1">[10]Intro!$B$140</definedName>
    <definedName name="__trd2">[10]Intro!$B$142</definedName>
    <definedName name="__trd3">[10]Intro!$B$148</definedName>
    <definedName name="__upa4">[18]upa!$I:$M</definedName>
    <definedName name="__WN7" localSheetId="14" hidden="1">{#N/A,#N/A,FALSE,"MODULE3"}</definedName>
    <definedName name="__WN7" localSheetId="15" hidden="1">{#N/A,#N/A,FALSE,"MODULE3"}</definedName>
    <definedName name="__WN7" localSheetId="41" hidden="1">{#N/A,#N/A,FALSE,"MODULE3"}</definedName>
    <definedName name="__WN7" localSheetId="40" hidden="1">{#N/A,#N/A,FALSE,"MODULE3"}</definedName>
    <definedName name="__WN7" localSheetId="7" hidden="1">{#N/A,#N/A,FALSE,"MODULE3"}</definedName>
    <definedName name="__WN7" localSheetId="17" hidden="1">{#N/A,#N/A,FALSE,"MODULE3"}</definedName>
    <definedName name="__WN7" hidden="1">{#N/A,#N/A,FALSE,"MODULE3"}</definedName>
    <definedName name="_123graph_p" localSheetId="41" hidden="1">'[20]P-Ins &amp; Bonds'!#REF!</definedName>
    <definedName name="_123graph_p" localSheetId="40" hidden="1">'[20]P-Ins &amp; Bonds'!#REF!</definedName>
    <definedName name="_123graph_p" localSheetId="7" hidden="1">'[20]P-Ins &amp; Bonds'!#REF!</definedName>
    <definedName name="_123graph_p" localSheetId="5" hidden="1">'[20]P-Ins &amp; Bonds'!#REF!</definedName>
    <definedName name="_123graph_p" localSheetId="17" hidden="1">'[20]P-Ins &amp; Bonds'!#REF!</definedName>
    <definedName name="_123graph_p" hidden="1">'[20]P-Ins &amp; Bonds'!#REF!</definedName>
    <definedName name="_2bb1_" localSheetId="14" hidden="1">{"'Bill No. 7'!$A$1:$G$32"}</definedName>
    <definedName name="_2bb1_" localSheetId="15" hidden="1">{"'Bill No. 7'!$A$1:$G$32"}</definedName>
    <definedName name="_2bb1_" localSheetId="41" hidden="1">{"'Bill No. 7'!$A$1:$G$32"}</definedName>
    <definedName name="_2bb1_" localSheetId="40" hidden="1">{"'Bill No. 7'!$A$1:$G$32"}</definedName>
    <definedName name="_2bb1_" localSheetId="7" hidden="1">{"'Bill No. 7'!$A$1:$G$32"}</definedName>
    <definedName name="_2bb1_" localSheetId="17" hidden="1">{"'Bill No. 7'!$A$1:$G$32"}</definedName>
    <definedName name="_2bb1_" hidden="1">{"'Bill No. 7'!$A$1:$G$32"}</definedName>
    <definedName name="_2m_100" localSheetId="5">#REF!</definedName>
    <definedName name="_2m_100">#REF!</definedName>
    <definedName name="_2m_150" localSheetId="5">#REF!</definedName>
    <definedName name="_2m_150">#REF!</definedName>
    <definedName name="_2m_200" localSheetId="5">#REF!</definedName>
    <definedName name="_2m_200">#REF!</definedName>
    <definedName name="_2m_25" localSheetId="5">#REF!</definedName>
    <definedName name="_2m_25">#REF!</definedName>
    <definedName name="_2m_250" localSheetId="5">#REF!</definedName>
    <definedName name="_2m_250">#REF!</definedName>
    <definedName name="_2m_300" localSheetId="5">#REF!</definedName>
    <definedName name="_2m_300">#REF!</definedName>
    <definedName name="_2m_32" localSheetId="5">#REF!</definedName>
    <definedName name="_2m_32">#REF!</definedName>
    <definedName name="_2m_40" localSheetId="5">#REF!</definedName>
    <definedName name="_2m_40">#REF!</definedName>
    <definedName name="_2m_50" localSheetId="5">#REF!</definedName>
    <definedName name="_2m_50">#REF!</definedName>
    <definedName name="_2m_65" localSheetId="5">#REF!</definedName>
    <definedName name="_2m_65">#REF!</definedName>
    <definedName name="_2m_80" localSheetId="5">#REF!</definedName>
    <definedName name="_2m_80">#REF!</definedName>
    <definedName name="_3bb1_" localSheetId="14" hidden="1">{"'Bill No. 7'!$A$1:$G$32"}</definedName>
    <definedName name="_3bb1_" localSheetId="15" hidden="1">{"'Bill No. 7'!$A$1:$G$32"}</definedName>
    <definedName name="_3bb1_" localSheetId="41" hidden="1">{"'Bill No. 7'!$A$1:$G$32"}</definedName>
    <definedName name="_3bb1_" localSheetId="40" hidden="1">{"'Bill No. 7'!$A$1:$G$32"}</definedName>
    <definedName name="_3bb1_" localSheetId="7" hidden="1">{"'Bill No. 7'!$A$1:$G$32"}</definedName>
    <definedName name="_3bb1_" localSheetId="17" hidden="1">{"'Bill No. 7'!$A$1:$G$32"}</definedName>
    <definedName name="_3bb1_" hidden="1">{"'Bill No. 7'!$A$1:$G$32"}</definedName>
    <definedName name="_3m_100" localSheetId="5">#REF!</definedName>
    <definedName name="_3m_100">#REF!</definedName>
    <definedName name="_3m_150" localSheetId="5">#REF!</definedName>
    <definedName name="_3m_150">#REF!</definedName>
    <definedName name="_3m_200" localSheetId="5">#REF!</definedName>
    <definedName name="_3m_200">#REF!</definedName>
    <definedName name="_3m_25" localSheetId="5">#REF!</definedName>
    <definedName name="_3m_25">#REF!</definedName>
    <definedName name="_3m_250" localSheetId="5">#REF!</definedName>
    <definedName name="_3m_250">#REF!</definedName>
    <definedName name="_3m_300" localSheetId="5">#REF!</definedName>
    <definedName name="_3m_300">#REF!</definedName>
    <definedName name="_3m_32" localSheetId="5">#REF!</definedName>
    <definedName name="_3m_32">#REF!</definedName>
    <definedName name="_3m_40" localSheetId="5">#REF!</definedName>
    <definedName name="_3m_40">#REF!</definedName>
    <definedName name="_3m_50" localSheetId="5">#REF!</definedName>
    <definedName name="_3m_50">#REF!</definedName>
    <definedName name="_3m_65" localSheetId="5">#REF!</definedName>
    <definedName name="_3m_65">#REF!</definedName>
    <definedName name="_3m_80" localSheetId="5">#REF!</definedName>
    <definedName name="_3m_80">#REF!</definedName>
    <definedName name="_86_年_05_月_14_日_至_86_年_07_月_31_日" localSheetId="5">#REF!</definedName>
    <definedName name="_86_年_05_月_14_日_至_86_年_07_月_31_日">#REF!</definedName>
    <definedName name="_A65537" localSheetId="5">#REF!</definedName>
    <definedName name="_A65537">#REF!</definedName>
    <definedName name="_A655600" localSheetId="5">#REF!</definedName>
    <definedName name="_A655600">#REF!</definedName>
    <definedName name="_aaa10" localSheetId="5">#REF!</definedName>
    <definedName name="_aaa10">#REF!</definedName>
    <definedName name="_AAA3" localSheetId="14" hidden="1">{#N/A,#N/A,FALSE,"GS";#N/A,#N/A,FALSE,"Cost Code Summary";#N/A,#N/A,FALSE,"VO";#N/A,#N/A,FALSE,"CUM FLUCT";#N/A,#N/A,FALSE,"Fluct";#N/A,#N/A,FALSE,"Bill 3";#N/A,#N/A,FALSE,"Bill 4";#N/A,#N/A,FALSE,"bill 5";#N/A,#N/A,FALSE,"Bill 7";#N/A,#N/A,FALSE,"Bill 8";#N/A,#N/A,FALSE,"Bill 10";#N/A,#N/A,FALSE,"Bill 12"}</definedName>
    <definedName name="_AAA3" localSheetId="15" hidden="1">{#N/A,#N/A,FALSE,"GS";#N/A,#N/A,FALSE,"Cost Code Summary";#N/A,#N/A,FALSE,"VO";#N/A,#N/A,FALSE,"CUM FLUCT";#N/A,#N/A,FALSE,"Fluct";#N/A,#N/A,FALSE,"Bill 3";#N/A,#N/A,FALSE,"Bill 4";#N/A,#N/A,FALSE,"bill 5";#N/A,#N/A,FALSE,"Bill 7";#N/A,#N/A,FALSE,"Bill 8";#N/A,#N/A,FALSE,"Bill 10";#N/A,#N/A,FALSE,"Bill 12"}</definedName>
    <definedName name="_AAA3" localSheetId="41" hidden="1">{#N/A,#N/A,FALSE,"GS";#N/A,#N/A,FALSE,"Cost Code Summary";#N/A,#N/A,FALSE,"VO";#N/A,#N/A,FALSE,"CUM FLUCT";#N/A,#N/A,FALSE,"Fluct";#N/A,#N/A,FALSE,"Bill 3";#N/A,#N/A,FALSE,"Bill 4";#N/A,#N/A,FALSE,"bill 5";#N/A,#N/A,FALSE,"Bill 7";#N/A,#N/A,FALSE,"Bill 8";#N/A,#N/A,FALSE,"Bill 10";#N/A,#N/A,FALSE,"Bill 12"}</definedName>
    <definedName name="_AAA3" localSheetId="40" hidden="1">{#N/A,#N/A,FALSE,"GS";#N/A,#N/A,FALSE,"Cost Code Summary";#N/A,#N/A,FALSE,"VO";#N/A,#N/A,FALSE,"CUM FLUCT";#N/A,#N/A,FALSE,"Fluct";#N/A,#N/A,FALSE,"Bill 3";#N/A,#N/A,FALSE,"Bill 4";#N/A,#N/A,FALSE,"bill 5";#N/A,#N/A,FALSE,"Bill 7";#N/A,#N/A,FALSE,"Bill 8";#N/A,#N/A,FALSE,"Bill 10";#N/A,#N/A,FALSE,"Bill 12"}</definedName>
    <definedName name="_AAA3" localSheetId="7" hidden="1">{#N/A,#N/A,FALSE,"GS";#N/A,#N/A,FALSE,"Cost Code Summary";#N/A,#N/A,FALSE,"VO";#N/A,#N/A,FALSE,"CUM FLUCT";#N/A,#N/A,FALSE,"Fluct";#N/A,#N/A,FALSE,"Bill 3";#N/A,#N/A,FALSE,"Bill 4";#N/A,#N/A,FALSE,"bill 5";#N/A,#N/A,FALSE,"Bill 7";#N/A,#N/A,FALSE,"Bill 8";#N/A,#N/A,FALSE,"Bill 10";#N/A,#N/A,FALSE,"Bill 12"}</definedName>
    <definedName name="_AAA3" localSheetId="17" hidden="1">{#N/A,#N/A,FALSE,"GS";#N/A,#N/A,FALSE,"Cost Code Summary";#N/A,#N/A,FALSE,"VO";#N/A,#N/A,FALSE,"CUM FLUCT";#N/A,#N/A,FALSE,"Fluct";#N/A,#N/A,FALSE,"Bill 3";#N/A,#N/A,FALSE,"Bill 4";#N/A,#N/A,FALSE,"bill 5";#N/A,#N/A,FALSE,"Bill 7";#N/A,#N/A,FALSE,"Bill 8";#N/A,#N/A,FALSE,"Bill 10";#N/A,#N/A,FALSE,"Bill 12"}</definedName>
    <definedName name="_AAA3" hidden="1">{#N/A,#N/A,FALSE,"GS";#N/A,#N/A,FALSE,"Cost Code Summary";#N/A,#N/A,FALSE,"VO";#N/A,#N/A,FALSE,"CUM FLUCT";#N/A,#N/A,FALSE,"Fluct";#N/A,#N/A,FALSE,"Bill 3";#N/A,#N/A,FALSE,"Bill 4";#N/A,#N/A,FALSE,"bill 5";#N/A,#N/A,FALSE,"Bill 7";#N/A,#N/A,FALSE,"Bill 8";#N/A,#N/A,FALSE,"Bill 10";#N/A,#N/A,FALSE,"Bill 12"}</definedName>
    <definedName name="_aaa5" localSheetId="41">#REF!</definedName>
    <definedName name="_aaa5" localSheetId="40">#REF!</definedName>
    <definedName name="_aaa5" localSheetId="7">#REF!</definedName>
    <definedName name="_aaa5" localSheetId="5">#REF!</definedName>
    <definedName name="_aaa5">#REF!</definedName>
    <definedName name="_AAA51" localSheetId="41">#REF!</definedName>
    <definedName name="_AAA51" localSheetId="40">#REF!</definedName>
    <definedName name="_AAA51" localSheetId="7">#REF!</definedName>
    <definedName name="_AAA51" localSheetId="5">#REF!</definedName>
    <definedName name="_AAA51">#REF!</definedName>
    <definedName name="_aaa55" localSheetId="41">#REF!</definedName>
    <definedName name="_aaa55" localSheetId="40">#REF!</definedName>
    <definedName name="_aaa55" localSheetId="7">#REF!</definedName>
    <definedName name="_aaa55" localSheetId="5">#REF!</definedName>
    <definedName name="_aaa55">#REF!</definedName>
    <definedName name="_AAA6" localSheetId="5">#REF!</definedName>
    <definedName name="_AAA6">#REF!</definedName>
    <definedName name="_AAA7" localSheetId="5">#REF!</definedName>
    <definedName name="_AAA7">#REF!</definedName>
    <definedName name="_AAD5" localSheetId="5">#REF!</definedName>
    <definedName name="_AAD5">#REF!</definedName>
    <definedName name="_aad55" localSheetId="5">#REF!</definedName>
    <definedName name="_aad55">#REF!</definedName>
    <definedName name="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14" hidden="1">{#N/A,#N/A,FALSE,"consu_cover";#N/A,#N/A,FALSE,"consu_strategy";#N/A,#N/A,FALSE,"consu_flow";#N/A,#N/A,FALSE,"Summary_reqmt";#N/A,#N/A,FALSE,"field_ppg";#N/A,#N/A,FALSE,"ppg_shop";#N/A,#N/A,FALSE,"strl";#N/A,#N/A,FALSE,"tankages";#N/A,#N/A,FALSE,"gases"}</definedName>
    <definedName name="_as1" localSheetId="15" hidden="1">{#N/A,#N/A,FALSE,"consu_cover";#N/A,#N/A,FALSE,"consu_strategy";#N/A,#N/A,FALSE,"consu_flow";#N/A,#N/A,FALSE,"Summary_reqmt";#N/A,#N/A,FALSE,"field_ppg";#N/A,#N/A,FALSE,"ppg_shop";#N/A,#N/A,FALSE,"strl";#N/A,#N/A,FALSE,"tankages";#N/A,#N/A,FALSE,"gases"}</definedName>
    <definedName name="_as1" localSheetId="17" hidden="1">{#N/A,#N/A,FALSE,"consu_cover";#N/A,#N/A,FALSE,"consu_strategy";#N/A,#N/A,FALSE,"consu_flow";#N/A,#N/A,FALSE,"Summary_reqmt";#N/A,#N/A,FALSE,"field_ppg";#N/A,#N/A,FALSE,"ppg_shop";#N/A,#N/A,FALSE,"strl";#N/A,#N/A,FALSE,"tankages";#N/A,#N/A,FALSE,"gases"}</definedName>
    <definedName name="_as1" hidden="1">{#N/A,#N/A,FALSE,"consu_cover";#N/A,#N/A,FALSE,"consu_strategy";#N/A,#N/A,FALSE,"consu_flow";#N/A,#N/A,FALSE,"Summary_reqmt";#N/A,#N/A,FALSE,"field_ppg";#N/A,#N/A,FALSE,"ppg_shop";#N/A,#N/A,FALSE,"strl";#N/A,#N/A,FALSE,"tankages";#N/A,#N/A,FALSE,"gases"}</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b1" localSheetId="14" hidden="1">{"'Bill No. 7'!$A$1:$G$32"}</definedName>
    <definedName name="_bb1" localSheetId="15" hidden="1">{"'Bill No. 7'!$A$1:$G$32"}</definedName>
    <definedName name="_bb1" localSheetId="41" hidden="1">{"'Bill No. 7'!$A$1:$G$32"}</definedName>
    <definedName name="_bb1" localSheetId="40" hidden="1">{"'Bill No. 7'!$A$1:$G$32"}</definedName>
    <definedName name="_bb1" localSheetId="7" hidden="1">{"'Bill No. 7'!$A$1:$G$32"}</definedName>
    <definedName name="_bb1" localSheetId="17" hidden="1">{"'Bill No. 7'!$A$1:$G$32"}</definedName>
    <definedName name="_bb1" hidden="1">{"'Bill No. 7'!$A$1:$G$32"}</definedName>
    <definedName name="_bol1" localSheetId="5">#REF!</definedName>
    <definedName name="_bol1">#REF!</definedName>
    <definedName name="_C" localSheetId="5">#REF!</definedName>
    <definedName name="_C">#REF!</definedName>
    <definedName name="_CAN02" localSheetId="5">[8]PROCTOR!#REF!</definedName>
    <definedName name="_CAN02">[8]PROCTOR!#REF!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 localSheetId="41">[9]PROCTOR!#REF!</definedName>
    <definedName name="_CAN458" localSheetId="40">[9]PROCTOR!#REF!</definedName>
    <definedName name="_CAN458" localSheetId="7">[9]PROCTOR!#REF!</definedName>
    <definedName name="_CAN458" localSheetId="5">[9]PROCTOR!#REF!</definedName>
    <definedName name="_CAN458" localSheetId="17">[9]PROCTOR!#REF!</definedName>
    <definedName name="_CAN458">[9]PROCTOR!#REF!</definedName>
    <definedName name="_CAN486" localSheetId="41">[9]PROCTOR!#REF!</definedName>
    <definedName name="_CAN486" localSheetId="40">[9]PROCTOR!#REF!</definedName>
    <definedName name="_CAN486" localSheetId="7">[9]PROCTOR!#REF!</definedName>
    <definedName name="_CAN486" localSheetId="5">[9]PROCTOR!#REF!</definedName>
    <definedName name="_CAN486">[9]PROCTOR!#REF!</definedName>
    <definedName name="_CAN487" localSheetId="41">[9]PROCTOR!#REF!</definedName>
    <definedName name="_CAN487" localSheetId="40">[9]PROCTOR!#REF!</definedName>
    <definedName name="_CAN487" localSheetId="7">[9]PROCTOR!#REF!</definedName>
    <definedName name="_CAN487" localSheetId="5">[9]PROCTOR!#REF!</definedName>
    <definedName name="_CAN487">[9]PROCTOR!#REF!</definedName>
    <definedName name="_CAN488" localSheetId="41">[9]PROCTOR!#REF!</definedName>
    <definedName name="_CAN488" localSheetId="40">[9]PROCTOR!#REF!</definedName>
    <definedName name="_CAN488" localSheetId="7">[9]PROCTOR!#REF!</definedName>
    <definedName name="_CAN488" localSheetId="5">[9]PROCTOR!#REF!</definedName>
    <definedName name="_CAN488">[9]PROCTOR!#REF!</definedName>
    <definedName name="_CAN489" localSheetId="41">[9]PROCTOR!#REF!</definedName>
    <definedName name="_CAN489" localSheetId="40">[9]PROCTOR!#REF!</definedName>
    <definedName name="_CAN489" localSheetId="7">[9]PROCTOR!#REF!</definedName>
    <definedName name="_CAN489" localSheetId="5">[9]PROCTOR!#REF!</definedName>
    <definedName name="_CAN489">[9]PROCTOR!#REF!</definedName>
    <definedName name="_CAN490" localSheetId="5">[9]PROCTOR!#REF!</definedName>
    <definedName name="_CAN490">[9]PROCTOR!#REF!</definedName>
    <definedName name="_CAN491" localSheetId="5">[9]PROCTOR!#REF!</definedName>
    <definedName name="_CAN491">[9]PROCTOR!#REF!</definedName>
    <definedName name="_CAN492" localSheetId="5">[9]PROCTOR!#REF!</definedName>
    <definedName name="_CAN492">[9]PROCTOR!#REF!</definedName>
    <definedName name="_CAN493" localSheetId="5">[9]PROCTOR!#REF!</definedName>
    <definedName name="_CAN493">[9]PROCTOR!#REF!</definedName>
    <definedName name="_CAN494" localSheetId="5">[9]PROCTOR!#REF!</definedName>
    <definedName name="_CAN494">[9]PROCTOR!#REF!</definedName>
    <definedName name="_CAN495" localSheetId="5">[9]PROCTOR!#REF!</definedName>
    <definedName name="_CAN495">[9]PROCTOR!#REF!</definedName>
    <definedName name="_CAN496" localSheetId="5">[9]PROCTOR!#REF!</definedName>
    <definedName name="_CAN496">[9]PROCTOR!#REF!</definedName>
    <definedName name="_CAN497" localSheetId="5">[9]PROCTOR!#REF!</definedName>
    <definedName name="_CAN497">[9]PROCTOR!#REF!</definedName>
    <definedName name="_CAN498" localSheetId="5">[9]PROCTOR!#REF!</definedName>
    <definedName name="_CAN498">[9]PROCTOR!#REF!</definedName>
    <definedName name="_CAN499" localSheetId="5">[9]PROCTOR!#REF!</definedName>
    <definedName name="_CAN499">[9]PROCTOR!#REF!</definedName>
    <definedName name="_CAN500" localSheetId="5">[9]PROCTOR!#REF!</definedName>
    <definedName name="_CAN500">[9]PROCTOR!#REF!</definedName>
    <definedName name="_cat12" localSheetId="14" hidden="1">{#N/A,#N/A,TRUE,"Front";#N/A,#N/A,TRUE,"Simple Letter";#N/A,#N/A,TRUE,"Inside";#N/A,#N/A,TRUE,"Contents";#N/A,#N/A,TRUE,"Basis";#N/A,#N/A,TRUE,"Inclusions";#N/A,#N/A,TRUE,"Exclusions";#N/A,#N/A,TRUE,"Areas";#N/A,#N/A,TRUE,"Summary";#N/A,#N/A,TRUE,"Detail"}</definedName>
    <definedName name="_cat12" localSheetId="15" hidden="1">{#N/A,#N/A,TRUE,"Front";#N/A,#N/A,TRUE,"Simple Letter";#N/A,#N/A,TRUE,"Inside";#N/A,#N/A,TRUE,"Contents";#N/A,#N/A,TRUE,"Basis";#N/A,#N/A,TRUE,"Inclusions";#N/A,#N/A,TRUE,"Exclusions";#N/A,#N/A,TRUE,"Areas";#N/A,#N/A,TRUE,"Summary";#N/A,#N/A,TRUE,"Detail"}</definedName>
    <definedName name="_cat12" localSheetId="41" hidden="1">{#N/A,#N/A,TRUE,"Front";#N/A,#N/A,TRUE,"Simple Letter";#N/A,#N/A,TRUE,"Inside";#N/A,#N/A,TRUE,"Contents";#N/A,#N/A,TRUE,"Basis";#N/A,#N/A,TRUE,"Inclusions";#N/A,#N/A,TRUE,"Exclusions";#N/A,#N/A,TRUE,"Areas";#N/A,#N/A,TRUE,"Summary";#N/A,#N/A,TRUE,"Detail"}</definedName>
    <definedName name="_cat12" localSheetId="40" hidden="1">{#N/A,#N/A,TRUE,"Front";#N/A,#N/A,TRUE,"Simple Letter";#N/A,#N/A,TRUE,"Inside";#N/A,#N/A,TRUE,"Contents";#N/A,#N/A,TRUE,"Basis";#N/A,#N/A,TRUE,"Inclusions";#N/A,#N/A,TRUE,"Exclusions";#N/A,#N/A,TRUE,"Areas";#N/A,#N/A,TRUE,"Summary";#N/A,#N/A,TRUE,"Detail"}</definedName>
    <definedName name="_cat12" localSheetId="7" hidden="1">{#N/A,#N/A,TRUE,"Front";#N/A,#N/A,TRUE,"Simple Letter";#N/A,#N/A,TRUE,"Inside";#N/A,#N/A,TRUE,"Contents";#N/A,#N/A,TRUE,"Basis";#N/A,#N/A,TRUE,"Inclusions";#N/A,#N/A,TRUE,"Exclusions";#N/A,#N/A,TRUE,"Areas";#N/A,#N/A,TRUE,"Summary";#N/A,#N/A,TRUE,"Detail"}</definedName>
    <definedName name="_cat12" localSheetId="17" hidden="1">{#N/A,#N/A,TRUE,"Front";#N/A,#N/A,TRUE,"Simple Letter";#N/A,#N/A,TRUE,"Inside";#N/A,#N/A,TRUE,"Contents";#N/A,#N/A,TRUE,"Basis";#N/A,#N/A,TRUE,"Inclusions";#N/A,#N/A,TRUE,"Exclusions";#N/A,#N/A,TRUE,"Areas";#N/A,#N/A,TRUE,"Summary";#N/A,#N/A,TRUE,"Detail"}</definedName>
    <definedName name="_cat12" hidden="1">{#N/A,#N/A,TRUE,"Front";#N/A,#N/A,TRUE,"Simple Letter";#N/A,#N/A,TRUE,"Inside";#N/A,#N/A,TRUE,"Contents";#N/A,#N/A,TRUE,"Basis";#N/A,#N/A,TRUE,"Inclusions";#N/A,#N/A,TRUE,"Exclusions";#N/A,#N/A,TRUE,"Areas";#N/A,#N/A,TRUE,"Summary";#N/A,#N/A,TRUE,"Detail"}</definedName>
    <definedName name="_COL10" localSheetId="5">'[11]col-reinft1'!#REF!</definedName>
    <definedName name="_COL10">'[11]col-reinft1'!#REF!</definedName>
    <definedName name="_COL101" localSheetId="5">'[12]col-reinft1'!#REF!</definedName>
    <definedName name="_COL101">'[12]col-reinft1'!#REF!</definedName>
    <definedName name="_COL11" localSheetId="5">'[11]col-reinft1'!#REF!</definedName>
    <definedName name="_COL11">'[11]col-reinft1'!#REF!</definedName>
    <definedName name="_COL111" localSheetId="5">'[12]col-reinft1'!#REF!</definedName>
    <definedName name="_COL111">'[12]col-reinft1'!#REF!</definedName>
    <definedName name="_Ctr10" localSheetId="41">#REF!</definedName>
    <definedName name="_Ctr10" localSheetId="40">#REF!</definedName>
    <definedName name="_Ctr10" localSheetId="7">#REF!</definedName>
    <definedName name="_Ctr10" localSheetId="5">#REF!</definedName>
    <definedName name="_Ctr10">#REF!</definedName>
    <definedName name="_D91994" localSheetId="41">#REF!</definedName>
    <definedName name="_D91994" localSheetId="40">#REF!</definedName>
    <definedName name="_D91994" localSheetId="7">#REF!</definedName>
    <definedName name="_D91994" localSheetId="5">#REF!</definedName>
    <definedName name="_D91994">#REF!</definedName>
    <definedName name="_DAT1" localSheetId="41">#REF!</definedName>
    <definedName name="_DAT1" localSheetId="40">#REF!</definedName>
    <definedName name="_DAT1" localSheetId="7">#REF!</definedName>
    <definedName name="_DAT1" localSheetId="5">#REF!</definedName>
    <definedName name="_DAT1">#REF!</definedName>
    <definedName name="_DAT10" localSheetId="5">#REF!</definedName>
    <definedName name="_DAT10">#REF!</definedName>
    <definedName name="_DAT11" localSheetId="5">#REF!</definedName>
    <definedName name="_DAT11">#REF!</definedName>
    <definedName name="_DAT12" localSheetId="5">#REF!</definedName>
    <definedName name="_DAT12">#REF!</definedName>
    <definedName name="_DAT15" localSheetId="5">#REF!</definedName>
    <definedName name="_DAT15">#REF!</definedName>
    <definedName name="_DAT16" localSheetId="5">#REF!</definedName>
    <definedName name="_DAT16">#REF!</definedName>
    <definedName name="_DAT17" localSheetId="5">#REF!</definedName>
    <definedName name="_DAT17">#REF!</definedName>
    <definedName name="_DAT18" localSheetId="5">#REF!</definedName>
    <definedName name="_DAT18">#REF!</definedName>
    <definedName name="_DAT19" localSheetId="5">#REF!</definedName>
    <definedName name="_DAT19">#REF!</definedName>
    <definedName name="_DAT2" localSheetId="5">#REF!</definedName>
    <definedName name="_DAT2">#REF!</definedName>
    <definedName name="_DAT20" localSheetId="5">#REF!</definedName>
    <definedName name="_DAT20">#REF!</definedName>
    <definedName name="_DAT21" localSheetId="5">#REF!</definedName>
    <definedName name="_DAT21">#REF!</definedName>
    <definedName name="_DAT22" localSheetId="5">#REF!</definedName>
    <definedName name="_DAT22">#REF!</definedName>
    <definedName name="_DAT23" localSheetId="5">#REF!</definedName>
    <definedName name="_DAT23">#REF!</definedName>
    <definedName name="_DAT24" localSheetId="5">#REF!</definedName>
    <definedName name="_DAT24">#REF!</definedName>
    <definedName name="_DAT25" localSheetId="5">#REF!</definedName>
    <definedName name="_DAT25">#REF!</definedName>
    <definedName name="_DAT26" localSheetId="5">#REF!</definedName>
    <definedName name="_DAT26">#REF!</definedName>
    <definedName name="_DAT3" localSheetId="5">#REF!</definedName>
    <definedName name="_DAT3">#REF!</definedName>
    <definedName name="_DAT4" localSheetId="5">#REF!</definedName>
    <definedName name="_DAT4">#REF!</definedName>
    <definedName name="_DAT5" localSheetId="5">#REF!</definedName>
    <definedName name="_DAT5">#REF!</definedName>
    <definedName name="_DAT6" localSheetId="5">#REF!</definedName>
    <definedName name="_DAT6">#REF!</definedName>
    <definedName name="_DAT7" localSheetId="5">#REF!</definedName>
    <definedName name="_DAT7">#REF!</definedName>
    <definedName name="_DAT8" localSheetId="5">#REF!</definedName>
    <definedName name="_DAT8">#REF!</definedName>
    <definedName name="_DAT9" localSheetId="5">#REF!</definedName>
    <definedName name="_DAT9">#REF!</definedName>
    <definedName name="_dim4" localSheetId="5">#REF!</definedName>
    <definedName name="_dim4">#REF!</definedName>
    <definedName name="_exc1" localSheetId="5">#REF!</definedName>
    <definedName name="_exc1">#REF!</definedName>
    <definedName name="_exc11" localSheetId="5">#REF!</definedName>
    <definedName name="_exc11">#REF!</definedName>
    <definedName name="_exc2" localSheetId="5">#REF!</definedName>
    <definedName name="_exc2">#REF!</definedName>
    <definedName name="_EXC3" localSheetId="5">#REF!</definedName>
    <definedName name="_EXC3">#REF!</definedName>
    <definedName name="_EXC4" localSheetId="5">#REF!</definedName>
    <definedName name="_EXC4">#REF!</definedName>
    <definedName name="_FAC1">'[6]factor '!$B$18</definedName>
    <definedName name="_Fill" localSheetId="41" hidden="1">#REF!</definedName>
    <definedName name="_Fill" localSheetId="40" hidden="1">#REF!</definedName>
    <definedName name="_Fill" localSheetId="7" hidden="1">#REF!</definedName>
    <definedName name="_Fill" localSheetId="5" hidden="1">#REF!</definedName>
    <definedName name="_Fill" hidden="1">#REF!</definedName>
    <definedName name="_Fill1" localSheetId="41" hidden="1">[21]S1BOQ!#REF!</definedName>
    <definedName name="_Fill1" localSheetId="40" hidden="1">[21]S1BOQ!#REF!</definedName>
    <definedName name="_Fill1" localSheetId="7" hidden="1">[21]S1BOQ!#REF!</definedName>
    <definedName name="_Fill1" localSheetId="5" hidden="1">[21]S1BOQ!#REF!</definedName>
    <definedName name="_Fill1" localSheetId="17" hidden="1">[21]S1BOQ!#REF!</definedName>
    <definedName name="_Fill1" hidden="1">[21]S1BOQ!#REF!</definedName>
    <definedName name="_xlnm._FilterDatabase" localSheetId="10" hidden="1">Backup!$A$2:$P$4093</definedName>
    <definedName name="_xlnm._FilterDatabase" localSheetId="16" hidden="1">Micro!$A$3:$S$177</definedName>
    <definedName name="_flx200" localSheetId="41">#REF!</definedName>
    <definedName name="_flx200" localSheetId="40">#REF!</definedName>
    <definedName name="_flx200" localSheetId="7">#REF!</definedName>
    <definedName name="_flx200" localSheetId="5">#REF!</definedName>
    <definedName name="_flx200">#REF!</definedName>
    <definedName name="_flx250" localSheetId="41">#REF!</definedName>
    <definedName name="_flx250" localSheetId="7">#REF!</definedName>
    <definedName name="_flx250" localSheetId="5">#REF!</definedName>
    <definedName name="_flx250">#REF!</definedName>
    <definedName name="_flx300" localSheetId="41">#REF!</definedName>
    <definedName name="_flx300" localSheetId="7">#REF!</definedName>
    <definedName name="_flx300" localSheetId="5">#REF!</definedName>
    <definedName name="_flx300">#REF!</definedName>
    <definedName name="_foo1" localSheetId="5">#REF!</definedName>
    <definedName name="_foo1">#REF!</definedName>
    <definedName name="_foo2" localSheetId="5">#REF!</definedName>
    <definedName name="_foo2">#REF!</definedName>
    <definedName name="_foo3" localSheetId="5">#REF!</definedName>
    <definedName name="_foo3">#REF!</definedName>
    <definedName name="_FOO4" localSheetId="5">#REF!</definedName>
    <definedName name="_FOO4">#REF!</definedName>
    <definedName name="_IDC2" localSheetId="19">City&amp;" "&amp;State</definedName>
    <definedName name="_IDC2" localSheetId="2">City&amp;" "&amp;State</definedName>
    <definedName name="_IDC2" localSheetId="14">City&amp;" "&amp;State</definedName>
    <definedName name="_IDC2" localSheetId="1">City&amp;" "&amp;State</definedName>
    <definedName name="_IDC2" localSheetId="33">City&amp;" "&amp;State</definedName>
    <definedName name="_IDC2" localSheetId="15">City&amp;" "&amp;State</definedName>
    <definedName name="_IDC2" localSheetId="0">City&amp;" "&amp;State</definedName>
    <definedName name="_IDC2" localSheetId="4">City&amp;" "&amp;State</definedName>
    <definedName name="_IDC2" localSheetId="41">City&amp;" "&amp;State</definedName>
    <definedName name="_IDC2" localSheetId="40">City&amp;" "&amp;State</definedName>
    <definedName name="_IDC2" localSheetId="7">City&amp;" "&amp;State</definedName>
    <definedName name="_IDC2" localSheetId="3">City&amp;" "&amp;State</definedName>
    <definedName name="_IDC2" localSheetId="5">City&amp;" "&amp;State</definedName>
    <definedName name="_IDC2" localSheetId="17">City&amp;" "&amp;State</definedName>
    <definedName name="_IDC2">City&amp;" "&amp;State</definedName>
    <definedName name="_IDC21" localSheetId="19">City&amp;" "&amp;State</definedName>
    <definedName name="_IDC21" localSheetId="2">City&amp;" "&amp;State</definedName>
    <definedName name="_IDC21" localSheetId="14">City&amp;" "&amp;State</definedName>
    <definedName name="_IDC21" localSheetId="1">City&amp;" "&amp;State</definedName>
    <definedName name="_IDC21" localSheetId="33">City&amp;" "&amp;State</definedName>
    <definedName name="_IDC21" localSheetId="15">City&amp;" "&amp;State</definedName>
    <definedName name="_IDC21" localSheetId="0">City&amp;" "&amp;State</definedName>
    <definedName name="_IDC21" localSheetId="4">City&amp;" "&amp;State</definedName>
    <definedName name="_IDC21" localSheetId="41">City&amp;" "&amp;State</definedName>
    <definedName name="_IDC21" localSheetId="40">City&amp;" "&amp;State</definedName>
    <definedName name="_IDC21" localSheetId="7">City&amp;" "&amp;State</definedName>
    <definedName name="_IDC21" localSheetId="3">City&amp;" "&amp;State</definedName>
    <definedName name="_IDC21" localSheetId="5">City&amp;" "&amp;State</definedName>
    <definedName name="_IDC21" localSheetId="17">City&amp;" "&amp;State</definedName>
    <definedName name="_IDC21">City&amp;" "&amp;State</definedName>
    <definedName name="_IDC22" localSheetId="19">City&amp;" "&amp;State</definedName>
    <definedName name="_IDC22" localSheetId="2">City&amp;" "&amp;State</definedName>
    <definedName name="_IDC22" localSheetId="14">City&amp;" "&amp;State</definedName>
    <definedName name="_IDC22" localSheetId="1">City&amp;" "&amp;State</definedName>
    <definedName name="_IDC22" localSheetId="33">City&amp;" "&amp;State</definedName>
    <definedName name="_IDC22" localSheetId="15">City&amp;" "&amp;State</definedName>
    <definedName name="_IDC22" localSheetId="0">City&amp;" "&amp;State</definedName>
    <definedName name="_IDC22" localSheetId="4">City&amp;" "&amp;State</definedName>
    <definedName name="_IDC22" localSheetId="41">City&amp;" "&amp;State</definedName>
    <definedName name="_IDC22" localSheetId="40">City&amp;" "&amp;State</definedName>
    <definedName name="_IDC22" localSheetId="7">City&amp;" "&amp;State</definedName>
    <definedName name="_IDC22" localSheetId="3">City&amp;" "&amp;State</definedName>
    <definedName name="_IDC22" localSheetId="5">City&amp;" "&amp;State</definedName>
    <definedName name="_IDC22" localSheetId="17">City&amp;" "&amp;State</definedName>
    <definedName name="_IDC22">City&amp;" "&amp;State</definedName>
    <definedName name="_IDC23" localSheetId="19">City&amp;" "&amp;State</definedName>
    <definedName name="_IDC23" localSheetId="2">City&amp;" "&amp;State</definedName>
    <definedName name="_IDC23" localSheetId="14">City&amp;" "&amp;State</definedName>
    <definedName name="_IDC23" localSheetId="1">City&amp;" "&amp;State</definedName>
    <definedName name="_IDC23" localSheetId="33">City&amp;" "&amp;State</definedName>
    <definedName name="_IDC23" localSheetId="15">City&amp;" "&amp;State</definedName>
    <definedName name="_IDC23" localSheetId="0">City&amp;" "&amp;State</definedName>
    <definedName name="_IDC23" localSheetId="4">City&amp;" "&amp;State</definedName>
    <definedName name="_IDC23" localSheetId="41">City&amp;" "&amp;State</definedName>
    <definedName name="_IDC23" localSheetId="40">City&amp;" "&amp;State</definedName>
    <definedName name="_IDC23" localSheetId="7">City&amp;" "&amp;State</definedName>
    <definedName name="_IDC23" localSheetId="3">City&amp;" "&amp;State</definedName>
    <definedName name="_IDC23" localSheetId="5">City&amp;" "&amp;State</definedName>
    <definedName name="_IDC23" localSheetId="17">City&amp;" "&amp;State</definedName>
    <definedName name="_IDC23">City&amp;" "&amp;State</definedName>
    <definedName name="_IDC3" localSheetId="19">City&amp;" "&amp;State</definedName>
    <definedName name="_IDC3" localSheetId="2">City&amp;" "&amp;State</definedName>
    <definedName name="_IDC3" localSheetId="14">City&amp;" "&amp;State</definedName>
    <definedName name="_IDC3" localSheetId="1">City&amp;" "&amp;State</definedName>
    <definedName name="_IDC3" localSheetId="33">City&amp;" "&amp;State</definedName>
    <definedName name="_IDC3" localSheetId="15">City&amp;" "&amp;State</definedName>
    <definedName name="_IDC3" localSheetId="0">City&amp;" "&amp;State</definedName>
    <definedName name="_IDC3" localSheetId="4">City&amp;" "&amp;State</definedName>
    <definedName name="_IDC3" localSheetId="41">City&amp;" "&amp;State</definedName>
    <definedName name="_IDC3" localSheetId="40">City&amp;" "&amp;State</definedName>
    <definedName name="_IDC3" localSheetId="7">City&amp;" "&amp;State</definedName>
    <definedName name="_IDC3" localSheetId="3">City&amp;" "&amp;State</definedName>
    <definedName name="_IDC3" localSheetId="5">City&amp;" "&amp;State</definedName>
    <definedName name="_IDC3" localSheetId="17">City&amp;" "&amp;State</definedName>
    <definedName name="_IDC3">City&amp;" "&amp;State</definedName>
    <definedName name="_jijnic" localSheetId="41">[22]工地管理費!#REF!</definedName>
    <definedName name="_jijnic" localSheetId="40">[22]工地管理費!#REF!</definedName>
    <definedName name="_jijnic" localSheetId="7">[22]工地管理費!#REF!</definedName>
    <definedName name="_jijnic" localSheetId="5">[22]工地管理費!#REF!</definedName>
    <definedName name="_jijnic" localSheetId="17">[22]工地管理費!#REF!</definedName>
    <definedName name="_jijnic">[22]工地管理費!#REF!</definedName>
    <definedName name="_jj300" localSheetId="41">#REF!</definedName>
    <definedName name="_jj300" localSheetId="40">#REF!</definedName>
    <definedName name="_jj300" localSheetId="7">#REF!</definedName>
    <definedName name="_jj300" localSheetId="5">#REF!</definedName>
    <definedName name="_jj300">#REF!</definedName>
    <definedName name="_Key1" localSheetId="41" hidden="1">#REF!</definedName>
    <definedName name="_Key1" localSheetId="7" hidden="1">#REF!</definedName>
    <definedName name="_Key1" localSheetId="5" hidden="1">#REF!</definedName>
    <definedName name="_Key1" hidden="1">#REF!</definedName>
    <definedName name="_kvs1" localSheetId="14" hidden="1">{#N/A,#N/A,FALSE,"COVER1.XLS ";#N/A,#N/A,FALSE,"RACT1.XLS";#N/A,#N/A,FALSE,"RACT2.XLS";#N/A,#N/A,FALSE,"ECCMP";#N/A,#N/A,FALSE,"WELDER.XLS"}</definedName>
    <definedName name="_kvs1" localSheetId="15" hidden="1">{#N/A,#N/A,FALSE,"COVER1.XLS ";#N/A,#N/A,FALSE,"RACT1.XLS";#N/A,#N/A,FALSE,"RACT2.XLS";#N/A,#N/A,FALSE,"ECCMP";#N/A,#N/A,FALSE,"WELDER.XLS"}</definedName>
    <definedName name="_kvs1" localSheetId="17" hidden="1">{#N/A,#N/A,FALSE,"COVER1.XLS ";#N/A,#N/A,FALSE,"RACT1.XLS";#N/A,#N/A,FALSE,"RACT2.XLS";#N/A,#N/A,FALSE,"ECCMP";#N/A,#N/A,FALSE,"WELDER.XLS"}</definedName>
    <definedName name="_kvs1" hidden="1">{#N/A,#N/A,FALSE,"COVER1.XLS ";#N/A,#N/A,FALSE,"RACT1.XLS";#N/A,#N/A,FALSE,"RACT2.XLS";#N/A,#N/A,FALSE,"ECCMP";#N/A,#N/A,FALSE,"WELDER.XLS"}</definedName>
    <definedName name="_kvs2" localSheetId="14" hidden="1">{#N/A,#N/A,FALSE,"COVER1.XLS ";#N/A,#N/A,FALSE,"RACT1.XLS";#N/A,#N/A,FALSE,"RACT2.XLS";#N/A,#N/A,FALSE,"ECCMP";#N/A,#N/A,FALSE,"WELDER.XLS"}</definedName>
    <definedName name="_kvs2" localSheetId="15" hidden="1">{#N/A,#N/A,FALSE,"COVER1.XLS ";#N/A,#N/A,FALSE,"RACT1.XLS";#N/A,#N/A,FALSE,"RACT2.XLS";#N/A,#N/A,FALSE,"ECCMP";#N/A,#N/A,FALSE,"WELDER.XLS"}</definedName>
    <definedName name="_kvs2" localSheetId="17" hidden="1">{#N/A,#N/A,FALSE,"COVER1.XLS ";#N/A,#N/A,FALSE,"RACT1.XLS";#N/A,#N/A,FALSE,"RACT2.XLS";#N/A,#N/A,FALSE,"ECCMP";#N/A,#N/A,FALSE,"WELDER.XLS"}</definedName>
    <definedName name="_kvs2" hidden="1">{#N/A,#N/A,FALSE,"COVER1.XLS ";#N/A,#N/A,FALSE,"RACT1.XLS";#N/A,#N/A,FALSE,"RACT2.XLS";#N/A,#N/A,FALSE,"ECCMP";#N/A,#N/A,FALSE,"WELDER.XLS"}</definedName>
    <definedName name="_kvs5" localSheetId="14" hidden="1">{#N/A,#N/A,FALSE,"COVER.XLS";#N/A,#N/A,FALSE,"RACT1.XLS";#N/A,#N/A,FALSE,"RACT2.XLS";#N/A,#N/A,FALSE,"ECCMP";#N/A,#N/A,FALSE,"WELDER.XLS"}</definedName>
    <definedName name="_kvs5" localSheetId="15" hidden="1">{#N/A,#N/A,FALSE,"COVER.XLS";#N/A,#N/A,FALSE,"RACT1.XLS";#N/A,#N/A,FALSE,"RACT2.XLS";#N/A,#N/A,FALSE,"ECCMP";#N/A,#N/A,FALSE,"WELDER.XLS"}</definedName>
    <definedName name="_kvs5" localSheetId="17" hidden="1">{#N/A,#N/A,FALSE,"COVER.XLS";#N/A,#N/A,FALSE,"RACT1.XLS";#N/A,#N/A,FALSE,"RACT2.XLS";#N/A,#N/A,FALSE,"ECCMP";#N/A,#N/A,FALSE,"WELDER.XLS"}</definedName>
    <definedName name="_kvs5" hidden="1">{#N/A,#N/A,FALSE,"COVER.XLS";#N/A,#N/A,FALSE,"RACT1.XLS";#N/A,#N/A,FALSE,"RACT2.XLS";#N/A,#N/A,FALSE,"ECCMP";#N/A,#N/A,FALSE,"WELDER.XLS"}</definedName>
    <definedName name="_kvs8" localSheetId="14" hidden="1">{#N/A,#N/A,FALSE,"COVER1.XLS ";#N/A,#N/A,FALSE,"RACT1.XLS";#N/A,#N/A,FALSE,"RACT2.XLS";#N/A,#N/A,FALSE,"ECCMP";#N/A,#N/A,FALSE,"WELDER.XLS"}</definedName>
    <definedName name="_kvs8" localSheetId="15" hidden="1">{#N/A,#N/A,FALSE,"COVER1.XLS ";#N/A,#N/A,FALSE,"RACT1.XLS";#N/A,#N/A,FALSE,"RACT2.XLS";#N/A,#N/A,FALSE,"ECCMP";#N/A,#N/A,FALSE,"WELDER.XLS"}</definedName>
    <definedName name="_kvs8" localSheetId="17" hidden="1">{#N/A,#N/A,FALSE,"COVER1.XLS ";#N/A,#N/A,FALSE,"RACT1.XLS";#N/A,#N/A,FALSE,"RACT2.XLS";#N/A,#N/A,FALSE,"ECCMP";#N/A,#N/A,FALSE,"WELDER.XLS"}</definedName>
    <definedName name="_kvs8" hidden="1">{#N/A,#N/A,FALSE,"COVER1.XLS ";#N/A,#N/A,FALSE,"RACT1.XLS";#N/A,#N/A,FALSE,"RACT2.XLS";#N/A,#N/A,FALSE,"ECCMP";#N/A,#N/A,FALSE,"WELDER.XLS"}</definedName>
    <definedName name="_lb1" localSheetId="41">#REF!</definedName>
    <definedName name="_lb1" localSheetId="40">#REF!</definedName>
    <definedName name="_lb1" localSheetId="7">#REF!</definedName>
    <definedName name="_lb1" localSheetId="5">#REF!</definedName>
    <definedName name="_lb1">#REF!</definedName>
    <definedName name="_lb2" localSheetId="40">#REF!</definedName>
    <definedName name="_lb2" localSheetId="5">#REF!</definedName>
    <definedName name="_lb2">#REF!</definedName>
    <definedName name="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oc1" localSheetId="19">City&amp;" "&amp;State</definedName>
    <definedName name="_loc1" localSheetId="2">City&amp;" "&amp;State</definedName>
    <definedName name="_loc1" localSheetId="14">City&amp;" "&amp;State</definedName>
    <definedName name="_loc1" localSheetId="1">City&amp;" "&amp;State</definedName>
    <definedName name="_loc1" localSheetId="33">City&amp;" "&amp;State</definedName>
    <definedName name="_loc1" localSheetId="15">City&amp;" "&amp;State</definedName>
    <definedName name="_loc1" localSheetId="0">City&amp;" "&amp;State</definedName>
    <definedName name="_loc1" localSheetId="4">City&amp;" "&amp;State</definedName>
    <definedName name="_loc1" localSheetId="41">City&amp;" "&amp;State</definedName>
    <definedName name="_loc1" localSheetId="40">City&amp;" "&amp;State</definedName>
    <definedName name="_loc1" localSheetId="7">City&amp;" "&amp;State</definedName>
    <definedName name="_loc1" localSheetId="3">City&amp;" "&amp;State</definedName>
    <definedName name="_loc1" localSheetId="5">City&amp;" "&amp;State</definedName>
    <definedName name="_loc1" localSheetId="17">City&amp;" "&amp;State</definedName>
    <definedName name="_loc1">City&amp;" "&amp;State</definedName>
    <definedName name="_mm1" localSheetId="41">#REF!</definedName>
    <definedName name="_mm1" localSheetId="40">#REF!</definedName>
    <definedName name="_mm1" localSheetId="7">#REF!</definedName>
    <definedName name="_mm1" localSheetId="5">#REF!</definedName>
    <definedName name="_mm1">#REF!</definedName>
    <definedName name="_mm2" localSheetId="41">#REF!</definedName>
    <definedName name="_mm2" localSheetId="7">#REF!</definedName>
    <definedName name="_mm2" localSheetId="5">#REF!</definedName>
    <definedName name="_mm2">#REF!</definedName>
    <definedName name="_mm3" localSheetId="41">#REF!</definedName>
    <definedName name="_mm3" localSheetId="7">#REF!</definedName>
    <definedName name="_mm3" localSheetId="5">#REF!</definedName>
    <definedName name="_mm3">#REF!</definedName>
    <definedName name="_N" localSheetId="14" hidden="1">{#N/A,#N/A,FALSE,"MODULE3"}</definedName>
    <definedName name="_N" localSheetId="15" hidden="1">{#N/A,#N/A,FALSE,"MODULE3"}</definedName>
    <definedName name="_N" localSheetId="41" hidden="1">{#N/A,#N/A,FALSE,"MODULE3"}</definedName>
    <definedName name="_N" localSheetId="40" hidden="1">{#N/A,#N/A,FALSE,"MODULE3"}</definedName>
    <definedName name="_N" localSheetId="7" hidden="1">{#N/A,#N/A,FALSE,"MODULE3"}</definedName>
    <definedName name="_N" localSheetId="17" hidden="1">{#N/A,#N/A,FALSE,"MODULE3"}</definedName>
    <definedName name="_N" hidden="1">{#N/A,#N/A,FALSE,"MODULE3"}</definedName>
    <definedName name="_Nk099" localSheetId="41">#REF!</definedName>
    <definedName name="_Nk099" localSheetId="40">#REF!</definedName>
    <definedName name="_Nk099" localSheetId="7">#REF!</definedName>
    <definedName name="_Nk099" localSheetId="5">#REF!</definedName>
    <definedName name="_Nk099">#REF!</definedName>
    <definedName name="_OCM01">[17]office!$A$19</definedName>
    <definedName name="_Order1" hidden="1">255</definedName>
    <definedName name="_Order2" hidden="1">0</definedName>
    <definedName name="_Parse_Out" localSheetId="5" hidden="1">'[23]BUD-8306'!#REF!</definedName>
    <definedName name="_Parse_Out" hidden="1">'[23]BUD-8306'!#REF!</definedName>
    <definedName name="_Parse_Out_2" localSheetId="41" hidden="1">#REF!</definedName>
    <definedName name="_Parse_Out_2" localSheetId="40" hidden="1">#REF!</definedName>
    <definedName name="_Parse_Out_2" localSheetId="7" hidden="1">#REF!</definedName>
    <definedName name="_Parse_Out_2" localSheetId="5" hidden="1">#REF!</definedName>
    <definedName name="_Parse_Out_2" hidden="1">#REF!</definedName>
    <definedName name="_pcc1" localSheetId="41">#REF!</definedName>
    <definedName name="_pcc1" localSheetId="7">#REF!</definedName>
    <definedName name="_pcc1" localSheetId="5">#REF!</definedName>
    <definedName name="_pcc1">#REF!</definedName>
    <definedName name="_pcc2" localSheetId="41">#REF!</definedName>
    <definedName name="_pcc2" localSheetId="7">#REF!</definedName>
    <definedName name="_pcc2" localSheetId="5">#REF!</definedName>
    <definedName name="_pcc2">#REF!</definedName>
    <definedName name="_pcc3" localSheetId="5">#REF!</definedName>
    <definedName name="_pcc3">#REF!</definedName>
    <definedName name="_PCC4" localSheetId="5">#REF!</definedName>
    <definedName name="_PCC4">#REF!</definedName>
    <definedName name="_pd1" localSheetId="5">#REF!</definedName>
    <definedName name="_pd1">#REF!</definedName>
    <definedName name="_pd2" localSheetId="5">#REF!</definedName>
    <definedName name="_pd2">#REF!</definedName>
    <definedName name="_plb1" localSheetId="5">#REF!</definedName>
    <definedName name="_plb1">#REF!</definedName>
    <definedName name="_plb2" localSheetId="5">#REF!</definedName>
    <definedName name="_plb2">#REF!</definedName>
    <definedName name="_plb3" localSheetId="5">#REF!</definedName>
    <definedName name="_plb3">#REF!</definedName>
    <definedName name="_plb4" localSheetId="5">#REF!</definedName>
    <definedName name="_plb4">#REF!</definedName>
    <definedName name="_rim4" localSheetId="5">#REF!</definedName>
    <definedName name="_rim4">#REF!</definedName>
    <definedName name="_rm4" localSheetId="5">#REF!</definedName>
    <definedName name="_rm4">#REF!</definedName>
    <definedName name="_RNN1" localSheetId="5">[14]COLUMN!#REF!</definedName>
    <definedName name="_RNN1">[14]COLUMN!#REF!</definedName>
    <definedName name="_sec1" localSheetId="41">#REF!</definedName>
    <definedName name="_sec1" localSheetId="40">#REF!</definedName>
    <definedName name="_sec1" localSheetId="7">#REF!</definedName>
    <definedName name="_sec1" localSheetId="5">#REF!</definedName>
    <definedName name="_sec1">#REF!</definedName>
    <definedName name="_Sec2" localSheetId="41">#REF!</definedName>
    <definedName name="_Sec2" localSheetId="40">#REF!</definedName>
    <definedName name="_Sec2" localSheetId="7">#REF!</definedName>
    <definedName name="_Sec2" localSheetId="5">#REF!</definedName>
    <definedName name="_Sec2">#REF!</definedName>
    <definedName name="_sec3" localSheetId="41">#REF!</definedName>
    <definedName name="_sec3" localSheetId="40">#REF!</definedName>
    <definedName name="_sec3" localSheetId="7">#REF!</definedName>
    <definedName name="_sec3" localSheetId="5">#REF!</definedName>
    <definedName name="_sec3">#REF!</definedName>
    <definedName name="_Sec4" localSheetId="5">#REF!</definedName>
    <definedName name="_Sec4">#REF!</definedName>
    <definedName name="_sec5" localSheetId="5">#REF!</definedName>
    <definedName name="_sec5">#REF!</definedName>
    <definedName name="_sec6" localSheetId="5">#REF!</definedName>
    <definedName name="_sec6">#REF!</definedName>
    <definedName name="_sec7" localSheetId="5">#REF!</definedName>
    <definedName name="_sec7">#REF!</definedName>
    <definedName name="_sec71" localSheetId="5">#REF!</definedName>
    <definedName name="_sec71">#REF!</definedName>
    <definedName name="_SEC77" localSheetId="5">#REF!</definedName>
    <definedName name="_SEC77">#REF!</definedName>
    <definedName name="_sec8" localSheetId="5">#REF!</definedName>
    <definedName name="_sec8">#REF!</definedName>
    <definedName name="_sec81" localSheetId="5">#REF!</definedName>
    <definedName name="_sec81">#REF!</definedName>
    <definedName name="_SEC88" localSheetId="5">#REF!</definedName>
    <definedName name="_SEC88">#REF!</definedName>
    <definedName name="_SEC9" localSheetId="5">#REF!</definedName>
    <definedName name="_SEC9">#REF!</definedName>
    <definedName name="_SEG1">[17]Lab!$H:$I</definedName>
    <definedName name="_SH1" localSheetId="41">#REF!</definedName>
    <definedName name="_SH1" localSheetId="40">#REF!</definedName>
    <definedName name="_SH1" localSheetId="7">#REF!</definedName>
    <definedName name="_SH1" localSheetId="5">#REF!</definedName>
    <definedName name="_SH1">#REF!</definedName>
    <definedName name="_SH2" localSheetId="41">#REF!</definedName>
    <definedName name="_SH2" localSheetId="40">#REF!</definedName>
    <definedName name="_SH2" localSheetId="7">#REF!</definedName>
    <definedName name="_SH2" localSheetId="5">#REF!</definedName>
    <definedName name="_SH2">#REF!</definedName>
    <definedName name="_SH3" localSheetId="41">#REF!</definedName>
    <definedName name="_SH3" localSheetId="40">#REF!</definedName>
    <definedName name="_SH3" localSheetId="7">#REF!</definedName>
    <definedName name="_SH3" localSheetId="5">#REF!</definedName>
    <definedName name="_SH3">#REF!</definedName>
    <definedName name="_SH4" localSheetId="5">#REF!</definedName>
    <definedName name="_SH4">#REF!</definedName>
    <definedName name="_SH5" localSheetId="5">#REF!</definedName>
    <definedName name="_SH5">#REF!</definedName>
    <definedName name="_SK1" localSheetId="14" hidden="1">{"ss",#N/A,FALSE,"MODULE3"}</definedName>
    <definedName name="_SK1" localSheetId="15" hidden="1">{"ss",#N/A,FALSE,"MODULE3"}</definedName>
    <definedName name="_SK1" localSheetId="41" hidden="1">{"ss",#N/A,FALSE,"MODULE3"}</definedName>
    <definedName name="_SK1" localSheetId="40" hidden="1">{"ss",#N/A,FALSE,"MODULE3"}</definedName>
    <definedName name="_SK1" localSheetId="7" hidden="1">{"ss",#N/A,FALSE,"MODULE3"}</definedName>
    <definedName name="_SK1" localSheetId="17" hidden="1">{"ss",#N/A,FALSE,"MODULE3"}</definedName>
    <definedName name="_SK1" hidden="1">{"ss",#N/A,FALSE,"MODULE3"}</definedName>
    <definedName name="_Sort" localSheetId="41" hidden="1">#REF!</definedName>
    <definedName name="_Sort" localSheetId="40" hidden="1">#REF!</definedName>
    <definedName name="_Sort" localSheetId="7" hidden="1">#REF!</definedName>
    <definedName name="_Sort" localSheetId="5" hidden="1">#REF!</definedName>
    <definedName name="_Sort" hidden="1">#REF!</definedName>
    <definedName name="_SSS3" localSheetId="41">'[12]col-reinft1'!#REF!</definedName>
    <definedName name="_SSS3" localSheetId="7">'[12]col-reinft1'!#REF!</definedName>
    <definedName name="_SSS3" localSheetId="5">'[12]col-reinft1'!#REF!</definedName>
    <definedName name="_SSS3">'[12]col-reinft1'!#REF!</definedName>
    <definedName name="_TB2">'[15]SPT vs PHI'!$B$2:$C$65</definedName>
    <definedName name="_tf1">[10]Intro!$J$140</definedName>
    <definedName name="_tf2">[10]Intro!$J$142</definedName>
    <definedName name="_tf3">[10]Intro!$J$148</definedName>
    <definedName name="_tf4">[10]Intro!$J$150</definedName>
    <definedName name="_tfd1">[10]Intro!$L$141</definedName>
    <definedName name="_tfd2">[10]Intro!$L$143</definedName>
    <definedName name="_tfd3">[10]Intro!$L$147</definedName>
    <definedName name="_tfd4">[10]Intro!$L$149</definedName>
    <definedName name="_tk1" localSheetId="41">#REF!</definedName>
    <definedName name="_tk1" localSheetId="40">#REF!</definedName>
    <definedName name="_tk1" localSheetId="7">#REF!</definedName>
    <definedName name="_tk1" localSheetId="5">#REF!</definedName>
    <definedName name="_tk1">#REF!</definedName>
    <definedName name="_tr1">[10]Intro!$C$140</definedName>
    <definedName name="_tr2">[10]Intro!$C$142</definedName>
    <definedName name="_tr3">[10]Intro!$C$150</definedName>
    <definedName name="_trd1">[10]Intro!$B$140</definedName>
    <definedName name="_trd2">[10]Intro!$B$142</definedName>
    <definedName name="_trd3">[10]Intro!$B$148</definedName>
    <definedName name="_upa4">[18]upa!$I:$M</definedName>
    <definedName name="_WN7" localSheetId="14" hidden="1">{#N/A,#N/A,FALSE,"MODULE3"}</definedName>
    <definedName name="_WN7" localSheetId="15" hidden="1">{#N/A,#N/A,FALSE,"MODULE3"}</definedName>
    <definedName name="_WN7" localSheetId="41" hidden="1">{#N/A,#N/A,FALSE,"MODULE3"}</definedName>
    <definedName name="_WN7" localSheetId="40" hidden="1">{#N/A,#N/A,FALSE,"MODULE3"}</definedName>
    <definedName name="_WN7" localSheetId="7" hidden="1">{#N/A,#N/A,FALSE,"MODULE3"}</definedName>
    <definedName name="_WN7" localSheetId="17" hidden="1">{#N/A,#N/A,FALSE,"MODULE3"}</definedName>
    <definedName name="_WN7" hidden="1">{#N/A,#N/A,FALSE,"MODULE3"}</definedName>
    <definedName name="a" localSheetId="20">#REF!</definedName>
    <definedName name="a" localSheetId="22">#REF!</definedName>
    <definedName name="a" localSheetId="36">#REF!</definedName>
    <definedName name="A" localSheetId="41">#REF!</definedName>
    <definedName name="A" localSheetId="40">#REF!</definedName>
    <definedName name="A" localSheetId="7">#REF!</definedName>
    <definedName name="A" localSheetId="5">#REF!</definedName>
    <definedName name="A">#REF!</definedName>
    <definedName name="A_Point" localSheetId="41">#REF!</definedName>
    <definedName name="A_Point" localSheetId="40">#REF!</definedName>
    <definedName name="A_Point" localSheetId="7">#REF!</definedName>
    <definedName name="A_Point" localSheetId="5">#REF!</definedName>
    <definedName name="A_Point">#REF!</definedName>
    <definedName name="A1M170" localSheetId="41">#REF!</definedName>
    <definedName name="A1M170" localSheetId="40">#REF!</definedName>
    <definedName name="A1M170" localSheetId="7">#REF!</definedName>
    <definedName name="A1M170" localSheetId="5">#REF!</definedName>
    <definedName name="A1M170">#REF!</definedName>
    <definedName name="a1q1" localSheetId="5">#REF!</definedName>
    <definedName name="a1q1">#REF!</definedName>
    <definedName name="aa" localSheetId="14" hidden="1">{#N/A,#N/A,FALSE,"11-NSC"}</definedName>
    <definedName name="aa" localSheetId="15" hidden="1">{#N/A,#N/A,FALSE,"11-NSC"}</definedName>
    <definedName name="aa" localSheetId="41" hidden="1">{#N/A,#N/A,FALSE,"11-NSC"}</definedName>
    <definedName name="aa" localSheetId="40" hidden="1">{#N/A,#N/A,FALSE,"11-NSC"}</definedName>
    <definedName name="aa" localSheetId="7" hidden="1">{#N/A,#N/A,FALSE,"11-NSC"}</definedName>
    <definedName name="aa" localSheetId="17" hidden="1">{#N/A,#N/A,FALSE,"11-NSC"}</definedName>
    <definedName name="aa" hidden="1">{#N/A,#N/A,FALSE,"11-NSC"}</definedName>
    <definedName name="AAA" localSheetId="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AA" localSheetId="1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AA"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AA"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AA" localSheetId="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AA" localSheetId="1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AA"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AAA" localSheetId="41">#REF!</definedName>
    <definedName name="AAAA" localSheetId="40">#REF!</definedName>
    <definedName name="AAAA" localSheetId="7">#REF!</definedName>
    <definedName name="AAAA" localSheetId="5">#REF!</definedName>
    <definedName name="AAAA">#REF!</definedName>
    <definedName name="AAAA2" localSheetId="14" hidden="1">{#N/A,#N/A,FALSE,"GS";#N/A,#N/A,FALSE,"Cost Code Summary";#N/A,#N/A,FALSE,"VO";#N/A,#N/A,FALSE,"CUM FLUCT";#N/A,#N/A,FALSE,"Fluct";#N/A,#N/A,FALSE,"Bill 3";#N/A,#N/A,FALSE,"Bill 4";#N/A,#N/A,FALSE,"bill 5";#N/A,#N/A,FALSE,"Bill 7";#N/A,#N/A,FALSE,"Bill 8";#N/A,#N/A,FALSE,"Bill 10";#N/A,#N/A,FALSE,"Bill 12"}</definedName>
    <definedName name="AAAA2" localSheetId="15" hidden="1">{#N/A,#N/A,FALSE,"GS";#N/A,#N/A,FALSE,"Cost Code Summary";#N/A,#N/A,FALSE,"VO";#N/A,#N/A,FALSE,"CUM FLUCT";#N/A,#N/A,FALSE,"Fluct";#N/A,#N/A,FALSE,"Bill 3";#N/A,#N/A,FALSE,"Bill 4";#N/A,#N/A,FALSE,"bill 5";#N/A,#N/A,FALSE,"Bill 7";#N/A,#N/A,FALSE,"Bill 8";#N/A,#N/A,FALSE,"Bill 10";#N/A,#N/A,FALSE,"Bill 12"}</definedName>
    <definedName name="AAAA2" localSheetId="41" hidden="1">{#N/A,#N/A,FALSE,"GS";#N/A,#N/A,FALSE,"Cost Code Summary";#N/A,#N/A,FALSE,"VO";#N/A,#N/A,FALSE,"CUM FLUCT";#N/A,#N/A,FALSE,"Fluct";#N/A,#N/A,FALSE,"Bill 3";#N/A,#N/A,FALSE,"Bill 4";#N/A,#N/A,FALSE,"bill 5";#N/A,#N/A,FALSE,"Bill 7";#N/A,#N/A,FALSE,"Bill 8";#N/A,#N/A,FALSE,"Bill 10";#N/A,#N/A,FALSE,"Bill 12"}</definedName>
    <definedName name="AAAA2" localSheetId="40" hidden="1">{#N/A,#N/A,FALSE,"GS";#N/A,#N/A,FALSE,"Cost Code Summary";#N/A,#N/A,FALSE,"VO";#N/A,#N/A,FALSE,"CUM FLUCT";#N/A,#N/A,FALSE,"Fluct";#N/A,#N/A,FALSE,"Bill 3";#N/A,#N/A,FALSE,"Bill 4";#N/A,#N/A,FALSE,"bill 5";#N/A,#N/A,FALSE,"Bill 7";#N/A,#N/A,FALSE,"Bill 8";#N/A,#N/A,FALSE,"Bill 10";#N/A,#N/A,FALSE,"Bill 12"}</definedName>
    <definedName name="AAAA2" localSheetId="7" hidden="1">{#N/A,#N/A,FALSE,"GS";#N/A,#N/A,FALSE,"Cost Code Summary";#N/A,#N/A,FALSE,"VO";#N/A,#N/A,FALSE,"CUM FLUCT";#N/A,#N/A,FALSE,"Fluct";#N/A,#N/A,FALSE,"Bill 3";#N/A,#N/A,FALSE,"Bill 4";#N/A,#N/A,FALSE,"bill 5";#N/A,#N/A,FALSE,"Bill 7";#N/A,#N/A,FALSE,"Bill 8";#N/A,#N/A,FALSE,"Bill 10";#N/A,#N/A,FALSE,"Bill 12"}</definedName>
    <definedName name="AAAA2" localSheetId="17" hidden="1">{#N/A,#N/A,FALSE,"GS";#N/A,#N/A,FALSE,"Cost Code Summary";#N/A,#N/A,FALSE,"VO";#N/A,#N/A,FALSE,"CUM FLUCT";#N/A,#N/A,FALSE,"Fluct";#N/A,#N/A,FALSE,"Bill 3";#N/A,#N/A,FALSE,"Bill 4";#N/A,#N/A,FALSE,"bill 5";#N/A,#N/A,FALSE,"Bill 7";#N/A,#N/A,FALSE,"Bill 8";#N/A,#N/A,FALSE,"Bill 10";#N/A,#N/A,FALSE,"Bill 12"}</definedName>
    <definedName name="AAAA2" hidden="1">{#N/A,#N/A,FALSE,"GS";#N/A,#N/A,FALSE,"Cost Code Summary";#N/A,#N/A,FALSE,"VO";#N/A,#N/A,FALSE,"CUM FLUCT";#N/A,#N/A,FALSE,"Fluct";#N/A,#N/A,FALSE,"Bill 3";#N/A,#N/A,FALSE,"Bill 4";#N/A,#N/A,FALSE,"bill 5";#N/A,#N/A,FALSE,"Bill 7";#N/A,#N/A,FALSE,"Bill 8";#N/A,#N/A,FALSE,"Bill 10";#N/A,#N/A,FALSE,"Bill 12"}</definedName>
    <definedName name="aaaa5" localSheetId="41">#REF!</definedName>
    <definedName name="aaaa5" localSheetId="40">#REF!</definedName>
    <definedName name="aaaa5" localSheetId="7">#REF!</definedName>
    <definedName name="aaaa5" localSheetId="5">#REF!</definedName>
    <definedName name="aaaa5">#REF!</definedName>
    <definedName name="aaaaa" localSheetId="41">#REF!</definedName>
    <definedName name="aaaaa" localSheetId="40">#REF!</definedName>
    <definedName name="aaaaa" localSheetId="7">#REF!</definedName>
    <definedName name="aaaaa" localSheetId="5">#REF!</definedName>
    <definedName name="aaaaa">#REF!</definedName>
    <definedName name="aaaaaa" localSheetId="41">#REF!</definedName>
    <definedName name="aaaaaa" localSheetId="40">#REF!</definedName>
    <definedName name="aaaaaa" localSheetId="7">#REF!</definedName>
    <definedName name="aaaaaa" localSheetId="5">#REF!</definedName>
    <definedName name="aaaaaa">#REF!</definedName>
    <definedName name="aaaaaaaaaaaaaaa" localSheetId="5">#REF!</definedName>
    <definedName name="aaaaaaaaaaaaaaa">#REF!</definedName>
    <definedName name="aaaaaaaaaaaaaaaaaaa" localSheetId="5">'[24]發包單價差-車站組鋼筋'!#REF!</definedName>
    <definedName name="aaaaaaaaaaaaaaaaaaa">'[24]發包單價差-車站組鋼筋'!#REF!</definedName>
    <definedName name="aaaaaaaaaaaaaaaaaaaaaaaaaaaaaaaaaaaa" localSheetId="41">#REF!</definedName>
    <definedName name="aaaaaaaaaaaaaaaaaaaaaaaaaaaaaaaaaaaa" localSheetId="40">#REF!</definedName>
    <definedName name="aaaaaaaaaaaaaaaaaaaaaaaaaaaaaaaaaaaa" localSheetId="7">#REF!</definedName>
    <definedName name="aaaaaaaaaaaaaaaaaaaaaaaaaaaaaaaaaaaa" localSheetId="5">#REF!</definedName>
    <definedName name="aaaaaaaaaaaaaaaaaaaaaaaaaaaaaaaaaaaa">#REF!</definedName>
    <definedName name="abc" localSheetId="41" hidden="1">[25]BHANDUP!#REF!</definedName>
    <definedName name="abc" localSheetId="40" hidden="1">[25]BHANDUP!#REF!</definedName>
    <definedName name="abc" localSheetId="7" hidden="1">[25]BHANDUP!#REF!</definedName>
    <definedName name="abc" localSheetId="5" hidden="1">[25]BHANDUP!#REF!</definedName>
    <definedName name="abc" hidden="1">[25]BHANDUP!#REF!</definedName>
    <definedName name="abg" localSheetId="41">#REF!</definedName>
    <definedName name="abg" localSheetId="40">#REF!</definedName>
    <definedName name="abg" localSheetId="7">#REF!</definedName>
    <definedName name="abg" localSheetId="5">#REF!</definedName>
    <definedName name="abg">#REF!</definedName>
    <definedName name="abp" localSheetId="14" hidden="1">{"form-D1",#N/A,FALSE,"FORM-D1";"form-D1_amt",#N/A,FALSE,"FORM-D1"}</definedName>
    <definedName name="abp" localSheetId="15" hidden="1">{"form-D1",#N/A,FALSE,"FORM-D1";"form-D1_amt",#N/A,FALSE,"FORM-D1"}</definedName>
    <definedName name="abp" localSheetId="41" hidden="1">{"form-D1",#N/A,FALSE,"FORM-D1";"form-D1_amt",#N/A,FALSE,"FORM-D1"}</definedName>
    <definedName name="abp" localSheetId="40" hidden="1">{"form-D1",#N/A,FALSE,"FORM-D1";"form-D1_amt",#N/A,FALSE,"FORM-D1"}</definedName>
    <definedName name="abp" localSheetId="7" hidden="1">{"form-D1",#N/A,FALSE,"FORM-D1";"form-D1_amt",#N/A,FALSE,"FORM-D1"}</definedName>
    <definedName name="abp" localSheetId="17" hidden="1">{"form-D1",#N/A,FALSE,"FORM-D1";"form-D1_amt",#N/A,FALSE,"FORM-D1"}</definedName>
    <definedName name="abp" hidden="1">{"form-D1",#N/A,FALSE,"FORM-D1";"form-D1_amt",#N/A,FALSE,"FORM-D1"}</definedName>
    <definedName name="abst" localSheetId="14" hidden="1">{#N/A,#N/A,TRUE,"Front";#N/A,#N/A,TRUE,"Simple Letter";#N/A,#N/A,TRUE,"Inside";#N/A,#N/A,TRUE,"Contents";#N/A,#N/A,TRUE,"Basis";#N/A,#N/A,TRUE,"Inclusions";#N/A,#N/A,TRUE,"Exclusions";#N/A,#N/A,TRUE,"Areas";#N/A,#N/A,TRUE,"Summary";#N/A,#N/A,TRUE,"Detail"}</definedName>
    <definedName name="abst" localSheetId="15" hidden="1">{#N/A,#N/A,TRUE,"Front";#N/A,#N/A,TRUE,"Simple Letter";#N/A,#N/A,TRUE,"Inside";#N/A,#N/A,TRUE,"Contents";#N/A,#N/A,TRUE,"Basis";#N/A,#N/A,TRUE,"Inclusions";#N/A,#N/A,TRUE,"Exclusions";#N/A,#N/A,TRUE,"Areas";#N/A,#N/A,TRUE,"Summary";#N/A,#N/A,TRUE,"Detail"}</definedName>
    <definedName name="abst" localSheetId="41" hidden="1">{#N/A,#N/A,TRUE,"Front";#N/A,#N/A,TRUE,"Simple Letter";#N/A,#N/A,TRUE,"Inside";#N/A,#N/A,TRUE,"Contents";#N/A,#N/A,TRUE,"Basis";#N/A,#N/A,TRUE,"Inclusions";#N/A,#N/A,TRUE,"Exclusions";#N/A,#N/A,TRUE,"Areas";#N/A,#N/A,TRUE,"Summary";#N/A,#N/A,TRUE,"Detail"}</definedName>
    <definedName name="abst" localSheetId="40" hidden="1">{#N/A,#N/A,TRUE,"Front";#N/A,#N/A,TRUE,"Simple Letter";#N/A,#N/A,TRUE,"Inside";#N/A,#N/A,TRUE,"Contents";#N/A,#N/A,TRUE,"Basis";#N/A,#N/A,TRUE,"Inclusions";#N/A,#N/A,TRUE,"Exclusions";#N/A,#N/A,TRUE,"Areas";#N/A,#N/A,TRUE,"Summary";#N/A,#N/A,TRUE,"Detail"}</definedName>
    <definedName name="abst" localSheetId="7" hidden="1">{#N/A,#N/A,TRUE,"Front";#N/A,#N/A,TRUE,"Simple Letter";#N/A,#N/A,TRUE,"Inside";#N/A,#N/A,TRUE,"Contents";#N/A,#N/A,TRUE,"Basis";#N/A,#N/A,TRUE,"Inclusions";#N/A,#N/A,TRUE,"Exclusions";#N/A,#N/A,TRUE,"Areas";#N/A,#N/A,TRUE,"Summary";#N/A,#N/A,TRUE,"Detail"}</definedName>
    <definedName name="abst" localSheetId="17" hidden="1">{#N/A,#N/A,TRUE,"Front";#N/A,#N/A,TRUE,"Simple Letter";#N/A,#N/A,TRUE,"Inside";#N/A,#N/A,TRUE,"Contents";#N/A,#N/A,TRUE,"Basis";#N/A,#N/A,TRUE,"Inclusions";#N/A,#N/A,TRUE,"Exclusions";#N/A,#N/A,TRUE,"Areas";#N/A,#N/A,TRUE,"Summary";#N/A,#N/A,TRUE,"Detail"}</definedName>
    <definedName name="abst" hidden="1">{#N/A,#N/A,TRUE,"Front";#N/A,#N/A,TRUE,"Simple Letter";#N/A,#N/A,TRUE,"Inside";#N/A,#N/A,TRUE,"Contents";#N/A,#N/A,TRUE,"Basis";#N/A,#N/A,TRUE,"Inclusions";#N/A,#N/A,TRUE,"Exclusions";#N/A,#N/A,TRUE,"Areas";#N/A,#N/A,TRUE,"Summary";#N/A,#N/A,TRUE,"Detail"}</definedName>
    <definedName name="absth" localSheetId="14" hidden="1">{#N/A,#N/A,TRUE,"Front";#N/A,#N/A,TRUE,"Simple Letter";#N/A,#N/A,TRUE,"Inside";#N/A,#N/A,TRUE,"Contents";#N/A,#N/A,TRUE,"Basis";#N/A,#N/A,TRUE,"Inclusions";#N/A,#N/A,TRUE,"Exclusions";#N/A,#N/A,TRUE,"Areas";#N/A,#N/A,TRUE,"Summary";#N/A,#N/A,TRUE,"Detail"}</definedName>
    <definedName name="absth" localSheetId="15" hidden="1">{#N/A,#N/A,TRUE,"Front";#N/A,#N/A,TRUE,"Simple Letter";#N/A,#N/A,TRUE,"Inside";#N/A,#N/A,TRUE,"Contents";#N/A,#N/A,TRUE,"Basis";#N/A,#N/A,TRUE,"Inclusions";#N/A,#N/A,TRUE,"Exclusions";#N/A,#N/A,TRUE,"Areas";#N/A,#N/A,TRUE,"Summary";#N/A,#N/A,TRUE,"Detail"}</definedName>
    <definedName name="absth" localSheetId="41" hidden="1">{#N/A,#N/A,TRUE,"Front";#N/A,#N/A,TRUE,"Simple Letter";#N/A,#N/A,TRUE,"Inside";#N/A,#N/A,TRUE,"Contents";#N/A,#N/A,TRUE,"Basis";#N/A,#N/A,TRUE,"Inclusions";#N/A,#N/A,TRUE,"Exclusions";#N/A,#N/A,TRUE,"Areas";#N/A,#N/A,TRUE,"Summary";#N/A,#N/A,TRUE,"Detail"}</definedName>
    <definedName name="absth" localSheetId="40" hidden="1">{#N/A,#N/A,TRUE,"Front";#N/A,#N/A,TRUE,"Simple Letter";#N/A,#N/A,TRUE,"Inside";#N/A,#N/A,TRUE,"Contents";#N/A,#N/A,TRUE,"Basis";#N/A,#N/A,TRUE,"Inclusions";#N/A,#N/A,TRUE,"Exclusions";#N/A,#N/A,TRUE,"Areas";#N/A,#N/A,TRUE,"Summary";#N/A,#N/A,TRUE,"Detail"}</definedName>
    <definedName name="absth" localSheetId="7" hidden="1">{#N/A,#N/A,TRUE,"Front";#N/A,#N/A,TRUE,"Simple Letter";#N/A,#N/A,TRUE,"Inside";#N/A,#N/A,TRUE,"Contents";#N/A,#N/A,TRUE,"Basis";#N/A,#N/A,TRUE,"Inclusions";#N/A,#N/A,TRUE,"Exclusions";#N/A,#N/A,TRUE,"Areas";#N/A,#N/A,TRUE,"Summary";#N/A,#N/A,TRUE,"Detail"}</definedName>
    <definedName name="absth" localSheetId="17"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t" localSheetId="41">#REF!</definedName>
    <definedName name="Abstract" localSheetId="40">#REF!</definedName>
    <definedName name="Abstract" localSheetId="7">#REF!</definedName>
    <definedName name="Abstract" localSheetId="5">#REF!</definedName>
    <definedName name="Abstract">#REF!</definedName>
    <definedName name="AC" localSheetId="14" hidden="1">{"'Bill No. 7'!$A$1:$G$32"}</definedName>
    <definedName name="AC" localSheetId="15" hidden="1">{"'Bill No. 7'!$A$1:$G$32"}</definedName>
    <definedName name="AC" localSheetId="41" hidden="1">{"'Bill No. 7'!$A$1:$G$32"}</definedName>
    <definedName name="AC" localSheetId="40" hidden="1">{"'Bill No. 7'!$A$1:$G$32"}</definedName>
    <definedName name="AC" localSheetId="7" hidden="1">{"'Bill No. 7'!$A$1:$G$32"}</definedName>
    <definedName name="AC" localSheetId="17" hidden="1">{"'Bill No. 7'!$A$1:$G$32"}</definedName>
    <definedName name="AC" hidden="1">{"'Bill No. 7'!$A$1:$G$32"}</definedName>
    <definedName name="AccessDatabase" hidden="1">"D:\MIS\TALLY  31.09.04 sep\AS PER TALLY 31.09.04.mdb"</definedName>
    <definedName name="acv" localSheetId="41">'[26]IO List'!#REF!</definedName>
    <definedName name="acv" localSheetId="40">'[26]IO List'!#REF!</definedName>
    <definedName name="acv" localSheetId="7">'[26]IO List'!#REF!</definedName>
    <definedName name="acv" localSheetId="5">'[26]IO List'!#REF!</definedName>
    <definedName name="acv" localSheetId="17">'[26]IO List'!#REF!</definedName>
    <definedName name="acv">'[26]IO List'!#REF!</definedName>
    <definedName name="ad" localSheetId="41">[25]Sheet1!#REF!</definedName>
    <definedName name="ad" localSheetId="40">[25]Sheet1!#REF!</definedName>
    <definedName name="ad" localSheetId="7">[25]Sheet1!#REF!</definedName>
    <definedName name="ad" localSheetId="5">[25]Sheet1!#REF!</definedName>
    <definedName name="ad" localSheetId="17">[25]Sheet1!#REF!</definedName>
    <definedName name="ad">[25]Sheet1!#REF!</definedName>
    <definedName name="adadad" localSheetId="14" hidden="1">{"'Bill No. 7'!$A$1:$G$32"}</definedName>
    <definedName name="adadad" localSheetId="15" hidden="1">{"'Bill No. 7'!$A$1:$G$32"}</definedName>
    <definedName name="adadad" localSheetId="41" hidden="1">{"'Bill No. 7'!$A$1:$G$32"}</definedName>
    <definedName name="adadad" localSheetId="40" hidden="1">{"'Bill No. 7'!$A$1:$G$32"}</definedName>
    <definedName name="adadad" localSheetId="7" hidden="1">{"'Bill No. 7'!$A$1:$G$32"}</definedName>
    <definedName name="adadad" localSheetId="17" hidden="1">{"'Bill No. 7'!$A$1:$G$32"}</definedName>
    <definedName name="adadad" hidden="1">{"'Bill No. 7'!$A$1:$G$32"}</definedName>
    <definedName name="adas" localSheetId="14" hidden="1">{"'Bill No. 7'!$A$1:$G$32"}</definedName>
    <definedName name="adas" localSheetId="15" hidden="1">{"'Bill No. 7'!$A$1:$G$32"}</definedName>
    <definedName name="adas" localSheetId="41" hidden="1">{"'Bill No. 7'!$A$1:$G$32"}</definedName>
    <definedName name="adas" localSheetId="40" hidden="1">{"'Bill No. 7'!$A$1:$G$32"}</definedName>
    <definedName name="adas" localSheetId="7" hidden="1">{"'Bill No. 7'!$A$1:$G$32"}</definedName>
    <definedName name="adas" localSheetId="17" hidden="1">{"'Bill No. 7'!$A$1:$G$32"}</definedName>
    <definedName name="adas" hidden="1">{"'Bill No. 7'!$A$1:$G$32"}</definedName>
    <definedName name="additional" localSheetId="5">#REF!</definedName>
    <definedName name="additional">#REF!</definedName>
    <definedName name="aditya" localSheetId="14" hidden="1">{#N/A,#N/A,TRUE,"Front";#N/A,#N/A,TRUE,"Simple Letter";#N/A,#N/A,TRUE,"Inside";#N/A,#N/A,TRUE,"Contents";#N/A,#N/A,TRUE,"Basis";#N/A,#N/A,TRUE,"Inclusions";#N/A,#N/A,TRUE,"Exclusions";#N/A,#N/A,TRUE,"Areas";#N/A,#N/A,TRUE,"Summary";#N/A,#N/A,TRUE,"Detail"}</definedName>
    <definedName name="aditya" localSheetId="15" hidden="1">{#N/A,#N/A,TRUE,"Front";#N/A,#N/A,TRUE,"Simple Letter";#N/A,#N/A,TRUE,"Inside";#N/A,#N/A,TRUE,"Contents";#N/A,#N/A,TRUE,"Basis";#N/A,#N/A,TRUE,"Inclusions";#N/A,#N/A,TRUE,"Exclusions";#N/A,#N/A,TRUE,"Areas";#N/A,#N/A,TRUE,"Summary";#N/A,#N/A,TRUE,"Detail"}</definedName>
    <definedName name="aditya" localSheetId="41" hidden="1">{#N/A,#N/A,TRUE,"Front";#N/A,#N/A,TRUE,"Simple Letter";#N/A,#N/A,TRUE,"Inside";#N/A,#N/A,TRUE,"Contents";#N/A,#N/A,TRUE,"Basis";#N/A,#N/A,TRUE,"Inclusions";#N/A,#N/A,TRUE,"Exclusions";#N/A,#N/A,TRUE,"Areas";#N/A,#N/A,TRUE,"Summary";#N/A,#N/A,TRUE,"Detail"}</definedName>
    <definedName name="aditya" localSheetId="40" hidden="1">{#N/A,#N/A,TRUE,"Front";#N/A,#N/A,TRUE,"Simple Letter";#N/A,#N/A,TRUE,"Inside";#N/A,#N/A,TRUE,"Contents";#N/A,#N/A,TRUE,"Basis";#N/A,#N/A,TRUE,"Inclusions";#N/A,#N/A,TRUE,"Exclusions";#N/A,#N/A,TRUE,"Areas";#N/A,#N/A,TRUE,"Summary";#N/A,#N/A,TRUE,"Detail"}</definedName>
    <definedName name="aditya" localSheetId="7" hidden="1">{#N/A,#N/A,TRUE,"Front";#N/A,#N/A,TRUE,"Simple Letter";#N/A,#N/A,TRUE,"Inside";#N/A,#N/A,TRUE,"Contents";#N/A,#N/A,TRUE,"Basis";#N/A,#N/A,TRUE,"Inclusions";#N/A,#N/A,TRUE,"Exclusions";#N/A,#N/A,TRUE,"Areas";#N/A,#N/A,TRUE,"Summary";#N/A,#N/A,TRUE,"Detail"}</definedName>
    <definedName name="aditya" localSheetId="17" hidden="1">{#N/A,#N/A,TRUE,"Front";#N/A,#N/A,TRUE,"Simple Letter";#N/A,#N/A,TRUE,"Inside";#N/A,#N/A,TRUE,"Contents";#N/A,#N/A,TRUE,"Basis";#N/A,#N/A,TRUE,"Inclusions";#N/A,#N/A,TRUE,"Exclusions";#N/A,#N/A,TRUE,"Areas";#N/A,#N/A,TRUE,"Summary";#N/A,#N/A,TRUE,"Detail"}</definedName>
    <definedName name="aditya" hidden="1">{#N/A,#N/A,TRUE,"Front";#N/A,#N/A,TRUE,"Simple Letter";#N/A,#N/A,TRUE,"Inside";#N/A,#N/A,TRUE,"Contents";#N/A,#N/A,TRUE,"Basis";#N/A,#N/A,TRUE,"Inclusions";#N/A,#N/A,TRUE,"Exclusions";#N/A,#N/A,TRUE,"Areas";#N/A,#N/A,TRUE,"Summary";#N/A,#N/A,TRUE,"Detail"}</definedName>
    <definedName name="adsf" localSheetId="5">[25]Sheet1!#REF!</definedName>
    <definedName name="adsf">[25]Sheet1!#REF!</definedName>
    <definedName name="adx" localSheetId="14" hidden="1">{#N/A,#N/A,FALSE,"str_title";#N/A,#N/A,FALSE,"SUM";#N/A,#N/A,FALSE,"Scope";#N/A,#N/A,FALSE,"PIE-Jn";#N/A,#N/A,FALSE,"PIE-Jn_Hz";#N/A,#N/A,FALSE,"Liq_Plan";#N/A,#N/A,FALSE,"S_Curve";#N/A,#N/A,FALSE,"Liq_Prof";#N/A,#N/A,FALSE,"Man_Pwr";#N/A,#N/A,FALSE,"Man_Prof"}</definedName>
    <definedName name="adx" localSheetId="15" hidden="1">{#N/A,#N/A,FALSE,"str_title";#N/A,#N/A,FALSE,"SUM";#N/A,#N/A,FALSE,"Scope";#N/A,#N/A,FALSE,"PIE-Jn";#N/A,#N/A,FALSE,"PIE-Jn_Hz";#N/A,#N/A,FALSE,"Liq_Plan";#N/A,#N/A,FALSE,"S_Curve";#N/A,#N/A,FALSE,"Liq_Prof";#N/A,#N/A,FALSE,"Man_Pwr";#N/A,#N/A,FALSE,"Man_Prof"}</definedName>
    <definedName name="adx" localSheetId="17" hidden="1">{#N/A,#N/A,FALSE,"str_title";#N/A,#N/A,FALSE,"SUM";#N/A,#N/A,FALSE,"Scope";#N/A,#N/A,FALSE,"PIE-Jn";#N/A,#N/A,FALSE,"PIE-Jn_Hz";#N/A,#N/A,FALSE,"Liq_Plan";#N/A,#N/A,FALSE,"S_Curve";#N/A,#N/A,FALSE,"Liq_Prof";#N/A,#N/A,FALSE,"Man_Pwr";#N/A,#N/A,FALSE,"Man_Prof"}</definedName>
    <definedName name="adx" hidden="1">{#N/A,#N/A,FALSE,"str_title";#N/A,#N/A,FALSE,"SUM";#N/A,#N/A,FALSE,"Scope";#N/A,#N/A,FALSE,"PIE-Jn";#N/A,#N/A,FALSE,"PIE-Jn_Hz";#N/A,#N/A,FALSE,"Liq_Plan";#N/A,#N/A,FALSE,"S_Curve";#N/A,#N/A,FALSE,"Liq_Prof";#N/A,#N/A,FALSE,"Man_Pwr";#N/A,#N/A,FALSE,"Man_Prof"}</definedName>
    <definedName name="a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g" localSheetId="5">[27]Design!#REF!</definedName>
    <definedName name="Ag">[27]Design!#REF!</definedName>
    <definedName name="ajslk" localSheetId="14" hidden="1">{"form-D1",#N/A,FALSE,"FORM-D1";"form-D1_amt",#N/A,FALSE,"FORM-D1"}</definedName>
    <definedName name="ajslk" localSheetId="15" hidden="1">{"form-D1",#N/A,FALSE,"FORM-D1";"form-D1_amt",#N/A,FALSE,"FORM-D1"}</definedName>
    <definedName name="ajslk" localSheetId="41" hidden="1">{"form-D1",#N/A,FALSE,"FORM-D1";"form-D1_amt",#N/A,FALSE,"FORM-D1"}</definedName>
    <definedName name="ajslk" localSheetId="40" hidden="1">{"form-D1",#N/A,FALSE,"FORM-D1";"form-D1_amt",#N/A,FALSE,"FORM-D1"}</definedName>
    <definedName name="ajslk" localSheetId="7" hidden="1">{"form-D1",#N/A,FALSE,"FORM-D1";"form-D1_amt",#N/A,FALSE,"FORM-D1"}</definedName>
    <definedName name="ajslk" localSheetId="17" hidden="1">{"form-D1",#N/A,FALSE,"FORM-D1";"form-D1_amt",#N/A,FALSE,"FORM-D1"}</definedName>
    <definedName name="ajslk" hidden="1">{"form-D1",#N/A,FALSE,"FORM-D1";"form-D1_amt",#N/A,FALSE,"FORM-D1"}</definedName>
    <definedName name="aksj" localSheetId="14" hidden="1">{"form-D1",#N/A,FALSE,"FORM-D1";"form-D1_amt",#N/A,FALSE,"FORM-D1"}</definedName>
    <definedName name="aksj" localSheetId="15" hidden="1">{"form-D1",#N/A,FALSE,"FORM-D1";"form-D1_amt",#N/A,FALSE,"FORM-D1"}</definedName>
    <definedName name="aksj" localSheetId="41" hidden="1">{"form-D1",#N/A,FALSE,"FORM-D1";"form-D1_amt",#N/A,FALSE,"FORM-D1"}</definedName>
    <definedName name="aksj" localSheetId="40" hidden="1">{"form-D1",#N/A,FALSE,"FORM-D1";"form-D1_amt",#N/A,FALSE,"FORM-D1"}</definedName>
    <definedName name="aksj" localSheetId="7" hidden="1">{"form-D1",#N/A,FALSE,"FORM-D1";"form-D1_amt",#N/A,FALSE,"FORM-D1"}</definedName>
    <definedName name="aksj" localSheetId="17" hidden="1">{"form-D1",#N/A,FALSE,"FORM-D1";"form-D1_amt",#N/A,FALSE,"FORM-D1"}</definedName>
    <definedName name="aksj" hidden="1">{"form-D1",#N/A,FALSE,"FORM-D1";"form-D1_amt",#N/A,FALSE,"FORM-D1"}</definedName>
    <definedName name="Amen">13/100</definedName>
    <definedName name="AMTMONWISE" localSheetId="41">'[28]Main Block'!#REF!</definedName>
    <definedName name="AMTMONWISE" localSheetId="40">'[28]Main Block'!#REF!</definedName>
    <definedName name="AMTMONWISE" localSheetId="7">'[28]Main Block'!#REF!</definedName>
    <definedName name="AMTMONWISE" localSheetId="5">'[28]Main Block'!#REF!</definedName>
    <definedName name="AMTMONWISE">'[28]Main Block'!#REF!</definedName>
    <definedName name="anb" localSheetId="41">#REF!</definedName>
    <definedName name="anb" localSheetId="40">#REF!</definedName>
    <definedName name="anb" localSheetId="7">#REF!</definedName>
    <definedName name="anb" localSheetId="5">#REF!</definedName>
    <definedName name="anb">#REF!</definedName>
    <definedName name="ann" localSheetId="41">#REF!</definedName>
    <definedName name="ann" localSheetId="7">#REF!</definedName>
    <definedName name="ann" localSheetId="5">#REF!</definedName>
    <definedName name="ann">#REF!</definedName>
    <definedName name="anne" localSheetId="41">#REF!</definedName>
    <definedName name="anne" localSheetId="7">#REF!</definedName>
    <definedName name="anne" localSheetId="5">#REF!</definedName>
    <definedName name="anne">#REF!</definedName>
    <definedName name="annealing" localSheetId="5">#REF!</definedName>
    <definedName name="annealing">#REF!</definedName>
    <definedName name="annealing1" localSheetId="5">#REF!</definedName>
    <definedName name="annealing1">#REF!</definedName>
    <definedName name="anp" localSheetId="14" hidden="1">{#N/A,#N/A,FALSE,"MODULE3"}</definedName>
    <definedName name="anp" localSheetId="15" hidden="1">{#N/A,#N/A,FALSE,"MODULE3"}</definedName>
    <definedName name="anp" localSheetId="41" hidden="1">{#N/A,#N/A,FALSE,"MODULE3"}</definedName>
    <definedName name="anp" localSheetId="40" hidden="1">{#N/A,#N/A,FALSE,"MODULE3"}</definedName>
    <definedName name="anp" localSheetId="7" hidden="1">{#N/A,#N/A,FALSE,"MODULE3"}</definedName>
    <definedName name="anp" localSheetId="17" hidden="1">{#N/A,#N/A,FALSE,"MODULE3"}</definedName>
    <definedName name="anp" hidden="1">{#N/A,#N/A,FALSE,"MODULE3"}</definedName>
    <definedName name="anscount" hidden="1">1</definedName>
    <definedName name="ap" localSheetId="41">#REF!</definedName>
    <definedName name="ap" localSheetId="40">#REF!</definedName>
    <definedName name="ap" localSheetId="7">#REF!</definedName>
    <definedName name="ap" localSheetId="5">#REF!</definedName>
    <definedName name="ap">#REF!</definedName>
    <definedName name="apet" localSheetId="41">#REF!</definedName>
    <definedName name="apet" localSheetId="40">#REF!</definedName>
    <definedName name="apet" localSheetId="7">#REF!</definedName>
    <definedName name="apet" localSheetId="5">#REF!</definedName>
    <definedName name="apet">#REF!</definedName>
    <definedName name="apk" localSheetId="14" hidden="1">{"form-D1",#N/A,FALSE,"FORM-D1";"form-D1_amt",#N/A,FALSE,"FORM-D1"}</definedName>
    <definedName name="apk" localSheetId="15" hidden="1">{"form-D1",#N/A,FALSE,"FORM-D1";"form-D1_amt",#N/A,FALSE,"FORM-D1"}</definedName>
    <definedName name="apk" localSheetId="41" hidden="1">{"form-D1",#N/A,FALSE,"FORM-D1";"form-D1_amt",#N/A,FALSE,"FORM-D1"}</definedName>
    <definedName name="apk" localSheetId="40" hidden="1">{"form-D1",#N/A,FALSE,"FORM-D1";"form-D1_amt",#N/A,FALSE,"FORM-D1"}</definedName>
    <definedName name="apk" localSheetId="7" hidden="1">{"form-D1",#N/A,FALSE,"FORM-D1";"form-D1_amt",#N/A,FALSE,"FORM-D1"}</definedName>
    <definedName name="apk" localSheetId="17" hidden="1">{"form-D1",#N/A,FALSE,"FORM-D1";"form-D1_amt",#N/A,FALSE,"FORM-D1"}</definedName>
    <definedName name="apk" hidden="1">{"form-D1",#N/A,FALSE,"FORM-D1";"form-D1_amt",#N/A,FALSE,"FORM-D1"}</definedName>
    <definedName name="APR" localSheetId="14" hidden="1">{#N/A,#N/A,FALSE,"MODULE3"}</definedName>
    <definedName name="APR" localSheetId="15" hidden="1">{#N/A,#N/A,FALSE,"MODULE3"}</definedName>
    <definedName name="APR" localSheetId="41" hidden="1">{#N/A,#N/A,FALSE,"MODULE3"}</definedName>
    <definedName name="APR" localSheetId="40" hidden="1">{#N/A,#N/A,FALSE,"MODULE3"}</definedName>
    <definedName name="APR" localSheetId="7" hidden="1">{#N/A,#N/A,FALSE,"MODULE3"}</definedName>
    <definedName name="APR" localSheetId="17" hidden="1">{#N/A,#N/A,FALSE,"MODULE3"}</definedName>
    <definedName name="APR" hidden="1">{#N/A,#N/A,FALSE,"MODULE3"}</definedName>
    <definedName name="april_qty" localSheetId="41">#REF!</definedName>
    <definedName name="april_qty" localSheetId="40">#REF!</definedName>
    <definedName name="april_qty" localSheetId="7">#REF!</definedName>
    <definedName name="april_qty" localSheetId="5">#REF!</definedName>
    <definedName name="april_qty">#REF!</definedName>
    <definedName name="Area" localSheetId="41">#REF!</definedName>
    <definedName name="Area" localSheetId="40">#REF!</definedName>
    <definedName name="Area" localSheetId="7">#REF!</definedName>
    <definedName name="Area" localSheetId="5">#REF!</definedName>
    <definedName name="Area">#REF!</definedName>
    <definedName name="AREAS_CA_CANOPY__WAREHOUSE" localSheetId="41">#REF!</definedName>
    <definedName name="AREAS_CA_CANOPY__WAREHOUSE" localSheetId="40">#REF!</definedName>
    <definedName name="AREAS_CA_CANOPY__WAREHOUSE" localSheetId="7">#REF!</definedName>
    <definedName name="AREAS_CA_CANOPY__WAREHOUSE" localSheetId="5">#REF!</definedName>
    <definedName name="AREAS_CA_CANOPY__WAREHOUSE">#REF!</definedName>
    <definedName name="AREAS_CB_Canteen_Building" localSheetId="5">#REF!</definedName>
    <definedName name="AREAS_CB_Canteen_Building">#REF!</definedName>
    <definedName name="AREAS_CIPT_Tanker_CIP_Shed" localSheetId="5">#REF!</definedName>
    <definedName name="AREAS_CIPT_Tanker_CIP_Shed">#REF!</definedName>
    <definedName name="AREAS_CLRR_Contract_Labour_Rest_Room" localSheetId="5">#REF!</definedName>
    <definedName name="AREAS_CLRR_Contract_Labour_Rest_Room">#REF!</definedName>
    <definedName name="AREAS_CS_Chemical_Store" localSheetId="5">#REF!</definedName>
    <definedName name="AREAS_CS_Chemical_Store">#REF!</definedName>
    <definedName name="AREAS_ETPC_ETP_Civil_Works" localSheetId="5">#REF!</definedName>
    <definedName name="AREAS_ETPC_ETP_Civil_Works">#REF!</definedName>
    <definedName name="AREAS_EX_EXTERNAL_WORKS" localSheetId="5">#REF!</definedName>
    <definedName name="AREAS_EX_EXTERNAL_WORKS">#REF!</definedName>
    <definedName name="AREAS_FC_Farmer_s_Conference" localSheetId="5">#REF!</definedName>
    <definedName name="AREAS_FC_Farmer_s_Conference">#REF!</definedName>
    <definedName name="AREAS_FU_Fumigation" localSheetId="5">#REF!</definedName>
    <definedName name="AREAS_FU_Fumigation">#REF!</definedName>
    <definedName name="AREAS_GA_General_Area___Overall" localSheetId="5">#REF!</definedName>
    <definedName name="AREAS_GA_General_Area___Overall">#REF!</definedName>
    <definedName name="AREAS_GP_Guard_Posts" localSheetId="5">#REF!</definedName>
    <definedName name="AREAS_GP_Guard_Posts">#REF!</definedName>
    <definedName name="AREAS_LS_LubeOil_Stores" localSheetId="5">#REF!</definedName>
    <definedName name="AREAS_LS_LubeOil_Stores">#REF!</definedName>
    <definedName name="AREAS_MR_TB_Milk_Reception_Tanker_s_Bay" localSheetId="5">#REF!</definedName>
    <definedName name="AREAS_MR_TB_Milk_Reception_Tanker_s_Bay">#REF!</definedName>
    <definedName name="AREAS_MTF_Milk_Tank_Foundations" localSheetId="5">#REF!</definedName>
    <definedName name="AREAS_MTF_Milk_Tank_Foundations">#REF!</definedName>
    <definedName name="AREAS_PB_PROCESS_BUILDING" localSheetId="5">#REF!</definedName>
    <definedName name="AREAS_PB_PROCESS_BUILDING">#REF!</definedName>
    <definedName name="AREAS_PR_Pipe_Racks" localSheetId="5">#REF!</definedName>
    <definedName name="AREAS_PR_Pipe_Racks">#REF!</definedName>
    <definedName name="AREAS_SR_2_Security_Room___2" localSheetId="5">#REF!</definedName>
    <definedName name="AREAS_SR_2_Security_Room___2">#REF!</definedName>
    <definedName name="AREAS_SR_3_Store_Room" localSheetId="5">#REF!</definedName>
    <definedName name="AREAS_SR_3_Store_Room">#REF!</definedName>
    <definedName name="AREAS_ST_Stacks_near_Utility_Buildings" localSheetId="5">#REF!</definedName>
    <definedName name="AREAS_ST_Stacks_near_Utility_Buildings">#REF!</definedName>
    <definedName name="AREAS_SY_Scrap_Yard" localSheetId="5">#REF!</definedName>
    <definedName name="AREAS_SY_Scrap_Yard">#REF!</definedName>
    <definedName name="AREAS_TWW_Truck_Wheel_Wash" localSheetId="5">#REF!</definedName>
    <definedName name="AREAS_TWW_Truck_Wheel_Wash">#REF!</definedName>
    <definedName name="AREAS_TY_Transformer_Yard" localSheetId="5">#REF!</definedName>
    <definedName name="AREAS_TY_Transformer_Yard">#REF!</definedName>
    <definedName name="AREAS_UB_UTILITY_BLOCK" localSheetId="5">#REF!</definedName>
    <definedName name="AREAS_UB_UTILITY_BLOCK">#REF!</definedName>
    <definedName name="AREAS_WH_Ware_House_Area" localSheetId="5">#REF!</definedName>
    <definedName name="AREAS_WH_Ware_House_Area">#REF!</definedName>
    <definedName name="AS" localSheetId="14" hidden="1">{"ss",#N/A,FALSE,"MODULE3"}</definedName>
    <definedName name="AS" localSheetId="15" hidden="1">{"ss",#N/A,FALSE,"MODULE3"}</definedName>
    <definedName name="AS" localSheetId="41" hidden="1">{"ss",#N/A,FALSE,"MODULE3"}</definedName>
    <definedName name="AS" localSheetId="40" hidden="1">{"ss",#N/A,FALSE,"MODULE3"}</definedName>
    <definedName name="AS" localSheetId="7" hidden="1">{"ss",#N/A,FALSE,"MODULE3"}</definedName>
    <definedName name="AS" localSheetId="17" hidden="1">{"ss",#N/A,FALSE,"MODULE3"}</definedName>
    <definedName name="AS" hidden="1">{"ss",#N/A,FALSE,"MODULE3"}</definedName>
    <definedName name="asas" localSheetId="14" hidden="1">{#N/A,#N/A,FALSE,"MODULE3"}</definedName>
    <definedName name="asas" localSheetId="15" hidden="1">{#N/A,#N/A,FALSE,"MODULE3"}</definedName>
    <definedName name="asas" localSheetId="41" hidden="1">{#N/A,#N/A,FALSE,"MODULE3"}</definedName>
    <definedName name="asas" localSheetId="40" hidden="1">{#N/A,#N/A,FALSE,"MODULE3"}</definedName>
    <definedName name="asas" localSheetId="7" hidden="1">{#N/A,#N/A,FALSE,"MODULE3"}</definedName>
    <definedName name="asas" localSheetId="17" hidden="1">{#N/A,#N/A,FALSE,"MODULE3"}</definedName>
    <definedName name="asas" hidden="1">{#N/A,#N/A,FALSE,"MODULE3"}</definedName>
    <definedName name="ASD">[29]工程月報彙總表!$A$2:$C$7</definedName>
    <definedName name="asdasd" localSheetId="14" hidden="1">{"ss",#N/A,FALSE,"MODULE3"}</definedName>
    <definedName name="asdasd" localSheetId="15" hidden="1">{"ss",#N/A,FALSE,"MODULE3"}</definedName>
    <definedName name="asdasd" localSheetId="41" hidden="1">{"ss",#N/A,FALSE,"MODULE3"}</definedName>
    <definedName name="asdasd" localSheetId="40" hidden="1">{"ss",#N/A,FALSE,"MODULE3"}</definedName>
    <definedName name="asdasd" localSheetId="7" hidden="1">{"ss",#N/A,FALSE,"MODULE3"}</definedName>
    <definedName name="asdasd" localSheetId="17" hidden="1">{"ss",#N/A,FALSE,"MODULE3"}</definedName>
    <definedName name="asdasd" hidden="1">{"ss",#N/A,FALSE,"MODULE3"}</definedName>
    <definedName name="asdf" localSheetId="5">[25]Sheet1!#REF!</definedName>
    <definedName name="asdf">[25]Sheet1!#REF!</definedName>
    <definedName name="asdfdsfsdf" localSheetId="41">#REF!</definedName>
    <definedName name="asdfdsfsdf" localSheetId="40">#REF!</definedName>
    <definedName name="asdfdsfsdf" localSheetId="7">#REF!</definedName>
    <definedName name="asdfdsfsdf" localSheetId="5">#REF!</definedName>
    <definedName name="asdfdsfsdf">#REF!</definedName>
    <definedName name="asdffafafafa" localSheetId="14" hidden="1">{"'Bill No. 7'!$A$1:$G$32"}</definedName>
    <definedName name="asdffafafafa" localSheetId="15" hidden="1">{"'Bill No. 7'!$A$1:$G$32"}</definedName>
    <definedName name="asdffafafafa" localSheetId="41" hidden="1">{"'Bill No. 7'!$A$1:$G$32"}</definedName>
    <definedName name="asdffafafafa" localSheetId="40" hidden="1">{"'Bill No. 7'!$A$1:$G$32"}</definedName>
    <definedName name="asdffafafafa" localSheetId="7" hidden="1">{"'Bill No. 7'!$A$1:$G$32"}</definedName>
    <definedName name="asdffafafafa" localSheetId="17" hidden="1">{"'Bill No. 7'!$A$1:$G$32"}</definedName>
    <definedName name="asdffafafafa" hidden="1">{"'Bill No. 7'!$A$1:$G$32"}</definedName>
    <definedName name="asha" localSheetId="19">City&amp;" "&amp;State</definedName>
    <definedName name="asha" localSheetId="2">City&amp;" "&amp;State</definedName>
    <definedName name="asha" localSheetId="14">City&amp;" "&amp;State</definedName>
    <definedName name="asha" localSheetId="1">City&amp;" "&amp;State</definedName>
    <definedName name="asha" localSheetId="33">City&amp;" "&amp;State</definedName>
    <definedName name="asha" localSheetId="15">City&amp;" "&amp;State</definedName>
    <definedName name="asha" localSheetId="0">City&amp;" "&amp;State</definedName>
    <definedName name="asha" localSheetId="4">City&amp;" "&amp;State</definedName>
    <definedName name="asha" localSheetId="41">City&amp;" "&amp;State</definedName>
    <definedName name="asha" localSheetId="40">City&amp;" "&amp;State</definedName>
    <definedName name="asha" localSheetId="7">City&amp;" "&amp;State</definedName>
    <definedName name="asha" localSheetId="3">City&amp;" "&amp;State</definedName>
    <definedName name="asha" localSheetId="5">City&amp;" "&amp;State</definedName>
    <definedName name="asha" localSheetId="17">City&amp;" "&amp;State</definedName>
    <definedName name="asha">City&amp;" "&amp;State</definedName>
    <definedName name="asi" localSheetId="41">#REF!</definedName>
    <definedName name="asi" localSheetId="40">#REF!</definedName>
    <definedName name="asi" localSheetId="7">#REF!</definedName>
    <definedName name="asi" localSheetId="5">#REF!</definedName>
    <definedName name="asi">#REF!</definedName>
    <definedName name="asjk" localSheetId="14" hidden="1">{"form-D1",#N/A,FALSE,"FORM-D1";"form-D1_amt",#N/A,FALSE,"FORM-D1"}</definedName>
    <definedName name="asjk" localSheetId="15" hidden="1">{"form-D1",#N/A,FALSE,"FORM-D1";"form-D1_amt",#N/A,FALSE,"FORM-D1"}</definedName>
    <definedName name="asjk" localSheetId="41" hidden="1">{"form-D1",#N/A,FALSE,"FORM-D1";"form-D1_amt",#N/A,FALSE,"FORM-D1"}</definedName>
    <definedName name="asjk" localSheetId="40" hidden="1">{"form-D1",#N/A,FALSE,"FORM-D1";"form-D1_amt",#N/A,FALSE,"FORM-D1"}</definedName>
    <definedName name="asjk" localSheetId="7" hidden="1">{"form-D1",#N/A,FALSE,"FORM-D1";"form-D1_amt",#N/A,FALSE,"FORM-D1"}</definedName>
    <definedName name="asjk" localSheetId="17" hidden="1">{"form-D1",#N/A,FALSE,"FORM-D1";"form-D1_amt",#N/A,FALSE,"FORM-D1"}</definedName>
    <definedName name="asjk" hidden="1">{"form-D1",#N/A,FALSE,"FORM-D1";"form-D1_amt",#N/A,FALSE,"FORM-D1"}</definedName>
    <definedName name="ass" localSheetId="41">#REF!</definedName>
    <definedName name="ass" localSheetId="40">#REF!</definedName>
    <definedName name="ass" localSheetId="7">#REF!</definedName>
    <definedName name="ass" localSheetId="5">#REF!</definedName>
    <definedName name="ass">#REF!</definedName>
    <definedName name="ass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UM" localSheetId="14" hidden="1">{#N/A,#N/A,FALSE,"MODULE3"}</definedName>
    <definedName name="ASSUM" localSheetId="15" hidden="1">{#N/A,#N/A,FALSE,"MODULE3"}</definedName>
    <definedName name="ASSUM" localSheetId="41" hidden="1">{#N/A,#N/A,FALSE,"MODULE3"}</definedName>
    <definedName name="ASSUM" localSheetId="40" hidden="1">{#N/A,#N/A,FALSE,"MODULE3"}</definedName>
    <definedName name="ASSUM" localSheetId="7" hidden="1">{#N/A,#N/A,FALSE,"MODULE3"}</definedName>
    <definedName name="ASSUM" localSheetId="17" hidden="1">{#N/A,#N/A,FALSE,"MODULE3"}</definedName>
    <definedName name="ASSUM" hidden="1">{#N/A,#N/A,FALSE,"MODULE3"}</definedName>
    <definedName name="Author" localSheetId="41">#REF!</definedName>
    <definedName name="Author" localSheetId="40">#REF!</definedName>
    <definedName name="Author" localSheetId="7">#REF!</definedName>
    <definedName name="Author" localSheetId="5">#REF!</definedName>
    <definedName name="Author">#REF!</definedName>
    <definedName name="av">[30]oresreqsum!#REF!</definedName>
    <definedName name="az" localSheetId="14" hidden="1">{#N/A,#N/A,FALSE,"COVER.XLS";#N/A,#N/A,FALSE,"RACT1.XLS";#N/A,#N/A,FALSE,"RACT2.XLS";#N/A,#N/A,FALSE,"ECCMP";#N/A,#N/A,FALSE,"WELDER.XLS"}</definedName>
    <definedName name="az" localSheetId="15" hidden="1">{#N/A,#N/A,FALSE,"COVER.XLS";#N/A,#N/A,FALSE,"RACT1.XLS";#N/A,#N/A,FALSE,"RACT2.XLS";#N/A,#N/A,FALSE,"ECCMP";#N/A,#N/A,FALSE,"WELDER.XLS"}</definedName>
    <definedName name="az" localSheetId="17" hidden="1">{#N/A,#N/A,FALSE,"COVER.XLS";#N/A,#N/A,FALSE,"RACT1.XLS";#N/A,#N/A,FALSE,"RACT2.XLS";#N/A,#N/A,FALSE,"ECCMP";#N/A,#N/A,FALSE,"WELDER.XLS"}</definedName>
    <definedName name="az" hidden="1">{#N/A,#N/A,FALSE,"COVER.XLS";#N/A,#N/A,FALSE,"RACT1.XLS";#N/A,#N/A,FALSE,"RACT2.XLS";#N/A,#N/A,FALSE,"ECCMP";#N/A,#N/A,FALSE,"WELDER.XLS"}</definedName>
    <definedName name="azsx" localSheetId="41">#REF!</definedName>
    <definedName name="azsx" localSheetId="40">#REF!</definedName>
    <definedName name="azsx" localSheetId="7">#REF!</definedName>
    <definedName name="azsx" localSheetId="5">#REF!</definedName>
    <definedName name="azsx">#REF!</definedName>
    <definedName name="b" localSheetId="20">#REF!</definedName>
    <definedName name="b" localSheetId="22">#REF!</definedName>
    <definedName name="b" localSheetId="36">#REF!</definedName>
    <definedName name="B" localSheetId="41">#REF!</definedName>
    <definedName name="B" localSheetId="7">#REF!</definedName>
    <definedName name="B" localSheetId="5">#REF!</definedName>
    <definedName name="B">#REF!</definedName>
    <definedName name="b6fv6fd" localSheetId="5">#REF!</definedName>
    <definedName name="b6fv6fd">#REF!</definedName>
    <definedName name="baggage" localSheetId="41">'[31]10'!$A:$U</definedName>
    <definedName name="baggage" localSheetId="40">'[31]10'!$A:$U</definedName>
    <definedName name="baggage" localSheetId="7">'[31]10'!$A:$U</definedName>
    <definedName name="baggage" localSheetId="17">'[31]10'!$A:$U</definedName>
    <definedName name="baggage">'[31]10'!$A:$U</definedName>
    <definedName name="banilad">[32]banilad!$A$1:$Z$1160</definedName>
    <definedName name="bb" localSheetId="14" hidden="1">{#N/A,#N/A,FALSE,"11-NSC"}</definedName>
    <definedName name="bb" localSheetId="15" hidden="1">{#N/A,#N/A,FALSE,"11-NSC"}</definedName>
    <definedName name="bb" localSheetId="41" hidden="1">{#N/A,#N/A,FALSE,"11-NSC"}</definedName>
    <definedName name="bb" localSheetId="40" hidden="1">{#N/A,#N/A,FALSE,"11-NSC"}</definedName>
    <definedName name="bb" localSheetId="7" hidden="1">{#N/A,#N/A,FALSE,"11-NSC"}</definedName>
    <definedName name="bb" localSheetId="17" hidden="1">{#N/A,#N/A,FALSE,"11-NSC"}</definedName>
    <definedName name="bb" hidden="1">{#N/A,#N/A,FALSE,"11-NSC"}</definedName>
    <definedName name="bbb" localSheetId="14" hidden="1">{"form-D1",#N/A,FALSE,"FORM-D1";"form-D1_amt",#N/A,FALSE,"FORM-D1"}</definedName>
    <definedName name="bbb" localSheetId="15" hidden="1">{"form-D1",#N/A,FALSE,"FORM-D1";"form-D1_amt",#N/A,FALSE,"FORM-D1"}</definedName>
    <definedName name="bbb" localSheetId="41" hidden="1">{"form-D1",#N/A,FALSE,"FORM-D1";"form-D1_amt",#N/A,FALSE,"FORM-D1"}</definedName>
    <definedName name="bbb" localSheetId="40" hidden="1">{"form-D1",#N/A,FALSE,"FORM-D1";"form-D1_amt",#N/A,FALSE,"FORM-D1"}</definedName>
    <definedName name="bbb" localSheetId="7" hidden="1">{"form-D1",#N/A,FALSE,"FORM-D1";"form-D1_amt",#N/A,FALSE,"FORM-D1"}</definedName>
    <definedName name="bbb" localSheetId="17" hidden="1">{"form-D1",#N/A,FALSE,"FORM-D1";"form-D1_amt",#N/A,FALSE,"FORM-D1"}</definedName>
    <definedName name="bbb" hidden="1">{"form-D1",#N/A,FALSE,"FORM-D1";"form-D1_amt",#N/A,FALSE,"FORM-D1"}</definedName>
    <definedName name="bbbb">[33]COST!$A$1:$G$52</definedName>
    <definedName name="bbn" localSheetId="19">City&amp;" "&amp;State</definedName>
    <definedName name="bbn" localSheetId="2">City&amp;" "&amp;State</definedName>
    <definedName name="bbn" localSheetId="14">City&amp;" "&amp;State</definedName>
    <definedName name="bbn" localSheetId="1">City&amp;" "&amp;State</definedName>
    <definedName name="bbn" localSheetId="33">City&amp;" "&amp;State</definedName>
    <definedName name="bbn" localSheetId="15">City&amp;" "&amp;State</definedName>
    <definedName name="bbn" localSheetId="0">City&amp;" "&amp;State</definedName>
    <definedName name="bbn" localSheetId="4">City&amp;" "&amp;State</definedName>
    <definedName name="bbn" localSheetId="41">City&amp;" "&amp;State</definedName>
    <definedName name="bbn" localSheetId="40">City&amp;" "&amp;State</definedName>
    <definedName name="bbn" localSheetId="7">City&amp;" "&amp;State</definedName>
    <definedName name="bbn" localSheetId="3">City&amp;" "&amp;State</definedName>
    <definedName name="bbn" localSheetId="5">City&amp;" "&amp;State</definedName>
    <definedName name="bbn" localSheetId="17">City&amp;" "&amp;State</definedName>
    <definedName name="bbn">City&amp;" "&amp;State</definedName>
    <definedName name="BC" localSheetId="41" hidden="1">[34]analysis!#REF!</definedName>
    <definedName name="BC" localSheetId="40" hidden="1">[34]analysis!#REF!</definedName>
    <definedName name="BC" localSheetId="7" hidden="1">[34]analysis!#REF!</definedName>
    <definedName name="BC" localSheetId="5" hidden="1">[34]analysis!#REF!</definedName>
    <definedName name="BC" localSheetId="17" hidden="1">[34]analysis!#REF!</definedName>
    <definedName name="BC" hidden="1">[34]analysis!#REF!</definedName>
    <definedName name="BD" localSheetId="41" hidden="1">[34]analysis!#REF!</definedName>
    <definedName name="BD" localSheetId="40" hidden="1">[34]analysis!#REF!</definedName>
    <definedName name="BD" localSheetId="7" hidden="1">[34]analysis!#REF!</definedName>
    <definedName name="BD" localSheetId="5" hidden="1">[34]analysis!#REF!</definedName>
    <definedName name="BD" hidden="1">[34]analysis!#REF!</definedName>
    <definedName name="BE" localSheetId="41" hidden="1">[34]analysis!#REF!</definedName>
    <definedName name="BE" localSheetId="7" hidden="1">[34]analysis!#REF!</definedName>
    <definedName name="BE" localSheetId="5" hidden="1">[34]analysis!#REF!</definedName>
    <definedName name="BE" hidden="1">[34]analysis!#REF!</definedName>
    <definedName name="beam" localSheetId="41">#REF!</definedName>
    <definedName name="beam" localSheetId="40">#REF!</definedName>
    <definedName name="beam" localSheetId="7">#REF!</definedName>
    <definedName name="beam" localSheetId="5">#REF!</definedName>
    <definedName name="beam">#REF!</definedName>
    <definedName name="BEAMS" localSheetId="41">#REF!</definedName>
    <definedName name="BEAMS" localSheetId="7">#REF!</definedName>
    <definedName name="BEAMS" localSheetId="5">#REF!</definedName>
    <definedName name="BEAMS">#REF!</definedName>
    <definedName name="Beg_Bal" localSheetId="41">#REF!</definedName>
    <definedName name="Beg_Bal" localSheetId="7">#REF!</definedName>
    <definedName name="Beg_Bal" localSheetId="5">#REF!</definedName>
    <definedName name="Beg_Bal">#REF!</definedName>
    <definedName name="BF" localSheetId="41" hidden="1">[34]analysis!#REF!</definedName>
    <definedName name="BF" localSheetId="40" hidden="1">[34]analysis!#REF!</definedName>
    <definedName name="BF" localSheetId="7" hidden="1">[34]analysis!#REF!</definedName>
    <definedName name="BF" localSheetId="5" hidden="1">[34]analysis!#REF!</definedName>
    <definedName name="BF" localSheetId="17" hidden="1">[34]analysis!#REF!</definedName>
    <definedName name="BF" hidden="1">[34]analysis!#REF!</definedName>
    <definedName name="BG" localSheetId="41" hidden="1">[34]analysis!#REF!</definedName>
    <definedName name="BG" localSheetId="40" hidden="1">[34]analysis!#REF!</definedName>
    <definedName name="BG" localSheetId="7" hidden="1">[34]analysis!#REF!</definedName>
    <definedName name="BG" localSheetId="5" hidden="1">[34]analysis!#REF!</definedName>
    <definedName name="BG" hidden="1">[34]analysis!#REF!</definedName>
    <definedName name="BG_1">[35]DATA_PILE_BG!$A$3:$HF$5</definedName>
    <definedName name="BG_2">[35]DATA_PILE_BG!$B$9:$DQ$11</definedName>
    <definedName name="BGH" localSheetId="14" hidden="1">{#N/A,#N/A,FALSE,"MODULE3"}</definedName>
    <definedName name="BGH" localSheetId="15" hidden="1">{#N/A,#N/A,FALSE,"MODULE3"}</definedName>
    <definedName name="BGH" localSheetId="41" hidden="1">{#N/A,#N/A,FALSE,"MODULE3"}</definedName>
    <definedName name="BGH" localSheetId="40" hidden="1">{#N/A,#N/A,FALSE,"MODULE3"}</definedName>
    <definedName name="BGH" localSheetId="7" hidden="1">{#N/A,#N/A,FALSE,"MODULE3"}</definedName>
    <definedName name="BGH" localSheetId="17" hidden="1">{#N/A,#N/A,FALSE,"MODULE3"}</definedName>
    <definedName name="BGH" hidden="1">{#N/A,#N/A,FALSE,"MODULE3"}</definedName>
    <definedName name="BH" localSheetId="5" hidden="1">[34]analysis!#REF!</definedName>
    <definedName name="BH" hidden="1">[34]analysis!#REF!</definedName>
    <definedName name="bhanu" localSheetId="14" hidden="1">{"form-D1",#N/A,FALSE,"FORM-D1";"form-D1_amt",#N/A,FALSE,"FORM-D1"}</definedName>
    <definedName name="bhanu" localSheetId="15" hidden="1">{"form-D1",#N/A,FALSE,"FORM-D1";"form-D1_amt",#N/A,FALSE,"FORM-D1"}</definedName>
    <definedName name="bhanu" localSheetId="41" hidden="1">{"form-D1",#N/A,FALSE,"FORM-D1";"form-D1_amt",#N/A,FALSE,"FORM-D1"}</definedName>
    <definedName name="bhanu" localSheetId="40" hidden="1">{"form-D1",#N/A,FALSE,"FORM-D1";"form-D1_amt",#N/A,FALSE,"FORM-D1"}</definedName>
    <definedName name="bhanu" localSheetId="7" hidden="1">{"form-D1",#N/A,FALSE,"FORM-D1";"form-D1_amt",#N/A,FALSE,"FORM-D1"}</definedName>
    <definedName name="bhanu" localSheetId="17" hidden="1">{"form-D1",#N/A,FALSE,"FORM-D1";"form-D1_amt",#N/A,FALSE,"FORM-D1"}</definedName>
    <definedName name="bhanu" hidden="1">{"form-D1",#N/A,FALSE,"FORM-D1";"form-D1_amt",#N/A,FALSE,"FORM-D1"}</definedName>
    <definedName name="bhguhknlkm" localSheetId="5">[22]工地管理費!#REF!</definedName>
    <definedName name="bhguhknlkm">[22]工地管理費!#REF!</definedName>
    <definedName name="Biz_Name">'[36]FLCB List'!$A$2:$A$6</definedName>
    <definedName name="BJ" localSheetId="41" hidden="1">[34]analysis!#REF!</definedName>
    <definedName name="BJ" localSheetId="40" hidden="1">[34]analysis!#REF!</definedName>
    <definedName name="BJ" localSheetId="7" hidden="1">[34]analysis!#REF!</definedName>
    <definedName name="BJ" localSheetId="5" hidden="1">[34]analysis!#REF!</definedName>
    <definedName name="BJ" hidden="1">[34]analysis!#REF!</definedName>
    <definedName name="bjlc" localSheetId="41">#REF!</definedName>
    <definedName name="bjlc" localSheetId="40">#REF!</definedName>
    <definedName name="bjlc" localSheetId="7">#REF!</definedName>
    <definedName name="bjlc" localSheetId="5">#REF!</definedName>
    <definedName name="bjlc">#REF!</definedName>
    <definedName name="blv_100" localSheetId="41">#REF!</definedName>
    <definedName name="blv_100" localSheetId="7">#REF!</definedName>
    <definedName name="blv_100" localSheetId="5">#REF!</definedName>
    <definedName name="blv_100">#REF!</definedName>
    <definedName name="blv_150" localSheetId="41">#REF!</definedName>
    <definedName name="blv_150" localSheetId="7">#REF!</definedName>
    <definedName name="blv_150" localSheetId="5">#REF!</definedName>
    <definedName name="blv_150">#REF!</definedName>
    <definedName name="blv_200" localSheetId="5">#REF!</definedName>
    <definedName name="blv_200">#REF!</definedName>
    <definedName name="blv_25" localSheetId="5">#REF!</definedName>
    <definedName name="blv_25">#REF!</definedName>
    <definedName name="blv_250" localSheetId="5">#REF!</definedName>
    <definedName name="blv_250">#REF!</definedName>
    <definedName name="blv_300" localSheetId="5">#REF!</definedName>
    <definedName name="blv_300">#REF!</definedName>
    <definedName name="blv_32" localSheetId="5">#REF!</definedName>
    <definedName name="blv_32">#REF!</definedName>
    <definedName name="blv_40" localSheetId="5">#REF!</definedName>
    <definedName name="blv_40">#REF!</definedName>
    <definedName name="blv_400" localSheetId="5">#REF!</definedName>
    <definedName name="blv_400">#REF!</definedName>
    <definedName name="blv_50" localSheetId="5">#REF!</definedName>
    <definedName name="blv_50">#REF!</definedName>
    <definedName name="blv_500" localSheetId="5">#REF!</definedName>
    <definedName name="blv_500">#REF!</definedName>
    <definedName name="blv_65" localSheetId="5">#REF!</definedName>
    <definedName name="blv_65">#REF!</definedName>
    <definedName name="blv_80" localSheetId="5">#REF!</definedName>
    <definedName name="blv_80">#REF!</definedName>
    <definedName name="bol" localSheetId="5">#REF!</definedName>
    <definedName name="bol">#REF!</definedName>
    <definedName name="boml" localSheetId="5">#REF!</definedName>
    <definedName name="boml">#REF!</definedName>
    <definedName name="boml1" localSheetId="5">#REF!</definedName>
    <definedName name="boml1">#REF!</definedName>
    <definedName name="boq" localSheetId="5">#REF!</definedName>
    <definedName name="boq">#REF!</definedName>
    <definedName name="BOQ_New" localSheetId="14" hidden="1">{#N/A,#N/A,TRUE,"Front";#N/A,#N/A,TRUE,"Simple Letter";#N/A,#N/A,TRUE,"Inside";#N/A,#N/A,TRUE,"Contents";#N/A,#N/A,TRUE,"Basis";#N/A,#N/A,TRUE,"Inclusions";#N/A,#N/A,TRUE,"Exclusions";#N/A,#N/A,TRUE,"Areas";#N/A,#N/A,TRUE,"Summary";#N/A,#N/A,TRUE,"Detail"}</definedName>
    <definedName name="BOQ_New" localSheetId="15" hidden="1">{#N/A,#N/A,TRUE,"Front";#N/A,#N/A,TRUE,"Simple Letter";#N/A,#N/A,TRUE,"Inside";#N/A,#N/A,TRUE,"Contents";#N/A,#N/A,TRUE,"Basis";#N/A,#N/A,TRUE,"Inclusions";#N/A,#N/A,TRUE,"Exclusions";#N/A,#N/A,TRUE,"Areas";#N/A,#N/A,TRUE,"Summary";#N/A,#N/A,TRUE,"Detail"}</definedName>
    <definedName name="BOQ_New" localSheetId="41" hidden="1">{#N/A,#N/A,TRUE,"Front";#N/A,#N/A,TRUE,"Simple Letter";#N/A,#N/A,TRUE,"Inside";#N/A,#N/A,TRUE,"Contents";#N/A,#N/A,TRUE,"Basis";#N/A,#N/A,TRUE,"Inclusions";#N/A,#N/A,TRUE,"Exclusions";#N/A,#N/A,TRUE,"Areas";#N/A,#N/A,TRUE,"Summary";#N/A,#N/A,TRUE,"Detail"}</definedName>
    <definedName name="BOQ_New" localSheetId="40" hidden="1">{#N/A,#N/A,TRUE,"Front";#N/A,#N/A,TRUE,"Simple Letter";#N/A,#N/A,TRUE,"Inside";#N/A,#N/A,TRUE,"Contents";#N/A,#N/A,TRUE,"Basis";#N/A,#N/A,TRUE,"Inclusions";#N/A,#N/A,TRUE,"Exclusions";#N/A,#N/A,TRUE,"Areas";#N/A,#N/A,TRUE,"Summary";#N/A,#N/A,TRUE,"Detail"}</definedName>
    <definedName name="BOQ_New" localSheetId="7" hidden="1">{#N/A,#N/A,TRUE,"Front";#N/A,#N/A,TRUE,"Simple Letter";#N/A,#N/A,TRUE,"Inside";#N/A,#N/A,TRUE,"Contents";#N/A,#N/A,TRUE,"Basis";#N/A,#N/A,TRUE,"Inclusions";#N/A,#N/A,TRUE,"Exclusions";#N/A,#N/A,TRUE,"Areas";#N/A,#N/A,TRUE,"Summary";#N/A,#N/A,TRUE,"Detail"}</definedName>
    <definedName name="BOQ_New" localSheetId="17" hidden="1">{#N/A,#N/A,TRUE,"Front";#N/A,#N/A,TRUE,"Simple Letter";#N/A,#N/A,TRUE,"Inside";#N/A,#N/A,TRUE,"Contents";#N/A,#N/A,TRUE,"Basis";#N/A,#N/A,TRUE,"Inclusions";#N/A,#N/A,TRUE,"Exclusions";#N/A,#N/A,TRUE,"Areas";#N/A,#N/A,TRUE,"Summary";#N/A,#N/A,TRUE,"Detail"}</definedName>
    <definedName name="BOQ_New" hidden="1">{#N/A,#N/A,TRUE,"Front";#N/A,#N/A,TRUE,"Simple Letter";#N/A,#N/A,TRUE,"Inside";#N/A,#N/A,TRUE,"Contents";#N/A,#N/A,TRUE,"Basis";#N/A,#N/A,TRUE,"Inclusions";#N/A,#N/A,TRUE,"Exclusions";#N/A,#N/A,TRUE,"Areas";#N/A,#N/A,TRUE,"Summary";#N/A,#N/A,TRUE,"Detail"}</definedName>
    <definedName name="botl" localSheetId="41">#REF!</definedName>
    <definedName name="botl" localSheetId="40">#REF!</definedName>
    <definedName name="botl" localSheetId="7">#REF!</definedName>
    <definedName name="botl" localSheetId="5">#REF!</definedName>
    <definedName name="botl">#REF!</definedName>
    <definedName name="botl1" localSheetId="41">#REF!</definedName>
    <definedName name="botl1" localSheetId="40">#REF!</definedName>
    <definedName name="botl1" localSheetId="7">#REF!</definedName>
    <definedName name="botl1" localSheetId="5">#REF!</definedName>
    <definedName name="botl1">#REF!</definedName>
    <definedName name="botn" localSheetId="41">#REF!</definedName>
    <definedName name="botn" localSheetId="40">#REF!</definedName>
    <definedName name="botn" localSheetId="7">#REF!</definedName>
    <definedName name="botn" localSheetId="5">#REF!</definedName>
    <definedName name="botn">#REF!</definedName>
    <definedName name="BR_Resou">[37]ecc_res!#REF!</definedName>
    <definedName name="Brdg3" localSheetId="41" hidden="1">'[38]final abstract'!#REF!</definedName>
    <definedName name="Brdg3" localSheetId="40" hidden="1">'[38]final abstract'!#REF!</definedName>
    <definedName name="Brdg3" localSheetId="7" hidden="1">'[38]final abstract'!#REF!</definedName>
    <definedName name="Brdg3" localSheetId="5" hidden="1">'[38]final abstract'!#REF!</definedName>
    <definedName name="Brdg3" hidden="1">'[38]final abstract'!#REF!</definedName>
    <definedName name="Breaks" localSheetId="41">#REF!</definedName>
    <definedName name="Breaks" localSheetId="40">#REF!</definedName>
    <definedName name="Breaks" localSheetId="7">#REF!</definedName>
    <definedName name="Breaks" localSheetId="5">#REF!</definedName>
    <definedName name="Breaks">#REF!</definedName>
    <definedName name="brght" localSheetId="41">[39]Intro!#REF!</definedName>
    <definedName name="brght" localSheetId="40">[39]Intro!#REF!</definedName>
    <definedName name="brght" localSheetId="7">[39]Intro!#REF!</definedName>
    <definedName name="brght" localSheetId="5">[39]Intro!#REF!</definedName>
    <definedName name="brght">[39]Intro!#REF!</definedName>
    <definedName name="brglvl" localSheetId="41">[39]Intro!#REF!</definedName>
    <definedName name="brglvl" localSheetId="40">[39]Intro!#REF!</definedName>
    <definedName name="brglvl" localSheetId="7">[39]Intro!#REF!</definedName>
    <definedName name="brglvl" localSheetId="5">[39]Intro!#REF!</definedName>
    <definedName name="brglvl">[39]Intro!#REF!</definedName>
    <definedName name="bsec1" localSheetId="41">#REF!</definedName>
    <definedName name="bsec1" localSheetId="40">#REF!</definedName>
    <definedName name="bsec1" localSheetId="7">#REF!</definedName>
    <definedName name="bsec1" localSheetId="5">#REF!</definedName>
    <definedName name="bsec1">#REF!</definedName>
    <definedName name="bsec2" localSheetId="41">#REF!</definedName>
    <definedName name="bsec2" localSheetId="7">#REF!</definedName>
    <definedName name="bsec2" localSheetId="5">#REF!</definedName>
    <definedName name="bsec2">#REF!</definedName>
    <definedName name="bsec3" localSheetId="41">#REF!</definedName>
    <definedName name="bsec3" localSheetId="7">#REF!</definedName>
    <definedName name="bsec3" localSheetId="5">#REF!</definedName>
    <definedName name="bsec3">#REF!</definedName>
    <definedName name="bsec4" localSheetId="5">#REF!</definedName>
    <definedName name="bsec4">#REF!</definedName>
    <definedName name="bsec5" localSheetId="5">#REF!</definedName>
    <definedName name="bsec5">#REF!</definedName>
    <definedName name="bsec6" localSheetId="5">#REF!</definedName>
    <definedName name="bsec6">#REF!</definedName>
    <definedName name="bua" localSheetId="5">#REF!</definedName>
    <definedName name="bua">#REF!</definedName>
    <definedName name="BuiltIn_AutoFilter___1" localSheetId="5">#REF!</definedName>
    <definedName name="BuiltIn_AutoFilter___1">#REF!</definedName>
    <definedName name="BuiltIn_AutoFilter___17" localSheetId="5">#REF!</definedName>
    <definedName name="BuiltIn_AutoFilter___17">#REF!</definedName>
    <definedName name="BuiltIn_AutoFilter___19" localSheetId="5">#REF!</definedName>
    <definedName name="BuiltIn_AutoFilter___19">#REF!</definedName>
    <definedName name="BuiltIn_Consolidate_Area___1">NA()</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 localSheetId="41">#REF!</definedName>
    <definedName name="BuiltIn_Print_Area" localSheetId="40">#REF!</definedName>
    <definedName name="BuiltIn_Print_Area" localSheetId="7">#REF!</definedName>
    <definedName name="BuiltIn_Print_Area" localSheetId="5">#REF!</definedName>
    <definedName name="BuiltIn_Print_Area">#REF!</definedName>
    <definedName name="BuiltIn_Print_Area___0" localSheetId="41">#REF!</definedName>
    <definedName name="BuiltIn_Print_Area___0" localSheetId="40">#REF!</definedName>
    <definedName name="BuiltIn_Print_Area___0" localSheetId="7">#REF!</definedName>
    <definedName name="BuiltIn_Print_Area___0" localSheetId="5">#REF!</definedName>
    <definedName name="BuiltIn_Print_Area___0">#REF!</definedName>
    <definedName name="BuiltIn_Print_Titles" localSheetId="41">#REF!</definedName>
    <definedName name="BuiltIn_Print_Titles" localSheetId="40">#REF!</definedName>
    <definedName name="BuiltIn_Print_Titles" localSheetId="7">#REF!</definedName>
    <definedName name="BuiltIn_Print_Titles" localSheetId="5">#REF!</definedName>
    <definedName name="BuiltIn_Print_Titles">#REF!</definedName>
    <definedName name="buoy" localSheetId="41">[39]Intro!#REF!</definedName>
    <definedName name="buoy" localSheetId="40">[39]Intro!#REF!</definedName>
    <definedName name="buoy" localSheetId="7">[39]Intro!#REF!</definedName>
    <definedName name="buoy" localSheetId="5">[39]Intro!#REF!</definedName>
    <definedName name="buoy">[39]Intro!#REF!</definedName>
    <definedName name="Business_CricleWise" localSheetId="41">'[40]Revenue Base'!#REF!</definedName>
    <definedName name="Business_CricleWise" localSheetId="40">'[40]Revenue Base'!#REF!</definedName>
    <definedName name="Business_CricleWise" localSheetId="7">'[40]Revenue Base'!#REF!</definedName>
    <definedName name="Business_CricleWise" localSheetId="5">'[40]Revenue Base'!#REF!</definedName>
    <definedName name="Business_CricleWise">'[40]Revenue Base'!#REF!</definedName>
    <definedName name="Business_Leaders" localSheetId="41">'[40]Revenue Base'!#REF!</definedName>
    <definedName name="Business_Leaders" localSheetId="40">'[40]Revenue Base'!#REF!</definedName>
    <definedName name="Business_Leaders" localSheetId="7">'[40]Revenue Base'!#REF!</definedName>
    <definedName name="Business_Leaders" localSheetId="5">'[40]Revenue Base'!#REF!</definedName>
    <definedName name="Business_Leaders">'[40]Revenue Base'!#REF!</definedName>
    <definedName name="Button_1" localSheetId="41">#REF!</definedName>
    <definedName name="Button_1" localSheetId="40">#REF!</definedName>
    <definedName name="Button_1" localSheetId="7">#REF!</definedName>
    <definedName name="Button_1" localSheetId="5">#REF!</definedName>
    <definedName name="Button_1">#REF!</definedName>
    <definedName name="bxevxed" localSheetId="41">#REF!</definedName>
    <definedName name="bxevxed" localSheetId="7">#REF!</definedName>
    <definedName name="bxevxed" localSheetId="5">#REF!</definedName>
    <definedName name="bxevxed">#REF!</definedName>
    <definedName name="bxnvxnd" localSheetId="41">#REF!</definedName>
    <definedName name="bxnvxnd" localSheetId="7">#REF!</definedName>
    <definedName name="bxnvxnd" localSheetId="5">#REF!</definedName>
    <definedName name="bxnvxnd">#REF!</definedName>
    <definedName name="c.b" localSheetId="14" hidden="1">{#N/A,#N/A,TRUE,"Front";#N/A,#N/A,TRUE,"Simple Letter";#N/A,#N/A,TRUE,"Inside";#N/A,#N/A,TRUE,"Contents";#N/A,#N/A,TRUE,"Basis";#N/A,#N/A,TRUE,"Inclusions";#N/A,#N/A,TRUE,"Exclusions";#N/A,#N/A,TRUE,"Areas";#N/A,#N/A,TRUE,"Summary";#N/A,#N/A,TRUE,"Detail"}</definedName>
    <definedName name="c.b" localSheetId="15" hidden="1">{#N/A,#N/A,TRUE,"Front";#N/A,#N/A,TRUE,"Simple Letter";#N/A,#N/A,TRUE,"Inside";#N/A,#N/A,TRUE,"Contents";#N/A,#N/A,TRUE,"Basis";#N/A,#N/A,TRUE,"Inclusions";#N/A,#N/A,TRUE,"Exclusions";#N/A,#N/A,TRUE,"Areas";#N/A,#N/A,TRUE,"Summary";#N/A,#N/A,TRUE,"Detail"}</definedName>
    <definedName name="c.b" localSheetId="41" hidden="1">{#N/A,#N/A,TRUE,"Front";#N/A,#N/A,TRUE,"Simple Letter";#N/A,#N/A,TRUE,"Inside";#N/A,#N/A,TRUE,"Contents";#N/A,#N/A,TRUE,"Basis";#N/A,#N/A,TRUE,"Inclusions";#N/A,#N/A,TRUE,"Exclusions";#N/A,#N/A,TRUE,"Areas";#N/A,#N/A,TRUE,"Summary";#N/A,#N/A,TRUE,"Detail"}</definedName>
    <definedName name="c.b" localSheetId="40" hidden="1">{#N/A,#N/A,TRUE,"Front";#N/A,#N/A,TRUE,"Simple Letter";#N/A,#N/A,TRUE,"Inside";#N/A,#N/A,TRUE,"Contents";#N/A,#N/A,TRUE,"Basis";#N/A,#N/A,TRUE,"Inclusions";#N/A,#N/A,TRUE,"Exclusions";#N/A,#N/A,TRUE,"Areas";#N/A,#N/A,TRUE,"Summary";#N/A,#N/A,TRUE,"Detail"}</definedName>
    <definedName name="c.b" localSheetId="7" hidden="1">{#N/A,#N/A,TRUE,"Front";#N/A,#N/A,TRUE,"Simple Letter";#N/A,#N/A,TRUE,"Inside";#N/A,#N/A,TRUE,"Contents";#N/A,#N/A,TRUE,"Basis";#N/A,#N/A,TRUE,"Inclusions";#N/A,#N/A,TRUE,"Exclusions";#N/A,#N/A,TRUE,"Areas";#N/A,#N/A,TRUE,"Summary";#N/A,#N/A,TRUE,"Detail"}</definedName>
    <definedName name="c.b" localSheetId="17" hidden="1">{#N/A,#N/A,TRUE,"Front";#N/A,#N/A,TRUE,"Simple Letter";#N/A,#N/A,TRUE,"Inside";#N/A,#N/A,TRUE,"Contents";#N/A,#N/A,TRUE,"Basis";#N/A,#N/A,TRUE,"Inclusions";#N/A,#N/A,TRUE,"Exclusions";#N/A,#N/A,TRUE,"Areas";#N/A,#N/A,TRUE,"Summary";#N/A,#N/A,TRUE,"Detail"}</definedName>
    <definedName name="c.b" hidden="1">{#N/A,#N/A,TRUE,"Front";#N/A,#N/A,TRUE,"Simple Letter";#N/A,#N/A,TRUE,"Inside";#N/A,#N/A,TRUE,"Contents";#N/A,#N/A,TRUE,"Basis";#N/A,#N/A,TRUE,"Inclusions";#N/A,#N/A,TRUE,"Exclusions";#N/A,#N/A,TRUE,"Areas";#N/A,#N/A,TRUE,"Summary";#N/A,#N/A,TRUE,"Detail"}</definedName>
    <definedName name="C.L.WALL" localSheetId="41">#REF!</definedName>
    <definedName name="C.L.WALL" localSheetId="40">#REF!</definedName>
    <definedName name="C.L.WALL" localSheetId="7">#REF!</definedName>
    <definedName name="C.L.WALL" localSheetId="5">#REF!</definedName>
    <definedName name="C.L.WALL">#REF!</definedName>
    <definedName name="C.S.WALL" localSheetId="41">#REF!</definedName>
    <definedName name="C.S.WALL" localSheetId="40">#REF!</definedName>
    <definedName name="C.S.WALL" localSheetId="7">#REF!</definedName>
    <definedName name="C.S.WALL" localSheetId="5">#REF!</definedName>
    <definedName name="C.S.WALL">#REF!</definedName>
    <definedName name="C_">#N/A</definedName>
    <definedName name="ca" localSheetId="14">[41]Backup!$I$4:$I$1001</definedName>
    <definedName name="ca" localSheetId="15">[41]Backup!$I$4:$I$1001</definedName>
    <definedName name="ca" localSheetId="40">[41]Backup!$I$4:$I$1001</definedName>
    <definedName name="ca" localSheetId="7">[41]Backup!$I$4:$I$1001</definedName>
    <definedName name="ca">[41]Backup!$I$4:$I$1001</definedName>
    <definedName name="CA384_DATE" localSheetId="41">[42]keydates!#REF!</definedName>
    <definedName name="CA384_DATE" localSheetId="40">[42]keydates!#REF!</definedName>
    <definedName name="CA384_DATE" localSheetId="7">[42]keydates!#REF!</definedName>
    <definedName name="CA384_DATE" localSheetId="5">[42]keydates!#REF!</definedName>
    <definedName name="CA384_DATE" localSheetId="17">[42]keydates!#REF!</definedName>
    <definedName name="CA384_DATE">[42]keydates!#REF!</definedName>
    <definedName name="CA384_NAME" localSheetId="41">[42]keydates!#REF!</definedName>
    <definedName name="CA384_NAME" localSheetId="40">[42]keydates!#REF!</definedName>
    <definedName name="CA384_NAME" localSheetId="7">[42]keydates!#REF!</definedName>
    <definedName name="CA384_NAME" localSheetId="5">[42]keydates!#REF!</definedName>
    <definedName name="CA384_NAME">[42]keydates!#REF!</definedName>
    <definedName name="CA386_DATE" localSheetId="41">[42]keydates!#REF!</definedName>
    <definedName name="CA386_DATE" localSheetId="40">[42]keydates!#REF!</definedName>
    <definedName name="CA386_DATE" localSheetId="7">[42]keydates!#REF!</definedName>
    <definedName name="CA386_DATE" localSheetId="5">[42]keydates!#REF!</definedName>
    <definedName name="CA386_DATE">[42]keydates!#REF!</definedName>
    <definedName name="CA386_NAME" localSheetId="41">[42]keydates!#REF!</definedName>
    <definedName name="CA386_NAME" localSheetId="40">[42]keydates!#REF!</definedName>
    <definedName name="CA386_NAME" localSheetId="7">[42]keydates!#REF!</definedName>
    <definedName name="CA386_NAME" localSheetId="5">[42]keydates!#REF!</definedName>
    <definedName name="CA386_NAME">[42]keydates!#REF!</definedName>
    <definedName name="CA388_DATE" localSheetId="41">[42]keydates!#REF!</definedName>
    <definedName name="CA388_DATE" localSheetId="40">[42]keydates!#REF!</definedName>
    <definedName name="CA388_DATE" localSheetId="7">[42]keydates!#REF!</definedName>
    <definedName name="CA388_DATE" localSheetId="5">[42]keydates!#REF!</definedName>
    <definedName name="CA388_DATE">[42]keydates!#REF!</definedName>
    <definedName name="CA388_NAME" localSheetId="5">[42]keydates!#REF!</definedName>
    <definedName name="CA388_NAME">[42]keydates!#REF!</definedName>
    <definedName name="CA441_1_DATE" localSheetId="5">[42]keydates!#REF!</definedName>
    <definedName name="CA441_1_DATE">[42]keydates!#REF!</definedName>
    <definedName name="CA441_1_NAME" localSheetId="5">[42]keydates!#REF!</definedName>
    <definedName name="CA441_1_NAME">[42]keydates!#REF!</definedName>
    <definedName name="CA441_2_DATE" localSheetId="5">[42]keydates!#REF!</definedName>
    <definedName name="CA441_2_DATE">[42]keydates!#REF!</definedName>
    <definedName name="CA441_2_NAME" localSheetId="5">[42]keydates!#REF!</definedName>
    <definedName name="CA441_2_NAME">[42]keydates!#REF!</definedName>
    <definedName name="CA441_3_DATE" localSheetId="5">[42]keydates!#REF!</definedName>
    <definedName name="CA441_3_DATE">[42]keydates!#REF!</definedName>
    <definedName name="CA441_3_NAME" localSheetId="5">[42]keydates!#REF!</definedName>
    <definedName name="CA441_3_NAME">[42]keydates!#REF!</definedName>
    <definedName name="CA441_4_DATE" localSheetId="5">[42]keydates!#REF!</definedName>
    <definedName name="CA441_4_DATE">[42]keydates!#REF!</definedName>
    <definedName name="CA441_4_NAME" localSheetId="5">[42]keydates!#REF!</definedName>
    <definedName name="CA441_4_NAME">[42]keydates!#REF!</definedName>
    <definedName name="CA441_DATE" localSheetId="5">[42]keydates!#REF!</definedName>
    <definedName name="CA441_DATE">[42]keydates!#REF!</definedName>
    <definedName name="CA441_NAME" localSheetId="5">[42]keydates!#REF!</definedName>
    <definedName name="CA441_NAME">[42]keydates!#REF!</definedName>
    <definedName name="CA441A_DATE" localSheetId="5">[42]keydates!#REF!</definedName>
    <definedName name="CA441A_DATE">[42]keydates!#REF!</definedName>
    <definedName name="CA441A_NAME" localSheetId="5">[42]keydates!#REF!</definedName>
    <definedName name="CA441A_NAME">[42]keydates!#REF!</definedName>
    <definedName name="cab21.5tp" localSheetId="41">#REF!</definedName>
    <definedName name="cab21.5tp" localSheetId="40">#REF!</definedName>
    <definedName name="cab21.5tp" localSheetId="7">#REF!</definedName>
    <definedName name="cab21.5tp" localSheetId="5">#REF!</definedName>
    <definedName name="cab21.5tp">#REF!</definedName>
    <definedName name="cab21s" localSheetId="41">#REF!</definedName>
    <definedName name="cab21s" localSheetId="7">#REF!</definedName>
    <definedName name="cab21s" localSheetId="5">#REF!</definedName>
    <definedName name="cab21s">#REF!</definedName>
    <definedName name="cab21us" localSheetId="41">#REF!</definedName>
    <definedName name="cab21us" localSheetId="7">#REF!</definedName>
    <definedName name="cab21us" localSheetId="5">#REF!</definedName>
    <definedName name="cab21us">#REF!</definedName>
    <definedName name="cab31s" localSheetId="5">#REF!</definedName>
    <definedName name="cab31s">#REF!</definedName>
    <definedName name="cab31us" localSheetId="5">#REF!</definedName>
    <definedName name="cab31us">#REF!</definedName>
    <definedName name="cab41s" localSheetId="5">#REF!</definedName>
    <definedName name="cab41s">#REF!</definedName>
    <definedName name="cab41us" localSheetId="5">#REF!</definedName>
    <definedName name="cab41us">#REF!</definedName>
    <definedName name="cabf" localSheetId="5">#REF!</definedName>
    <definedName name="cabf">#REF!</definedName>
    <definedName name="CALf" localSheetId="5">#REF!</definedName>
    <definedName name="CALf">#REF!</definedName>
    <definedName name="cant" localSheetId="5">'[43]Staff Acco.'!#REF!</definedName>
    <definedName name="cant">'[43]Staff Acco.'!#REF!</definedName>
    <definedName name="CAPAPR" localSheetId="41">#REF!</definedName>
    <definedName name="CAPAPR" localSheetId="40">#REF!</definedName>
    <definedName name="CAPAPR" localSheetId="7">#REF!</definedName>
    <definedName name="CAPAPR" localSheetId="5">#REF!</definedName>
    <definedName name="CAPAPR">#REF!</definedName>
    <definedName name="CAPAUG" localSheetId="41">#REF!</definedName>
    <definedName name="CAPAUG" localSheetId="7">#REF!</definedName>
    <definedName name="CAPAUG" localSheetId="5">#REF!</definedName>
    <definedName name="CAPAUG">#REF!</definedName>
    <definedName name="CAPDEC" localSheetId="41">#REF!</definedName>
    <definedName name="CAPDEC" localSheetId="7">#REF!</definedName>
    <definedName name="CAPDEC" localSheetId="5">#REF!</definedName>
    <definedName name="CAPDEC">#REF!</definedName>
    <definedName name="CAPFEB" localSheetId="5">#REF!</definedName>
    <definedName name="CAPFEB">#REF!</definedName>
    <definedName name="CAPJAN" localSheetId="5">#REF!</definedName>
    <definedName name="CAPJAN">#REF!</definedName>
    <definedName name="CAPJUL" localSheetId="5">#REF!</definedName>
    <definedName name="CAPJUL">#REF!</definedName>
    <definedName name="CAPJUN" localSheetId="5">#REF!</definedName>
    <definedName name="CAPJUN">#REF!</definedName>
    <definedName name="CAPMAR" localSheetId="5">#REF!</definedName>
    <definedName name="CAPMAR">#REF!</definedName>
    <definedName name="CAPMAY" localSheetId="5">#REF!</definedName>
    <definedName name="CAPMAY">#REF!</definedName>
    <definedName name="CAPNOV" localSheetId="5">#REF!</definedName>
    <definedName name="CAPNOV">#REF!</definedName>
    <definedName name="CAPOCT" localSheetId="5">#REF!</definedName>
    <definedName name="CAPOCT">#REF!</definedName>
    <definedName name="CAPSEP" localSheetId="5">#REF!</definedName>
    <definedName name="CAPSEP">#REF!</definedName>
    <definedName name="carp" localSheetId="14" hidden="1">{#N/A,#N/A,TRUE,"Front";#N/A,#N/A,TRUE,"Simple Letter";#N/A,#N/A,TRUE,"Inside";#N/A,#N/A,TRUE,"Contents";#N/A,#N/A,TRUE,"Basis";#N/A,#N/A,TRUE,"Inclusions";#N/A,#N/A,TRUE,"Exclusions";#N/A,#N/A,TRUE,"Areas";#N/A,#N/A,TRUE,"Summary";#N/A,#N/A,TRUE,"Detail"}</definedName>
    <definedName name="carp" localSheetId="15" hidden="1">{#N/A,#N/A,TRUE,"Front";#N/A,#N/A,TRUE,"Simple Letter";#N/A,#N/A,TRUE,"Inside";#N/A,#N/A,TRUE,"Contents";#N/A,#N/A,TRUE,"Basis";#N/A,#N/A,TRUE,"Inclusions";#N/A,#N/A,TRUE,"Exclusions";#N/A,#N/A,TRUE,"Areas";#N/A,#N/A,TRUE,"Summary";#N/A,#N/A,TRUE,"Detail"}</definedName>
    <definedName name="carp" localSheetId="41" hidden="1">{#N/A,#N/A,TRUE,"Front";#N/A,#N/A,TRUE,"Simple Letter";#N/A,#N/A,TRUE,"Inside";#N/A,#N/A,TRUE,"Contents";#N/A,#N/A,TRUE,"Basis";#N/A,#N/A,TRUE,"Inclusions";#N/A,#N/A,TRUE,"Exclusions";#N/A,#N/A,TRUE,"Areas";#N/A,#N/A,TRUE,"Summary";#N/A,#N/A,TRUE,"Detail"}</definedName>
    <definedName name="carp" localSheetId="40" hidden="1">{#N/A,#N/A,TRUE,"Front";#N/A,#N/A,TRUE,"Simple Letter";#N/A,#N/A,TRUE,"Inside";#N/A,#N/A,TRUE,"Contents";#N/A,#N/A,TRUE,"Basis";#N/A,#N/A,TRUE,"Inclusions";#N/A,#N/A,TRUE,"Exclusions";#N/A,#N/A,TRUE,"Areas";#N/A,#N/A,TRUE,"Summary";#N/A,#N/A,TRUE,"Detail"}</definedName>
    <definedName name="carp" localSheetId="7" hidden="1">{#N/A,#N/A,TRUE,"Front";#N/A,#N/A,TRUE,"Simple Letter";#N/A,#N/A,TRUE,"Inside";#N/A,#N/A,TRUE,"Contents";#N/A,#N/A,TRUE,"Basis";#N/A,#N/A,TRUE,"Inclusions";#N/A,#N/A,TRUE,"Exclusions";#N/A,#N/A,TRUE,"Areas";#N/A,#N/A,TRUE,"Summary";#N/A,#N/A,TRUE,"Detail"}</definedName>
    <definedName name="carp" localSheetId="17" hidden="1">{#N/A,#N/A,TRUE,"Front";#N/A,#N/A,TRUE,"Simple Letter";#N/A,#N/A,TRUE,"Inside";#N/A,#N/A,TRUE,"Contents";#N/A,#N/A,TRUE,"Basis";#N/A,#N/A,TRUE,"Inclusions";#N/A,#N/A,TRUE,"Exclusions";#N/A,#N/A,TRUE,"Areas";#N/A,#N/A,TRUE,"Summary";#N/A,#N/A,TRUE,"Detail"}</definedName>
    <definedName name="carp" hidden="1">{#N/A,#N/A,TRUE,"Front";#N/A,#N/A,TRUE,"Simple Letter";#N/A,#N/A,TRUE,"Inside";#N/A,#N/A,TRUE,"Contents";#N/A,#N/A,TRUE,"Basis";#N/A,#N/A,TRUE,"Inclusions";#N/A,#N/A,TRUE,"Exclusions";#N/A,#N/A,TRUE,"Areas";#N/A,#N/A,TRUE,"Summary";#N/A,#N/A,TRUE,"Detail"}</definedName>
    <definedName name="carpg" localSheetId="14" hidden="1">{#N/A,#N/A,TRUE,"Front";#N/A,#N/A,TRUE,"Simple Letter";#N/A,#N/A,TRUE,"Inside";#N/A,#N/A,TRUE,"Contents";#N/A,#N/A,TRUE,"Basis";#N/A,#N/A,TRUE,"Inclusions";#N/A,#N/A,TRUE,"Exclusions";#N/A,#N/A,TRUE,"Areas";#N/A,#N/A,TRUE,"Summary";#N/A,#N/A,TRUE,"Detail"}</definedName>
    <definedName name="carpg" localSheetId="15" hidden="1">{#N/A,#N/A,TRUE,"Front";#N/A,#N/A,TRUE,"Simple Letter";#N/A,#N/A,TRUE,"Inside";#N/A,#N/A,TRUE,"Contents";#N/A,#N/A,TRUE,"Basis";#N/A,#N/A,TRUE,"Inclusions";#N/A,#N/A,TRUE,"Exclusions";#N/A,#N/A,TRUE,"Areas";#N/A,#N/A,TRUE,"Summary";#N/A,#N/A,TRUE,"Detail"}</definedName>
    <definedName name="carpg" localSheetId="41" hidden="1">{#N/A,#N/A,TRUE,"Front";#N/A,#N/A,TRUE,"Simple Letter";#N/A,#N/A,TRUE,"Inside";#N/A,#N/A,TRUE,"Contents";#N/A,#N/A,TRUE,"Basis";#N/A,#N/A,TRUE,"Inclusions";#N/A,#N/A,TRUE,"Exclusions";#N/A,#N/A,TRUE,"Areas";#N/A,#N/A,TRUE,"Summary";#N/A,#N/A,TRUE,"Detail"}</definedName>
    <definedName name="carpg" localSheetId="40" hidden="1">{#N/A,#N/A,TRUE,"Front";#N/A,#N/A,TRUE,"Simple Letter";#N/A,#N/A,TRUE,"Inside";#N/A,#N/A,TRUE,"Contents";#N/A,#N/A,TRUE,"Basis";#N/A,#N/A,TRUE,"Inclusions";#N/A,#N/A,TRUE,"Exclusions";#N/A,#N/A,TRUE,"Areas";#N/A,#N/A,TRUE,"Summary";#N/A,#N/A,TRUE,"Detail"}</definedName>
    <definedName name="carpg" localSheetId="7" hidden="1">{#N/A,#N/A,TRUE,"Front";#N/A,#N/A,TRUE,"Simple Letter";#N/A,#N/A,TRUE,"Inside";#N/A,#N/A,TRUE,"Contents";#N/A,#N/A,TRUE,"Basis";#N/A,#N/A,TRUE,"Inclusions";#N/A,#N/A,TRUE,"Exclusions";#N/A,#N/A,TRUE,"Areas";#N/A,#N/A,TRUE,"Summary";#N/A,#N/A,TRUE,"Detail"}</definedName>
    <definedName name="carpg" localSheetId="17" hidden="1">{#N/A,#N/A,TRUE,"Front";#N/A,#N/A,TRUE,"Simple Letter";#N/A,#N/A,TRUE,"Inside";#N/A,#N/A,TRUE,"Contents";#N/A,#N/A,TRUE,"Basis";#N/A,#N/A,TRUE,"Inclusions";#N/A,#N/A,TRUE,"Exclusions";#N/A,#N/A,TRUE,"Areas";#N/A,#N/A,TRUE,"Summary";#N/A,#N/A,TRUE,"Detail"}</definedName>
    <definedName name="carpg" hidden="1">{#N/A,#N/A,TRUE,"Front";#N/A,#N/A,TRUE,"Simple Letter";#N/A,#N/A,TRUE,"Inside";#N/A,#N/A,TRUE,"Contents";#N/A,#N/A,TRUE,"Basis";#N/A,#N/A,TRUE,"Inclusions";#N/A,#N/A,TRUE,"Exclusions";#N/A,#N/A,TRUE,"Areas";#N/A,#N/A,TRUE,"Summary";#N/A,#N/A,TRUE,"Detail"}</definedName>
    <definedName name="carpnm" localSheetId="14" hidden="1">{#N/A,#N/A,TRUE,"Front";#N/A,#N/A,TRUE,"Simple Letter";#N/A,#N/A,TRUE,"Inside";#N/A,#N/A,TRUE,"Contents";#N/A,#N/A,TRUE,"Basis";#N/A,#N/A,TRUE,"Inclusions";#N/A,#N/A,TRUE,"Exclusions";#N/A,#N/A,TRUE,"Areas";#N/A,#N/A,TRUE,"Summary";#N/A,#N/A,TRUE,"Detail"}</definedName>
    <definedName name="carpnm" localSheetId="15" hidden="1">{#N/A,#N/A,TRUE,"Front";#N/A,#N/A,TRUE,"Simple Letter";#N/A,#N/A,TRUE,"Inside";#N/A,#N/A,TRUE,"Contents";#N/A,#N/A,TRUE,"Basis";#N/A,#N/A,TRUE,"Inclusions";#N/A,#N/A,TRUE,"Exclusions";#N/A,#N/A,TRUE,"Areas";#N/A,#N/A,TRUE,"Summary";#N/A,#N/A,TRUE,"Detail"}</definedName>
    <definedName name="carpnm" localSheetId="41" hidden="1">{#N/A,#N/A,TRUE,"Front";#N/A,#N/A,TRUE,"Simple Letter";#N/A,#N/A,TRUE,"Inside";#N/A,#N/A,TRUE,"Contents";#N/A,#N/A,TRUE,"Basis";#N/A,#N/A,TRUE,"Inclusions";#N/A,#N/A,TRUE,"Exclusions";#N/A,#N/A,TRUE,"Areas";#N/A,#N/A,TRUE,"Summary";#N/A,#N/A,TRUE,"Detail"}</definedName>
    <definedName name="carpnm" localSheetId="40" hidden="1">{#N/A,#N/A,TRUE,"Front";#N/A,#N/A,TRUE,"Simple Letter";#N/A,#N/A,TRUE,"Inside";#N/A,#N/A,TRUE,"Contents";#N/A,#N/A,TRUE,"Basis";#N/A,#N/A,TRUE,"Inclusions";#N/A,#N/A,TRUE,"Exclusions";#N/A,#N/A,TRUE,"Areas";#N/A,#N/A,TRUE,"Summary";#N/A,#N/A,TRUE,"Detail"}</definedName>
    <definedName name="carpnm" localSheetId="7" hidden="1">{#N/A,#N/A,TRUE,"Front";#N/A,#N/A,TRUE,"Simple Letter";#N/A,#N/A,TRUE,"Inside";#N/A,#N/A,TRUE,"Contents";#N/A,#N/A,TRUE,"Basis";#N/A,#N/A,TRUE,"Inclusions";#N/A,#N/A,TRUE,"Exclusions";#N/A,#N/A,TRUE,"Areas";#N/A,#N/A,TRUE,"Summary";#N/A,#N/A,TRUE,"Detail"}</definedName>
    <definedName name="carpnm" localSheetId="17"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scrente">'[25]#REF'!$N$5</definedName>
    <definedName name="CASH_OUT" localSheetId="41">#REF!</definedName>
    <definedName name="CASH_OUT" localSheetId="40">#REF!</definedName>
    <definedName name="CASH_OUT" localSheetId="7">#REF!</definedName>
    <definedName name="CASH_OUT" localSheetId="5">#REF!</definedName>
    <definedName name="CASH_OUT">#REF!</definedName>
    <definedName name="Category">[44]Category!$A$1:$A$6</definedName>
    <definedName name="cbecc" localSheetId="41">#REF!</definedName>
    <definedName name="cbecc" localSheetId="40">#REF!</definedName>
    <definedName name="cbecc" localSheetId="7">#REF!</definedName>
    <definedName name="cbecc" localSheetId="5">#REF!</definedName>
    <definedName name="cbecc">#REF!</definedName>
    <definedName name="cbgl1" localSheetId="41">#REF!</definedName>
    <definedName name="cbgl1" localSheetId="7">#REF!</definedName>
    <definedName name="cbgl1" localSheetId="5">#REF!</definedName>
    <definedName name="cbgl1">#REF!</definedName>
    <definedName name="cbgl2" localSheetId="41">#REF!</definedName>
    <definedName name="cbgl2" localSheetId="7">#REF!</definedName>
    <definedName name="cbgl2" localSheetId="5">#REF!</definedName>
    <definedName name="cbgl2">#REF!</definedName>
    <definedName name="cbgl3" localSheetId="5">#REF!</definedName>
    <definedName name="cbgl3">#REF!</definedName>
    <definedName name="cbgl4" localSheetId="5">#REF!</definedName>
    <definedName name="cbgl4">#REF!</definedName>
    <definedName name="cbwt" localSheetId="5">#REF!</definedName>
    <definedName name="cbwt">#REF!</definedName>
    <definedName name="cbwtt" localSheetId="5">#REF!</definedName>
    <definedName name="cbwtt">#REF!</definedName>
    <definedName name="cbxsa" localSheetId="5">#REF!</definedName>
    <definedName name="cbxsa">#REF!</definedName>
    <definedName name="cc" localSheetId="19">City&amp;" "&amp;State</definedName>
    <definedName name="cc" localSheetId="2">City&amp;" "&amp;State</definedName>
    <definedName name="cc" localSheetId="14">City&amp;" "&amp;State</definedName>
    <definedName name="cc" localSheetId="1">City&amp;" "&amp;State</definedName>
    <definedName name="cc" localSheetId="33">City&amp;" "&amp;State</definedName>
    <definedName name="cc" localSheetId="15">City&amp;" "&amp;State</definedName>
    <definedName name="cc" localSheetId="0">City&amp;" "&amp;State</definedName>
    <definedName name="cc" localSheetId="4">City&amp;" "&amp;State</definedName>
    <definedName name="cc" localSheetId="41">City&amp;" "&amp;State</definedName>
    <definedName name="cc" localSheetId="40">City&amp;" "&amp;State</definedName>
    <definedName name="cc" localSheetId="7">City&amp;" "&amp;State</definedName>
    <definedName name="cc" localSheetId="3">City&amp;" "&amp;State</definedName>
    <definedName name="cc" localSheetId="5">City&amp;" "&amp;State</definedName>
    <definedName name="cc" localSheetId="17">City&amp;" "&amp;State</definedName>
    <definedName name="cc">City&amp;" "&amp;State</definedName>
    <definedName name="CC11A" localSheetId="41">'[31]11A'!$A:$W</definedName>
    <definedName name="CC11A" localSheetId="40">'[31]11A'!$A:$W</definedName>
    <definedName name="CC11A" localSheetId="7">'[31]11A'!$A:$W</definedName>
    <definedName name="CC11A" localSheetId="17">'[31]11A'!$A:$W</definedName>
    <definedName name="CC11A">'[31]11A'!$A:$W</definedName>
    <definedName name="CC11B" localSheetId="41">'[31]11B '!$A:$U</definedName>
    <definedName name="CC11B" localSheetId="40">'[31]11B '!$A:$U</definedName>
    <definedName name="CC11B" localSheetId="7">'[31]11B '!$A:$U</definedName>
    <definedName name="CC11B" localSheetId="17">'[31]11B '!$A:$U</definedName>
    <definedName name="CC11B">'[31]11B '!$A:$U</definedName>
    <definedName name="CC12A" localSheetId="41">'[31]12A'!$A:$U</definedName>
    <definedName name="CC12A" localSheetId="40">'[31]12A'!$A:$U</definedName>
    <definedName name="CC12A" localSheetId="7">'[31]12A'!$A:$U</definedName>
    <definedName name="CC12A" localSheetId="17">'[31]12A'!$A:$U</definedName>
    <definedName name="CC12A">'[31]12A'!$A:$U</definedName>
    <definedName name="CC12B" localSheetId="41">'[31]12B'!$A:$U</definedName>
    <definedName name="CC12B" localSheetId="40">'[31]12B'!$A:$U</definedName>
    <definedName name="CC12B" localSheetId="7">'[31]12B'!$A:$U</definedName>
    <definedName name="CC12B" localSheetId="17">'[31]12B'!$A:$U</definedName>
    <definedName name="CC12B">'[31]12B'!$A:$U</definedName>
    <definedName name="CC2A" localSheetId="41">'[31]2A'!$A:$V</definedName>
    <definedName name="CC2A" localSheetId="40">'[31]2A'!$A:$V</definedName>
    <definedName name="CC2A" localSheetId="7">'[31]2A'!$A:$V</definedName>
    <definedName name="CC2A" localSheetId="17">'[31]2A'!$A:$V</definedName>
    <definedName name="CC2A">'[31]2A'!$A:$V</definedName>
    <definedName name="CC2B" localSheetId="41">'[31]2B'!$A:$V</definedName>
    <definedName name="CC2B" localSheetId="40">'[31]2B'!$A:$V</definedName>
    <definedName name="CC2B" localSheetId="7">'[31]2B'!$A:$V</definedName>
    <definedName name="CC2B" localSheetId="17">'[31]2B'!$A:$V</definedName>
    <definedName name="CC2B">'[31]2B'!$A:$V</definedName>
    <definedName name="CC2C" localSheetId="41">'[31]2C'!$A:$V</definedName>
    <definedName name="CC2C" localSheetId="40">'[31]2C'!$A:$V</definedName>
    <definedName name="CC2C" localSheetId="7">'[31]2C'!$A:$V</definedName>
    <definedName name="CC2C" localSheetId="17">'[31]2C'!$A:$V</definedName>
    <definedName name="CC2C">'[31]2C'!$A:$V</definedName>
    <definedName name="CC2D" localSheetId="41">'[31]2D'!$A:$V</definedName>
    <definedName name="CC2D" localSheetId="40">'[31]2D'!$A:$V</definedName>
    <definedName name="CC2D" localSheetId="7">'[31]2D'!$A:$V</definedName>
    <definedName name="CC2D" localSheetId="17">'[31]2D'!$A:$V</definedName>
    <definedName name="CC2D">'[31]2D'!$A:$V</definedName>
    <definedName name="CC2E" localSheetId="41">'[31]2E'!$A:$V</definedName>
    <definedName name="CC2E" localSheetId="40">'[31]2E'!$A:$V</definedName>
    <definedName name="CC2E" localSheetId="7">'[31]2E'!$A:$V</definedName>
    <definedName name="CC2E" localSheetId="17">'[31]2E'!$A:$V</definedName>
    <definedName name="CC2E">'[31]2E'!$A:$V</definedName>
    <definedName name="CC2F" localSheetId="41">'[31]2F'!$A:$V</definedName>
    <definedName name="CC2F" localSheetId="40">'[31]2F'!$A:$V</definedName>
    <definedName name="CC2F" localSheetId="7">'[31]2F'!$A:$V</definedName>
    <definedName name="CC2F" localSheetId="17">'[31]2F'!$A:$V</definedName>
    <definedName name="CC2F">'[31]2F'!$A:$V</definedName>
    <definedName name="CC2G" localSheetId="41">'[31]2G'!$A:$V</definedName>
    <definedName name="CC2G" localSheetId="40">'[31]2G'!$A:$V</definedName>
    <definedName name="CC2G" localSheetId="7">'[31]2G'!$A:$V</definedName>
    <definedName name="CC2G" localSheetId="17">'[31]2G'!$A:$V</definedName>
    <definedName name="CC2G">'[31]2G'!$A:$V</definedName>
    <definedName name="CC2H" localSheetId="41">'[31]2H'!$A:$V</definedName>
    <definedName name="CC2H" localSheetId="40">'[31]2H'!$A:$V</definedName>
    <definedName name="CC2H" localSheetId="7">'[31]2H'!$A:$V</definedName>
    <definedName name="CC2H" localSheetId="17">'[31]2H'!$A:$V</definedName>
    <definedName name="CC2H">'[31]2H'!$A:$V</definedName>
    <definedName name="CC3A" localSheetId="41">'[31]3A'!$A:$V</definedName>
    <definedName name="CC3A" localSheetId="40">'[31]3A'!$A:$V</definedName>
    <definedName name="CC3A" localSheetId="7">'[31]3A'!$A:$V</definedName>
    <definedName name="CC3A" localSheetId="17">'[31]3A'!$A:$V</definedName>
    <definedName name="CC3A">'[31]3A'!$A:$V</definedName>
    <definedName name="CC3B" localSheetId="41">'[31]3B'!$A:$V</definedName>
    <definedName name="CC3B" localSheetId="40">'[31]3B'!$A:$V</definedName>
    <definedName name="CC3B" localSheetId="7">'[31]3B'!$A:$V</definedName>
    <definedName name="CC3B" localSheetId="17">'[31]3B'!$A:$V</definedName>
    <definedName name="CC3B">'[31]3B'!$A:$V</definedName>
    <definedName name="CC4a" localSheetId="41">'[31]4'!$A:$U</definedName>
    <definedName name="CC4a" localSheetId="40">'[31]4'!$A:$U</definedName>
    <definedName name="CC4a" localSheetId="7">'[31]4'!$A:$U</definedName>
    <definedName name="CC4a" localSheetId="17">'[31]4'!$A:$U</definedName>
    <definedName name="CC4a">'[31]4'!$A:$U</definedName>
    <definedName name="CC5a" localSheetId="41">#REF!</definedName>
    <definedName name="CC5a" localSheetId="40">#REF!</definedName>
    <definedName name="CC5a" localSheetId="7">#REF!</definedName>
    <definedName name="CC5a" localSheetId="5">#REF!</definedName>
    <definedName name="CC5a">#REF!</definedName>
    <definedName name="CC5a1" localSheetId="41">#REF!</definedName>
    <definedName name="CC5a1" localSheetId="7">#REF!</definedName>
    <definedName name="CC5a1" localSheetId="5">#REF!</definedName>
    <definedName name="CC5a1">#REF!</definedName>
    <definedName name="CC6A" localSheetId="41">'[31]6A'!$A:$V</definedName>
    <definedName name="CC6A" localSheetId="40">'[31]6A'!$A:$V</definedName>
    <definedName name="CC6A" localSheetId="7">'[31]6A'!$A:$V</definedName>
    <definedName name="CC6A" localSheetId="17">'[31]6A'!$A:$V</definedName>
    <definedName name="CC6A">'[31]6A'!$A:$V</definedName>
    <definedName name="CC6B" localSheetId="41">'[31]6B'!$A:$V</definedName>
    <definedName name="CC6B" localSheetId="40">'[31]6B'!$A:$V</definedName>
    <definedName name="CC6B" localSheetId="7">'[31]6B'!$A:$V</definedName>
    <definedName name="CC6B" localSheetId="17">'[31]6B'!$A:$V</definedName>
    <definedName name="CC6B">'[31]6B'!$A:$V</definedName>
    <definedName name="CC7A" localSheetId="41">'[31]7A'!$A:$U</definedName>
    <definedName name="CC7A" localSheetId="40">'[31]7A'!$A:$U</definedName>
    <definedName name="CC7A" localSheetId="7">'[31]7A'!$A:$U</definedName>
    <definedName name="CC7A" localSheetId="17">'[31]7A'!$A:$U</definedName>
    <definedName name="CC7A">'[31]7A'!$A:$U</definedName>
    <definedName name="CC7B" localSheetId="41">'[31]7B'!$A:$U</definedName>
    <definedName name="CC7B" localSheetId="40">'[31]7B'!$A:$U</definedName>
    <definedName name="CC7B" localSheetId="7">'[31]7B'!$A:$U</definedName>
    <definedName name="CC7B" localSheetId="17">'[31]7B'!$A:$U</definedName>
    <definedName name="CC7B">'[31]7B'!$A:$U</definedName>
    <definedName name="CC8A" localSheetId="41">'[31]8A'!$A:$U</definedName>
    <definedName name="CC8A" localSheetId="40">'[31]8A'!$A:$U</definedName>
    <definedName name="CC8A" localSheetId="7">'[31]8A'!$A:$U</definedName>
    <definedName name="CC8A" localSheetId="17">'[31]8A'!$A:$U</definedName>
    <definedName name="CC8A">'[31]8A'!$A:$U</definedName>
    <definedName name="CC8B" localSheetId="41">'[31]8B'!$A:$U</definedName>
    <definedName name="CC8B" localSheetId="40">'[31]8B'!$A:$U</definedName>
    <definedName name="CC8B" localSheetId="7">'[31]8B'!$A:$U</definedName>
    <definedName name="CC8B" localSheetId="17">'[31]8B'!$A:$U</definedName>
    <definedName name="CC8B">'[31]8B'!$A:$U</definedName>
    <definedName name="CC9A" localSheetId="41">'[31]9A'!$A:$U</definedName>
    <definedName name="CC9A" localSheetId="40">'[31]9A'!$A:$U</definedName>
    <definedName name="CC9A" localSheetId="7">'[31]9A'!$A:$U</definedName>
    <definedName name="CC9A" localSheetId="17">'[31]9A'!$A:$U</definedName>
    <definedName name="CC9A">'[31]9A'!$A:$U</definedName>
    <definedName name="CC9B" localSheetId="41">'[31]9B'!$A:$U</definedName>
    <definedName name="CC9B" localSheetId="40">'[31]9B'!$A:$U</definedName>
    <definedName name="CC9B" localSheetId="7">'[31]9B'!$A:$U</definedName>
    <definedName name="CC9B" localSheetId="17">'[31]9B'!$A:$U</definedName>
    <definedName name="CC9B">'[31]9B'!$A:$U</definedName>
    <definedName name="CC9C" localSheetId="41">'[31]9C'!$A:$U</definedName>
    <definedName name="CC9C" localSheetId="40">'[31]9C'!$A:$U</definedName>
    <definedName name="CC9C" localSheetId="7">'[31]9C'!$A:$U</definedName>
    <definedName name="CC9C" localSheetId="17">'[31]9C'!$A:$U</definedName>
    <definedName name="CC9C">'[31]9C'!$A:$U</definedName>
    <definedName name="CC9D" localSheetId="41">'[31]9D'!$A:$U</definedName>
    <definedName name="CC9D" localSheetId="40">'[31]9D'!$A:$U</definedName>
    <definedName name="CC9D" localSheetId="7">'[31]9D'!$A:$U</definedName>
    <definedName name="CC9D" localSheetId="17">'[31]9D'!$A:$U</definedName>
    <definedName name="CC9D">'[31]9D'!$A:$U</definedName>
    <definedName name="CC9E" localSheetId="41">'[31]9E'!$A:$U</definedName>
    <definedName name="CC9E" localSheetId="40">'[31]9E'!$A:$U</definedName>
    <definedName name="CC9E" localSheetId="7">'[31]9E'!$A:$U</definedName>
    <definedName name="CC9E" localSheetId="17">'[31]9E'!$A:$U</definedName>
    <definedName name="CC9E">'[31]9E'!$A:$U</definedName>
    <definedName name="CC9F" localSheetId="41">'[31]9F'!$A:$U</definedName>
    <definedName name="CC9F" localSheetId="40">'[31]9F'!$A:$U</definedName>
    <definedName name="CC9F" localSheetId="7">'[31]9F'!$A:$U</definedName>
    <definedName name="CC9F" localSheetId="17">'[31]9F'!$A:$U</definedName>
    <definedName name="CC9F">'[31]9F'!$A:$U</definedName>
    <definedName name="CC9G" localSheetId="41">'[31]9G'!$A:$U</definedName>
    <definedName name="CC9G" localSheetId="40">'[31]9G'!$A:$U</definedName>
    <definedName name="CC9G" localSheetId="7">'[31]9G'!$A:$U</definedName>
    <definedName name="CC9G" localSheetId="17">'[31]9G'!$A:$U</definedName>
    <definedName name="CC9G">'[31]9G'!$A:$U</definedName>
    <definedName name="CC9H" localSheetId="41">'[31]9H'!$A:$U</definedName>
    <definedName name="CC9H" localSheetId="40">'[31]9H'!$A:$U</definedName>
    <definedName name="CC9H" localSheetId="7">'[31]9H'!$A:$U</definedName>
    <definedName name="CC9H" localSheetId="17">'[31]9H'!$A:$U</definedName>
    <definedName name="CC9H">'[31]9H'!$A:$U</definedName>
    <definedName name="CC9I" localSheetId="41">'[31]9I'!$A:$U</definedName>
    <definedName name="CC9I" localSheetId="40">'[31]9I'!$A:$U</definedName>
    <definedName name="CC9I" localSheetId="7">'[31]9I'!$A:$U</definedName>
    <definedName name="CC9I" localSheetId="17">'[31]9I'!$A:$U</definedName>
    <definedName name="CC9I">'[31]9I'!$A:$U</definedName>
    <definedName name="CC9J" localSheetId="41">'[31]9J'!$A:$U</definedName>
    <definedName name="CC9J" localSheetId="40">'[31]9J'!$A:$U</definedName>
    <definedName name="CC9J" localSheetId="7">'[31]9J'!$A:$U</definedName>
    <definedName name="CC9J" localSheetId="17">'[31]9J'!$A:$U</definedName>
    <definedName name="CC9J">'[31]9J'!$A:$U</definedName>
    <definedName name="CC9K" localSheetId="41">'[31]9K'!$A:$U</definedName>
    <definedName name="CC9K" localSheetId="40">'[31]9K'!$A:$U</definedName>
    <definedName name="CC9K" localSheetId="7">'[31]9K'!$A:$U</definedName>
    <definedName name="CC9K" localSheetId="17">'[31]9K'!$A:$U</definedName>
    <definedName name="CC9K">'[31]9K'!$A:$U</definedName>
    <definedName name="ccb" localSheetId="41">#REF!</definedName>
    <definedName name="ccb" localSheetId="40">#REF!</definedName>
    <definedName name="ccb" localSheetId="7">#REF!</definedName>
    <definedName name="ccb" localSheetId="5">#REF!</definedName>
    <definedName name="ccb">#REF!</definedName>
    <definedName name="ccbeam" localSheetId="41">[39]Intro!#REF!</definedName>
    <definedName name="ccbeam" localSheetId="40">[39]Intro!#REF!</definedName>
    <definedName name="ccbeam" localSheetId="7">[39]Intro!#REF!</definedName>
    <definedName name="ccbeam" localSheetId="5">[39]Intro!#REF!</definedName>
    <definedName name="ccbeam" localSheetId="17">[39]Intro!#REF!</definedName>
    <definedName name="ccbeam">[39]Intro!#REF!</definedName>
    <definedName name="ccbrgs" localSheetId="41">[39]Intro!#REF!</definedName>
    <definedName name="ccbrgs" localSheetId="40">[39]Intro!#REF!</definedName>
    <definedName name="ccbrgs" localSheetId="7">[39]Intro!#REF!</definedName>
    <definedName name="ccbrgs" localSheetId="5">[39]Intro!#REF!</definedName>
    <definedName name="ccbrgs">[39]Intro!#REF!</definedName>
    <definedName name="ccc" localSheetId="19">City&amp;" "&amp;State</definedName>
    <definedName name="ccc" localSheetId="2">City&amp;" "&amp;State</definedName>
    <definedName name="ccc" localSheetId="14">City&amp;" "&amp;State</definedName>
    <definedName name="ccc" localSheetId="1">City&amp;" "&amp;State</definedName>
    <definedName name="ccc" localSheetId="33">City&amp;" "&amp;State</definedName>
    <definedName name="ccc" localSheetId="15">City&amp;" "&amp;State</definedName>
    <definedName name="ccc" localSheetId="0">City&amp;" "&amp;State</definedName>
    <definedName name="ccc" localSheetId="4">City&amp;" "&amp;State</definedName>
    <definedName name="ccc" localSheetId="41">City&amp;" "&amp;State</definedName>
    <definedName name="ccc" localSheetId="40">City&amp;" "&amp;State</definedName>
    <definedName name="ccc" localSheetId="7">City&amp;" "&amp;State</definedName>
    <definedName name="ccc" localSheetId="3">City&amp;" "&amp;State</definedName>
    <definedName name="ccc" localSheetId="5">City&amp;" "&amp;State</definedName>
    <definedName name="ccc" localSheetId="17">City&amp;" "&amp;State</definedName>
    <definedName name="ccc">City&amp;" "&amp;State</definedName>
    <definedName name="cccc">[33]COST!$A$1:$G$52</definedName>
    <definedName name="ccolagl" localSheetId="41">#REF!</definedName>
    <definedName name="ccolagl" localSheetId="40">#REF!</definedName>
    <definedName name="ccolagl" localSheetId="7">#REF!</definedName>
    <definedName name="ccolagl" localSheetId="5">#REF!</definedName>
    <definedName name="ccolagl">#REF!</definedName>
    <definedName name="ccpicw" localSheetId="41">#REF!</definedName>
    <definedName name="ccpicw" localSheetId="7">#REF!</definedName>
    <definedName name="ccpicw" localSheetId="5">#REF!</definedName>
    <definedName name="ccpicw">#REF!</definedName>
    <definedName name="ccprlgb" localSheetId="41">[39]Intro!#REF!</definedName>
    <definedName name="ccprlgb" localSheetId="7">[39]Intro!#REF!</definedName>
    <definedName name="ccprlgb" localSheetId="5">[39]Intro!#REF!</definedName>
    <definedName name="ccprlgb">[39]Intro!#REF!</definedName>
    <definedName name="ccprlgt" localSheetId="41">[39]Intro!#REF!</definedName>
    <definedName name="ccprlgt" localSheetId="7">[39]Intro!#REF!</definedName>
    <definedName name="ccprlgt" localSheetId="5">[39]Intro!#REF!</definedName>
    <definedName name="ccprlgt">[39]Intro!#REF!</definedName>
    <definedName name="CCS" localSheetId="14" hidden="1">{0}</definedName>
    <definedName name="CCS" localSheetId="15" hidden="1">{0}</definedName>
    <definedName name="CCS" localSheetId="41" hidden="1">{0}</definedName>
    <definedName name="CCS" localSheetId="40" hidden="1">{0}</definedName>
    <definedName name="CCS" localSheetId="7" hidden="1">{0}</definedName>
    <definedName name="CCS" localSheetId="17" hidden="1">{0}</definedName>
    <definedName name="CCS" hidden="1">{0}</definedName>
    <definedName name="ccspani" localSheetId="5">[39]Intro!#REF!</definedName>
    <definedName name="ccspani">[39]Intro!#REF!</definedName>
    <definedName name="ccspano" localSheetId="5">[39]Intro!#REF!</definedName>
    <definedName name="ccspano">[39]Intro!#REF!</definedName>
    <definedName name="ccspl" localSheetId="5">[39]Intro!#REF!</definedName>
    <definedName name="ccspl">[39]Intro!#REF!</definedName>
    <definedName name="ccspll" localSheetId="5">[39]Intro!#REF!</definedName>
    <definedName name="ccspll">[39]Intro!#REF!</definedName>
    <definedName name="ccsplt" localSheetId="5">[39]Intro!#REF!</definedName>
    <definedName name="ccsplt">[39]Intro!#REF!</definedName>
    <definedName name="ccss" localSheetId="14" hidden="1">{0}</definedName>
    <definedName name="ccss" localSheetId="15" hidden="1">{0}</definedName>
    <definedName name="ccss" localSheetId="41" hidden="1">{0}</definedName>
    <definedName name="ccss" localSheetId="40" hidden="1">{0}</definedName>
    <definedName name="ccss" localSheetId="7" hidden="1">{0}</definedName>
    <definedName name="ccss" localSheetId="17" hidden="1">{0}</definedName>
    <definedName name="ccss" hidden="1">{0}</definedName>
    <definedName name="ccv" localSheetId="41">'[26]IO List'!#REF!</definedName>
    <definedName name="ccv" localSheetId="40">'[26]IO List'!#REF!</definedName>
    <definedName name="ccv" localSheetId="7">'[26]IO List'!#REF!</definedName>
    <definedName name="ccv" localSheetId="5">'[26]IO List'!#REF!</definedName>
    <definedName name="ccv" localSheetId="17">'[26]IO List'!#REF!</definedName>
    <definedName name="ccv">'[26]IO List'!#REF!</definedName>
    <definedName name="cdds" localSheetId="41">#REF!</definedName>
    <definedName name="cdds" localSheetId="40">#REF!</definedName>
    <definedName name="cdds" localSheetId="7">#REF!</definedName>
    <definedName name="cdds" localSheetId="5">#REF!</definedName>
    <definedName name="cdds">#REF!</definedName>
    <definedName name="cde" localSheetId="14" hidden="1">{"'Bill No. 7'!$A$1:$G$32"}</definedName>
    <definedName name="cde" localSheetId="15" hidden="1">{"'Bill No. 7'!$A$1:$G$32"}</definedName>
    <definedName name="cde" localSheetId="41" hidden="1">{"'Bill No. 7'!$A$1:$G$32"}</definedName>
    <definedName name="cde" localSheetId="40" hidden="1">{"'Bill No. 7'!$A$1:$G$32"}</definedName>
    <definedName name="cde" localSheetId="7" hidden="1">{"'Bill No. 7'!$A$1:$G$32"}</definedName>
    <definedName name="cde" localSheetId="17" hidden="1">{"'Bill No. 7'!$A$1:$G$32"}</definedName>
    <definedName name="cde" hidden="1">{"'Bill No. 7'!$A$1:$G$32"}</definedName>
    <definedName name="cess" localSheetId="5">#REF!</definedName>
    <definedName name="cess">#REF!</definedName>
    <definedName name="cf">[45]gen!$J$1</definedName>
    <definedName name="cfb" localSheetId="41">#REF!</definedName>
    <definedName name="cfb" localSheetId="40">#REF!</definedName>
    <definedName name="cfb" localSheetId="7">#REF!</definedName>
    <definedName name="cfb" localSheetId="5">#REF!</definedName>
    <definedName name="cfb">#REF!</definedName>
    <definedName name="cfbeams" localSheetId="41">#REF!</definedName>
    <definedName name="cfbeams" localSheetId="7">#REF!</definedName>
    <definedName name="cfbeams" localSheetId="5">#REF!</definedName>
    <definedName name="cfbeams">#REF!</definedName>
    <definedName name="cfsalb" localSheetId="41">#REF!</definedName>
    <definedName name="cfsalb" localSheetId="7">#REF!</definedName>
    <definedName name="cfsalb" localSheetId="5">#REF!</definedName>
    <definedName name="cfsalb">#REF!</definedName>
    <definedName name="cfslab" localSheetId="5">#REF!</definedName>
    <definedName name="cfslab">#REF!</definedName>
    <definedName name="cgsidl" localSheetId="5">#REF!</definedName>
    <definedName name="cgsidl">#REF!</definedName>
    <definedName name="check" localSheetId="5">#REF!</definedName>
    <definedName name="check">#REF!</definedName>
    <definedName name="checked" localSheetId="5">#REF!</definedName>
    <definedName name="checked">#REF!</definedName>
    <definedName name="CHOOSE" localSheetId="22">#REF!</definedName>
    <definedName name="CHOOSE">#REF!</definedName>
    <definedName name="CHOOSE1" localSheetId="22">#REF!</definedName>
    <definedName name="CHOOSE1">#REF!</definedName>
    <definedName name="ckeck1" localSheetId="5">#REF!</definedName>
    <definedName name="ckeck1">#REF!</definedName>
    <definedName name="clintels" localSheetId="5">#REF!</definedName>
    <definedName name="clintels">#REF!</definedName>
    <definedName name="cofth">[10]Intro!$L$134</definedName>
    <definedName name="Colbgl" localSheetId="41">#REF!</definedName>
    <definedName name="Colbgl" localSheetId="40">#REF!</definedName>
    <definedName name="Colbgl" localSheetId="7">#REF!</definedName>
    <definedName name="Colbgl" localSheetId="5">#REF!</definedName>
    <definedName name="Colbgl">#REF!</definedName>
    <definedName name="colbgl2" localSheetId="41">#REF!</definedName>
    <definedName name="colbgl2" localSheetId="40">#REF!</definedName>
    <definedName name="colbgl2" localSheetId="7">#REF!</definedName>
    <definedName name="colbgl2" localSheetId="5">#REF!</definedName>
    <definedName name="colbgl2">#REF!</definedName>
    <definedName name="Columns" localSheetId="41">#REF!</definedName>
    <definedName name="Columns" localSheetId="40">#REF!</definedName>
    <definedName name="Columns" localSheetId="7">#REF!</definedName>
    <definedName name="Columns" localSheetId="5">#REF!</definedName>
    <definedName name="Columns">#REF!</definedName>
    <definedName name="compare1" localSheetId="5">#REF!</definedName>
    <definedName name="compare1">#REF!</definedName>
    <definedName name="conanalysis" localSheetId="14" hidden="1">{#N/A,#N/A,TRUE,"Front";#N/A,#N/A,TRUE,"Simple Letter";#N/A,#N/A,TRUE,"Inside";#N/A,#N/A,TRUE,"Contents";#N/A,#N/A,TRUE,"Basis";#N/A,#N/A,TRUE,"Inclusions";#N/A,#N/A,TRUE,"Exclusions";#N/A,#N/A,TRUE,"Areas";#N/A,#N/A,TRUE,"Summary";#N/A,#N/A,TRUE,"Detail"}</definedName>
    <definedName name="conanalysis" localSheetId="15" hidden="1">{#N/A,#N/A,TRUE,"Front";#N/A,#N/A,TRUE,"Simple Letter";#N/A,#N/A,TRUE,"Inside";#N/A,#N/A,TRUE,"Contents";#N/A,#N/A,TRUE,"Basis";#N/A,#N/A,TRUE,"Inclusions";#N/A,#N/A,TRUE,"Exclusions";#N/A,#N/A,TRUE,"Areas";#N/A,#N/A,TRUE,"Summary";#N/A,#N/A,TRUE,"Detail"}</definedName>
    <definedName name="conanalysis" localSheetId="41" hidden="1">{#N/A,#N/A,TRUE,"Front";#N/A,#N/A,TRUE,"Simple Letter";#N/A,#N/A,TRUE,"Inside";#N/A,#N/A,TRUE,"Contents";#N/A,#N/A,TRUE,"Basis";#N/A,#N/A,TRUE,"Inclusions";#N/A,#N/A,TRUE,"Exclusions";#N/A,#N/A,TRUE,"Areas";#N/A,#N/A,TRUE,"Summary";#N/A,#N/A,TRUE,"Detail"}</definedName>
    <definedName name="conanalysis" localSheetId="40" hidden="1">{#N/A,#N/A,TRUE,"Front";#N/A,#N/A,TRUE,"Simple Letter";#N/A,#N/A,TRUE,"Inside";#N/A,#N/A,TRUE,"Contents";#N/A,#N/A,TRUE,"Basis";#N/A,#N/A,TRUE,"Inclusions";#N/A,#N/A,TRUE,"Exclusions";#N/A,#N/A,TRUE,"Areas";#N/A,#N/A,TRUE,"Summary";#N/A,#N/A,TRUE,"Detail"}</definedName>
    <definedName name="conanalysis" localSheetId="7" hidden="1">{#N/A,#N/A,TRUE,"Front";#N/A,#N/A,TRUE,"Simple Letter";#N/A,#N/A,TRUE,"Inside";#N/A,#N/A,TRUE,"Contents";#N/A,#N/A,TRUE,"Basis";#N/A,#N/A,TRUE,"Inclusions";#N/A,#N/A,TRUE,"Exclusions";#N/A,#N/A,TRUE,"Areas";#N/A,#N/A,TRUE,"Summary";#N/A,#N/A,TRUE,"Detail"}</definedName>
    <definedName name="conanalysis" localSheetId="17" hidden="1">{#N/A,#N/A,TRUE,"Front";#N/A,#N/A,TRUE,"Simple Letter";#N/A,#N/A,TRUE,"Inside";#N/A,#N/A,TRUE,"Contents";#N/A,#N/A,TRUE,"Basis";#N/A,#N/A,TRUE,"Inclusions";#N/A,#N/A,TRUE,"Exclusions";#N/A,#N/A,TRUE,"Areas";#N/A,#N/A,TRUE,"Summary";#N/A,#N/A,TRUE,"Detail"}</definedName>
    <definedName name="conanalysis" hidden="1">{#N/A,#N/A,TRUE,"Front";#N/A,#N/A,TRUE,"Simple Letter";#N/A,#N/A,TRUE,"Inside";#N/A,#N/A,TRUE,"Contents";#N/A,#N/A,TRUE,"Basis";#N/A,#N/A,TRUE,"Inclusions";#N/A,#N/A,TRUE,"Exclusions";#N/A,#N/A,TRUE,"Areas";#N/A,#N/A,TRUE,"Summary";#N/A,#N/A,TRUE,"Detail"}</definedName>
    <definedName name="CONCIL" localSheetId="19">City&amp;" "&amp;State</definedName>
    <definedName name="CONCIL" localSheetId="2">City&amp;" "&amp;State</definedName>
    <definedName name="CONCIL" localSheetId="14">City&amp;" "&amp;State</definedName>
    <definedName name="CONCIL" localSheetId="1">City&amp;" "&amp;State</definedName>
    <definedName name="CONCIL" localSheetId="33">City&amp;" "&amp;State</definedName>
    <definedName name="CONCIL" localSheetId="15">City&amp;" "&amp;State</definedName>
    <definedName name="CONCIL" localSheetId="0">City&amp;" "&amp;State</definedName>
    <definedName name="CONCIL" localSheetId="4">City&amp;" "&amp;State</definedName>
    <definedName name="CONCIL" localSheetId="41">City&amp;" "&amp;State</definedName>
    <definedName name="CONCIL" localSheetId="40">City&amp;" "&amp;State</definedName>
    <definedName name="CONCIL" localSheetId="7">City&amp;" "&amp;State</definedName>
    <definedName name="CONCIL" localSheetId="3">City&amp;" "&amp;State</definedName>
    <definedName name="CONCIL" localSheetId="5">City&amp;" "&amp;State</definedName>
    <definedName name="CONCIL" localSheetId="17">City&amp;" "&amp;State</definedName>
    <definedName name="CONCIL">City&amp;" "&amp;State</definedName>
    <definedName name="condf" localSheetId="41">#REF!</definedName>
    <definedName name="condf" localSheetId="40">#REF!</definedName>
    <definedName name="condf" localSheetId="7">#REF!</definedName>
    <definedName name="condf" localSheetId="5">#REF!</definedName>
    <definedName name="condf">#REF!</definedName>
    <definedName name="conf" localSheetId="41">#REF!</definedName>
    <definedName name="conf" localSheetId="7">#REF!</definedName>
    <definedName name="conf" localSheetId="5">#REF!</definedName>
    <definedName name="conf">#REF!</definedName>
    <definedName name="config">[46]Sheet3!$A:$B</definedName>
    <definedName name="congr" localSheetId="41">#REF!</definedName>
    <definedName name="congr" localSheetId="40">#REF!</definedName>
    <definedName name="congr" localSheetId="7">#REF!</definedName>
    <definedName name="congr" localSheetId="5">#REF!</definedName>
    <definedName name="congr">#REF!</definedName>
    <definedName name="Contractor" localSheetId="14">[47]Contractor!$D$5:$D$34</definedName>
    <definedName name="Contractor" localSheetId="15">[47]Contractor!$D$5:$D$34</definedName>
    <definedName name="Contractor" localSheetId="40">[47]Contractor!$D$5:$D$34</definedName>
    <definedName name="Contractor" localSheetId="7">[47]Contractor!$D$5:$D$34</definedName>
    <definedName name="Contractor">[47]Contractor!$D$5:$D$34</definedName>
    <definedName name="conversion">[48]inWords!$A$2:$W$6</definedName>
    <definedName name="conversion_factor" localSheetId="41">#REF!</definedName>
    <definedName name="conversion_factor" localSheetId="40">#REF!</definedName>
    <definedName name="conversion_factor" localSheetId="7">#REF!</definedName>
    <definedName name="conversion_factor" localSheetId="5">#REF!</definedName>
    <definedName name="conversion_factor">#REF!</definedName>
    <definedName name="cord" localSheetId="41">#REF!</definedName>
    <definedName name="cord" localSheetId="7">#REF!</definedName>
    <definedName name="cord" localSheetId="5">#REF!</definedName>
    <definedName name="cord">#REF!</definedName>
    <definedName name="Cost10" localSheetId="41">#REF!</definedName>
    <definedName name="Cost10" localSheetId="7">#REF!</definedName>
    <definedName name="Cost10" localSheetId="5">#REF!</definedName>
    <definedName name="Cost10">#REF!</definedName>
    <definedName name="Cost5" localSheetId="41">'[31]5'!$A:$V</definedName>
    <definedName name="Cost5" localSheetId="40">'[31]5'!$A:$V</definedName>
    <definedName name="Cost5" localSheetId="7">'[31]5'!$A:$V</definedName>
    <definedName name="Cost5" localSheetId="17">'[31]5'!$A:$V</definedName>
    <definedName name="Cost5">'[31]5'!$A:$V</definedName>
    <definedName name="costcentre13" localSheetId="41">'[31]13'!$A:$U</definedName>
    <definedName name="costcentre13" localSheetId="40">'[31]13'!$A:$U</definedName>
    <definedName name="costcentre13" localSheetId="7">'[31]13'!$A:$U</definedName>
    <definedName name="costcentre13" localSheetId="17">'[31]13'!$A:$U</definedName>
    <definedName name="costcentre13">'[31]13'!$A:$U</definedName>
    <definedName name="Country" localSheetId="41">#REF!</definedName>
    <definedName name="Country" localSheetId="40">#REF!</definedName>
    <definedName name="Country" localSheetId="7">#REF!</definedName>
    <definedName name="Country" localSheetId="5">#REF!</definedName>
    <definedName name="Country">#REF!</definedName>
    <definedName name="cr">[49]dBase!$J$14</definedName>
    <definedName name="cr_monthly_interim_application_no__01_revised__payment_certificate" localSheetId="41">#REF!</definedName>
    <definedName name="cr_monthly_interim_application_no__01_revised__payment_certificate" localSheetId="40">#REF!</definedName>
    <definedName name="cr_monthly_interim_application_no__01_revised__payment_certificate" localSheetId="7">#REF!</definedName>
    <definedName name="cr_monthly_interim_application_no__01_revised__payment_certificate" localSheetId="5">#REF!</definedName>
    <definedName name="cr_monthly_interim_application_no__01_revised__payment_certificate">#REF!</definedName>
    <definedName name="CRAFTS">[50]COMPLEXALL!$A$158:$AG$180</definedName>
    <definedName name="crfChangeAmount" localSheetId="22">#REF!</definedName>
    <definedName name="crfChangeAmount" localSheetId="41">#REF!</definedName>
    <definedName name="crfChangeAmount" localSheetId="40">#REF!</definedName>
    <definedName name="crfChangeAmount" localSheetId="7">#REF!</definedName>
    <definedName name="crfChangeAmount">#REF!</definedName>
    <definedName name="crfChangeBenefit" localSheetId="22">#REF!</definedName>
    <definedName name="crfChangeBenefit" localSheetId="41">#REF!</definedName>
    <definedName name="crfChangeBenefit" localSheetId="7">#REF!</definedName>
    <definedName name="crfChangeBenefit">#REF!</definedName>
    <definedName name="crfChangeDesc" localSheetId="22">#REF!</definedName>
    <definedName name="crfChangeDesc">#REF!</definedName>
    <definedName name="crfChangeEffect" localSheetId="22">#REF!</definedName>
    <definedName name="crfChangeEffect">#REF!</definedName>
    <definedName name="crfChangeReason" localSheetId="22">#REF!</definedName>
    <definedName name="crfChangeReason">#REF!</definedName>
    <definedName name="crfControl" localSheetId="22">#REF!</definedName>
    <definedName name="crfControl">#REF!</definedName>
    <definedName name="crfCorpPurch" localSheetId="22">#REF!</definedName>
    <definedName name="crfCorpPurch">#REF!</definedName>
    <definedName name="crfCostBasis" localSheetId="22">#REF!</definedName>
    <definedName name="crfCostBasis">#REF!</definedName>
    <definedName name="crfDecisionBy" localSheetId="22">#REF!</definedName>
    <definedName name="crfDecisionBy">#REF!</definedName>
    <definedName name="crfFM" localSheetId="22">#REF!</definedName>
    <definedName name="crfFM">#REF!</definedName>
    <definedName name="crfGroupResp" localSheetId="22">#REF!</definedName>
    <definedName name="crfGroupResp">#REF!</definedName>
    <definedName name="crfIT" localSheetId="22">#REF!</definedName>
    <definedName name="crfIT">#REF!</definedName>
    <definedName name="crfITSecurity" localSheetId="22">#REF!</definedName>
    <definedName name="crfITSecurity">#REF!</definedName>
    <definedName name="crfOther" localSheetId="22">#REF!</definedName>
    <definedName name="crfOther">#REF!</definedName>
    <definedName name="crfProgramMan" localSheetId="22">#REF!</definedName>
    <definedName name="crfProgramMan">#REF!</definedName>
    <definedName name="crfProjectMan" localSheetId="22">#REF!</definedName>
    <definedName name="crfProjectMan">#REF!</definedName>
    <definedName name="crfRequestNo" localSheetId="22">#REF!</definedName>
    <definedName name="crfRequestNo">#REF!</definedName>
    <definedName name="crfSPRE" localSheetId="22">#REF!</definedName>
    <definedName name="crfSPRE">#REF!</definedName>
    <definedName name="_xlnm.Criteria" localSheetId="5">#REF!</definedName>
    <definedName name="_xlnm.Criteria">#REF!</definedName>
    <definedName name="crsr" localSheetId="5" hidden="1">[34]analysis!#REF!</definedName>
    <definedName name="crsr" hidden="1">[34]analysis!#REF!</definedName>
    <definedName name="crsr1" localSheetId="5" hidden="1">[34]analysis!#REF!</definedName>
    <definedName name="crsr1" hidden="1">[34]analysis!#REF!</definedName>
    <definedName name="crsr2" localSheetId="5" hidden="1">[34]analysis!#REF!</definedName>
    <definedName name="crsr2" hidden="1">[34]analysis!#REF!</definedName>
    <definedName name="crsr3" localSheetId="5" hidden="1">[34]analysis!#REF!</definedName>
    <definedName name="crsr3" hidden="1">[34]analysis!#REF!</definedName>
    <definedName name="csshade" localSheetId="41">#REF!</definedName>
    <definedName name="csshade" localSheetId="40">#REF!</definedName>
    <definedName name="csshade" localSheetId="7">#REF!</definedName>
    <definedName name="csshade" localSheetId="5">#REF!</definedName>
    <definedName name="csshade">#REF!</definedName>
    <definedName name="cst" localSheetId="41">#REF!</definedName>
    <definedName name="cst" localSheetId="7">#REF!</definedName>
    <definedName name="cst" localSheetId="5">#REF!</definedName>
    <definedName name="cst">#REF!</definedName>
    <definedName name="ct" localSheetId="14">[41]Backup!#REF!</definedName>
    <definedName name="ct" localSheetId="15">[41]Backup!#REF!</definedName>
    <definedName name="ct" localSheetId="41">[41]Backup!#REF!</definedName>
    <definedName name="ct" localSheetId="40">[41]Backup!#REF!</definedName>
    <definedName name="ct" localSheetId="7">[41]Backup!#REF!</definedName>
    <definedName name="ct">[41]Backup!#REF!</definedName>
    <definedName name="Cum_Int" localSheetId="41">#REF!</definedName>
    <definedName name="Cum_Int" localSheetId="40">#REF!</definedName>
    <definedName name="Cum_Int" localSheetId="7">#REF!</definedName>
    <definedName name="Cum_Int" localSheetId="5">#REF!</definedName>
    <definedName name="Cum_Int">#REF!</definedName>
    <definedName name="cummeas_may1006" localSheetId="41">#REF!</definedName>
    <definedName name="cummeas_may1006" localSheetId="7">#REF!</definedName>
    <definedName name="cummeas_may1006" localSheetId="5">#REF!</definedName>
    <definedName name="cummeas_may1006">#REF!</definedName>
    <definedName name="cummeas_up_to_mar" localSheetId="41">#REF!</definedName>
    <definedName name="cummeas_up_to_mar" localSheetId="7">#REF!</definedName>
    <definedName name="cummeas_up_to_mar" localSheetId="5">#REF!</definedName>
    <definedName name="cummeas_up_to_mar">#REF!</definedName>
    <definedName name="Currency" localSheetId="5">#REF!</definedName>
    <definedName name="Currency">#REF!</definedName>
    <definedName name="CurrencyAll" localSheetId="22">#REF!</definedName>
    <definedName name="CurrencyAll">#REF!</definedName>
    <definedName name="CurrencyName" localSheetId="22">#REF!</definedName>
    <definedName name="CurrencyName">#REF!</definedName>
    <definedName name="CurrencySymbol" localSheetId="22">#REF!</definedName>
    <definedName name="CurrencySymbol">#REF!</definedName>
    <definedName name="CustomDuty" localSheetId="5">#REF!</definedName>
    <definedName name="CustomDuty">#REF!</definedName>
    <definedName name="cv">[51]Projects!$A$1:$G$52</definedName>
    <definedName name="cv_100" localSheetId="41">#REF!</definedName>
    <definedName name="cv_100" localSheetId="40">#REF!</definedName>
    <definedName name="cv_100" localSheetId="7">#REF!</definedName>
    <definedName name="cv_100" localSheetId="5">#REF!</definedName>
    <definedName name="cv_100">#REF!</definedName>
    <definedName name="cv_150" localSheetId="41">#REF!</definedName>
    <definedName name="cv_150" localSheetId="7">#REF!</definedName>
    <definedName name="cv_150" localSheetId="5">#REF!</definedName>
    <definedName name="cv_150">#REF!</definedName>
    <definedName name="cv_200" localSheetId="41">#REF!</definedName>
    <definedName name="cv_200" localSheetId="7">#REF!</definedName>
    <definedName name="cv_200" localSheetId="5">#REF!</definedName>
    <definedName name="cv_200">#REF!</definedName>
    <definedName name="cv_25" localSheetId="5">#REF!</definedName>
    <definedName name="cv_25">#REF!</definedName>
    <definedName name="cv_250" localSheetId="5">#REF!</definedName>
    <definedName name="cv_250">#REF!</definedName>
    <definedName name="cv_300" localSheetId="5">#REF!</definedName>
    <definedName name="cv_300">#REF!</definedName>
    <definedName name="cv_32" localSheetId="5">#REF!</definedName>
    <definedName name="cv_32">#REF!</definedName>
    <definedName name="cv_40" localSheetId="5">#REF!</definedName>
    <definedName name="cv_40">#REF!</definedName>
    <definedName name="cv_400" localSheetId="5">#REF!</definedName>
    <definedName name="cv_400">#REF!</definedName>
    <definedName name="cv_50" localSheetId="5">#REF!</definedName>
    <definedName name="cv_50">#REF!</definedName>
    <definedName name="cv_500" localSheetId="5">#REF!</definedName>
    <definedName name="cv_500">#REF!</definedName>
    <definedName name="cv_65" localSheetId="5">#REF!</definedName>
    <definedName name="cv_65">#REF!</definedName>
    <definedName name="cv_80" localSheetId="5">#REF!</definedName>
    <definedName name="cv_80">#REF!</definedName>
    <definedName name="cwsws" localSheetId="5">#REF!</definedName>
    <definedName name="cwsws">#REF!</definedName>
    <definedName name="D" localSheetId="5">#REF!</definedName>
    <definedName name="D">#REF!</definedName>
    <definedName name="da" localSheetId="14" hidden="1">{#N/A,#N/A,TRUE,"Front";#N/A,#N/A,TRUE,"Simple Letter";#N/A,#N/A,TRUE,"Inside";#N/A,#N/A,TRUE,"Contents";#N/A,#N/A,TRUE,"Basis";#N/A,#N/A,TRUE,"Inclusions";#N/A,#N/A,TRUE,"Exclusions";#N/A,#N/A,TRUE,"Areas";#N/A,#N/A,TRUE,"Summary";#N/A,#N/A,TRUE,"Detail"}</definedName>
    <definedName name="da" localSheetId="15" hidden="1">{#N/A,#N/A,TRUE,"Front";#N/A,#N/A,TRUE,"Simple Letter";#N/A,#N/A,TRUE,"Inside";#N/A,#N/A,TRUE,"Contents";#N/A,#N/A,TRUE,"Basis";#N/A,#N/A,TRUE,"Inclusions";#N/A,#N/A,TRUE,"Exclusions";#N/A,#N/A,TRUE,"Areas";#N/A,#N/A,TRUE,"Summary";#N/A,#N/A,TRUE,"Detail"}</definedName>
    <definedName name="da" localSheetId="41" hidden="1">{#N/A,#N/A,TRUE,"Front";#N/A,#N/A,TRUE,"Simple Letter";#N/A,#N/A,TRUE,"Inside";#N/A,#N/A,TRUE,"Contents";#N/A,#N/A,TRUE,"Basis";#N/A,#N/A,TRUE,"Inclusions";#N/A,#N/A,TRUE,"Exclusions";#N/A,#N/A,TRUE,"Areas";#N/A,#N/A,TRUE,"Summary";#N/A,#N/A,TRUE,"Detail"}</definedName>
    <definedName name="da" localSheetId="40" hidden="1">{#N/A,#N/A,TRUE,"Front";#N/A,#N/A,TRUE,"Simple Letter";#N/A,#N/A,TRUE,"Inside";#N/A,#N/A,TRUE,"Contents";#N/A,#N/A,TRUE,"Basis";#N/A,#N/A,TRUE,"Inclusions";#N/A,#N/A,TRUE,"Exclusions";#N/A,#N/A,TRUE,"Areas";#N/A,#N/A,TRUE,"Summary";#N/A,#N/A,TRUE,"Detail"}</definedName>
    <definedName name="da" localSheetId="7" hidden="1">{#N/A,#N/A,TRUE,"Front";#N/A,#N/A,TRUE,"Simple Letter";#N/A,#N/A,TRUE,"Inside";#N/A,#N/A,TRUE,"Contents";#N/A,#N/A,TRUE,"Basis";#N/A,#N/A,TRUE,"Inclusions";#N/A,#N/A,TRUE,"Exclusions";#N/A,#N/A,TRUE,"Areas";#N/A,#N/A,TRUE,"Summary";#N/A,#N/A,TRUE,"Detail"}</definedName>
    <definedName name="da" localSheetId="17" hidden="1">{#N/A,#N/A,TRUE,"Front";#N/A,#N/A,TRUE,"Simple Letter";#N/A,#N/A,TRUE,"Inside";#N/A,#N/A,TRUE,"Contents";#N/A,#N/A,TRUE,"Basis";#N/A,#N/A,TRUE,"Inclusions";#N/A,#N/A,TRUE,"Exclusions";#N/A,#N/A,TRUE,"Areas";#N/A,#N/A,TRUE,"Summary";#N/A,#N/A,TRUE,"Detail"}</definedName>
    <definedName name="da" hidden="1">{#N/A,#N/A,TRUE,"Front";#N/A,#N/A,TRUE,"Simple Letter";#N/A,#N/A,TRUE,"Inside";#N/A,#N/A,TRUE,"Contents";#N/A,#N/A,TRUE,"Basis";#N/A,#N/A,TRUE,"Inclusions";#N/A,#N/A,TRUE,"Exclusions";#N/A,#N/A,TRUE,"Areas";#N/A,#N/A,TRUE,"Summary";#N/A,#N/A,TRUE,"Detail"}</definedName>
    <definedName name="DA115_DATE" localSheetId="5">[42]keydates!#REF!</definedName>
    <definedName name="DA115_DATE">[42]keydates!#REF!</definedName>
    <definedName name="DA115_NAME" localSheetId="5">[42]keydates!#REF!</definedName>
    <definedName name="DA115_NAME">[42]keydates!#REF!</definedName>
    <definedName name="dasf" localSheetId="5">[25]Sheet1!#REF!</definedName>
    <definedName name="dasf">[25]Sheet1!#REF!</definedName>
    <definedName name="data" localSheetId="41">#REF!</definedName>
    <definedName name="data" localSheetId="40">#REF!</definedName>
    <definedName name="data" localSheetId="7">#REF!</definedName>
    <definedName name="data" localSheetId="5">#REF!</definedName>
    <definedName name="data">#REF!</definedName>
    <definedName name="DATA_PCC_1">[35]DATA_PCC!$A$7:$GM$10</definedName>
    <definedName name="DATA_PILECAP_1">[35]DATA_PILECAP!$A$7:$GM$10</definedName>
    <definedName name="DATA1" localSheetId="41">#REF!</definedName>
    <definedName name="DATA1" localSheetId="40">#REF!</definedName>
    <definedName name="DATA1" localSheetId="7">#REF!</definedName>
    <definedName name="DATA1" localSheetId="5">#REF!</definedName>
    <definedName name="DATA1">#REF!</definedName>
    <definedName name="DATA10" localSheetId="41">#REF!</definedName>
    <definedName name="DATA10" localSheetId="7">#REF!</definedName>
    <definedName name="DATA10" localSheetId="5">#REF!</definedName>
    <definedName name="DATA10">#REF!</definedName>
    <definedName name="DATA11" localSheetId="41">#REF!</definedName>
    <definedName name="DATA11" localSheetId="7">#REF!</definedName>
    <definedName name="DATA11" localSheetId="5">#REF!</definedName>
    <definedName name="DATA11">#REF!</definedName>
    <definedName name="DATA12" localSheetId="5">#REF!</definedName>
    <definedName name="DATA12">#REF!</definedName>
    <definedName name="DATA13" localSheetId="5">#REF!</definedName>
    <definedName name="DATA13">#REF!</definedName>
    <definedName name="DATA14" localSheetId="5">#REF!</definedName>
    <definedName name="DATA14">#REF!</definedName>
    <definedName name="DATA15" localSheetId="5">#REF!</definedName>
    <definedName name="DATA15">#REF!</definedName>
    <definedName name="DATA2" localSheetId="5">#REF!</definedName>
    <definedName name="DATA2">#REF!</definedName>
    <definedName name="DATA3" localSheetId="5">#REF!</definedName>
    <definedName name="DATA3">#REF!</definedName>
    <definedName name="DATA4" localSheetId="5">#REF!</definedName>
    <definedName name="DATA4">#REF!</definedName>
    <definedName name="DATA5" localSheetId="5">#REF!</definedName>
    <definedName name="DATA5">#REF!</definedName>
    <definedName name="DATA6" localSheetId="5">#REF!</definedName>
    <definedName name="DATA6">#REF!</definedName>
    <definedName name="DATA7" localSheetId="5">#REF!</definedName>
    <definedName name="DATA7">#REF!</definedName>
    <definedName name="DATA8" localSheetId="5">#REF!</definedName>
    <definedName name="DATA8">#REF!</definedName>
    <definedName name="DATA9" localSheetId="5">#REF!</definedName>
    <definedName name="DATA9">#REF!</definedName>
    <definedName name="_xlnm.Database" localSheetId="5">#REF!</definedName>
    <definedName name="_xlnm.Database">#REF!</definedName>
    <definedName name="Date">'[52]Fill this out first...'!$D$14</definedName>
    <definedName name="date13" localSheetId="41">'[24]發包單價差-車站組鋼筋'!#REF!</definedName>
    <definedName name="date13" localSheetId="40">'[24]發包單價差-車站組鋼筋'!#REF!</definedName>
    <definedName name="date13" localSheetId="7">'[24]發包單價差-車站組鋼筋'!#REF!</definedName>
    <definedName name="date13" localSheetId="5">'[24]發包單價差-車站組鋼筋'!#REF!</definedName>
    <definedName name="date13">'[24]發包單價差-車站組鋼筋'!#REF!</definedName>
    <definedName name="daywork" localSheetId="41">#REF!</definedName>
    <definedName name="daywork" localSheetId="40">#REF!</definedName>
    <definedName name="daywork" localSheetId="7">#REF!</definedName>
    <definedName name="daywork" localSheetId="5">#REF!</definedName>
    <definedName name="daywork">#REF!</definedName>
    <definedName name="dc" localSheetId="41">#REF!</definedName>
    <definedName name="dc" localSheetId="7">#REF!</definedName>
    <definedName name="dc" localSheetId="5">#REF!</definedName>
    <definedName name="dc">#REF!</definedName>
    <definedName name="DC_1" localSheetId="22">#REF!</definedName>
    <definedName name="DC_1" localSheetId="41">#REF!</definedName>
    <definedName name="DC_1" localSheetId="7">#REF!</definedName>
    <definedName name="DC_1">#REF!</definedName>
    <definedName name="dc_1_no" localSheetId="22">#REF!</definedName>
    <definedName name="dc_1_no">#REF!</definedName>
    <definedName name="dc_1_pending" localSheetId="22">#REF!</definedName>
    <definedName name="dc_1_pending">#REF!</definedName>
    <definedName name="DC_10" localSheetId="22">#REF!</definedName>
    <definedName name="DC_10">#REF!</definedName>
    <definedName name="dc_10_no" localSheetId="22">#REF!</definedName>
    <definedName name="dc_10_no">#REF!</definedName>
    <definedName name="dc_10_pending" localSheetId="22">#REF!</definedName>
    <definedName name="dc_10_pending">#REF!</definedName>
    <definedName name="DC_11" localSheetId="22">#REF!</definedName>
    <definedName name="DC_11">#REF!</definedName>
    <definedName name="dc_11_no" localSheetId="22">#REF!</definedName>
    <definedName name="dc_11_no">#REF!</definedName>
    <definedName name="dc_11_pending" localSheetId="22">#REF!</definedName>
    <definedName name="dc_11_pending">#REF!</definedName>
    <definedName name="DC_12" localSheetId="22">#REF!</definedName>
    <definedName name="DC_12">#REF!</definedName>
    <definedName name="dc_12_no" localSheetId="22">#REF!</definedName>
    <definedName name="dc_12_no">#REF!</definedName>
    <definedName name="dc_12_pending" localSheetId="22">#REF!</definedName>
    <definedName name="dc_12_pending">#REF!</definedName>
    <definedName name="DC_2" localSheetId="22">#REF!</definedName>
    <definedName name="DC_2">#REF!</definedName>
    <definedName name="dc_2_no" localSheetId="22">#REF!</definedName>
    <definedName name="dc_2_no">#REF!</definedName>
    <definedName name="dc_2_pending" localSheetId="22">#REF!</definedName>
    <definedName name="dc_2_pending">#REF!</definedName>
    <definedName name="DC_3" localSheetId="22">#REF!</definedName>
    <definedName name="DC_3">#REF!</definedName>
    <definedName name="dc_3_no" localSheetId="22">#REF!</definedName>
    <definedName name="dc_3_no">#REF!</definedName>
    <definedName name="dc_3_pending" localSheetId="22">#REF!</definedName>
    <definedName name="dc_3_pending">#REF!</definedName>
    <definedName name="DC_4" localSheetId="22">#REF!</definedName>
    <definedName name="DC_4">#REF!</definedName>
    <definedName name="dc_4_no" localSheetId="22">#REF!</definedName>
    <definedName name="dc_4_no">#REF!</definedName>
    <definedName name="dc_4_pending" localSheetId="22">#REF!</definedName>
    <definedName name="dc_4_pending">#REF!</definedName>
    <definedName name="DC_5" localSheetId="22">#REF!</definedName>
    <definedName name="DC_5">#REF!</definedName>
    <definedName name="dc_5_no" localSheetId="22">#REF!</definedName>
    <definedName name="dc_5_no">#REF!</definedName>
    <definedName name="dc_5_pending" localSheetId="22">#REF!</definedName>
    <definedName name="dc_5_pending">#REF!</definedName>
    <definedName name="DC_6" localSheetId="22">#REF!</definedName>
    <definedName name="DC_6">#REF!</definedName>
    <definedName name="dc_6_no" localSheetId="22">#REF!</definedName>
    <definedName name="dc_6_no">#REF!</definedName>
    <definedName name="dc_6_pending" localSheetId="22">#REF!</definedName>
    <definedName name="dc_6_pending">#REF!</definedName>
    <definedName name="DC_7" localSheetId="22">#REF!</definedName>
    <definedName name="DC_7">#REF!</definedName>
    <definedName name="dc_7_no" localSheetId="22">#REF!</definedName>
    <definedName name="dc_7_no">#REF!</definedName>
    <definedName name="dc_7_pending" localSheetId="22">#REF!</definedName>
    <definedName name="dc_7_pending">#REF!</definedName>
    <definedName name="DC_8" localSheetId="22">#REF!</definedName>
    <definedName name="DC_8">#REF!</definedName>
    <definedName name="dc_8_no" localSheetId="22">#REF!</definedName>
    <definedName name="dc_8_no">#REF!</definedName>
    <definedName name="dc_8_pending" localSheetId="22">#REF!</definedName>
    <definedName name="dc_8_pending">#REF!</definedName>
    <definedName name="DC_9" localSheetId="22">#REF!</definedName>
    <definedName name="DC_9">#REF!</definedName>
    <definedName name="dc_9_no" localSheetId="22">#REF!</definedName>
    <definedName name="dc_9_no">#REF!</definedName>
    <definedName name="dc_9_pending" localSheetId="22">#REF!</definedName>
    <definedName name="dc_9_pending">#REF!</definedName>
    <definedName name="DC_Project_Status_Active_2" localSheetId="22">#REF!</definedName>
    <definedName name="DC_Project_Status_Active_2">#REF!</definedName>
    <definedName name="DC_Project_Status_Report_Query" localSheetId="22">#REF!</definedName>
    <definedName name="DC_Project_Status_Report_Query">#REF!</definedName>
    <definedName name="DCI" localSheetId="14" hidden="1">{#N/A,#N/A,TRUE,"Front";#N/A,#N/A,TRUE,"Simple Letter";#N/A,#N/A,TRUE,"Inside";#N/A,#N/A,TRUE,"Contents";#N/A,#N/A,TRUE,"Basis";#N/A,#N/A,TRUE,"Inclusions";#N/A,#N/A,TRUE,"Exclusions";#N/A,#N/A,TRUE,"Areas";#N/A,#N/A,TRUE,"Summary";#N/A,#N/A,TRUE,"Detail"}</definedName>
    <definedName name="DCI" localSheetId="15" hidden="1">{#N/A,#N/A,TRUE,"Front";#N/A,#N/A,TRUE,"Simple Letter";#N/A,#N/A,TRUE,"Inside";#N/A,#N/A,TRUE,"Contents";#N/A,#N/A,TRUE,"Basis";#N/A,#N/A,TRUE,"Inclusions";#N/A,#N/A,TRUE,"Exclusions";#N/A,#N/A,TRUE,"Areas";#N/A,#N/A,TRUE,"Summary";#N/A,#N/A,TRUE,"Detail"}</definedName>
    <definedName name="DCI" localSheetId="41" hidden="1">{#N/A,#N/A,TRUE,"Front";#N/A,#N/A,TRUE,"Simple Letter";#N/A,#N/A,TRUE,"Inside";#N/A,#N/A,TRUE,"Contents";#N/A,#N/A,TRUE,"Basis";#N/A,#N/A,TRUE,"Inclusions";#N/A,#N/A,TRUE,"Exclusions";#N/A,#N/A,TRUE,"Areas";#N/A,#N/A,TRUE,"Summary";#N/A,#N/A,TRUE,"Detail"}</definedName>
    <definedName name="DCI" localSheetId="40" hidden="1">{#N/A,#N/A,TRUE,"Front";#N/A,#N/A,TRUE,"Simple Letter";#N/A,#N/A,TRUE,"Inside";#N/A,#N/A,TRUE,"Contents";#N/A,#N/A,TRUE,"Basis";#N/A,#N/A,TRUE,"Inclusions";#N/A,#N/A,TRUE,"Exclusions";#N/A,#N/A,TRUE,"Areas";#N/A,#N/A,TRUE,"Summary";#N/A,#N/A,TRUE,"Detail"}</definedName>
    <definedName name="DCI" localSheetId="7" hidden="1">{#N/A,#N/A,TRUE,"Front";#N/A,#N/A,TRUE,"Simple Letter";#N/A,#N/A,TRUE,"Inside";#N/A,#N/A,TRUE,"Contents";#N/A,#N/A,TRUE,"Basis";#N/A,#N/A,TRUE,"Inclusions";#N/A,#N/A,TRUE,"Exclusions";#N/A,#N/A,TRUE,"Areas";#N/A,#N/A,TRUE,"Summary";#N/A,#N/A,TRUE,"Detail"}</definedName>
    <definedName name="DCI" localSheetId="17"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cit" localSheetId="14" hidden="1">{#N/A,#N/A,TRUE,"Front";#N/A,#N/A,TRUE,"Simple Letter";#N/A,#N/A,TRUE,"Inside";#N/A,#N/A,TRUE,"Contents";#N/A,#N/A,TRUE,"Basis";#N/A,#N/A,TRUE,"Inclusions";#N/A,#N/A,TRUE,"Exclusions";#N/A,#N/A,TRUE,"Areas";#N/A,#N/A,TRUE,"Summary";#N/A,#N/A,TRUE,"Detail"}</definedName>
    <definedName name="dcit" localSheetId="15" hidden="1">{#N/A,#N/A,TRUE,"Front";#N/A,#N/A,TRUE,"Simple Letter";#N/A,#N/A,TRUE,"Inside";#N/A,#N/A,TRUE,"Contents";#N/A,#N/A,TRUE,"Basis";#N/A,#N/A,TRUE,"Inclusions";#N/A,#N/A,TRUE,"Exclusions";#N/A,#N/A,TRUE,"Areas";#N/A,#N/A,TRUE,"Summary";#N/A,#N/A,TRUE,"Detail"}</definedName>
    <definedName name="dcit" localSheetId="41" hidden="1">{#N/A,#N/A,TRUE,"Front";#N/A,#N/A,TRUE,"Simple Letter";#N/A,#N/A,TRUE,"Inside";#N/A,#N/A,TRUE,"Contents";#N/A,#N/A,TRUE,"Basis";#N/A,#N/A,TRUE,"Inclusions";#N/A,#N/A,TRUE,"Exclusions";#N/A,#N/A,TRUE,"Areas";#N/A,#N/A,TRUE,"Summary";#N/A,#N/A,TRUE,"Detail"}</definedName>
    <definedName name="dcit" localSheetId="40" hidden="1">{#N/A,#N/A,TRUE,"Front";#N/A,#N/A,TRUE,"Simple Letter";#N/A,#N/A,TRUE,"Inside";#N/A,#N/A,TRUE,"Contents";#N/A,#N/A,TRUE,"Basis";#N/A,#N/A,TRUE,"Inclusions";#N/A,#N/A,TRUE,"Exclusions";#N/A,#N/A,TRUE,"Areas";#N/A,#N/A,TRUE,"Summary";#N/A,#N/A,TRUE,"Detail"}</definedName>
    <definedName name="dcit" localSheetId="7" hidden="1">{#N/A,#N/A,TRUE,"Front";#N/A,#N/A,TRUE,"Simple Letter";#N/A,#N/A,TRUE,"Inside";#N/A,#N/A,TRUE,"Contents";#N/A,#N/A,TRUE,"Basis";#N/A,#N/A,TRUE,"Inclusions";#N/A,#N/A,TRUE,"Exclusions";#N/A,#N/A,TRUE,"Areas";#N/A,#N/A,TRUE,"Summary";#N/A,#N/A,TRUE,"Detail"}</definedName>
    <definedName name="dcit" localSheetId="17"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 localSheetId="14" hidden="1">{#N/A,#N/A,TRUE,"Front";#N/A,#N/A,TRUE,"Simple Letter";#N/A,#N/A,TRUE,"Inside";#N/A,#N/A,TRUE,"Contents";#N/A,#N/A,TRUE,"Basis";#N/A,#N/A,TRUE,"Inclusions";#N/A,#N/A,TRUE,"Exclusions";#N/A,#N/A,TRUE,"Areas";#N/A,#N/A,TRUE,"Summary";#N/A,#N/A,TRUE,"Detail"}</definedName>
    <definedName name="dcl" localSheetId="15" hidden="1">{#N/A,#N/A,TRUE,"Front";#N/A,#N/A,TRUE,"Simple Letter";#N/A,#N/A,TRUE,"Inside";#N/A,#N/A,TRUE,"Contents";#N/A,#N/A,TRUE,"Basis";#N/A,#N/A,TRUE,"Inclusions";#N/A,#N/A,TRUE,"Exclusions";#N/A,#N/A,TRUE,"Areas";#N/A,#N/A,TRUE,"Summary";#N/A,#N/A,TRUE,"Detail"}</definedName>
    <definedName name="dcl" localSheetId="41" hidden="1">{#N/A,#N/A,TRUE,"Front";#N/A,#N/A,TRUE,"Simple Letter";#N/A,#N/A,TRUE,"Inside";#N/A,#N/A,TRUE,"Contents";#N/A,#N/A,TRUE,"Basis";#N/A,#N/A,TRUE,"Inclusions";#N/A,#N/A,TRUE,"Exclusions";#N/A,#N/A,TRUE,"Areas";#N/A,#N/A,TRUE,"Summary";#N/A,#N/A,TRUE,"Detail"}</definedName>
    <definedName name="dcl" localSheetId="40" hidden="1">{#N/A,#N/A,TRUE,"Front";#N/A,#N/A,TRUE,"Simple Letter";#N/A,#N/A,TRUE,"Inside";#N/A,#N/A,TRUE,"Contents";#N/A,#N/A,TRUE,"Basis";#N/A,#N/A,TRUE,"Inclusions";#N/A,#N/A,TRUE,"Exclusions";#N/A,#N/A,TRUE,"Areas";#N/A,#N/A,TRUE,"Summary";#N/A,#N/A,TRUE,"Detail"}</definedName>
    <definedName name="dcl" localSheetId="7" hidden="1">{#N/A,#N/A,TRUE,"Front";#N/A,#N/A,TRUE,"Simple Letter";#N/A,#N/A,TRUE,"Inside";#N/A,#N/A,TRUE,"Contents";#N/A,#N/A,TRUE,"Basis";#N/A,#N/A,TRUE,"Inclusions";#N/A,#N/A,TRUE,"Exclusions";#N/A,#N/A,TRUE,"Areas";#N/A,#N/A,TRUE,"Summary";#N/A,#N/A,TRUE,"Detail"}</definedName>
    <definedName name="dcl" localSheetId="17" hidden="1">{#N/A,#N/A,TRUE,"Front";#N/A,#N/A,TRUE,"Simple Letter";#N/A,#N/A,TRUE,"Inside";#N/A,#N/A,TRUE,"Contents";#N/A,#N/A,TRUE,"Basis";#N/A,#N/A,TRUE,"Inclusions";#N/A,#N/A,TRUE,"Exclusions";#N/A,#N/A,TRUE,"Areas";#N/A,#N/A,TRUE,"Summary";#N/A,#N/A,TRUE,"Detail"}</definedName>
    <definedName name="dcl" hidden="1">{#N/A,#N/A,TRUE,"Front";#N/A,#N/A,TRUE,"Simple Letter";#N/A,#N/A,TRUE,"Inside";#N/A,#N/A,TRUE,"Contents";#N/A,#N/A,TRUE,"Basis";#N/A,#N/A,TRUE,"Inclusions";#N/A,#N/A,TRUE,"Exclusions";#N/A,#N/A,TRUE,"Areas";#N/A,#N/A,TRUE,"Summary";#N/A,#N/A,TRUE,"Detail"}</definedName>
    <definedName name="DCLAB" localSheetId="14" hidden="1">{#N/A,#N/A,TRUE,"Front";#N/A,#N/A,TRUE,"Simple Letter";#N/A,#N/A,TRUE,"Inside";#N/A,#N/A,TRUE,"Contents";#N/A,#N/A,TRUE,"Basis";#N/A,#N/A,TRUE,"Inclusions";#N/A,#N/A,TRUE,"Exclusions";#N/A,#N/A,TRUE,"Areas";#N/A,#N/A,TRUE,"Summary";#N/A,#N/A,TRUE,"Detail"}</definedName>
    <definedName name="DCLAB" localSheetId="15" hidden="1">{#N/A,#N/A,TRUE,"Front";#N/A,#N/A,TRUE,"Simple Letter";#N/A,#N/A,TRUE,"Inside";#N/A,#N/A,TRUE,"Contents";#N/A,#N/A,TRUE,"Basis";#N/A,#N/A,TRUE,"Inclusions";#N/A,#N/A,TRUE,"Exclusions";#N/A,#N/A,TRUE,"Areas";#N/A,#N/A,TRUE,"Summary";#N/A,#N/A,TRUE,"Detail"}</definedName>
    <definedName name="DCLAB" localSheetId="41" hidden="1">{#N/A,#N/A,TRUE,"Front";#N/A,#N/A,TRUE,"Simple Letter";#N/A,#N/A,TRUE,"Inside";#N/A,#N/A,TRUE,"Contents";#N/A,#N/A,TRUE,"Basis";#N/A,#N/A,TRUE,"Inclusions";#N/A,#N/A,TRUE,"Exclusions";#N/A,#N/A,TRUE,"Areas";#N/A,#N/A,TRUE,"Summary";#N/A,#N/A,TRUE,"Detail"}</definedName>
    <definedName name="DCLAB" localSheetId="40" hidden="1">{#N/A,#N/A,TRUE,"Front";#N/A,#N/A,TRUE,"Simple Letter";#N/A,#N/A,TRUE,"Inside";#N/A,#N/A,TRUE,"Contents";#N/A,#N/A,TRUE,"Basis";#N/A,#N/A,TRUE,"Inclusions";#N/A,#N/A,TRUE,"Exclusions";#N/A,#N/A,TRUE,"Areas";#N/A,#N/A,TRUE,"Summary";#N/A,#N/A,TRUE,"Detail"}</definedName>
    <definedName name="DCLAB" localSheetId="7" hidden="1">{#N/A,#N/A,TRUE,"Front";#N/A,#N/A,TRUE,"Simple Letter";#N/A,#N/A,TRUE,"Inside";#N/A,#N/A,TRUE,"Contents";#N/A,#N/A,TRUE,"Basis";#N/A,#N/A,TRUE,"Inclusions";#N/A,#N/A,TRUE,"Exclusions";#N/A,#N/A,TRUE,"Areas";#N/A,#N/A,TRUE,"Summary";#N/A,#N/A,TRUE,"Detail"}</definedName>
    <definedName name="DCLAB" localSheetId="17"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localSheetId="14" hidden="1">{#N/A,#N/A,TRUE,"Front";#N/A,#N/A,TRUE,"Simple Letter";#N/A,#N/A,TRUE,"Inside";#N/A,#N/A,TRUE,"Contents";#N/A,#N/A,TRUE,"Basis";#N/A,#N/A,TRUE,"Inclusions";#N/A,#N/A,TRUE,"Exclusions";#N/A,#N/A,TRUE,"Areas";#N/A,#N/A,TRUE,"Summary";#N/A,#N/A,TRUE,"Detail"}</definedName>
    <definedName name="dclabc" localSheetId="15" hidden="1">{#N/A,#N/A,TRUE,"Front";#N/A,#N/A,TRUE,"Simple Letter";#N/A,#N/A,TRUE,"Inside";#N/A,#N/A,TRUE,"Contents";#N/A,#N/A,TRUE,"Basis";#N/A,#N/A,TRUE,"Inclusions";#N/A,#N/A,TRUE,"Exclusions";#N/A,#N/A,TRUE,"Areas";#N/A,#N/A,TRUE,"Summary";#N/A,#N/A,TRUE,"Detail"}</definedName>
    <definedName name="dclabc" localSheetId="41" hidden="1">{#N/A,#N/A,TRUE,"Front";#N/A,#N/A,TRUE,"Simple Letter";#N/A,#N/A,TRUE,"Inside";#N/A,#N/A,TRUE,"Contents";#N/A,#N/A,TRUE,"Basis";#N/A,#N/A,TRUE,"Inclusions";#N/A,#N/A,TRUE,"Exclusions";#N/A,#N/A,TRUE,"Areas";#N/A,#N/A,TRUE,"Summary";#N/A,#N/A,TRUE,"Detail"}</definedName>
    <definedName name="dclabc" localSheetId="40" hidden="1">{#N/A,#N/A,TRUE,"Front";#N/A,#N/A,TRUE,"Simple Letter";#N/A,#N/A,TRUE,"Inside";#N/A,#N/A,TRUE,"Contents";#N/A,#N/A,TRUE,"Basis";#N/A,#N/A,TRUE,"Inclusions";#N/A,#N/A,TRUE,"Exclusions";#N/A,#N/A,TRUE,"Areas";#N/A,#N/A,TRUE,"Summary";#N/A,#N/A,TRUE,"Detail"}</definedName>
    <definedName name="dclabc" localSheetId="7" hidden="1">{#N/A,#N/A,TRUE,"Front";#N/A,#N/A,TRUE,"Simple Letter";#N/A,#N/A,TRUE,"Inside";#N/A,#N/A,TRUE,"Contents";#N/A,#N/A,TRUE,"Basis";#N/A,#N/A,TRUE,"Inclusions";#N/A,#N/A,TRUE,"Exclusions";#N/A,#N/A,TRUE,"Areas";#N/A,#N/A,TRUE,"Summary";#N/A,#N/A,TRUE,"Detail"}</definedName>
    <definedName name="dclabc" localSheetId="17"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CSR" localSheetId="22">#REF!</definedName>
    <definedName name="DCSR" localSheetId="41">#REF!</definedName>
    <definedName name="DCSR" localSheetId="40">#REF!</definedName>
    <definedName name="DCSR" localSheetId="7">#REF!</definedName>
    <definedName name="DCSR">#REF!</definedName>
    <definedName name="dcxs" localSheetId="41">[22]工地管理費!#REF!</definedName>
    <definedName name="dcxs" localSheetId="40">[22]工地管理費!#REF!</definedName>
    <definedName name="dcxs" localSheetId="7">[22]工地管理費!#REF!</definedName>
    <definedName name="dcxs" localSheetId="5">[22]工地管理費!#REF!</definedName>
    <definedName name="dcxs">[22]工地管理費!#REF!</definedName>
    <definedName name="DD" localSheetId="14" hidden="1">{#N/A,#N/A,FALSE,"MODULE3"}</definedName>
    <definedName name="DD" localSheetId="15" hidden="1">{#N/A,#N/A,FALSE,"MODULE3"}</definedName>
    <definedName name="DD" localSheetId="41" hidden="1">{#N/A,#N/A,FALSE,"MODULE3"}</definedName>
    <definedName name="DD" localSheetId="40" hidden="1">{#N/A,#N/A,FALSE,"MODULE3"}</definedName>
    <definedName name="DD" localSheetId="7" hidden="1">{#N/A,#N/A,FALSE,"MODULE3"}</definedName>
    <definedName name="DD" localSheetId="17" hidden="1">{#N/A,#N/A,FALSE,"MODULE3"}</definedName>
    <definedName name="DD" hidden="1">{#N/A,#N/A,FALSE,"MODULE3"}</definedName>
    <definedName name="DDD" localSheetId="14" hidden="1">{#N/A,#N/A,FALSE,"MODULE3"}</definedName>
    <definedName name="DDD" localSheetId="15" hidden="1">{#N/A,#N/A,FALSE,"MODULE3"}</definedName>
    <definedName name="DDD" localSheetId="41" hidden="1">{#N/A,#N/A,FALSE,"MODULE3"}</definedName>
    <definedName name="DDD" localSheetId="40" hidden="1">{#N/A,#N/A,FALSE,"MODULE3"}</definedName>
    <definedName name="DDD" localSheetId="7" hidden="1">{#N/A,#N/A,FALSE,"MODULE3"}</definedName>
    <definedName name="DDD" localSheetId="17" hidden="1">{#N/A,#N/A,FALSE,"MODULE3"}</definedName>
    <definedName name="DDD" hidden="1">{#N/A,#N/A,FALSE,"MODULE3"}</definedName>
    <definedName name="DDDDD" localSheetId="14" hidden="1">{#N/A,#N/A,FALSE,"MODULE3"}</definedName>
    <definedName name="DDDDD" localSheetId="15" hidden="1">{#N/A,#N/A,FALSE,"MODULE3"}</definedName>
    <definedName name="DDDDD" localSheetId="41" hidden="1">{#N/A,#N/A,FALSE,"MODULE3"}</definedName>
    <definedName name="DDDDD" localSheetId="40" hidden="1">{#N/A,#N/A,FALSE,"MODULE3"}</definedName>
    <definedName name="DDDDD" localSheetId="7" hidden="1">{#N/A,#N/A,FALSE,"MODULE3"}</definedName>
    <definedName name="DDDDD" localSheetId="17" hidden="1">{#N/A,#N/A,FALSE,"MODULE3"}</definedName>
    <definedName name="DDDDD" hidden="1">{#N/A,#N/A,FALSE,"MODULE3"}</definedName>
    <definedName name="ddf" localSheetId="19">City&amp;" "&amp;State</definedName>
    <definedName name="ddf" localSheetId="2">City&amp;" "&amp;State</definedName>
    <definedName name="ddf" localSheetId="14">City&amp;" "&amp;State</definedName>
    <definedName name="ddf" localSheetId="1">City&amp;" "&amp;State</definedName>
    <definedName name="ddf" localSheetId="33">City&amp;" "&amp;State</definedName>
    <definedName name="ddf" localSheetId="15">City&amp;" "&amp;State</definedName>
    <definedName name="ddf" localSheetId="0">City&amp;" "&amp;State</definedName>
    <definedName name="ddf" localSheetId="4">City&amp;" "&amp;State</definedName>
    <definedName name="ddf" localSheetId="41">City&amp;" "&amp;State</definedName>
    <definedName name="ddf" localSheetId="40">City&amp;" "&amp;State</definedName>
    <definedName name="ddf" localSheetId="7">City&amp;" "&amp;State</definedName>
    <definedName name="ddf" localSheetId="3">City&amp;" "&amp;State</definedName>
    <definedName name="ddf" localSheetId="5">City&amp;" "&amp;State</definedName>
    <definedName name="ddf" localSheetId="17">City&amp;" "&amp;State</definedName>
    <definedName name="ddf">City&amp;" "&amp;State</definedName>
    <definedName name="DDK">'[53]BOQ (2)'!$A$1:$G$52</definedName>
    <definedName name="de" localSheetId="41">#REF!</definedName>
    <definedName name="de" localSheetId="40">#REF!</definedName>
    <definedName name="de" localSheetId="7">#REF!</definedName>
    <definedName name="de" localSheetId="5">#REF!</definedName>
    <definedName name="de">#REF!</definedName>
    <definedName name="def" localSheetId="19">City&amp;" "&amp;State</definedName>
    <definedName name="def" localSheetId="2">City&amp;" "&amp;State</definedName>
    <definedName name="def" localSheetId="14">City&amp;" "&amp;State</definedName>
    <definedName name="def" localSheetId="1">City&amp;" "&amp;State</definedName>
    <definedName name="def" localSheetId="33">City&amp;" "&amp;State</definedName>
    <definedName name="def" localSheetId="15">City&amp;" "&amp;State</definedName>
    <definedName name="def" localSheetId="0">City&amp;" "&amp;State</definedName>
    <definedName name="def" localSheetId="4">City&amp;" "&amp;State</definedName>
    <definedName name="def" localSheetId="41">City&amp;" "&amp;State</definedName>
    <definedName name="def" localSheetId="40">City&amp;" "&amp;State</definedName>
    <definedName name="def" localSheetId="7">City&amp;" "&amp;State</definedName>
    <definedName name="def" localSheetId="3">City&amp;" "&amp;State</definedName>
    <definedName name="def" localSheetId="5">City&amp;" "&amp;State</definedName>
    <definedName name="def" localSheetId="17">City&amp;" "&amp;State</definedName>
    <definedName name="def">City&amp;" "&amp;State</definedName>
    <definedName name="delhi" localSheetId="19">City&amp;" "&amp;State</definedName>
    <definedName name="delhi" localSheetId="2">City&amp;" "&amp;State</definedName>
    <definedName name="delhi" localSheetId="14">City&amp;" "&amp;State</definedName>
    <definedName name="delhi" localSheetId="1">City&amp;" "&amp;State</definedName>
    <definedName name="delhi" localSheetId="33">City&amp;" "&amp;State</definedName>
    <definedName name="delhi" localSheetId="15">City&amp;" "&amp;State</definedName>
    <definedName name="delhi" localSheetId="0">City&amp;" "&amp;State</definedName>
    <definedName name="delhi" localSheetId="4">City&amp;" "&amp;State</definedName>
    <definedName name="delhi" localSheetId="41">City&amp;" "&amp;State</definedName>
    <definedName name="delhi" localSheetId="40">City&amp;" "&amp;State</definedName>
    <definedName name="delhi" localSheetId="7">City&amp;" "&amp;State</definedName>
    <definedName name="delhi" localSheetId="3">City&amp;" "&amp;State</definedName>
    <definedName name="delhi" localSheetId="5">City&amp;" "&amp;State</definedName>
    <definedName name="delhi" localSheetId="17">City&amp;" "&amp;State</definedName>
    <definedName name="delhi">City&amp;" "&amp;State</definedName>
    <definedName name="den" localSheetId="41">#REF!</definedName>
    <definedName name="den" localSheetId="40">#REF!</definedName>
    <definedName name="den" localSheetId="7">#REF!</definedName>
    <definedName name="den" localSheetId="5">#REF!</definedName>
    <definedName name="den">#REF!</definedName>
    <definedName name="Department" localSheetId="41">#REF!</definedName>
    <definedName name="Department" localSheetId="7">#REF!</definedName>
    <definedName name="Department" localSheetId="5">#REF!</definedName>
    <definedName name="Department">#REF!</definedName>
    <definedName name="DEPTH" localSheetId="41">#REF!</definedName>
    <definedName name="DEPTH" localSheetId="7">#REF!</definedName>
    <definedName name="DEPTH" localSheetId="5">#REF!</definedName>
    <definedName name="DEPTH">#REF!</definedName>
    <definedName name="dert" localSheetId="19">City&amp;" "&amp;State</definedName>
    <definedName name="dert" localSheetId="2">City&amp;" "&amp;State</definedName>
    <definedName name="dert" localSheetId="14">City&amp;" "&amp;State</definedName>
    <definedName name="dert" localSheetId="1">City&amp;" "&amp;State</definedName>
    <definedName name="dert" localSheetId="33">City&amp;" "&amp;State</definedName>
    <definedName name="dert" localSheetId="15">City&amp;" "&amp;State</definedName>
    <definedName name="dert" localSheetId="0">City&amp;" "&amp;State</definedName>
    <definedName name="dert" localSheetId="4">City&amp;" "&amp;State</definedName>
    <definedName name="dert" localSheetId="41">City&amp;" "&amp;State</definedName>
    <definedName name="dert" localSheetId="40">City&amp;" "&amp;State</definedName>
    <definedName name="dert" localSheetId="7">City&amp;" "&amp;State</definedName>
    <definedName name="dert" localSheetId="3">City&amp;" "&amp;State</definedName>
    <definedName name="dert" localSheetId="5">City&amp;" "&amp;State</definedName>
    <definedName name="dert" localSheetId="17">City&amp;" "&amp;State</definedName>
    <definedName name="dert">City&amp;" "&amp;State</definedName>
    <definedName name="designed" localSheetId="41">#REF!</definedName>
    <definedName name="designed" localSheetId="40">#REF!</definedName>
    <definedName name="designed" localSheetId="7">#REF!</definedName>
    <definedName name="designed" localSheetId="5">#REF!</definedName>
    <definedName name="designed">#REF!</definedName>
    <definedName name="DetEst">[54]DetEst!$A$7,[54]DetEst!$A$11,[54]DetEst!$A:$U</definedName>
    <definedName name="df" localSheetId="14" hidden="1">{#N/A,#N/A,FALSE,"MODULE3"}</definedName>
    <definedName name="df" localSheetId="15" hidden="1">{#N/A,#N/A,FALSE,"MODULE3"}</definedName>
    <definedName name="df" localSheetId="41" hidden="1">{#N/A,#N/A,FALSE,"MODULE3"}</definedName>
    <definedName name="df" localSheetId="40" hidden="1">{#N/A,#N/A,FALSE,"MODULE3"}</definedName>
    <definedName name="df" localSheetId="7" hidden="1">{#N/A,#N/A,FALSE,"MODULE3"}</definedName>
    <definedName name="df" localSheetId="17" hidden="1">{#N/A,#N/A,FALSE,"MODULE3"}</definedName>
    <definedName name="df" hidden="1">{#N/A,#N/A,FALSE,"MODULE3"}</definedName>
    <definedName name="dfdsg" localSheetId="5">[22]工地管理費!#REF!</definedName>
    <definedName name="dfdsg">[22]工地管理費!#REF!</definedName>
    <definedName name="dfg">'[3]Rate Analysis'!#REF!</definedName>
    <definedName name="dfghvg" localSheetId="41">#REF!</definedName>
    <definedName name="dfghvg" localSheetId="40">#REF!</definedName>
    <definedName name="dfghvg" localSheetId="7">#REF!</definedName>
    <definedName name="dfghvg" localSheetId="5">#REF!</definedName>
    <definedName name="dfghvg">#REF!</definedName>
    <definedName name="dfhfh" localSheetId="14" hidden="1">{#N/A,#N/A,TRUE,"Front";#N/A,#N/A,TRUE,"Simple Letter";#N/A,#N/A,TRUE,"Inside";#N/A,#N/A,TRUE,"Contents";#N/A,#N/A,TRUE,"Basis";#N/A,#N/A,TRUE,"Inclusions";#N/A,#N/A,TRUE,"Exclusions";#N/A,#N/A,TRUE,"Areas";#N/A,#N/A,TRUE,"Summary";#N/A,#N/A,TRUE,"Detail"}</definedName>
    <definedName name="dfhfh" localSheetId="15" hidden="1">{#N/A,#N/A,TRUE,"Front";#N/A,#N/A,TRUE,"Simple Letter";#N/A,#N/A,TRUE,"Inside";#N/A,#N/A,TRUE,"Contents";#N/A,#N/A,TRUE,"Basis";#N/A,#N/A,TRUE,"Inclusions";#N/A,#N/A,TRUE,"Exclusions";#N/A,#N/A,TRUE,"Areas";#N/A,#N/A,TRUE,"Summary";#N/A,#N/A,TRUE,"Detail"}</definedName>
    <definedName name="dfhfh" localSheetId="41" hidden="1">{#N/A,#N/A,TRUE,"Front";#N/A,#N/A,TRUE,"Simple Letter";#N/A,#N/A,TRUE,"Inside";#N/A,#N/A,TRUE,"Contents";#N/A,#N/A,TRUE,"Basis";#N/A,#N/A,TRUE,"Inclusions";#N/A,#N/A,TRUE,"Exclusions";#N/A,#N/A,TRUE,"Areas";#N/A,#N/A,TRUE,"Summary";#N/A,#N/A,TRUE,"Detail"}</definedName>
    <definedName name="dfhfh" localSheetId="40" hidden="1">{#N/A,#N/A,TRUE,"Front";#N/A,#N/A,TRUE,"Simple Letter";#N/A,#N/A,TRUE,"Inside";#N/A,#N/A,TRUE,"Contents";#N/A,#N/A,TRUE,"Basis";#N/A,#N/A,TRUE,"Inclusions";#N/A,#N/A,TRUE,"Exclusions";#N/A,#N/A,TRUE,"Areas";#N/A,#N/A,TRUE,"Summary";#N/A,#N/A,TRUE,"Detail"}</definedName>
    <definedName name="dfhfh" localSheetId="7" hidden="1">{#N/A,#N/A,TRUE,"Front";#N/A,#N/A,TRUE,"Simple Letter";#N/A,#N/A,TRUE,"Inside";#N/A,#N/A,TRUE,"Contents";#N/A,#N/A,TRUE,"Basis";#N/A,#N/A,TRUE,"Inclusions";#N/A,#N/A,TRUE,"Exclusions";#N/A,#N/A,TRUE,"Areas";#N/A,#N/A,TRUE,"Summary";#N/A,#N/A,TRUE,"Detail"}</definedName>
    <definedName name="dfhfh" localSheetId="17" hidden="1">{#N/A,#N/A,TRUE,"Front";#N/A,#N/A,TRUE,"Simple Letter";#N/A,#N/A,TRUE,"Inside";#N/A,#N/A,TRUE,"Contents";#N/A,#N/A,TRUE,"Basis";#N/A,#N/A,TRUE,"Inclusions";#N/A,#N/A,TRUE,"Exclusions";#N/A,#N/A,TRUE,"Areas";#N/A,#N/A,TRUE,"Summary";#N/A,#N/A,TRUE,"Detail"}</definedName>
    <definedName name="dfhfh" hidden="1">{#N/A,#N/A,TRUE,"Front";#N/A,#N/A,TRUE,"Simple Letter";#N/A,#N/A,TRUE,"Inside";#N/A,#N/A,TRUE,"Contents";#N/A,#N/A,TRUE,"Basis";#N/A,#N/A,TRUE,"Inclusions";#N/A,#N/A,TRUE,"Exclusions";#N/A,#N/A,TRUE,"Areas";#N/A,#N/A,TRUE,"Summary";#N/A,#N/A,TRUE,"Detail"}</definedName>
    <definedName name="dg" localSheetId="41">#REF!</definedName>
    <definedName name="dg" localSheetId="40">#REF!</definedName>
    <definedName name="dg" localSheetId="7">#REF!</definedName>
    <definedName name="dg" localSheetId="5">#REF!</definedName>
    <definedName name="dg">#REF!</definedName>
    <definedName name="dgfgfd" localSheetId="14" hidden="1">{#N/A,#N/A,FALSE,"COVER.XLS";#N/A,#N/A,FALSE,"RACT1.XLS";#N/A,#N/A,FALSE,"RACT2.XLS";#N/A,#N/A,FALSE,"ECCMP";#N/A,#N/A,FALSE,"WELDER.XLS"}</definedName>
    <definedName name="dgfgfd" localSheetId="15" hidden="1">{#N/A,#N/A,FALSE,"COVER.XLS";#N/A,#N/A,FALSE,"RACT1.XLS";#N/A,#N/A,FALSE,"RACT2.XLS";#N/A,#N/A,FALSE,"ECCMP";#N/A,#N/A,FALSE,"WELDER.XLS"}</definedName>
    <definedName name="dgfgfd" localSheetId="17" hidden="1">{#N/A,#N/A,FALSE,"COVER.XLS";#N/A,#N/A,FALSE,"RACT1.XLS";#N/A,#N/A,FALSE,"RACT2.XLS";#N/A,#N/A,FALSE,"ECCMP";#N/A,#N/A,FALSE,"WELDER.XLS"}</definedName>
    <definedName name="dgfgfd" hidden="1">{#N/A,#N/A,FALSE,"COVER.XLS";#N/A,#N/A,FALSE,"RACT1.XLS";#N/A,#N/A,FALSE,"RACT2.XLS";#N/A,#N/A,FALSE,"ECCMP";#N/A,#N/A,FALSE,"WELDER.XLS"}</definedName>
    <definedName name="dghkl" localSheetId="14" hidden="1">{"'Bill No. 7'!$A$1:$G$32"}</definedName>
    <definedName name="dghkl" localSheetId="15" hidden="1">{"'Bill No. 7'!$A$1:$G$32"}</definedName>
    <definedName name="dghkl" localSheetId="41" hidden="1">{"'Bill No. 7'!$A$1:$G$32"}</definedName>
    <definedName name="dghkl" localSheetId="40" hidden="1">{"'Bill No. 7'!$A$1:$G$32"}</definedName>
    <definedName name="dghkl" localSheetId="7" hidden="1">{"'Bill No. 7'!$A$1:$G$32"}</definedName>
    <definedName name="dghkl" localSheetId="17" hidden="1">{"'Bill No. 7'!$A$1:$G$32"}</definedName>
    <definedName name="dghkl" hidden="1">{"'Bill No. 7'!$A$1:$G$32"}</definedName>
    <definedName name="dia" localSheetId="5">[39]Intro!#REF!</definedName>
    <definedName name="dia">[39]Intro!#REF!</definedName>
    <definedName name="dimension" localSheetId="41">#REF!</definedName>
    <definedName name="dimension" localSheetId="40">#REF!</definedName>
    <definedName name="dimension" localSheetId="7">#REF!</definedName>
    <definedName name="dimension" localSheetId="5">#REF!</definedName>
    <definedName name="dimension">#REF!</definedName>
    <definedName name="dnsoil" localSheetId="41">[39]Intro!#REF!</definedName>
    <definedName name="dnsoil" localSheetId="40">[39]Intro!#REF!</definedName>
    <definedName name="dnsoil" localSheetId="7">[39]Intro!#REF!</definedName>
    <definedName name="dnsoil" localSheetId="5">[39]Intro!#REF!</definedName>
    <definedName name="dnsoil">[39]Intro!#REF!</definedName>
    <definedName name="Doc" localSheetId="19">City&amp;" "&amp;State</definedName>
    <definedName name="Doc" localSheetId="2">City&amp;" "&amp;State</definedName>
    <definedName name="Doc" localSheetId="14">City&amp;" "&amp;State</definedName>
    <definedName name="Doc" localSheetId="1">City&amp;" "&amp;State</definedName>
    <definedName name="Doc" localSheetId="33">City&amp;" "&amp;State</definedName>
    <definedName name="Doc" localSheetId="15">City&amp;" "&amp;State</definedName>
    <definedName name="Doc" localSheetId="0">City&amp;" "&amp;State</definedName>
    <definedName name="Doc" localSheetId="4">City&amp;" "&amp;State</definedName>
    <definedName name="Doc" localSheetId="41">City&amp;" "&amp;State</definedName>
    <definedName name="Doc" localSheetId="40">City&amp;" "&amp;State</definedName>
    <definedName name="Doc" localSheetId="7">City&amp;" "&amp;State</definedName>
    <definedName name="Doc" localSheetId="3">City&amp;" "&amp;State</definedName>
    <definedName name="Doc" localSheetId="5">City&amp;" "&amp;State</definedName>
    <definedName name="Doc" localSheetId="17">City&amp;" "&amp;State</definedName>
    <definedName name="Doc">City&amp;" "&amp;State</definedName>
    <definedName name="docu" localSheetId="41">#REF!</definedName>
    <definedName name="docu" localSheetId="40">#REF!</definedName>
    <definedName name="docu" localSheetId="7">#REF!</definedName>
    <definedName name="docu" localSheetId="5">#REF!</definedName>
    <definedName name="docu">#REF!</definedName>
    <definedName name="Documents" localSheetId="19">City&amp;" "&amp;State</definedName>
    <definedName name="Documents" localSheetId="2">City&amp;" "&amp;State</definedName>
    <definedName name="Documents" localSheetId="14">City&amp;" "&amp;State</definedName>
    <definedName name="Documents" localSheetId="1">City&amp;" "&amp;State</definedName>
    <definedName name="Documents" localSheetId="33">City&amp;" "&amp;State</definedName>
    <definedName name="Documents" localSheetId="15">City&amp;" "&amp;State</definedName>
    <definedName name="Documents" localSheetId="0">City&amp;" "&amp;State</definedName>
    <definedName name="Documents" localSheetId="4">City&amp;" "&amp;State</definedName>
    <definedName name="Documents" localSheetId="41">City&amp;" "&amp;State</definedName>
    <definedName name="Documents" localSheetId="40">City&amp;" "&amp;State</definedName>
    <definedName name="Documents" localSheetId="7">City&amp;" "&amp;State</definedName>
    <definedName name="Documents" localSheetId="3">City&amp;" "&amp;State</definedName>
    <definedName name="Documents" localSheetId="5">City&amp;" "&amp;State</definedName>
    <definedName name="Documents" localSheetId="17">City&amp;" "&amp;State</definedName>
    <definedName name="Documents">City&amp;" "&amp;State</definedName>
    <definedName name="doitg" localSheetId="14" hidden="1">{#N/A,#N/A,TRUE,"Front";#N/A,#N/A,TRUE,"Simple Letter";#N/A,#N/A,TRUE,"Inside";#N/A,#N/A,TRUE,"Contents";#N/A,#N/A,TRUE,"Basis";#N/A,#N/A,TRUE,"Inclusions";#N/A,#N/A,TRUE,"Exclusions";#N/A,#N/A,TRUE,"Areas";#N/A,#N/A,TRUE,"Summary";#N/A,#N/A,TRUE,"Detail"}</definedName>
    <definedName name="doitg" localSheetId="15" hidden="1">{#N/A,#N/A,TRUE,"Front";#N/A,#N/A,TRUE,"Simple Letter";#N/A,#N/A,TRUE,"Inside";#N/A,#N/A,TRUE,"Contents";#N/A,#N/A,TRUE,"Basis";#N/A,#N/A,TRUE,"Inclusions";#N/A,#N/A,TRUE,"Exclusions";#N/A,#N/A,TRUE,"Areas";#N/A,#N/A,TRUE,"Summary";#N/A,#N/A,TRUE,"Detail"}</definedName>
    <definedName name="doitg" localSheetId="41" hidden="1">{#N/A,#N/A,TRUE,"Front";#N/A,#N/A,TRUE,"Simple Letter";#N/A,#N/A,TRUE,"Inside";#N/A,#N/A,TRUE,"Contents";#N/A,#N/A,TRUE,"Basis";#N/A,#N/A,TRUE,"Inclusions";#N/A,#N/A,TRUE,"Exclusions";#N/A,#N/A,TRUE,"Areas";#N/A,#N/A,TRUE,"Summary";#N/A,#N/A,TRUE,"Detail"}</definedName>
    <definedName name="doitg" localSheetId="40" hidden="1">{#N/A,#N/A,TRUE,"Front";#N/A,#N/A,TRUE,"Simple Letter";#N/A,#N/A,TRUE,"Inside";#N/A,#N/A,TRUE,"Contents";#N/A,#N/A,TRUE,"Basis";#N/A,#N/A,TRUE,"Inclusions";#N/A,#N/A,TRUE,"Exclusions";#N/A,#N/A,TRUE,"Areas";#N/A,#N/A,TRUE,"Summary";#N/A,#N/A,TRUE,"Detail"}</definedName>
    <definedName name="doitg" localSheetId="7" hidden="1">{#N/A,#N/A,TRUE,"Front";#N/A,#N/A,TRUE,"Simple Letter";#N/A,#N/A,TRUE,"Inside";#N/A,#N/A,TRUE,"Contents";#N/A,#N/A,TRUE,"Basis";#N/A,#N/A,TRUE,"Inclusions";#N/A,#N/A,TRUE,"Exclusions";#N/A,#N/A,TRUE,"Areas";#N/A,#N/A,TRUE,"Summary";#N/A,#N/A,TRUE,"Detail"}</definedName>
    <definedName name="doitg" localSheetId="17" hidden="1">{#N/A,#N/A,TRUE,"Front";#N/A,#N/A,TRUE,"Simple Letter";#N/A,#N/A,TRUE,"Inside";#N/A,#N/A,TRUE,"Contents";#N/A,#N/A,TRUE,"Basis";#N/A,#N/A,TRUE,"Inclusions";#N/A,#N/A,TRUE,"Exclusions";#N/A,#N/A,TRUE,"Areas";#N/A,#N/A,TRUE,"Summary";#N/A,#N/A,TRUE,"Detail"}</definedName>
    <definedName name="doitg" hidden="1">{#N/A,#N/A,TRUE,"Front";#N/A,#N/A,TRUE,"Simple Letter";#N/A,#N/A,TRUE,"Inside";#N/A,#N/A,TRUE,"Contents";#N/A,#N/A,TRUE,"Basis";#N/A,#N/A,TRUE,"Inclusions";#N/A,#N/A,TRUE,"Exclusions";#N/A,#N/A,TRUE,"Areas";#N/A,#N/A,TRUE,"Summary";#N/A,#N/A,TRUE,"Detail"}</definedName>
    <definedName name="DOW_CORNING_789_SILICONE_SEALANT" localSheetId="41">#REF!</definedName>
    <definedName name="DOW_CORNING_789_SILICONE_SEALANT" localSheetId="40">#REF!</definedName>
    <definedName name="DOW_CORNING_789_SILICONE_SEALANT" localSheetId="7">#REF!</definedName>
    <definedName name="DOW_CORNING_789_SILICONE_SEALANT" localSheetId="5">#REF!</definedName>
    <definedName name="DOW_CORNING_789_SILICONE_SEALANT">#REF!</definedName>
    <definedName name="dq" localSheetId="41">#REF!</definedName>
    <definedName name="dq" localSheetId="40">#REF!</definedName>
    <definedName name="dq" localSheetId="7">#REF!</definedName>
    <definedName name="dq" localSheetId="5">#REF!</definedName>
    <definedName name="dq">#REF!</definedName>
    <definedName name="dr" localSheetId="41" hidden="1">[55]BHANDUP!#REF!</definedName>
    <definedName name="dr" localSheetId="40" hidden="1">[55]BHANDUP!#REF!</definedName>
    <definedName name="dr" localSheetId="7" hidden="1">[55]BHANDUP!#REF!</definedName>
    <definedName name="dr" localSheetId="5" hidden="1">[55]BHANDUP!#REF!</definedName>
    <definedName name="dr" hidden="1">[55]BHANDUP!#REF!</definedName>
    <definedName name="drad" localSheetId="41">#REF!</definedName>
    <definedName name="drad" localSheetId="40">#REF!</definedName>
    <definedName name="drad" localSheetId="7">#REF!</definedName>
    <definedName name="drad" localSheetId="5">#REF!</definedName>
    <definedName name="drad">#REF!</definedName>
    <definedName name="DRBA3O" localSheetId="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fe" localSheetId="41">#REF!</definedName>
    <definedName name="drfe" localSheetId="40">#REF!</definedName>
    <definedName name="drfe" localSheetId="7">#REF!</definedName>
    <definedName name="drfe" localSheetId="5">#REF!</definedName>
    <definedName name="drfe">#REF!</definedName>
    <definedName name="drnh" localSheetId="41">#REF!</definedName>
    <definedName name="drnh" localSheetId="40">#REF!</definedName>
    <definedName name="drnh" localSheetId="7">#REF!</definedName>
    <definedName name="drnh" localSheetId="5">#REF!</definedName>
    <definedName name="drnh">#REF!</definedName>
    <definedName name="dsdud" localSheetId="41">#REF!</definedName>
    <definedName name="dsdud" localSheetId="40">#REF!</definedName>
    <definedName name="dsdud" localSheetId="7">#REF!</definedName>
    <definedName name="dsdud" localSheetId="5">#REF!</definedName>
    <definedName name="dsdud">#REF!</definedName>
    <definedName name="dsfgsdf" localSheetId="14" hidden="1">{#N/A,#N/A,FALSE,"MODULE3"}</definedName>
    <definedName name="dsfgsdf" localSheetId="15" hidden="1">{#N/A,#N/A,FALSE,"MODULE3"}</definedName>
    <definedName name="dsfgsdf" localSheetId="41" hidden="1">{#N/A,#N/A,FALSE,"MODULE3"}</definedName>
    <definedName name="dsfgsdf" localSheetId="40" hidden="1">{#N/A,#N/A,FALSE,"MODULE3"}</definedName>
    <definedName name="dsfgsdf" localSheetId="7" hidden="1">{#N/A,#N/A,FALSE,"MODULE3"}</definedName>
    <definedName name="dsfgsdf" localSheetId="17" hidden="1">{#N/A,#N/A,FALSE,"MODULE3"}</definedName>
    <definedName name="dsfgsdf" hidden="1">{#N/A,#N/A,FALSE,"MODULE3"}</definedName>
    <definedName name="dsfrat" localSheetId="41">#REF!</definedName>
    <definedName name="dsfrat" localSheetId="40">#REF!</definedName>
    <definedName name="dsfrat" localSheetId="7">#REF!</definedName>
    <definedName name="dsfrat" localSheetId="5">#REF!</definedName>
    <definedName name="dsfrat">#REF!</definedName>
    <definedName name="dsobwd" localSheetId="41">#REF!</definedName>
    <definedName name="dsobwd" localSheetId="40">#REF!</definedName>
    <definedName name="dsobwd" localSheetId="7">#REF!</definedName>
    <definedName name="dsobwd" localSheetId="5">#REF!</definedName>
    <definedName name="dsobwd">#REF!</definedName>
    <definedName name="dsth" localSheetId="41">[39]Intro!#REF!</definedName>
    <definedName name="dsth" localSheetId="40">[39]Intro!#REF!</definedName>
    <definedName name="dsth" localSheetId="7">[39]Intro!#REF!</definedName>
    <definedName name="dsth" localSheetId="5">[39]Intro!#REF!</definedName>
    <definedName name="dsth">[39]Intro!#REF!</definedName>
    <definedName name="dvv" localSheetId="41">#REF!</definedName>
    <definedName name="dvv" localSheetId="40">#REF!</definedName>
    <definedName name="dvv" localSheetId="7">#REF!</definedName>
    <definedName name="dvv" localSheetId="5">#REF!</definedName>
    <definedName name="dvv">#REF!</definedName>
    <definedName name="E" localSheetId="41">#REF!</definedName>
    <definedName name="E" localSheetId="7">#REF!</definedName>
    <definedName name="E" localSheetId="5">#REF!</definedName>
    <definedName name="E">#REF!</definedName>
    <definedName name="econ" localSheetId="41">#REF!</definedName>
    <definedName name="econ" localSheetId="7">#REF!</definedName>
    <definedName name="econ" localSheetId="5">#REF!</definedName>
    <definedName name="econ">#REF!</definedName>
    <definedName name="EDO" localSheetId="5">#REF!</definedName>
    <definedName name="EDO">#REF!</definedName>
    <definedName name="ee" localSheetId="5" hidden="1">#REF!</definedName>
    <definedName name="ee" hidden="1">#REF!</definedName>
    <definedName name="eee">[51]Projects!$A$1:$G$52</definedName>
    <definedName name="egt301d" localSheetId="41">#REF!</definedName>
    <definedName name="egt301d" localSheetId="40">#REF!</definedName>
    <definedName name="egt301d" localSheetId="7">#REF!</definedName>
    <definedName name="egt301d" localSheetId="5">#REF!</definedName>
    <definedName name="egt301d">#REF!</definedName>
    <definedName name="egt330d" localSheetId="41">#REF!</definedName>
    <definedName name="egt330d" localSheetId="7">#REF!</definedName>
    <definedName name="egt330d" localSheetId="5">#REF!</definedName>
    <definedName name="egt330d">#REF!</definedName>
    <definedName name="End_Bal" localSheetId="41">#REF!</definedName>
    <definedName name="End_Bal" localSheetId="7">#REF!</definedName>
    <definedName name="End_Bal" localSheetId="5">#REF!</definedName>
    <definedName name="End_Bal">#REF!</definedName>
    <definedName name="eqjwd" localSheetId="5">#REF!</definedName>
    <definedName name="eqjwd">#REF!</definedName>
    <definedName name="Equip" localSheetId="5">#REF!</definedName>
    <definedName name="Equip">#REF!</definedName>
    <definedName name="er" localSheetId="5">#REF!</definedName>
    <definedName name="er">#REF!</definedName>
    <definedName name="Erection_end" localSheetId="5">#REF!</definedName>
    <definedName name="Erection_end">#REF!</definedName>
    <definedName name="Erection_time" localSheetId="5">#REF!</definedName>
    <definedName name="Erection_time">#REF!</definedName>
    <definedName name="err" localSheetId="19">City&amp;" "&amp;State</definedName>
    <definedName name="err" localSheetId="2">City&amp;" "&amp;State</definedName>
    <definedName name="err" localSheetId="14">City&amp;" "&amp;State</definedName>
    <definedName name="err" localSheetId="1">City&amp;" "&amp;State</definedName>
    <definedName name="err" localSheetId="33">City&amp;" "&amp;State</definedName>
    <definedName name="err" localSheetId="15">City&amp;" "&amp;State</definedName>
    <definedName name="err" localSheetId="0">City&amp;" "&amp;State</definedName>
    <definedName name="err" localSheetId="4">City&amp;" "&amp;State</definedName>
    <definedName name="err" localSheetId="41">City&amp;" "&amp;State</definedName>
    <definedName name="err" localSheetId="40">City&amp;" "&amp;State</definedName>
    <definedName name="err" localSheetId="7">City&amp;" "&amp;State</definedName>
    <definedName name="err" localSheetId="3">City&amp;" "&amp;State</definedName>
    <definedName name="err" localSheetId="5">City&amp;" "&amp;State</definedName>
    <definedName name="err" localSheetId="17">City&amp;" "&amp;State</definedName>
    <definedName name="err">City&amp;" "&amp;State</definedName>
    <definedName name="errght" localSheetId="19">City&amp;" "&amp;State</definedName>
    <definedName name="errght" localSheetId="2">City&amp;" "&amp;State</definedName>
    <definedName name="errght" localSheetId="14">City&amp;" "&amp;State</definedName>
    <definedName name="errght" localSheetId="1">City&amp;" "&amp;State</definedName>
    <definedName name="errght" localSheetId="33">City&amp;" "&amp;State</definedName>
    <definedName name="errght" localSheetId="15">City&amp;" "&amp;State</definedName>
    <definedName name="errght" localSheetId="0">City&amp;" "&amp;State</definedName>
    <definedName name="errght" localSheetId="4">City&amp;" "&amp;State</definedName>
    <definedName name="errght" localSheetId="41">City&amp;" "&amp;State</definedName>
    <definedName name="errght" localSheetId="40">City&amp;" "&amp;State</definedName>
    <definedName name="errght" localSheetId="7">City&amp;" "&amp;State</definedName>
    <definedName name="errght" localSheetId="3">City&amp;" "&amp;State</definedName>
    <definedName name="errght" localSheetId="5">City&amp;" "&amp;State</definedName>
    <definedName name="errght" localSheetId="17">City&amp;" "&amp;State</definedName>
    <definedName name="errght">City&amp;" "&amp;State</definedName>
    <definedName name="eswar" localSheetId="14" hidden="1">{"'Bill No. 7'!$A$1:$G$32"}</definedName>
    <definedName name="eswar" localSheetId="15" hidden="1">{"'Bill No. 7'!$A$1:$G$32"}</definedName>
    <definedName name="eswar" localSheetId="41" hidden="1">{"'Bill No. 7'!$A$1:$G$32"}</definedName>
    <definedName name="eswar" localSheetId="40" hidden="1">{"'Bill No. 7'!$A$1:$G$32"}</definedName>
    <definedName name="eswar" localSheetId="7" hidden="1">{"'Bill No. 7'!$A$1:$G$32"}</definedName>
    <definedName name="eswar" localSheetId="17" hidden="1">{"'Bill No. 7'!$A$1:$G$32"}</definedName>
    <definedName name="eswar" hidden="1">{"'Bill No. 7'!$A$1:$G$32"}</definedName>
    <definedName name="eu" localSheetId="5">#REF!</definedName>
    <definedName name="eu">#REF!</definedName>
    <definedName name="EURO" localSheetId="5">#REF!</definedName>
    <definedName name="EURO">#REF!</definedName>
    <definedName name="ew" localSheetId="5">#REF!</definedName>
    <definedName name="ew">#REF!</definedName>
    <definedName name="EX" localSheetId="22">#REF!</definedName>
    <definedName name="EX">#REF!</definedName>
    <definedName name="Excavation" localSheetId="5">#REF!</definedName>
    <definedName name="Excavation">#REF!</definedName>
    <definedName name="Excel_BuiltIn_Print_Area">"$#REF!.$A$1065:$L$1098"</definedName>
    <definedName name="Excel_BuiltIn_Print_Area_1_1" localSheetId="41">#REF!</definedName>
    <definedName name="Excel_BuiltIn_Print_Area_1_1" localSheetId="40">#REF!</definedName>
    <definedName name="Excel_BuiltIn_Print_Area_1_1" localSheetId="7">#REF!</definedName>
    <definedName name="Excel_BuiltIn_Print_Area_1_1" localSheetId="5">#REF!</definedName>
    <definedName name="Excel_BuiltIn_Print_Area_1_1">#REF!</definedName>
    <definedName name="Excel_BuiltIn_Print_Area_1_1_1" localSheetId="41">#REF!</definedName>
    <definedName name="Excel_BuiltIn_Print_Area_1_1_1" localSheetId="40">#REF!</definedName>
    <definedName name="Excel_BuiltIn_Print_Area_1_1_1" localSheetId="7">#REF!</definedName>
    <definedName name="Excel_BuiltIn_Print_Area_1_1_1" localSheetId="5">#REF!</definedName>
    <definedName name="Excel_BuiltIn_Print_Area_1_1_1">#REF!</definedName>
    <definedName name="Excel_BuiltIn_Print_Area_1_1_1_1" localSheetId="41">#REF!</definedName>
    <definedName name="Excel_BuiltIn_Print_Area_1_1_1_1" localSheetId="40">#REF!</definedName>
    <definedName name="Excel_BuiltIn_Print_Area_1_1_1_1" localSheetId="7">#REF!</definedName>
    <definedName name="Excel_BuiltIn_Print_Area_1_1_1_1" localSheetId="5">#REF!</definedName>
    <definedName name="Excel_BuiltIn_Print_Area_1_1_1_1">#REF!</definedName>
    <definedName name="Excel_BuiltIn_Print_Area_1_1_1_1_1" localSheetId="5">#REF!</definedName>
    <definedName name="Excel_BuiltIn_Print_Area_1_1_1_1_1">#REF!</definedName>
    <definedName name="Excel_BuiltIn_Print_Area_1_1_1_1_1_1" localSheetId="5">#REF!</definedName>
    <definedName name="Excel_BuiltIn_Print_Area_1_1_1_1_1_1">#REF!</definedName>
    <definedName name="Excel_BuiltIn_Print_Area_1_1_1_1_1_1_1" localSheetId="5">#REF!</definedName>
    <definedName name="Excel_BuiltIn_Print_Area_1_1_1_1_1_1_1">#REF!</definedName>
    <definedName name="Excel_BuiltIn_Print_Area_1_1_1_1_1_1_1_1" localSheetId="5">#REF!</definedName>
    <definedName name="Excel_BuiltIn_Print_Area_1_1_1_1_1_1_1_1">#REF!</definedName>
    <definedName name="Excel_BuiltIn_Print_Area_2" localSheetId="22">#REF!</definedName>
    <definedName name="Excel_BuiltIn_Print_Area_2">#REF!</definedName>
    <definedName name="Excel_BuiltIn_Print_Area_4" localSheetId="5">#REF!</definedName>
    <definedName name="Excel_BuiltIn_Print_Area_4">#REF!</definedName>
    <definedName name="Excel_BuiltIn_Print_Titles">NA()</definedName>
    <definedName name="excf" localSheetId="41">#REF!</definedName>
    <definedName name="excf" localSheetId="40">#REF!</definedName>
    <definedName name="excf" localSheetId="7">#REF!</definedName>
    <definedName name="excf" localSheetId="5">#REF!</definedName>
    <definedName name="excf">#REF!</definedName>
    <definedName name="ExciseDuty" localSheetId="41">#REF!</definedName>
    <definedName name="ExciseDuty" localSheetId="40">#REF!</definedName>
    <definedName name="ExciseDuty" localSheetId="7">#REF!</definedName>
    <definedName name="ExciseDuty" localSheetId="5">#REF!</definedName>
    <definedName name="ExciseDuty">#REF!</definedName>
    <definedName name="exit" localSheetId="14" hidden="1">{#N/A,#N/A,FALSE,"MODULE3"}</definedName>
    <definedName name="exit" localSheetId="15" hidden="1">{#N/A,#N/A,FALSE,"MODULE3"}</definedName>
    <definedName name="exit" localSheetId="41" hidden="1">{#N/A,#N/A,FALSE,"MODULE3"}</definedName>
    <definedName name="exit" localSheetId="40" hidden="1">{#N/A,#N/A,FALSE,"MODULE3"}</definedName>
    <definedName name="exit" localSheetId="7" hidden="1">{#N/A,#N/A,FALSE,"MODULE3"}</definedName>
    <definedName name="exit" localSheetId="17" hidden="1">{#N/A,#N/A,FALSE,"MODULE3"}</definedName>
    <definedName name="exit" hidden="1">{#N/A,#N/A,FALSE,"MODULE3"}</definedName>
    <definedName name="Extra_Pay" localSheetId="41">#REF!</definedName>
    <definedName name="Extra_Pay" localSheetId="40">#REF!</definedName>
    <definedName name="Extra_Pay" localSheetId="7">#REF!</definedName>
    <definedName name="Extra_Pay" localSheetId="5">#REF!</definedName>
    <definedName name="Extra_Pay">#REF!</definedName>
    <definedName name="_xlnm.Extract" localSheetId="41">#REF!</definedName>
    <definedName name="_xlnm.Extract" localSheetId="40">#REF!</definedName>
    <definedName name="_xlnm.Extract" localSheetId="7">#REF!</definedName>
    <definedName name="_xlnm.Extract" localSheetId="5">#REF!</definedName>
    <definedName name="_xlnm.Extract">#REF!</definedName>
    <definedName name="eyrlp" localSheetId="41">#REF!</definedName>
    <definedName name="eyrlp" localSheetId="40">#REF!</definedName>
    <definedName name="eyrlp" localSheetId="7">#REF!</definedName>
    <definedName name="eyrlp" localSheetId="5">#REF!</definedName>
    <definedName name="eyrlp">#REF!</definedName>
    <definedName name="f" localSheetId="5">#REF!</definedName>
    <definedName name="f">#REF!</definedName>
    <definedName name="FAC">'[56]factor '!$B$9</definedName>
    <definedName name="fbeam" localSheetId="41">#REF!</definedName>
    <definedName name="fbeam" localSheetId="40">#REF!</definedName>
    <definedName name="fbeam" localSheetId="7">#REF!</definedName>
    <definedName name="fbeam" localSheetId="5">#REF!</definedName>
    <definedName name="fbeam">#REF!</definedName>
    <definedName name="FBEAM1" localSheetId="41">#REF!</definedName>
    <definedName name="FBEAM1" localSheetId="7">#REF!</definedName>
    <definedName name="FBEAM1" localSheetId="5">#REF!</definedName>
    <definedName name="FBEAM1">#REF!</definedName>
    <definedName name="fchk" localSheetId="14" hidden="1">{#N/A,#N/A,TRUE,"Front";#N/A,#N/A,TRUE,"Simple Letter";#N/A,#N/A,TRUE,"Inside";#N/A,#N/A,TRUE,"Contents";#N/A,#N/A,TRUE,"Basis";#N/A,#N/A,TRUE,"Inclusions";#N/A,#N/A,TRUE,"Exclusions";#N/A,#N/A,TRUE,"Areas";#N/A,#N/A,TRUE,"Summary";#N/A,#N/A,TRUE,"Detail"}</definedName>
    <definedName name="fchk" localSheetId="15" hidden="1">{#N/A,#N/A,TRUE,"Front";#N/A,#N/A,TRUE,"Simple Letter";#N/A,#N/A,TRUE,"Inside";#N/A,#N/A,TRUE,"Contents";#N/A,#N/A,TRUE,"Basis";#N/A,#N/A,TRUE,"Inclusions";#N/A,#N/A,TRUE,"Exclusions";#N/A,#N/A,TRUE,"Areas";#N/A,#N/A,TRUE,"Summary";#N/A,#N/A,TRUE,"Detail"}</definedName>
    <definedName name="fchk" localSheetId="41" hidden="1">{#N/A,#N/A,TRUE,"Front";#N/A,#N/A,TRUE,"Simple Letter";#N/A,#N/A,TRUE,"Inside";#N/A,#N/A,TRUE,"Contents";#N/A,#N/A,TRUE,"Basis";#N/A,#N/A,TRUE,"Inclusions";#N/A,#N/A,TRUE,"Exclusions";#N/A,#N/A,TRUE,"Areas";#N/A,#N/A,TRUE,"Summary";#N/A,#N/A,TRUE,"Detail"}</definedName>
    <definedName name="fchk" localSheetId="40" hidden="1">{#N/A,#N/A,TRUE,"Front";#N/A,#N/A,TRUE,"Simple Letter";#N/A,#N/A,TRUE,"Inside";#N/A,#N/A,TRUE,"Contents";#N/A,#N/A,TRUE,"Basis";#N/A,#N/A,TRUE,"Inclusions";#N/A,#N/A,TRUE,"Exclusions";#N/A,#N/A,TRUE,"Areas";#N/A,#N/A,TRUE,"Summary";#N/A,#N/A,TRUE,"Detail"}</definedName>
    <definedName name="fchk" localSheetId="7" hidden="1">{#N/A,#N/A,TRUE,"Front";#N/A,#N/A,TRUE,"Simple Letter";#N/A,#N/A,TRUE,"Inside";#N/A,#N/A,TRUE,"Contents";#N/A,#N/A,TRUE,"Basis";#N/A,#N/A,TRUE,"Inclusions";#N/A,#N/A,TRUE,"Exclusions";#N/A,#N/A,TRUE,"Areas";#N/A,#N/A,TRUE,"Summary";#N/A,#N/A,TRUE,"Detail"}</definedName>
    <definedName name="fchk" localSheetId="17" hidden="1">{#N/A,#N/A,TRUE,"Front";#N/A,#N/A,TRUE,"Simple Letter";#N/A,#N/A,TRUE,"Inside";#N/A,#N/A,TRUE,"Contents";#N/A,#N/A,TRUE,"Basis";#N/A,#N/A,TRUE,"Inclusions";#N/A,#N/A,TRUE,"Exclusions";#N/A,#N/A,TRUE,"Areas";#N/A,#N/A,TRUE,"Summary";#N/A,#N/A,TRUE,"Detail"}</definedName>
    <definedName name="fchk" hidden="1">{#N/A,#N/A,TRUE,"Front";#N/A,#N/A,TRUE,"Simple Letter";#N/A,#N/A,TRUE,"Inside";#N/A,#N/A,TRUE,"Contents";#N/A,#N/A,TRUE,"Basis";#N/A,#N/A,TRUE,"Inclusions";#N/A,#N/A,TRUE,"Exclusions";#N/A,#N/A,TRUE,"Areas";#N/A,#N/A,TRUE,"Summary";#N/A,#N/A,TRUE,"Detail"}</definedName>
    <definedName name="fd" localSheetId="19">City&amp;" "&amp;State</definedName>
    <definedName name="fd" localSheetId="2">City&amp;" "&amp;State</definedName>
    <definedName name="fd" localSheetId="14">City&amp;" "&amp;State</definedName>
    <definedName name="fd" localSheetId="1">City&amp;" "&amp;State</definedName>
    <definedName name="fd" localSheetId="33">City&amp;" "&amp;State</definedName>
    <definedName name="fd" localSheetId="15">City&amp;" "&amp;State</definedName>
    <definedName name="fd" localSheetId="0">City&amp;" "&amp;State</definedName>
    <definedName name="fd" localSheetId="4">City&amp;" "&amp;State</definedName>
    <definedName name="fd" localSheetId="41">City&amp;" "&amp;State</definedName>
    <definedName name="fd" localSheetId="40">City&amp;" "&amp;State</definedName>
    <definedName name="fd" localSheetId="7">City&amp;" "&amp;State</definedName>
    <definedName name="fd" localSheetId="3">City&amp;" "&amp;State</definedName>
    <definedName name="fd" localSheetId="5">City&amp;" "&amp;State</definedName>
    <definedName name="fd" localSheetId="17">City&amp;" "&amp;State</definedName>
    <definedName name="fd">City&amp;" "&amp;State</definedName>
    <definedName name="fdd" localSheetId="19">City&amp;" "&amp;State</definedName>
    <definedName name="fdd" localSheetId="2">City&amp;" "&amp;State</definedName>
    <definedName name="fdd" localSheetId="14">City&amp;" "&amp;State</definedName>
    <definedName name="fdd" localSheetId="1">City&amp;" "&amp;State</definedName>
    <definedName name="fdd" localSheetId="33">City&amp;" "&amp;State</definedName>
    <definedName name="fdd" localSheetId="15">City&amp;" "&amp;State</definedName>
    <definedName name="fdd" localSheetId="0">City&amp;" "&amp;State</definedName>
    <definedName name="fdd" localSheetId="4">City&amp;" "&amp;State</definedName>
    <definedName name="fdd" localSheetId="41">City&amp;" "&amp;State</definedName>
    <definedName name="fdd" localSheetId="40">City&amp;" "&amp;State</definedName>
    <definedName name="fdd" localSheetId="7">City&amp;" "&amp;State</definedName>
    <definedName name="fdd" localSheetId="3">City&amp;" "&amp;State</definedName>
    <definedName name="fdd" localSheetId="5">City&amp;" "&amp;State</definedName>
    <definedName name="fdd" localSheetId="17">City&amp;" "&amp;State</definedName>
    <definedName name="fdd">City&amp;" "&amp;State</definedName>
    <definedName name="fdgd" localSheetId="14" hidden="1">{#N/A,#N/A,TRUE,"Front";#N/A,#N/A,TRUE,"Simple Letter";#N/A,#N/A,TRUE,"Inside";#N/A,#N/A,TRUE,"Contents";#N/A,#N/A,TRUE,"Basis";#N/A,#N/A,TRUE,"Inclusions";#N/A,#N/A,TRUE,"Exclusions";#N/A,#N/A,TRUE,"Areas";#N/A,#N/A,TRUE,"Summary";#N/A,#N/A,TRUE,"Detail"}</definedName>
    <definedName name="fdgd" localSheetId="15" hidden="1">{#N/A,#N/A,TRUE,"Front";#N/A,#N/A,TRUE,"Simple Letter";#N/A,#N/A,TRUE,"Inside";#N/A,#N/A,TRUE,"Contents";#N/A,#N/A,TRUE,"Basis";#N/A,#N/A,TRUE,"Inclusions";#N/A,#N/A,TRUE,"Exclusions";#N/A,#N/A,TRUE,"Areas";#N/A,#N/A,TRUE,"Summary";#N/A,#N/A,TRUE,"Detail"}</definedName>
    <definedName name="fdgd" localSheetId="41" hidden="1">{#N/A,#N/A,TRUE,"Front";#N/A,#N/A,TRUE,"Simple Letter";#N/A,#N/A,TRUE,"Inside";#N/A,#N/A,TRUE,"Contents";#N/A,#N/A,TRUE,"Basis";#N/A,#N/A,TRUE,"Inclusions";#N/A,#N/A,TRUE,"Exclusions";#N/A,#N/A,TRUE,"Areas";#N/A,#N/A,TRUE,"Summary";#N/A,#N/A,TRUE,"Detail"}</definedName>
    <definedName name="fdgd" localSheetId="40" hidden="1">{#N/A,#N/A,TRUE,"Front";#N/A,#N/A,TRUE,"Simple Letter";#N/A,#N/A,TRUE,"Inside";#N/A,#N/A,TRUE,"Contents";#N/A,#N/A,TRUE,"Basis";#N/A,#N/A,TRUE,"Inclusions";#N/A,#N/A,TRUE,"Exclusions";#N/A,#N/A,TRUE,"Areas";#N/A,#N/A,TRUE,"Summary";#N/A,#N/A,TRUE,"Detail"}</definedName>
    <definedName name="fdgd" localSheetId="7" hidden="1">{#N/A,#N/A,TRUE,"Front";#N/A,#N/A,TRUE,"Simple Letter";#N/A,#N/A,TRUE,"Inside";#N/A,#N/A,TRUE,"Contents";#N/A,#N/A,TRUE,"Basis";#N/A,#N/A,TRUE,"Inclusions";#N/A,#N/A,TRUE,"Exclusions";#N/A,#N/A,TRUE,"Areas";#N/A,#N/A,TRUE,"Summary";#N/A,#N/A,TRUE,"Detail"}</definedName>
    <definedName name="fdgd" localSheetId="17" hidden="1">{#N/A,#N/A,TRUE,"Front";#N/A,#N/A,TRUE,"Simple Letter";#N/A,#N/A,TRUE,"Inside";#N/A,#N/A,TRUE,"Contents";#N/A,#N/A,TRUE,"Basis";#N/A,#N/A,TRUE,"Inclusions";#N/A,#N/A,TRUE,"Exclusions";#N/A,#N/A,TRUE,"Areas";#N/A,#N/A,TRUE,"Summary";#N/A,#N/A,TRUE,"Detail"}</definedName>
    <definedName name="fdgd" hidden="1">{#N/A,#N/A,TRUE,"Front";#N/A,#N/A,TRUE,"Simple Letter";#N/A,#N/A,TRUE,"Inside";#N/A,#N/A,TRUE,"Contents";#N/A,#N/A,TRUE,"Basis";#N/A,#N/A,TRUE,"Inclusions";#N/A,#N/A,TRUE,"Exclusions";#N/A,#N/A,TRUE,"Areas";#N/A,#N/A,TRUE,"Summary";#N/A,#N/A,TRUE,"Detail"}</definedName>
    <definedName name="fdgdr" localSheetId="14" hidden="1">{#N/A,#N/A,TRUE,"Front";#N/A,#N/A,TRUE,"Simple Letter";#N/A,#N/A,TRUE,"Inside";#N/A,#N/A,TRUE,"Contents";#N/A,#N/A,TRUE,"Basis";#N/A,#N/A,TRUE,"Inclusions";#N/A,#N/A,TRUE,"Exclusions";#N/A,#N/A,TRUE,"Areas";#N/A,#N/A,TRUE,"Summary";#N/A,#N/A,TRUE,"Detail"}</definedName>
    <definedName name="fdgdr" localSheetId="15" hidden="1">{#N/A,#N/A,TRUE,"Front";#N/A,#N/A,TRUE,"Simple Letter";#N/A,#N/A,TRUE,"Inside";#N/A,#N/A,TRUE,"Contents";#N/A,#N/A,TRUE,"Basis";#N/A,#N/A,TRUE,"Inclusions";#N/A,#N/A,TRUE,"Exclusions";#N/A,#N/A,TRUE,"Areas";#N/A,#N/A,TRUE,"Summary";#N/A,#N/A,TRUE,"Detail"}</definedName>
    <definedName name="fdgdr" localSheetId="41" hidden="1">{#N/A,#N/A,TRUE,"Front";#N/A,#N/A,TRUE,"Simple Letter";#N/A,#N/A,TRUE,"Inside";#N/A,#N/A,TRUE,"Contents";#N/A,#N/A,TRUE,"Basis";#N/A,#N/A,TRUE,"Inclusions";#N/A,#N/A,TRUE,"Exclusions";#N/A,#N/A,TRUE,"Areas";#N/A,#N/A,TRUE,"Summary";#N/A,#N/A,TRUE,"Detail"}</definedName>
    <definedName name="fdgdr" localSheetId="40" hidden="1">{#N/A,#N/A,TRUE,"Front";#N/A,#N/A,TRUE,"Simple Letter";#N/A,#N/A,TRUE,"Inside";#N/A,#N/A,TRUE,"Contents";#N/A,#N/A,TRUE,"Basis";#N/A,#N/A,TRUE,"Inclusions";#N/A,#N/A,TRUE,"Exclusions";#N/A,#N/A,TRUE,"Areas";#N/A,#N/A,TRUE,"Summary";#N/A,#N/A,TRUE,"Detail"}</definedName>
    <definedName name="fdgdr" localSheetId="7" hidden="1">{#N/A,#N/A,TRUE,"Front";#N/A,#N/A,TRUE,"Simple Letter";#N/A,#N/A,TRUE,"Inside";#N/A,#N/A,TRUE,"Contents";#N/A,#N/A,TRUE,"Basis";#N/A,#N/A,TRUE,"Inclusions";#N/A,#N/A,TRUE,"Exclusions";#N/A,#N/A,TRUE,"Areas";#N/A,#N/A,TRUE,"Summary";#N/A,#N/A,TRUE,"Detail"}</definedName>
    <definedName name="fdgdr" localSheetId="17" hidden="1">{#N/A,#N/A,TRUE,"Front";#N/A,#N/A,TRUE,"Simple Letter";#N/A,#N/A,TRUE,"Inside";#N/A,#N/A,TRUE,"Contents";#N/A,#N/A,TRUE,"Basis";#N/A,#N/A,TRUE,"Inclusions";#N/A,#N/A,TRUE,"Exclusions";#N/A,#N/A,TRUE,"Areas";#N/A,#N/A,TRUE,"Summary";#N/A,#N/A,TRUE,"Detail"}</definedName>
    <definedName name="fdgdr" hidden="1">{#N/A,#N/A,TRUE,"Front";#N/A,#N/A,TRUE,"Simple Letter";#N/A,#N/A,TRUE,"Inside";#N/A,#N/A,TRUE,"Contents";#N/A,#N/A,TRUE,"Basis";#N/A,#N/A,TRUE,"Inclusions";#N/A,#N/A,TRUE,"Exclusions";#N/A,#N/A,TRUE,"Areas";#N/A,#N/A,TRUE,"Summary";#N/A,#N/A,TRUE,"Detail"}</definedName>
    <definedName name="fdhfdh" localSheetId="41">#REF!</definedName>
    <definedName name="fdhfdh" localSheetId="40">#REF!</definedName>
    <definedName name="fdhfdh" localSheetId="7">#REF!</definedName>
    <definedName name="fdhfdh" localSheetId="5">#REF!</definedName>
    <definedName name="fdhfdh">#REF!</definedName>
    <definedName name="fdrop" localSheetId="41">#REF!</definedName>
    <definedName name="fdrop" localSheetId="40">#REF!</definedName>
    <definedName name="fdrop" localSheetId="7">#REF!</definedName>
    <definedName name="fdrop" localSheetId="5">#REF!</definedName>
    <definedName name="fdrop">#REF!</definedName>
    <definedName name="fdrop1" localSheetId="41">#REF!</definedName>
    <definedName name="fdrop1" localSheetId="40">#REF!</definedName>
    <definedName name="fdrop1" localSheetId="7">#REF!</definedName>
    <definedName name="fdrop1" localSheetId="5">#REF!</definedName>
    <definedName name="fdrop1">#REF!</definedName>
    <definedName name="FDROP11" localSheetId="5">#REF!</definedName>
    <definedName name="FDROP11">#REF!</definedName>
    <definedName name="FDROP2" localSheetId="5">#REF!</definedName>
    <definedName name="FDROP2">#REF!</definedName>
    <definedName name="fdsdf" localSheetId="5">#REF!</definedName>
    <definedName name="fdsdf">#REF!</definedName>
    <definedName name="fe_1" localSheetId="22">#REF!</definedName>
    <definedName name="fe_1">#REF!</definedName>
    <definedName name="fe_1_no" localSheetId="22">#REF!</definedName>
    <definedName name="fe_1_no">#REF!</definedName>
    <definedName name="fe_1_pending" localSheetId="22">#REF!</definedName>
    <definedName name="fe_1_pending">#REF!</definedName>
    <definedName name="fe_10" localSheetId="22">#REF!</definedName>
    <definedName name="fe_10">#REF!</definedName>
    <definedName name="fe_10_no" localSheetId="22">#REF!</definedName>
    <definedName name="fe_10_no">#REF!</definedName>
    <definedName name="fe_10_pending" localSheetId="22">#REF!</definedName>
    <definedName name="fe_10_pending">#REF!</definedName>
    <definedName name="fe_11" localSheetId="22">#REF!</definedName>
    <definedName name="fe_11">#REF!</definedName>
    <definedName name="fe_11_no" localSheetId="22">#REF!</definedName>
    <definedName name="fe_11_no">#REF!</definedName>
    <definedName name="fe_11_pending" localSheetId="22">#REF!</definedName>
    <definedName name="fe_11_pending">#REF!</definedName>
    <definedName name="fe_12" localSheetId="22">#REF!</definedName>
    <definedName name="fe_12">#REF!</definedName>
    <definedName name="fe_12_no" localSheetId="22">#REF!</definedName>
    <definedName name="fe_12_no">#REF!</definedName>
    <definedName name="fe_12_pending" localSheetId="22">#REF!</definedName>
    <definedName name="fe_12_pending">#REF!</definedName>
    <definedName name="fe_13" localSheetId="22">#REF!</definedName>
    <definedName name="fe_13">#REF!</definedName>
    <definedName name="fe_13_no" localSheetId="22">#REF!</definedName>
    <definedName name="fe_13_no">#REF!</definedName>
    <definedName name="fe_13_pending" localSheetId="22">#REF!</definedName>
    <definedName name="fe_13_pending">#REF!</definedName>
    <definedName name="fe_14" localSheetId="22">#REF!</definedName>
    <definedName name="fe_14">#REF!</definedName>
    <definedName name="fe_14_no" localSheetId="22">#REF!</definedName>
    <definedName name="fe_14_no">#REF!</definedName>
    <definedName name="fe_14_pending" localSheetId="22">#REF!</definedName>
    <definedName name="fe_14_pending">#REF!</definedName>
    <definedName name="fe_15" localSheetId="22">#REF!</definedName>
    <definedName name="fe_15">#REF!</definedName>
    <definedName name="fe_15_no" localSheetId="22">#REF!</definedName>
    <definedName name="fe_15_no">#REF!</definedName>
    <definedName name="fe_15_pending" localSheetId="22">#REF!</definedName>
    <definedName name="fe_15_pending">#REF!</definedName>
    <definedName name="fe_2" localSheetId="22">#REF!</definedName>
    <definedName name="fe_2">#REF!</definedName>
    <definedName name="fe_2_no" localSheetId="22">#REF!</definedName>
    <definedName name="fe_2_no">#REF!</definedName>
    <definedName name="fe_2_pending" localSheetId="22">#REF!</definedName>
    <definedName name="fe_2_pending">#REF!</definedName>
    <definedName name="fe_3" localSheetId="22">#REF!</definedName>
    <definedName name="fe_3">#REF!</definedName>
    <definedName name="fe_3_no" localSheetId="22">#REF!</definedName>
    <definedName name="fe_3_no">#REF!</definedName>
    <definedName name="fe_3_pending" localSheetId="22">#REF!</definedName>
    <definedName name="fe_3_pending">#REF!</definedName>
    <definedName name="fe_4" localSheetId="22">#REF!</definedName>
    <definedName name="fe_4">#REF!</definedName>
    <definedName name="fe_4_no" localSheetId="22">#REF!</definedName>
    <definedName name="fe_4_no">#REF!</definedName>
    <definedName name="fe_4_pending" localSheetId="22">#REF!</definedName>
    <definedName name="fe_4_pending">#REF!</definedName>
    <definedName name="fe_5" localSheetId="22">#REF!</definedName>
    <definedName name="fe_5">#REF!</definedName>
    <definedName name="fe_5_no" localSheetId="22">#REF!</definedName>
    <definedName name="fe_5_no">#REF!</definedName>
    <definedName name="fe_5_pending" localSheetId="22">#REF!</definedName>
    <definedName name="fe_5_pending">#REF!</definedName>
    <definedName name="fe_6" localSheetId="22">#REF!</definedName>
    <definedName name="fe_6">#REF!</definedName>
    <definedName name="fe_6_no" localSheetId="22">#REF!</definedName>
    <definedName name="fe_6_no">#REF!</definedName>
    <definedName name="fe_6_pending" localSheetId="22">#REF!</definedName>
    <definedName name="fe_6_pending">#REF!</definedName>
    <definedName name="fe_7" localSheetId="22">#REF!</definedName>
    <definedName name="fe_7">#REF!</definedName>
    <definedName name="fe_7_no" localSheetId="22">#REF!</definedName>
    <definedName name="fe_7_no">#REF!</definedName>
    <definedName name="fe_7_pending" localSheetId="22">#REF!</definedName>
    <definedName name="fe_7_pending">#REF!</definedName>
    <definedName name="fe_8" localSheetId="22">#REF!</definedName>
    <definedName name="fe_8">#REF!</definedName>
    <definedName name="fe_8_no" localSheetId="22">#REF!</definedName>
    <definedName name="fe_8_no">#REF!</definedName>
    <definedName name="fe_8_pending" localSheetId="22">#REF!</definedName>
    <definedName name="fe_8_pending">#REF!</definedName>
    <definedName name="fe_9" localSheetId="22">#REF!</definedName>
    <definedName name="fe_9">#REF!</definedName>
    <definedName name="fe_9_no" localSheetId="22">#REF!</definedName>
    <definedName name="fe_9_no">#REF!</definedName>
    <definedName name="fe_9_pending" localSheetId="22">#REF!</definedName>
    <definedName name="fe_9_pending">#REF!</definedName>
    <definedName name="feb_qty_rev_3" localSheetId="5">#REF!</definedName>
    <definedName name="feb_qty_rev_3">#REF!</definedName>
    <definedName name="feb_rev4_qty" localSheetId="5">#REF!</definedName>
    <definedName name="feb_rev4_qty">#REF!</definedName>
    <definedName name="fesdw" localSheetId="14" hidden="1">{#N/A,#N/A,FALSE,"COVER1.XLS ";#N/A,#N/A,FALSE,"RACT1.XLS";#N/A,#N/A,FALSE,"RACT2.XLS";#N/A,#N/A,FALSE,"ECCMP";#N/A,#N/A,FALSE,"WELDER.XLS"}</definedName>
    <definedName name="fesdw" localSheetId="15" hidden="1">{#N/A,#N/A,FALSE,"COVER1.XLS ";#N/A,#N/A,FALSE,"RACT1.XLS";#N/A,#N/A,FALSE,"RACT2.XLS";#N/A,#N/A,FALSE,"ECCMP";#N/A,#N/A,FALSE,"WELDER.XLS"}</definedName>
    <definedName name="fesdw" localSheetId="17" hidden="1">{#N/A,#N/A,FALSE,"COVER1.XLS ";#N/A,#N/A,FALSE,"RACT1.XLS";#N/A,#N/A,FALSE,"RACT2.XLS";#N/A,#N/A,FALSE,"ECCMP";#N/A,#N/A,FALSE,"WELDER.XLS"}</definedName>
    <definedName name="fesdw" hidden="1">{#N/A,#N/A,FALSE,"COVER1.XLS ";#N/A,#N/A,FALSE,"RACT1.XLS";#N/A,#N/A,FALSE,"RACT2.XLS";#N/A,#N/A,FALSE,"ECCMP";#N/A,#N/A,FALSE,"WELDER.XLS"}</definedName>
    <definedName name="ff" localSheetId="40" hidden="1">#REF!</definedName>
    <definedName name="ff" localSheetId="5" hidden="1">#REF!</definedName>
    <definedName name="ff" localSheetId="17" hidden="1">#REF!</definedName>
    <definedName name="ff" hidden="1">#REF!</definedName>
    <definedName name="ffffff" localSheetId="14" hidden="1">{"'Bill No. 7'!$A$1:$G$32"}</definedName>
    <definedName name="ffffff" localSheetId="15" hidden="1">{"'Bill No. 7'!$A$1:$G$32"}</definedName>
    <definedName name="ffffff" localSheetId="41" hidden="1">{"'Bill No. 7'!$A$1:$G$32"}</definedName>
    <definedName name="ffffff" localSheetId="40" hidden="1">{"'Bill No. 7'!$A$1:$G$32"}</definedName>
    <definedName name="ffffff" localSheetId="7" hidden="1">{"'Bill No. 7'!$A$1:$G$32"}</definedName>
    <definedName name="ffffff" localSheetId="17" hidden="1">{"'Bill No. 7'!$A$1:$G$32"}</definedName>
    <definedName name="ffffff" hidden="1">{"'Bill No. 7'!$A$1:$G$32"}</definedName>
    <definedName name="fffffffffff" localSheetId="5">'[57]UNP-NCW '!#REF!</definedName>
    <definedName name="fffffffffff">'[57]UNP-NCW '!#REF!</definedName>
    <definedName name="fffffg" localSheetId="14" hidden="1">{"form-D1",#N/A,FALSE,"FORM-D1";"form-D1_amt",#N/A,FALSE,"FORM-D1"}</definedName>
    <definedName name="fffffg" localSheetId="15" hidden="1">{"form-D1",#N/A,FALSE,"FORM-D1";"form-D1_amt",#N/A,FALSE,"FORM-D1"}</definedName>
    <definedName name="fffffg" localSheetId="41" hidden="1">{"form-D1",#N/A,FALSE,"FORM-D1";"form-D1_amt",#N/A,FALSE,"FORM-D1"}</definedName>
    <definedName name="fffffg" localSheetId="40" hidden="1">{"form-D1",#N/A,FALSE,"FORM-D1";"form-D1_amt",#N/A,FALSE,"FORM-D1"}</definedName>
    <definedName name="fffffg" localSheetId="7" hidden="1">{"form-D1",#N/A,FALSE,"FORM-D1";"form-D1_amt",#N/A,FALSE,"FORM-D1"}</definedName>
    <definedName name="fffffg" localSheetId="17" hidden="1">{"form-D1",#N/A,FALSE,"FORM-D1";"form-D1_amt",#N/A,FALSE,"FORM-D1"}</definedName>
    <definedName name="fffffg" hidden="1">{"form-D1",#N/A,FALSE,"FORM-D1";"form-D1_amt",#N/A,FALSE,"FORM-D1"}</definedName>
    <definedName name="FFGB5" localSheetId="41">#REF!</definedName>
    <definedName name="FFGB5" localSheetId="40">#REF!</definedName>
    <definedName name="FFGB5" localSheetId="7">#REF!</definedName>
    <definedName name="FFGB5" localSheetId="5">#REF!</definedName>
    <definedName name="FFGB5">#REF!</definedName>
    <definedName name="FFWW" localSheetId="14" hidden="1">{#N/A,#N/A,TRUE,"Front";#N/A,#N/A,TRUE,"Simple Letter";#N/A,#N/A,TRUE,"Inside";#N/A,#N/A,TRUE,"Contents";#N/A,#N/A,TRUE,"Basis";#N/A,#N/A,TRUE,"Inclusions";#N/A,#N/A,TRUE,"Exclusions";#N/A,#N/A,TRUE,"Areas";#N/A,#N/A,TRUE,"Summary";#N/A,#N/A,TRUE,"Detail"}</definedName>
    <definedName name="FFWW" localSheetId="15" hidden="1">{#N/A,#N/A,TRUE,"Front";#N/A,#N/A,TRUE,"Simple Letter";#N/A,#N/A,TRUE,"Inside";#N/A,#N/A,TRUE,"Contents";#N/A,#N/A,TRUE,"Basis";#N/A,#N/A,TRUE,"Inclusions";#N/A,#N/A,TRUE,"Exclusions";#N/A,#N/A,TRUE,"Areas";#N/A,#N/A,TRUE,"Summary";#N/A,#N/A,TRUE,"Detail"}</definedName>
    <definedName name="FFWW" localSheetId="41" hidden="1">{#N/A,#N/A,TRUE,"Front";#N/A,#N/A,TRUE,"Simple Letter";#N/A,#N/A,TRUE,"Inside";#N/A,#N/A,TRUE,"Contents";#N/A,#N/A,TRUE,"Basis";#N/A,#N/A,TRUE,"Inclusions";#N/A,#N/A,TRUE,"Exclusions";#N/A,#N/A,TRUE,"Areas";#N/A,#N/A,TRUE,"Summary";#N/A,#N/A,TRUE,"Detail"}</definedName>
    <definedName name="FFWW" localSheetId="40" hidden="1">{#N/A,#N/A,TRUE,"Front";#N/A,#N/A,TRUE,"Simple Letter";#N/A,#N/A,TRUE,"Inside";#N/A,#N/A,TRUE,"Contents";#N/A,#N/A,TRUE,"Basis";#N/A,#N/A,TRUE,"Inclusions";#N/A,#N/A,TRUE,"Exclusions";#N/A,#N/A,TRUE,"Areas";#N/A,#N/A,TRUE,"Summary";#N/A,#N/A,TRUE,"Detail"}</definedName>
    <definedName name="FFWW" localSheetId="7" hidden="1">{#N/A,#N/A,TRUE,"Front";#N/A,#N/A,TRUE,"Simple Letter";#N/A,#N/A,TRUE,"Inside";#N/A,#N/A,TRUE,"Contents";#N/A,#N/A,TRUE,"Basis";#N/A,#N/A,TRUE,"Inclusions";#N/A,#N/A,TRUE,"Exclusions";#N/A,#N/A,TRUE,"Areas";#N/A,#N/A,TRUE,"Summary";#N/A,#N/A,TRUE,"Detail"}</definedName>
    <definedName name="FFWW" localSheetId="17" hidden="1">{#N/A,#N/A,TRUE,"Front";#N/A,#N/A,TRUE,"Simple Letter";#N/A,#N/A,TRUE,"Inside";#N/A,#N/A,TRUE,"Contents";#N/A,#N/A,TRUE,"Basis";#N/A,#N/A,TRUE,"Inclusions";#N/A,#N/A,TRUE,"Exclusions";#N/A,#N/A,TRUE,"Areas";#N/A,#N/A,TRUE,"Summary";#N/A,#N/A,TRUE,"Detail"}</definedName>
    <definedName name="FFWW" hidden="1">{#N/A,#N/A,TRUE,"Front";#N/A,#N/A,TRUE,"Simple Letter";#N/A,#N/A,TRUE,"Inside";#N/A,#N/A,TRUE,"Contents";#N/A,#N/A,TRUE,"Basis";#N/A,#N/A,TRUE,"Inclusions";#N/A,#N/A,TRUE,"Exclusions";#N/A,#N/A,TRUE,"Areas";#N/A,#N/A,TRUE,"Summary";#N/A,#N/A,TRUE,"Detail"}</definedName>
    <definedName name="fgf" localSheetId="41">#REF!</definedName>
    <definedName name="fgf" localSheetId="40">#REF!</definedName>
    <definedName name="fgf" localSheetId="7">#REF!</definedName>
    <definedName name="fgf" localSheetId="5">#REF!</definedName>
    <definedName name="fgf">#REF!</definedName>
    <definedName name="FGFGF" localSheetId="14" hidden="1">{#N/A,#N/A,FALSE,"MODULE3"}</definedName>
    <definedName name="FGFGF" localSheetId="15" hidden="1">{#N/A,#N/A,FALSE,"MODULE3"}</definedName>
    <definedName name="FGFGF" localSheetId="41" hidden="1">{#N/A,#N/A,FALSE,"MODULE3"}</definedName>
    <definedName name="FGFGF" localSheetId="40" hidden="1">{#N/A,#N/A,FALSE,"MODULE3"}</definedName>
    <definedName name="FGFGF" localSheetId="7" hidden="1">{#N/A,#N/A,FALSE,"MODULE3"}</definedName>
    <definedName name="FGFGF" localSheetId="17" hidden="1">{#N/A,#N/A,FALSE,"MODULE3"}</definedName>
    <definedName name="FGFGF" hidden="1">{#N/A,#N/A,FALSE,"MODULE3"}</definedName>
    <definedName name="fgg" localSheetId="19">City&amp;" "&amp;State</definedName>
    <definedName name="fgg" localSheetId="2">City&amp;" "&amp;State</definedName>
    <definedName name="fgg" localSheetId="14">City&amp;" "&amp;State</definedName>
    <definedName name="fgg" localSheetId="1">City&amp;" "&amp;State</definedName>
    <definedName name="fgg" localSheetId="33">City&amp;" "&amp;State</definedName>
    <definedName name="fgg" localSheetId="15">City&amp;" "&amp;State</definedName>
    <definedName name="fgg" localSheetId="0">City&amp;" "&amp;State</definedName>
    <definedName name="fgg" localSheetId="4">City&amp;" "&amp;State</definedName>
    <definedName name="fgg" localSheetId="41">City&amp;" "&amp;State</definedName>
    <definedName name="fgg" localSheetId="40">City&amp;" "&amp;State</definedName>
    <definedName name="fgg" localSheetId="7">City&amp;" "&amp;State</definedName>
    <definedName name="fgg" localSheetId="3">City&amp;" "&amp;State</definedName>
    <definedName name="fgg" localSheetId="5">City&amp;" "&amp;State</definedName>
    <definedName name="fgg" localSheetId="17">City&amp;" "&amp;State</definedName>
    <definedName name="fgg">City&amp;" "&amp;State</definedName>
    <definedName name="file2" localSheetId="41" hidden="1">'[58]USB 1'!#REF!</definedName>
    <definedName name="file2" localSheetId="40" hidden="1">'[58]USB 1'!#REF!</definedName>
    <definedName name="file2" localSheetId="7" hidden="1">'[58]USB 1'!#REF!</definedName>
    <definedName name="file2" localSheetId="5" hidden="1">'[58]USB 1'!#REF!</definedName>
    <definedName name="file2" localSheetId="17" hidden="1">'[58]USB 1'!#REF!</definedName>
    <definedName name="file2" hidden="1">'[58]USB 1'!#REF!</definedName>
    <definedName name="fill" localSheetId="41" hidden="1">#REF!</definedName>
    <definedName name="fill" localSheetId="40" hidden="1">#REF!</definedName>
    <definedName name="fill" localSheetId="7" hidden="1">#REF!</definedName>
    <definedName name="fill" localSheetId="5" hidden="1">#REF!</definedName>
    <definedName name="fill" hidden="1">#REF!</definedName>
    <definedName name="fj_100" localSheetId="41">#REF!</definedName>
    <definedName name="fj_100" localSheetId="7">#REF!</definedName>
    <definedName name="fj_100" localSheetId="5">#REF!</definedName>
    <definedName name="fj_100">#REF!</definedName>
    <definedName name="fj_150" localSheetId="41">#REF!</definedName>
    <definedName name="fj_150" localSheetId="7">#REF!</definedName>
    <definedName name="fj_150" localSheetId="5">#REF!</definedName>
    <definedName name="fj_150">#REF!</definedName>
    <definedName name="fj_200" localSheetId="5">#REF!</definedName>
    <definedName name="fj_200">#REF!</definedName>
    <definedName name="fj_25" localSheetId="5">#REF!</definedName>
    <definedName name="fj_25">#REF!</definedName>
    <definedName name="fj_250" localSheetId="5">#REF!</definedName>
    <definedName name="fj_250">#REF!</definedName>
    <definedName name="fj_300" localSheetId="5">#REF!</definedName>
    <definedName name="fj_300">#REF!</definedName>
    <definedName name="fj_32" localSheetId="5">#REF!</definedName>
    <definedName name="fj_32">#REF!</definedName>
    <definedName name="fj_40" localSheetId="5">#REF!</definedName>
    <definedName name="fj_40">#REF!</definedName>
    <definedName name="fj_400" localSheetId="5">#REF!</definedName>
    <definedName name="fj_400">#REF!</definedName>
    <definedName name="fj_50" localSheetId="5">#REF!</definedName>
    <definedName name="fj_50">#REF!</definedName>
    <definedName name="fj_500" localSheetId="5">#REF!</definedName>
    <definedName name="fj_500">#REF!</definedName>
    <definedName name="fj_65" localSheetId="5">#REF!</definedName>
    <definedName name="fj_65">#REF!</definedName>
    <definedName name="fj_80" localSheetId="5">#REF!</definedName>
    <definedName name="fj_80">#REF!</definedName>
    <definedName name="flag1" localSheetId="5">#REF!</definedName>
    <definedName name="flag1">#REF!</definedName>
    <definedName name="Fluct02" localSheetId="5">#REF!</definedName>
    <definedName name="Fluct02">#REF!</definedName>
    <definedName name="fluct03" localSheetId="41">'[59]phasing (OS)'!#REF!</definedName>
    <definedName name="fluct03" localSheetId="40">'[59]phasing (OS)'!#REF!</definedName>
    <definedName name="fluct03" localSheetId="7">'[59]phasing (OS)'!#REF!</definedName>
    <definedName name="fluct03" localSheetId="5">'[59]phasing (OS)'!#REF!</definedName>
    <definedName name="fluct03" localSheetId="17">'[59]phasing (OS)'!#REF!</definedName>
    <definedName name="fluct03">'[59]phasing (OS)'!#REF!</definedName>
    <definedName name="fluct04" localSheetId="41">#REF!</definedName>
    <definedName name="fluct04" localSheetId="40">#REF!</definedName>
    <definedName name="fluct04" localSheetId="7">#REF!</definedName>
    <definedName name="fluct04" localSheetId="5">#REF!</definedName>
    <definedName name="fluct04">#REF!</definedName>
    <definedName name="footing">[60]concrete!$L$65</definedName>
    <definedName name="Footings" localSheetId="41">#REF!</definedName>
    <definedName name="Footings" localSheetId="40">#REF!</definedName>
    <definedName name="Footings" localSheetId="7">#REF!</definedName>
    <definedName name="Footings" localSheetId="5">#REF!</definedName>
    <definedName name="Footings">#REF!</definedName>
    <definedName name="formworkl" localSheetId="14" hidden="1">{#N/A,#N/A,TRUE,"Front";#N/A,#N/A,TRUE,"Simple Letter";#N/A,#N/A,TRUE,"Inside";#N/A,#N/A,TRUE,"Contents";#N/A,#N/A,TRUE,"Basis";#N/A,#N/A,TRUE,"Inclusions";#N/A,#N/A,TRUE,"Exclusions";#N/A,#N/A,TRUE,"Areas";#N/A,#N/A,TRUE,"Summary";#N/A,#N/A,TRUE,"Detail"}</definedName>
    <definedName name="formworkl" localSheetId="15" hidden="1">{#N/A,#N/A,TRUE,"Front";#N/A,#N/A,TRUE,"Simple Letter";#N/A,#N/A,TRUE,"Inside";#N/A,#N/A,TRUE,"Contents";#N/A,#N/A,TRUE,"Basis";#N/A,#N/A,TRUE,"Inclusions";#N/A,#N/A,TRUE,"Exclusions";#N/A,#N/A,TRUE,"Areas";#N/A,#N/A,TRUE,"Summary";#N/A,#N/A,TRUE,"Detail"}</definedName>
    <definedName name="formworkl" localSheetId="41" hidden="1">{#N/A,#N/A,TRUE,"Front";#N/A,#N/A,TRUE,"Simple Letter";#N/A,#N/A,TRUE,"Inside";#N/A,#N/A,TRUE,"Contents";#N/A,#N/A,TRUE,"Basis";#N/A,#N/A,TRUE,"Inclusions";#N/A,#N/A,TRUE,"Exclusions";#N/A,#N/A,TRUE,"Areas";#N/A,#N/A,TRUE,"Summary";#N/A,#N/A,TRUE,"Detail"}</definedName>
    <definedName name="formworkl" localSheetId="40" hidden="1">{#N/A,#N/A,TRUE,"Front";#N/A,#N/A,TRUE,"Simple Letter";#N/A,#N/A,TRUE,"Inside";#N/A,#N/A,TRUE,"Contents";#N/A,#N/A,TRUE,"Basis";#N/A,#N/A,TRUE,"Inclusions";#N/A,#N/A,TRUE,"Exclusions";#N/A,#N/A,TRUE,"Areas";#N/A,#N/A,TRUE,"Summary";#N/A,#N/A,TRUE,"Detail"}</definedName>
    <definedName name="formworkl" localSheetId="7" hidden="1">{#N/A,#N/A,TRUE,"Front";#N/A,#N/A,TRUE,"Simple Letter";#N/A,#N/A,TRUE,"Inside";#N/A,#N/A,TRUE,"Contents";#N/A,#N/A,TRUE,"Basis";#N/A,#N/A,TRUE,"Inclusions";#N/A,#N/A,TRUE,"Exclusions";#N/A,#N/A,TRUE,"Areas";#N/A,#N/A,TRUE,"Summary";#N/A,#N/A,TRUE,"Detail"}</definedName>
    <definedName name="formworkl" localSheetId="17" hidden="1">{#N/A,#N/A,TRUE,"Front";#N/A,#N/A,TRUE,"Simple Letter";#N/A,#N/A,TRUE,"Inside";#N/A,#N/A,TRUE,"Contents";#N/A,#N/A,TRUE,"Basis";#N/A,#N/A,TRUE,"Inclusions";#N/A,#N/A,TRUE,"Exclusions";#N/A,#N/A,TRUE,"Areas";#N/A,#N/A,TRUE,"Summary";#N/A,#N/A,TRUE,"Detail"}</definedName>
    <definedName name="formworkl" hidden="1">{#N/A,#N/A,TRUE,"Front";#N/A,#N/A,TRUE,"Simple Letter";#N/A,#N/A,TRUE,"Inside";#N/A,#N/A,TRUE,"Contents";#N/A,#N/A,TRUE,"Basis";#N/A,#N/A,TRUE,"Inclusions";#N/A,#N/A,TRUE,"Exclusions";#N/A,#N/A,TRUE,"Areas";#N/A,#N/A,TRUE,"Summary";#N/A,#N/A,TRUE,"Detail"}</definedName>
    <definedName name="fos" localSheetId="41">#REF!</definedName>
    <definedName name="fos" localSheetId="40">#REF!</definedName>
    <definedName name="fos" localSheetId="7">#REF!</definedName>
    <definedName name="fos" localSheetId="5">#REF!</definedName>
    <definedName name="fos">#REF!</definedName>
    <definedName name="fp" localSheetId="41">#REF!</definedName>
    <definedName name="fp" localSheetId="40">#REF!</definedName>
    <definedName name="fp" localSheetId="7">#REF!</definedName>
    <definedName name="fp" localSheetId="5">#REF!</definedName>
    <definedName name="fp">#REF!</definedName>
    <definedName name="fpllwt" localSheetId="41">#REF!</definedName>
    <definedName name="fpllwt" localSheetId="40">#REF!</definedName>
    <definedName name="fpllwt" localSheetId="7">#REF!</definedName>
    <definedName name="fpllwt" localSheetId="5">#REF!</definedName>
    <definedName name="fpllwt">#REF!</definedName>
    <definedName name="frgrr" localSheetId="14" hidden="1">{#N/A,#N/A,TRUE,"Front";#N/A,#N/A,TRUE,"Simple Letter";#N/A,#N/A,TRUE,"Inside";#N/A,#N/A,TRUE,"Contents";#N/A,#N/A,TRUE,"Basis";#N/A,#N/A,TRUE,"Inclusions";#N/A,#N/A,TRUE,"Exclusions";#N/A,#N/A,TRUE,"Areas";#N/A,#N/A,TRUE,"Summary";#N/A,#N/A,TRUE,"Detail"}</definedName>
    <definedName name="frgrr" localSheetId="15" hidden="1">{#N/A,#N/A,TRUE,"Front";#N/A,#N/A,TRUE,"Simple Letter";#N/A,#N/A,TRUE,"Inside";#N/A,#N/A,TRUE,"Contents";#N/A,#N/A,TRUE,"Basis";#N/A,#N/A,TRUE,"Inclusions";#N/A,#N/A,TRUE,"Exclusions";#N/A,#N/A,TRUE,"Areas";#N/A,#N/A,TRUE,"Summary";#N/A,#N/A,TRUE,"Detail"}</definedName>
    <definedName name="frgrr" localSheetId="41" hidden="1">{#N/A,#N/A,TRUE,"Front";#N/A,#N/A,TRUE,"Simple Letter";#N/A,#N/A,TRUE,"Inside";#N/A,#N/A,TRUE,"Contents";#N/A,#N/A,TRUE,"Basis";#N/A,#N/A,TRUE,"Inclusions";#N/A,#N/A,TRUE,"Exclusions";#N/A,#N/A,TRUE,"Areas";#N/A,#N/A,TRUE,"Summary";#N/A,#N/A,TRUE,"Detail"}</definedName>
    <definedName name="frgrr" localSheetId="40" hidden="1">{#N/A,#N/A,TRUE,"Front";#N/A,#N/A,TRUE,"Simple Letter";#N/A,#N/A,TRUE,"Inside";#N/A,#N/A,TRUE,"Contents";#N/A,#N/A,TRUE,"Basis";#N/A,#N/A,TRUE,"Inclusions";#N/A,#N/A,TRUE,"Exclusions";#N/A,#N/A,TRUE,"Areas";#N/A,#N/A,TRUE,"Summary";#N/A,#N/A,TRUE,"Detail"}</definedName>
    <definedName name="frgrr" localSheetId="7" hidden="1">{#N/A,#N/A,TRUE,"Front";#N/A,#N/A,TRUE,"Simple Letter";#N/A,#N/A,TRUE,"Inside";#N/A,#N/A,TRUE,"Contents";#N/A,#N/A,TRUE,"Basis";#N/A,#N/A,TRUE,"Inclusions";#N/A,#N/A,TRUE,"Exclusions";#N/A,#N/A,TRUE,"Areas";#N/A,#N/A,TRUE,"Summary";#N/A,#N/A,TRUE,"Detail"}</definedName>
    <definedName name="frgrr" localSheetId="17" hidden="1">{#N/A,#N/A,TRUE,"Front";#N/A,#N/A,TRUE,"Simple Letter";#N/A,#N/A,TRUE,"Inside";#N/A,#N/A,TRUE,"Contents";#N/A,#N/A,TRUE,"Basis";#N/A,#N/A,TRUE,"Inclusions";#N/A,#N/A,TRUE,"Exclusions";#N/A,#N/A,TRUE,"Areas";#N/A,#N/A,TRUE,"Summary";#N/A,#N/A,TRUE,"Detail"}</definedName>
    <definedName name="frgrr" hidden="1">{#N/A,#N/A,TRUE,"Front";#N/A,#N/A,TRUE,"Simple Letter";#N/A,#N/A,TRUE,"Inside";#N/A,#N/A,TRUE,"Contents";#N/A,#N/A,TRUE,"Basis";#N/A,#N/A,TRUE,"Inclusions";#N/A,#N/A,TRUE,"Exclusions";#N/A,#N/A,TRUE,"Areas";#N/A,#N/A,TRUE,"Summary";#N/A,#N/A,TRUE,"Detail"}</definedName>
    <definedName name="frlvclcw" localSheetId="5">[39]Intro!#REF!</definedName>
    <definedName name="frlvclcw">[39]Intro!#REF!</definedName>
    <definedName name="frlvclpr" localSheetId="5">[39]Intro!#REF!</definedName>
    <definedName name="frlvclpr">[39]Intro!#REF!</definedName>
    <definedName name="frlvl" localSheetId="5">[39]Intro!#REF!</definedName>
    <definedName name="frlvl">[39]Intro!#REF!</definedName>
    <definedName name="front" localSheetId="5">'[11]col-reinft1'!#REF!</definedName>
    <definedName name="front">'[11]col-reinft1'!#REF!</definedName>
    <definedName name="front1" localSheetId="5">'[12]col-reinft1'!#REF!</definedName>
    <definedName name="front1">'[12]col-reinft1'!#REF!</definedName>
    <definedName name="FRONT11" localSheetId="5">'[12]col-reinft1'!#REF!</definedName>
    <definedName name="FRONT11">'[12]col-reinft1'!#REF!</definedName>
    <definedName name="frrfeg" localSheetId="41">#REF!</definedName>
    <definedName name="frrfeg" localSheetId="40">#REF!</definedName>
    <definedName name="frrfeg" localSheetId="7">#REF!</definedName>
    <definedName name="frrfeg" localSheetId="5">#REF!</definedName>
    <definedName name="frrfeg">#REF!</definedName>
    <definedName name="fsdfes" localSheetId="41">#REF!</definedName>
    <definedName name="fsdfes" localSheetId="40">#REF!</definedName>
    <definedName name="fsdfes" localSheetId="7">#REF!</definedName>
    <definedName name="fsdfes" localSheetId="5">#REF!</definedName>
    <definedName name="fsdfes">#REF!</definedName>
    <definedName name="fsg" localSheetId="41">#REF!</definedName>
    <definedName name="fsg" localSheetId="40">#REF!</definedName>
    <definedName name="fsg" localSheetId="7">#REF!</definedName>
    <definedName name="fsg" localSheetId="5">#REF!</definedName>
    <definedName name="fsg">#REF!</definedName>
    <definedName name="fslab" localSheetId="5">#REF!</definedName>
    <definedName name="fslab">#REF!</definedName>
    <definedName name="FSLAB1" localSheetId="5">#REF!</definedName>
    <definedName name="FSLAB1">#REF!</definedName>
    <definedName name="Full_Print" localSheetId="5">#REF!</definedName>
    <definedName name="Full_Print">#REF!</definedName>
    <definedName name="furn" localSheetId="5">#REF!</definedName>
    <definedName name="furn">#REF!</definedName>
    <definedName name="furniture" localSheetId="5">#REF!</definedName>
    <definedName name="furniture">#REF!</definedName>
    <definedName name="G" localSheetId="5">#REF!</definedName>
    <definedName name="G">#REF!</definedName>
    <definedName name="GCLSUB" localSheetId="5">#REF!</definedName>
    <definedName name="GCLSUB">#REF!</definedName>
    <definedName name="GCLWORKS" localSheetId="5">#REF!</definedName>
    <definedName name="GCLWORKS">#REF!</definedName>
    <definedName name="gdsg" localSheetId="5">#REF!</definedName>
    <definedName name="gdsg">#REF!</definedName>
    <definedName name="Gera" localSheetId="5">[61]BOQ!#REF!</definedName>
    <definedName name="Gera">[61]BOQ!#REF!</definedName>
    <definedName name="gf" localSheetId="41">#REF!</definedName>
    <definedName name="gf" localSheetId="40">#REF!</definedName>
    <definedName name="gf" localSheetId="7">#REF!</definedName>
    <definedName name="gf" localSheetId="5">#REF!</definedName>
    <definedName name="gf">#REF!</definedName>
    <definedName name="gfbeams" localSheetId="41">'[62]beam-reinft'!#REF!</definedName>
    <definedName name="gfbeams" localSheetId="40">'[62]beam-reinft'!#REF!</definedName>
    <definedName name="gfbeams" localSheetId="7">'[62]beam-reinft'!#REF!</definedName>
    <definedName name="gfbeams" localSheetId="5">'[62]beam-reinft'!#REF!</definedName>
    <definedName name="gfbeams">'[62]beam-reinft'!#REF!</definedName>
    <definedName name="gfgc" localSheetId="41">#REF!</definedName>
    <definedName name="gfgc" localSheetId="40">#REF!</definedName>
    <definedName name="gfgc" localSheetId="7">#REF!</definedName>
    <definedName name="gfgc" localSheetId="5">#REF!</definedName>
    <definedName name="gfgc">#REF!</definedName>
    <definedName name="ggt" localSheetId="41">'[63]發包單價差-車站組鋼筋'!#REF!</definedName>
    <definedName name="ggt" localSheetId="40">'[63]發包單價差-車站組鋼筋'!#REF!</definedName>
    <definedName name="ggt" localSheetId="7">'[63]發包單價差-車站組鋼筋'!#REF!</definedName>
    <definedName name="ggt" localSheetId="5">'[63]發包單價差-車站組鋼筋'!#REF!</definedName>
    <definedName name="ggt">'[63]發包單價差-車站組鋼筋'!#REF!</definedName>
    <definedName name="gh" localSheetId="19">City&amp;" "&amp;State</definedName>
    <definedName name="gh" localSheetId="2">City&amp;" "&amp;State</definedName>
    <definedName name="gh" localSheetId="14">City&amp;" "&amp;State</definedName>
    <definedName name="gh" localSheetId="1">City&amp;" "&amp;State</definedName>
    <definedName name="gh" localSheetId="33">City&amp;" "&amp;State</definedName>
    <definedName name="gh" localSheetId="15">City&amp;" "&amp;State</definedName>
    <definedName name="gh" localSheetId="0">City&amp;" "&amp;State</definedName>
    <definedName name="gh" localSheetId="4">City&amp;" "&amp;State</definedName>
    <definedName name="gh" localSheetId="41">City&amp;" "&amp;State</definedName>
    <definedName name="gh" localSheetId="40">City&amp;" "&amp;State</definedName>
    <definedName name="gh" localSheetId="7">City&amp;" "&amp;State</definedName>
    <definedName name="gh" localSheetId="3">City&amp;" "&amp;State</definedName>
    <definedName name="gh" localSheetId="5">City&amp;" "&amp;State</definedName>
    <definedName name="gh" localSheetId="17">City&amp;" "&amp;State</definedName>
    <definedName name="gh">City&amp;" "&amp;State</definedName>
    <definedName name="ghnjgf" localSheetId="14" hidden="1">{#N/A,#N/A,TRUE,"Front";#N/A,#N/A,TRUE,"Simple Letter";#N/A,#N/A,TRUE,"Inside";#N/A,#N/A,TRUE,"Contents";#N/A,#N/A,TRUE,"Basis";#N/A,#N/A,TRUE,"Inclusions";#N/A,#N/A,TRUE,"Exclusions";#N/A,#N/A,TRUE,"Areas";#N/A,#N/A,TRUE,"Summary";#N/A,#N/A,TRUE,"Detail"}</definedName>
    <definedName name="ghnjgf" localSheetId="15" hidden="1">{#N/A,#N/A,TRUE,"Front";#N/A,#N/A,TRUE,"Simple Letter";#N/A,#N/A,TRUE,"Inside";#N/A,#N/A,TRUE,"Contents";#N/A,#N/A,TRUE,"Basis";#N/A,#N/A,TRUE,"Inclusions";#N/A,#N/A,TRUE,"Exclusions";#N/A,#N/A,TRUE,"Areas";#N/A,#N/A,TRUE,"Summary";#N/A,#N/A,TRUE,"Detail"}</definedName>
    <definedName name="ghnjgf" localSheetId="41" hidden="1">{#N/A,#N/A,TRUE,"Front";#N/A,#N/A,TRUE,"Simple Letter";#N/A,#N/A,TRUE,"Inside";#N/A,#N/A,TRUE,"Contents";#N/A,#N/A,TRUE,"Basis";#N/A,#N/A,TRUE,"Inclusions";#N/A,#N/A,TRUE,"Exclusions";#N/A,#N/A,TRUE,"Areas";#N/A,#N/A,TRUE,"Summary";#N/A,#N/A,TRUE,"Detail"}</definedName>
    <definedName name="ghnjgf" localSheetId="40" hidden="1">{#N/A,#N/A,TRUE,"Front";#N/A,#N/A,TRUE,"Simple Letter";#N/A,#N/A,TRUE,"Inside";#N/A,#N/A,TRUE,"Contents";#N/A,#N/A,TRUE,"Basis";#N/A,#N/A,TRUE,"Inclusions";#N/A,#N/A,TRUE,"Exclusions";#N/A,#N/A,TRUE,"Areas";#N/A,#N/A,TRUE,"Summary";#N/A,#N/A,TRUE,"Detail"}</definedName>
    <definedName name="ghnjgf" localSheetId="7" hidden="1">{#N/A,#N/A,TRUE,"Front";#N/A,#N/A,TRUE,"Simple Letter";#N/A,#N/A,TRUE,"Inside";#N/A,#N/A,TRUE,"Contents";#N/A,#N/A,TRUE,"Basis";#N/A,#N/A,TRUE,"Inclusions";#N/A,#N/A,TRUE,"Exclusions";#N/A,#N/A,TRUE,"Areas";#N/A,#N/A,TRUE,"Summary";#N/A,#N/A,TRUE,"Detail"}</definedName>
    <definedName name="ghnjgf" localSheetId="17" hidden="1">{#N/A,#N/A,TRUE,"Front";#N/A,#N/A,TRUE,"Simple Letter";#N/A,#N/A,TRUE,"Inside";#N/A,#N/A,TRUE,"Contents";#N/A,#N/A,TRUE,"Basis";#N/A,#N/A,TRUE,"Inclusions";#N/A,#N/A,TRUE,"Exclusions";#N/A,#N/A,TRUE,"Areas";#N/A,#N/A,TRUE,"Summary";#N/A,#N/A,TRUE,"Detail"}</definedName>
    <definedName name="ghnjgf" hidden="1">{#N/A,#N/A,TRUE,"Front";#N/A,#N/A,TRUE,"Simple Letter";#N/A,#N/A,TRUE,"Inside";#N/A,#N/A,TRUE,"Contents";#N/A,#N/A,TRUE,"Basis";#N/A,#N/A,TRUE,"Inclusions";#N/A,#N/A,TRUE,"Exclusions";#N/A,#N/A,TRUE,"Areas";#N/A,#N/A,TRUE,"Summary";#N/A,#N/A,TRUE,"Detail"}</definedName>
    <definedName name="gi_100" localSheetId="41">#REF!</definedName>
    <definedName name="gi_100" localSheetId="40">#REF!</definedName>
    <definedName name="gi_100" localSheetId="7">#REF!</definedName>
    <definedName name="gi_100" localSheetId="5">#REF!</definedName>
    <definedName name="gi_100">#REF!</definedName>
    <definedName name="gi_150" localSheetId="41">#REF!</definedName>
    <definedName name="gi_150" localSheetId="40">#REF!</definedName>
    <definedName name="gi_150" localSheetId="7">#REF!</definedName>
    <definedName name="gi_150" localSheetId="5">#REF!</definedName>
    <definedName name="gi_150">#REF!</definedName>
    <definedName name="gi_200" localSheetId="41">#REF!</definedName>
    <definedName name="gi_200" localSheetId="40">#REF!</definedName>
    <definedName name="gi_200" localSheetId="7">#REF!</definedName>
    <definedName name="gi_200" localSheetId="5">#REF!</definedName>
    <definedName name="gi_200">#REF!</definedName>
    <definedName name="gi_25" localSheetId="5">#REF!</definedName>
    <definedName name="gi_25">#REF!</definedName>
    <definedName name="gi_250" localSheetId="5">#REF!</definedName>
    <definedName name="gi_250">#REF!</definedName>
    <definedName name="gi_300" localSheetId="5">#REF!</definedName>
    <definedName name="gi_300">#REF!</definedName>
    <definedName name="gi_32" localSheetId="5">#REF!</definedName>
    <definedName name="gi_32">#REF!</definedName>
    <definedName name="gi_40" localSheetId="5">#REF!</definedName>
    <definedName name="gi_40">#REF!</definedName>
    <definedName name="gi_400" localSheetId="5">#REF!</definedName>
    <definedName name="gi_400">#REF!</definedName>
    <definedName name="gi_50" localSheetId="5">#REF!</definedName>
    <definedName name="gi_50">#REF!</definedName>
    <definedName name="gi_500" localSheetId="5">#REF!</definedName>
    <definedName name="gi_500">#REF!</definedName>
    <definedName name="gi_600" localSheetId="5">#REF!</definedName>
    <definedName name="gi_600">#REF!</definedName>
    <definedName name="gi_65" localSheetId="5">#REF!</definedName>
    <definedName name="gi_65">#REF!</definedName>
    <definedName name="gi_80" localSheetId="5">#REF!</definedName>
    <definedName name="gi_80">#REF!</definedName>
    <definedName name="GIUIO" localSheetId="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14"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5"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7"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7"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ghj" localSheetId="41">#REF!</definedName>
    <definedName name="gjghj" localSheetId="40">#REF!</definedName>
    <definedName name="gjghj" localSheetId="7">#REF!</definedName>
    <definedName name="gjghj" localSheetId="5">#REF!</definedName>
    <definedName name="gjghj">#REF!</definedName>
    <definedName name="GL" localSheetId="41">#REF!</definedName>
    <definedName name="GL" localSheetId="40">#REF!</definedName>
    <definedName name="GL" localSheetId="7">#REF!</definedName>
    <definedName name="GL" localSheetId="5">#REF!</definedName>
    <definedName name="GL">#REF!</definedName>
    <definedName name="glb_100" localSheetId="41">#REF!</definedName>
    <definedName name="glb_100" localSheetId="40">#REF!</definedName>
    <definedName name="glb_100" localSheetId="7">#REF!</definedName>
    <definedName name="glb_100" localSheetId="5">#REF!</definedName>
    <definedName name="glb_100">#REF!</definedName>
    <definedName name="glb_150" localSheetId="5">#REF!</definedName>
    <definedName name="glb_150">#REF!</definedName>
    <definedName name="glb_200" localSheetId="5">#REF!</definedName>
    <definedName name="glb_200">#REF!</definedName>
    <definedName name="glb_25" localSheetId="5">#REF!</definedName>
    <definedName name="glb_25">#REF!</definedName>
    <definedName name="glb_250" localSheetId="5">#REF!</definedName>
    <definedName name="glb_250">#REF!</definedName>
    <definedName name="glb_300" localSheetId="5">#REF!</definedName>
    <definedName name="glb_300">#REF!</definedName>
    <definedName name="glb_32" localSheetId="5">#REF!</definedName>
    <definedName name="glb_32">#REF!</definedName>
    <definedName name="glb_40" localSheetId="5">#REF!</definedName>
    <definedName name="glb_40">#REF!</definedName>
    <definedName name="glb_50" localSheetId="5">#REF!</definedName>
    <definedName name="glb_50">#REF!</definedName>
    <definedName name="glb_65" localSheetId="5">#REF!</definedName>
    <definedName name="glb_65">#REF!</definedName>
    <definedName name="glb_80" localSheetId="5">#REF!</definedName>
    <definedName name="glb_80">#REF!</definedName>
    <definedName name="GLs" localSheetId="5">#REF!</definedName>
    <definedName name="GLs">#REF!</definedName>
    <definedName name="GM" localSheetId="5">'[11]col-reinft1'!#REF!</definedName>
    <definedName name="GM">'[11]col-reinft1'!#REF!</definedName>
    <definedName name="GMM" localSheetId="5">'[12]col-reinft1'!#REF!</definedName>
    <definedName name="GMM">'[12]col-reinft1'!#REF!</definedName>
    <definedName name="GRAPH" localSheetId="41">#REF!</definedName>
    <definedName name="GRAPH" localSheetId="40">#REF!</definedName>
    <definedName name="GRAPH" localSheetId="7">#REF!</definedName>
    <definedName name="GRAPH" localSheetId="5">#REF!</definedName>
    <definedName name="GRAPH">#REF!</definedName>
    <definedName name="grconc">[10]Intro!$L$157</definedName>
    <definedName name="grlvl" localSheetId="41">[39]Intro!#REF!</definedName>
    <definedName name="grlvl" localSheetId="40">[39]Intro!#REF!</definedName>
    <definedName name="grlvl" localSheetId="7">[39]Intro!#REF!</definedName>
    <definedName name="grlvl" localSheetId="5">[39]Intro!#REF!</definedName>
    <definedName name="grlvl">[39]Intro!#REF!</definedName>
    <definedName name="Group1" localSheetId="41">#REF!</definedName>
    <definedName name="Group1" localSheetId="40">#REF!</definedName>
    <definedName name="Group1" localSheetId="7">#REF!</definedName>
    <definedName name="Group1" localSheetId="5">#REF!</definedName>
    <definedName name="Group1">#REF!</definedName>
    <definedName name="Group2" localSheetId="41">#REF!</definedName>
    <definedName name="Group2" localSheetId="7">#REF!</definedName>
    <definedName name="Group2" localSheetId="5">#REF!</definedName>
    <definedName name="Group2">#REF!</definedName>
    <definedName name="Group3" localSheetId="41">#REF!</definedName>
    <definedName name="Group3" localSheetId="7">#REF!</definedName>
    <definedName name="Group3" localSheetId="5">#REF!</definedName>
    <definedName name="Group3">#REF!</definedName>
    <definedName name="Group4" localSheetId="5">#REF!</definedName>
    <definedName name="Group4">#REF!</definedName>
    <definedName name="Grouping">[64]Reference!$P$2:$Q$19</definedName>
    <definedName name="gs" localSheetId="41">#REF!</definedName>
    <definedName name="gs" localSheetId="40">#REF!</definedName>
    <definedName name="gs" localSheetId="7">#REF!</definedName>
    <definedName name="gs" localSheetId="5">#REF!</definedName>
    <definedName name="gs">#REF!</definedName>
    <definedName name="gsub" localSheetId="41">#REF!</definedName>
    <definedName name="gsub" localSheetId="7">#REF!</definedName>
    <definedName name="gsub" localSheetId="5">#REF!</definedName>
    <definedName name="gsub">#REF!</definedName>
    <definedName name="gthh" localSheetId="14" hidden="1">{#N/A,#N/A,TRUE,"Front";#N/A,#N/A,TRUE,"Simple Letter";#N/A,#N/A,TRUE,"Inside";#N/A,#N/A,TRUE,"Contents";#N/A,#N/A,TRUE,"Basis";#N/A,#N/A,TRUE,"Inclusions";#N/A,#N/A,TRUE,"Exclusions";#N/A,#N/A,TRUE,"Areas";#N/A,#N/A,TRUE,"Summary";#N/A,#N/A,TRUE,"Detail"}</definedName>
    <definedName name="gthh" localSheetId="15" hidden="1">{#N/A,#N/A,TRUE,"Front";#N/A,#N/A,TRUE,"Simple Letter";#N/A,#N/A,TRUE,"Inside";#N/A,#N/A,TRUE,"Contents";#N/A,#N/A,TRUE,"Basis";#N/A,#N/A,TRUE,"Inclusions";#N/A,#N/A,TRUE,"Exclusions";#N/A,#N/A,TRUE,"Areas";#N/A,#N/A,TRUE,"Summary";#N/A,#N/A,TRUE,"Detail"}</definedName>
    <definedName name="gthh" localSheetId="41" hidden="1">{#N/A,#N/A,TRUE,"Front";#N/A,#N/A,TRUE,"Simple Letter";#N/A,#N/A,TRUE,"Inside";#N/A,#N/A,TRUE,"Contents";#N/A,#N/A,TRUE,"Basis";#N/A,#N/A,TRUE,"Inclusions";#N/A,#N/A,TRUE,"Exclusions";#N/A,#N/A,TRUE,"Areas";#N/A,#N/A,TRUE,"Summary";#N/A,#N/A,TRUE,"Detail"}</definedName>
    <definedName name="gthh" localSheetId="40" hidden="1">{#N/A,#N/A,TRUE,"Front";#N/A,#N/A,TRUE,"Simple Letter";#N/A,#N/A,TRUE,"Inside";#N/A,#N/A,TRUE,"Contents";#N/A,#N/A,TRUE,"Basis";#N/A,#N/A,TRUE,"Inclusions";#N/A,#N/A,TRUE,"Exclusions";#N/A,#N/A,TRUE,"Areas";#N/A,#N/A,TRUE,"Summary";#N/A,#N/A,TRUE,"Detail"}</definedName>
    <definedName name="gthh" localSheetId="7" hidden="1">{#N/A,#N/A,TRUE,"Front";#N/A,#N/A,TRUE,"Simple Letter";#N/A,#N/A,TRUE,"Inside";#N/A,#N/A,TRUE,"Contents";#N/A,#N/A,TRUE,"Basis";#N/A,#N/A,TRUE,"Inclusions";#N/A,#N/A,TRUE,"Exclusions";#N/A,#N/A,TRUE,"Areas";#N/A,#N/A,TRUE,"Summary";#N/A,#N/A,TRUE,"Detail"}</definedName>
    <definedName name="gthh" localSheetId="17" hidden="1">{#N/A,#N/A,TRUE,"Front";#N/A,#N/A,TRUE,"Simple Letter";#N/A,#N/A,TRUE,"Inside";#N/A,#N/A,TRUE,"Contents";#N/A,#N/A,TRUE,"Basis";#N/A,#N/A,TRUE,"Inclusions";#N/A,#N/A,TRUE,"Exclusions";#N/A,#N/A,TRUE,"Areas";#N/A,#N/A,TRUE,"Summary";#N/A,#N/A,TRUE,"Detail"}</definedName>
    <definedName name="gthh" hidden="1">{#N/A,#N/A,TRUE,"Front";#N/A,#N/A,TRUE,"Simple Letter";#N/A,#N/A,TRUE,"Inside";#N/A,#N/A,TRUE,"Contents";#N/A,#N/A,TRUE,"Basis";#N/A,#N/A,TRUE,"Inclusions";#N/A,#N/A,TRUE,"Exclusions";#N/A,#N/A,TRUE,"Areas";#N/A,#N/A,TRUE,"Summary";#N/A,#N/A,TRUE,"Detail"}</definedName>
    <definedName name="gv_100" localSheetId="41">#REF!</definedName>
    <definedName name="gv_100" localSheetId="40">#REF!</definedName>
    <definedName name="gv_100" localSheetId="7">#REF!</definedName>
    <definedName name="gv_100" localSheetId="5">#REF!</definedName>
    <definedName name="gv_100">#REF!</definedName>
    <definedName name="gv_150" localSheetId="41">#REF!</definedName>
    <definedName name="gv_150" localSheetId="40">#REF!</definedName>
    <definedName name="gv_150" localSheetId="7">#REF!</definedName>
    <definedName name="gv_150" localSheetId="5">#REF!</definedName>
    <definedName name="gv_150">#REF!</definedName>
    <definedName name="gv_200" localSheetId="41">#REF!</definedName>
    <definedName name="gv_200" localSheetId="40">#REF!</definedName>
    <definedName name="gv_200" localSheetId="7">#REF!</definedName>
    <definedName name="gv_200" localSheetId="5">#REF!</definedName>
    <definedName name="gv_200">#REF!</definedName>
    <definedName name="gv_25" localSheetId="5">#REF!</definedName>
    <definedName name="gv_25">#REF!</definedName>
    <definedName name="gv_250" localSheetId="5">#REF!</definedName>
    <definedName name="gv_250">#REF!</definedName>
    <definedName name="gv_300" localSheetId="5">#REF!</definedName>
    <definedName name="gv_300">#REF!</definedName>
    <definedName name="gv_32" localSheetId="5">#REF!</definedName>
    <definedName name="gv_32">#REF!</definedName>
    <definedName name="gv_40" localSheetId="5">#REF!</definedName>
    <definedName name="gv_40">#REF!</definedName>
    <definedName name="gv_400" localSheetId="5">#REF!</definedName>
    <definedName name="gv_400">#REF!</definedName>
    <definedName name="gv_50" localSheetId="5">#REF!</definedName>
    <definedName name="gv_50">#REF!</definedName>
    <definedName name="gv_500" localSheetId="5">#REF!</definedName>
    <definedName name="gv_500">#REF!</definedName>
    <definedName name="gv_65" localSheetId="5">#REF!</definedName>
    <definedName name="gv_65">#REF!</definedName>
    <definedName name="gv_80" localSheetId="5">#REF!</definedName>
    <definedName name="gv_80">#REF!</definedName>
    <definedName name="gyt" localSheetId="14" hidden="1">{#N/A,#N/A,TRUE,"Front";#N/A,#N/A,TRUE,"Simple Letter";#N/A,#N/A,TRUE,"Inside";#N/A,#N/A,TRUE,"Contents";#N/A,#N/A,TRUE,"Basis";#N/A,#N/A,TRUE,"Inclusions";#N/A,#N/A,TRUE,"Exclusions";#N/A,#N/A,TRUE,"Areas";#N/A,#N/A,TRUE,"Summary";#N/A,#N/A,TRUE,"Detail"}</definedName>
    <definedName name="gyt" localSheetId="15" hidden="1">{#N/A,#N/A,TRUE,"Front";#N/A,#N/A,TRUE,"Simple Letter";#N/A,#N/A,TRUE,"Inside";#N/A,#N/A,TRUE,"Contents";#N/A,#N/A,TRUE,"Basis";#N/A,#N/A,TRUE,"Inclusions";#N/A,#N/A,TRUE,"Exclusions";#N/A,#N/A,TRUE,"Areas";#N/A,#N/A,TRUE,"Summary";#N/A,#N/A,TRUE,"Detail"}</definedName>
    <definedName name="gyt" localSheetId="41" hidden="1">{#N/A,#N/A,TRUE,"Front";#N/A,#N/A,TRUE,"Simple Letter";#N/A,#N/A,TRUE,"Inside";#N/A,#N/A,TRUE,"Contents";#N/A,#N/A,TRUE,"Basis";#N/A,#N/A,TRUE,"Inclusions";#N/A,#N/A,TRUE,"Exclusions";#N/A,#N/A,TRUE,"Areas";#N/A,#N/A,TRUE,"Summary";#N/A,#N/A,TRUE,"Detail"}</definedName>
    <definedName name="gyt" localSheetId="40" hidden="1">{#N/A,#N/A,TRUE,"Front";#N/A,#N/A,TRUE,"Simple Letter";#N/A,#N/A,TRUE,"Inside";#N/A,#N/A,TRUE,"Contents";#N/A,#N/A,TRUE,"Basis";#N/A,#N/A,TRUE,"Inclusions";#N/A,#N/A,TRUE,"Exclusions";#N/A,#N/A,TRUE,"Areas";#N/A,#N/A,TRUE,"Summary";#N/A,#N/A,TRUE,"Detail"}</definedName>
    <definedName name="gyt" localSheetId="7" hidden="1">{#N/A,#N/A,TRUE,"Front";#N/A,#N/A,TRUE,"Simple Letter";#N/A,#N/A,TRUE,"Inside";#N/A,#N/A,TRUE,"Contents";#N/A,#N/A,TRUE,"Basis";#N/A,#N/A,TRUE,"Inclusions";#N/A,#N/A,TRUE,"Exclusions";#N/A,#N/A,TRUE,"Areas";#N/A,#N/A,TRUE,"Summary";#N/A,#N/A,TRUE,"Detail"}</definedName>
    <definedName name="gyt" localSheetId="17" hidden="1">{#N/A,#N/A,TRUE,"Front";#N/A,#N/A,TRUE,"Simple Letter";#N/A,#N/A,TRUE,"Inside";#N/A,#N/A,TRUE,"Contents";#N/A,#N/A,TRUE,"Basis";#N/A,#N/A,TRUE,"Inclusions";#N/A,#N/A,TRUE,"Exclusions";#N/A,#N/A,TRUE,"Areas";#N/A,#N/A,TRUE,"Summary";#N/A,#N/A,TRUE,"Detail"}</definedName>
    <definedName name="gyt" hidden="1">{#N/A,#N/A,TRUE,"Front";#N/A,#N/A,TRUE,"Simple Letter";#N/A,#N/A,TRUE,"Inside";#N/A,#N/A,TRUE,"Contents";#N/A,#N/A,TRUE,"Basis";#N/A,#N/A,TRUE,"Inclusions";#N/A,#N/A,TRUE,"Exclusions";#N/A,#N/A,TRUE,"Areas";#N/A,#N/A,TRUE,"Summary";#N/A,#N/A,TRUE,"Detail"}</definedName>
    <definedName name="H" localSheetId="41">#REF!</definedName>
    <definedName name="H" localSheetId="40">#REF!</definedName>
    <definedName name="H" localSheetId="7">#REF!</definedName>
    <definedName name="H" localSheetId="5">#REF!</definedName>
    <definedName name="H">#REF!</definedName>
    <definedName name="Header_Row" localSheetId="5">ROW(#REF!)</definedName>
    <definedName name="Header_Row">ROW(#REF!)</definedName>
    <definedName name="hf" localSheetId="5">#REF!</definedName>
    <definedName name="hf">#REF!</definedName>
    <definedName name="hgfhgf" localSheetId="5">#REF!</definedName>
    <definedName name="hgfhgf">#REF!</definedName>
    <definedName name="hh" localSheetId="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h" localSheetId="1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h"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h"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h" localSheetId="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h" localSheetId="1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h"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hhhhhh" localSheetId="41">#REF!</definedName>
    <definedName name="hhhhhhh" localSheetId="40">#REF!</definedName>
    <definedName name="hhhhhhh" localSheetId="7">#REF!</definedName>
    <definedName name="hhhhhhh" localSheetId="5">#REF!</definedName>
    <definedName name="hhhhhhh">#REF!</definedName>
    <definedName name="hhhhhhhh" localSheetId="41">'[57]UNP-NCW '!#REF!</definedName>
    <definedName name="hhhhhhhh" localSheetId="40">'[57]UNP-NCW '!#REF!</definedName>
    <definedName name="hhhhhhhh" localSheetId="7">'[57]UNP-NCW '!#REF!</definedName>
    <definedName name="hhhhhhhh" localSheetId="5">'[57]UNP-NCW '!#REF!</definedName>
    <definedName name="hhhhhhhh">'[57]UNP-NCW '!#REF!</definedName>
    <definedName name="hhhhhhhhh" localSheetId="41">'[57]UNP-NCW '!#REF!</definedName>
    <definedName name="hhhhhhhhh" localSheetId="40">'[57]UNP-NCW '!#REF!</definedName>
    <definedName name="hhhhhhhhh" localSheetId="5">'[57]UNP-NCW '!#REF!</definedName>
    <definedName name="hhhhhhhhh">'[57]UNP-NCW '!#REF!</definedName>
    <definedName name="hjhjkhjk" localSheetId="41">#REF!</definedName>
    <definedName name="hjhjkhjk" localSheetId="40">#REF!</definedName>
    <definedName name="hjhjkhjk" localSheetId="7">#REF!</definedName>
    <definedName name="hjhjkhjk" localSheetId="5">#REF!</definedName>
    <definedName name="hjhjkhjk">#REF!</definedName>
    <definedName name="hjjjjjj" localSheetId="14" hidden="1">{"form-D1",#N/A,FALSE,"FORM-D1";"form-D1_amt",#N/A,FALSE,"FORM-D1"}</definedName>
    <definedName name="hjjjjjj" localSheetId="15" hidden="1">{"form-D1",#N/A,FALSE,"FORM-D1";"form-D1_amt",#N/A,FALSE,"FORM-D1"}</definedName>
    <definedName name="hjjjjjj" localSheetId="41" hidden="1">{"form-D1",#N/A,FALSE,"FORM-D1";"form-D1_amt",#N/A,FALSE,"FORM-D1"}</definedName>
    <definedName name="hjjjjjj" localSheetId="40" hidden="1">{"form-D1",#N/A,FALSE,"FORM-D1";"form-D1_amt",#N/A,FALSE,"FORM-D1"}</definedName>
    <definedName name="hjjjjjj" localSheetId="7" hidden="1">{"form-D1",#N/A,FALSE,"FORM-D1";"form-D1_amt",#N/A,FALSE,"FORM-D1"}</definedName>
    <definedName name="hjjjjjj" localSheetId="17" hidden="1">{"form-D1",#N/A,FALSE,"FORM-D1";"form-D1_amt",#N/A,FALSE,"FORM-D1"}</definedName>
    <definedName name="hjjjjjj" hidden="1">{"form-D1",#N/A,FALSE,"FORM-D1";"form-D1_amt",#N/A,FALSE,"FORM-D1"}</definedName>
    <definedName name="hjyyrt" localSheetId="19">City&amp;" "&amp;State</definedName>
    <definedName name="hjyyrt" localSheetId="2">City&amp;" "&amp;State</definedName>
    <definedName name="hjyyrt" localSheetId="14">City&amp;" "&amp;State</definedName>
    <definedName name="hjyyrt" localSheetId="1">City&amp;" "&amp;State</definedName>
    <definedName name="hjyyrt" localSheetId="33">City&amp;" "&amp;State</definedName>
    <definedName name="hjyyrt" localSheetId="15">City&amp;" "&amp;State</definedName>
    <definedName name="hjyyrt" localSheetId="0">City&amp;" "&amp;State</definedName>
    <definedName name="hjyyrt" localSheetId="4">City&amp;" "&amp;State</definedName>
    <definedName name="hjyyrt" localSheetId="41">City&amp;" "&amp;State</definedName>
    <definedName name="hjyyrt" localSheetId="40">City&amp;" "&amp;State</definedName>
    <definedName name="hjyyrt" localSheetId="7">City&amp;" "&amp;State</definedName>
    <definedName name="hjyyrt" localSheetId="3">City&amp;" "&amp;State</definedName>
    <definedName name="hjyyrt" localSheetId="5">City&amp;" "&amp;State</definedName>
    <definedName name="hjyyrt" localSheetId="17">City&amp;" "&amp;State</definedName>
    <definedName name="hjyyrt">City&amp;" "&amp;State</definedName>
    <definedName name="hk" localSheetId="14" hidden="1">{#N/A,#N/A,FALSE,"MODULE3"}</definedName>
    <definedName name="hk" localSheetId="15" hidden="1">{#N/A,#N/A,FALSE,"MODULE3"}</definedName>
    <definedName name="hk" localSheetId="41" hidden="1">{#N/A,#N/A,FALSE,"MODULE3"}</definedName>
    <definedName name="hk" localSheetId="40" hidden="1">{#N/A,#N/A,FALSE,"MODULE3"}</definedName>
    <definedName name="hk" localSheetId="7" hidden="1">{#N/A,#N/A,FALSE,"MODULE3"}</definedName>
    <definedName name="hk" localSheetId="17" hidden="1">{#N/A,#N/A,FALSE,"MODULE3"}</definedName>
    <definedName name="hk" hidden="1">{#N/A,#N/A,FALSE,"MODULE3"}</definedName>
    <definedName name="hkjh" localSheetId="41">#REF!</definedName>
    <definedName name="hkjh" localSheetId="40">#REF!</definedName>
    <definedName name="hkjh" localSheetId="7">#REF!</definedName>
    <definedName name="hkjh" localSheetId="5">#REF!</definedName>
    <definedName name="hkjh">#REF!</definedName>
    <definedName name="HP" localSheetId="14" hidden="1">{"form-D1",#N/A,FALSE,"FORM-D1";"form-D1_amt",#N/A,FALSE,"FORM-D1"}</definedName>
    <definedName name="HP" localSheetId="15" hidden="1">{"form-D1",#N/A,FALSE,"FORM-D1";"form-D1_amt",#N/A,FALSE,"FORM-D1"}</definedName>
    <definedName name="HP" localSheetId="41" hidden="1">{"form-D1",#N/A,FALSE,"FORM-D1";"form-D1_amt",#N/A,FALSE,"FORM-D1"}</definedName>
    <definedName name="HP" localSheetId="40" hidden="1">{"form-D1",#N/A,FALSE,"FORM-D1";"form-D1_amt",#N/A,FALSE,"FORM-D1"}</definedName>
    <definedName name="HP" localSheetId="7" hidden="1">{"form-D1",#N/A,FALSE,"FORM-D1";"form-D1_amt",#N/A,FALSE,"FORM-D1"}</definedName>
    <definedName name="HP" localSheetId="17" hidden="1">{"form-D1",#N/A,FALSE,"FORM-D1";"form-D1_amt",#N/A,FALSE,"FORM-D1"}</definedName>
    <definedName name="HP" hidden="1">{"form-D1",#N/A,FALSE,"FORM-D1";"form-D1_amt",#N/A,FALSE,"FORM-D1"}</definedName>
    <definedName name="HTML_CodePage" hidden="1">1252</definedName>
    <definedName name="HTML_Control" localSheetId="14" hidden="1">{"'Typical Costs Estimates'!$C$158:$H$161"}</definedName>
    <definedName name="HTML_Control" localSheetId="15" hidden="1">{"'Typical Costs Estimates'!$C$158:$H$161"}</definedName>
    <definedName name="HTML_Control" localSheetId="41" hidden="1">{"'Typical Costs Estimates'!$C$158:$H$161"}</definedName>
    <definedName name="HTML_Control" localSheetId="40" hidden="1">{"'Typical Costs Estimates'!$C$158:$H$161"}</definedName>
    <definedName name="HTML_Control" localSheetId="7" hidden="1">{"'Typical Costs Estimates'!$C$158:$H$161"}</definedName>
    <definedName name="HTML_Control" localSheetId="17" hidden="1">{"'Typical Costs Estimates'!$C$158:$H$161"}</definedName>
    <definedName name="HTML_Control" hidden="1">{"'Typical Costs Estimates'!$C$158:$H$161"}</definedName>
    <definedName name="HTML_Description" hidden="1">""</definedName>
    <definedName name="HTML_Email" hidden="1">""</definedName>
    <definedName name="HTML_Header" hidden="1">"Typical Costs Estimates"</definedName>
    <definedName name="HTML_LastUpdate" hidden="1">"8/18/99"</definedName>
    <definedName name="HTML_LineAfter" hidden="1">TRUE</definedName>
    <definedName name="HTML_LineBefore" hidden="1">TRUE</definedName>
    <definedName name="HTML_Name" hidden="1">"Ajit.S.R"</definedName>
    <definedName name="HTML_OBDlg2" hidden="1">TRUE</definedName>
    <definedName name="HTML_OBDlg4" hidden="1">TRUE</definedName>
    <definedName name="HTML_OS" hidden="1">0</definedName>
    <definedName name="HTML_PathFile" hidden="1">"c:\myHTML.htm"</definedName>
    <definedName name="HTML_Title" hidden="1">"BOQ"</definedName>
    <definedName name="hvacrates" localSheetId="41">#REF!</definedName>
    <definedName name="hvacrates" localSheetId="40">#REF!</definedName>
    <definedName name="hvacrates" localSheetId="7">#REF!</definedName>
    <definedName name="hvacrates" localSheetId="5">#REF!</definedName>
    <definedName name="hvacrates">#REF!</definedName>
    <definedName name="IC4D" localSheetId="19">City&amp;" "&amp;State</definedName>
    <definedName name="IC4D" localSheetId="2">City&amp;" "&amp;State</definedName>
    <definedName name="IC4D" localSheetId="14">City&amp;" "&amp;State</definedName>
    <definedName name="IC4D" localSheetId="1">City&amp;" "&amp;State</definedName>
    <definedName name="IC4D" localSheetId="33">City&amp;" "&amp;State</definedName>
    <definedName name="IC4D" localSheetId="15">City&amp;" "&amp;State</definedName>
    <definedName name="IC4D" localSheetId="0">City&amp;" "&amp;State</definedName>
    <definedName name="IC4D" localSheetId="4">City&amp;" "&amp;State</definedName>
    <definedName name="IC4D" localSheetId="41">City&amp;" "&amp;State</definedName>
    <definedName name="IC4D" localSheetId="40">City&amp;" "&amp;State</definedName>
    <definedName name="IC4D" localSheetId="7">City&amp;" "&amp;State</definedName>
    <definedName name="IC4D" localSheetId="3">City&amp;" "&amp;State</definedName>
    <definedName name="IC4D" localSheetId="5">City&amp;" "&amp;State</definedName>
    <definedName name="IC4D" localSheetId="17">City&amp;" "&amp;State</definedName>
    <definedName name="IC4D">City&amp;" "&amp;State</definedName>
    <definedName name="idc" localSheetId="14" hidden="1">{#N/A,#N/A,TRUE,"Front";#N/A,#N/A,TRUE,"Simple Letter";#N/A,#N/A,TRUE,"Inside";#N/A,#N/A,TRUE,"Contents";#N/A,#N/A,TRUE,"Basis";#N/A,#N/A,TRUE,"Inclusions";#N/A,#N/A,TRUE,"Exclusions";#N/A,#N/A,TRUE,"Areas";#N/A,#N/A,TRUE,"Summary";#N/A,#N/A,TRUE,"Detail"}</definedName>
    <definedName name="idc" localSheetId="15" hidden="1">{#N/A,#N/A,TRUE,"Front";#N/A,#N/A,TRUE,"Simple Letter";#N/A,#N/A,TRUE,"Inside";#N/A,#N/A,TRUE,"Contents";#N/A,#N/A,TRUE,"Basis";#N/A,#N/A,TRUE,"Inclusions";#N/A,#N/A,TRUE,"Exclusions";#N/A,#N/A,TRUE,"Areas";#N/A,#N/A,TRUE,"Summary";#N/A,#N/A,TRUE,"Detail"}</definedName>
    <definedName name="idc" localSheetId="41" hidden="1">{#N/A,#N/A,TRUE,"Front";#N/A,#N/A,TRUE,"Simple Letter";#N/A,#N/A,TRUE,"Inside";#N/A,#N/A,TRUE,"Contents";#N/A,#N/A,TRUE,"Basis";#N/A,#N/A,TRUE,"Inclusions";#N/A,#N/A,TRUE,"Exclusions";#N/A,#N/A,TRUE,"Areas";#N/A,#N/A,TRUE,"Summary";#N/A,#N/A,TRUE,"Detail"}</definedName>
    <definedName name="idc" localSheetId="40" hidden="1">{#N/A,#N/A,TRUE,"Front";#N/A,#N/A,TRUE,"Simple Letter";#N/A,#N/A,TRUE,"Inside";#N/A,#N/A,TRUE,"Contents";#N/A,#N/A,TRUE,"Basis";#N/A,#N/A,TRUE,"Inclusions";#N/A,#N/A,TRUE,"Exclusions";#N/A,#N/A,TRUE,"Areas";#N/A,#N/A,TRUE,"Summary";#N/A,#N/A,TRUE,"Detail"}</definedName>
    <definedName name="idc" localSheetId="7" hidden="1">{#N/A,#N/A,TRUE,"Front";#N/A,#N/A,TRUE,"Simple Letter";#N/A,#N/A,TRUE,"Inside";#N/A,#N/A,TRUE,"Contents";#N/A,#N/A,TRUE,"Basis";#N/A,#N/A,TRUE,"Inclusions";#N/A,#N/A,TRUE,"Exclusions";#N/A,#N/A,TRUE,"Areas";#N/A,#N/A,TRUE,"Summary";#N/A,#N/A,TRUE,"Detail"}</definedName>
    <definedName name="idc" localSheetId="17" hidden="1">{#N/A,#N/A,TRUE,"Front";#N/A,#N/A,TRUE,"Simple Letter";#N/A,#N/A,TRUE,"Inside";#N/A,#N/A,TRUE,"Contents";#N/A,#N/A,TRUE,"Basis";#N/A,#N/A,TRUE,"Inclusions";#N/A,#N/A,TRUE,"Exclusions";#N/A,#N/A,TRUE,"Areas";#N/A,#N/A,TRUE,"Summary";#N/A,#N/A,TRUE,"Detail"}</definedName>
    <definedName name="idc" hidden="1">{#N/A,#N/A,TRUE,"Front";#N/A,#N/A,TRUE,"Simple Letter";#N/A,#N/A,TRUE,"Inside";#N/A,#N/A,TRUE,"Contents";#N/A,#N/A,TRUE,"Basis";#N/A,#N/A,TRUE,"Inclusions";#N/A,#N/A,TRUE,"Exclusions";#N/A,#N/A,TRUE,"Areas";#N/A,#N/A,TRUE,"Summary";#N/A,#N/A,TRUE,"Detail"}</definedName>
    <definedName name="idcgh" localSheetId="19">City&amp;" "&amp;State</definedName>
    <definedName name="idcgh" localSheetId="2">City&amp;" "&amp;State</definedName>
    <definedName name="idcgh" localSheetId="14">City&amp;" "&amp;State</definedName>
    <definedName name="idcgh" localSheetId="1">City&amp;" "&amp;State</definedName>
    <definedName name="idcgh" localSheetId="33">City&amp;" "&amp;State</definedName>
    <definedName name="idcgh" localSheetId="15">City&amp;" "&amp;State</definedName>
    <definedName name="idcgh" localSheetId="0">City&amp;" "&amp;State</definedName>
    <definedName name="idcgh" localSheetId="4">City&amp;" "&amp;State</definedName>
    <definedName name="idcgh" localSheetId="41">City&amp;" "&amp;State</definedName>
    <definedName name="idcgh" localSheetId="40">City&amp;" "&amp;State</definedName>
    <definedName name="idcgh" localSheetId="7">City&amp;" "&amp;State</definedName>
    <definedName name="idcgh" localSheetId="3">City&amp;" "&amp;State</definedName>
    <definedName name="idcgh" localSheetId="5">City&amp;" "&amp;State</definedName>
    <definedName name="idcgh" localSheetId="17">City&amp;" "&amp;State</definedName>
    <definedName name="idcgh">City&amp;" "&amp;State</definedName>
    <definedName name="idcghjj" localSheetId="19">City&amp;" "&amp;State</definedName>
    <definedName name="idcghjj" localSheetId="2">City&amp;" "&amp;State</definedName>
    <definedName name="idcghjj" localSheetId="14">City&amp;" "&amp;State</definedName>
    <definedName name="idcghjj" localSheetId="1">City&amp;" "&amp;State</definedName>
    <definedName name="idcghjj" localSheetId="33">City&amp;" "&amp;State</definedName>
    <definedName name="idcghjj" localSheetId="15">City&amp;" "&amp;State</definedName>
    <definedName name="idcghjj" localSheetId="0">City&amp;" "&amp;State</definedName>
    <definedName name="idcghjj" localSheetId="4">City&amp;" "&amp;State</definedName>
    <definedName name="idcghjj" localSheetId="41">City&amp;" "&amp;State</definedName>
    <definedName name="idcghjj" localSheetId="40">City&amp;" "&amp;State</definedName>
    <definedName name="idcghjj" localSheetId="7">City&amp;" "&amp;State</definedName>
    <definedName name="idcghjj" localSheetId="3">City&amp;" "&amp;State</definedName>
    <definedName name="idcghjj" localSheetId="5">City&amp;" "&amp;State</definedName>
    <definedName name="idcghjj" localSheetId="17">City&amp;" "&amp;State</definedName>
    <definedName name="idcghjj">City&amp;" "&amp;State</definedName>
    <definedName name="IDCGK" localSheetId="19">City&amp;" "&amp;State</definedName>
    <definedName name="IDCGK" localSheetId="2">City&amp;" "&amp;State</definedName>
    <definedName name="IDCGK" localSheetId="14">City&amp;" "&amp;State</definedName>
    <definedName name="IDCGK" localSheetId="1">City&amp;" "&amp;State</definedName>
    <definedName name="IDCGK" localSheetId="33">City&amp;" "&amp;State</definedName>
    <definedName name="IDCGK" localSheetId="15">City&amp;" "&amp;State</definedName>
    <definedName name="IDCGK" localSheetId="0">City&amp;" "&amp;State</definedName>
    <definedName name="IDCGK" localSheetId="4">City&amp;" "&amp;State</definedName>
    <definedName name="IDCGK" localSheetId="41">City&amp;" "&amp;State</definedName>
    <definedName name="IDCGK" localSheetId="40">City&amp;" "&amp;State</definedName>
    <definedName name="IDCGK" localSheetId="7">City&amp;" "&amp;State</definedName>
    <definedName name="IDCGK" localSheetId="3">City&amp;" "&amp;State</definedName>
    <definedName name="IDCGK" localSheetId="5">City&amp;" "&amp;State</definedName>
    <definedName name="IDCGK" localSheetId="17">City&amp;" "&amp;State</definedName>
    <definedName name="IDCGK">City&amp;" "&amp;State</definedName>
    <definedName name="idch" localSheetId="19">City&amp;" "&amp;State</definedName>
    <definedName name="idch" localSheetId="2">City&amp;" "&amp;State</definedName>
    <definedName name="idch" localSheetId="14">City&amp;" "&amp;State</definedName>
    <definedName name="idch" localSheetId="1">City&amp;" "&amp;State</definedName>
    <definedName name="idch" localSheetId="33">City&amp;" "&amp;State</definedName>
    <definedName name="idch" localSheetId="15">City&amp;" "&amp;State</definedName>
    <definedName name="idch" localSheetId="0">City&amp;" "&amp;State</definedName>
    <definedName name="idch" localSheetId="4">City&amp;" "&amp;State</definedName>
    <definedName name="idch" localSheetId="41">City&amp;" "&amp;State</definedName>
    <definedName name="idch" localSheetId="40">City&amp;" "&amp;State</definedName>
    <definedName name="idch" localSheetId="7">City&amp;" "&amp;State</definedName>
    <definedName name="idch" localSheetId="3">City&amp;" "&amp;State</definedName>
    <definedName name="idch" localSheetId="5">City&amp;" "&amp;State</definedName>
    <definedName name="idch" localSheetId="17">City&amp;" "&amp;State</definedName>
    <definedName name="idch">City&amp;" "&amp;State</definedName>
    <definedName name="idcjc" localSheetId="19">City&amp;" "&amp;State</definedName>
    <definedName name="idcjc" localSheetId="2">City&amp;" "&amp;State</definedName>
    <definedName name="idcjc" localSheetId="14">City&amp;" "&amp;State</definedName>
    <definedName name="idcjc" localSheetId="1">City&amp;" "&amp;State</definedName>
    <definedName name="idcjc" localSheetId="33">City&amp;" "&amp;State</definedName>
    <definedName name="idcjc" localSheetId="15">City&amp;" "&amp;State</definedName>
    <definedName name="idcjc" localSheetId="0">City&amp;" "&amp;State</definedName>
    <definedName name="idcjc" localSheetId="4">City&amp;" "&amp;State</definedName>
    <definedName name="idcjc" localSheetId="41">City&amp;" "&amp;State</definedName>
    <definedName name="idcjc" localSheetId="40">City&amp;" "&amp;State</definedName>
    <definedName name="idcjc" localSheetId="7">City&amp;" "&amp;State</definedName>
    <definedName name="idcjc" localSheetId="3">City&amp;" "&amp;State</definedName>
    <definedName name="idcjc" localSheetId="5">City&amp;" "&amp;State</definedName>
    <definedName name="idcjc" localSheetId="17">City&amp;" "&amp;State</definedName>
    <definedName name="idcjc">City&amp;" "&amp;State</definedName>
    <definedName name="idctb" localSheetId="19">City&amp;" "&amp;State</definedName>
    <definedName name="idctb" localSheetId="2">City&amp;" "&amp;State</definedName>
    <definedName name="idctb" localSheetId="14">City&amp;" "&amp;State</definedName>
    <definedName name="idctb" localSheetId="1">City&amp;" "&amp;State</definedName>
    <definedName name="idctb" localSheetId="33">City&amp;" "&amp;State</definedName>
    <definedName name="idctb" localSheetId="15">City&amp;" "&amp;State</definedName>
    <definedName name="idctb" localSheetId="0">City&amp;" "&amp;State</definedName>
    <definedName name="idctb" localSheetId="4">City&amp;" "&amp;State</definedName>
    <definedName name="idctb" localSheetId="41">City&amp;" "&amp;State</definedName>
    <definedName name="idctb" localSheetId="40">City&amp;" "&amp;State</definedName>
    <definedName name="idctb" localSheetId="7">City&amp;" "&amp;State</definedName>
    <definedName name="idctb" localSheetId="3">City&amp;" "&amp;State</definedName>
    <definedName name="idctb" localSheetId="5">City&amp;" "&amp;State</definedName>
    <definedName name="idctb" localSheetId="17">City&amp;" "&amp;State</definedName>
    <definedName name="idctb">City&amp;" "&amp;State</definedName>
    <definedName name="idctb1" localSheetId="19">City&amp;" "&amp;State</definedName>
    <definedName name="idctb1" localSheetId="2">City&amp;" "&amp;State</definedName>
    <definedName name="idctb1" localSheetId="14">City&amp;" "&amp;State</definedName>
    <definedName name="idctb1" localSheetId="1">City&amp;" "&amp;State</definedName>
    <definedName name="idctb1" localSheetId="33">City&amp;" "&amp;State</definedName>
    <definedName name="idctb1" localSheetId="15">City&amp;" "&amp;State</definedName>
    <definedName name="idctb1" localSheetId="0">City&amp;" "&amp;State</definedName>
    <definedName name="idctb1" localSheetId="4">City&amp;" "&amp;State</definedName>
    <definedName name="idctb1" localSheetId="41">City&amp;" "&amp;State</definedName>
    <definedName name="idctb1" localSheetId="40">City&amp;" "&amp;State</definedName>
    <definedName name="idctb1" localSheetId="7">City&amp;" "&amp;State</definedName>
    <definedName name="idctb1" localSheetId="3">City&amp;" "&amp;State</definedName>
    <definedName name="idctb1" localSheetId="5">City&amp;" "&amp;State</definedName>
    <definedName name="idctb1" localSheetId="17">City&amp;" "&amp;State</definedName>
    <definedName name="idctb1">City&amp;" "&amp;State</definedName>
    <definedName name="IDGK" localSheetId="19">City&amp;" "&amp;State</definedName>
    <definedName name="IDGK" localSheetId="2">City&amp;" "&amp;State</definedName>
    <definedName name="IDGK" localSheetId="14">City&amp;" "&amp;State</definedName>
    <definedName name="IDGK" localSheetId="1">City&amp;" "&amp;State</definedName>
    <definedName name="IDGK" localSheetId="33">City&amp;" "&amp;State</definedName>
    <definedName name="IDGK" localSheetId="15">City&amp;" "&amp;State</definedName>
    <definedName name="IDGK" localSheetId="0">City&amp;" "&amp;State</definedName>
    <definedName name="IDGK" localSheetId="4">City&amp;" "&amp;State</definedName>
    <definedName name="IDGK" localSheetId="41">City&amp;" "&amp;State</definedName>
    <definedName name="IDGK" localSheetId="40">City&amp;" "&amp;State</definedName>
    <definedName name="IDGK" localSheetId="7">City&amp;" "&amp;State</definedName>
    <definedName name="IDGK" localSheetId="3">City&amp;" "&amp;State</definedName>
    <definedName name="IDGK" localSheetId="5">City&amp;" "&amp;State</definedName>
    <definedName name="IDGK" localSheetId="17">City&amp;" "&amp;State</definedName>
    <definedName name="IDGK">City&amp;" "&amp;State</definedName>
    <definedName name="ihf" localSheetId="41">#REF!</definedName>
    <definedName name="ihf" localSheetId="40">#REF!</definedName>
    <definedName name="ihf" localSheetId="7">#REF!</definedName>
    <definedName name="ihf" localSheetId="5">#REF!</definedName>
    <definedName name="ihf">#REF!</definedName>
    <definedName name="iiiii" localSheetId="41">#REF!</definedName>
    <definedName name="iiiii" localSheetId="7">#REF!</definedName>
    <definedName name="iiiii" localSheetId="5">#REF!</definedName>
    <definedName name="iiiii">#REF!</definedName>
    <definedName name="in_100" localSheetId="41">#REF!</definedName>
    <definedName name="in_100" localSheetId="7">#REF!</definedName>
    <definedName name="in_100" localSheetId="5">#REF!</definedName>
    <definedName name="in_100">#REF!</definedName>
    <definedName name="in_150" localSheetId="5">#REF!</definedName>
    <definedName name="in_150">#REF!</definedName>
    <definedName name="in_200" localSheetId="5">#REF!</definedName>
    <definedName name="in_200">#REF!</definedName>
    <definedName name="in_25" localSheetId="5">#REF!</definedName>
    <definedName name="in_25">#REF!</definedName>
    <definedName name="in_250" localSheetId="5">#REF!</definedName>
    <definedName name="in_250">#REF!</definedName>
    <definedName name="in_300" localSheetId="5">#REF!</definedName>
    <definedName name="in_300">#REF!</definedName>
    <definedName name="in_32" localSheetId="5">#REF!</definedName>
    <definedName name="in_32">#REF!</definedName>
    <definedName name="in_40" localSheetId="5">#REF!</definedName>
    <definedName name="in_40">#REF!</definedName>
    <definedName name="in_400" localSheetId="5">#REF!</definedName>
    <definedName name="in_400">#REF!</definedName>
    <definedName name="in_50" localSheetId="5">#REF!</definedName>
    <definedName name="in_50">#REF!</definedName>
    <definedName name="in_500" localSheetId="5">#REF!</definedName>
    <definedName name="in_500">#REF!</definedName>
    <definedName name="in_600" localSheetId="5">#REF!</definedName>
    <definedName name="in_600">#REF!</definedName>
    <definedName name="in_65" localSheetId="5">#REF!</definedName>
    <definedName name="in_65">#REF!</definedName>
    <definedName name="in_80" localSheetId="5">#REF!</definedName>
    <definedName name="in_80">#REF!</definedName>
    <definedName name="Incident">[65]Sheet1!$A$1:$A$26</definedName>
    <definedName name="Incidents">'[66]Incident Type'!$A$1:$A$34</definedName>
    <definedName name="ind" localSheetId="40">#REF!</definedName>
    <definedName name="ind" localSheetId="5">#REF!</definedName>
    <definedName name="ind" localSheetId="17">#REF!</definedName>
    <definedName name="ind">#REF!</definedName>
    <definedName name="indf" localSheetId="40">#REF!</definedName>
    <definedName name="indf" localSheetId="5">#REF!</definedName>
    <definedName name="indf">#REF!</definedName>
    <definedName name="indu" localSheetId="41">[67]Indices!#REF!</definedName>
    <definedName name="indu" localSheetId="40">[67]Indices!#REF!</definedName>
    <definedName name="indu" localSheetId="7">[67]Indices!#REF!</definedName>
    <definedName name="indu" localSheetId="5">[67]Indices!#REF!</definedName>
    <definedName name="indu">[67]Indices!#REF!</definedName>
    <definedName name="inflation_discount" localSheetId="41">[68]Number!#REF!</definedName>
    <definedName name="inflation_discount" localSheetId="40">[68]Number!#REF!</definedName>
    <definedName name="inflation_discount" localSheetId="7">[68]Number!#REF!</definedName>
    <definedName name="inflation_discount" localSheetId="5">[68]Number!#REF!</definedName>
    <definedName name="inflation_discount">[68]Number!#REF!</definedName>
    <definedName name="InfoDialog">"Dialogfeldrahmen 1"</definedName>
    <definedName name="insertplate_and_exp_joint" localSheetId="41">#REF!</definedName>
    <definedName name="insertplate_and_exp_joint" localSheetId="40">#REF!</definedName>
    <definedName name="insertplate_and_exp_joint" localSheetId="7">#REF!</definedName>
    <definedName name="insertplate_and_exp_joint" localSheetId="5">#REF!</definedName>
    <definedName name="insertplate_and_exp_joint">#REF!</definedName>
    <definedName name="instf" localSheetId="41">#REF!</definedName>
    <definedName name="instf" localSheetId="40">#REF!</definedName>
    <definedName name="instf" localSheetId="7">#REF!</definedName>
    <definedName name="instf" localSheetId="5">#REF!</definedName>
    <definedName name="instf">#REF!</definedName>
    <definedName name="Int" localSheetId="41">#REF!</definedName>
    <definedName name="Int" localSheetId="40">#REF!</definedName>
    <definedName name="Int" localSheetId="7">#REF!</definedName>
    <definedName name="Int" localSheetId="5">#REF!</definedName>
    <definedName name="Int">#REF!</definedName>
    <definedName name="Interest_Rate" localSheetId="5">#REF!</definedName>
    <definedName name="Interest_Rate">#REF!</definedName>
    <definedName name="Interior" localSheetId="5">#REF!</definedName>
    <definedName name="Interior">#REF!</definedName>
    <definedName name="INV_SCH" localSheetId="5">#REF!</definedName>
    <definedName name="INV_SCH">#REF!</definedName>
    <definedName name="inwords" localSheetId="41">[69]Wordsdata!#REF!</definedName>
    <definedName name="inwords" localSheetId="40">[69]Wordsdata!#REF!</definedName>
    <definedName name="inwords" localSheetId="7">[69]Wordsdata!#REF!</definedName>
    <definedName name="inwords" localSheetId="5">[69]Wordsdata!#REF!</definedName>
    <definedName name="inwords" localSheetId="17">[69]Wordsdata!#REF!</definedName>
    <definedName name="inwords">[69]Wordsdata!#REF!</definedName>
    <definedName name="IPC" localSheetId="14">[47]Contractor!$F$5:$F$34</definedName>
    <definedName name="IPC" localSheetId="15">[47]Contractor!$F$5:$F$34</definedName>
    <definedName name="IPC" localSheetId="40">[47]Contractor!$F$5:$F$34</definedName>
    <definedName name="IPC" localSheetId="7">[47]Contractor!$F$5:$F$34</definedName>
    <definedName name="IPC">[47]Contractor!$F$5:$F$34</definedName>
    <definedName name="ipl" localSheetId="41">#REF!</definedName>
    <definedName name="ipl" localSheetId="40">#REF!</definedName>
    <definedName name="ipl" localSheetId="7">#REF!</definedName>
    <definedName name="ipl" localSheetId="5">#REF!</definedName>
    <definedName name="ipl">#REF!</definedName>
    <definedName name="ISEC77" localSheetId="41">#REF!</definedName>
    <definedName name="ISEC77" localSheetId="7">#REF!</definedName>
    <definedName name="ISEC77" localSheetId="5">#REF!</definedName>
    <definedName name="ISEC77">#REF!</definedName>
    <definedName name="item">[69]item!$1:$1048576</definedName>
    <definedName name="items">'[17]Material&amp;equipment'!$1:$1048576</definedName>
    <definedName name="j" localSheetId="14" hidden="1">{"form-D1",#N/A,FALSE,"FORM-D1";"form-D1_amt",#N/A,FALSE,"FORM-D1"}</definedName>
    <definedName name="j" localSheetId="15" hidden="1">{"form-D1",#N/A,FALSE,"FORM-D1";"form-D1_amt",#N/A,FALSE,"FORM-D1"}</definedName>
    <definedName name="j" localSheetId="41" hidden="1">{"form-D1",#N/A,FALSE,"FORM-D1";"form-D1_amt",#N/A,FALSE,"FORM-D1"}</definedName>
    <definedName name="j" localSheetId="40" hidden="1">{"form-D1",#N/A,FALSE,"FORM-D1";"form-D1_amt",#N/A,FALSE,"FORM-D1"}</definedName>
    <definedName name="j" localSheetId="7" hidden="1">{"form-D1",#N/A,FALSE,"FORM-D1";"form-D1_amt",#N/A,FALSE,"FORM-D1"}</definedName>
    <definedName name="j" localSheetId="17" hidden="1">{"form-D1",#N/A,FALSE,"FORM-D1";"form-D1_amt",#N/A,FALSE,"FORM-D1"}</definedName>
    <definedName name="j" hidden="1">{"form-D1",#N/A,FALSE,"FORM-D1";"form-D1_amt",#N/A,FALSE,"FORM-D1"}</definedName>
    <definedName name="JAX111_DATE" localSheetId="5">[42]keydates!#REF!</definedName>
    <definedName name="JAX111_DATE">[42]keydates!#REF!</definedName>
    <definedName name="JAX111_NAME" localSheetId="5">[42]keydates!#REF!</definedName>
    <definedName name="JAX111_NAME">[42]keydates!#REF!</definedName>
    <definedName name="jjj" localSheetId="14" hidden="1">{"form-D1",#N/A,FALSE,"FORM-D1";"form-D1_amt",#N/A,FALSE,"FORM-D1"}</definedName>
    <definedName name="jjj" localSheetId="15" hidden="1">{"form-D1",#N/A,FALSE,"FORM-D1";"form-D1_amt",#N/A,FALSE,"FORM-D1"}</definedName>
    <definedName name="jjj" localSheetId="41" hidden="1">{"form-D1",#N/A,FALSE,"FORM-D1";"form-D1_amt",#N/A,FALSE,"FORM-D1"}</definedName>
    <definedName name="jjj" localSheetId="40" hidden="1">{"form-D1",#N/A,FALSE,"FORM-D1";"form-D1_amt",#N/A,FALSE,"FORM-D1"}</definedName>
    <definedName name="jjj" localSheetId="7" hidden="1">{"form-D1",#N/A,FALSE,"FORM-D1";"form-D1_amt",#N/A,FALSE,"FORM-D1"}</definedName>
    <definedName name="jjj" localSheetId="17" hidden="1">{"form-D1",#N/A,FALSE,"FORM-D1";"form-D1_amt",#N/A,FALSE,"FORM-D1"}</definedName>
    <definedName name="jjj" hidden="1">{"form-D1",#N/A,FALSE,"FORM-D1";"form-D1_amt",#N/A,FALSE,"FORM-D1"}</definedName>
    <definedName name="jjjjjj" localSheetId="14" hidden="1">{"form-D1",#N/A,FALSE,"FORM-D1";"form-D1_amt",#N/A,FALSE,"FORM-D1"}</definedName>
    <definedName name="jjjjjj" localSheetId="15" hidden="1">{"form-D1",#N/A,FALSE,"FORM-D1";"form-D1_amt",#N/A,FALSE,"FORM-D1"}</definedName>
    <definedName name="jjjjjj" localSheetId="41" hidden="1">{"form-D1",#N/A,FALSE,"FORM-D1";"form-D1_amt",#N/A,FALSE,"FORM-D1"}</definedName>
    <definedName name="jjjjjj" localSheetId="40" hidden="1">{"form-D1",#N/A,FALSE,"FORM-D1";"form-D1_amt",#N/A,FALSE,"FORM-D1"}</definedName>
    <definedName name="jjjjjj" localSheetId="7" hidden="1">{"form-D1",#N/A,FALSE,"FORM-D1";"form-D1_amt",#N/A,FALSE,"FORM-D1"}</definedName>
    <definedName name="jjjjjj" localSheetId="17" hidden="1">{"form-D1",#N/A,FALSE,"FORM-D1";"form-D1_amt",#N/A,FALSE,"FORM-D1"}</definedName>
    <definedName name="jjjjjj" hidden="1">{"form-D1",#N/A,FALSE,"FORM-D1";"form-D1_amt",#N/A,FALSE,"FORM-D1"}</definedName>
    <definedName name="jjjjjjjjj" localSheetId="14" hidden="1">{"form-D1",#N/A,FALSE,"FORM-D1";"form-D1_amt",#N/A,FALSE,"FORM-D1"}</definedName>
    <definedName name="jjjjjjjjj" localSheetId="15" hidden="1">{"form-D1",#N/A,FALSE,"FORM-D1";"form-D1_amt",#N/A,FALSE,"FORM-D1"}</definedName>
    <definedName name="jjjjjjjjj" localSheetId="41" hidden="1">{"form-D1",#N/A,FALSE,"FORM-D1";"form-D1_amt",#N/A,FALSE,"FORM-D1"}</definedName>
    <definedName name="jjjjjjjjj" localSheetId="40" hidden="1">{"form-D1",#N/A,FALSE,"FORM-D1";"form-D1_amt",#N/A,FALSE,"FORM-D1"}</definedName>
    <definedName name="jjjjjjjjj" localSheetId="7" hidden="1">{"form-D1",#N/A,FALSE,"FORM-D1";"form-D1_amt",#N/A,FALSE,"FORM-D1"}</definedName>
    <definedName name="jjjjjjjjj" localSheetId="17" hidden="1">{"form-D1",#N/A,FALSE,"FORM-D1";"form-D1_amt",#N/A,FALSE,"FORM-D1"}</definedName>
    <definedName name="jjjjjjjjj" hidden="1">{"form-D1",#N/A,FALSE,"FORM-D1";"form-D1_amt",#N/A,FALSE,"FORM-D1"}</definedName>
    <definedName name="jjjjjjjjjjjj" localSheetId="14" hidden="1">{"form-D1",#N/A,FALSE,"FORM-D1";"form-D1_amt",#N/A,FALSE,"FORM-D1"}</definedName>
    <definedName name="jjjjjjjjjjjj" localSheetId="15" hidden="1">{"form-D1",#N/A,FALSE,"FORM-D1";"form-D1_amt",#N/A,FALSE,"FORM-D1"}</definedName>
    <definedName name="jjjjjjjjjjjj" localSheetId="41" hidden="1">{"form-D1",#N/A,FALSE,"FORM-D1";"form-D1_amt",#N/A,FALSE,"FORM-D1"}</definedName>
    <definedName name="jjjjjjjjjjjj" localSheetId="40" hidden="1">{"form-D1",#N/A,FALSE,"FORM-D1";"form-D1_amt",#N/A,FALSE,"FORM-D1"}</definedName>
    <definedName name="jjjjjjjjjjjj" localSheetId="7" hidden="1">{"form-D1",#N/A,FALSE,"FORM-D1";"form-D1_amt",#N/A,FALSE,"FORM-D1"}</definedName>
    <definedName name="jjjjjjjjjjjj" localSheetId="17" hidden="1">{"form-D1",#N/A,FALSE,"FORM-D1";"form-D1_amt",#N/A,FALSE,"FORM-D1"}</definedName>
    <definedName name="jjjjjjjjjjjj" hidden="1">{"form-D1",#N/A,FALSE,"FORM-D1";"form-D1_amt",#N/A,FALSE,"FORM-D1"}</definedName>
    <definedName name="JK" localSheetId="14" hidden="1">{#N/A,#N/A,FALSE,"MODULE3"}</definedName>
    <definedName name="JK" localSheetId="15" hidden="1">{#N/A,#N/A,FALSE,"MODULE3"}</definedName>
    <definedName name="JK" localSheetId="41" hidden="1">{#N/A,#N/A,FALSE,"MODULE3"}</definedName>
    <definedName name="JK" localSheetId="40" hidden="1">{#N/A,#N/A,FALSE,"MODULE3"}</definedName>
    <definedName name="JK" localSheetId="7" hidden="1">{#N/A,#N/A,FALSE,"MODULE3"}</definedName>
    <definedName name="JK" localSheetId="17" hidden="1">{#N/A,#N/A,FALSE,"MODULE3"}</definedName>
    <definedName name="JK" hidden="1">{#N/A,#N/A,FALSE,"MODULE3"}</definedName>
    <definedName name="jku" localSheetId="19">City&amp;" "&amp;State</definedName>
    <definedName name="jku" localSheetId="2">City&amp;" "&amp;State</definedName>
    <definedName name="jku" localSheetId="14">City&amp;" "&amp;State</definedName>
    <definedName name="jku" localSheetId="1">City&amp;" "&amp;State</definedName>
    <definedName name="jku" localSheetId="33">City&amp;" "&amp;State</definedName>
    <definedName name="jku" localSheetId="15">City&amp;" "&amp;State</definedName>
    <definedName name="jku" localSheetId="0">City&amp;" "&amp;State</definedName>
    <definedName name="jku" localSheetId="4">City&amp;" "&amp;State</definedName>
    <definedName name="jku" localSheetId="41">City&amp;" "&amp;State</definedName>
    <definedName name="jku" localSheetId="40">City&amp;" "&amp;State</definedName>
    <definedName name="jku" localSheetId="7">City&amp;" "&amp;State</definedName>
    <definedName name="jku" localSheetId="3">City&amp;" "&amp;State</definedName>
    <definedName name="jku" localSheetId="5">City&amp;" "&amp;State</definedName>
    <definedName name="jku" localSheetId="17">City&amp;" "&amp;State</definedName>
    <definedName name="jku">City&amp;" "&amp;State</definedName>
    <definedName name="JobID" localSheetId="41">#REF!</definedName>
    <definedName name="JobID" localSheetId="40">#REF!</definedName>
    <definedName name="JobID" localSheetId="7">#REF!</definedName>
    <definedName name="JobID" localSheetId="5">#REF!</definedName>
    <definedName name="JobID">#REF!</definedName>
    <definedName name="Jobtypes" localSheetId="41">[70]budget!#REF!</definedName>
    <definedName name="Jobtypes" localSheetId="40">[70]budget!#REF!</definedName>
    <definedName name="Jobtypes" localSheetId="7">[70]budget!#REF!</definedName>
    <definedName name="Jobtypes" localSheetId="5">[70]budget!#REF!</definedName>
    <definedName name="Jobtypes" localSheetId="17">[70]budget!#REF!</definedName>
    <definedName name="Jobtypes">[70]budget!#REF!</definedName>
    <definedName name="Jobtypes_3">[71]FORM7!$R$3:$S$7</definedName>
    <definedName name="june" localSheetId="41">#REF!</definedName>
    <definedName name="june" localSheetId="40">#REF!</definedName>
    <definedName name="june" localSheetId="7">#REF!</definedName>
    <definedName name="june" localSheetId="5">#REF!</definedName>
    <definedName name="june">#REF!</definedName>
    <definedName name="JV請款">[72]JV請款!$A$3:$C$1615</definedName>
    <definedName name="k" localSheetId="14">{"form-D1",#N/A,FALSE,"FORM-D1";"form-D1_amt",#N/A,FALSE,"FORM-D1"}</definedName>
    <definedName name="k" localSheetId="15">{"form-D1",#N/A,FALSE,"FORM-D1";"form-D1_amt",#N/A,FALSE,"FORM-D1"}</definedName>
    <definedName name="k" localSheetId="41">{"form-D1",#N/A,FALSE,"FORM-D1";"form-D1_amt",#N/A,FALSE,"FORM-D1"}</definedName>
    <definedName name="k" localSheetId="40">{"form-D1",#N/A,FALSE,"FORM-D1";"form-D1_amt",#N/A,FALSE,"FORM-D1"}</definedName>
    <definedName name="k" localSheetId="7">{"form-D1",#N/A,FALSE,"FORM-D1";"form-D1_amt",#N/A,FALSE,"FORM-D1"}</definedName>
    <definedName name="k" localSheetId="17">{"form-D1",#N/A,FALSE,"FORM-D1";"form-D1_amt",#N/A,FALSE,"FORM-D1"}</definedName>
    <definedName name="k">{"form-D1",#N/A,FALSE,"FORM-D1";"form-D1_amt",#N/A,FALSE,"FORM-D1"}</definedName>
    <definedName name="k1_table" localSheetId="41">#REF!</definedName>
    <definedName name="k1_table" localSheetId="40">#REF!</definedName>
    <definedName name="k1_table" localSheetId="7">#REF!</definedName>
    <definedName name="k1_table" localSheetId="5">#REF!</definedName>
    <definedName name="k1_table">#REF!</definedName>
    <definedName name="k1pl" localSheetId="41">#REF!</definedName>
    <definedName name="k1pl" localSheetId="40">#REF!</definedName>
    <definedName name="k1pl" localSheetId="7">#REF!</definedName>
    <definedName name="k1pl" localSheetId="5">#REF!</definedName>
    <definedName name="k1pl">#REF!</definedName>
    <definedName name="k1x" localSheetId="41">[27]Design!#REF!</definedName>
    <definedName name="k1x" localSheetId="40">[27]Design!#REF!</definedName>
    <definedName name="k1x" localSheetId="7">[27]Design!#REF!</definedName>
    <definedName name="k1x" localSheetId="5">[27]Design!#REF!</definedName>
    <definedName name="k1x">[27]Design!#REF!</definedName>
    <definedName name="k1y" localSheetId="41">[27]Design!#REF!</definedName>
    <definedName name="k1y" localSheetId="40">[27]Design!#REF!</definedName>
    <definedName name="k1y" localSheetId="7">[27]Design!#REF!</definedName>
    <definedName name="k1y" localSheetId="5">[27]Design!#REF!</definedName>
    <definedName name="k1y">[27]Design!#REF!</definedName>
    <definedName name="k2x" localSheetId="41">[27]Design!#REF!</definedName>
    <definedName name="k2x" localSheetId="40">[27]Design!#REF!</definedName>
    <definedName name="k2x" localSheetId="7">[27]Design!#REF!</definedName>
    <definedName name="k2x" localSheetId="5">[27]Design!#REF!</definedName>
    <definedName name="k2x">[27]Design!#REF!</definedName>
    <definedName name="k2y" localSheetId="41">[27]Design!#REF!</definedName>
    <definedName name="k2y" localSheetId="40">[27]Design!#REF!</definedName>
    <definedName name="k2y" localSheetId="7">[27]Design!#REF!</definedName>
    <definedName name="k2y" localSheetId="5">[27]Design!#REF!</definedName>
    <definedName name="k2y">[27]Design!#REF!</definedName>
    <definedName name="kaka" localSheetId="14" hidden="1">{"form-D1",#N/A,FALSE,"FORM-D1";"form-D1_amt",#N/A,FALSE,"FORM-D1"}</definedName>
    <definedName name="kaka" localSheetId="15" hidden="1">{"form-D1",#N/A,FALSE,"FORM-D1";"form-D1_amt",#N/A,FALSE,"FORM-D1"}</definedName>
    <definedName name="kaka" localSheetId="41" hidden="1">{"form-D1",#N/A,FALSE,"FORM-D1";"form-D1_amt",#N/A,FALSE,"FORM-D1"}</definedName>
    <definedName name="kaka" localSheetId="40" hidden="1">{"form-D1",#N/A,FALSE,"FORM-D1";"form-D1_amt",#N/A,FALSE,"FORM-D1"}</definedName>
    <definedName name="kaka" localSheetId="7" hidden="1">{"form-D1",#N/A,FALSE,"FORM-D1";"form-D1_amt",#N/A,FALSE,"FORM-D1"}</definedName>
    <definedName name="kaka" localSheetId="17" hidden="1">{"form-D1",#N/A,FALSE,"FORM-D1";"form-D1_amt",#N/A,FALSE,"FORM-D1"}</definedName>
    <definedName name="kaka" hidden="1">{"form-D1",#N/A,FALSE,"FORM-D1";"form-D1_amt",#N/A,FALSE,"FORM-D1"}</definedName>
    <definedName name="KAMAL" localSheetId="14" hidden="1">{"form-D1",#N/A,FALSE,"FORM-D1";"form-D1_amt",#N/A,FALSE,"FORM-D1"}</definedName>
    <definedName name="KAMAL" localSheetId="15" hidden="1">{"form-D1",#N/A,FALSE,"FORM-D1";"form-D1_amt",#N/A,FALSE,"FORM-D1"}</definedName>
    <definedName name="KAMAL" localSheetId="41" hidden="1">{"form-D1",#N/A,FALSE,"FORM-D1";"form-D1_amt",#N/A,FALSE,"FORM-D1"}</definedName>
    <definedName name="KAMAL" localSheetId="40" hidden="1">{"form-D1",#N/A,FALSE,"FORM-D1";"form-D1_amt",#N/A,FALSE,"FORM-D1"}</definedName>
    <definedName name="KAMAL" localSheetId="7" hidden="1">{"form-D1",#N/A,FALSE,"FORM-D1";"form-D1_amt",#N/A,FALSE,"FORM-D1"}</definedName>
    <definedName name="KAMAL" localSheetId="17" hidden="1">{"form-D1",#N/A,FALSE,"FORM-D1";"form-D1_amt",#N/A,FALSE,"FORM-D1"}</definedName>
    <definedName name="KAMAL" hidden="1">{"form-D1",#N/A,FALSE,"FORM-D1";"form-D1_amt",#N/A,FALSE,"FORM-D1"}</definedName>
    <definedName name="kaml" localSheetId="14" hidden="1">{"form-D1",#N/A,FALSE,"FORM-D1";"form-D1_amt",#N/A,FALSE,"FORM-D1"}</definedName>
    <definedName name="kaml" localSheetId="15" hidden="1">{"form-D1",#N/A,FALSE,"FORM-D1";"form-D1_amt",#N/A,FALSE,"FORM-D1"}</definedName>
    <definedName name="kaml" localSheetId="41" hidden="1">{"form-D1",#N/A,FALSE,"FORM-D1";"form-D1_amt",#N/A,FALSE,"FORM-D1"}</definedName>
    <definedName name="kaml" localSheetId="40" hidden="1">{"form-D1",#N/A,FALSE,"FORM-D1";"form-D1_amt",#N/A,FALSE,"FORM-D1"}</definedName>
    <definedName name="kaml" localSheetId="7" hidden="1">{"form-D1",#N/A,FALSE,"FORM-D1";"form-D1_amt",#N/A,FALSE,"FORM-D1"}</definedName>
    <definedName name="kaml" localSheetId="17" hidden="1">{"form-D1",#N/A,FALSE,"FORM-D1";"form-D1_amt",#N/A,FALSE,"FORM-D1"}</definedName>
    <definedName name="kaml" hidden="1">{"form-D1",#N/A,FALSE,"FORM-D1";"form-D1_amt",#N/A,FALSE,"FORM-D1"}</definedName>
    <definedName name="kep" localSheetId="41">#REF!</definedName>
    <definedName name="kep" localSheetId="40">#REF!</definedName>
    <definedName name="kep" localSheetId="7">#REF!</definedName>
    <definedName name="kep" localSheetId="5">#REF!</definedName>
    <definedName name="kep">#REF!</definedName>
    <definedName name="KK" localSheetId="14" hidden="1">{#N/A,#N/A,FALSE,"MODULE3"}</definedName>
    <definedName name="KK" localSheetId="15" hidden="1">{#N/A,#N/A,FALSE,"MODULE3"}</definedName>
    <definedName name="KK" localSheetId="41" hidden="1">{#N/A,#N/A,FALSE,"MODULE3"}</definedName>
    <definedName name="KK" localSheetId="40" hidden="1">{#N/A,#N/A,FALSE,"MODULE3"}</definedName>
    <definedName name="KK" localSheetId="7" hidden="1">{#N/A,#N/A,FALSE,"MODULE3"}</definedName>
    <definedName name="KK" localSheetId="17" hidden="1">{#N/A,#N/A,FALSE,"MODULE3"}</definedName>
    <definedName name="KK" hidden="1">{#N/A,#N/A,FALSE,"MODULE3"}</definedName>
    <definedName name="KKK" localSheetId="14" hidden="1">{#N/A,#N/A,FALSE,"MODULE3"}</definedName>
    <definedName name="KKK" localSheetId="15" hidden="1">{#N/A,#N/A,FALSE,"MODULE3"}</definedName>
    <definedName name="KKK" localSheetId="41" hidden="1">{#N/A,#N/A,FALSE,"MODULE3"}</definedName>
    <definedName name="KKK" localSheetId="40" hidden="1">{#N/A,#N/A,FALSE,"MODULE3"}</definedName>
    <definedName name="KKK" localSheetId="7" hidden="1">{#N/A,#N/A,FALSE,"MODULE3"}</definedName>
    <definedName name="KKK" localSheetId="17" hidden="1">{#N/A,#N/A,FALSE,"MODULE3"}</definedName>
    <definedName name="KKK" hidden="1">{#N/A,#N/A,FALSE,"MODULE3"}</definedName>
    <definedName name="KKKK" localSheetId="14" hidden="1">{"ss",#N/A,FALSE,"MODULE3"}</definedName>
    <definedName name="KKKK" localSheetId="15" hidden="1">{"ss",#N/A,FALSE,"MODULE3"}</definedName>
    <definedName name="KKKK" localSheetId="41" hidden="1">{"ss",#N/A,FALSE,"MODULE3"}</definedName>
    <definedName name="KKKK" localSheetId="40" hidden="1">{"ss",#N/A,FALSE,"MODULE3"}</definedName>
    <definedName name="KKKK" localSheetId="7" hidden="1">{"ss",#N/A,FALSE,"MODULE3"}</definedName>
    <definedName name="KKKK" localSheetId="17" hidden="1">{"ss",#N/A,FALSE,"MODULE3"}</definedName>
    <definedName name="KKKK" hidden="1">{"ss",#N/A,FALSE,"MODULE3"}</definedName>
    <definedName name="KKKKK" localSheetId="14" hidden="1">{"ss",#N/A,FALSE,"MODULE3"}</definedName>
    <definedName name="KKKKK" localSheetId="15" hidden="1">{"ss",#N/A,FALSE,"MODULE3"}</definedName>
    <definedName name="KKKKK" localSheetId="41" hidden="1">{"ss",#N/A,FALSE,"MODULE3"}</definedName>
    <definedName name="KKKKK" localSheetId="40" hidden="1">{"ss",#N/A,FALSE,"MODULE3"}</definedName>
    <definedName name="KKKKK" localSheetId="7" hidden="1">{"ss",#N/A,FALSE,"MODULE3"}</definedName>
    <definedName name="KKKKK" localSheetId="17" hidden="1">{"ss",#N/A,FALSE,"MODULE3"}</definedName>
    <definedName name="KKKKK" hidden="1">{"ss",#N/A,FALSE,"MODULE3"}</definedName>
    <definedName name="kkoko" localSheetId="41">#REF!</definedName>
    <definedName name="kkoko" localSheetId="40">#REF!</definedName>
    <definedName name="kkoko" localSheetId="7">#REF!</definedName>
    <definedName name="kkoko" localSheetId="5">#REF!</definedName>
    <definedName name="kkoko">#REF!</definedName>
    <definedName name="kl">[73]Publicbuilding!$R$46</definedName>
    <definedName name="ko" localSheetId="14" hidden="1">{#N/A,#N/A,FALSE,"MODULE3"}</definedName>
    <definedName name="ko" localSheetId="15" hidden="1">{#N/A,#N/A,FALSE,"MODULE3"}</definedName>
    <definedName name="ko" localSheetId="41" hidden="1">{#N/A,#N/A,FALSE,"MODULE3"}</definedName>
    <definedName name="ko" localSheetId="40" hidden="1">{#N/A,#N/A,FALSE,"MODULE3"}</definedName>
    <definedName name="ko" localSheetId="7" hidden="1">{#N/A,#N/A,FALSE,"MODULE3"}</definedName>
    <definedName name="ko" localSheetId="17" hidden="1">{#N/A,#N/A,FALSE,"MODULE3"}</definedName>
    <definedName name="ko" hidden="1">{#N/A,#N/A,FALSE,"MODULE3"}</definedName>
    <definedName name="Kontierung" localSheetId="41">#REF!</definedName>
    <definedName name="Kontierung" localSheetId="40">#REF!</definedName>
    <definedName name="Kontierung" localSheetId="7">#REF!</definedName>
    <definedName name="Kontierung" localSheetId="5">#REF!</definedName>
    <definedName name="Kontierung">#REF!</definedName>
    <definedName name="kskk" localSheetId="14" hidden="1">{#N/A,#N/A,FALSE,"COVER.XLS";#N/A,#N/A,FALSE,"RACT1.XLS";#N/A,#N/A,FALSE,"RACT2.XLS";#N/A,#N/A,FALSE,"ECCMP";#N/A,#N/A,FALSE,"WELDER.XLS"}</definedName>
    <definedName name="kskk" localSheetId="15" hidden="1">{#N/A,#N/A,FALSE,"COVER.XLS";#N/A,#N/A,FALSE,"RACT1.XLS";#N/A,#N/A,FALSE,"RACT2.XLS";#N/A,#N/A,FALSE,"ECCMP";#N/A,#N/A,FALSE,"WELDER.XLS"}</definedName>
    <definedName name="kskk" localSheetId="17" hidden="1">{#N/A,#N/A,FALSE,"COVER.XLS";#N/A,#N/A,FALSE,"RACT1.XLS";#N/A,#N/A,FALSE,"RACT2.XLS";#N/A,#N/A,FALSE,"ECCMP";#N/A,#N/A,FALSE,"WELDER.XLS"}</definedName>
    <definedName name="kskk" hidden="1">{#N/A,#N/A,FALSE,"COVER.XLS";#N/A,#N/A,FALSE,"RACT1.XLS";#N/A,#N/A,FALSE,"RACT2.XLS";#N/A,#N/A,FALSE,"ECCMP";#N/A,#N/A,FALSE,"WELDER.XLS"}</definedName>
    <definedName name="ku">[73]Publicbuilding!$Q$109</definedName>
    <definedName name="kutty" localSheetId="19">City&amp;" "&amp;State</definedName>
    <definedName name="kutty" localSheetId="2">City&amp;" "&amp;State</definedName>
    <definedName name="kutty" localSheetId="14">City&amp;" "&amp;State</definedName>
    <definedName name="kutty" localSheetId="1">City&amp;" "&amp;State</definedName>
    <definedName name="kutty" localSheetId="33">City&amp;" "&amp;State</definedName>
    <definedName name="kutty" localSheetId="15">City&amp;" "&amp;State</definedName>
    <definedName name="kutty" localSheetId="0">City&amp;" "&amp;State</definedName>
    <definedName name="kutty" localSheetId="4">City&amp;" "&amp;State</definedName>
    <definedName name="kutty" localSheetId="41">City&amp;" "&amp;State</definedName>
    <definedName name="kutty" localSheetId="40">City&amp;" "&amp;State</definedName>
    <definedName name="kutty" localSheetId="7">City&amp;" "&amp;State</definedName>
    <definedName name="kutty" localSheetId="3">City&amp;" "&amp;State</definedName>
    <definedName name="kutty" localSheetId="5">City&amp;" "&amp;State</definedName>
    <definedName name="kutty" localSheetId="17">City&amp;" "&amp;State</definedName>
    <definedName name="kutty">City&amp;" "&amp;State</definedName>
    <definedName name="kvs" localSheetId="14" hidden="1">{#N/A,#N/A,FALSE,"COVER1.XLS ";#N/A,#N/A,FALSE,"RACT1.XLS";#N/A,#N/A,FALSE,"RACT2.XLS";#N/A,#N/A,FALSE,"ECCMP";#N/A,#N/A,FALSE,"WELDER.XLS"}</definedName>
    <definedName name="kvs" localSheetId="15" hidden="1">{#N/A,#N/A,FALSE,"COVER1.XLS ";#N/A,#N/A,FALSE,"RACT1.XLS";#N/A,#N/A,FALSE,"RACT2.XLS";#N/A,#N/A,FALSE,"ECCMP";#N/A,#N/A,FALSE,"WELDER.XLS"}</definedName>
    <definedName name="kvs" localSheetId="17" hidden="1">{#N/A,#N/A,FALSE,"COVER1.XLS ";#N/A,#N/A,FALSE,"RACT1.XLS";#N/A,#N/A,FALSE,"RACT2.XLS";#N/A,#N/A,FALSE,"ECCMP";#N/A,#N/A,FALSE,"WELDER.XLS"}</definedName>
    <definedName name="kvs" hidden="1">{#N/A,#N/A,FALSE,"COVER1.XLS ";#N/A,#N/A,FALSE,"RACT1.XLS";#N/A,#N/A,FALSE,"RACT2.XLS";#N/A,#N/A,FALSE,"ECCMP";#N/A,#N/A,FALSE,"WELDER.XLS"}</definedName>
    <definedName name="l" localSheetId="14">{"'Bill No. 7'!$A$1:$G$32"}</definedName>
    <definedName name="l" localSheetId="15">{"'Bill No. 7'!$A$1:$G$32"}</definedName>
    <definedName name="l" localSheetId="41">{"'Bill No. 7'!$A$1:$G$32"}</definedName>
    <definedName name="l" localSheetId="40">{"'Bill No. 7'!$A$1:$G$32"}</definedName>
    <definedName name="l" localSheetId="7">{"'Bill No. 7'!$A$1:$G$32"}</definedName>
    <definedName name="l" localSheetId="17">{"'Bill No. 7'!$A$1:$G$32"}</definedName>
    <definedName name="l">{"'Bill No. 7'!$A$1:$G$32"}</definedName>
    <definedName name="l1pl" localSheetId="5">#REF!</definedName>
    <definedName name="l1pl">#REF!</definedName>
    <definedName name="labor" localSheetId="5">#REF!</definedName>
    <definedName name="labor">#REF!</definedName>
    <definedName name="labour">[54]labour!$A$4,[54]labour!$A$3,[54]labour!$A$2,[54]labour!$A:$H</definedName>
    <definedName name="LAC">[74]S2groupcode!$G$2</definedName>
    <definedName name="lacs">[75]S1BOQ!$HS$1</definedName>
    <definedName name="lakh">[49]dBase!$J$12</definedName>
    <definedName name="Last_Row">#N/A</definedName>
    <definedName name="Laufzeit" localSheetId="41">#REF!</definedName>
    <definedName name="Laufzeit" localSheetId="40">#REF!</definedName>
    <definedName name="Laufzeit" localSheetId="7">#REF!</definedName>
    <definedName name="Laufzeit" localSheetId="5">#REF!</definedName>
    <definedName name="Laufzeit">#REF!</definedName>
    <definedName name="LB" localSheetId="41">#REF!</definedName>
    <definedName name="LB" localSheetId="40">#REF!</definedName>
    <definedName name="LB" localSheetId="7">#REF!</definedName>
    <definedName name="LB" localSheetId="5">#REF!</definedName>
    <definedName name="LB">#REF!</definedName>
    <definedName name="lb.2" localSheetId="41">#REF!</definedName>
    <definedName name="lb.2" localSheetId="40">#REF!</definedName>
    <definedName name="lb.2" localSheetId="7">#REF!</definedName>
    <definedName name="lb.2" localSheetId="5">#REF!</definedName>
    <definedName name="lb.2">#REF!</definedName>
    <definedName name="LC" localSheetId="5">#REF!</definedName>
    <definedName name="LC">#REF!</definedName>
    <definedName name="lef" localSheetId="5">#REF!</definedName>
    <definedName name="lef">#REF!</definedName>
    <definedName name="lel" localSheetId="5">#REF!</definedName>
    <definedName name="lel">#REF!</definedName>
    <definedName name="len" localSheetId="5">[39]Intro!#REF!</definedName>
    <definedName name="len">[39]Intro!#REF!</definedName>
    <definedName name="lenbeam" localSheetId="5">[39]Intro!#REF!</definedName>
    <definedName name="lenbeam">[39]Intro!#REF!</definedName>
    <definedName name="lfpl" localSheetId="41">#REF!</definedName>
    <definedName name="lfpl" localSheetId="40">#REF!</definedName>
    <definedName name="lfpl" localSheetId="7">#REF!</definedName>
    <definedName name="lfpl" localSheetId="5">#REF!</definedName>
    <definedName name="lfpl">#REF!</definedName>
    <definedName name="LFT" localSheetId="41">#REF!</definedName>
    <definedName name="LFT" localSheetId="7">#REF!</definedName>
    <definedName name="LFT" localSheetId="5">#REF!</definedName>
    <definedName name="LFT">#REF!</definedName>
    <definedName name="library" localSheetId="41">#REF!</definedName>
    <definedName name="library" localSheetId="7">#REF!</definedName>
    <definedName name="library" localSheetId="5">#REF!</definedName>
    <definedName name="library">#REF!</definedName>
    <definedName name="limcount" hidden="1">1</definedName>
    <definedName name="lk" localSheetId="14" hidden="1">{"form-D1",#N/A,FALSE,"FORM-D1";"form-D1_amt",#N/A,FALSE,"FORM-D1"}</definedName>
    <definedName name="lk" localSheetId="15" hidden="1">{"form-D1",#N/A,FALSE,"FORM-D1";"form-D1_amt",#N/A,FALSE,"FORM-D1"}</definedName>
    <definedName name="lk" localSheetId="41" hidden="1">{"form-D1",#N/A,FALSE,"FORM-D1";"form-D1_amt",#N/A,FALSE,"FORM-D1"}</definedName>
    <definedName name="lk" localSheetId="40" hidden="1">{"form-D1",#N/A,FALSE,"FORM-D1";"form-D1_amt",#N/A,FALSE,"FORM-D1"}</definedName>
    <definedName name="lk" localSheetId="7" hidden="1">{"form-D1",#N/A,FALSE,"FORM-D1";"form-D1_amt",#N/A,FALSE,"FORM-D1"}</definedName>
    <definedName name="lk" localSheetId="17" hidden="1">{"form-D1",#N/A,FALSE,"FORM-D1";"form-D1_amt",#N/A,FALSE,"FORM-D1"}</definedName>
    <definedName name="lk" hidden="1">{"form-D1",#N/A,FALSE,"FORM-D1";"form-D1_amt",#N/A,FALSE,"FORM-D1"}</definedName>
    <definedName name="ll" localSheetId="14" hidden="1">{#N/A,#N/A,FALSE,"MODULE3"}</definedName>
    <definedName name="ll" localSheetId="15" hidden="1">{#N/A,#N/A,FALSE,"MODULE3"}</definedName>
    <definedName name="ll" localSheetId="41" hidden="1">{#N/A,#N/A,FALSE,"MODULE3"}</definedName>
    <definedName name="ll" localSheetId="40" hidden="1">{#N/A,#N/A,FALSE,"MODULE3"}</definedName>
    <definedName name="ll" localSheetId="7" hidden="1">{#N/A,#N/A,FALSE,"MODULE3"}</definedName>
    <definedName name="ll" localSheetId="17" hidden="1">{#N/A,#N/A,FALSE,"MODULE3"}</definedName>
    <definedName name="ll" hidden="1">{#N/A,#N/A,FALSE,"MODULE3"}</definedName>
    <definedName name="lll" localSheetId="14" hidden="1">{"form-D1",#N/A,FALSE,"FORM-D1";"form-D1_amt",#N/A,FALSE,"FORM-D1"}</definedName>
    <definedName name="lll" localSheetId="15" hidden="1">{"form-D1",#N/A,FALSE,"FORM-D1";"form-D1_amt",#N/A,FALSE,"FORM-D1"}</definedName>
    <definedName name="lll" localSheetId="41" hidden="1">{"form-D1",#N/A,FALSE,"FORM-D1";"form-D1_amt",#N/A,FALSE,"FORM-D1"}</definedName>
    <definedName name="lll" localSheetId="40" hidden="1">{"form-D1",#N/A,FALSE,"FORM-D1";"form-D1_amt",#N/A,FALSE,"FORM-D1"}</definedName>
    <definedName name="lll" localSheetId="7" hidden="1">{"form-D1",#N/A,FALSE,"FORM-D1";"form-D1_amt",#N/A,FALSE,"FORM-D1"}</definedName>
    <definedName name="lll" localSheetId="17" hidden="1">{"form-D1",#N/A,FALSE,"FORM-D1";"form-D1_amt",#N/A,FALSE,"FORM-D1"}</definedName>
    <definedName name="lll" hidden="1">{"form-D1",#N/A,FALSE,"FORM-D1";"form-D1_amt",#N/A,FALSE,"FORM-D1"}</definedName>
    <definedName name="llll" localSheetId="41">#REF!</definedName>
    <definedName name="llll" localSheetId="40">#REF!</definedName>
    <definedName name="llll" localSheetId="7">#REF!</definedName>
    <definedName name="llll" localSheetId="5">#REF!</definedName>
    <definedName name="llll">#REF!</definedName>
    <definedName name="LM" localSheetId="14" hidden="1">{"form-D1",#N/A,FALSE,"FORM-D1";"form-D1_amt",#N/A,FALSE,"FORM-D1"}</definedName>
    <definedName name="LM" localSheetId="15" hidden="1">{"form-D1",#N/A,FALSE,"FORM-D1";"form-D1_amt",#N/A,FALSE,"FORM-D1"}</definedName>
    <definedName name="LM" localSheetId="41" hidden="1">{"form-D1",#N/A,FALSE,"FORM-D1";"form-D1_amt",#N/A,FALSE,"FORM-D1"}</definedName>
    <definedName name="LM" localSheetId="40" hidden="1">{"form-D1",#N/A,FALSE,"FORM-D1";"form-D1_amt",#N/A,FALSE,"FORM-D1"}</definedName>
    <definedName name="LM" localSheetId="7" hidden="1">{"form-D1",#N/A,FALSE,"FORM-D1";"form-D1_amt",#N/A,FALSE,"FORM-D1"}</definedName>
    <definedName name="LM" localSheetId="17" hidden="1">{"form-D1",#N/A,FALSE,"FORM-D1";"form-D1_amt",#N/A,FALSE,"FORM-D1"}</definedName>
    <definedName name="LM" hidden="1">{"form-D1",#N/A,FALSE,"FORM-D1";"form-D1_amt",#N/A,FALSE,"FORM-D1"}</definedName>
    <definedName name="Loan_Amount" localSheetId="41">#REF!</definedName>
    <definedName name="Loan_Amount" localSheetId="40">#REF!</definedName>
    <definedName name="Loan_Amount" localSheetId="7">#REF!</definedName>
    <definedName name="Loan_Amount" localSheetId="5">#REF!</definedName>
    <definedName name="Loan_Amount">#REF!</definedName>
    <definedName name="Loan_Start" localSheetId="41">#REF!</definedName>
    <definedName name="Loan_Start" localSheetId="40">#REF!</definedName>
    <definedName name="Loan_Start" localSheetId="7">#REF!</definedName>
    <definedName name="Loan_Start" localSheetId="5">#REF!</definedName>
    <definedName name="Loan_Start">#REF!</definedName>
    <definedName name="Loan_Years" localSheetId="41">#REF!</definedName>
    <definedName name="Loan_Years" localSheetId="40">#REF!</definedName>
    <definedName name="Loan_Years" localSheetId="7">#REF!</definedName>
    <definedName name="Loan_Years" localSheetId="5">#REF!</definedName>
    <definedName name="Loan_Years">#REF!</definedName>
    <definedName name="Location" localSheetId="19">City&amp;" "&amp;State</definedName>
    <definedName name="Location" localSheetId="2">City&amp;" "&amp;State</definedName>
    <definedName name="Location" localSheetId="14">City&amp;" "&amp;State</definedName>
    <definedName name="Location" localSheetId="1">City&amp;" "&amp;State</definedName>
    <definedName name="Location" localSheetId="33">City&amp;" "&amp;State</definedName>
    <definedName name="Location" localSheetId="15">City&amp;" "&amp;State</definedName>
    <definedName name="Location" localSheetId="0">City&amp;" "&amp;State</definedName>
    <definedName name="Location" localSheetId="4">City&amp;" "&amp;State</definedName>
    <definedName name="Location" localSheetId="41">City&amp;" "&amp;State</definedName>
    <definedName name="Location" localSheetId="40">City&amp;" "&amp;State</definedName>
    <definedName name="Location" localSheetId="7">City&amp;" "&amp;State</definedName>
    <definedName name="Location" localSheetId="3">City&amp;" "&amp;State</definedName>
    <definedName name="Location" localSheetId="5">City&amp;" "&amp;State</definedName>
    <definedName name="Location" localSheetId="17">City&amp;" "&amp;State</definedName>
    <definedName name="Location">City&amp;" "&amp;State</definedName>
    <definedName name="locationb" localSheetId="19">City&amp;" "&amp;State</definedName>
    <definedName name="locationb" localSheetId="2">City&amp;" "&amp;State</definedName>
    <definedName name="locationb" localSheetId="14">City&amp;" "&amp;State</definedName>
    <definedName name="locationb" localSheetId="1">City&amp;" "&amp;State</definedName>
    <definedName name="locationb" localSheetId="33">City&amp;" "&amp;State</definedName>
    <definedName name="locationb" localSheetId="15">City&amp;" "&amp;State</definedName>
    <definedName name="locationb" localSheetId="0">City&amp;" "&amp;State</definedName>
    <definedName name="locationb" localSheetId="4">City&amp;" "&amp;State</definedName>
    <definedName name="locationb" localSheetId="41">City&amp;" "&amp;State</definedName>
    <definedName name="locationb" localSheetId="40">City&amp;" "&amp;State</definedName>
    <definedName name="locationb" localSheetId="7">City&amp;" "&amp;State</definedName>
    <definedName name="locationb" localSheetId="3">City&amp;" "&amp;State</definedName>
    <definedName name="locationb" localSheetId="5">City&amp;" "&amp;State</definedName>
    <definedName name="locationb" localSheetId="17">City&amp;" "&amp;State</definedName>
    <definedName name="locationb">City&amp;" "&amp;State</definedName>
    <definedName name="loi" localSheetId="14" hidden="1">{#N/A,#N/A,TRUE,"Front";#N/A,#N/A,TRUE,"Simple Letter";#N/A,#N/A,TRUE,"Inside";#N/A,#N/A,TRUE,"Contents";#N/A,#N/A,TRUE,"Basis";#N/A,#N/A,TRUE,"Inclusions";#N/A,#N/A,TRUE,"Exclusions";#N/A,#N/A,TRUE,"Areas";#N/A,#N/A,TRUE,"Summary";#N/A,#N/A,TRUE,"Detail"}</definedName>
    <definedName name="loi" localSheetId="15" hidden="1">{#N/A,#N/A,TRUE,"Front";#N/A,#N/A,TRUE,"Simple Letter";#N/A,#N/A,TRUE,"Inside";#N/A,#N/A,TRUE,"Contents";#N/A,#N/A,TRUE,"Basis";#N/A,#N/A,TRUE,"Inclusions";#N/A,#N/A,TRUE,"Exclusions";#N/A,#N/A,TRUE,"Areas";#N/A,#N/A,TRUE,"Summary";#N/A,#N/A,TRUE,"Detail"}</definedName>
    <definedName name="loi" localSheetId="41" hidden="1">{#N/A,#N/A,TRUE,"Front";#N/A,#N/A,TRUE,"Simple Letter";#N/A,#N/A,TRUE,"Inside";#N/A,#N/A,TRUE,"Contents";#N/A,#N/A,TRUE,"Basis";#N/A,#N/A,TRUE,"Inclusions";#N/A,#N/A,TRUE,"Exclusions";#N/A,#N/A,TRUE,"Areas";#N/A,#N/A,TRUE,"Summary";#N/A,#N/A,TRUE,"Detail"}</definedName>
    <definedName name="loi" localSheetId="40" hidden="1">{#N/A,#N/A,TRUE,"Front";#N/A,#N/A,TRUE,"Simple Letter";#N/A,#N/A,TRUE,"Inside";#N/A,#N/A,TRUE,"Contents";#N/A,#N/A,TRUE,"Basis";#N/A,#N/A,TRUE,"Inclusions";#N/A,#N/A,TRUE,"Exclusions";#N/A,#N/A,TRUE,"Areas";#N/A,#N/A,TRUE,"Summary";#N/A,#N/A,TRUE,"Detail"}</definedName>
    <definedName name="loi" localSheetId="7" hidden="1">{#N/A,#N/A,TRUE,"Front";#N/A,#N/A,TRUE,"Simple Letter";#N/A,#N/A,TRUE,"Inside";#N/A,#N/A,TRUE,"Contents";#N/A,#N/A,TRUE,"Basis";#N/A,#N/A,TRUE,"Inclusions";#N/A,#N/A,TRUE,"Exclusions";#N/A,#N/A,TRUE,"Areas";#N/A,#N/A,TRUE,"Summary";#N/A,#N/A,TRUE,"Detail"}</definedName>
    <definedName name="loi" localSheetId="17" hidden="1">{#N/A,#N/A,TRUE,"Front";#N/A,#N/A,TRUE,"Simple Letter";#N/A,#N/A,TRUE,"Inside";#N/A,#N/A,TRUE,"Contents";#N/A,#N/A,TRUE,"Basis";#N/A,#N/A,TRUE,"Inclusions";#N/A,#N/A,TRUE,"Exclusions";#N/A,#N/A,TRUE,"Areas";#N/A,#N/A,TRUE,"Summary";#N/A,#N/A,TRUE,"Detail"}</definedName>
    <definedName name="loi" hidden="1">{#N/A,#N/A,TRUE,"Front";#N/A,#N/A,TRUE,"Simple Letter";#N/A,#N/A,TRUE,"Inside";#N/A,#N/A,TRUE,"Contents";#N/A,#N/A,TRUE,"Basis";#N/A,#N/A,TRUE,"Inclusions";#N/A,#N/A,TRUE,"Exclusions";#N/A,#N/A,TRUE,"Areas";#N/A,#N/A,TRUE,"Summary";#N/A,#N/A,TRUE,"Detail"}</definedName>
    <definedName name="look" localSheetId="41">#REF!</definedName>
    <definedName name="look" localSheetId="40">#REF!</definedName>
    <definedName name="look" localSheetId="7">#REF!</definedName>
    <definedName name="look" localSheetId="5">#REF!</definedName>
    <definedName name="look">#REF!</definedName>
    <definedName name="lsec" localSheetId="41">#REF!</definedName>
    <definedName name="lsec" localSheetId="40">#REF!</definedName>
    <definedName name="lsec" localSheetId="7">#REF!</definedName>
    <definedName name="lsec" localSheetId="5">#REF!</definedName>
    <definedName name="lsec">#REF!</definedName>
    <definedName name="Lsec1" localSheetId="41">#REF!</definedName>
    <definedName name="Lsec1" localSheetId="40">#REF!</definedName>
    <definedName name="Lsec1" localSheetId="7">#REF!</definedName>
    <definedName name="Lsec1" localSheetId="5">#REF!</definedName>
    <definedName name="Lsec1">#REF!</definedName>
    <definedName name="Lsec2" localSheetId="5">#REF!</definedName>
    <definedName name="Lsec2">#REF!</definedName>
    <definedName name="Lsec3" localSheetId="5">#REF!</definedName>
    <definedName name="Lsec3">#REF!</definedName>
    <definedName name="Lsec4" localSheetId="5">#REF!</definedName>
    <definedName name="Lsec4">#REF!</definedName>
    <definedName name="Lsec5" localSheetId="5">#REF!</definedName>
    <definedName name="Lsec5">#REF!</definedName>
    <definedName name="Lsec6" localSheetId="5">#REF!</definedName>
    <definedName name="Lsec6">#REF!</definedName>
    <definedName name="lsec7" localSheetId="5">#REF!</definedName>
    <definedName name="lsec7">#REF!</definedName>
    <definedName name="lumnm" localSheetId="14" hidden="1">{#N/A,#N/A,TRUE,"Front";#N/A,#N/A,TRUE,"Simple Letter";#N/A,#N/A,TRUE,"Inside";#N/A,#N/A,TRUE,"Contents";#N/A,#N/A,TRUE,"Basis";#N/A,#N/A,TRUE,"Inclusions";#N/A,#N/A,TRUE,"Exclusions";#N/A,#N/A,TRUE,"Areas";#N/A,#N/A,TRUE,"Summary";#N/A,#N/A,TRUE,"Detail"}</definedName>
    <definedName name="lumnm" localSheetId="15" hidden="1">{#N/A,#N/A,TRUE,"Front";#N/A,#N/A,TRUE,"Simple Letter";#N/A,#N/A,TRUE,"Inside";#N/A,#N/A,TRUE,"Contents";#N/A,#N/A,TRUE,"Basis";#N/A,#N/A,TRUE,"Inclusions";#N/A,#N/A,TRUE,"Exclusions";#N/A,#N/A,TRUE,"Areas";#N/A,#N/A,TRUE,"Summary";#N/A,#N/A,TRUE,"Detail"}</definedName>
    <definedName name="lumnm" localSheetId="41" hidden="1">{#N/A,#N/A,TRUE,"Front";#N/A,#N/A,TRUE,"Simple Letter";#N/A,#N/A,TRUE,"Inside";#N/A,#N/A,TRUE,"Contents";#N/A,#N/A,TRUE,"Basis";#N/A,#N/A,TRUE,"Inclusions";#N/A,#N/A,TRUE,"Exclusions";#N/A,#N/A,TRUE,"Areas";#N/A,#N/A,TRUE,"Summary";#N/A,#N/A,TRUE,"Detail"}</definedName>
    <definedName name="lumnm" localSheetId="40" hidden="1">{#N/A,#N/A,TRUE,"Front";#N/A,#N/A,TRUE,"Simple Letter";#N/A,#N/A,TRUE,"Inside";#N/A,#N/A,TRUE,"Contents";#N/A,#N/A,TRUE,"Basis";#N/A,#N/A,TRUE,"Inclusions";#N/A,#N/A,TRUE,"Exclusions";#N/A,#N/A,TRUE,"Areas";#N/A,#N/A,TRUE,"Summary";#N/A,#N/A,TRUE,"Detail"}</definedName>
    <definedName name="lumnm" localSheetId="7" hidden="1">{#N/A,#N/A,TRUE,"Front";#N/A,#N/A,TRUE,"Simple Letter";#N/A,#N/A,TRUE,"Inside";#N/A,#N/A,TRUE,"Contents";#N/A,#N/A,TRUE,"Basis";#N/A,#N/A,TRUE,"Inclusions";#N/A,#N/A,TRUE,"Exclusions";#N/A,#N/A,TRUE,"Areas";#N/A,#N/A,TRUE,"Summary";#N/A,#N/A,TRUE,"Detail"}</definedName>
    <definedName name="lumnm" localSheetId="17" hidden="1">{#N/A,#N/A,TRUE,"Front";#N/A,#N/A,TRUE,"Simple Letter";#N/A,#N/A,TRUE,"Inside";#N/A,#N/A,TRUE,"Contents";#N/A,#N/A,TRUE,"Basis";#N/A,#N/A,TRUE,"Inclusions";#N/A,#N/A,TRUE,"Exclusions";#N/A,#N/A,TRUE,"Areas";#N/A,#N/A,TRUE,"Summary";#N/A,#N/A,TRUE,"Detail"}</definedName>
    <definedName name="lumnm" hidden="1">{#N/A,#N/A,TRUE,"Front";#N/A,#N/A,TRUE,"Simple Letter";#N/A,#N/A,TRUE,"Inside";#N/A,#N/A,TRUE,"Contents";#N/A,#N/A,TRUE,"Basis";#N/A,#N/A,TRUE,"Inclusions";#N/A,#N/A,TRUE,"Exclusions";#N/A,#N/A,TRUE,"Areas";#N/A,#N/A,TRUE,"Summary";#N/A,#N/A,TRUE,"Detail"}</definedName>
    <definedName name="m" localSheetId="14" hidden="1">{"form-D1",#N/A,FALSE,"FORM-D1";"form-D1_amt",#N/A,FALSE,"FORM-D1"}</definedName>
    <definedName name="m" localSheetId="15" hidden="1">{"form-D1",#N/A,FALSE,"FORM-D1";"form-D1_amt",#N/A,FALSE,"FORM-D1"}</definedName>
    <definedName name="m" localSheetId="41" hidden="1">{"form-D1",#N/A,FALSE,"FORM-D1";"form-D1_amt",#N/A,FALSE,"FORM-D1"}</definedName>
    <definedName name="m" localSheetId="40" hidden="1">{"form-D1",#N/A,FALSE,"FORM-D1";"form-D1_amt",#N/A,FALSE,"FORM-D1"}</definedName>
    <definedName name="m" localSheetId="7" hidden="1">{"form-D1",#N/A,FALSE,"FORM-D1";"form-D1_amt",#N/A,FALSE,"FORM-D1"}</definedName>
    <definedName name="m" localSheetId="17" hidden="1">{"form-D1",#N/A,FALSE,"FORM-D1";"form-D1_amt",#N/A,FALSE,"FORM-D1"}</definedName>
    <definedName name="m" hidden="1">{"form-D1",#N/A,FALSE,"FORM-D1";"form-D1_amt",#N/A,FALSE,"FORM-D1"}</definedName>
    <definedName name="M_25_box_Culvert" localSheetId="41">#REF!</definedName>
    <definedName name="M_25_box_Culvert" localSheetId="40">#REF!</definedName>
    <definedName name="M_25_box_Culvert" localSheetId="7">#REF!</definedName>
    <definedName name="M_25_box_Culvert" localSheetId="5">#REF!</definedName>
    <definedName name="M_25_box_Culvert">#REF!</definedName>
    <definedName name="M1x" localSheetId="41">[27]Design!#REF!</definedName>
    <definedName name="M1x" localSheetId="40">[27]Design!#REF!</definedName>
    <definedName name="M1x" localSheetId="7">[27]Design!#REF!</definedName>
    <definedName name="M1x" localSheetId="5">[27]Design!#REF!</definedName>
    <definedName name="M1x">[27]Design!#REF!</definedName>
    <definedName name="M1y" localSheetId="41">[27]Design!#REF!</definedName>
    <definedName name="M1y" localSheetId="40">[27]Design!#REF!</definedName>
    <definedName name="M1y" localSheetId="5">[27]Design!#REF!</definedName>
    <definedName name="M1y">[27]Design!#REF!</definedName>
    <definedName name="M2x" localSheetId="5">[27]Design!#REF!</definedName>
    <definedName name="M2x">[27]Design!#REF!</definedName>
    <definedName name="M2y" localSheetId="5">[27]Design!#REF!</definedName>
    <definedName name="M2y">[27]Design!#REF!</definedName>
    <definedName name="MACRO_9A" localSheetId="41">#REF!</definedName>
    <definedName name="MACRO_9A" localSheetId="40">#REF!</definedName>
    <definedName name="MACRO_9A" localSheetId="7">#REF!</definedName>
    <definedName name="MACRO_9A" localSheetId="5">#REF!</definedName>
    <definedName name="MACRO_9A">#REF!</definedName>
    <definedName name="MACRO_ALL" localSheetId="41">#REF!</definedName>
    <definedName name="MACRO_ALL" localSheetId="7">#REF!</definedName>
    <definedName name="MACRO_ALL" localSheetId="5">#REF!</definedName>
    <definedName name="MACRO_ALL">#REF!</definedName>
    <definedName name="MACRO_EXPEND" localSheetId="41">#REF!</definedName>
    <definedName name="MACRO_EXPEND" localSheetId="7">#REF!</definedName>
    <definedName name="MACRO_EXPEND" localSheetId="5">#REF!</definedName>
    <definedName name="MACRO_EXPEND">#REF!</definedName>
    <definedName name="MACRO_FORM9D" localSheetId="5">#REF!</definedName>
    <definedName name="MACRO_FORM9D">#REF!</definedName>
    <definedName name="MACRO_FUEL" localSheetId="5">#REF!</definedName>
    <definedName name="MACRO_FUEL">#REF!</definedName>
    <definedName name="MACRO_NUMBER" localSheetId="5">#REF!</definedName>
    <definedName name="MACRO_NUMBER">#REF!</definedName>
    <definedName name="MACRO_PLANT" localSheetId="5">#REF!</definedName>
    <definedName name="MACRO_PLANT">#REF!</definedName>
    <definedName name="mactan">[32]Mactan!$A$1:$Z$1173</definedName>
    <definedName name="Man" localSheetId="14" hidden="1">{"form-D1",#N/A,FALSE,"FORM-D1";"form-D1_amt",#N/A,FALSE,"FORM-D1"}</definedName>
    <definedName name="Man" localSheetId="15" hidden="1">{"form-D1",#N/A,FALSE,"FORM-D1";"form-D1_amt",#N/A,FALSE,"FORM-D1"}</definedName>
    <definedName name="Man" localSheetId="41" hidden="1">{"form-D1",#N/A,FALSE,"FORM-D1";"form-D1_amt",#N/A,FALSE,"FORM-D1"}</definedName>
    <definedName name="Man" localSheetId="40" hidden="1">{"form-D1",#N/A,FALSE,"FORM-D1";"form-D1_amt",#N/A,FALSE,"FORM-D1"}</definedName>
    <definedName name="Man" localSheetId="7" hidden="1">{"form-D1",#N/A,FALSE,"FORM-D1";"form-D1_amt",#N/A,FALSE,"FORM-D1"}</definedName>
    <definedName name="Man" localSheetId="17" hidden="1">{"form-D1",#N/A,FALSE,"FORM-D1";"form-D1_amt",#N/A,FALSE,"FORM-D1"}</definedName>
    <definedName name="Man" hidden="1">{"form-D1",#N/A,FALSE,"FORM-D1";"form-D1_amt",#N/A,FALSE,"FORM-D1"}</definedName>
    <definedName name="mandaue">[32]Mandaue!$A$1:$T$1143</definedName>
    <definedName name="mani" localSheetId="14" hidden="1">{"form-D1",#N/A,FALSE,"FORM-D1";"form-D1_amt",#N/A,FALSE,"FORM-D1"}</definedName>
    <definedName name="mani" localSheetId="15" hidden="1">{"form-D1",#N/A,FALSE,"FORM-D1";"form-D1_amt",#N/A,FALSE,"FORM-D1"}</definedName>
    <definedName name="mani" localSheetId="41" hidden="1">{"form-D1",#N/A,FALSE,"FORM-D1";"form-D1_amt",#N/A,FALSE,"FORM-D1"}</definedName>
    <definedName name="mani" localSheetId="40" hidden="1">{"form-D1",#N/A,FALSE,"FORM-D1";"form-D1_amt",#N/A,FALSE,"FORM-D1"}</definedName>
    <definedName name="mani" localSheetId="7" hidden="1">{"form-D1",#N/A,FALSE,"FORM-D1";"form-D1_amt",#N/A,FALSE,"FORM-D1"}</definedName>
    <definedName name="mani" localSheetId="17" hidden="1">{"form-D1",#N/A,FALSE,"FORM-D1";"form-D1_amt",#N/A,FALSE,"FORM-D1"}</definedName>
    <definedName name="mani" hidden="1">{"form-D1",#N/A,FALSE,"FORM-D1";"form-D1_amt",#N/A,FALSE,"FORM-D1"}</definedName>
    <definedName name="Manish" localSheetId="14" hidden="1">{"form-D1",#N/A,FALSE,"FORM-D1";"form-D1_amt",#N/A,FALSE,"FORM-D1"}</definedName>
    <definedName name="Manish" localSheetId="15" hidden="1">{"form-D1",#N/A,FALSE,"FORM-D1";"form-D1_amt",#N/A,FALSE,"FORM-D1"}</definedName>
    <definedName name="Manish" localSheetId="41" hidden="1">{"form-D1",#N/A,FALSE,"FORM-D1";"form-D1_amt",#N/A,FALSE,"FORM-D1"}</definedName>
    <definedName name="Manish" localSheetId="40" hidden="1">{"form-D1",#N/A,FALSE,"FORM-D1";"form-D1_amt",#N/A,FALSE,"FORM-D1"}</definedName>
    <definedName name="Manish" localSheetId="7" hidden="1">{"form-D1",#N/A,FALSE,"FORM-D1";"form-D1_amt",#N/A,FALSE,"FORM-D1"}</definedName>
    <definedName name="Manish" localSheetId="17" hidden="1">{"form-D1",#N/A,FALSE,"FORM-D1";"form-D1_amt",#N/A,FALSE,"FORM-D1"}</definedName>
    <definedName name="Manish" hidden="1">{"form-D1",#N/A,FALSE,"FORM-D1";"form-D1_amt",#N/A,FALSE,"FORM-D1"}</definedName>
    <definedName name="Manpower" localSheetId="41">#REF!</definedName>
    <definedName name="Manpower" localSheetId="40">#REF!</definedName>
    <definedName name="Manpower" localSheetId="7">#REF!</definedName>
    <definedName name="Manpower" localSheetId="5">#REF!</definedName>
    <definedName name="Manpower">#REF!</definedName>
    <definedName name="Manpower1" localSheetId="14" hidden="1">{#N/A,#N/A,FALSE,"MODULE3"}</definedName>
    <definedName name="Manpower1" localSheetId="15" hidden="1">{#N/A,#N/A,FALSE,"MODULE3"}</definedName>
    <definedName name="Manpower1" localSheetId="41" hidden="1">{#N/A,#N/A,FALSE,"MODULE3"}</definedName>
    <definedName name="Manpower1" localSheetId="40" hidden="1">{#N/A,#N/A,FALSE,"MODULE3"}</definedName>
    <definedName name="Manpower1" localSheetId="7" hidden="1">{#N/A,#N/A,FALSE,"MODULE3"}</definedName>
    <definedName name="Manpower1" localSheetId="17" hidden="1">{#N/A,#N/A,FALSE,"MODULE3"}</definedName>
    <definedName name="Manpower1" hidden="1">{#N/A,#N/A,FALSE,"MODULE3"}</definedName>
    <definedName name="march_qty" localSheetId="41">#REF!</definedName>
    <definedName name="march_qty" localSheetId="40">#REF!</definedName>
    <definedName name="march_qty" localSheetId="7">#REF!</definedName>
    <definedName name="march_qty" localSheetId="5">#REF!</definedName>
    <definedName name="march_qty">#REF!</definedName>
    <definedName name="MARCO_ALL" localSheetId="41">#REF!</definedName>
    <definedName name="MARCO_ALL" localSheetId="40">#REF!</definedName>
    <definedName name="MARCO_ALL" localSheetId="7">#REF!</definedName>
    <definedName name="MARCO_ALL" localSheetId="5">#REF!</definedName>
    <definedName name="MARCO_ALL">#REF!</definedName>
    <definedName name="MARCO_FCST" localSheetId="41">#REF!</definedName>
    <definedName name="MARCO_FCST" localSheetId="40">#REF!</definedName>
    <definedName name="MARCO_FCST" localSheetId="7">#REF!</definedName>
    <definedName name="MARCO_FCST" localSheetId="5">#REF!</definedName>
    <definedName name="MARCO_FCST">#REF!</definedName>
    <definedName name="MARCO_FIN" localSheetId="5">#REF!</definedName>
    <definedName name="MARCO_FIN">#REF!</definedName>
    <definedName name="MARCO_NSC" localSheetId="5">#REF!</definedName>
    <definedName name="MARCO_NSC">#REF!</definedName>
    <definedName name="MARCO_PRELIM" localSheetId="5">#REF!</definedName>
    <definedName name="MARCO_PRELIM">#REF!</definedName>
    <definedName name="MARCO_TRADE" localSheetId="5">#REF!</definedName>
    <definedName name="MARCO_TRADE">#REF!</definedName>
    <definedName name="Markup" localSheetId="5">1+'Top Sheet'!MarkupPercent</definedName>
    <definedName name="Markup">#N/A</definedName>
    <definedName name="MarkupPercent" localSheetId="41">#REF!</definedName>
    <definedName name="MarkupPercent" localSheetId="40">#REF!</definedName>
    <definedName name="MarkupPercent" localSheetId="7">#REF!</definedName>
    <definedName name="MarkupPercent" localSheetId="5">#REF!</definedName>
    <definedName name="MarkupPercent">#REF!</definedName>
    <definedName name="MARY1" localSheetId="41">#REF!</definedName>
    <definedName name="MARY1" localSheetId="40">#REF!</definedName>
    <definedName name="MARY1" localSheetId="7">#REF!</definedName>
    <definedName name="MARY1" localSheetId="5">#REF!</definedName>
    <definedName name="MARY1">#REF!</definedName>
    <definedName name="MARY2" localSheetId="41">#REF!</definedName>
    <definedName name="MARY2" localSheetId="40">#REF!</definedName>
    <definedName name="MARY2" localSheetId="7">#REF!</definedName>
    <definedName name="MARY2" localSheetId="5">#REF!</definedName>
    <definedName name="MARY2">#REF!</definedName>
    <definedName name="Mat" localSheetId="5">#REF!</definedName>
    <definedName name="Mat">#REF!</definedName>
    <definedName name="material" localSheetId="5">#REF!</definedName>
    <definedName name="material">#REF!</definedName>
    <definedName name="Matl_Off_Site" localSheetId="5">#REF!</definedName>
    <definedName name="Matl_Off_Site">#REF!</definedName>
    <definedName name="maxmom" localSheetId="14">[39]Intro!#REF!</definedName>
    <definedName name="maxmom" localSheetId="15">[39]Intro!#REF!</definedName>
    <definedName name="maxmom" localSheetId="41">[39]Intro!#REF!</definedName>
    <definedName name="maxmom" localSheetId="40">[39]Intro!#REF!</definedName>
    <definedName name="maxmom" localSheetId="7">[39]Intro!#REF!</definedName>
    <definedName name="maxmom" localSheetId="5">[39]Intro!#REF!</definedName>
    <definedName name="maxmom" localSheetId="17">[39]Intro!#REF!</definedName>
    <definedName name="maxmom">[39]Intro!#REF!</definedName>
    <definedName name="MB_Nos" localSheetId="14">[47]Piling!$AH$9:$AH$206</definedName>
    <definedName name="MB_Nos" localSheetId="15">[47]Piling!$AH$9:$AH$206</definedName>
    <definedName name="MB_Nos" localSheetId="40">[47]Piling!$AH$9:$AH$206</definedName>
    <definedName name="MB_Nos" localSheetId="7">[47]Piling!$AH$9:$AH$206</definedName>
    <definedName name="MB_Nos">[47]Piling!$AH$9:$AH$206</definedName>
    <definedName name="mbmnb" localSheetId="41">'[24]發包單價差-車站組鋼筋'!#REF!</definedName>
    <definedName name="mbmnb" localSheetId="40">'[24]發包單價差-車站組鋼筋'!#REF!</definedName>
    <definedName name="mbmnb" localSheetId="7">'[24]發包單價差-車站組鋼筋'!#REF!</definedName>
    <definedName name="mbmnb" localSheetId="5">'[24]發包單價差-車站組鋼筋'!#REF!</definedName>
    <definedName name="mbmnb">'[24]發包單價差-車站組鋼筋'!#REF!</definedName>
    <definedName name="mbn">'[57]UNP-NCW '!$F$17</definedName>
    <definedName name="MC_1" localSheetId="22">#REF!</definedName>
    <definedName name="MC_1" localSheetId="41">#REF!</definedName>
    <definedName name="MC_1" localSheetId="40">#REF!</definedName>
    <definedName name="MC_1" localSheetId="7">#REF!</definedName>
    <definedName name="MC_1">#REF!</definedName>
    <definedName name="mc_1_no" localSheetId="22">#REF!</definedName>
    <definedName name="mc_1_no" localSheetId="41">#REF!</definedName>
    <definedName name="mc_1_no" localSheetId="7">#REF!</definedName>
    <definedName name="mc_1_no">#REF!</definedName>
    <definedName name="mc_1_pending" localSheetId="22">#REF!</definedName>
    <definedName name="mc_1_pending" localSheetId="41">#REF!</definedName>
    <definedName name="mc_1_pending" localSheetId="7">#REF!</definedName>
    <definedName name="mc_1_pending">#REF!</definedName>
    <definedName name="Median." localSheetId="14" hidden="1">{"'Bill No. 7'!$A$1:$G$32"}</definedName>
    <definedName name="Median." localSheetId="15" hidden="1">{"'Bill No. 7'!$A$1:$G$32"}</definedName>
    <definedName name="Median." localSheetId="41" hidden="1">{"'Bill No. 7'!$A$1:$G$32"}</definedName>
    <definedName name="Median." localSheetId="40" hidden="1">{"'Bill No. 7'!$A$1:$G$32"}</definedName>
    <definedName name="Median." localSheetId="7" hidden="1">{"'Bill No. 7'!$A$1:$G$32"}</definedName>
    <definedName name="Median." localSheetId="17" hidden="1">{"'Bill No. 7'!$A$1:$G$32"}</definedName>
    <definedName name="Median." hidden="1">{"'Bill No. 7'!$A$1:$G$32"}</definedName>
    <definedName name="mgm" localSheetId="5">'[2]#REF'!#REF!</definedName>
    <definedName name="mgm">'[2]#REF'!#REF!</definedName>
    <definedName name="mhjj" localSheetId="14" hidden="1">{"'Bill No. 7'!$A$1:$G$32"}</definedName>
    <definedName name="mhjj" localSheetId="15" hidden="1">{"'Bill No. 7'!$A$1:$G$32"}</definedName>
    <definedName name="mhjj" localSheetId="41" hidden="1">{"'Bill No. 7'!$A$1:$G$32"}</definedName>
    <definedName name="mhjj" localSheetId="40" hidden="1">{"'Bill No. 7'!$A$1:$G$32"}</definedName>
    <definedName name="mhjj" localSheetId="7" hidden="1">{"'Bill No. 7'!$A$1:$G$32"}</definedName>
    <definedName name="mhjj" localSheetId="17" hidden="1">{"'Bill No. 7'!$A$1:$G$32"}</definedName>
    <definedName name="mhjj" hidden="1">{"'Bill No. 7'!$A$1:$G$32"}</definedName>
    <definedName name="mhsplca" localSheetId="5">[39]Intro!#REF!</definedName>
    <definedName name="mhsplca">[39]Intro!#REF!</definedName>
    <definedName name="mm">[73]Publicbuilding!$Q$109</definedName>
    <definedName name="MMForBU" localSheetId="41">#REF!</definedName>
    <definedName name="MMForBU" localSheetId="40">#REF!</definedName>
    <definedName name="MMForBU" localSheetId="7">#REF!</definedName>
    <definedName name="MMForBU" localSheetId="5">#REF!</definedName>
    <definedName name="MMForBU">#REF!</definedName>
    <definedName name="MMForC260" localSheetId="41">#REF!</definedName>
    <definedName name="MMForC260" localSheetId="7">#REF!</definedName>
    <definedName name="MMForC260" localSheetId="5">#REF!</definedName>
    <definedName name="MMForC260">#REF!</definedName>
    <definedName name="MMForC270" localSheetId="41">#REF!</definedName>
    <definedName name="MMForC270" localSheetId="7">#REF!</definedName>
    <definedName name="MMForC270" localSheetId="5">#REF!</definedName>
    <definedName name="MMForC270">#REF!</definedName>
    <definedName name="MMForJV" localSheetId="5">#REF!</definedName>
    <definedName name="MMForJV">#REF!</definedName>
    <definedName name="MMForPM" localSheetId="5">#REF!</definedName>
    <definedName name="MMForPM">#REF!</definedName>
    <definedName name="MMForRD" localSheetId="5">#REF!</definedName>
    <definedName name="MMForRD">#REF!</definedName>
    <definedName name="MMForTun" localSheetId="5">#REF!</definedName>
    <definedName name="MMForTun">#REF!</definedName>
    <definedName name="MMLocBU" localSheetId="5">#REF!</definedName>
    <definedName name="MMLocBU">#REF!</definedName>
    <definedName name="MMLocC260" localSheetId="5">#REF!</definedName>
    <definedName name="MMLocC260">#REF!</definedName>
    <definedName name="MMLocC270" localSheetId="5">#REF!</definedName>
    <definedName name="MMLocC270">#REF!</definedName>
    <definedName name="MMLocJV" localSheetId="5">#REF!</definedName>
    <definedName name="MMLocJV">#REF!</definedName>
    <definedName name="MMLocPM" localSheetId="5">#REF!</definedName>
    <definedName name="MMLocPM">#REF!</definedName>
    <definedName name="MMLocRD" localSheetId="5">#REF!</definedName>
    <definedName name="MMLocRD">#REF!</definedName>
    <definedName name="MMLocTun" localSheetId="5">#REF!</definedName>
    <definedName name="MMLocTun">#REF!</definedName>
    <definedName name="mohan" localSheetId="14" hidden="1">{"form-D1",#N/A,FALSE,"FORM-D1";"form-D1_amt",#N/A,FALSE,"FORM-D1"}</definedName>
    <definedName name="mohan" localSheetId="15" hidden="1">{"form-D1",#N/A,FALSE,"FORM-D1";"form-D1_amt",#N/A,FALSE,"FORM-D1"}</definedName>
    <definedName name="mohan" localSheetId="41" hidden="1">{"form-D1",#N/A,FALSE,"FORM-D1";"form-D1_amt",#N/A,FALSE,"FORM-D1"}</definedName>
    <definedName name="mohan" localSheetId="40" hidden="1">{"form-D1",#N/A,FALSE,"FORM-D1";"form-D1_amt",#N/A,FALSE,"FORM-D1"}</definedName>
    <definedName name="mohan" localSheetId="7" hidden="1">{"form-D1",#N/A,FALSE,"FORM-D1";"form-D1_amt",#N/A,FALSE,"FORM-D1"}</definedName>
    <definedName name="mohan" localSheetId="17" hidden="1">{"form-D1",#N/A,FALSE,"FORM-D1";"form-D1_amt",#N/A,FALSE,"FORM-D1"}</definedName>
    <definedName name="mohan" hidden="1">{"form-D1",#N/A,FALSE,"FORM-D1";"form-D1_amt",#N/A,FALSE,"FORM-D1"}</definedName>
    <definedName name="Month" localSheetId="41">#REF!</definedName>
    <definedName name="Month" localSheetId="40">#REF!</definedName>
    <definedName name="Month" localSheetId="7">#REF!</definedName>
    <definedName name="Month" localSheetId="5">#REF!</definedName>
    <definedName name="Month">#REF!</definedName>
    <definedName name="MOS_Arcylic" localSheetId="14" hidden="1">{#N/A,#N/A,FALSE,"GS";#N/A,#N/A,FALSE,"Cost Code Summary";#N/A,#N/A,FALSE,"VO";#N/A,#N/A,FALSE,"CUM FLUCT";#N/A,#N/A,FALSE,"Fluct";#N/A,#N/A,FALSE,"Bill 3";#N/A,#N/A,FALSE,"Bill 4";#N/A,#N/A,FALSE,"bill 5";#N/A,#N/A,FALSE,"Bill 7";#N/A,#N/A,FALSE,"Bill 8";#N/A,#N/A,FALSE,"Bill 10";#N/A,#N/A,FALSE,"Bill 12"}</definedName>
    <definedName name="MOS_Arcylic" localSheetId="15" hidden="1">{#N/A,#N/A,FALSE,"GS";#N/A,#N/A,FALSE,"Cost Code Summary";#N/A,#N/A,FALSE,"VO";#N/A,#N/A,FALSE,"CUM FLUCT";#N/A,#N/A,FALSE,"Fluct";#N/A,#N/A,FALSE,"Bill 3";#N/A,#N/A,FALSE,"Bill 4";#N/A,#N/A,FALSE,"bill 5";#N/A,#N/A,FALSE,"Bill 7";#N/A,#N/A,FALSE,"Bill 8";#N/A,#N/A,FALSE,"Bill 10";#N/A,#N/A,FALSE,"Bill 12"}</definedName>
    <definedName name="MOS_Arcylic" localSheetId="41" hidden="1">{#N/A,#N/A,FALSE,"GS";#N/A,#N/A,FALSE,"Cost Code Summary";#N/A,#N/A,FALSE,"VO";#N/A,#N/A,FALSE,"CUM FLUCT";#N/A,#N/A,FALSE,"Fluct";#N/A,#N/A,FALSE,"Bill 3";#N/A,#N/A,FALSE,"Bill 4";#N/A,#N/A,FALSE,"bill 5";#N/A,#N/A,FALSE,"Bill 7";#N/A,#N/A,FALSE,"Bill 8";#N/A,#N/A,FALSE,"Bill 10";#N/A,#N/A,FALSE,"Bill 12"}</definedName>
    <definedName name="MOS_Arcylic" localSheetId="40" hidden="1">{#N/A,#N/A,FALSE,"GS";#N/A,#N/A,FALSE,"Cost Code Summary";#N/A,#N/A,FALSE,"VO";#N/A,#N/A,FALSE,"CUM FLUCT";#N/A,#N/A,FALSE,"Fluct";#N/A,#N/A,FALSE,"Bill 3";#N/A,#N/A,FALSE,"Bill 4";#N/A,#N/A,FALSE,"bill 5";#N/A,#N/A,FALSE,"Bill 7";#N/A,#N/A,FALSE,"Bill 8";#N/A,#N/A,FALSE,"Bill 10";#N/A,#N/A,FALSE,"Bill 12"}</definedName>
    <definedName name="MOS_Arcylic" localSheetId="7" hidden="1">{#N/A,#N/A,FALSE,"GS";#N/A,#N/A,FALSE,"Cost Code Summary";#N/A,#N/A,FALSE,"VO";#N/A,#N/A,FALSE,"CUM FLUCT";#N/A,#N/A,FALSE,"Fluct";#N/A,#N/A,FALSE,"Bill 3";#N/A,#N/A,FALSE,"Bill 4";#N/A,#N/A,FALSE,"bill 5";#N/A,#N/A,FALSE,"Bill 7";#N/A,#N/A,FALSE,"Bill 8";#N/A,#N/A,FALSE,"Bill 10";#N/A,#N/A,FALSE,"Bill 12"}</definedName>
    <definedName name="MOS_Arcylic" localSheetId="17" hidden="1">{#N/A,#N/A,FALSE,"GS";#N/A,#N/A,FALSE,"Cost Code Summary";#N/A,#N/A,FALSE,"VO";#N/A,#N/A,FALSE,"CUM FLUCT";#N/A,#N/A,FALSE,"Fluct";#N/A,#N/A,FALSE,"Bill 3";#N/A,#N/A,FALSE,"Bill 4";#N/A,#N/A,FALSE,"bill 5";#N/A,#N/A,FALSE,"Bill 7";#N/A,#N/A,FALSE,"Bill 8";#N/A,#N/A,FALSE,"Bill 10";#N/A,#N/A,FALSE,"Bill 12"}</definedName>
    <definedName name="MOS_Arcylic" hidden="1">{#N/A,#N/A,FALSE,"GS";#N/A,#N/A,FALSE,"Cost Code Summary";#N/A,#N/A,FALSE,"VO";#N/A,#N/A,FALSE,"CUM FLUCT";#N/A,#N/A,FALSE,"Fluct";#N/A,#N/A,FALSE,"Bill 3";#N/A,#N/A,FALSE,"Bill 4";#N/A,#N/A,FALSE,"bill 5";#N/A,#N/A,FALSE,"Bill 7";#N/A,#N/A,FALSE,"Bill 8";#N/A,#N/A,FALSE,"Bill 10";#N/A,#N/A,FALSE,"Bill 12"}</definedName>
    <definedName name="mq" localSheetId="41">#REF!</definedName>
    <definedName name="mq" localSheetId="40">#REF!</definedName>
    <definedName name="mq" localSheetId="7">#REF!</definedName>
    <definedName name="mq" localSheetId="5">#REF!</definedName>
    <definedName name="mq">#REF!</definedName>
    <definedName name="mrf" localSheetId="41">#REF!</definedName>
    <definedName name="mrf" localSheetId="40">#REF!</definedName>
    <definedName name="mrf" localSheetId="7">#REF!</definedName>
    <definedName name="mrf" localSheetId="5">#REF!</definedName>
    <definedName name="mrf">#REF!</definedName>
    <definedName name="MS200202rev2" localSheetId="41">#REF!</definedName>
    <definedName name="MS200202rev2" localSheetId="40">#REF!</definedName>
    <definedName name="MS200202rev2" localSheetId="7">#REF!</definedName>
    <definedName name="MS200202rev2" localSheetId="5">#REF!</definedName>
    <definedName name="MS200202rev2">#REF!</definedName>
    <definedName name="ms2002may1706" localSheetId="5">#REF!</definedName>
    <definedName name="ms2002may1706">#REF!</definedName>
    <definedName name="msjune1807" localSheetId="5">#REF!</definedName>
    <definedName name="msjune1807">#REF!</definedName>
    <definedName name="mukesh" localSheetId="14" hidden="1">{"form-D1",#N/A,FALSE,"FORM-D1";"form-D1_amt",#N/A,FALSE,"FORM-D1"}</definedName>
    <definedName name="mukesh" localSheetId="15" hidden="1">{"form-D1",#N/A,FALSE,"FORM-D1";"form-D1_amt",#N/A,FALSE,"FORM-D1"}</definedName>
    <definedName name="mukesh" localSheetId="41" hidden="1">{"form-D1",#N/A,FALSE,"FORM-D1";"form-D1_amt",#N/A,FALSE,"FORM-D1"}</definedName>
    <definedName name="mukesh" localSheetId="40" hidden="1">{"form-D1",#N/A,FALSE,"FORM-D1";"form-D1_amt",#N/A,FALSE,"FORM-D1"}</definedName>
    <definedName name="mukesh" localSheetId="7" hidden="1">{"form-D1",#N/A,FALSE,"FORM-D1";"form-D1_amt",#N/A,FALSE,"FORM-D1"}</definedName>
    <definedName name="mukesh" localSheetId="17" hidden="1">{"form-D1",#N/A,FALSE,"FORM-D1";"form-D1_amt",#N/A,FALSE,"FORM-D1"}</definedName>
    <definedName name="mukesh" hidden="1">{"form-D1",#N/A,FALSE,"FORM-D1";"form-D1_amt",#N/A,FALSE,"FORM-D1"}</definedName>
    <definedName name="MUTHU" localSheetId="41">#REF!</definedName>
    <definedName name="MUTHU" localSheetId="40">#REF!</definedName>
    <definedName name="MUTHU" localSheetId="7">#REF!</definedName>
    <definedName name="MUTHU" localSheetId="5">#REF!</definedName>
    <definedName name="MUTHU">#REF!</definedName>
    <definedName name="mvecc" localSheetId="41">#REF!</definedName>
    <definedName name="mvecc" localSheetId="40">#REF!</definedName>
    <definedName name="mvecc" localSheetId="7">#REF!</definedName>
    <definedName name="mvecc" localSheetId="5">#REF!</definedName>
    <definedName name="mvecc">#REF!</definedName>
    <definedName name="mvwt" localSheetId="41">#REF!</definedName>
    <definedName name="mvwt" localSheetId="40">#REF!</definedName>
    <definedName name="mvwt" localSheetId="7">#REF!</definedName>
    <definedName name="mvwt" localSheetId="5">#REF!</definedName>
    <definedName name="mvwt">#REF!</definedName>
    <definedName name="N" localSheetId="41">[9]PROCTOR!#REF!</definedName>
    <definedName name="N" localSheetId="40">[9]PROCTOR!#REF!</definedName>
    <definedName name="N" localSheetId="7">[9]PROCTOR!#REF!</definedName>
    <definedName name="N" localSheetId="5">[9]PROCTOR!#REF!</definedName>
    <definedName name="N">[9]PROCTOR!#REF!</definedName>
    <definedName name="name" localSheetId="41">#REF!</definedName>
    <definedName name="name" localSheetId="40">#REF!</definedName>
    <definedName name="name" localSheetId="7">#REF!</definedName>
    <definedName name="name" localSheetId="5">#REF!</definedName>
    <definedName name="name">#REF!</definedName>
    <definedName name="nbc" localSheetId="14" hidden="1">{#N/A,#N/A,TRUE,"Front";#N/A,#N/A,TRUE,"Simple Letter";#N/A,#N/A,TRUE,"Inside";#N/A,#N/A,TRUE,"Contents";#N/A,#N/A,TRUE,"Basis";#N/A,#N/A,TRUE,"Inclusions";#N/A,#N/A,TRUE,"Exclusions";#N/A,#N/A,TRUE,"Areas";#N/A,#N/A,TRUE,"Summary";#N/A,#N/A,TRUE,"Detail"}</definedName>
    <definedName name="nbc" localSheetId="15" hidden="1">{#N/A,#N/A,TRUE,"Front";#N/A,#N/A,TRUE,"Simple Letter";#N/A,#N/A,TRUE,"Inside";#N/A,#N/A,TRUE,"Contents";#N/A,#N/A,TRUE,"Basis";#N/A,#N/A,TRUE,"Inclusions";#N/A,#N/A,TRUE,"Exclusions";#N/A,#N/A,TRUE,"Areas";#N/A,#N/A,TRUE,"Summary";#N/A,#N/A,TRUE,"Detail"}</definedName>
    <definedName name="nbc" localSheetId="41" hidden="1">{#N/A,#N/A,TRUE,"Front";#N/A,#N/A,TRUE,"Simple Letter";#N/A,#N/A,TRUE,"Inside";#N/A,#N/A,TRUE,"Contents";#N/A,#N/A,TRUE,"Basis";#N/A,#N/A,TRUE,"Inclusions";#N/A,#N/A,TRUE,"Exclusions";#N/A,#N/A,TRUE,"Areas";#N/A,#N/A,TRUE,"Summary";#N/A,#N/A,TRUE,"Detail"}</definedName>
    <definedName name="nbc" localSheetId="40" hidden="1">{#N/A,#N/A,TRUE,"Front";#N/A,#N/A,TRUE,"Simple Letter";#N/A,#N/A,TRUE,"Inside";#N/A,#N/A,TRUE,"Contents";#N/A,#N/A,TRUE,"Basis";#N/A,#N/A,TRUE,"Inclusions";#N/A,#N/A,TRUE,"Exclusions";#N/A,#N/A,TRUE,"Areas";#N/A,#N/A,TRUE,"Summary";#N/A,#N/A,TRUE,"Detail"}</definedName>
    <definedName name="nbc" localSheetId="7" hidden="1">{#N/A,#N/A,TRUE,"Front";#N/A,#N/A,TRUE,"Simple Letter";#N/A,#N/A,TRUE,"Inside";#N/A,#N/A,TRUE,"Contents";#N/A,#N/A,TRUE,"Basis";#N/A,#N/A,TRUE,"Inclusions";#N/A,#N/A,TRUE,"Exclusions";#N/A,#N/A,TRUE,"Areas";#N/A,#N/A,TRUE,"Summary";#N/A,#N/A,TRUE,"Detail"}</definedName>
    <definedName name="nbc" localSheetId="17" hidden="1">{#N/A,#N/A,TRUE,"Front";#N/A,#N/A,TRUE,"Simple Letter";#N/A,#N/A,TRUE,"Inside";#N/A,#N/A,TRUE,"Contents";#N/A,#N/A,TRUE,"Basis";#N/A,#N/A,TRUE,"Inclusions";#N/A,#N/A,TRUE,"Exclusions";#N/A,#N/A,TRUE,"Areas";#N/A,#N/A,TRUE,"Summary";#N/A,#N/A,TRUE,"Detail"}</definedName>
    <definedName name="nbc" hidden="1">{#N/A,#N/A,TRUE,"Front";#N/A,#N/A,TRUE,"Simple Letter";#N/A,#N/A,TRUE,"Inside";#N/A,#N/A,TRUE,"Contents";#N/A,#N/A,TRUE,"Basis";#N/A,#N/A,TRUE,"Inclusions";#N/A,#N/A,TRUE,"Exclusions";#N/A,#N/A,TRUE,"Areas";#N/A,#N/A,TRUE,"Summary";#N/A,#N/A,TRUE,"Detail"}</definedName>
    <definedName name="NEW" localSheetId="14" hidden="1">{"form-D1",#N/A,FALSE,"FORM-D1";"form-D1_amt",#N/A,FALSE,"FORM-D1"}</definedName>
    <definedName name="NEW" localSheetId="15" hidden="1">{"form-D1",#N/A,FALSE,"FORM-D1";"form-D1_amt",#N/A,FALSE,"FORM-D1"}</definedName>
    <definedName name="NEW" localSheetId="41" hidden="1">{"form-D1",#N/A,FALSE,"FORM-D1";"form-D1_amt",#N/A,FALSE,"FORM-D1"}</definedName>
    <definedName name="NEW" localSheetId="40" hidden="1">{"form-D1",#N/A,FALSE,"FORM-D1";"form-D1_amt",#N/A,FALSE,"FORM-D1"}</definedName>
    <definedName name="NEW" localSheetId="7" hidden="1">{"form-D1",#N/A,FALSE,"FORM-D1";"form-D1_amt",#N/A,FALSE,"FORM-D1"}</definedName>
    <definedName name="NEW" localSheetId="17" hidden="1">{"form-D1",#N/A,FALSE,"FORM-D1";"form-D1_amt",#N/A,FALSE,"FORM-D1"}</definedName>
    <definedName name="NEW" hidden="1">{"form-D1",#N/A,FALSE,"FORM-D1";"form-D1_amt",#N/A,FALSE,"FORM-D1"}</definedName>
    <definedName name="ng" localSheetId="41">#REF!</definedName>
    <definedName name="ng" localSheetId="40">#REF!</definedName>
    <definedName name="ng" localSheetId="7">#REF!</definedName>
    <definedName name="ng" localSheetId="5">#REF!</definedName>
    <definedName name="ng">#REF!</definedName>
    <definedName name="nh" localSheetId="41">'[24]發包單價差-車站組鋼筋'!#REF!</definedName>
    <definedName name="nh" localSheetId="40">'[24]發包單價差-車站組鋼筋'!#REF!</definedName>
    <definedName name="nh" localSheetId="7">'[24]發包單價差-車站組鋼筋'!#REF!</definedName>
    <definedName name="nh" localSheetId="5">'[24]發包單價差-車站組鋼筋'!#REF!</definedName>
    <definedName name="nh">'[24]發包單價差-車站組鋼筋'!#REF!</definedName>
    <definedName name="nitin" localSheetId="41" hidden="1">#REF!</definedName>
    <definedName name="nitin" localSheetId="40" hidden="1">#REF!</definedName>
    <definedName name="nitin" localSheetId="7" hidden="1">#REF!</definedName>
    <definedName name="nitin" localSheetId="5" hidden="1">#REF!</definedName>
    <definedName name="nitin" hidden="1">#REF!</definedName>
    <definedName name="nkp" localSheetId="14" hidden="1">{#N/A,#N/A,FALSE,"MODULE3"}</definedName>
    <definedName name="nkp" localSheetId="15" hidden="1">{#N/A,#N/A,FALSE,"MODULE3"}</definedName>
    <definedName name="nkp" localSheetId="41" hidden="1">{#N/A,#N/A,FALSE,"MODULE3"}</definedName>
    <definedName name="nkp" localSheetId="40" hidden="1">{#N/A,#N/A,FALSE,"MODULE3"}</definedName>
    <definedName name="nkp" localSheetId="7" hidden="1">{#N/A,#N/A,FALSE,"MODULE3"}</definedName>
    <definedName name="nkp" localSheetId="17" hidden="1">{#N/A,#N/A,FALSE,"MODULE3"}</definedName>
    <definedName name="nkp" hidden="1">{#N/A,#N/A,FALSE,"MODULE3"}</definedName>
    <definedName name="NLP" localSheetId="14" hidden="1">{"form-D1",#N/A,FALSE,"FORM-D1";"form-D1_amt",#N/A,FALSE,"FORM-D1"}</definedName>
    <definedName name="NLP" localSheetId="15" hidden="1">{"form-D1",#N/A,FALSE,"FORM-D1";"form-D1_amt",#N/A,FALSE,"FORM-D1"}</definedName>
    <definedName name="NLP" localSheetId="41" hidden="1">{"form-D1",#N/A,FALSE,"FORM-D1";"form-D1_amt",#N/A,FALSE,"FORM-D1"}</definedName>
    <definedName name="NLP" localSheetId="40" hidden="1">{"form-D1",#N/A,FALSE,"FORM-D1";"form-D1_amt",#N/A,FALSE,"FORM-D1"}</definedName>
    <definedName name="NLP" localSheetId="7" hidden="1">{"form-D1",#N/A,FALSE,"FORM-D1";"form-D1_amt",#N/A,FALSE,"FORM-D1"}</definedName>
    <definedName name="NLP" localSheetId="17" hidden="1">{"form-D1",#N/A,FALSE,"FORM-D1";"form-D1_amt",#N/A,FALSE,"FORM-D1"}</definedName>
    <definedName name="NLP" hidden="1">{"form-D1",#N/A,FALSE,"FORM-D1";"form-D1_amt",#N/A,FALSE,"FORM-D1"}</definedName>
    <definedName name="nmmm" localSheetId="19">City&amp;" "&amp;State</definedName>
    <definedName name="nmmm" localSheetId="2">City&amp;" "&amp;State</definedName>
    <definedName name="nmmm" localSheetId="14">City&amp;" "&amp;State</definedName>
    <definedName name="nmmm" localSheetId="1">City&amp;" "&amp;State</definedName>
    <definedName name="nmmm" localSheetId="33">City&amp;" "&amp;State</definedName>
    <definedName name="nmmm" localSheetId="15">City&amp;" "&amp;State</definedName>
    <definedName name="nmmm" localSheetId="0">City&amp;" "&amp;State</definedName>
    <definedName name="nmmm" localSheetId="4">City&amp;" "&amp;State</definedName>
    <definedName name="nmmm" localSheetId="41">City&amp;" "&amp;State</definedName>
    <definedName name="nmmm" localSheetId="40">City&amp;" "&amp;State</definedName>
    <definedName name="nmmm" localSheetId="7">City&amp;" "&amp;State</definedName>
    <definedName name="nmmm" localSheetId="3">City&amp;" "&amp;State</definedName>
    <definedName name="nmmm" localSheetId="5">City&amp;" "&amp;State</definedName>
    <definedName name="nmmm" localSheetId="17">City&amp;" "&amp;State</definedName>
    <definedName name="nmmm">City&amp;" "&amp;State</definedName>
    <definedName name="nn">[73]Publicbuilding!$R$46</definedName>
    <definedName name="NNN" localSheetId="41">'[11]col-reinft1'!#REF!</definedName>
    <definedName name="NNN" localSheetId="40">'[11]col-reinft1'!#REF!</definedName>
    <definedName name="NNN" localSheetId="7">'[11]col-reinft1'!#REF!</definedName>
    <definedName name="NNN" localSheetId="5">'[11]col-reinft1'!#REF!</definedName>
    <definedName name="NNN">'[11]col-reinft1'!#REF!</definedName>
    <definedName name="NNNN" localSheetId="41">'[12]col-reinft1'!#REF!</definedName>
    <definedName name="NNNN" localSheetId="40">'[12]col-reinft1'!#REF!</definedName>
    <definedName name="NNNN" localSheetId="7">'[12]col-reinft1'!#REF!</definedName>
    <definedName name="NNNN" localSheetId="5">'[12]col-reinft1'!#REF!</definedName>
    <definedName name="NNNN">'[12]col-reinft1'!#REF!</definedName>
    <definedName name="NNNNN" localSheetId="41">'[76]conc-foot-gradeslab'!#REF!</definedName>
    <definedName name="NNNNN" localSheetId="40">'[76]conc-foot-gradeslab'!#REF!</definedName>
    <definedName name="NNNNN" localSheetId="7">'[76]conc-foot-gradeslab'!#REF!</definedName>
    <definedName name="NNNNN" localSheetId="5">'[76]conc-foot-gradeslab'!#REF!</definedName>
    <definedName name="NNNNN">'[76]conc-foot-gradeslab'!#REF!</definedName>
    <definedName name="nobeam" localSheetId="41">[39]Intro!#REF!</definedName>
    <definedName name="nobeam" localSheetId="40">[39]Intro!#REF!</definedName>
    <definedName name="nobeam" localSheetId="7">[39]Intro!#REF!</definedName>
    <definedName name="nobeam" localSheetId="5">[39]Intro!#REF!</definedName>
    <definedName name="nobeam">[39]Intro!#REF!</definedName>
    <definedName name="nopl" localSheetId="5">[39]Intro!#REF!</definedName>
    <definedName name="nopl">[39]Intro!#REF!</definedName>
    <definedName name="Nos">'[77]23'!$Q$3:$Q$133</definedName>
    <definedName name="notok" localSheetId="41">#REF!</definedName>
    <definedName name="notok" localSheetId="40">#REF!</definedName>
    <definedName name="notok" localSheetId="7">#REF!</definedName>
    <definedName name="notok" localSheetId="5">#REF!</definedName>
    <definedName name="notok">#REF!</definedName>
    <definedName name="nq" localSheetId="41">#REF!</definedName>
    <definedName name="nq" localSheetId="7">#REF!</definedName>
    <definedName name="nq" localSheetId="5">#REF!</definedName>
    <definedName name="nq">#REF!</definedName>
    <definedName name="NSC" localSheetId="41">#REF!</definedName>
    <definedName name="NSC" localSheetId="7">#REF!</definedName>
    <definedName name="NSC" localSheetId="5">#REF!</definedName>
    <definedName name="NSC">#REF!</definedName>
    <definedName name="NSCON" localSheetId="5">#REF!</definedName>
    <definedName name="NSCON">#REF!</definedName>
    <definedName name="NTP" localSheetId="5">#REF!</definedName>
    <definedName name="NTP">#REF!</definedName>
    <definedName name="Num_Pmt_Per_Year" localSheetId="5">#REF!</definedName>
    <definedName name="Num_Pmt_Per_Year">#REF!</definedName>
    <definedName name="num2text">[49]dBase!$A$3:$I$1005</definedName>
    <definedName name="Number_of_Payments" localSheetId="14">MATCH(0.01,End_Bal,-1)+1</definedName>
    <definedName name="Number_of_Payments" localSheetId="15">MATCH(0.01,End_Bal,-1)+1</definedName>
    <definedName name="Number_of_Payments" localSheetId="41">MATCH(0.01,'Plan- Rohan'!End_Bal,-1)+1</definedName>
    <definedName name="Number_of_Payments" localSheetId="40">MATCH(0.01,End_Bal,-1)+1</definedName>
    <definedName name="Number_of_Payments" localSheetId="7">MATCH(0.01,Priority!End_Bal,-1)+1</definedName>
    <definedName name="Number_of_Payments" localSheetId="5">MATCH(0.01,'Top Sheet'!End_Bal,-1)+1</definedName>
    <definedName name="Number_of_Payments" localSheetId="17">MATCH(0.01,End_Bal,-1)+1</definedName>
    <definedName name="Number_of_Payments">MATCH(0.01,End_Bal,-1)+1</definedName>
    <definedName name="o" localSheetId="41">#REF!</definedName>
    <definedName name="o" localSheetId="40">#REF!</definedName>
    <definedName name="o" localSheetId="7">#REF!</definedName>
    <definedName name="o" localSheetId="5">#REF!</definedName>
    <definedName name="o">#REF!</definedName>
    <definedName name="OCM">[17]office!$B$20</definedName>
    <definedName name="ok" localSheetId="41">#REF!</definedName>
    <definedName name="ok" localSheetId="40">#REF!</definedName>
    <definedName name="ok" localSheetId="7">#REF!</definedName>
    <definedName name="ok" localSheetId="5">#REF!</definedName>
    <definedName name="ok">#REF!</definedName>
    <definedName name="ol" localSheetId="41">#REF!</definedName>
    <definedName name="ol" localSheetId="40">#REF!</definedName>
    <definedName name="ol" localSheetId="7">#REF!</definedName>
    <definedName name="ol" localSheetId="5">#REF!</definedName>
    <definedName name="ol">#REF!</definedName>
    <definedName name="OLE_LINK1">"$boq.$"</definedName>
    <definedName name="OLE_LINK2">"$boq.$"</definedName>
    <definedName name="other">'[78]Labour productivity'!$1:$2</definedName>
    <definedName name="OTHERSUB" localSheetId="41">#REF!</definedName>
    <definedName name="OTHERSUB" localSheetId="40">#REF!</definedName>
    <definedName name="OTHERSUB" localSheetId="7">#REF!</definedName>
    <definedName name="OTHERSUB" localSheetId="5">#REF!</definedName>
    <definedName name="OTHERSUB">#REF!</definedName>
    <definedName name="p" localSheetId="14" hidden="1">{#N/A,#N/A,FALSE,"MODULE3"}</definedName>
    <definedName name="p" localSheetId="15" hidden="1">{#N/A,#N/A,FALSE,"MODULE3"}</definedName>
    <definedName name="p" localSheetId="41" hidden="1">{#N/A,#N/A,FALSE,"MODULE3"}</definedName>
    <definedName name="p" localSheetId="40" hidden="1">{#N/A,#N/A,FALSE,"MODULE3"}</definedName>
    <definedName name="p" localSheetId="7" hidden="1">{#N/A,#N/A,FALSE,"MODULE3"}</definedName>
    <definedName name="p" localSheetId="17" hidden="1">{#N/A,#N/A,FALSE,"MODULE3"}</definedName>
    <definedName name="p" hidden="1">{#N/A,#N/A,FALSE,"MODULE3"}</definedName>
    <definedName name="P.1" localSheetId="41">#REF!</definedName>
    <definedName name="P.1" localSheetId="40">#REF!</definedName>
    <definedName name="P.1" localSheetId="7">#REF!</definedName>
    <definedName name="P.1" localSheetId="5">#REF!</definedName>
    <definedName name="P.1">#REF!</definedName>
    <definedName name="P1R" localSheetId="41">'[52]Fill this out first...'!#REF!</definedName>
    <definedName name="P1R" localSheetId="7">'[52]Fill this out first...'!#REF!</definedName>
    <definedName name="P1R" localSheetId="5">'[52]Fill this out first...'!#REF!</definedName>
    <definedName name="P1R">'[52]Fill this out first...'!#REF!</definedName>
    <definedName name="P2R" localSheetId="5">'[52]Fill this out first...'!#REF!</definedName>
    <definedName name="P2R">'[52]Fill this out first...'!#REF!</definedName>
    <definedName name="P3R" localSheetId="5">'[52]Fill this out first...'!#REF!</definedName>
    <definedName name="P3R">'[52]Fill this out first...'!#REF!</definedName>
    <definedName name="P4R" localSheetId="5">'[52]Fill this out first...'!#REF!</definedName>
    <definedName name="P4R">'[52]Fill this out first...'!#REF!</definedName>
    <definedName name="P5R" localSheetId="5">'[52]Fill this out first...'!#REF!</definedName>
    <definedName name="P5R">'[52]Fill this out first...'!#REF!</definedName>
    <definedName name="Package___AP_17" localSheetId="41">#REF!</definedName>
    <definedName name="Package___AP_17" localSheetId="40">#REF!</definedName>
    <definedName name="Package___AP_17" localSheetId="7">#REF!</definedName>
    <definedName name="Package___AP_17" localSheetId="5">#REF!</definedName>
    <definedName name="Package___AP_17">#REF!</definedName>
    <definedName name="Package___AP_18" localSheetId="41">#REF!</definedName>
    <definedName name="Package___AP_18" localSheetId="7">#REF!</definedName>
    <definedName name="Package___AP_18" localSheetId="5">#REF!</definedName>
    <definedName name="Package___AP_18">#REF!</definedName>
    <definedName name="Pages" localSheetId="14">[47]Piling!$AI$9:$AI$3038</definedName>
    <definedName name="Pages" localSheetId="15">[47]Piling!$AI$9:$AI$3038</definedName>
    <definedName name="Pages" localSheetId="40">[47]Piling!$AI$9:$AI$3038</definedName>
    <definedName name="Pages" localSheetId="7">[47]Piling!$AI$9:$AI$3038</definedName>
    <definedName name="Pages">[47]Piling!$AI$9:$AI$3038</definedName>
    <definedName name="Pane2" localSheetId="41">#REF!</definedName>
    <definedName name="Pane2" localSheetId="40">#REF!</definedName>
    <definedName name="Pane2" localSheetId="7">#REF!</definedName>
    <definedName name="Pane2" localSheetId="5">#REF!</definedName>
    <definedName name="Pane2">#REF!</definedName>
    <definedName name="Parapet_Length" localSheetId="41">'[79]cul-invSUBMITTED'!#REF!</definedName>
    <definedName name="Parapet_Length" localSheetId="40">'[79]cul-invSUBMITTED'!#REF!</definedName>
    <definedName name="Parapet_Length" localSheetId="7">'[79]cul-invSUBMITTED'!#REF!</definedName>
    <definedName name="Parapet_Length" localSheetId="5">'[79]cul-invSUBMITTED'!#REF!</definedName>
    <definedName name="Parapet_Length">'[79]cul-invSUBMITTED'!#REF!</definedName>
    <definedName name="Pay_Date" localSheetId="41">#REF!</definedName>
    <definedName name="Pay_Date" localSheetId="40">#REF!</definedName>
    <definedName name="Pay_Date" localSheetId="7">#REF!</definedName>
    <definedName name="Pay_Date" localSheetId="5">#REF!</definedName>
    <definedName name="Pay_Date">#REF!</definedName>
    <definedName name="Pay_Num" localSheetId="41">#REF!</definedName>
    <definedName name="Pay_Num" localSheetId="7">#REF!</definedName>
    <definedName name="Pay_Num" localSheetId="5">#REF!</definedName>
    <definedName name="Pay_Num">#REF!</definedName>
    <definedName name="Payment_Date" localSheetId="19">DATE(YEAR([0]!Loan_Start),MONTH([0]!Loan_Start)+Payment_Number,DAY([0]!Loan_Start))</definedName>
    <definedName name="Payment_Date" localSheetId="2">DATE(YEAR([0]!Loan_Start),MONTH([0]!Loan_Start)+Payment_Number,DAY([0]!Loan_Start))</definedName>
    <definedName name="Payment_Date" localSheetId="14">DATE(YEAR(Loan_Start),MONTH(Loan_Start)+Payment_Number,DAY(Loan_Start))</definedName>
    <definedName name="Payment_Date" localSheetId="1">DATE(YEAR([0]!Loan_Start),MONTH([0]!Loan_Start)+Payment_Number,DAY([0]!Loan_Start))</definedName>
    <definedName name="Payment_Date" localSheetId="33">DATE(YEAR([0]!Loan_Start),MONTH([0]!Loan_Start)+Payment_Number,DAY([0]!Loan_Start))</definedName>
    <definedName name="Payment_Date" localSheetId="15">DATE(YEAR(Loan_Start),MONTH(Loan_Start)+Payment_Number,DAY(Loan_Start))</definedName>
    <definedName name="Payment_Date" localSheetId="0">DATE(YEAR([0]!Loan_Start),MONTH([0]!Loan_Start)+Payment_Number,DAY([0]!Loan_Start))</definedName>
    <definedName name="Payment_Date" localSheetId="4">DATE(YEAR([0]!Loan_Start),MONTH([0]!Loan_Start)+Payment_Number,DAY([0]!Loan_Start))</definedName>
    <definedName name="Payment_Date" localSheetId="41">DATE(YEAR('Plan- Rohan'!Loan_Start),MONTH('Plan- Rohan'!Loan_Start)+Payment_Number,DAY('Plan- Rohan'!Loan_Start))</definedName>
    <definedName name="Payment_Date" localSheetId="40">DATE(YEAR('Precast- Segment Casting plan '!Loan_Start),MONTH('Precast- Segment Casting plan '!Loan_Start)+Payment_Number,DAY('Precast- Segment Casting plan '!Loan_Start))</definedName>
    <definedName name="Payment_Date" localSheetId="7">DATE(YEAR(Priority!Loan_Start),MONTH(Priority!Loan_Start)+Payment_Number,DAY(Priority!Loan_Start))</definedName>
    <definedName name="Payment_Date" localSheetId="3">DATE(YEAR([0]!Loan_Start),MONTH([0]!Loan_Start)+Payment_Number,DAY([0]!Loan_Start))</definedName>
    <definedName name="Payment_Date" localSheetId="5">DATE(YEAR('Top Sheet'!Loan_Start),MONTH('Top Sheet'!Loan_Start)+Payment_Number,DAY('Top Sheet'!Loan_Start))</definedName>
    <definedName name="Payment_Date" localSheetId="17">DATE(YEAR([0]!Loan_Start),MONTH([0]!Loan_Start)+Payment_Number,DAY([0]!Loan_Start))</definedName>
    <definedName name="Payment_Date">DATE(YEAR(Loan_Start),MONTH(Loan_Start)+Payment_Number,DAY(Loan_Start))</definedName>
    <definedName name="Pbx" localSheetId="41">[27]Design!#REF!</definedName>
    <definedName name="Pbx" localSheetId="40">[27]Design!#REF!</definedName>
    <definedName name="Pbx" localSheetId="7">[27]Design!#REF!</definedName>
    <definedName name="Pbx" localSheetId="5">[27]Design!#REF!</definedName>
    <definedName name="Pbx" localSheetId="17">[27]Design!#REF!</definedName>
    <definedName name="Pbx">[27]Design!#REF!</definedName>
    <definedName name="Pby" localSheetId="41">[27]Design!#REF!</definedName>
    <definedName name="Pby" localSheetId="40">[27]Design!#REF!</definedName>
    <definedName name="Pby" localSheetId="7">[27]Design!#REF!</definedName>
    <definedName name="Pby" localSheetId="5">[27]Design!#REF!</definedName>
    <definedName name="Pby">[27]Design!#REF!</definedName>
    <definedName name="PC_1" localSheetId="22">#REF!</definedName>
    <definedName name="PC_1" localSheetId="41">#REF!</definedName>
    <definedName name="PC_1" localSheetId="40">#REF!</definedName>
    <definedName name="PC_1" localSheetId="7">#REF!</definedName>
    <definedName name="PC_1">#REF!</definedName>
    <definedName name="PC_1_No" localSheetId="22">#REF!</definedName>
    <definedName name="PC_1_No" localSheetId="41">#REF!</definedName>
    <definedName name="PC_1_No" localSheetId="7">#REF!</definedName>
    <definedName name="PC_1_No">#REF!</definedName>
    <definedName name="pc_1_pending" localSheetId="22">#REF!</definedName>
    <definedName name="pc_1_pending" localSheetId="41">#REF!</definedName>
    <definedName name="pc_1_pending" localSheetId="7">#REF!</definedName>
    <definedName name="pc_1_pending">#REF!</definedName>
    <definedName name="pc_10" localSheetId="22">#REF!</definedName>
    <definedName name="pc_10">#REF!</definedName>
    <definedName name="pc_10_no" localSheetId="22">#REF!</definedName>
    <definedName name="pc_10_no">#REF!</definedName>
    <definedName name="pc_10_pending" localSheetId="22">#REF!</definedName>
    <definedName name="pc_10_pending">#REF!</definedName>
    <definedName name="pc_11" localSheetId="22">#REF!</definedName>
    <definedName name="pc_11">#REF!</definedName>
    <definedName name="pc_11_no" localSheetId="22">#REF!</definedName>
    <definedName name="pc_11_no">#REF!</definedName>
    <definedName name="pc_11_pending" localSheetId="22">#REF!</definedName>
    <definedName name="pc_11_pending">#REF!</definedName>
    <definedName name="PC_2" localSheetId="22">#REF!</definedName>
    <definedName name="PC_2">#REF!</definedName>
    <definedName name="pc_2_no" localSheetId="22">#REF!</definedName>
    <definedName name="pc_2_no">#REF!</definedName>
    <definedName name="pc_2_pending" localSheetId="22">#REF!</definedName>
    <definedName name="pc_2_pending">#REF!</definedName>
    <definedName name="PC_3" localSheetId="22">#REF!</definedName>
    <definedName name="PC_3">#REF!</definedName>
    <definedName name="pc_3_no" localSheetId="22">#REF!</definedName>
    <definedName name="pc_3_no">#REF!</definedName>
    <definedName name="pc_3_pending" localSheetId="22">#REF!</definedName>
    <definedName name="pc_3_pending">#REF!</definedName>
    <definedName name="PC_4" localSheetId="22">#REF!</definedName>
    <definedName name="PC_4">#REF!</definedName>
    <definedName name="pc_4_no" localSheetId="22">#REF!</definedName>
    <definedName name="pc_4_no">#REF!</definedName>
    <definedName name="pc_4_pending" localSheetId="22">#REF!</definedName>
    <definedName name="pc_4_pending">#REF!</definedName>
    <definedName name="PC_5" localSheetId="22">#REF!</definedName>
    <definedName name="PC_5">#REF!</definedName>
    <definedName name="pc_5_no" localSheetId="22">#REF!</definedName>
    <definedName name="pc_5_no">#REF!</definedName>
    <definedName name="pc_5_pending" localSheetId="22">#REF!</definedName>
    <definedName name="pc_5_pending">#REF!</definedName>
    <definedName name="PC_6" localSheetId="22">#REF!</definedName>
    <definedName name="PC_6">#REF!</definedName>
    <definedName name="pc_6_no" localSheetId="22">#REF!</definedName>
    <definedName name="pc_6_no">#REF!</definedName>
    <definedName name="pc_6_pending" localSheetId="22">#REF!</definedName>
    <definedName name="pc_6_pending">#REF!</definedName>
    <definedName name="pc_7" localSheetId="22">#REF!</definedName>
    <definedName name="pc_7">#REF!</definedName>
    <definedName name="pc_7_no" localSheetId="22">#REF!</definedName>
    <definedName name="pc_7_no">#REF!</definedName>
    <definedName name="pc_7_pending" localSheetId="22">#REF!</definedName>
    <definedName name="pc_7_pending">#REF!</definedName>
    <definedName name="pc_8" localSheetId="22">#REF!</definedName>
    <definedName name="pc_8">#REF!</definedName>
    <definedName name="pc_8_no" localSheetId="22">#REF!</definedName>
    <definedName name="pc_8_no">#REF!</definedName>
    <definedName name="pc_8_pending" localSheetId="22">#REF!</definedName>
    <definedName name="pc_8_pending">#REF!</definedName>
    <definedName name="pc_9" localSheetId="22">#REF!</definedName>
    <definedName name="pc_9">#REF!</definedName>
    <definedName name="pc_9_no" localSheetId="22">#REF!</definedName>
    <definedName name="pc_9_no">#REF!</definedName>
    <definedName name="pc_9_pending" localSheetId="22">#REF!</definedName>
    <definedName name="pc_9_pending">#REF!</definedName>
    <definedName name="PC_SUMS" localSheetId="5">#REF!</definedName>
    <definedName name="PC_SUMS">#REF!</definedName>
    <definedName name="PCC" localSheetId="5">#REF!</definedName>
    <definedName name="PCC">#REF!</definedName>
    <definedName name="pccut" localSheetId="5">#REF!</definedName>
    <definedName name="pccut">#REF!</definedName>
    <definedName name="pd" localSheetId="5">#REF!</definedName>
    <definedName name="pd">#REF!</definedName>
    <definedName name="pfr" localSheetId="14" hidden="1">{"form-D1",#N/A,FALSE,"FORM-D1";"form-D1_amt",#N/A,FALSE,"FORM-D1"}</definedName>
    <definedName name="pfr" localSheetId="15" hidden="1">{"form-D1",#N/A,FALSE,"FORM-D1";"form-D1_amt",#N/A,FALSE,"FORM-D1"}</definedName>
    <definedName name="pfr" localSheetId="41" hidden="1">{"form-D1",#N/A,FALSE,"FORM-D1";"form-D1_amt",#N/A,FALSE,"FORM-D1"}</definedName>
    <definedName name="pfr" localSheetId="40" hidden="1">{"form-D1",#N/A,FALSE,"FORM-D1";"form-D1_amt",#N/A,FALSE,"FORM-D1"}</definedName>
    <definedName name="pfr" localSheetId="7" hidden="1">{"form-D1",#N/A,FALSE,"FORM-D1";"form-D1_amt",#N/A,FALSE,"FORM-D1"}</definedName>
    <definedName name="pfr" localSheetId="17" hidden="1">{"form-D1",#N/A,FALSE,"FORM-D1";"form-D1_amt",#N/A,FALSE,"FORM-D1"}</definedName>
    <definedName name="pfr" hidden="1">{"form-D1",#N/A,FALSE,"FORM-D1";"form-D1_amt",#N/A,FALSE,"FORM-D1"}</definedName>
    <definedName name="pg" localSheetId="41">#REF!</definedName>
    <definedName name="pg" localSheetId="40">#REF!</definedName>
    <definedName name="pg" localSheetId="7">#REF!</definedName>
    <definedName name="pg" localSheetId="5">#REF!</definedName>
    <definedName name="pg">#REF!</definedName>
    <definedName name="PhaseCode">'[52]Fill this out first...'!$D$17</definedName>
    <definedName name="Physical" localSheetId="41" hidden="1">'[20]P-Ins &amp; Bonds'!#REF!</definedName>
    <definedName name="Physical" localSheetId="40" hidden="1">'[20]P-Ins &amp; Bonds'!#REF!</definedName>
    <definedName name="Physical" localSheetId="7" hidden="1">'[20]P-Ins &amp; Bonds'!#REF!</definedName>
    <definedName name="Physical" localSheetId="5" hidden="1">'[20]P-Ins &amp; Bonds'!#REF!</definedName>
    <definedName name="Physical" localSheetId="17" hidden="1">'[20]P-Ins &amp; Bonds'!#REF!</definedName>
    <definedName name="Physical" hidden="1">'[20]P-Ins &amp; Bonds'!#REF!</definedName>
    <definedName name="PICTURE2" localSheetId="41">#REF!</definedName>
    <definedName name="PICTURE2" localSheetId="40">#REF!</definedName>
    <definedName name="PICTURE2" localSheetId="7">#REF!</definedName>
    <definedName name="PICTURE2" localSheetId="5">#REF!</definedName>
    <definedName name="PICTURE2">#REF!</definedName>
    <definedName name="Pier" localSheetId="41">#REF!</definedName>
    <definedName name="Pier" localSheetId="7">#REF!</definedName>
    <definedName name="Pier" localSheetId="5">#REF!</definedName>
    <definedName name="Pier">#REF!</definedName>
    <definedName name="Pier_Reinf" localSheetId="41">#REF!</definedName>
    <definedName name="Pier_Reinf" localSheetId="7">#REF!</definedName>
    <definedName name="Pier_Reinf" localSheetId="5">#REF!</definedName>
    <definedName name="Pier_Reinf">#REF!</definedName>
    <definedName name="Piercap" localSheetId="5">#REF!</definedName>
    <definedName name="Piercap">#REF!</definedName>
    <definedName name="Piercap_Reinf" localSheetId="5">#REF!</definedName>
    <definedName name="Piercap_Reinf">#REF!</definedName>
    <definedName name="Piercap_Shape" localSheetId="5">#REF!</definedName>
    <definedName name="Piercap_Shape">#REF!</definedName>
    <definedName name="Pile_Reinf" localSheetId="5">#REF!</definedName>
    <definedName name="Pile_Reinf">#REF!</definedName>
    <definedName name="Pilecap" localSheetId="5">#REF!</definedName>
    <definedName name="Pilecap">#REF!</definedName>
    <definedName name="Pilecap_Reinf" localSheetId="5">#REF!</definedName>
    <definedName name="Pilecap_Reinf">#REF!</definedName>
    <definedName name="pillers">[60]concrete!$L$194</definedName>
    <definedName name="pip1Address" localSheetId="22">#REF!</definedName>
    <definedName name="pip1Address" localSheetId="41">#REF!</definedName>
    <definedName name="pip1Address" localSheetId="40">#REF!</definedName>
    <definedName name="pip1Address" localSheetId="7">#REF!</definedName>
    <definedName name="pip1Address">#REF!</definedName>
    <definedName name="pip1AssetNo" localSheetId="22">#REF!</definedName>
    <definedName name="pip1AssetNo" localSheetId="41">#REF!</definedName>
    <definedName name="pip1AssetNo" localSheetId="7">#REF!</definedName>
    <definedName name="pip1AssetNo">#REF!</definedName>
    <definedName name="pip1BuildingLocation" localSheetId="22">#REF!</definedName>
    <definedName name="pip1BuildingLocation" localSheetId="41">#REF!</definedName>
    <definedName name="pip1BuildingLocation" localSheetId="7">#REF!</definedName>
    <definedName name="pip1BuildingLocation">#REF!</definedName>
    <definedName name="pip1Control" localSheetId="22">#REF!</definedName>
    <definedName name="pip1Control">#REF!</definedName>
    <definedName name="pip1Coordinator" localSheetId="22">#REF!</definedName>
    <definedName name="pip1Coordinator">#REF!</definedName>
    <definedName name="pip1CorpPurch" localSheetId="22">#REF!</definedName>
    <definedName name="pip1CorpPurch">#REF!</definedName>
    <definedName name="pip1CRESMailStop" localSheetId="22">#REF!</definedName>
    <definedName name="pip1CRESMailStop">#REF!</definedName>
    <definedName name="pip1DeptName" localSheetId="22">#REF!</definedName>
    <definedName name="pip1DeptName">#REF!</definedName>
    <definedName name="pip1EmailAddress" localSheetId="22">#REF!</definedName>
    <definedName name="pip1EmailAddress">#REF!</definedName>
    <definedName name="pip1FaxNo" localSheetId="22">#REF!</definedName>
    <definedName name="pip1FaxNo">#REF!</definedName>
    <definedName name="pip1FM" localSheetId="22">#REF!</definedName>
    <definedName name="pip1FM">#REF!</definedName>
    <definedName name="pip1FMOperations" localSheetId="22">#REF!</definedName>
    <definedName name="pip1FMOperations">#REF!</definedName>
    <definedName name="pip1IT" localSheetId="22">#REF!</definedName>
    <definedName name="pip1IT">#REF!</definedName>
    <definedName name="pip1ITSecurity" localSheetId="22">#REF!</definedName>
    <definedName name="pip1ITSecurity">#REF!</definedName>
    <definedName name="pip1ManageProject" localSheetId="22">#REF!</definedName>
    <definedName name="pip1ManageProject">#REF!</definedName>
    <definedName name="pip1Other" localSheetId="22">#REF!</definedName>
    <definedName name="pip1Other">#REF!</definedName>
    <definedName name="pip1PhoneNo" localSheetId="22">#REF!</definedName>
    <definedName name="pip1PhoneNo">#REF!</definedName>
    <definedName name="pip1ProgramMan" localSheetId="22">#REF!</definedName>
    <definedName name="pip1ProgramMan">#REF!</definedName>
    <definedName name="pip1ProjectMan" localSheetId="22">#REF!</definedName>
    <definedName name="pip1ProjectMan">#REF!</definedName>
    <definedName name="pip1ProjectNumber" localSheetId="22">#REF!</definedName>
    <definedName name="pip1ProjectNumber">#REF!</definedName>
    <definedName name="pip1Projects" localSheetId="22">#REF!</definedName>
    <definedName name="pip1Projects">#REF!</definedName>
    <definedName name="pip1ProjectScope" localSheetId="22">#REF!</definedName>
    <definedName name="pip1ProjectScope">#REF!</definedName>
    <definedName name="pip1Risk" localSheetId="22">#REF!</definedName>
    <definedName name="pip1Risk">#REF!</definedName>
    <definedName name="pip1SpaceCategory" localSheetId="22">#REF!</definedName>
    <definedName name="pip1SpaceCategory">#REF!</definedName>
    <definedName name="pip1SPRE" localSheetId="22">#REF!</definedName>
    <definedName name="pip1SPRE">#REF!</definedName>
    <definedName name="pip1SqImpact" localSheetId="22">#REF!</definedName>
    <definedName name="pip1SqImpact">#REF!</definedName>
    <definedName name="pip2BuildingArea1" localSheetId="22">#REF!</definedName>
    <definedName name="pip2BuildingArea1">#REF!</definedName>
    <definedName name="pip2CostPerSq" localSheetId="22">#REF!</definedName>
    <definedName name="pip2CostPerSq">#REF!</definedName>
    <definedName name="pip2CostPerSqProposed" localSheetId="22">#REF!</definedName>
    <definedName name="pip2CostPerSqProposed">#REF!</definedName>
    <definedName name="pip2Date1" localSheetId="22">#REF!</definedName>
    <definedName name="pip2Date1">#REF!</definedName>
    <definedName name="pip2Date2" localSheetId="22">#REF!</definedName>
    <definedName name="pip2Date2">#REF!</definedName>
    <definedName name="pip2LandArea1" localSheetId="22">#REF!</definedName>
    <definedName name="pip2LandArea1">#REF!</definedName>
    <definedName name="pip2No1" localSheetId="22">#REF!</definedName>
    <definedName name="pip2No1">#REF!</definedName>
    <definedName name="pip2No2" localSheetId="22">#REF!</definedName>
    <definedName name="pip2No2">#REF!</definedName>
    <definedName name="pip2No3" localSheetId="22">#REF!</definedName>
    <definedName name="pip2No3">#REF!</definedName>
    <definedName name="pip2No4" localSheetId="22">#REF!</definedName>
    <definedName name="pip2No4">#REF!</definedName>
    <definedName name="pip2No5" localSheetId="22">#REF!</definedName>
    <definedName name="pip2No5">#REF!</definedName>
    <definedName name="pip2No6" localSheetId="22">#REF!</definedName>
    <definedName name="pip2No6">#REF!</definedName>
    <definedName name="pip2No7" localSheetId="22">#REF!</definedName>
    <definedName name="pip2No7">#REF!</definedName>
    <definedName name="pip2No8" localSheetId="22">#REF!</definedName>
    <definedName name="pip2No8">#REF!</definedName>
    <definedName name="pip2OccupationCost" localSheetId="22">#REF!</definedName>
    <definedName name="pip2OccupationCost">#REF!</definedName>
    <definedName name="pip2OccupationCostProposed" localSheetId="22">#REF!</definedName>
    <definedName name="pip2OccupationCostProposed">#REF!</definedName>
    <definedName name="pip2Options1" localSheetId="22">#REF!</definedName>
    <definedName name="pip2Options1">#REF!</definedName>
    <definedName name="pip2RentableSqMetre" localSheetId="22">#REF!</definedName>
    <definedName name="pip2RentableSqMetre">#REF!</definedName>
    <definedName name="pip2RentableSqMetreProposed" localSheetId="22">#REF!</definedName>
    <definedName name="pip2RentableSqMetreProposed">#REF!</definedName>
    <definedName name="pip2RentPerSq" localSheetId="22">#REF!</definedName>
    <definedName name="pip2RentPerSq">#REF!</definedName>
    <definedName name="pip2RentPerSqProposed" localSheetId="22">#REF!</definedName>
    <definedName name="pip2RentPerSqProposed">#REF!</definedName>
    <definedName name="pip2RentPerYear" localSheetId="22">#REF!</definedName>
    <definedName name="pip2RentPerYear">#REF!</definedName>
    <definedName name="pip2RentPerYearProposed" localSheetId="22">#REF!</definedName>
    <definedName name="pip2RentPerYearProposed">#REF!</definedName>
    <definedName name="pip2Term1" localSheetId="22">#REF!</definedName>
    <definedName name="pip2Term1">#REF!</definedName>
    <definedName name="pip2Yes1" localSheetId="22">#REF!</definedName>
    <definedName name="pip2Yes1">#REF!</definedName>
    <definedName name="pip2Yes2" localSheetId="22">#REF!</definedName>
    <definedName name="pip2Yes2">#REF!</definedName>
    <definedName name="pip2Yes3" localSheetId="22">#REF!</definedName>
    <definedName name="pip2Yes3">#REF!</definedName>
    <definedName name="pip2Yes4" localSheetId="22">#REF!</definedName>
    <definedName name="pip2Yes4">#REF!</definedName>
    <definedName name="pip2Yes5" localSheetId="22">#REF!</definedName>
    <definedName name="pip2Yes5">#REF!</definedName>
    <definedName name="pip2Yes6" localSheetId="22">#REF!</definedName>
    <definedName name="pip2Yes6">#REF!</definedName>
    <definedName name="pip2Yes7" localSheetId="22">#REF!</definedName>
    <definedName name="pip2Yes7">#REF!</definedName>
    <definedName name="pip2Yes8" localSheetId="22">#REF!</definedName>
    <definedName name="pip2Yes8">#REF!</definedName>
    <definedName name="pip3Benefits" localSheetId="22">#REF!</definedName>
    <definedName name="pip3Benefits">#REF!</definedName>
    <definedName name="pip3ImproveBusiness" localSheetId="22">#REF!</definedName>
    <definedName name="pip3ImproveBusiness">#REF!</definedName>
    <definedName name="pip3NewBusiness" localSheetId="22">#REF!</definedName>
    <definedName name="pip3NewBusiness">#REF!</definedName>
    <definedName name="pip3Portfolio" localSheetId="22">#REF!</definedName>
    <definedName name="pip3Portfolio">#REF!</definedName>
    <definedName name="pip3ProtectBusiness" localSheetId="22">#REF!</definedName>
    <definedName name="pip3ProtectBusiness">#REF!</definedName>
    <definedName name="pip3Qu6" localSheetId="22">#REF!</definedName>
    <definedName name="pip3Qu6">#REF!</definedName>
    <definedName name="pip3Qu7" localSheetId="22">#REF!</definedName>
    <definedName name="pip3Qu7">#REF!</definedName>
    <definedName name="pip3Qu8" localSheetId="22">#REF!</definedName>
    <definedName name="pip3Qu8">#REF!</definedName>
    <definedName name="PK" localSheetId="5">'[76]conc-foot-gradeslab'!#REF!</definedName>
    <definedName name="PK">'[76]conc-foot-gradeslab'!#REF!</definedName>
    <definedName name="PKK" localSheetId="5">'[76]conc-foot-gradeslab'!#REF!</definedName>
    <definedName name="PKK">'[76]conc-foot-gradeslab'!#REF!</definedName>
    <definedName name="PKZ" localSheetId="41">#REF!</definedName>
    <definedName name="PKZ" localSheetId="40">#REF!</definedName>
    <definedName name="PKZ" localSheetId="7">#REF!</definedName>
    <definedName name="PKZ" localSheetId="5">#REF!</definedName>
    <definedName name="PKZ">#REF!</definedName>
    <definedName name="pl" localSheetId="41">#REF!</definedName>
    <definedName name="pl" localSheetId="7">#REF!</definedName>
    <definedName name="pl" localSheetId="5">#REF!</definedName>
    <definedName name="pl">#REF!</definedName>
    <definedName name="plan" localSheetId="41">#REF!</definedName>
    <definedName name="plan" localSheetId="7">#REF!</definedName>
    <definedName name="plan" localSheetId="5">#REF!</definedName>
    <definedName name="plan">#REF!</definedName>
    <definedName name="plbeams" localSheetId="5">#REF!</definedName>
    <definedName name="plbeams">#REF!</definedName>
    <definedName name="plcablvl" localSheetId="5">[39]Intro!#REF!</definedName>
    <definedName name="plcablvl">[39]Intro!#REF!</definedName>
    <definedName name="plcath" localSheetId="5">[39]Intro!#REF!</definedName>
    <definedName name="plcath">[39]Intro!#REF!</definedName>
    <definedName name="plcathl" localSheetId="5">[39]Intro!#REF!</definedName>
    <definedName name="plcathl">[39]Intro!#REF!</definedName>
    <definedName name="plcatht" localSheetId="5">[39]Intro!#REF!</definedName>
    <definedName name="plcatht">[39]Intro!#REF!</definedName>
    <definedName name="plcatlvl" localSheetId="5">[39]Intro!#REF!</definedName>
    <definedName name="plcatlvl">[39]Intro!#REF!</definedName>
    <definedName name="PMV" localSheetId="41">#REF!</definedName>
    <definedName name="PMV" localSheetId="40">#REF!</definedName>
    <definedName name="PMV" localSheetId="7">#REF!</definedName>
    <definedName name="PMV" localSheetId="5">#REF!</definedName>
    <definedName name="PMV">#REF!</definedName>
    <definedName name="po" localSheetId="41">#REF!</definedName>
    <definedName name="po" localSheetId="7">#REF!</definedName>
    <definedName name="po" localSheetId="5">#REF!</definedName>
    <definedName name="po">#REF!</definedName>
    <definedName name="PP">#REF!</definedName>
    <definedName name="PRASAD" localSheetId="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cablvl" localSheetId="5">[39]Intro!#REF!</definedName>
    <definedName name="prcablvl">[39]Intro!#REF!</definedName>
    <definedName name="prcacl" localSheetId="5">[39]Intro!#REF!</definedName>
    <definedName name="prcacl">[39]Intro!#REF!</definedName>
    <definedName name="prcathe" localSheetId="5">[39]Intro!#REF!</definedName>
    <definedName name="prcathe">[39]Intro!#REF!</definedName>
    <definedName name="prcathm" localSheetId="5">[39]Intro!#REF!</definedName>
    <definedName name="prcathm">[39]Intro!#REF!</definedName>
    <definedName name="prcatl" localSheetId="5">[39]Intro!#REF!</definedName>
    <definedName name="prcatl">[39]Intro!#REF!</definedName>
    <definedName name="prcatlvl" localSheetId="5">[39]Intro!#REF!</definedName>
    <definedName name="prcatlvl">[39]Intro!#REF!</definedName>
    <definedName name="prcawi" localSheetId="5">[39]Intro!#REF!</definedName>
    <definedName name="prcawi">[39]Intro!#REF!</definedName>
    <definedName name="Pre_Sales" localSheetId="5">'[40]Revenue Base'!#REF!</definedName>
    <definedName name="Pre_Sales">'[40]Revenue Base'!#REF!</definedName>
    <definedName name="prelim" localSheetId="41">'[31]1'!$A:$U</definedName>
    <definedName name="prelim" localSheetId="40">'[31]1'!$A:$U</definedName>
    <definedName name="prelim" localSheetId="7">'[31]1'!$A:$U</definedName>
    <definedName name="prelim" localSheetId="17">'[31]1'!$A:$U</definedName>
    <definedName name="prelim">'[31]1'!$A:$U</definedName>
    <definedName name="Preliminary">[80]Prelim!$O$54</definedName>
    <definedName name="PrevYears" localSheetId="41">'[52]Fill this out first...'!#REF!</definedName>
    <definedName name="PrevYears" localSheetId="40">'[52]Fill this out first...'!#REF!</definedName>
    <definedName name="PrevYears" localSheetId="7">'[52]Fill this out first...'!#REF!</definedName>
    <definedName name="PrevYears" localSheetId="5">'[52]Fill this out first...'!#REF!</definedName>
    <definedName name="PrevYears">'[52]Fill this out first...'!#REF!</definedName>
    <definedName name="prfBusiness" localSheetId="22">#REF!</definedName>
    <definedName name="prfBusiness" localSheetId="41">#REF!</definedName>
    <definedName name="prfBusiness" localSheetId="40">#REF!</definedName>
    <definedName name="prfBusiness" localSheetId="7">#REF!</definedName>
    <definedName name="prfBusiness">#REF!</definedName>
    <definedName name="prfBusUser" localSheetId="22">#REF!</definedName>
    <definedName name="prfBusUser" localSheetId="41">#REF!</definedName>
    <definedName name="prfBusUser" localSheetId="7">#REF!</definedName>
    <definedName name="prfBusUser">#REF!</definedName>
    <definedName name="prfCompleteDate" localSheetId="22">#REF!</definedName>
    <definedName name="prfCompleteDate" localSheetId="41">#REF!</definedName>
    <definedName name="prfCompleteDate" localSheetId="7">#REF!</definedName>
    <definedName name="prfCompleteDate">#REF!</definedName>
    <definedName name="prfContactPerson" localSheetId="22">#REF!</definedName>
    <definedName name="prfContactPerson">#REF!</definedName>
    <definedName name="prfControl" localSheetId="22">#REF!</definedName>
    <definedName name="prfControl">#REF!</definedName>
    <definedName name="prfCorpPurch" localSheetId="22">#REF!</definedName>
    <definedName name="prfCorpPurch">#REF!</definedName>
    <definedName name="prfCostCentre" localSheetId="22">#REF!</definedName>
    <definedName name="prfCostCentre">#REF!</definedName>
    <definedName name="prfDate" localSheetId="22">#REF!</definedName>
    <definedName name="prfDate">#REF!</definedName>
    <definedName name="prfDeptLocation" localSheetId="22">#REF!</definedName>
    <definedName name="prfDeptLocation">#REF!</definedName>
    <definedName name="prfEmail" localSheetId="22">#REF!</definedName>
    <definedName name="prfEmail">#REF!</definedName>
    <definedName name="prfEuroAmount" localSheetId="22">#REF!</definedName>
    <definedName name="prfEuroAmount">#REF!</definedName>
    <definedName name="prfFeasibilityDesc" localSheetId="22">#REF!</definedName>
    <definedName name="prfFeasibilityDesc">#REF!</definedName>
    <definedName name="prfFM" localSheetId="22">#REF!</definedName>
    <definedName name="prfFM">#REF!</definedName>
    <definedName name="prfIG" localSheetId="22">#REF!</definedName>
    <definedName name="prfIG">#REF!</definedName>
    <definedName name="prfIT" localSheetId="22">#REF!</definedName>
    <definedName name="prfIT">#REF!</definedName>
    <definedName name="prfITSecurity" localSheetId="22">#REF!</definedName>
    <definedName name="prfITSecurity">#REF!</definedName>
    <definedName name="prfOptBoth" localSheetId="22">#REF!</definedName>
    <definedName name="prfOptBoth">#REF!</definedName>
    <definedName name="prfOptCapital" localSheetId="22">#REF!</definedName>
    <definedName name="prfOptCapital">#REF!</definedName>
    <definedName name="prfOptNo1" localSheetId="22">#REF!</definedName>
    <definedName name="prfOptNo1">#REF!</definedName>
    <definedName name="prfOptNo2" localSheetId="22">#REF!</definedName>
    <definedName name="prfOptNo2">#REF!</definedName>
    <definedName name="prfOptNo3" localSheetId="22">#REF!</definedName>
    <definedName name="prfOptNo3">#REF!</definedName>
    <definedName name="prfOptNo4" localSheetId="22">#REF!</definedName>
    <definedName name="prfOptNo4">#REF!</definedName>
    <definedName name="prfOptRevenue" localSheetId="22">#REF!</definedName>
    <definedName name="prfOptRevenue">#REF!</definedName>
    <definedName name="prfOptYes1" localSheetId="22">#REF!</definedName>
    <definedName name="prfOptYes1">#REF!</definedName>
    <definedName name="prfOptYes2" localSheetId="22">#REF!</definedName>
    <definedName name="prfOptYes2">#REF!</definedName>
    <definedName name="prfOptYes3" localSheetId="22">#REF!</definedName>
    <definedName name="prfOptYes3">#REF!</definedName>
    <definedName name="prfOptYes4" localSheetId="22">#REF!</definedName>
    <definedName name="prfOptYes4">#REF!</definedName>
    <definedName name="prfOther" localSheetId="22">#REF!</definedName>
    <definedName name="prfOther">#REF!</definedName>
    <definedName name="prfPhoneFax" localSheetId="22">#REF!</definedName>
    <definedName name="prfPhoneFax">#REF!</definedName>
    <definedName name="prfProgramMan" localSheetId="22">#REF!</definedName>
    <definedName name="prfProgramMan">#REF!</definedName>
    <definedName name="prfProjectCost" localSheetId="22">#REF!</definedName>
    <definedName name="prfProjectCost">#REF!</definedName>
    <definedName name="prfProjectMan" localSheetId="22">#REF!</definedName>
    <definedName name="prfProjectMan">#REF!</definedName>
    <definedName name="prfProjectName" localSheetId="22">#REF!</definedName>
    <definedName name="prfProjectName">#REF!</definedName>
    <definedName name="prfProjectStrategy" localSheetId="22">#REF!</definedName>
    <definedName name="prfProjectStrategy">#REF!</definedName>
    <definedName name="prfProjectType" localSheetId="22">#REF!</definedName>
    <definedName name="prfProjectType">#REF!</definedName>
    <definedName name="prfReqDate" localSheetId="22">#REF!</definedName>
    <definedName name="prfReqDate">#REF!</definedName>
    <definedName name="prfReqDesc" localSheetId="22">#REF!</definedName>
    <definedName name="prfReqDesc">#REF!</definedName>
    <definedName name="prfrht" localSheetId="5">[39]Intro!#REF!</definedName>
    <definedName name="prfrht">[39]Intro!#REF!</definedName>
    <definedName name="prfSPRE" localSheetId="22">#REF!</definedName>
    <definedName name="prfSPRE" localSheetId="41">#REF!</definedName>
    <definedName name="prfSPRE" localSheetId="40">#REF!</definedName>
    <definedName name="prfSPRE" localSheetId="7">#REF!</definedName>
    <definedName name="prfSPRE">#REF!</definedName>
    <definedName name="prfStudyCompleteBy" localSheetId="22">#REF!</definedName>
    <definedName name="prfStudyCompleteBy" localSheetId="41">#REF!</definedName>
    <definedName name="prfStudyCompleteBy" localSheetId="7">#REF!</definedName>
    <definedName name="prfStudyCompleteBy">#REF!</definedName>
    <definedName name="pricelist" localSheetId="41">#REF!</definedName>
    <definedName name="pricelist" localSheetId="7">#REF!</definedName>
    <definedName name="pricelist" localSheetId="5">#REF!</definedName>
    <definedName name="pricelist">#REF!</definedName>
    <definedName name="Princ" localSheetId="5">#REF!</definedName>
    <definedName name="Princ">#REF!</definedName>
    <definedName name="prince" localSheetId="5">#REF!</definedName>
    <definedName name="prince">#REF!</definedName>
    <definedName name="prince1" localSheetId="5">#REF!</definedName>
    <definedName name="prince1">#REF!</definedName>
    <definedName name="PRINT" localSheetId="5">#REF!</definedName>
    <definedName name="PRINT">#REF!</definedName>
    <definedName name="PRINT_" localSheetId="5">#REF!</definedName>
    <definedName name="PRINT_">#REF!</definedName>
    <definedName name="_xlnm.Print_Area" localSheetId="8">Details!$A$1:$S$57</definedName>
    <definedName name="_xlnm.Print_Area" localSheetId="22">'Drawing Register'!$A$1:$AA$304</definedName>
    <definedName name="_xlnm.Print_Area" localSheetId="32">'Month-wise Plan'!$A$1:$TMX$49</definedName>
    <definedName name="_xlnm.Print_Area" localSheetId="36">Pictorial!$A$1:$BU$265</definedName>
    <definedName name="_xlnm.Print_Area" localSheetId="41">'Plan- Rohan'!$A$1:$Q$81</definedName>
    <definedName name="_xlnm.Print_Area" localSheetId="40">#REF!</definedName>
    <definedName name="_xlnm.Print_Area" localSheetId="7">#REF!</definedName>
    <definedName name="_xlnm.Print_Area" localSheetId="45">'Sep-22 Plan'!$A$1:$Q$30</definedName>
    <definedName name="_xlnm.Print_Area" localSheetId="5">'Top Sheet'!$A$1:$L$68</definedName>
    <definedName name="_xlnm.Print_Area" localSheetId="17">#REF!</definedName>
    <definedName name="_xlnm.Print_Area">#REF!</definedName>
    <definedName name="Print_Area_MI">[1]ANAL!$B$125:$Z$1531</definedName>
    <definedName name="Print_Area_Reset" localSheetId="14">OFFSET(Full_Print,0,0,Last_Row)</definedName>
    <definedName name="Print_Area_Reset" localSheetId="15">OFFSET(Full_Print,0,0,Last_Row)</definedName>
    <definedName name="Print_Area_Reset" localSheetId="41">OFFSET(Full_Print,0,0,Last_Row)</definedName>
    <definedName name="Print_Area_Reset" localSheetId="40">OFFSET(Full_Print,0,0,Last_Row)</definedName>
    <definedName name="Print_Area_Reset" localSheetId="7">OFFSET(Full_Print,0,0,Last_Row)</definedName>
    <definedName name="Print_Area_Reset" localSheetId="5">OFFSET('Top Sheet'!Full_Print,0,0,[0]!Last_Row)</definedName>
    <definedName name="Print_Area_Reset" localSheetId="17">OFFSET(Full_Print,0,0,Last_Row)</definedName>
    <definedName name="Print_Area_Reset">OFFSET(Full_Print,0,0,Last_Row)</definedName>
    <definedName name="Print_Range" localSheetId="41">#REF!</definedName>
    <definedName name="Print_Range" localSheetId="40">#REF!</definedName>
    <definedName name="Print_Range" localSheetId="7">#REF!</definedName>
    <definedName name="Print_Range" localSheetId="5">#REF!</definedName>
    <definedName name="Print_Range">#REF!</definedName>
    <definedName name="print_title">[81]Cul_detail!$A$2:$IV$5</definedName>
    <definedName name="_xlnm.Print_Titles" localSheetId="5">'Top Sheet'!$2:$8</definedName>
    <definedName name="_xlnm.Print_Titles">#N/A</definedName>
    <definedName name="PRINT_TITLES_MI" localSheetId="41">#REF!</definedName>
    <definedName name="PRINT_TITLES_MI" localSheetId="40">#REF!</definedName>
    <definedName name="PRINT_TITLES_MI" localSheetId="7">#REF!</definedName>
    <definedName name="PRINT_TITLES_MI" localSheetId="5">#REF!</definedName>
    <definedName name="PRINT_TITLES_MI">#REF!</definedName>
    <definedName name="prlgthl" localSheetId="41">[39]Intro!#REF!</definedName>
    <definedName name="prlgthl" localSheetId="40">[39]Intro!#REF!</definedName>
    <definedName name="prlgthl" localSheetId="7">[39]Intro!#REF!</definedName>
    <definedName name="prlgthl" localSheetId="5">[39]Intro!#REF!</definedName>
    <definedName name="prlgthl">[39]Intro!#REF!</definedName>
    <definedName name="prlgtht" localSheetId="41">[39]Intro!#REF!</definedName>
    <definedName name="prlgtht" localSheetId="40">[39]Intro!#REF!</definedName>
    <definedName name="prlgtht" localSheetId="5">[39]Intro!#REF!</definedName>
    <definedName name="prlgtht">[39]Intro!#REF!</definedName>
    <definedName name="PRN_9A" localSheetId="41">#REF!</definedName>
    <definedName name="PRN_9A" localSheetId="40">#REF!</definedName>
    <definedName name="PRN_9A" localSheetId="7">#REF!</definedName>
    <definedName name="PRN_9A" localSheetId="5">#REF!</definedName>
    <definedName name="PRN_9A">#REF!</definedName>
    <definedName name="PRN_EXPEND" localSheetId="41">#REF!</definedName>
    <definedName name="PRN_EXPEND" localSheetId="7">#REF!</definedName>
    <definedName name="PRN_EXPEND" localSheetId="5">#REF!</definedName>
    <definedName name="PRN_EXPEND">#REF!</definedName>
    <definedName name="PRN_FCST" localSheetId="41">#REF!</definedName>
    <definedName name="PRN_FCST" localSheetId="7">#REF!</definedName>
    <definedName name="PRN_FCST" localSheetId="5">#REF!</definedName>
    <definedName name="PRN_FCST">#REF!</definedName>
    <definedName name="PRN_FORM9D" localSheetId="5">#REF!</definedName>
    <definedName name="PRN_FORM9D">#REF!</definedName>
    <definedName name="PROFIT">[17]office!$B$22</definedName>
    <definedName name="PROFIT_LOSS" localSheetId="41">#REF!</definedName>
    <definedName name="PROFIT_LOSS" localSheetId="40">#REF!</definedName>
    <definedName name="PROFIT_LOSS" localSheetId="7">#REF!</definedName>
    <definedName name="PROFIT_LOSS" localSheetId="5">#REF!</definedName>
    <definedName name="PROFIT_LOSS">#REF!</definedName>
    <definedName name="PROFIT1">[17]office!$B$21</definedName>
    <definedName name="Project" localSheetId="41">#REF!</definedName>
    <definedName name="Project" localSheetId="40">#REF!</definedName>
    <definedName name="Project" localSheetId="7">#REF!</definedName>
    <definedName name="Project" localSheetId="5">#REF!</definedName>
    <definedName name="Project">#REF!</definedName>
    <definedName name="Project_Name" localSheetId="20">#REF!</definedName>
    <definedName name="Project_Name" localSheetId="22">#REF!</definedName>
    <definedName name="Project_Name" localSheetId="36">#REF!</definedName>
    <definedName name="Project_name" localSheetId="41">#REF!</definedName>
    <definedName name="Project_name" localSheetId="40">#REF!</definedName>
    <definedName name="Project_name" localSheetId="7">#REF!</definedName>
    <definedName name="Project_name" localSheetId="5">#REF!</definedName>
    <definedName name="Project_name">#REF!</definedName>
    <definedName name="Project_Title" localSheetId="41">#REF!</definedName>
    <definedName name="Project_Title" localSheetId="40">#REF!</definedName>
    <definedName name="Project_Title" localSheetId="7">#REF!</definedName>
    <definedName name="Project_Title">#REF!</definedName>
    <definedName name="ProjectLocation">'[52]Fill this out first...'!$D$10</definedName>
    <definedName name="ProjectNumber">'[52]Fill this out first...'!$D$16</definedName>
    <definedName name="ProjectSubtitle">'[52]Fill this out first...'!$D$9</definedName>
    <definedName name="ProjectTitle">'[52]Fill this out first...'!$D$8</definedName>
    <definedName name="prw" localSheetId="14" hidden="1">{"form-D1",#N/A,FALSE,"FORM-D1";"form-D1_amt",#N/A,FALSE,"FORM-D1"}</definedName>
    <definedName name="prw" localSheetId="15" hidden="1">{"form-D1",#N/A,FALSE,"FORM-D1";"form-D1_amt",#N/A,FALSE,"FORM-D1"}</definedName>
    <definedName name="prw" localSheetId="41" hidden="1">{"form-D1",#N/A,FALSE,"FORM-D1";"form-D1_amt",#N/A,FALSE,"FORM-D1"}</definedName>
    <definedName name="prw" localSheetId="40" hidden="1">{"form-D1",#N/A,FALSE,"FORM-D1";"form-D1_amt",#N/A,FALSE,"FORM-D1"}</definedName>
    <definedName name="prw" localSheetId="7" hidden="1">{"form-D1",#N/A,FALSE,"FORM-D1";"form-D1_amt",#N/A,FALSE,"FORM-D1"}</definedName>
    <definedName name="prw" localSheetId="17" hidden="1">{"form-D1",#N/A,FALSE,"FORM-D1";"form-D1_amt",#N/A,FALSE,"FORM-D1"}</definedName>
    <definedName name="prw" hidden="1">{"form-D1",#N/A,FALSE,"FORM-D1";"form-D1_amt",#N/A,FALSE,"FORM-D1"}</definedName>
    <definedName name="psbmth" localSheetId="5">[39]Intro!#REF!</definedName>
    <definedName name="psbmth">[39]Intro!#REF!</definedName>
    <definedName name="PTA_Bulk" localSheetId="17">#REF!</definedName>
    <definedName name="PTA_Bulk">#REF!</definedName>
    <definedName name="PTA_ISBL" localSheetId="17">#REF!</definedName>
    <definedName name="PTA_ISBL">#REF!</definedName>
    <definedName name="Puz" localSheetId="40">[27]Design!#REF!</definedName>
    <definedName name="Puz" localSheetId="5">[27]Design!#REF!</definedName>
    <definedName name="Puz">[27]Design!#REF!</definedName>
    <definedName name="pvc_100" localSheetId="41">#REF!</definedName>
    <definedName name="pvc_100" localSheetId="40">#REF!</definedName>
    <definedName name="pvc_100" localSheetId="7">#REF!</definedName>
    <definedName name="pvc_100" localSheetId="5">#REF!</definedName>
    <definedName name="pvc_100">#REF!</definedName>
    <definedName name="pvc_15" localSheetId="41">#REF!</definedName>
    <definedName name="pvc_15" localSheetId="7">#REF!</definedName>
    <definedName name="pvc_15" localSheetId="5">#REF!</definedName>
    <definedName name="pvc_15">#REF!</definedName>
    <definedName name="pvc_150" localSheetId="41">#REF!</definedName>
    <definedName name="pvc_150" localSheetId="7">#REF!</definedName>
    <definedName name="pvc_150" localSheetId="5">#REF!</definedName>
    <definedName name="pvc_150">#REF!</definedName>
    <definedName name="pvc_20" localSheetId="5">#REF!</definedName>
    <definedName name="pvc_20">#REF!</definedName>
    <definedName name="pvc_200" localSheetId="5">#REF!</definedName>
    <definedName name="pvc_200">#REF!</definedName>
    <definedName name="pvc_25" localSheetId="5">#REF!</definedName>
    <definedName name="pvc_25">#REF!</definedName>
    <definedName name="pvc_250" localSheetId="5">#REF!</definedName>
    <definedName name="pvc_250">#REF!</definedName>
    <definedName name="pvc_300" localSheetId="5">#REF!</definedName>
    <definedName name="pvc_300">#REF!</definedName>
    <definedName name="pvc_32" localSheetId="5">#REF!</definedName>
    <definedName name="pvc_32">#REF!</definedName>
    <definedName name="pvc_40" localSheetId="5">#REF!</definedName>
    <definedName name="pvc_40">#REF!</definedName>
    <definedName name="pvc_400" localSheetId="5">#REF!</definedName>
    <definedName name="pvc_400">#REF!</definedName>
    <definedName name="pvc_50" localSheetId="5">#REF!</definedName>
    <definedName name="pvc_50">#REF!</definedName>
    <definedName name="pvc_600" localSheetId="5">#REF!</definedName>
    <definedName name="pvc_600">#REF!</definedName>
    <definedName name="pvc_65" localSheetId="5">#REF!</definedName>
    <definedName name="pvc_65">#REF!</definedName>
    <definedName name="pvc_80" localSheetId="5">#REF!</definedName>
    <definedName name="pvc_80">#REF!</definedName>
    <definedName name="q" localSheetId="5">'[28]Main Block'!#REF!</definedName>
    <definedName name="q">'[28]Main Block'!#REF!</definedName>
    <definedName name="qa" localSheetId="14">[41]Backup!$G$4:$G$1001</definedName>
    <definedName name="qa" localSheetId="15">[41]Backup!$G$4:$G$1001</definedName>
    <definedName name="qa" localSheetId="40">[41]Backup!$G$4:$G$1001</definedName>
    <definedName name="qa" localSheetId="7">[41]Backup!$G$4:$G$1001</definedName>
    <definedName name="qa">[41]Backup!$G$4:$G$1001</definedName>
    <definedName name="qaaaa" localSheetId="41">#REF!</definedName>
    <definedName name="qaaaa" localSheetId="40">#REF!</definedName>
    <definedName name="qaaaa" localSheetId="7">#REF!</definedName>
    <definedName name="qaaaa" localSheetId="5">#REF!</definedName>
    <definedName name="qaaaa">#REF!</definedName>
    <definedName name="qaws" localSheetId="41">#REF!</definedName>
    <definedName name="qaws" localSheetId="7">#REF!</definedName>
    <definedName name="qaws" localSheetId="5">#REF!</definedName>
    <definedName name="qaws">#REF!</definedName>
    <definedName name="qnet" localSheetId="41">[39]Intro!#REF!</definedName>
    <definedName name="qnet" localSheetId="7">[39]Intro!#REF!</definedName>
    <definedName name="qnet" localSheetId="5">[39]Intro!#REF!</definedName>
    <definedName name="qnet">[39]Intro!#REF!</definedName>
    <definedName name="qnetlat" localSheetId="41">[39]Intro!#REF!</definedName>
    <definedName name="qnetlat" localSheetId="7">[39]Intro!#REF!</definedName>
    <definedName name="qnetlat" localSheetId="5">[39]Intro!#REF!</definedName>
    <definedName name="qnetlat">[39]Intro!#REF!</definedName>
    <definedName name="qnetseis" localSheetId="41">[39]Intro!#REF!</definedName>
    <definedName name="qnetseis" localSheetId="7">[39]Intro!#REF!</definedName>
    <definedName name="qnetseis" localSheetId="5">[39]Intro!#REF!</definedName>
    <definedName name="qnetseis">[39]Intro!#REF!</definedName>
    <definedName name="qnetsi" localSheetId="41">[39]Intro!#REF!</definedName>
    <definedName name="qnetsi" localSheetId="7">[39]Intro!#REF!</definedName>
    <definedName name="qnetsi" localSheetId="5">[39]Intro!#REF!</definedName>
    <definedName name="qnetsi">[39]Intro!#REF!</definedName>
    <definedName name="qp" localSheetId="14">[41]Backup!$F$4:$F$1001</definedName>
    <definedName name="qp" localSheetId="15">[41]Backup!$F$4:$F$1001</definedName>
    <definedName name="qp" localSheetId="40">[41]Backup!$F$4:$F$1001</definedName>
    <definedName name="qp" localSheetId="7">[41]Backup!$F$4:$F$1001</definedName>
    <definedName name="qp">[41]Backup!$F$4:$F$1001</definedName>
    <definedName name="qq" localSheetId="41">#REF!</definedName>
    <definedName name="qq" localSheetId="40">#REF!</definedName>
    <definedName name="qq" localSheetId="7">#REF!</definedName>
    <definedName name="qq" localSheetId="5">#REF!</definedName>
    <definedName name="qq">#REF!</definedName>
    <definedName name="qqq" localSheetId="41">#REF!</definedName>
    <definedName name="qqq" localSheetId="7">#REF!</definedName>
    <definedName name="qqq" localSheetId="5">#REF!</definedName>
    <definedName name="qqq">#REF!</definedName>
    <definedName name="QQQQ" localSheetId="14" hidden="1">{"'Bill No. 7'!$A$1:$G$32"}</definedName>
    <definedName name="QQQQ" localSheetId="15" hidden="1">{"'Bill No. 7'!$A$1:$G$32"}</definedName>
    <definedName name="QQQQ" localSheetId="41" hidden="1">{"'Bill No. 7'!$A$1:$G$32"}</definedName>
    <definedName name="QQQQ" localSheetId="40" hidden="1">{"'Bill No. 7'!$A$1:$G$32"}</definedName>
    <definedName name="QQQQ" localSheetId="7" hidden="1">{"'Bill No. 7'!$A$1:$G$32"}</definedName>
    <definedName name="QQQQ" localSheetId="17" hidden="1">{"'Bill No. 7'!$A$1:$G$32"}</definedName>
    <definedName name="QQQQ" hidden="1">{"'Bill No. 7'!$A$1:$G$32"}</definedName>
    <definedName name="qqqqqqqqq" localSheetId="5" hidden="1">[82]估價單!#REF!</definedName>
    <definedName name="qqqqqqqqq" hidden="1">[82]估價單!#REF!</definedName>
    <definedName name="qqqqqqqqqqqqq" localSheetId="41">#REF!</definedName>
    <definedName name="qqqqqqqqqqqqq" localSheetId="40">#REF!</definedName>
    <definedName name="qqqqqqqqqqqqq" localSheetId="7">#REF!</definedName>
    <definedName name="qqqqqqqqqqqqq" localSheetId="5">#REF!</definedName>
    <definedName name="qqqqqqqqqqqqq">#REF!</definedName>
    <definedName name="qryEqptOrdDelyETAProfile_byConstrMgr">#REF!</definedName>
    <definedName name="qryEqptOrdPODelProfile_ByConstrMgr">#REF!</definedName>
    <definedName name="qt" localSheetId="14">[41]Backup!#REF!</definedName>
    <definedName name="qt" localSheetId="15">[41]Backup!#REF!</definedName>
    <definedName name="qt" localSheetId="41">[41]Backup!#REF!</definedName>
    <definedName name="qt" localSheetId="40">[41]Backup!#REF!</definedName>
    <definedName name="qt" localSheetId="7">[41]Backup!#REF!</definedName>
    <definedName name="qt">[41]Backup!#REF!</definedName>
    <definedName name="Qty_as_on_apr" localSheetId="41">#REF!</definedName>
    <definedName name="Qty_as_on_apr" localSheetId="40">#REF!</definedName>
    <definedName name="Qty_as_on_apr" localSheetId="7">#REF!</definedName>
    <definedName name="Qty_as_on_apr" localSheetId="5">#REF!</definedName>
    <definedName name="Qty_as_on_apr">#REF!</definedName>
    <definedName name="QUANTITY" localSheetId="14" hidden="1">{"form-D1",#N/A,FALSE,"FORM-D1";"form-D1_amt",#N/A,FALSE,"FORM-D1"}</definedName>
    <definedName name="QUANTITY" localSheetId="15" hidden="1">{"form-D1",#N/A,FALSE,"FORM-D1";"form-D1_amt",#N/A,FALSE,"FORM-D1"}</definedName>
    <definedName name="QUANTITY" localSheetId="41" hidden="1">{"form-D1",#N/A,FALSE,"FORM-D1";"form-D1_amt",#N/A,FALSE,"FORM-D1"}</definedName>
    <definedName name="QUANTITY" localSheetId="40" hidden="1">{"form-D1",#N/A,FALSE,"FORM-D1";"form-D1_amt",#N/A,FALSE,"FORM-D1"}</definedName>
    <definedName name="QUANTITY" localSheetId="7" hidden="1">{"form-D1",#N/A,FALSE,"FORM-D1";"form-D1_amt",#N/A,FALSE,"FORM-D1"}</definedName>
    <definedName name="QUANTITY" localSheetId="17" hidden="1">{"form-D1",#N/A,FALSE,"FORM-D1";"form-D1_amt",#N/A,FALSE,"FORM-D1"}</definedName>
    <definedName name="QUANTITY" hidden="1">{"form-D1",#N/A,FALSE,"FORM-D1";"form-D1_amt",#N/A,FALSE,"FORM-D1"}</definedName>
    <definedName name="qult" localSheetId="41">#REF!</definedName>
    <definedName name="qult" localSheetId="40">#REF!</definedName>
    <definedName name="qult" localSheetId="7">#REF!</definedName>
    <definedName name="qult" localSheetId="5">#REF!</definedName>
    <definedName name="qult">#REF!</definedName>
    <definedName name="qw" localSheetId="14" hidden="1">{#N/A,#N/A,FALSE,"MODULE3"}</definedName>
    <definedName name="qw" localSheetId="15" hidden="1">{#N/A,#N/A,FALSE,"MODULE3"}</definedName>
    <definedName name="qw" localSheetId="41" hidden="1">{#N/A,#N/A,FALSE,"MODULE3"}</definedName>
    <definedName name="qw" localSheetId="40" hidden="1">{#N/A,#N/A,FALSE,"MODULE3"}</definedName>
    <definedName name="qw" localSheetId="7" hidden="1">{#N/A,#N/A,FALSE,"MODULE3"}</definedName>
    <definedName name="qw" localSheetId="17" hidden="1">{#N/A,#N/A,FALSE,"MODULE3"}</definedName>
    <definedName name="qw" hidden="1">{#N/A,#N/A,FALSE,"MODULE3"}</definedName>
    <definedName name="qwe" localSheetId="14" hidden="1">{#N/A,#N/A,TRUE,"Front";#N/A,#N/A,TRUE,"Simple Letter";#N/A,#N/A,TRUE,"Inside";#N/A,#N/A,TRUE,"Contents";#N/A,#N/A,TRUE,"Basis";#N/A,#N/A,TRUE,"Inclusions";#N/A,#N/A,TRUE,"Exclusions";#N/A,#N/A,TRUE,"Areas";#N/A,#N/A,TRUE,"Summary";#N/A,#N/A,TRUE,"Detail"}</definedName>
    <definedName name="qwe" localSheetId="15" hidden="1">{#N/A,#N/A,TRUE,"Front";#N/A,#N/A,TRUE,"Simple Letter";#N/A,#N/A,TRUE,"Inside";#N/A,#N/A,TRUE,"Contents";#N/A,#N/A,TRUE,"Basis";#N/A,#N/A,TRUE,"Inclusions";#N/A,#N/A,TRUE,"Exclusions";#N/A,#N/A,TRUE,"Areas";#N/A,#N/A,TRUE,"Summary";#N/A,#N/A,TRUE,"Detail"}</definedName>
    <definedName name="qwe" localSheetId="41" hidden="1">{#N/A,#N/A,TRUE,"Front";#N/A,#N/A,TRUE,"Simple Letter";#N/A,#N/A,TRUE,"Inside";#N/A,#N/A,TRUE,"Contents";#N/A,#N/A,TRUE,"Basis";#N/A,#N/A,TRUE,"Inclusions";#N/A,#N/A,TRUE,"Exclusions";#N/A,#N/A,TRUE,"Areas";#N/A,#N/A,TRUE,"Summary";#N/A,#N/A,TRUE,"Detail"}</definedName>
    <definedName name="qwe" localSheetId="40" hidden="1">{#N/A,#N/A,TRUE,"Front";#N/A,#N/A,TRUE,"Simple Letter";#N/A,#N/A,TRUE,"Inside";#N/A,#N/A,TRUE,"Contents";#N/A,#N/A,TRUE,"Basis";#N/A,#N/A,TRUE,"Inclusions";#N/A,#N/A,TRUE,"Exclusions";#N/A,#N/A,TRUE,"Areas";#N/A,#N/A,TRUE,"Summary";#N/A,#N/A,TRUE,"Detail"}</definedName>
    <definedName name="qwe" localSheetId="7" hidden="1">{#N/A,#N/A,TRUE,"Front";#N/A,#N/A,TRUE,"Simple Letter";#N/A,#N/A,TRUE,"Inside";#N/A,#N/A,TRUE,"Contents";#N/A,#N/A,TRUE,"Basis";#N/A,#N/A,TRUE,"Inclusions";#N/A,#N/A,TRUE,"Exclusions";#N/A,#N/A,TRUE,"Areas";#N/A,#N/A,TRUE,"Summary";#N/A,#N/A,TRUE,"Detail"}</definedName>
    <definedName name="qwe" localSheetId="17" hidden="1">{#N/A,#N/A,TRUE,"Front";#N/A,#N/A,TRUE,"Simple Letter";#N/A,#N/A,TRUE,"Inside";#N/A,#N/A,TRUE,"Contents";#N/A,#N/A,TRUE,"Basis";#N/A,#N/A,TRUE,"Inclusions";#N/A,#N/A,TRUE,"Exclusions";#N/A,#N/A,TRUE,"Areas";#N/A,#N/A,TRUE,"Summary";#N/A,#N/A,TRUE,"Detail"}</definedName>
    <definedName name="qwe" hidden="1">{#N/A,#N/A,TRUE,"Front";#N/A,#N/A,TRUE,"Simple Letter";#N/A,#N/A,TRUE,"Inside";#N/A,#N/A,TRUE,"Contents";#N/A,#N/A,TRUE,"Basis";#N/A,#N/A,TRUE,"Inclusions";#N/A,#N/A,TRUE,"Exclusions";#N/A,#N/A,TRUE,"Areas";#N/A,#N/A,TRUE,"Summary";#N/A,#N/A,TRUE,"Detail"}</definedName>
    <definedName name="qwq" localSheetId="14" hidden="1">{"form-D1",#N/A,FALSE,"FORM-D1";"form-D1_amt",#N/A,FALSE,"FORM-D1"}</definedName>
    <definedName name="qwq" localSheetId="15" hidden="1">{"form-D1",#N/A,FALSE,"FORM-D1";"form-D1_amt",#N/A,FALSE,"FORM-D1"}</definedName>
    <definedName name="qwq" localSheetId="41" hidden="1">{"form-D1",#N/A,FALSE,"FORM-D1";"form-D1_amt",#N/A,FALSE,"FORM-D1"}</definedName>
    <definedName name="qwq" localSheetId="40" hidden="1">{"form-D1",#N/A,FALSE,"FORM-D1";"form-D1_amt",#N/A,FALSE,"FORM-D1"}</definedName>
    <definedName name="qwq" localSheetId="7" hidden="1">{"form-D1",#N/A,FALSE,"FORM-D1";"form-D1_amt",#N/A,FALSE,"FORM-D1"}</definedName>
    <definedName name="qwq" localSheetId="17" hidden="1">{"form-D1",#N/A,FALSE,"FORM-D1";"form-D1_amt",#N/A,FALSE,"FORM-D1"}</definedName>
    <definedName name="qwq" hidden="1">{"form-D1",#N/A,FALSE,"FORM-D1";"form-D1_amt",#N/A,FALSE,"FORM-D1"}</definedName>
    <definedName name="R_" localSheetId="41">#REF!</definedName>
    <definedName name="R_" localSheetId="40">#REF!</definedName>
    <definedName name="R_" localSheetId="7">#REF!</definedName>
    <definedName name="R_" localSheetId="5">#REF!</definedName>
    <definedName name="R_">#REF!</definedName>
    <definedName name="RA_Bills" localSheetId="14">[47]Contractor!$C$5:$C$34</definedName>
    <definedName name="RA_Bills" localSheetId="15">[47]Contractor!$C$5:$C$34</definedName>
    <definedName name="RA_Bills" localSheetId="40">[47]Contractor!$C$5:$C$34</definedName>
    <definedName name="RA_Bills" localSheetId="7">[47]Contractor!$C$5:$C$34</definedName>
    <definedName name="RA_Bills">[47]Contractor!$C$5:$C$34</definedName>
    <definedName name="raams" localSheetId="41">#REF!</definedName>
    <definedName name="raams" localSheetId="40">#REF!</definedName>
    <definedName name="raams" localSheetId="7">#REF!</definedName>
    <definedName name="raams" localSheetId="5">#REF!</definedName>
    <definedName name="raams">#REF!</definedName>
    <definedName name="railecc" localSheetId="41">#REF!</definedName>
    <definedName name="railecc" localSheetId="7">#REF!</definedName>
    <definedName name="railecc" localSheetId="5">#REF!</definedName>
    <definedName name="railecc">#REF!</definedName>
    <definedName name="railwt" localSheetId="41">#REF!</definedName>
    <definedName name="railwt" localSheetId="7">#REF!</definedName>
    <definedName name="railwt" localSheetId="5">#REF!</definedName>
    <definedName name="railwt">#REF!</definedName>
    <definedName name="Raj" localSheetId="14" hidden="1">{"'Sheet1'!$A$4386:$N$4591"}</definedName>
    <definedName name="Raj" localSheetId="15" hidden="1">{"'Sheet1'!$A$4386:$N$4591"}</definedName>
    <definedName name="Raj" localSheetId="41" hidden="1">{"'Sheet1'!$A$4386:$N$4591"}</definedName>
    <definedName name="Raj" localSheetId="40" hidden="1">{"'Sheet1'!$A$4386:$N$4591"}</definedName>
    <definedName name="Raj" localSheetId="7" hidden="1">{"'Sheet1'!$A$4386:$N$4591"}</definedName>
    <definedName name="Raj" localSheetId="17" hidden="1">{"'Sheet1'!$A$4386:$N$4591"}</definedName>
    <definedName name="Raj" hidden="1">{"'Sheet1'!$A$4386:$N$4591"}</definedName>
    <definedName name="raja" localSheetId="19">City&amp;" "&amp;State</definedName>
    <definedName name="raja" localSheetId="2">City&amp;" "&amp;State</definedName>
    <definedName name="raja" localSheetId="14">City&amp;" "&amp;State</definedName>
    <definedName name="raja" localSheetId="1">City&amp;" "&amp;State</definedName>
    <definedName name="raja" localSheetId="33">City&amp;" "&amp;State</definedName>
    <definedName name="raja" localSheetId="15">City&amp;" "&amp;State</definedName>
    <definedName name="raja" localSheetId="0">City&amp;" "&amp;State</definedName>
    <definedName name="raja" localSheetId="4">City&amp;" "&amp;State</definedName>
    <definedName name="raja" localSheetId="41">City&amp;" "&amp;State</definedName>
    <definedName name="raja" localSheetId="40">City&amp;" "&amp;State</definedName>
    <definedName name="raja" localSheetId="7">City&amp;" "&amp;State</definedName>
    <definedName name="raja" localSheetId="3">City&amp;" "&amp;State</definedName>
    <definedName name="raja" localSheetId="5">City&amp;" "&amp;State</definedName>
    <definedName name="raja" localSheetId="17">City&amp;" "&amp;State</definedName>
    <definedName name="raja">City&amp;" "&amp;State</definedName>
    <definedName name="raju" localSheetId="14" hidden="1">{#N/A,#N/A,TRUE,"Front";#N/A,#N/A,TRUE,"Simple Letter";#N/A,#N/A,TRUE,"Inside";#N/A,#N/A,TRUE,"Contents";#N/A,#N/A,TRUE,"Basis";#N/A,#N/A,TRUE,"Inclusions";#N/A,#N/A,TRUE,"Exclusions";#N/A,#N/A,TRUE,"Areas";#N/A,#N/A,TRUE,"Summary";#N/A,#N/A,TRUE,"Detail"}</definedName>
    <definedName name="raju" localSheetId="15" hidden="1">{#N/A,#N/A,TRUE,"Front";#N/A,#N/A,TRUE,"Simple Letter";#N/A,#N/A,TRUE,"Inside";#N/A,#N/A,TRUE,"Contents";#N/A,#N/A,TRUE,"Basis";#N/A,#N/A,TRUE,"Inclusions";#N/A,#N/A,TRUE,"Exclusions";#N/A,#N/A,TRUE,"Areas";#N/A,#N/A,TRUE,"Summary";#N/A,#N/A,TRUE,"Detail"}</definedName>
    <definedName name="raju" localSheetId="41" hidden="1">{#N/A,#N/A,TRUE,"Front";#N/A,#N/A,TRUE,"Simple Letter";#N/A,#N/A,TRUE,"Inside";#N/A,#N/A,TRUE,"Contents";#N/A,#N/A,TRUE,"Basis";#N/A,#N/A,TRUE,"Inclusions";#N/A,#N/A,TRUE,"Exclusions";#N/A,#N/A,TRUE,"Areas";#N/A,#N/A,TRUE,"Summary";#N/A,#N/A,TRUE,"Detail"}</definedName>
    <definedName name="raju" localSheetId="40" hidden="1">{#N/A,#N/A,TRUE,"Front";#N/A,#N/A,TRUE,"Simple Letter";#N/A,#N/A,TRUE,"Inside";#N/A,#N/A,TRUE,"Contents";#N/A,#N/A,TRUE,"Basis";#N/A,#N/A,TRUE,"Inclusions";#N/A,#N/A,TRUE,"Exclusions";#N/A,#N/A,TRUE,"Areas";#N/A,#N/A,TRUE,"Summary";#N/A,#N/A,TRUE,"Detail"}</definedName>
    <definedName name="raju" localSheetId="7" hidden="1">{#N/A,#N/A,TRUE,"Front";#N/A,#N/A,TRUE,"Simple Letter";#N/A,#N/A,TRUE,"Inside";#N/A,#N/A,TRUE,"Contents";#N/A,#N/A,TRUE,"Basis";#N/A,#N/A,TRUE,"Inclusions";#N/A,#N/A,TRUE,"Exclusions";#N/A,#N/A,TRUE,"Areas";#N/A,#N/A,TRUE,"Summary";#N/A,#N/A,TRUE,"Detail"}</definedName>
    <definedName name="raju" localSheetId="17" hidden="1">{#N/A,#N/A,TRUE,"Front";#N/A,#N/A,TRUE,"Simple Letter";#N/A,#N/A,TRUE,"Inside";#N/A,#N/A,TRUE,"Contents";#N/A,#N/A,TRUE,"Basis";#N/A,#N/A,TRUE,"Inclusions";#N/A,#N/A,TRUE,"Exclusions";#N/A,#N/A,TRUE,"Areas";#N/A,#N/A,TRUE,"Summary";#N/A,#N/A,TRUE,"Detail"}</definedName>
    <definedName name="raju" hidden="1">{#N/A,#N/A,TRUE,"Front";#N/A,#N/A,TRUE,"Simple Letter";#N/A,#N/A,TRUE,"Inside";#N/A,#N/A,TRUE,"Contents";#N/A,#N/A,TRUE,"Basis";#N/A,#N/A,TRUE,"Inclusions";#N/A,#N/A,TRUE,"Exclusions";#N/A,#N/A,TRUE,"Areas";#N/A,#N/A,TRUE,"Summary";#N/A,#N/A,TRUE,"Detail"}</definedName>
    <definedName name="ram" localSheetId="41">#REF!</definedName>
    <definedName name="ram" localSheetId="40">#REF!</definedName>
    <definedName name="ram" localSheetId="7">#REF!</definedName>
    <definedName name="ram" localSheetId="5">#REF!</definedName>
    <definedName name="ram">#REF!</definedName>
    <definedName name="RatAna" localSheetId="41">#REF!</definedName>
    <definedName name="RatAna" localSheetId="40">#REF!</definedName>
    <definedName name="RatAna" localSheetId="7">#REF!</definedName>
    <definedName name="RatAna" localSheetId="5">#REF!</definedName>
    <definedName name="RatAna">#REF!</definedName>
    <definedName name="ravi" localSheetId="14" hidden="1">{#N/A,#N/A,TRUE,"Front";#N/A,#N/A,TRUE,"Simple Letter";#N/A,#N/A,TRUE,"Inside";#N/A,#N/A,TRUE,"Contents";#N/A,#N/A,TRUE,"Basis";#N/A,#N/A,TRUE,"Inclusions";#N/A,#N/A,TRUE,"Exclusions";#N/A,#N/A,TRUE,"Areas";#N/A,#N/A,TRUE,"Summary";#N/A,#N/A,TRUE,"Detail"}</definedName>
    <definedName name="ravi" localSheetId="15" hidden="1">{#N/A,#N/A,TRUE,"Front";#N/A,#N/A,TRUE,"Simple Letter";#N/A,#N/A,TRUE,"Inside";#N/A,#N/A,TRUE,"Contents";#N/A,#N/A,TRUE,"Basis";#N/A,#N/A,TRUE,"Inclusions";#N/A,#N/A,TRUE,"Exclusions";#N/A,#N/A,TRUE,"Areas";#N/A,#N/A,TRUE,"Summary";#N/A,#N/A,TRUE,"Detail"}</definedName>
    <definedName name="ravi" localSheetId="41" hidden="1">{#N/A,#N/A,TRUE,"Front";#N/A,#N/A,TRUE,"Simple Letter";#N/A,#N/A,TRUE,"Inside";#N/A,#N/A,TRUE,"Contents";#N/A,#N/A,TRUE,"Basis";#N/A,#N/A,TRUE,"Inclusions";#N/A,#N/A,TRUE,"Exclusions";#N/A,#N/A,TRUE,"Areas";#N/A,#N/A,TRUE,"Summary";#N/A,#N/A,TRUE,"Detail"}</definedName>
    <definedName name="ravi" localSheetId="40" hidden="1">{#N/A,#N/A,TRUE,"Front";#N/A,#N/A,TRUE,"Simple Letter";#N/A,#N/A,TRUE,"Inside";#N/A,#N/A,TRUE,"Contents";#N/A,#N/A,TRUE,"Basis";#N/A,#N/A,TRUE,"Inclusions";#N/A,#N/A,TRUE,"Exclusions";#N/A,#N/A,TRUE,"Areas";#N/A,#N/A,TRUE,"Summary";#N/A,#N/A,TRUE,"Detail"}</definedName>
    <definedName name="ravi" localSheetId="7" hidden="1">{#N/A,#N/A,TRUE,"Front";#N/A,#N/A,TRUE,"Simple Letter";#N/A,#N/A,TRUE,"Inside";#N/A,#N/A,TRUE,"Contents";#N/A,#N/A,TRUE,"Basis";#N/A,#N/A,TRUE,"Inclusions";#N/A,#N/A,TRUE,"Exclusions";#N/A,#N/A,TRUE,"Areas";#N/A,#N/A,TRUE,"Summary";#N/A,#N/A,TRUE,"Detail"}</definedName>
    <definedName name="ravi" localSheetId="17" hidden="1">{#N/A,#N/A,TRUE,"Front";#N/A,#N/A,TRUE,"Simple Letter";#N/A,#N/A,TRUE,"Inside";#N/A,#N/A,TRUE,"Contents";#N/A,#N/A,TRUE,"Basis";#N/A,#N/A,TRUE,"Inclusions";#N/A,#N/A,TRUE,"Exclusions";#N/A,#N/A,TRUE,"Areas";#N/A,#N/A,TRUE,"Summary";#N/A,#N/A,TRUE,"Detail"}</definedName>
    <definedName name="ravi" hidden="1">{#N/A,#N/A,TRUE,"Front";#N/A,#N/A,TRUE,"Simple Letter";#N/A,#N/A,TRUE,"Inside";#N/A,#N/A,TRUE,"Contents";#N/A,#N/A,TRUE,"Basis";#N/A,#N/A,TRUE,"Inclusions";#N/A,#N/A,TRUE,"Exclusions";#N/A,#N/A,TRUE,"Areas";#N/A,#N/A,TRUE,"Summary";#N/A,#N/A,TRUE,"Detail"}</definedName>
    <definedName name="rcwbgl" localSheetId="41">#REF!</definedName>
    <definedName name="rcwbgl" localSheetId="40">#REF!</definedName>
    <definedName name="rcwbgl" localSheetId="7">#REF!</definedName>
    <definedName name="rcwbgl" localSheetId="5">#REF!</definedName>
    <definedName name="rcwbgl">#REF!</definedName>
    <definedName name="rcwbgl2" localSheetId="41">#REF!</definedName>
    <definedName name="rcwbgl2" localSheetId="40">#REF!</definedName>
    <definedName name="rcwbgl2" localSheetId="7">#REF!</definedName>
    <definedName name="rcwbgl2" localSheetId="5">#REF!</definedName>
    <definedName name="rcwbgl2">#REF!</definedName>
    <definedName name="rdtd" localSheetId="41">#REF!</definedName>
    <definedName name="rdtd" localSheetId="40">#REF!</definedName>
    <definedName name="rdtd" localSheetId="7">#REF!</definedName>
    <definedName name="rdtd" localSheetId="5">#REF!</definedName>
    <definedName name="rdtd">#REF!</definedName>
    <definedName name="re_1" localSheetId="22">#REF!</definedName>
    <definedName name="re_1">#REF!</definedName>
    <definedName name="re_1_no" localSheetId="22">#REF!</definedName>
    <definedName name="re_1_no">#REF!</definedName>
    <definedName name="re_1_pending" localSheetId="22">#REF!</definedName>
    <definedName name="re_1_pending">#REF!</definedName>
    <definedName name="re_2" localSheetId="22">#REF!</definedName>
    <definedName name="re_2">#REF!</definedName>
    <definedName name="re_2_no" localSheetId="22">#REF!</definedName>
    <definedName name="re_2_no">#REF!</definedName>
    <definedName name="re_2_pending" localSheetId="22">#REF!</definedName>
    <definedName name="re_2_pending">#REF!</definedName>
    <definedName name="re_3" localSheetId="22">#REF!</definedName>
    <definedName name="re_3">#REF!</definedName>
    <definedName name="re_3_no" localSheetId="22">#REF!</definedName>
    <definedName name="re_3_no">#REF!</definedName>
    <definedName name="re_3_pending" localSheetId="22">#REF!</definedName>
    <definedName name="re_3_pending">#REF!</definedName>
    <definedName name="re_4" localSheetId="22">#REF!</definedName>
    <definedName name="re_4">#REF!</definedName>
    <definedName name="re_4_no" localSheetId="22">#REF!</definedName>
    <definedName name="re_4_no">#REF!</definedName>
    <definedName name="re_4_pending" localSheetId="22">#REF!</definedName>
    <definedName name="re_4_pending">#REF!</definedName>
    <definedName name="re_5" localSheetId="22">#REF!</definedName>
    <definedName name="re_5">#REF!</definedName>
    <definedName name="re_5_no" localSheetId="22">#REF!</definedName>
    <definedName name="re_5_no">#REF!</definedName>
    <definedName name="re_5_pending" localSheetId="22">#REF!</definedName>
    <definedName name="re_5_pending">#REF!</definedName>
    <definedName name="re_6" localSheetId="22">#REF!</definedName>
    <definedName name="re_6">#REF!</definedName>
    <definedName name="re_6_no" localSheetId="22">#REF!</definedName>
    <definedName name="re_6_no">#REF!</definedName>
    <definedName name="re_6_pending" localSheetId="22">#REF!</definedName>
    <definedName name="re_6_pending">#REF!</definedName>
    <definedName name="re_7" localSheetId="22">#REF!</definedName>
    <definedName name="re_7">#REF!</definedName>
    <definedName name="re_7_no" localSheetId="22">#REF!</definedName>
    <definedName name="re_7_no">#REF!</definedName>
    <definedName name="re_7_pending" localSheetId="22">#REF!</definedName>
    <definedName name="re_7_pending">#REF!</definedName>
    <definedName name="re_8" localSheetId="22">#REF!</definedName>
    <definedName name="re_8">#REF!</definedName>
    <definedName name="re_8_no" localSheetId="22">#REF!</definedName>
    <definedName name="re_8_no">#REF!</definedName>
    <definedName name="re_8_pending" localSheetId="22">#REF!</definedName>
    <definedName name="re_8_pending">#REF!</definedName>
    <definedName name="re_9" localSheetId="22">#REF!</definedName>
    <definedName name="re_9">#REF!</definedName>
    <definedName name="re_9_no" localSheetId="22">#REF!</definedName>
    <definedName name="re_9_no">#REF!</definedName>
    <definedName name="re_9_pending" localSheetId="22">#REF!</definedName>
    <definedName name="re_9_pending">#REF!</definedName>
    <definedName name="Rear" localSheetId="5">[83]COLUMN!#REF!</definedName>
    <definedName name="Rear">[83]COLUMN!#REF!</definedName>
    <definedName name="rear1" localSheetId="5">[83]COLUMN!#REF!</definedName>
    <definedName name="rear1">[83]COLUMN!#REF!</definedName>
    <definedName name="REARS" localSheetId="5">[83]COLUMN!#REF!</definedName>
    <definedName name="REARS">[83]COLUMN!#REF!</definedName>
    <definedName name="Receiving_Location" localSheetId="22">#REF!</definedName>
    <definedName name="Receiving_Location" localSheetId="41">#REF!</definedName>
    <definedName name="Receiving_Location" localSheetId="40">#REF!</definedName>
    <definedName name="Receiving_Location" localSheetId="7">#REF!</definedName>
    <definedName name="Receiving_Location">#REF!</definedName>
    <definedName name="Receiving_Location_Key_Lookup" localSheetId="22">#REF!</definedName>
    <definedName name="Receiving_Location_Key_Lookup" localSheetId="41">#REF!</definedName>
    <definedName name="Receiving_Location_Key_Lookup" localSheetId="7">#REF!</definedName>
    <definedName name="Receiving_Location_Key_Lookup">#REF!</definedName>
    <definedName name="Receiving_Location_List" localSheetId="22">#REF!</definedName>
    <definedName name="Receiving_Location_List" localSheetId="41">#REF!</definedName>
    <definedName name="Receiving_Location_List" localSheetId="7">#REF!</definedName>
    <definedName name="Receiving_Location_List">#REF!</definedName>
    <definedName name="_xlnm.Recorder" localSheetId="5">#REF!</definedName>
    <definedName name="_xlnm.Recorder">#REF!</definedName>
    <definedName name="rect_4_415" localSheetId="5">#REF!</definedName>
    <definedName name="rect_4_415">#REF!</definedName>
    <definedName name="refs" localSheetId="5">#REF!</definedName>
    <definedName name="refs">#REF!</definedName>
    <definedName name="rel" localSheetId="5">#REF!</definedName>
    <definedName name="rel">#REF!</definedName>
    <definedName name="report2" localSheetId="14" hidden="1">{#N/A,#N/A,TRUE,"Front";#N/A,#N/A,TRUE,"Simple Letter";#N/A,#N/A,TRUE,"Inside";#N/A,#N/A,TRUE,"Contents";#N/A,#N/A,TRUE,"Basis";#N/A,#N/A,TRUE,"Inclusions";#N/A,#N/A,TRUE,"Exclusions";#N/A,#N/A,TRUE,"Areas";#N/A,#N/A,TRUE,"Summary";#N/A,#N/A,TRUE,"Detail"}</definedName>
    <definedName name="report2" localSheetId="15" hidden="1">{#N/A,#N/A,TRUE,"Front";#N/A,#N/A,TRUE,"Simple Letter";#N/A,#N/A,TRUE,"Inside";#N/A,#N/A,TRUE,"Contents";#N/A,#N/A,TRUE,"Basis";#N/A,#N/A,TRUE,"Inclusions";#N/A,#N/A,TRUE,"Exclusions";#N/A,#N/A,TRUE,"Areas";#N/A,#N/A,TRUE,"Summary";#N/A,#N/A,TRUE,"Detail"}</definedName>
    <definedName name="report2" localSheetId="41" hidden="1">{#N/A,#N/A,TRUE,"Front";#N/A,#N/A,TRUE,"Simple Letter";#N/A,#N/A,TRUE,"Inside";#N/A,#N/A,TRUE,"Contents";#N/A,#N/A,TRUE,"Basis";#N/A,#N/A,TRUE,"Inclusions";#N/A,#N/A,TRUE,"Exclusions";#N/A,#N/A,TRUE,"Areas";#N/A,#N/A,TRUE,"Summary";#N/A,#N/A,TRUE,"Detail"}</definedName>
    <definedName name="report2" localSheetId="40" hidden="1">{#N/A,#N/A,TRUE,"Front";#N/A,#N/A,TRUE,"Simple Letter";#N/A,#N/A,TRUE,"Inside";#N/A,#N/A,TRUE,"Contents";#N/A,#N/A,TRUE,"Basis";#N/A,#N/A,TRUE,"Inclusions";#N/A,#N/A,TRUE,"Exclusions";#N/A,#N/A,TRUE,"Areas";#N/A,#N/A,TRUE,"Summary";#N/A,#N/A,TRUE,"Detail"}</definedName>
    <definedName name="report2" localSheetId="7" hidden="1">{#N/A,#N/A,TRUE,"Front";#N/A,#N/A,TRUE,"Simple Letter";#N/A,#N/A,TRUE,"Inside";#N/A,#N/A,TRUE,"Contents";#N/A,#N/A,TRUE,"Basis";#N/A,#N/A,TRUE,"Inclusions";#N/A,#N/A,TRUE,"Exclusions";#N/A,#N/A,TRUE,"Areas";#N/A,#N/A,TRUE,"Summary";#N/A,#N/A,TRUE,"Detail"}</definedName>
    <definedName name="report2" localSheetId="17" hidden="1">{#N/A,#N/A,TRUE,"Front";#N/A,#N/A,TRUE,"Simple Letter";#N/A,#N/A,TRUE,"Inside";#N/A,#N/A,TRUE,"Contents";#N/A,#N/A,TRUE,"Basis";#N/A,#N/A,TRUE,"Inclusions";#N/A,#N/A,TRUE,"Exclusions";#N/A,#N/A,TRUE,"Areas";#N/A,#N/A,TRUE,"Summary";#N/A,#N/A,TRUE,"Detail"}</definedName>
    <definedName name="report2" hidden="1">{#N/A,#N/A,TRUE,"Front";#N/A,#N/A,TRUE,"Simple Letter";#N/A,#N/A,TRUE,"Inside";#N/A,#N/A,TRUE,"Contents";#N/A,#N/A,TRUE,"Basis";#N/A,#N/A,TRUE,"Inclusions";#N/A,#N/A,TRUE,"Exclusions";#N/A,#N/A,TRUE,"Areas";#N/A,#N/A,TRUE,"Summary";#N/A,#N/A,TRUE,"Detail"}</definedName>
    <definedName name="res_sum" localSheetId="14" hidden="1">{#N/A,#N/A,FALSE,"COVER1.XLS ";#N/A,#N/A,FALSE,"RACT1.XLS";#N/A,#N/A,FALSE,"RACT2.XLS";#N/A,#N/A,FALSE,"ECCMP";#N/A,#N/A,FALSE,"WELDER.XLS"}</definedName>
    <definedName name="res_sum" localSheetId="15" hidden="1">{#N/A,#N/A,FALSE,"COVER1.XLS ";#N/A,#N/A,FALSE,"RACT1.XLS";#N/A,#N/A,FALSE,"RACT2.XLS";#N/A,#N/A,FALSE,"ECCMP";#N/A,#N/A,FALSE,"WELDER.XLS"}</definedName>
    <definedName name="res_sum" localSheetId="17" hidden="1">{#N/A,#N/A,FALSE,"COVER1.XLS ";#N/A,#N/A,FALSE,"RACT1.XLS";#N/A,#N/A,FALSE,"RACT2.XLS";#N/A,#N/A,FALSE,"ECCMP";#N/A,#N/A,FALSE,"WELDER.XLS"}</definedName>
    <definedName name="res_sum" hidden="1">{#N/A,#N/A,FALSE,"COVER1.XLS ";#N/A,#N/A,FALSE,"RACT1.XLS";#N/A,#N/A,FALSE,"RACT2.XLS";#N/A,#N/A,FALSE,"ECCMP";#N/A,#N/A,FALSE,"WELDER.XLS"}</definedName>
    <definedName name="rescat">'[59]phasing (OS)'!$A$6:$V$18</definedName>
    <definedName name="Rev" localSheetId="41">#REF!</definedName>
    <definedName name="Rev" localSheetId="40">#REF!</definedName>
    <definedName name="Rev" localSheetId="7">#REF!</definedName>
    <definedName name="Rev" localSheetId="5">#REF!</definedName>
    <definedName name="Rev">#REF!</definedName>
    <definedName name="Revision" localSheetId="41">#REF!</definedName>
    <definedName name="Revision" localSheetId="7">#REF!</definedName>
    <definedName name="Revision" localSheetId="5">#REF!</definedName>
    <definedName name="Revision">#REF!</definedName>
    <definedName name="revision1" localSheetId="41">#REF!</definedName>
    <definedName name="revision1" localSheetId="7">#REF!</definedName>
    <definedName name="revision1" localSheetId="5">#REF!</definedName>
    <definedName name="revision1">#REF!</definedName>
    <definedName name="rewall" localSheetId="14" hidden="1">{"'Bill No. 7'!$A$1:$G$32"}</definedName>
    <definedName name="rewall" localSheetId="15" hidden="1">{"'Bill No. 7'!$A$1:$G$32"}</definedName>
    <definedName name="rewall" localSheetId="41" hidden="1">{"'Bill No. 7'!$A$1:$G$32"}</definedName>
    <definedName name="rewall" localSheetId="40" hidden="1">{"'Bill No. 7'!$A$1:$G$32"}</definedName>
    <definedName name="rewall" localSheetId="7" hidden="1">{"'Bill No. 7'!$A$1:$G$32"}</definedName>
    <definedName name="rewall" localSheetId="17" hidden="1">{"'Bill No. 7'!$A$1:$G$32"}</definedName>
    <definedName name="rewall" hidden="1">{"'Bill No. 7'!$A$1:$G$32"}</definedName>
    <definedName name="RH" localSheetId="5">#REF!</definedName>
    <definedName name="RH">#REF!</definedName>
    <definedName name="RHS" localSheetId="5">#REF!</definedName>
    <definedName name="RHS">#REF!</definedName>
    <definedName name="rig" localSheetId="5">#REF!</definedName>
    <definedName name="rig">#REF!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NN" localSheetId="5">[14]COLUMN!#REF!</definedName>
    <definedName name="RNN">[14]COLUMN!#REF!</definedName>
    <definedName name="robot" localSheetId="41">#REF!</definedName>
    <definedName name="robot" localSheetId="40">#REF!</definedName>
    <definedName name="robot" localSheetId="7">#REF!</definedName>
    <definedName name="robot" localSheetId="5">#REF!</definedName>
    <definedName name="robot">#REF!</definedName>
    <definedName name="rosid" localSheetId="41">#REF!</definedName>
    <definedName name="rosid" localSheetId="40">#REF!</definedName>
    <definedName name="rosid" localSheetId="7">#REF!</definedName>
    <definedName name="rosid" localSheetId="5">#REF!</definedName>
    <definedName name="rosid">#REF!</definedName>
    <definedName name="RPP_Typ" localSheetId="41">#REF!</definedName>
    <definedName name="RPP_Typ" localSheetId="40">#REF!</definedName>
    <definedName name="RPP_Typ" localSheetId="7">#REF!</definedName>
    <definedName name="RPP_Typ" localSheetId="5">#REF!</definedName>
    <definedName name="RPP_Typ">#REF!</definedName>
    <definedName name="rq" localSheetId="22">#REF!</definedName>
    <definedName name="rq">#REF!</definedName>
    <definedName name="rr" localSheetId="5">#REF!</definedName>
    <definedName name="rr">#REF!</definedName>
    <definedName name="rraa" localSheetId="14" hidden="1">{"'Bill No. 7'!$A$1:$G$32"}</definedName>
    <definedName name="rraa" localSheetId="15" hidden="1">{"'Bill No. 7'!$A$1:$G$32"}</definedName>
    <definedName name="rraa" localSheetId="41" hidden="1">{"'Bill No. 7'!$A$1:$G$32"}</definedName>
    <definedName name="rraa" localSheetId="40" hidden="1">{"'Bill No. 7'!$A$1:$G$32"}</definedName>
    <definedName name="rraa" localSheetId="7" hidden="1">{"'Bill No. 7'!$A$1:$G$32"}</definedName>
    <definedName name="rraa" localSheetId="17" hidden="1">{"'Bill No. 7'!$A$1:$G$32"}</definedName>
    <definedName name="rraa" hidden="1">{"'Bill No. 7'!$A$1:$G$32"}</definedName>
    <definedName name="RSRC">#REF!</definedName>
    <definedName name="rt">[84]Cul_detail!$2:$5</definedName>
    <definedName name="RT_3_2_B">[35]DATA_PILE_RT2!$A$3:$DA$5</definedName>
    <definedName name="RT3_1">'[35]DATA_PILE_RT1 '!$A$3:$HQ$5</definedName>
    <definedName name="RT3_2_A">[35]DATA_PILE_RT2!$A$9:$EX$11</definedName>
    <definedName name="rttrt" localSheetId="14" hidden="1">{"form-D1",#N/A,FALSE,"FORM-D1";"form-D1_amt",#N/A,FALSE,"FORM-D1"}</definedName>
    <definedName name="rttrt" localSheetId="15" hidden="1">{"form-D1",#N/A,FALSE,"FORM-D1";"form-D1_amt",#N/A,FALSE,"FORM-D1"}</definedName>
    <definedName name="rttrt" localSheetId="41" hidden="1">{"form-D1",#N/A,FALSE,"FORM-D1";"form-D1_amt",#N/A,FALSE,"FORM-D1"}</definedName>
    <definedName name="rttrt" localSheetId="40" hidden="1">{"form-D1",#N/A,FALSE,"FORM-D1";"form-D1_amt",#N/A,FALSE,"FORM-D1"}</definedName>
    <definedName name="rttrt" localSheetId="7" hidden="1">{"form-D1",#N/A,FALSE,"FORM-D1";"form-D1_amt",#N/A,FALSE,"FORM-D1"}</definedName>
    <definedName name="rttrt" localSheetId="17" hidden="1">{"form-D1",#N/A,FALSE,"FORM-D1";"form-D1_amt",#N/A,FALSE,"FORM-D1"}</definedName>
    <definedName name="rttrt" hidden="1">{"form-D1",#N/A,FALSE,"FORM-D1";"form-D1_amt",#N/A,FALSE,"FORM-D1"}</definedName>
    <definedName name="rwere" localSheetId="14" hidden="1">{#N/A,#N/A,FALSE,"COVER1.XLS ";#N/A,#N/A,FALSE,"RACT1.XLS";#N/A,#N/A,FALSE,"RACT2.XLS";#N/A,#N/A,FALSE,"ECCMP";#N/A,#N/A,FALSE,"WELDER.XLS"}</definedName>
    <definedName name="rwere" localSheetId="15" hidden="1">{#N/A,#N/A,FALSE,"COVER1.XLS ";#N/A,#N/A,FALSE,"RACT1.XLS";#N/A,#N/A,FALSE,"RACT2.XLS";#N/A,#N/A,FALSE,"ECCMP";#N/A,#N/A,FALSE,"WELDER.XLS"}</definedName>
    <definedName name="rwere" localSheetId="17" hidden="1">{#N/A,#N/A,FALSE,"COVER1.XLS ";#N/A,#N/A,FALSE,"RACT1.XLS";#N/A,#N/A,FALSE,"RACT2.XLS";#N/A,#N/A,FALSE,"ECCMP";#N/A,#N/A,FALSE,"WELDER.XLS"}</definedName>
    <definedName name="rwere" hidden="1">{#N/A,#N/A,FALSE,"COVER1.XLS ";#N/A,#N/A,FALSE,"RACT1.XLS";#N/A,#N/A,FALSE,"RACT2.XLS";#N/A,#N/A,FALSE,"ECCMP";#N/A,#N/A,FALSE,"WELDER.XLS"}</definedName>
    <definedName name="rwqr" localSheetId="41">#REF!</definedName>
    <definedName name="rwqr" localSheetId="40">#REF!</definedName>
    <definedName name="rwqr" localSheetId="7">#REF!</definedName>
    <definedName name="rwqr" localSheetId="5">#REF!</definedName>
    <definedName name="rwqr">#REF!</definedName>
    <definedName name="S" localSheetId="14">{"ss",#N/A,FALSE,"MODULE3"}</definedName>
    <definedName name="S" localSheetId="15">{"ss",#N/A,FALSE,"MODULE3"}</definedName>
    <definedName name="S" localSheetId="41">{"ss",#N/A,FALSE,"MODULE3"}</definedName>
    <definedName name="S" localSheetId="40">{"ss",#N/A,FALSE,"MODULE3"}</definedName>
    <definedName name="S" localSheetId="7">{"ss",#N/A,FALSE,"MODULE3"}</definedName>
    <definedName name="S" localSheetId="17">{"ss",#N/A,FALSE,"MODULE3"}</definedName>
    <definedName name="S">{"ss",#N/A,FALSE,"MODULE3"}</definedName>
    <definedName name="S.L.WALL" localSheetId="41">#REF!</definedName>
    <definedName name="S.L.WALL" localSheetId="40">#REF!</definedName>
    <definedName name="S.L.WALL" localSheetId="7">#REF!</definedName>
    <definedName name="S.L.WALL" localSheetId="5">#REF!</definedName>
    <definedName name="S.L.WALL">#REF!</definedName>
    <definedName name="S.S.WALL" localSheetId="41">#REF!</definedName>
    <definedName name="S.S.WALL" localSheetId="40">#REF!</definedName>
    <definedName name="S.S.WALL" localSheetId="7">#REF!</definedName>
    <definedName name="S.S.WALL" localSheetId="5">#REF!</definedName>
    <definedName name="S.S.WALL">#REF!</definedName>
    <definedName name="S0" localSheetId="41">#REF!</definedName>
    <definedName name="S0" localSheetId="40">#REF!</definedName>
    <definedName name="S0" localSheetId="7">#REF!</definedName>
    <definedName name="S0" localSheetId="5">#REF!</definedName>
    <definedName name="S0">#REF!</definedName>
    <definedName name="sa" localSheetId="41">[25]Sheet1!#REF!</definedName>
    <definedName name="sa" localSheetId="40">[25]Sheet1!#REF!</definedName>
    <definedName name="sa" localSheetId="7">[25]Sheet1!#REF!</definedName>
    <definedName name="sa" localSheetId="5">[25]Sheet1!#REF!</definedName>
    <definedName name="sa">[25]Sheet1!#REF!</definedName>
    <definedName name="saa" localSheetId="14" hidden="1">{"form-D1",#N/A,FALSE,"FORM-D1";"form-D1_amt",#N/A,FALSE,"FORM-D1"}</definedName>
    <definedName name="saa" localSheetId="15" hidden="1">{"form-D1",#N/A,FALSE,"FORM-D1";"form-D1_amt",#N/A,FALSE,"FORM-D1"}</definedName>
    <definedName name="saa" localSheetId="41" hidden="1">{"form-D1",#N/A,FALSE,"FORM-D1";"form-D1_amt",#N/A,FALSE,"FORM-D1"}</definedName>
    <definedName name="saa" localSheetId="40" hidden="1">{"form-D1",#N/A,FALSE,"FORM-D1";"form-D1_amt",#N/A,FALSE,"FORM-D1"}</definedName>
    <definedName name="saa" localSheetId="7" hidden="1">{"form-D1",#N/A,FALSE,"FORM-D1";"form-D1_amt",#N/A,FALSE,"FORM-D1"}</definedName>
    <definedName name="saa" localSheetId="17" hidden="1">{"form-D1",#N/A,FALSE,"FORM-D1";"form-D1_amt",#N/A,FALSE,"FORM-D1"}</definedName>
    <definedName name="saa" hidden="1">{"form-D1",#N/A,FALSE,"FORM-D1";"form-D1_amt",#N/A,FALSE,"FORM-D1"}</definedName>
    <definedName name="sasa" localSheetId="14" hidden="1">{#N/A,#N/A,FALSE,"MODULE3"}</definedName>
    <definedName name="sasa" localSheetId="15" hidden="1">{#N/A,#N/A,FALSE,"MODULE3"}</definedName>
    <definedName name="sasa" localSheetId="41" hidden="1">{#N/A,#N/A,FALSE,"MODULE3"}</definedName>
    <definedName name="sasa" localSheetId="40" hidden="1">{#N/A,#N/A,FALSE,"MODULE3"}</definedName>
    <definedName name="sasa" localSheetId="7" hidden="1">{#N/A,#N/A,FALSE,"MODULE3"}</definedName>
    <definedName name="sasa" localSheetId="17" hidden="1">{#N/A,#N/A,FALSE,"MODULE3"}</definedName>
    <definedName name="sasa" hidden="1">{#N/A,#N/A,FALSE,"MODULE3"}</definedName>
    <definedName name="SATISH" localSheetId="14" hidden="1">{"'Bill No. 7'!$A$1:$G$32"}</definedName>
    <definedName name="SATISH" localSheetId="15" hidden="1">{"'Bill No. 7'!$A$1:$G$32"}</definedName>
    <definedName name="SATISH" localSheetId="41" hidden="1">{"'Bill No. 7'!$A$1:$G$32"}</definedName>
    <definedName name="SATISH" localSheetId="40" hidden="1">{"'Bill No. 7'!$A$1:$G$32"}</definedName>
    <definedName name="SATISH" localSheetId="7" hidden="1">{"'Bill No. 7'!$A$1:$G$32"}</definedName>
    <definedName name="SATISH" localSheetId="17" hidden="1">{"'Bill No. 7'!$A$1:$G$32"}</definedName>
    <definedName name="SATISH" hidden="1">{"'Bill No. 7'!$A$1:$G$32"}</definedName>
    <definedName name="saucomd" localSheetId="5">#REF!</definedName>
    <definedName name="saucomd">#REF!</definedName>
    <definedName name="saud" localSheetId="5">#REF!</definedName>
    <definedName name="saud">#REF!</definedName>
    <definedName name="sauf" localSheetId="5">#REF!</definedName>
    <definedName name="sauf">#REF!</definedName>
    <definedName name="sauspad" localSheetId="5">#REF!</definedName>
    <definedName name="sauspad">#REF!</definedName>
    <definedName name="sausysd" localSheetId="5">#REF!</definedName>
    <definedName name="sausysd">#REF!</definedName>
    <definedName name="sc" localSheetId="14" hidden="1">{"form-D1",#N/A,FALSE,"FORM-D1";"form-D1_amt",#N/A,FALSE,"FORM-D1"}</definedName>
    <definedName name="sc" localSheetId="15" hidden="1">{"form-D1",#N/A,FALSE,"FORM-D1";"form-D1_amt",#N/A,FALSE,"FORM-D1"}</definedName>
    <definedName name="sc" localSheetId="41" hidden="1">{"form-D1",#N/A,FALSE,"FORM-D1";"form-D1_amt",#N/A,FALSE,"FORM-D1"}</definedName>
    <definedName name="sc" localSheetId="40" hidden="1">{"form-D1",#N/A,FALSE,"FORM-D1";"form-D1_amt",#N/A,FALSE,"FORM-D1"}</definedName>
    <definedName name="sc" localSheetId="7" hidden="1">{"form-D1",#N/A,FALSE,"FORM-D1";"form-D1_amt",#N/A,FALSE,"FORM-D1"}</definedName>
    <definedName name="sc" localSheetId="17" hidden="1">{"form-D1",#N/A,FALSE,"FORM-D1";"form-D1_amt",#N/A,FALSE,"FORM-D1"}</definedName>
    <definedName name="sc" hidden="1">{"form-D1",#N/A,FALSE,"FORM-D1";"form-D1_amt",#N/A,FALSE,"FORM-D1"}</definedName>
    <definedName name="sch">'[59]phasing (OS)'!$A$6:$V$18</definedName>
    <definedName name="Sched_Pay" localSheetId="41">#REF!</definedName>
    <definedName name="Sched_Pay" localSheetId="40">#REF!</definedName>
    <definedName name="Sched_Pay" localSheetId="7">#REF!</definedName>
    <definedName name="Sched_Pay" localSheetId="5">#REF!</definedName>
    <definedName name="Sched_Pay">#REF!</definedName>
    <definedName name="Scheduled_Extra_Payments" localSheetId="41">#REF!</definedName>
    <definedName name="Scheduled_Extra_Payments" localSheetId="7">#REF!</definedName>
    <definedName name="Scheduled_Extra_Payments" localSheetId="5">#REF!</definedName>
    <definedName name="Scheduled_Extra_Payments">#REF!</definedName>
    <definedName name="Scheduled_Interest_Rate" localSheetId="41">#REF!</definedName>
    <definedName name="Scheduled_Interest_Rate" localSheetId="7">#REF!</definedName>
    <definedName name="Scheduled_Interest_Rate" localSheetId="5">#REF!</definedName>
    <definedName name="Scheduled_Interest_Rate">#REF!</definedName>
    <definedName name="Scheduled_Monthly_Payment" localSheetId="5">#REF!</definedName>
    <definedName name="Scheduled_Monthly_Payment">#REF!</definedName>
    <definedName name="schools" localSheetId="5">#REF!</definedName>
    <definedName name="schools">#REF!</definedName>
    <definedName name="SCOPE" localSheetId="19">City&amp;" "&amp;State</definedName>
    <definedName name="SCOPE" localSheetId="2">City&amp;" "&amp;State</definedName>
    <definedName name="SCOPE" localSheetId="14">City&amp;" "&amp;State</definedName>
    <definedName name="SCOPE" localSheetId="1">City&amp;" "&amp;State</definedName>
    <definedName name="SCOPE" localSheetId="33">City&amp;" "&amp;State</definedName>
    <definedName name="SCOPE" localSheetId="15">City&amp;" "&amp;State</definedName>
    <definedName name="SCOPE" localSheetId="0">City&amp;" "&amp;State</definedName>
    <definedName name="SCOPE" localSheetId="4">City&amp;" "&amp;State</definedName>
    <definedName name="SCOPE" localSheetId="41">City&amp;" "&amp;State</definedName>
    <definedName name="SCOPE" localSheetId="40">City&amp;" "&amp;State</definedName>
    <definedName name="SCOPE" localSheetId="7">City&amp;" "&amp;State</definedName>
    <definedName name="SCOPE" localSheetId="3">City&amp;" "&amp;State</definedName>
    <definedName name="SCOPE" localSheetId="5">City&amp;" "&amp;State</definedName>
    <definedName name="SCOPE" localSheetId="17">City&amp;" "&amp;State</definedName>
    <definedName name="SCOPE">City&amp;" "&amp;State</definedName>
    <definedName name="Scurve" localSheetId="14" hidden="1">{"'Bill No. 7'!$A$1:$G$32"}</definedName>
    <definedName name="Scurve" localSheetId="15" hidden="1">{"'Bill No. 7'!$A$1:$G$32"}</definedName>
    <definedName name="Scurve" localSheetId="41" hidden="1">{"'Bill No. 7'!$A$1:$G$32"}</definedName>
    <definedName name="Scurve" localSheetId="40" hidden="1">{"'Bill No. 7'!$A$1:$G$32"}</definedName>
    <definedName name="Scurve" localSheetId="7" hidden="1">{"'Bill No. 7'!$A$1:$G$32"}</definedName>
    <definedName name="Scurve" localSheetId="17" hidden="1">{"'Bill No. 7'!$A$1:$G$32"}</definedName>
    <definedName name="Scurve" hidden="1">{"'Bill No. 7'!$A$1:$G$32"}</definedName>
    <definedName name="sd" localSheetId="14" hidden="1">{#N/A,#N/A,TRUE,"Front";#N/A,#N/A,TRUE,"Simple Letter";#N/A,#N/A,TRUE,"Inside";#N/A,#N/A,TRUE,"Contents";#N/A,#N/A,TRUE,"Basis";#N/A,#N/A,TRUE,"Inclusions";#N/A,#N/A,TRUE,"Exclusions";#N/A,#N/A,TRUE,"Areas";#N/A,#N/A,TRUE,"Summary";#N/A,#N/A,TRUE,"Detail"}</definedName>
    <definedName name="sd" localSheetId="15" hidden="1">{#N/A,#N/A,TRUE,"Front";#N/A,#N/A,TRUE,"Simple Letter";#N/A,#N/A,TRUE,"Inside";#N/A,#N/A,TRUE,"Contents";#N/A,#N/A,TRUE,"Basis";#N/A,#N/A,TRUE,"Inclusions";#N/A,#N/A,TRUE,"Exclusions";#N/A,#N/A,TRUE,"Areas";#N/A,#N/A,TRUE,"Summary";#N/A,#N/A,TRUE,"Detail"}</definedName>
    <definedName name="sd" localSheetId="41" hidden="1">{#N/A,#N/A,TRUE,"Front";#N/A,#N/A,TRUE,"Simple Letter";#N/A,#N/A,TRUE,"Inside";#N/A,#N/A,TRUE,"Contents";#N/A,#N/A,TRUE,"Basis";#N/A,#N/A,TRUE,"Inclusions";#N/A,#N/A,TRUE,"Exclusions";#N/A,#N/A,TRUE,"Areas";#N/A,#N/A,TRUE,"Summary";#N/A,#N/A,TRUE,"Detail"}</definedName>
    <definedName name="sd" localSheetId="40" hidden="1">{#N/A,#N/A,TRUE,"Front";#N/A,#N/A,TRUE,"Simple Letter";#N/A,#N/A,TRUE,"Inside";#N/A,#N/A,TRUE,"Contents";#N/A,#N/A,TRUE,"Basis";#N/A,#N/A,TRUE,"Inclusions";#N/A,#N/A,TRUE,"Exclusions";#N/A,#N/A,TRUE,"Areas";#N/A,#N/A,TRUE,"Summary";#N/A,#N/A,TRUE,"Detail"}</definedName>
    <definedName name="sd" localSheetId="7" hidden="1">{#N/A,#N/A,TRUE,"Front";#N/A,#N/A,TRUE,"Simple Letter";#N/A,#N/A,TRUE,"Inside";#N/A,#N/A,TRUE,"Contents";#N/A,#N/A,TRUE,"Basis";#N/A,#N/A,TRUE,"Inclusions";#N/A,#N/A,TRUE,"Exclusions";#N/A,#N/A,TRUE,"Areas";#N/A,#N/A,TRUE,"Summary";#N/A,#N/A,TRUE,"Detail"}</definedName>
    <definedName name="sd" localSheetId="17" hidden="1">{#N/A,#N/A,TRUE,"Front";#N/A,#N/A,TRUE,"Simple Letter";#N/A,#N/A,TRUE,"Inside";#N/A,#N/A,TRUE,"Contents";#N/A,#N/A,TRUE,"Basis";#N/A,#N/A,TRUE,"Inclusions";#N/A,#N/A,TRUE,"Exclusions";#N/A,#N/A,TRUE,"Areas";#N/A,#N/A,TRUE,"Summary";#N/A,#N/A,TRUE,"Detail"}</definedName>
    <definedName name="sd" hidden="1">{#N/A,#N/A,TRUE,"Front";#N/A,#N/A,TRUE,"Simple Letter";#N/A,#N/A,TRUE,"Inside";#N/A,#N/A,TRUE,"Contents";#N/A,#N/A,TRUE,"Basis";#N/A,#N/A,TRUE,"Inclusions";#N/A,#N/A,TRUE,"Exclusions";#N/A,#N/A,TRUE,"Areas";#N/A,#N/A,TRUE,"Summary";#N/A,#N/A,TRUE,"Detail"}</definedName>
    <definedName name="Sdate" localSheetId="41">#REF!</definedName>
    <definedName name="Sdate" localSheetId="40">#REF!</definedName>
    <definedName name="Sdate" localSheetId="7">#REF!</definedName>
    <definedName name="Sdate" localSheetId="5">#REF!</definedName>
    <definedName name="Sdate">#REF!</definedName>
    <definedName name="sdd" localSheetId="14" hidden="1">{#N/A,#N/A,TRUE,"Front";#N/A,#N/A,TRUE,"Simple Letter";#N/A,#N/A,TRUE,"Inside";#N/A,#N/A,TRUE,"Contents";#N/A,#N/A,TRUE,"Basis";#N/A,#N/A,TRUE,"Inclusions";#N/A,#N/A,TRUE,"Exclusions";#N/A,#N/A,TRUE,"Areas";#N/A,#N/A,TRUE,"Summary";#N/A,#N/A,TRUE,"Detail"}</definedName>
    <definedName name="sdd" localSheetId="15" hidden="1">{#N/A,#N/A,TRUE,"Front";#N/A,#N/A,TRUE,"Simple Letter";#N/A,#N/A,TRUE,"Inside";#N/A,#N/A,TRUE,"Contents";#N/A,#N/A,TRUE,"Basis";#N/A,#N/A,TRUE,"Inclusions";#N/A,#N/A,TRUE,"Exclusions";#N/A,#N/A,TRUE,"Areas";#N/A,#N/A,TRUE,"Summary";#N/A,#N/A,TRUE,"Detail"}</definedName>
    <definedName name="sdd" localSheetId="41" hidden="1">{#N/A,#N/A,TRUE,"Front";#N/A,#N/A,TRUE,"Simple Letter";#N/A,#N/A,TRUE,"Inside";#N/A,#N/A,TRUE,"Contents";#N/A,#N/A,TRUE,"Basis";#N/A,#N/A,TRUE,"Inclusions";#N/A,#N/A,TRUE,"Exclusions";#N/A,#N/A,TRUE,"Areas";#N/A,#N/A,TRUE,"Summary";#N/A,#N/A,TRUE,"Detail"}</definedName>
    <definedName name="sdd" localSheetId="40" hidden="1">{#N/A,#N/A,TRUE,"Front";#N/A,#N/A,TRUE,"Simple Letter";#N/A,#N/A,TRUE,"Inside";#N/A,#N/A,TRUE,"Contents";#N/A,#N/A,TRUE,"Basis";#N/A,#N/A,TRUE,"Inclusions";#N/A,#N/A,TRUE,"Exclusions";#N/A,#N/A,TRUE,"Areas";#N/A,#N/A,TRUE,"Summary";#N/A,#N/A,TRUE,"Detail"}</definedName>
    <definedName name="sdd" localSheetId="7" hidden="1">{#N/A,#N/A,TRUE,"Front";#N/A,#N/A,TRUE,"Simple Letter";#N/A,#N/A,TRUE,"Inside";#N/A,#N/A,TRUE,"Contents";#N/A,#N/A,TRUE,"Basis";#N/A,#N/A,TRUE,"Inclusions";#N/A,#N/A,TRUE,"Exclusions";#N/A,#N/A,TRUE,"Areas";#N/A,#N/A,TRUE,"Summary";#N/A,#N/A,TRUE,"Detail"}</definedName>
    <definedName name="sdd" localSheetId="17" hidden="1">{#N/A,#N/A,TRUE,"Front";#N/A,#N/A,TRUE,"Simple Letter";#N/A,#N/A,TRUE,"Inside";#N/A,#N/A,TRUE,"Contents";#N/A,#N/A,TRUE,"Basis";#N/A,#N/A,TRUE,"Inclusions";#N/A,#N/A,TRUE,"Exclusions";#N/A,#N/A,TRUE,"Areas";#N/A,#N/A,TRUE,"Summary";#N/A,#N/A,TRUE,"Detail"}</definedName>
    <definedName name="sdd" hidden="1">{#N/A,#N/A,TRUE,"Front";#N/A,#N/A,TRUE,"Simple Letter";#N/A,#N/A,TRUE,"Inside";#N/A,#N/A,TRUE,"Contents";#N/A,#N/A,TRUE,"Basis";#N/A,#N/A,TRUE,"Inclusions";#N/A,#N/A,TRUE,"Exclusions";#N/A,#N/A,TRUE,"Areas";#N/A,#N/A,TRUE,"Summary";#N/A,#N/A,TRUE,"Detail"}</definedName>
    <definedName name="sdr" localSheetId="41">#REF!</definedName>
    <definedName name="sdr" localSheetId="40">#REF!</definedName>
    <definedName name="sdr" localSheetId="7">#REF!</definedName>
    <definedName name="sdr" localSheetId="5">#REF!</definedName>
    <definedName name="sdr">#REF!</definedName>
    <definedName name="sdsds" localSheetId="41">'[85]發包單價差-車站組鋼筋'!#REF!</definedName>
    <definedName name="sdsds" localSheetId="40">'[85]發包單價差-車站組鋼筋'!#REF!</definedName>
    <definedName name="sdsds" localSheetId="7">'[85]發包單價差-車站組鋼筋'!#REF!</definedName>
    <definedName name="sdsds" localSheetId="5">'[85]發包單價差-車站組鋼筋'!#REF!</definedName>
    <definedName name="sdsds">'[85]發包單價差-車站組鋼筋'!#REF!</definedName>
    <definedName name="sdssf" localSheetId="41" hidden="1">'[86]S1BOQ_P.8~P.21'!#REF!</definedName>
    <definedName name="sdssf" localSheetId="40" hidden="1">'[86]S1BOQ_P.8~P.21'!#REF!</definedName>
    <definedName name="sdssf" localSheetId="5" hidden="1">'[86]S1BOQ_P.8~P.21'!#REF!</definedName>
    <definedName name="sdssf" hidden="1">'[86]S1BOQ_P.8~P.21'!#REF!</definedName>
    <definedName name="se" localSheetId="14" hidden="1">{"'Bill No. 7'!$A$1:$G$32"}</definedName>
    <definedName name="se" localSheetId="15" hidden="1">{"'Bill No. 7'!$A$1:$G$32"}</definedName>
    <definedName name="se" localSheetId="41" hidden="1">{"'Bill No. 7'!$A$1:$G$32"}</definedName>
    <definedName name="se" localSheetId="40" hidden="1">{"'Bill No. 7'!$A$1:$G$32"}</definedName>
    <definedName name="se" localSheetId="7" hidden="1">{"'Bill No. 7'!$A$1:$G$32"}</definedName>
    <definedName name="se" localSheetId="17" hidden="1">{"'Bill No. 7'!$A$1:$G$32"}</definedName>
    <definedName name="se" hidden="1">{"'Bill No. 7'!$A$1:$G$32"}</definedName>
    <definedName name="sec" localSheetId="5">#REF!</definedName>
    <definedName name="sec">#REF!</definedName>
    <definedName name="see" localSheetId="5">#REF!</definedName>
    <definedName name="see">#REF!</definedName>
    <definedName name="SegCharge" localSheetId="5">#REF!</definedName>
    <definedName name="SegCharge">#REF!</definedName>
    <definedName name="seishcof" localSheetId="5">[39]Intro!#REF!</definedName>
    <definedName name="seishcof">[39]Intro!#REF!</definedName>
    <definedName name="sencount" hidden="1">1</definedName>
    <definedName name="servf" localSheetId="41">#REF!</definedName>
    <definedName name="servf" localSheetId="40">#REF!</definedName>
    <definedName name="servf" localSheetId="7">#REF!</definedName>
    <definedName name="servf" localSheetId="5">#REF!</definedName>
    <definedName name="servf">#REF!</definedName>
    <definedName name="Setflag" localSheetId="41">#REF!</definedName>
    <definedName name="Setflag" localSheetId="40">#REF!</definedName>
    <definedName name="Setflag" localSheetId="7">#REF!</definedName>
    <definedName name="Setflag" localSheetId="5">#REF!</definedName>
    <definedName name="Setflag">#REF!</definedName>
    <definedName name="SG" localSheetId="14" hidden="1">{"'Bill No. 7'!$A$1:$G$32"}</definedName>
    <definedName name="SG" localSheetId="15" hidden="1">{"'Bill No. 7'!$A$1:$G$32"}</definedName>
    <definedName name="SG" localSheetId="41" hidden="1">{"'Bill No. 7'!$A$1:$G$32"}</definedName>
    <definedName name="SG" localSheetId="40" hidden="1">{"'Bill No. 7'!$A$1:$G$32"}</definedName>
    <definedName name="SG" localSheetId="7" hidden="1">{"'Bill No. 7'!$A$1:$G$32"}</definedName>
    <definedName name="SG" localSheetId="17" hidden="1">{"'Bill No. 7'!$A$1:$G$32"}</definedName>
    <definedName name="SG" hidden="1">{"'Bill No. 7'!$A$1:$G$32"}</definedName>
    <definedName name="sh0.5" localSheetId="5">#REF!</definedName>
    <definedName name="sh0.5">#REF!</definedName>
    <definedName name="sh0.6" localSheetId="5">#REF!</definedName>
    <definedName name="sh0.6">#REF!</definedName>
    <definedName name="sh0.8" localSheetId="5">#REF!</definedName>
    <definedName name="sh0.8">#REF!</definedName>
    <definedName name="sh1.0" localSheetId="5">#REF!</definedName>
    <definedName name="sh1.0">#REF!</definedName>
    <definedName name="sh1.2" localSheetId="5">#REF!</definedName>
    <definedName name="sh1.2">#REF!</definedName>
    <definedName name="shape" localSheetId="5">#REF!</definedName>
    <definedName name="shape">#REF!</definedName>
    <definedName name="shapecode" localSheetId="5">#REF!</definedName>
    <definedName name="shapecode">#REF!</definedName>
    <definedName name="shapetable" localSheetId="5">#REF!</definedName>
    <definedName name="shapetable">#REF!</definedName>
    <definedName name="shapetofun" localSheetId="5">#REF!</definedName>
    <definedName name="shapetofun">#REF!</definedName>
    <definedName name="shi" localSheetId="5">#REF!</definedName>
    <definedName name="shi">#REF!</definedName>
    <definedName name="shiva" localSheetId="5">#REF!</definedName>
    <definedName name="shiva">#REF!</definedName>
    <definedName name="shsfdffg" localSheetId="19">City&amp;" "&amp;State</definedName>
    <definedName name="shsfdffg" localSheetId="2">City&amp;" "&amp;State</definedName>
    <definedName name="shsfdffg" localSheetId="14">City&amp;" "&amp;State</definedName>
    <definedName name="shsfdffg" localSheetId="1">City&amp;" "&amp;State</definedName>
    <definedName name="shsfdffg" localSheetId="33">City&amp;" "&amp;State</definedName>
    <definedName name="shsfdffg" localSheetId="15">City&amp;" "&amp;State</definedName>
    <definedName name="shsfdffg" localSheetId="0">City&amp;" "&amp;State</definedName>
    <definedName name="shsfdffg" localSheetId="4">City&amp;" "&amp;State</definedName>
    <definedName name="shsfdffg" localSheetId="41">City&amp;" "&amp;State</definedName>
    <definedName name="shsfdffg" localSheetId="40">City&amp;" "&amp;State</definedName>
    <definedName name="shsfdffg" localSheetId="7">City&amp;" "&amp;State</definedName>
    <definedName name="shsfdffg" localSheetId="3">City&amp;" "&amp;State</definedName>
    <definedName name="shsfdffg" localSheetId="5">City&amp;" "&amp;State</definedName>
    <definedName name="shsfdffg" localSheetId="17">City&amp;" "&amp;State</definedName>
    <definedName name="shsfdffg">City&amp;" "&amp;State</definedName>
    <definedName name="shutt" localSheetId="19">City&amp;" "&amp;State</definedName>
    <definedName name="shutt" localSheetId="2">City&amp;" "&amp;State</definedName>
    <definedName name="shutt" localSheetId="14">City&amp;" "&amp;State</definedName>
    <definedName name="shutt" localSheetId="1">City&amp;" "&amp;State</definedName>
    <definedName name="shutt" localSheetId="33">City&amp;" "&amp;State</definedName>
    <definedName name="shutt" localSheetId="15">City&amp;" "&amp;State</definedName>
    <definedName name="shutt" localSheetId="0">City&amp;" "&amp;State</definedName>
    <definedName name="shutt" localSheetId="4">City&amp;" "&amp;State</definedName>
    <definedName name="shutt" localSheetId="41">City&amp;" "&amp;State</definedName>
    <definedName name="shutt" localSheetId="40">City&amp;" "&amp;State</definedName>
    <definedName name="shutt" localSheetId="7">City&amp;" "&amp;State</definedName>
    <definedName name="shutt" localSheetId="3">City&amp;" "&amp;State</definedName>
    <definedName name="shutt" localSheetId="5">City&amp;" "&amp;State</definedName>
    <definedName name="shutt" localSheetId="17">City&amp;" "&amp;State</definedName>
    <definedName name="shutt">City&amp;" "&amp;State</definedName>
    <definedName name="shuttering" localSheetId="14" hidden="1">{#N/A,#N/A,TRUE,"Front";#N/A,#N/A,TRUE,"Simple Letter";#N/A,#N/A,TRUE,"Inside";#N/A,#N/A,TRUE,"Contents";#N/A,#N/A,TRUE,"Basis";#N/A,#N/A,TRUE,"Inclusions";#N/A,#N/A,TRUE,"Exclusions";#N/A,#N/A,TRUE,"Areas";#N/A,#N/A,TRUE,"Summary";#N/A,#N/A,TRUE,"Detail"}</definedName>
    <definedName name="shuttering" localSheetId="15" hidden="1">{#N/A,#N/A,TRUE,"Front";#N/A,#N/A,TRUE,"Simple Letter";#N/A,#N/A,TRUE,"Inside";#N/A,#N/A,TRUE,"Contents";#N/A,#N/A,TRUE,"Basis";#N/A,#N/A,TRUE,"Inclusions";#N/A,#N/A,TRUE,"Exclusions";#N/A,#N/A,TRUE,"Areas";#N/A,#N/A,TRUE,"Summary";#N/A,#N/A,TRUE,"Detail"}</definedName>
    <definedName name="shuttering" localSheetId="41" hidden="1">{#N/A,#N/A,TRUE,"Front";#N/A,#N/A,TRUE,"Simple Letter";#N/A,#N/A,TRUE,"Inside";#N/A,#N/A,TRUE,"Contents";#N/A,#N/A,TRUE,"Basis";#N/A,#N/A,TRUE,"Inclusions";#N/A,#N/A,TRUE,"Exclusions";#N/A,#N/A,TRUE,"Areas";#N/A,#N/A,TRUE,"Summary";#N/A,#N/A,TRUE,"Detail"}</definedName>
    <definedName name="shuttering" localSheetId="40" hidden="1">{#N/A,#N/A,TRUE,"Front";#N/A,#N/A,TRUE,"Simple Letter";#N/A,#N/A,TRUE,"Inside";#N/A,#N/A,TRUE,"Contents";#N/A,#N/A,TRUE,"Basis";#N/A,#N/A,TRUE,"Inclusions";#N/A,#N/A,TRUE,"Exclusions";#N/A,#N/A,TRUE,"Areas";#N/A,#N/A,TRUE,"Summary";#N/A,#N/A,TRUE,"Detail"}</definedName>
    <definedName name="shuttering" localSheetId="7" hidden="1">{#N/A,#N/A,TRUE,"Front";#N/A,#N/A,TRUE,"Simple Letter";#N/A,#N/A,TRUE,"Inside";#N/A,#N/A,TRUE,"Contents";#N/A,#N/A,TRUE,"Basis";#N/A,#N/A,TRUE,"Inclusions";#N/A,#N/A,TRUE,"Exclusions";#N/A,#N/A,TRUE,"Areas";#N/A,#N/A,TRUE,"Summary";#N/A,#N/A,TRUE,"Detail"}</definedName>
    <definedName name="shuttering" localSheetId="17" hidden="1">{#N/A,#N/A,TRUE,"Front";#N/A,#N/A,TRUE,"Simple Letter";#N/A,#N/A,TRUE,"Inside";#N/A,#N/A,TRUE,"Contents";#N/A,#N/A,TRUE,"Basis";#N/A,#N/A,TRUE,"Inclusions";#N/A,#N/A,TRUE,"Exclusions";#N/A,#N/A,TRUE,"Areas";#N/A,#N/A,TRUE,"Summary";#N/A,#N/A,TRUE,"Detail"}</definedName>
    <definedName name="shuttering" hidden="1">{#N/A,#N/A,TRUE,"Front";#N/A,#N/A,TRUE,"Simple Letter";#N/A,#N/A,TRUE,"Inside";#N/A,#N/A,TRUE,"Contents";#N/A,#N/A,TRUE,"Basis";#N/A,#N/A,TRUE,"Inclusions";#N/A,#N/A,TRUE,"Exclusions";#N/A,#N/A,TRUE,"Areas";#N/A,#N/A,TRUE,"Summary";#N/A,#N/A,TRUE,"Detail"}</definedName>
    <definedName name="shuttttt" localSheetId="19">City&amp;" "&amp;State</definedName>
    <definedName name="shuttttt" localSheetId="2">City&amp;" "&amp;State</definedName>
    <definedName name="shuttttt" localSheetId="14">City&amp;" "&amp;State</definedName>
    <definedName name="shuttttt" localSheetId="1">City&amp;" "&amp;State</definedName>
    <definedName name="shuttttt" localSheetId="33">City&amp;" "&amp;State</definedName>
    <definedName name="shuttttt" localSheetId="15">City&amp;" "&amp;State</definedName>
    <definedName name="shuttttt" localSheetId="0">City&amp;" "&amp;State</definedName>
    <definedName name="shuttttt" localSheetId="4">City&amp;" "&amp;State</definedName>
    <definedName name="shuttttt" localSheetId="41">City&amp;" "&amp;State</definedName>
    <definedName name="shuttttt" localSheetId="40">City&amp;" "&amp;State</definedName>
    <definedName name="shuttttt" localSheetId="7">City&amp;" "&amp;State</definedName>
    <definedName name="shuttttt" localSheetId="3">City&amp;" "&amp;State</definedName>
    <definedName name="shuttttt" localSheetId="5">City&amp;" "&amp;State</definedName>
    <definedName name="shuttttt" localSheetId="17">City&amp;" "&amp;State</definedName>
    <definedName name="shuttttt">City&amp;" "&amp;State</definedName>
    <definedName name="SHUTTTTTTT" localSheetId="19">City&amp;" "&amp;State</definedName>
    <definedName name="SHUTTTTTTT" localSheetId="2">City&amp;" "&amp;State</definedName>
    <definedName name="SHUTTTTTTT" localSheetId="14">City&amp;" "&amp;State</definedName>
    <definedName name="SHUTTTTTTT" localSheetId="1">City&amp;" "&amp;State</definedName>
    <definedName name="SHUTTTTTTT" localSheetId="33">City&amp;" "&amp;State</definedName>
    <definedName name="SHUTTTTTTT" localSheetId="15">City&amp;" "&amp;State</definedName>
    <definedName name="SHUTTTTTTT" localSheetId="0">City&amp;" "&amp;State</definedName>
    <definedName name="SHUTTTTTTT" localSheetId="4">City&amp;" "&amp;State</definedName>
    <definedName name="SHUTTTTTTT" localSheetId="41">City&amp;" "&amp;State</definedName>
    <definedName name="SHUTTTTTTT" localSheetId="40">City&amp;" "&amp;State</definedName>
    <definedName name="SHUTTTTTTT" localSheetId="7">City&amp;" "&amp;State</definedName>
    <definedName name="SHUTTTTTTT" localSheetId="3">City&amp;" "&amp;State</definedName>
    <definedName name="SHUTTTTTTT" localSheetId="5">City&amp;" "&amp;State</definedName>
    <definedName name="SHUTTTTTTT" localSheetId="17">City&amp;" "&amp;State</definedName>
    <definedName name="SHUTTTTTTT">City&amp;" "&amp;State</definedName>
    <definedName name="signage" localSheetId="41">'[31]14'!$A:$U</definedName>
    <definedName name="signage" localSheetId="40">'[31]14'!$A:$U</definedName>
    <definedName name="signage" localSheetId="7">'[31]14'!$A:$U</definedName>
    <definedName name="signage" localSheetId="17">'[31]14'!$A:$U</definedName>
    <definedName name="signage">'[31]14'!$A:$U</definedName>
    <definedName name="SK" localSheetId="14" hidden="1">{"ss",#N/A,FALSE,"MODULE3"}</definedName>
    <definedName name="SK" localSheetId="15" hidden="1">{"ss",#N/A,FALSE,"MODULE3"}</definedName>
    <definedName name="SK" localSheetId="41" hidden="1">{"ss",#N/A,FALSE,"MODULE3"}</definedName>
    <definedName name="SK" localSheetId="40" hidden="1">{"ss",#N/A,FALSE,"MODULE3"}</definedName>
    <definedName name="SK" localSheetId="7" hidden="1">{"ss",#N/A,FALSE,"MODULE3"}</definedName>
    <definedName name="SK" localSheetId="17" hidden="1">{"ss",#N/A,FALSE,"MODULE3"}</definedName>
    <definedName name="SK" hidden="1">{"ss",#N/A,FALSE,"MODULE3"}</definedName>
    <definedName name="slab" localSheetId="14" hidden="1">{"form-D1",#N/A,FALSE,"FORM-D1";"form-D1_amt",#N/A,FALSE,"FORM-D1"}</definedName>
    <definedName name="slab" localSheetId="15" hidden="1">{"form-D1",#N/A,FALSE,"FORM-D1";"form-D1_amt",#N/A,FALSE,"FORM-D1"}</definedName>
    <definedName name="slab" localSheetId="41" hidden="1">{"form-D1",#N/A,FALSE,"FORM-D1";"form-D1_amt",#N/A,FALSE,"FORM-D1"}</definedName>
    <definedName name="slab" localSheetId="40" hidden="1">{"form-D1",#N/A,FALSE,"FORM-D1";"form-D1_amt",#N/A,FALSE,"FORM-D1"}</definedName>
    <definedName name="slab" localSheetId="7" hidden="1">{"form-D1",#N/A,FALSE,"FORM-D1";"form-D1_amt",#N/A,FALSE,"FORM-D1"}</definedName>
    <definedName name="slab" localSheetId="17" hidden="1">{"form-D1",#N/A,FALSE,"FORM-D1";"form-D1_amt",#N/A,FALSE,"FORM-D1"}</definedName>
    <definedName name="slab" hidden="1">{"form-D1",#N/A,FALSE,"FORM-D1";"form-D1_amt",#N/A,FALSE,"FORM-D1"}</definedName>
    <definedName name="slab_p" localSheetId="14" hidden="1">{"form-D1",#N/A,FALSE,"FORM-D1";"form-D1_amt",#N/A,FALSE,"FORM-D1"}</definedName>
    <definedName name="slab_p" localSheetId="15" hidden="1">{"form-D1",#N/A,FALSE,"FORM-D1";"form-D1_amt",#N/A,FALSE,"FORM-D1"}</definedName>
    <definedName name="slab_p" localSheetId="41" hidden="1">{"form-D1",#N/A,FALSE,"FORM-D1";"form-D1_amt",#N/A,FALSE,"FORM-D1"}</definedName>
    <definedName name="slab_p" localSheetId="40" hidden="1">{"form-D1",#N/A,FALSE,"FORM-D1";"form-D1_amt",#N/A,FALSE,"FORM-D1"}</definedName>
    <definedName name="slab_p" localSheetId="7" hidden="1">{"form-D1",#N/A,FALSE,"FORM-D1";"form-D1_amt",#N/A,FALSE,"FORM-D1"}</definedName>
    <definedName name="slab_p" localSheetId="17" hidden="1">{"form-D1",#N/A,FALSE,"FORM-D1";"form-D1_amt",#N/A,FALSE,"FORM-D1"}</definedName>
    <definedName name="slab_p" hidden="1">{"form-D1",#N/A,FALSE,"FORM-D1";"form-D1_amt",#N/A,FALSE,"FORM-D1"}</definedName>
    <definedName name="SLAB1" localSheetId="41">#REF!</definedName>
    <definedName name="SLAB1" localSheetId="40">#REF!</definedName>
    <definedName name="SLAB1" localSheetId="7">#REF!</definedName>
    <definedName name="SLAB1" localSheetId="5">#REF!</definedName>
    <definedName name="SLAB1">#REF!</definedName>
    <definedName name="SM_1">'[35]DATA_PILE _SM'!$A$3:$HY$5</definedName>
    <definedName name="SM_2">'[35]DATA_PILE _SM'!$A$9:$HU$10</definedName>
    <definedName name="SN" localSheetId="14" hidden="1">{#N/A,#N/A,FALSE,"MODULE3"}</definedName>
    <definedName name="SN" localSheetId="15" hidden="1">{#N/A,#N/A,FALSE,"MODULE3"}</definedName>
    <definedName name="SN" localSheetId="41" hidden="1">{#N/A,#N/A,FALSE,"MODULE3"}</definedName>
    <definedName name="SN" localSheetId="40" hidden="1">{#N/A,#N/A,FALSE,"MODULE3"}</definedName>
    <definedName name="SN" localSheetId="7" hidden="1">{#N/A,#N/A,FALSE,"MODULE3"}</definedName>
    <definedName name="SN" localSheetId="17" hidden="1">{#N/A,#N/A,FALSE,"MODULE3"}</definedName>
    <definedName name="SN" hidden="1">{#N/A,#N/A,FALSE,"MODULE3"}</definedName>
    <definedName name="soilht" localSheetId="5">[39]Intro!#REF!</definedName>
    <definedName name="soilht">[39]Intro!#REF!</definedName>
    <definedName name="sond" localSheetId="41">#REF!</definedName>
    <definedName name="sond" localSheetId="40">#REF!</definedName>
    <definedName name="sond" localSheetId="7">#REF!</definedName>
    <definedName name="sond" localSheetId="5">#REF!</definedName>
    <definedName name="sond">#REF!</definedName>
    <definedName name="sondf" localSheetId="41">#REF!</definedName>
    <definedName name="sondf" localSheetId="7">#REF!</definedName>
    <definedName name="sondf" localSheetId="5">#REF!</definedName>
    <definedName name="sondf">#REF!</definedName>
    <definedName name="spanner" localSheetId="19">City&amp;" "&amp;State</definedName>
    <definedName name="spanner" localSheetId="2">City&amp;" "&amp;State</definedName>
    <definedName name="spanner" localSheetId="14">City&amp;" "&amp;State</definedName>
    <definedName name="spanner" localSheetId="1">City&amp;" "&amp;State</definedName>
    <definedName name="spanner" localSheetId="33">City&amp;" "&amp;State</definedName>
    <definedName name="spanner" localSheetId="15">City&amp;" "&amp;State</definedName>
    <definedName name="spanner" localSheetId="0">City&amp;" "&amp;State</definedName>
    <definedName name="spanner" localSheetId="4">City&amp;" "&amp;State</definedName>
    <definedName name="spanner" localSheetId="41">City&amp;" "&amp;State</definedName>
    <definedName name="spanner" localSheetId="40">City&amp;" "&amp;State</definedName>
    <definedName name="spanner" localSheetId="7">City&amp;" "&amp;State</definedName>
    <definedName name="spanner" localSheetId="3">City&amp;" "&amp;State</definedName>
    <definedName name="spanner" localSheetId="5">City&amp;" "&amp;State</definedName>
    <definedName name="spanner" localSheetId="17">City&amp;" "&amp;State</definedName>
    <definedName name="spanner">City&amp;" "&amp;State</definedName>
    <definedName name="SS" localSheetId="14" hidden="1">{"ss",#N/A,FALSE,"MODULE3"}</definedName>
    <definedName name="SS" localSheetId="15" hidden="1">{"ss",#N/A,FALSE,"MODULE3"}</definedName>
    <definedName name="SS" localSheetId="41" hidden="1">{"ss",#N/A,FALSE,"MODULE3"}</definedName>
    <definedName name="SS" localSheetId="40" hidden="1">{"ss",#N/A,FALSE,"MODULE3"}</definedName>
    <definedName name="SS" localSheetId="7" hidden="1">{"ss",#N/A,FALSE,"MODULE3"}</definedName>
    <definedName name="SS" localSheetId="17" hidden="1">{"ss",#N/A,FALSE,"MODULE3"}</definedName>
    <definedName name="SS" hidden="1">{"ss",#N/A,FALSE,"MODULE3"}</definedName>
    <definedName name="ssc" localSheetId="14" hidden="1">{"'Bill No. 7'!$A$1:$G$32"}</definedName>
    <definedName name="ssc" localSheetId="15" hidden="1">{"'Bill No. 7'!$A$1:$G$32"}</definedName>
    <definedName name="ssc" localSheetId="41" hidden="1">{"'Bill No. 7'!$A$1:$G$32"}</definedName>
    <definedName name="ssc" localSheetId="40" hidden="1">{"'Bill No. 7'!$A$1:$G$32"}</definedName>
    <definedName name="ssc" localSheetId="7" hidden="1">{"'Bill No. 7'!$A$1:$G$32"}</definedName>
    <definedName name="ssc" localSheetId="17" hidden="1">{"'Bill No. 7'!$A$1:$G$32"}</definedName>
    <definedName name="ssc" hidden="1">{"'Bill No. 7'!$A$1:$G$32"}</definedName>
    <definedName name="ssd" localSheetId="14" hidden="1">{"'Bill No. 7'!$A$1:$G$32"}</definedName>
    <definedName name="ssd" localSheetId="15" hidden="1">{"'Bill No. 7'!$A$1:$G$32"}</definedName>
    <definedName name="ssd" localSheetId="41" hidden="1">{"'Bill No. 7'!$A$1:$G$32"}</definedName>
    <definedName name="ssd" localSheetId="40" hidden="1">{"'Bill No. 7'!$A$1:$G$32"}</definedName>
    <definedName name="ssd" localSheetId="7" hidden="1">{"'Bill No. 7'!$A$1:$G$32"}</definedName>
    <definedName name="ssd" localSheetId="17" hidden="1">{"'Bill No. 7'!$A$1:$G$32"}</definedName>
    <definedName name="ssd" hidden="1">{"'Bill No. 7'!$A$1:$G$32"}</definedName>
    <definedName name="Ssec1" localSheetId="5">#REF!</definedName>
    <definedName name="Ssec1">#REF!</definedName>
    <definedName name="Ssec2" localSheetId="5">#REF!</definedName>
    <definedName name="Ssec2">#REF!</definedName>
    <definedName name="Ssec3" localSheetId="5">#REF!</definedName>
    <definedName name="Ssec3">#REF!</definedName>
    <definedName name="Ssec4" localSheetId="5">#REF!</definedName>
    <definedName name="Ssec4">#REF!</definedName>
    <definedName name="Ssec5" localSheetId="5">#REF!</definedName>
    <definedName name="Ssec5">#REF!</definedName>
    <definedName name="Ssec6" localSheetId="5">#REF!</definedName>
    <definedName name="Ssec6">#REF!</definedName>
    <definedName name="SSS" localSheetId="14" hidden="1">{#N/A,#N/A,FALSE,"MODULE3"}</definedName>
    <definedName name="SSS" localSheetId="15" hidden="1">{#N/A,#N/A,FALSE,"MODULE3"}</definedName>
    <definedName name="SSS" localSheetId="41" hidden="1">{#N/A,#N/A,FALSE,"MODULE3"}</definedName>
    <definedName name="SSS" localSheetId="40" hidden="1">{#N/A,#N/A,FALSE,"MODULE3"}</definedName>
    <definedName name="SSS" localSheetId="7" hidden="1">{#N/A,#N/A,FALSE,"MODULE3"}</definedName>
    <definedName name="SSS" localSheetId="17" hidden="1">{#N/A,#N/A,FALSE,"MODULE3"}</definedName>
    <definedName name="SSS" hidden="1">{#N/A,#N/A,FALSE,"MODULE3"}</definedName>
    <definedName name="SSSS" localSheetId="14" hidden="1">{#N/A,#N/A,FALSE,"MODULE3"}</definedName>
    <definedName name="SSSS" localSheetId="15" hidden="1">{#N/A,#N/A,FALSE,"MODULE3"}</definedName>
    <definedName name="SSSS" localSheetId="41" hidden="1">{#N/A,#N/A,FALSE,"MODULE3"}</definedName>
    <definedName name="SSSS" localSheetId="40" hidden="1">{#N/A,#N/A,FALSE,"MODULE3"}</definedName>
    <definedName name="SSSS" localSheetId="7" hidden="1">{#N/A,#N/A,FALSE,"MODULE3"}</definedName>
    <definedName name="SSSS" localSheetId="17" hidden="1">{#N/A,#N/A,FALSE,"MODULE3"}</definedName>
    <definedName name="SSSS" hidden="1">{#N/A,#N/A,FALSE,"MODULE3"}</definedName>
    <definedName name="sssssssss" localSheetId="14" hidden="1">{"form-D1",#N/A,FALSE,"FORM-D1";"form-D1_amt",#N/A,FALSE,"FORM-D1"}</definedName>
    <definedName name="sssssssss" localSheetId="15" hidden="1">{"form-D1",#N/A,FALSE,"FORM-D1";"form-D1_amt",#N/A,FALSE,"FORM-D1"}</definedName>
    <definedName name="sssssssss" localSheetId="41" hidden="1">{"form-D1",#N/A,FALSE,"FORM-D1";"form-D1_amt",#N/A,FALSE,"FORM-D1"}</definedName>
    <definedName name="sssssssss" localSheetId="40" hidden="1">{"form-D1",#N/A,FALSE,"FORM-D1";"form-D1_amt",#N/A,FALSE,"FORM-D1"}</definedName>
    <definedName name="sssssssss" localSheetId="7" hidden="1">{"form-D1",#N/A,FALSE,"FORM-D1";"form-D1_amt",#N/A,FALSE,"FORM-D1"}</definedName>
    <definedName name="sssssssss" localSheetId="17" hidden="1">{"form-D1",#N/A,FALSE,"FORM-D1";"form-D1_amt",#N/A,FALSE,"FORM-D1"}</definedName>
    <definedName name="sssssssss" hidden="1">{"form-D1",#N/A,FALSE,"FORM-D1";"form-D1_amt",#N/A,FALSE,"FORM-D1"}</definedName>
    <definedName name="sssssssssssss" localSheetId="14" hidden="1">{"form-D1",#N/A,FALSE,"FORM-D1";"form-D1_amt",#N/A,FALSE,"FORM-D1"}</definedName>
    <definedName name="sssssssssssss" localSheetId="15" hidden="1">{"form-D1",#N/A,FALSE,"FORM-D1";"form-D1_amt",#N/A,FALSE,"FORM-D1"}</definedName>
    <definedName name="sssssssssssss" localSheetId="41" hidden="1">{"form-D1",#N/A,FALSE,"FORM-D1";"form-D1_amt",#N/A,FALSE,"FORM-D1"}</definedName>
    <definedName name="sssssssssssss" localSheetId="40" hidden="1">{"form-D1",#N/A,FALSE,"FORM-D1";"form-D1_amt",#N/A,FALSE,"FORM-D1"}</definedName>
    <definedName name="sssssssssssss" localSheetId="7" hidden="1">{"form-D1",#N/A,FALSE,"FORM-D1";"form-D1_amt",#N/A,FALSE,"FORM-D1"}</definedName>
    <definedName name="sssssssssssss" localSheetId="17" hidden="1">{"form-D1",#N/A,FALSE,"FORM-D1";"form-D1_amt",#N/A,FALSE,"FORM-D1"}</definedName>
    <definedName name="sssssssssssss" hidden="1">{"form-D1",#N/A,FALSE,"FORM-D1";"form-D1_amt",#N/A,FALSE,"FORM-D1"}</definedName>
    <definedName name="sssssssssssssas" localSheetId="14" hidden="1">{"form-D1",#N/A,FALSE,"FORM-D1";"form-D1_amt",#N/A,FALSE,"FORM-D1"}</definedName>
    <definedName name="sssssssssssssas" localSheetId="15" hidden="1">{"form-D1",#N/A,FALSE,"FORM-D1";"form-D1_amt",#N/A,FALSE,"FORM-D1"}</definedName>
    <definedName name="sssssssssssssas" localSheetId="41" hidden="1">{"form-D1",#N/A,FALSE,"FORM-D1";"form-D1_amt",#N/A,FALSE,"FORM-D1"}</definedName>
    <definedName name="sssssssssssssas" localSheetId="40" hidden="1">{"form-D1",#N/A,FALSE,"FORM-D1";"form-D1_amt",#N/A,FALSE,"FORM-D1"}</definedName>
    <definedName name="sssssssssssssas" localSheetId="7" hidden="1">{"form-D1",#N/A,FALSE,"FORM-D1";"form-D1_amt",#N/A,FALSE,"FORM-D1"}</definedName>
    <definedName name="sssssssssssssas" localSheetId="17" hidden="1">{"form-D1",#N/A,FALSE,"FORM-D1";"form-D1_amt",#N/A,FALSE,"FORM-D1"}</definedName>
    <definedName name="sssssssssssssas" hidden="1">{"form-D1",#N/A,FALSE,"FORM-D1";"form-D1_amt",#N/A,FALSE,"FORM-D1"}</definedName>
    <definedName name="sstype3drop" localSheetId="41">#REF!</definedName>
    <definedName name="sstype3drop" localSheetId="40">#REF!</definedName>
    <definedName name="sstype3drop" localSheetId="7">#REF!</definedName>
    <definedName name="sstype3drop" localSheetId="5">#REF!</definedName>
    <definedName name="sstype3drop">#REF!</definedName>
    <definedName name="SSTYPE3DROP1" localSheetId="41">#REF!</definedName>
    <definedName name="SSTYPE3DROP1" localSheetId="40">#REF!</definedName>
    <definedName name="SSTYPE3DROP1" localSheetId="7">#REF!</definedName>
    <definedName name="SSTYPE3DROP1" localSheetId="5">#REF!</definedName>
    <definedName name="SSTYPE3DROP1">#REF!</definedName>
    <definedName name="sstype3slab" localSheetId="41">#REF!</definedName>
    <definedName name="sstype3slab" localSheetId="40">#REF!</definedName>
    <definedName name="sstype3slab" localSheetId="7">#REF!</definedName>
    <definedName name="sstype3slab" localSheetId="5">#REF!</definedName>
    <definedName name="sstype3slab">#REF!</definedName>
    <definedName name="SSTYPESLAB1" localSheetId="5">#REF!</definedName>
    <definedName name="SSTYPESLAB1">#REF!</definedName>
    <definedName name="st" localSheetId="14" hidden="1">{#N/A,#N/A,TRUE,"Front";#N/A,#N/A,TRUE,"Simple Letter";#N/A,#N/A,TRUE,"Inside";#N/A,#N/A,TRUE,"Contents";#N/A,#N/A,TRUE,"Basis";#N/A,#N/A,TRUE,"Inclusions";#N/A,#N/A,TRUE,"Exclusions";#N/A,#N/A,TRUE,"Areas";#N/A,#N/A,TRUE,"Summary";#N/A,#N/A,TRUE,"Detail"}</definedName>
    <definedName name="st" localSheetId="15" hidden="1">{#N/A,#N/A,TRUE,"Front";#N/A,#N/A,TRUE,"Simple Letter";#N/A,#N/A,TRUE,"Inside";#N/A,#N/A,TRUE,"Contents";#N/A,#N/A,TRUE,"Basis";#N/A,#N/A,TRUE,"Inclusions";#N/A,#N/A,TRUE,"Exclusions";#N/A,#N/A,TRUE,"Areas";#N/A,#N/A,TRUE,"Summary";#N/A,#N/A,TRUE,"Detail"}</definedName>
    <definedName name="st" localSheetId="41" hidden="1">{#N/A,#N/A,TRUE,"Front";#N/A,#N/A,TRUE,"Simple Letter";#N/A,#N/A,TRUE,"Inside";#N/A,#N/A,TRUE,"Contents";#N/A,#N/A,TRUE,"Basis";#N/A,#N/A,TRUE,"Inclusions";#N/A,#N/A,TRUE,"Exclusions";#N/A,#N/A,TRUE,"Areas";#N/A,#N/A,TRUE,"Summary";#N/A,#N/A,TRUE,"Detail"}</definedName>
    <definedName name="st" localSheetId="40" hidden="1">{#N/A,#N/A,TRUE,"Front";#N/A,#N/A,TRUE,"Simple Letter";#N/A,#N/A,TRUE,"Inside";#N/A,#N/A,TRUE,"Contents";#N/A,#N/A,TRUE,"Basis";#N/A,#N/A,TRUE,"Inclusions";#N/A,#N/A,TRUE,"Exclusions";#N/A,#N/A,TRUE,"Areas";#N/A,#N/A,TRUE,"Summary";#N/A,#N/A,TRUE,"Detail"}</definedName>
    <definedName name="st" localSheetId="7" hidden="1">{#N/A,#N/A,TRUE,"Front";#N/A,#N/A,TRUE,"Simple Letter";#N/A,#N/A,TRUE,"Inside";#N/A,#N/A,TRUE,"Contents";#N/A,#N/A,TRUE,"Basis";#N/A,#N/A,TRUE,"Inclusions";#N/A,#N/A,TRUE,"Exclusions";#N/A,#N/A,TRUE,"Areas";#N/A,#N/A,TRUE,"Summary";#N/A,#N/A,TRUE,"Detail"}</definedName>
    <definedName name="st" localSheetId="17" hidden="1">{#N/A,#N/A,TRUE,"Front";#N/A,#N/A,TRUE,"Simple Letter";#N/A,#N/A,TRUE,"Inside";#N/A,#N/A,TRUE,"Contents";#N/A,#N/A,TRUE,"Basis";#N/A,#N/A,TRUE,"Inclusions";#N/A,#N/A,TRUE,"Exclusions";#N/A,#N/A,TRUE,"Areas";#N/A,#N/A,TRUE,"Summary";#N/A,#N/A,TRUE,"Detail"}</definedName>
    <definedName name="st" hidden="1">{#N/A,#N/A,TRUE,"Front";#N/A,#N/A,TRUE,"Simple Letter";#N/A,#N/A,TRUE,"Inside";#N/A,#N/A,TRUE,"Contents";#N/A,#N/A,TRUE,"Basis";#N/A,#N/A,TRUE,"Inclusions";#N/A,#N/A,TRUE,"Exclusions";#N/A,#N/A,TRUE,"Areas";#N/A,#N/A,TRUE,"Summary";#N/A,#N/A,TRUE,"Detail"}</definedName>
    <definedName name="st_100" localSheetId="41">#REF!</definedName>
    <definedName name="st_100" localSheetId="40">#REF!</definedName>
    <definedName name="st_100" localSheetId="7">#REF!</definedName>
    <definedName name="st_100" localSheetId="5">#REF!</definedName>
    <definedName name="st_100">#REF!</definedName>
    <definedName name="st_150" localSheetId="41">#REF!</definedName>
    <definedName name="st_150" localSheetId="40">#REF!</definedName>
    <definedName name="st_150" localSheetId="7">#REF!</definedName>
    <definedName name="st_150" localSheetId="5">#REF!</definedName>
    <definedName name="st_150">#REF!</definedName>
    <definedName name="st_200" localSheetId="41">#REF!</definedName>
    <definedName name="st_200" localSheetId="40">#REF!</definedName>
    <definedName name="st_200" localSheetId="7">#REF!</definedName>
    <definedName name="st_200" localSheetId="5">#REF!</definedName>
    <definedName name="st_200">#REF!</definedName>
    <definedName name="st_25" localSheetId="5">#REF!</definedName>
    <definedName name="st_25">#REF!</definedName>
    <definedName name="st_250" localSheetId="5">#REF!</definedName>
    <definedName name="st_250">#REF!</definedName>
    <definedName name="st_300" localSheetId="5">#REF!</definedName>
    <definedName name="st_300">#REF!</definedName>
    <definedName name="st_32" localSheetId="5">#REF!</definedName>
    <definedName name="st_32">#REF!</definedName>
    <definedName name="st_40" localSheetId="5">#REF!</definedName>
    <definedName name="st_40">#REF!</definedName>
    <definedName name="st_400" localSheetId="5">#REF!</definedName>
    <definedName name="st_400">#REF!</definedName>
    <definedName name="st_50" localSheetId="5">#REF!</definedName>
    <definedName name="st_50">#REF!</definedName>
    <definedName name="st_500" localSheetId="5">#REF!</definedName>
    <definedName name="st_500">#REF!</definedName>
    <definedName name="st_65" localSheetId="5">#REF!</definedName>
    <definedName name="st_65">#REF!</definedName>
    <definedName name="st_80" localSheetId="5">#REF!</definedName>
    <definedName name="st_80">#REF!</definedName>
    <definedName name="Stage">'[52]Fill this out first...'!$D$12</definedName>
    <definedName name="Staircase" localSheetId="41">#REF!</definedName>
    <definedName name="Staircase" localSheetId="40">#REF!</definedName>
    <definedName name="Staircase" localSheetId="7">#REF!</definedName>
    <definedName name="Staircase" localSheetId="5">#REF!</definedName>
    <definedName name="Staircase">#REF!</definedName>
    <definedName name="Staircase2" localSheetId="41">#REF!</definedName>
    <definedName name="Staircase2" localSheetId="7">#REF!</definedName>
    <definedName name="Staircase2" localSheetId="5">#REF!</definedName>
    <definedName name="Staircase2">#REF!</definedName>
    <definedName name="STANDARD_SPECIFICATION_FOR_HOSPITAL_STRUCTURES" localSheetId="41">#REF!</definedName>
    <definedName name="STANDARD_SPECIFICATION_FOR_HOSPITAL_STRUCTURES" localSheetId="7">#REF!</definedName>
    <definedName name="STANDARD_SPECIFICATION_FOR_HOSPITAL_STRUCTURES" localSheetId="5">#REF!</definedName>
    <definedName name="STANDARD_SPECIFICATION_FOR_HOSPITAL_STRUCTURES">#REF!</definedName>
    <definedName name="Start_works" localSheetId="5">#REF!</definedName>
    <definedName name="Start_works">#REF!</definedName>
    <definedName name="status" localSheetId="19">City&amp;" "&amp;State</definedName>
    <definedName name="status" localSheetId="2">City&amp;" "&amp;State</definedName>
    <definedName name="status" localSheetId="14">City&amp;" "&amp;State</definedName>
    <definedName name="status" localSheetId="1">City&amp;" "&amp;State</definedName>
    <definedName name="status" localSheetId="33">City&amp;" "&amp;State</definedName>
    <definedName name="status" localSheetId="15">City&amp;" "&amp;State</definedName>
    <definedName name="status" localSheetId="0">City&amp;" "&amp;State</definedName>
    <definedName name="status" localSheetId="4">City&amp;" "&amp;State</definedName>
    <definedName name="status" localSheetId="41">City&amp;" "&amp;State</definedName>
    <definedName name="status" localSheetId="40">City&amp;" "&amp;State</definedName>
    <definedName name="status" localSheetId="7">City&amp;" "&amp;State</definedName>
    <definedName name="status" localSheetId="3">City&amp;" "&amp;State</definedName>
    <definedName name="status" localSheetId="5">City&amp;" "&amp;State</definedName>
    <definedName name="status" localSheetId="17">City&amp;" "&amp;State</definedName>
    <definedName name="status">City&amp;" "&amp;State</definedName>
    <definedName name="StrID" localSheetId="41">#REF!</definedName>
    <definedName name="StrID" localSheetId="40">#REF!</definedName>
    <definedName name="StrID" localSheetId="7">#REF!</definedName>
    <definedName name="StrID" localSheetId="5">#REF!</definedName>
    <definedName name="StrID">#REF!</definedName>
    <definedName name="structure" localSheetId="41">#REF!</definedName>
    <definedName name="structure" localSheetId="7">#REF!</definedName>
    <definedName name="structure" localSheetId="5">#REF!</definedName>
    <definedName name="structure">#REF!</definedName>
    <definedName name="stype2drop" localSheetId="41">#REF!</definedName>
    <definedName name="stype2drop" localSheetId="7">#REF!</definedName>
    <definedName name="stype2drop" localSheetId="5">#REF!</definedName>
    <definedName name="stype2drop">#REF!</definedName>
    <definedName name="STYPE2DROP1" localSheetId="5">#REF!</definedName>
    <definedName name="STYPE2DROP1">#REF!</definedName>
    <definedName name="stype2slab" localSheetId="5">#REF!</definedName>
    <definedName name="stype2slab">#REF!</definedName>
    <definedName name="STYPE2SLAB1" localSheetId="5">#REF!</definedName>
    <definedName name="STYPE2SLAB1">#REF!</definedName>
    <definedName name="stype3drop" localSheetId="5">#REF!</definedName>
    <definedName name="stype3drop">#REF!</definedName>
    <definedName name="STYPE3DROP2" localSheetId="5">#REF!</definedName>
    <definedName name="STYPE3DROP2">#REF!</definedName>
    <definedName name="stype3slab" localSheetId="5">#REF!</definedName>
    <definedName name="stype3slab">#REF!</definedName>
    <definedName name="STYPE3SLAB1" localSheetId="5">#REF!</definedName>
    <definedName name="STYPE3SLAB1">#REF!</definedName>
    <definedName name="Subject" localSheetId="5">#REF!</definedName>
    <definedName name="Subject">#REF!</definedName>
    <definedName name="sum" localSheetId="5">#REF!</definedName>
    <definedName name="sum">#REF!</definedName>
    <definedName name="SUMFINAL" localSheetId="5">#REF!</definedName>
    <definedName name="SUMFINAL">#REF!</definedName>
    <definedName name="Summary" localSheetId="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Summary" localSheetId="1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Summary"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Summary"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Summary" localSheetId="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Summary" localSheetId="1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Summary"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summary4" localSheetId="41">#REF!</definedName>
    <definedName name="summary4" localSheetId="40">#REF!</definedName>
    <definedName name="summary4" localSheetId="7">#REF!</definedName>
    <definedName name="summary4" localSheetId="5">#REF!</definedName>
    <definedName name="summary4">#REF!</definedName>
    <definedName name="SURYA" localSheetId="41">#REF!</definedName>
    <definedName name="SURYA" localSheetId="40">#REF!</definedName>
    <definedName name="SURYA" localSheetId="7">#REF!</definedName>
    <definedName name="SURYA" localSheetId="5">#REF!</definedName>
    <definedName name="SURYA">#REF!</definedName>
    <definedName name="SVFFG" localSheetId="14" hidden="1">{#N/A,#N/A,TRUE,"Front";#N/A,#N/A,TRUE,"Simple Letter";#N/A,#N/A,TRUE,"Inside";#N/A,#N/A,TRUE,"Contents";#N/A,#N/A,TRUE,"Basis";#N/A,#N/A,TRUE,"Inclusions";#N/A,#N/A,TRUE,"Exclusions";#N/A,#N/A,TRUE,"Areas";#N/A,#N/A,TRUE,"Summary";#N/A,#N/A,TRUE,"Detail"}</definedName>
    <definedName name="SVFFG" localSheetId="15" hidden="1">{#N/A,#N/A,TRUE,"Front";#N/A,#N/A,TRUE,"Simple Letter";#N/A,#N/A,TRUE,"Inside";#N/A,#N/A,TRUE,"Contents";#N/A,#N/A,TRUE,"Basis";#N/A,#N/A,TRUE,"Inclusions";#N/A,#N/A,TRUE,"Exclusions";#N/A,#N/A,TRUE,"Areas";#N/A,#N/A,TRUE,"Summary";#N/A,#N/A,TRUE,"Detail"}</definedName>
    <definedName name="SVFFG" localSheetId="41" hidden="1">{#N/A,#N/A,TRUE,"Front";#N/A,#N/A,TRUE,"Simple Letter";#N/A,#N/A,TRUE,"Inside";#N/A,#N/A,TRUE,"Contents";#N/A,#N/A,TRUE,"Basis";#N/A,#N/A,TRUE,"Inclusions";#N/A,#N/A,TRUE,"Exclusions";#N/A,#N/A,TRUE,"Areas";#N/A,#N/A,TRUE,"Summary";#N/A,#N/A,TRUE,"Detail"}</definedName>
    <definedName name="SVFFG" localSheetId="40" hidden="1">{#N/A,#N/A,TRUE,"Front";#N/A,#N/A,TRUE,"Simple Letter";#N/A,#N/A,TRUE,"Inside";#N/A,#N/A,TRUE,"Contents";#N/A,#N/A,TRUE,"Basis";#N/A,#N/A,TRUE,"Inclusions";#N/A,#N/A,TRUE,"Exclusions";#N/A,#N/A,TRUE,"Areas";#N/A,#N/A,TRUE,"Summary";#N/A,#N/A,TRUE,"Detail"}</definedName>
    <definedName name="SVFFG" localSheetId="7" hidden="1">{#N/A,#N/A,TRUE,"Front";#N/A,#N/A,TRUE,"Simple Letter";#N/A,#N/A,TRUE,"Inside";#N/A,#N/A,TRUE,"Contents";#N/A,#N/A,TRUE,"Basis";#N/A,#N/A,TRUE,"Inclusions";#N/A,#N/A,TRUE,"Exclusions";#N/A,#N/A,TRUE,"Areas";#N/A,#N/A,TRUE,"Summary";#N/A,#N/A,TRUE,"Detail"}</definedName>
    <definedName name="SVFFG" localSheetId="17" hidden="1">{#N/A,#N/A,TRUE,"Front";#N/A,#N/A,TRUE,"Simple Letter";#N/A,#N/A,TRUE,"Inside";#N/A,#N/A,TRUE,"Contents";#N/A,#N/A,TRUE,"Basis";#N/A,#N/A,TRUE,"Inclusions";#N/A,#N/A,TRUE,"Exclusions";#N/A,#N/A,TRUE,"Areas";#N/A,#N/A,TRUE,"Summary";#N/A,#N/A,TRUE,"Detail"}</definedName>
    <definedName name="SVFFG" hidden="1">{#N/A,#N/A,TRUE,"Front";#N/A,#N/A,TRUE,"Simple Letter";#N/A,#N/A,TRUE,"Inside";#N/A,#N/A,TRUE,"Contents";#N/A,#N/A,TRUE,"Basis";#N/A,#N/A,TRUE,"Inclusions";#N/A,#N/A,TRUE,"Exclusions";#N/A,#N/A,TRUE,"Areas";#N/A,#N/A,TRUE,"Summary";#N/A,#N/A,TRUE,"Detail"}</definedName>
    <definedName name="swf" localSheetId="41">#REF!</definedName>
    <definedName name="swf" localSheetId="40">#REF!</definedName>
    <definedName name="swf" localSheetId="7">#REF!</definedName>
    <definedName name="swf" localSheetId="5">#REF!</definedName>
    <definedName name="swf">#REF!</definedName>
    <definedName name="szaszaza" localSheetId="41">[22]工地管理費!#REF!</definedName>
    <definedName name="szaszaza" localSheetId="40">[22]工地管理費!#REF!</definedName>
    <definedName name="szaszaza" localSheetId="7">[22]工地管理費!#REF!</definedName>
    <definedName name="szaszaza" localSheetId="5">[22]工地管理費!#REF!</definedName>
    <definedName name="szaszaza">[22]工地管理費!#REF!</definedName>
    <definedName name="t" localSheetId="41">#REF!</definedName>
    <definedName name="t" localSheetId="40">#REF!</definedName>
    <definedName name="t" localSheetId="7">#REF!</definedName>
    <definedName name="t" localSheetId="5">#REF!</definedName>
    <definedName name="t">#REF!</definedName>
    <definedName name="T0" localSheetId="41">#REF!</definedName>
    <definedName name="T0" localSheetId="7">#REF!</definedName>
    <definedName name="T0" localSheetId="5">#REF!</definedName>
    <definedName name="T0">#REF!</definedName>
    <definedName name="tab" localSheetId="14" hidden="1">{#N/A,#N/A,TRUE,"Front";#N/A,#N/A,TRUE,"Simple Letter";#N/A,#N/A,TRUE,"Inside";#N/A,#N/A,TRUE,"Contents";#N/A,#N/A,TRUE,"Basis";#N/A,#N/A,TRUE,"Inclusions";#N/A,#N/A,TRUE,"Exclusions";#N/A,#N/A,TRUE,"Areas";#N/A,#N/A,TRUE,"Summary";#N/A,#N/A,TRUE,"Detail"}</definedName>
    <definedName name="tab" localSheetId="15" hidden="1">{#N/A,#N/A,TRUE,"Front";#N/A,#N/A,TRUE,"Simple Letter";#N/A,#N/A,TRUE,"Inside";#N/A,#N/A,TRUE,"Contents";#N/A,#N/A,TRUE,"Basis";#N/A,#N/A,TRUE,"Inclusions";#N/A,#N/A,TRUE,"Exclusions";#N/A,#N/A,TRUE,"Areas";#N/A,#N/A,TRUE,"Summary";#N/A,#N/A,TRUE,"Detail"}</definedName>
    <definedName name="tab" localSheetId="41" hidden="1">{#N/A,#N/A,TRUE,"Front";#N/A,#N/A,TRUE,"Simple Letter";#N/A,#N/A,TRUE,"Inside";#N/A,#N/A,TRUE,"Contents";#N/A,#N/A,TRUE,"Basis";#N/A,#N/A,TRUE,"Inclusions";#N/A,#N/A,TRUE,"Exclusions";#N/A,#N/A,TRUE,"Areas";#N/A,#N/A,TRUE,"Summary";#N/A,#N/A,TRUE,"Detail"}</definedName>
    <definedName name="tab" localSheetId="40" hidden="1">{#N/A,#N/A,TRUE,"Front";#N/A,#N/A,TRUE,"Simple Letter";#N/A,#N/A,TRUE,"Inside";#N/A,#N/A,TRUE,"Contents";#N/A,#N/A,TRUE,"Basis";#N/A,#N/A,TRUE,"Inclusions";#N/A,#N/A,TRUE,"Exclusions";#N/A,#N/A,TRUE,"Areas";#N/A,#N/A,TRUE,"Summary";#N/A,#N/A,TRUE,"Detail"}</definedName>
    <definedName name="tab" localSheetId="7" hidden="1">{#N/A,#N/A,TRUE,"Front";#N/A,#N/A,TRUE,"Simple Letter";#N/A,#N/A,TRUE,"Inside";#N/A,#N/A,TRUE,"Contents";#N/A,#N/A,TRUE,"Basis";#N/A,#N/A,TRUE,"Inclusions";#N/A,#N/A,TRUE,"Exclusions";#N/A,#N/A,TRUE,"Areas";#N/A,#N/A,TRUE,"Summary";#N/A,#N/A,TRUE,"Detail"}</definedName>
    <definedName name="tab" localSheetId="17" hidden="1">{#N/A,#N/A,TRUE,"Front";#N/A,#N/A,TRUE,"Simple Letter";#N/A,#N/A,TRUE,"Inside";#N/A,#N/A,TRUE,"Contents";#N/A,#N/A,TRUE,"Basis";#N/A,#N/A,TRUE,"Inclusions";#N/A,#N/A,TRUE,"Exclusions";#N/A,#N/A,TRUE,"Areas";#N/A,#N/A,TRUE,"Summary";#N/A,#N/A,TRUE,"Detail"}</definedName>
    <definedName name="tab" hidden="1">{#N/A,#N/A,TRUE,"Front";#N/A,#N/A,TRUE,"Simple Letter";#N/A,#N/A,TRUE,"Inside";#N/A,#N/A,TRUE,"Contents";#N/A,#N/A,TRUE,"Basis";#N/A,#N/A,TRUE,"Inclusions";#N/A,#N/A,TRUE,"Exclusions";#N/A,#N/A,TRUE,"Areas";#N/A,#N/A,TRUE,"Summary";#N/A,#N/A,TRUE,"Detail"}</definedName>
    <definedName name="Table" localSheetId="41">#REF!</definedName>
    <definedName name="Table" localSheetId="40">#REF!</definedName>
    <definedName name="Table" localSheetId="7">#REF!</definedName>
    <definedName name="Table" localSheetId="5">#REF!</definedName>
    <definedName name="Table">#REF!</definedName>
    <definedName name="table1">'[15]SPT vs PHI'!$E$2:$F$47</definedName>
    <definedName name="TABLE2" localSheetId="41">#REF!</definedName>
    <definedName name="TABLE2" localSheetId="40">#REF!</definedName>
    <definedName name="TABLE2" localSheetId="7">#REF!</definedName>
    <definedName name="TABLE2" localSheetId="5">#REF!</definedName>
    <definedName name="TABLE2">#REF!</definedName>
    <definedName name="TableRange" localSheetId="41">#REF!</definedName>
    <definedName name="TableRange" localSheetId="40">#REF!</definedName>
    <definedName name="TableRange" localSheetId="7">#REF!</definedName>
    <definedName name="TableRange" localSheetId="5">#REF!</definedName>
    <definedName name="TableRange">#REF!</definedName>
    <definedName name="tacleks" localSheetId="19">City&amp;" "&amp;State</definedName>
    <definedName name="tacleks" localSheetId="2">City&amp;" "&amp;State</definedName>
    <definedName name="tacleks" localSheetId="14">City&amp;" "&amp;State</definedName>
    <definedName name="tacleks" localSheetId="1">City&amp;" "&amp;State</definedName>
    <definedName name="tacleks" localSheetId="33">City&amp;" "&amp;State</definedName>
    <definedName name="tacleks" localSheetId="15">City&amp;" "&amp;State</definedName>
    <definedName name="tacleks" localSheetId="0">City&amp;" "&amp;State</definedName>
    <definedName name="tacleks" localSheetId="4">City&amp;" "&amp;State</definedName>
    <definedName name="tacleks" localSheetId="41">City&amp;" "&amp;State</definedName>
    <definedName name="tacleks" localSheetId="40">City&amp;" "&amp;State</definedName>
    <definedName name="tacleks" localSheetId="7">City&amp;" "&amp;State</definedName>
    <definedName name="tacleks" localSheetId="3">City&amp;" "&amp;State</definedName>
    <definedName name="tacleks" localSheetId="5">City&amp;" "&amp;State</definedName>
    <definedName name="tacleks" localSheetId="17">City&amp;" "&amp;State</definedName>
    <definedName name="tacleks">City&amp;" "&amp;State</definedName>
    <definedName name="TASK" localSheetId="14">#REF!</definedName>
    <definedName name="TASK" localSheetId="15">#REF!</definedName>
    <definedName name="TASK" localSheetId="17">#REF!</definedName>
    <definedName name="TASK">#REF!</definedName>
    <definedName name="TEI" localSheetId="41">#REF!</definedName>
    <definedName name="TEI" localSheetId="40">#REF!</definedName>
    <definedName name="TEI" localSheetId="7">#REF!</definedName>
    <definedName name="TEI" localSheetId="5">#REF!</definedName>
    <definedName name="TEI">#REF!</definedName>
    <definedName name="temp" localSheetId="41">#REF!</definedName>
    <definedName name="temp" localSheetId="7">#REF!</definedName>
    <definedName name="temp" localSheetId="5">#REF!</definedName>
    <definedName name="temp">#REF!</definedName>
    <definedName name="temp1" localSheetId="41">#REF!</definedName>
    <definedName name="temp1" localSheetId="7">#REF!</definedName>
    <definedName name="temp1" localSheetId="5">#REF!</definedName>
    <definedName name="temp1">#REF!</definedName>
    <definedName name="TEST0" localSheetId="5">#REF!</definedName>
    <definedName name="TEST0">#REF!</definedName>
    <definedName name="TEST1" localSheetId="5">#REF!</definedName>
    <definedName name="TEST1">#REF!</definedName>
    <definedName name="TEST2" localSheetId="5">#REF!</definedName>
    <definedName name="TEST2">#REF!</definedName>
    <definedName name="TEST3" localSheetId="5">#REF!</definedName>
    <definedName name="TEST3">#REF!</definedName>
    <definedName name="TEST4" localSheetId="5">#REF!</definedName>
    <definedName name="TEST4">#REF!</definedName>
    <definedName name="TEST5" localSheetId="5">#REF!</definedName>
    <definedName name="TEST5">#REF!</definedName>
    <definedName name="TEST6" localSheetId="5">#REF!</definedName>
    <definedName name="TEST6">#REF!</definedName>
    <definedName name="TEST7" localSheetId="41">'[87]實際值-2006.02.06'!#REF!</definedName>
    <definedName name="TEST7" localSheetId="40">'[87]實際值-2006.02.06'!#REF!</definedName>
    <definedName name="TEST7" localSheetId="7">'[87]實際值-2006.02.06'!#REF!</definedName>
    <definedName name="TEST7" localSheetId="5">'[87]實際值-2006.02.06'!#REF!</definedName>
    <definedName name="TEST7" localSheetId="17">'[87]實際值-2006.02.06'!#REF!</definedName>
    <definedName name="TEST7">'[87]實際值-2006.02.06'!#REF!</definedName>
    <definedName name="TESTHKEY" localSheetId="41">#REF!</definedName>
    <definedName name="TESTHKEY" localSheetId="40">#REF!</definedName>
    <definedName name="TESTHKEY" localSheetId="7">#REF!</definedName>
    <definedName name="TESTHKEY" localSheetId="5">#REF!</definedName>
    <definedName name="TESTHKEY">#REF!</definedName>
    <definedName name="TESTKEYS" localSheetId="41">#REF!</definedName>
    <definedName name="TESTKEYS" localSheetId="7">#REF!</definedName>
    <definedName name="TESTKEYS" localSheetId="5">#REF!</definedName>
    <definedName name="TESTKEYS">#REF!</definedName>
    <definedName name="TESTVKEY" localSheetId="41">#REF!</definedName>
    <definedName name="TESTVKEY" localSheetId="7">#REF!</definedName>
    <definedName name="TESTVKEY" localSheetId="5">#REF!</definedName>
    <definedName name="TESTVKEY">#REF!</definedName>
    <definedName name="th" localSheetId="5">#REF!</definedName>
    <definedName name="th">#REF!</definedName>
    <definedName name="Title">'[88]Civil Boq'!$D$3</definedName>
    <definedName name="Title1" localSheetId="41">#REF!</definedName>
    <definedName name="Title1" localSheetId="40">#REF!</definedName>
    <definedName name="Title1" localSheetId="7">#REF!</definedName>
    <definedName name="Title1" localSheetId="5">#REF!</definedName>
    <definedName name="Title1">#REF!</definedName>
    <definedName name="Title2" localSheetId="41">#REF!</definedName>
    <definedName name="Title2" localSheetId="7">#REF!</definedName>
    <definedName name="Title2" localSheetId="5">#REF!</definedName>
    <definedName name="Title2">#REF!</definedName>
    <definedName name="tol" localSheetId="41">#REF!</definedName>
    <definedName name="tol" localSheetId="7">#REF!</definedName>
    <definedName name="tol" localSheetId="5">#REF!</definedName>
    <definedName name="tol">#REF!</definedName>
    <definedName name="Tools" localSheetId="19">City&amp;" "&amp;State</definedName>
    <definedName name="Tools" localSheetId="2">City&amp;" "&amp;State</definedName>
    <definedName name="Tools" localSheetId="14">City&amp;" "&amp;State</definedName>
    <definedName name="Tools" localSheetId="1">City&amp;" "&amp;State</definedName>
    <definedName name="Tools" localSheetId="33">City&amp;" "&amp;State</definedName>
    <definedName name="Tools" localSheetId="15">City&amp;" "&amp;State</definedName>
    <definedName name="Tools" localSheetId="0">City&amp;" "&amp;State</definedName>
    <definedName name="Tools" localSheetId="4">City&amp;" "&amp;State</definedName>
    <definedName name="Tools" localSheetId="41">City&amp;" "&amp;State</definedName>
    <definedName name="Tools" localSheetId="40">City&amp;" "&amp;State</definedName>
    <definedName name="Tools" localSheetId="7">City&amp;" "&amp;State</definedName>
    <definedName name="Tools" localSheetId="3">City&amp;" "&amp;State</definedName>
    <definedName name="Tools" localSheetId="5">City&amp;" "&amp;State</definedName>
    <definedName name="Tools" localSheetId="17">City&amp;" "&amp;State</definedName>
    <definedName name="Tools">City&amp;" "&amp;State</definedName>
    <definedName name="top" localSheetId="41">#REF!</definedName>
    <definedName name="top" localSheetId="40">#REF!</definedName>
    <definedName name="top" localSheetId="7">#REF!</definedName>
    <definedName name="top" localSheetId="5">#REF!</definedName>
    <definedName name="top">#REF!</definedName>
    <definedName name="topl" localSheetId="41">#REF!</definedName>
    <definedName name="topl" localSheetId="7">#REF!</definedName>
    <definedName name="topl" localSheetId="5">#REF!</definedName>
    <definedName name="topl">#REF!</definedName>
    <definedName name="topn" localSheetId="41">#REF!</definedName>
    <definedName name="topn" localSheetId="7">#REF!</definedName>
    <definedName name="topn" localSheetId="5">#REF!</definedName>
    <definedName name="topn">#REF!</definedName>
    <definedName name="toRO" localSheetId="19">City&amp;" "&amp;State</definedName>
    <definedName name="toRO" localSheetId="2">City&amp;" "&amp;State</definedName>
    <definedName name="toRO" localSheetId="14">City&amp;" "&amp;State</definedName>
    <definedName name="toRO" localSheetId="1">City&amp;" "&amp;State</definedName>
    <definedName name="toRO" localSheetId="33">City&amp;" "&amp;State</definedName>
    <definedName name="toRO" localSheetId="15">City&amp;" "&amp;State</definedName>
    <definedName name="toRO" localSheetId="0">City&amp;" "&amp;State</definedName>
    <definedName name="toRO" localSheetId="4">City&amp;" "&amp;State</definedName>
    <definedName name="toRO" localSheetId="41">City&amp;" "&amp;State</definedName>
    <definedName name="toRO" localSheetId="40">City&amp;" "&amp;State</definedName>
    <definedName name="toRO" localSheetId="7">City&amp;" "&amp;State</definedName>
    <definedName name="toRO" localSheetId="3">City&amp;" "&amp;State</definedName>
    <definedName name="toRO" localSheetId="5">City&amp;" "&amp;State</definedName>
    <definedName name="toRO" localSheetId="17">City&amp;" "&amp;State</definedName>
    <definedName name="toRO">City&amp;" "&amp;State</definedName>
    <definedName name="TOTAL" localSheetId="41">#REF!</definedName>
    <definedName name="TOTAL" localSheetId="40">#REF!</definedName>
    <definedName name="TOTAL" localSheetId="7">#REF!</definedName>
    <definedName name="TOTAL" localSheetId="5">#REF!</definedName>
    <definedName name="TOTAL">#REF!</definedName>
    <definedName name="Total_Interest" localSheetId="41">#REF!</definedName>
    <definedName name="Total_Interest" localSheetId="7">#REF!</definedName>
    <definedName name="Total_Interest" localSheetId="5">#REF!</definedName>
    <definedName name="Total_Interest">#REF!</definedName>
    <definedName name="Total_Pay" localSheetId="41">#REF!</definedName>
    <definedName name="Total_Pay" localSheetId="7">#REF!</definedName>
    <definedName name="Total_Pay" localSheetId="5">#REF!</definedName>
    <definedName name="Total_Pay">#REF!</definedName>
    <definedName name="Total_Payment" localSheetId="19">Scheduled_Payment+Extra_Payment</definedName>
    <definedName name="Total_Payment" localSheetId="2">Scheduled_Payment+Extra_Payment</definedName>
    <definedName name="Total_Payment" localSheetId="14">Scheduled_Payment+Extra_Payment</definedName>
    <definedName name="Total_Payment" localSheetId="1">Scheduled_Payment+Extra_Payment</definedName>
    <definedName name="Total_Payment" localSheetId="33">Scheduled_Payment+Extra_Payment</definedName>
    <definedName name="Total_Payment" localSheetId="15">Scheduled_Payment+Extra_Payment</definedName>
    <definedName name="Total_Payment" localSheetId="0">Scheduled_Payment+Extra_Payment</definedName>
    <definedName name="Total_Payment" localSheetId="4">Scheduled_Payment+Extra_Payment</definedName>
    <definedName name="Total_Payment" localSheetId="41">Scheduled_Payment+Extra_Payment</definedName>
    <definedName name="Total_Payment" localSheetId="40">Scheduled_Payment+Extra_Payment</definedName>
    <definedName name="Total_Payment" localSheetId="7">Scheduled_Payment+Extra_Payment</definedName>
    <definedName name="Total_Payment" localSheetId="3">Scheduled_Payment+Extra_Payment</definedName>
    <definedName name="Total_Payment" localSheetId="5">Scheduled_Payment+Extra_Payment</definedName>
    <definedName name="Total_Payment" localSheetId="17">Scheduled_Payment+Extra_Payment</definedName>
    <definedName name="Total_Payment">Scheduled_Payment+Extra_Payment</definedName>
    <definedName name="TransInsu" localSheetId="41">#REF!</definedName>
    <definedName name="TransInsu" localSheetId="40">#REF!</definedName>
    <definedName name="TransInsu" localSheetId="7">#REF!</definedName>
    <definedName name="TransInsu" localSheetId="5">#REF!</definedName>
    <definedName name="TransInsu">#REF!</definedName>
    <definedName name="TRGG" localSheetId="14" hidden="1">{#N/A,#N/A,TRUE,"Front";#N/A,#N/A,TRUE,"Simple Letter";#N/A,#N/A,TRUE,"Inside";#N/A,#N/A,TRUE,"Contents";#N/A,#N/A,TRUE,"Basis";#N/A,#N/A,TRUE,"Inclusions";#N/A,#N/A,TRUE,"Exclusions";#N/A,#N/A,TRUE,"Areas";#N/A,#N/A,TRUE,"Summary";#N/A,#N/A,TRUE,"Detail"}</definedName>
    <definedName name="TRGG" localSheetId="15" hidden="1">{#N/A,#N/A,TRUE,"Front";#N/A,#N/A,TRUE,"Simple Letter";#N/A,#N/A,TRUE,"Inside";#N/A,#N/A,TRUE,"Contents";#N/A,#N/A,TRUE,"Basis";#N/A,#N/A,TRUE,"Inclusions";#N/A,#N/A,TRUE,"Exclusions";#N/A,#N/A,TRUE,"Areas";#N/A,#N/A,TRUE,"Summary";#N/A,#N/A,TRUE,"Detail"}</definedName>
    <definedName name="TRGG" localSheetId="41" hidden="1">{#N/A,#N/A,TRUE,"Front";#N/A,#N/A,TRUE,"Simple Letter";#N/A,#N/A,TRUE,"Inside";#N/A,#N/A,TRUE,"Contents";#N/A,#N/A,TRUE,"Basis";#N/A,#N/A,TRUE,"Inclusions";#N/A,#N/A,TRUE,"Exclusions";#N/A,#N/A,TRUE,"Areas";#N/A,#N/A,TRUE,"Summary";#N/A,#N/A,TRUE,"Detail"}</definedName>
    <definedName name="TRGG" localSheetId="40" hidden="1">{#N/A,#N/A,TRUE,"Front";#N/A,#N/A,TRUE,"Simple Letter";#N/A,#N/A,TRUE,"Inside";#N/A,#N/A,TRUE,"Contents";#N/A,#N/A,TRUE,"Basis";#N/A,#N/A,TRUE,"Inclusions";#N/A,#N/A,TRUE,"Exclusions";#N/A,#N/A,TRUE,"Areas";#N/A,#N/A,TRUE,"Summary";#N/A,#N/A,TRUE,"Detail"}</definedName>
    <definedName name="TRGG" localSheetId="7" hidden="1">{#N/A,#N/A,TRUE,"Front";#N/A,#N/A,TRUE,"Simple Letter";#N/A,#N/A,TRUE,"Inside";#N/A,#N/A,TRUE,"Contents";#N/A,#N/A,TRUE,"Basis";#N/A,#N/A,TRUE,"Inclusions";#N/A,#N/A,TRUE,"Exclusions";#N/A,#N/A,TRUE,"Areas";#N/A,#N/A,TRUE,"Summary";#N/A,#N/A,TRUE,"Detail"}</definedName>
    <definedName name="TRGG" localSheetId="17" hidden="1">{#N/A,#N/A,TRUE,"Front";#N/A,#N/A,TRUE,"Simple Letter";#N/A,#N/A,TRUE,"Inside";#N/A,#N/A,TRUE,"Contents";#N/A,#N/A,TRUE,"Basis";#N/A,#N/A,TRUE,"Inclusions";#N/A,#N/A,TRUE,"Exclusions";#N/A,#N/A,TRUE,"Areas";#N/A,#N/A,TRUE,"Summary";#N/A,#N/A,TRUE,"Detail"}</definedName>
    <definedName name="TRGG" hidden="1">{#N/A,#N/A,TRUE,"Front";#N/A,#N/A,TRUE,"Simple Letter";#N/A,#N/A,TRUE,"Inside";#N/A,#N/A,TRUE,"Contents";#N/A,#N/A,TRUE,"Basis";#N/A,#N/A,TRUE,"Inclusions";#N/A,#N/A,TRUE,"Exclusions";#N/A,#N/A,TRUE,"Areas";#N/A,#N/A,TRUE,"Summary";#N/A,#N/A,TRUE,"Detail"}</definedName>
    <definedName name="trrrrrrrrrrrrr" localSheetId="14" hidden="1">{"form-D1",#N/A,FALSE,"FORM-D1";"form-D1_amt",#N/A,FALSE,"FORM-D1"}</definedName>
    <definedName name="trrrrrrrrrrrrr" localSheetId="15" hidden="1">{"form-D1",#N/A,FALSE,"FORM-D1";"form-D1_amt",#N/A,FALSE,"FORM-D1"}</definedName>
    <definedName name="trrrrrrrrrrrrr" localSheetId="41" hidden="1">{"form-D1",#N/A,FALSE,"FORM-D1";"form-D1_amt",#N/A,FALSE,"FORM-D1"}</definedName>
    <definedName name="trrrrrrrrrrrrr" localSheetId="40" hidden="1">{"form-D1",#N/A,FALSE,"FORM-D1";"form-D1_amt",#N/A,FALSE,"FORM-D1"}</definedName>
    <definedName name="trrrrrrrrrrrrr" localSheetId="7" hidden="1">{"form-D1",#N/A,FALSE,"FORM-D1";"form-D1_amt",#N/A,FALSE,"FORM-D1"}</definedName>
    <definedName name="trrrrrrrrrrrrr" localSheetId="17" hidden="1">{"form-D1",#N/A,FALSE,"FORM-D1";"form-D1_amt",#N/A,FALSE,"FORM-D1"}</definedName>
    <definedName name="trrrrrrrrrrrrr" hidden="1">{"form-D1",#N/A,FALSE,"FORM-D1";"form-D1_amt",#N/A,FALSE,"FORM-D1"}</definedName>
    <definedName name="trrryt" localSheetId="14" hidden="1">{#N/A,#N/A,TRUE,"Front";#N/A,#N/A,TRUE,"Simple Letter";#N/A,#N/A,TRUE,"Inside";#N/A,#N/A,TRUE,"Contents";#N/A,#N/A,TRUE,"Basis";#N/A,#N/A,TRUE,"Inclusions";#N/A,#N/A,TRUE,"Exclusions";#N/A,#N/A,TRUE,"Areas";#N/A,#N/A,TRUE,"Summary";#N/A,#N/A,TRUE,"Detail"}</definedName>
    <definedName name="trrryt" localSheetId="15" hidden="1">{#N/A,#N/A,TRUE,"Front";#N/A,#N/A,TRUE,"Simple Letter";#N/A,#N/A,TRUE,"Inside";#N/A,#N/A,TRUE,"Contents";#N/A,#N/A,TRUE,"Basis";#N/A,#N/A,TRUE,"Inclusions";#N/A,#N/A,TRUE,"Exclusions";#N/A,#N/A,TRUE,"Areas";#N/A,#N/A,TRUE,"Summary";#N/A,#N/A,TRUE,"Detail"}</definedName>
    <definedName name="trrryt" localSheetId="41" hidden="1">{#N/A,#N/A,TRUE,"Front";#N/A,#N/A,TRUE,"Simple Letter";#N/A,#N/A,TRUE,"Inside";#N/A,#N/A,TRUE,"Contents";#N/A,#N/A,TRUE,"Basis";#N/A,#N/A,TRUE,"Inclusions";#N/A,#N/A,TRUE,"Exclusions";#N/A,#N/A,TRUE,"Areas";#N/A,#N/A,TRUE,"Summary";#N/A,#N/A,TRUE,"Detail"}</definedName>
    <definedName name="trrryt" localSheetId="40" hidden="1">{#N/A,#N/A,TRUE,"Front";#N/A,#N/A,TRUE,"Simple Letter";#N/A,#N/A,TRUE,"Inside";#N/A,#N/A,TRUE,"Contents";#N/A,#N/A,TRUE,"Basis";#N/A,#N/A,TRUE,"Inclusions";#N/A,#N/A,TRUE,"Exclusions";#N/A,#N/A,TRUE,"Areas";#N/A,#N/A,TRUE,"Summary";#N/A,#N/A,TRUE,"Detail"}</definedName>
    <definedName name="trrryt" localSheetId="7" hidden="1">{#N/A,#N/A,TRUE,"Front";#N/A,#N/A,TRUE,"Simple Letter";#N/A,#N/A,TRUE,"Inside";#N/A,#N/A,TRUE,"Contents";#N/A,#N/A,TRUE,"Basis";#N/A,#N/A,TRUE,"Inclusions";#N/A,#N/A,TRUE,"Exclusions";#N/A,#N/A,TRUE,"Areas";#N/A,#N/A,TRUE,"Summary";#N/A,#N/A,TRUE,"Detail"}</definedName>
    <definedName name="trrryt" localSheetId="17" hidden="1">{#N/A,#N/A,TRUE,"Front";#N/A,#N/A,TRUE,"Simple Letter";#N/A,#N/A,TRUE,"Inside";#N/A,#N/A,TRUE,"Contents";#N/A,#N/A,TRUE,"Basis";#N/A,#N/A,TRUE,"Inclusions";#N/A,#N/A,TRUE,"Exclusions";#N/A,#N/A,TRUE,"Areas";#N/A,#N/A,TRUE,"Summary";#N/A,#N/A,TRUE,"Detail"}</definedName>
    <definedName name="trrryt" hidden="1">{#N/A,#N/A,TRUE,"Front";#N/A,#N/A,TRUE,"Simple Letter";#N/A,#N/A,TRUE,"Inside";#N/A,#N/A,TRUE,"Contents";#N/A,#N/A,TRUE,"Basis";#N/A,#N/A,TRUE,"Inclusions";#N/A,#N/A,TRUE,"Exclusions";#N/A,#N/A,TRUE,"Areas";#N/A,#N/A,TRUE,"Summary";#N/A,#N/A,TRUE,"Detail"}</definedName>
    <definedName name="trttt">'[57]UNP-NCW '!$F$17</definedName>
    <definedName name="tt" localSheetId="41">#REF!</definedName>
    <definedName name="tt" localSheetId="40">#REF!</definedName>
    <definedName name="tt" localSheetId="7">#REF!</definedName>
    <definedName name="tt" localSheetId="5">#REF!</definedName>
    <definedName name="tt">#REF!</definedName>
    <definedName name="ttrrr" localSheetId="41">'[57]UNP-NCW '!#REF!</definedName>
    <definedName name="ttrrr" localSheetId="40">'[57]UNP-NCW '!#REF!</definedName>
    <definedName name="ttrrr" localSheetId="7">'[57]UNP-NCW '!#REF!</definedName>
    <definedName name="ttrrr" localSheetId="5">'[57]UNP-NCW '!#REF!</definedName>
    <definedName name="ttrrr">'[57]UNP-NCW '!#REF!</definedName>
    <definedName name="tttt">'[89]P3LATE sum'!$A$1:$N$274</definedName>
    <definedName name="ttttrrrrrrrr" localSheetId="41">'[57]UNP-NCW '!#REF!</definedName>
    <definedName name="ttttrrrrrrrr" localSheetId="40">'[57]UNP-NCW '!#REF!</definedName>
    <definedName name="ttttrrrrrrrr" localSheetId="7">'[57]UNP-NCW '!#REF!</definedName>
    <definedName name="ttttrrrrrrrr" localSheetId="5">'[57]UNP-NCW '!#REF!</definedName>
    <definedName name="ttttrrrrrrrr" localSheetId="17">'[57]UNP-NCW '!#REF!</definedName>
    <definedName name="ttttrrrrrrrr">'[57]UNP-NCW '!#REF!</definedName>
    <definedName name="ty" localSheetId="41">#REF!</definedName>
    <definedName name="ty" localSheetId="40">#REF!</definedName>
    <definedName name="ty" localSheetId="7">#REF!</definedName>
    <definedName name="ty" localSheetId="5">#REF!</definedName>
    <definedName name="ty">#REF!</definedName>
    <definedName name="type">'[52]Fill this out first...'!$D$13</definedName>
    <definedName name="Type1" localSheetId="41">#REF!</definedName>
    <definedName name="Type1" localSheetId="40">#REF!</definedName>
    <definedName name="Type1" localSheetId="7">#REF!</definedName>
    <definedName name="Type1" localSheetId="5">#REF!</definedName>
    <definedName name="Type1">#REF!</definedName>
    <definedName name="type11" localSheetId="41">#REF!</definedName>
    <definedName name="type11" localSheetId="7">#REF!</definedName>
    <definedName name="type11" localSheetId="5">#REF!</definedName>
    <definedName name="type11">#REF!</definedName>
    <definedName name="type1drop" localSheetId="41">#REF!</definedName>
    <definedName name="type1drop" localSheetId="7">#REF!</definedName>
    <definedName name="type1drop" localSheetId="5">#REF!</definedName>
    <definedName name="type1drop">#REF!</definedName>
    <definedName name="type1slab" localSheetId="5">#REF!</definedName>
    <definedName name="type1slab">#REF!</definedName>
    <definedName name="Type2" localSheetId="5">#REF!</definedName>
    <definedName name="Type2">#REF!</definedName>
    <definedName name="type2drop" localSheetId="5">#REF!</definedName>
    <definedName name="type2drop">#REF!</definedName>
    <definedName name="type2slab" localSheetId="5">#REF!</definedName>
    <definedName name="type2slab">#REF!</definedName>
    <definedName name="Type3" localSheetId="5">#REF!</definedName>
    <definedName name="Type3">#REF!</definedName>
    <definedName name="type3drop" localSheetId="5">#REF!</definedName>
    <definedName name="type3drop">#REF!</definedName>
    <definedName name="type3slab" localSheetId="5">#REF!</definedName>
    <definedName name="type3slab">#REF!</definedName>
    <definedName name="type4" localSheetId="5">#REF!</definedName>
    <definedName name="type4">#REF!</definedName>
    <definedName name="type44" localSheetId="5">#REF!</definedName>
    <definedName name="type44">#REF!</definedName>
    <definedName name="type4drop" localSheetId="5">#REF!</definedName>
    <definedName name="type4drop">#REF!</definedName>
    <definedName name="type4slab" localSheetId="5">#REF!</definedName>
    <definedName name="type4slab">#REF!</definedName>
    <definedName name="tyutrutr" localSheetId="5">#REF!</definedName>
    <definedName name="tyutrutr">#REF!</definedName>
    <definedName name="u" localSheetId="14" hidden="1">{"form-D1",#N/A,FALSE,"FORM-D1";"form-D1_amt",#N/A,FALSE,"FORM-D1"}</definedName>
    <definedName name="u" localSheetId="15" hidden="1">{"form-D1",#N/A,FALSE,"FORM-D1";"form-D1_amt",#N/A,FALSE,"FORM-D1"}</definedName>
    <definedName name="u" localSheetId="41" hidden="1">{"form-D1",#N/A,FALSE,"FORM-D1";"form-D1_amt",#N/A,FALSE,"FORM-D1"}</definedName>
    <definedName name="u" localSheetId="40" hidden="1">{"form-D1",#N/A,FALSE,"FORM-D1";"form-D1_amt",#N/A,FALSE,"FORM-D1"}</definedName>
    <definedName name="u" localSheetId="7" hidden="1">{"form-D1",#N/A,FALSE,"FORM-D1";"form-D1_amt",#N/A,FALSE,"FORM-D1"}</definedName>
    <definedName name="u" localSheetId="17" hidden="1">{"form-D1",#N/A,FALSE,"FORM-D1";"form-D1_amt",#N/A,FALSE,"FORM-D1"}</definedName>
    <definedName name="u" hidden="1">{"form-D1",#N/A,FALSE,"FORM-D1";"form-D1_amt",#N/A,FALSE,"FORM-D1"}</definedName>
    <definedName name="UBR_Level_1" localSheetId="22">#REF!</definedName>
    <definedName name="UBR_Level_1" localSheetId="41">#REF!</definedName>
    <definedName name="UBR_Level_1" localSheetId="40">#REF!</definedName>
    <definedName name="UBR_Level_1" localSheetId="7">#REF!</definedName>
    <definedName name="UBR_Level_1">#REF!</definedName>
    <definedName name="UBR_Level_2" localSheetId="22">#REF!</definedName>
    <definedName name="UBR_Level_2" localSheetId="41">#REF!</definedName>
    <definedName name="UBR_Level_2" localSheetId="40">#REF!</definedName>
    <definedName name="UBR_Level_2" localSheetId="7">#REF!</definedName>
    <definedName name="UBR_Level_2">#REF!</definedName>
    <definedName name="uddd" localSheetId="19">City&amp;" "&amp;State</definedName>
    <definedName name="uddd" localSheetId="2">City&amp;" "&amp;State</definedName>
    <definedName name="uddd" localSheetId="14">City&amp;" "&amp;State</definedName>
    <definedName name="uddd" localSheetId="1">City&amp;" "&amp;State</definedName>
    <definedName name="uddd" localSheetId="33">City&amp;" "&amp;State</definedName>
    <definedName name="uddd" localSheetId="15">City&amp;" "&amp;State</definedName>
    <definedName name="uddd" localSheetId="0">City&amp;" "&amp;State</definedName>
    <definedName name="uddd" localSheetId="4">City&amp;" "&amp;State</definedName>
    <definedName name="uddd" localSheetId="41">City&amp;" "&amp;State</definedName>
    <definedName name="uddd" localSheetId="40">City&amp;" "&amp;State</definedName>
    <definedName name="uddd" localSheetId="7">City&amp;" "&amp;State</definedName>
    <definedName name="uddd" localSheetId="3">City&amp;" "&amp;State</definedName>
    <definedName name="uddd" localSheetId="5">City&amp;" "&amp;State</definedName>
    <definedName name="uddd" localSheetId="17">City&amp;" "&amp;State</definedName>
    <definedName name="uddd">City&amp;" "&amp;State</definedName>
    <definedName name="unit" localSheetId="14">[41]Backup!$E$4:$E$1001</definedName>
    <definedName name="unit" localSheetId="15">[41]Backup!$E$4:$E$1001</definedName>
    <definedName name="unit" localSheetId="40">[41]Backup!$E$4:$E$1001</definedName>
    <definedName name="unit" localSheetId="7">[41]Backup!$E$4:$E$1001</definedName>
    <definedName name="unit">[41]Backup!$E$4:$E$1001</definedName>
    <definedName name="UP" localSheetId="41">#REF!</definedName>
    <definedName name="UP" localSheetId="40">#REF!</definedName>
    <definedName name="UP" localSheetId="7">#REF!</definedName>
    <definedName name="UP" localSheetId="5">#REF!</definedName>
    <definedName name="UP">#REF!</definedName>
    <definedName name="usd" localSheetId="41">#REF!</definedName>
    <definedName name="usd" localSheetId="7">#REF!</definedName>
    <definedName name="usd" localSheetId="5">#REF!</definedName>
    <definedName name="usd">#REF!</definedName>
    <definedName name="USERDATA">#REF!</definedName>
    <definedName name="Utility" localSheetId="41">#REF!</definedName>
    <definedName name="Utility" localSheetId="7">#REF!</definedName>
    <definedName name="Utility" localSheetId="5">#REF!</definedName>
    <definedName name="Utility">#REF!</definedName>
    <definedName name="uu" localSheetId="41">[22]工地管理費!#REF!</definedName>
    <definedName name="uu" localSheetId="7">[22]工地管理費!#REF!</definedName>
    <definedName name="uu" localSheetId="5">[22]工地管理費!#REF!</definedName>
    <definedName name="uu">[22]工地管理費!#REF!</definedName>
    <definedName name="uuu" localSheetId="41">'[63]發包單價差-車站組鋼筋'!#REF!</definedName>
    <definedName name="uuu" localSheetId="7">'[63]發包單價差-車站組鋼筋'!#REF!</definedName>
    <definedName name="uuu" localSheetId="5">'[63]發包單價差-車站組鋼筋'!#REF!</definedName>
    <definedName name="uuu">'[63]發包單價差-車站組鋼筋'!#REF!</definedName>
    <definedName name="uuuuuu" localSheetId="41">#REF!</definedName>
    <definedName name="uuuuuu" localSheetId="40">#REF!</definedName>
    <definedName name="uuuuuu" localSheetId="7">#REF!</definedName>
    <definedName name="uuuuuu" localSheetId="5">#REF!</definedName>
    <definedName name="uuuuuu">#REF!</definedName>
    <definedName name="V">#N/A</definedName>
    <definedName name="VALUE" localSheetId="41">#REF!</definedName>
    <definedName name="VALUE" localSheetId="40">#REF!</definedName>
    <definedName name="VALUE" localSheetId="7">#REF!</definedName>
    <definedName name="VALUE" localSheetId="5">#REF!</definedName>
    <definedName name="VALUE">#REF!</definedName>
    <definedName name="Values_Entered" localSheetId="14">IF(Loan_Amount*Interest_Rate*Loan_Years*Loan_Start&gt;0,1,0)</definedName>
    <definedName name="Values_Entered" localSheetId="15">IF(Loan_Amount*Interest_Rate*Loan_Years*Loan_Start&gt;0,1,0)</definedName>
    <definedName name="Values_Entered" localSheetId="41">IF('Plan- Rohan'!Loan_Amount*Interest_Rate*'Plan- Rohan'!Loan_Years*'Plan- Rohan'!Loan_Start&gt;0,1,0)</definedName>
    <definedName name="Values_Entered" localSheetId="40">IF('Precast- Segment Casting plan '!Loan_Amount*Interest_Rate*'Precast- Segment Casting plan '!Loan_Years*'Precast- Segment Casting plan '!Loan_Start&gt;0,1,0)</definedName>
    <definedName name="Values_Entered" localSheetId="7">IF(Priority!Loan_Amount*Interest_Rate*Priority!Loan_Years*Priority!Loan_Start&gt;0,1,0)</definedName>
    <definedName name="Values_Entered" localSheetId="5">IF('Top Sheet'!Loan_Amount*'Top Sheet'!Interest_Rate*'Top Sheet'!Loan_Years*'Top Sheet'!Loan_Start&gt;0,1,0)</definedName>
    <definedName name="Values_Entered" localSheetId="17">IF(Loan_Amount*Interest_Rate*Loan_Years*Loan_Start&gt;0,1,0)</definedName>
    <definedName name="Values_Entered">IF(Loan_Amount*Interest_Rate*Loan_Years*Loan_Start&gt;0,1,0)</definedName>
    <definedName name="Variance" localSheetId="14" hidden="1">{#N/A,#N/A,FALSE,"MODULE3"}</definedName>
    <definedName name="Variance" localSheetId="15" hidden="1">{#N/A,#N/A,FALSE,"MODULE3"}</definedName>
    <definedName name="Variance" localSheetId="41" hidden="1">{#N/A,#N/A,FALSE,"MODULE3"}</definedName>
    <definedName name="Variance" localSheetId="40" hidden="1">{#N/A,#N/A,FALSE,"MODULE3"}</definedName>
    <definedName name="Variance" localSheetId="7" hidden="1">{#N/A,#N/A,FALSE,"MODULE3"}</definedName>
    <definedName name="Variance" localSheetId="17" hidden="1">{#N/A,#N/A,FALSE,"MODULE3"}</definedName>
    <definedName name="Variance" hidden="1">{#N/A,#N/A,FALSE,"MODULE3"}</definedName>
    <definedName name="vatf" localSheetId="41">#REF!</definedName>
    <definedName name="vatf" localSheetId="40">#REF!</definedName>
    <definedName name="vatf" localSheetId="7">#REF!</definedName>
    <definedName name="vatf" localSheetId="5">#REF!</definedName>
    <definedName name="vatf">#REF!</definedName>
    <definedName name="vcbcvb" localSheetId="41">#REF!</definedName>
    <definedName name="vcbcvb" localSheetId="40">#REF!</definedName>
    <definedName name="vcbcvb" localSheetId="7">#REF!</definedName>
    <definedName name="vcbcvb" localSheetId="5">#REF!</definedName>
    <definedName name="vcbcvb">#REF!</definedName>
    <definedName name="vcvv" localSheetId="14" hidden="1">{#N/A,#N/A,TRUE,"Front";#N/A,#N/A,TRUE,"Simple Letter";#N/A,#N/A,TRUE,"Inside";#N/A,#N/A,TRUE,"Contents";#N/A,#N/A,TRUE,"Basis";#N/A,#N/A,TRUE,"Inclusions";#N/A,#N/A,TRUE,"Exclusions";#N/A,#N/A,TRUE,"Areas";#N/A,#N/A,TRUE,"Summary";#N/A,#N/A,TRUE,"Detail"}</definedName>
    <definedName name="vcvv" localSheetId="15" hidden="1">{#N/A,#N/A,TRUE,"Front";#N/A,#N/A,TRUE,"Simple Letter";#N/A,#N/A,TRUE,"Inside";#N/A,#N/A,TRUE,"Contents";#N/A,#N/A,TRUE,"Basis";#N/A,#N/A,TRUE,"Inclusions";#N/A,#N/A,TRUE,"Exclusions";#N/A,#N/A,TRUE,"Areas";#N/A,#N/A,TRUE,"Summary";#N/A,#N/A,TRUE,"Detail"}</definedName>
    <definedName name="vcvv" localSheetId="41" hidden="1">{#N/A,#N/A,TRUE,"Front";#N/A,#N/A,TRUE,"Simple Letter";#N/A,#N/A,TRUE,"Inside";#N/A,#N/A,TRUE,"Contents";#N/A,#N/A,TRUE,"Basis";#N/A,#N/A,TRUE,"Inclusions";#N/A,#N/A,TRUE,"Exclusions";#N/A,#N/A,TRUE,"Areas";#N/A,#N/A,TRUE,"Summary";#N/A,#N/A,TRUE,"Detail"}</definedName>
    <definedName name="vcvv" localSheetId="40" hidden="1">{#N/A,#N/A,TRUE,"Front";#N/A,#N/A,TRUE,"Simple Letter";#N/A,#N/A,TRUE,"Inside";#N/A,#N/A,TRUE,"Contents";#N/A,#N/A,TRUE,"Basis";#N/A,#N/A,TRUE,"Inclusions";#N/A,#N/A,TRUE,"Exclusions";#N/A,#N/A,TRUE,"Areas";#N/A,#N/A,TRUE,"Summary";#N/A,#N/A,TRUE,"Detail"}</definedName>
    <definedName name="vcvv" localSheetId="7" hidden="1">{#N/A,#N/A,TRUE,"Front";#N/A,#N/A,TRUE,"Simple Letter";#N/A,#N/A,TRUE,"Inside";#N/A,#N/A,TRUE,"Contents";#N/A,#N/A,TRUE,"Basis";#N/A,#N/A,TRUE,"Inclusions";#N/A,#N/A,TRUE,"Exclusions";#N/A,#N/A,TRUE,"Areas";#N/A,#N/A,TRUE,"Summary";#N/A,#N/A,TRUE,"Detail"}</definedName>
    <definedName name="vcvv" localSheetId="17" hidden="1">{#N/A,#N/A,TRUE,"Front";#N/A,#N/A,TRUE,"Simple Letter";#N/A,#N/A,TRUE,"Inside";#N/A,#N/A,TRUE,"Contents";#N/A,#N/A,TRUE,"Basis";#N/A,#N/A,TRUE,"Inclusions";#N/A,#N/A,TRUE,"Exclusions";#N/A,#N/A,TRUE,"Areas";#N/A,#N/A,TRUE,"Summary";#N/A,#N/A,TRUE,"Detail"}</definedName>
    <definedName name="vcvv" hidden="1">{#N/A,#N/A,TRUE,"Front";#N/A,#N/A,TRUE,"Simple Letter";#N/A,#N/A,TRUE,"Inside";#N/A,#N/A,TRUE,"Contents";#N/A,#N/A,TRUE,"Basis";#N/A,#N/A,TRUE,"Inclusions";#N/A,#N/A,TRUE,"Exclusions";#N/A,#N/A,TRUE,"Areas";#N/A,#N/A,TRUE,"Summary";#N/A,#N/A,TRUE,"Detail"}</definedName>
    <definedName name="ven" localSheetId="41">#REF!</definedName>
    <definedName name="ven" localSheetId="40">#REF!</definedName>
    <definedName name="ven" localSheetId="7">#REF!</definedName>
    <definedName name="ven" localSheetId="5">#REF!</definedName>
    <definedName name="ven">#REF!</definedName>
    <definedName name="vertical_col_and_corner_walls" localSheetId="41">#REF!</definedName>
    <definedName name="vertical_col_and_corner_walls" localSheetId="40">#REF!</definedName>
    <definedName name="vertical_col_and_corner_walls" localSheetId="7">#REF!</definedName>
    <definedName name="vertical_col_and_corner_walls" localSheetId="5">#REF!</definedName>
    <definedName name="vertical_col_and_corner_walls">#REF!</definedName>
    <definedName name="Viaduct_Schedule" localSheetId="14">'[47]Viaduct Schedule'!$B$2:$AC$323</definedName>
    <definedName name="Viaduct_Schedule" localSheetId="15">'[47]Viaduct Schedule'!$B$2:$AC$323</definedName>
    <definedName name="Viaduct_Schedule" localSheetId="40">'[47]Viaduct Schedule'!$B$2:$AC$323</definedName>
    <definedName name="Viaduct_Schedule" localSheetId="7">'[47]Viaduct Schedule'!$B$2:$AC$323</definedName>
    <definedName name="Viaduct_Schedule">'[47]Viaduct Schedule'!$B$2:$AC$323</definedName>
    <definedName name="virtusa" localSheetId="14" hidden="1">{#N/A,#N/A,TRUE,"Front";#N/A,#N/A,TRUE,"Simple Letter";#N/A,#N/A,TRUE,"Inside";#N/A,#N/A,TRUE,"Contents";#N/A,#N/A,TRUE,"Basis";#N/A,#N/A,TRUE,"Inclusions";#N/A,#N/A,TRUE,"Exclusions";#N/A,#N/A,TRUE,"Areas";#N/A,#N/A,TRUE,"Summary";#N/A,#N/A,TRUE,"Detail"}</definedName>
    <definedName name="virtusa" localSheetId="15" hidden="1">{#N/A,#N/A,TRUE,"Front";#N/A,#N/A,TRUE,"Simple Letter";#N/A,#N/A,TRUE,"Inside";#N/A,#N/A,TRUE,"Contents";#N/A,#N/A,TRUE,"Basis";#N/A,#N/A,TRUE,"Inclusions";#N/A,#N/A,TRUE,"Exclusions";#N/A,#N/A,TRUE,"Areas";#N/A,#N/A,TRUE,"Summary";#N/A,#N/A,TRUE,"Detail"}</definedName>
    <definedName name="virtusa" localSheetId="41" hidden="1">{#N/A,#N/A,TRUE,"Front";#N/A,#N/A,TRUE,"Simple Letter";#N/A,#N/A,TRUE,"Inside";#N/A,#N/A,TRUE,"Contents";#N/A,#N/A,TRUE,"Basis";#N/A,#N/A,TRUE,"Inclusions";#N/A,#N/A,TRUE,"Exclusions";#N/A,#N/A,TRUE,"Areas";#N/A,#N/A,TRUE,"Summary";#N/A,#N/A,TRUE,"Detail"}</definedName>
    <definedName name="virtusa" localSheetId="40" hidden="1">{#N/A,#N/A,TRUE,"Front";#N/A,#N/A,TRUE,"Simple Letter";#N/A,#N/A,TRUE,"Inside";#N/A,#N/A,TRUE,"Contents";#N/A,#N/A,TRUE,"Basis";#N/A,#N/A,TRUE,"Inclusions";#N/A,#N/A,TRUE,"Exclusions";#N/A,#N/A,TRUE,"Areas";#N/A,#N/A,TRUE,"Summary";#N/A,#N/A,TRUE,"Detail"}</definedName>
    <definedName name="virtusa" localSheetId="7" hidden="1">{#N/A,#N/A,TRUE,"Front";#N/A,#N/A,TRUE,"Simple Letter";#N/A,#N/A,TRUE,"Inside";#N/A,#N/A,TRUE,"Contents";#N/A,#N/A,TRUE,"Basis";#N/A,#N/A,TRUE,"Inclusions";#N/A,#N/A,TRUE,"Exclusions";#N/A,#N/A,TRUE,"Areas";#N/A,#N/A,TRUE,"Summary";#N/A,#N/A,TRUE,"Detail"}</definedName>
    <definedName name="virtusa" localSheetId="17" hidden="1">{#N/A,#N/A,TRUE,"Front";#N/A,#N/A,TRUE,"Simple Letter";#N/A,#N/A,TRUE,"Inside";#N/A,#N/A,TRUE,"Contents";#N/A,#N/A,TRUE,"Basis";#N/A,#N/A,TRUE,"Inclusions";#N/A,#N/A,TRUE,"Exclusions";#N/A,#N/A,TRUE,"Areas";#N/A,#N/A,TRUE,"Summary";#N/A,#N/A,TRUE,"Detail"}</definedName>
    <definedName name="virtusa" hidden="1">{#N/A,#N/A,TRUE,"Front";#N/A,#N/A,TRUE,"Simple Letter";#N/A,#N/A,TRUE,"Inside";#N/A,#N/A,TRUE,"Contents";#N/A,#N/A,TRUE,"Basis";#N/A,#N/A,TRUE,"Inclusions";#N/A,#N/A,TRUE,"Exclusions";#N/A,#N/A,TRUE,"Areas";#N/A,#N/A,TRUE,"Summary";#N/A,#N/A,TRUE,"Detail"}</definedName>
    <definedName name="VO" localSheetId="41">#REF!</definedName>
    <definedName name="VO" localSheetId="40">#REF!</definedName>
    <definedName name="VO" localSheetId="7">#REF!</definedName>
    <definedName name="VO" localSheetId="5">#REF!</definedName>
    <definedName name="VO">#REF!</definedName>
    <definedName name="vv" localSheetId="41">#REF!</definedName>
    <definedName name="vv" localSheetId="40">#REF!</definedName>
    <definedName name="vv" localSheetId="7">#REF!</definedName>
    <definedName name="vv" localSheetId="5">#REF!</definedName>
    <definedName name="vv">#REF!</definedName>
    <definedName name="w" localSheetId="14">{"form-D1",#N/A,FALSE,"FORM-D1";"form-D1_amt",#N/A,FALSE,"FORM-D1"}</definedName>
    <definedName name="w" localSheetId="15">{"form-D1",#N/A,FALSE,"FORM-D1";"form-D1_amt",#N/A,FALSE,"FORM-D1"}</definedName>
    <definedName name="w" localSheetId="41">{"form-D1",#N/A,FALSE,"FORM-D1";"form-D1_amt",#N/A,FALSE,"FORM-D1"}</definedName>
    <definedName name="w" localSheetId="40">{"form-D1",#N/A,FALSE,"FORM-D1";"form-D1_amt",#N/A,FALSE,"FORM-D1"}</definedName>
    <definedName name="w" localSheetId="7">{"form-D1",#N/A,FALSE,"FORM-D1";"form-D1_amt",#N/A,FALSE,"FORM-D1"}</definedName>
    <definedName name="w" localSheetId="17">{"form-D1",#N/A,FALSE,"FORM-D1";"form-D1_amt",#N/A,FALSE,"FORM-D1"}</definedName>
    <definedName name="w">{"form-D1",#N/A,FALSE,"FORM-D1";"form-D1_amt",#N/A,FALSE,"FORM-D1"}</definedName>
    <definedName name="w1_w2" localSheetId="41">#REF!</definedName>
    <definedName name="w1_w2" localSheetId="40">#REF!</definedName>
    <definedName name="w1_w2" localSheetId="7">#REF!</definedName>
    <definedName name="w1_w2" localSheetId="5">#REF!</definedName>
    <definedName name="w1_w2">#REF!</definedName>
    <definedName name="wbs" localSheetId="14">[41]Backup!$C$4:$C$1001</definedName>
    <definedName name="wbs" localSheetId="15">[41]Backup!$C$4:$C$1001</definedName>
    <definedName name="wbs" localSheetId="40">[41]Backup!$C$4:$C$1001</definedName>
    <definedName name="wbs" localSheetId="7">[41]Backup!$C$4:$C$1001</definedName>
    <definedName name="wbs">[41]Backup!$C$4:$C$1001</definedName>
    <definedName name="WBS分析" localSheetId="41">#REF!</definedName>
    <definedName name="WBS分析" localSheetId="40">#REF!</definedName>
    <definedName name="WBS分析" localSheetId="7">#REF!</definedName>
    <definedName name="WBS分析" localSheetId="5">#REF!</definedName>
    <definedName name="WBS分析">#REF!</definedName>
    <definedName name="wcthd" localSheetId="41">[39]Intro!#REF!</definedName>
    <definedName name="wcthd" localSheetId="40">[39]Intro!#REF!</definedName>
    <definedName name="wcthd" localSheetId="7">[39]Intro!#REF!</definedName>
    <definedName name="wcthd" localSheetId="5">[39]Intro!#REF!</definedName>
    <definedName name="wcthd">[39]Intro!#REF!</definedName>
    <definedName name="wdd">[90]RateAnalysis!$A:$AY</definedName>
    <definedName name="we" localSheetId="14" hidden="1">{"form-D1",#N/A,FALSE,"FORM-D1";"form-D1_amt",#N/A,FALSE,"FORM-D1"}</definedName>
    <definedName name="we" localSheetId="15" hidden="1">{"form-D1",#N/A,FALSE,"FORM-D1";"form-D1_amt",#N/A,FALSE,"FORM-D1"}</definedName>
    <definedName name="we" localSheetId="41" hidden="1">{"form-D1",#N/A,FALSE,"FORM-D1";"form-D1_amt",#N/A,FALSE,"FORM-D1"}</definedName>
    <definedName name="we" localSheetId="40" hidden="1">{"form-D1",#N/A,FALSE,"FORM-D1";"form-D1_amt",#N/A,FALSE,"FORM-D1"}</definedName>
    <definedName name="we" localSheetId="7" hidden="1">{"form-D1",#N/A,FALSE,"FORM-D1";"form-D1_amt",#N/A,FALSE,"FORM-D1"}</definedName>
    <definedName name="we" localSheetId="17" hidden="1">{"form-D1",#N/A,FALSE,"FORM-D1";"form-D1_amt",#N/A,FALSE,"FORM-D1"}</definedName>
    <definedName name="we" hidden="1">{"form-D1",#N/A,FALSE,"FORM-D1";"form-D1_amt",#N/A,FALSE,"FORM-D1"}</definedName>
    <definedName name="WELDERS">[19]COMPLEXALL!#REF!</definedName>
    <definedName name="weqwe" localSheetId="41">#REF!</definedName>
    <definedName name="weqwe" localSheetId="40">#REF!</definedName>
    <definedName name="weqwe" localSheetId="7">#REF!</definedName>
    <definedName name="weqwe" localSheetId="5">#REF!</definedName>
    <definedName name="weqwe">#REF!</definedName>
    <definedName name="wer" localSheetId="14" hidden="1">{"form-D1",#N/A,FALSE,"FORM-D1";"form-D1_amt",#N/A,FALSE,"FORM-D1"}</definedName>
    <definedName name="wer" localSheetId="15" hidden="1">{"form-D1",#N/A,FALSE,"FORM-D1";"form-D1_amt",#N/A,FALSE,"FORM-D1"}</definedName>
    <definedName name="wer" localSheetId="41" hidden="1">{"form-D1",#N/A,FALSE,"FORM-D1";"form-D1_amt",#N/A,FALSE,"FORM-D1"}</definedName>
    <definedName name="wer" localSheetId="40" hidden="1">{"form-D1",#N/A,FALSE,"FORM-D1";"form-D1_amt",#N/A,FALSE,"FORM-D1"}</definedName>
    <definedName name="wer" localSheetId="7" hidden="1">{"form-D1",#N/A,FALSE,"FORM-D1";"form-D1_amt",#N/A,FALSE,"FORM-D1"}</definedName>
    <definedName name="wer" localSheetId="17" hidden="1">{"form-D1",#N/A,FALSE,"FORM-D1";"form-D1_amt",#N/A,FALSE,"FORM-D1"}</definedName>
    <definedName name="wer" hidden="1">{"form-D1",#N/A,FALSE,"FORM-D1";"form-D1_amt",#N/A,FALSE,"FORM-D1"}</definedName>
    <definedName name="werr" localSheetId="19">City&amp;" "&amp;State</definedName>
    <definedName name="werr" localSheetId="2">City&amp;" "&amp;State</definedName>
    <definedName name="werr" localSheetId="14">City&amp;" "&amp;State</definedName>
    <definedName name="werr" localSheetId="1">City&amp;" "&amp;State</definedName>
    <definedName name="werr" localSheetId="33">City&amp;" "&amp;State</definedName>
    <definedName name="werr" localSheetId="15">City&amp;" "&amp;State</definedName>
    <definedName name="werr" localSheetId="0">City&amp;" "&amp;State</definedName>
    <definedName name="werr" localSheetId="4">City&amp;" "&amp;State</definedName>
    <definedName name="werr" localSheetId="41">City&amp;" "&amp;State</definedName>
    <definedName name="werr" localSheetId="40">City&amp;" "&amp;State</definedName>
    <definedName name="werr" localSheetId="7">City&amp;" "&amp;State</definedName>
    <definedName name="werr" localSheetId="3">City&amp;" "&amp;State</definedName>
    <definedName name="werr" localSheetId="5">City&amp;" "&amp;State</definedName>
    <definedName name="werr" localSheetId="17">City&amp;" "&amp;State</definedName>
    <definedName name="werr">City&amp;" "&amp;State</definedName>
    <definedName name="werr1" localSheetId="19">City&amp;" "&amp;State</definedName>
    <definedName name="werr1" localSheetId="2">City&amp;" "&amp;State</definedName>
    <definedName name="werr1" localSheetId="14">City&amp;" "&amp;State</definedName>
    <definedName name="werr1" localSheetId="1">City&amp;" "&amp;State</definedName>
    <definedName name="werr1" localSheetId="33">City&amp;" "&amp;State</definedName>
    <definedName name="werr1" localSheetId="15">City&amp;" "&amp;State</definedName>
    <definedName name="werr1" localSheetId="0">City&amp;" "&amp;State</definedName>
    <definedName name="werr1" localSheetId="4">City&amp;" "&amp;State</definedName>
    <definedName name="werr1" localSheetId="41">City&amp;" "&amp;State</definedName>
    <definedName name="werr1" localSheetId="40">City&amp;" "&amp;State</definedName>
    <definedName name="werr1" localSheetId="7">City&amp;" "&amp;State</definedName>
    <definedName name="werr1" localSheetId="3">City&amp;" "&amp;State</definedName>
    <definedName name="werr1" localSheetId="5">City&amp;" "&amp;State</definedName>
    <definedName name="werr1" localSheetId="17">City&amp;" "&amp;State</definedName>
    <definedName name="werr1">City&amp;" "&amp;State</definedName>
    <definedName name="werw">[25]Sheet3!$A$2</definedName>
    <definedName name="wetfwe" localSheetId="41">#REF!</definedName>
    <definedName name="wetfwe" localSheetId="40">#REF!</definedName>
    <definedName name="wetfwe" localSheetId="7">#REF!</definedName>
    <definedName name="wetfwe" localSheetId="5">#REF!</definedName>
    <definedName name="wetfwe">#REF!</definedName>
    <definedName name="words">[69]Wordsdata!$A:$B</definedName>
    <definedName name="wordsdata">[91]wordsdata!$A:$B</definedName>
    <definedName name="work" localSheetId="41">#REF!</definedName>
    <definedName name="work" localSheetId="40">#REF!</definedName>
    <definedName name="work" localSheetId="7">#REF!</definedName>
    <definedName name="work" localSheetId="5">#REF!</definedName>
    <definedName name="work">#REF!</definedName>
    <definedName name="wrn" localSheetId="14" hidden="1">{#N/A,#N/A,TRUE,"Front";#N/A,#N/A,TRUE,"Simple Letter";#N/A,#N/A,TRUE,"Inside";#N/A,#N/A,TRUE,"Contents";#N/A,#N/A,TRUE,"Basis";#N/A,#N/A,TRUE,"Inclusions";#N/A,#N/A,TRUE,"Exclusions";#N/A,#N/A,TRUE,"Areas";#N/A,#N/A,TRUE,"Summary";#N/A,#N/A,TRUE,"Detail"}</definedName>
    <definedName name="wrn" localSheetId="15" hidden="1">{#N/A,#N/A,TRUE,"Front";#N/A,#N/A,TRUE,"Simple Letter";#N/A,#N/A,TRUE,"Inside";#N/A,#N/A,TRUE,"Contents";#N/A,#N/A,TRUE,"Basis";#N/A,#N/A,TRUE,"Inclusions";#N/A,#N/A,TRUE,"Exclusions";#N/A,#N/A,TRUE,"Areas";#N/A,#N/A,TRUE,"Summary";#N/A,#N/A,TRUE,"Detail"}</definedName>
    <definedName name="wrn" localSheetId="41" hidden="1">{#N/A,#N/A,TRUE,"Front";#N/A,#N/A,TRUE,"Simple Letter";#N/A,#N/A,TRUE,"Inside";#N/A,#N/A,TRUE,"Contents";#N/A,#N/A,TRUE,"Basis";#N/A,#N/A,TRUE,"Inclusions";#N/A,#N/A,TRUE,"Exclusions";#N/A,#N/A,TRUE,"Areas";#N/A,#N/A,TRUE,"Summary";#N/A,#N/A,TRUE,"Detail"}</definedName>
    <definedName name="wrn" localSheetId="40" hidden="1">{#N/A,#N/A,TRUE,"Front";#N/A,#N/A,TRUE,"Simple Letter";#N/A,#N/A,TRUE,"Inside";#N/A,#N/A,TRUE,"Contents";#N/A,#N/A,TRUE,"Basis";#N/A,#N/A,TRUE,"Inclusions";#N/A,#N/A,TRUE,"Exclusions";#N/A,#N/A,TRUE,"Areas";#N/A,#N/A,TRUE,"Summary";#N/A,#N/A,TRUE,"Detail"}</definedName>
    <definedName name="wrn" localSheetId="7" hidden="1">{#N/A,#N/A,TRUE,"Front";#N/A,#N/A,TRUE,"Simple Letter";#N/A,#N/A,TRUE,"Inside";#N/A,#N/A,TRUE,"Contents";#N/A,#N/A,TRUE,"Basis";#N/A,#N/A,TRUE,"Inclusions";#N/A,#N/A,TRUE,"Exclusions";#N/A,#N/A,TRUE,"Areas";#N/A,#N/A,TRUE,"Summary";#N/A,#N/A,TRUE,"Detail"}</definedName>
    <definedName name="wrn" localSheetId="17" hidden="1">{#N/A,#N/A,TRUE,"Front";#N/A,#N/A,TRUE,"Simple Letter";#N/A,#N/A,TRUE,"Inside";#N/A,#N/A,TRUE,"Contents";#N/A,#N/A,TRUE,"Basis";#N/A,#N/A,TRUE,"Inclusions";#N/A,#N/A,TRUE,"Exclusions";#N/A,#N/A,TRUE,"Areas";#N/A,#N/A,TRUE,"Summary";#N/A,#N/A,TRUE,"Detail"}</definedName>
    <definedName name="wrn" hidden="1">{#N/A,#N/A,TRUE,"Front";#N/A,#N/A,TRUE,"Simple Letter";#N/A,#N/A,TRUE,"Inside";#N/A,#N/A,TRUE,"Contents";#N/A,#N/A,TRUE,"Basis";#N/A,#N/A,TRUE,"Inclusions";#N/A,#N/A,TRUE,"Exclusions";#N/A,#N/A,TRUE,"Areas";#N/A,#N/A,TRUE,"Summary";#N/A,#N/A,TRUE,"Detail"}</definedName>
    <definedName name="wrn.1." localSheetId="14" hidden="1">{#N/A,#N/A,FALSE,"17MAY";#N/A,#N/A,FALSE,"24MAY"}</definedName>
    <definedName name="wrn.1." localSheetId="15" hidden="1">{#N/A,#N/A,FALSE,"17MAY";#N/A,#N/A,FALSE,"24MAY"}</definedName>
    <definedName name="wrn.1." localSheetId="17" hidden="1">{#N/A,#N/A,FALSE,"17MAY";#N/A,#N/A,FALSE,"24MAY"}</definedName>
    <definedName name="wrn.1." hidden="1">{#N/A,#N/A,FALSE,"17MAY";#N/A,#N/A,FALSE,"24MAY"}</definedName>
    <definedName name="wrn.2.2" localSheetId="14" hidden="1">{#N/A,#N/A,FALSE,"17MAY";#N/A,#N/A,FALSE,"24MAY"}</definedName>
    <definedName name="wrn.2.2" localSheetId="15" hidden="1">{#N/A,#N/A,FALSE,"17MAY";#N/A,#N/A,FALSE,"24MAY"}</definedName>
    <definedName name="wrn.2.2" localSheetId="17" hidden="1">{#N/A,#N/A,FALSE,"17MAY";#N/A,#N/A,FALSE,"24MAY"}</definedName>
    <definedName name="wrn.2.2" hidden="1">{#N/A,#N/A,FALSE,"17MAY";#N/A,#N/A,FALSE,"24MAY"}</definedName>
    <definedName name="wrn.All._.Sheets." localSheetId="14" hidden="1">{"Hire Schedule",#N/A,FALSE,"Number";"Hire Amount",#N/A,FALSE,"Spread";"Fuel Schedule",#N/A,FALSE,"Number";"Fuel Amount",#N/A,FALSE,"Spread";"Form 9D",#N/A,FALSE,"Form 9D"}</definedName>
    <definedName name="wrn.All._.Sheets." localSheetId="15" hidden="1">{"Hire Schedule",#N/A,FALSE,"Number";"Hire Amount",#N/A,FALSE,"Spread";"Fuel Schedule",#N/A,FALSE,"Number";"Fuel Amount",#N/A,FALSE,"Spread";"Form 9D",#N/A,FALSE,"Form 9D"}</definedName>
    <definedName name="wrn.All._.Sheets." localSheetId="41" hidden="1">{"Hire Schedule",#N/A,FALSE,"Number";"Hire Amount",#N/A,FALSE,"Spread";"Fuel Schedule",#N/A,FALSE,"Number";"Fuel Amount",#N/A,FALSE,"Spread";"Form 9D",#N/A,FALSE,"Form 9D"}</definedName>
    <definedName name="wrn.All._.Sheets." localSheetId="40" hidden="1">{"Hire Schedule",#N/A,FALSE,"Number";"Hire Amount",#N/A,FALSE,"Spread";"Fuel Schedule",#N/A,FALSE,"Number";"Fuel Amount",#N/A,FALSE,"Spread";"Form 9D",#N/A,FALSE,"Form 9D"}</definedName>
    <definedName name="wrn.All._.Sheets." localSheetId="7" hidden="1">{"Hire Schedule",#N/A,FALSE,"Number";"Hire Amount",#N/A,FALSE,"Spread";"Fuel Schedule",#N/A,FALSE,"Number";"Fuel Amount",#N/A,FALSE,"Spread";"Form 9D",#N/A,FALSE,"Form 9D"}</definedName>
    <definedName name="wrn.All._.Sheets." localSheetId="17" hidden="1">{"Hire Schedule",#N/A,FALSE,"Number";"Hire Amount",#N/A,FALSE,"Spread";"Fuel Schedule",#N/A,FALSE,"Number";"Fuel Amount",#N/A,FALSE,"Spread";"Form 9D",#N/A,FALSE,"Form 9D"}</definedName>
    <definedName name="wrn.All._.Sheets." hidden="1">{"Hire Schedule",#N/A,FALSE,"Number";"Hire Amount",#N/A,FALSE,"Spread";"Fuel Schedule",#N/A,FALSE,"Number";"Fuel Amount",#N/A,FALSE,"Spread";"Form 9D",#N/A,FALSE,"Form 9D"}</definedName>
    <definedName name="wrn.Application." localSheetId="14" hidden="1">{#N/A,#N/A,FALSE,"GS";#N/A,#N/A,FALSE,"Cost Code Summary";#N/A,#N/A,FALSE,"VO";#N/A,#N/A,FALSE,"CUM FLUCT";#N/A,#N/A,FALSE,"Fluct";#N/A,#N/A,FALSE,"Bill 3";#N/A,#N/A,FALSE,"Bill 4";#N/A,#N/A,FALSE,"bill 5";#N/A,#N/A,FALSE,"Bill 7";#N/A,#N/A,FALSE,"Bill 8";#N/A,#N/A,FALSE,"Bill 10";#N/A,#N/A,FALSE,"Bill 12"}</definedName>
    <definedName name="wrn.Application." localSheetId="15" hidden="1">{#N/A,#N/A,FALSE,"GS";#N/A,#N/A,FALSE,"Cost Code Summary";#N/A,#N/A,FALSE,"VO";#N/A,#N/A,FALSE,"CUM FLUCT";#N/A,#N/A,FALSE,"Fluct";#N/A,#N/A,FALSE,"Bill 3";#N/A,#N/A,FALSE,"Bill 4";#N/A,#N/A,FALSE,"bill 5";#N/A,#N/A,FALSE,"Bill 7";#N/A,#N/A,FALSE,"Bill 8";#N/A,#N/A,FALSE,"Bill 10";#N/A,#N/A,FALSE,"Bill 12"}</definedName>
    <definedName name="wrn.Application." localSheetId="41" hidden="1">{#N/A,#N/A,FALSE,"GS";#N/A,#N/A,FALSE,"Cost Code Summary";#N/A,#N/A,FALSE,"VO";#N/A,#N/A,FALSE,"CUM FLUCT";#N/A,#N/A,FALSE,"Fluct";#N/A,#N/A,FALSE,"Bill 3";#N/A,#N/A,FALSE,"Bill 4";#N/A,#N/A,FALSE,"bill 5";#N/A,#N/A,FALSE,"Bill 7";#N/A,#N/A,FALSE,"Bill 8";#N/A,#N/A,FALSE,"Bill 10";#N/A,#N/A,FALSE,"Bill 12"}</definedName>
    <definedName name="wrn.Application." localSheetId="40" hidden="1">{#N/A,#N/A,FALSE,"GS";#N/A,#N/A,FALSE,"Cost Code Summary";#N/A,#N/A,FALSE,"VO";#N/A,#N/A,FALSE,"CUM FLUCT";#N/A,#N/A,FALSE,"Fluct";#N/A,#N/A,FALSE,"Bill 3";#N/A,#N/A,FALSE,"Bill 4";#N/A,#N/A,FALSE,"bill 5";#N/A,#N/A,FALSE,"Bill 7";#N/A,#N/A,FALSE,"Bill 8";#N/A,#N/A,FALSE,"Bill 10";#N/A,#N/A,FALSE,"Bill 12"}</definedName>
    <definedName name="wrn.Application." localSheetId="7" hidden="1">{#N/A,#N/A,FALSE,"GS";#N/A,#N/A,FALSE,"Cost Code Summary";#N/A,#N/A,FALSE,"VO";#N/A,#N/A,FALSE,"CUM FLUCT";#N/A,#N/A,FALSE,"Fluct";#N/A,#N/A,FALSE,"Bill 3";#N/A,#N/A,FALSE,"Bill 4";#N/A,#N/A,FALSE,"bill 5";#N/A,#N/A,FALSE,"Bill 7";#N/A,#N/A,FALSE,"Bill 8";#N/A,#N/A,FALSE,"Bill 10";#N/A,#N/A,FALSE,"Bill 12"}</definedName>
    <definedName name="wrn.Application." localSheetId="17" hidden="1">{#N/A,#N/A,FALSE,"GS";#N/A,#N/A,FALSE,"Cost Code Summary";#N/A,#N/A,FALSE,"VO";#N/A,#N/A,FALSE,"CUM FLUCT";#N/A,#N/A,FALSE,"Fluct";#N/A,#N/A,FALSE,"Bill 3";#N/A,#N/A,FALSE,"Bill 4";#N/A,#N/A,FALSE,"bill 5";#N/A,#N/A,FALSE,"Bill 7";#N/A,#N/A,FALSE,"Bill 8";#N/A,#N/A,FALSE,"Bill 10";#N/A,#N/A,FALSE,"Bill 12"}</definedName>
    <definedName name="wrn.Application." hidden="1">{#N/A,#N/A,FALSE,"GS";#N/A,#N/A,FALSE,"Cost Code Summary";#N/A,#N/A,FALSE,"VO";#N/A,#N/A,FALSE,"CUM FLUCT";#N/A,#N/A,FALSE,"Fluct";#N/A,#N/A,FALSE,"Bill 3";#N/A,#N/A,FALSE,"Bill 4";#N/A,#N/A,FALSE,"bill 5";#N/A,#N/A,FALSE,"Bill 7";#N/A,#N/A,FALSE,"Bill 8";#N/A,#N/A,FALSE,"Bill 10";#N/A,#N/A,FALSE,"Bill 12"}</definedName>
    <definedName name="wrn.budget." localSheetId="14" hidden="1">{"form-D1",#N/A,FALSE,"FORM-D1";"form-D1_amt",#N/A,FALSE,"FORM-D1"}</definedName>
    <definedName name="wrn.budget." localSheetId="15" hidden="1">{"form-D1",#N/A,FALSE,"FORM-D1";"form-D1_amt",#N/A,FALSE,"FORM-D1"}</definedName>
    <definedName name="wrn.budget." localSheetId="41" hidden="1">{"form-D1",#N/A,FALSE,"FORM-D1";"form-D1_amt",#N/A,FALSE,"FORM-D1"}</definedName>
    <definedName name="wrn.budget." localSheetId="40" hidden="1">{"form-D1",#N/A,FALSE,"FORM-D1";"form-D1_amt",#N/A,FALSE,"FORM-D1"}</definedName>
    <definedName name="wrn.budget." localSheetId="7" hidden="1">{"form-D1",#N/A,FALSE,"FORM-D1";"form-D1_amt",#N/A,FALSE,"FORM-D1"}</definedName>
    <definedName name="wrn.budget." localSheetId="17" hidden="1">{"form-D1",#N/A,FALSE,"FORM-D1";"form-D1_amt",#N/A,FALSE,"FORM-D1"}</definedName>
    <definedName name="wrn.budget." hidden="1">{"form-D1",#N/A,FALSE,"FORM-D1";"form-D1_amt",#N/A,FALSE,"FORM-D1"}</definedName>
    <definedName name="wrn.consumable." localSheetId="14" hidden="1">{#N/A,#N/A,FALSE,"consu_cover";#N/A,#N/A,FALSE,"consu_strategy";#N/A,#N/A,FALSE,"consu_flow";#N/A,#N/A,FALSE,"Summary_reqmt";#N/A,#N/A,FALSE,"field_ppg";#N/A,#N/A,FALSE,"ppg_shop";#N/A,#N/A,FALSE,"strl";#N/A,#N/A,FALSE,"tankages";#N/A,#N/A,FALSE,"gases"}</definedName>
    <definedName name="wrn.consumable." localSheetId="15" hidden="1">{#N/A,#N/A,FALSE,"consu_cover";#N/A,#N/A,FALSE,"consu_strategy";#N/A,#N/A,FALSE,"consu_flow";#N/A,#N/A,FALSE,"Summary_reqmt";#N/A,#N/A,FALSE,"field_ppg";#N/A,#N/A,FALSE,"ppg_shop";#N/A,#N/A,FALSE,"strl";#N/A,#N/A,FALSE,"tankages";#N/A,#N/A,FALSE,"gases"}</definedName>
    <definedName name="wrn.consumable." localSheetId="17"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DRB._.CLAIMS._.FOR._.BILL._.A3._.SIZE." localSheetId="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14"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5"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7"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7"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Fuel._.Amount." localSheetId="14" hidden="1">{"Fuel Amount",#N/A,FALSE,"Spread"}</definedName>
    <definedName name="wrn.Fuel._.Amount." localSheetId="15" hidden="1">{"Fuel Amount",#N/A,FALSE,"Spread"}</definedName>
    <definedName name="wrn.Fuel._.Amount." localSheetId="41" hidden="1">{"Fuel Amount",#N/A,FALSE,"Spread"}</definedName>
    <definedName name="wrn.Fuel._.Amount." localSheetId="40" hidden="1">{"Fuel Amount",#N/A,FALSE,"Spread"}</definedName>
    <definedName name="wrn.Fuel._.Amount." localSheetId="7" hidden="1">{"Fuel Amount",#N/A,FALSE,"Spread"}</definedName>
    <definedName name="wrn.Fuel._.Amount." localSheetId="17" hidden="1">{"Fuel Amount",#N/A,FALSE,"Spread"}</definedName>
    <definedName name="wrn.Fuel._.Amount." hidden="1">{"Fuel Amount",#N/A,FALSE,"Spread"}</definedName>
    <definedName name="wrn.Fuel._.Schedule." localSheetId="14" hidden="1">{"Fuel Schedule",#N/A,FALSE,"Number"}</definedName>
    <definedName name="wrn.Fuel._.Schedule." localSheetId="15" hidden="1">{"Fuel Schedule",#N/A,FALSE,"Number"}</definedName>
    <definedName name="wrn.Fuel._.Schedule." localSheetId="41" hidden="1">{"Fuel Schedule",#N/A,FALSE,"Number"}</definedName>
    <definedName name="wrn.Fuel._.Schedule." localSheetId="40" hidden="1">{"Fuel Schedule",#N/A,FALSE,"Number"}</definedName>
    <definedName name="wrn.Fuel._.Schedule." localSheetId="7" hidden="1">{"Fuel Schedule",#N/A,FALSE,"Number"}</definedName>
    <definedName name="wrn.Fuel._.Schedule." localSheetId="17" hidden="1">{"Fuel Schedule",#N/A,FALSE,"Number"}</definedName>
    <definedName name="wrn.Fuel._.Schedule." hidden="1">{"Fuel Schedule",#N/A,FALSE,"Number"}</definedName>
    <definedName name="WRN.FULL" localSheetId="14" hidden="1">{#N/A,#N/A,TRUE,"Front";#N/A,#N/A,TRUE,"Simple Letter";#N/A,#N/A,TRUE,"Inside";#N/A,#N/A,TRUE,"Contents";#N/A,#N/A,TRUE,"Basis";#N/A,#N/A,TRUE,"Inclusions";#N/A,#N/A,TRUE,"Exclusions";#N/A,#N/A,TRUE,"Areas";#N/A,#N/A,TRUE,"Summary";#N/A,#N/A,TRUE,"Detail"}</definedName>
    <definedName name="WRN.FULL" localSheetId="15" hidden="1">{#N/A,#N/A,TRUE,"Front";#N/A,#N/A,TRUE,"Simple Letter";#N/A,#N/A,TRUE,"Inside";#N/A,#N/A,TRUE,"Contents";#N/A,#N/A,TRUE,"Basis";#N/A,#N/A,TRUE,"Inclusions";#N/A,#N/A,TRUE,"Exclusions";#N/A,#N/A,TRUE,"Areas";#N/A,#N/A,TRUE,"Summary";#N/A,#N/A,TRUE,"Detail"}</definedName>
    <definedName name="WRN.FULL" localSheetId="41" hidden="1">{#N/A,#N/A,TRUE,"Front";#N/A,#N/A,TRUE,"Simple Letter";#N/A,#N/A,TRUE,"Inside";#N/A,#N/A,TRUE,"Contents";#N/A,#N/A,TRUE,"Basis";#N/A,#N/A,TRUE,"Inclusions";#N/A,#N/A,TRUE,"Exclusions";#N/A,#N/A,TRUE,"Areas";#N/A,#N/A,TRUE,"Summary";#N/A,#N/A,TRUE,"Detail"}</definedName>
    <definedName name="WRN.FULL" localSheetId="40" hidden="1">{#N/A,#N/A,TRUE,"Front";#N/A,#N/A,TRUE,"Simple Letter";#N/A,#N/A,TRUE,"Inside";#N/A,#N/A,TRUE,"Contents";#N/A,#N/A,TRUE,"Basis";#N/A,#N/A,TRUE,"Inclusions";#N/A,#N/A,TRUE,"Exclusions";#N/A,#N/A,TRUE,"Areas";#N/A,#N/A,TRUE,"Summary";#N/A,#N/A,TRUE,"Detail"}</definedName>
    <definedName name="WRN.FULL" localSheetId="7" hidden="1">{#N/A,#N/A,TRUE,"Front";#N/A,#N/A,TRUE,"Simple Letter";#N/A,#N/A,TRUE,"Inside";#N/A,#N/A,TRUE,"Contents";#N/A,#N/A,TRUE,"Basis";#N/A,#N/A,TRUE,"Inclusions";#N/A,#N/A,TRUE,"Exclusions";#N/A,#N/A,TRUE,"Areas";#N/A,#N/A,TRUE,"Summary";#N/A,#N/A,TRUE,"Detail"}</definedName>
    <definedName name="WRN.FULL" localSheetId="17" hidden="1">{#N/A,#N/A,TRUE,"Front";#N/A,#N/A,TRUE,"Simple Letter";#N/A,#N/A,TRUE,"Inside";#N/A,#N/A,TRUE,"Contents";#N/A,#N/A,TRUE,"Basis";#N/A,#N/A,TRUE,"Inclusions";#N/A,#N/A,TRUE,"Exclusions";#N/A,#N/A,TRUE,"Areas";#N/A,#N/A,TRUE,"Summary";#N/A,#N/A,TRUE,"Detail"}</definedName>
    <definedName name="WRN.FULL" hidden="1">{#N/A,#N/A,TRUE,"Front";#N/A,#N/A,TRUE,"Simple Letter";#N/A,#N/A,TRUE,"Inside";#N/A,#N/A,TRUE,"Contents";#N/A,#N/A,TRUE,"Basis";#N/A,#N/A,TRUE,"Inclusions";#N/A,#N/A,TRUE,"Exclusions";#N/A,#N/A,TRUE,"Areas";#N/A,#N/A,TRUE,"Summary";#N/A,#N/A,TRUE,"Detail"}</definedName>
    <definedName name="wrn.Full._.Report." localSheetId="14" hidden="1">{#N/A,#N/A,TRUE,"Front";#N/A,#N/A,TRUE,"Simple Letter";#N/A,#N/A,TRUE,"Inside";#N/A,#N/A,TRUE,"Contents";#N/A,#N/A,TRUE,"Basis";#N/A,#N/A,TRUE,"Inclusions";#N/A,#N/A,TRUE,"Exclusions";#N/A,#N/A,TRUE,"Areas";#N/A,#N/A,TRUE,"Summary";#N/A,#N/A,TRUE,"Detail"}</definedName>
    <definedName name="wrn.Full._.Report." localSheetId="15" hidden="1">{#N/A,#N/A,TRUE,"Front";#N/A,#N/A,TRUE,"Simple Letter";#N/A,#N/A,TRUE,"Inside";#N/A,#N/A,TRUE,"Contents";#N/A,#N/A,TRUE,"Basis";#N/A,#N/A,TRUE,"Inclusions";#N/A,#N/A,TRUE,"Exclusions";#N/A,#N/A,TRUE,"Areas";#N/A,#N/A,TRUE,"Summary";#N/A,#N/A,TRUE,"Detail"}</definedName>
    <definedName name="wrn.Full._.Report." localSheetId="41" hidden="1">{#N/A,#N/A,TRUE,"Front";#N/A,#N/A,TRUE,"Simple Letter";#N/A,#N/A,TRUE,"Inside";#N/A,#N/A,TRUE,"Contents";#N/A,#N/A,TRUE,"Basis";#N/A,#N/A,TRUE,"Inclusions";#N/A,#N/A,TRUE,"Exclusions";#N/A,#N/A,TRUE,"Areas";#N/A,#N/A,TRUE,"Summary";#N/A,#N/A,TRUE,"Detail"}</definedName>
    <definedName name="wrn.Full._.Report." localSheetId="40"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localSheetId="17"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Set." localSheetId="14" hidden="1">{"Forecast_sht",#N/A,FALSE,"Forecast";"Statement_sht",#N/A,FALSE,"Statement";"Prelim_sht",#N/A,FALSE,"Prelim";"Trade_sht",#N/A,FALSE,"Trade";"NSC_sht",#N/A,FALSE,"NSC"}</definedName>
    <definedName name="wrn.Full._.Set." localSheetId="15" hidden="1">{"Forecast_sht",#N/A,FALSE,"Forecast";"Statement_sht",#N/A,FALSE,"Statement";"Prelim_sht",#N/A,FALSE,"Prelim";"Trade_sht",#N/A,FALSE,"Trade";"NSC_sht",#N/A,FALSE,"NSC"}</definedName>
    <definedName name="wrn.Full._.Set." localSheetId="41" hidden="1">{"Forecast_sht",#N/A,FALSE,"Forecast";"Statement_sht",#N/A,FALSE,"Statement";"Prelim_sht",#N/A,FALSE,"Prelim";"Trade_sht",#N/A,FALSE,"Trade";"NSC_sht",#N/A,FALSE,"NSC"}</definedName>
    <definedName name="wrn.Full._.Set." localSheetId="40" hidden="1">{"Forecast_sht",#N/A,FALSE,"Forecast";"Statement_sht",#N/A,FALSE,"Statement";"Prelim_sht",#N/A,FALSE,"Prelim";"Trade_sht",#N/A,FALSE,"Trade";"NSC_sht",#N/A,FALSE,"NSC"}</definedName>
    <definedName name="wrn.Full._.Set." localSheetId="7" hidden="1">{"Forecast_sht",#N/A,FALSE,"Forecast";"Statement_sht",#N/A,FALSE,"Statement";"Prelim_sht",#N/A,FALSE,"Prelim";"Trade_sht",#N/A,FALSE,"Trade";"NSC_sht",#N/A,FALSE,"NSC"}</definedName>
    <definedName name="wrn.Full._.Set." localSheetId="17" hidden="1">{"Forecast_sht",#N/A,FALSE,"Forecast";"Statement_sht",#N/A,FALSE,"Statement";"Prelim_sht",#N/A,FALSE,"Prelim";"Trade_sht",#N/A,FALSE,"Trade";"NSC_sht",#N/A,FALSE,"NSC"}</definedName>
    <definedName name="wrn.Full._.Set." hidden="1">{"Forecast_sht",#N/A,FALSE,"Forecast";"Statement_sht",#N/A,FALSE,"Statement";"Prelim_sht",#N/A,FALSE,"Prelim";"Trade_sht",#N/A,FALSE,"Trade";"NSC_sht",#N/A,FALSE,"NSC"}</definedName>
    <definedName name="wrn.fulld" localSheetId="14" hidden="1">{#N/A,#N/A,TRUE,"Front";#N/A,#N/A,TRUE,"Simple Letter";#N/A,#N/A,TRUE,"Inside";#N/A,#N/A,TRUE,"Contents";#N/A,#N/A,TRUE,"Basis";#N/A,#N/A,TRUE,"Inclusions";#N/A,#N/A,TRUE,"Exclusions";#N/A,#N/A,TRUE,"Areas";#N/A,#N/A,TRUE,"Summary";#N/A,#N/A,TRUE,"Detail"}</definedName>
    <definedName name="wrn.fulld" localSheetId="15" hidden="1">{#N/A,#N/A,TRUE,"Front";#N/A,#N/A,TRUE,"Simple Letter";#N/A,#N/A,TRUE,"Inside";#N/A,#N/A,TRUE,"Contents";#N/A,#N/A,TRUE,"Basis";#N/A,#N/A,TRUE,"Inclusions";#N/A,#N/A,TRUE,"Exclusions";#N/A,#N/A,TRUE,"Areas";#N/A,#N/A,TRUE,"Summary";#N/A,#N/A,TRUE,"Detail"}</definedName>
    <definedName name="wrn.fulld" localSheetId="41" hidden="1">{#N/A,#N/A,TRUE,"Front";#N/A,#N/A,TRUE,"Simple Letter";#N/A,#N/A,TRUE,"Inside";#N/A,#N/A,TRUE,"Contents";#N/A,#N/A,TRUE,"Basis";#N/A,#N/A,TRUE,"Inclusions";#N/A,#N/A,TRUE,"Exclusions";#N/A,#N/A,TRUE,"Areas";#N/A,#N/A,TRUE,"Summary";#N/A,#N/A,TRUE,"Detail"}</definedName>
    <definedName name="wrn.fulld" localSheetId="40" hidden="1">{#N/A,#N/A,TRUE,"Front";#N/A,#N/A,TRUE,"Simple Letter";#N/A,#N/A,TRUE,"Inside";#N/A,#N/A,TRUE,"Contents";#N/A,#N/A,TRUE,"Basis";#N/A,#N/A,TRUE,"Inclusions";#N/A,#N/A,TRUE,"Exclusions";#N/A,#N/A,TRUE,"Areas";#N/A,#N/A,TRUE,"Summary";#N/A,#N/A,TRUE,"Detail"}</definedName>
    <definedName name="wrn.fulld" localSheetId="7" hidden="1">{#N/A,#N/A,TRUE,"Front";#N/A,#N/A,TRUE,"Simple Letter";#N/A,#N/A,TRUE,"Inside";#N/A,#N/A,TRUE,"Contents";#N/A,#N/A,TRUE,"Basis";#N/A,#N/A,TRUE,"Inclusions";#N/A,#N/A,TRUE,"Exclusions";#N/A,#N/A,TRUE,"Areas";#N/A,#N/A,TRUE,"Summary";#N/A,#N/A,TRUE,"Detail"}</definedName>
    <definedName name="wrn.fulld" localSheetId="17" hidden="1">{#N/A,#N/A,TRUE,"Front";#N/A,#N/A,TRUE,"Simple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localSheetId="14" hidden="1">{#N/A,#N/A,TRUE,"Front";#N/A,#N/A,TRUE,"Simple Letter";#N/A,#N/A,TRUE,"Inside";#N/A,#N/A,TRUE,"Contents";#N/A,#N/A,TRUE,"Basis";#N/A,#N/A,TRUE,"Inclusions";#N/A,#N/A,TRUE,"Exclusions";#N/A,#N/A,TRUE,"Areas";#N/A,#N/A,TRUE,"Summary";#N/A,#N/A,TRUE,"Detail"}</definedName>
    <definedName name="wrn.fulll" localSheetId="15" hidden="1">{#N/A,#N/A,TRUE,"Front";#N/A,#N/A,TRUE,"Simple Letter";#N/A,#N/A,TRUE,"Inside";#N/A,#N/A,TRUE,"Contents";#N/A,#N/A,TRUE,"Basis";#N/A,#N/A,TRUE,"Inclusions";#N/A,#N/A,TRUE,"Exclusions";#N/A,#N/A,TRUE,"Areas";#N/A,#N/A,TRUE,"Summary";#N/A,#N/A,TRUE,"Detail"}</definedName>
    <definedName name="wrn.fulll" localSheetId="41" hidden="1">{#N/A,#N/A,TRUE,"Front";#N/A,#N/A,TRUE,"Simple Letter";#N/A,#N/A,TRUE,"Inside";#N/A,#N/A,TRUE,"Contents";#N/A,#N/A,TRUE,"Basis";#N/A,#N/A,TRUE,"Inclusions";#N/A,#N/A,TRUE,"Exclusions";#N/A,#N/A,TRUE,"Areas";#N/A,#N/A,TRUE,"Summary";#N/A,#N/A,TRUE,"Detail"}</definedName>
    <definedName name="wrn.fulll" localSheetId="40" hidden="1">{#N/A,#N/A,TRUE,"Front";#N/A,#N/A,TRUE,"Simple Letter";#N/A,#N/A,TRUE,"Inside";#N/A,#N/A,TRUE,"Contents";#N/A,#N/A,TRUE,"Basis";#N/A,#N/A,TRUE,"Inclusions";#N/A,#N/A,TRUE,"Exclusions";#N/A,#N/A,TRUE,"Areas";#N/A,#N/A,TRUE,"Summary";#N/A,#N/A,TRUE,"Detail"}</definedName>
    <definedName name="wrn.fulll" localSheetId="7" hidden="1">{#N/A,#N/A,TRUE,"Front";#N/A,#N/A,TRUE,"Simple Letter";#N/A,#N/A,TRUE,"Inside";#N/A,#N/A,TRUE,"Contents";#N/A,#N/A,TRUE,"Basis";#N/A,#N/A,TRUE,"Inclusions";#N/A,#N/A,TRUE,"Exclusions";#N/A,#N/A,TRUE,"Areas";#N/A,#N/A,TRUE,"Summary";#N/A,#N/A,TRUE,"Detail"}</definedName>
    <definedName name="wrn.fulll" localSheetId="17"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Hire._.Amount." localSheetId="14" hidden="1">{"Hire Amount",#N/A,FALSE,"Spread"}</definedName>
    <definedName name="wrn.Hire._.Amount." localSheetId="15" hidden="1">{"Hire Amount",#N/A,FALSE,"Spread"}</definedName>
    <definedName name="wrn.Hire._.Amount." localSheetId="41" hidden="1">{"Hire Amount",#N/A,FALSE,"Spread"}</definedName>
    <definedName name="wrn.Hire._.Amount." localSheetId="40" hidden="1">{"Hire Amount",#N/A,FALSE,"Spread"}</definedName>
    <definedName name="wrn.Hire._.Amount." localSheetId="7" hidden="1">{"Hire Amount",#N/A,FALSE,"Spread"}</definedName>
    <definedName name="wrn.Hire._.Amount." localSheetId="17" hidden="1">{"Hire Amount",#N/A,FALSE,"Spread"}</definedName>
    <definedName name="wrn.Hire._.Amount." hidden="1">{"Hire Amount",#N/A,FALSE,"Spread"}</definedName>
    <definedName name="wrn.Hire._.Scedule." localSheetId="14" hidden="1">{"Hire Schedule",#N/A,FALSE,"Number"}</definedName>
    <definedName name="wrn.Hire._.Scedule." localSheetId="15" hidden="1">{"Hire Schedule",#N/A,FALSE,"Number"}</definedName>
    <definedName name="wrn.Hire._.Scedule." localSheetId="41" hidden="1">{"Hire Schedule",#N/A,FALSE,"Number"}</definedName>
    <definedName name="wrn.Hire._.Scedule." localSheetId="40" hidden="1">{"Hire Schedule",#N/A,FALSE,"Number"}</definedName>
    <definedName name="wrn.Hire._.Scedule." localSheetId="7" hidden="1">{"Hire Schedule",#N/A,FALSE,"Number"}</definedName>
    <definedName name="wrn.Hire._.Scedule." localSheetId="17" hidden="1">{"Hire Schedule",#N/A,FALSE,"Number"}</definedName>
    <definedName name="wrn.Hire._.Scedule." hidden="1">{"Hire Schedule",#N/A,FALSE,"Number"}</definedName>
    <definedName name="wrn.item1." localSheetId="14" hidden="1">{#N/A,#N/A,FALSE,"Wadhal";#N/A,#N/A,FALSE,"Manglad U-S";#N/A,#N/A,FALSE,"Manglad D-S";#N/A,#N/A,FALSE,"Ratanpur U-S";#N/A,#N/A,FALSE,"Ratanpur D-S";#N/A,#N/A,FALSE,"VI Face"}</definedName>
    <definedName name="wrn.item1." localSheetId="15" hidden="1">{#N/A,#N/A,FALSE,"Wadhal";#N/A,#N/A,FALSE,"Manglad U-S";#N/A,#N/A,FALSE,"Manglad D-S";#N/A,#N/A,FALSE,"Ratanpur U-S";#N/A,#N/A,FALSE,"Ratanpur D-S";#N/A,#N/A,FALSE,"VI Face"}</definedName>
    <definedName name="wrn.item1." localSheetId="41" hidden="1">{#N/A,#N/A,FALSE,"Wadhal";#N/A,#N/A,FALSE,"Manglad U-S";#N/A,#N/A,FALSE,"Manglad D-S";#N/A,#N/A,FALSE,"Ratanpur U-S";#N/A,#N/A,FALSE,"Ratanpur D-S";#N/A,#N/A,FALSE,"VI Face"}</definedName>
    <definedName name="wrn.item1." localSheetId="40" hidden="1">{#N/A,#N/A,FALSE,"Wadhal";#N/A,#N/A,FALSE,"Manglad U-S";#N/A,#N/A,FALSE,"Manglad D-S";#N/A,#N/A,FALSE,"Ratanpur U-S";#N/A,#N/A,FALSE,"Ratanpur D-S";#N/A,#N/A,FALSE,"VI Face"}</definedName>
    <definedName name="wrn.item1." localSheetId="7" hidden="1">{#N/A,#N/A,FALSE,"Wadhal";#N/A,#N/A,FALSE,"Manglad U-S";#N/A,#N/A,FALSE,"Manglad D-S";#N/A,#N/A,FALSE,"Ratanpur U-S";#N/A,#N/A,FALSE,"Ratanpur D-S";#N/A,#N/A,FALSE,"VI Face"}</definedName>
    <definedName name="wrn.item1." localSheetId="17"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RQ_COST." localSheetId="14" hidden="1">{#N/A,#N/A,TRUE,"cover";#N/A,#N/A,TRUE,"Summary";#N/A,#N/A,TRUE,"cost_budget";#N/A,#N/A,TRUE,"unit_cost";#N/A,#N/A,TRUE,"Assumption";#N/A,#N/A,TRUE,"disc_chart";#N/A,#N/A,TRUE,"agencychart";#N/A,#N/A,TRUE,"mou";#N/A,#N/A,TRUE,"mrq_matrix";#N/A,#N/A,TRUE,"bldg";#N/A,#N/A,TRUE,"procedure"}</definedName>
    <definedName name="wrn.MRQ_COST." localSheetId="15" hidden="1">{#N/A,#N/A,TRUE,"cover";#N/A,#N/A,TRUE,"Summary";#N/A,#N/A,TRUE,"cost_budget";#N/A,#N/A,TRUE,"unit_cost";#N/A,#N/A,TRUE,"Assumption";#N/A,#N/A,TRUE,"disc_chart";#N/A,#N/A,TRUE,"agencychart";#N/A,#N/A,TRUE,"mou";#N/A,#N/A,TRUE,"mrq_matrix";#N/A,#N/A,TRUE,"bldg";#N/A,#N/A,TRUE,"procedure"}</definedName>
    <definedName name="wrn.MRQ_COST." localSheetId="17" hidden="1">{#N/A,#N/A,TRUE,"cover";#N/A,#N/A,TRUE,"Summary";#N/A,#N/A,TRUE,"cost_budget";#N/A,#N/A,TRUE,"unit_cost";#N/A,#N/A,TRUE,"Assumption";#N/A,#N/A,TRUE,"disc_chart";#N/A,#N/A,TRUE,"agencychart";#N/A,#N/A,TRUE,"mou";#N/A,#N/A,TRUE,"mrq_matrix";#N/A,#N/A,TRUE,"bldg";#N/A,#N/A,TRUE,"procedure"}</definedName>
    <definedName name="wrn.MRQ_COST." hidden="1">{#N/A,#N/A,TRUE,"cover";#N/A,#N/A,TRUE,"Summary";#N/A,#N/A,TRUE,"cost_budget";#N/A,#N/A,TRUE,"unit_cost";#N/A,#N/A,TRUE,"Assumption";#N/A,#N/A,TRUE,"disc_chart";#N/A,#N/A,TRUE,"agencychart";#N/A,#N/A,TRUE,"mou";#N/A,#N/A,TRUE,"mrq_matrix";#N/A,#N/A,TRUE,"bldg";#N/A,#N/A,TRUE,"procedure"}</definedName>
    <definedName name="wrn.NSC._.Summary." localSheetId="14" hidden="1">{#N/A,#N/A,FALSE,"11-NSC"}</definedName>
    <definedName name="wrn.NSC._.Summary." localSheetId="15" hidden="1">{#N/A,#N/A,FALSE,"11-NSC"}</definedName>
    <definedName name="wrn.NSC._.Summary." localSheetId="41" hidden="1">{#N/A,#N/A,FALSE,"11-NSC"}</definedName>
    <definedName name="wrn.NSC._.Summary." localSheetId="40" hidden="1">{#N/A,#N/A,FALSE,"11-NSC"}</definedName>
    <definedName name="wrn.NSC._.Summary." localSheetId="7" hidden="1">{#N/A,#N/A,FALSE,"11-NSC"}</definedName>
    <definedName name="wrn.NSC._.Summary." localSheetId="17" hidden="1">{#N/A,#N/A,FALSE,"11-NSC"}</definedName>
    <definedName name="wrn.NSC._.Summary." hidden="1">{#N/A,#N/A,FALSE,"11-NSC"}</definedName>
    <definedName name="wrn.pipin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14" hidden="1">{"PLANNING",#N/A,FALSE,"A"}</definedName>
    <definedName name="wrn.PLANNING." localSheetId="15" hidden="1">{"PLANNING",#N/A,FALSE,"A"}</definedName>
    <definedName name="wrn.PLANNING." localSheetId="41" hidden="1">{"PLANNING",#N/A,FALSE,"A"}</definedName>
    <definedName name="wrn.PLANNING." localSheetId="40" hidden="1">{"PLANNING",#N/A,FALSE,"A"}</definedName>
    <definedName name="wrn.PLANNING." localSheetId="7" hidden="1">{"PLANNING",#N/A,FALSE,"A"}</definedName>
    <definedName name="wrn.PLANNING." localSheetId="17" hidden="1">{"PLANNING",#N/A,FALSE,"A"}</definedName>
    <definedName name="wrn.PLANNING." hidden="1">{"PLANNING",#N/A,FALSE,"A"}</definedName>
    <definedName name="wrn.PrelimSummary." localSheetId="14" hidden="1">{"Prelim_Summary",#N/A,FALSE,"Summary"}</definedName>
    <definedName name="wrn.PrelimSummary." localSheetId="15" hidden="1">{"Prelim_Summary",#N/A,FALSE,"Summary"}</definedName>
    <definedName name="wrn.PrelimSummary." localSheetId="41" hidden="1">{"Prelim_Summary",#N/A,FALSE,"Summary"}</definedName>
    <definedName name="wrn.PrelimSummary." localSheetId="40" hidden="1">{"Prelim_Summary",#N/A,FALSE,"Summary"}</definedName>
    <definedName name="wrn.PrelimSummary." localSheetId="7" hidden="1">{"Prelim_Summary",#N/A,FALSE,"Summary"}</definedName>
    <definedName name="wrn.PrelimSummary." localSheetId="17" hidden="1">{"Prelim_Summary",#N/A,FALSE,"Summary"}</definedName>
    <definedName name="wrn.PrelimSummary." hidden="1">{"Prelim_Summary",#N/A,FALSE,"Summary"}</definedName>
    <definedName name="wrn.RCC."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4" hidden="1">{#N/A,#N/A,FALSE,"COVER.XLS";#N/A,#N/A,FALSE,"RACT1.XLS";#N/A,#N/A,FALSE,"RACT2.XLS";#N/A,#N/A,FALSE,"ECCMP";#N/A,#N/A,FALSE,"WELDER.XLS"}</definedName>
    <definedName name="wrn.report." localSheetId="15" hidden="1">{#N/A,#N/A,FALSE,"COVER.XLS";#N/A,#N/A,FALSE,"RACT1.XLS";#N/A,#N/A,FALSE,"RACT2.XLS";#N/A,#N/A,FALSE,"ECCMP";#N/A,#N/A,FALSE,"WELDER.XLS"}</definedName>
    <definedName name="wrn.report." localSheetId="17" hidden="1">{#N/A,#N/A,FALSE,"COVER.XLS";#N/A,#N/A,FALSE,"RACT1.XLS";#N/A,#N/A,FALSE,"RACT2.XLS";#N/A,#N/A,FALSE,"ECCMP";#N/A,#N/A,FALSE,"WELDER.XLS"}</definedName>
    <definedName name="wrn.report." hidden="1">{#N/A,#N/A,FALSE,"COVER.XLS";#N/A,#N/A,FALSE,"RACT1.XLS";#N/A,#N/A,FALSE,"RACT2.XLS";#N/A,#N/A,FALSE,"ECCMP";#N/A,#N/A,FALSE,"WELDER.XLS"}</definedName>
    <definedName name="wrn.RPLINS." localSheetId="14" hidden="1">{#N/A,#N/A,FALSE,"str_title";#N/A,#N/A,FALSE,"SUM";#N/A,#N/A,FALSE,"Scope";#N/A,#N/A,FALSE,"PIE-Jn";#N/A,#N/A,FALSE,"PIE-Jn_Hz";#N/A,#N/A,FALSE,"Liq_Plan";#N/A,#N/A,FALSE,"S_Curve";#N/A,#N/A,FALSE,"Liq_Prof";#N/A,#N/A,FALSE,"Man_Pwr";#N/A,#N/A,FALSE,"Man_Prof"}</definedName>
    <definedName name="wrn.RPLINS." localSheetId="15" hidden="1">{#N/A,#N/A,FALSE,"str_title";#N/A,#N/A,FALSE,"SUM";#N/A,#N/A,FALSE,"Scope";#N/A,#N/A,FALSE,"PIE-Jn";#N/A,#N/A,FALSE,"PIE-Jn_Hz";#N/A,#N/A,FALSE,"Liq_Plan";#N/A,#N/A,FALSE,"S_Curve";#N/A,#N/A,FALSE,"Liq_Prof";#N/A,#N/A,FALSE,"Man_Pwr";#N/A,#N/A,FALSE,"Man_Prof"}</definedName>
    <definedName name="wrn.RPLINS." localSheetId="17"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s." localSheetId="14" hidden="1">{#N/A,#N/A,FALSE,"MODULE3"}</definedName>
    <definedName name="wrn.ss." localSheetId="15" hidden="1">{#N/A,#N/A,FALSE,"MODULE3"}</definedName>
    <definedName name="wrn.ss." localSheetId="41" hidden="1">{#N/A,#N/A,FALSE,"MODULE3"}</definedName>
    <definedName name="wrn.ss." localSheetId="40" hidden="1">{#N/A,#N/A,FALSE,"MODULE3"}</definedName>
    <definedName name="wrn.ss." localSheetId="7" hidden="1">{#N/A,#N/A,FALSE,"MODULE3"}</definedName>
    <definedName name="wrn.ss." localSheetId="17" hidden="1">{#N/A,#N/A,FALSE,"MODULE3"}</definedName>
    <definedName name="wrn.ss." hidden="1">{#N/A,#N/A,FALSE,"MODULE3"}</definedName>
    <definedName name="wrn.ss1." localSheetId="14" hidden="1">{"ss",#N/A,FALSE,"MODULE3"}</definedName>
    <definedName name="wrn.ss1." localSheetId="15" hidden="1">{"ss",#N/A,FALSE,"MODULE3"}</definedName>
    <definedName name="wrn.ss1." localSheetId="41" hidden="1">{"ss",#N/A,FALSE,"MODULE3"}</definedName>
    <definedName name="wrn.ss1." localSheetId="40" hidden="1">{"ss",#N/A,FALSE,"MODULE3"}</definedName>
    <definedName name="wrn.ss1." localSheetId="7" hidden="1">{"ss",#N/A,FALSE,"MODULE3"}</definedName>
    <definedName name="wrn.ss1." localSheetId="17" hidden="1">{"ss",#N/A,FALSE,"MODULE3"}</definedName>
    <definedName name="wrn.ss1." hidden="1">{"ss",#N/A,FALSE,"MODULE3"}</definedName>
    <definedName name="wrn.summ1" localSheetId="14" hidden="1">{#N/A,#N/A,FALSE,"COVER1.XLS ";#N/A,#N/A,FALSE,"RACT1.XLS";#N/A,#N/A,FALSE,"RACT2.XLS";#N/A,#N/A,FALSE,"ECCMP";#N/A,#N/A,FALSE,"WELDER.XLS"}</definedName>
    <definedName name="wrn.summ1" localSheetId="15" hidden="1">{#N/A,#N/A,FALSE,"COVER1.XLS ";#N/A,#N/A,FALSE,"RACT1.XLS";#N/A,#N/A,FALSE,"RACT2.XLS";#N/A,#N/A,FALSE,"ECCMP";#N/A,#N/A,FALSE,"WELDER.XLS"}</definedName>
    <definedName name="wrn.summ1" localSheetId="17" hidden="1">{#N/A,#N/A,FALSE,"COVER1.XLS ";#N/A,#N/A,FALSE,"RACT1.XLS";#N/A,#N/A,FALSE,"RACT2.XLS";#N/A,#N/A,FALSE,"ECCMP";#N/A,#N/A,FALSE,"WELDER.XLS"}</definedName>
    <definedName name="wrn.summ1" hidden="1">{#N/A,#N/A,FALSE,"COVER1.XLS ";#N/A,#N/A,FALSE,"RACT1.XLS";#N/A,#N/A,FALSE,"RACT2.XLS";#N/A,#N/A,FALSE,"ECCMP";#N/A,#N/A,FALSE,"WELDER.XLS"}</definedName>
    <definedName name="wrn.summary." localSheetId="14" hidden="1">{"SUMMARY",#N/A,FALSE,"C"}</definedName>
    <definedName name="wrn.summary." localSheetId="15" hidden="1">{"SUMMARY",#N/A,FALSE,"C"}</definedName>
    <definedName name="wrn.summary." localSheetId="41" hidden="1">{"SUMMARY",#N/A,FALSE,"C"}</definedName>
    <definedName name="wrn.summary." localSheetId="40" hidden="1">{"SUMMARY",#N/A,FALSE,"C"}</definedName>
    <definedName name="wrn.summary." localSheetId="7" hidden="1">{"SUMMARY",#N/A,FALSE,"C"}</definedName>
    <definedName name="wrn.summary." localSheetId="17" hidden="1">{"SUMMARY",#N/A,FALSE,"C"}</definedName>
    <definedName name="wrn.summary." hidden="1">{"SUMMARY",#N/A,FALSE,"C"}</definedName>
    <definedName name="wrnbudget" localSheetId="14" hidden="1">{"form-D1",#N/A,FALSE,"FORM-D1";"form-D1_amt",#N/A,FALSE,"FORM-D1"}</definedName>
    <definedName name="wrnbudget" localSheetId="15" hidden="1">{"form-D1",#N/A,FALSE,"FORM-D1";"form-D1_amt",#N/A,FALSE,"FORM-D1"}</definedName>
    <definedName name="wrnbudget" localSheetId="41" hidden="1">{"form-D1",#N/A,FALSE,"FORM-D1";"form-D1_amt",#N/A,FALSE,"FORM-D1"}</definedName>
    <definedName name="wrnbudget" localSheetId="40" hidden="1">{"form-D1",#N/A,FALSE,"FORM-D1";"form-D1_amt",#N/A,FALSE,"FORM-D1"}</definedName>
    <definedName name="wrnbudget" localSheetId="7" hidden="1">{"form-D1",#N/A,FALSE,"FORM-D1";"form-D1_amt",#N/A,FALSE,"FORM-D1"}</definedName>
    <definedName name="wrnbudget" localSheetId="17" hidden="1">{"form-D1",#N/A,FALSE,"FORM-D1";"form-D1_amt",#N/A,FALSE,"FORM-D1"}</definedName>
    <definedName name="wrnbudget" hidden="1">{"form-D1",#N/A,FALSE,"FORM-D1";"form-D1_amt",#N/A,FALSE,"FORM-D1"}</definedName>
    <definedName name="wrnfulla" localSheetId="14" hidden="1">{#N/A,#N/A,TRUE,"Front";#N/A,#N/A,TRUE,"Simple Letter";#N/A,#N/A,TRUE,"Inside";#N/A,#N/A,TRUE,"Contents";#N/A,#N/A,TRUE,"Basis";#N/A,#N/A,TRUE,"Inclusions";#N/A,#N/A,TRUE,"Exclusions";#N/A,#N/A,TRUE,"Areas";#N/A,#N/A,TRUE,"Summary";#N/A,#N/A,TRUE,"Detail"}</definedName>
    <definedName name="wrnfulla" localSheetId="15" hidden="1">{#N/A,#N/A,TRUE,"Front";#N/A,#N/A,TRUE,"Simple Letter";#N/A,#N/A,TRUE,"Inside";#N/A,#N/A,TRUE,"Contents";#N/A,#N/A,TRUE,"Basis";#N/A,#N/A,TRUE,"Inclusions";#N/A,#N/A,TRUE,"Exclusions";#N/A,#N/A,TRUE,"Areas";#N/A,#N/A,TRUE,"Summary";#N/A,#N/A,TRUE,"Detail"}</definedName>
    <definedName name="wrnfulla" localSheetId="41" hidden="1">{#N/A,#N/A,TRUE,"Front";#N/A,#N/A,TRUE,"Simple Letter";#N/A,#N/A,TRUE,"Inside";#N/A,#N/A,TRUE,"Contents";#N/A,#N/A,TRUE,"Basis";#N/A,#N/A,TRUE,"Inclusions";#N/A,#N/A,TRUE,"Exclusions";#N/A,#N/A,TRUE,"Areas";#N/A,#N/A,TRUE,"Summary";#N/A,#N/A,TRUE,"Detail"}</definedName>
    <definedName name="wrnfulla" localSheetId="40" hidden="1">{#N/A,#N/A,TRUE,"Front";#N/A,#N/A,TRUE,"Simple Letter";#N/A,#N/A,TRUE,"Inside";#N/A,#N/A,TRUE,"Contents";#N/A,#N/A,TRUE,"Basis";#N/A,#N/A,TRUE,"Inclusions";#N/A,#N/A,TRUE,"Exclusions";#N/A,#N/A,TRUE,"Areas";#N/A,#N/A,TRUE,"Summary";#N/A,#N/A,TRUE,"Detail"}</definedName>
    <definedName name="wrnfulla" localSheetId="7" hidden="1">{#N/A,#N/A,TRUE,"Front";#N/A,#N/A,TRUE,"Simple Letter";#N/A,#N/A,TRUE,"Inside";#N/A,#N/A,TRUE,"Contents";#N/A,#N/A,TRUE,"Basis";#N/A,#N/A,TRUE,"Inclusions";#N/A,#N/A,TRUE,"Exclusions";#N/A,#N/A,TRUE,"Areas";#N/A,#N/A,TRUE,"Summary";#N/A,#N/A,TRUE,"Detail"}</definedName>
    <definedName name="wrnfulla" localSheetId="17"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tfnd" localSheetId="41">#REF!</definedName>
    <definedName name="wtfnd" localSheetId="40">#REF!</definedName>
    <definedName name="wtfnd" localSheetId="7">#REF!</definedName>
    <definedName name="wtfnd" localSheetId="5">#REF!</definedName>
    <definedName name="wtfnd">#REF!</definedName>
    <definedName name="wtpr" localSheetId="41">#REF!</definedName>
    <definedName name="wtpr" localSheetId="40">#REF!</definedName>
    <definedName name="wtpr" localSheetId="7">#REF!</definedName>
    <definedName name="wtpr" localSheetId="5">#REF!</definedName>
    <definedName name="wtpr">#REF!</definedName>
    <definedName name="wtprca" localSheetId="41">#REF!</definedName>
    <definedName name="wtprca" localSheetId="40">#REF!</definedName>
    <definedName name="wtprca" localSheetId="7">#REF!</definedName>
    <definedName name="wtprca" localSheetId="5">#REF!</definedName>
    <definedName name="wtprca">#REF!</definedName>
    <definedName name="wtsbfd" localSheetId="5">#REF!</definedName>
    <definedName name="wtsbfd">#REF!</definedName>
    <definedName name="wtsub" localSheetId="5">#REF!</definedName>
    <definedName name="wtsub">#REF!</definedName>
    <definedName name="ww" localSheetId="5" hidden="1">#REF!</definedName>
    <definedName name="ww" hidden="1">#REF!</definedName>
    <definedName name="wwqq" localSheetId="5">#REF!</definedName>
    <definedName name="wwqq">#REF!</definedName>
    <definedName name="x" localSheetId="14" hidden="1">{"form-D1",#N/A,FALSE,"FORM-D1";"form-D1_amt",#N/A,FALSE,"FORM-D1"}</definedName>
    <definedName name="x" localSheetId="15" hidden="1">{"form-D1",#N/A,FALSE,"FORM-D1";"form-D1_amt",#N/A,FALSE,"FORM-D1"}</definedName>
    <definedName name="x" localSheetId="41" hidden="1">{"form-D1",#N/A,FALSE,"FORM-D1";"form-D1_amt",#N/A,FALSE,"FORM-D1"}</definedName>
    <definedName name="x" localSheetId="40" hidden="1">{"form-D1",#N/A,FALSE,"FORM-D1";"form-D1_amt",#N/A,FALSE,"FORM-D1"}</definedName>
    <definedName name="x" localSheetId="7" hidden="1">{"form-D1",#N/A,FALSE,"FORM-D1";"form-D1_amt",#N/A,FALSE,"FORM-D1"}</definedName>
    <definedName name="x" localSheetId="17" hidden="1">{"form-D1",#N/A,FALSE,"FORM-D1";"form-D1_amt",#N/A,FALSE,"FORM-D1"}</definedName>
    <definedName name="x" hidden="1">{"form-D1",#N/A,FALSE,"FORM-D1";"form-D1_amt",#N/A,FALSE,"FORM-D1"}</definedName>
    <definedName name="xc" localSheetId="14" hidden="1">{"form-D1",#N/A,FALSE,"FORM-D1";"form-D1_amt",#N/A,FALSE,"FORM-D1"}</definedName>
    <definedName name="xc" localSheetId="15" hidden="1">{"form-D1",#N/A,FALSE,"FORM-D1";"form-D1_amt",#N/A,FALSE,"FORM-D1"}</definedName>
    <definedName name="xc" localSheetId="41" hidden="1">{"form-D1",#N/A,FALSE,"FORM-D1";"form-D1_amt",#N/A,FALSE,"FORM-D1"}</definedName>
    <definedName name="xc" localSheetId="40" hidden="1">{"form-D1",#N/A,FALSE,"FORM-D1";"form-D1_amt",#N/A,FALSE,"FORM-D1"}</definedName>
    <definedName name="xc" localSheetId="7" hidden="1">{"form-D1",#N/A,FALSE,"FORM-D1";"form-D1_amt",#N/A,FALSE,"FORM-D1"}</definedName>
    <definedName name="xc" localSheetId="17" hidden="1">{"form-D1",#N/A,FALSE,"FORM-D1";"form-D1_amt",#N/A,FALSE,"FORM-D1"}</definedName>
    <definedName name="xc" hidden="1">{"form-D1",#N/A,FALSE,"FORM-D1";"form-D1_amt",#N/A,FALSE,"FORM-D1"}</definedName>
    <definedName name="xcxf" localSheetId="41">#REF!</definedName>
    <definedName name="xcxf" localSheetId="40">#REF!</definedName>
    <definedName name="xcxf" localSheetId="7">#REF!</definedName>
    <definedName name="xcxf" localSheetId="5">#REF!</definedName>
    <definedName name="xcxf">#REF!</definedName>
    <definedName name="xgdep" localSheetId="41">#REF!</definedName>
    <definedName name="xgdep" localSheetId="40">#REF!</definedName>
    <definedName name="xgdep" localSheetId="7">#REF!</definedName>
    <definedName name="xgdep" localSheetId="5">#REF!</definedName>
    <definedName name="xgdep">#REF!</definedName>
    <definedName name="xglen" localSheetId="41">#REF!</definedName>
    <definedName name="xglen" localSheetId="40">#REF!</definedName>
    <definedName name="xglen" localSheetId="7">#REF!</definedName>
    <definedName name="xglen" localSheetId="5">#REF!</definedName>
    <definedName name="xglen">#REF!</definedName>
    <definedName name="xgwd" localSheetId="5">#REF!</definedName>
    <definedName name="xgwd">#REF!</definedName>
    <definedName name="xsa" localSheetId="5">#REF!</definedName>
    <definedName name="xsa">#REF!</definedName>
    <definedName name="xsaa" localSheetId="19">City&amp;" "&amp;State</definedName>
    <definedName name="xsaa" localSheetId="2">City&amp;" "&amp;State</definedName>
    <definedName name="xsaa" localSheetId="14">City&amp;" "&amp;State</definedName>
    <definedName name="xsaa" localSheetId="1">City&amp;" "&amp;State</definedName>
    <definedName name="xsaa" localSheetId="33">City&amp;" "&amp;State</definedName>
    <definedName name="xsaa" localSheetId="15">City&amp;" "&amp;State</definedName>
    <definedName name="xsaa" localSheetId="0">City&amp;" "&amp;State</definedName>
    <definedName name="xsaa" localSheetId="4">City&amp;" "&amp;State</definedName>
    <definedName name="xsaa" localSheetId="41">City&amp;" "&amp;State</definedName>
    <definedName name="xsaa" localSheetId="40">City&amp;" "&amp;State</definedName>
    <definedName name="xsaa" localSheetId="7">City&amp;" "&amp;State</definedName>
    <definedName name="xsaa" localSheetId="3">City&amp;" "&amp;State</definedName>
    <definedName name="xsaa" localSheetId="5">City&amp;" "&amp;State</definedName>
    <definedName name="xsaa" localSheetId="17">City&amp;" "&amp;State</definedName>
    <definedName name="xsaa">City&amp;" "&amp;State</definedName>
    <definedName name="xsddd" localSheetId="41">#REF!</definedName>
    <definedName name="xsddd" localSheetId="40">#REF!</definedName>
    <definedName name="xsddd" localSheetId="7">#REF!</definedName>
    <definedName name="xsddd" localSheetId="5">#REF!</definedName>
    <definedName name="xsddd">#REF!</definedName>
    <definedName name="xss" localSheetId="19">City&amp;" "&amp;State</definedName>
    <definedName name="xss" localSheetId="2">City&amp;" "&amp;State</definedName>
    <definedName name="xss" localSheetId="14">City&amp;" "&amp;State</definedName>
    <definedName name="xss" localSheetId="1">City&amp;" "&amp;State</definedName>
    <definedName name="xss" localSheetId="33">City&amp;" "&amp;State</definedName>
    <definedName name="xss" localSheetId="15">City&amp;" "&amp;State</definedName>
    <definedName name="xss" localSheetId="0">City&amp;" "&amp;State</definedName>
    <definedName name="xss" localSheetId="4">City&amp;" "&amp;State</definedName>
    <definedName name="xss" localSheetId="41">City&amp;" "&amp;State</definedName>
    <definedName name="xss" localSheetId="40">City&amp;" "&amp;State</definedName>
    <definedName name="xss" localSheetId="7">City&amp;" "&amp;State</definedName>
    <definedName name="xss" localSheetId="3">City&amp;" "&amp;State</definedName>
    <definedName name="xss" localSheetId="5">City&amp;" "&amp;State</definedName>
    <definedName name="xss" localSheetId="17">City&amp;" "&amp;State</definedName>
    <definedName name="xss">City&amp;" "&amp;State</definedName>
    <definedName name="xxx" localSheetId="41">#REF!</definedName>
    <definedName name="xxx" localSheetId="40">#REF!</definedName>
    <definedName name="xxx" localSheetId="7">#REF!</definedName>
    <definedName name="xxx" localSheetId="5">#REF!</definedName>
    <definedName name="xxx">#REF!</definedName>
    <definedName name="xyz" localSheetId="41">#REF!</definedName>
    <definedName name="xyz" localSheetId="7">#REF!</definedName>
    <definedName name="xyz" localSheetId="5">#REF!</definedName>
    <definedName name="xyz">#REF!</definedName>
    <definedName name="xzccxz" localSheetId="41">#REF!</definedName>
    <definedName name="xzccxz" localSheetId="7">#REF!</definedName>
    <definedName name="xzccxz" localSheetId="5">#REF!</definedName>
    <definedName name="xzccxz">#REF!</definedName>
    <definedName name="xzsxas" localSheetId="41">[22]工地管理費!#REF!</definedName>
    <definedName name="xzsxas" localSheetId="40">[22]工地管理費!#REF!</definedName>
    <definedName name="xzsxas" localSheetId="7">[22]工地管理費!#REF!</definedName>
    <definedName name="xzsxas" localSheetId="5">[22]工地管理費!#REF!</definedName>
    <definedName name="xzsxas" localSheetId="17">[22]工地管理費!#REF!</definedName>
    <definedName name="xzsxas">[22]工地管理費!#REF!</definedName>
    <definedName name="y" localSheetId="41">#REF!</definedName>
    <definedName name="y" localSheetId="40">#REF!</definedName>
    <definedName name="y" localSheetId="7">#REF!</definedName>
    <definedName name="y" localSheetId="5">#REF!</definedName>
    <definedName name="y">#REF!</definedName>
    <definedName name="yhj" localSheetId="41">#REF!</definedName>
    <definedName name="yhj" localSheetId="7">#REF!</definedName>
    <definedName name="yhj" localSheetId="5">#REF!</definedName>
    <definedName name="yhj">#REF!</definedName>
    <definedName name="Z" localSheetId="14" hidden="1">{"ss",#N/A,FALSE,"MODULE3"}</definedName>
    <definedName name="Z" localSheetId="15" hidden="1">{"ss",#N/A,FALSE,"MODULE3"}</definedName>
    <definedName name="Z" localSheetId="41" hidden="1">{"ss",#N/A,FALSE,"MODULE3"}</definedName>
    <definedName name="Z" localSheetId="40" hidden="1">{"ss",#N/A,FALSE,"MODULE3"}</definedName>
    <definedName name="Z" localSheetId="7" hidden="1">{"ss",#N/A,FALSE,"MODULE3"}</definedName>
    <definedName name="Z" localSheetId="17" hidden="1">{"ss",#N/A,FALSE,"MODULE3"}</definedName>
    <definedName name="Z" hidden="1">{"ss",#N/A,FALSE,"MODULE3"}</definedName>
    <definedName name="zaszqaz" localSheetId="41">#REF!</definedName>
    <definedName name="zaszqaz" localSheetId="40">#REF!</definedName>
    <definedName name="zaszqaz" localSheetId="7">#REF!</definedName>
    <definedName name="zaszqaz" localSheetId="5">#REF!</definedName>
    <definedName name="zaszqaz">#REF!</definedName>
    <definedName name="Zip1" localSheetId="14" hidden="1">{#N/A,#N/A,TRUE,"Front";#N/A,#N/A,TRUE,"Simple Letter";#N/A,#N/A,TRUE,"Inside";#N/A,#N/A,TRUE,"Contents";#N/A,#N/A,TRUE,"Basis";#N/A,#N/A,TRUE,"Inclusions";#N/A,#N/A,TRUE,"Exclusions";#N/A,#N/A,TRUE,"Areas";#N/A,#N/A,TRUE,"Summary";#N/A,#N/A,TRUE,"Detail"}</definedName>
    <definedName name="Zip1" localSheetId="15" hidden="1">{#N/A,#N/A,TRUE,"Front";#N/A,#N/A,TRUE,"Simple Letter";#N/A,#N/A,TRUE,"Inside";#N/A,#N/A,TRUE,"Contents";#N/A,#N/A,TRUE,"Basis";#N/A,#N/A,TRUE,"Inclusions";#N/A,#N/A,TRUE,"Exclusions";#N/A,#N/A,TRUE,"Areas";#N/A,#N/A,TRUE,"Summary";#N/A,#N/A,TRUE,"Detail"}</definedName>
    <definedName name="Zip1" localSheetId="41" hidden="1">{#N/A,#N/A,TRUE,"Front";#N/A,#N/A,TRUE,"Simple Letter";#N/A,#N/A,TRUE,"Inside";#N/A,#N/A,TRUE,"Contents";#N/A,#N/A,TRUE,"Basis";#N/A,#N/A,TRUE,"Inclusions";#N/A,#N/A,TRUE,"Exclusions";#N/A,#N/A,TRUE,"Areas";#N/A,#N/A,TRUE,"Summary";#N/A,#N/A,TRUE,"Detail"}</definedName>
    <definedName name="Zip1" localSheetId="40" hidden="1">{#N/A,#N/A,TRUE,"Front";#N/A,#N/A,TRUE,"Simple Letter";#N/A,#N/A,TRUE,"Inside";#N/A,#N/A,TRUE,"Contents";#N/A,#N/A,TRUE,"Basis";#N/A,#N/A,TRUE,"Inclusions";#N/A,#N/A,TRUE,"Exclusions";#N/A,#N/A,TRUE,"Areas";#N/A,#N/A,TRUE,"Summary";#N/A,#N/A,TRUE,"Detail"}</definedName>
    <definedName name="Zip1" localSheetId="7" hidden="1">{#N/A,#N/A,TRUE,"Front";#N/A,#N/A,TRUE,"Simple Letter";#N/A,#N/A,TRUE,"Inside";#N/A,#N/A,TRUE,"Contents";#N/A,#N/A,TRUE,"Basis";#N/A,#N/A,TRUE,"Inclusions";#N/A,#N/A,TRUE,"Exclusions";#N/A,#N/A,TRUE,"Areas";#N/A,#N/A,TRUE,"Summary";#N/A,#N/A,TRUE,"Detail"}</definedName>
    <definedName name="Zip1" localSheetId="17" hidden="1">{#N/A,#N/A,TRUE,"Front";#N/A,#N/A,TRUE,"Simple Letter";#N/A,#N/A,TRUE,"Inside";#N/A,#N/A,TRUE,"Contents";#N/A,#N/A,TRUE,"Basis";#N/A,#N/A,TRUE,"Inclusions";#N/A,#N/A,TRUE,"Exclusions";#N/A,#N/A,TRUE,"Areas";#N/A,#N/A,TRUE,"Summary";#N/A,#N/A,TRUE,"Detail"}</definedName>
    <definedName name="Zip1" hidden="1">{#N/A,#N/A,TRUE,"Front";#N/A,#N/A,TRUE,"Simple Letter";#N/A,#N/A,TRUE,"Inside";#N/A,#N/A,TRUE,"Contents";#N/A,#N/A,TRUE,"Basis";#N/A,#N/A,TRUE,"Inclusions";#N/A,#N/A,TRUE,"Exclusions";#N/A,#N/A,TRUE,"Areas";#N/A,#N/A,TRUE,"Summary";#N/A,#N/A,TRUE,"Detail"}</definedName>
    <definedName name="zxgsdfg" localSheetId="14" hidden="1">{"'Bill No. 7'!$A$1:$G$32"}</definedName>
    <definedName name="zxgsdfg" localSheetId="15" hidden="1">{"'Bill No. 7'!$A$1:$G$32"}</definedName>
    <definedName name="zxgsdfg" localSheetId="41" hidden="1">{"'Bill No. 7'!$A$1:$G$32"}</definedName>
    <definedName name="zxgsdfg" localSheetId="40" hidden="1">{"'Bill No. 7'!$A$1:$G$32"}</definedName>
    <definedName name="zxgsdfg" localSheetId="7" hidden="1">{"'Bill No. 7'!$A$1:$G$32"}</definedName>
    <definedName name="zxgsdfg" localSheetId="17" hidden="1">{"'Bill No. 7'!$A$1:$G$32"}</definedName>
    <definedName name="zxgsdfg" hidden="1">{"'Bill No. 7'!$A$1:$G$32"}</definedName>
    <definedName name="전체" localSheetId="5">#REF!</definedName>
    <definedName name="전체">#REF!</definedName>
    <definedName name="人數" localSheetId="5">[92]工地管理費!#REF!</definedName>
    <definedName name="人數">[92]工地管理費!#REF!</definedName>
    <definedName name="估" localSheetId="41">#REF!</definedName>
    <definedName name="估" localSheetId="40">#REF!</definedName>
    <definedName name="估" localSheetId="7">#REF!</definedName>
    <definedName name="估" localSheetId="5">#REF!</definedName>
    <definedName name="估">#REF!</definedName>
    <definedName name="保率" localSheetId="41">#REF!</definedName>
    <definedName name="保率" localSheetId="7">#REF!</definedName>
    <definedName name="保率" localSheetId="5">#REF!</definedName>
    <definedName name="保率">#REF!</definedName>
    <definedName name="修正差額" localSheetId="41">#REF!</definedName>
    <definedName name="修正差額" localSheetId="7">#REF!</definedName>
    <definedName name="修正差額" localSheetId="5">#REF!</definedName>
    <definedName name="修正差額">#REF!</definedName>
    <definedName name="修正營業稅" localSheetId="5">#REF!</definedName>
    <definedName name="修正營業稅">#REF!</definedName>
    <definedName name="修正管理費" localSheetId="5">#REF!</definedName>
    <definedName name="修正管理費">#REF!</definedName>
    <definedName name="利潤" localSheetId="5">#REF!</definedName>
    <definedName name="利潤">#REF!</definedName>
    <definedName name="利潤率" localSheetId="5">#REF!</definedName>
    <definedName name="利潤率">#REF!</definedName>
    <definedName name="合約" localSheetId="5">#REF!</definedName>
    <definedName name="合約">#REF!</definedName>
    <definedName name="合約代號">[72]JV請款!$A$3:$A$1615</definedName>
    <definedName name="合約編號" localSheetId="41">#REF!</definedName>
    <definedName name="合約編號" localSheetId="40">#REF!</definedName>
    <definedName name="合約編號" localSheetId="7">#REF!</definedName>
    <definedName name="合約編號" localSheetId="5">#REF!</definedName>
    <definedName name="合約編號">#REF!</definedName>
    <definedName name="合約項目">[93]合約項目!$A$61:$G$804</definedName>
    <definedName name="噴凝土area" localSheetId="41">#REF!</definedName>
    <definedName name="噴凝土area" localSheetId="40">#REF!</definedName>
    <definedName name="噴凝土area" localSheetId="7">#REF!</definedName>
    <definedName name="噴凝土area" localSheetId="5">#REF!</definedName>
    <definedName name="噴凝土area">#REF!</definedName>
    <definedName name="圖片13" localSheetId="41">#REF!</definedName>
    <definedName name="圖片13" localSheetId="7">#REF!</definedName>
    <definedName name="圖片13" localSheetId="5">#REF!</definedName>
    <definedName name="圖片13">#REF!</definedName>
    <definedName name="圖片14" localSheetId="41">#REF!</definedName>
    <definedName name="圖片14" localSheetId="7">#REF!</definedName>
    <definedName name="圖片14" localSheetId="5">#REF!</definedName>
    <definedName name="圖片14">#REF!</definedName>
    <definedName name="土方area" localSheetId="5">#REF!</definedName>
    <definedName name="土方area">#REF!</definedName>
    <definedName name="地點">[94]Data_INPUT!$B$7</definedName>
    <definedName name="守衛室１">[95]細目!$G$631</definedName>
    <definedName name="守衛室２">[95]細目!$K$631</definedName>
    <definedName name="寄標日">[94]Data_INPUT!$B$9</definedName>
    <definedName name="實支單價" localSheetId="41">#REF!</definedName>
    <definedName name="實支單價" localSheetId="40">#REF!</definedName>
    <definedName name="實支單價" localSheetId="7">#REF!</definedName>
    <definedName name="實支單價" localSheetId="5">#REF!</definedName>
    <definedName name="實支單價">#REF!</definedName>
    <definedName name="實支數量" localSheetId="41">#REF!</definedName>
    <definedName name="實支數量" localSheetId="7">#REF!</definedName>
    <definedName name="實支數量" localSheetId="5">#REF!</definedName>
    <definedName name="實支數量">#REF!</definedName>
    <definedName name="實支金額" localSheetId="41">#REF!</definedName>
    <definedName name="實支金額" localSheetId="7">#REF!</definedName>
    <definedName name="實支金額" localSheetId="5">#REF!</definedName>
    <definedName name="實支金額">#REF!</definedName>
    <definedName name="工____程____項____目" localSheetId="5">#REF!</definedName>
    <definedName name="工____程____項____目">#REF!</definedName>
    <definedName name="工務所設備" localSheetId="5">[92]工地管理費!#REF!</definedName>
    <definedName name="工務所設備">[92]工地管理費!#REF!</definedName>
    <definedName name="工務用車" localSheetId="5">[92]工地管理費!#REF!</definedName>
    <definedName name="工務用車">[92]工地管理費!#REF!</definedName>
    <definedName name="工地事務費" localSheetId="5">[92]工地管理費!#REF!</definedName>
    <definedName name="工地事務費">[92]工地管理費!#REF!</definedName>
    <definedName name="工場内部壁１">[95]細目!$G$204</definedName>
    <definedName name="工場内部壁２">[95]細目!$K$204</definedName>
    <definedName name="工場内部天井１">[95]細目!$G$273</definedName>
    <definedName name="工場内部天井２">[95]細目!$K$273</definedName>
    <definedName name="工場内部天井ドル">[95]細目!$S$273</definedName>
    <definedName name="工場内部床１">[95]細目!$G$184</definedName>
    <definedName name="工場内部床２">[95]細目!$K$184</definedName>
    <definedName name="工場内部建具１">[95]細目!$G$260</definedName>
    <definedName name="工場内部建具２">[95]細目!$K$260</definedName>
    <definedName name="工場内部建具ドル">[95]細目!$S$260</definedName>
    <definedName name="工場内部雑１">[95]細目!$G$314</definedName>
    <definedName name="工場内部雑2">[95]細目!$K$314</definedName>
    <definedName name="工場土工事１">[95]細目!$G$18</definedName>
    <definedName name="工場土工事２">[95]細目!$K$18</definedName>
    <definedName name="工場外壁１">[95]細目!$G$105</definedName>
    <definedName name="工場外壁２">[95]細目!$K$105</definedName>
    <definedName name="工場外部建具１">[95]細目!$G$167</definedName>
    <definedName name="工場外部建具２">[95]細目!$K$167</definedName>
    <definedName name="工場外部建具ドル">[95]細目!$S$167</definedName>
    <definedName name="工場外部雑１">[95]細目!$G$176</definedName>
    <definedName name="工場外部雑２">[95]細目!$K$176</definedName>
    <definedName name="工場屋根１">[95]細目!$G$95</definedName>
    <definedName name="工場屋根２">[95]細目!$K$95</definedName>
    <definedName name="工場屋根ドル">[95]細目!$S$95</definedName>
    <definedName name="工場躯体１">[95]細目!$G$65</definedName>
    <definedName name="工場躯体２">[95]細目!$K$65</definedName>
    <definedName name="工料" localSheetId="41">#REF!</definedName>
    <definedName name="工料" localSheetId="40">#REF!</definedName>
    <definedName name="工料" localSheetId="7">#REF!</definedName>
    <definedName name="工料" localSheetId="5">#REF!</definedName>
    <definedName name="工料">#REF!</definedName>
    <definedName name="工程毛利">[92]總價分析!$H$30</definedName>
    <definedName name="工程總價" localSheetId="41">#REF!</definedName>
    <definedName name="工程總價" localSheetId="40">#REF!</definedName>
    <definedName name="工程總價" localSheetId="7">#REF!</definedName>
    <definedName name="工程總價" localSheetId="5">#REF!</definedName>
    <definedName name="工程總價">#REF!</definedName>
    <definedName name="工程金額" localSheetId="41">#REF!</definedName>
    <definedName name="工程金額" localSheetId="7">#REF!</definedName>
    <definedName name="工程金額" localSheetId="5">#REF!</definedName>
    <definedName name="工程金額">#REF!</definedName>
    <definedName name="工程類">[96]工程類!$A$4:$K$204</definedName>
    <definedName name="所需工期" localSheetId="41">#REF!</definedName>
    <definedName name="所需工期" localSheetId="40">#REF!</definedName>
    <definedName name="所需工期" localSheetId="7">#REF!</definedName>
    <definedName name="所需工期" localSheetId="5">#REF!</definedName>
    <definedName name="所需工期">#REF!</definedName>
    <definedName name="承" localSheetId="41">#REF!</definedName>
    <definedName name="承" localSheetId="7">#REF!</definedName>
    <definedName name="承" localSheetId="5">#REF!</definedName>
    <definedName name="承">#REF!</definedName>
    <definedName name="承攬單" localSheetId="41">#REF!</definedName>
    <definedName name="承攬單" localSheetId="7">#REF!</definedName>
    <definedName name="承攬單" localSheetId="5">#REF!</definedName>
    <definedName name="承攬單">#REF!</definedName>
    <definedName name="掛率" localSheetId="5">#REF!</definedName>
    <definedName name="掛率">#REF!</definedName>
    <definedName name="支保area" localSheetId="5">#REF!</definedName>
    <definedName name="支保area">#REF!</definedName>
    <definedName name="數量" localSheetId="5">#REF!</definedName>
    <definedName name="數量">#REF!</definedName>
    <definedName name="方式">[94]Data_INPUT!$B$8</definedName>
    <definedName name="未稅總工程費">[92]總價分析!$H$32</definedName>
    <definedName name="材料" localSheetId="41">#REF!</definedName>
    <definedName name="材料" localSheetId="40">#REF!</definedName>
    <definedName name="材料" localSheetId="7">#REF!</definedName>
    <definedName name="材料" localSheetId="5">#REF!</definedName>
    <definedName name="材料">#REF!</definedName>
    <definedName name="業主追加減數量" localSheetId="41">#REF!</definedName>
    <definedName name="業主追加減數量" localSheetId="7">#REF!</definedName>
    <definedName name="業主追加減數量" localSheetId="5">#REF!</definedName>
    <definedName name="業主追加減數量">#REF!</definedName>
    <definedName name="模板area" localSheetId="41">#REF!</definedName>
    <definedName name="模板area" localSheetId="7">#REF!</definedName>
    <definedName name="模板area" localSheetId="5">#REF!</definedName>
    <definedName name="模板area">#REF!</definedName>
    <definedName name="檔名">[94]Data_INPUT!$B$3</definedName>
    <definedName name="權重" localSheetId="41">#REF!</definedName>
    <definedName name="權重" localSheetId="40">#REF!</definedName>
    <definedName name="權重" localSheetId="7">#REF!</definedName>
    <definedName name="權重" localSheetId="5">#REF!</definedName>
    <definedName name="權重">#REF!</definedName>
    <definedName name="比" localSheetId="41">#REF!</definedName>
    <definedName name="比" localSheetId="7">#REF!</definedName>
    <definedName name="比" localSheetId="5">#REF!</definedName>
    <definedName name="比">#REF!</definedName>
    <definedName name="比價單">#N/A</definedName>
    <definedName name="比價單新">#N/A</definedName>
    <definedName name="流程編號">[93]流程編號!$A$5:$B$16</definedName>
    <definedName name="混凝土area" localSheetId="41">#REF!</definedName>
    <definedName name="混凝土area" localSheetId="40">#REF!</definedName>
    <definedName name="混凝土area" localSheetId="7">#REF!</definedName>
    <definedName name="混凝土area" localSheetId="5">#REF!</definedName>
    <definedName name="混凝土area">#REF!</definedName>
    <definedName name="瀝青area" localSheetId="41">#REF!</definedName>
    <definedName name="瀝青area" localSheetId="7">#REF!</definedName>
    <definedName name="瀝青area" localSheetId="5">#REF!</definedName>
    <definedName name="瀝青area">#REF!</definedName>
    <definedName name="稅率" localSheetId="41">#REF!</definedName>
    <definedName name="稅率" localSheetId="7">#REF!</definedName>
    <definedName name="稅率" localSheetId="5">#REF!</definedName>
    <definedName name="稅率">#REF!</definedName>
    <definedName name="空白表格" localSheetId="5">#REF!</definedName>
    <definedName name="空白表格">#REF!</definedName>
    <definedName name="第___01___期___工___程___估___驗___單___附___表" localSheetId="5">#REF!</definedName>
    <definedName name="第___01___期___工___程___估___驗___單___附___表">#REF!</definedName>
    <definedName name="第5次變更追加">'[97]第2~5頁'!$L$17</definedName>
    <definedName name="第5次變更追減">'[97]第2~5頁'!$M$17</definedName>
    <definedName name="管理内部壁１">[95]細目!$G$504</definedName>
    <definedName name="管理内部壁２">[95]細目!$K$504</definedName>
    <definedName name="管理内部天井１">[95]細目!$G$563</definedName>
    <definedName name="管理内部天井２">[95]細目!$K$563</definedName>
    <definedName name="管理内部床１">[95]細目!$G$486</definedName>
    <definedName name="管理内部床２">[95]細目!$K$486</definedName>
    <definedName name="管理内部建具１">[95]細目!$G$549</definedName>
    <definedName name="管理内部建具２">[95]細目!$K$549</definedName>
    <definedName name="管理内部建具ドル">[95]細目!$S$549</definedName>
    <definedName name="管理内部雑１">[95]細目!$G$584</definedName>
    <definedName name="管理内部雑２">[95]細目!$K$584</definedName>
    <definedName name="管理土工事１">[95]細目!$G$355</definedName>
    <definedName name="管理土工事２">[95]細目!$K$355</definedName>
    <definedName name="管理外壁１">[95]細目!$G$426</definedName>
    <definedName name="管理外壁２">[95]細目!$K$426</definedName>
    <definedName name="管理外部建具１">[95]細目!$G$452</definedName>
    <definedName name="管理外部建具２">[95]細目!$K$452</definedName>
    <definedName name="管理外部建具ドル">[95]細目!$S$452</definedName>
    <definedName name="管理外部雑１">[95]細目!$G$463</definedName>
    <definedName name="管理外部雑２">[95]細目!$K$463</definedName>
    <definedName name="管理屋根１">[95]細目!$G$416</definedName>
    <definedName name="管理屋根２">[95]細目!$K$416</definedName>
    <definedName name="管理效能" localSheetId="41">#REF!</definedName>
    <definedName name="管理效能" localSheetId="40">#REF!</definedName>
    <definedName name="管理效能" localSheetId="7">#REF!</definedName>
    <definedName name="管理效能" localSheetId="5">#REF!</definedName>
    <definedName name="管理效能">#REF!</definedName>
    <definedName name="管理費" localSheetId="41">#REF!</definedName>
    <definedName name="管理費" localSheetId="7">#REF!</definedName>
    <definedName name="管理費" localSheetId="5">#REF!</definedName>
    <definedName name="管理費">#REF!</definedName>
    <definedName name="管理躯体１">[95]細目!$G$395</definedName>
    <definedName name="管理躯体２">[95]細目!$K$395</definedName>
    <definedName name="篩選" localSheetId="41">#REF!</definedName>
    <definedName name="篩選" localSheetId="40">#REF!</definedName>
    <definedName name="篩選" localSheetId="7">#REF!</definedName>
    <definedName name="篩選" localSheetId="5">#REF!</definedName>
    <definedName name="篩選">#REF!</definedName>
    <definedName name="編號" localSheetId="41">#REF!</definedName>
    <definedName name="編號" localSheetId="7">#REF!</definedName>
    <definedName name="編號" localSheetId="5">#REF!</definedName>
    <definedName name="編號">#REF!</definedName>
    <definedName name="編號篩選" localSheetId="41">#REF!</definedName>
    <definedName name="編號篩選" localSheetId="7">#REF!</definedName>
    <definedName name="編號篩選" localSheetId="5">#REF!</definedName>
    <definedName name="編號篩選">#REF!</definedName>
    <definedName name="設計">[94]Data_INPUT!$B$6</definedName>
    <definedName name="財務稅捐支出" localSheetId="41">[92]工地管理費!#REF!</definedName>
    <definedName name="財務稅捐支出" localSheetId="40">[92]工地管理費!#REF!</definedName>
    <definedName name="財務稅捐支出" localSheetId="7">[92]工地管理費!#REF!</definedName>
    <definedName name="財務稅捐支出" localSheetId="5">[92]工地管理費!#REF!</definedName>
    <definedName name="財務稅捐支出">[92]工地管理費!#REF!</definedName>
    <definedName name="費用類">[96]費用類!$A$4:$J$168</definedName>
    <definedName name="鋪面area" localSheetId="41">#REF!</definedName>
    <definedName name="鋪面area" localSheetId="40">#REF!</definedName>
    <definedName name="鋪面area" localSheetId="7">#REF!</definedName>
    <definedName name="鋪面area" localSheetId="5">#REF!</definedName>
    <definedName name="鋪面area">#REF!</definedName>
    <definedName name="鋼筋area" localSheetId="41">#REF!</definedName>
    <definedName name="鋼筋area" localSheetId="7">#REF!</definedName>
    <definedName name="鋼筋area" localSheetId="5">#REF!</definedName>
    <definedName name="鋼筋area">#REF!</definedName>
    <definedName name="開標日">[94]Data_INPUT!$B$10</definedName>
    <definedName name="隧挖area" localSheetId="41">#REF!</definedName>
    <definedName name="隧挖area" localSheetId="40">#REF!</definedName>
    <definedName name="隧挖area" localSheetId="7">#REF!</definedName>
    <definedName name="隧挖area" localSheetId="5">#REF!</definedName>
    <definedName name="隧挖area">#REF!</definedName>
    <definedName name="零頭修正" localSheetId="41">#REF!</definedName>
    <definedName name="零頭修正" localSheetId="7">#REF!</definedName>
    <definedName name="零頭修正" localSheetId="5">#REF!</definedName>
    <definedName name="零頭修正">#REF!</definedName>
    <definedName name="需要人員" localSheetId="41">#REF!</definedName>
    <definedName name="需要人員" localSheetId="7">#REF!</definedName>
    <definedName name="需要人員" localSheetId="5">#REF!</definedName>
    <definedName name="需要人員">#REF!</definedName>
    <definedName name="項目" localSheetId="5">#REF!</definedName>
    <definedName name="項目">#REF!</definedName>
    <definedName name="預算資料">'[98]原預算資料-92.3.27'!$A$4:$N$465</definedName>
    <definedName name="顧問保全勞工費" localSheetId="41">[99]工務所費用!#REF!</definedName>
    <definedName name="顧問保全勞工費" localSheetId="40">[99]工務所費用!#REF!</definedName>
    <definedName name="顧問保全勞工費" localSheetId="7">[99]工務所費用!#REF!</definedName>
    <definedName name="顧問保全勞工費" localSheetId="5">[99]工務所費用!#REF!</definedName>
    <definedName name="顧問保全勞工費" localSheetId="17">[99]工務所費用!#REF!</definedName>
    <definedName name="顧問保全勞工費">[99]工務所費用!#REF!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45" i="8" l="1"/>
  <c r="U45" i="8"/>
  <c r="U44" i="8"/>
  <c r="C101" i="49"/>
  <c r="F35" i="8"/>
  <c r="F31" i="8"/>
  <c r="F27" i="8"/>
  <c r="V49" i="8"/>
  <c r="V50" i="8"/>
  <c r="C36" i="8"/>
  <c r="C37" i="8"/>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J35" i="8"/>
  <c r="J37" i="8"/>
  <c r="AC14" i="60"/>
  <c r="AD14" i="60"/>
  <c r="AC5" i="60"/>
  <c r="AD5" i="60"/>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H8" i="8"/>
  <c r="J2" i="1"/>
  <c r="U26" i="8"/>
  <c r="U27" i="8"/>
  <c r="U28" i="8"/>
  <c r="U29" i="8"/>
  <c r="U25" i="8"/>
  <c r="U30" i="8"/>
  <c r="U42" i="8"/>
  <c r="U41" i="8"/>
  <c r="U40" i="8"/>
  <c r="U39" i="8"/>
  <c r="U23" i="8"/>
  <c r="U24" i="8"/>
  <c r="U14" i="8"/>
  <c r="AE33" i="8"/>
  <c r="AE32" i="8"/>
  <c r="G2" i="67"/>
  <c r="J6" i="67"/>
  <c r="J8" i="67"/>
  <c r="C6" i="67"/>
  <c r="M3592" i="1"/>
  <c r="AL88" i="60"/>
  <c r="AM88" i="60"/>
  <c r="AI61" i="60"/>
  <c r="AJ61" i="60"/>
  <c r="AF70" i="60"/>
  <c r="AF41" i="60"/>
  <c r="AG41" i="60"/>
  <c r="AF32" i="60"/>
  <c r="AG32" i="60"/>
  <c r="AF23" i="60"/>
  <c r="AO32" i="60"/>
  <c r="AP32" i="60"/>
  <c r="P3225" i="1"/>
  <c r="AL23" i="60"/>
  <c r="AM23" i="60"/>
  <c r="AL32" i="60"/>
  <c r="AM32" i="60"/>
  <c r="AI32" i="60"/>
  <c r="AJ32" i="60"/>
  <c r="P1013" i="1"/>
  <c r="H80" i="49"/>
  <c r="D72" i="49"/>
  <c r="E72" i="49"/>
  <c r="F72" i="49"/>
  <c r="G72" i="49"/>
  <c r="D58" i="49"/>
  <c r="E58" i="49"/>
  <c r="F58" i="49"/>
  <c r="G58" i="49"/>
  <c r="G83" i="49"/>
  <c r="F83" i="49"/>
  <c r="E83" i="49"/>
  <c r="D83" i="49"/>
  <c r="C83" i="49"/>
  <c r="G81" i="49"/>
  <c r="F81" i="49"/>
  <c r="E81" i="49"/>
  <c r="D81" i="49"/>
  <c r="C81" i="49"/>
  <c r="G79" i="49"/>
  <c r="F79" i="49"/>
  <c r="E79" i="49"/>
  <c r="D79" i="49"/>
  <c r="C79" i="49"/>
  <c r="G77" i="49"/>
  <c r="F77" i="49"/>
  <c r="E77" i="49"/>
  <c r="D77" i="49"/>
  <c r="C77" i="49"/>
  <c r="G75" i="49"/>
  <c r="F75" i="49"/>
  <c r="E75" i="49"/>
  <c r="D75" i="49"/>
  <c r="C75" i="49"/>
  <c r="G71" i="49"/>
  <c r="F71" i="49"/>
  <c r="E71" i="49"/>
  <c r="D71" i="49"/>
  <c r="C71" i="49"/>
  <c r="G69" i="49"/>
  <c r="F69" i="49"/>
  <c r="E69" i="49"/>
  <c r="D69" i="49"/>
  <c r="C69" i="49"/>
  <c r="G67" i="49"/>
  <c r="F67" i="49"/>
  <c r="E67" i="49"/>
  <c r="D67" i="49"/>
  <c r="C67" i="49"/>
  <c r="Q16" i="49"/>
  <c r="Q13" i="49"/>
  <c r="I30" i="49"/>
  <c r="H30" i="49"/>
  <c r="G30" i="49"/>
  <c r="F30" i="49"/>
  <c r="E30" i="49"/>
  <c r="D30" i="49"/>
  <c r="I28" i="49"/>
  <c r="H28" i="49"/>
  <c r="G28" i="49"/>
  <c r="F28" i="49"/>
  <c r="E28" i="49"/>
  <c r="D28" i="49"/>
  <c r="H26" i="49"/>
  <c r="G26" i="49"/>
  <c r="F26" i="49"/>
  <c r="E26" i="49"/>
  <c r="D26" i="49"/>
  <c r="H24" i="49"/>
  <c r="G24" i="49"/>
  <c r="F24" i="49"/>
  <c r="E24" i="49"/>
  <c r="D24" i="49"/>
  <c r="I22" i="49"/>
  <c r="H22" i="49"/>
  <c r="G22" i="49"/>
  <c r="F22" i="49"/>
  <c r="E22" i="49"/>
  <c r="D22" i="49"/>
  <c r="I18" i="49"/>
  <c r="H18" i="49"/>
  <c r="G18" i="49"/>
  <c r="F18" i="49"/>
  <c r="E18" i="49"/>
  <c r="D18" i="49"/>
  <c r="H16" i="49"/>
  <c r="F16" i="49"/>
  <c r="E16" i="49"/>
  <c r="J16" i="49"/>
  <c r="D16" i="49"/>
  <c r="I14" i="49"/>
  <c r="H14" i="49"/>
  <c r="G14" i="49"/>
  <c r="F14" i="49"/>
  <c r="E14" i="49"/>
  <c r="D14" i="49"/>
  <c r="H12" i="49"/>
  <c r="G12" i="49"/>
  <c r="F12" i="49"/>
  <c r="E12" i="49"/>
  <c r="D12" i="49"/>
  <c r="I10" i="49"/>
  <c r="H10" i="49"/>
  <c r="G10" i="49"/>
  <c r="F10" i="49"/>
  <c r="E10" i="49"/>
  <c r="D10" i="49"/>
  <c r="I8" i="49"/>
  <c r="H8" i="49"/>
  <c r="G8" i="49"/>
  <c r="F8" i="49"/>
  <c r="E8" i="49"/>
  <c r="D8" i="49"/>
  <c r="AD24" i="13"/>
  <c r="AE24" i="13"/>
  <c r="AF24" i="13"/>
  <c r="AB18" i="13"/>
  <c r="AB14" i="13"/>
  <c r="G83" i="66"/>
  <c r="F83" i="66"/>
  <c r="E83" i="66"/>
  <c r="D83" i="66"/>
  <c r="C83" i="66"/>
  <c r="G81" i="66"/>
  <c r="F81" i="66"/>
  <c r="E81" i="66"/>
  <c r="D81" i="66"/>
  <c r="C81" i="66"/>
  <c r="G79" i="66"/>
  <c r="F79" i="66"/>
  <c r="E79" i="66"/>
  <c r="D79" i="66"/>
  <c r="C79" i="66"/>
  <c r="H78" i="66"/>
  <c r="O77" i="66"/>
  <c r="G77" i="66"/>
  <c r="F77" i="66"/>
  <c r="E77" i="66"/>
  <c r="D77" i="66"/>
  <c r="C77" i="66"/>
  <c r="C73" i="66"/>
  <c r="G75" i="66"/>
  <c r="F75" i="66"/>
  <c r="E75" i="66"/>
  <c r="D75" i="66"/>
  <c r="C75" i="66"/>
  <c r="G72" i="66"/>
  <c r="F72" i="66"/>
  <c r="E72" i="66"/>
  <c r="D72" i="66"/>
  <c r="C72" i="66"/>
  <c r="H72" i="66"/>
  <c r="G71" i="66"/>
  <c r="F71" i="66"/>
  <c r="E71" i="66"/>
  <c r="D71" i="66"/>
  <c r="C71" i="66"/>
  <c r="Q70" i="66"/>
  <c r="H70" i="66"/>
  <c r="Q63" i="66"/>
  <c r="Q69" i="66"/>
  <c r="G69" i="66"/>
  <c r="F69" i="66"/>
  <c r="E69" i="66"/>
  <c r="D69" i="66"/>
  <c r="C69" i="66"/>
  <c r="H68" i="66"/>
  <c r="Q68" i="66"/>
  <c r="G67" i="66"/>
  <c r="F67" i="66"/>
  <c r="E67" i="66"/>
  <c r="D67" i="66"/>
  <c r="C67" i="66"/>
  <c r="Q66" i="66"/>
  <c r="H66" i="66"/>
  <c r="Q62" i="66"/>
  <c r="Q65" i="66"/>
  <c r="H65" i="66"/>
  <c r="Q64" i="66"/>
  <c r="H64" i="66"/>
  <c r="Q67" i="66"/>
  <c r="H63" i="66"/>
  <c r="H62" i="66"/>
  <c r="Q61" i="66"/>
  <c r="H61" i="66"/>
  <c r="H60" i="66"/>
  <c r="Q60" i="66"/>
  <c r="H59" i="66"/>
  <c r="G58" i="66"/>
  <c r="F58" i="66"/>
  <c r="E58" i="66"/>
  <c r="E84" i="66"/>
  <c r="U61" i="66"/>
  <c r="V61" i="66"/>
  <c r="D58" i="66"/>
  <c r="D84" i="66"/>
  <c r="U60" i="66"/>
  <c r="V60" i="66"/>
  <c r="C58" i="66"/>
  <c r="C84" i="66"/>
  <c r="O50" i="66"/>
  <c r="O49" i="66"/>
  <c r="O48" i="66"/>
  <c r="O47" i="66"/>
  <c r="J38" i="66"/>
  <c r="J36" i="66"/>
  <c r="U26" i="66"/>
  <c r="J35" i="66"/>
  <c r="P26" i="66"/>
  <c r="R26" i="66"/>
  <c r="J34" i="66"/>
  <c r="P25" i="66"/>
  <c r="R25" i="66"/>
  <c r="J33" i="66"/>
  <c r="I30" i="66"/>
  <c r="I31" i="66"/>
  <c r="H30" i="66"/>
  <c r="H31" i="66"/>
  <c r="G30" i="66"/>
  <c r="G31" i="66"/>
  <c r="F30" i="66"/>
  <c r="F31" i="66"/>
  <c r="E30" i="66"/>
  <c r="E31" i="66"/>
  <c r="D30" i="66"/>
  <c r="D31" i="66"/>
  <c r="P28" i="66"/>
  <c r="R28" i="66"/>
  <c r="I28" i="66"/>
  <c r="H28" i="66"/>
  <c r="G28" i="66"/>
  <c r="F28" i="66"/>
  <c r="E28" i="66"/>
  <c r="D28" i="66"/>
  <c r="AD27" i="66"/>
  <c r="U27" i="66"/>
  <c r="P27" i="66"/>
  <c r="R27" i="66"/>
  <c r="AD26" i="66"/>
  <c r="H26" i="66"/>
  <c r="G26" i="66"/>
  <c r="F26" i="66"/>
  <c r="E26" i="66"/>
  <c r="D26" i="66"/>
  <c r="AD25" i="66"/>
  <c r="AC24" i="66"/>
  <c r="AD24" i="66"/>
  <c r="U24" i="66"/>
  <c r="P24" i="66"/>
  <c r="R24" i="66"/>
  <c r="H24" i="66"/>
  <c r="G24" i="66"/>
  <c r="F24" i="66"/>
  <c r="E24" i="66"/>
  <c r="D24" i="66"/>
  <c r="AC23" i="66"/>
  <c r="AD23" i="66"/>
  <c r="U23" i="66"/>
  <c r="Q23" i="66"/>
  <c r="AC22" i="66"/>
  <c r="AB22" i="66"/>
  <c r="AD22" i="66"/>
  <c r="AA22" i="66"/>
  <c r="Q22" i="66"/>
  <c r="I22" i="66"/>
  <c r="I20" i="66"/>
  <c r="H22" i="66"/>
  <c r="G22" i="66"/>
  <c r="G20" i="66"/>
  <c r="F22" i="66"/>
  <c r="E22" i="66"/>
  <c r="D22" i="66"/>
  <c r="AC21" i="66"/>
  <c r="AB21" i="66"/>
  <c r="AA21" i="66"/>
  <c r="Q21" i="66"/>
  <c r="AC20" i="66"/>
  <c r="AB20" i="66"/>
  <c r="AA20" i="66"/>
  <c r="Q20" i="66"/>
  <c r="C20" i="66"/>
  <c r="AC19" i="66"/>
  <c r="AB19" i="66"/>
  <c r="AA19" i="66"/>
  <c r="Q19" i="66"/>
  <c r="I19" i="66"/>
  <c r="H19" i="66"/>
  <c r="G19" i="66"/>
  <c r="F19" i="66"/>
  <c r="E19" i="66"/>
  <c r="D19" i="66"/>
  <c r="C19" i="66"/>
  <c r="AC18" i="66"/>
  <c r="AB18" i="66"/>
  <c r="AA18" i="66"/>
  <c r="Q18" i="66"/>
  <c r="I18" i="66"/>
  <c r="I6" i="66"/>
  <c r="H18" i="66"/>
  <c r="G18" i="66"/>
  <c r="F18" i="66"/>
  <c r="E18" i="66"/>
  <c r="D18" i="66"/>
  <c r="AC17" i="66"/>
  <c r="AB17" i="66"/>
  <c r="AD17" i="66"/>
  <c r="AA17" i="66"/>
  <c r="Q17" i="66"/>
  <c r="AC16" i="66"/>
  <c r="AB16" i="66"/>
  <c r="AA16" i="66"/>
  <c r="Q16" i="66"/>
  <c r="H16" i="66"/>
  <c r="F16" i="66"/>
  <c r="E16" i="66"/>
  <c r="D16" i="66"/>
  <c r="AC15" i="66"/>
  <c r="AB15" i="66"/>
  <c r="AA15" i="66"/>
  <c r="Q15" i="66"/>
  <c r="AC14" i="66"/>
  <c r="AB14" i="66"/>
  <c r="AA14" i="66"/>
  <c r="Q14" i="66"/>
  <c r="H14" i="66"/>
  <c r="G14" i="66"/>
  <c r="F14" i="66"/>
  <c r="E14" i="66"/>
  <c r="D14" i="66"/>
  <c r="AC13" i="66"/>
  <c r="AB13" i="66"/>
  <c r="AA13" i="66"/>
  <c r="Q13" i="66"/>
  <c r="AK12" i="66"/>
  <c r="AJ12" i="66"/>
  <c r="AI12" i="66"/>
  <c r="AH12" i="66"/>
  <c r="AG12" i="66"/>
  <c r="AF12" i="66"/>
  <c r="AC12" i="66"/>
  <c r="AB12" i="66"/>
  <c r="AD12" i="66"/>
  <c r="AA12" i="66"/>
  <c r="H12" i="66"/>
  <c r="G12" i="66"/>
  <c r="F12" i="66"/>
  <c r="E12" i="66"/>
  <c r="D12" i="66"/>
  <c r="AK11" i="66"/>
  <c r="AJ11" i="66"/>
  <c r="AI11" i="66"/>
  <c r="AH11" i="66"/>
  <c r="AG11" i="66"/>
  <c r="AF11" i="66"/>
  <c r="I10" i="66"/>
  <c r="H10" i="66"/>
  <c r="G10" i="66"/>
  <c r="F10" i="66"/>
  <c r="E10" i="66"/>
  <c r="D10" i="66"/>
  <c r="P9" i="66"/>
  <c r="O9" i="66"/>
  <c r="U22" i="66"/>
  <c r="P8" i="66"/>
  <c r="O8" i="66"/>
  <c r="U21" i="66"/>
  <c r="I8" i="66"/>
  <c r="H8" i="66"/>
  <c r="G8" i="66"/>
  <c r="F8" i="66"/>
  <c r="E8" i="66"/>
  <c r="D8" i="66"/>
  <c r="P7" i="66"/>
  <c r="O7" i="66"/>
  <c r="U20" i="66"/>
  <c r="P6" i="66"/>
  <c r="O6" i="66"/>
  <c r="U19" i="66"/>
  <c r="C6" i="66"/>
  <c r="P5" i="66"/>
  <c r="O5" i="66"/>
  <c r="U18" i="66"/>
  <c r="I5" i="66"/>
  <c r="H5" i="66"/>
  <c r="G5" i="66"/>
  <c r="F5" i="66"/>
  <c r="E5" i="66"/>
  <c r="D5" i="66"/>
  <c r="C5" i="66"/>
  <c r="R24" i="13"/>
  <c r="S24" i="13"/>
  <c r="T24" i="13"/>
  <c r="U24" i="13"/>
  <c r="V24" i="13"/>
  <c r="W24" i="13"/>
  <c r="X24" i="13"/>
  <c r="Y24" i="13"/>
  <c r="Z24" i="13"/>
  <c r="AD18" i="66"/>
  <c r="F84" i="66"/>
  <c r="U62" i="66"/>
  <c r="V62" i="66"/>
  <c r="H71" i="66"/>
  <c r="H75" i="66"/>
  <c r="J10" i="66"/>
  <c r="P14" i="66"/>
  <c r="R14" i="66"/>
  <c r="H20" i="66"/>
  <c r="H6" i="66"/>
  <c r="AD16" i="66"/>
  <c r="J18" i="66"/>
  <c r="P16" i="66"/>
  <c r="J24" i="66"/>
  <c r="P18" i="66"/>
  <c r="R18" i="66"/>
  <c r="J8" i="66"/>
  <c r="P13" i="66"/>
  <c r="R13" i="66"/>
  <c r="H69" i="66"/>
  <c r="AD21" i="66"/>
  <c r="C32" i="66"/>
  <c r="J16" i="66"/>
  <c r="P21" i="66"/>
  <c r="J28" i="66"/>
  <c r="P22" i="66"/>
  <c r="R22" i="66"/>
  <c r="D73" i="66"/>
  <c r="D85" i="66"/>
  <c r="H83" i="66"/>
  <c r="J14" i="66"/>
  <c r="P15" i="66"/>
  <c r="R15" i="66"/>
  <c r="AD14" i="66"/>
  <c r="AD15" i="66"/>
  <c r="R21" i="66"/>
  <c r="R16" i="66"/>
  <c r="I32" i="66"/>
  <c r="U17" i="66"/>
  <c r="J12" i="49"/>
  <c r="AC28" i="66"/>
  <c r="AD20" i="66"/>
  <c r="F20" i="66"/>
  <c r="F32" i="66"/>
  <c r="U14" i="66"/>
  <c r="V14" i="66"/>
  <c r="H58" i="66"/>
  <c r="H79" i="66"/>
  <c r="P10" i="66"/>
  <c r="F6" i="66"/>
  <c r="AA28" i="66"/>
  <c r="E6" i="66"/>
  <c r="G6" i="66"/>
  <c r="Q29" i="66"/>
  <c r="J26" i="66"/>
  <c r="P19" i="66"/>
  <c r="R19" i="66"/>
  <c r="G73" i="66"/>
  <c r="G85" i="66"/>
  <c r="H81" i="66"/>
  <c r="J14" i="49"/>
  <c r="AD19" i="66"/>
  <c r="H67" i="66"/>
  <c r="E73" i="66"/>
  <c r="E85" i="66"/>
  <c r="J10" i="49"/>
  <c r="J12" i="66"/>
  <c r="P20" i="66"/>
  <c r="R20" i="66"/>
  <c r="AB28" i="66"/>
  <c r="E20" i="66"/>
  <c r="U25" i="66"/>
  <c r="P47" i="66"/>
  <c r="V23" i="66"/>
  <c r="G84" i="66"/>
  <c r="U63" i="66"/>
  <c r="V63" i="66"/>
  <c r="F73" i="66"/>
  <c r="F85" i="66"/>
  <c r="J8" i="49"/>
  <c r="J18" i="49"/>
  <c r="V21" i="66"/>
  <c r="V24" i="66"/>
  <c r="J31" i="66"/>
  <c r="Q71" i="66"/>
  <c r="U59" i="66"/>
  <c r="V59" i="66"/>
  <c r="V25" i="66"/>
  <c r="V19" i="66"/>
  <c r="G32" i="66"/>
  <c r="U15" i="66"/>
  <c r="V15" i="66"/>
  <c r="H32" i="66"/>
  <c r="U16" i="66"/>
  <c r="V16" i="66"/>
  <c r="H77" i="66"/>
  <c r="C85" i="66"/>
  <c r="AD13" i="66"/>
  <c r="AD28" i="66"/>
  <c r="J22" i="66"/>
  <c r="P17" i="66"/>
  <c r="R17" i="66"/>
  <c r="D6" i="66"/>
  <c r="D20" i="66"/>
  <c r="O10" i="66"/>
  <c r="J30" i="66"/>
  <c r="P23" i="66"/>
  <c r="R23" i="66"/>
  <c r="J20" i="66"/>
  <c r="V18" i="66"/>
  <c r="V20" i="66"/>
  <c r="V22" i="66"/>
  <c r="E32" i="66"/>
  <c r="U13" i="66"/>
  <c r="V13" i="66"/>
  <c r="H73" i="66"/>
  <c r="H85" i="66"/>
  <c r="V26" i="66"/>
  <c r="H84" i="66"/>
  <c r="M80" i="66"/>
  <c r="V27" i="66"/>
  <c r="V17" i="66"/>
  <c r="P29" i="66"/>
  <c r="R29" i="66"/>
  <c r="M77" i="66"/>
  <c r="M44" i="66"/>
  <c r="M43" i="66"/>
  <c r="M42" i="66"/>
  <c r="M41" i="66"/>
  <c r="D32" i="66"/>
  <c r="J6" i="66"/>
  <c r="M79" i="66"/>
  <c r="M78" i="66"/>
  <c r="M81" i="66"/>
  <c r="U12" i="66"/>
  <c r="J32" i="66"/>
  <c r="J39" i="66"/>
  <c r="M45" i="66"/>
  <c r="M50" i="66"/>
  <c r="M49" i="66"/>
  <c r="M48" i="66"/>
  <c r="M47" i="66"/>
  <c r="M51" i="66"/>
  <c r="M53" i="66"/>
  <c r="U28" i="66"/>
  <c r="V28" i="66"/>
  <c r="V12" i="66"/>
  <c r="AA24" i="13"/>
  <c r="A39" i="13"/>
  <c r="A40" i="13"/>
  <c r="A41" i="13"/>
  <c r="A42" i="13"/>
  <c r="A43" i="13"/>
  <c r="A44" i="13"/>
  <c r="A47" i="13"/>
  <c r="A48" i="13"/>
  <c r="A49" i="13"/>
  <c r="A4" i="13"/>
  <c r="A5" i="13"/>
  <c r="A6" i="13"/>
  <c r="A7" i="13"/>
  <c r="A8" i="13"/>
  <c r="A9" i="13"/>
  <c r="A10" i="13"/>
  <c r="A11" i="13"/>
  <c r="A12" i="13"/>
  <c r="A13" i="13"/>
  <c r="A14" i="13"/>
  <c r="A15" i="13"/>
  <c r="A16" i="13"/>
  <c r="A17" i="13"/>
  <c r="A18" i="13"/>
  <c r="A19" i="13"/>
  <c r="A20" i="13"/>
  <c r="A21" i="13"/>
  <c r="A22" i="13"/>
  <c r="A23" i="13"/>
  <c r="A24" i="13"/>
  <c r="AA36" i="27"/>
  <c r="AB36" i="27"/>
  <c r="AC36" i="27"/>
  <c r="AD36" i="27"/>
  <c r="AE36" i="27"/>
  <c r="AF36" i="27"/>
  <c r="AA37" i="27"/>
  <c r="AB37" i="27"/>
  <c r="AC37" i="27"/>
  <c r="AD37" i="27"/>
  <c r="AE37" i="27"/>
  <c r="AF37" i="27"/>
  <c r="AA38" i="27"/>
  <c r="AB38" i="27"/>
  <c r="AC38" i="27"/>
  <c r="AD38" i="27"/>
  <c r="AE38" i="27"/>
  <c r="AF38" i="27"/>
  <c r="AA39" i="27"/>
  <c r="AB39" i="27"/>
  <c r="AC39" i="27"/>
  <c r="AD39" i="27"/>
  <c r="AE39" i="27"/>
  <c r="AF39" i="27"/>
  <c r="AA40" i="27"/>
  <c r="AB40" i="27"/>
  <c r="AC40" i="27"/>
  <c r="AD40" i="27"/>
  <c r="AE40" i="27"/>
  <c r="AF40" i="27"/>
  <c r="AE43" i="27"/>
  <c r="AF43" i="27"/>
  <c r="J33" i="58"/>
  <c r="I33" i="58"/>
  <c r="H33" i="58"/>
  <c r="G33" i="58"/>
  <c r="F33" i="58"/>
  <c r="E33" i="58"/>
  <c r="D33" i="58"/>
  <c r="J31" i="58"/>
  <c r="I31" i="58"/>
  <c r="H31" i="58"/>
  <c r="G31" i="58"/>
  <c r="F31" i="58"/>
  <c r="E31" i="58"/>
  <c r="D31" i="58"/>
  <c r="J29" i="58"/>
  <c r="I29" i="58"/>
  <c r="H29" i="58"/>
  <c r="G29" i="58"/>
  <c r="F29" i="58"/>
  <c r="E29" i="58"/>
  <c r="D29" i="58"/>
  <c r="J27" i="58"/>
  <c r="I27" i="58"/>
  <c r="H27" i="58"/>
  <c r="G27" i="58"/>
  <c r="F27" i="58"/>
  <c r="E27" i="58"/>
  <c r="D27" i="58"/>
  <c r="J25" i="58"/>
  <c r="I25" i="58"/>
  <c r="H25" i="58"/>
  <c r="G25" i="58"/>
  <c r="F25" i="58"/>
  <c r="E25" i="58"/>
  <c r="D25" i="58"/>
  <c r="J23" i="58"/>
  <c r="I23" i="58"/>
  <c r="H23" i="58"/>
  <c r="G23" i="58"/>
  <c r="F23" i="58"/>
  <c r="E23" i="58"/>
  <c r="D23" i="58"/>
  <c r="L15" i="58"/>
  <c r="K15" i="58"/>
  <c r="J15" i="58"/>
  <c r="I15" i="58"/>
  <c r="H15" i="58"/>
  <c r="G15" i="58"/>
  <c r="F15" i="58"/>
  <c r="E15" i="58"/>
  <c r="D15" i="58"/>
  <c r="L13" i="58"/>
  <c r="K13" i="58"/>
  <c r="J13" i="58"/>
  <c r="I13" i="58"/>
  <c r="H13" i="58"/>
  <c r="G13" i="58"/>
  <c r="F13" i="58"/>
  <c r="E13" i="58"/>
  <c r="D13" i="58"/>
  <c r="L11" i="58"/>
  <c r="K11" i="58"/>
  <c r="J11" i="58"/>
  <c r="I11" i="58"/>
  <c r="H11" i="58"/>
  <c r="G11" i="58"/>
  <c r="F11" i="58"/>
  <c r="E11" i="58"/>
  <c r="D11" i="58"/>
  <c r="L9" i="58"/>
  <c r="K9" i="58"/>
  <c r="J9" i="58"/>
  <c r="I9" i="58"/>
  <c r="H9" i="58"/>
  <c r="G9" i="58"/>
  <c r="F9" i="58"/>
  <c r="E9" i="58"/>
  <c r="D9" i="58"/>
  <c r="L7" i="58"/>
  <c r="K7" i="58"/>
  <c r="J7" i="58"/>
  <c r="I7" i="58"/>
  <c r="H7" i="58"/>
  <c r="G7" i="58"/>
  <c r="F7" i="58"/>
  <c r="E7" i="58"/>
  <c r="D7" i="58"/>
  <c r="L5" i="58"/>
  <c r="K5" i="58"/>
  <c r="J5" i="58"/>
  <c r="I5" i="58"/>
  <c r="H5" i="58"/>
  <c r="G5" i="58"/>
  <c r="F5" i="58"/>
  <c r="E5" i="58"/>
  <c r="D5" i="58"/>
  <c r="K25" i="61"/>
  <c r="J494" i="63"/>
  <c r="K494" i="63"/>
  <c r="L494" i="63"/>
  <c r="I494" i="63"/>
  <c r="M495" i="63"/>
  <c r="M496" i="63"/>
  <c r="M497" i="63"/>
  <c r="M498" i="63"/>
  <c r="M499" i="63"/>
  <c r="M500" i="63"/>
  <c r="M501" i="63"/>
  <c r="M502" i="63"/>
  <c r="M503" i="63"/>
  <c r="M504" i="63"/>
  <c r="M505" i="63"/>
  <c r="M506" i="63"/>
  <c r="M507" i="63"/>
  <c r="M508" i="63"/>
  <c r="M509" i="63"/>
  <c r="M510" i="63"/>
  <c r="M511" i="63"/>
  <c r="M512" i="63"/>
  <c r="M513" i="63"/>
  <c r="M514" i="63"/>
  <c r="M515" i="63"/>
  <c r="M516" i="63"/>
  <c r="M517" i="63"/>
  <c r="M518" i="63"/>
  <c r="M519" i="63"/>
  <c r="M520" i="63"/>
  <c r="M521" i="63"/>
  <c r="M522" i="63"/>
  <c r="M523" i="63"/>
  <c r="M524" i="63"/>
  <c r="H495" i="63"/>
  <c r="J27" i="8"/>
  <c r="L16" i="58"/>
  <c r="J16" i="58"/>
  <c r="K16" i="58"/>
  <c r="M494" i="63"/>
  <c r="F34" i="58"/>
  <c r="F16" i="58"/>
  <c r="H34" i="58"/>
  <c r="S12" i="58"/>
  <c r="Q22" i="49"/>
  <c r="H16" i="58"/>
  <c r="S9" i="58"/>
  <c r="Q19" i="49"/>
  <c r="J34" i="58"/>
  <c r="S7" i="58"/>
  <c r="Q17" i="49"/>
  <c r="I16" i="58"/>
  <c r="S8" i="58"/>
  <c r="Q18" i="49"/>
  <c r="E16" i="58"/>
  <c r="G34" i="58"/>
  <c r="E34" i="58"/>
  <c r="G16" i="58"/>
  <c r="I34" i="58"/>
  <c r="S13" i="58"/>
  <c r="Q23" i="49"/>
  <c r="AD41" i="27"/>
  <c r="AC41" i="27"/>
  <c r="AE41" i="27"/>
  <c r="AA41" i="27"/>
  <c r="AB41" i="27"/>
  <c r="AF41" i="27"/>
  <c r="S10" i="58"/>
  <c r="Q20" i="49"/>
  <c r="S5" i="58"/>
  <c r="Q15" i="49"/>
  <c r="C27" i="8"/>
  <c r="AA62" i="36"/>
  <c r="Y21" i="35"/>
  <c r="Y22" i="35"/>
  <c r="Y5" i="35"/>
  <c r="Y6" i="35"/>
  <c r="AD4" i="35"/>
  <c r="AB3" i="35"/>
  <c r="AC3" i="35"/>
  <c r="AB33" i="41"/>
  <c r="AB32" i="41"/>
  <c r="AC33" i="41"/>
  <c r="AC32" i="41"/>
  <c r="AD33" i="41"/>
  <c r="AD32" i="41"/>
  <c r="AE33" i="41"/>
  <c r="AE32" i="41"/>
  <c r="AF33" i="41"/>
  <c r="AF32" i="41"/>
  <c r="AG33" i="41"/>
  <c r="AG32" i="41"/>
  <c r="AB35" i="41"/>
  <c r="AB34" i="41"/>
  <c r="AC35" i="41"/>
  <c r="AC34" i="41"/>
  <c r="AD35" i="41"/>
  <c r="AD34" i="41"/>
  <c r="AE35" i="41"/>
  <c r="AE34" i="41"/>
  <c r="AF35" i="41"/>
  <c r="AF34" i="41"/>
  <c r="AG35" i="41"/>
  <c r="AG34" i="41"/>
  <c r="AB37" i="41"/>
  <c r="AB36" i="41"/>
  <c r="AC37" i="41"/>
  <c r="AC36" i="41"/>
  <c r="AD37" i="41"/>
  <c r="AD36" i="41"/>
  <c r="AE37" i="41"/>
  <c r="AE36" i="41"/>
  <c r="AF37" i="41"/>
  <c r="AF36" i="41"/>
  <c r="AG37" i="41"/>
  <c r="AG36" i="41"/>
  <c r="AB39" i="41"/>
  <c r="AB38" i="41"/>
  <c r="AC39" i="41"/>
  <c r="AC38" i="41"/>
  <c r="AD39" i="41"/>
  <c r="AD38" i="41"/>
  <c r="AE39" i="41"/>
  <c r="AE38" i="41"/>
  <c r="AF39" i="41"/>
  <c r="AF38" i="41"/>
  <c r="AG39" i="41"/>
  <c r="AG38" i="41"/>
  <c r="AB41" i="41"/>
  <c r="AB40" i="41"/>
  <c r="AC41" i="41"/>
  <c r="AC40" i="41"/>
  <c r="AD41" i="41"/>
  <c r="AD40" i="41"/>
  <c r="AE41" i="41"/>
  <c r="AE40" i="41"/>
  <c r="AF41" i="41"/>
  <c r="AF40" i="41"/>
  <c r="AG41" i="41"/>
  <c r="AG40" i="41"/>
  <c r="AB43" i="41"/>
  <c r="AB42" i="41"/>
  <c r="AC43" i="41"/>
  <c r="AC42" i="41"/>
  <c r="AD43" i="41"/>
  <c r="AD42" i="41"/>
  <c r="AE43" i="41"/>
  <c r="AE42" i="41"/>
  <c r="AF43" i="41"/>
  <c r="AF42" i="41"/>
  <c r="AG43" i="41"/>
  <c r="AG42" i="41"/>
  <c r="AB45" i="41"/>
  <c r="AB44" i="41"/>
  <c r="AC45" i="41"/>
  <c r="AC44" i="41"/>
  <c r="AD45" i="41"/>
  <c r="AD44" i="41"/>
  <c r="AE45" i="41"/>
  <c r="AE44" i="41"/>
  <c r="AF45" i="41"/>
  <c r="AF44" i="41"/>
  <c r="AG45" i="41"/>
  <c r="AG44" i="41"/>
  <c r="AB47" i="41"/>
  <c r="AB46" i="41"/>
  <c r="AC47" i="41"/>
  <c r="AC46" i="41"/>
  <c r="AD47" i="41"/>
  <c r="AD46" i="41"/>
  <c r="AE47" i="41"/>
  <c r="AE46" i="41"/>
  <c r="AF47" i="41"/>
  <c r="AF46" i="41"/>
  <c r="AG47" i="41"/>
  <c r="AG46" i="41"/>
  <c r="AB49" i="41"/>
  <c r="AB48" i="41"/>
  <c r="AC49" i="41"/>
  <c r="AC48" i="41"/>
  <c r="AD49" i="41"/>
  <c r="AD48" i="41"/>
  <c r="AE49" i="41"/>
  <c r="AE48" i="41"/>
  <c r="AF49" i="41"/>
  <c r="AF48" i="41"/>
  <c r="AG49" i="41"/>
  <c r="AG48" i="41"/>
  <c r="AB51" i="41"/>
  <c r="AB50" i="41"/>
  <c r="AC51" i="41"/>
  <c r="AC50" i="41"/>
  <c r="AD51" i="41"/>
  <c r="AD50" i="41"/>
  <c r="AE51" i="41"/>
  <c r="AE50" i="41"/>
  <c r="AF51" i="41"/>
  <c r="AF50" i="41"/>
  <c r="AG51" i="41"/>
  <c r="AG50" i="41"/>
  <c r="AB53" i="41"/>
  <c r="AB52" i="41"/>
  <c r="AC53" i="41"/>
  <c r="AC52" i="41"/>
  <c r="AD53" i="41"/>
  <c r="AD52" i="41"/>
  <c r="AE53" i="41"/>
  <c r="AE52" i="41"/>
  <c r="AF53" i="41"/>
  <c r="AF52" i="41"/>
  <c r="AG53" i="41"/>
  <c r="AG52" i="41"/>
  <c r="AB4" i="41"/>
  <c r="AC4" i="41"/>
  <c r="AD4" i="41"/>
  <c r="AE4" i="41"/>
  <c r="AF4" i="41"/>
  <c r="AG4" i="41"/>
  <c r="AB6" i="41"/>
  <c r="AC6" i="41"/>
  <c r="AD6" i="41"/>
  <c r="AE6" i="41"/>
  <c r="AF6" i="41"/>
  <c r="AG6" i="41"/>
  <c r="AB8" i="41"/>
  <c r="AC8" i="41"/>
  <c r="AD8" i="41"/>
  <c r="AE8" i="41"/>
  <c r="AF8" i="41"/>
  <c r="AG8" i="41"/>
  <c r="AB10" i="41"/>
  <c r="AC10" i="41"/>
  <c r="AD10" i="41"/>
  <c r="AE10" i="41"/>
  <c r="AF10" i="41"/>
  <c r="AG10" i="41"/>
  <c r="AB12" i="41"/>
  <c r="AC12" i="41"/>
  <c r="AD12" i="41"/>
  <c r="AE12" i="41"/>
  <c r="AF12" i="41"/>
  <c r="AG12" i="41"/>
  <c r="AB14" i="41"/>
  <c r="AC14" i="41"/>
  <c r="AD14" i="41"/>
  <c r="AE14" i="41"/>
  <c r="AF14" i="41"/>
  <c r="AG14" i="41"/>
  <c r="AB16" i="41"/>
  <c r="AC16" i="41"/>
  <c r="AD16" i="41"/>
  <c r="AE16" i="41"/>
  <c r="AF16" i="41"/>
  <c r="AG16" i="41"/>
  <c r="AB18" i="41"/>
  <c r="AC18" i="41"/>
  <c r="AD18" i="41"/>
  <c r="AE18" i="41"/>
  <c r="AF18" i="41"/>
  <c r="AG18" i="41"/>
  <c r="AB20" i="41"/>
  <c r="AC20" i="41"/>
  <c r="AD20" i="41"/>
  <c r="AE20" i="41"/>
  <c r="AF20" i="41"/>
  <c r="AG20" i="41"/>
  <c r="AB22" i="41"/>
  <c r="AC22" i="41"/>
  <c r="AD22" i="41"/>
  <c r="AE22" i="41"/>
  <c r="AF22" i="41"/>
  <c r="AG22" i="41"/>
  <c r="AB24" i="41"/>
  <c r="AC24" i="41"/>
  <c r="AD24" i="41"/>
  <c r="AE24" i="41"/>
  <c r="AF24" i="41"/>
  <c r="AG24" i="41"/>
  <c r="AB4" i="40"/>
  <c r="AC4" i="40"/>
  <c r="AD4" i="40"/>
  <c r="AE4" i="40"/>
  <c r="AF4" i="40"/>
  <c r="AB10" i="40"/>
  <c r="AC10" i="40"/>
  <c r="AD10" i="40"/>
  <c r="AE10" i="40"/>
  <c r="AF10" i="40"/>
  <c r="AB16" i="40"/>
  <c r="AC16" i="40"/>
  <c r="AD16" i="40"/>
  <c r="AE16" i="40"/>
  <c r="AF16" i="40"/>
  <c r="AB22" i="40"/>
  <c r="AC22" i="40"/>
  <c r="AD22" i="40"/>
  <c r="AE22" i="40"/>
  <c r="AF22" i="40"/>
  <c r="AB28" i="40"/>
  <c r="AC28" i="40"/>
  <c r="AD28" i="40"/>
  <c r="AE28" i="40"/>
  <c r="AF28" i="40"/>
  <c r="AB34" i="40"/>
  <c r="AC34" i="40"/>
  <c r="AD34" i="40"/>
  <c r="AE34" i="40"/>
  <c r="AF34" i="40"/>
  <c r="AB40" i="40"/>
  <c r="AC40" i="40"/>
  <c r="AD40" i="40"/>
  <c r="AE40" i="40"/>
  <c r="AF40" i="40"/>
  <c r="AB46" i="40"/>
  <c r="AC46" i="40"/>
  <c r="AD46" i="40"/>
  <c r="AE46" i="40"/>
  <c r="AF46" i="40"/>
  <c r="AB52" i="40"/>
  <c r="AC52" i="40"/>
  <c r="AD52" i="40"/>
  <c r="AE52" i="40"/>
  <c r="AF52" i="40"/>
  <c r="AB58" i="40"/>
  <c r="AC58" i="40"/>
  <c r="AD58" i="40"/>
  <c r="AE58" i="40"/>
  <c r="AF58" i="40"/>
  <c r="AB64" i="40"/>
  <c r="AC64" i="40"/>
  <c r="AD64" i="40"/>
  <c r="AE64" i="40"/>
  <c r="AF64" i="40"/>
  <c r="AC77" i="40"/>
  <c r="AD77" i="40"/>
  <c r="AE77" i="40"/>
  <c r="AF77" i="40"/>
  <c r="AC78" i="40"/>
  <c r="AD78" i="40"/>
  <c r="AE78" i="40"/>
  <c r="AF78" i="40"/>
  <c r="AC79" i="40"/>
  <c r="AD79" i="40"/>
  <c r="AE79" i="40"/>
  <c r="AF79" i="40"/>
  <c r="AC80" i="40"/>
  <c r="AD80" i="40"/>
  <c r="AE80" i="40"/>
  <c r="AF80" i="40"/>
  <c r="AC81" i="40"/>
  <c r="AD81" i="40"/>
  <c r="AE81" i="40"/>
  <c r="AF81" i="40"/>
  <c r="AC83" i="40"/>
  <c r="AD83" i="40"/>
  <c r="AE83" i="40"/>
  <c r="AF83" i="40"/>
  <c r="AC84" i="40"/>
  <c r="AD84" i="40"/>
  <c r="AE84" i="40"/>
  <c r="AF84" i="40"/>
  <c r="AC85" i="40"/>
  <c r="AD85" i="40"/>
  <c r="AE85" i="40"/>
  <c r="AF85" i="40"/>
  <c r="AC86" i="40"/>
  <c r="AD86" i="40"/>
  <c r="AE86" i="40"/>
  <c r="AF86" i="40"/>
  <c r="AC87" i="40"/>
  <c r="AD87" i="40"/>
  <c r="AE87" i="40"/>
  <c r="AF87" i="40"/>
  <c r="AC89" i="40"/>
  <c r="AD89" i="40"/>
  <c r="AE89" i="40"/>
  <c r="AF89" i="40"/>
  <c r="AC90" i="40"/>
  <c r="AD90" i="40"/>
  <c r="AE90" i="40"/>
  <c r="AF90" i="40"/>
  <c r="AC91" i="40"/>
  <c r="AD91" i="40"/>
  <c r="AE91" i="40"/>
  <c r="AF91" i="40"/>
  <c r="AC92" i="40"/>
  <c r="AD92" i="40"/>
  <c r="AE92" i="40"/>
  <c r="AF92" i="40"/>
  <c r="AC93" i="40"/>
  <c r="AD93" i="40"/>
  <c r="AE93" i="40"/>
  <c r="AF93" i="40"/>
  <c r="AC95" i="40"/>
  <c r="AD95" i="40"/>
  <c r="AE95" i="40"/>
  <c r="AF95" i="40"/>
  <c r="AC96" i="40"/>
  <c r="AD96" i="40"/>
  <c r="AE96" i="40"/>
  <c r="AF96" i="40"/>
  <c r="AC97" i="40"/>
  <c r="AD97" i="40"/>
  <c r="AE97" i="40"/>
  <c r="AF97" i="40"/>
  <c r="AC98" i="40"/>
  <c r="AD98" i="40"/>
  <c r="AE98" i="40"/>
  <c r="AF98" i="40"/>
  <c r="AC99" i="40"/>
  <c r="AD99" i="40"/>
  <c r="AE99" i="40"/>
  <c r="AF99" i="40"/>
  <c r="AC101" i="40"/>
  <c r="AD101" i="40"/>
  <c r="AE101" i="40"/>
  <c r="AF101" i="40"/>
  <c r="AC102" i="40"/>
  <c r="AD102" i="40"/>
  <c r="AE102" i="40"/>
  <c r="AF102" i="40"/>
  <c r="AC103" i="40"/>
  <c r="AD103" i="40"/>
  <c r="AE103" i="40"/>
  <c r="AF103" i="40"/>
  <c r="AC104" i="40"/>
  <c r="AD104" i="40"/>
  <c r="AE104" i="40"/>
  <c r="AF104" i="40"/>
  <c r="AC105" i="40"/>
  <c r="AD105" i="40"/>
  <c r="AE105" i="40"/>
  <c r="AF105" i="40"/>
  <c r="AC107" i="40"/>
  <c r="AD107" i="40"/>
  <c r="AE107" i="40"/>
  <c r="AF107" i="40"/>
  <c r="AC108" i="40"/>
  <c r="AD108" i="40"/>
  <c r="AE108" i="40"/>
  <c r="AF108" i="40"/>
  <c r="AC109" i="40"/>
  <c r="AD109" i="40"/>
  <c r="AE109" i="40"/>
  <c r="AF109" i="40"/>
  <c r="AC110" i="40"/>
  <c r="AD110" i="40"/>
  <c r="AE110" i="40"/>
  <c r="AF110" i="40"/>
  <c r="AC111" i="40"/>
  <c r="AD111" i="40"/>
  <c r="AE111" i="40"/>
  <c r="AF111" i="40"/>
  <c r="AC113" i="40"/>
  <c r="AD113" i="40"/>
  <c r="AE113" i="40"/>
  <c r="AF113" i="40"/>
  <c r="AC114" i="40"/>
  <c r="AD114" i="40"/>
  <c r="AE114" i="40"/>
  <c r="AF114" i="40"/>
  <c r="AC115" i="40"/>
  <c r="AD115" i="40"/>
  <c r="AE115" i="40"/>
  <c r="AF115" i="40"/>
  <c r="AC116" i="40"/>
  <c r="AD116" i="40"/>
  <c r="AE116" i="40"/>
  <c r="AF116" i="40"/>
  <c r="AC117" i="40"/>
  <c r="AD117" i="40"/>
  <c r="AE117" i="40"/>
  <c r="AF117" i="40"/>
  <c r="AC119" i="40"/>
  <c r="AD119" i="40"/>
  <c r="AE119" i="40"/>
  <c r="AF119" i="40"/>
  <c r="AC120" i="40"/>
  <c r="AD120" i="40"/>
  <c r="AE120" i="40"/>
  <c r="AF120" i="40"/>
  <c r="AC121" i="40"/>
  <c r="AD121" i="40"/>
  <c r="AE121" i="40"/>
  <c r="AF121" i="40"/>
  <c r="AC122" i="40"/>
  <c r="AD122" i="40"/>
  <c r="AE122" i="40"/>
  <c r="AF122" i="40"/>
  <c r="AC123" i="40"/>
  <c r="AD123" i="40"/>
  <c r="AE123" i="40"/>
  <c r="AF123" i="40"/>
  <c r="AC125" i="40"/>
  <c r="AD125" i="40"/>
  <c r="AE125" i="40"/>
  <c r="AF125" i="40"/>
  <c r="AC126" i="40"/>
  <c r="AD126" i="40"/>
  <c r="AE126" i="40"/>
  <c r="AF126" i="40"/>
  <c r="AC127" i="40"/>
  <c r="AD127" i="40"/>
  <c r="AE127" i="40"/>
  <c r="AF127" i="40"/>
  <c r="AC128" i="40"/>
  <c r="AD128" i="40"/>
  <c r="AE128" i="40"/>
  <c r="AF128" i="40"/>
  <c r="AC129" i="40"/>
  <c r="AD129" i="40"/>
  <c r="AE129" i="40"/>
  <c r="AF129" i="40"/>
  <c r="AC131" i="40"/>
  <c r="AD131" i="40"/>
  <c r="AE131" i="40"/>
  <c r="AF131" i="40"/>
  <c r="AC132" i="40"/>
  <c r="AD132" i="40"/>
  <c r="AE132" i="40"/>
  <c r="AF132" i="40"/>
  <c r="AC133" i="40"/>
  <c r="AD133" i="40"/>
  <c r="AE133" i="40"/>
  <c r="AF133" i="40"/>
  <c r="AC134" i="40"/>
  <c r="AD134" i="40"/>
  <c r="AE134" i="40"/>
  <c r="AF134" i="40"/>
  <c r="AC135" i="40"/>
  <c r="AD135" i="40"/>
  <c r="AE135" i="40"/>
  <c r="AF135" i="40"/>
  <c r="AC137" i="40"/>
  <c r="AD137" i="40"/>
  <c r="AE137" i="40"/>
  <c r="AF137" i="40"/>
  <c r="AC138" i="40"/>
  <c r="AD138" i="40"/>
  <c r="AE138" i="40"/>
  <c r="AF138" i="40"/>
  <c r="AC139" i="40"/>
  <c r="AD139" i="40"/>
  <c r="AE139" i="40"/>
  <c r="AF139" i="40"/>
  <c r="AC140" i="40"/>
  <c r="AD140" i="40"/>
  <c r="AE140" i="40"/>
  <c r="AF140" i="40"/>
  <c r="AC141" i="40"/>
  <c r="AD141" i="40"/>
  <c r="AE141" i="40"/>
  <c r="AF141" i="40"/>
  <c r="AE164" i="38"/>
  <c r="AF164" i="38"/>
  <c r="AG164" i="38"/>
  <c r="AH164" i="38"/>
  <c r="AE165" i="38"/>
  <c r="AF165" i="38"/>
  <c r="AG165" i="38"/>
  <c r="AH165" i="38"/>
  <c r="AE166" i="38"/>
  <c r="AF166" i="38"/>
  <c r="AG166" i="38"/>
  <c r="AH166" i="38"/>
  <c r="AE167" i="38"/>
  <c r="AF167" i="38"/>
  <c r="AG167" i="38"/>
  <c r="AH167" i="38"/>
  <c r="AE168" i="38"/>
  <c r="AF168" i="38"/>
  <c r="AG168" i="38"/>
  <c r="AH168" i="38"/>
  <c r="AE169" i="38"/>
  <c r="AF169" i="38"/>
  <c r="AG169" i="38"/>
  <c r="AH169" i="38"/>
  <c r="AE170" i="38"/>
  <c r="AF170" i="38"/>
  <c r="AG170" i="38"/>
  <c r="AH170" i="38"/>
  <c r="AE171" i="38"/>
  <c r="AF171" i="38"/>
  <c r="AG171" i="38"/>
  <c r="AH171" i="38"/>
  <c r="AE172" i="38"/>
  <c r="AF172" i="38"/>
  <c r="AG172" i="38"/>
  <c r="AH172" i="38"/>
  <c r="AE173" i="38"/>
  <c r="AF173" i="38"/>
  <c r="AG173" i="38"/>
  <c r="AH173" i="38"/>
  <c r="AE174" i="38"/>
  <c r="AF174" i="38"/>
  <c r="AG174" i="38"/>
  <c r="AH174" i="38"/>
  <c r="AE176" i="38"/>
  <c r="AF176" i="38"/>
  <c r="AG176" i="38"/>
  <c r="AH176" i="38"/>
  <c r="AE177" i="38"/>
  <c r="AF177" i="38"/>
  <c r="AG177" i="38"/>
  <c r="AH177" i="38"/>
  <c r="AE178" i="38"/>
  <c r="AF178" i="38"/>
  <c r="AG178" i="38"/>
  <c r="AH178" i="38"/>
  <c r="AE179" i="38"/>
  <c r="AF179" i="38"/>
  <c r="AG179" i="38"/>
  <c r="AH179" i="38"/>
  <c r="AE180" i="38"/>
  <c r="AF180" i="38"/>
  <c r="AG180" i="38"/>
  <c r="AH180" i="38"/>
  <c r="AE181" i="38"/>
  <c r="AF181" i="38"/>
  <c r="AG181" i="38"/>
  <c r="AH181" i="38"/>
  <c r="AE182" i="38"/>
  <c r="AF182" i="38"/>
  <c r="AG182" i="38"/>
  <c r="AH182" i="38"/>
  <c r="AE183" i="38"/>
  <c r="AF183" i="38"/>
  <c r="AG183" i="38"/>
  <c r="AH183" i="38"/>
  <c r="AE184" i="38"/>
  <c r="AF184" i="38"/>
  <c r="AG184" i="38"/>
  <c r="AH184" i="38"/>
  <c r="AE185" i="38"/>
  <c r="AF185" i="38"/>
  <c r="AG185" i="38"/>
  <c r="AH185" i="38"/>
  <c r="AE186" i="38"/>
  <c r="AF186" i="38"/>
  <c r="AG186" i="38"/>
  <c r="AH186" i="38"/>
  <c r="AE188" i="38"/>
  <c r="AF188" i="38"/>
  <c r="AG188" i="38"/>
  <c r="AH188" i="38"/>
  <c r="AE189" i="38"/>
  <c r="AF189" i="38"/>
  <c r="AG189" i="38"/>
  <c r="AH189" i="38"/>
  <c r="AE190" i="38"/>
  <c r="AF190" i="38"/>
  <c r="AG190" i="38"/>
  <c r="AH190" i="38"/>
  <c r="AE191" i="38"/>
  <c r="AF191" i="38"/>
  <c r="AG191" i="38"/>
  <c r="AH191" i="38"/>
  <c r="AE192" i="38"/>
  <c r="AF192" i="38"/>
  <c r="AG192" i="38"/>
  <c r="AH192" i="38"/>
  <c r="AE193" i="38"/>
  <c r="AF193" i="38"/>
  <c r="AG193" i="38"/>
  <c r="AH193" i="38"/>
  <c r="AE194" i="38"/>
  <c r="AF194" i="38"/>
  <c r="AG194" i="38"/>
  <c r="AH194" i="38"/>
  <c r="AE195" i="38"/>
  <c r="AF195" i="38"/>
  <c r="AG195" i="38"/>
  <c r="AH195" i="38"/>
  <c r="AE196" i="38"/>
  <c r="AF196" i="38"/>
  <c r="AG196" i="38"/>
  <c r="AH196" i="38"/>
  <c r="AE197" i="38"/>
  <c r="AF197" i="38"/>
  <c r="AG197" i="38"/>
  <c r="AH197" i="38"/>
  <c r="AE198" i="38"/>
  <c r="AF198" i="38"/>
  <c r="AG198" i="38"/>
  <c r="AH198" i="38"/>
  <c r="AE200" i="38"/>
  <c r="AF200" i="38"/>
  <c r="AG200" i="38"/>
  <c r="AH200" i="38"/>
  <c r="AE201" i="38"/>
  <c r="AF201" i="38"/>
  <c r="AG201" i="38"/>
  <c r="AH201" i="38"/>
  <c r="AE202" i="38"/>
  <c r="AF202" i="38"/>
  <c r="AG202" i="38"/>
  <c r="AH202" i="38"/>
  <c r="AE203" i="38"/>
  <c r="AF203" i="38"/>
  <c r="AG203" i="38"/>
  <c r="AH203" i="38"/>
  <c r="AE204" i="38"/>
  <c r="AF204" i="38"/>
  <c r="AG204" i="38"/>
  <c r="AH204" i="38"/>
  <c r="AE205" i="38"/>
  <c r="AF205" i="38"/>
  <c r="AG205" i="38"/>
  <c r="AH205" i="38"/>
  <c r="AE206" i="38"/>
  <c r="AF206" i="38"/>
  <c r="AG206" i="38"/>
  <c r="AH206" i="38"/>
  <c r="AE207" i="38"/>
  <c r="AF207" i="38"/>
  <c r="AG207" i="38"/>
  <c r="AH207" i="38"/>
  <c r="AE208" i="38"/>
  <c r="AF208" i="38"/>
  <c r="AG208" i="38"/>
  <c r="AH208" i="38"/>
  <c r="AE209" i="38"/>
  <c r="AF209" i="38"/>
  <c r="AG209" i="38"/>
  <c r="AH209" i="38"/>
  <c r="AE210" i="38"/>
  <c r="AF210" i="38"/>
  <c r="AG210" i="38"/>
  <c r="AH210" i="38"/>
  <c r="AE212" i="38"/>
  <c r="AF212" i="38"/>
  <c r="AG212" i="38"/>
  <c r="AH212" i="38"/>
  <c r="AE213" i="38"/>
  <c r="AF213" i="38"/>
  <c r="AG213" i="38"/>
  <c r="AH213" i="38"/>
  <c r="AE214" i="38"/>
  <c r="AF214" i="38"/>
  <c r="AG214" i="38"/>
  <c r="AH214" i="38"/>
  <c r="AE215" i="38"/>
  <c r="AF215" i="38"/>
  <c r="AG215" i="38"/>
  <c r="AH215" i="38"/>
  <c r="AE216" i="38"/>
  <c r="AF216" i="38"/>
  <c r="AG216" i="38"/>
  <c r="AH216" i="38"/>
  <c r="AE217" i="38"/>
  <c r="AF217" i="38"/>
  <c r="AG217" i="38"/>
  <c r="AH217" i="38"/>
  <c r="AE218" i="38"/>
  <c r="AF218" i="38"/>
  <c r="AG218" i="38"/>
  <c r="AH218" i="38"/>
  <c r="AE219" i="38"/>
  <c r="AF219" i="38"/>
  <c r="AG219" i="38"/>
  <c r="AH219" i="38"/>
  <c r="AE220" i="38"/>
  <c r="AF220" i="38"/>
  <c r="AG220" i="38"/>
  <c r="AH220" i="38"/>
  <c r="AE221" i="38"/>
  <c r="AF221" i="38"/>
  <c r="AG221" i="38"/>
  <c r="AH221" i="38"/>
  <c r="AE222" i="38"/>
  <c r="AF222" i="38"/>
  <c r="AG222" i="38"/>
  <c r="AH222" i="38"/>
  <c r="AE224" i="38"/>
  <c r="AF224" i="38"/>
  <c r="AG224" i="38"/>
  <c r="AH224" i="38"/>
  <c r="AE225" i="38"/>
  <c r="AF225" i="38"/>
  <c r="AG225" i="38"/>
  <c r="AH225" i="38"/>
  <c r="AE226" i="38"/>
  <c r="AF226" i="38"/>
  <c r="AG226" i="38"/>
  <c r="AH226" i="38"/>
  <c r="AE227" i="38"/>
  <c r="AF227" i="38"/>
  <c r="AG227" i="38"/>
  <c r="AH227" i="38"/>
  <c r="AE228" i="38"/>
  <c r="AF228" i="38"/>
  <c r="AG228" i="38"/>
  <c r="AH228" i="38"/>
  <c r="AE229" i="38"/>
  <c r="AF229" i="38"/>
  <c r="AG229" i="38"/>
  <c r="AH229" i="38"/>
  <c r="AE230" i="38"/>
  <c r="AF230" i="38"/>
  <c r="AG230" i="38"/>
  <c r="AH230" i="38"/>
  <c r="AE231" i="38"/>
  <c r="AF231" i="38"/>
  <c r="AG231" i="38"/>
  <c r="AH231" i="38"/>
  <c r="AE232" i="38"/>
  <c r="AF232" i="38"/>
  <c r="AG232" i="38"/>
  <c r="AH232" i="38"/>
  <c r="AE233" i="38"/>
  <c r="AF233" i="38"/>
  <c r="AG233" i="38"/>
  <c r="AH233" i="38"/>
  <c r="AE234" i="38"/>
  <c r="AF234" i="38"/>
  <c r="AG234" i="38"/>
  <c r="AH234" i="38"/>
  <c r="AE236" i="38"/>
  <c r="AF236" i="38"/>
  <c r="AG236" i="38"/>
  <c r="AH236" i="38"/>
  <c r="AE237" i="38"/>
  <c r="AF237" i="38"/>
  <c r="AG237" i="38"/>
  <c r="AH237" i="38"/>
  <c r="AE238" i="38"/>
  <c r="AF238" i="38"/>
  <c r="AG238" i="38"/>
  <c r="AH238" i="38"/>
  <c r="AE239" i="38"/>
  <c r="AF239" i="38"/>
  <c r="AG239" i="38"/>
  <c r="AH239" i="38"/>
  <c r="AE240" i="38"/>
  <c r="AF240" i="38"/>
  <c r="AG240" i="38"/>
  <c r="AH240" i="38"/>
  <c r="AE241" i="38"/>
  <c r="AF241" i="38"/>
  <c r="AG241" i="38"/>
  <c r="AH241" i="38"/>
  <c r="AE242" i="38"/>
  <c r="AF242" i="38"/>
  <c r="AG242" i="38"/>
  <c r="AH242" i="38"/>
  <c r="AE243" i="38"/>
  <c r="AF243" i="38"/>
  <c r="AG243" i="38"/>
  <c r="AH243" i="38"/>
  <c r="AE244" i="38"/>
  <c r="AF244" i="38"/>
  <c r="AG244" i="38"/>
  <c r="AH244" i="38"/>
  <c r="AE245" i="38"/>
  <c r="AF245" i="38"/>
  <c r="AG245" i="38"/>
  <c r="AH245" i="38"/>
  <c r="AE246" i="38"/>
  <c r="AF246" i="38"/>
  <c r="AG246" i="38"/>
  <c r="AH246" i="38"/>
  <c r="AE248" i="38"/>
  <c r="AF248" i="38"/>
  <c r="AG248" i="38"/>
  <c r="AH248" i="38"/>
  <c r="AE249" i="38"/>
  <c r="AF249" i="38"/>
  <c r="AG249" i="38"/>
  <c r="AH249" i="38"/>
  <c r="AE250" i="38"/>
  <c r="AF250" i="38"/>
  <c r="AG250" i="38"/>
  <c r="AH250" i="38"/>
  <c r="AE251" i="38"/>
  <c r="AF251" i="38"/>
  <c r="AG251" i="38"/>
  <c r="AH251" i="38"/>
  <c r="AE252" i="38"/>
  <c r="AF252" i="38"/>
  <c r="AG252" i="38"/>
  <c r="AH252" i="38"/>
  <c r="AE253" i="38"/>
  <c r="AF253" i="38"/>
  <c r="AG253" i="38"/>
  <c r="AH253" i="38"/>
  <c r="AE254" i="38"/>
  <c r="AF254" i="38"/>
  <c r="AG254" i="38"/>
  <c r="AH254" i="38"/>
  <c r="AE255" i="38"/>
  <c r="AF255" i="38"/>
  <c r="AG255" i="38"/>
  <c r="AH255" i="38"/>
  <c r="AE256" i="38"/>
  <c r="AF256" i="38"/>
  <c r="AG256" i="38"/>
  <c r="AH256" i="38"/>
  <c r="AE257" i="38"/>
  <c r="AF257" i="38"/>
  <c r="AG257" i="38"/>
  <c r="AH257" i="38"/>
  <c r="AE258" i="38"/>
  <c r="AF258" i="38"/>
  <c r="AG258" i="38"/>
  <c r="AH258" i="38"/>
  <c r="AE260" i="38"/>
  <c r="AF260" i="38"/>
  <c r="AG260" i="38"/>
  <c r="AH260" i="38"/>
  <c r="AE261" i="38"/>
  <c r="AF261" i="38"/>
  <c r="AG261" i="38"/>
  <c r="AH261" i="38"/>
  <c r="AE262" i="38"/>
  <c r="AF262" i="38"/>
  <c r="AG262" i="38"/>
  <c r="AH262" i="38"/>
  <c r="AE263" i="38"/>
  <c r="AF263" i="38"/>
  <c r="AG263" i="38"/>
  <c r="AH263" i="38"/>
  <c r="AE264" i="38"/>
  <c r="AF264" i="38"/>
  <c r="AG264" i="38"/>
  <c r="AH264" i="38"/>
  <c r="AE265" i="38"/>
  <c r="AF265" i="38"/>
  <c r="AG265" i="38"/>
  <c r="AH265" i="38"/>
  <c r="AE266" i="38"/>
  <c r="AF266" i="38"/>
  <c r="AG266" i="38"/>
  <c r="AH266" i="38"/>
  <c r="AE267" i="38"/>
  <c r="AF267" i="38"/>
  <c r="AG267" i="38"/>
  <c r="AH267" i="38"/>
  <c r="AE268" i="38"/>
  <c r="AF268" i="38"/>
  <c r="AG268" i="38"/>
  <c r="AH268" i="38"/>
  <c r="AE269" i="38"/>
  <c r="AF269" i="38"/>
  <c r="AG269" i="38"/>
  <c r="AH269" i="38"/>
  <c r="AE270" i="38"/>
  <c r="AF270" i="38"/>
  <c r="AG270" i="38"/>
  <c r="AH270" i="38"/>
  <c r="AE272" i="38"/>
  <c r="AF272" i="38"/>
  <c r="AG272" i="38"/>
  <c r="AH272" i="38"/>
  <c r="AE273" i="38"/>
  <c r="AF273" i="38"/>
  <c r="AG273" i="38"/>
  <c r="AH273" i="38"/>
  <c r="AE274" i="38"/>
  <c r="AF274" i="38"/>
  <c r="AG274" i="38"/>
  <c r="AH274" i="38"/>
  <c r="AE275" i="38"/>
  <c r="AF275" i="38"/>
  <c r="AG275" i="38"/>
  <c r="AH275" i="38"/>
  <c r="AE276" i="38"/>
  <c r="AF276" i="38"/>
  <c r="AG276" i="38"/>
  <c r="AH276" i="38"/>
  <c r="AE277" i="38"/>
  <c r="AF277" i="38"/>
  <c r="AG277" i="38"/>
  <c r="AH277" i="38"/>
  <c r="AE278" i="38"/>
  <c r="AF278" i="38"/>
  <c r="AG278" i="38"/>
  <c r="AH278" i="38"/>
  <c r="AE279" i="38"/>
  <c r="AF279" i="38"/>
  <c r="AG279" i="38"/>
  <c r="AH279" i="38"/>
  <c r="AE280" i="38"/>
  <c r="AF280" i="38"/>
  <c r="AG280" i="38"/>
  <c r="AH280" i="38"/>
  <c r="AE281" i="38"/>
  <c r="AF281" i="38"/>
  <c r="AG281" i="38"/>
  <c r="AH281" i="38"/>
  <c r="AE282" i="38"/>
  <c r="AF282" i="38"/>
  <c r="AG282" i="38"/>
  <c r="AH282" i="38"/>
  <c r="AE284" i="38"/>
  <c r="AF284" i="38"/>
  <c r="AG284" i="38"/>
  <c r="AH284" i="38"/>
  <c r="AE285" i="38"/>
  <c r="AF285" i="38"/>
  <c r="AG285" i="38"/>
  <c r="AH285" i="38"/>
  <c r="AE286" i="38"/>
  <c r="AF286" i="38"/>
  <c r="AG286" i="38"/>
  <c r="AH286" i="38"/>
  <c r="AE287" i="38"/>
  <c r="AF287" i="38"/>
  <c r="AG287" i="38"/>
  <c r="AH287" i="38"/>
  <c r="AE288" i="38"/>
  <c r="AF288" i="38"/>
  <c r="AG288" i="38"/>
  <c r="AH288" i="38"/>
  <c r="AE289" i="38"/>
  <c r="AF289" i="38"/>
  <c r="AG289" i="38"/>
  <c r="AH289" i="38"/>
  <c r="AE290" i="38"/>
  <c r="AF290" i="38"/>
  <c r="AG290" i="38"/>
  <c r="AH290" i="38"/>
  <c r="AE291" i="38"/>
  <c r="AF291" i="38"/>
  <c r="AG291" i="38"/>
  <c r="AH291" i="38"/>
  <c r="AE292" i="38"/>
  <c r="AF292" i="38"/>
  <c r="AG292" i="38"/>
  <c r="AH292" i="38"/>
  <c r="AE293" i="38"/>
  <c r="AF293" i="38"/>
  <c r="AG293" i="38"/>
  <c r="AH293" i="38"/>
  <c r="AE294" i="38"/>
  <c r="AF294" i="38"/>
  <c r="AG294" i="38"/>
  <c r="AH294" i="38"/>
  <c r="AE295" i="38"/>
  <c r="AC29" i="27"/>
  <c r="AF295" i="38"/>
  <c r="AD29" i="27"/>
  <c r="AG295" i="38"/>
  <c r="AE29" i="27"/>
  <c r="AH295" i="38"/>
  <c r="AF29" i="27"/>
  <c r="AE296" i="38"/>
  <c r="AC30" i="27"/>
  <c r="AF296" i="38"/>
  <c r="AD30" i="27"/>
  <c r="AG296" i="38"/>
  <c r="AE30" i="27"/>
  <c r="AH296" i="38"/>
  <c r="AF30" i="27"/>
  <c r="AE297" i="38"/>
  <c r="AC31" i="27"/>
  <c r="AF297" i="38"/>
  <c r="AD31" i="27"/>
  <c r="AG297" i="38"/>
  <c r="AE31" i="27"/>
  <c r="AH297" i="38"/>
  <c r="AF31" i="27"/>
  <c r="AE298" i="38"/>
  <c r="AC32" i="27"/>
  <c r="AF298" i="38"/>
  <c r="AD32" i="27"/>
  <c r="AG298" i="38"/>
  <c r="AE32" i="27"/>
  <c r="AH298" i="38"/>
  <c r="AF32" i="27"/>
  <c r="AE299" i="38"/>
  <c r="AC33" i="27"/>
  <c r="AF299" i="38"/>
  <c r="AD33" i="27"/>
  <c r="AG299" i="38"/>
  <c r="AE33" i="27"/>
  <c r="AH299" i="38"/>
  <c r="AF33" i="27"/>
  <c r="AE19" i="38"/>
  <c r="AF19" i="38"/>
  <c r="AG19" i="38"/>
  <c r="AH19" i="38"/>
  <c r="AE31" i="38"/>
  <c r="AF31" i="38"/>
  <c r="AG31" i="38"/>
  <c r="AH31" i="38"/>
  <c r="AE43" i="38"/>
  <c r="AF43" i="38"/>
  <c r="AG43" i="38"/>
  <c r="AH43" i="38"/>
  <c r="AE55" i="38"/>
  <c r="AF55" i="38"/>
  <c r="AG55" i="38"/>
  <c r="AH55" i="38"/>
  <c r="AE67" i="38"/>
  <c r="AF67" i="38"/>
  <c r="AG67" i="38"/>
  <c r="AH67" i="38"/>
  <c r="AE79" i="38"/>
  <c r="AF79" i="38"/>
  <c r="AG79" i="38"/>
  <c r="AH79" i="38"/>
  <c r="AE91" i="38"/>
  <c r="AF91" i="38"/>
  <c r="AG91" i="38"/>
  <c r="AH91" i="38"/>
  <c r="AE103" i="38"/>
  <c r="AF103" i="38"/>
  <c r="AG103" i="38"/>
  <c r="AH103" i="38"/>
  <c r="AE115" i="38"/>
  <c r="AF115" i="38"/>
  <c r="AG115" i="38"/>
  <c r="AH115" i="38"/>
  <c r="AE127" i="38"/>
  <c r="AF127" i="38"/>
  <c r="AG127" i="38"/>
  <c r="AH127" i="38"/>
  <c r="AE139" i="38"/>
  <c r="AF139" i="38"/>
  <c r="AG139" i="38"/>
  <c r="AH139" i="38"/>
  <c r="AE156" i="38"/>
  <c r="AE306" i="38"/>
  <c r="AB77" i="40"/>
  <c r="AB78" i="40"/>
  <c r="AB79" i="40"/>
  <c r="AB80" i="40"/>
  <c r="AB81" i="40"/>
  <c r="AB83" i="40"/>
  <c r="AB84" i="40"/>
  <c r="AB85" i="40"/>
  <c r="AB86" i="40"/>
  <c r="AB87" i="40"/>
  <c r="AB89" i="40"/>
  <c r="AB90" i="40"/>
  <c r="AB91" i="40"/>
  <c r="AB92" i="40"/>
  <c r="AB93" i="40"/>
  <c r="AB95" i="40"/>
  <c r="AB96" i="40"/>
  <c r="AB97" i="40"/>
  <c r="AB98" i="40"/>
  <c r="AB99" i="40"/>
  <c r="AB101" i="40"/>
  <c r="AB102" i="40"/>
  <c r="AB103" i="40"/>
  <c r="AB104" i="40"/>
  <c r="AB105" i="40"/>
  <c r="AB107" i="40"/>
  <c r="AB108" i="40"/>
  <c r="AB109" i="40"/>
  <c r="AB110" i="40"/>
  <c r="AB111" i="40"/>
  <c r="AB113" i="40"/>
  <c r="AB114" i="40"/>
  <c r="AB115" i="40"/>
  <c r="AB116" i="40"/>
  <c r="AB117" i="40"/>
  <c r="AB119" i="40"/>
  <c r="AB120" i="40"/>
  <c r="AB121" i="40"/>
  <c r="AB122" i="40"/>
  <c r="AB123" i="40"/>
  <c r="AB125" i="40"/>
  <c r="AB126" i="40"/>
  <c r="AB127" i="40"/>
  <c r="AB128" i="40"/>
  <c r="AB129" i="40"/>
  <c r="AB131" i="40"/>
  <c r="AB132" i="40"/>
  <c r="AB133" i="40"/>
  <c r="AB134" i="40"/>
  <c r="AB135" i="40"/>
  <c r="AB137" i="40"/>
  <c r="AB138" i="40"/>
  <c r="AB139" i="40"/>
  <c r="AB140" i="40"/>
  <c r="AB141" i="40"/>
  <c r="AC176" i="38"/>
  <c r="C494" i="63"/>
  <c r="D494" i="63"/>
  <c r="E495" i="63"/>
  <c r="B496" i="63"/>
  <c r="E496" i="63"/>
  <c r="E497" i="63"/>
  <c r="E498" i="63"/>
  <c r="E499" i="63"/>
  <c r="E500" i="63"/>
  <c r="E501" i="63"/>
  <c r="E502" i="63"/>
  <c r="E503" i="63"/>
  <c r="E504" i="63"/>
  <c r="E505" i="63"/>
  <c r="E506" i="63"/>
  <c r="E507" i="63"/>
  <c r="E508" i="63"/>
  <c r="E509" i="63"/>
  <c r="E510" i="63"/>
  <c r="E511" i="63"/>
  <c r="E512" i="63"/>
  <c r="E513" i="63"/>
  <c r="E514" i="63"/>
  <c r="E515" i="63"/>
  <c r="E516" i="63"/>
  <c r="E517" i="63"/>
  <c r="E518" i="63"/>
  <c r="E519" i="63"/>
  <c r="E520" i="63"/>
  <c r="E521" i="63"/>
  <c r="E522" i="63"/>
  <c r="E523" i="63"/>
  <c r="E524" i="63"/>
  <c r="AB71" i="40"/>
  <c r="AB146" i="40"/>
  <c r="AH156" i="38"/>
  <c r="AH306" i="38"/>
  <c r="AG156" i="38"/>
  <c r="AG306" i="38"/>
  <c r="AF156" i="38"/>
  <c r="AF306" i="38"/>
  <c r="AD71" i="40"/>
  <c r="AD146" i="40"/>
  <c r="AG27" i="41"/>
  <c r="AG58" i="41"/>
  <c r="AF27" i="41"/>
  <c r="AF58" i="41"/>
  <c r="B497" i="63"/>
  <c r="H496" i="63"/>
  <c r="AE71" i="40"/>
  <c r="AE146" i="40"/>
  <c r="AE27" i="41"/>
  <c r="AE58" i="41"/>
  <c r="AC27" i="41"/>
  <c r="AC58" i="41"/>
  <c r="AD27" i="41"/>
  <c r="AD58" i="41"/>
  <c r="AB27" i="41"/>
  <c r="AB58" i="41"/>
  <c r="AF71" i="40"/>
  <c r="AF146" i="40"/>
  <c r="AC71" i="40"/>
  <c r="AC146" i="40"/>
  <c r="AE94" i="40"/>
  <c r="AF259" i="38"/>
  <c r="AD23" i="27"/>
  <c r="AF211" i="38"/>
  <c r="AD28" i="27"/>
  <c r="AD18" i="27"/>
  <c r="AC124" i="40"/>
  <c r="AC100" i="40"/>
  <c r="AC88" i="40"/>
  <c r="AC76" i="40"/>
  <c r="AF235" i="38"/>
  <c r="AD21" i="27"/>
  <c r="AF187" i="38"/>
  <c r="AD22" i="27"/>
  <c r="AC136" i="40"/>
  <c r="AC112" i="40"/>
  <c r="AC27" i="27"/>
  <c r="AE271" i="38"/>
  <c r="AC23" i="27"/>
  <c r="AE247" i="38"/>
  <c r="AC21" i="27"/>
  <c r="AE223" i="38"/>
  <c r="AC28" i="27"/>
  <c r="AE199" i="38"/>
  <c r="AC22" i="27"/>
  <c r="AC18" i="27"/>
  <c r="AF130" i="40"/>
  <c r="AF118" i="40"/>
  <c r="AF106" i="40"/>
  <c r="AF94" i="40"/>
  <c r="AF82" i="40"/>
  <c r="AH199" i="38"/>
  <c r="AF24" i="27"/>
  <c r="AH175" i="38"/>
  <c r="AF19" i="27"/>
  <c r="AG259" i="38"/>
  <c r="AE20" i="27"/>
  <c r="AG235" i="38"/>
  <c r="AE25" i="27"/>
  <c r="AG211" i="38"/>
  <c r="AE24" i="27"/>
  <c r="AG187" i="38"/>
  <c r="AE19" i="27"/>
  <c r="AG163" i="38"/>
  <c r="AD130" i="40"/>
  <c r="AD118" i="40"/>
  <c r="AD106" i="40"/>
  <c r="AD94" i="40"/>
  <c r="AD82" i="40"/>
  <c r="AH283" i="38"/>
  <c r="AF26" i="27"/>
  <c r="AH163" i="38"/>
  <c r="AE26" i="27"/>
  <c r="AF247" i="38"/>
  <c r="AD20" i="27"/>
  <c r="AF223" i="38"/>
  <c r="AD25" i="27"/>
  <c r="AF199" i="38"/>
  <c r="AD24" i="27"/>
  <c r="AF175" i="38"/>
  <c r="AD19" i="27"/>
  <c r="AF163" i="38"/>
  <c r="AC130" i="40"/>
  <c r="AC118" i="40"/>
  <c r="AC106" i="40"/>
  <c r="AC94" i="40"/>
  <c r="AC82" i="40"/>
  <c r="AE130" i="40"/>
  <c r="AG283" i="38"/>
  <c r="AC26" i="27"/>
  <c r="AE259" i="38"/>
  <c r="AC20" i="27"/>
  <c r="AE235" i="38"/>
  <c r="AC25" i="27"/>
  <c r="AE211" i="38"/>
  <c r="AC24" i="27"/>
  <c r="AE187" i="38"/>
  <c r="AE175" i="38"/>
  <c r="AC19" i="27"/>
  <c r="AE163" i="38"/>
  <c r="AF136" i="40"/>
  <c r="AF124" i="40"/>
  <c r="AF112" i="40"/>
  <c r="AF100" i="40"/>
  <c r="AF88" i="40"/>
  <c r="AF76" i="40"/>
  <c r="AE82" i="40"/>
  <c r="AF271" i="38"/>
  <c r="AD26" i="27"/>
  <c r="AE283" i="38"/>
  <c r="AF27" i="27"/>
  <c r="AH271" i="38"/>
  <c r="AH259" i="38"/>
  <c r="AF23" i="27"/>
  <c r="AH235" i="38"/>
  <c r="AF21" i="27"/>
  <c r="AH211" i="38"/>
  <c r="AF28" i="27"/>
  <c r="AH187" i="38"/>
  <c r="AF22" i="27"/>
  <c r="AF18" i="27"/>
  <c r="AE136" i="40"/>
  <c r="AE124" i="40"/>
  <c r="AE112" i="40"/>
  <c r="AE100" i="40"/>
  <c r="AE88" i="40"/>
  <c r="AE76" i="40"/>
  <c r="AD55" i="41"/>
  <c r="AF283" i="38"/>
  <c r="AD27" i="27"/>
  <c r="AH247" i="38"/>
  <c r="AF20" i="27"/>
  <c r="AH223" i="38"/>
  <c r="AF25" i="27"/>
  <c r="AE118" i="40"/>
  <c r="AE106" i="40"/>
  <c r="AE27" i="27"/>
  <c r="AG271" i="38"/>
  <c r="AE23" i="27"/>
  <c r="AG247" i="38"/>
  <c r="AE21" i="27"/>
  <c r="AG223" i="38"/>
  <c r="AE28" i="27"/>
  <c r="AG199" i="38"/>
  <c r="AE22" i="27"/>
  <c r="AG175" i="38"/>
  <c r="AE18" i="27"/>
  <c r="AD136" i="40"/>
  <c r="AD124" i="40"/>
  <c r="AD112" i="40"/>
  <c r="AD100" i="40"/>
  <c r="AD88" i="40"/>
  <c r="AD76" i="40"/>
  <c r="AE55" i="41"/>
  <c r="AC55" i="41"/>
  <c r="AB55" i="41"/>
  <c r="AG55" i="41"/>
  <c r="AF55" i="41"/>
  <c r="AB76" i="40"/>
  <c r="AB118" i="40"/>
  <c r="AB88" i="40"/>
  <c r="AB136" i="40"/>
  <c r="AB106" i="40"/>
  <c r="AB94" i="40"/>
  <c r="AB124" i="40"/>
  <c r="AB112" i="40"/>
  <c r="AB130" i="40"/>
  <c r="AB82" i="40"/>
  <c r="AB100" i="40"/>
  <c r="E494" i="63"/>
  <c r="M3545" i="1"/>
  <c r="B498" i="63"/>
  <c r="H497" i="63"/>
  <c r="AE34" i="27"/>
  <c r="AE42" i="27"/>
  <c r="AE44" i="27"/>
  <c r="AE143" i="40"/>
  <c r="AC34" i="27"/>
  <c r="AC42" i="27"/>
  <c r="AF143" i="40"/>
  <c r="AD143" i="40"/>
  <c r="AC143" i="40"/>
  <c r="AF34" i="27"/>
  <c r="AF42" i="27"/>
  <c r="AF44" i="27"/>
  <c r="AD34" i="27"/>
  <c r="AD42" i="27"/>
  <c r="AB143" i="40"/>
  <c r="E28" i="64"/>
  <c r="B499" i="63"/>
  <c r="H498" i="63"/>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B500" i="63"/>
  <c r="H499" i="63"/>
  <c r="H56" i="5"/>
  <c r="B501" i="63"/>
  <c r="H500" i="63"/>
  <c r="J53" i="5"/>
  <c r="N53" i="5"/>
  <c r="N56" i="5"/>
  <c r="B502" i="63"/>
  <c r="H501" i="63"/>
  <c r="P3423" i="1"/>
  <c r="P3424" i="1"/>
  <c r="P3425" i="1"/>
  <c r="P3426" i="1"/>
  <c r="B503" i="63"/>
  <c r="H502" i="63"/>
  <c r="R22" i="55"/>
  <c r="Q22" i="55"/>
  <c r="R21" i="55"/>
  <c r="Q21" i="55"/>
  <c r="R20" i="55"/>
  <c r="Q20" i="55"/>
  <c r="R19" i="55"/>
  <c r="Q19" i="55"/>
  <c r="R18" i="55"/>
  <c r="Q18" i="55"/>
  <c r="R17" i="55"/>
  <c r="Q17" i="55"/>
  <c r="R16" i="55"/>
  <c r="Q16" i="55"/>
  <c r="R15" i="55"/>
  <c r="Q15" i="55"/>
  <c r="R14" i="55"/>
  <c r="Q14" i="55"/>
  <c r="R13" i="55"/>
  <c r="Q13" i="55"/>
  <c r="R12" i="55"/>
  <c r="Q12" i="55"/>
  <c r="R11" i="55"/>
  <c r="Q11" i="55"/>
  <c r="R10" i="55"/>
  <c r="Q10" i="55"/>
  <c r="R9" i="55"/>
  <c r="Q9" i="55"/>
  <c r="R8" i="55"/>
  <c r="Q8" i="55"/>
  <c r="R7" i="55"/>
  <c r="Q7" i="55"/>
  <c r="E6" i="55"/>
  <c r="L6" i="55"/>
  <c r="H6" i="55"/>
  <c r="N6" i="55"/>
  <c r="J6" i="55"/>
  <c r="M6" i="55"/>
  <c r="R6" i="55"/>
  <c r="K6" i="55"/>
  <c r="I6" i="55"/>
  <c r="G6" i="55"/>
  <c r="E23" i="55"/>
  <c r="F23" i="55"/>
  <c r="G23" i="55"/>
  <c r="H23" i="55"/>
  <c r="I23" i="55"/>
  <c r="J23" i="55"/>
  <c r="K23" i="55"/>
  <c r="L23" i="55"/>
  <c r="M23" i="55"/>
  <c r="N23" i="55"/>
  <c r="Q6" i="55"/>
  <c r="B504" i="63"/>
  <c r="H503" i="63"/>
  <c r="D5" i="61"/>
  <c r="D6" i="61"/>
  <c r="D7" i="61"/>
  <c r="D8" i="61"/>
  <c r="D9" i="61"/>
  <c r="D10" i="61"/>
  <c r="D11" i="61"/>
  <c r="D12" i="61"/>
  <c r="D13" i="61"/>
  <c r="D14" i="61"/>
  <c r="D4" i="61"/>
  <c r="B505" i="63"/>
  <c r="H504" i="63"/>
  <c r="K24" i="6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AC177" i="38"/>
  <c r="P3381" i="1"/>
  <c r="P3382" i="1"/>
  <c r="P3383" i="1"/>
  <c r="P3384" i="1"/>
  <c r="P3385" i="1"/>
  <c r="P3386" i="1"/>
  <c r="P3387" i="1"/>
  <c r="P3388" i="1"/>
  <c r="P3389" i="1"/>
  <c r="P3390" i="1"/>
  <c r="P3391" i="1"/>
  <c r="P3392" i="1"/>
  <c r="P3393" i="1"/>
  <c r="P3394" i="1"/>
  <c r="P3395" i="1"/>
  <c r="P3396" i="1"/>
  <c r="P3397" i="1"/>
  <c r="P3398" i="1"/>
  <c r="P3399" i="1"/>
  <c r="P3400" i="1"/>
  <c r="P3401" i="1"/>
  <c r="P3402" i="1"/>
  <c r="AC178" i="38"/>
  <c r="P3403" i="1"/>
  <c r="P3404" i="1"/>
  <c r="P3405" i="1"/>
  <c r="P3406" i="1"/>
  <c r="P3407" i="1"/>
  <c r="P3408" i="1"/>
  <c r="P3409" i="1"/>
  <c r="P3410" i="1"/>
  <c r="P3411" i="1"/>
  <c r="P3412" i="1"/>
  <c r="P3413" i="1"/>
  <c r="P3414" i="1"/>
  <c r="P3415" i="1"/>
  <c r="P3416" i="1"/>
  <c r="P3417" i="1"/>
  <c r="P3418" i="1"/>
  <c r="P3419" i="1"/>
  <c r="P3420" i="1"/>
  <c r="P3421" i="1"/>
  <c r="P3422" i="1"/>
  <c r="P3427" i="1"/>
  <c r="P3428" i="1"/>
  <c r="P3429" i="1"/>
  <c r="P3430" i="1"/>
  <c r="P3431" i="1"/>
  <c r="P3432" i="1"/>
  <c r="P3433" i="1"/>
  <c r="P3434" i="1"/>
  <c r="P3435" i="1"/>
  <c r="P3436" i="1"/>
  <c r="P3437" i="1"/>
  <c r="P3438"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353" i="1"/>
  <c r="P3354"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U38" i="8"/>
  <c r="P3613" i="1"/>
  <c r="U19" i="8"/>
  <c r="P3614" i="1"/>
  <c r="P3615" i="1"/>
  <c r="P3616" i="1"/>
  <c r="U21" i="8"/>
  <c r="P3617" i="1"/>
  <c r="P3618" i="1"/>
  <c r="P3619" i="1"/>
  <c r="P3620" i="1"/>
  <c r="P3621" i="1"/>
  <c r="P3622" i="1"/>
  <c r="P3623" i="1"/>
  <c r="P3624" i="1"/>
  <c r="P3625" i="1"/>
  <c r="P3626" i="1"/>
  <c r="P3627" i="1"/>
  <c r="P3628" i="1"/>
  <c r="P3629" i="1"/>
  <c r="P3630" i="1"/>
  <c r="P3634" i="1"/>
  <c r="P3635" i="1"/>
  <c r="P3636"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U15" i="8"/>
  <c r="U18" i="8"/>
  <c r="U22" i="8"/>
  <c r="U20" i="8"/>
  <c r="U16" i="8"/>
  <c r="U17" i="8"/>
  <c r="B506" i="63"/>
  <c r="H505" i="63"/>
  <c r="AH5" i="37"/>
  <c r="AH6" i="37"/>
  <c r="AH7" i="37"/>
  <c r="AH8" i="37"/>
  <c r="AH9" i="37"/>
  <c r="AH10" i="37"/>
  <c r="AH11" i="37"/>
  <c r="AH12" i="37"/>
  <c r="AH13" i="37"/>
  <c r="AH14" i="37"/>
  <c r="AH16" i="37"/>
  <c r="AH17" i="37"/>
  <c r="AH18" i="37"/>
  <c r="AH19" i="37"/>
  <c r="AH3" i="37"/>
  <c r="AH25" i="37"/>
  <c r="AH26" i="37"/>
  <c r="AH27" i="37"/>
  <c r="AH28" i="37"/>
  <c r="AH29" i="37"/>
  <c r="AH30" i="37"/>
  <c r="AH31" i="37"/>
  <c r="AH32" i="37"/>
  <c r="AH33" i="37"/>
  <c r="AH34" i="37"/>
  <c r="AH24" i="37"/>
  <c r="Y36" i="37"/>
  <c r="Z36" i="37"/>
  <c r="AA36" i="37"/>
  <c r="AB36" i="37"/>
  <c r="AC36" i="37"/>
  <c r="AD36" i="37"/>
  <c r="AE36" i="37"/>
  <c r="AE57" i="37"/>
  <c r="AF36" i="37"/>
  <c r="AF57" i="37"/>
  <c r="AG36" i="37"/>
  <c r="AG57" i="37"/>
  <c r="AD20" i="37"/>
  <c r="AE20" i="37"/>
  <c r="AF20" i="37"/>
  <c r="AG20" i="37"/>
  <c r="H78" i="49"/>
  <c r="Q66" i="49"/>
  <c r="O77" i="49"/>
  <c r="G73" i="49"/>
  <c r="G85" i="49"/>
  <c r="AB23" i="13"/>
  <c r="G84" i="49"/>
  <c r="C72" i="49"/>
  <c r="H71" i="49"/>
  <c r="Q70" i="49"/>
  <c r="H70" i="49"/>
  <c r="Q63" i="49"/>
  <c r="Q69" i="49"/>
  <c r="H69" i="49"/>
  <c r="H68" i="49"/>
  <c r="Q68" i="49"/>
  <c r="H67" i="49"/>
  <c r="H66" i="49"/>
  <c r="Q62" i="49"/>
  <c r="Q65" i="49"/>
  <c r="H65" i="49"/>
  <c r="Q64" i="49"/>
  <c r="H64" i="49"/>
  <c r="Q67" i="49"/>
  <c r="H63" i="49"/>
  <c r="H62" i="49"/>
  <c r="Q61" i="49"/>
  <c r="H61" i="49"/>
  <c r="H60" i="49"/>
  <c r="Q60" i="49"/>
  <c r="H59" i="49"/>
  <c r="C58" i="49"/>
  <c r="O50" i="49"/>
  <c r="O49" i="49"/>
  <c r="O48" i="49"/>
  <c r="O47" i="49"/>
  <c r="P47" i="49"/>
  <c r="J38" i="49"/>
  <c r="J36" i="49"/>
  <c r="J35" i="49"/>
  <c r="J34" i="49"/>
  <c r="AB15" i="13"/>
  <c r="P24" i="49"/>
  <c r="R24" i="49"/>
  <c r="D31" i="49"/>
  <c r="AB28" i="13"/>
  <c r="I31" i="49"/>
  <c r="AB33" i="13"/>
  <c r="H31" i="49"/>
  <c r="AB32" i="13"/>
  <c r="G31" i="49"/>
  <c r="AB31" i="13"/>
  <c r="F31" i="49"/>
  <c r="AB30" i="13"/>
  <c r="E31" i="49"/>
  <c r="AB29" i="13"/>
  <c r="P28" i="49"/>
  <c r="R28" i="49"/>
  <c r="AD27" i="49"/>
  <c r="U27" i="49"/>
  <c r="AD26" i="49"/>
  <c r="J26" i="49"/>
  <c r="P19" i="49"/>
  <c r="AD25" i="49"/>
  <c r="AC24" i="49"/>
  <c r="AD24" i="49"/>
  <c r="J24" i="49"/>
  <c r="P18" i="49"/>
  <c r="AC23" i="49"/>
  <c r="AD23" i="49"/>
  <c r="U23" i="49"/>
  <c r="AC22" i="49"/>
  <c r="AB22" i="49"/>
  <c r="AD22" i="49"/>
  <c r="AA22" i="49"/>
  <c r="I20" i="49"/>
  <c r="G20" i="49"/>
  <c r="F20" i="49"/>
  <c r="E20" i="49"/>
  <c r="D20" i="49"/>
  <c r="AC21" i="49"/>
  <c r="AB21" i="49"/>
  <c r="AA21" i="49"/>
  <c r="AC20" i="49"/>
  <c r="AB20" i="49"/>
  <c r="AA20" i="49"/>
  <c r="H20" i="49"/>
  <c r="C20" i="49"/>
  <c r="AC19" i="49"/>
  <c r="AB19" i="49"/>
  <c r="AA19" i="49"/>
  <c r="I19" i="49"/>
  <c r="H19" i="49"/>
  <c r="G19" i="49"/>
  <c r="F19" i="49"/>
  <c r="E19" i="49"/>
  <c r="D19" i="49"/>
  <c r="C19" i="49"/>
  <c r="AC18" i="49"/>
  <c r="AB18" i="49"/>
  <c r="AA18" i="49"/>
  <c r="P16" i="49"/>
  <c r="AC17" i="49"/>
  <c r="AB17" i="49"/>
  <c r="AA17" i="49"/>
  <c r="AC16" i="49"/>
  <c r="AB16" i="49"/>
  <c r="AA16" i="49"/>
  <c r="P21" i="49"/>
  <c r="AC15" i="49"/>
  <c r="AB15" i="49"/>
  <c r="AA15" i="49"/>
  <c r="AC14" i="49"/>
  <c r="AB14" i="49"/>
  <c r="AD14" i="49"/>
  <c r="AA14" i="49"/>
  <c r="AC13" i="49"/>
  <c r="AB13" i="49"/>
  <c r="AA13" i="49"/>
  <c r="AK12" i="49"/>
  <c r="AJ12" i="49"/>
  <c r="AI12" i="49"/>
  <c r="AH12" i="49"/>
  <c r="AG12" i="49"/>
  <c r="AF12" i="49"/>
  <c r="AC12" i="49"/>
  <c r="AB12" i="49"/>
  <c r="AA12" i="49"/>
  <c r="AK11" i="49"/>
  <c r="AJ11" i="49"/>
  <c r="AI11" i="49"/>
  <c r="AH11" i="49"/>
  <c r="AG11" i="49"/>
  <c r="AF11" i="49"/>
  <c r="P14" i="49"/>
  <c r="I6" i="49"/>
  <c r="H6" i="49"/>
  <c r="D6" i="49"/>
  <c r="D32" i="49"/>
  <c r="AB3" i="13"/>
  <c r="C6" i="49"/>
  <c r="C32" i="49"/>
  <c r="I5" i="49"/>
  <c r="H5" i="49"/>
  <c r="G5" i="49"/>
  <c r="F5" i="49"/>
  <c r="E5" i="49"/>
  <c r="D5" i="49"/>
  <c r="C5" i="49"/>
  <c r="AC24" i="13"/>
  <c r="AC43" i="27"/>
  <c r="AC44" i="27"/>
  <c r="AD43" i="27"/>
  <c r="AD44" i="27"/>
  <c r="K32" i="58"/>
  <c r="K30" i="58"/>
  <c r="K28" i="58"/>
  <c r="K27" i="58"/>
  <c r="K26" i="58"/>
  <c r="K25" i="58"/>
  <c r="K24" i="58"/>
  <c r="D34" i="58"/>
  <c r="S11" i="58"/>
  <c r="Q21" i="49"/>
  <c r="K22" i="58"/>
  <c r="U17" i="58"/>
  <c r="U14" i="58"/>
  <c r="M14" i="58"/>
  <c r="M12" i="58"/>
  <c r="M10" i="58"/>
  <c r="M8" i="58"/>
  <c r="U19" i="58"/>
  <c r="M6" i="58"/>
  <c r="M4" i="58"/>
  <c r="C84" i="49"/>
  <c r="AB44" i="13"/>
  <c r="P26" i="58"/>
  <c r="P7" i="49"/>
  <c r="AB36" i="13"/>
  <c r="R21" i="49"/>
  <c r="H32" i="49"/>
  <c r="AB7" i="13"/>
  <c r="AD17" i="49"/>
  <c r="U25" i="49"/>
  <c r="V25" i="49"/>
  <c r="AB16" i="13"/>
  <c r="O7" i="49"/>
  <c r="AB11" i="13"/>
  <c r="AD18" i="49"/>
  <c r="U26" i="49"/>
  <c r="V26" i="49"/>
  <c r="AB17" i="13"/>
  <c r="P29" i="58"/>
  <c r="P30" i="58"/>
  <c r="P26" i="49"/>
  <c r="R26" i="49"/>
  <c r="P27" i="58"/>
  <c r="P8" i="49"/>
  <c r="B507" i="63"/>
  <c r="H506" i="63"/>
  <c r="H72" i="49"/>
  <c r="U63" i="49"/>
  <c r="V63" i="49"/>
  <c r="AB48" i="13"/>
  <c r="U24" i="49"/>
  <c r="V24" i="49"/>
  <c r="P25" i="49"/>
  <c r="R25" i="49"/>
  <c r="U16" i="58"/>
  <c r="D16" i="58"/>
  <c r="AD20" i="49"/>
  <c r="V23" i="49"/>
  <c r="J28" i="49"/>
  <c r="P22" i="49"/>
  <c r="R22" i="49"/>
  <c r="H81" i="49"/>
  <c r="K35" i="58"/>
  <c r="F73" i="49"/>
  <c r="F85" i="49"/>
  <c r="AB21" i="13"/>
  <c r="M11" i="58"/>
  <c r="K31" i="58"/>
  <c r="P13" i="49"/>
  <c r="R13" i="49"/>
  <c r="M13" i="58"/>
  <c r="F6" i="49"/>
  <c r="F32" i="49"/>
  <c r="P31" i="58"/>
  <c r="P9" i="49"/>
  <c r="K33" i="58"/>
  <c r="G6" i="49"/>
  <c r="G32" i="49"/>
  <c r="AB6" i="13"/>
  <c r="M7" i="58"/>
  <c r="Q27" i="58"/>
  <c r="U23" i="58"/>
  <c r="AD12" i="49"/>
  <c r="AA28" i="49"/>
  <c r="M9" i="58"/>
  <c r="Q28" i="58"/>
  <c r="K34" i="58"/>
  <c r="P20" i="49"/>
  <c r="R20" i="49"/>
  <c r="AD13" i="49"/>
  <c r="J22" i="49"/>
  <c r="P17" i="49"/>
  <c r="R17" i="49"/>
  <c r="K29" i="58"/>
  <c r="AB28" i="49"/>
  <c r="P28" i="58"/>
  <c r="P6" i="49"/>
  <c r="M15" i="58"/>
  <c r="Q31" i="58"/>
  <c r="U22" i="58"/>
  <c r="K23" i="58"/>
  <c r="P15" i="49"/>
  <c r="R15" i="49"/>
  <c r="AD21" i="49"/>
  <c r="D84" i="49"/>
  <c r="AB45" i="13"/>
  <c r="C73" i="49"/>
  <c r="C85" i="49"/>
  <c r="AB19" i="13"/>
  <c r="H79" i="49"/>
  <c r="E84" i="49"/>
  <c r="P27" i="49"/>
  <c r="R27" i="49"/>
  <c r="F84" i="49"/>
  <c r="V27" i="49"/>
  <c r="H77" i="49"/>
  <c r="H83" i="49"/>
  <c r="H58" i="49"/>
  <c r="H75" i="49"/>
  <c r="R19" i="49"/>
  <c r="AD15" i="49"/>
  <c r="AD16" i="49"/>
  <c r="AD19" i="49"/>
  <c r="R16" i="49"/>
  <c r="R18" i="49"/>
  <c r="Q71" i="49"/>
  <c r="U59" i="49"/>
  <c r="V59" i="49"/>
  <c r="U16" i="49"/>
  <c r="V16" i="49"/>
  <c r="U12" i="49"/>
  <c r="I32" i="49"/>
  <c r="AB8" i="13"/>
  <c r="U20" i="49"/>
  <c r="V20" i="49"/>
  <c r="J20" i="49"/>
  <c r="J31" i="49"/>
  <c r="AC28" i="49"/>
  <c r="D73" i="49"/>
  <c r="D85" i="49"/>
  <c r="AB20" i="13"/>
  <c r="E73" i="49"/>
  <c r="E85" i="49"/>
  <c r="AB22" i="13"/>
  <c r="E6" i="49"/>
  <c r="E32" i="49"/>
  <c r="AB4" i="13"/>
  <c r="J30" i="49"/>
  <c r="P23" i="49"/>
  <c r="R23" i="49"/>
  <c r="U20" i="58"/>
  <c r="M17" i="58"/>
  <c r="M5" i="58"/>
  <c r="AD28" i="49"/>
  <c r="B508" i="63"/>
  <c r="H507" i="63"/>
  <c r="Q30" i="58"/>
  <c r="AB37" i="13"/>
  <c r="O8" i="49"/>
  <c r="P5" i="49"/>
  <c r="U15" i="58"/>
  <c r="S4" i="58"/>
  <c r="Q14" i="49"/>
  <c r="AB35" i="13"/>
  <c r="O6" i="49"/>
  <c r="AB38" i="13"/>
  <c r="O9" i="49"/>
  <c r="U62" i="49"/>
  <c r="V62" i="49"/>
  <c r="AB46" i="13"/>
  <c r="H84" i="49"/>
  <c r="M80" i="49"/>
  <c r="U60" i="49"/>
  <c r="V60" i="49"/>
  <c r="U61" i="49"/>
  <c r="V61" i="49"/>
  <c r="AB47" i="13"/>
  <c r="P29" i="49"/>
  <c r="J6" i="49"/>
  <c r="U14" i="49"/>
  <c r="V14" i="49"/>
  <c r="AB5" i="13"/>
  <c r="U15" i="49"/>
  <c r="V15" i="49"/>
  <c r="Q26" i="58"/>
  <c r="U24" i="58"/>
  <c r="K36" i="58"/>
  <c r="U21" i="58"/>
  <c r="P32" i="58"/>
  <c r="Q29" i="58"/>
  <c r="U18" i="58"/>
  <c r="M16" i="58"/>
  <c r="U13" i="49"/>
  <c r="V13" i="49"/>
  <c r="U17" i="49"/>
  <c r="V17" i="49"/>
  <c r="H85" i="49"/>
  <c r="H73" i="49"/>
  <c r="J32" i="49"/>
  <c r="J39" i="49"/>
  <c r="V12" i="49"/>
  <c r="M18" i="58"/>
  <c r="U25" i="58"/>
  <c r="M78" i="49"/>
  <c r="AB34" i="13"/>
  <c r="P10" i="49"/>
  <c r="O5" i="49"/>
  <c r="R14" i="49"/>
  <c r="R29" i="49"/>
  <c r="Q29" i="49"/>
  <c r="Q32" i="58"/>
  <c r="AB12" i="13"/>
  <c r="U21" i="49"/>
  <c r="V21" i="49"/>
  <c r="AB13" i="13"/>
  <c r="U22" i="49"/>
  <c r="V22" i="49"/>
  <c r="M77" i="49"/>
  <c r="AB10" i="13"/>
  <c r="U19" i="49"/>
  <c r="V19" i="49"/>
  <c r="M79" i="49"/>
  <c r="B509" i="63"/>
  <c r="H508" i="63"/>
  <c r="AA43" i="27"/>
  <c r="M50" i="49"/>
  <c r="M49" i="49"/>
  <c r="M48" i="49"/>
  <c r="M47" i="49"/>
  <c r="M81" i="49"/>
  <c r="B510" i="63"/>
  <c r="H509" i="63"/>
  <c r="AB9" i="13"/>
  <c r="AB24" i="13"/>
  <c r="AB43" i="27"/>
  <c r="U18" i="49"/>
  <c r="O10" i="49"/>
  <c r="M51" i="49"/>
  <c r="M43" i="49"/>
  <c r="M42" i="49"/>
  <c r="M44" i="49"/>
  <c r="M41" i="49"/>
  <c r="V18" i="49"/>
  <c r="U28" i="49"/>
  <c r="V28" i="49"/>
  <c r="B511" i="63"/>
  <c r="H510" i="63"/>
  <c r="D463" i="63"/>
  <c r="P3338" i="1"/>
  <c r="M45" i="49"/>
  <c r="M53" i="49"/>
  <c r="B512" i="63"/>
  <c r="H511" i="63"/>
  <c r="E493" i="63"/>
  <c r="E492" i="63"/>
  <c r="E491" i="63"/>
  <c r="E490" i="63"/>
  <c r="E489" i="63"/>
  <c r="E488" i="63"/>
  <c r="E487" i="63"/>
  <c r="E486" i="63"/>
  <c r="E485" i="63"/>
  <c r="E484" i="63"/>
  <c r="E483" i="63"/>
  <c r="E482" i="63"/>
  <c r="E481" i="63"/>
  <c r="E480" i="63"/>
  <c r="E479" i="63"/>
  <c r="E478" i="63"/>
  <c r="E477" i="63"/>
  <c r="E476" i="63"/>
  <c r="E475" i="63"/>
  <c r="E474" i="63"/>
  <c r="E473" i="63"/>
  <c r="E472" i="63"/>
  <c r="E471" i="63"/>
  <c r="E470" i="63"/>
  <c r="E469" i="63"/>
  <c r="E468" i="63"/>
  <c r="E467" i="63"/>
  <c r="E466" i="63"/>
  <c r="E465" i="63"/>
  <c r="B465" i="63"/>
  <c r="B466" i="63"/>
  <c r="B467" i="63"/>
  <c r="B468" i="63"/>
  <c r="B469" i="63"/>
  <c r="B470" i="63"/>
  <c r="B471" i="63"/>
  <c r="B472" i="63"/>
  <c r="B473" i="63"/>
  <c r="B474" i="63"/>
  <c r="B475" i="63"/>
  <c r="B476" i="63"/>
  <c r="B477" i="63"/>
  <c r="B478" i="63"/>
  <c r="B479" i="63"/>
  <c r="B480" i="63"/>
  <c r="B481" i="63"/>
  <c r="B482" i="63"/>
  <c r="B483" i="63"/>
  <c r="B484" i="63"/>
  <c r="B485" i="63"/>
  <c r="B486" i="63"/>
  <c r="B487" i="63"/>
  <c r="B488" i="63"/>
  <c r="B489" i="63"/>
  <c r="B490" i="63"/>
  <c r="B491" i="63"/>
  <c r="B492" i="63"/>
  <c r="B493" i="63"/>
  <c r="E464" i="63"/>
  <c r="C463" i="63"/>
  <c r="B513" i="63"/>
  <c r="H512" i="63"/>
  <c r="E463" i="63"/>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9" i="1"/>
  <c r="P3340" i="1"/>
  <c r="P3341" i="1"/>
  <c r="P3342" i="1"/>
  <c r="P3343" i="1"/>
  <c r="P3344" i="1"/>
  <c r="P3345" i="1"/>
  <c r="P3346" i="1"/>
  <c r="P3347" i="1"/>
  <c r="P3348" i="1"/>
  <c r="P3349" i="1"/>
  <c r="P3350" i="1"/>
  <c r="P3351" i="1"/>
  <c r="P3352" i="1"/>
  <c r="B514" i="63"/>
  <c r="H513" i="63"/>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53" i="1"/>
  <c r="P3252" i="1"/>
  <c r="B515" i="63"/>
  <c r="H514" i="63"/>
  <c r="AI88" i="60"/>
  <c r="AJ88" i="60"/>
  <c r="B516" i="63"/>
  <c r="H515" i="63"/>
  <c r="P3221" i="1"/>
  <c r="P3222" i="1"/>
  <c r="B517" i="63"/>
  <c r="H516" i="63"/>
  <c r="S70" i="60"/>
  <c r="B518" i="63"/>
  <c r="H517" i="63"/>
  <c r="S79" i="60"/>
  <c r="P3200" i="1"/>
  <c r="P3201" i="1"/>
  <c r="P3202" i="1"/>
  <c r="B519" i="63"/>
  <c r="H518" i="63"/>
  <c r="P3196" i="1"/>
  <c r="P3197" i="1"/>
  <c r="P3198" i="1"/>
  <c r="P3199" i="1"/>
  <c r="P3203" i="1"/>
  <c r="P3204" i="1"/>
  <c r="P3205" i="1"/>
  <c r="P3206" i="1"/>
  <c r="P3207" i="1"/>
  <c r="P3208" i="1"/>
  <c r="P3209" i="1"/>
  <c r="P3210" i="1"/>
  <c r="P3211" i="1"/>
  <c r="P3212" i="1"/>
  <c r="P3213" i="1"/>
  <c r="P3214" i="1"/>
  <c r="P3215" i="1"/>
  <c r="P3216" i="1"/>
  <c r="P3217" i="1"/>
  <c r="P3218" i="1"/>
  <c r="P3219" i="1"/>
  <c r="P3220" i="1"/>
  <c r="P3223" i="1"/>
  <c r="P3224"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M23" i="60"/>
  <c r="M70" i="60"/>
  <c r="B520" i="63"/>
  <c r="H519" i="63"/>
  <c r="P46" i="5"/>
  <c r="P49" i="5"/>
  <c r="P53" i="5"/>
  <c r="P54" i="5"/>
  <c r="P55" i="5"/>
  <c r="L54" i="5"/>
  <c r="L53" i="5"/>
  <c r="L49" i="5"/>
  <c r="L46" i="5"/>
  <c r="L47" i="5"/>
  <c r="J54" i="5"/>
  <c r="J48" i="5"/>
  <c r="H46" i="5"/>
  <c r="H48" i="5"/>
  <c r="H49" i="5"/>
  <c r="H50" i="5"/>
  <c r="H54" i="5"/>
  <c r="H53" i="5"/>
  <c r="H52" i="5"/>
  <c r="B521" i="63"/>
  <c r="H520" i="63"/>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B522" i="63"/>
  <c r="H521" i="63"/>
  <c r="P3145" i="1"/>
  <c r="P3146" i="1"/>
  <c r="P3147" i="1"/>
  <c r="P3148" i="1"/>
  <c r="P3149" i="1"/>
  <c r="P3150" i="1"/>
  <c r="P3151" i="1"/>
  <c r="P3152" i="1"/>
  <c r="P3153" i="1"/>
  <c r="P3154" i="1"/>
  <c r="P3155" i="1"/>
  <c r="P3156" i="1"/>
  <c r="P3157" i="1"/>
  <c r="P3158" i="1"/>
  <c r="P3159" i="1"/>
  <c r="P3160" i="1"/>
  <c r="P3161" i="1"/>
  <c r="P3162" i="1"/>
  <c r="P3163" i="1"/>
  <c r="P3164" i="1"/>
  <c r="B523" i="63"/>
  <c r="H522" i="63"/>
  <c r="AC23" i="60"/>
  <c r="AD23" i="60"/>
  <c r="AC88" i="60"/>
  <c r="AG23" i="60"/>
  <c r="AF14" i="60"/>
  <c r="B524" i="63"/>
  <c r="H524" i="63"/>
  <c r="H523" i="63"/>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E38" i="64"/>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E436" i="63"/>
  <c r="E435" i="63"/>
  <c r="E434" i="63"/>
  <c r="E433" i="63"/>
  <c r="E432" i="63"/>
  <c r="C431" i="63"/>
  <c r="D431" i="63"/>
  <c r="B433" i="63"/>
  <c r="B434" i="63"/>
  <c r="B435" i="63"/>
  <c r="B436" i="63"/>
  <c r="B437" i="63"/>
  <c r="B438" i="63"/>
  <c r="B439" i="63"/>
  <c r="B440" i="63"/>
  <c r="B441" i="63"/>
  <c r="B442" i="63"/>
  <c r="B443" i="63"/>
  <c r="B444" i="63"/>
  <c r="B445" i="63"/>
  <c r="B446" i="63"/>
  <c r="B447" i="63"/>
  <c r="B448" i="63"/>
  <c r="B449" i="63"/>
  <c r="B450" i="63"/>
  <c r="B451" i="63"/>
  <c r="B452" i="63"/>
  <c r="B453" i="63"/>
  <c r="B454" i="63"/>
  <c r="B455" i="63"/>
  <c r="B456" i="63"/>
  <c r="B457" i="63"/>
  <c r="B458" i="63"/>
  <c r="B459" i="63"/>
  <c r="B460" i="63"/>
  <c r="B461" i="63"/>
  <c r="B462" i="63"/>
  <c r="E437" i="63"/>
  <c r="E438" i="63"/>
  <c r="E439" i="63"/>
  <c r="E440" i="63"/>
  <c r="E441" i="63"/>
  <c r="E442" i="63"/>
  <c r="E443" i="63"/>
  <c r="E444" i="63"/>
  <c r="E445" i="63"/>
  <c r="E446" i="63"/>
  <c r="E447" i="63"/>
  <c r="E448" i="63"/>
  <c r="E449" i="63"/>
  <c r="E450" i="63"/>
  <c r="E451" i="63"/>
  <c r="E452" i="63"/>
  <c r="E453" i="63"/>
  <c r="E454" i="63"/>
  <c r="E455" i="63"/>
  <c r="E456" i="63"/>
  <c r="E457" i="63"/>
  <c r="E458" i="63"/>
  <c r="E459" i="63"/>
  <c r="E460" i="63"/>
  <c r="E461" i="63"/>
  <c r="E462" i="63"/>
  <c r="E7" i="64"/>
  <c r="P3076" i="1"/>
  <c r="P3077" i="1"/>
  <c r="P3078" i="1"/>
  <c r="P3079" i="1"/>
  <c r="P3080" i="1"/>
  <c r="P3081" i="1"/>
  <c r="P3082" i="1"/>
  <c r="P3083" i="1"/>
  <c r="P3084" i="1"/>
  <c r="P3085" i="1"/>
  <c r="P3086" i="1"/>
  <c r="P3087" i="1"/>
  <c r="P3088" i="1"/>
  <c r="P3089" i="1"/>
  <c r="P3090" i="1"/>
  <c r="E431" i="63"/>
  <c r="AB295" i="38"/>
  <c r="Z29" i="27"/>
  <c r="AB297" i="38"/>
  <c r="Z31" i="27"/>
  <c r="AB298" i="38"/>
  <c r="Z32" i="27"/>
  <c r="AB299" i="38"/>
  <c r="Z33" i="27"/>
  <c r="AI278" i="40"/>
  <c r="AH278" i="40"/>
  <c r="AG278" i="40"/>
  <c r="AB278" i="40"/>
  <c r="AA278" i="40"/>
  <c r="Z278" i="40"/>
  <c r="Y278" i="40"/>
  <c r="X278" i="40"/>
  <c r="W278" i="40"/>
  <c r="AL481" i="38"/>
  <c r="AK481" i="38"/>
  <c r="AJ481" i="38"/>
  <c r="AI481" i="38"/>
  <c r="AD481" i="38"/>
  <c r="AC481" i="38"/>
  <c r="AB481" i="38"/>
  <c r="AA481" i="38"/>
  <c r="Z481" i="38"/>
  <c r="AN480" i="38"/>
  <c r="AN479" i="38"/>
  <c r="AN478" i="38"/>
  <c r="AN477" i="38"/>
  <c r="AN476" i="38"/>
  <c r="AN475" i="38"/>
  <c r="AN474" i="38"/>
  <c r="AN473" i="38"/>
  <c r="AN472" i="38"/>
  <c r="AN471" i="38"/>
  <c r="AN470" i="38"/>
  <c r="AN469" i="38"/>
  <c r="AN468" i="38"/>
  <c r="AN467" i="38"/>
  <c r="AN466" i="38"/>
  <c r="AN465" i="38"/>
  <c r="AN481" i="38"/>
  <c r="Z62" i="36"/>
  <c r="G83" i="65"/>
  <c r="F83" i="65"/>
  <c r="E83" i="65"/>
  <c r="D83" i="65"/>
  <c r="C83" i="65"/>
  <c r="G81" i="65"/>
  <c r="F81" i="65"/>
  <c r="E81" i="65"/>
  <c r="D81" i="65"/>
  <c r="C81" i="65"/>
  <c r="H80" i="65"/>
  <c r="Q69" i="65"/>
  <c r="G79" i="65"/>
  <c r="F79" i="65"/>
  <c r="E79" i="65"/>
  <c r="H79" i="65"/>
  <c r="D79" i="65"/>
  <c r="C79" i="65"/>
  <c r="O77" i="65"/>
  <c r="G77" i="65"/>
  <c r="F77" i="65"/>
  <c r="E77" i="65"/>
  <c r="D77" i="65"/>
  <c r="C77" i="65"/>
  <c r="H76" i="65"/>
  <c r="Q65" i="65"/>
  <c r="G75" i="65"/>
  <c r="F75" i="65"/>
  <c r="E75" i="65"/>
  <c r="D75" i="65"/>
  <c r="C75" i="65"/>
  <c r="G72" i="65"/>
  <c r="F72" i="65"/>
  <c r="E72" i="65"/>
  <c r="D72" i="65"/>
  <c r="C72" i="65"/>
  <c r="G71" i="65"/>
  <c r="F71" i="65"/>
  <c r="E71" i="65"/>
  <c r="D71" i="65"/>
  <c r="C71" i="65"/>
  <c r="Q70" i="65"/>
  <c r="H70" i="65"/>
  <c r="G69" i="65"/>
  <c r="F69" i="65"/>
  <c r="E69" i="65"/>
  <c r="D69" i="65"/>
  <c r="C69" i="65"/>
  <c r="H68" i="65"/>
  <c r="Q68" i="65"/>
  <c r="G67" i="65"/>
  <c r="F67" i="65"/>
  <c r="E67" i="65"/>
  <c r="D67" i="65"/>
  <c r="C67" i="65"/>
  <c r="Q66" i="65"/>
  <c r="H65" i="65"/>
  <c r="Q64" i="65"/>
  <c r="H64" i="65"/>
  <c r="Q67" i="65"/>
  <c r="Q63" i="65"/>
  <c r="H63" i="65"/>
  <c r="Q62" i="65"/>
  <c r="H62" i="65"/>
  <c r="Q61" i="65"/>
  <c r="H61" i="65"/>
  <c r="H60" i="65"/>
  <c r="Q60" i="65"/>
  <c r="H59" i="65"/>
  <c r="G58" i="65"/>
  <c r="F58" i="65"/>
  <c r="E58" i="65"/>
  <c r="E84" i="65"/>
  <c r="U61" i="65"/>
  <c r="V61" i="65"/>
  <c r="D58" i="65"/>
  <c r="D84" i="65"/>
  <c r="U60" i="65"/>
  <c r="V60" i="65"/>
  <c r="C58" i="65"/>
  <c r="C84" i="65"/>
  <c r="O50" i="65"/>
  <c r="O49" i="65"/>
  <c r="O48" i="65"/>
  <c r="O47" i="65"/>
  <c r="J38" i="65"/>
  <c r="J37" i="65"/>
  <c r="J36" i="65"/>
  <c r="J35" i="65"/>
  <c r="J34" i="65"/>
  <c r="P25" i="65"/>
  <c r="R25" i="65"/>
  <c r="J33" i="65"/>
  <c r="U23" i="65"/>
  <c r="I30" i="65"/>
  <c r="H30" i="65"/>
  <c r="G30" i="65"/>
  <c r="F30" i="65"/>
  <c r="E30" i="65"/>
  <c r="D30" i="65"/>
  <c r="R28" i="65"/>
  <c r="I28" i="65"/>
  <c r="H28" i="65"/>
  <c r="G28" i="65"/>
  <c r="F28" i="65"/>
  <c r="E28" i="65"/>
  <c r="D28" i="65"/>
  <c r="AD27" i="65"/>
  <c r="R27" i="65"/>
  <c r="AD26" i="65"/>
  <c r="R26" i="65"/>
  <c r="I26" i="65"/>
  <c r="H26" i="65"/>
  <c r="G26" i="65"/>
  <c r="F26" i="65"/>
  <c r="E26" i="65"/>
  <c r="D26" i="65"/>
  <c r="AD25" i="65"/>
  <c r="I24" i="65"/>
  <c r="H24" i="65"/>
  <c r="G24" i="65"/>
  <c r="F24" i="65"/>
  <c r="E24" i="65"/>
  <c r="D24" i="65"/>
  <c r="I22" i="65"/>
  <c r="H22" i="65"/>
  <c r="G22" i="65"/>
  <c r="G20" i="65"/>
  <c r="F22" i="65"/>
  <c r="E22" i="65"/>
  <c r="D22" i="65"/>
  <c r="C20" i="65"/>
  <c r="I19" i="65"/>
  <c r="H19" i="65"/>
  <c r="G19" i="65"/>
  <c r="F19" i="65"/>
  <c r="E19" i="65"/>
  <c r="D19" i="65"/>
  <c r="C19" i="65"/>
  <c r="I18" i="65"/>
  <c r="H18" i="65"/>
  <c r="G18" i="65"/>
  <c r="F18" i="65"/>
  <c r="E18" i="65"/>
  <c r="D18" i="65"/>
  <c r="I16" i="65"/>
  <c r="H16" i="65"/>
  <c r="G16" i="65"/>
  <c r="F16" i="65"/>
  <c r="E16" i="65"/>
  <c r="D16" i="65"/>
  <c r="H14" i="65"/>
  <c r="G14" i="65"/>
  <c r="F14" i="65"/>
  <c r="E14" i="65"/>
  <c r="D14" i="65"/>
  <c r="H12" i="65"/>
  <c r="G12" i="65"/>
  <c r="F12" i="65"/>
  <c r="E12" i="65"/>
  <c r="D12" i="65"/>
  <c r="P10" i="65"/>
  <c r="I10" i="65"/>
  <c r="H10" i="65"/>
  <c r="G10" i="65"/>
  <c r="F10" i="65"/>
  <c r="E10" i="65"/>
  <c r="D10" i="65"/>
  <c r="O9" i="65"/>
  <c r="U22" i="65"/>
  <c r="O8" i="65"/>
  <c r="U21" i="65"/>
  <c r="I8" i="65"/>
  <c r="H8" i="65"/>
  <c r="G8" i="65"/>
  <c r="F8" i="65"/>
  <c r="E8" i="65"/>
  <c r="D8" i="65"/>
  <c r="O7" i="65"/>
  <c r="U20" i="65"/>
  <c r="O6" i="65"/>
  <c r="U19" i="65"/>
  <c r="C6" i="65"/>
  <c r="O5" i="65"/>
  <c r="U18" i="65"/>
  <c r="I5" i="65"/>
  <c r="H5" i="65"/>
  <c r="G5" i="65"/>
  <c r="F5" i="65"/>
  <c r="F31" i="65"/>
  <c r="E5" i="65"/>
  <c r="E31" i="65"/>
  <c r="D5" i="65"/>
  <c r="C5" i="65"/>
  <c r="C31" i="65"/>
  <c r="E6" i="65"/>
  <c r="V18" i="65"/>
  <c r="D20" i="65"/>
  <c r="V19" i="65"/>
  <c r="V21" i="65"/>
  <c r="I6" i="65"/>
  <c r="I32" i="65"/>
  <c r="U17" i="65"/>
  <c r="V17" i="65"/>
  <c r="V20" i="65"/>
  <c r="V22" i="65"/>
  <c r="P47" i="65"/>
  <c r="H71" i="65"/>
  <c r="C73" i="65"/>
  <c r="H77" i="65"/>
  <c r="H83" i="65"/>
  <c r="F6" i="65"/>
  <c r="G6" i="65"/>
  <c r="G32" i="65"/>
  <c r="U15" i="65"/>
  <c r="V15" i="65"/>
  <c r="P24" i="65"/>
  <c r="R24" i="65"/>
  <c r="J26" i="65"/>
  <c r="P19" i="65"/>
  <c r="F84" i="65"/>
  <c r="U62" i="65"/>
  <c r="V62" i="65"/>
  <c r="J14" i="65"/>
  <c r="P15" i="65"/>
  <c r="U24" i="65"/>
  <c r="G84" i="65"/>
  <c r="U63" i="65"/>
  <c r="V63" i="65"/>
  <c r="D6" i="65"/>
  <c r="D32" i="65"/>
  <c r="U12" i="65"/>
  <c r="V12" i="65"/>
  <c r="D31" i="65"/>
  <c r="J10" i="65"/>
  <c r="P14" i="65"/>
  <c r="C32" i="65"/>
  <c r="H67" i="65"/>
  <c r="G31" i="65"/>
  <c r="I20" i="65"/>
  <c r="H31" i="65"/>
  <c r="I31" i="65"/>
  <c r="J24" i="65"/>
  <c r="P18" i="65"/>
  <c r="H58" i="65"/>
  <c r="H72" i="65"/>
  <c r="H75" i="65"/>
  <c r="J12" i="65"/>
  <c r="P20" i="65"/>
  <c r="F20" i="65"/>
  <c r="F73" i="65"/>
  <c r="F85" i="65"/>
  <c r="D73" i="65"/>
  <c r="D85" i="65"/>
  <c r="J28" i="65"/>
  <c r="P22" i="65"/>
  <c r="H69" i="65"/>
  <c r="G73" i="65"/>
  <c r="G85" i="65"/>
  <c r="H6" i="65"/>
  <c r="E20" i="65"/>
  <c r="J30" i="65"/>
  <c r="P23" i="65"/>
  <c r="E32" i="65"/>
  <c r="U13" i="65"/>
  <c r="V13" i="65"/>
  <c r="Q71" i="65"/>
  <c r="V23" i="65"/>
  <c r="U59" i="65"/>
  <c r="V59" i="65"/>
  <c r="H81" i="65"/>
  <c r="J18" i="65"/>
  <c r="P16" i="65"/>
  <c r="E73" i="65"/>
  <c r="E85" i="65"/>
  <c r="C85" i="65"/>
  <c r="O10" i="65"/>
  <c r="H20" i="65"/>
  <c r="J20" i="65"/>
  <c r="J8" i="65"/>
  <c r="P13" i="65"/>
  <c r="J16" i="65"/>
  <c r="P21" i="65"/>
  <c r="J22" i="65"/>
  <c r="P17" i="65"/>
  <c r="H84" i="65"/>
  <c r="F32" i="65"/>
  <c r="U14" i="65"/>
  <c r="V14" i="65"/>
  <c r="J6" i="65"/>
  <c r="H32" i="65"/>
  <c r="U16" i="65"/>
  <c r="V16" i="65"/>
  <c r="M80" i="65"/>
  <c r="M78" i="65"/>
  <c r="M77" i="65"/>
  <c r="M79" i="65"/>
  <c r="P29" i="65"/>
  <c r="M44" i="65"/>
  <c r="M41" i="65"/>
  <c r="M43" i="65"/>
  <c r="M42" i="65"/>
  <c r="H73" i="65"/>
  <c r="H85" i="65"/>
  <c r="J32" i="65"/>
  <c r="J39" i="65"/>
  <c r="M45" i="65"/>
  <c r="M50" i="65"/>
  <c r="M47" i="65"/>
  <c r="M49" i="65"/>
  <c r="M48" i="65"/>
  <c r="M81" i="65"/>
  <c r="M51" i="65"/>
  <c r="M53" i="65"/>
  <c r="X62" i="36"/>
  <c r="Y62" i="36"/>
  <c r="AI387" i="38"/>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AB296" i="38"/>
  <c r="Z30" i="27"/>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G70" i="60"/>
  <c r="AO23" i="60"/>
  <c r="AP23" i="60"/>
  <c r="AO50" i="60"/>
  <c r="AO5" i="60"/>
  <c r="AO97" i="60"/>
  <c r="AO96" i="60"/>
  <c r="AO95" i="60"/>
  <c r="AO94" i="60"/>
  <c r="AO93" i="60"/>
  <c r="AO92" i="60"/>
  <c r="AO91" i="60"/>
  <c r="AO90" i="60"/>
  <c r="AO89" i="60"/>
  <c r="AO88" i="60"/>
  <c r="AO87" i="60"/>
  <c r="AO86" i="60"/>
  <c r="AO85" i="60"/>
  <c r="AO84" i="60"/>
  <c r="AO83" i="60"/>
  <c r="AO82" i="60"/>
  <c r="AO81" i="60"/>
  <c r="AO80" i="60"/>
  <c r="AO79" i="60"/>
  <c r="AO78" i="60"/>
  <c r="AO77" i="60"/>
  <c r="AO76" i="60"/>
  <c r="AO75" i="60"/>
  <c r="AO74" i="60"/>
  <c r="AO73" i="60"/>
  <c r="AO72" i="60"/>
  <c r="AO71" i="60"/>
  <c r="AO70" i="60"/>
  <c r="AO69" i="60"/>
  <c r="AO68" i="60"/>
  <c r="AO67" i="60"/>
  <c r="AO66" i="60"/>
  <c r="AO65" i="60"/>
  <c r="AO64" i="60"/>
  <c r="AO63" i="60"/>
  <c r="AO62" i="60"/>
  <c r="AO61" i="60"/>
  <c r="AO6" i="60"/>
  <c r="AO7" i="60"/>
  <c r="AO8" i="60"/>
  <c r="AO9" i="60"/>
  <c r="AO10" i="60"/>
  <c r="AO11" i="60"/>
  <c r="AO12" i="60"/>
  <c r="AO13" i="60"/>
  <c r="AO14" i="60"/>
  <c r="AO15" i="60"/>
  <c r="AO16" i="60"/>
  <c r="AO17" i="60"/>
  <c r="AO18" i="60"/>
  <c r="AO19" i="60"/>
  <c r="AO20" i="60"/>
  <c r="AO21" i="60"/>
  <c r="AO22" i="60"/>
  <c r="AO24" i="60"/>
  <c r="AO25" i="60"/>
  <c r="AO26" i="60"/>
  <c r="AO27" i="60"/>
  <c r="AO28" i="60"/>
  <c r="AO29" i="60"/>
  <c r="AO30" i="60"/>
  <c r="AO31" i="60"/>
  <c r="AO33" i="60"/>
  <c r="AO34" i="60"/>
  <c r="AO35" i="60"/>
  <c r="AO36" i="60"/>
  <c r="AO37" i="60"/>
  <c r="AO38" i="60"/>
  <c r="AO39" i="60"/>
  <c r="AO40" i="60"/>
  <c r="AO41" i="60"/>
  <c r="AO42" i="60"/>
  <c r="AO43" i="60"/>
  <c r="AO44" i="60"/>
  <c r="AO45" i="60"/>
  <c r="AO46" i="60"/>
  <c r="AO47" i="60"/>
  <c r="AO48" i="60"/>
  <c r="AO49" i="60"/>
  <c r="AL97" i="60"/>
  <c r="AL96" i="60"/>
  <c r="AL95" i="60"/>
  <c r="AL94" i="60"/>
  <c r="AL93" i="60"/>
  <c r="AL92" i="60"/>
  <c r="AL91" i="60"/>
  <c r="AL90" i="60"/>
  <c r="AL89" i="60"/>
  <c r="AL87" i="60"/>
  <c r="AL86" i="60"/>
  <c r="AL85" i="60"/>
  <c r="AL84" i="60"/>
  <c r="AL83" i="60"/>
  <c r="AL82" i="60"/>
  <c r="AL81" i="60"/>
  <c r="AL80" i="60"/>
  <c r="AL79" i="60"/>
  <c r="AL78" i="60"/>
  <c r="AL77" i="60"/>
  <c r="AL76" i="60"/>
  <c r="AL75" i="60"/>
  <c r="AL74" i="60"/>
  <c r="AL73" i="60"/>
  <c r="AL72" i="60"/>
  <c r="AL71" i="60"/>
  <c r="AL70" i="60"/>
  <c r="AM70" i="60"/>
  <c r="AL69" i="60"/>
  <c r="AL68" i="60"/>
  <c r="AL67" i="60"/>
  <c r="AL66" i="60"/>
  <c r="AL65" i="60"/>
  <c r="AL64" i="60"/>
  <c r="AL63" i="60"/>
  <c r="AL62" i="60"/>
  <c r="AL61" i="60"/>
  <c r="AM61" i="60"/>
  <c r="AL6" i="60"/>
  <c r="AL7" i="60"/>
  <c r="AL8" i="60"/>
  <c r="AL9" i="60"/>
  <c r="AL10" i="60"/>
  <c r="AL11" i="60"/>
  <c r="AL12" i="60"/>
  <c r="AL13" i="60"/>
  <c r="AL14" i="60"/>
  <c r="AM14" i="60"/>
  <c r="AL15" i="60"/>
  <c r="AL16" i="60"/>
  <c r="AL17" i="60"/>
  <c r="AL18" i="60"/>
  <c r="AL19" i="60"/>
  <c r="AL20" i="60"/>
  <c r="AL21" i="60"/>
  <c r="AL22" i="60"/>
  <c r="AL24" i="60"/>
  <c r="AL25" i="60"/>
  <c r="AL26" i="60"/>
  <c r="AL27" i="60"/>
  <c r="AL28" i="60"/>
  <c r="AL29" i="60"/>
  <c r="AL30" i="60"/>
  <c r="AL31" i="60"/>
  <c r="AL33" i="60"/>
  <c r="AL34" i="60"/>
  <c r="AL35" i="60"/>
  <c r="AL36" i="60"/>
  <c r="AL37" i="60"/>
  <c r="AL38" i="60"/>
  <c r="AL39" i="60"/>
  <c r="AL40" i="60"/>
  <c r="AL41" i="60"/>
  <c r="AM41" i="60"/>
  <c r="AL42" i="60"/>
  <c r="AL43" i="60"/>
  <c r="AL44" i="60"/>
  <c r="AL45" i="60"/>
  <c r="AL46" i="60"/>
  <c r="AL47" i="60"/>
  <c r="AL48" i="60"/>
  <c r="AL49" i="60"/>
  <c r="AL50" i="60"/>
  <c r="AL5" i="60"/>
  <c r="AM5" i="60"/>
  <c r="AL58" i="60"/>
  <c r="AM50" i="60"/>
  <c r="AM97" i="60"/>
  <c r="AL105" i="60"/>
  <c r="P2986" i="1"/>
  <c r="P2987" i="1"/>
  <c r="P2988" i="1"/>
  <c r="P2989" i="1"/>
  <c r="P2990" i="1"/>
  <c r="P2991" i="1"/>
  <c r="P2992" i="1"/>
  <c r="P2993" i="1"/>
  <c r="P2994" i="1"/>
  <c r="P2995" i="1"/>
  <c r="P2996" i="1"/>
  <c r="P2997" i="1"/>
  <c r="P2998" i="1"/>
  <c r="P2999" i="1"/>
  <c r="P3000" i="1"/>
  <c r="P3001" i="1"/>
  <c r="P3002" i="1"/>
  <c r="P3003" i="1"/>
  <c r="P3004" i="1"/>
  <c r="AL107" i="60"/>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54" i="1"/>
  <c r="P2944" i="1"/>
  <c r="P2945" i="1"/>
  <c r="P2946" i="1"/>
  <c r="P2947" i="1"/>
  <c r="P2948" i="1"/>
  <c r="P2949" i="1"/>
  <c r="P2950" i="1"/>
  <c r="P2951" i="1"/>
  <c r="P2952" i="1"/>
  <c r="P2953" i="1"/>
  <c r="P2940" i="1"/>
  <c r="P2941" i="1"/>
  <c r="P2942" i="1"/>
  <c r="P2943" i="1"/>
  <c r="P2933" i="1"/>
  <c r="P2934" i="1"/>
  <c r="P2935" i="1"/>
  <c r="P2936" i="1"/>
  <c r="P2937" i="1"/>
  <c r="P2938" i="1"/>
  <c r="P2939" i="1"/>
  <c r="P2914" i="1"/>
  <c r="Q97" i="60"/>
  <c r="P97" i="60"/>
  <c r="Q96" i="60"/>
  <c r="P96" i="60"/>
  <c r="Q95" i="60"/>
  <c r="P95" i="60"/>
  <c r="Q94" i="60"/>
  <c r="P94" i="60"/>
  <c r="Q93" i="60"/>
  <c r="P93" i="60"/>
  <c r="Q92" i="60"/>
  <c r="P92" i="60"/>
  <c r="Q91" i="60"/>
  <c r="P91" i="60"/>
  <c r="Q90" i="60"/>
  <c r="P90" i="60"/>
  <c r="Q89" i="60"/>
  <c r="P89" i="60"/>
  <c r="Q88" i="60"/>
  <c r="P88" i="60"/>
  <c r="Q87" i="60"/>
  <c r="P87" i="60"/>
  <c r="Q86" i="60"/>
  <c r="P86" i="60"/>
  <c r="Q85" i="60"/>
  <c r="P85" i="60"/>
  <c r="Q84" i="60"/>
  <c r="P84" i="60"/>
  <c r="Q83" i="60"/>
  <c r="P83" i="60"/>
  <c r="Q82" i="60"/>
  <c r="P82" i="60"/>
  <c r="Q81" i="60"/>
  <c r="P81" i="60"/>
  <c r="Q80" i="60"/>
  <c r="P80" i="60"/>
  <c r="Q79" i="60"/>
  <c r="P79" i="60"/>
  <c r="R79" i="60"/>
  <c r="T79" i="60"/>
  <c r="Q78" i="60"/>
  <c r="P78" i="60"/>
  <c r="Q77" i="60"/>
  <c r="P77" i="60"/>
  <c r="Q76" i="60"/>
  <c r="P76" i="60"/>
  <c r="Q75" i="60"/>
  <c r="P75" i="60"/>
  <c r="Q74" i="60"/>
  <c r="P74" i="60"/>
  <c r="Q73" i="60"/>
  <c r="P73" i="60"/>
  <c r="Q72" i="60"/>
  <c r="P72" i="60"/>
  <c r="Q71" i="60"/>
  <c r="P71" i="60"/>
  <c r="Q70" i="60"/>
  <c r="P70" i="60"/>
  <c r="Q69" i="60"/>
  <c r="P69" i="60"/>
  <c r="Q68" i="60"/>
  <c r="P68" i="60"/>
  <c r="Q67" i="60"/>
  <c r="P67" i="60"/>
  <c r="Q66" i="60"/>
  <c r="P66" i="60"/>
  <c r="Q65" i="60"/>
  <c r="P65" i="60"/>
  <c r="Q64" i="60"/>
  <c r="P64" i="60"/>
  <c r="Q63" i="60"/>
  <c r="P63" i="60"/>
  <c r="Q62" i="60"/>
  <c r="P62" i="60"/>
  <c r="Q61" i="60"/>
  <c r="P61" i="60"/>
  <c r="Q50" i="60"/>
  <c r="P50" i="60"/>
  <c r="Q49" i="60"/>
  <c r="P49" i="60"/>
  <c r="Q48" i="60"/>
  <c r="P48" i="60"/>
  <c r="Q47" i="60"/>
  <c r="P47" i="60"/>
  <c r="Q46" i="60"/>
  <c r="P46" i="60"/>
  <c r="Q45" i="60"/>
  <c r="P45" i="60"/>
  <c r="Q44" i="60"/>
  <c r="P44" i="60"/>
  <c r="Q43" i="60"/>
  <c r="P43" i="60"/>
  <c r="Q42" i="60"/>
  <c r="P42" i="60"/>
  <c r="Q41" i="60"/>
  <c r="P41" i="60"/>
  <c r="Q40" i="60"/>
  <c r="P40" i="60"/>
  <c r="Q39" i="60"/>
  <c r="P39" i="60"/>
  <c r="Q38" i="60"/>
  <c r="P38" i="60"/>
  <c r="Q37" i="60"/>
  <c r="P37" i="60"/>
  <c r="Q36" i="60"/>
  <c r="P36" i="60"/>
  <c r="Q35" i="60"/>
  <c r="P35" i="60"/>
  <c r="Q34" i="60"/>
  <c r="P34" i="60"/>
  <c r="Q33" i="60"/>
  <c r="P33" i="60"/>
  <c r="Q32" i="60"/>
  <c r="P32" i="60"/>
  <c r="Q31" i="60"/>
  <c r="P31" i="60"/>
  <c r="Q30" i="60"/>
  <c r="P30" i="60"/>
  <c r="Q29" i="60"/>
  <c r="P29" i="60"/>
  <c r="Q28" i="60"/>
  <c r="P28" i="60"/>
  <c r="Q27" i="60"/>
  <c r="P27" i="60"/>
  <c r="Q26" i="60"/>
  <c r="P26" i="60"/>
  <c r="Q25" i="60"/>
  <c r="P25" i="60"/>
  <c r="Q24" i="60"/>
  <c r="P24" i="60"/>
  <c r="Q23" i="60"/>
  <c r="P23" i="60"/>
  <c r="Q22" i="60"/>
  <c r="P22" i="60"/>
  <c r="Q21" i="60"/>
  <c r="P21" i="60"/>
  <c r="Q20" i="60"/>
  <c r="P20" i="60"/>
  <c r="Q19" i="60"/>
  <c r="P19" i="60"/>
  <c r="Q18" i="60"/>
  <c r="P18" i="60"/>
  <c r="Q17" i="60"/>
  <c r="P17" i="60"/>
  <c r="Q16" i="60"/>
  <c r="P16" i="60"/>
  <c r="Q15" i="60"/>
  <c r="P15" i="60"/>
  <c r="Q14" i="60"/>
  <c r="P14" i="60"/>
  <c r="Q13" i="60"/>
  <c r="P13" i="60"/>
  <c r="Q12" i="60"/>
  <c r="P12" i="60"/>
  <c r="Q11" i="60"/>
  <c r="P11" i="60"/>
  <c r="Q10" i="60"/>
  <c r="P10" i="60"/>
  <c r="Q9" i="60"/>
  <c r="P9" i="60"/>
  <c r="Q8" i="60"/>
  <c r="P8" i="60"/>
  <c r="Q7" i="60"/>
  <c r="P7" i="60"/>
  <c r="Q6" i="60"/>
  <c r="P6" i="60"/>
  <c r="Q5" i="60"/>
  <c r="P5" i="60"/>
  <c r="L70" i="60"/>
  <c r="W97" i="60"/>
  <c r="W5" i="60"/>
  <c r="W14" i="60"/>
  <c r="P2932" i="1"/>
  <c r="G4" i="67"/>
  <c r="AA237" i="38"/>
  <c r="AA238" i="38"/>
  <c r="AA239" i="38"/>
  <c r="AA240" i="38"/>
  <c r="AA243" i="38"/>
  <c r="AA224" i="38"/>
  <c r="AA225" i="38"/>
  <c r="AA226" i="38"/>
  <c r="AA227" i="38"/>
  <c r="AA233" i="38"/>
  <c r="AA188" i="38"/>
  <c r="AA189" i="38"/>
  <c r="AA190" i="38"/>
  <c r="AA191" i="38"/>
  <c r="AA192" i="38"/>
  <c r="AA193" i="38"/>
  <c r="AA196" i="38"/>
  <c r="AA197" i="38"/>
  <c r="AA177" i="38"/>
  <c r="AA178" i="38"/>
  <c r="AA179" i="38"/>
  <c r="AA180" i="38"/>
  <c r="AA181" i="38"/>
  <c r="AA182" i="38"/>
  <c r="AA183" i="38"/>
  <c r="AA184" i="38"/>
  <c r="AA186" i="38"/>
  <c r="AB164" i="38"/>
  <c r="AC164" i="38"/>
  <c r="AD164" i="38"/>
  <c r="G82" i="56"/>
  <c r="I82" i="56"/>
  <c r="H82" i="56"/>
  <c r="L82" i="56"/>
  <c r="G83" i="56"/>
  <c r="I83" i="56"/>
  <c r="H83" i="56"/>
  <c r="L83" i="56"/>
  <c r="G84" i="56"/>
  <c r="I84" i="56"/>
  <c r="H84" i="56"/>
  <c r="L84" i="56"/>
  <c r="I18" i="56"/>
  <c r="I19" i="56"/>
  <c r="I20" i="56"/>
  <c r="I21" i="56"/>
  <c r="I22" i="56"/>
  <c r="L18" i="56"/>
  <c r="L19" i="56"/>
  <c r="L20" i="56"/>
  <c r="L21" i="56"/>
  <c r="L22" i="56"/>
  <c r="E48" i="64"/>
  <c r="E47" i="64"/>
  <c r="E46" i="64"/>
  <c r="E45" i="64"/>
  <c r="E44" i="64"/>
  <c r="E43" i="64"/>
  <c r="E42" i="64"/>
  <c r="E41" i="64"/>
  <c r="E40" i="64"/>
  <c r="E39" i="64"/>
  <c r="E33" i="64"/>
  <c r="E32" i="64"/>
  <c r="E31" i="64"/>
  <c r="E30" i="64"/>
  <c r="E29" i="64"/>
  <c r="E27" i="64"/>
  <c r="E26" i="64"/>
  <c r="E25" i="64"/>
  <c r="E24" i="64"/>
  <c r="E23" i="64"/>
  <c r="E22" i="64"/>
  <c r="E21" i="64"/>
  <c r="E20" i="64"/>
  <c r="E19" i="64"/>
  <c r="E18" i="64"/>
  <c r="E17" i="64"/>
  <c r="E16" i="64"/>
  <c r="E15" i="64"/>
  <c r="E14" i="64"/>
  <c r="E13" i="64"/>
  <c r="E12" i="64"/>
  <c r="E11" i="64"/>
  <c r="E10" i="64"/>
  <c r="E9" i="64"/>
  <c r="E8" i="64"/>
  <c r="E6" i="64"/>
  <c r="E5" i="64"/>
  <c r="B5" i="64"/>
  <c r="B6" i="64"/>
  <c r="B7" i="64"/>
  <c r="B8" i="64"/>
  <c r="B9" i="64"/>
  <c r="B10" i="64"/>
  <c r="B11" i="64"/>
  <c r="B12" i="64"/>
  <c r="B13" i="64"/>
  <c r="B14" i="64"/>
  <c r="B15" i="64"/>
  <c r="B16" i="64"/>
  <c r="B17" i="64"/>
  <c r="B18" i="64"/>
  <c r="B19" i="64"/>
  <c r="B20" i="64"/>
  <c r="B21" i="64"/>
  <c r="B22" i="64"/>
  <c r="B23" i="64"/>
  <c r="B24" i="64"/>
  <c r="B25" i="64"/>
  <c r="B26" i="64"/>
  <c r="B27" i="64"/>
  <c r="B28" i="64"/>
  <c r="B29" i="64"/>
  <c r="B30" i="64"/>
  <c r="B31" i="64"/>
  <c r="B32" i="64"/>
  <c r="B33" i="64"/>
  <c r="E4" i="64"/>
  <c r="E430" i="63"/>
  <c r="E429" i="63"/>
  <c r="E428" i="63"/>
  <c r="E427" i="63"/>
  <c r="E426" i="63"/>
  <c r="E425" i="63"/>
  <c r="E424" i="63"/>
  <c r="E423" i="63"/>
  <c r="E422" i="63"/>
  <c r="E421" i="63"/>
  <c r="E420" i="63"/>
  <c r="E419" i="63"/>
  <c r="E418" i="63"/>
  <c r="E417" i="63"/>
  <c r="E416" i="63"/>
  <c r="E415" i="63"/>
  <c r="E414" i="63"/>
  <c r="E413" i="63"/>
  <c r="E412" i="63"/>
  <c r="E411" i="63"/>
  <c r="E410" i="63"/>
  <c r="E409" i="63"/>
  <c r="E408" i="63"/>
  <c r="E407" i="63"/>
  <c r="E406" i="63"/>
  <c r="E405" i="63"/>
  <c r="E404" i="63"/>
  <c r="E403" i="63"/>
  <c r="E402" i="63"/>
  <c r="E401" i="63"/>
  <c r="B401" i="63"/>
  <c r="B402" i="63"/>
  <c r="B403" i="63"/>
  <c r="B404" i="63"/>
  <c r="B405" i="63"/>
  <c r="B406" i="63"/>
  <c r="B407" i="63"/>
  <c r="B408" i="63"/>
  <c r="B409" i="63"/>
  <c r="B410" i="63"/>
  <c r="B411" i="63"/>
  <c r="B412" i="63"/>
  <c r="B413" i="63"/>
  <c r="B414" i="63"/>
  <c r="B415" i="63"/>
  <c r="B416" i="63"/>
  <c r="B417" i="63"/>
  <c r="B418" i="63"/>
  <c r="B419" i="63"/>
  <c r="B420" i="63"/>
  <c r="B421" i="63"/>
  <c r="B422" i="63"/>
  <c r="B423" i="63"/>
  <c r="B424" i="63"/>
  <c r="B425" i="63"/>
  <c r="B426" i="63"/>
  <c r="B427" i="63"/>
  <c r="B428" i="63"/>
  <c r="B429" i="63"/>
  <c r="B430" i="63"/>
  <c r="E400" i="63"/>
  <c r="D399" i="63"/>
  <c r="C399" i="63"/>
  <c r="E398" i="63"/>
  <c r="E397" i="63"/>
  <c r="E396" i="63"/>
  <c r="E395" i="63"/>
  <c r="E394" i="63"/>
  <c r="E393" i="63"/>
  <c r="E392" i="63"/>
  <c r="E391" i="63"/>
  <c r="E390" i="63"/>
  <c r="E389" i="63"/>
  <c r="E388" i="63"/>
  <c r="E387" i="63"/>
  <c r="E386" i="63"/>
  <c r="E385" i="63"/>
  <c r="E384" i="63"/>
  <c r="E383" i="63"/>
  <c r="E382" i="63"/>
  <c r="E381" i="63"/>
  <c r="E380" i="63"/>
  <c r="E379" i="63"/>
  <c r="E378" i="63"/>
  <c r="E377" i="63"/>
  <c r="E376" i="63"/>
  <c r="E375" i="63"/>
  <c r="E374" i="63"/>
  <c r="E373" i="63"/>
  <c r="E372" i="63"/>
  <c r="E371" i="63"/>
  <c r="E370" i="63"/>
  <c r="E369" i="63"/>
  <c r="B369" i="63"/>
  <c r="B370" i="63"/>
  <c r="B371" i="63"/>
  <c r="B372" i="63"/>
  <c r="B373" i="63"/>
  <c r="B374" i="63"/>
  <c r="B375" i="63"/>
  <c r="B376" i="63"/>
  <c r="B377" i="63"/>
  <c r="B378" i="63"/>
  <c r="B379" i="63"/>
  <c r="B380" i="63"/>
  <c r="B381" i="63"/>
  <c r="B382" i="63"/>
  <c r="B383" i="63"/>
  <c r="B384" i="63"/>
  <c r="B385" i="63"/>
  <c r="B386" i="63"/>
  <c r="B387" i="63"/>
  <c r="B388" i="63"/>
  <c r="B389" i="63"/>
  <c r="B390" i="63"/>
  <c r="B391" i="63"/>
  <c r="B392" i="63"/>
  <c r="B393" i="63"/>
  <c r="B394" i="63"/>
  <c r="B395" i="63"/>
  <c r="B396" i="63"/>
  <c r="B397" i="63"/>
  <c r="B398" i="63"/>
  <c r="E368" i="63"/>
  <c r="D367" i="63"/>
  <c r="C367" i="63"/>
  <c r="E366" i="63"/>
  <c r="E365" i="63"/>
  <c r="E364" i="63"/>
  <c r="E363" i="63"/>
  <c r="E362" i="63"/>
  <c r="E361" i="63"/>
  <c r="E360" i="63"/>
  <c r="E359" i="63"/>
  <c r="E358" i="63"/>
  <c r="E357" i="63"/>
  <c r="E356" i="63"/>
  <c r="E355" i="63"/>
  <c r="E354" i="63"/>
  <c r="E353" i="63"/>
  <c r="E352" i="63"/>
  <c r="E351" i="63"/>
  <c r="E350" i="63"/>
  <c r="E349" i="63"/>
  <c r="E348" i="63"/>
  <c r="E347" i="63"/>
  <c r="E346" i="63"/>
  <c r="E345" i="63"/>
  <c r="E344" i="63"/>
  <c r="E343" i="63"/>
  <c r="E342" i="63"/>
  <c r="E341" i="63"/>
  <c r="E340" i="63"/>
  <c r="E339" i="63"/>
  <c r="E338" i="63"/>
  <c r="E337" i="63"/>
  <c r="B337" i="63"/>
  <c r="B338" i="63"/>
  <c r="B339" i="63"/>
  <c r="B340" i="63"/>
  <c r="B341" i="63"/>
  <c r="B342" i="63"/>
  <c r="B343" i="63"/>
  <c r="B344" i="63"/>
  <c r="B345" i="63"/>
  <c r="B346" i="63"/>
  <c r="B347" i="63"/>
  <c r="B348" i="63"/>
  <c r="B349" i="63"/>
  <c r="B350" i="63"/>
  <c r="B351" i="63"/>
  <c r="B352" i="63"/>
  <c r="B353" i="63"/>
  <c r="B354" i="63"/>
  <c r="B355" i="63"/>
  <c r="B356" i="63"/>
  <c r="B357" i="63"/>
  <c r="B358" i="63"/>
  <c r="B359" i="63"/>
  <c r="B360" i="63"/>
  <c r="B361" i="63"/>
  <c r="B362" i="63"/>
  <c r="B363" i="63"/>
  <c r="B364" i="63"/>
  <c r="B365" i="63"/>
  <c r="B366" i="63"/>
  <c r="E336" i="63"/>
  <c r="D335" i="63"/>
  <c r="C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B306" i="63"/>
  <c r="B307" i="63"/>
  <c r="B308" i="63"/>
  <c r="B309" i="63"/>
  <c r="B310" i="63"/>
  <c r="B311" i="63"/>
  <c r="B312" i="63"/>
  <c r="B313" i="63"/>
  <c r="B314" i="63"/>
  <c r="B315" i="63"/>
  <c r="B316" i="63"/>
  <c r="B317" i="63"/>
  <c r="B318" i="63"/>
  <c r="B319" i="63"/>
  <c r="B320" i="63"/>
  <c r="B321" i="63"/>
  <c r="B322" i="63"/>
  <c r="B323" i="63"/>
  <c r="B324" i="63"/>
  <c r="B325" i="63"/>
  <c r="B326" i="63"/>
  <c r="B327" i="63"/>
  <c r="B328" i="63"/>
  <c r="B329" i="63"/>
  <c r="B330" i="63"/>
  <c r="B331" i="63"/>
  <c r="B332" i="63"/>
  <c r="B333" i="63"/>
  <c r="B334" i="63"/>
  <c r="E305" i="63"/>
  <c r="D304" i="63"/>
  <c r="C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B274" i="63"/>
  <c r="B275" i="63"/>
  <c r="B276" i="63"/>
  <c r="B277" i="63"/>
  <c r="B278" i="63"/>
  <c r="B279" i="63"/>
  <c r="B280" i="63"/>
  <c r="B281" i="63"/>
  <c r="B282" i="63"/>
  <c r="B283" i="63"/>
  <c r="B284" i="63"/>
  <c r="B285" i="63"/>
  <c r="B286" i="63"/>
  <c r="B287" i="63"/>
  <c r="B288" i="63"/>
  <c r="B289" i="63"/>
  <c r="B290" i="63"/>
  <c r="B291" i="63"/>
  <c r="B292" i="63"/>
  <c r="B293" i="63"/>
  <c r="B294" i="63"/>
  <c r="B295" i="63"/>
  <c r="B296" i="63"/>
  <c r="B297" i="63"/>
  <c r="B298" i="63"/>
  <c r="B299" i="63"/>
  <c r="B300" i="63"/>
  <c r="B301" i="63"/>
  <c r="B302" i="63"/>
  <c r="B303" i="63"/>
  <c r="E273" i="63"/>
  <c r="D272" i="63"/>
  <c r="C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B243" i="63"/>
  <c r="B244" i="63"/>
  <c r="B245" i="63"/>
  <c r="B246" i="63"/>
  <c r="B247" i="63"/>
  <c r="B248" i="63"/>
  <c r="B249" i="63"/>
  <c r="B250" i="63"/>
  <c r="B251" i="63"/>
  <c r="B252" i="63"/>
  <c r="B253" i="63"/>
  <c r="B254" i="63"/>
  <c r="B255" i="63"/>
  <c r="B256" i="63"/>
  <c r="B257" i="63"/>
  <c r="B258" i="63"/>
  <c r="B259" i="63"/>
  <c r="B260" i="63"/>
  <c r="B261" i="63"/>
  <c r="B262" i="63"/>
  <c r="B263" i="63"/>
  <c r="B264" i="63"/>
  <c r="B265" i="63"/>
  <c r="B266" i="63"/>
  <c r="B267" i="63"/>
  <c r="B268" i="63"/>
  <c r="B269" i="63"/>
  <c r="B270" i="63"/>
  <c r="B271" i="63"/>
  <c r="E242" i="63"/>
  <c r="D241" i="63"/>
  <c r="C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B211" i="63"/>
  <c r="B212" i="63"/>
  <c r="B213" i="63"/>
  <c r="B214" i="63"/>
  <c r="B215" i="63"/>
  <c r="B216" i="63"/>
  <c r="B217" i="63"/>
  <c r="B218" i="63"/>
  <c r="B219" i="63"/>
  <c r="B220" i="63"/>
  <c r="B221" i="63"/>
  <c r="B222" i="63"/>
  <c r="B223" i="63"/>
  <c r="B224" i="63"/>
  <c r="B225" i="63"/>
  <c r="B226" i="63"/>
  <c r="B227" i="63"/>
  <c r="B228" i="63"/>
  <c r="B229" i="63"/>
  <c r="B230" i="63"/>
  <c r="B231" i="63"/>
  <c r="B232" i="63"/>
  <c r="B233" i="63"/>
  <c r="B234" i="63"/>
  <c r="B235" i="63"/>
  <c r="B236" i="63"/>
  <c r="B237" i="63"/>
  <c r="B238" i="63"/>
  <c r="B239" i="63"/>
  <c r="B240" i="63"/>
  <c r="E210" i="63"/>
  <c r="D209" i="63"/>
  <c r="C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B182" i="63"/>
  <c r="B183" i="63"/>
  <c r="B184" i="63"/>
  <c r="B185" i="63"/>
  <c r="B186" i="63"/>
  <c r="B187" i="63"/>
  <c r="B188" i="63"/>
  <c r="B189" i="63"/>
  <c r="B190" i="63"/>
  <c r="B191" i="63"/>
  <c r="B192" i="63"/>
  <c r="B193" i="63"/>
  <c r="B194" i="63"/>
  <c r="B195" i="63"/>
  <c r="B196" i="63"/>
  <c r="B197" i="63"/>
  <c r="B198" i="63"/>
  <c r="B199" i="63"/>
  <c r="B200" i="63"/>
  <c r="B201" i="63"/>
  <c r="B202" i="63"/>
  <c r="B203" i="63"/>
  <c r="B204" i="63"/>
  <c r="B205" i="63"/>
  <c r="B206" i="63"/>
  <c r="B207" i="63"/>
  <c r="B208" i="63"/>
  <c r="E181" i="63"/>
  <c r="D180" i="63"/>
  <c r="C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3" i="63"/>
  <c r="B174" i="63"/>
  <c r="B175" i="63"/>
  <c r="B176" i="63"/>
  <c r="B177" i="63"/>
  <c r="B178" i="63"/>
  <c r="B179" i="63"/>
  <c r="E149" i="63"/>
  <c r="D148" i="63"/>
  <c r="C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B118" i="63"/>
  <c r="B119" i="63"/>
  <c r="B120" i="63"/>
  <c r="B121" i="63"/>
  <c r="B122" i="63"/>
  <c r="B123" i="63"/>
  <c r="B124" i="63"/>
  <c r="B125" i="63"/>
  <c r="B126" i="63"/>
  <c r="B127" i="63"/>
  <c r="B128" i="63"/>
  <c r="B129" i="63"/>
  <c r="B130" i="63"/>
  <c r="B131" i="63"/>
  <c r="B132" i="63"/>
  <c r="B133" i="63"/>
  <c r="B134" i="63"/>
  <c r="B135" i="63"/>
  <c r="B136" i="63"/>
  <c r="B137" i="63"/>
  <c r="B138" i="63"/>
  <c r="B139" i="63"/>
  <c r="B140" i="63"/>
  <c r="B141" i="63"/>
  <c r="B142" i="63"/>
  <c r="B143" i="63"/>
  <c r="B144" i="63"/>
  <c r="B145" i="63"/>
  <c r="B146" i="63"/>
  <c r="B147" i="63"/>
  <c r="E117" i="63"/>
  <c r="D116" i="63"/>
  <c r="C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E86" i="63"/>
  <c r="D85" i="63"/>
  <c r="C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E54" i="63"/>
  <c r="D53" i="63"/>
  <c r="C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G19" i="63"/>
  <c r="C13" i="63"/>
  <c r="C14" i="63"/>
  <c r="C12" i="63"/>
  <c r="B2" i="63"/>
  <c r="P2882" i="1"/>
  <c r="P2883" i="1"/>
  <c r="P2884" i="1"/>
  <c r="P2885" i="1"/>
  <c r="P2886" i="1"/>
  <c r="P2887" i="1"/>
  <c r="P2888" i="1"/>
  <c r="P2889" i="1"/>
  <c r="P2890" i="1"/>
  <c r="P2891" i="1"/>
  <c r="P2892" i="1"/>
  <c r="P2893" i="1"/>
  <c r="P2894" i="1"/>
  <c r="P2895" i="1"/>
  <c r="P2896" i="1"/>
  <c r="P2897" i="1"/>
  <c r="P2898" i="1"/>
  <c r="P2899" i="1"/>
  <c r="P2900" i="1"/>
  <c r="P2901" i="1"/>
  <c r="P2902" i="1"/>
  <c r="P2903" i="1"/>
  <c r="AA176" i="38"/>
  <c r="P2904" i="1"/>
  <c r="P2905" i="1"/>
  <c r="P2906" i="1"/>
  <c r="P2907" i="1"/>
  <c r="P2908" i="1"/>
  <c r="P2909" i="1"/>
  <c r="P2910" i="1"/>
  <c r="P2911" i="1"/>
  <c r="P2912" i="1"/>
  <c r="P2913" i="1"/>
  <c r="P2915" i="1"/>
  <c r="P2916" i="1"/>
  <c r="P2917" i="1"/>
  <c r="P2918" i="1"/>
  <c r="P2919" i="1"/>
  <c r="P2920" i="1"/>
  <c r="P2921" i="1"/>
  <c r="P2922" i="1"/>
  <c r="P2923" i="1"/>
  <c r="P2924" i="1"/>
  <c r="P2925" i="1"/>
  <c r="P2926" i="1"/>
  <c r="P2927" i="1"/>
  <c r="P2928" i="1"/>
  <c r="P2929" i="1"/>
  <c r="P2930" i="1"/>
  <c r="P2931"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AE38" i="8"/>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AA228" i="38"/>
  <c r="P2863" i="1"/>
  <c r="P2864" i="1"/>
  <c r="P2865" i="1"/>
  <c r="AA245" i="38"/>
  <c r="P2866" i="1"/>
  <c r="P2867" i="1"/>
  <c r="P2868" i="1"/>
  <c r="P2869" i="1"/>
  <c r="P2870" i="1"/>
  <c r="P2871" i="1"/>
  <c r="P2872" i="1"/>
  <c r="P2873" i="1"/>
  <c r="P2874" i="1"/>
  <c r="P2875" i="1"/>
  <c r="P2876" i="1"/>
  <c r="P2877" i="1"/>
  <c r="P2878" i="1"/>
  <c r="P2879" i="1"/>
  <c r="P2880" i="1"/>
  <c r="P2881" i="1"/>
  <c r="C15" i="63"/>
  <c r="E335" i="63"/>
  <c r="E35" i="64"/>
  <c r="E36" i="64"/>
  <c r="AA295" i="38"/>
  <c r="Y29" i="27"/>
  <c r="AA164" i="38"/>
  <c r="E180" i="63"/>
  <c r="E148" i="63"/>
  <c r="AA198" i="38"/>
  <c r="E116" i="63"/>
  <c r="E51" i="64"/>
  <c r="AA236" i="38"/>
  <c r="AA229" i="38"/>
  <c r="AA246" i="38"/>
  <c r="AA194" i="38"/>
  <c r="AA195" i="38"/>
  <c r="AA242" i="38"/>
  <c r="AA244" i="38"/>
  <c r="E272" i="63"/>
  <c r="E399" i="63"/>
  <c r="E85" i="63"/>
  <c r="E209" i="63"/>
  <c r="E53" i="63"/>
  <c r="E241" i="63"/>
  <c r="E304" i="63"/>
  <c r="E367" i="63"/>
  <c r="G81" i="56"/>
  <c r="I81" i="56"/>
  <c r="H81" i="56"/>
  <c r="G80" i="56"/>
  <c r="I80" i="56"/>
  <c r="H80" i="56"/>
  <c r="L80" i="56"/>
  <c r="G83" i="62"/>
  <c r="F83" i="62"/>
  <c r="E83" i="62"/>
  <c r="D83" i="62"/>
  <c r="C83" i="62"/>
  <c r="H82" i="62"/>
  <c r="Q70" i="62"/>
  <c r="G81" i="62"/>
  <c r="F81" i="62"/>
  <c r="E81" i="62"/>
  <c r="D81" i="62"/>
  <c r="C81" i="62"/>
  <c r="H80" i="62"/>
  <c r="G79" i="62"/>
  <c r="F79" i="62"/>
  <c r="E79" i="62"/>
  <c r="D79" i="62"/>
  <c r="C79" i="62"/>
  <c r="H78" i="62"/>
  <c r="Q66" i="62"/>
  <c r="O77" i="62"/>
  <c r="G77" i="62"/>
  <c r="F77" i="62"/>
  <c r="E77" i="62"/>
  <c r="D77" i="62"/>
  <c r="C77" i="62"/>
  <c r="H77" i="62"/>
  <c r="H76" i="62"/>
  <c r="Q65" i="62"/>
  <c r="G75" i="62"/>
  <c r="F75" i="62"/>
  <c r="E75" i="62"/>
  <c r="D75" i="62"/>
  <c r="C75" i="62"/>
  <c r="H74" i="62"/>
  <c r="Q64" i="62"/>
  <c r="G72" i="62"/>
  <c r="F72" i="62"/>
  <c r="E72" i="62"/>
  <c r="D72" i="62"/>
  <c r="C72" i="62"/>
  <c r="G71" i="62"/>
  <c r="F71" i="62"/>
  <c r="E71" i="62"/>
  <c r="D71" i="62"/>
  <c r="C71" i="62"/>
  <c r="H70" i="62"/>
  <c r="Q63" i="62"/>
  <c r="Q69" i="62"/>
  <c r="G69" i="62"/>
  <c r="F69" i="62"/>
  <c r="E69" i="62"/>
  <c r="D69" i="62"/>
  <c r="C69" i="62"/>
  <c r="H68" i="62"/>
  <c r="Q68" i="62"/>
  <c r="G67" i="62"/>
  <c r="F67" i="62"/>
  <c r="E67" i="62"/>
  <c r="D67" i="62"/>
  <c r="C67" i="62"/>
  <c r="H66" i="62"/>
  <c r="Q62" i="62"/>
  <c r="H65" i="62"/>
  <c r="H64" i="62"/>
  <c r="Q67" i="62"/>
  <c r="H63" i="62"/>
  <c r="H62" i="62"/>
  <c r="Q61" i="62"/>
  <c r="H61" i="62"/>
  <c r="H60" i="62"/>
  <c r="Q60" i="62"/>
  <c r="G58" i="62"/>
  <c r="F58" i="62"/>
  <c r="E58" i="62"/>
  <c r="D58" i="62"/>
  <c r="C58" i="62"/>
  <c r="O50" i="62"/>
  <c r="O49" i="62"/>
  <c r="O48" i="62"/>
  <c r="O47" i="62"/>
  <c r="J38" i="62"/>
  <c r="J33" i="62"/>
  <c r="U23" i="62"/>
  <c r="I30" i="62"/>
  <c r="G30" i="62"/>
  <c r="F30" i="62"/>
  <c r="E30" i="62"/>
  <c r="D30" i="62"/>
  <c r="H29" i="62"/>
  <c r="H30" i="62"/>
  <c r="R28" i="62"/>
  <c r="I28" i="62"/>
  <c r="H28" i="62"/>
  <c r="G28" i="62"/>
  <c r="F28" i="62"/>
  <c r="E28" i="62"/>
  <c r="D28" i="62"/>
  <c r="AD27" i="62"/>
  <c r="R27" i="62"/>
  <c r="AD26" i="62"/>
  <c r="R26" i="62"/>
  <c r="I26" i="62"/>
  <c r="H26" i="62"/>
  <c r="G26" i="62"/>
  <c r="F26" i="62"/>
  <c r="E26" i="62"/>
  <c r="D26" i="62"/>
  <c r="AD25" i="62"/>
  <c r="R25" i="62"/>
  <c r="AD24" i="62"/>
  <c r="R24" i="62"/>
  <c r="I24" i="62"/>
  <c r="H24" i="62"/>
  <c r="G24" i="62"/>
  <c r="F24" i="62"/>
  <c r="E24" i="62"/>
  <c r="D24" i="62"/>
  <c r="I22" i="62"/>
  <c r="H22" i="62"/>
  <c r="G22" i="62"/>
  <c r="F22" i="62"/>
  <c r="E22" i="62"/>
  <c r="D22" i="62"/>
  <c r="C20" i="62"/>
  <c r="I19" i="62"/>
  <c r="G19" i="62"/>
  <c r="F19" i="62"/>
  <c r="E19" i="62"/>
  <c r="D19" i="62"/>
  <c r="C19" i="62"/>
  <c r="I18" i="62"/>
  <c r="H18" i="62"/>
  <c r="G18" i="62"/>
  <c r="F18" i="62"/>
  <c r="E18" i="62"/>
  <c r="D18" i="62"/>
  <c r="I16" i="62"/>
  <c r="H16" i="62"/>
  <c r="G16" i="62"/>
  <c r="F16" i="62"/>
  <c r="E16" i="62"/>
  <c r="D16" i="62"/>
  <c r="I14" i="62"/>
  <c r="H14" i="62"/>
  <c r="G14" i="62"/>
  <c r="F14" i="62"/>
  <c r="E14" i="62"/>
  <c r="D14" i="62"/>
  <c r="I12" i="62"/>
  <c r="H12" i="62"/>
  <c r="G12" i="62"/>
  <c r="F12" i="62"/>
  <c r="E12" i="62"/>
  <c r="D12" i="62"/>
  <c r="P10" i="62"/>
  <c r="I10" i="62"/>
  <c r="H10" i="62"/>
  <c r="G10" i="62"/>
  <c r="F10" i="62"/>
  <c r="E10" i="62"/>
  <c r="D10" i="62"/>
  <c r="O9" i="62"/>
  <c r="U22" i="62"/>
  <c r="O8" i="62"/>
  <c r="U21" i="62"/>
  <c r="I8" i="62"/>
  <c r="H8" i="62"/>
  <c r="G8" i="62"/>
  <c r="F8" i="62"/>
  <c r="E8" i="62"/>
  <c r="D8" i="62"/>
  <c r="O7" i="62"/>
  <c r="U20" i="62"/>
  <c r="O6" i="62"/>
  <c r="U19" i="62"/>
  <c r="C6" i="62"/>
  <c r="C32" i="62"/>
  <c r="O5" i="62"/>
  <c r="U18" i="62"/>
  <c r="I5" i="62"/>
  <c r="H5" i="62"/>
  <c r="G5" i="62"/>
  <c r="F5" i="62"/>
  <c r="E5" i="62"/>
  <c r="D5" i="62"/>
  <c r="C5" i="62"/>
  <c r="M81" i="54"/>
  <c r="G79" i="54"/>
  <c r="F79" i="54"/>
  <c r="E79" i="54"/>
  <c r="D79" i="54"/>
  <c r="C79" i="54"/>
  <c r="G77" i="54"/>
  <c r="F77" i="54"/>
  <c r="E77" i="54"/>
  <c r="D77" i="54"/>
  <c r="C77" i="54"/>
  <c r="G75" i="54"/>
  <c r="F75" i="54"/>
  <c r="E75" i="54"/>
  <c r="D75" i="54"/>
  <c r="C75" i="54"/>
  <c r="G73" i="54"/>
  <c r="F73" i="54"/>
  <c r="E73" i="54"/>
  <c r="D73" i="54"/>
  <c r="C73" i="54"/>
  <c r="G71" i="54"/>
  <c r="F71" i="54"/>
  <c r="E71" i="54"/>
  <c r="D71" i="54"/>
  <c r="C71" i="54"/>
  <c r="G68" i="54"/>
  <c r="F68" i="54"/>
  <c r="E68" i="54"/>
  <c r="D68" i="54"/>
  <c r="C68" i="54"/>
  <c r="G67" i="54"/>
  <c r="F67" i="54"/>
  <c r="E67" i="54"/>
  <c r="D67" i="54"/>
  <c r="C67" i="54"/>
  <c r="H66" i="54"/>
  <c r="G65" i="54"/>
  <c r="F65" i="54"/>
  <c r="E65" i="54"/>
  <c r="D65" i="54"/>
  <c r="C65" i="54"/>
  <c r="H64" i="54"/>
  <c r="G63" i="54"/>
  <c r="F63" i="54"/>
  <c r="E63" i="54"/>
  <c r="D63" i="54"/>
  <c r="C63" i="54"/>
  <c r="H61" i="54"/>
  <c r="H60" i="54"/>
  <c r="H59" i="54"/>
  <c r="H58" i="54"/>
  <c r="H57" i="54"/>
  <c r="H56" i="54"/>
  <c r="H55" i="54"/>
  <c r="G54" i="54"/>
  <c r="F54" i="54"/>
  <c r="E54" i="54"/>
  <c r="D54" i="54"/>
  <c r="C54" i="54"/>
  <c r="J30" i="54"/>
  <c r="I28" i="54"/>
  <c r="H28" i="54"/>
  <c r="G28" i="54"/>
  <c r="F28" i="54"/>
  <c r="E28" i="54"/>
  <c r="D28" i="54"/>
  <c r="I26" i="54"/>
  <c r="H26" i="54"/>
  <c r="G26" i="54"/>
  <c r="F26" i="54"/>
  <c r="E26" i="54"/>
  <c r="D26" i="54"/>
  <c r="I24" i="54"/>
  <c r="H24" i="54"/>
  <c r="G24" i="54"/>
  <c r="F24" i="54"/>
  <c r="E24" i="54"/>
  <c r="D24" i="54"/>
  <c r="I22" i="54"/>
  <c r="H22" i="54"/>
  <c r="G22" i="54"/>
  <c r="F22" i="54"/>
  <c r="E22" i="54"/>
  <c r="D22" i="54"/>
  <c r="I20" i="54"/>
  <c r="H20" i="54"/>
  <c r="G20" i="54"/>
  <c r="F20" i="54"/>
  <c r="E20" i="54"/>
  <c r="D20" i="54"/>
  <c r="I18" i="54"/>
  <c r="H18" i="54"/>
  <c r="G18" i="54"/>
  <c r="F18" i="54"/>
  <c r="E18" i="54"/>
  <c r="D18" i="54"/>
  <c r="I16" i="54"/>
  <c r="H16" i="54"/>
  <c r="G16" i="54"/>
  <c r="F16" i="54"/>
  <c r="E16" i="54"/>
  <c r="D16" i="54"/>
  <c r="H14" i="54"/>
  <c r="G14" i="54"/>
  <c r="F14" i="54"/>
  <c r="E14" i="54"/>
  <c r="D14" i="54"/>
  <c r="H12" i="54"/>
  <c r="G12" i="54"/>
  <c r="F12" i="54"/>
  <c r="E12" i="54"/>
  <c r="D12" i="54"/>
  <c r="I10" i="54"/>
  <c r="H10" i="54"/>
  <c r="G10" i="54"/>
  <c r="F10" i="54"/>
  <c r="E10" i="54"/>
  <c r="D10" i="54"/>
  <c r="I8" i="54"/>
  <c r="H8" i="54"/>
  <c r="G8" i="54"/>
  <c r="F8" i="54"/>
  <c r="E8" i="54"/>
  <c r="D8" i="54"/>
  <c r="C31" i="62"/>
  <c r="C59" i="62"/>
  <c r="J30" i="62"/>
  <c r="P23" i="62"/>
  <c r="C80" i="54"/>
  <c r="H68" i="54"/>
  <c r="G31" i="62"/>
  <c r="E6" i="62"/>
  <c r="J18" i="62"/>
  <c r="P16" i="62"/>
  <c r="J24" i="54"/>
  <c r="AC18" i="65"/>
  <c r="D80" i="54"/>
  <c r="J28" i="62"/>
  <c r="P22" i="62"/>
  <c r="E80" i="54"/>
  <c r="H65" i="54"/>
  <c r="H71" i="54"/>
  <c r="I31" i="62"/>
  <c r="J16" i="62"/>
  <c r="P21" i="62"/>
  <c r="I20" i="62"/>
  <c r="F6" i="62"/>
  <c r="H77" i="54"/>
  <c r="J16" i="54"/>
  <c r="E73" i="62"/>
  <c r="J22" i="54"/>
  <c r="J20" i="54"/>
  <c r="C73" i="62"/>
  <c r="C85" i="62"/>
  <c r="J12" i="54"/>
  <c r="D31" i="62"/>
  <c r="E84" i="62"/>
  <c r="U61" i="62"/>
  <c r="V61" i="62"/>
  <c r="D73" i="62"/>
  <c r="E31" i="62"/>
  <c r="J26" i="62"/>
  <c r="P19" i="62"/>
  <c r="F84" i="62"/>
  <c r="U62" i="62"/>
  <c r="V62" i="62"/>
  <c r="E59" i="62"/>
  <c r="E85" i="62"/>
  <c r="J26" i="54"/>
  <c r="I6" i="62"/>
  <c r="E6" i="54"/>
  <c r="AC24" i="65"/>
  <c r="AD24" i="65"/>
  <c r="F31" i="62"/>
  <c r="J10" i="62"/>
  <c r="P14" i="62"/>
  <c r="E20" i="62"/>
  <c r="E32" i="62"/>
  <c r="U13" i="62"/>
  <c r="V13" i="62"/>
  <c r="G20" i="62"/>
  <c r="P47" i="62"/>
  <c r="V23" i="62"/>
  <c r="G84" i="62"/>
  <c r="U63" i="62"/>
  <c r="V63" i="62"/>
  <c r="H67" i="54"/>
  <c r="J12" i="62"/>
  <c r="P20" i="62"/>
  <c r="J14" i="62"/>
  <c r="P15" i="62"/>
  <c r="D20" i="62"/>
  <c r="F73" i="62"/>
  <c r="F59" i="62"/>
  <c r="J10" i="54"/>
  <c r="D69" i="54"/>
  <c r="D81" i="54"/>
  <c r="G6" i="62"/>
  <c r="F69" i="54"/>
  <c r="F81" i="54"/>
  <c r="F20" i="62"/>
  <c r="F32" i="62"/>
  <c r="U14" i="62"/>
  <c r="V14" i="62"/>
  <c r="J14" i="54"/>
  <c r="G59" i="62"/>
  <c r="H72" i="62"/>
  <c r="J8" i="54"/>
  <c r="H54" i="54"/>
  <c r="H63" i="54"/>
  <c r="E69" i="54"/>
  <c r="E81" i="54"/>
  <c r="H6" i="62"/>
  <c r="G73" i="62"/>
  <c r="H83" i="62"/>
  <c r="L81" i="56"/>
  <c r="J28" i="54"/>
  <c r="H20" i="62"/>
  <c r="H71" i="62"/>
  <c r="E52" i="64"/>
  <c r="J18" i="54"/>
  <c r="H58" i="62"/>
  <c r="H69" i="62"/>
  <c r="H81" i="62"/>
  <c r="G69" i="54"/>
  <c r="G81" i="54"/>
  <c r="F80" i="54"/>
  <c r="J24" i="62"/>
  <c r="P18" i="62"/>
  <c r="H73" i="54"/>
  <c r="H75" i="54"/>
  <c r="H79" i="54"/>
  <c r="V20" i="62"/>
  <c r="H19" i="62"/>
  <c r="H31" i="62"/>
  <c r="D84" i="62"/>
  <c r="U60" i="62"/>
  <c r="V60" i="62"/>
  <c r="H67" i="62"/>
  <c r="V18" i="62"/>
  <c r="Q71" i="62"/>
  <c r="D59" i="62"/>
  <c r="H75" i="62"/>
  <c r="J8" i="62"/>
  <c r="P13" i="62"/>
  <c r="J22" i="62"/>
  <c r="P17" i="62"/>
  <c r="H79" i="62"/>
  <c r="D6" i="62"/>
  <c r="O10" i="62"/>
  <c r="C84" i="62"/>
  <c r="G80" i="54"/>
  <c r="H80" i="54"/>
  <c r="C69" i="54"/>
  <c r="AC18" i="62"/>
  <c r="G32" i="62"/>
  <c r="U15" i="62"/>
  <c r="V15" i="62"/>
  <c r="I32" i="62"/>
  <c r="U17" i="62"/>
  <c r="V17" i="62"/>
  <c r="H73" i="62"/>
  <c r="AC17" i="62"/>
  <c r="AC17" i="65"/>
  <c r="J20" i="62"/>
  <c r="AC20" i="62"/>
  <c r="AC20" i="65"/>
  <c r="AC21" i="62"/>
  <c r="AC21" i="65"/>
  <c r="AC19" i="62"/>
  <c r="AC19" i="65"/>
  <c r="AC22" i="62"/>
  <c r="AC22" i="65"/>
  <c r="D85" i="62"/>
  <c r="V21" i="62"/>
  <c r="AC12" i="62"/>
  <c r="AC12" i="65"/>
  <c r="V19" i="62"/>
  <c r="AC15" i="62"/>
  <c r="AC15" i="65"/>
  <c r="AC13" i="62"/>
  <c r="AC13" i="65"/>
  <c r="D32" i="62"/>
  <c r="U12" i="62"/>
  <c r="V12" i="62"/>
  <c r="G85" i="62"/>
  <c r="V22" i="62"/>
  <c r="AC14" i="62"/>
  <c r="AC14" i="65"/>
  <c r="AC16" i="62"/>
  <c r="AC16" i="65"/>
  <c r="F85" i="62"/>
  <c r="H59" i="62"/>
  <c r="H32" i="62"/>
  <c r="U16" i="62"/>
  <c r="V16" i="62"/>
  <c r="J6" i="62"/>
  <c r="P29" i="62"/>
  <c r="U59" i="62"/>
  <c r="V59" i="62"/>
  <c r="H84" i="62"/>
  <c r="M44" i="62"/>
  <c r="M43" i="62"/>
  <c r="M42" i="62"/>
  <c r="M41" i="62"/>
  <c r="C81" i="54"/>
  <c r="H81" i="54"/>
  <c r="H69" i="54"/>
  <c r="J5" i="61"/>
  <c r="J6" i="61"/>
  <c r="J7" i="61"/>
  <c r="J8" i="61"/>
  <c r="J9" i="61"/>
  <c r="J10" i="61"/>
  <c r="J11" i="61"/>
  <c r="J12" i="61"/>
  <c r="J13" i="61"/>
  <c r="J14" i="61"/>
  <c r="J4" i="61"/>
  <c r="I5" i="61"/>
  <c r="I6" i="61"/>
  <c r="I7" i="61"/>
  <c r="I8" i="61"/>
  <c r="I9" i="61"/>
  <c r="I10" i="61"/>
  <c r="I11" i="61"/>
  <c r="I12" i="61"/>
  <c r="I13" i="61"/>
  <c r="I14" i="61"/>
  <c r="I4" i="61"/>
  <c r="H5" i="61"/>
  <c r="H6" i="61"/>
  <c r="H7" i="61"/>
  <c r="H8" i="61"/>
  <c r="H9" i="61"/>
  <c r="H10" i="61"/>
  <c r="H11" i="61"/>
  <c r="H12" i="61"/>
  <c r="H13" i="61"/>
  <c r="H14" i="61"/>
  <c r="H4" i="61"/>
  <c r="G5" i="61"/>
  <c r="G6" i="61"/>
  <c r="G7" i="61"/>
  <c r="G8" i="61"/>
  <c r="G9" i="61"/>
  <c r="G10" i="61"/>
  <c r="G11" i="61"/>
  <c r="G12" i="61"/>
  <c r="G13" i="61"/>
  <c r="G14" i="61"/>
  <c r="G4" i="61"/>
  <c r="F5" i="61"/>
  <c r="F6" i="61"/>
  <c r="F7" i="61"/>
  <c r="F8" i="61"/>
  <c r="F9" i="61"/>
  <c r="F10" i="61"/>
  <c r="F11" i="61"/>
  <c r="F12" i="61"/>
  <c r="F13" i="61"/>
  <c r="F14" i="61"/>
  <c r="F4" i="61"/>
  <c r="H85" i="62"/>
  <c r="J32" i="62"/>
  <c r="J39" i="62"/>
  <c r="M47" i="62"/>
  <c r="M45" i="62"/>
  <c r="M80" i="62"/>
  <c r="M78" i="62"/>
  <c r="M79" i="62"/>
  <c r="M77" i="62"/>
  <c r="M48" i="62"/>
  <c r="J15" i="61"/>
  <c r="M49" i="62"/>
  <c r="M50" i="62"/>
  <c r="M81" i="62"/>
  <c r="M51" i="62"/>
  <c r="M53" i="62"/>
  <c r="G15" i="61"/>
  <c r="H15" i="61"/>
  <c r="I15" i="61"/>
  <c r="R97" i="60"/>
  <c r="AI14" i="60"/>
  <c r="AJ14" i="60"/>
  <c r="G17" i="61"/>
  <c r="H17" i="61"/>
  <c r="I17" i="61"/>
  <c r="J17" i="61"/>
  <c r="G18" i="61"/>
  <c r="H18" i="61"/>
  <c r="I18" i="61"/>
  <c r="J18" i="61"/>
  <c r="G19" i="61"/>
  <c r="H19" i="61"/>
  <c r="I19" i="61"/>
  <c r="J19" i="61"/>
  <c r="K5" i="61"/>
  <c r="K6" i="61"/>
  <c r="K7" i="61"/>
  <c r="K8" i="61"/>
  <c r="K9" i="61"/>
  <c r="K10" i="61"/>
  <c r="K11" i="61"/>
  <c r="K12" i="61"/>
  <c r="K13" i="61"/>
  <c r="K14" i="61"/>
  <c r="K4" i="61"/>
  <c r="F19" i="61"/>
  <c r="E19" i="61"/>
  <c r="D19" i="61"/>
  <c r="F18" i="61"/>
  <c r="E18" i="61"/>
  <c r="D18" i="61"/>
  <c r="F17" i="61"/>
  <c r="E17" i="61"/>
  <c r="D17" i="61"/>
  <c r="F15" i="61"/>
  <c r="E15" i="61"/>
  <c r="D15" i="61"/>
  <c r="K22" i="61"/>
  <c r="J20" i="61"/>
  <c r="J26" i="61"/>
  <c r="H20" i="61"/>
  <c r="H26" i="61"/>
  <c r="I20" i="61"/>
  <c r="I26" i="61"/>
  <c r="G20" i="61"/>
  <c r="G26" i="61"/>
  <c r="K19" i="61"/>
  <c r="C17" i="61"/>
  <c r="D20" i="61"/>
  <c r="E20" i="61"/>
  <c r="F20" i="61"/>
  <c r="F26" i="61"/>
  <c r="C19" i="61"/>
  <c r="C15" i="61"/>
  <c r="K18" i="61"/>
  <c r="C18" i="61"/>
  <c r="G27" i="61"/>
  <c r="I27" i="61"/>
  <c r="J27" i="61"/>
  <c r="C20" i="61"/>
  <c r="K15" i="61"/>
  <c r="K17" i="61"/>
  <c r="K20" i="61"/>
  <c r="K26" i="61"/>
  <c r="G30" i="38"/>
  <c r="G42" i="38"/>
  <c r="G54" i="38"/>
  <c r="G66" i="38"/>
  <c r="G78" i="38"/>
  <c r="G90" i="38"/>
  <c r="G102" i="38"/>
  <c r="G114" i="38"/>
  <c r="G126" i="38"/>
  <c r="G138" i="38"/>
  <c r="G150" i="38"/>
  <c r="Y405" i="38"/>
  <c r="Z405" i="38"/>
  <c r="AA405" i="38"/>
  <c r="Y406" i="38"/>
  <c r="Z406" i="38"/>
  <c r="AA406" i="38"/>
  <c r="Y407" i="38"/>
  <c r="Z407" i="38"/>
  <c r="AA407" i="38"/>
  <c r="Y403" i="38"/>
  <c r="Z403" i="38"/>
  <c r="AA403" i="38"/>
  <c r="Z404" i="38"/>
  <c r="AA404" i="38"/>
  <c r="Q462" i="38"/>
  <c r="R462" i="38"/>
  <c r="S462" i="38"/>
  <c r="T462" i="38"/>
  <c r="U462" i="38"/>
  <c r="V462" i="38"/>
  <c r="W462" i="38"/>
  <c r="X462" i="38"/>
  <c r="Y462" i="38"/>
  <c r="Z462" i="38"/>
  <c r="AA462" i="38"/>
  <c r="AB462" i="38"/>
  <c r="AC462" i="38"/>
  <c r="AD462" i="38"/>
  <c r="I462" i="38"/>
  <c r="J462" i="38"/>
  <c r="K462" i="38"/>
  <c r="L462" i="38"/>
  <c r="M462" i="38"/>
  <c r="N462" i="38"/>
  <c r="O462" i="38"/>
  <c r="P462" i="38"/>
  <c r="I481" i="38"/>
  <c r="J481" i="38"/>
  <c r="K481" i="38"/>
  <c r="L481" i="38"/>
  <c r="M481" i="38"/>
  <c r="N481" i="38"/>
  <c r="O481" i="38"/>
  <c r="P481" i="38"/>
  <c r="Q481" i="38"/>
  <c r="R481" i="38"/>
  <c r="S481" i="38"/>
  <c r="T481" i="38"/>
  <c r="U481" i="38"/>
  <c r="V481" i="38"/>
  <c r="W481" i="38"/>
  <c r="X481" i="38"/>
  <c r="Y481" i="38"/>
  <c r="I404" i="38"/>
  <c r="J404" i="38"/>
  <c r="K404" i="38"/>
  <c r="L404" i="38"/>
  <c r="M404" i="38"/>
  <c r="N404" i="38"/>
  <c r="O404" i="38"/>
  <c r="P404" i="38"/>
  <c r="Q404" i="38"/>
  <c r="R404" i="38"/>
  <c r="S404" i="38"/>
  <c r="T404" i="38"/>
  <c r="U404" i="38"/>
  <c r="V404" i="38"/>
  <c r="W404" i="38"/>
  <c r="X404" i="38"/>
  <c r="Y404" i="38"/>
  <c r="AB404" i="38"/>
  <c r="AC404" i="38"/>
  <c r="AD404" i="38"/>
  <c r="I405" i="38"/>
  <c r="J405" i="38"/>
  <c r="K405" i="38"/>
  <c r="L405" i="38"/>
  <c r="M405" i="38"/>
  <c r="N405" i="38"/>
  <c r="O405" i="38"/>
  <c r="P405" i="38"/>
  <c r="Q405" i="38"/>
  <c r="R405" i="38"/>
  <c r="S405" i="38"/>
  <c r="T405" i="38"/>
  <c r="U405" i="38"/>
  <c r="V405" i="38"/>
  <c r="W405" i="38"/>
  <c r="X405" i="38"/>
  <c r="AB405" i="38"/>
  <c r="AC405" i="38"/>
  <c r="AD405" i="38"/>
  <c r="I406" i="38"/>
  <c r="J406" i="38"/>
  <c r="K406" i="38"/>
  <c r="L406" i="38"/>
  <c r="M406" i="38"/>
  <c r="N406" i="38"/>
  <c r="O406" i="38"/>
  <c r="P406" i="38"/>
  <c r="Q406" i="38"/>
  <c r="R406" i="38"/>
  <c r="S406" i="38"/>
  <c r="T406" i="38"/>
  <c r="U406" i="38"/>
  <c r="V406" i="38"/>
  <c r="W406" i="38"/>
  <c r="X406" i="38"/>
  <c r="AB406" i="38"/>
  <c r="AC406" i="38"/>
  <c r="AD406" i="38"/>
  <c r="I407" i="38"/>
  <c r="J407" i="38"/>
  <c r="K407" i="38"/>
  <c r="L407" i="38"/>
  <c r="M407" i="38"/>
  <c r="N407" i="38"/>
  <c r="O407" i="38"/>
  <c r="P407" i="38"/>
  <c r="Q407" i="38"/>
  <c r="R407" i="38"/>
  <c r="S407" i="38"/>
  <c r="T407" i="38"/>
  <c r="U407" i="38"/>
  <c r="V407" i="38"/>
  <c r="W407" i="38"/>
  <c r="X407" i="38"/>
  <c r="AB407" i="38"/>
  <c r="AC407" i="38"/>
  <c r="AD407" i="38"/>
  <c r="J403" i="38"/>
  <c r="K403" i="38"/>
  <c r="L403" i="38"/>
  <c r="M403" i="38"/>
  <c r="N403" i="38"/>
  <c r="O403" i="38"/>
  <c r="P403" i="38"/>
  <c r="Q403" i="38"/>
  <c r="R403" i="38"/>
  <c r="S403" i="38"/>
  <c r="T403" i="38"/>
  <c r="U403" i="38"/>
  <c r="V403" i="38"/>
  <c r="W403" i="38"/>
  <c r="X403" i="38"/>
  <c r="AB403" i="38"/>
  <c r="AC403" i="38"/>
  <c r="AD403" i="38"/>
  <c r="I403" i="38"/>
  <c r="G405" i="38"/>
  <c r="G403" i="38"/>
  <c r="G407" i="38"/>
  <c r="G404" i="38"/>
  <c r="G406" i="38"/>
  <c r="S88" i="60"/>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AA232" i="38"/>
  <c r="P2776" i="1"/>
  <c r="P2777" i="1"/>
  <c r="P2778" i="1"/>
  <c r="AA231" i="38"/>
  <c r="P2779" i="1"/>
  <c r="P2780" i="1"/>
  <c r="P2781" i="1"/>
  <c r="P2782" i="1"/>
  <c r="AA185" i="38"/>
  <c r="P2783" i="1"/>
  <c r="P2784" i="1"/>
  <c r="P2785" i="1"/>
  <c r="P2786" i="1"/>
  <c r="AA234" i="38"/>
  <c r="P2787" i="1"/>
  <c r="AA241" i="38"/>
  <c r="AA230" i="38"/>
  <c r="I135" i="28"/>
  <c r="I174" i="28"/>
  <c r="P2710" i="1"/>
  <c r="P2709" i="1"/>
  <c r="P2708" i="1"/>
  <c r="P2707" i="1"/>
  <c r="P2706" i="1"/>
  <c r="P2705" i="1"/>
  <c r="P2704" i="1"/>
  <c r="P2703" i="1"/>
  <c r="P2702" i="1"/>
  <c r="P2701" i="1"/>
  <c r="P2700" i="1"/>
  <c r="AE31" i="8"/>
  <c r="P2699" i="1"/>
  <c r="P2698" i="1"/>
  <c r="P2697" i="1"/>
  <c r="P2696" i="1"/>
  <c r="P2695" i="1"/>
  <c r="P2694" i="1"/>
  <c r="P2693" i="1"/>
  <c r="P2692" i="1"/>
  <c r="P2691" i="1"/>
  <c r="P2690" i="1"/>
  <c r="P2689" i="1"/>
  <c r="P2688" i="1"/>
  <c r="P2687" i="1"/>
  <c r="P2686" i="1"/>
  <c r="P2685" i="1"/>
  <c r="P2684" i="1"/>
  <c r="P2683" i="1"/>
  <c r="S32" i="60"/>
  <c r="G2661" i="1"/>
  <c r="S97" i="60"/>
  <c r="T97" i="60"/>
  <c r="P2682" i="1"/>
  <c r="P2681" i="1"/>
  <c r="P2680" i="1"/>
  <c r="P2679" i="1"/>
  <c r="P2678" i="1"/>
  <c r="P2677" i="1"/>
  <c r="P2676" i="1"/>
  <c r="P2675" i="1"/>
  <c r="P2674" i="1"/>
  <c r="P2673" i="1"/>
  <c r="P2672" i="1"/>
  <c r="P2671" i="1"/>
  <c r="P2670" i="1"/>
  <c r="P2669" i="1"/>
  <c r="P2668" i="1"/>
  <c r="P2667" i="1"/>
  <c r="P2666" i="1"/>
  <c r="P2665" i="1"/>
  <c r="P2664" i="1"/>
  <c r="P2663" i="1"/>
  <c r="P2662" i="1"/>
  <c r="P2661" i="1"/>
  <c r="P2660" i="1"/>
  <c r="P2659" i="1"/>
  <c r="P2658" i="1"/>
  <c r="P2657" i="1"/>
  <c r="P2656" i="1"/>
  <c r="P2655" i="1"/>
  <c r="P2654" i="1"/>
  <c r="P2653" i="1"/>
  <c r="P2652" i="1"/>
  <c r="P2651" i="1"/>
  <c r="P2650" i="1"/>
  <c r="P2649" i="1"/>
  <c r="P2648" i="1"/>
  <c r="P2647" i="1"/>
  <c r="AI97" i="60"/>
  <c r="AI79" i="60"/>
  <c r="AI70" i="60"/>
  <c r="AI50" i="60"/>
  <c r="AI41" i="60"/>
  <c r="AJ41" i="60"/>
  <c r="AI23" i="60"/>
  <c r="AJ23" i="60"/>
  <c r="AI5" i="60"/>
  <c r="AF97" i="60"/>
  <c r="AF88" i="60"/>
  <c r="AF79" i="60"/>
  <c r="AG70" i="60"/>
  <c r="AF61" i="60"/>
  <c r="AF50" i="60"/>
  <c r="AC97" i="60"/>
  <c r="AC79" i="60"/>
  <c r="AC70" i="60"/>
  <c r="AC61" i="60"/>
  <c r="AC50" i="60"/>
  <c r="AC41" i="60"/>
  <c r="AD41" i="60"/>
  <c r="AC32" i="60"/>
  <c r="AD32" i="60"/>
  <c r="Y97" i="60"/>
  <c r="Y88" i="60"/>
  <c r="Y79" i="60"/>
  <c r="Y70" i="60"/>
  <c r="Y61" i="60"/>
  <c r="Y50" i="60"/>
  <c r="Y41" i="60"/>
  <c r="Y32" i="60"/>
  <c r="Y23" i="60"/>
  <c r="Y14" i="60"/>
  <c r="Y5" i="60"/>
  <c r="S5" i="60"/>
  <c r="S96" i="60"/>
  <c r="S95" i="60"/>
  <c r="S94" i="60"/>
  <c r="S93" i="60"/>
  <c r="S92" i="60"/>
  <c r="S91" i="60"/>
  <c r="S90" i="60"/>
  <c r="S89" i="60"/>
  <c r="S87" i="60"/>
  <c r="S86" i="60"/>
  <c r="S85" i="60"/>
  <c r="S84" i="60"/>
  <c r="S83" i="60"/>
  <c r="S82" i="60"/>
  <c r="S81" i="60"/>
  <c r="S80" i="60"/>
  <c r="S78" i="60"/>
  <c r="S77" i="60"/>
  <c r="S76" i="60"/>
  <c r="S75" i="60"/>
  <c r="S74" i="60"/>
  <c r="S73" i="60"/>
  <c r="S72" i="60"/>
  <c r="S71" i="60"/>
  <c r="S69" i="60"/>
  <c r="S68" i="60"/>
  <c r="S67" i="60"/>
  <c r="S66" i="60"/>
  <c r="S65" i="60"/>
  <c r="S64" i="60"/>
  <c r="S63" i="60"/>
  <c r="S62" i="60"/>
  <c r="S61" i="60"/>
  <c r="S50" i="60"/>
  <c r="S49" i="60"/>
  <c r="S48" i="60"/>
  <c r="S47" i="60"/>
  <c r="S46" i="60"/>
  <c r="S45" i="60"/>
  <c r="S44" i="60"/>
  <c r="S43" i="60"/>
  <c r="S42" i="60"/>
  <c r="S41" i="60"/>
  <c r="S40" i="60"/>
  <c r="S39" i="60"/>
  <c r="S38" i="60"/>
  <c r="S37" i="60"/>
  <c r="S36" i="60"/>
  <c r="S35" i="60"/>
  <c r="S34" i="60"/>
  <c r="S33" i="60"/>
  <c r="S31" i="60"/>
  <c r="S30" i="60"/>
  <c r="S29" i="60"/>
  <c r="S28" i="60"/>
  <c r="S27" i="60"/>
  <c r="S26" i="60"/>
  <c r="S25" i="60"/>
  <c r="S24" i="60"/>
  <c r="S23" i="60"/>
  <c r="S22" i="60"/>
  <c r="S21" i="60"/>
  <c r="S20" i="60"/>
  <c r="S19" i="60"/>
  <c r="S18" i="60"/>
  <c r="S17" i="60"/>
  <c r="S16" i="60"/>
  <c r="S15" i="60"/>
  <c r="S14" i="60"/>
  <c r="S13" i="60"/>
  <c r="S12" i="60"/>
  <c r="S11" i="60"/>
  <c r="S10" i="60"/>
  <c r="S9" i="60"/>
  <c r="S8" i="60"/>
  <c r="S7" i="60"/>
  <c r="S6" i="60"/>
  <c r="M97" i="60"/>
  <c r="M96" i="60"/>
  <c r="M95" i="60"/>
  <c r="M94" i="60"/>
  <c r="M93" i="60"/>
  <c r="M92" i="60"/>
  <c r="M91" i="60"/>
  <c r="M90" i="60"/>
  <c r="M89" i="60"/>
  <c r="M88" i="60"/>
  <c r="M87" i="60"/>
  <c r="M86" i="60"/>
  <c r="M85" i="60"/>
  <c r="M84" i="60"/>
  <c r="M83" i="60"/>
  <c r="M82" i="60"/>
  <c r="M81" i="60"/>
  <c r="M80" i="60"/>
  <c r="M79" i="60"/>
  <c r="M78" i="60"/>
  <c r="M77" i="60"/>
  <c r="M76" i="60"/>
  <c r="M75" i="60"/>
  <c r="M74" i="60"/>
  <c r="M73" i="60"/>
  <c r="M72" i="60"/>
  <c r="M71" i="60"/>
  <c r="M69" i="60"/>
  <c r="M68" i="60"/>
  <c r="M67" i="60"/>
  <c r="M66" i="60"/>
  <c r="M65" i="60"/>
  <c r="M64" i="60"/>
  <c r="M63" i="60"/>
  <c r="M62" i="60"/>
  <c r="M61" i="60"/>
  <c r="M50" i="60"/>
  <c r="M49" i="60"/>
  <c r="M48" i="60"/>
  <c r="M47" i="60"/>
  <c r="M46" i="60"/>
  <c r="M45" i="60"/>
  <c r="M44" i="60"/>
  <c r="M43" i="60"/>
  <c r="M42" i="60"/>
  <c r="M41" i="60"/>
  <c r="M40" i="60"/>
  <c r="M39" i="60"/>
  <c r="M38" i="60"/>
  <c r="M37" i="60"/>
  <c r="M36" i="60"/>
  <c r="M35" i="60"/>
  <c r="M34" i="60"/>
  <c r="M33" i="60"/>
  <c r="M32" i="60"/>
  <c r="M31" i="60"/>
  <c r="M30" i="60"/>
  <c r="M29" i="60"/>
  <c r="M28" i="60"/>
  <c r="M27" i="60"/>
  <c r="M26" i="60"/>
  <c r="M25" i="60"/>
  <c r="M24" i="60"/>
  <c r="M22" i="60"/>
  <c r="M21" i="60"/>
  <c r="M20" i="60"/>
  <c r="M19" i="60"/>
  <c r="M18" i="60"/>
  <c r="M17" i="60"/>
  <c r="M16" i="60"/>
  <c r="M15" i="60"/>
  <c r="M14" i="60"/>
  <c r="M13" i="60"/>
  <c r="M12" i="60"/>
  <c r="M11" i="60"/>
  <c r="M10" i="60"/>
  <c r="M9" i="60"/>
  <c r="M8" i="60"/>
  <c r="M7" i="60"/>
  <c r="M6" i="60"/>
  <c r="M5" i="60"/>
  <c r="G97" i="60"/>
  <c r="G96" i="60"/>
  <c r="G95" i="60"/>
  <c r="G94" i="60"/>
  <c r="G93" i="60"/>
  <c r="G92" i="60"/>
  <c r="G91" i="60"/>
  <c r="G90" i="60"/>
  <c r="G89" i="60"/>
  <c r="G88" i="60"/>
  <c r="G87" i="60"/>
  <c r="G86" i="60"/>
  <c r="G85" i="60"/>
  <c r="G84" i="60"/>
  <c r="G83" i="60"/>
  <c r="G82" i="60"/>
  <c r="G81" i="60"/>
  <c r="G80" i="60"/>
  <c r="G79" i="60"/>
  <c r="G78" i="60"/>
  <c r="G77" i="60"/>
  <c r="G76" i="60"/>
  <c r="G75" i="60"/>
  <c r="G74" i="60"/>
  <c r="G73" i="60"/>
  <c r="G72" i="60"/>
  <c r="G71" i="60"/>
  <c r="G69" i="60"/>
  <c r="G68" i="60"/>
  <c r="G67" i="60"/>
  <c r="G66" i="60"/>
  <c r="G65" i="60"/>
  <c r="G64" i="60"/>
  <c r="G63" i="60"/>
  <c r="G62" i="60"/>
  <c r="G61" i="60"/>
  <c r="S58" i="60"/>
  <c r="S105" i="60"/>
  <c r="AC58" i="60"/>
  <c r="Y105" i="60"/>
  <c r="G6" i="60"/>
  <c r="G7" i="60"/>
  <c r="G8" i="60"/>
  <c r="G9" i="60"/>
  <c r="G10" i="60"/>
  <c r="G11" i="60"/>
  <c r="G12" i="60"/>
  <c r="G13" i="60"/>
  <c r="G14" i="60"/>
  <c r="G15" i="60"/>
  <c r="G16" i="60"/>
  <c r="G17" i="60"/>
  <c r="G18" i="60"/>
  <c r="G19" i="60"/>
  <c r="G20" i="60"/>
  <c r="G21" i="60"/>
  <c r="G22" i="60"/>
  <c r="G23" i="60"/>
  <c r="G24" i="60"/>
  <c r="G25" i="60"/>
  <c r="G26" i="60"/>
  <c r="G27" i="60"/>
  <c r="G28" i="60"/>
  <c r="G29" i="60"/>
  <c r="G30" i="60"/>
  <c r="G31" i="60"/>
  <c r="G32" i="60"/>
  <c r="G33" i="60"/>
  <c r="G34" i="60"/>
  <c r="G35" i="60"/>
  <c r="G36" i="60"/>
  <c r="G37" i="60"/>
  <c r="G38" i="60"/>
  <c r="G39" i="60"/>
  <c r="G40" i="60"/>
  <c r="G41" i="60"/>
  <c r="G42" i="60"/>
  <c r="G43" i="60"/>
  <c r="G44" i="60"/>
  <c r="G45" i="60"/>
  <c r="G46" i="60"/>
  <c r="G47" i="60"/>
  <c r="G48" i="60"/>
  <c r="G49" i="60"/>
  <c r="G50" i="60"/>
  <c r="G5" i="60"/>
  <c r="S107" i="60"/>
  <c r="P2574" i="1"/>
  <c r="P2575" i="1"/>
  <c r="P2576" i="1"/>
  <c r="P2577" i="1"/>
  <c r="P2578" i="1"/>
  <c r="P2579" i="1"/>
  <c r="P2580" i="1"/>
  <c r="P2581" i="1"/>
  <c r="P2582" i="1"/>
  <c r="P2583" i="1"/>
  <c r="P2584" i="1"/>
  <c r="P2585" i="1"/>
  <c r="P2586" i="1"/>
  <c r="P2587" i="1"/>
  <c r="P2588" i="1"/>
  <c r="P2589" i="1"/>
  <c r="AE30" i="8"/>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573" i="1"/>
  <c r="Y133" i="60"/>
  <c r="W133" i="60"/>
  <c r="V133" i="60"/>
  <c r="Y132" i="60"/>
  <c r="W132" i="60"/>
  <c r="V132" i="60"/>
  <c r="Y131" i="60"/>
  <c r="W131" i="60"/>
  <c r="V131" i="60"/>
  <c r="Y130" i="60"/>
  <c r="V130" i="60"/>
  <c r="Y129" i="60"/>
  <c r="V129" i="60"/>
  <c r="Y128" i="60"/>
  <c r="V128" i="60"/>
  <c r="Y127" i="60"/>
  <c r="V127" i="60"/>
  <c r="Y125" i="60"/>
  <c r="W125" i="60"/>
  <c r="V125" i="60"/>
  <c r="Y124" i="60"/>
  <c r="W124" i="60"/>
  <c r="V124" i="60"/>
  <c r="Y123" i="60"/>
  <c r="W123" i="60"/>
  <c r="V123" i="60"/>
  <c r="Y122" i="60"/>
  <c r="V122" i="60"/>
  <c r="Y121" i="60"/>
  <c r="V121" i="60"/>
  <c r="Y120" i="60"/>
  <c r="V120" i="60"/>
  <c r="Y119" i="60"/>
  <c r="V119" i="60"/>
  <c r="Y116" i="60"/>
  <c r="W116" i="60"/>
  <c r="V116" i="60"/>
  <c r="Y115" i="60"/>
  <c r="W115" i="60"/>
  <c r="V115" i="60"/>
  <c r="Y114" i="60"/>
  <c r="W114" i="60"/>
  <c r="V114" i="60"/>
  <c r="Y113" i="60"/>
  <c r="W113" i="60"/>
  <c r="V113" i="60"/>
  <c r="Y112" i="60"/>
  <c r="W112" i="60"/>
  <c r="V112" i="60"/>
  <c r="Y111" i="60"/>
  <c r="W111" i="60"/>
  <c r="V111" i="60"/>
  <c r="Y110" i="60"/>
  <c r="W110" i="60"/>
  <c r="V110" i="60"/>
  <c r="AO105" i="60"/>
  <c r="AN105" i="60"/>
  <c r="AK105" i="60"/>
  <c r="AI105" i="60"/>
  <c r="AH105" i="60"/>
  <c r="AF105" i="60"/>
  <c r="AE105" i="60"/>
  <c r="AC105" i="60"/>
  <c r="AB105" i="60"/>
  <c r="Q105" i="60"/>
  <c r="P105" i="60"/>
  <c r="M105" i="60"/>
  <c r="K105" i="60"/>
  <c r="J105" i="60"/>
  <c r="I105" i="60"/>
  <c r="G105" i="60"/>
  <c r="E105" i="60"/>
  <c r="D105" i="60"/>
  <c r="X104" i="60"/>
  <c r="X103" i="60"/>
  <c r="X102" i="60"/>
  <c r="Z102" i="60"/>
  <c r="X101" i="60"/>
  <c r="Z101" i="60"/>
  <c r="X100" i="60"/>
  <c r="X99" i="60"/>
  <c r="Z99" i="60"/>
  <c r="X98" i="60"/>
  <c r="Z98" i="60"/>
  <c r="AP97" i="60"/>
  <c r="AJ97" i="60"/>
  <c r="AG97" i="60"/>
  <c r="AD97" i="60"/>
  <c r="V97" i="60"/>
  <c r="L97" i="60"/>
  <c r="F97" i="60"/>
  <c r="H97" i="60"/>
  <c r="X95" i="60"/>
  <c r="X94" i="60"/>
  <c r="X93" i="60"/>
  <c r="X92" i="60"/>
  <c r="X91" i="60"/>
  <c r="Z91" i="60"/>
  <c r="X90" i="60"/>
  <c r="Z90" i="60"/>
  <c r="X89" i="60"/>
  <c r="Z89" i="60"/>
  <c r="AP88" i="60"/>
  <c r="AG88" i="60"/>
  <c r="AD88" i="60"/>
  <c r="W88" i="60"/>
  <c r="W83" i="60"/>
  <c r="V88" i="60"/>
  <c r="R88" i="60"/>
  <c r="T88" i="60"/>
  <c r="L88" i="60"/>
  <c r="N88" i="60"/>
  <c r="F88" i="60"/>
  <c r="H88" i="60"/>
  <c r="X86" i="60"/>
  <c r="X85" i="60"/>
  <c r="X84" i="60"/>
  <c r="AP79" i="60"/>
  <c r="AM79" i="60"/>
  <c r="AJ79" i="60"/>
  <c r="AG79" i="60"/>
  <c r="AD79" i="60"/>
  <c r="V79" i="60"/>
  <c r="L79" i="60"/>
  <c r="N79" i="60"/>
  <c r="F79" i="60"/>
  <c r="H79" i="60"/>
  <c r="X77" i="60"/>
  <c r="X76" i="60"/>
  <c r="X75" i="60"/>
  <c r="X74" i="60"/>
  <c r="X73" i="60"/>
  <c r="X72" i="60"/>
  <c r="Z72" i="60"/>
  <c r="X71" i="60"/>
  <c r="AP70" i="60"/>
  <c r="AJ70" i="60"/>
  <c r="AD70" i="60"/>
  <c r="W70" i="60"/>
  <c r="V70" i="60"/>
  <c r="R70" i="60"/>
  <c r="T70" i="60"/>
  <c r="N70" i="60"/>
  <c r="F70" i="60"/>
  <c r="H70" i="60"/>
  <c r="X68" i="60"/>
  <c r="X67" i="60"/>
  <c r="X66" i="60"/>
  <c r="X65" i="60"/>
  <c r="X64" i="60"/>
  <c r="X63" i="60"/>
  <c r="X62" i="60"/>
  <c r="AP61" i="60"/>
  <c r="AG61" i="60"/>
  <c r="AD61" i="60"/>
  <c r="W61" i="60"/>
  <c r="V61" i="60"/>
  <c r="R61" i="60"/>
  <c r="T61" i="60"/>
  <c r="L61" i="60"/>
  <c r="N61" i="60"/>
  <c r="F61" i="60"/>
  <c r="H61" i="60"/>
  <c r="AO58" i="60"/>
  <c r="AN58" i="60"/>
  <c r="AK58" i="60"/>
  <c r="AI58" i="60"/>
  <c r="AH58" i="60"/>
  <c r="AF58" i="60"/>
  <c r="AE58" i="60"/>
  <c r="AB58" i="60"/>
  <c r="Q58" i="60"/>
  <c r="P58" i="60"/>
  <c r="M58" i="60"/>
  <c r="K58" i="60"/>
  <c r="J58" i="60"/>
  <c r="G58" i="60"/>
  <c r="E58" i="60"/>
  <c r="D58" i="60"/>
  <c r="X57" i="60"/>
  <c r="Z57" i="60"/>
  <c r="X56" i="60"/>
  <c r="Z56" i="60"/>
  <c r="X55" i="60"/>
  <c r="Z55" i="60"/>
  <c r="X54" i="60"/>
  <c r="Z54" i="60"/>
  <c r="X53" i="60"/>
  <c r="Z53" i="60"/>
  <c r="X52" i="60"/>
  <c r="Z52" i="60"/>
  <c r="X51" i="60"/>
  <c r="AP50" i="60"/>
  <c r="AJ50" i="60"/>
  <c r="AG50" i="60"/>
  <c r="AD50" i="60"/>
  <c r="W50" i="60"/>
  <c r="V50" i="60"/>
  <c r="R50" i="60"/>
  <c r="T50" i="60"/>
  <c r="L50" i="60"/>
  <c r="F50" i="60"/>
  <c r="H50" i="60"/>
  <c r="X48" i="60"/>
  <c r="Z48" i="60"/>
  <c r="X47" i="60"/>
  <c r="Z47" i="60"/>
  <c r="X46" i="60"/>
  <c r="Z46" i="60"/>
  <c r="X45" i="60"/>
  <c r="Z45" i="60"/>
  <c r="X44" i="60"/>
  <c r="Z44" i="60"/>
  <c r="X43" i="60"/>
  <c r="Z43" i="60"/>
  <c r="X42" i="60"/>
  <c r="Z42" i="60"/>
  <c r="AP41" i="60"/>
  <c r="W41" i="60"/>
  <c r="V41" i="60"/>
  <c r="R41" i="60"/>
  <c r="T41" i="60"/>
  <c r="L41" i="60"/>
  <c r="N41" i="60"/>
  <c r="F41" i="60"/>
  <c r="X39" i="60"/>
  <c r="Z39" i="60"/>
  <c r="X38" i="60"/>
  <c r="Z38" i="60"/>
  <c r="X37" i="60"/>
  <c r="Z37" i="60"/>
  <c r="X36" i="60"/>
  <c r="X35" i="60"/>
  <c r="Z35" i="60"/>
  <c r="X34" i="60"/>
  <c r="Z34" i="60"/>
  <c r="X33" i="60"/>
  <c r="Z33" i="60"/>
  <c r="AM58" i="60"/>
  <c r="W32" i="60"/>
  <c r="V32" i="60"/>
  <c r="R32" i="60"/>
  <c r="T32" i="60"/>
  <c r="L32" i="60"/>
  <c r="N32" i="60"/>
  <c r="F32" i="60"/>
  <c r="H32" i="60"/>
  <c r="X30" i="60"/>
  <c r="Z30" i="60"/>
  <c r="X29" i="60"/>
  <c r="Z29" i="60"/>
  <c r="X28" i="60"/>
  <c r="Z28" i="60"/>
  <c r="X27" i="60"/>
  <c r="Z27" i="60"/>
  <c r="X26" i="60"/>
  <c r="Z26" i="60"/>
  <c r="X25" i="60"/>
  <c r="Z25" i="60"/>
  <c r="X24" i="60"/>
  <c r="Z24" i="60"/>
  <c r="W23" i="60"/>
  <c r="V23" i="60"/>
  <c r="R23" i="60"/>
  <c r="T23" i="60"/>
  <c r="L23" i="60"/>
  <c r="N23" i="60"/>
  <c r="F23" i="60"/>
  <c r="H23" i="60"/>
  <c r="X21" i="60"/>
  <c r="Z21" i="60"/>
  <c r="X20" i="60"/>
  <c r="Z20" i="60"/>
  <c r="X19" i="60"/>
  <c r="Z19" i="60"/>
  <c r="X18" i="60"/>
  <c r="Z18" i="60"/>
  <c r="X17" i="60"/>
  <c r="X16" i="60"/>
  <c r="Z16" i="60"/>
  <c r="X15" i="60"/>
  <c r="Z15" i="60"/>
  <c r="AP14" i="60"/>
  <c r="AG14" i="60"/>
  <c r="V14" i="60"/>
  <c r="R14" i="60"/>
  <c r="T14" i="60"/>
  <c r="L14" i="60"/>
  <c r="N14" i="60"/>
  <c r="F14" i="60"/>
  <c r="H14" i="60"/>
  <c r="X12" i="60"/>
  <c r="Z12" i="60"/>
  <c r="X11" i="60"/>
  <c r="Z11" i="60"/>
  <c r="X10" i="60"/>
  <c r="X9" i="60"/>
  <c r="Z9" i="60"/>
  <c r="X8" i="60"/>
  <c r="X7" i="60"/>
  <c r="Z7" i="60"/>
  <c r="X6" i="60"/>
  <c r="Z6" i="60"/>
  <c r="AP5" i="60"/>
  <c r="AJ5" i="60"/>
  <c r="AG5" i="60"/>
  <c r="V5" i="60"/>
  <c r="R5" i="60"/>
  <c r="T5" i="60"/>
  <c r="L5" i="60"/>
  <c r="N5" i="60"/>
  <c r="F5" i="60"/>
  <c r="H5" i="60"/>
  <c r="AR105" i="60"/>
  <c r="AO107" i="60"/>
  <c r="AR58" i="60"/>
  <c r="AJ58" i="60"/>
  <c r="AS105" i="60"/>
  <c r="AS58" i="60"/>
  <c r="V105" i="60"/>
  <c r="Q107" i="60"/>
  <c r="K107" i="60"/>
  <c r="T58" i="60"/>
  <c r="T105" i="60"/>
  <c r="AB107" i="60"/>
  <c r="G107" i="60"/>
  <c r="V134" i="60"/>
  <c r="X112" i="60"/>
  <c r="AG105" i="60"/>
  <c r="V117" i="60"/>
  <c r="AP105" i="60"/>
  <c r="E107" i="60"/>
  <c r="AP58" i="60"/>
  <c r="AD58" i="60"/>
  <c r="L105" i="60"/>
  <c r="AC107" i="60"/>
  <c r="W117" i="60"/>
  <c r="X14" i="60"/>
  <c r="Z14" i="60"/>
  <c r="X41" i="60"/>
  <c r="Z41" i="60"/>
  <c r="AG58" i="60"/>
  <c r="AJ105" i="60"/>
  <c r="X70" i="60"/>
  <c r="N97" i="60"/>
  <c r="N105" i="60"/>
  <c r="J107" i="60"/>
  <c r="AE107" i="60"/>
  <c r="AN107" i="60"/>
  <c r="X110" i="60"/>
  <c r="AF107" i="60"/>
  <c r="F58" i="60"/>
  <c r="X124" i="60"/>
  <c r="R105" i="60"/>
  <c r="X132" i="60"/>
  <c r="X32" i="60"/>
  <c r="Z32" i="60"/>
  <c r="L58" i="60"/>
  <c r="X125" i="60"/>
  <c r="AM105" i="60"/>
  <c r="Z103" i="60"/>
  <c r="Z132" i="60"/>
  <c r="M107" i="60"/>
  <c r="AH107" i="60"/>
  <c r="Y117" i="60"/>
  <c r="Z116" i="60"/>
  <c r="Y58" i="60"/>
  <c r="Y107" i="60"/>
  <c r="H105" i="60"/>
  <c r="X114" i="60"/>
  <c r="P107" i="60"/>
  <c r="X111" i="60"/>
  <c r="X133" i="60"/>
  <c r="AI107" i="60"/>
  <c r="Y126" i="60"/>
  <c r="X115" i="60"/>
  <c r="V58" i="60"/>
  <c r="X61" i="60"/>
  <c r="Z61" i="60"/>
  <c r="D107" i="60"/>
  <c r="AK107" i="60"/>
  <c r="V126" i="60"/>
  <c r="W58" i="60"/>
  <c r="X50" i="60"/>
  <c r="Z50" i="60"/>
  <c r="X131" i="60"/>
  <c r="X88" i="60"/>
  <c r="Z88" i="60"/>
  <c r="AD105" i="60"/>
  <c r="Y134" i="60"/>
  <c r="X123" i="60"/>
  <c r="Z111" i="60"/>
  <c r="Z123" i="60"/>
  <c r="Z115" i="60"/>
  <c r="X83" i="60"/>
  <c r="Z83" i="60"/>
  <c r="Z122" i="60"/>
  <c r="W82" i="60"/>
  <c r="W130" i="60"/>
  <c r="W122" i="60"/>
  <c r="Z36" i="60"/>
  <c r="H41" i="60"/>
  <c r="H58" i="60"/>
  <c r="Z51" i="60"/>
  <c r="Z63" i="60"/>
  <c r="Z71" i="60"/>
  <c r="Z100" i="60"/>
  <c r="Z104" i="60"/>
  <c r="X116" i="60"/>
  <c r="Z17" i="60"/>
  <c r="Z8" i="60"/>
  <c r="X23" i="60"/>
  <c r="Z23" i="60"/>
  <c r="N50" i="60"/>
  <c r="N58" i="60"/>
  <c r="R58" i="60"/>
  <c r="X113" i="60"/>
  <c r="X5" i="60"/>
  <c r="Z5" i="60"/>
  <c r="X97" i="60"/>
  <c r="Z97" i="60"/>
  <c r="F105" i="60"/>
  <c r="Z10" i="60"/>
  <c r="Z114" i="60"/>
  <c r="AR107" i="60"/>
  <c r="AR108" i="60"/>
  <c r="AQ105" i="60"/>
  <c r="AS107" i="60"/>
  <c r="AQ58" i="60"/>
  <c r="Z58" i="60"/>
  <c r="AP107" i="60"/>
  <c r="Z70" i="60"/>
  <c r="T107" i="60"/>
  <c r="R107" i="60"/>
  <c r="Z112" i="60"/>
  <c r="AJ107" i="60"/>
  <c r="AD107" i="60"/>
  <c r="L107" i="60"/>
  <c r="H107" i="60"/>
  <c r="Z110" i="60"/>
  <c r="AM107" i="60"/>
  <c r="F107" i="60"/>
  <c r="V107" i="60"/>
  <c r="X58" i="60"/>
  <c r="X122" i="60"/>
  <c r="Z124" i="60"/>
  <c r="Z130" i="60"/>
  <c r="AG107" i="60"/>
  <c r="X117" i="60"/>
  <c r="W81" i="60"/>
  <c r="W129" i="60"/>
  <c r="W121" i="60"/>
  <c r="X82" i="60"/>
  <c r="X130" i="60"/>
  <c r="Z113" i="60"/>
  <c r="Z131" i="60"/>
  <c r="Z125" i="60"/>
  <c r="Z133" i="60"/>
  <c r="N107" i="60"/>
  <c r="AQ107" i="60"/>
  <c r="Z117" i="60"/>
  <c r="Z82" i="60"/>
  <c r="X129" i="60"/>
  <c r="X121" i="60"/>
  <c r="W128" i="60"/>
  <c r="W120" i="60"/>
  <c r="X81" i="60"/>
  <c r="W80" i="60"/>
  <c r="Z121" i="60"/>
  <c r="Z129" i="60"/>
  <c r="X80" i="60"/>
  <c r="W127" i="60"/>
  <c r="W134" i="60"/>
  <c r="W119" i="60"/>
  <c r="W126" i="60"/>
  <c r="W79" i="60"/>
  <c r="W105" i="60"/>
  <c r="W107" i="60"/>
  <c r="Z81" i="60"/>
  <c r="X128" i="60"/>
  <c r="X120" i="60"/>
  <c r="Z80" i="60"/>
  <c r="X127" i="60"/>
  <c r="X134" i="60"/>
  <c r="X79" i="60"/>
  <c r="X119" i="60"/>
  <c r="X126" i="60"/>
  <c r="Z128" i="60"/>
  <c r="Z120" i="60"/>
  <c r="Z79" i="60"/>
  <c r="Z105" i="60"/>
  <c r="Z107" i="60"/>
  <c r="X105" i="60"/>
  <c r="X107" i="60"/>
  <c r="Z127" i="60"/>
  <c r="Z134" i="60"/>
  <c r="Z119" i="60"/>
  <c r="Z126" i="60"/>
  <c r="P2566" i="1"/>
  <c r="P2567" i="1"/>
  <c r="P2568" i="1"/>
  <c r="P2569" i="1"/>
  <c r="P2570" i="1"/>
  <c r="P2571" i="1"/>
  <c r="P2572" i="1"/>
  <c r="Y57" i="37"/>
  <c r="Z57" i="37"/>
  <c r="AA57" i="37"/>
  <c r="AB57" i="37"/>
  <c r="AC57" i="37"/>
  <c r="Y20" i="37"/>
  <c r="Z20" i="37"/>
  <c r="AA20" i="37"/>
  <c r="AB20" i="37"/>
  <c r="AC20" i="37"/>
  <c r="W75" i="54"/>
  <c r="U61" i="54"/>
  <c r="V61" i="54"/>
  <c r="W61" i="54"/>
  <c r="X61" i="54"/>
  <c r="Y61" i="54"/>
  <c r="U63" i="54"/>
  <c r="V63" i="54"/>
  <c r="W63" i="54"/>
  <c r="X63" i="54"/>
  <c r="Y63" i="54"/>
  <c r="U65" i="54"/>
  <c r="V65" i="54"/>
  <c r="W65" i="54"/>
  <c r="X65" i="54"/>
  <c r="Y65" i="54"/>
  <c r="U67" i="54"/>
  <c r="V67" i="54"/>
  <c r="W67" i="54"/>
  <c r="X67" i="54"/>
  <c r="Y67" i="54"/>
  <c r="U68" i="54"/>
  <c r="V68" i="54"/>
  <c r="W68" i="54"/>
  <c r="X68" i="54"/>
  <c r="Y68" i="54"/>
  <c r="U71" i="54"/>
  <c r="V71" i="54"/>
  <c r="W71" i="54"/>
  <c r="X71" i="54"/>
  <c r="Y71" i="54"/>
  <c r="U57" i="54"/>
  <c r="V57" i="54"/>
  <c r="W57" i="54"/>
  <c r="X57" i="54"/>
  <c r="Y57" i="54"/>
  <c r="U59" i="54"/>
  <c r="V59" i="54"/>
  <c r="W59" i="54"/>
  <c r="X59" i="54"/>
  <c r="Y59" i="54"/>
  <c r="U54" i="54"/>
  <c r="V54" i="54"/>
  <c r="W54" i="54"/>
  <c r="X54" i="54"/>
  <c r="Y54" i="54"/>
  <c r="Z56" i="54"/>
  <c r="Z58" i="54"/>
  <c r="Z60" i="54"/>
  <c r="Z62" i="54"/>
  <c r="Z64" i="54"/>
  <c r="Z66" i="54"/>
  <c r="Z70" i="54"/>
  <c r="Z72" i="54"/>
  <c r="U73" i="54"/>
  <c r="V73" i="54"/>
  <c r="W73" i="54"/>
  <c r="X73" i="54"/>
  <c r="Y73" i="54"/>
  <c r="Z74" i="54"/>
  <c r="U75" i="54"/>
  <c r="V75" i="54"/>
  <c r="X75" i="54"/>
  <c r="Y75" i="54"/>
  <c r="Z76" i="54"/>
  <c r="U77" i="54"/>
  <c r="V77" i="54"/>
  <c r="W77" i="54"/>
  <c r="X77" i="54"/>
  <c r="Y77" i="54"/>
  <c r="Z78" i="54"/>
  <c r="U79" i="54"/>
  <c r="V79" i="54"/>
  <c r="W79" i="54"/>
  <c r="X79" i="54"/>
  <c r="Y79" i="54"/>
  <c r="P10" i="54"/>
  <c r="O9" i="54"/>
  <c r="O8" i="54"/>
  <c r="O7" i="54"/>
  <c r="O6" i="54"/>
  <c r="O5" i="54"/>
  <c r="J29" i="54"/>
  <c r="AC23" i="65"/>
  <c r="C6" i="54"/>
  <c r="I5" i="54"/>
  <c r="G5" i="54"/>
  <c r="F5" i="54"/>
  <c r="E5" i="54"/>
  <c r="D5" i="54"/>
  <c r="C5" i="54"/>
  <c r="Q16" i="65"/>
  <c r="R16" i="65"/>
  <c r="Q13" i="65"/>
  <c r="R13" i="65"/>
  <c r="AA13" i="62"/>
  <c r="AA13" i="65"/>
  <c r="AA17" i="62"/>
  <c r="AA17" i="65"/>
  <c r="AA22" i="62"/>
  <c r="AA22" i="65"/>
  <c r="AA12" i="62"/>
  <c r="AA12" i="65"/>
  <c r="AA16" i="62"/>
  <c r="AA16" i="65"/>
  <c r="AA18" i="62"/>
  <c r="AA18" i="65"/>
  <c r="AA15" i="62"/>
  <c r="AA15" i="65"/>
  <c r="AD23" i="65"/>
  <c r="AC28" i="65"/>
  <c r="AA20" i="62"/>
  <c r="AA20" i="65"/>
  <c r="AA14" i="62"/>
  <c r="AA14" i="65"/>
  <c r="AA21" i="62"/>
  <c r="AA21" i="65"/>
  <c r="AA19" i="62"/>
  <c r="AA19" i="65"/>
  <c r="Q16" i="62"/>
  <c r="R16" i="62"/>
  <c r="AC23" i="62"/>
  <c r="Q13" i="62"/>
  <c r="Q17" i="65"/>
  <c r="R17" i="65"/>
  <c r="Q23" i="65"/>
  <c r="R23" i="65"/>
  <c r="Q20" i="65"/>
  <c r="R20" i="65"/>
  <c r="Q21" i="65"/>
  <c r="R21" i="65"/>
  <c r="Q19" i="65"/>
  <c r="R19" i="65"/>
  <c r="Q18" i="65"/>
  <c r="R18" i="65"/>
  <c r="Y80" i="54"/>
  <c r="Z79" i="54"/>
  <c r="F6" i="54"/>
  <c r="O10" i="54"/>
  <c r="H6" i="54"/>
  <c r="Z77" i="54"/>
  <c r="Z57" i="54"/>
  <c r="D6" i="54"/>
  <c r="I6" i="54"/>
  <c r="Y69" i="54"/>
  <c r="Z59" i="54"/>
  <c r="G6" i="54"/>
  <c r="Z67" i="54"/>
  <c r="Z68" i="54"/>
  <c r="X55" i="54"/>
  <c r="Z65" i="54"/>
  <c r="Z61" i="54"/>
  <c r="X69" i="54"/>
  <c r="W69" i="54"/>
  <c r="W80" i="54"/>
  <c r="U69" i="54"/>
  <c r="Z75" i="54"/>
  <c r="Z73" i="54"/>
  <c r="V69" i="54"/>
  <c r="V80" i="54"/>
  <c r="Z63" i="54"/>
  <c r="X80" i="54"/>
  <c r="Z71" i="54"/>
  <c r="W55" i="54"/>
  <c r="V55" i="54"/>
  <c r="Y55" i="54"/>
  <c r="Z54" i="54"/>
  <c r="U80" i="54"/>
  <c r="U55" i="54"/>
  <c r="H5" i="54"/>
  <c r="AA28" i="62"/>
  <c r="AB12" i="62"/>
  <c r="AD12" i="62"/>
  <c r="AB12" i="65"/>
  <c r="AI11" i="62"/>
  <c r="AI11" i="65"/>
  <c r="AB21" i="62"/>
  <c r="AD21" i="62"/>
  <c r="AB21" i="65"/>
  <c r="AD21" i="65"/>
  <c r="AB14" i="62"/>
  <c r="AD14" i="62"/>
  <c r="AB14" i="65"/>
  <c r="AD14" i="65"/>
  <c r="AB13" i="62"/>
  <c r="AD13" i="62"/>
  <c r="AB13" i="65"/>
  <c r="AD13" i="65"/>
  <c r="AB15" i="62"/>
  <c r="AD15" i="62"/>
  <c r="AB15" i="65"/>
  <c r="AD15" i="65"/>
  <c r="AG11" i="62"/>
  <c r="AG11" i="65"/>
  <c r="AB19" i="62"/>
  <c r="AD19" i="62"/>
  <c r="AB19" i="65"/>
  <c r="AD19" i="65"/>
  <c r="AH11" i="62"/>
  <c r="AH11" i="65"/>
  <c r="AF11" i="62"/>
  <c r="AF11" i="65"/>
  <c r="AB20" i="62"/>
  <c r="AD20" i="62"/>
  <c r="AB20" i="65"/>
  <c r="AD20" i="65"/>
  <c r="AB22" i="62"/>
  <c r="AD22" i="62"/>
  <c r="AB22" i="65"/>
  <c r="AD22" i="65"/>
  <c r="AA28" i="65"/>
  <c r="AB18" i="62"/>
  <c r="AD18" i="62"/>
  <c r="AB18" i="65"/>
  <c r="AD18" i="65"/>
  <c r="AB16" i="62"/>
  <c r="AD16" i="62"/>
  <c r="AB16" i="65"/>
  <c r="AD16" i="65"/>
  <c r="AB17" i="62"/>
  <c r="AD17" i="62"/>
  <c r="AB17" i="65"/>
  <c r="AD17" i="65"/>
  <c r="AJ11" i="62"/>
  <c r="AJ11" i="65"/>
  <c r="Q17" i="62"/>
  <c r="R17" i="62"/>
  <c r="Q21" i="62"/>
  <c r="R21" i="62"/>
  <c r="R13" i="62"/>
  <c r="Q20" i="62"/>
  <c r="R20" i="62"/>
  <c r="AD23" i="62"/>
  <c r="AC28" i="62"/>
  <c r="Q23" i="62"/>
  <c r="R23" i="62"/>
  <c r="Q19" i="62"/>
  <c r="R19" i="62"/>
  <c r="Q18" i="62"/>
  <c r="R18" i="62"/>
  <c r="Q15" i="65"/>
  <c r="R15" i="65"/>
  <c r="Q22" i="65"/>
  <c r="R22" i="65"/>
  <c r="X81" i="54"/>
  <c r="J6" i="54"/>
  <c r="Y81" i="54"/>
  <c r="Z69" i="54"/>
  <c r="W81" i="54"/>
  <c r="V81" i="54"/>
  <c r="Z80" i="54"/>
  <c r="Z55" i="54"/>
  <c r="U81" i="54"/>
  <c r="AB28" i="62"/>
  <c r="AH12" i="62"/>
  <c r="AH12" i="65"/>
  <c r="AK11" i="62"/>
  <c r="AK11" i="65"/>
  <c r="AG12" i="62"/>
  <c r="AG12" i="65"/>
  <c r="Q14" i="62"/>
  <c r="R14" i="62"/>
  <c r="Q14" i="65"/>
  <c r="AJ12" i="62"/>
  <c r="AJ12" i="65"/>
  <c r="AF12" i="62"/>
  <c r="AF12" i="65"/>
  <c r="AI12" i="62"/>
  <c r="AI12" i="65"/>
  <c r="AD12" i="65"/>
  <c r="AD28" i="65"/>
  <c r="AB28" i="65"/>
  <c r="AD28" i="62"/>
  <c r="Q15" i="62"/>
  <c r="R15" i="62"/>
  <c r="Q22" i="62"/>
  <c r="R22" i="62"/>
  <c r="Z81" i="54"/>
  <c r="R14" i="65"/>
  <c r="R29" i="65"/>
  <c r="Q29" i="65"/>
  <c r="AK12" i="62"/>
  <c r="AK12" i="65"/>
  <c r="R29" i="62"/>
  <c r="Q29" i="62"/>
  <c r="G79" i="57"/>
  <c r="F79" i="57"/>
  <c r="E79" i="57"/>
  <c r="D79" i="57"/>
  <c r="C79" i="57"/>
  <c r="H78" i="57"/>
  <c r="Q66" i="57"/>
  <c r="G77" i="57"/>
  <c r="F77" i="57"/>
  <c r="E77" i="57"/>
  <c r="D77" i="57"/>
  <c r="C77" i="57"/>
  <c r="H76" i="57"/>
  <c r="Q65" i="57"/>
  <c r="G75" i="57"/>
  <c r="F75" i="57"/>
  <c r="E75" i="57"/>
  <c r="D75" i="57"/>
  <c r="C75" i="57"/>
  <c r="H74" i="57"/>
  <c r="Q62" i="57"/>
  <c r="O73" i="57"/>
  <c r="G73" i="57"/>
  <c r="F73" i="57"/>
  <c r="E73" i="57"/>
  <c r="D73" i="57"/>
  <c r="C73" i="57"/>
  <c r="H72" i="57"/>
  <c r="Q61" i="57"/>
  <c r="G71" i="57"/>
  <c r="F71" i="57"/>
  <c r="E71" i="57"/>
  <c r="D71" i="57"/>
  <c r="C71" i="57"/>
  <c r="H70" i="57"/>
  <c r="Q60" i="57"/>
  <c r="G68" i="57"/>
  <c r="F68" i="57"/>
  <c r="E68" i="57"/>
  <c r="D68" i="57"/>
  <c r="C68" i="57"/>
  <c r="G67" i="57"/>
  <c r="F67" i="57"/>
  <c r="E67" i="57"/>
  <c r="D67" i="57"/>
  <c r="C67" i="57"/>
  <c r="H66" i="57"/>
  <c r="Q59" i="57"/>
  <c r="G65" i="57"/>
  <c r="F65" i="57"/>
  <c r="E65" i="57"/>
  <c r="D65" i="57"/>
  <c r="C65" i="57"/>
  <c r="H64" i="57"/>
  <c r="Q64" i="57"/>
  <c r="G63" i="57"/>
  <c r="F63" i="57"/>
  <c r="E63" i="57"/>
  <c r="D63" i="57"/>
  <c r="C63" i="57"/>
  <c r="G61" i="57"/>
  <c r="F61" i="57"/>
  <c r="E61" i="57"/>
  <c r="D61" i="57"/>
  <c r="C61" i="57"/>
  <c r="H60" i="57"/>
  <c r="Q63" i="57"/>
  <c r="G59" i="57"/>
  <c r="F59" i="57"/>
  <c r="E59" i="57"/>
  <c r="D59" i="57"/>
  <c r="C59" i="57"/>
  <c r="Q58" i="57"/>
  <c r="H58" i="57"/>
  <c r="Q57" i="57"/>
  <c r="F57" i="57"/>
  <c r="E57" i="57"/>
  <c r="D57" i="57"/>
  <c r="C57" i="57"/>
  <c r="G56" i="57"/>
  <c r="G54" i="57"/>
  <c r="F54" i="57"/>
  <c r="E54" i="57"/>
  <c r="D54" i="57"/>
  <c r="C54" i="57"/>
  <c r="O46" i="57"/>
  <c r="O45" i="57"/>
  <c r="O44" i="57"/>
  <c r="O43" i="57"/>
  <c r="I30" i="57"/>
  <c r="H30" i="57"/>
  <c r="G30" i="57"/>
  <c r="F30" i="57"/>
  <c r="E30" i="57"/>
  <c r="D30" i="57"/>
  <c r="I28" i="57"/>
  <c r="H28" i="57"/>
  <c r="G28" i="57"/>
  <c r="F28" i="57"/>
  <c r="E28" i="57"/>
  <c r="D28" i="57"/>
  <c r="I26" i="57"/>
  <c r="H26" i="57"/>
  <c r="G26" i="57"/>
  <c r="F26" i="57"/>
  <c r="E26" i="57"/>
  <c r="D26" i="57"/>
  <c r="H24" i="57"/>
  <c r="G24" i="57"/>
  <c r="F24" i="57"/>
  <c r="E24" i="57"/>
  <c r="D24" i="57"/>
  <c r="AC23" i="57"/>
  <c r="AB22" i="57"/>
  <c r="AD22" i="57"/>
  <c r="AA22" i="57"/>
  <c r="I22" i="57"/>
  <c r="H22" i="57"/>
  <c r="G22" i="57"/>
  <c r="F22" i="57"/>
  <c r="E22" i="57"/>
  <c r="D22" i="57"/>
  <c r="AB21" i="57"/>
  <c r="AD21" i="57"/>
  <c r="AA21" i="57"/>
  <c r="AB20" i="57"/>
  <c r="AD20" i="57"/>
  <c r="AA20" i="57"/>
  <c r="C20" i="57"/>
  <c r="AB19" i="57"/>
  <c r="AD19" i="57"/>
  <c r="AA19" i="57"/>
  <c r="I19" i="57"/>
  <c r="H19" i="57"/>
  <c r="G19" i="57"/>
  <c r="F19" i="57"/>
  <c r="E19" i="57"/>
  <c r="D19" i="57"/>
  <c r="C19" i="57"/>
  <c r="AB18" i="57"/>
  <c r="AD18" i="57"/>
  <c r="AA18" i="57"/>
  <c r="I18" i="57"/>
  <c r="H18" i="57"/>
  <c r="G18" i="57"/>
  <c r="F18" i="57"/>
  <c r="E18" i="57"/>
  <c r="D18" i="57"/>
  <c r="AB17" i="57"/>
  <c r="AD17" i="57"/>
  <c r="AA17" i="57"/>
  <c r="AB16" i="57"/>
  <c r="AD16" i="57"/>
  <c r="AA16" i="57"/>
  <c r="I16" i="57"/>
  <c r="H16" i="57"/>
  <c r="G16" i="57"/>
  <c r="F16" i="57"/>
  <c r="E16" i="57"/>
  <c r="D16" i="57"/>
  <c r="AB15" i="57"/>
  <c r="AD15" i="57"/>
  <c r="AA15" i="57"/>
  <c r="AB14" i="57"/>
  <c r="AD14" i="57"/>
  <c r="AA14" i="57"/>
  <c r="I14" i="57"/>
  <c r="H14" i="57"/>
  <c r="G14" i="57"/>
  <c r="F14" i="57"/>
  <c r="E14" i="57"/>
  <c r="D14" i="57"/>
  <c r="AB13" i="57"/>
  <c r="AA13" i="57"/>
  <c r="AK12" i="57"/>
  <c r="AJ12" i="57"/>
  <c r="AI12" i="57"/>
  <c r="AH12" i="57"/>
  <c r="AG12" i="57"/>
  <c r="AF12" i="57"/>
  <c r="AB12" i="57"/>
  <c r="AD12" i="57"/>
  <c r="AA12" i="57"/>
  <c r="I12" i="57"/>
  <c r="H12" i="57"/>
  <c r="G12" i="57"/>
  <c r="F12" i="57"/>
  <c r="E12" i="57"/>
  <c r="D12" i="57"/>
  <c r="AK11" i="57"/>
  <c r="AJ11" i="57"/>
  <c r="AI11" i="57"/>
  <c r="AH11" i="57"/>
  <c r="AG11" i="57"/>
  <c r="AF11" i="57"/>
  <c r="P10" i="57"/>
  <c r="I10" i="57"/>
  <c r="H10" i="57"/>
  <c r="G10" i="57"/>
  <c r="F10" i="57"/>
  <c r="E10" i="57"/>
  <c r="D10" i="57"/>
  <c r="O9" i="57"/>
  <c r="U22" i="57"/>
  <c r="O8" i="57"/>
  <c r="U21" i="57"/>
  <c r="I8" i="57"/>
  <c r="H8" i="57"/>
  <c r="G8" i="57"/>
  <c r="F8" i="57"/>
  <c r="E8" i="57"/>
  <c r="D8" i="57"/>
  <c r="O7" i="57"/>
  <c r="U20" i="57"/>
  <c r="O6" i="57"/>
  <c r="U19" i="57"/>
  <c r="C6" i="57"/>
  <c r="O5" i="57"/>
  <c r="U18" i="57"/>
  <c r="I5" i="57"/>
  <c r="H5" i="57"/>
  <c r="G5" i="57"/>
  <c r="F5" i="57"/>
  <c r="E5" i="57"/>
  <c r="D5" i="57"/>
  <c r="C5" i="57"/>
  <c r="N92" i="56"/>
  <c r="N91" i="56"/>
  <c r="P63" i="55"/>
  <c r="F62" i="55"/>
  <c r="E63" i="55"/>
  <c r="E62" i="55"/>
  <c r="F58" i="55"/>
  <c r="F59" i="55"/>
  <c r="F60" i="55"/>
  <c r="F61" i="55"/>
  <c r="F57" i="55"/>
  <c r="F40" i="55"/>
  <c r="F41" i="55"/>
  <c r="F42" i="55"/>
  <c r="F43" i="55"/>
  <c r="F44" i="55"/>
  <c r="F45" i="55"/>
  <c r="F46" i="55"/>
  <c r="F47" i="55"/>
  <c r="F48" i="55"/>
  <c r="F49" i="55"/>
  <c r="F50" i="55"/>
  <c r="F51" i="55"/>
  <c r="F52" i="55"/>
  <c r="F53" i="55"/>
  <c r="F54" i="55"/>
  <c r="F55" i="55"/>
  <c r="E41" i="55"/>
  <c r="E42" i="55"/>
  <c r="E43" i="55"/>
  <c r="E44" i="55"/>
  <c r="E45" i="55"/>
  <c r="E46" i="55"/>
  <c r="E47" i="55"/>
  <c r="E48" i="55"/>
  <c r="E49" i="55"/>
  <c r="E50" i="55"/>
  <c r="E51" i="55"/>
  <c r="E52" i="55"/>
  <c r="E53" i="55"/>
  <c r="E54" i="55"/>
  <c r="E55" i="55"/>
  <c r="E40" i="55"/>
  <c r="M53" i="56"/>
  <c r="AB53" i="56"/>
  <c r="I92" i="56"/>
  <c r="I91" i="56"/>
  <c r="H92" i="56"/>
  <c r="H91" i="56"/>
  <c r="G92" i="56"/>
  <c r="G91" i="56"/>
  <c r="X60" i="56"/>
  <c r="X59" i="56"/>
  <c r="W60" i="56"/>
  <c r="W59" i="56"/>
  <c r="V60" i="56"/>
  <c r="V59" i="56"/>
  <c r="W54" i="56"/>
  <c r="W55" i="56"/>
  <c r="W56" i="56"/>
  <c r="W57" i="56"/>
  <c r="W58" i="56"/>
  <c r="V55" i="56"/>
  <c r="V56" i="56"/>
  <c r="V57" i="56"/>
  <c r="V58" i="56"/>
  <c r="V54" i="56"/>
  <c r="V38" i="56"/>
  <c r="W38" i="56"/>
  <c r="V39" i="56"/>
  <c r="W39" i="56"/>
  <c r="V40" i="56"/>
  <c r="W40" i="56"/>
  <c r="V41" i="56"/>
  <c r="V42" i="56"/>
  <c r="V43" i="56"/>
  <c r="V44" i="56"/>
  <c r="V45" i="56"/>
  <c r="V46" i="56"/>
  <c r="V47" i="56"/>
  <c r="V48" i="56"/>
  <c r="X48" i="56"/>
  <c r="W48" i="56"/>
  <c r="AA48" i="56"/>
  <c r="V49" i="56"/>
  <c r="X49" i="56"/>
  <c r="W49" i="56"/>
  <c r="AA49" i="56"/>
  <c r="V50" i="56"/>
  <c r="X50" i="56"/>
  <c r="W50" i="56"/>
  <c r="AA50" i="56"/>
  <c r="V51" i="56"/>
  <c r="X51" i="56"/>
  <c r="W51" i="56"/>
  <c r="AA51" i="56"/>
  <c r="V52" i="56"/>
  <c r="X52" i="56"/>
  <c r="W52" i="56"/>
  <c r="AA52" i="56"/>
  <c r="W37" i="56"/>
  <c r="V37" i="56"/>
  <c r="G60" i="56"/>
  <c r="I60" i="56"/>
  <c r="I59" i="56"/>
  <c r="H54" i="56"/>
  <c r="H55" i="56"/>
  <c r="H56" i="56"/>
  <c r="H57" i="56"/>
  <c r="H58" i="56"/>
  <c r="G55" i="56"/>
  <c r="G56" i="56"/>
  <c r="G57" i="56"/>
  <c r="G58" i="56"/>
  <c r="G54" i="56"/>
  <c r="I30" i="56"/>
  <c r="I29" i="56"/>
  <c r="G24" i="56"/>
  <c r="G25" i="56"/>
  <c r="G26" i="56"/>
  <c r="G27" i="56"/>
  <c r="G28" i="56"/>
  <c r="F25" i="56"/>
  <c r="F55" i="56"/>
  <c r="U55" i="56"/>
  <c r="F26" i="56"/>
  <c r="F56" i="56"/>
  <c r="U56" i="56"/>
  <c r="F27" i="56"/>
  <c r="F57" i="56"/>
  <c r="U57" i="56"/>
  <c r="F28" i="56"/>
  <c r="F58" i="56"/>
  <c r="U58" i="56"/>
  <c r="F24" i="56"/>
  <c r="F54" i="56"/>
  <c r="U54" i="56"/>
  <c r="G38" i="56"/>
  <c r="H38" i="56"/>
  <c r="G39" i="56"/>
  <c r="H39" i="56"/>
  <c r="G40" i="56"/>
  <c r="H40" i="56"/>
  <c r="G41" i="56"/>
  <c r="G42" i="56"/>
  <c r="G43" i="56"/>
  <c r="G44" i="56"/>
  <c r="G45" i="56"/>
  <c r="G46" i="56"/>
  <c r="G47" i="56"/>
  <c r="G48" i="56"/>
  <c r="I48" i="56"/>
  <c r="H48" i="56"/>
  <c r="L48" i="56"/>
  <c r="G49" i="56"/>
  <c r="I49" i="56"/>
  <c r="H49" i="56"/>
  <c r="L49" i="56"/>
  <c r="G50" i="56"/>
  <c r="I50" i="56"/>
  <c r="H50" i="56"/>
  <c r="L50" i="56"/>
  <c r="G51" i="56"/>
  <c r="I51" i="56"/>
  <c r="H51" i="56"/>
  <c r="L51" i="56"/>
  <c r="G52" i="56"/>
  <c r="I52" i="56"/>
  <c r="H52" i="56"/>
  <c r="L52" i="56"/>
  <c r="H37" i="56"/>
  <c r="G37" i="56"/>
  <c r="H7" i="56"/>
  <c r="H8" i="56"/>
  <c r="H9" i="56"/>
  <c r="H10" i="56"/>
  <c r="H17" i="56"/>
  <c r="H18" i="56"/>
  <c r="H19" i="56"/>
  <c r="H20" i="56"/>
  <c r="H21" i="56"/>
  <c r="H22" i="56"/>
  <c r="G8" i="56"/>
  <c r="G9" i="56"/>
  <c r="G10" i="56"/>
  <c r="G11" i="56"/>
  <c r="G12" i="56"/>
  <c r="G13" i="56"/>
  <c r="G14" i="56"/>
  <c r="G15" i="56"/>
  <c r="G16" i="56"/>
  <c r="G17" i="56"/>
  <c r="G18" i="56"/>
  <c r="G19" i="56"/>
  <c r="G20" i="56"/>
  <c r="G21" i="56"/>
  <c r="G22" i="56"/>
  <c r="G7" i="56"/>
  <c r="J30" i="56"/>
  <c r="J29" i="56"/>
  <c r="G30" i="56"/>
  <c r="G29" i="56"/>
  <c r="H30" i="56"/>
  <c r="F30" i="56"/>
  <c r="F60" i="56"/>
  <c r="C60" i="56"/>
  <c r="R60" i="56"/>
  <c r="B60" i="56"/>
  <c r="Q60" i="56"/>
  <c r="C59" i="56"/>
  <c r="R59" i="56"/>
  <c r="B59" i="56"/>
  <c r="Q59" i="56"/>
  <c r="B55" i="56"/>
  <c r="Q55" i="56"/>
  <c r="C55" i="56"/>
  <c r="R55" i="56"/>
  <c r="B56" i="56"/>
  <c r="Q56" i="56"/>
  <c r="C56" i="56"/>
  <c r="R56" i="56"/>
  <c r="B57" i="56"/>
  <c r="Q57" i="56"/>
  <c r="C57" i="56"/>
  <c r="R57" i="56"/>
  <c r="B58" i="56"/>
  <c r="Q58" i="56"/>
  <c r="C58" i="56"/>
  <c r="R58" i="56"/>
  <c r="C54" i="56"/>
  <c r="R54" i="56"/>
  <c r="B54" i="56"/>
  <c r="Q54" i="56"/>
  <c r="C53" i="56"/>
  <c r="C85" i="56"/>
  <c r="B53" i="56"/>
  <c r="B85" i="56"/>
  <c r="C36" i="56"/>
  <c r="C68" i="56"/>
  <c r="B36" i="56"/>
  <c r="B68" i="56"/>
  <c r="M91" i="56"/>
  <c r="L91" i="56"/>
  <c r="AD59" i="56"/>
  <c r="AC59" i="56"/>
  <c r="AB59" i="56"/>
  <c r="AA59" i="56"/>
  <c r="N59" i="56"/>
  <c r="M59" i="56"/>
  <c r="L59" i="56"/>
  <c r="H59" i="56"/>
  <c r="G59" i="56"/>
  <c r="D24" i="56"/>
  <c r="D54" i="56"/>
  <c r="S54" i="56"/>
  <c r="D25" i="56"/>
  <c r="D55" i="56"/>
  <c r="S55" i="56"/>
  <c r="D26" i="56"/>
  <c r="D56" i="56"/>
  <c r="S56" i="56"/>
  <c r="D27" i="56"/>
  <c r="D57" i="56"/>
  <c r="S57" i="56"/>
  <c r="D28" i="56"/>
  <c r="D58" i="56"/>
  <c r="S58" i="56"/>
  <c r="D30" i="56"/>
  <c r="D60" i="56"/>
  <c r="S60" i="56"/>
  <c r="E30" i="56"/>
  <c r="E60" i="56"/>
  <c r="T60" i="56"/>
  <c r="D8" i="56"/>
  <c r="D38" i="56"/>
  <c r="E8" i="56"/>
  <c r="E38" i="56"/>
  <c r="F8" i="56"/>
  <c r="F38" i="56"/>
  <c r="D9" i="56"/>
  <c r="D39" i="56"/>
  <c r="E9" i="56"/>
  <c r="E39" i="56"/>
  <c r="F9" i="56"/>
  <c r="F39" i="56"/>
  <c r="D10" i="56"/>
  <c r="D40" i="56"/>
  <c r="E10" i="56"/>
  <c r="E40" i="56"/>
  <c r="F10" i="56"/>
  <c r="F40" i="56"/>
  <c r="D11" i="56"/>
  <c r="D41" i="56"/>
  <c r="E11" i="56"/>
  <c r="E41" i="56"/>
  <c r="F11" i="56"/>
  <c r="F41" i="56"/>
  <c r="D12" i="56"/>
  <c r="D42" i="56"/>
  <c r="S42" i="56"/>
  <c r="E12" i="56"/>
  <c r="E42" i="56"/>
  <c r="F12" i="56"/>
  <c r="F42" i="56"/>
  <c r="D13" i="56"/>
  <c r="D43" i="56"/>
  <c r="E13" i="56"/>
  <c r="E43" i="56"/>
  <c r="F13" i="56"/>
  <c r="F43" i="56"/>
  <c r="F75" i="56"/>
  <c r="D14" i="56"/>
  <c r="D44" i="56"/>
  <c r="E14" i="56"/>
  <c r="E44" i="56"/>
  <c r="F14" i="56"/>
  <c r="F44" i="56"/>
  <c r="D15" i="56"/>
  <c r="D45" i="56"/>
  <c r="S45" i="56"/>
  <c r="E15" i="56"/>
  <c r="E45" i="56"/>
  <c r="E77" i="56"/>
  <c r="F15" i="56"/>
  <c r="F45" i="56"/>
  <c r="D16" i="56"/>
  <c r="D46" i="56"/>
  <c r="E16" i="56"/>
  <c r="E46" i="56"/>
  <c r="F16" i="56"/>
  <c r="F46" i="56"/>
  <c r="D17" i="56"/>
  <c r="D47" i="56"/>
  <c r="E17" i="56"/>
  <c r="E47" i="56"/>
  <c r="F17" i="56"/>
  <c r="F47" i="56"/>
  <c r="D18" i="56"/>
  <c r="D48" i="56"/>
  <c r="S48" i="56"/>
  <c r="E18" i="56"/>
  <c r="E48" i="56"/>
  <c r="T48" i="56"/>
  <c r="F18" i="56"/>
  <c r="F48" i="56"/>
  <c r="U48" i="56"/>
  <c r="D19" i="56"/>
  <c r="D49" i="56"/>
  <c r="S49" i="56"/>
  <c r="E19" i="56"/>
  <c r="E49" i="56"/>
  <c r="T49" i="56"/>
  <c r="F19" i="56"/>
  <c r="F49" i="56"/>
  <c r="U49" i="56"/>
  <c r="D20" i="56"/>
  <c r="D50" i="56"/>
  <c r="S50" i="56"/>
  <c r="E20" i="56"/>
  <c r="E50" i="56"/>
  <c r="T50" i="56"/>
  <c r="F20" i="56"/>
  <c r="F50" i="56"/>
  <c r="U50" i="56"/>
  <c r="D21" i="56"/>
  <c r="D51" i="56"/>
  <c r="S51" i="56"/>
  <c r="E21" i="56"/>
  <c r="E51" i="56"/>
  <c r="T51" i="56"/>
  <c r="F21" i="56"/>
  <c r="F51" i="56"/>
  <c r="U51" i="56"/>
  <c r="D22" i="56"/>
  <c r="D52" i="56"/>
  <c r="S52" i="56"/>
  <c r="E22" i="56"/>
  <c r="E52" i="56"/>
  <c r="T52" i="56"/>
  <c r="F22" i="56"/>
  <c r="F52" i="56"/>
  <c r="U52" i="56"/>
  <c r="E7" i="56"/>
  <c r="E37" i="56"/>
  <c r="E69" i="56"/>
  <c r="F7" i="56"/>
  <c r="F37" i="56"/>
  <c r="F69" i="56"/>
  <c r="C8" i="56"/>
  <c r="C38" i="56"/>
  <c r="C9" i="56"/>
  <c r="C39" i="56"/>
  <c r="C10" i="56"/>
  <c r="C40" i="56"/>
  <c r="C11" i="56"/>
  <c r="C41" i="56"/>
  <c r="C12" i="56"/>
  <c r="C42" i="56"/>
  <c r="R42" i="56"/>
  <c r="C13" i="56"/>
  <c r="C43" i="56"/>
  <c r="C14" i="56"/>
  <c r="C44" i="56"/>
  <c r="C15" i="56"/>
  <c r="C45" i="56"/>
  <c r="C16" i="56"/>
  <c r="C46" i="56"/>
  <c r="C17" i="56"/>
  <c r="C47" i="56"/>
  <c r="C18" i="56"/>
  <c r="C48" i="56"/>
  <c r="R48" i="56"/>
  <c r="C19" i="56"/>
  <c r="C49" i="56"/>
  <c r="R49" i="56"/>
  <c r="C20" i="56"/>
  <c r="C50" i="56"/>
  <c r="R50" i="56"/>
  <c r="C21" i="56"/>
  <c r="C51" i="56"/>
  <c r="R51" i="56"/>
  <c r="C22" i="56"/>
  <c r="C52" i="56"/>
  <c r="R52" i="56"/>
  <c r="C7" i="56"/>
  <c r="C37" i="56"/>
  <c r="D7" i="56"/>
  <c r="D37" i="56"/>
  <c r="B8" i="56"/>
  <c r="B38" i="56"/>
  <c r="B9" i="56"/>
  <c r="B39" i="56"/>
  <c r="Q39" i="56"/>
  <c r="B10" i="56"/>
  <c r="B11" i="56"/>
  <c r="B12" i="56"/>
  <c r="B42" i="56"/>
  <c r="B13" i="56"/>
  <c r="B43" i="56"/>
  <c r="B14" i="56"/>
  <c r="B44" i="56"/>
  <c r="Q44" i="56"/>
  <c r="B15" i="56"/>
  <c r="B45" i="56"/>
  <c r="B16" i="56"/>
  <c r="B46" i="56"/>
  <c r="B17" i="56"/>
  <c r="B47" i="56"/>
  <c r="Q47" i="56"/>
  <c r="B18" i="56"/>
  <c r="B19" i="56"/>
  <c r="B20" i="56"/>
  <c r="B21" i="56"/>
  <c r="B22" i="56"/>
  <c r="B7" i="56"/>
  <c r="N62" i="55"/>
  <c r="L62" i="55"/>
  <c r="J62" i="55"/>
  <c r="H62" i="55"/>
  <c r="D62" i="55"/>
  <c r="H56" i="55"/>
  <c r="J56" i="55"/>
  <c r="L56" i="55"/>
  <c r="N56" i="55"/>
  <c r="P56" i="55"/>
  <c r="R56" i="55"/>
  <c r="C58" i="55"/>
  <c r="D58" i="55"/>
  <c r="C59" i="55"/>
  <c r="D59" i="55"/>
  <c r="C60" i="55"/>
  <c r="D60" i="55"/>
  <c r="C61" i="55"/>
  <c r="D61" i="55"/>
  <c r="C57" i="55"/>
  <c r="D57" i="55"/>
  <c r="B58" i="55"/>
  <c r="B59" i="55"/>
  <c r="B60" i="55"/>
  <c r="B61" i="55"/>
  <c r="B57" i="55"/>
  <c r="B41" i="55"/>
  <c r="C41" i="55"/>
  <c r="D41" i="55"/>
  <c r="B42" i="55"/>
  <c r="C42" i="55"/>
  <c r="D42" i="55"/>
  <c r="B43" i="55"/>
  <c r="C43" i="55"/>
  <c r="D43" i="55"/>
  <c r="B44" i="55"/>
  <c r="C44" i="55"/>
  <c r="D44" i="55"/>
  <c r="B45" i="55"/>
  <c r="C45" i="55"/>
  <c r="D45" i="55"/>
  <c r="B46" i="55"/>
  <c r="C46" i="55"/>
  <c r="D46" i="55"/>
  <c r="B47" i="55"/>
  <c r="C47" i="55"/>
  <c r="D47" i="55"/>
  <c r="B48" i="55"/>
  <c r="C48" i="55"/>
  <c r="D48" i="55"/>
  <c r="B49" i="55"/>
  <c r="C49" i="55"/>
  <c r="D49" i="55"/>
  <c r="B50" i="55"/>
  <c r="C50" i="55"/>
  <c r="D50" i="55"/>
  <c r="B51" i="55"/>
  <c r="C51" i="55"/>
  <c r="D51" i="55"/>
  <c r="B52" i="55"/>
  <c r="C52" i="55"/>
  <c r="D52" i="55"/>
  <c r="B53" i="55"/>
  <c r="C53" i="55"/>
  <c r="D53" i="55"/>
  <c r="B54" i="55"/>
  <c r="C54" i="55"/>
  <c r="D54" i="55"/>
  <c r="B55" i="55"/>
  <c r="C55" i="55"/>
  <c r="D55" i="55"/>
  <c r="C40" i="55"/>
  <c r="D40" i="55"/>
  <c r="B40" i="55"/>
  <c r="N29" i="55"/>
  <c r="M29" i="55"/>
  <c r="L29" i="55"/>
  <c r="K29" i="55"/>
  <c r="J29" i="55"/>
  <c r="I29" i="55"/>
  <c r="H29" i="55"/>
  <c r="G29" i="55"/>
  <c r="F29" i="55"/>
  <c r="F29" i="56"/>
  <c r="F59" i="56"/>
  <c r="U59" i="56"/>
  <c r="E29" i="55"/>
  <c r="E29" i="56"/>
  <c r="E59" i="56"/>
  <c r="T59" i="56"/>
  <c r="D29" i="55"/>
  <c r="D29" i="56"/>
  <c r="D59" i="56"/>
  <c r="S59" i="56"/>
  <c r="E61" i="55"/>
  <c r="E27" i="56"/>
  <c r="E57" i="56"/>
  <c r="E59" i="55"/>
  <c r="E58" i="55"/>
  <c r="E57" i="55"/>
  <c r="D23" i="55"/>
  <c r="W47" i="56"/>
  <c r="H47" i="56"/>
  <c r="W46" i="56"/>
  <c r="H46" i="56"/>
  <c r="H16" i="56"/>
  <c r="W45" i="56"/>
  <c r="H45" i="56"/>
  <c r="H15" i="56"/>
  <c r="W44" i="56"/>
  <c r="H44" i="56"/>
  <c r="H14" i="56"/>
  <c r="W43" i="56"/>
  <c r="H43" i="56"/>
  <c r="H13" i="56"/>
  <c r="W42" i="56"/>
  <c r="H42" i="56"/>
  <c r="H12" i="56"/>
  <c r="W41" i="56"/>
  <c r="H41" i="56"/>
  <c r="H11" i="56"/>
  <c r="D6" i="55"/>
  <c r="H29" i="56"/>
  <c r="L29" i="56"/>
  <c r="M29" i="56"/>
  <c r="N29" i="56"/>
  <c r="H23" i="56"/>
  <c r="M23" i="56"/>
  <c r="E32" i="41"/>
  <c r="E34" i="41"/>
  <c r="E36" i="41"/>
  <c r="E38" i="41"/>
  <c r="E40" i="41"/>
  <c r="E42" i="41"/>
  <c r="E44" i="41"/>
  <c r="E46" i="41"/>
  <c r="E48" i="41"/>
  <c r="E50" i="41"/>
  <c r="E52" i="41"/>
  <c r="C94" i="41"/>
  <c r="AI159" i="41"/>
  <c r="AJ159" i="41"/>
  <c r="AK159" i="41"/>
  <c r="AL159" i="41"/>
  <c r="D80" i="57"/>
  <c r="U56" i="57"/>
  <c r="V56" i="57"/>
  <c r="F80" i="57"/>
  <c r="U58" i="57"/>
  <c r="V58" i="57"/>
  <c r="G31" i="57"/>
  <c r="H31" i="57"/>
  <c r="B37" i="56"/>
  <c r="J7" i="56"/>
  <c r="C80" i="57"/>
  <c r="U55" i="57"/>
  <c r="V55" i="57"/>
  <c r="B52" i="56"/>
  <c r="B84" i="56"/>
  <c r="J22" i="56"/>
  <c r="M22" i="56"/>
  <c r="B51" i="56"/>
  <c r="J21" i="56"/>
  <c r="M21" i="56"/>
  <c r="B50" i="56"/>
  <c r="J20" i="56"/>
  <c r="M20" i="56"/>
  <c r="B49" i="56"/>
  <c r="B81" i="56"/>
  <c r="M19" i="56"/>
  <c r="J19" i="56"/>
  <c r="C55" i="57"/>
  <c r="B48" i="56"/>
  <c r="J18" i="56"/>
  <c r="M18" i="56"/>
  <c r="J18" i="57"/>
  <c r="P16" i="57"/>
  <c r="H67" i="57"/>
  <c r="E25" i="56"/>
  <c r="E55" i="56"/>
  <c r="T55" i="56"/>
  <c r="D55" i="57"/>
  <c r="I31" i="57"/>
  <c r="B83" i="56"/>
  <c r="D56" i="55"/>
  <c r="V53" i="56"/>
  <c r="H53" i="56"/>
  <c r="W36" i="56"/>
  <c r="S53" i="56"/>
  <c r="E28" i="56"/>
  <c r="E58" i="56"/>
  <c r="T58" i="56"/>
  <c r="E24" i="56"/>
  <c r="E54" i="56"/>
  <c r="T54" i="56"/>
  <c r="B89" i="56"/>
  <c r="F56" i="55"/>
  <c r="C69" i="57"/>
  <c r="C81" i="57"/>
  <c r="B92" i="56"/>
  <c r="J92" i="56"/>
  <c r="K92" i="56"/>
  <c r="K91" i="56"/>
  <c r="W53" i="56"/>
  <c r="H6" i="57"/>
  <c r="J28" i="57"/>
  <c r="P22" i="57"/>
  <c r="H71" i="57"/>
  <c r="B41" i="56"/>
  <c r="J11" i="56"/>
  <c r="B40" i="56"/>
  <c r="B72" i="56"/>
  <c r="J72" i="56"/>
  <c r="J10" i="56"/>
  <c r="D36" i="56"/>
  <c r="F83" i="56"/>
  <c r="G36" i="56"/>
  <c r="C32" i="57"/>
  <c r="I20" i="57"/>
  <c r="H20" i="57"/>
  <c r="E83" i="56"/>
  <c r="V21" i="57"/>
  <c r="J26" i="57"/>
  <c r="P19" i="57"/>
  <c r="D39" i="55"/>
  <c r="D83" i="56"/>
  <c r="G53" i="56"/>
  <c r="J60" i="56"/>
  <c r="K60" i="56"/>
  <c r="K59" i="56"/>
  <c r="E31" i="57"/>
  <c r="E20" i="57"/>
  <c r="H59" i="57"/>
  <c r="G69" i="57"/>
  <c r="V36" i="56"/>
  <c r="F31" i="57"/>
  <c r="P43" i="57"/>
  <c r="V19" i="57"/>
  <c r="G80" i="57"/>
  <c r="U59" i="57"/>
  <c r="V59" i="57"/>
  <c r="H36" i="56"/>
  <c r="T57" i="56"/>
  <c r="E89" i="56"/>
  <c r="U53" i="56"/>
  <c r="J8" i="57"/>
  <c r="P13" i="57"/>
  <c r="H56" i="57"/>
  <c r="Q56" i="57"/>
  <c r="Q67" i="57"/>
  <c r="H63" i="57"/>
  <c r="H68" i="57"/>
  <c r="H61" i="57"/>
  <c r="F80" i="56"/>
  <c r="D90" i="56"/>
  <c r="E92" i="56"/>
  <c r="F36" i="56"/>
  <c r="R63" i="55"/>
  <c r="C31" i="57"/>
  <c r="G6" i="57"/>
  <c r="J22" i="57"/>
  <c r="P17" i="57"/>
  <c r="E80" i="57"/>
  <c r="U57" i="57"/>
  <c r="V57" i="57"/>
  <c r="H65" i="57"/>
  <c r="F69" i="57"/>
  <c r="G6" i="56"/>
  <c r="F39" i="55"/>
  <c r="F6" i="57"/>
  <c r="E26" i="56"/>
  <c r="E56" i="56"/>
  <c r="T56" i="56"/>
  <c r="E80" i="56"/>
  <c r="C90" i="56"/>
  <c r="D92" i="56"/>
  <c r="E36" i="56"/>
  <c r="F23" i="56"/>
  <c r="E60" i="55"/>
  <c r="E56" i="55"/>
  <c r="D31" i="57"/>
  <c r="D6" i="57"/>
  <c r="F20" i="57"/>
  <c r="F55" i="57"/>
  <c r="H79" i="57"/>
  <c r="C87" i="56"/>
  <c r="F53" i="56"/>
  <c r="F85" i="56"/>
  <c r="I6" i="57"/>
  <c r="E69" i="57"/>
  <c r="D80" i="56"/>
  <c r="D53" i="56"/>
  <c r="D85" i="56"/>
  <c r="E39" i="55"/>
  <c r="J12" i="57"/>
  <c r="P20" i="57"/>
  <c r="G20" i="57"/>
  <c r="J30" i="57"/>
  <c r="P23" i="57"/>
  <c r="H75" i="57"/>
  <c r="D87" i="56"/>
  <c r="B88" i="56"/>
  <c r="J16" i="57"/>
  <c r="P21" i="57"/>
  <c r="E55" i="57"/>
  <c r="B87" i="56"/>
  <c r="C88" i="56"/>
  <c r="D23" i="56"/>
  <c r="J14" i="57"/>
  <c r="P15" i="57"/>
  <c r="J24" i="57"/>
  <c r="P18" i="57"/>
  <c r="H73" i="57"/>
  <c r="H77" i="57"/>
  <c r="G63" i="55"/>
  <c r="AA23" i="57"/>
  <c r="AB23" i="57"/>
  <c r="D69" i="57"/>
  <c r="H54" i="57"/>
  <c r="J10" i="57"/>
  <c r="P14" i="57"/>
  <c r="D20" i="57"/>
  <c r="E6" i="57"/>
  <c r="O10" i="57"/>
  <c r="G57" i="57"/>
  <c r="G55" i="57"/>
  <c r="AD13" i="57"/>
  <c r="AD23" i="57"/>
  <c r="U60" i="56"/>
  <c r="F92" i="56"/>
  <c r="F84" i="56"/>
  <c r="C83" i="56"/>
  <c r="E81" i="56"/>
  <c r="B80" i="56"/>
  <c r="C89" i="56"/>
  <c r="B91" i="56"/>
  <c r="C82" i="56"/>
  <c r="F81" i="56"/>
  <c r="E84" i="56"/>
  <c r="D81" i="56"/>
  <c r="F88" i="56"/>
  <c r="C92" i="56"/>
  <c r="D84" i="56"/>
  <c r="F82" i="56"/>
  <c r="C81" i="56"/>
  <c r="C86" i="56"/>
  <c r="E91" i="56"/>
  <c r="B82" i="56"/>
  <c r="C80" i="56"/>
  <c r="D89" i="56"/>
  <c r="D86" i="56"/>
  <c r="F91" i="56"/>
  <c r="C84" i="56"/>
  <c r="E82" i="56"/>
  <c r="B86" i="56"/>
  <c r="D88" i="56"/>
  <c r="D91" i="56"/>
  <c r="Y60" i="56"/>
  <c r="D82" i="56"/>
  <c r="B90" i="56"/>
  <c r="C91" i="56"/>
  <c r="H6" i="56"/>
  <c r="G23" i="56"/>
  <c r="F90" i="56"/>
  <c r="F89" i="56"/>
  <c r="F87" i="56"/>
  <c r="F86" i="56"/>
  <c r="K30" i="56"/>
  <c r="K29" i="56"/>
  <c r="E76" i="56"/>
  <c r="T44" i="56"/>
  <c r="F73" i="56"/>
  <c r="U41" i="56"/>
  <c r="C72" i="56"/>
  <c r="R40" i="56"/>
  <c r="E78" i="56"/>
  <c r="T46" i="56"/>
  <c r="D73" i="56"/>
  <c r="S41" i="56"/>
  <c r="E70" i="56"/>
  <c r="T38" i="56"/>
  <c r="B78" i="56"/>
  <c r="Q46" i="56"/>
  <c r="B70" i="56"/>
  <c r="Q38" i="56"/>
  <c r="R47" i="56"/>
  <c r="C79" i="56"/>
  <c r="R39" i="56"/>
  <c r="C71" i="56"/>
  <c r="D78" i="56"/>
  <c r="S46" i="56"/>
  <c r="E75" i="56"/>
  <c r="T43" i="56"/>
  <c r="U40" i="56"/>
  <c r="F72" i="56"/>
  <c r="D70" i="56"/>
  <c r="S38" i="56"/>
  <c r="Q37" i="56"/>
  <c r="B69" i="56"/>
  <c r="B77" i="56"/>
  <c r="Q45" i="56"/>
  <c r="D69" i="56"/>
  <c r="S37" i="56"/>
  <c r="C78" i="56"/>
  <c r="R46" i="56"/>
  <c r="C70" i="56"/>
  <c r="R38" i="56"/>
  <c r="U45" i="56"/>
  <c r="F77" i="56"/>
  <c r="D75" i="56"/>
  <c r="S43" i="56"/>
  <c r="E72" i="56"/>
  <c r="T40" i="56"/>
  <c r="C69" i="56"/>
  <c r="R37" i="56"/>
  <c r="C77" i="56"/>
  <c r="R45" i="56"/>
  <c r="F74" i="56"/>
  <c r="U42" i="56"/>
  <c r="D72" i="56"/>
  <c r="S40" i="56"/>
  <c r="B75" i="56"/>
  <c r="Q43" i="56"/>
  <c r="R44" i="56"/>
  <c r="C76" i="56"/>
  <c r="F79" i="56"/>
  <c r="U47" i="56"/>
  <c r="T42" i="56"/>
  <c r="E74" i="56"/>
  <c r="F71" i="56"/>
  <c r="U39" i="56"/>
  <c r="B74" i="56"/>
  <c r="Q42" i="56"/>
  <c r="C75" i="56"/>
  <c r="R43" i="56"/>
  <c r="E79" i="56"/>
  <c r="T47" i="56"/>
  <c r="F76" i="56"/>
  <c r="U44" i="56"/>
  <c r="E71" i="56"/>
  <c r="T39" i="56"/>
  <c r="S47" i="56"/>
  <c r="D79" i="56"/>
  <c r="S39" i="56"/>
  <c r="D71" i="56"/>
  <c r="C73" i="56"/>
  <c r="R41" i="56"/>
  <c r="F78" i="56"/>
  <c r="U46" i="56"/>
  <c r="D76" i="56"/>
  <c r="S44" i="56"/>
  <c r="E73" i="56"/>
  <c r="T41" i="56"/>
  <c r="F70" i="56"/>
  <c r="U38" i="56"/>
  <c r="U37" i="56"/>
  <c r="T45" i="56"/>
  <c r="T37" i="56"/>
  <c r="U43" i="56"/>
  <c r="B76" i="56"/>
  <c r="D74" i="56"/>
  <c r="B79" i="56"/>
  <c r="D77" i="56"/>
  <c r="C74" i="56"/>
  <c r="B71" i="56"/>
  <c r="E6" i="56"/>
  <c r="F6" i="56"/>
  <c r="D6" i="56"/>
  <c r="G81" i="57"/>
  <c r="F81" i="57"/>
  <c r="D68" i="56"/>
  <c r="E87" i="56"/>
  <c r="F68" i="56"/>
  <c r="E86" i="56"/>
  <c r="J82" i="56"/>
  <c r="M82" i="56"/>
  <c r="N53" i="55"/>
  <c r="J84" i="56"/>
  <c r="M84" i="56"/>
  <c r="N55" i="55"/>
  <c r="H32" i="57"/>
  <c r="U16" i="57"/>
  <c r="V16" i="57"/>
  <c r="Q48" i="56"/>
  <c r="M48" i="56"/>
  <c r="Y48" i="56"/>
  <c r="J48" i="56"/>
  <c r="AB48" i="56"/>
  <c r="Q50" i="56"/>
  <c r="M50" i="56"/>
  <c r="AB50" i="56"/>
  <c r="J50" i="56"/>
  <c r="Y50" i="56"/>
  <c r="N22" i="56"/>
  <c r="H55" i="55"/>
  <c r="M80" i="56"/>
  <c r="J80" i="56"/>
  <c r="E68" i="56"/>
  <c r="M81" i="56"/>
  <c r="J81" i="56"/>
  <c r="K22" i="56"/>
  <c r="G55" i="55"/>
  <c r="Q52" i="56"/>
  <c r="Y52" i="56"/>
  <c r="M52" i="56"/>
  <c r="AB52" i="56"/>
  <c r="J52" i="56"/>
  <c r="K19" i="56"/>
  <c r="G52" i="55"/>
  <c r="N21" i="56"/>
  <c r="H54" i="55"/>
  <c r="K21" i="56"/>
  <c r="G54" i="55"/>
  <c r="N19" i="56"/>
  <c r="H52" i="55"/>
  <c r="Q40" i="56"/>
  <c r="D81" i="57"/>
  <c r="M83" i="56"/>
  <c r="N54" i="55"/>
  <c r="J83" i="56"/>
  <c r="Q49" i="56"/>
  <c r="M49" i="56"/>
  <c r="AB49" i="56"/>
  <c r="J49" i="56"/>
  <c r="Y49" i="56"/>
  <c r="Q51" i="56"/>
  <c r="M51" i="56"/>
  <c r="Y51" i="56"/>
  <c r="AB51" i="56"/>
  <c r="J51" i="56"/>
  <c r="N18" i="56"/>
  <c r="H51" i="55"/>
  <c r="N20" i="56"/>
  <c r="H53" i="55"/>
  <c r="K18" i="56"/>
  <c r="G51" i="55"/>
  <c r="K20" i="56"/>
  <c r="G53" i="55"/>
  <c r="E90" i="56"/>
  <c r="T53" i="56"/>
  <c r="I32" i="57"/>
  <c r="U17" i="57"/>
  <c r="V17" i="57"/>
  <c r="H80" i="57"/>
  <c r="M76" i="57"/>
  <c r="E81" i="57"/>
  <c r="E88" i="56"/>
  <c r="E32" i="57"/>
  <c r="U13" i="57"/>
  <c r="V13" i="57"/>
  <c r="V22" i="57"/>
  <c r="J91" i="56"/>
  <c r="M63" i="55"/>
  <c r="M62" i="55"/>
  <c r="E23" i="56"/>
  <c r="J59" i="56"/>
  <c r="J41" i="56"/>
  <c r="Y41" i="56"/>
  <c r="J20" i="57"/>
  <c r="B73" i="56"/>
  <c r="J73" i="56"/>
  <c r="D32" i="57"/>
  <c r="U12" i="57"/>
  <c r="V12" i="57"/>
  <c r="E53" i="56"/>
  <c r="E85" i="56"/>
  <c r="V18" i="57"/>
  <c r="Q41" i="56"/>
  <c r="I63" i="55"/>
  <c r="I62" i="55"/>
  <c r="G32" i="57"/>
  <c r="U15" i="57"/>
  <c r="V15" i="57"/>
  <c r="V20" i="57"/>
  <c r="Y40" i="56"/>
  <c r="J40" i="56"/>
  <c r="H69" i="57"/>
  <c r="S36" i="56"/>
  <c r="T36" i="56"/>
  <c r="U36" i="56"/>
  <c r="F32" i="57"/>
  <c r="U14" i="57"/>
  <c r="V14" i="57"/>
  <c r="G62" i="55"/>
  <c r="Z60" i="56"/>
  <c r="Z59" i="56"/>
  <c r="K63" i="55"/>
  <c r="K62" i="55"/>
  <c r="H55" i="57"/>
  <c r="M39" i="57"/>
  <c r="Q13" i="57"/>
  <c r="M38" i="57"/>
  <c r="Q15" i="57"/>
  <c r="R15" i="57"/>
  <c r="Q14" i="57"/>
  <c r="R14" i="57"/>
  <c r="M37" i="57"/>
  <c r="Q17" i="57"/>
  <c r="R17" i="57"/>
  <c r="Q16" i="57"/>
  <c r="R16" i="57"/>
  <c r="Q18" i="57"/>
  <c r="R18" i="57"/>
  <c r="Q21" i="57"/>
  <c r="R21" i="57"/>
  <c r="Q20" i="57"/>
  <c r="R20" i="57"/>
  <c r="Q19" i="57"/>
  <c r="R19" i="57"/>
  <c r="Q23" i="57"/>
  <c r="R23" i="57"/>
  <c r="Q22" i="57"/>
  <c r="R22" i="57"/>
  <c r="M40" i="57"/>
  <c r="J6" i="57"/>
  <c r="H57" i="57"/>
  <c r="P24" i="57"/>
  <c r="Y59" i="56"/>
  <c r="CU18" i="33"/>
  <c r="CU19" i="33"/>
  <c r="CU20" i="33"/>
  <c r="CU21" i="33"/>
  <c r="CU22" i="33"/>
  <c r="CI18" i="33"/>
  <c r="CI19" i="33"/>
  <c r="CI20" i="33"/>
  <c r="CI21" i="33"/>
  <c r="CI22" i="33"/>
  <c r="BW18" i="33"/>
  <c r="BW19" i="33"/>
  <c r="BW20" i="33"/>
  <c r="BW21" i="33"/>
  <c r="BW22" i="33"/>
  <c r="BK18" i="33"/>
  <c r="BK19" i="33"/>
  <c r="BK20" i="33"/>
  <c r="BK21" i="33"/>
  <c r="BK22" i="33"/>
  <c r="AY18" i="33"/>
  <c r="AY19" i="33"/>
  <c r="AY20" i="33"/>
  <c r="AY21" i="33"/>
  <c r="AY22" i="33"/>
  <c r="AM18" i="33"/>
  <c r="AM19" i="33"/>
  <c r="AM20" i="33"/>
  <c r="AM21" i="33"/>
  <c r="AM22" i="33"/>
  <c r="AA18" i="33"/>
  <c r="AA19" i="33"/>
  <c r="AA20" i="33"/>
  <c r="AA21" i="33"/>
  <c r="AA22" i="33"/>
  <c r="O18" i="33"/>
  <c r="O19" i="33"/>
  <c r="O20" i="33"/>
  <c r="O21" i="33"/>
  <c r="O22" i="33"/>
  <c r="DG18" i="33"/>
  <c r="DG19" i="33"/>
  <c r="DG20" i="33"/>
  <c r="DG21" i="33"/>
  <c r="DG22" i="33"/>
  <c r="DS18" i="33"/>
  <c r="DS19" i="33"/>
  <c r="DS20" i="33"/>
  <c r="DS21" i="33"/>
  <c r="DS22" i="33"/>
  <c r="EE18" i="33"/>
  <c r="EE19" i="33"/>
  <c r="EE20" i="33"/>
  <c r="EE21" i="33"/>
  <c r="EE22" i="33"/>
  <c r="EQ18" i="33"/>
  <c r="EQ19" i="33"/>
  <c r="EQ20" i="33"/>
  <c r="EQ21" i="33"/>
  <c r="EQ22" i="33"/>
  <c r="FC18" i="33"/>
  <c r="FC19" i="33"/>
  <c r="FC20" i="33"/>
  <c r="FC21" i="33"/>
  <c r="FC22" i="33"/>
  <c r="FO18" i="33"/>
  <c r="FO19" i="33"/>
  <c r="FO20" i="33"/>
  <c r="FO21" i="33"/>
  <c r="FO22" i="33"/>
  <c r="GA18" i="33"/>
  <c r="GA19" i="33"/>
  <c r="GA20" i="33"/>
  <c r="GA21" i="33"/>
  <c r="GA22" i="33"/>
  <c r="GM18" i="33"/>
  <c r="GM19" i="33"/>
  <c r="GM20" i="33"/>
  <c r="GM21" i="33"/>
  <c r="GM22" i="33"/>
  <c r="HK18" i="33"/>
  <c r="HW18" i="33"/>
  <c r="GY19" i="33"/>
  <c r="HK19" i="33"/>
  <c r="HW19" i="33"/>
  <c r="GY20" i="33"/>
  <c r="HK20" i="33"/>
  <c r="HW20" i="33"/>
  <c r="GY21" i="33"/>
  <c r="HK21" i="33"/>
  <c r="HW21" i="33"/>
  <c r="GY22" i="33"/>
  <c r="HK22" i="33"/>
  <c r="HW22" i="33"/>
  <c r="II18" i="33"/>
  <c r="II19" i="33"/>
  <c r="II20" i="33"/>
  <c r="II21" i="33"/>
  <c r="II22" i="33"/>
  <c r="IU18" i="33"/>
  <c r="IU19" i="33"/>
  <c r="IU20" i="33"/>
  <c r="IU21" i="33"/>
  <c r="IU22" i="33"/>
  <c r="F18" i="33"/>
  <c r="F19" i="33"/>
  <c r="F20" i="33"/>
  <c r="F21" i="33"/>
  <c r="F22" i="33"/>
  <c r="F383" i="38"/>
  <c r="F384" i="38"/>
  <c r="F385" i="38"/>
  <c r="F386" i="38"/>
  <c r="F382" i="38"/>
  <c r="I360" i="38"/>
  <c r="J360" i="38"/>
  <c r="K360" i="38"/>
  <c r="L360" i="38"/>
  <c r="M360" i="38"/>
  <c r="N360" i="38"/>
  <c r="O360" i="38"/>
  <c r="P360" i="38"/>
  <c r="Q360" i="38"/>
  <c r="R360" i="38"/>
  <c r="S360" i="38"/>
  <c r="T360" i="38"/>
  <c r="U360" i="38"/>
  <c r="V360" i="38"/>
  <c r="W360" i="38"/>
  <c r="X360" i="38"/>
  <c r="Y360" i="38"/>
  <c r="Z360" i="38"/>
  <c r="AA360" i="38"/>
  <c r="AB360" i="38"/>
  <c r="AC360" i="38"/>
  <c r="AD360" i="38"/>
  <c r="I361" i="38"/>
  <c r="J361" i="38"/>
  <c r="K361" i="38"/>
  <c r="L361" i="38"/>
  <c r="M361" i="38"/>
  <c r="N361" i="38"/>
  <c r="O361" i="38"/>
  <c r="P361" i="38"/>
  <c r="Q361" i="38"/>
  <c r="R361" i="38"/>
  <c r="S361" i="38"/>
  <c r="T361" i="38"/>
  <c r="U361" i="38"/>
  <c r="V361" i="38"/>
  <c r="W361" i="38"/>
  <c r="X361" i="38"/>
  <c r="Y361" i="38"/>
  <c r="Z361" i="38"/>
  <c r="AA361" i="38"/>
  <c r="AB361" i="38"/>
  <c r="AC361" i="38"/>
  <c r="AD361" i="38"/>
  <c r="I362" i="38"/>
  <c r="J362" i="38"/>
  <c r="K362" i="38"/>
  <c r="L362" i="38"/>
  <c r="M362" i="38"/>
  <c r="N362" i="38"/>
  <c r="O362" i="38"/>
  <c r="P362" i="38"/>
  <c r="Q362" i="38"/>
  <c r="R362" i="38"/>
  <c r="S362" i="38"/>
  <c r="T362" i="38"/>
  <c r="U362" i="38"/>
  <c r="V362" i="38"/>
  <c r="W362" i="38"/>
  <c r="X362" i="38"/>
  <c r="Y362" i="38"/>
  <c r="Z362" i="38"/>
  <c r="AA362" i="38"/>
  <c r="AB362" i="38"/>
  <c r="AC362" i="38"/>
  <c r="AD362" i="38"/>
  <c r="I363" i="38"/>
  <c r="J363" i="38"/>
  <c r="K363" i="38"/>
  <c r="L363" i="38"/>
  <c r="M363" i="38"/>
  <c r="N363" i="38"/>
  <c r="O363" i="38"/>
  <c r="P363" i="38"/>
  <c r="Q363" i="38"/>
  <c r="R363" i="38"/>
  <c r="S363" i="38"/>
  <c r="T363" i="38"/>
  <c r="U363" i="38"/>
  <c r="V363" i="38"/>
  <c r="W363" i="38"/>
  <c r="X363" i="38"/>
  <c r="Y363" i="38"/>
  <c r="Z363" i="38"/>
  <c r="AA363" i="38"/>
  <c r="AB363" i="38"/>
  <c r="AC363" i="38"/>
  <c r="AD363" i="38"/>
  <c r="J359" i="38"/>
  <c r="K359" i="38"/>
  <c r="L359" i="38"/>
  <c r="M359" i="38"/>
  <c r="N359" i="38"/>
  <c r="O359" i="38"/>
  <c r="P359" i="38"/>
  <c r="Q359" i="38"/>
  <c r="R359" i="38"/>
  <c r="S359" i="38"/>
  <c r="T359" i="38"/>
  <c r="U359" i="38"/>
  <c r="V359" i="38"/>
  <c r="W359" i="38"/>
  <c r="X359" i="38"/>
  <c r="Y359" i="38"/>
  <c r="Z359" i="38"/>
  <c r="AA359" i="38"/>
  <c r="AB359" i="38"/>
  <c r="AC359" i="38"/>
  <c r="AD359" i="38"/>
  <c r="I359" i="38"/>
  <c r="F360" i="38"/>
  <c r="F361" i="38"/>
  <c r="F362" i="38"/>
  <c r="F363" i="38"/>
  <c r="F359" i="38"/>
  <c r="W30" i="36"/>
  <c r="X30" i="36"/>
  <c r="W31" i="36"/>
  <c r="X31" i="36"/>
  <c r="W32" i="36"/>
  <c r="X32" i="36"/>
  <c r="W33" i="36"/>
  <c r="X33" i="36"/>
  <c r="W34" i="36"/>
  <c r="X34" i="36"/>
  <c r="W41" i="36"/>
  <c r="W42" i="36"/>
  <c r="W43" i="36"/>
  <c r="W44" i="36"/>
  <c r="W46" i="36"/>
  <c r="W47" i="36"/>
  <c r="W48" i="36"/>
  <c r="W50" i="36"/>
  <c r="W51" i="36"/>
  <c r="W52" i="36"/>
  <c r="W53" i="36"/>
  <c r="W54" i="36"/>
  <c r="W55" i="36"/>
  <c r="W40" i="36"/>
  <c r="G30" i="36"/>
  <c r="G51" i="36"/>
  <c r="G31" i="36"/>
  <c r="G52" i="36"/>
  <c r="G32" i="36"/>
  <c r="G53" i="36"/>
  <c r="G33" i="36"/>
  <c r="G54" i="36"/>
  <c r="G34" i="36"/>
  <c r="G55" i="36"/>
  <c r="E51" i="36"/>
  <c r="E52" i="36"/>
  <c r="E53" i="36"/>
  <c r="E54" i="36"/>
  <c r="E55" i="36"/>
  <c r="I296" i="38"/>
  <c r="G30" i="27"/>
  <c r="J296" i="38"/>
  <c r="K296" i="38"/>
  <c r="L296" i="38"/>
  <c r="M296" i="38"/>
  <c r="N296" i="38"/>
  <c r="O296" i="38"/>
  <c r="P296" i="38"/>
  <c r="N30" i="27"/>
  <c r="Q296" i="38"/>
  <c r="O30" i="27"/>
  <c r="R296" i="38"/>
  <c r="P30" i="27"/>
  <c r="S296" i="38"/>
  <c r="Q30" i="27"/>
  <c r="T296" i="38"/>
  <c r="R30" i="27"/>
  <c r="U296" i="38"/>
  <c r="S30" i="27"/>
  <c r="V296" i="38"/>
  <c r="T30" i="27"/>
  <c r="W296" i="38"/>
  <c r="U30" i="27"/>
  <c r="X296" i="38"/>
  <c r="V30" i="27"/>
  <c r="Y296" i="38"/>
  <c r="W30" i="27"/>
  <c r="Z296" i="38"/>
  <c r="X30" i="27"/>
  <c r="AA296" i="38"/>
  <c r="Y30" i="27"/>
  <c r="AC296" i="38"/>
  <c r="AA30" i="27"/>
  <c r="AD296" i="38"/>
  <c r="AB30" i="27"/>
  <c r="I297" i="38"/>
  <c r="G31" i="27"/>
  <c r="J297" i="38"/>
  <c r="K297" i="38"/>
  <c r="L297" i="38"/>
  <c r="M297" i="38"/>
  <c r="N297" i="38"/>
  <c r="O297" i="38"/>
  <c r="P297" i="38"/>
  <c r="N31" i="27"/>
  <c r="Q297" i="38"/>
  <c r="O31" i="27"/>
  <c r="R297" i="38"/>
  <c r="P31" i="27"/>
  <c r="S297" i="38"/>
  <c r="Q31" i="27"/>
  <c r="T297" i="38"/>
  <c r="R31" i="27"/>
  <c r="U297" i="38"/>
  <c r="S31" i="27"/>
  <c r="V297" i="38"/>
  <c r="T31" i="27"/>
  <c r="W297" i="38"/>
  <c r="U31" i="27"/>
  <c r="X297" i="38"/>
  <c r="V31" i="27"/>
  <c r="Y297" i="38"/>
  <c r="W31" i="27"/>
  <c r="Z297" i="38"/>
  <c r="X31" i="27"/>
  <c r="AA297" i="38"/>
  <c r="Y31" i="27"/>
  <c r="AC297" i="38"/>
  <c r="AA31" i="27"/>
  <c r="AD297" i="38"/>
  <c r="AB31" i="27"/>
  <c r="I298" i="38"/>
  <c r="G32" i="27"/>
  <c r="J298" i="38"/>
  <c r="K298" i="38"/>
  <c r="L298" i="38"/>
  <c r="M298" i="38"/>
  <c r="N298" i="38"/>
  <c r="O298" i="38"/>
  <c r="P298" i="38"/>
  <c r="N32" i="27"/>
  <c r="Q298" i="38"/>
  <c r="O32" i="27"/>
  <c r="R298" i="38"/>
  <c r="P32" i="27"/>
  <c r="S298" i="38"/>
  <c r="Q32" i="27"/>
  <c r="T298" i="38"/>
  <c r="R32" i="27"/>
  <c r="U298" i="38"/>
  <c r="S32" i="27"/>
  <c r="V298" i="38"/>
  <c r="T32" i="27"/>
  <c r="W298" i="38"/>
  <c r="U32" i="27"/>
  <c r="X298" i="38"/>
  <c r="V32" i="27"/>
  <c r="Y298" i="38"/>
  <c r="W32" i="27"/>
  <c r="Z298" i="38"/>
  <c r="X32" i="27"/>
  <c r="AA298" i="38"/>
  <c r="Y32" i="27"/>
  <c r="AC298" i="38"/>
  <c r="AA32" i="27"/>
  <c r="AD298" i="38"/>
  <c r="AB32" i="27"/>
  <c r="I299" i="38"/>
  <c r="G33" i="27"/>
  <c r="J299" i="38"/>
  <c r="K299" i="38"/>
  <c r="L299" i="38"/>
  <c r="M299" i="38"/>
  <c r="N299" i="38"/>
  <c r="O299" i="38"/>
  <c r="P299" i="38"/>
  <c r="N33" i="27"/>
  <c r="Q299" i="38"/>
  <c r="O33" i="27"/>
  <c r="R299" i="38"/>
  <c r="P33" i="27"/>
  <c r="S299" i="38"/>
  <c r="Q33" i="27"/>
  <c r="T299" i="38"/>
  <c r="R33" i="27"/>
  <c r="U299" i="38"/>
  <c r="S33" i="27"/>
  <c r="V299" i="38"/>
  <c r="T33" i="27"/>
  <c r="W299" i="38"/>
  <c r="U33" i="27"/>
  <c r="X299" i="38"/>
  <c r="V33" i="27"/>
  <c r="Y299" i="38"/>
  <c r="W33" i="27"/>
  <c r="Z299" i="38"/>
  <c r="X33" i="27"/>
  <c r="AA299" i="38"/>
  <c r="Y33" i="27"/>
  <c r="AC299" i="38"/>
  <c r="AA33" i="27"/>
  <c r="AD299" i="38"/>
  <c r="AB33" i="27"/>
  <c r="J295" i="38"/>
  <c r="K295" i="38"/>
  <c r="L295" i="38"/>
  <c r="M295" i="38"/>
  <c r="N295" i="38"/>
  <c r="O295" i="38"/>
  <c r="P295" i="38"/>
  <c r="N29" i="27"/>
  <c r="Q295" i="38"/>
  <c r="O29" i="27"/>
  <c r="R295" i="38"/>
  <c r="P29" i="27"/>
  <c r="S295" i="38"/>
  <c r="Q29" i="27"/>
  <c r="T295" i="38"/>
  <c r="R29" i="27"/>
  <c r="U295" i="38"/>
  <c r="S29" i="27"/>
  <c r="V295" i="38"/>
  <c r="T29" i="27"/>
  <c r="W295" i="38"/>
  <c r="U29" i="27"/>
  <c r="X295" i="38"/>
  <c r="V29" i="27"/>
  <c r="Z295" i="38"/>
  <c r="X29" i="27"/>
  <c r="AC295" i="38"/>
  <c r="AA29" i="27"/>
  <c r="AD295" i="38"/>
  <c r="AB29" i="27"/>
  <c r="I295" i="38"/>
  <c r="G29" i="27"/>
  <c r="G152" i="38"/>
  <c r="G296" i="38"/>
  <c r="H296" i="38"/>
  <c r="H383" i="38"/>
  <c r="G153" i="38"/>
  <c r="G297" i="38"/>
  <c r="H297" i="38"/>
  <c r="H384" i="38"/>
  <c r="G154" i="38"/>
  <c r="G298" i="38"/>
  <c r="H298" i="38"/>
  <c r="H385" i="38"/>
  <c r="G155" i="38"/>
  <c r="G299" i="38"/>
  <c r="H299" i="38"/>
  <c r="H386" i="38"/>
  <c r="D299" i="38"/>
  <c r="D298" i="38"/>
  <c r="D297" i="38"/>
  <c r="D296" i="38"/>
  <c r="D295" i="38"/>
  <c r="AI155" i="38"/>
  <c r="AJ155" i="38"/>
  <c r="D155" i="38"/>
  <c r="AI154" i="38"/>
  <c r="AJ154" i="38"/>
  <c r="D154" i="38"/>
  <c r="AI153" i="38"/>
  <c r="AJ153" i="38"/>
  <c r="D153" i="38"/>
  <c r="AI152" i="38"/>
  <c r="AJ152" i="38"/>
  <c r="D152" i="38"/>
  <c r="D151" i="38"/>
  <c r="H150" i="38"/>
  <c r="AI150" i="38"/>
  <c r="AI89" i="38"/>
  <c r="M73" i="57"/>
  <c r="M77" i="57"/>
  <c r="M75" i="57"/>
  <c r="M74" i="57"/>
  <c r="J382" i="38"/>
  <c r="H29" i="27"/>
  <c r="N386" i="38"/>
  <c r="L33" i="27"/>
  <c r="K385" i="38"/>
  <c r="I32" i="27"/>
  <c r="M383" i="38"/>
  <c r="K30" i="27"/>
  <c r="N383" i="38"/>
  <c r="L30" i="27"/>
  <c r="M386" i="38"/>
  <c r="K33" i="27"/>
  <c r="J385" i="38"/>
  <c r="H32" i="27"/>
  <c r="O384" i="38"/>
  <c r="M31" i="27"/>
  <c r="L383" i="38"/>
  <c r="J30" i="27"/>
  <c r="K382" i="38"/>
  <c r="I29" i="27"/>
  <c r="L386" i="38"/>
  <c r="J33" i="27"/>
  <c r="N384" i="38"/>
  <c r="L31" i="27"/>
  <c r="K383" i="38"/>
  <c r="I30" i="27"/>
  <c r="O382" i="38"/>
  <c r="M29" i="27"/>
  <c r="K386" i="38"/>
  <c r="I33" i="27"/>
  <c r="M384" i="38"/>
  <c r="K31" i="27"/>
  <c r="J383" i="38"/>
  <c r="H30" i="27"/>
  <c r="N382" i="38"/>
  <c r="L29" i="27"/>
  <c r="J386" i="38"/>
  <c r="H33" i="27"/>
  <c r="O385" i="38"/>
  <c r="M32" i="27"/>
  <c r="L384" i="38"/>
  <c r="J31" i="27"/>
  <c r="L385" i="38"/>
  <c r="J32" i="27"/>
  <c r="M382" i="38"/>
  <c r="K29" i="27"/>
  <c r="N385" i="38"/>
  <c r="L32" i="27"/>
  <c r="K384" i="38"/>
  <c r="I31" i="27"/>
  <c r="O386" i="38"/>
  <c r="M33" i="27"/>
  <c r="L382" i="38"/>
  <c r="J29" i="27"/>
  <c r="M385" i="38"/>
  <c r="K32" i="27"/>
  <c r="J384" i="38"/>
  <c r="H31" i="27"/>
  <c r="O383" i="38"/>
  <c r="M30" i="27"/>
  <c r="H81" i="57"/>
  <c r="X54" i="36"/>
  <c r="N51" i="56"/>
  <c r="J54" i="55"/>
  <c r="Z48" i="56"/>
  <c r="K51" i="55"/>
  <c r="K53" i="55"/>
  <c r="Z50" i="56"/>
  <c r="J51" i="55"/>
  <c r="N48" i="56"/>
  <c r="Z49" i="56"/>
  <c r="K52" i="55"/>
  <c r="K81" i="56"/>
  <c r="M52" i="55"/>
  <c r="K50" i="56"/>
  <c r="I53" i="55"/>
  <c r="X51" i="36"/>
  <c r="K49" i="56"/>
  <c r="I52" i="55"/>
  <c r="K52" i="56"/>
  <c r="I55" i="55"/>
  <c r="N81" i="56"/>
  <c r="N52" i="55"/>
  <c r="AC50" i="56"/>
  <c r="L53" i="55"/>
  <c r="L52" i="55"/>
  <c r="AC49" i="56"/>
  <c r="AC52" i="56"/>
  <c r="L55" i="55"/>
  <c r="N50" i="56"/>
  <c r="J53" i="55"/>
  <c r="K51" i="56"/>
  <c r="I54" i="55"/>
  <c r="J52" i="55"/>
  <c r="N49" i="56"/>
  <c r="N52" i="56"/>
  <c r="J55" i="55"/>
  <c r="K80" i="56"/>
  <c r="M51" i="55"/>
  <c r="K84" i="56"/>
  <c r="M55" i="55"/>
  <c r="AC51" i="56"/>
  <c r="L54" i="55"/>
  <c r="K55" i="55"/>
  <c r="Z52" i="56"/>
  <c r="N80" i="56"/>
  <c r="N51" i="55"/>
  <c r="L51" i="55"/>
  <c r="AC48" i="56"/>
  <c r="Z51" i="56"/>
  <c r="K54" i="55"/>
  <c r="K83" i="56"/>
  <c r="M54" i="55"/>
  <c r="I51" i="55"/>
  <c r="K48" i="56"/>
  <c r="K82" i="56"/>
  <c r="M53" i="55"/>
  <c r="X53" i="36"/>
  <c r="X52" i="36"/>
  <c r="X55" i="36"/>
  <c r="AM298" i="38"/>
  <c r="AM299" i="38"/>
  <c r="AM296" i="38"/>
  <c r="AM297" i="38"/>
  <c r="I385" i="38"/>
  <c r="AI298" i="38"/>
  <c r="I382" i="38"/>
  <c r="I386" i="38"/>
  <c r="AI299" i="38"/>
  <c r="I383" i="38"/>
  <c r="AI296" i="38"/>
  <c r="I384" i="38"/>
  <c r="AI297" i="38"/>
  <c r="S386" i="38"/>
  <c r="S425" i="38"/>
  <c r="S442" i="38"/>
  <c r="U383" i="38"/>
  <c r="U422" i="38"/>
  <c r="U439" i="38"/>
  <c r="U382" i="38"/>
  <c r="U421" i="38"/>
  <c r="U438" i="38"/>
  <c r="Z386" i="38"/>
  <c r="Z425" i="38"/>
  <c r="Z442" i="38"/>
  <c r="P385" i="38"/>
  <c r="P424" i="38"/>
  <c r="V384" i="38"/>
  <c r="V423" i="38"/>
  <c r="V440" i="38"/>
  <c r="T383" i="38"/>
  <c r="T422" i="38"/>
  <c r="T439" i="38"/>
  <c r="AC382" i="38"/>
  <c r="AC421" i="38"/>
  <c r="AC438" i="38"/>
  <c r="T382" i="38"/>
  <c r="T421" i="38"/>
  <c r="T438" i="38"/>
  <c r="Y386" i="38"/>
  <c r="Y425" i="38"/>
  <c r="Y442" i="38"/>
  <c r="Q386" i="38"/>
  <c r="Q425" i="38"/>
  <c r="Q442" i="38"/>
  <c r="W385" i="38"/>
  <c r="W424" i="38"/>
  <c r="W441" i="38"/>
  <c r="AC384" i="38"/>
  <c r="AC423" i="38"/>
  <c r="AC440" i="38"/>
  <c r="U384" i="38"/>
  <c r="U423" i="38"/>
  <c r="U440" i="38"/>
  <c r="AA383" i="38"/>
  <c r="AA422" i="38"/>
  <c r="AA439" i="38"/>
  <c r="S383" i="38"/>
  <c r="S422" i="38"/>
  <c r="S439" i="38"/>
  <c r="V382" i="38"/>
  <c r="V421" i="38"/>
  <c r="V438" i="38"/>
  <c r="AA386" i="38"/>
  <c r="AA425" i="38"/>
  <c r="AA442" i="38"/>
  <c r="Q385" i="38"/>
  <c r="Q424" i="38"/>
  <c r="Q441" i="38"/>
  <c r="R386" i="38"/>
  <c r="R425" i="38"/>
  <c r="R442" i="38"/>
  <c r="X385" i="38"/>
  <c r="X424" i="38"/>
  <c r="X441" i="38"/>
  <c r="AD384" i="38"/>
  <c r="AD423" i="38"/>
  <c r="AD440" i="38"/>
  <c r="AB383" i="38"/>
  <c r="AB422" i="38"/>
  <c r="AB439" i="38"/>
  <c r="AB382" i="38"/>
  <c r="AB421" i="38"/>
  <c r="AB438" i="38"/>
  <c r="S382" i="38"/>
  <c r="S421" i="38"/>
  <c r="S438" i="38"/>
  <c r="X386" i="38"/>
  <c r="X425" i="38"/>
  <c r="X442" i="38"/>
  <c r="P386" i="38"/>
  <c r="P425" i="38"/>
  <c r="AD385" i="38"/>
  <c r="AD424" i="38"/>
  <c r="AD441" i="38"/>
  <c r="V385" i="38"/>
  <c r="V424" i="38"/>
  <c r="V441" i="38"/>
  <c r="AB384" i="38"/>
  <c r="AB423" i="38"/>
  <c r="AB440" i="38"/>
  <c r="T384" i="38"/>
  <c r="T423" i="38"/>
  <c r="T440" i="38"/>
  <c r="Z383" i="38"/>
  <c r="Z422" i="38"/>
  <c r="Z439" i="38"/>
  <c r="R383" i="38"/>
  <c r="R422" i="38"/>
  <c r="R439" i="38"/>
  <c r="Y385" i="38"/>
  <c r="Y424" i="38"/>
  <c r="Y441" i="38"/>
  <c r="W384" i="38"/>
  <c r="W423" i="38"/>
  <c r="W440" i="38"/>
  <c r="AC383" i="38"/>
  <c r="AC422" i="38"/>
  <c r="AC439" i="38"/>
  <c r="AD382" i="38"/>
  <c r="AD421" i="38"/>
  <c r="AD438" i="38"/>
  <c r="AA382" i="38"/>
  <c r="AA421" i="38"/>
  <c r="AA438" i="38"/>
  <c r="R382" i="38"/>
  <c r="R421" i="38"/>
  <c r="R438" i="38"/>
  <c r="W386" i="38"/>
  <c r="W425" i="38"/>
  <c r="W442" i="38"/>
  <c r="AC385" i="38"/>
  <c r="AC424" i="38"/>
  <c r="AC441" i="38"/>
  <c r="U385" i="38"/>
  <c r="U424" i="38"/>
  <c r="U441" i="38"/>
  <c r="AA384" i="38"/>
  <c r="AA423" i="38"/>
  <c r="AA440" i="38"/>
  <c r="S384" i="38"/>
  <c r="S423" i="38"/>
  <c r="S440" i="38"/>
  <c r="Y383" i="38"/>
  <c r="Y422" i="38"/>
  <c r="Y439" i="38"/>
  <c r="Q383" i="38"/>
  <c r="Q422" i="38"/>
  <c r="Q439" i="38"/>
  <c r="X383" i="38"/>
  <c r="X422" i="38"/>
  <c r="X439" i="38"/>
  <c r="P383" i="38"/>
  <c r="P422" i="38"/>
  <c r="Q382" i="38"/>
  <c r="Q421" i="38"/>
  <c r="Q438" i="38"/>
  <c r="V386" i="38"/>
  <c r="V425" i="38"/>
  <c r="V442" i="38"/>
  <c r="X382" i="38"/>
  <c r="X421" i="38"/>
  <c r="X438" i="38"/>
  <c r="P382" i="38"/>
  <c r="P421" i="38"/>
  <c r="AC386" i="38"/>
  <c r="AC425" i="38"/>
  <c r="AC442" i="38"/>
  <c r="U386" i="38"/>
  <c r="U425" i="38"/>
  <c r="U442" i="38"/>
  <c r="AA385" i="38"/>
  <c r="AA424" i="38"/>
  <c r="AA441" i="38"/>
  <c r="S385" i="38"/>
  <c r="S424" i="38"/>
  <c r="S441" i="38"/>
  <c r="Y384" i="38"/>
  <c r="Y423" i="38"/>
  <c r="Y440" i="38"/>
  <c r="Q384" i="38"/>
  <c r="Q423" i="38"/>
  <c r="Q440" i="38"/>
  <c r="W383" i="38"/>
  <c r="W422" i="38"/>
  <c r="W439" i="38"/>
  <c r="Z382" i="38"/>
  <c r="Z421" i="38"/>
  <c r="Z438" i="38"/>
  <c r="AD386" i="38"/>
  <c r="AD425" i="38"/>
  <c r="AD442" i="38"/>
  <c r="AB385" i="38"/>
  <c r="AB424" i="38"/>
  <c r="AB441" i="38"/>
  <c r="T385" i="38"/>
  <c r="T424" i="38"/>
  <c r="T441" i="38"/>
  <c r="Z384" i="38"/>
  <c r="Z423" i="38"/>
  <c r="Z440" i="38"/>
  <c r="R384" i="38"/>
  <c r="R423" i="38"/>
  <c r="R440" i="38"/>
  <c r="W382" i="38"/>
  <c r="W421" i="38"/>
  <c r="W438" i="38"/>
  <c r="AB386" i="38"/>
  <c r="AB425" i="38"/>
  <c r="AB442" i="38"/>
  <c r="T386" i="38"/>
  <c r="T425" i="38"/>
  <c r="T442" i="38"/>
  <c r="Z385" i="38"/>
  <c r="Z424" i="38"/>
  <c r="Z441" i="38"/>
  <c r="R385" i="38"/>
  <c r="R424" i="38"/>
  <c r="R441" i="38"/>
  <c r="X384" i="38"/>
  <c r="X423" i="38"/>
  <c r="X440" i="38"/>
  <c r="P384" i="38"/>
  <c r="P423" i="38"/>
  <c r="AD383" i="38"/>
  <c r="AD422" i="38"/>
  <c r="AD439" i="38"/>
  <c r="V383" i="38"/>
  <c r="V422" i="38"/>
  <c r="V439" i="38"/>
  <c r="J32" i="57"/>
  <c r="M45" i="57"/>
  <c r="O63" i="55"/>
  <c r="Q63" i="55"/>
  <c r="G19" i="33"/>
  <c r="M41" i="57"/>
  <c r="Q24" i="57"/>
  <c r="R13" i="57"/>
  <c r="R24" i="57"/>
  <c r="M43" i="57"/>
  <c r="G383" i="38"/>
  <c r="G386" i="38"/>
  <c r="G385" i="38"/>
  <c r="G384" i="38"/>
  <c r="G22" i="33"/>
  <c r="G20" i="33"/>
  <c r="G21" i="33"/>
  <c r="G363" i="38"/>
  <c r="G362" i="38"/>
  <c r="G361" i="38"/>
  <c r="G360" i="38"/>
  <c r="H155" i="38"/>
  <c r="H363" i="38"/>
  <c r="H154" i="38"/>
  <c r="H362" i="38"/>
  <c r="H153" i="38"/>
  <c r="H361" i="38"/>
  <c r="H152" i="38"/>
  <c r="H360" i="38"/>
  <c r="M44" i="57"/>
  <c r="M46" i="57"/>
  <c r="AJ386" i="38"/>
  <c r="AJ385" i="38"/>
  <c r="AJ384" i="38"/>
  <c r="AJ383" i="38"/>
  <c r="F30" i="27"/>
  <c r="F33" i="27"/>
  <c r="F32" i="27"/>
  <c r="F31" i="27"/>
  <c r="G439" i="38"/>
  <c r="G457" i="38"/>
  <c r="AO477" i="38"/>
  <c r="G440" i="38"/>
  <c r="G458" i="38"/>
  <c r="AO478" i="38"/>
  <c r="G442" i="38"/>
  <c r="G460" i="38"/>
  <c r="AO480" i="38"/>
  <c r="G441" i="38"/>
  <c r="G459" i="38"/>
  <c r="AO479" i="38"/>
  <c r="O52" i="55"/>
  <c r="Q52" i="55"/>
  <c r="O53" i="55"/>
  <c r="Q53" i="55"/>
  <c r="P54" i="55"/>
  <c r="R54" i="55"/>
  <c r="O51" i="55"/>
  <c r="Q51" i="55"/>
  <c r="O54" i="55"/>
  <c r="Q54" i="55"/>
  <c r="O55" i="55"/>
  <c r="Q55" i="55"/>
  <c r="P51" i="55"/>
  <c r="R51" i="55"/>
  <c r="P55" i="55"/>
  <c r="R55" i="55"/>
  <c r="P52" i="55"/>
  <c r="R52" i="55"/>
  <c r="P53" i="55"/>
  <c r="R53" i="55"/>
  <c r="P438" i="38"/>
  <c r="P439" i="38"/>
  <c r="P442" i="38"/>
  <c r="P440" i="38"/>
  <c r="P441" i="38"/>
  <c r="M47" i="57"/>
  <c r="M49" i="57"/>
  <c r="E186" i="40"/>
  <c r="E187" i="40"/>
  <c r="E188" i="40"/>
  <c r="E189" i="40"/>
  <c r="E185" i="40"/>
  <c r="E5" i="40"/>
  <c r="E77" i="40"/>
  <c r="F145" i="38"/>
  <c r="F144" i="38"/>
  <c r="F133" i="38"/>
  <c r="F132" i="38"/>
  <c r="F121" i="38"/>
  <c r="F120" i="38"/>
  <c r="F109" i="38"/>
  <c r="F108" i="38"/>
  <c r="F97" i="38"/>
  <c r="F96" i="38"/>
  <c r="F85" i="38"/>
  <c r="F84" i="38"/>
  <c r="F73" i="38"/>
  <c r="F72" i="38"/>
  <c r="F61" i="38"/>
  <c r="F60" i="38"/>
  <c r="F49" i="38"/>
  <c r="F48" i="38"/>
  <c r="F37" i="38"/>
  <c r="F36" i="38"/>
  <c r="F25" i="38"/>
  <c r="F24" i="38"/>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50" i="1"/>
  <c r="P2551" i="1"/>
  <c r="P2552" i="1"/>
  <c r="P2553" i="1"/>
  <c r="P2554" i="1"/>
  <c r="P2555" i="1"/>
  <c r="P2556" i="1"/>
  <c r="P2557" i="1"/>
  <c r="P2558" i="1"/>
  <c r="P2559" i="1"/>
  <c r="P2560" i="1"/>
  <c r="P2561" i="1"/>
  <c r="P2562" i="1"/>
  <c r="P2563" i="1"/>
  <c r="P2564" i="1"/>
  <c r="P2565" i="1"/>
  <c r="G151" i="38"/>
  <c r="Y295" i="38"/>
  <c r="W29" i="27"/>
  <c r="F29" i="27"/>
  <c r="F103" i="38"/>
  <c r="F31" i="38"/>
  <c r="F115" i="38"/>
  <c r="F67" i="38"/>
  <c r="F91" i="38"/>
  <c r="F19" i="38"/>
  <c r="F55" i="38"/>
  <c r="F127" i="38"/>
  <c r="F43" i="38"/>
  <c r="F139" i="38"/>
  <c r="F79" i="38"/>
  <c r="M58" i="55"/>
  <c r="M59" i="55"/>
  <c r="M60" i="55"/>
  <c r="M61" i="55"/>
  <c r="M57" i="55"/>
  <c r="AI295" i="38"/>
  <c r="AM295" i="38"/>
  <c r="Y382" i="38"/>
  <c r="AJ382" i="38"/>
  <c r="Y421" i="38"/>
  <c r="G438" i="38"/>
  <c r="G456" i="38"/>
  <c r="AO476" i="38"/>
  <c r="M56" i="55"/>
  <c r="G295" i="38"/>
  <c r="G359" i="38"/>
  <c r="H151" i="38"/>
  <c r="H359" i="38"/>
  <c r="F156" i="38"/>
  <c r="J87" i="56"/>
  <c r="J88" i="56"/>
  <c r="J89" i="56"/>
  <c r="J90" i="56"/>
  <c r="J86" i="56"/>
  <c r="M70" i="56"/>
  <c r="N41" i="55"/>
  <c r="M71" i="56"/>
  <c r="N42" i="55"/>
  <c r="M72" i="56"/>
  <c r="N43" i="55"/>
  <c r="M73" i="56"/>
  <c r="N44" i="55"/>
  <c r="M74" i="56"/>
  <c r="N45" i="55"/>
  <c r="M75" i="56"/>
  <c r="N46" i="55"/>
  <c r="M76" i="56"/>
  <c r="N47" i="55"/>
  <c r="M77" i="56"/>
  <c r="N48" i="55"/>
  <c r="M78" i="56"/>
  <c r="N49" i="55"/>
  <c r="M79" i="56"/>
  <c r="N50" i="55"/>
  <c r="M69" i="56"/>
  <c r="J70" i="56"/>
  <c r="M41" i="55"/>
  <c r="J71" i="56"/>
  <c r="M42" i="55"/>
  <c r="M43" i="55"/>
  <c r="M44" i="55"/>
  <c r="J74" i="56"/>
  <c r="M45" i="55"/>
  <c r="J75" i="56"/>
  <c r="M46" i="55"/>
  <c r="J76" i="56"/>
  <c r="M47" i="55"/>
  <c r="J77" i="56"/>
  <c r="M48" i="55"/>
  <c r="J78" i="56"/>
  <c r="M49" i="55"/>
  <c r="J79" i="56"/>
  <c r="M50" i="55"/>
  <c r="J69" i="56"/>
  <c r="Y55" i="56"/>
  <c r="K58" i="55"/>
  <c r="Y56" i="56"/>
  <c r="K59" i="55"/>
  <c r="Y57" i="56"/>
  <c r="K60" i="55"/>
  <c r="Y58" i="56"/>
  <c r="K61" i="55"/>
  <c r="AB47" i="56"/>
  <c r="L50" i="55"/>
  <c r="AB38" i="56"/>
  <c r="L41" i="55"/>
  <c r="AB39" i="56"/>
  <c r="L42" i="55"/>
  <c r="AB40" i="56"/>
  <c r="L43" i="55"/>
  <c r="AB42" i="56"/>
  <c r="L45" i="55"/>
  <c r="AB37" i="56"/>
  <c r="Y54" i="56"/>
  <c r="Y38" i="56"/>
  <c r="K41" i="55"/>
  <c r="Y39" i="56"/>
  <c r="K42" i="55"/>
  <c r="K43" i="55"/>
  <c r="K44" i="55"/>
  <c r="Y42" i="56"/>
  <c r="K45" i="55"/>
  <c r="Y43" i="56"/>
  <c r="K46" i="55"/>
  <c r="Y44" i="56"/>
  <c r="K47" i="55"/>
  <c r="Y45" i="56"/>
  <c r="K48" i="55"/>
  <c r="Y46" i="56"/>
  <c r="K49" i="55"/>
  <c r="Y47" i="56"/>
  <c r="K50" i="55"/>
  <c r="Y37" i="56"/>
  <c r="M38" i="56"/>
  <c r="J41" i="55"/>
  <c r="M37" i="56"/>
  <c r="J55" i="56"/>
  <c r="I58" i="55"/>
  <c r="J56" i="56"/>
  <c r="I59" i="55"/>
  <c r="J57" i="56"/>
  <c r="I60" i="55"/>
  <c r="J58" i="56"/>
  <c r="J54" i="56"/>
  <c r="J38" i="56"/>
  <c r="I41" i="55"/>
  <c r="J39" i="56"/>
  <c r="I42" i="55"/>
  <c r="I43" i="55"/>
  <c r="I44" i="55"/>
  <c r="J42" i="56"/>
  <c r="I45" i="55"/>
  <c r="J43" i="56"/>
  <c r="I46" i="55"/>
  <c r="J44" i="56"/>
  <c r="I47" i="55"/>
  <c r="J45" i="56"/>
  <c r="I48" i="55"/>
  <c r="J46" i="56"/>
  <c r="I49" i="55"/>
  <c r="J47" i="56"/>
  <c r="I50" i="55"/>
  <c r="J37" i="56"/>
  <c r="H70" i="56"/>
  <c r="L70" i="56"/>
  <c r="H71" i="56"/>
  <c r="L71" i="56"/>
  <c r="H72" i="56"/>
  <c r="L72" i="56"/>
  <c r="H73" i="56"/>
  <c r="L73" i="56"/>
  <c r="H74" i="56"/>
  <c r="L74" i="56"/>
  <c r="H75" i="56"/>
  <c r="L75" i="56"/>
  <c r="H76" i="56"/>
  <c r="L76" i="56"/>
  <c r="H77" i="56"/>
  <c r="L77" i="56"/>
  <c r="H78" i="56"/>
  <c r="L78" i="56"/>
  <c r="H79" i="56"/>
  <c r="L79" i="56"/>
  <c r="H69" i="56"/>
  <c r="H87" i="56"/>
  <c r="H88" i="56"/>
  <c r="H89" i="56"/>
  <c r="H90" i="56"/>
  <c r="H86" i="56"/>
  <c r="G87" i="56"/>
  <c r="I87" i="56"/>
  <c r="G88" i="56"/>
  <c r="I88" i="56"/>
  <c r="G89" i="56"/>
  <c r="I89" i="56"/>
  <c r="G90" i="56"/>
  <c r="I90" i="56"/>
  <c r="G86" i="56"/>
  <c r="I86" i="56"/>
  <c r="G70" i="56"/>
  <c r="I70" i="56"/>
  <c r="G71" i="56"/>
  <c r="I71" i="56"/>
  <c r="G72" i="56"/>
  <c r="I72" i="56"/>
  <c r="G73" i="56"/>
  <c r="I73" i="56"/>
  <c r="G74" i="56"/>
  <c r="I74" i="56"/>
  <c r="G75" i="56"/>
  <c r="I75" i="56"/>
  <c r="G76" i="56"/>
  <c r="I76" i="56"/>
  <c r="G77" i="56"/>
  <c r="I77" i="56"/>
  <c r="G78" i="56"/>
  <c r="I78" i="56"/>
  <c r="G79" i="56"/>
  <c r="I79" i="56"/>
  <c r="G69" i="56"/>
  <c r="M85" i="56"/>
  <c r="X56" i="56"/>
  <c r="X57" i="56"/>
  <c r="X58" i="56"/>
  <c r="X54" i="56"/>
  <c r="AA38" i="56"/>
  <c r="AA39" i="56"/>
  <c r="AA40" i="56"/>
  <c r="AA41" i="56"/>
  <c r="AA42" i="56"/>
  <c r="AA43" i="56"/>
  <c r="AA45" i="56"/>
  <c r="AA46" i="56"/>
  <c r="AA47" i="56"/>
  <c r="AA37" i="56"/>
  <c r="X38" i="56"/>
  <c r="X39" i="56"/>
  <c r="X40" i="56"/>
  <c r="X41" i="56"/>
  <c r="X42" i="56"/>
  <c r="X43" i="56"/>
  <c r="X44" i="56"/>
  <c r="X45" i="56"/>
  <c r="X46" i="56"/>
  <c r="X47" i="56"/>
  <c r="X37" i="56"/>
  <c r="L55" i="56"/>
  <c r="N55" i="56"/>
  <c r="L57" i="56"/>
  <c r="N57" i="56"/>
  <c r="L58" i="56"/>
  <c r="N58" i="56"/>
  <c r="L54" i="56"/>
  <c r="I55" i="56"/>
  <c r="I56" i="56"/>
  <c r="I57" i="56"/>
  <c r="I58" i="56"/>
  <c r="I54" i="56"/>
  <c r="L38" i="56"/>
  <c r="L39" i="56"/>
  <c r="L40" i="56"/>
  <c r="L41" i="56"/>
  <c r="L42" i="56"/>
  <c r="L43" i="56"/>
  <c r="L44" i="56"/>
  <c r="L45" i="56"/>
  <c r="L46" i="56"/>
  <c r="L47" i="56"/>
  <c r="L37" i="56"/>
  <c r="I38" i="56"/>
  <c r="I39" i="56"/>
  <c r="I40" i="56"/>
  <c r="I41" i="56"/>
  <c r="I43" i="56"/>
  <c r="I44" i="56"/>
  <c r="I45" i="56"/>
  <c r="I46" i="56"/>
  <c r="I47" i="56"/>
  <c r="I37" i="56"/>
  <c r="L90" i="56"/>
  <c r="N90" i="56"/>
  <c r="L89" i="56"/>
  <c r="N89" i="56"/>
  <c r="L88" i="56"/>
  <c r="N88" i="56"/>
  <c r="L87" i="56"/>
  <c r="N87" i="56"/>
  <c r="L86" i="56"/>
  <c r="AA58" i="56"/>
  <c r="AC58" i="56"/>
  <c r="AA57" i="56"/>
  <c r="AC57" i="56"/>
  <c r="AA56" i="56"/>
  <c r="AA55" i="56"/>
  <c r="AC55" i="56"/>
  <c r="AA54" i="56"/>
  <c r="M8" i="56"/>
  <c r="H41" i="55"/>
  <c r="M7" i="56"/>
  <c r="L25" i="56"/>
  <c r="N25" i="56"/>
  <c r="L26" i="56"/>
  <c r="N26" i="56"/>
  <c r="L27" i="56"/>
  <c r="N27" i="56"/>
  <c r="L28" i="56"/>
  <c r="N28" i="56"/>
  <c r="L24" i="56"/>
  <c r="L8" i="56"/>
  <c r="L9" i="56"/>
  <c r="L10" i="56"/>
  <c r="L11" i="56"/>
  <c r="L12" i="56"/>
  <c r="L13" i="56"/>
  <c r="L14" i="56"/>
  <c r="L15" i="56"/>
  <c r="L16" i="56"/>
  <c r="L17" i="56"/>
  <c r="L7" i="56"/>
  <c r="I25" i="56"/>
  <c r="I26" i="56"/>
  <c r="I27" i="56"/>
  <c r="I28" i="56"/>
  <c r="I24" i="56"/>
  <c r="I8" i="56"/>
  <c r="I9" i="56"/>
  <c r="I10" i="56"/>
  <c r="I11" i="56"/>
  <c r="I12" i="56"/>
  <c r="I13" i="56"/>
  <c r="I14" i="56"/>
  <c r="I15" i="56"/>
  <c r="I16" i="56"/>
  <c r="I17" i="56"/>
  <c r="I7" i="56"/>
  <c r="J25" i="56"/>
  <c r="J26" i="56"/>
  <c r="J27" i="56"/>
  <c r="J28" i="56"/>
  <c r="J24" i="56"/>
  <c r="J8" i="56"/>
  <c r="J9" i="56"/>
  <c r="G43" i="55"/>
  <c r="K11" i="56"/>
  <c r="J12" i="56"/>
  <c r="K12" i="56"/>
  <c r="J13" i="56"/>
  <c r="J14" i="56"/>
  <c r="J15" i="56"/>
  <c r="G48" i="55"/>
  <c r="J16" i="56"/>
  <c r="J17" i="56"/>
  <c r="D82" i="50"/>
  <c r="D81" i="50"/>
  <c r="D34" i="27"/>
  <c r="AH315" i="38"/>
  <c r="AC11" i="35"/>
  <c r="AE315" i="38"/>
  <c r="Z11" i="35"/>
  <c r="AG315" i="38"/>
  <c r="AB11" i="35"/>
  <c r="AF315" i="38"/>
  <c r="AA11" i="35"/>
  <c r="K8" i="56"/>
  <c r="L69" i="56"/>
  <c r="L68" i="56"/>
  <c r="H68" i="56"/>
  <c r="I69" i="56"/>
  <c r="I68" i="56"/>
  <c r="G68" i="56"/>
  <c r="M40" i="55"/>
  <c r="M39" i="55"/>
  <c r="J68" i="56"/>
  <c r="N40" i="55"/>
  <c r="N39" i="55"/>
  <c r="M68" i="56"/>
  <c r="K14" i="56"/>
  <c r="K9" i="56"/>
  <c r="K16" i="56"/>
  <c r="K17" i="56"/>
  <c r="K13" i="56"/>
  <c r="Y438" i="38"/>
  <c r="I53" i="56"/>
  <c r="L36" i="56"/>
  <c r="X36" i="56"/>
  <c r="N72" i="56"/>
  <c r="K40" i="55"/>
  <c r="K39" i="55"/>
  <c r="Y36" i="56"/>
  <c r="I40" i="55"/>
  <c r="I39" i="55"/>
  <c r="J36" i="56"/>
  <c r="I57" i="55"/>
  <c r="J53" i="56"/>
  <c r="J40" i="55"/>
  <c r="K57" i="55"/>
  <c r="K56" i="55"/>
  <c r="Y53" i="56"/>
  <c r="L40" i="55"/>
  <c r="AC56" i="56"/>
  <c r="AA53" i="56"/>
  <c r="K70" i="56"/>
  <c r="H40" i="55"/>
  <c r="J23" i="56"/>
  <c r="I23" i="56"/>
  <c r="N24" i="56"/>
  <c r="N23" i="56"/>
  <c r="L23" i="56"/>
  <c r="G40" i="55"/>
  <c r="J6" i="56"/>
  <c r="I6" i="56"/>
  <c r="L6" i="56"/>
  <c r="K76" i="56"/>
  <c r="K72" i="56"/>
  <c r="O43" i="55"/>
  <c r="Q43" i="55"/>
  <c r="N70" i="56"/>
  <c r="H295" i="38"/>
  <c r="H382" i="38"/>
  <c r="G382" i="38"/>
  <c r="O48" i="55"/>
  <c r="Q48" i="55"/>
  <c r="AC40" i="56"/>
  <c r="AC39" i="56"/>
  <c r="AC38" i="56"/>
  <c r="Z40" i="56"/>
  <c r="Z42" i="56"/>
  <c r="P41" i="55"/>
  <c r="R41" i="55"/>
  <c r="K40" i="56"/>
  <c r="N7" i="56"/>
  <c r="K44" i="56"/>
  <c r="N8" i="56"/>
  <c r="K27" i="56"/>
  <c r="G60" i="55"/>
  <c r="O60" i="55"/>
  <c r="Q60" i="55"/>
  <c r="Z44" i="56"/>
  <c r="K25" i="56"/>
  <c r="G58" i="55"/>
  <c r="O58" i="55"/>
  <c r="Q58" i="55"/>
  <c r="G57" i="55"/>
  <c r="K28" i="56"/>
  <c r="G61" i="55"/>
  <c r="L85" i="56"/>
  <c r="I42" i="56"/>
  <c r="K42" i="56"/>
  <c r="H85" i="56"/>
  <c r="K58" i="56"/>
  <c r="I61" i="55"/>
  <c r="K26" i="56"/>
  <c r="G59" i="55"/>
  <c r="O59" i="55"/>
  <c r="Q59" i="55"/>
  <c r="I85" i="56"/>
  <c r="N71" i="56"/>
  <c r="K43" i="56"/>
  <c r="AA44" i="56"/>
  <c r="AA36" i="56"/>
  <c r="K79" i="56"/>
  <c r="G45" i="55"/>
  <c r="O45" i="55"/>
  <c r="K87" i="56"/>
  <c r="G44" i="55"/>
  <c r="O44" i="55"/>
  <c r="K57" i="56"/>
  <c r="K78" i="56"/>
  <c r="K55" i="56"/>
  <c r="AC47" i="56"/>
  <c r="K77" i="56"/>
  <c r="L56" i="56"/>
  <c r="N56" i="56"/>
  <c r="K56" i="56"/>
  <c r="N73" i="56"/>
  <c r="K7" i="56"/>
  <c r="K10" i="56"/>
  <c r="X55" i="56"/>
  <c r="X53" i="56"/>
  <c r="Z58" i="56"/>
  <c r="N79" i="56"/>
  <c r="G50" i="55"/>
  <c r="O50" i="55"/>
  <c r="Q50" i="55"/>
  <c r="G42" i="55"/>
  <c r="O42" i="55"/>
  <c r="Q42" i="55"/>
  <c r="K47" i="56"/>
  <c r="K39" i="56"/>
  <c r="Z57" i="56"/>
  <c r="N78" i="56"/>
  <c r="G49" i="55"/>
  <c r="O49" i="55"/>
  <c r="Q49" i="55"/>
  <c r="G41" i="55"/>
  <c r="O41" i="55"/>
  <c r="Q41" i="55"/>
  <c r="K46" i="56"/>
  <c r="K38" i="56"/>
  <c r="N38" i="56"/>
  <c r="Z56" i="56"/>
  <c r="G85" i="56"/>
  <c r="K54" i="56"/>
  <c r="K73" i="56"/>
  <c r="N76" i="56"/>
  <c r="K90" i="56"/>
  <c r="G47" i="55"/>
  <c r="O47" i="55"/>
  <c r="Q47" i="55"/>
  <c r="K89" i="56"/>
  <c r="G46" i="55"/>
  <c r="O46" i="55"/>
  <c r="K88" i="56"/>
  <c r="J85" i="56"/>
  <c r="K86" i="56"/>
  <c r="N77" i="56"/>
  <c r="N69" i="56"/>
  <c r="K75" i="56"/>
  <c r="K74" i="56"/>
  <c r="K71" i="56"/>
  <c r="AC42" i="56"/>
  <c r="AC37" i="56"/>
  <c r="Z54" i="56"/>
  <c r="N74" i="56"/>
  <c r="N75" i="56"/>
  <c r="Z47" i="56"/>
  <c r="Z46" i="56"/>
  <c r="Z38" i="56"/>
  <c r="Z45" i="56"/>
  <c r="Z43" i="56"/>
  <c r="Z41" i="56"/>
  <c r="Z39" i="56"/>
  <c r="Z37" i="56"/>
  <c r="N37" i="56"/>
  <c r="K45" i="56"/>
  <c r="K41" i="56"/>
  <c r="N86" i="56"/>
  <c r="N85" i="56"/>
  <c r="AC54" i="56"/>
  <c r="K37" i="56"/>
  <c r="N54" i="56"/>
  <c r="K24" i="56"/>
  <c r="K15" i="56"/>
  <c r="G20" i="30"/>
  <c r="T49" i="55"/>
  <c r="K69" i="56"/>
  <c r="K68" i="56"/>
  <c r="Q45" i="55"/>
  <c r="T47" i="55"/>
  <c r="U47" i="55"/>
  <c r="N68" i="56"/>
  <c r="T45" i="55"/>
  <c r="U45" i="55"/>
  <c r="Q44" i="55"/>
  <c r="T44" i="55"/>
  <c r="U44" i="55"/>
  <c r="Q46" i="55"/>
  <c r="L53" i="56"/>
  <c r="N53" i="56"/>
  <c r="I36" i="56"/>
  <c r="I56" i="55"/>
  <c r="AC53" i="56"/>
  <c r="Z36" i="56"/>
  <c r="K36" i="56"/>
  <c r="K53" i="56"/>
  <c r="O57" i="55"/>
  <c r="G56" i="55"/>
  <c r="P40" i="55"/>
  <c r="O40" i="55"/>
  <c r="G39" i="55"/>
  <c r="K23" i="56"/>
  <c r="K6" i="56"/>
  <c r="Z55" i="56"/>
  <c r="Z53" i="56"/>
  <c r="O61" i="55"/>
  <c r="K85" i="56"/>
  <c r="P2350" i="1"/>
  <c r="P2351" i="1"/>
  <c r="P2352" i="1"/>
  <c r="P2353" i="1"/>
  <c r="P2354" i="1"/>
  <c r="P2355" i="1"/>
  <c r="P2356" i="1"/>
  <c r="P2357" i="1"/>
  <c r="P2358" i="1"/>
  <c r="P2359" i="1"/>
  <c r="P2360" i="1"/>
  <c r="P2361" i="1"/>
  <c r="P2362" i="1"/>
  <c r="P2363" i="1"/>
  <c r="P2364" i="1"/>
  <c r="P2365" i="1"/>
  <c r="P2366" i="1"/>
  <c r="P2367" i="1"/>
  <c r="P2368" i="1"/>
  <c r="P2369" i="1"/>
  <c r="P2370" i="1"/>
  <c r="M12" i="56"/>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M42" i="56"/>
  <c r="P2423" i="1"/>
  <c r="P2424" i="1"/>
  <c r="P2425" i="1"/>
  <c r="P2426" i="1"/>
  <c r="P2427" i="1"/>
  <c r="P2428" i="1"/>
  <c r="P2429" i="1"/>
  <c r="P2430" i="1"/>
  <c r="P2431" i="1"/>
  <c r="P2432" i="1"/>
  <c r="P2433" i="1"/>
  <c r="P2434" i="1"/>
  <c r="M46" i="56"/>
  <c r="P2435" i="1"/>
  <c r="P2436" i="1"/>
  <c r="P2437" i="1"/>
  <c r="P2438" i="1"/>
  <c r="P2439" i="1"/>
  <c r="P2440" i="1"/>
  <c r="P2441" i="1"/>
  <c r="P2442" i="1"/>
  <c r="P2443" i="1"/>
  <c r="P2444" i="1"/>
  <c r="P2445" i="1"/>
  <c r="P2446" i="1"/>
  <c r="P2447" i="1"/>
  <c r="P2448" i="1"/>
  <c r="P2449" i="1"/>
  <c r="P2450" i="1"/>
  <c r="P2451" i="1"/>
  <c r="P2452" i="1"/>
  <c r="P2453" i="1"/>
  <c r="P2454" i="1"/>
  <c r="P2455" i="1"/>
  <c r="AB46" i="56"/>
  <c r="P2456" i="1"/>
  <c r="AB43" i="56"/>
  <c r="P2457" i="1"/>
  <c r="P2458" i="1"/>
  <c r="P2459" i="1"/>
  <c r="P2460" i="1"/>
  <c r="Q57" i="55"/>
  <c r="O56" i="55"/>
  <c r="R40" i="55"/>
  <c r="Q40" i="55"/>
  <c r="Q39" i="55"/>
  <c r="O39" i="55"/>
  <c r="AB44" i="56"/>
  <c r="L47" i="55"/>
  <c r="M13" i="56"/>
  <c r="H46" i="55"/>
  <c r="AB41" i="56"/>
  <c r="M47" i="56"/>
  <c r="J50" i="55"/>
  <c r="M16" i="56"/>
  <c r="H49" i="55"/>
  <c r="M45" i="56"/>
  <c r="N45" i="56"/>
  <c r="H45" i="55"/>
  <c r="N12" i="56"/>
  <c r="M39" i="56"/>
  <c r="AB45" i="56"/>
  <c r="L46" i="55"/>
  <c r="AC43" i="56"/>
  <c r="L49" i="55"/>
  <c r="AC46" i="56"/>
  <c r="J49" i="55"/>
  <c r="N46" i="56"/>
  <c r="M44" i="56"/>
  <c r="J47" i="55"/>
  <c r="M43" i="56"/>
  <c r="N43" i="56"/>
  <c r="M41" i="56"/>
  <c r="J44" i="55"/>
  <c r="M40" i="56"/>
  <c r="J45" i="55"/>
  <c r="N42" i="56"/>
  <c r="Q61" i="55"/>
  <c r="X57" i="9"/>
  <c r="G43" i="9"/>
  <c r="H38" i="9"/>
  <c r="J35" i="9"/>
  <c r="G34" i="9"/>
  <c r="J33" i="9"/>
  <c r="G33" i="9"/>
  <c r="K29" i="9"/>
  <c r="K30" i="9"/>
  <c r="K31" i="9"/>
  <c r="K32" i="9"/>
  <c r="K33" i="9"/>
  <c r="K34" i="9"/>
  <c r="K35" i="9"/>
  <c r="K36" i="9"/>
  <c r="K37" i="9"/>
  <c r="G14" i="9"/>
  <c r="G13" i="9"/>
  <c r="G12" i="9"/>
  <c r="G10" i="9"/>
  <c r="H9" i="9"/>
  <c r="J9" i="9"/>
  <c r="J10" i="9"/>
  <c r="J11" i="9"/>
  <c r="J12" i="9"/>
  <c r="J13" i="9"/>
  <c r="J14" i="9"/>
  <c r="J15" i="9"/>
  <c r="J16" i="9"/>
  <c r="G9" i="9"/>
  <c r="G8" i="9"/>
  <c r="G7" i="9"/>
  <c r="G6" i="9"/>
  <c r="I3" i="9"/>
  <c r="I4" i="9"/>
  <c r="I5" i="9"/>
  <c r="I6" i="9"/>
  <c r="I7" i="9"/>
  <c r="I8" i="9"/>
  <c r="J2" i="9"/>
  <c r="J3" i="9"/>
  <c r="J4" i="9"/>
  <c r="J5" i="9"/>
  <c r="J6" i="9"/>
  <c r="J7" i="9"/>
  <c r="J8" i="9"/>
  <c r="L44" i="55"/>
  <c r="AB36" i="56"/>
  <c r="M36" i="56"/>
  <c r="Q56" i="55"/>
  <c r="P45" i="55"/>
  <c r="R45" i="55"/>
  <c r="AC44" i="56"/>
  <c r="AC41" i="56"/>
  <c r="N13" i="56"/>
  <c r="N47" i="56"/>
  <c r="J48" i="55"/>
  <c r="N16" i="56"/>
  <c r="J42" i="55"/>
  <c r="N39" i="56"/>
  <c r="L48" i="55"/>
  <c r="AC45" i="56"/>
  <c r="P49" i="55"/>
  <c r="R49" i="55"/>
  <c r="J46" i="55"/>
  <c r="P46" i="55"/>
  <c r="R46" i="55"/>
  <c r="N44" i="56"/>
  <c r="N41" i="56"/>
  <c r="N40" i="56"/>
  <c r="J43" i="55"/>
  <c r="I9" i="9"/>
  <c r="I10" i="9"/>
  <c r="I11" i="9"/>
  <c r="I12" i="9"/>
  <c r="I13" i="9"/>
  <c r="I14" i="9"/>
  <c r="I15" i="9"/>
  <c r="I16" i="9"/>
  <c r="U57" i="9"/>
  <c r="K38" i="9"/>
  <c r="K39" i="9"/>
  <c r="K40" i="9"/>
  <c r="K41" i="9"/>
  <c r="K42" i="9"/>
  <c r="AC36" i="56"/>
  <c r="L39" i="55"/>
  <c r="N36" i="56"/>
  <c r="J39" i="55"/>
  <c r="K43" i="9"/>
  <c r="T55" i="9"/>
  <c r="AG142" i="40"/>
  <c r="K44" i="9"/>
  <c r="U55" i="9"/>
  <c r="K45" i="9"/>
  <c r="V55" i="9"/>
  <c r="W55" i="9"/>
  <c r="X55" i="9"/>
  <c r="Y55" i="9"/>
  <c r="Z55" i="9"/>
  <c r="AA55" i="9"/>
  <c r="AB55" i="9"/>
  <c r="AC55" i="9"/>
  <c r="AD55" i="9"/>
  <c r="K46" i="54"/>
  <c r="K45" i="54"/>
  <c r="K44" i="54"/>
  <c r="K43" i="54"/>
  <c r="Q1" i="54"/>
  <c r="M45" i="54"/>
  <c r="M43" i="54"/>
  <c r="M44" i="54"/>
  <c r="M46" i="54"/>
  <c r="M38" i="54"/>
  <c r="M39" i="54"/>
  <c r="M40" i="54"/>
  <c r="M37" i="54"/>
  <c r="M47" i="54"/>
  <c r="M41" i="54"/>
  <c r="M49" i="54"/>
  <c r="G79" i="53"/>
  <c r="F79" i="53"/>
  <c r="E79" i="53"/>
  <c r="D79" i="53"/>
  <c r="C79" i="53"/>
  <c r="H78" i="53"/>
  <c r="Q66" i="53"/>
  <c r="G77" i="53"/>
  <c r="F77" i="53"/>
  <c r="E77" i="53"/>
  <c r="D77" i="53"/>
  <c r="C77" i="53"/>
  <c r="H76" i="53"/>
  <c r="Q65" i="53"/>
  <c r="G75" i="53"/>
  <c r="F75" i="53"/>
  <c r="E75" i="53"/>
  <c r="D75" i="53"/>
  <c r="C75" i="53"/>
  <c r="H74" i="53"/>
  <c r="Q62" i="53"/>
  <c r="O73" i="53"/>
  <c r="G73" i="53"/>
  <c r="F73" i="53"/>
  <c r="E73" i="53"/>
  <c r="D73" i="53"/>
  <c r="C73" i="53"/>
  <c r="H72" i="53"/>
  <c r="Q61" i="53"/>
  <c r="G71" i="53"/>
  <c r="F71" i="53"/>
  <c r="E71" i="53"/>
  <c r="D71" i="53"/>
  <c r="C71" i="53"/>
  <c r="H70" i="53"/>
  <c r="Q60" i="53"/>
  <c r="G68" i="53"/>
  <c r="F68" i="53"/>
  <c r="E68" i="53"/>
  <c r="D68" i="53"/>
  <c r="C68" i="53"/>
  <c r="G67" i="53"/>
  <c r="F67" i="53"/>
  <c r="E67" i="53"/>
  <c r="D67" i="53"/>
  <c r="C67" i="53"/>
  <c r="H66" i="53"/>
  <c r="Q59" i="53"/>
  <c r="G65" i="53"/>
  <c r="F65" i="53"/>
  <c r="E65" i="53"/>
  <c r="D65" i="53"/>
  <c r="C65" i="53"/>
  <c r="H64" i="53"/>
  <c r="Q64" i="53"/>
  <c r="G63" i="53"/>
  <c r="F63" i="53"/>
  <c r="E63" i="53"/>
  <c r="D63" i="53"/>
  <c r="C63" i="53"/>
  <c r="H61" i="53"/>
  <c r="H60" i="53"/>
  <c r="Q63" i="53"/>
  <c r="G59" i="53"/>
  <c r="F59" i="53"/>
  <c r="E59" i="53"/>
  <c r="D59" i="53"/>
  <c r="C59" i="53"/>
  <c r="Q58" i="53"/>
  <c r="H58" i="53"/>
  <c r="Q57" i="53"/>
  <c r="G57" i="53"/>
  <c r="F57" i="53"/>
  <c r="E57" i="53"/>
  <c r="D57" i="53"/>
  <c r="C57" i="53"/>
  <c r="H56" i="53"/>
  <c r="Q56" i="53"/>
  <c r="G54" i="53"/>
  <c r="F54" i="53"/>
  <c r="F80" i="53"/>
  <c r="U58" i="53"/>
  <c r="V58" i="53"/>
  <c r="E54" i="53"/>
  <c r="D54" i="53"/>
  <c r="C54" i="53"/>
  <c r="O46" i="53"/>
  <c r="O45" i="53"/>
  <c r="O44" i="53"/>
  <c r="O43" i="53"/>
  <c r="I30" i="53"/>
  <c r="H30" i="53"/>
  <c r="G30" i="53"/>
  <c r="F30" i="53"/>
  <c r="E30" i="53"/>
  <c r="D30" i="53"/>
  <c r="I28" i="53"/>
  <c r="H28" i="53"/>
  <c r="G28" i="53"/>
  <c r="F28" i="53"/>
  <c r="E28" i="53"/>
  <c r="D28" i="53"/>
  <c r="I26" i="53"/>
  <c r="H26" i="53"/>
  <c r="G26" i="53"/>
  <c r="F26" i="53"/>
  <c r="E26" i="53"/>
  <c r="D26" i="53"/>
  <c r="H24" i="53"/>
  <c r="G24" i="53"/>
  <c r="F24" i="53"/>
  <c r="E24" i="53"/>
  <c r="D24" i="53"/>
  <c r="I22" i="53"/>
  <c r="H22" i="53"/>
  <c r="G22" i="53"/>
  <c r="F22" i="53"/>
  <c r="E22" i="53"/>
  <c r="D22" i="53"/>
  <c r="C20" i="53"/>
  <c r="I19" i="53"/>
  <c r="H19" i="53"/>
  <c r="G19" i="53"/>
  <c r="F19" i="53"/>
  <c r="E19" i="53"/>
  <c r="D19" i="53"/>
  <c r="C19" i="53"/>
  <c r="I18" i="53"/>
  <c r="H18" i="53"/>
  <c r="G18" i="53"/>
  <c r="F18" i="53"/>
  <c r="E18" i="53"/>
  <c r="D18" i="53"/>
  <c r="I16" i="53"/>
  <c r="H16" i="53"/>
  <c r="G16" i="53"/>
  <c r="F16" i="53"/>
  <c r="E16" i="53"/>
  <c r="D16" i="53"/>
  <c r="I14" i="53"/>
  <c r="H14" i="53"/>
  <c r="G14" i="53"/>
  <c r="F14" i="53"/>
  <c r="E14" i="53"/>
  <c r="D14" i="53"/>
  <c r="I12" i="53"/>
  <c r="H12" i="53"/>
  <c r="G12" i="53"/>
  <c r="F12" i="53"/>
  <c r="E12" i="53"/>
  <c r="D12" i="53"/>
  <c r="P10" i="53"/>
  <c r="I10" i="53"/>
  <c r="H10" i="53"/>
  <c r="G10" i="53"/>
  <c r="F10" i="53"/>
  <c r="E10" i="53"/>
  <c r="D10" i="53"/>
  <c r="O9" i="53"/>
  <c r="U22" i="53"/>
  <c r="O8" i="53"/>
  <c r="U21" i="53"/>
  <c r="I8" i="53"/>
  <c r="H8" i="53"/>
  <c r="G8" i="53"/>
  <c r="F8" i="53"/>
  <c r="E8" i="53"/>
  <c r="D8" i="53"/>
  <c r="O7" i="53"/>
  <c r="U20" i="53"/>
  <c r="O6" i="53"/>
  <c r="C6" i="53"/>
  <c r="O5" i="53"/>
  <c r="U18" i="53"/>
  <c r="I5" i="53"/>
  <c r="H5" i="53"/>
  <c r="G5" i="53"/>
  <c r="F5" i="53"/>
  <c r="E5" i="53"/>
  <c r="D5" i="53"/>
  <c r="C5" i="53"/>
  <c r="C31" i="53"/>
  <c r="G80" i="53"/>
  <c r="U59" i="53"/>
  <c r="V59" i="53"/>
  <c r="F6" i="53"/>
  <c r="C55" i="53"/>
  <c r="E31" i="53"/>
  <c r="J14" i="53"/>
  <c r="P15" i="53"/>
  <c r="H59" i="53"/>
  <c r="E6" i="53"/>
  <c r="D6" i="53"/>
  <c r="E20" i="53"/>
  <c r="E69" i="53"/>
  <c r="H73" i="53"/>
  <c r="H79" i="53"/>
  <c r="I31" i="53"/>
  <c r="J12" i="53"/>
  <c r="P20" i="53"/>
  <c r="G20" i="53"/>
  <c r="H31" i="53"/>
  <c r="J8" i="53"/>
  <c r="P13" i="53"/>
  <c r="H67" i="53"/>
  <c r="H6" i="53"/>
  <c r="Q67" i="53"/>
  <c r="G69" i="53"/>
  <c r="D69" i="53"/>
  <c r="J24" i="53"/>
  <c r="P18" i="53"/>
  <c r="G31" i="53"/>
  <c r="J18" i="53"/>
  <c r="P16" i="53"/>
  <c r="H54" i="53"/>
  <c r="H65" i="53"/>
  <c r="F31" i="53"/>
  <c r="J10" i="53"/>
  <c r="P14" i="53"/>
  <c r="J28" i="53"/>
  <c r="P22" i="53"/>
  <c r="I20" i="53"/>
  <c r="D80" i="53"/>
  <c r="U56" i="53"/>
  <c r="V56" i="53"/>
  <c r="H63" i="53"/>
  <c r="F20" i="53"/>
  <c r="F32" i="53"/>
  <c r="U14" i="53"/>
  <c r="E80" i="53"/>
  <c r="U57" i="53"/>
  <c r="V57" i="53"/>
  <c r="D55" i="53"/>
  <c r="H75" i="53"/>
  <c r="H71" i="53"/>
  <c r="J16" i="53"/>
  <c r="P21" i="53"/>
  <c r="H57" i="53"/>
  <c r="E55" i="53"/>
  <c r="C69" i="53"/>
  <c r="D31" i="53"/>
  <c r="G6" i="53"/>
  <c r="D20" i="53"/>
  <c r="P43" i="53"/>
  <c r="V22" i="53"/>
  <c r="F55" i="53"/>
  <c r="H68" i="53"/>
  <c r="C32" i="53"/>
  <c r="J30" i="53"/>
  <c r="P23" i="53"/>
  <c r="H20" i="53"/>
  <c r="H32" i="53"/>
  <c r="U16" i="53"/>
  <c r="U19" i="53"/>
  <c r="O10" i="53"/>
  <c r="J26" i="53"/>
  <c r="P19" i="53"/>
  <c r="I6" i="53"/>
  <c r="J22" i="53"/>
  <c r="P17" i="53"/>
  <c r="G55" i="53"/>
  <c r="H77" i="53"/>
  <c r="C80" i="53"/>
  <c r="F69" i="53"/>
  <c r="W15" i="37"/>
  <c r="AH15" i="37"/>
  <c r="W4" i="37"/>
  <c r="AH4" i="37"/>
  <c r="AC34" i="36"/>
  <c r="AB34" i="36"/>
  <c r="AD29" i="36"/>
  <c r="AD28" i="36"/>
  <c r="AD27" i="36"/>
  <c r="AD26" i="36"/>
  <c r="AD25" i="36"/>
  <c r="AD24" i="36"/>
  <c r="AD23" i="36"/>
  <c r="AD22" i="36"/>
  <c r="AD21" i="36"/>
  <c r="AD20" i="36"/>
  <c r="AD19" i="36"/>
  <c r="W20" i="36"/>
  <c r="X20" i="36"/>
  <c r="W21" i="36"/>
  <c r="X21" i="36"/>
  <c r="W22" i="36"/>
  <c r="X22" i="36"/>
  <c r="W23" i="36"/>
  <c r="X23" i="36"/>
  <c r="W24" i="36"/>
  <c r="X24" i="36"/>
  <c r="W25" i="36"/>
  <c r="X25" i="36"/>
  <c r="W26" i="36"/>
  <c r="X26" i="36"/>
  <c r="W27" i="36"/>
  <c r="X27" i="36"/>
  <c r="W28" i="36"/>
  <c r="X28" i="36"/>
  <c r="W29" i="36"/>
  <c r="X29" i="36"/>
  <c r="W19" i="36"/>
  <c r="X19" i="36"/>
  <c r="E81" i="53"/>
  <c r="C81" i="53"/>
  <c r="E32" i="53"/>
  <c r="U13" i="53"/>
  <c r="V19" i="53"/>
  <c r="G32" i="53"/>
  <c r="U15" i="53"/>
  <c r="V15" i="53"/>
  <c r="V16" i="53"/>
  <c r="D32" i="53"/>
  <c r="U12" i="53"/>
  <c r="V12" i="53"/>
  <c r="D81" i="53"/>
  <c r="V18" i="53"/>
  <c r="V14" i="53"/>
  <c r="H69" i="53"/>
  <c r="V13" i="53"/>
  <c r="I32" i="53"/>
  <c r="U17" i="53"/>
  <c r="V17" i="53"/>
  <c r="H55" i="53"/>
  <c r="G81" i="53"/>
  <c r="V20" i="53"/>
  <c r="J20" i="53"/>
  <c r="V21" i="53"/>
  <c r="J6" i="53"/>
  <c r="H80" i="53"/>
  <c r="U55" i="53"/>
  <c r="V55" i="53"/>
  <c r="F81" i="53"/>
  <c r="P24" i="53"/>
  <c r="Q15" i="53"/>
  <c r="R15" i="53"/>
  <c r="Q16" i="53"/>
  <c r="R16" i="53"/>
  <c r="M37" i="53"/>
  <c r="Q21" i="53"/>
  <c r="R21" i="53"/>
  <c r="Q14" i="53"/>
  <c r="R14" i="53"/>
  <c r="Q22" i="53"/>
  <c r="R22" i="53"/>
  <c r="Q13" i="53"/>
  <c r="M40" i="53"/>
  <c r="Q20" i="53"/>
  <c r="R20" i="53"/>
  <c r="M39" i="53"/>
  <c r="Q18" i="53"/>
  <c r="R18" i="53"/>
  <c r="M38" i="53"/>
  <c r="Q23" i="53"/>
  <c r="R23" i="53"/>
  <c r="Q17" i="53"/>
  <c r="R17" i="53"/>
  <c r="Q19" i="53"/>
  <c r="R19" i="53"/>
  <c r="AD34" i="36"/>
  <c r="H81" i="53"/>
  <c r="J32" i="53"/>
  <c r="M43" i="53"/>
  <c r="M41" i="53"/>
  <c r="M73" i="53"/>
  <c r="M76" i="53"/>
  <c r="M74" i="53"/>
  <c r="M75" i="53"/>
  <c r="Q24" i="53"/>
  <c r="R13" i="53"/>
  <c r="R24" i="53"/>
  <c r="M46" i="53"/>
  <c r="M45" i="53"/>
  <c r="G6" i="30"/>
  <c r="M44" i="53"/>
  <c r="M47" i="53"/>
  <c r="M77" i="53"/>
  <c r="M49" i="53"/>
  <c r="P2349" i="1"/>
  <c r="P2348" i="1"/>
  <c r="M10" i="56"/>
  <c r="P2347" i="1"/>
  <c r="M17" i="56"/>
  <c r="P2346" i="1"/>
  <c r="P2345" i="1"/>
  <c r="M14" i="56"/>
  <c r="P2344" i="1"/>
  <c r="M15" i="56"/>
  <c r="P2343" i="1"/>
  <c r="M9" i="56"/>
  <c r="P2342" i="1"/>
  <c r="P2341" i="1"/>
  <c r="M11" i="56"/>
  <c r="P2340" i="1"/>
  <c r="P2339" i="1"/>
  <c r="P2338" i="1"/>
  <c r="P2337" i="1"/>
  <c r="P2336" i="1"/>
  <c r="P2335" i="1"/>
  <c r="P2334" i="1"/>
  <c r="P2333" i="1"/>
  <c r="P2332" i="1"/>
  <c r="P2331" i="1"/>
  <c r="P2330" i="1"/>
  <c r="P2329" i="1"/>
  <c r="P2328" i="1"/>
  <c r="P2327" i="1"/>
  <c r="P2326" i="1"/>
  <c r="P2325" i="1"/>
  <c r="P2324" i="1"/>
  <c r="P2323" i="1"/>
  <c r="P2322" i="1"/>
  <c r="P2321" i="1"/>
  <c r="P2320" i="1"/>
  <c r="P2319" i="1"/>
  <c r="P2318" i="1"/>
  <c r="P2317" i="1"/>
  <c r="P2316" i="1"/>
  <c r="P2315" i="1"/>
  <c r="P2314" i="1"/>
  <c r="P2313" i="1"/>
  <c r="P2312" i="1"/>
  <c r="P2311" i="1"/>
  <c r="P2310" i="1"/>
  <c r="P2309" i="1"/>
  <c r="P2308" i="1"/>
  <c r="P2307" i="1"/>
  <c r="P2306" i="1"/>
  <c r="P2305" i="1"/>
  <c r="P2304" i="1"/>
  <c r="P2303" i="1"/>
  <c r="P2302" i="1"/>
  <c r="P2301" i="1"/>
  <c r="P2300" i="1"/>
  <c r="P2299" i="1"/>
  <c r="P2298" i="1"/>
  <c r="P2297" i="1"/>
  <c r="P2296" i="1"/>
  <c r="P2295" i="1"/>
  <c r="P2294" i="1"/>
  <c r="P2293" i="1"/>
  <c r="P2292" i="1"/>
  <c r="P2291" i="1"/>
  <c r="P2290" i="1"/>
  <c r="P2289" i="1"/>
  <c r="P2288" i="1"/>
  <c r="P2287" i="1"/>
  <c r="P2286" i="1"/>
  <c r="P2285" i="1"/>
  <c r="P2284" i="1"/>
  <c r="P2283" i="1"/>
  <c r="P2282" i="1"/>
  <c r="P2281" i="1"/>
  <c r="P2280" i="1"/>
  <c r="P2279" i="1"/>
  <c r="P2278" i="1"/>
  <c r="P2277" i="1"/>
  <c r="P2276" i="1"/>
  <c r="P2275" i="1"/>
  <c r="P2274" i="1"/>
  <c r="P2273" i="1"/>
  <c r="P2272" i="1"/>
  <c r="P2271" i="1"/>
  <c r="P2270" i="1"/>
  <c r="P2269" i="1"/>
  <c r="P2268" i="1"/>
  <c r="P2267" i="1"/>
  <c r="P2266" i="1"/>
  <c r="P2265" i="1"/>
  <c r="P2264" i="1"/>
  <c r="P2263" i="1"/>
  <c r="P2262" i="1"/>
  <c r="P2261" i="1"/>
  <c r="P2260" i="1"/>
  <c r="P2259" i="1"/>
  <c r="P2258" i="1"/>
  <c r="P2257" i="1"/>
  <c r="P2256" i="1"/>
  <c r="P2255" i="1"/>
  <c r="P2254" i="1"/>
  <c r="P2253" i="1"/>
  <c r="P2252" i="1"/>
  <c r="P2251" i="1"/>
  <c r="P2250" i="1"/>
  <c r="P2249" i="1"/>
  <c r="P2248" i="1"/>
  <c r="P2247" i="1"/>
  <c r="P2246" i="1"/>
  <c r="P2245" i="1"/>
  <c r="P2244" i="1"/>
  <c r="P2243" i="1"/>
  <c r="P2242" i="1"/>
  <c r="P2241" i="1"/>
  <c r="P2240" i="1"/>
  <c r="P2239" i="1"/>
  <c r="P2238" i="1"/>
  <c r="P2237" i="1"/>
  <c r="P2236" i="1"/>
  <c r="P2235" i="1"/>
  <c r="P2234" i="1"/>
  <c r="P2233" i="1"/>
  <c r="P2232" i="1"/>
  <c r="P2231" i="1"/>
  <c r="P2230" i="1"/>
  <c r="P2229" i="1"/>
  <c r="P2228" i="1"/>
  <c r="P2227" i="1"/>
  <c r="P2226" i="1"/>
  <c r="P2225" i="1"/>
  <c r="P2224" i="1"/>
  <c r="M6" i="56"/>
  <c r="H48" i="55"/>
  <c r="P48" i="55"/>
  <c r="R48" i="55"/>
  <c r="N15" i="56"/>
  <c r="H47" i="55"/>
  <c r="P47" i="55"/>
  <c r="R47" i="55"/>
  <c r="N14" i="56"/>
  <c r="H50" i="55"/>
  <c r="P50" i="55"/>
  <c r="R50" i="55"/>
  <c r="N17" i="56"/>
  <c r="H43" i="55"/>
  <c r="P43" i="55"/>
  <c r="N10" i="56"/>
  <c r="H44" i="55"/>
  <c r="P44" i="55"/>
  <c r="R44" i="55"/>
  <c r="N11" i="56"/>
  <c r="H42" i="55"/>
  <c r="N9" i="56"/>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172" i="1"/>
  <c r="P2173" i="1"/>
  <c r="H39" i="55"/>
  <c r="N6" i="56"/>
  <c r="R43" i="55"/>
  <c r="P42" i="55"/>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R42" i="55"/>
  <c r="R39" i="55"/>
  <c r="P39" i="55"/>
  <c r="V36" i="27"/>
  <c r="W36" i="27"/>
  <c r="X36" i="27"/>
  <c r="Y36" i="27"/>
  <c r="Z36" i="27"/>
  <c r="V37" i="27"/>
  <c r="W37" i="27"/>
  <c r="X37" i="27"/>
  <c r="Y37" i="27"/>
  <c r="Z37" i="27"/>
  <c r="V38" i="27"/>
  <c r="W38" i="27"/>
  <c r="X38" i="27"/>
  <c r="Y38" i="27"/>
  <c r="Z38" i="27"/>
  <c r="V39" i="27"/>
  <c r="W39" i="27"/>
  <c r="X39" i="27"/>
  <c r="Y39" i="27"/>
  <c r="Z39" i="27"/>
  <c r="V40" i="27"/>
  <c r="W40" i="27"/>
  <c r="X40" i="27"/>
  <c r="Y40" i="27"/>
  <c r="Z40" i="27"/>
  <c r="G79" i="52"/>
  <c r="F79" i="52"/>
  <c r="E79" i="52"/>
  <c r="D79" i="52"/>
  <c r="C79" i="52"/>
  <c r="H78" i="52"/>
  <c r="Q66" i="52"/>
  <c r="G77" i="52"/>
  <c r="F77" i="52"/>
  <c r="E77" i="52"/>
  <c r="D77" i="52"/>
  <c r="C77" i="52"/>
  <c r="H76" i="52"/>
  <c r="Q65" i="52"/>
  <c r="G75" i="52"/>
  <c r="F75" i="52"/>
  <c r="E75" i="52"/>
  <c r="D75" i="52"/>
  <c r="C75" i="52"/>
  <c r="H74" i="52"/>
  <c r="Q62" i="52"/>
  <c r="O73" i="52"/>
  <c r="G73" i="52"/>
  <c r="F73" i="52"/>
  <c r="E73" i="52"/>
  <c r="D73" i="52"/>
  <c r="C73" i="52"/>
  <c r="H72" i="52"/>
  <c r="Q61" i="52"/>
  <c r="G71" i="52"/>
  <c r="F71" i="52"/>
  <c r="E71" i="52"/>
  <c r="D71" i="52"/>
  <c r="C71" i="52"/>
  <c r="H70" i="52"/>
  <c r="Q60" i="52"/>
  <c r="G68" i="52"/>
  <c r="F68" i="52"/>
  <c r="E68" i="52"/>
  <c r="D68" i="52"/>
  <c r="C68" i="52"/>
  <c r="G67" i="52"/>
  <c r="F67" i="52"/>
  <c r="E67" i="52"/>
  <c r="D67" i="52"/>
  <c r="C67" i="52"/>
  <c r="H66" i="52"/>
  <c r="Q59" i="52"/>
  <c r="G65" i="52"/>
  <c r="F65" i="52"/>
  <c r="E65" i="52"/>
  <c r="D65" i="52"/>
  <c r="C65" i="52"/>
  <c r="H64" i="52"/>
  <c r="Q64" i="52"/>
  <c r="G63" i="52"/>
  <c r="F63" i="52"/>
  <c r="E63" i="52"/>
  <c r="D63" i="52"/>
  <c r="C63" i="52"/>
  <c r="H61" i="52"/>
  <c r="H60" i="52"/>
  <c r="Q63" i="52"/>
  <c r="G59" i="52"/>
  <c r="F59" i="52"/>
  <c r="E59" i="52"/>
  <c r="D59" i="52"/>
  <c r="C59" i="52"/>
  <c r="Q58" i="52"/>
  <c r="H58" i="52"/>
  <c r="Q57" i="52"/>
  <c r="G57" i="52"/>
  <c r="F57" i="52"/>
  <c r="E57" i="52"/>
  <c r="D57" i="52"/>
  <c r="C57" i="52"/>
  <c r="Q56" i="52"/>
  <c r="G54" i="52"/>
  <c r="F54" i="52"/>
  <c r="E54" i="52"/>
  <c r="D54" i="52"/>
  <c r="C54" i="52"/>
  <c r="O46" i="52"/>
  <c r="O45" i="52"/>
  <c r="O44" i="52"/>
  <c r="O43" i="52"/>
  <c r="I30" i="52"/>
  <c r="H30" i="52"/>
  <c r="G30" i="52"/>
  <c r="F30" i="52"/>
  <c r="E30" i="52"/>
  <c r="D30" i="52"/>
  <c r="I28" i="52"/>
  <c r="H28" i="52"/>
  <c r="G28" i="52"/>
  <c r="F28" i="52"/>
  <c r="E28" i="52"/>
  <c r="D28" i="52"/>
  <c r="I26" i="52"/>
  <c r="H26" i="52"/>
  <c r="G26" i="52"/>
  <c r="F26" i="52"/>
  <c r="E26" i="52"/>
  <c r="D26" i="52"/>
  <c r="I24" i="52"/>
  <c r="H24" i="52"/>
  <c r="G24" i="52"/>
  <c r="F24" i="52"/>
  <c r="E24" i="52"/>
  <c r="D24" i="52"/>
  <c r="I22" i="52"/>
  <c r="H22" i="52"/>
  <c r="G22" i="52"/>
  <c r="F22" i="52"/>
  <c r="E22" i="52"/>
  <c r="D22" i="52"/>
  <c r="C20" i="52"/>
  <c r="I19" i="52"/>
  <c r="H19" i="52"/>
  <c r="G19" i="52"/>
  <c r="F19" i="52"/>
  <c r="E19" i="52"/>
  <c r="D19" i="52"/>
  <c r="C19" i="52"/>
  <c r="I18" i="52"/>
  <c r="H18" i="52"/>
  <c r="G18" i="52"/>
  <c r="F18" i="52"/>
  <c r="E18" i="52"/>
  <c r="D18" i="52"/>
  <c r="I16" i="52"/>
  <c r="H16" i="52"/>
  <c r="G16" i="52"/>
  <c r="F16" i="52"/>
  <c r="E16" i="52"/>
  <c r="D16" i="52"/>
  <c r="I14" i="52"/>
  <c r="H14" i="52"/>
  <c r="G14" i="52"/>
  <c r="F14" i="52"/>
  <c r="E14" i="52"/>
  <c r="D14" i="52"/>
  <c r="I12" i="52"/>
  <c r="H12" i="52"/>
  <c r="G12" i="52"/>
  <c r="F12" i="52"/>
  <c r="E12" i="52"/>
  <c r="D12" i="52"/>
  <c r="P10" i="52"/>
  <c r="I10" i="52"/>
  <c r="H10" i="52"/>
  <c r="G10" i="52"/>
  <c r="F10" i="52"/>
  <c r="E10" i="52"/>
  <c r="D10" i="52"/>
  <c r="O9" i="52"/>
  <c r="U22" i="52"/>
  <c r="O8" i="52"/>
  <c r="U21" i="52"/>
  <c r="I8" i="52"/>
  <c r="H8" i="52"/>
  <c r="G8" i="52"/>
  <c r="F8" i="52"/>
  <c r="E8" i="52"/>
  <c r="D8" i="52"/>
  <c r="O7" i="52"/>
  <c r="U20" i="52"/>
  <c r="O6" i="52"/>
  <c r="U19" i="52"/>
  <c r="C6" i="52"/>
  <c r="O5" i="52"/>
  <c r="U18" i="52"/>
  <c r="I5" i="52"/>
  <c r="H5" i="52"/>
  <c r="G5" i="52"/>
  <c r="F5" i="52"/>
  <c r="E5" i="52"/>
  <c r="D5" i="52"/>
  <c r="C5" i="52"/>
  <c r="F53" i="41"/>
  <c r="G53" i="41"/>
  <c r="H53" i="41"/>
  <c r="I53" i="41"/>
  <c r="J53" i="41"/>
  <c r="K53" i="41"/>
  <c r="L53" i="41"/>
  <c r="M53" i="41"/>
  <c r="N53" i="41"/>
  <c r="O53" i="41"/>
  <c r="P53" i="41"/>
  <c r="Q53" i="41"/>
  <c r="R53" i="41"/>
  <c r="S53" i="41"/>
  <c r="F51" i="41"/>
  <c r="G51" i="41"/>
  <c r="H51" i="41"/>
  <c r="I51" i="41"/>
  <c r="J51" i="41"/>
  <c r="K51" i="41"/>
  <c r="L51" i="41"/>
  <c r="M51" i="41"/>
  <c r="N51" i="41"/>
  <c r="O51" i="41"/>
  <c r="P51" i="41"/>
  <c r="Q51" i="41"/>
  <c r="R51" i="41"/>
  <c r="S51" i="41"/>
  <c r="F49" i="41"/>
  <c r="G49" i="41"/>
  <c r="H49" i="41"/>
  <c r="I49" i="41"/>
  <c r="J49" i="41"/>
  <c r="K49" i="41"/>
  <c r="L49" i="41"/>
  <c r="M49" i="41"/>
  <c r="N49" i="41"/>
  <c r="O49" i="41"/>
  <c r="P49" i="41"/>
  <c r="Q49" i="41"/>
  <c r="R49" i="41"/>
  <c r="S49" i="41"/>
  <c r="F47" i="41"/>
  <c r="G47" i="41"/>
  <c r="H47" i="41"/>
  <c r="I47" i="41"/>
  <c r="J47" i="41"/>
  <c r="K47" i="41"/>
  <c r="L47" i="41"/>
  <c r="M47" i="41"/>
  <c r="N47" i="41"/>
  <c r="O47" i="41"/>
  <c r="P47" i="41"/>
  <c r="Q47" i="41"/>
  <c r="R47" i="41"/>
  <c r="S47" i="41"/>
  <c r="F45" i="41"/>
  <c r="G45" i="41"/>
  <c r="H45" i="41"/>
  <c r="I45" i="41"/>
  <c r="J45" i="41"/>
  <c r="K45" i="41"/>
  <c r="L45" i="41"/>
  <c r="M45" i="41"/>
  <c r="N45" i="41"/>
  <c r="O45" i="41"/>
  <c r="P45" i="41"/>
  <c r="Q45" i="41"/>
  <c r="R45" i="41"/>
  <c r="S45" i="41"/>
  <c r="F43" i="41"/>
  <c r="G43" i="41"/>
  <c r="H43" i="41"/>
  <c r="I43" i="41"/>
  <c r="J43" i="41"/>
  <c r="K43" i="41"/>
  <c r="L43" i="41"/>
  <c r="M43" i="41"/>
  <c r="N43" i="41"/>
  <c r="O43" i="41"/>
  <c r="P43" i="41"/>
  <c r="Q43" i="41"/>
  <c r="R43" i="41"/>
  <c r="S43" i="41"/>
  <c r="F41" i="41"/>
  <c r="G41" i="41"/>
  <c r="H41" i="41"/>
  <c r="I41" i="41"/>
  <c r="J41" i="41"/>
  <c r="K41" i="41"/>
  <c r="L41" i="41"/>
  <c r="M41" i="41"/>
  <c r="N41" i="41"/>
  <c r="O41" i="41"/>
  <c r="P41" i="41"/>
  <c r="Q41" i="41"/>
  <c r="R41" i="41"/>
  <c r="S41" i="41"/>
  <c r="F39" i="41"/>
  <c r="G39" i="41"/>
  <c r="H39" i="41"/>
  <c r="I39" i="41"/>
  <c r="J39" i="41"/>
  <c r="K39" i="41"/>
  <c r="L39" i="41"/>
  <c r="M39" i="41"/>
  <c r="N39" i="41"/>
  <c r="O39" i="41"/>
  <c r="P39" i="41"/>
  <c r="Q39" i="41"/>
  <c r="R39" i="41"/>
  <c r="S39" i="41"/>
  <c r="F37" i="41"/>
  <c r="G37" i="41"/>
  <c r="H37" i="41"/>
  <c r="I37" i="41"/>
  <c r="J37" i="41"/>
  <c r="K37" i="41"/>
  <c r="L37" i="41"/>
  <c r="M37" i="41"/>
  <c r="N37" i="41"/>
  <c r="O37" i="41"/>
  <c r="P37" i="41"/>
  <c r="Q37" i="41"/>
  <c r="R37" i="41"/>
  <c r="S37" i="41"/>
  <c r="F35" i="41"/>
  <c r="G35" i="41"/>
  <c r="H35" i="41"/>
  <c r="I35" i="41"/>
  <c r="J35" i="41"/>
  <c r="K35" i="41"/>
  <c r="L35" i="41"/>
  <c r="M35" i="41"/>
  <c r="N35" i="41"/>
  <c r="O35" i="41"/>
  <c r="P35" i="41"/>
  <c r="Q35" i="41"/>
  <c r="R35" i="41"/>
  <c r="S35" i="41"/>
  <c r="F33" i="41"/>
  <c r="G33" i="41"/>
  <c r="H33" i="41"/>
  <c r="I33" i="41"/>
  <c r="J33" i="41"/>
  <c r="K33" i="41"/>
  <c r="L33" i="41"/>
  <c r="M33" i="41"/>
  <c r="N33" i="41"/>
  <c r="O33" i="41"/>
  <c r="P33" i="41"/>
  <c r="Q33" i="41"/>
  <c r="R33" i="41"/>
  <c r="S33" i="41"/>
  <c r="U53" i="41"/>
  <c r="V53" i="41"/>
  <c r="W53" i="41"/>
  <c r="X53" i="41"/>
  <c r="Y53" i="41"/>
  <c r="Z53" i="41"/>
  <c r="AA53" i="41"/>
  <c r="AH53" i="41"/>
  <c r="U51" i="41"/>
  <c r="V51" i="41"/>
  <c r="W51" i="41"/>
  <c r="X51" i="41"/>
  <c r="Y51" i="41"/>
  <c r="Z51" i="41"/>
  <c r="AA51" i="41"/>
  <c r="AH51" i="41"/>
  <c r="U49" i="41"/>
  <c r="V49" i="41"/>
  <c r="W49" i="41"/>
  <c r="X49" i="41"/>
  <c r="Y49" i="41"/>
  <c r="Z49" i="41"/>
  <c r="AA49" i="41"/>
  <c r="AH49" i="41"/>
  <c r="U47" i="41"/>
  <c r="V47" i="41"/>
  <c r="W47" i="41"/>
  <c r="X47" i="41"/>
  <c r="Y47" i="41"/>
  <c r="Z47" i="41"/>
  <c r="AA47" i="41"/>
  <c r="AH47" i="41"/>
  <c r="U45" i="41"/>
  <c r="V45" i="41"/>
  <c r="W45" i="41"/>
  <c r="X45" i="41"/>
  <c r="Y45" i="41"/>
  <c r="Z45" i="41"/>
  <c r="AA45" i="41"/>
  <c r="AH45" i="41"/>
  <c r="U43" i="41"/>
  <c r="V43" i="41"/>
  <c r="W43" i="41"/>
  <c r="X43" i="41"/>
  <c r="Y43" i="41"/>
  <c r="Z43" i="41"/>
  <c r="AA43" i="41"/>
  <c r="AH43" i="41"/>
  <c r="U41" i="41"/>
  <c r="V41" i="41"/>
  <c r="W41" i="41"/>
  <c r="X41" i="41"/>
  <c r="Y41" i="41"/>
  <c r="Z41" i="41"/>
  <c r="AA41" i="41"/>
  <c r="AH41" i="41"/>
  <c r="T53" i="41"/>
  <c r="T51" i="41"/>
  <c r="T49" i="41"/>
  <c r="T47" i="41"/>
  <c r="T45" i="41"/>
  <c r="T43" i="41"/>
  <c r="T41" i="41"/>
  <c r="U39" i="41"/>
  <c r="V39" i="41"/>
  <c r="W39" i="41"/>
  <c r="X39" i="41"/>
  <c r="Y39" i="41"/>
  <c r="Z39" i="41"/>
  <c r="AA39" i="41"/>
  <c r="AH39" i="41"/>
  <c r="T39" i="41"/>
  <c r="U37" i="41"/>
  <c r="V37" i="41"/>
  <c r="W37" i="41"/>
  <c r="X37" i="41"/>
  <c r="Y37" i="41"/>
  <c r="Z37" i="41"/>
  <c r="AA37" i="41"/>
  <c r="AH37" i="41"/>
  <c r="T37" i="41"/>
  <c r="U35" i="41"/>
  <c r="V35" i="41"/>
  <c r="W35" i="41"/>
  <c r="X35" i="41"/>
  <c r="Y35" i="41"/>
  <c r="Z35" i="41"/>
  <c r="AA35" i="41"/>
  <c r="AH35" i="41"/>
  <c r="T35" i="41"/>
  <c r="AH33" i="41"/>
  <c r="V33" i="41"/>
  <c r="W33" i="41"/>
  <c r="X33" i="41"/>
  <c r="Y33" i="41"/>
  <c r="Z33" i="41"/>
  <c r="AA33" i="41"/>
  <c r="U33" i="41"/>
  <c r="T33" i="41"/>
  <c r="AH159" i="41"/>
  <c r="C31" i="52"/>
  <c r="H31" i="52"/>
  <c r="I31" i="52"/>
  <c r="C32" i="52"/>
  <c r="C55" i="52"/>
  <c r="G80" i="52"/>
  <c r="U59" i="52"/>
  <c r="V59" i="52"/>
  <c r="E6" i="52"/>
  <c r="E20" i="52"/>
  <c r="H6" i="52"/>
  <c r="E80" i="52"/>
  <c r="U57" i="52"/>
  <c r="V57" i="52"/>
  <c r="F55" i="52"/>
  <c r="H79" i="52"/>
  <c r="G6" i="52"/>
  <c r="J16" i="52"/>
  <c r="P21" i="52"/>
  <c r="F69" i="52"/>
  <c r="F6" i="52"/>
  <c r="E55" i="52"/>
  <c r="E31" i="52"/>
  <c r="I20" i="52"/>
  <c r="J28" i="52"/>
  <c r="P22" i="52"/>
  <c r="J10" i="52"/>
  <c r="P14" i="52"/>
  <c r="G55" i="52"/>
  <c r="H71" i="52"/>
  <c r="D20" i="52"/>
  <c r="H20" i="52"/>
  <c r="H32" i="52"/>
  <c r="U16" i="52"/>
  <c r="H67" i="52"/>
  <c r="F31" i="52"/>
  <c r="F20" i="52"/>
  <c r="H54" i="52"/>
  <c r="H59" i="52"/>
  <c r="H65" i="52"/>
  <c r="G31" i="52"/>
  <c r="I6" i="52"/>
  <c r="D80" i="52"/>
  <c r="U56" i="52"/>
  <c r="V56" i="52"/>
  <c r="D55" i="52"/>
  <c r="C69" i="52"/>
  <c r="H77" i="52"/>
  <c r="J14" i="52"/>
  <c r="P15" i="52"/>
  <c r="F80" i="52"/>
  <c r="U58" i="52"/>
  <c r="V58" i="52"/>
  <c r="E69" i="52"/>
  <c r="E81" i="52"/>
  <c r="J8" i="52"/>
  <c r="P13" i="52"/>
  <c r="J18" i="52"/>
  <c r="P16" i="52"/>
  <c r="J24" i="52"/>
  <c r="P18" i="52"/>
  <c r="P43" i="52"/>
  <c r="V20" i="52"/>
  <c r="H57" i="52"/>
  <c r="H63" i="52"/>
  <c r="H68" i="52"/>
  <c r="D69" i="52"/>
  <c r="H75" i="52"/>
  <c r="G20" i="52"/>
  <c r="D31" i="52"/>
  <c r="D6" i="52"/>
  <c r="J26" i="52"/>
  <c r="P19" i="52"/>
  <c r="J30" i="52"/>
  <c r="P23" i="52"/>
  <c r="H73" i="52"/>
  <c r="W41" i="27"/>
  <c r="V41" i="27"/>
  <c r="Z41" i="27"/>
  <c r="Y41" i="27"/>
  <c r="X41" i="27"/>
  <c r="Q67" i="52"/>
  <c r="O10" i="52"/>
  <c r="G69" i="52"/>
  <c r="J22" i="52"/>
  <c r="P17" i="52"/>
  <c r="C80" i="52"/>
  <c r="J12" i="52"/>
  <c r="P20" i="52"/>
  <c r="V16" i="52"/>
  <c r="C81" i="52"/>
  <c r="G32" i="52"/>
  <c r="U15" i="52"/>
  <c r="F81" i="52"/>
  <c r="F32" i="52"/>
  <c r="U14" i="52"/>
  <c r="V14" i="52"/>
  <c r="H55" i="52"/>
  <c r="D81" i="52"/>
  <c r="I32" i="52"/>
  <c r="U17" i="52"/>
  <c r="V17" i="52"/>
  <c r="J6" i="52"/>
  <c r="E32" i="52"/>
  <c r="U13" i="52"/>
  <c r="V13" i="52"/>
  <c r="V19" i="52"/>
  <c r="J20" i="52"/>
  <c r="V18" i="52"/>
  <c r="V21" i="52"/>
  <c r="V22" i="52"/>
  <c r="V15" i="52"/>
  <c r="H69" i="52"/>
  <c r="D32" i="52"/>
  <c r="U12" i="52"/>
  <c r="V12" i="52"/>
  <c r="G81" i="52"/>
  <c r="U55" i="52"/>
  <c r="V55" i="52"/>
  <c r="H80" i="52"/>
  <c r="Q19" i="52"/>
  <c r="R19" i="52"/>
  <c r="Q17" i="52"/>
  <c r="R17" i="52"/>
  <c r="M40" i="52"/>
  <c r="Q21" i="52"/>
  <c r="R21" i="52"/>
  <c r="Q15" i="52"/>
  <c r="R15" i="52"/>
  <c r="Q22" i="52"/>
  <c r="R22" i="52"/>
  <c r="Q13" i="52"/>
  <c r="Q23" i="52"/>
  <c r="R23" i="52"/>
  <c r="M39" i="52"/>
  <c r="Q20" i="52"/>
  <c r="R20" i="52"/>
  <c r="M38" i="52"/>
  <c r="Q18" i="52"/>
  <c r="R18" i="52"/>
  <c r="M37" i="52"/>
  <c r="Q16" i="52"/>
  <c r="R16" i="52"/>
  <c r="Q14" i="52"/>
  <c r="R14" i="52"/>
  <c r="P24" i="52"/>
  <c r="H8" i="50"/>
  <c r="H81" i="52"/>
  <c r="J32" i="52"/>
  <c r="M43" i="52"/>
  <c r="Q24" i="52"/>
  <c r="R13" i="52"/>
  <c r="R24" i="52"/>
  <c r="M41" i="52"/>
  <c r="M76" i="52"/>
  <c r="M74" i="52"/>
  <c r="M75" i="52"/>
  <c r="M73" i="52"/>
  <c r="M44" i="52"/>
  <c r="M45" i="52"/>
  <c r="M46" i="52"/>
  <c r="M77" i="52"/>
  <c r="M47" i="52"/>
  <c r="M49" i="52"/>
  <c r="V20" i="37"/>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071" i="1"/>
  <c r="P2072" i="1"/>
  <c r="P2073" i="1"/>
  <c r="P2074" i="1"/>
  <c r="P2075" i="1"/>
  <c r="X284" i="38"/>
  <c r="Y284" i="38"/>
  <c r="Z284" i="38"/>
  <c r="AA284" i="38"/>
  <c r="AB284" i="38"/>
  <c r="AC284" i="38"/>
  <c r="AD284" i="38"/>
  <c r="X285" i="38"/>
  <c r="Y285" i="38"/>
  <c r="Z285" i="38"/>
  <c r="AA285" i="38"/>
  <c r="AB285" i="38"/>
  <c r="AC285" i="38"/>
  <c r="AD285" i="38"/>
  <c r="X286" i="38"/>
  <c r="Y286" i="38"/>
  <c r="Z286" i="38"/>
  <c r="AA286" i="38"/>
  <c r="AB286" i="38"/>
  <c r="AC286" i="38"/>
  <c r="AD286" i="38"/>
  <c r="X287" i="38"/>
  <c r="Y287" i="38"/>
  <c r="Z287" i="38"/>
  <c r="AA287" i="38"/>
  <c r="AB287" i="38"/>
  <c r="AC287" i="38"/>
  <c r="AD287" i="38"/>
  <c r="X288" i="38"/>
  <c r="Y288" i="38"/>
  <c r="Z288" i="38"/>
  <c r="AA288" i="38"/>
  <c r="AB288" i="38"/>
  <c r="AC288" i="38"/>
  <c r="AD288" i="38"/>
  <c r="X289" i="38"/>
  <c r="Y289" i="38"/>
  <c r="Z289" i="38"/>
  <c r="AA289" i="38"/>
  <c r="AB289" i="38"/>
  <c r="AC289" i="38"/>
  <c r="AD289" i="38"/>
  <c r="X290" i="38"/>
  <c r="Y290" i="38"/>
  <c r="Z290" i="38"/>
  <c r="AA290" i="38"/>
  <c r="AB290" i="38"/>
  <c r="AC290" i="38"/>
  <c r="AD290" i="38"/>
  <c r="X291" i="38"/>
  <c r="Y291" i="38"/>
  <c r="Z291" i="38"/>
  <c r="AA291" i="38"/>
  <c r="AB291" i="38"/>
  <c r="AC291" i="38"/>
  <c r="AD291" i="38"/>
  <c r="X292" i="38"/>
  <c r="Y292" i="38"/>
  <c r="Z292" i="38"/>
  <c r="AA292" i="38"/>
  <c r="AB292" i="38"/>
  <c r="AC292" i="38"/>
  <c r="AD292" i="38"/>
  <c r="X293" i="38"/>
  <c r="Y293" i="38"/>
  <c r="Z293" i="38"/>
  <c r="AA293" i="38"/>
  <c r="AB293" i="38"/>
  <c r="AC293" i="38"/>
  <c r="AD293" i="38"/>
  <c r="X294" i="38"/>
  <c r="Y294" i="38"/>
  <c r="Z294" i="38"/>
  <c r="AA294" i="38"/>
  <c r="AB294" i="38"/>
  <c r="AC294" i="38"/>
  <c r="AD294" i="38"/>
  <c r="I284" i="38"/>
  <c r="J284" i="38"/>
  <c r="K284" i="38"/>
  <c r="L284" i="38"/>
  <c r="M284" i="38"/>
  <c r="N284" i="38"/>
  <c r="O284" i="38"/>
  <c r="R284" i="38"/>
  <c r="U284" i="38"/>
  <c r="I285" i="38"/>
  <c r="J285" i="38"/>
  <c r="K285" i="38"/>
  <c r="L285" i="38"/>
  <c r="M285" i="38"/>
  <c r="N285" i="38"/>
  <c r="O285" i="38"/>
  <c r="R285" i="38"/>
  <c r="S285" i="38"/>
  <c r="U285" i="38"/>
  <c r="I286" i="38"/>
  <c r="J286" i="38"/>
  <c r="K286" i="38"/>
  <c r="L286" i="38"/>
  <c r="M286" i="38"/>
  <c r="N286" i="38"/>
  <c r="O286" i="38"/>
  <c r="R286" i="38"/>
  <c r="S286" i="38"/>
  <c r="I287" i="38"/>
  <c r="J287" i="38"/>
  <c r="K287" i="38"/>
  <c r="L287" i="38"/>
  <c r="M287" i="38"/>
  <c r="N287" i="38"/>
  <c r="O287" i="38"/>
  <c r="P287" i="38"/>
  <c r="Q287" i="38"/>
  <c r="U287" i="38"/>
  <c r="I288" i="38"/>
  <c r="J288" i="38"/>
  <c r="K288" i="38"/>
  <c r="L288" i="38"/>
  <c r="M288" i="38"/>
  <c r="N288" i="38"/>
  <c r="O288" i="38"/>
  <c r="P288" i="38"/>
  <c r="Q288" i="38"/>
  <c r="R288" i="38"/>
  <c r="S288" i="38"/>
  <c r="T288" i="38"/>
  <c r="I289" i="38"/>
  <c r="J289" i="38"/>
  <c r="K289" i="38"/>
  <c r="L289" i="38"/>
  <c r="M289" i="38"/>
  <c r="N289" i="38"/>
  <c r="O289" i="38"/>
  <c r="P289" i="38"/>
  <c r="Q289" i="38"/>
  <c r="R289" i="38"/>
  <c r="S289" i="38"/>
  <c r="T289" i="38"/>
  <c r="U289" i="38"/>
  <c r="I290" i="38"/>
  <c r="J290" i="38"/>
  <c r="K290" i="38"/>
  <c r="L290" i="38"/>
  <c r="M290" i="38"/>
  <c r="N290" i="38"/>
  <c r="O290" i="38"/>
  <c r="P290" i="38"/>
  <c r="Q290" i="38"/>
  <c r="R290" i="38"/>
  <c r="S290" i="38"/>
  <c r="T290" i="38"/>
  <c r="I291" i="38"/>
  <c r="J291" i="38"/>
  <c r="K291" i="38"/>
  <c r="L291" i="38"/>
  <c r="M291" i="38"/>
  <c r="N291" i="38"/>
  <c r="O291" i="38"/>
  <c r="P291" i="38"/>
  <c r="S291" i="38"/>
  <c r="I292" i="38"/>
  <c r="J292" i="38"/>
  <c r="K292" i="38"/>
  <c r="L292" i="38"/>
  <c r="M292" i="38"/>
  <c r="N292" i="38"/>
  <c r="O292" i="38"/>
  <c r="P292" i="38"/>
  <c r="Q292" i="38"/>
  <c r="R292" i="38"/>
  <c r="S292" i="38"/>
  <c r="T292" i="38"/>
  <c r="U292" i="38"/>
  <c r="I293" i="38"/>
  <c r="J293" i="38"/>
  <c r="K293" i="38"/>
  <c r="L293" i="38"/>
  <c r="M293" i="38"/>
  <c r="N293" i="38"/>
  <c r="O293" i="38"/>
  <c r="P293" i="38"/>
  <c r="Q293" i="38"/>
  <c r="R293" i="38"/>
  <c r="S293" i="38"/>
  <c r="T293" i="38"/>
  <c r="U293" i="38"/>
  <c r="I294" i="38"/>
  <c r="J294" i="38"/>
  <c r="K294" i="38"/>
  <c r="L294" i="38"/>
  <c r="M294" i="38"/>
  <c r="N294" i="38"/>
  <c r="O294" i="38"/>
  <c r="P294" i="38"/>
  <c r="Q294" i="38"/>
  <c r="R294" i="38"/>
  <c r="S294" i="38"/>
  <c r="T294" i="38"/>
  <c r="U294" i="38"/>
  <c r="V284" i="38"/>
  <c r="V285" i="38"/>
  <c r="V286" i="38"/>
  <c r="V289" i="38"/>
  <c r="V292" i="38"/>
  <c r="V294" i="38"/>
  <c r="W289" i="38"/>
  <c r="W288" i="38"/>
  <c r="W286" i="38"/>
  <c r="W285" i="38"/>
  <c r="W284" i="38"/>
  <c r="I272" i="38"/>
  <c r="J272" i="38"/>
  <c r="K272" i="38"/>
  <c r="L272" i="38"/>
  <c r="O272" i="38"/>
  <c r="P272" i="38"/>
  <c r="S272" i="38"/>
  <c r="T272" i="38"/>
  <c r="U272" i="38"/>
  <c r="V272" i="38"/>
  <c r="I273" i="38"/>
  <c r="J273" i="38"/>
  <c r="K273" i="38"/>
  <c r="L273" i="38"/>
  <c r="O273" i="38"/>
  <c r="P273" i="38"/>
  <c r="S273" i="38"/>
  <c r="T273" i="38"/>
  <c r="U273" i="38"/>
  <c r="V273" i="38"/>
  <c r="I274" i="38"/>
  <c r="J274" i="38"/>
  <c r="K274" i="38"/>
  <c r="L274" i="38"/>
  <c r="O274" i="38"/>
  <c r="P274" i="38"/>
  <c r="S274" i="38"/>
  <c r="T274" i="38"/>
  <c r="U274" i="38"/>
  <c r="V274" i="38"/>
  <c r="I275" i="38"/>
  <c r="J275" i="38"/>
  <c r="K275" i="38"/>
  <c r="L275" i="38"/>
  <c r="M275" i="38"/>
  <c r="O275" i="38"/>
  <c r="P275" i="38"/>
  <c r="S275" i="38"/>
  <c r="T275" i="38"/>
  <c r="U275" i="38"/>
  <c r="V275" i="38"/>
  <c r="I276" i="38"/>
  <c r="J276" i="38"/>
  <c r="K276" i="38"/>
  <c r="L276" i="38"/>
  <c r="M276" i="38"/>
  <c r="N276" i="38"/>
  <c r="O276" i="38"/>
  <c r="P276" i="38"/>
  <c r="Q276" i="38"/>
  <c r="S276" i="38"/>
  <c r="T276" i="38"/>
  <c r="I277" i="38"/>
  <c r="J277" i="38"/>
  <c r="K277" i="38"/>
  <c r="L277" i="38"/>
  <c r="M277" i="38"/>
  <c r="N277" i="38"/>
  <c r="O277" i="38"/>
  <c r="P277" i="38"/>
  <c r="Q277" i="38"/>
  <c r="R277" i="38"/>
  <c r="S277" i="38"/>
  <c r="T277" i="38"/>
  <c r="U277" i="38"/>
  <c r="V277" i="38"/>
  <c r="I278" i="38"/>
  <c r="J278" i="38"/>
  <c r="K278" i="38"/>
  <c r="L278" i="38"/>
  <c r="M278" i="38"/>
  <c r="N278" i="38"/>
  <c r="O278" i="38"/>
  <c r="P278" i="38"/>
  <c r="Q278" i="38"/>
  <c r="R278" i="38"/>
  <c r="S278" i="38"/>
  <c r="U278" i="38"/>
  <c r="V278" i="38"/>
  <c r="I279" i="38"/>
  <c r="J279" i="38"/>
  <c r="K279" i="38"/>
  <c r="L279" i="38"/>
  <c r="M279" i="38"/>
  <c r="N279" i="38"/>
  <c r="O279" i="38"/>
  <c r="P279" i="38"/>
  <c r="Q279" i="38"/>
  <c r="T279" i="38"/>
  <c r="V279" i="38"/>
  <c r="I280" i="38"/>
  <c r="J280" i="38"/>
  <c r="K280" i="38"/>
  <c r="L280" i="38"/>
  <c r="M280" i="38"/>
  <c r="N280" i="38"/>
  <c r="O280" i="38"/>
  <c r="P280" i="38"/>
  <c r="Q280" i="38"/>
  <c r="R280" i="38"/>
  <c r="S280" i="38"/>
  <c r="T280" i="38"/>
  <c r="U280" i="38"/>
  <c r="V280" i="38"/>
  <c r="I281" i="38"/>
  <c r="J281" i="38"/>
  <c r="K281" i="38"/>
  <c r="L281" i="38"/>
  <c r="M281" i="38"/>
  <c r="N281" i="38"/>
  <c r="O281" i="38"/>
  <c r="P281" i="38"/>
  <c r="Q281" i="38"/>
  <c r="R281" i="38"/>
  <c r="U281" i="38"/>
  <c r="I282" i="38"/>
  <c r="J282" i="38"/>
  <c r="K282" i="38"/>
  <c r="L282" i="38"/>
  <c r="M282" i="38"/>
  <c r="N282" i="38"/>
  <c r="O282" i="38"/>
  <c r="P282" i="38"/>
  <c r="Q282" i="38"/>
  <c r="R282" i="38"/>
  <c r="S282" i="38"/>
  <c r="T282" i="38"/>
  <c r="U282" i="38"/>
  <c r="V282" i="38"/>
  <c r="X272" i="38"/>
  <c r="Y272" i="38"/>
  <c r="Z272" i="38"/>
  <c r="AA272" i="38"/>
  <c r="AB272" i="38"/>
  <c r="AC272" i="38"/>
  <c r="AD272" i="38"/>
  <c r="X273" i="38"/>
  <c r="Y273" i="38"/>
  <c r="Z273" i="38"/>
  <c r="AA273" i="38"/>
  <c r="AB273" i="38"/>
  <c r="AC273" i="38"/>
  <c r="AD273" i="38"/>
  <c r="X274" i="38"/>
  <c r="Y274" i="38"/>
  <c r="Z274" i="38"/>
  <c r="AA274" i="38"/>
  <c r="AB274" i="38"/>
  <c r="AC274" i="38"/>
  <c r="AD274" i="38"/>
  <c r="X275" i="38"/>
  <c r="Y275" i="38"/>
  <c r="Z275" i="38"/>
  <c r="AA275" i="38"/>
  <c r="AB275" i="38"/>
  <c r="AC275" i="38"/>
  <c r="AD275" i="38"/>
  <c r="X276" i="38"/>
  <c r="Y276" i="38"/>
  <c r="Z276" i="38"/>
  <c r="AA276" i="38"/>
  <c r="AB276" i="38"/>
  <c r="AC276" i="38"/>
  <c r="AD276" i="38"/>
  <c r="X277" i="38"/>
  <c r="Y277" i="38"/>
  <c r="Z277" i="38"/>
  <c r="AA277" i="38"/>
  <c r="AB277" i="38"/>
  <c r="AC277" i="38"/>
  <c r="AD277" i="38"/>
  <c r="X278" i="38"/>
  <c r="Y278" i="38"/>
  <c r="Z278" i="38"/>
  <c r="AA278" i="38"/>
  <c r="AB278" i="38"/>
  <c r="AC278" i="38"/>
  <c r="AD278" i="38"/>
  <c r="X279" i="38"/>
  <c r="Y279" i="38"/>
  <c r="Z279" i="38"/>
  <c r="AA279" i="38"/>
  <c r="AB279" i="38"/>
  <c r="AC279" i="38"/>
  <c r="AD279" i="38"/>
  <c r="X280" i="38"/>
  <c r="Y280" i="38"/>
  <c r="Z280" i="38"/>
  <c r="AA280" i="38"/>
  <c r="AB280" i="38"/>
  <c r="AC280" i="38"/>
  <c r="AD280" i="38"/>
  <c r="X281" i="38"/>
  <c r="Y281" i="38"/>
  <c r="Z281" i="38"/>
  <c r="AA281" i="38"/>
  <c r="AB281" i="38"/>
  <c r="AC281" i="38"/>
  <c r="AD281" i="38"/>
  <c r="X282" i="38"/>
  <c r="Y282" i="38"/>
  <c r="Z282" i="38"/>
  <c r="AA282" i="38"/>
  <c r="AB282" i="38"/>
  <c r="AC282" i="38"/>
  <c r="AD282" i="38"/>
  <c r="W282" i="38"/>
  <c r="W281" i="38"/>
  <c r="W280" i="38"/>
  <c r="W279" i="38"/>
  <c r="W278" i="38"/>
  <c r="W277" i="38"/>
  <c r="W276" i="38"/>
  <c r="W275" i="38"/>
  <c r="W274" i="38"/>
  <c r="W273" i="38"/>
  <c r="W272" i="38"/>
  <c r="I260" i="38"/>
  <c r="J260" i="38"/>
  <c r="K260" i="38"/>
  <c r="P260" i="38"/>
  <c r="U260" i="38"/>
  <c r="V260" i="38"/>
  <c r="I261" i="38"/>
  <c r="J261" i="38"/>
  <c r="K261" i="38"/>
  <c r="L261" i="38"/>
  <c r="P261" i="38"/>
  <c r="R261" i="38"/>
  <c r="U261" i="38"/>
  <c r="V261" i="38"/>
  <c r="I262" i="38"/>
  <c r="J262" i="38"/>
  <c r="K262" i="38"/>
  <c r="L262" i="38"/>
  <c r="P262" i="38"/>
  <c r="R262" i="38"/>
  <c r="U262" i="38"/>
  <c r="V262" i="38"/>
  <c r="I263" i="38"/>
  <c r="J263" i="38"/>
  <c r="K263" i="38"/>
  <c r="L263" i="38"/>
  <c r="P263" i="38"/>
  <c r="R263" i="38"/>
  <c r="U263" i="38"/>
  <c r="V263" i="38"/>
  <c r="I264" i="38"/>
  <c r="J264" i="38"/>
  <c r="K264" i="38"/>
  <c r="L264" i="38"/>
  <c r="M264" i="38"/>
  <c r="N264" i="38"/>
  <c r="V264" i="38"/>
  <c r="I265" i="38"/>
  <c r="J265" i="38"/>
  <c r="K265" i="38"/>
  <c r="L265" i="38"/>
  <c r="M265" i="38"/>
  <c r="N265" i="38"/>
  <c r="O265" i="38"/>
  <c r="V265" i="38"/>
  <c r="I266" i="38"/>
  <c r="J266" i="38"/>
  <c r="K266" i="38"/>
  <c r="L266" i="38"/>
  <c r="M266" i="38"/>
  <c r="N266" i="38"/>
  <c r="O266" i="38"/>
  <c r="P266" i="38"/>
  <c r="Q266" i="38"/>
  <c r="V266" i="38"/>
  <c r="I267" i="38"/>
  <c r="J267" i="38"/>
  <c r="K267" i="38"/>
  <c r="L267" i="38"/>
  <c r="M267" i="38"/>
  <c r="N267" i="38"/>
  <c r="O267" i="38"/>
  <c r="P267" i="38"/>
  <c r="V267" i="38"/>
  <c r="I268" i="38"/>
  <c r="J268" i="38"/>
  <c r="K268" i="38"/>
  <c r="L268" i="38"/>
  <c r="M268" i="38"/>
  <c r="N268" i="38"/>
  <c r="O268" i="38"/>
  <c r="P268" i="38"/>
  <c r="Q268" i="38"/>
  <c r="V268" i="38"/>
  <c r="I269" i="38"/>
  <c r="J269" i="38"/>
  <c r="K269" i="38"/>
  <c r="L269" i="38"/>
  <c r="M269" i="38"/>
  <c r="N269" i="38"/>
  <c r="O269" i="38"/>
  <c r="P269" i="38"/>
  <c r="Q269" i="38"/>
  <c r="U269" i="38"/>
  <c r="V269" i="38"/>
  <c r="I270" i="38"/>
  <c r="J270" i="38"/>
  <c r="K270" i="38"/>
  <c r="L270" i="38"/>
  <c r="M270" i="38"/>
  <c r="N270" i="38"/>
  <c r="O270" i="38"/>
  <c r="P270" i="38"/>
  <c r="Q270" i="38"/>
  <c r="V270" i="38"/>
  <c r="X260" i="38"/>
  <c r="Y260" i="38"/>
  <c r="Z260" i="38"/>
  <c r="AA260" i="38"/>
  <c r="AB260" i="38"/>
  <c r="AC260" i="38"/>
  <c r="AD260" i="38"/>
  <c r="X261" i="38"/>
  <c r="Y261" i="38"/>
  <c r="Z261" i="38"/>
  <c r="AA261" i="38"/>
  <c r="AB261" i="38"/>
  <c r="AC261" i="38"/>
  <c r="AD261" i="38"/>
  <c r="X262" i="38"/>
  <c r="Y262" i="38"/>
  <c r="Z262" i="38"/>
  <c r="AA262" i="38"/>
  <c r="AB262" i="38"/>
  <c r="AC262" i="38"/>
  <c r="AD262" i="38"/>
  <c r="X263" i="38"/>
  <c r="Y263" i="38"/>
  <c r="Z263" i="38"/>
  <c r="AA263" i="38"/>
  <c r="AB263" i="38"/>
  <c r="AC263" i="38"/>
  <c r="AD263" i="38"/>
  <c r="X264" i="38"/>
  <c r="Y264" i="38"/>
  <c r="Z264" i="38"/>
  <c r="AA264" i="38"/>
  <c r="AB264" i="38"/>
  <c r="AC264" i="38"/>
  <c r="AD264" i="38"/>
  <c r="X265" i="38"/>
  <c r="Y265" i="38"/>
  <c r="Z265" i="38"/>
  <c r="AA265" i="38"/>
  <c r="AB265" i="38"/>
  <c r="AC265" i="38"/>
  <c r="AD265" i="38"/>
  <c r="X266" i="38"/>
  <c r="Y266" i="38"/>
  <c r="Z266" i="38"/>
  <c r="AA266" i="38"/>
  <c r="AB266" i="38"/>
  <c r="AC266" i="38"/>
  <c r="AD266" i="38"/>
  <c r="X267" i="38"/>
  <c r="Y267" i="38"/>
  <c r="Z267" i="38"/>
  <c r="AA267" i="38"/>
  <c r="AB267" i="38"/>
  <c r="AC267" i="38"/>
  <c r="AD267" i="38"/>
  <c r="X268" i="38"/>
  <c r="Y268" i="38"/>
  <c r="Z268" i="38"/>
  <c r="AA268" i="38"/>
  <c r="AB268" i="38"/>
  <c r="AC268" i="38"/>
  <c r="AD268" i="38"/>
  <c r="X269" i="38"/>
  <c r="Y269" i="38"/>
  <c r="Z269" i="38"/>
  <c r="AA269" i="38"/>
  <c r="AB269" i="38"/>
  <c r="AC269" i="38"/>
  <c r="AD269" i="38"/>
  <c r="X270" i="38"/>
  <c r="Y270" i="38"/>
  <c r="Z270" i="38"/>
  <c r="AA270" i="38"/>
  <c r="AB270" i="38"/>
  <c r="AC270" i="38"/>
  <c r="AD270" i="38"/>
  <c r="W270" i="38"/>
  <c r="W267" i="38"/>
  <c r="W266" i="38"/>
  <c r="W265" i="38"/>
  <c r="W264" i="38"/>
  <c r="W263" i="38"/>
  <c r="W262" i="38"/>
  <c r="W261" i="38"/>
  <c r="W260" i="38"/>
  <c r="I248" i="38"/>
  <c r="J248" i="38"/>
  <c r="K248" i="38"/>
  <c r="L248" i="38"/>
  <c r="M248" i="38"/>
  <c r="N248" i="38"/>
  <c r="Q248" i="38"/>
  <c r="T248" i="38"/>
  <c r="U248" i="38"/>
  <c r="V248" i="38"/>
  <c r="I249" i="38"/>
  <c r="J249" i="38"/>
  <c r="K249" i="38"/>
  <c r="L249" i="38"/>
  <c r="M249" i="38"/>
  <c r="N249" i="38"/>
  <c r="T249" i="38"/>
  <c r="U249" i="38"/>
  <c r="V249" i="38"/>
  <c r="I250" i="38"/>
  <c r="J250" i="38"/>
  <c r="K250" i="38"/>
  <c r="L250" i="38"/>
  <c r="M250" i="38"/>
  <c r="N250" i="38"/>
  <c r="T250" i="38"/>
  <c r="U250" i="38"/>
  <c r="V250" i="38"/>
  <c r="I251" i="38"/>
  <c r="J251" i="38"/>
  <c r="K251" i="38"/>
  <c r="L251" i="38"/>
  <c r="M251" i="38"/>
  <c r="N251" i="38"/>
  <c r="T251" i="38"/>
  <c r="U251" i="38"/>
  <c r="V251" i="38"/>
  <c r="I252" i="38"/>
  <c r="J252" i="38"/>
  <c r="K252" i="38"/>
  <c r="L252" i="38"/>
  <c r="M252" i="38"/>
  <c r="N252" i="38"/>
  <c r="O252" i="38"/>
  <c r="P252" i="38"/>
  <c r="V252" i="38"/>
  <c r="I253" i="38"/>
  <c r="J253" i="38"/>
  <c r="K253" i="38"/>
  <c r="L253" i="38"/>
  <c r="M253" i="38"/>
  <c r="N253" i="38"/>
  <c r="O253" i="38"/>
  <c r="P253" i="38"/>
  <c r="Q253" i="38"/>
  <c r="R253" i="38"/>
  <c r="S253" i="38"/>
  <c r="I254" i="38"/>
  <c r="J254" i="38"/>
  <c r="K254" i="38"/>
  <c r="L254" i="38"/>
  <c r="M254" i="38"/>
  <c r="N254" i="38"/>
  <c r="O254" i="38"/>
  <c r="Q254" i="38"/>
  <c r="R254" i="38"/>
  <c r="S254" i="38"/>
  <c r="I255" i="38"/>
  <c r="J255" i="38"/>
  <c r="K255" i="38"/>
  <c r="L255" i="38"/>
  <c r="M255" i="38"/>
  <c r="N255" i="38"/>
  <c r="O255" i="38"/>
  <c r="P255" i="38"/>
  <c r="Q255" i="38"/>
  <c r="R255" i="38"/>
  <c r="I256" i="38"/>
  <c r="J256" i="38"/>
  <c r="K256" i="38"/>
  <c r="L256" i="38"/>
  <c r="M256" i="38"/>
  <c r="N256" i="38"/>
  <c r="O256" i="38"/>
  <c r="P256" i="38"/>
  <c r="Q256" i="38"/>
  <c r="R256" i="38"/>
  <c r="S256" i="38"/>
  <c r="T256" i="38"/>
  <c r="I257" i="38"/>
  <c r="J257" i="38"/>
  <c r="K257" i="38"/>
  <c r="L257" i="38"/>
  <c r="M257" i="38"/>
  <c r="N257" i="38"/>
  <c r="O257" i="38"/>
  <c r="P257" i="38"/>
  <c r="Q257" i="38"/>
  <c r="R257" i="38"/>
  <c r="S257" i="38"/>
  <c r="T257" i="38"/>
  <c r="I258" i="38"/>
  <c r="J258" i="38"/>
  <c r="K258" i="38"/>
  <c r="L258" i="38"/>
  <c r="M258" i="38"/>
  <c r="N258" i="38"/>
  <c r="O258" i="38"/>
  <c r="P258" i="38"/>
  <c r="Q258" i="38"/>
  <c r="R258" i="38"/>
  <c r="S258" i="38"/>
  <c r="T258" i="38"/>
  <c r="X248" i="38"/>
  <c r="Y248" i="38"/>
  <c r="Z248" i="38"/>
  <c r="AA248" i="38"/>
  <c r="AB248" i="38"/>
  <c r="AC248" i="38"/>
  <c r="AD248" i="38"/>
  <c r="X249" i="38"/>
  <c r="Y249" i="38"/>
  <c r="Z249" i="38"/>
  <c r="AA249" i="38"/>
  <c r="AB249" i="38"/>
  <c r="AC249" i="38"/>
  <c r="AD249" i="38"/>
  <c r="X250" i="38"/>
  <c r="Y250" i="38"/>
  <c r="Z250" i="38"/>
  <c r="AA250" i="38"/>
  <c r="AB250" i="38"/>
  <c r="AC250" i="38"/>
  <c r="AD250" i="38"/>
  <c r="X251" i="38"/>
  <c r="Y251" i="38"/>
  <c r="Z251" i="38"/>
  <c r="AA251" i="38"/>
  <c r="AB251" i="38"/>
  <c r="AC251" i="38"/>
  <c r="AD251" i="38"/>
  <c r="X252" i="38"/>
  <c r="Y252" i="38"/>
  <c r="Z252" i="38"/>
  <c r="AA252" i="38"/>
  <c r="AB252" i="38"/>
  <c r="AC252" i="38"/>
  <c r="AD252" i="38"/>
  <c r="X253" i="38"/>
  <c r="Y253" i="38"/>
  <c r="Z253" i="38"/>
  <c r="AA253" i="38"/>
  <c r="AB253" i="38"/>
  <c r="AC253" i="38"/>
  <c r="AD253" i="38"/>
  <c r="X254" i="38"/>
  <c r="Y254" i="38"/>
  <c r="Z254" i="38"/>
  <c r="AA254" i="38"/>
  <c r="AB254" i="38"/>
  <c r="AC254" i="38"/>
  <c r="AD254" i="38"/>
  <c r="X255" i="38"/>
  <c r="Y255" i="38"/>
  <c r="Z255" i="38"/>
  <c r="AA255" i="38"/>
  <c r="AB255" i="38"/>
  <c r="AC255" i="38"/>
  <c r="AD255" i="38"/>
  <c r="X256" i="38"/>
  <c r="Y256" i="38"/>
  <c r="Z256" i="38"/>
  <c r="AA256" i="38"/>
  <c r="AB256" i="38"/>
  <c r="AC256" i="38"/>
  <c r="AD256" i="38"/>
  <c r="X257" i="38"/>
  <c r="Y257" i="38"/>
  <c r="Z257" i="38"/>
  <c r="AA257" i="38"/>
  <c r="AB257" i="38"/>
  <c r="AC257" i="38"/>
  <c r="AD257" i="38"/>
  <c r="X258" i="38"/>
  <c r="Y258" i="38"/>
  <c r="Z258" i="38"/>
  <c r="AA258" i="38"/>
  <c r="AB258" i="38"/>
  <c r="AC258" i="38"/>
  <c r="AD258" i="38"/>
  <c r="W258" i="38"/>
  <c r="W257" i="38"/>
  <c r="W256" i="38"/>
  <c r="W252" i="38"/>
  <c r="W251" i="38"/>
  <c r="W250" i="38"/>
  <c r="W249" i="38"/>
  <c r="W248" i="38"/>
  <c r="I236" i="38"/>
  <c r="J236" i="38"/>
  <c r="K236" i="38"/>
  <c r="L236" i="38"/>
  <c r="M236" i="38"/>
  <c r="N236" i="38"/>
  <c r="O236" i="38"/>
  <c r="P236" i="38"/>
  <c r="U236" i="38"/>
  <c r="V236" i="38"/>
  <c r="I237" i="38"/>
  <c r="J237" i="38"/>
  <c r="K237" i="38"/>
  <c r="L237" i="38"/>
  <c r="M237" i="38"/>
  <c r="N237" i="38"/>
  <c r="O237" i="38"/>
  <c r="P237" i="38"/>
  <c r="V237" i="38"/>
  <c r="I238" i="38"/>
  <c r="J238" i="38"/>
  <c r="K238" i="38"/>
  <c r="L238" i="38"/>
  <c r="M238" i="38"/>
  <c r="N238" i="38"/>
  <c r="O238" i="38"/>
  <c r="P238" i="38"/>
  <c r="V238" i="38"/>
  <c r="I239" i="38"/>
  <c r="J239" i="38"/>
  <c r="K239" i="38"/>
  <c r="L239" i="38"/>
  <c r="M239" i="38"/>
  <c r="N239" i="38"/>
  <c r="O239" i="38"/>
  <c r="P239" i="38"/>
  <c r="Q239" i="38"/>
  <c r="I240" i="38"/>
  <c r="J240" i="38"/>
  <c r="K240" i="38"/>
  <c r="L240" i="38"/>
  <c r="M240" i="38"/>
  <c r="N240" i="38"/>
  <c r="O240" i="38"/>
  <c r="P240" i="38"/>
  <c r="Q240" i="38"/>
  <c r="R240" i="38"/>
  <c r="S240" i="38"/>
  <c r="I241" i="38"/>
  <c r="J241" i="38"/>
  <c r="K241" i="38"/>
  <c r="L241" i="38"/>
  <c r="M241" i="38"/>
  <c r="N241" i="38"/>
  <c r="O241" i="38"/>
  <c r="P241" i="38"/>
  <c r="Q241" i="38"/>
  <c r="R241" i="38"/>
  <c r="S241" i="38"/>
  <c r="T241" i="38"/>
  <c r="U241" i="38"/>
  <c r="V241" i="38"/>
  <c r="I242" i="38"/>
  <c r="J242" i="38"/>
  <c r="K242" i="38"/>
  <c r="L242" i="38"/>
  <c r="M242" i="38"/>
  <c r="O242" i="38"/>
  <c r="P242" i="38"/>
  <c r="Q242" i="38"/>
  <c r="R242" i="38"/>
  <c r="S242" i="38"/>
  <c r="T242" i="38"/>
  <c r="I243" i="38"/>
  <c r="J243" i="38"/>
  <c r="K243" i="38"/>
  <c r="L243" i="38"/>
  <c r="M243" i="38"/>
  <c r="N243" i="38"/>
  <c r="O243" i="38"/>
  <c r="P243" i="38"/>
  <c r="Q243" i="38"/>
  <c r="R243" i="38"/>
  <c r="S243" i="38"/>
  <c r="T243" i="38"/>
  <c r="U243" i="38"/>
  <c r="V243" i="38"/>
  <c r="I244" i="38"/>
  <c r="J244" i="38"/>
  <c r="K244" i="38"/>
  <c r="L244" i="38"/>
  <c r="M244" i="38"/>
  <c r="N244" i="38"/>
  <c r="O244" i="38"/>
  <c r="P244" i="38"/>
  <c r="Q244" i="38"/>
  <c r="R244" i="38"/>
  <c r="S244" i="38"/>
  <c r="T244" i="38"/>
  <c r="U244" i="38"/>
  <c r="V244" i="38"/>
  <c r="I245" i="38"/>
  <c r="J245" i="38"/>
  <c r="K245" i="38"/>
  <c r="L245" i="38"/>
  <c r="M245" i="38"/>
  <c r="N245" i="38"/>
  <c r="O245" i="38"/>
  <c r="P245" i="38"/>
  <c r="Q245" i="38"/>
  <c r="R245" i="38"/>
  <c r="S245" i="38"/>
  <c r="T245" i="38"/>
  <c r="U245" i="38"/>
  <c r="V245" i="38"/>
  <c r="I246" i="38"/>
  <c r="J246" i="38"/>
  <c r="K246" i="38"/>
  <c r="L246" i="38"/>
  <c r="M246" i="38"/>
  <c r="N246" i="38"/>
  <c r="O246" i="38"/>
  <c r="P246" i="38"/>
  <c r="Q246" i="38"/>
  <c r="R246" i="38"/>
  <c r="S246" i="38"/>
  <c r="T246" i="38"/>
  <c r="U246" i="38"/>
  <c r="X236" i="38"/>
  <c r="Y236" i="38"/>
  <c r="Z236" i="38"/>
  <c r="AB236" i="38"/>
  <c r="AC236" i="38"/>
  <c r="AD236" i="38"/>
  <c r="X237" i="38"/>
  <c r="Y237" i="38"/>
  <c r="Z237" i="38"/>
  <c r="AB237" i="38"/>
  <c r="AC237" i="38"/>
  <c r="AD237" i="38"/>
  <c r="X238" i="38"/>
  <c r="Y238" i="38"/>
  <c r="Z238" i="38"/>
  <c r="AB238" i="38"/>
  <c r="AC238" i="38"/>
  <c r="AD238" i="38"/>
  <c r="X239" i="38"/>
  <c r="Y239" i="38"/>
  <c r="Z239" i="38"/>
  <c r="AB239" i="38"/>
  <c r="AC239" i="38"/>
  <c r="AD239" i="38"/>
  <c r="X240" i="38"/>
  <c r="Y240" i="38"/>
  <c r="Z240" i="38"/>
  <c r="AB240" i="38"/>
  <c r="AC240" i="38"/>
  <c r="AD240" i="38"/>
  <c r="X241" i="38"/>
  <c r="Y241" i="38"/>
  <c r="Z241" i="38"/>
  <c r="AB241" i="38"/>
  <c r="AC241" i="38"/>
  <c r="AD241" i="38"/>
  <c r="X242" i="38"/>
  <c r="Y242" i="38"/>
  <c r="Z242" i="38"/>
  <c r="AB242" i="38"/>
  <c r="AC242" i="38"/>
  <c r="AD242" i="38"/>
  <c r="X243" i="38"/>
  <c r="Y243" i="38"/>
  <c r="Z243" i="38"/>
  <c r="AB243" i="38"/>
  <c r="AC243" i="38"/>
  <c r="AD243" i="38"/>
  <c r="X244" i="38"/>
  <c r="Y244" i="38"/>
  <c r="Z244" i="38"/>
  <c r="AB244" i="38"/>
  <c r="AC244" i="38"/>
  <c r="AD244" i="38"/>
  <c r="X245" i="38"/>
  <c r="Y245" i="38"/>
  <c r="Z245" i="38"/>
  <c r="AB245" i="38"/>
  <c r="AC245" i="38"/>
  <c r="AD245" i="38"/>
  <c r="X246" i="38"/>
  <c r="Y246" i="38"/>
  <c r="Z246" i="38"/>
  <c r="AB246" i="38"/>
  <c r="AC246" i="38"/>
  <c r="AD246" i="38"/>
  <c r="W246" i="38"/>
  <c r="W245" i="38"/>
  <c r="W241" i="38"/>
  <c r="W239" i="38"/>
  <c r="W238" i="38"/>
  <c r="W237" i="38"/>
  <c r="W236" i="38"/>
  <c r="I224" i="38"/>
  <c r="K224" i="38"/>
  <c r="L224" i="38"/>
  <c r="M224" i="38"/>
  <c r="N224" i="38"/>
  <c r="O224" i="38"/>
  <c r="P224" i="38"/>
  <c r="Q224" i="38"/>
  <c r="R224" i="38"/>
  <c r="S224" i="38"/>
  <c r="T224" i="38"/>
  <c r="U224" i="38"/>
  <c r="V224" i="38"/>
  <c r="I225" i="38"/>
  <c r="L225" i="38"/>
  <c r="M225" i="38"/>
  <c r="N225" i="38"/>
  <c r="O225" i="38"/>
  <c r="P225" i="38"/>
  <c r="Q225" i="38"/>
  <c r="R225" i="38"/>
  <c r="S225" i="38"/>
  <c r="T225" i="38"/>
  <c r="U225" i="38"/>
  <c r="V225" i="38"/>
  <c r="I226" i="38"/>
  <c r="L226" i="38"/>
  <c r="M226" i="38"/>
  <c r="N226" i="38"/>
  <c r="O226" i="38"/>
  <c r="P226" i="38"/>
  <c r="Q226" i="38"/>
  <c r="R226" i="38"/>
  <c r="S226" i="38"/>
  <c r="T226" i="38"/>
  <c r="U226" i="38"/>
  <c r="V226" i="38"/>
  <c r="I227" i="38"/>
  <c r="L227" i="38"/>
  <c r="M227" i="38"/>
  <c r="N227" i="38"/>
  <c r="O227" i="38"/>
  <c r="P227" i="38"/>
  <c r="Q227" i="38"/>
  <c r="R227" i="38"/>
  <c r="S227" i="38"/>
  <c r="T227" i="38"/>
  <c r="U227" i="38"/>
  <c r="V227" i="38"/>
  <c r="I228" i="38"/>
  <c r="J228" i="38"/>
  <c r="L228" i="38"/>
  <c r="M228" i="38"/>
  <c r="P228" i="38"/>
  <c r="Q228" i="38"/>
  <c r="R228" i="38"/>
  <c r="S228" i="38"/>
  <c r="T228" i="38"/>
  <c r="I229" i="38"/>
  <c r="J229" i="38"/>
  <c r="K229" i="38"/>
  <c r="L229" i="38"/>
  <c r="M229" i="38"/>
  <c r="N229" i="38"/>
  <c r="O229" i="38"/>
  <c r="P229" i="38"/>
  <c r="Q229" i="38"/>
  <c r="R229" i="38"/>
  <c r="S229" i="38"/>
  <c r="T229" i="38"/>
  <c r="U229" i="38"/>
  <c r="V229" i="38"/>
  <c r="I230" i="38"/>
  <c r="J230" i="38"/>
  <c r="K230" i="38"/>
  <c r="L230" i="38"/>
  <c r="M230" i="38"/>
  <c r="N230" i="38"/>
  <c r="O230" i="38"/>
  <c r="P230" i="38"/>
  <c r="Q230" i="38"/>
  <c r="R230" i="38"/>
  <c r="U230" i="38"/>
  <c r="V230" i="38"/>
  <c r="I231" i="38"/>
  <c r="J231" i="38"/>
  <c r="K231" i="38"/>
  <c r="L231" i="38"/>
  <c r="M231" i="38"/>
  <c r="N231" i="38"/>
  <c r="O231" i="38"/>
  <c r="P231" i="38"/>
  <c r="S231" i="38"/>
  <c r="T231" i="38"/>
  <c r="U231" i="38"/>
  <c r="I232" i="38"/>
  <c r="J232" i="38"/>
  <c r="K232" i="38"/>
  <c r="L232" i="38"/>
  <c r="M232" i="38"/>
  <c r="N232" i="38"/>
  <c r="O232" i="38"/>
  <c r="P232" i="38"/>
  <c r="Q232" i="38"/>
  <c r="R232" i="38"/>
  <c r="S232" i="38"/>
  <c r="T232" i="38"/>
  <c r="U232" i="38"/>
  <c r="I233" i="38"/>
  <c r="J233" i="38"/>
  <c r="K233" i="38"/>
  <c r="L233" i="38"/>
  <c r="M233" i="38"/>
  <c r="N233" i="38"/>
  <c r="O233" i="38"/>
  <c r="P233" i="38"/>
  <c r="S233" i="38"/>
  <c r="U233" i="38"/>
  <c r="I234" i="38"/>
  <c r="J234" i="38"/>
  <c r="K234" i="38"/>
  <c r="L234" i="38"/>
  <c r="M234" i="38"/>
  <c r="N234" i="38"/>
  <c r="O234" i="38"/>
  <c r="P234" i="38"/>
  <c r="Q234" i="38"/>
  <c r="R234" i="38"/>
  <c r="S234" i="38"/>
  <c r="T234" i="38"/>
  <c r="U234" i="38"/>
  <c r="V234" i="38"/>
  <c r="X224" i="38"/>
  <c r="Y224" i="38"/>
  <c r="Z224" i="38"/>
  <c r="AB224" i="38"/>
  <c r="AC224" i="38"/>
  <c r="AD224" i="38"/>
  <c r="X225" i="38"/>
  <c r="Y225" i="38"/>
  <c r="Z225" i="38"/>
  <c r="AB225" i="38"/>
  <c r="AC225" i="38"/>
  <c r="AD225" i="38"/>
  <c r="X226" i="38"/>
  <c r="Y226" i="38"/>
  <c r="Z226" i="38"/>
  <c r="AB226" i="38"/>
  <c r="AC226" i="38"/>
  <c r="AD226" i="38"/>
  <c r="X227" i="38"/>
  <c r="Y227" i="38"/>
  <c r="Z227" i="38"/>
  <c r="AB227" i="38"/>
  <c r="AC227" i="38"/>
  <c r="AD227" i="38"/>
  <c r="X228" i="38"/>
  <c r="Y228" i="38"/>
  <c r="Z228" i="38"/>
  <c r="AB228" i="38"/>
  <c r="AC228" i="38"/>
  <c r="AD228" i="38"/>
  <c r="X229" i="38"/>
  <c r="Y229" i="38"/>
  <c r="Z229" i="38"/>
  <c r="AB229" i="38"/>
  <c r="AC229" i="38"/>
  <c r="AD229" i="38"/>
  <c r="X230" i="38"/>
  <c r="Y230" i="38"/>
  <c r="Z230" i="38"/>
  <c r="AB230" i="38"/>
  <c r="AC230" i="38"/>
  <c r="AD230" i="38"/>
  <c r="X231" i="38"/>
  <c r="Y231" i="38"/>
  <c r="Z231" i="38"/>
  <c r="AB231" i="38"/>
  <c r="AC231" i="38"/>
  <c r="AD231" i="38"/>
  <c r="X232" i="38"/>
  <c r="Y232" i="38"/>
  <c r="Z232" i="38"/>
  <c r="AB232" i="38"/>
  <c r="AC232" i="38"/>
  <c r="AD232" i="38"/>
  <c r="X233" i="38"/>
  <c r="Y233" i="38"/>
  <c r="Z233" i="38"/>
  <c r="AB233" i="38"/>
  <c r="AC233" i="38"/>
  <c r="AD233" i="38"/>
  <c r="X234" i="38"/>
  <c r="Y234" i="38"/>
  <c r="Z234" i="38"/>
  <c r="AB234" i="38"/>
  <c r="AC234" i="38"/>
  <c r="AD234" i="38"/>
  <c r="W234" i="38"/>
  <c r="W233" i="38"/>
  <c r="W232" i="38"/>
  <c r="W231" i="38"/>
  <c r="W230" i="38"/>
  <c r="W229" i="38"/>
  <c r="W227" i="38"/>
  <c r="W226" i="38"/>
  <c r="W225" i="38"/>
  <c r="W224" i="38"/>
  <c r="W214" i="38"/>
  <c r="I212" i="38"/>
  <c r="J212" i="38"/>
  <c r="K212" i="38"/>
  <c r="L212" i="38"/>
  <c r="M212" i="38"/>
  <c r="N212" i="38"/>
  <c r="O212" i="38"/>
  <c r="P212" i="38"/>
  <c r="Q212" i="38"/>
  <c r="T212" i="38"/>
  <c r="U212" i="38"/>
  <c r="V212" i="38"/>
  <c r="I213" i="38"/>
  <c r="J213" i="38"/>
  <c r="K213" i="38"/>
  <c r="L213" i="38"/>
  <c r="M213" i="38"/>
  <c r="N213" i="38"/>
  <c r="O213" i="38"/>
  <c r="P213" i="38"/>
  <c r="Q213" i="38"/>
  <c r="U213" i="38"/>
  <c r="V213" i="38"/>
  <c r="I214" i="38"/>
  <c r="J214" i="38"/>
  <c r="K214" i="38"/>
  <c r="L214" i="38"/>
  <c r="M214" i="38"/>
  <c r="N214" i="38"/>
  <c r="O214" i="38"/>
  <c r="P214" i="38"/>
  <c r="Q214" i="38"/>
  <c r="R214" i="38"/>
  <c r="S214" i="38"/>
  <c r="T214" i="38"/>
  <c r="U214" i="38"/>
  <c r="V214" i="38"/>
  <c r="I215" i="38"/>
  <c r="J215" i="38"/>
  <c r="K215" i="38"/>
  <c r="L215" i="38"/>
  <c r="M215" i="38"/>
  <c r="N215" i="38"/>
  <c r="O215" i="38"/>
  <c r="P215" i="38"/>
  <c r="Q215" i="38"/>
  <c r="T215" i="38"/>
  <c r="I216" i="38"/>
  <c r="J216" i="38"/>
  <c r="K216" i="38"/>
  <c r="L216" i="38"/>
  <c r="M216" i="38"/>
  <c r="N216" i="38"/>
  <c r="O216" i="38"/>
  <c r="P216" i="38"/>
  <c r="Q216" i="38"/>
  <c r="R216" i="38"/>
  <c r="I217" i="38"/>
  <c r="J217" i="38"/>
  <c r="K217" i="38"/>
  <c r="L217" i="38"/>
  <c r="M217" i="38"/>
  <c r="N217" i="38"/>
  <c r="O217" i="38"/>
  <c r="P217" i="38"/>
  <c r="Q217" i="38"/>
  <c r="R217" i="38"/>
  <c r="S217" i="38"/>
  <c r="T217" i="38"/>
  <c r="U217" i="38"/>
  <c r="V217" i="38"/>
  <c r="I218" i="38"/>
  <c r="J218" i="38"/>
  <c r="K218" i="38"/>
  <c r="L218" i="38"/>
  <c r="M218" i="38"/>
  <c r="N218" i="38"/>
  <c r="O218" i="38"/>
  <c r="P218" i="38"/>
  <c r="Q218" i="38"/>
  <c r="T218" i="38"/>
  <c r="U218" i="38"/>
  <c r="V218" i="38"/>
  <c r="I219" i="38"/>
  <c r="J219" i="38"/>
  <c r="K219" i="38"/>
  <c r="L219" i="38"/>
  <c r="M219" i="38"/>
  <c r="N219" i="38"/>
  <c r="O219" i="38"/>
  <c r="P219" i="38"/>
  <c r="Q219" i="38"/>
  <c r="R219" i="38"/>
  <c r="S219" i="38"/>
  <c r="T219" i="38"/>
  <c r="U219" i="38"/>
  <c r="V219" i="38"/>
  <c r="I220" i="38"/>
  <c r="J220" i="38"/>
  <c r="K220" i="38"/>
  <c r="L220" i="38"/>
  <c r="M220" i="38"/>
  <c r="N220" i="38"/>
  <c r="O220" i="38"/>
  <c r="P220" i="38"/>
  <c r="Q220" i="38"/>
  <c r="R220" i="38"/>
  <c r="S220" i="38"/>
  <c r="T220" i="38"/>
  <c r="U220" i="38"/>
  <c r="V220" i="38"/>
  <c r="I221" i="38"/>
  <c r="J221" i="38"/>
  <c r="K221" i="38"/>
  <c r="L221" i="38"/>
  <c r="M221" i="38"/>
  <c r="N221" i="38"/>
  <c r="O221" i="38"/>
  <c r="P221" i="38"/>
  <c r="Q221" i="38"/>
  <c r="R221" i="38"/>
  <c r="S221" i="38"/>
  <c r="T221" i="38"/>
  <c r="U221" i="38"/>
  <c r="V221" i="38"/>
  <c r="I222" i="38"/>
  <c r="J222" i="38"/>
  <c r="K222" i="38"/>
  <c r="L222" i="38"/>
  <c r="M222" i="38"/>
  <c r="N222" i="38"/>
  <c r="O222" i="38"/>
  <c r="P222" i="38"/>
  <c r="Q222" i="38"/>
  <c r="R222" i="38"/>
  <c r="S222" i="38"/>
  <c r="T222" i="38"/>
  <c r="U222" i="38"/>
  <c r="V222" i="38"/>
  <c r="X212" i="38"/>
  <c r="Y212" i="38"/>
  <c r="Z212" i="38"/>
  <c r="AA212" i="38"/>
  <c r="AB212" i="38"/>
  <c r="AC212" i="38"/>
  <c r="AD212" i="38"/>
  <c r="X213" i="38"/>
  <c r="Y213" i="38"/>
  <c r="Z213" i="38"/>
  <c r="AA213" i="38"/>
  <c r="AB213" i="38"/>
  <c r="AC213" i="38"/>
  <c r="AD213" i="38"/>
  <c r="X214" i="38"/>
  <c r="Y214" i="38"/>
  <c r="Z214" i="38"/>
  <c r="AA214" i="38"/>
  <c r="AB214" i="38"/>
  <c r="AC214" i="38"/>
  <c r="AD214" i="38"/>
  <c r="X215" i="38"/>
  <c r="Y215" i="38"/>
  <c r="Z215" i="38"/>
  <c r="AA215" i="38"/>
  <c r="AB215" i="38"/>
  <c r="AC215" i="38"/>
  <c r="AD215" i="38"/>
  <c r="X216" i="38"/>
  <c r="Y216" i="38"/>
  <c r="Z216" i="38"/>
  <c r="AA216" i="38"/>
  <c r="AB216" i="38"/>
  <c r="AC216" i="38"/>
  <c r="AD216" i="38"/>
  <c r="X217" i="38"/>
  <c r="Y217" i="38"/>
  <c r="Z217" i="38"/>
  <c r="AA217" i="38"/>
  <c r="AB217" i="38"/>
  <c r="AC217" i="38"/>
  <c r="AD217" i="38"/>
  <c r="X218" i="38"/>
  <c r="Y218" i="38"/>
  <c r="Z218" i="38"/>
  <c r="AA218" i="38"/>
  <c r="AB218" i="38"/>
  <c r="AC218" i="38"/>
  <c r="AD218" i="38"/>
  <c r="X219" i="38"/>
  <c r="Y219" i="38"/>
  <c r="Z219" i="38"/>
  <c r="AA219" i="38"/>
  <c r="AB219" i="38"/>
  <c r="AC219" i="38"/>
  <c r="AD219" i="38"/>
  <c r="X220" i="38"/>
  <c r="Y220" i="38"/>
  <c r="Z220" i="38"/>
  <c r="AA220" i="38"/>
  <c r="AB220" i="38"/>
  <c r="AC220" i="38"/>
  <c r="AD220" i="38"/>
  <c r="X221" i="38"/>
  <c r="Y221" i="38"/>
  <c r="Z221" i="38"/>
  <c r="AA221" i="38"/>
  <c r="AB221" i="38"/>
  <c r="AC221" i="38"/>
  <c r="AD221" i="38"/>
  <c r="X222" i="38"/>
  <c r="Y222" i="38"/>
  <c r="Z222" i="38"/>
  <c r="AA222" i="38"/>
  <c r="AB222" i="38"/>
  <c r="AC222" i="38"/>
  <c r="AD222" i="38"/>
  <c r="W222" i="38"/>
  <c r="W221" i="38"/>
  <c r="W220" i="38"/>
  <c r="W217" i="38"/>
  <c r="W216" i="38"/>
  <c r="W215" i="38"/>
  <c r="W213" i="38"/>
  <c r="W212" i="38"/>
  <c r="W200" i="38"/>
  <c r="X200" i="38"/>
  <c r="Y200" i="38"/>
  <c r="Z200" i="38"/>
  <c r="AA200" i="38"/>
  <c r="AB200" i="38"/>
  <c r="AC200" i="38"/>
  <c r="AD200" i="38"/>
  <c r="W201" i="38"/>
  <c r="X201" i="38"/>
  <c r="Y201" i="38"/>
  <c r="Z201" i="38"/>
  <c r="AA201" i="38"/>
  <c r="AB201" i="38"/>
  <c r="AC201" i="38"/>
  <c r="AD201" i="38"/>
  <c r="W202" i="38"/>
  <c r="X202" i="38"/>
  <c r="Y202" i="38"/>
  <c r="Z202" i="38"/>
  <c r="AA202" i="38"/>
  <c r="AB202" i="38"/>
  <c r="AC202" i="38"/>
  <c r="AD202" i="38"/>
  <c r="W203" i="38"/>
  <c r="X203" i="38"/>
  <c r="Y203" i="38"/>
  <c r="Z203" i="38"/>
  <c r="AA203" i="38"/>
  <c r="AB203" i="38"/>
  <c r="AC203" i="38"/>
  <c r="AD203" i="38"/>
  <c r="W204" i="38"/>
  <c r="X204" i="38"/>
  <c r="Y204" i="38"/>
  <c r="Z204" i="38"/>
  <c r="AA204" i="38"/>
  <c r="AB204" i="38"/>
  <c r="AC204" i="38"/>
  <c r="AD204" i="38"/>
  <c r="W205" i="38"/>
  <c r="X205" i="38"/>
  <c r="Y205" i="38"/>
  <c r="Z205" i="38"/>
  <c r="AA205" i="38"/>
  <c r="AB205" i="38"/>
  <c r="AC205" i="38"/>
  <c r="AD205" i="38"/>
  <c r="W206" i="38"/>
  <c r="X206" i="38"/>
  <c r="Y206" i="38"/>
  <c r="Z206" i="38"/>
  <c r="AA206" i="38"/>
  <c r="AB206" i="38"/>
  <c r="AC206" i="38"/>
  <c r="AD206" i="38"/>
  <c r="W207" i="38"/>
  <c r="X207" i="38"/>
  <c r="Y207" i="38"/>
  <c r="Z207" i="38"/>
  <c r="AA207" i="38"/>
  <c r="AB207" i="38"/>
  <c r="AC207" i="38"/>
  <c r="AD207" i="38"/>
  <c r="W208" i="38"/>
  <c r="X208" i="38"/>
  <c r="Y208" i="38"/>
  <c r="Z208" i="38"/>
  <c r="AA208" i="38"/>
  <c r="AB208" i="38"/>
  <c r="AC208" i="38"/>
  <c r="AD208" i="38"/>
  <c r="W209" i="38"/>
  <c r="X209" i="38"/>
  <c r="Y209" i="38"/>
  <c r="Z209" i="38"/>
  <c r="AA209" i="38"/>
  <c r="AB209" i="38"/>
  <c r="AC209" i="38"/>
  <c r="AD209" i="38"/>
  <c r="W210" i="38"/>
  <c r="X210" i="38"/>
  <c r="Y210" i="38"/>
  <c r="Z210" i="38"/>
  <c r="AA210" i="38"/>
  <c r="AB210" i="38"/>
  <c r="AC210" i="38"/>
  <c r="AD210" i="38"/>
  <c r="I200" i="38"/>
  <c r="J200" i="38"/>
  <c r="M200" i="38"/>
  <c r="N200" i="38"/>
  <c r="P200" i="38"/>
  <c r="S200" i="38"/>
  <c r="T200" i="38"/>
  <c r="U200" i="38"/>
  <c r="I201" i="38"/>
  <c r="J201" i="38"/>
  <c r="N201" i="38"/>
  <c r="P201" i="38"/>
  <c r="S201" i="38"/>
  <c r="T201" i="38"/>
  <c r="U201" i="38"/>
  <c r="I202" i="38"/>
  <c r="J202" i="38"/>
  <c r="M202" i="38"/>
  <c r="N202" i="38"/>
  <c r="O202" i="38"/>
  <c r="S202" i="38"/>
  <c r="T202" i="38"/>
  <c r="I203" i="38"/>
  <c r="J203" i="38"/>
  <c r="N203" i="38"/>
  <c r="O203" i="38"/>
  <c r="S203" i="38"/>
  <c r="T203" i="38"/>
  <c r="U203" i="38"/>
  <c r="I204" i="38"/>
  <c r="J204" i="38"/>
  <c r="K204" i="38"/>
  <c r="N204" i="38"/>
  <c r="Q204" i="38"/>
  <c r="T204" i="38"/>
  <c r="I205" i="38"/>
  <c r="J205" i="38"/>
  <c r="K205" i="38"/>
  <c r="L205" i="38"/>
  <c r="U205" i="38"/>
  <c r="I206" i="38"/>
  <c r="J206" i="38"/>
  <c r="K206" i="38"/>
  <c r="L206" i="38"/>
  <c r="M206" i="38"/>
  <c r="T206" i="38"/>
  <c r="U206" i="38"/>
  <c r="I207" i="38"/>
  <c r="J207" i="38"/>
  <c r="K207" i="38"/>
  <c r="L207" i="38"/>
  <c r="T207" i="38"/>
  <c r="U207" i="38"/>
  <c r="I208" i="38"/>
  <c r="J208" i="38"/>
  <c r="K208" i="38"/>
  <c r="L208" i="38"/>
  <c r="M208" i="38"/>
  <c r="U208" i="38"/>
  <c r="I209" i="38"/>
  <c r="J209" i="38"/>
  <c r="K209" i="38"/>
  <c r="L209" i="38"/>
  <c r="M209" i="38"/>
  <c r="S209" i="38"/>
  <c r="T209" i="38"/>
  <c r="U209" i="38"/>
  <c r="I210" i="38"/>
  <c r="J210" i="38"/>
  <c r="K210" i="38"/>
  <c r="L210" i="38"/>
  <c r="M210" i="38"/>
  <c r="N210" i="38"/>
  <c r="O210" i="38"/>
  <c r="P210" i="38"/>
  <c r="Q210" i="38"/>
  <c r="U210" i="38"/>
  <c r="V200" i="38"/>
  <c r="V201" i="38"/>
  <c r="V202" i="38"/>
  <c r="V203" i="38"/>
  <c r="V204" i="38"/>
  <c r="V206" i="38"/>
  <c r="V207" i="38"/>
  <c r="V208" i="38"/>
  <c r="V209" i="38"/>
  <c r="V210" i="38"/>
  <c r="I176" i="38"/>
  <c r="J176" i="38"/>
  <c r="M176" i="38"/>
  <c r="N176" i="38"/>
  <c r="O176" i="38"/>
  <c r="P176" i="38"/>
  <c r="I177" i="38"/>
  <c r="J177" i="38"/>
  <c r="K177" i="38"/>
  <c r="M177" i="38"/>
  <c r="N177" i="38"/>
  <c r="O177" i="38"/>
  <c r="P177" i="38"/>
  <c r="I178" i="38"/>
  <c r="J178" i="38"/>
  <c r="K178" i="38"/>
  <c r="M178" i="38"/>
  <c r="N178" i="38"/>
  <c r="O178" i="38"/>
  <c r="P178" i="38"/>
  <c r="I179" i="38"/>
  <c r="J179" i="38"/>
  <c r="K179" i="38"/>
  <c r="M179" i="38"/>
  <c r="N179" i="38"/>
  <c r="O179" i="38"/>
  <c r="P179" i="38"/>
  <c r="I180" i="38"/>
  <c r="J180" i="38"/>
  <c r="K180" i="38"/>
  <c r="L180" i="38"/>
  <c r="O180" i="38"/>
  <c r="P180" i="38"/>
  <c r="I181" i="38"/>
  <c r="J181" i="38"/>
  <c r="K181" i="38"/>
  <c r="L181" i="38"/>
  <c r="M181" i="38"/>
  <c r="I182" i="38"/>
  <c r="J182" i="38"/>
  <c r="K182" i="38"/>
  <c r="L182" i="38"/>
  <c r="M182" i="38"/>
  <c r="O182" i="38"/>
  <c r="P182" i="38"/>
  <c r="I183" i="38"/>
  <c r="J183" i="38"/>
  <c r="K183" i="38"/>
  <c r="L183" i="38"/>
  <c r="M183" i="38"/>
  <c r="N183" i="38"/>
  <c r="O183" i="38"/>
  <c r="P183" i="38"/>
  <c r="I184" i="38"/>
  <c r="J184" i="38"/>
  <c r="K184" i="38"/>
  <c r="L184" i="38"/>
  <c r="M184" i="38"/>
  <c r="N184" i="38"/>
  <c r="O184" i="38"/>
  <c r="P184" i="38"/>
  <c r="I185" i="38"/>
  <c r="J185" i="38"/>
  <c r="K185" i="38"/>
  <c r="L185" i="38"/>
  <c r="M185" i="38"/>
  <c r="N185" i="38"/>
  <c r="O185" i="38"/>
  <c r="P185" i="38"/>
  <c r="I186" i="38"/>
  <c r="J186" i="38"/>
  <c r="K186" i="38"/>
  <c r="L186" i="38"/>
  <c r="M186" i="38"/>
  <c r="N186" i="38"/>
  <c r="O186" i="38"/>
  <c r="P186" i="38"/>
  <c r="Q176" i="38"/>
  <c r="R176" i="38"/>
  <c r="S176" i="38"/>
  <c r="T176" i="38"/>
  <c r="Q177" i="38"/>
  <c r="R177" i="38"/>
  <c r="S177" i="38"/>
  <c r="T177" i="38"/>
  <c r="Q178" i="38"/>
  <c r="R178" i="38"/>
  <c r="S178" i="38"/>
  <c r="T178" i="38"/>
  <c r="Q179" i="38"/>
  <c r="R179" i="38"/>
  <c r="S179" i="38"/>
  <c r="T179" i="38"/>
  <c r="Q180" i="38"/>
  <c r="R180" i="38"/>
  <c r="S180" i="38"/>
  <c r="T180" i="38"/>
  <c r="Q181" i="38"/>
  <c r="R181" i="38"/>
  <c r="S181" i="38"/>
  <c r="Q182" i="38"/>
  <c r="S182" i="38"/>
  <c r="T182" i="38"/>
  <c r="T183" i="38"/>
  <c r="Q184" i="38"/>
  <c r="R184" i="38"/>
  <c r="S185" i="38"/>
  <c r="T185" i="38"/>
  <c r="Q186" i="38"/>
  <c r="R186" i="38"/>
  <c r="S186" i="38"/>
  <c r="T186" i="38"/>
  <c r="U176" i="38"/>
  <c r="U177" i="38"/>
  <c r="U178" i="38"/>
  <c r="U179" i="38"/>
  <c r="U180" i="38"/>
  <c r="U181" i="38"/>
  <c r="U185" i="38"/>
  <c r="U186" i="38"/>
  <c r="V176" i="38"/>
  <c r="V177" i="38"/>
  <c r="V178" i="38"/>
  <c r="V179" i="38"/>
  <c r="V180" i="38"/>
  <c r="V181" i="38"/>
  <c r="V186" i="38"/>
  <c r="X176" i="38"/>
  <c r="Y176" i="38"/>
  <c r="Z176" i="38"/>
  <c r="AB176" i="38"/>
  <c r="AD176" i="38"/>
  <c r="X177" i="38"/>
  <c r="Y177" i="38"/>
  <c r="Z177" i="38"/>
  <c r="AB177" i="38"/>
  <c r="AD177" i="38"/>
  <c r="X178" i="38"/>
  <c r="Y178" i="38"/>
  <c r="Z178" i="38"/>
  <c r="AB178" i="38"/>
  <c r="AD178" i="38"/>
  <c r="X179" i="38"/>
  <c r="Y179" i="38"/>
  <c r="Z179" i="38"/>
  <c r="AB179" i="38"/>
  <c r="AC179" i="38"/>
  <c r="AD179" i="38"/>
  <c r="X180" i="38"/>
  <c r="Y180" i="38"/>
  <c r="Z180" i="38"/>
  <c r="AB180" i="38"/>
  <c r="AC180" i="38"/>
  <c r="AD180" i="38"/>
  <c r="X181" i="38"/>
  <c r="Y181" i="38"/>
  <c r="Z181" i="38"/>
  <c r="AB181" i="38"/>
  <c r="AC181" i="38"/>
  <c r="AD181" i="38"/>
  <c r="X182" i="38"/>
  <c r="Y182" i="38"/>
  <c r="Z182" i="38"/>
  <c r="AB182" i="38"/>
  <c r="AC182" i="38"/>
  <c r="AD182" i="38"/>
  <c r="X183" i="38"/>
  <c r="Y183" i="38"/>
  <c r="Z183" i="38"/>
  <c r="AB183" i="38"/>
  <c r="AC183" i="38"/>
  <c r="AD183" i="38"/>
  <c r="X184" i="38"/>
  <c r="Y184" i="38"/>
  <c r="Z184" i="38"/>
  <c r="AB184" i="38"/>
  <c r="AC184" i="38"/>
  <c r="AD184" i="38"/>
  <c r="X185" i="38"/>
  <c r="Y185" i="38"/>
  <c r="Z185" i="38"/>
  <c r="AB185" i="38"/>
  <c r="AC185" i="38"/>
  <c r="AD185" i="38"/>
  <c r="X186" i="38"/>
  <c r="Y186" i="38"/>
  <c r="Z186" i="38"/>
  <c r="AB186" i="38"/>
  <c r="AC186" i="38"/>
  <c r="AD186" i="38"/>
  <c r="W186" i="38"/>
  <c r="W185" i="38"/>
  <c r="W183" i="38"/>
  <c r="W181" i="38"/>
  <c r="W179" i="38"/>
  <c r="X164" i="38"/>
  <c r="Y164" i="38"/>
  <c r="Z164" i="38"/>
  <c r="X165" i="38"/>
  <c r="Y165" i="38"/>
  <c r="Z165" i="38"/>
  <c r="AA165" i="38"/>
  <c r="AB165" i="38"/>
  <c r="AC165" i="38"/>
  <c r="AD165" i="38"/>
  <c r="X166" i="38"/>
  <c r="Y166" i="38"/>
  <c r="Z166" i="38"/>
  <c r="AA166" i="38"/>
  <c r="AB166" i="38"/>
  <c r="AC166" i="38"/>
  <c r="AD166" i="38"/>
  <c r="X167" i="38"/>
  <c r="Y167" i="38"/>
  <c r="Z167" i="38"/>
  <c r="AA167" i="38"/>
  <c r="AB167" i="38"/>
  <c r="AC167" i="38"/>
  <c r="AD167" i="38"/>
  <c r="X168" i="38"/>
  <c r="Y168" i="38"/>
  <c r="Z168" i="38"/>
  <c r="AA168" i="38"/>
  <c r="AB168" i="38"/>
  <c r="AC168" i="38"/>
  <c r="AD168" i="38"/>
  <c r="X169" i="38"/>
  <c r="Y169" i="38"/>
  <c r="Z169" i="38"/>
  <c r="AA169" i="38"/>
  <c r="AB169" i="38"/>
  <c r="AC169" i="38"/>
  <c r="AD169" i="38"/>
  <c r="X170" i="38"/>
  <c r="Y170" i="38"/>
  <c r="Z170" i="38"/>
  <c r="AA170" i="38"/>
  <c r="AB170" i="38"/>
  <c r="AC170" i="38"/>
  <c r="AD170" i="38"/>
  <c r="X171" i="38"/>
  <c r="Y171" i="38"/>
  <c r="Z171" i="38"/>
  <c r="AA171" i="38"/>
  <c r="AB171" i="38"/>
  <c r="AC171" i="38"/>
  <c r="AD171" i="38"/>
  <c r="X172" i="38"/>
  <c r="Y172" i="38"/>
  <c r="Z172" i="38"/>
  <c r="AA172" i="38"/>
  <c r="AB172" i="38"/>
  <c r="AC172" i="38"/>
  <c r="AD172" i="38"/>
  <c r="X173" i="38"/>
  <c r="Y173" i="38"/>
  <c r="Z173" i="38"/>
  <c r="AA173" i="38"/>
  <c r="AB173" i="38"/>
  <c r="AC173" i="38"/>
  <c r="AD173" i="38"/>
  <c r="X174" i="38"/>
  <c r="Y174" i="38"/>
  <c r="Z174" i="38"/>
  <c r="AA174" i="38"/>
  <c r="AB174" i="38"/>
  <c r="AC174" i="38"/>
  <c r="AD174" i="38"/>
  <c r="K164" i="38"/>
  <c r="L164" i="38"/>
  <c r="M164" i="38"/>
  <c r="N164" i="38"/>
  <c r="P164" i="38"/>
  <c r="Q164" i="38"/>
  <c r="R164" i="38"/>
  <c r="V164" i="38"/>
  <c r="I165" i="38"/>
  <c r="K165" i="38"/>
  <c r="L165" i="38"/>
  <c r="M165" i="38"/>
  <c r="N165" i="38"/>
  <c r="Q165" i="38"/>
  <c r="R165" i="38"/>
  <c r="T165" i="38"/>
  <c r="I166" i="38"/>
  <c r="K166" i="38"/>
  <c r="L166" i="38"/>
  <c r="M166" i="38"/>
  <c r="N166" i="38"/>
  <c r="Q166" i="38"/>
  <c r="R166" i="38"/>
  <c r="T166" i="38"/>
  <c r="I167" i="38"/>
  <c r="K167" i="38"/>
  <c r="L167" i="38"/>
  <c r="M167" i="38"/>
  <c r="O167" i="38"/>
  <c r="Q167" i="38"/>
  <c r="R167" i="38"/>
  <c r="S167" i="38"/>
  <c r="I168" i="38"/>
  <c r="J168" i="38"/>
  <c r="L168" i="38"/>
  <c r="N168" i="38"/>
  <c r="O168" i="38"/>
  <c r="R168" i="38"/>
  <c r="S168" i="38"/>
  <c r="T168" i="38"/>
  <c r="V168" i="38"/>
  <c r="I169" i="38"/>
  <c r="J169" i="38"/>
  <c r="K169" i="38"/>
  <c r="L169" i="38"/>
  <c r="R169" i="38"/>
  <c r="S169" i="38"/>
  <c r="T169" i="38"/>
  <c r="U169" i="38"/>
  <c r="I170" i="38"/>
  <c r="J170" i="38"/>
  <c r="K170" i="38"/>
  <c r="L170" i="38"/>
  <c r="M170" i="38"/>
  <c r="O170" i="38"/>
  <c r="P170" i="38"/>
  <c r="Q170" i="38"/>
  <c r="R170" i="38"/>
  <c r="S170" i="38"/>
  <c r="I171" i="38"/>
  <c r="J171" i="38"/>
  <c r="K171" i="38"/>
  <c r="L171" i="38"/>
  <c r="M171" i="38"/>
  <c r="N171" i="38"/>
  <c r="O171" i="38"/>
  <c r="P171" i="38"/>
  <c r="Q171" i="38"/>
  <c r="R171" i="38"/>
  <c r="S171" i="38"/>
  <c r="T171" i="38"/>
  <c r="U171" i="38"/>
  <c r="V171" i="38"/>
  <c r="I172" i="38"/>
  <c r="J172" i="38"/>
  <c r="K172" i="38"/>
  <c r="L172" i="38"/>
  <c r="M172" i="38"/>
  <c r="N172" i="38"/>
  <c r="O172" i="38"/>
  <c r="P172" i="38"/>
  <c r="Q172" i="38"/>
  <c r="R172" i="38"/>
  <c r="V172" i="38"/>
  <c r="I173" i="38"/>
  <c r="J173" i="38"/>
  <c r="K173" i="38"/>
  <c r="L173" i="38"/>
  <c r="N173" i="38"/>
  <c r="O173" i="38"/>
  <c r="P173" i="38"/>
  <c r="S173" i="38"/>
  <c r="V173" i="38"/>
  <c r="I174" i="38"/>
  <c r="J174" i="38"/>
  <c r="K174" i="38"/>
  <c r="L174" i="38"/>
  <c r="M174" i="38"/>
  <c r="N174" i="38"/>
  <c r="O174" i="38"/>
  <c r="P174" i="38"/>
  <c r="Q174" i="38"/>
  <c r="S174" i="38"/>
  <c r="W173" i="38"/>
  <c r="W171" i="38"/>
  <c r="W167" i="38"/>
  <c r="W166" i="38"/>
  <c r="W165" i="38"/>
  <c r="W164" i="38"/>
  <c r="X188" i="38"/>
  <c r="Y188" i="38"/>
  <c r="Z188" i="38"/>
  <c r="AB188" i="38"/>
  <c r="AC188" i="38"/>
  <c r="AD188" i="38"/>
  <c r="X189" i="38"/>
  <c r="Y189" i="38"/>
  <c r="Z189" i="38"/>
  <c r="AB189" i="38"/>
  <c r="AC189" i="38"/>
  <c r="AD189" i="38"/>
  <c r="X190" i="38"/>
  <c r="Y190" i="38"/>
  <c r="Z190" i="38"/>
  <c r="AB190" i="38"/>
  <c r="AC190" i="38"/>
  <c r="AD190" i="38"/>
  <c r="X191" i="38"/>
  <c r="Y191" i="38"/>
  <c r="Z191" i="38"/>
  <c r="AB191" i="38"/>
  <c r="AC191" i="38"/>
  <c r="AD191" i="38"/>
  <c r="X192" i="38"/>
  <c r="Y192" i="38"/>
  <c r="Z192" i="38"/>
  <c r="AB192" i="38"/>
  <c r="AC192" i="38"/>
  <c r="AD192" i="38"/>
  <c r="X193" i="38"/>
  <c r="Y193" i="38"/>
  <c r="Z193" i="38"/>
  <c r="AB193" i="38"/>
  <c r="AC193" i="38"/>
  <c r="AD193" i="38"/>
  <c r="X194" i="38"/>
  <c r="Y194" i="38"/>
  <c r="Z194" i="38"/>
  <c r="AB194" i="38"/>
  <c r="AC194" i="38"/>
  <c r="AD194" i="38"/>
  <c r="X195" i="38"/>
  <c r="Y195" i="38"/>
  <c r="Z195" i="38"/>
  <c r="AB195" i="38"/>
  <c r="AC195" i="38"/>
  <c r="AD195" i="38"/>
  <c r="X196" i="38"/>
  <c r="Y196" i="38"/>
  <c r="Z196" i="38"/>
  <c r="AB196" i="38"/>
  <c r="AC196" i="38"/>
  <c r="AD196" i="38"/>
  <c r="X197" i="38"/>
  <c r="Y197" i="38"/>
  <c r="Z197" i="38"/>
  <c r="AB197" i="38"/>
  <c r="AC197" i="38"/>
  <c r="AD197" i="38"/>
  <c r="X198" i="38"/>
  <c r="Y198" i="38"/>
  <c r="Z198" i="38"/>
  <c r="AB198" i="38"/>
  <c r="AC198" i="38"/>
  <c r="AD198" i="38"/>
  <c r="I188" i="38"/>
  <c r="J188" i="38"/>
  <c r="K188" i="38"/>
  <c r="L188" i="38"/>
  <c r="M188" i="38"/>
  <c r="T188" i="38"/>
  <c r="I189" i="38"/>
  <c r="J189" i="38"/>
  <c r="K189" i="38"/>
  <c r="L189" i="38"/>
  <c r="M189" i="38"/>
  <c r="N189" i="38"/>
  <c r="T189" i="38"/>
  <c r="I190" i="38"/>
  <c r="J190" i="38"/>
  <c r="K190" i="38"/>
  <c r="L190" i="38"/>
  <c r="M190" i="38"/>
  <c r="N190" i="38"/>
  <c r="Q190" i="38"/>
  <c r="T190" i="38"/>
  <c r="I191" i="38"/>
  <c r="J191" i="38"/>
  <c r="K191" i="38"/>
  <c r="L191" i="38"/>
  <c r="M191" i="38"/>
  <c r="N191" i="38"/>
  <c r="O191" i="38"/>
  <c r="S191" i="38"/>
  <c r="T191" i="38"/>
  <c r="I192" i="38"/>
  <c r="J192" i="38"/>
  <c r="K192" i="38"/>
  <c r="L192" i="38"/>
  <c r="M192" i="38"/>
  <c r="N192" i="38"/>
  <c r="O192" i="38"/>
  <c r="P192" i="38"/>
  <c r="Q192" i="38"/>
  <c r="R192" i="38"/>
  <c r="S192" i="38"/>
  <c r="V192" i="38"/>
  <c r="I193" i="38"/>
  <c r="J193" i="38"/>
  <c r="K193" i="38"/>
  <c r="L193" i="38"/>
  <c r="M193" i="38"/>
  <c r="N193" i="38"/>
  <c r="O193" i="38"/>
  <c r="P193" i="38"/>
  <c r="Q193" i="38"/>
  <c r="R193" i="38"/>
  <c r="S193" i="38"/>
  <c r="V193" i="38"/>
  <c r="I194" i="38"/>
  <c r="J194" i="38"/>
  <c r="K194" i="38"/>
  <c r="L194" i="38"/>
  <c r="M194" i="38"/>
  <c r="N194" i="38"/>
  <c r="O194" i="38"/>
  <c r="Q194" i="38"/>
  <c r="R194" i="38"/>
  <c r="S194" i="38"/>
  <c r="T194" i="38"/>
  <c r="U194" i="38"/>
  <c r="V194" i="38"/>
  <c r="I195" i="38"/>
  <c r="J195" i="38"/>
  <c r="K195" i="38"/>
  <c r="L195" i="38"/>
  <c r="M195" i="38"/>
  <c r="N195" i="38"/>
  <c r="O195" i="38"/>
  <c r="P195" i="38"/>
  <c r="Q195" i="38"/>
  <c r="R195" i="38"/>
  <c r="S195" i="38"/>
  <c r="T195" i="38"/>
  <c r="U195" i="38"/>
  <c r="V195" i="38"/>
  <c r="I196" i="38"/>
  <c r="J196" i="38"/>
  <c r="K196" i="38"/>
  <c r="L196" i="38"/>
  <c r="M196" i="38"/>
  <c r="N196" i="38"/>
  <c r="O196" i="38"/>
  <c r="P196" i="38"/>
  <c r="Q196" i="38"/>
  <c r="R196" i="38"/>
  <c r="S196" i="38"/>
  <c r="T196" i="38"/>
  <c r="U196" i="38"/>
  <c r="V196" i="38"/>
  <c r="I197" i="38"/>
  <c r="J197" i="38"/>
  <c r="K197" i="38"/>
  <c r="L197" i="38"/>
  <c r="M197" i="38"/>
  <c r="N197" i="38"/>
  <c r="O197" i="38"/>
  <c r="P197" i="38"/>
  <c r="Q197" i="38"/>
  <c r="R197" i="38"/>
  <c r="S197" i="38"/>
  <c r="T197" i="38"/>
  <c r="U197" i="38"/>
  <c r="V197" i="38"/>
  <c r="I198" i="38"/>
  <c r="J198" i="38"/>
  <c r="K198" i="38"/>
  <c r="L198" i="38"/>
  <c r="M198" i="38"/>
  <c r="N198" i="38"/>
  <c r="O198" i="38"/>
  <c r="P198" i="38"/>
  <c r="Q198" i="38"/>
  <c r="R198" i="38"/>
  <c r="S198" i="38"/>
  <c r="T198" i="38"/>
  <c r="U198" i="38"/>
  <c r="V198" i="38"/>
  <c r="W188" i="38"/>
  <c r="W195" i="38"/>
  <c r="W196" i="38"/>
  <c r="W197" i="38"/>
  <c r="W198" i="38"/>
  <c r="W194" i="38"/>
  <c r="W189" i="38"/>
  <c r="P2068" i="1"/>
  <c r="P2047" i="1"/>
  <c r="P2046" i="1"/>
  <c r="P2045" i="1"/>
  <c r="P2044" i="1"/>
  <c r="AA19" i="27"/>
  <c r="AB22" i="27"/>
  <c r="AA22" i="27"/>
  <c r="AB18" i="27"/>
  <c r="AA18" i="27"/>
  <c r="AB27" i="27"/>
  <c r="AB21" i="27"/>
  <c r="AA27" i="27"/>
  <c r="AB28" i="27"/>
  <c r="AA21" i="27"/>
  <c r="AB19" i="27"/>
  <c r="AB24" i="27"/>
  <c r="AA28" i="27"/>
  <c r="AB26" i="27"/>
  <c r="AA24" i="27"/>
  <c r="AB25" i="27"/>
  <c r="AB20" i="27"/>
  <c r="AB23" i="27"/>
  <c r="AA26" i="27"/>
  <c r="AA25" i="27"/>
  <c r="AA20" i="27"/>
  <c r="AA23" i="27"/>
  <c r="AI289" i="38"/>
  <c r="X25" i="27"/>
  <c r="W21" i="27"/>
  <c r="X20" i="27"/>
  <c r="Y23" i="27"/>
  <c r="X18" i="27"/>
  <c r="X22" i="27"/>
  <c r="X19" i="27"/>
  <c r="V24" i="27"/>
  <c r="Z25" i="27"/>
  <c r="Y21" i="27"/>
  <c r="Z20" i="27"/>
  <c r="V27" i="27"/>
  <c r="W22" i="27"/>
  <c r="W19" i="27"/>
  <c r="Y25" i="27"/>
  <c r="X21" i="27"/>
  <c r="Y20" i="27"/>
  <c r="Z23" i="27"/>
  <c r="Z26" i="27"/>
  <c r="V22" i="27"/>
  <c r="V19" i="27"/>
  <c r="Y26" i="27"/>
  <c r="Z18" i="27"/>
  <c r="Z28" i="27"/>
  <c r="W25" i="27"/>
  <c r="V21" i="27"/>
  <c r="W20" i="27"/>
  <c r="X23" i="27"/>
  <c r="X26" i="27"/>
  <c r="Y18" i="27"/>
  <c r="Z24" i="27"/>
  <c r="Y28" i="27"/>
  <c r="V25" i="27"/>
  <c r="V20" i="27"/>
  <c r="W23" i="27"/>
  <c r="W26" i="27"/>
  <c r="Z27" i="27"/>
  <c r="Y24" i="27"/>
  <c r="X28" i="27"/>
  <c r="V23" i="27"/>
  <c r="V26" i="27"/>
  <c r="Y27" i="27"/>
  <c r="Z22" i="27"/>
  <c r="W18" i="27"/>
  <c r="Z19" i="27"/>
  <c r="X24" i="27"/>
  <c r="W28" i="27"/>
  <c r="X27" i="27"/>
  <c r="Y22" i="27"/>
  <c r="V18" i="27"/>
  <c r="Y19" i="27"/>
  <c r="W24" i="27"/>
  <c r="V28" i="27"/>
  <c r="Z21" i="27"/>
  <c r="W27" i="27"/>
  <c r="W192" i="38"/>
  <c r="P2064" i="1"/>
  <c r="P2065" i="1"/>
  <c r="P2066" i="1"/>
  <c r="P2067" i="1"/>
  <c r="P2069" i="1"/>
  <c r="P2070" i="1"/>
  <c r="V34" i="27"/>
  <c r="V42" i="27"/>
  <c r="Y34" i="27"/>
  <c r="Y42" i="27"/>
  <c r="AA34" i="27"/>
  <c r="AA42" i="27"/>
  <c r="AA44" i="27"/>
  <c r="X34" i="27"/>
  <c r="X42" i="27"/>
  <c r="AB34" i="27"/>
  <c r="AB42" i="27"/>
  <c r="AB44" i="27"/>
  <c r="Z34" i="27"/>
  <c r="Z42" i="27"/>
  <c r="W34" i="27"/>
  <c r="W42" i="27"/>
  <c r="P2056" i="1"/>
  <c r="P2057" i="1"/>
  <c r="P2058" i="1"/>
  <c r="P2059" i="1"/>
  <c r="W243" i="38"/>
  <c r="P2060" i="1"/>
  <c r="W244" i="38"/>
  <c r="P2061" i="1"/>
  <c r="W242" i="38"/>
  <c r="P2062" i="1"/>
  <c r="P2063" i="1"/>
  <c r="G4" i="27"/>
  <c r="H12" i="27"/>
  <c r="P2048" i="1"/>
  <c r="P2049" i="1"/>
  <c r="P2050" i="1"/>
  <c r="P2051" i="1"/>
  <c r="P2052" i="1"/>
  <c r="P2053" i="1"/>
  <c r="W219" i="38"/>
  <c r="P2054" i="1"/>
  <c r="W218" i="38"/>
  <c r="P2055" i="1"/>
  <c r="W268" i="38"/>
  <c r="P2034" i="1"/>
  <c r="P2035" i="1"/>
  <c r="P2036" i="1"/>
  <c r="P2037" i="1"/>
  <c r="P2038" i="1"/>
  <c r="P2039" i="1"/>
  <c r="P2040" i="1"/>
  <c r="P2041" i="1"/>
  <c r="P2042" i="1"/>
  <c r="P2043" i="1"/>
  <c r="P2023" i="1"/>
  <c r="P2024" i="1"/>
  <c r="P2025" i="1"/>
  <c r="P2026" i="1"/>
  <c r="P2027" i="1"/>
  <c r="P2028" i="1"/>
  <c r="P2029" i="1"/>
  <c r="P2030" i="1"/>
  <c r="P2031" i="1"/>
  <c r="P2032" i="1"/>
  <c r="W292" i="38"/>
  <c r="AI292" i="38"/>
  <c r="P2033" i="1"/>
  <c r="W169" i="38"/>
  <c r="U36" i="37"/>
  <c r="U57" i="37"/>
  <c r="V36" i="37"/>
  <c r="V57" i="37"/>
  <c r="W36" i="37"/>
  <c r="W57" i="37"/>
  <c r="X36" i="37"/>
  <c r="X57" i="37"/>
  <c r="U20" i="37"/>
  <c r="W20" i="37"/>
  <c r="X20" i="37"/>
  <c r="U57" i="36"/>
  <c r="U62" i="36"/>
  <c r="V57" i="36"/>
  <c r="V62" i="36"/>
  <c r="V35" i="36"/>
  <c r="AH20" i="37"/>
  <c r="W35" i="36"/>
  <c r="G20" i="50"/>
  <c r="U36" i="27"/>
  <c r="U37" i="27"/>
  <c r="U38" i="27"/>
  <c r="U39" i="27"/>
  <c r="U40" i="27"/>
  <c r="U41" i="27"/>
  <c r="G54" i="50"/>
  <c r="G59" i="50"/>
  <c r="G64" i="50"/>
  <c r="G34" i="50"/>
  <c r="G79" i="51"/>
  <c r="F79" i="51"/>
  <c r="E79" i="51"/>
  <c r="D79" i="51"/>
  <c r="C79" i="51"/>
  <c r="H78" i="51"/>
  <c r="Q66" i="51"/>
  <c r="G77" i="51"/>
  <c r="F77" i="51"/>
  <c r="E77" i="51"/>
  <c r="D77" i="51"/>
  <c r="C77" i="51"/>
  <c r="H76" i="51"/>
  <c r="Q65" i="51"/>
  <c r="G75" i="51"/>
  <c r="F75" i="51"/>
  <c r="E75" i="51"/>
  <c r="D75" i="51"/>
  <c r="C75" i="51"/>
  <c r="H74" i="51"/>
  <c r="Q62" i="51"/>
  <c r="O73" i="51"/>
  <c r="G73" i="51"/>
  <c r="F73" i="51"/>
  <c r="E73" i="51"/>
  <c r="D73" i="51"/>
  <c r="C73" i="51"/>
  <c r="H72" i="51"/>
  <c r="Q61" i="51"/>
  <c r="G71" i="51"/>
  <c r="F71" i="51"/>
  <c r="E71" i="51"/>
  <c r="D71" i="51"/>
  <c r="C71" i="51"/>
  <c r="H70" i="51"/>
  <c r="Q60" i="51"/>
  <c r="G68" i="51"/>
  <c r="F68" i="51"/>
  <c r="E68" i="51"/>
  <c r="D68" i="51"/>
  <c r="C68" i="51"/>
  <c r="H67" i="51"/>
  <c r="H66" i="51"/>
  <c r="Q59" i="51"/>
  <c r="G65" i="51"/>
  <c r="F65" i="51"/>
  <c r="E65" i="51"/>
  <c r="D65" i="51"/>
  <c r="C65" i="51"/>
  <c r="H64" i="51"/>
  <c r="Q64" i="51"/>
  <c r="H63" i="51"/>
  <c r="H62" i="51"/>
  <c r="G61" i="51"/>
  <c r="F61" i="51"/>
  <c r="E61" i="51"/>
  <c r="E55" i="51"/>
  <c r="D61" i="51"/>
  <c r="D55" i="51"/>
  <c r="C61" i="51"/>
  <c r="H60" i="51"/>
  <c r="Q63" i="51"/>
  <c r="H59" i="51"/>
  <c r="Q58" i="51"/>
  <c r="H58" i="51"/>
  <c r="Q57" i="51"/>
  <c r="H57" i="51"/>
  <c r="H56" i="51"/>
  <c r="Q56" i="51"/>
  <c r="G54" i="51"/>
  <c r="F54" i="51"/>
  <c r="E54" i="51"/>
  <c r="D54" i="51"/>
  <c r="C54" i="51"/>
  <c r="O46" i="51"/>
  <c r="O45" i="51"/>
  <c r="O44" i="51"/>
  <c r="O43" i="51"/>
  <c r="J30" i="51"/>
  <c r="P23" i="51"/>
  <c r="J28" i="51"/>
  <c r="P22" i="51"/>
  <c r="J26" i="51"/>
  <c r="P19" i="51"/>
  <c r="J24" i="51"/>
  <c r="P18" i="51"/>
  <c r="J22" i="51"/>
  <c r="P17" i="51"/>
  <c r="I20" i="51"/>
  <c r="H20" i="51"/>
  <c r="G20" i="51"/>
  <c r="F20" i="51"/>
  <c r="E20" i="51"/>
  <c r="D20" i="51"/>
  <c r="C20" i="51"/>
  <c r="I19" i="51"/>
  <c r="H19" i="51"/>
  <c r="G19" i="51"/>
  <c r="F19" i="51"/>
  <c r="E19" i="51"/>
  <c r="D19" i="51"/>
  <c r="C19" i="51"/>
  <c r="J18" i="51"/>
  <c r="P16" i="51"/>
  <c r="J16" i="51"/>
  <c r="P21" i="51"/>
  <c r="J14" i="51"/>
  <c r="P15" i="51"/>
  <c r="J12" i="51"/>
  <c r="P20" i="51"/>
  <c r="P10" i="51"/>
  <c r="J10" i="51"/>
  <c r="P14" i="51"/>
  <c r="O9" i="51"/>
  <c r="U22" i="51"/>
  <c r="O8" i="51"/>
  <c r="U21" i="51"/>
  <c r="J8" i="51"/>
  <c r="P13" i="51"/>
  <c r="O7" i="51"/>
  <c r="U20" i="51"/>
  <c r="O6" i="51"/>
  <c r="U19" i="51"/>
  <c r="I6" i="51"/>
  <c r="H6" i="51"/>
  <c r="G6" i="51"/>
  <c r="F6" i="51"/>
  <c r="E6" i="51"/>
  <c r="D6" i="51"/>
  <c r="C6" i="51"/>
  <c r="O5" i="51"/>
  <c r="U18" i="51"/>
  <c r="I5" i="51"/>
  <c r="H5" i="51"/>
  <c r="G5" i="51"/>
  <c r="F5" i="51"/>
  <c r="E5" i="51"/>
  <c r="D5" i="51"/>
  <c r="D31" i="51"/>
  <c r="C5" i="51"/>
  <c r="J76" i="50"/>
  <c r="J68" i="50"/>
  <c r="J67" i="50"/>
  <c r="J66" i="50"/>
  <c r="J65" i="50"/>
  <c r="J40" i="50"/>
  <c r="J39" i="50"/>
  <c r="J38" i="50"/>
  <c r="J37" i="50"/>
  <c r="J36" i="50"/>
  <c r="J35" i="50"/>
  <c r="AD20" i="50"/>
  <c r="H37" i="50"/>
  <c r="I37" i="50"/>
  <c r="AE20" i="50"/>
  <c r="H38" i="50"/>
  <c r="I38" i="50"/>
  <c r="AF20" i="50"/>
  <c r="H39" i="50"/>
  <c r="I39" i="50"/>
  <c r="AG20" i="50"/>
  <c r="H40" i="50"/>
  <c r="I40" i="50"/>
  <c r="AH20" i="50"/>
  <c r="H65" i="50"/>
  <c r="AI20" i="50"/>
  <c r="H66" i="50"/>
  <c r="I66" i="50"/>
  <c r="AJ20" i="50"/>
  <c r="H67" i="50"/>
  <c r="I67" i="50"/>
  <c r="AK20" i="50"/>
  <c r="H68" i="50"/>
  <c r="I68" i="50"/>
  <c r="AL20" i="50"/>
  <c r="H76" i="50"/>
  <c r="I76" i="50"/>
  <c r="AC20" i="50"/>
  <c r="H36" i="50"/>
  <c r="I36" i="50"/>
  <c r="AB20" i="50"/>
  <c r="H35" i="50"/>
  <c r="I35" i="50"/>
  <c r="G27" i="50"/>
  <c r="AL17" i="50"/>
  <c r="AJ17" i="50"/>
  <c r="AI17" i="50"/>
  <c r="AL16" i="50"/>
  <c r="AH16" i="50"/>
  <c r="AL15" i="50"/>
  <c r="AK15" i="50"/>
  <c r="AI15" i="50"/>
  <c r="AH15" i="50"/>
  <c r="AL14" i="50"/>
  <c r="AH14" i="50"/>
  <c r="AL11" i="50"/>
  <c r="AK11" i="50"/>
  <c r="AJ11" i="50"/>
  <c r="AI11" i="50"/>
  <c r="AH11" i="50"/>
  <c r="AE14" i="50"/>
  <c r="AE15" i="50"/>
  <c r="AE16" i="50"/>
  <c r="AC17" i="50"/>
  <c r="AE17" i="50"/>
  <c r="AB14" i="50"/>
  <c r="H73" i="50"/>
  <c r="G49" i="50"/>
  <c r="H53" i="50"/>
  <c r="I53" i="50"/>
  <c r="H52" i="50"/>
  <c r="I52" i="50"/>
  <c r="H51" i="50"/>
  <c r="I51" i="50"/>
  <c r="H50" i="50"/>
  <c r="J19" i="50"/>
  <c r="J18" i="50"/>
  <c r="J17" i="50"/>
  <c r="J16" i="50"/>
  <c r="J15" i="50"/>
  <c r="J14" i="50"/>
  <c r="G80" i="51"/>
  <c r="U59" i="51"/>
  <c r="V59" i="51"/>
  <c r="P43" i="51"/>
  <c r="V19" i="51"/>
  <c r="J13" i="50"/>
  <c r="C31" i="51"/>
  <c r="C32" i="51"/>
  <c r="E69" i="51"/>
  <c r="E81" i="51"/>
  <c r="H68" i="51"/>
  <c r="E31" i="51"/>
  <c r="E32" i="51"/>
  <c r="U13" i="51"/>
  <c r="G31" i="51"/>
  <c r="G32" i="51"/>
  <c r="U15" i="51"/>
  <c r="J34" i="50"/>
  <c r="H31" i="51"/>
  <c r="C80" i="51"/>
  <c r="U55" i="51"/>
  <c r="V55" i="51"/>
  <c r="I32" i="51"/>
  <c r="U17" i="51"/>
  <c r="D80" i="51"/>
  <c r="U56" i="51"/>
  <c r="V56" i="51"/>
  <c r="H75" i="51"/>
  <c r="E80" i="51"/>
  <c r="U57" i="51"/>
  <c r="V57" i="51"/>
  <c r="F80" i="51"/>
  <c r="U58" i="51"/>
  <c r="V58" i="51"/>
  <c r="C55" i="51"/>
  <c r="J64" i="50"/>
  <c r="F31" i="51"/>
  <c r="F32" i="51"/>
  <c r="U14" i="51"/>
  <c r="D69" i="51"/>
  <c r="H32" i="51"/>
  <c r="U16" i="51"/>
  <c r="H73" i="51"/>
  <c r="H79" i="51"/>
  <c r="I31" i="51"/>
  <c r="H71" i="51"/>
  <c r="O10" i="51"/>
  <c r="Q15" i="51"/>
  <c r="R15" i="51"/>
  <c r="H65" i="51"/>
  <c r="G69" i="51"/>
  <c r="H77" i="51"/>
  <c r="J20" i="51"/>
  <c r="G55" i="51"/>
  <c r="J6" i="51"/>
  <c r="C69" i="51"/>
  <c r="I65" i="50"/>
  <c r="H64" i="50"/>
  <c r="P24" i="51"/>
  <c r="Q67" i="51"/>
  <c r="D32" i="51"/>
  <c r="U12" i="51"/>
  <c r="H54" i="51"/>
  <c r="H61" i="51"/>
  <c r="F55" i="51"/>
  <c r="F69" i="51"/>
  <c r="H34" i="50"/>
  <c r="I34" i="50"/>
  <c r="AM20" i="50"/>
  <c r="H49" i="50"/>
  <c r="I49" i="50"/>
  <c r="I50" i="50"/>
  <c r="V13" i="51"/>
  <c r="V14" i="51"/>
  <c r="V15" i="51"/>
  <c r="V18" i="51"/>
  <c r="V12" i="51"/>
  <c r="V17" i="51"/>
  <c r="V21" i="51"/>
  <c r="V20" i="51"/>
  <c r="V16" i="51"/>
  <c r="V22" i="51"/>
  <c r="G81" i="51"/>
  <c r="H55" i="51"/>
  <c r="C81" i="51"/>
  <c r="M37" i="51"/>
  <c r="Q14" i="51"/>
  <c r="R14" i="51"/>
  <c r="Q18" i="51"/>
  <c r="R18" i="51"/>
  <c r="Q20" i="51"/>
  <c r="R20" i="51"/>
  <c r="Q23" i="51"/>
  <c r="R23" i="51"/>
  <c r="H80" i="51"/>
  <c r="M76" i="51"/>
  <c r="H69" i="51"/>
  <c r="Q21" i="51"/>
  <c r="R21" i="51"/>
  <c r="Q17" i="51"/>
  <c r="R17" i="51"/>
  <c r="M39" i="51"/>
  <c r="D81" i="51"/>
  <c r="M38" i="51"/>
  <c r="Q22" i="51"/>
  <c r="R22" i="51"/>
  <c r="M40" i="51"/>
  <c r="Q19" i="51"/>
  <c r="R19" i="51"/>
  <c r="Q13" i="51"/>
  <c r="Q16" i="51"/>
  <c r="R16" i="51"/>
  <c r="J32" i="51"/>
  <c r="F81" i="51"/>
  <c r="G13" i="50"/>
  <c r="H19" i="50"/>
  <c r="I19" i="50"/>
  <c r="H18" i="50"/>
  <c r="I18" i="50"/>
  <c r="H17" i="50"/>
  <c r="I17" i="50"/>
  <c r="H16" i="50"/>
  <c r="I16" i="50"/>
  <c r="H14" i="50"/>
  <c r="I14" i="50"/>
  <c r="H15" i="50"/>
  <c r="I15" i="50"/>
  <c r="G44" i="50"/>
  <c r="J48" i="50"/>
  <c r="J47" i="50"/>
  <c r="J46" i="50"/>
  <c r="J45" i="50"/>
  <c r="Q2" i="50"/>
  <c r="O2" i="50"/>
  <c r="J12" i="50"/>
  <c r="J11" i="50"/>
  <c r="J10" i="50"/>
  <c r="J9" i="50"/>
  <c r="J8" i="50"/>
  <c r="J7" i="50"/>
  <c r="G6" i="50"/>
  <c r="I73" i="50"/>
  <c r="I64" i="50"/>
  <c r="H72" i="50"/>
  <c r="I72" i="50"/>
  <c r="H48" i="50"/>
  <c r="I48" i="50"/>
  <c r="H47" i="50"/>
  <c r="I47" i="50"/>
  <c r="H46" i="50"/>
  <c r="I46" i="50"/>
  <c r="H45" i="50"/>
  <c r="G2" i="1"/>
  <c r="H12" i="50"/>
  <c r="I12" i="50"/>
  <c r="H11" i="50"/>
  <c r="I11" i="50"/>
  <c r="H10" i="50"/>
  <c r="I10" i="50"/>
  <c r="N10" i="50"/>
  <c r="H9" i="50"/>
  <c r="I9" i="50"/>
  <c r="N9" i="50"/>
  <c r="I8" i="50"/>
  <c r="N8" i="50"/>
  <c r="H7" i="50"/>
  <c r="I7" i="50"/>
  <c r="N7" i="50"/>
  <c r="J6" i="50"/>
  <c r="J44" i="50"/>
  <c r="M73" i="51"/>
  <c r="M74" i="51"/>
  <c r="M41" i="51"/>
  <c r="M75" i="51"/>
  <c r="H81" i="51"/>
  <c r="Q24" i="51"/>
  <c r="R13" i="51"/>
  <c r="R24" i="51"/>
  <c r="M43" i="51"/>
  <c r="M46" i="51"/>
  <c r="M45" i="51"/>
  <c r="M44" i="51"/>
  <c r="AI44" i="50"/>
  <c r="K66" i="50"/>
  <c r="AJ44" i="50"/>
  <c r="K67" i="50"/>
  <c r="AC44" i="50"/>
  <c r="K36" i="50"/>
  <c r="AK44" i="50"/>
  <c r="K68" i="50"/>
  <c r="AD44" i="50"/>
  <c r="K37" i="50"/>
  <c r="AL44" i="50"/>
  <c r="K76" i="50"/>
  <c r="AE44" i="50"/>
  <c r="K38" i="50"/>
  <c r="AB44" i="50"/>
  <c r="AF44" i="50"/>
  <c r="K39" i="50"/>
  <c r="AG44" i="50"/>
  <c r="K40" i="50"/>
  <c r="AH44" i="50"/>
  <c r="K65" i="50"/>
  <c r="AF26" i="50"/>
  <c r="AD27" i="50"/>
  <c r="AH29" i="50"/>
  <c r="AF30" i="50"/>
  <c r="AL31" i="50"/>
  <c r="AH33" i="50"/>
  <c r="AL41" i="50"/>
  <c r="AJ42" i="50"/>
  <c r="AG26" i="50"/>
  <c r="AI29" i="50"/>
  <c r="AG30" i="50"/>
  <c r="AE31" i="50"/>
  <c r="AI33" i="50"/>
  <c r="AG34" i="50"/>
  <c r="AE41" i="50"/>
  <c r="AK42" i="50"/>
  <c r="AB34" i="50"/>
  <c r="AH26" i="50"/>
  <c r="AF27" i="50"/>
  <c r="AD28" i="50"/>
  <c r="AJ29" i="50"/>
  <c r="AH30" i="50"/>
  <c r="AF31" i="50"/>
  <c r="AL32" i="50"/>
  <c r="AJ33" i="50"/>
  <c r="AH34" i="50"/>
  <c r="AF41" i="50"/>
  <c r="AD42" i="50"/>
  <c r="AL42" i="50"/>
  <c r="AI26" i="50"/>
  <c r="AG27" i="50"/>
  <c r="AE28" i="50"/>
  <c r="AC29" i="50"/>
  <c r="AK29" i="50"/>
  <c r="AI30" i="50"/>
  <c r="AG31" i="50"/>
  <c r="AE32" i="50"/>
  <c r="AK33" i="50"/>
  <c r="AG41" i="50"/>
  <c r="AB42" i="50"/>
  <c r="AI32" i="50"/>
  <c r="AE34" i="50"/>
  <c r="AB32" i="50"/>
  <c r="AJ26" i="50"/>
  <c r="AF28" i="50"/>
  <c r="AL29" i="50"/>
  <c r="AJ30" i="50"/>
  <c r="AH31" i="50"/>
  <c r="AF32" i="50"/>
  <c r="AL33" i="50"/>
  <c r="AH41" i="50"/>
  <c r="AF42" i="50"/>
  <c r="AC27" i="50"/>
  <c r="AG33" i="50"/>
  <c r="AC41" i="50"/>
  <c r="AI42" i="50"/>
  <c r="AK26" i="50"/>
  <c r="AI27" i="50"/>
  <c r="AG28" i="50"/>
  <c r="AK30" i="50"/>
  <c r="AI31" i="50"/>
  <c r="AG32" i="50"/>
  <c r="AE33" i="50"/>
  <c r="AI41" i="50"/>
  <c r="AG42" i="50"/>
  <c r="AD26" i="50"/>
  <c r="AL26" i="50"/>
  <c r="AJ27" i="50"/>
  <c r="AF29" i="50"/>
  <c r="AD30" i="50"/>
  <c r="AL30" i="50"/>
  <c r="AJ31" i="50"/>
  <c r="AH32" i="50"/>
  <c r="AF33" i="50"/>
  <c r="AL34" i="50"/>
  <c r="AJ41" i="50"/>
  <c r="AH42" i="50"/>
  <c r="K73" i="50"/>
  <c r="K53" i="50"/>
  <c r="K51" i="50"/>
  <c r="K52" i="50"/>
  <c r="K50" i="50"/>
  <c r="K47" i="50"/>
  <c r="K19" i="50"/>
  <c r="K17" i="50"/>
  <c r="K16" i="50"/>
  <c r="K15" i="50"/>
  <c r="K14" i="50"/>
  <c r="K18" i="50"/>
  <c r="H13" i="50"/>
  <c r="I13" i="50"/>
  <c r="H44" i="50"/>
  <c r="I44" i="50"/>
  <c r="K46" i="50"/>
  <c r="K7" i="50"/>
  <c r="K48" i="50"/>
  <c r="K10" i="50"/>
  <c r="K11" i="50"/>
  <c r="K8" i="50"/>
  <c r="K9" i="50"/>
  <c r="K45" i="50"/>
  <c r="K12" i="50"/>
  <c r="K72" i="50"/>
  <c r="I45" i="50"/>
  <c r="H6" i="50"/>
  <c r="I6" i="50"/>
  <c r="P7" i="50"/>
  <c r="M77" i="51"/>
  <c r="K64" i="50"/>
  <c r="K13" i="50"/>
  <c r="M47" i="51"/>
  <c r="M49" i="51"/>
  <c r="AM44" i="50"/>
  <c r="K35" i="50"/>
  <c r="K34" i="50"/>
  <c r="K75" i="50"/>
  <c r="K60" i="50"/>
  <c r="K31" i="50"/>
  <c r="K33" i="50"/>
  <c r="K25" i="50"/>
  <c r="K49" i="50"/>
  <c r="K6" i="50"/>
  <c r="K44" i="50"/>
  <c r="J11" i="27"/>
  <c r="K82" i="50"/>
  <c r="L70" i="50"/>
  <c r="K70" i="50"/>
  <c r="J70" i="50"/>
  <c r="I70" i="50"/>
  <c r="H42" i="50"/>
  <c r="H70" i="50"/>
  <c r="H2" i="1"/>
  <c r="I2" i="1"/>
  <c r="L2" i="1"/>
  <c r="M2" i="1"/>
  <c r="N2" i="1"/>
  <c r="O24" i="13"/>
  <c r="O43" i="27"/>
  <c r="P24" i="13"/>
  <c r="P43" i="27"/>
  <c r="Q24" i="13"/>
  <c r="Q43" i="27"/>
  <c r="R43" i="27"/>
  <c r="S43" i="27"/>
  <c r="T36" i="27"/>
  <c r="T37" i="27"/>
  <c r="T38" i="27"/>
  <c r="T39" i="27"/>
  <c r="T40" i="27"/>
  <c r="T41" i="27"/>
  <c r="P1863" i="1"/>
  <c r="AE42" i="50"/>
  <c r="V188" i="38"/>
  <c r="P2022" i="1"/>
  <c r="P2021" i="1"/>
  <c r="P2020" i="1"/>
  <c r="P2019" i="1"/>
  <c r="P2018" i="1"/>
  <c r="P2017" i="1"/>
  <c r="P2016" i="1"/>
  <c r="P2015" i="1"/>
  <c r="P2014" i="1"/>
  <c r="P2013" i="1"/>
  <c r="P2012" i="1"/>
  <c r="W294" i="38"/>
  <c r="AI294" i="38"/>
  <c r="P2011" i="1"/>
  <c r="P2010" i="1"/>
  <c r="P2009" i="1"/>
  <c r="P2008" i="1"/>
  <c r="P2007" i="1"/>
  <c r="P2006" i="1"/>
  <c r="P2005" i="1"/>
  <c r="P2004" i="1"/>
  <c r="P2003" i="1"/>
  <c r="P2002" i="1"/>
  <c r="P2001" i="1"/>
  <c r="P2000" i="1"/>
  <c r="P1999" i="1"/>
  <c r="P1998" i="1"/>
  <c r="P1997" i="1"/>
  <c r="P1996" i="1"/>
  <c r="P1995" i="1"/>
  <c r="P1994" i="1"/>
  <c r="P1993" i="1"/>
  <c r="P1992" i="1"/>
  <c r="P1991" i="1"/>
  <c r="P1990" i="1"/>
  <c r="W184" i="38"/>
  <c r="P1989" i="1"/>
  <c r="P1988" i="1"/>
  <c r="P1987" i="1"/>
  <c r="P1986" i="1"/>
  <c r="P1985" i="1"/>
  <c r="P1984" i="1"/>
  <c r="P1983" i="1"/>
  <c r="P1982" i="1"/>
  <c r="P1981" i="1"/>
  <c r="W253" i="38"/>
  <c r="P1980" i="1"/>
  <c r="W174" i="38"/>
  <c r="P1979" i="1"/>
  <c r="P1978" i="1"/>
  <c r="W290" i="38"/>
  <c r="P1977" i="1"/>
  <c r="P1976" i="1"/>
  <c r="P1975" i="1"/>
  <c r="P1974" i="1"/>
  <c r="P1973" i="1"/>
  <c r="P1972" i="1"/>
  <c r="W255" i="38"/>
  <c r="P1971" i="1"/>
  <c r="P1970" i="1"/>
  <c r="P1969" i="1"/>
  <c r="P1968" i="1"/>
  <c r="P1967" i="1"/>
  <c r="P1966" i="1"/>
  <c r="W228" i="38"/>
  <c r="P1965" i="1"/>
  <c r="P1964" i="1"/>
  <c r="P1963" i="1"/>
  <c r="P1962" i="1"/>
  <c r="P1961" i="1"/>
  <c r="P1960" i="1"/>
  <c r="W190" i="38"/>
  <c r="P1959" i="1"/>
  <c r="P1958" i="1"/>
  <c r="P1957" i="1"/>
  <c r="P1956" i="1"/>
  <c r="P1955" i="1"/>
  <c r="P1954" i="1"/>
  <c r="P1953" i="1"/>
  <c r="P1952" i="1"/>
  <c r="P1951" i="1"/>
  <c r="P1950" i="1"/>
  <c r="P1949" i="1"/>
  <c r="P1948" i="1"/>
  <c r="P1947" i="1"/>
  <c r="P1946" i="1"/>
  <c r="P1945" i="1"/>
  <c r="P1944" i="1"/>
  <c r="P1943" i="1"/>
  <c r="P1942" i="1"/>
  <c r="P1941" i="1"/>
  <c r="P1940" i="1"/>
  <c r="P1939" i="1"/>
  <c r="P1938" i="1"/>
  <c r="P1937" i="1"/>
  <c r="P1936" i="1"/>
  <c r="P1935" i="1"/>
  <c r="P1934" i="1"/>
  <c r="P1933"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1891" i="1"/>
  <c r="P1890" i="1"/>
  <c r="V242" i="38"/>
  <c r="P1889" i="1"/>
  <c r="P1888" i="1"/>
  <c r="P1887" i="1"/>
  <c r="P1886" i="1"/>
  <c r="P1885" i="1"/>
  <c r="P1884" i="1"/>
  <c r="P1883" i="1"/>
  <c r="P1882" i="1"/>
  <c r="V231" i="38"/>
  <c r="P1881" i="1"/>
  <c r="P1880" i="1"/>
  <c r="P1879" i="1"/>
  <c r="P1878" i="1"/>
  <c r="P1877" i="1"/>
  <c r="P1876" i="1"/>
  <c r="P1875" i="1"/>
  <c r="P1874" i="1"/>
  <c r="P1873" i="1"/>
  <c r="P1872" i="1"/>
  <c r="P1871" i="1"/>
  <c r="P1870" i="1"/>
  <c r="P1869" i="1"/>
  <c r="P1868" i="1"/>
  <c r="P1867" i="1"/>
  <c r="P1866" i="1"/>
  <c r="P1865" i="1"/>
  <c r="P1864" i="1"/>
  <c r="P1862" i="1"/>
  <c r="P1861" i="1"/>
  <c r="P1860" i="1"/>
  <c r="P1859" i="1"/>
  <c r="P1858" i="1"/>
  <c r="P1857" i="1"/>
  <c r="P1856" i="1"/>
  <c r="P1855" i="1"/>
  <c r="P1854" i="1"/>
  <c r="P1853" i="1"/>
  <c r="P1852" i="1"/>
  <c r="P1851" i="1"/>
  <c r="P1850" i="1"/>
  <c r="P1849" i="1"/>
  <c r="P1848" i="1"/>
  <c r="P1847" i="1"/>
  <c r="P1846" i="1"/>
  <c r="P1845" i="1"/>
  <c r="P1844" i="1"/>
  <c r="P1843" i="1"/>
  <c r="P1842" i="1"/>
  <c r="P1841" i="1"/>
  <c r="P1840" i="1"/>
  <c r="P1839" i="1"/>
  <c r="P1838" i="1"/>
  <c r="P1837" i="1"/>
  <c r="P1836" i="1"/>
  <c r="P1835" i="1"/>
  <c r="P1834" i="1"/>
  <c r="P1833" i="1"/>
  <c r="P1832" i="1"/>
  <c r="P1831" i="1"/>
  <c r="P1830" i="1"/>
  <c r="P1829" i="1"/>
  <c r="P1828" i="1"/>
  <c r="P1827" i="1"/>
  <c r="P1826" i="1"/>
  <c r="P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V281" i="38"/>
  <c r="P1794" i="1"/>
  <c r="P1793" i="1"/>
  <c r="P1792" i="1"/>
  <c r="P1791" i="1"/>
  <c r="V232" i="38"/>
  <c r="AJ15" i="50"/>
  <c r="V246" i="38"/>
  <c r="AH17" i="50"/>
  <c r="W254" i="38"/>
  <c r="W182" i="38"/>
  <c r="W293" i="38"/>
  <c r="V170" i="38"/>
  <c r="W193" i="38"/>
  <c r="W240" i="38"/>
  <c r="W170" i="38"/>
  <c r="V191" i="38"/>
  <c r="W287" i="38"/>
  <c r="V185" i="38"/>
  <c r="V293" i="38"/>
  <c r="V190" i="38"/>
  <c r="W191" i="38"/>
  <c r="W291" i="38"/>
  <c r="V216" i="38"/>
  <c r="W168" i="38"/>
  <c r="AC30" i="50"/>
  <c r="W178" i="38"/>
  <c r="AF34" i="50"/>
  <c r="AF43" i="50"/>
  <c r="W269" i="38"/>
  <c r="AB30" i="50"/>
  <c r="V166" i="38"/>
  <c r="V167" i="38"/>
  <c r="AB33" i="50"/>
  <c r="W172" i="38"/>
  <c r="V228" i="38"/>
  <c r="AC31" i="50"/>
  <c r="AC32" i="50"/>
  <c r="V183" i="38"/>
  <c r="AL27" i="50"/>
  <c r="V215" i="38"/>
  <c r="AB41" i="50"/>
  <c r="V174" i="38"/>
  <c r="AG29" i="50"/>
  <c r="K26" i="50"/>
  <c r="V205" i="38"/>
  <c r="AB29" i="50"/>
  <c r="V169" i="38"/>
  <c r="AC42" i="50"/>
  <c r="AM42" i="50"/>
  <c r="W176" i="38"/>
  <c r="AC26" i="50"/>
  <c r="W177" i="38"/>
  <c r="AC28" i="50"/>
  <c r="W180" i="38"/>
  <c r="AE29" i="50"/>
  <c r="AK17" i="50"/>
  <c r="AK41" i="50"/>
  <c r="AB28" i="50"/>
  <c r="AE30" i="50"/>
  <c r="AE27" i="50"/>
  <c r="AB27" i="50"/>
  <c r="AI34" i="50"/>
  <c r="K61" i="50"/>
  <c r="AC34" i="50"/>
  <c r="AJ32" i="50"/>
  <c r="AL28" i="50"/>
  <c r="AJ28" i="50"/>
  <c r="AK16" i="50"/>
  <c r="AK34" i="50"/>
  <c r="AB31" i="50"/>
  <c r="AC33" i="50"/>
  <c r="AJ34" i="50"/>
  <c r="AI293" i="38"/>
  <c r="AL43" i="50"/>
  <c r="AG43" i="50"/>
  <c r="K32" i="50"/>
  <c r="AM30" i="50"/>
  <c r="K22" i="50"/>
  <c r="K57" i="50"/>
  <c r="AJ43" i="50"/>
  <c r="K74" i="50"/>
  <c r="K28" i="50"/>
  <c r="AC43" i="50"/>
  <c r="K29" i="50"/>
  <c r="K62" i="50"/>
  <c r="I1" i="5"/>
  <c r="P1553" i="1"/>
  <c r="P1557" i="1"/>
  <c r="P1556" i="1"/>
  <c r="P1749" i="1"/>
  <c r="P1750" i="1"/>
  <c r="P1751" i="1"/>
  <c r="P1752" i="1"/>
  <c r="P1753" i="1"/>
  <c r="P1754" i="1"/>
  <c r="P1755" i="1"/>
  <c r="P1756" i="1"/>
  <c r="P1757" i="1"/>
  <c r="P1758" i="1"/>
  <c r="P1759" i="1"/>
  <c r="P1760" i="1"/>
  <c r="V184" i="38"/>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V233" i="38"/>
  <c r="V182" i="38"/>
  <c r="V291" i="38"/>
  <c r="V255" i="38"/>
  <c r="V254" i="38"/>
  <c r="V256" i="38"/>
  <c r="V257" i="38"/>
  <c r="AK28" i="50"/>
  <c r="V288" i="38"/>
  <c r="AK27" i="50"/>
  <c r="V287" i="38"/>
  <c r="AE26" i="50"/>
  <c r="K24" i="50"/>
  <c r="V189" i="38"/>
  <c r="AB26" i="50"/>
  <c r="AB43" i="50"/>
  <c r="V165" i="38"/>
  <c r="AD41" i="50"/>
  <c r="AM41" i="50"/>
  <c r="V258" i="38"/>
  <c r="V239" i="38"/>
  <c r="AK31" i="50"/>
  <c r="V290" i="38"/>
  <c r="AH28" i="50"/>
  <c r="V240" i="38"/>
  <c r="AI28" i="50"/>
  <c r="V276" i="38"/>
  <c r="AD34" i="50"/>
  <c r="AM34" i="50"/>
  <c r="AH27" i="50"/>
  <c r="AD32" i="50"/>
  <c r="AK32" i="50"/>
  <c r="AD31" i="50"/>
  <c r="AD33" i="50"/>
  <c r="AM33" i="50"/>
  <c r="J46" i="5"/>
  <c r="K2" i="1"/>
  <c r="K58" i="50"/>
  <c r="AK43" i="50"/>
  <c r="AE43" i="50"/>
  <c r="AM28" i="50"/>
  <c r="K21" i="50"/>
  <c r="AI43" i="50"/>
  <c r="K56" i="50"/>
  <c r="AM26" i="50"/>
  <c r="AM32" i="50"/>
  <c r="AH43" i="50"/>
  <c r="K55" i="50"/>
  <c r="AM27" i="50"/>
  <c r="K63" i="50"/>
  <c r="K59" i="50"/>
  <c r="K30" i="50"/>
  <c r="K27" i="50"/>
  <c r="AM31" i="50"/>
  <c r="P50" i="5"/>
  <c r="L56" i="5"/>
  <c r="L52" i="5"/>
  <c r="K54" i="50"/>
  <c r="P1748" i="1"/>
  <c r="P1747" i="1"/>
  <c r="P1746" i="1"/>
  <c r="P1745" i="1"/>
  <c r="P1744" i="1"/>
  <c r="P1743" i="1"/>
  <c r="P1742" i="1"/>
  <c r="AD17" i="50"/>
  <c r="U258" i="38"/>
  <c r="AD29" i="50"/>
  <c r="K23" i="50"/>
  <c r="K20" i="50"/>
  <c r="V253" i="38"/>
  <c r="P1741" i="1"/>
  <c r="P1740" i="1"/>
  <c r="P1739" i="1"/>
  <c r="P1738" i="1"/>
  <c r="P1737" i="1"/>
  <c r="P1736" i="1"/>
  <c r="P1735" i="1"/>
  <c r="P1734" i="1"/>
  <c r="P1733" i="1"/>
  <c r="P1732" i="1"/>
  <c r="P1731" i="1"/>
  <c r="AM29" i="50"/>
  <c r="AM43" i="50"/>
  <c r="AD43" i="50"/>
  <c r="P1730" i="1"/>
  <c r="P1729" i="1"/>
  <c r="P1728" i="1"/>
  <c r="P1727" i="1"/>
  <c r="P1726" i="1"/>
  <c r="U215" i="38"/>
  <c r="P1725" i="1"/>
  <c r="U191" i="38"/>
  <c r="P1724" i="1"/>
  <c r="P1723" i="1"/>
  <c r="P1722" i="1"/>
  <c r="P1721" i="1"/>
  <c r="P1720" i="1"/>
  <c r="P1719" i="1"/>
  <c r="P1718" i="1"/>
  <c r="P1717" i="1"/>
  <c r="P1716" i="1"/>
  <c r="P1715" i="1"/>
  <c r="P1714" i="1"/>
  <c r="P1713" i="1"/>
  <c r="P1712" i="1"/>
  <c r="AD16" i="50"/>
  <c r="U257" i="38"/>
  <c r="P1620" i="1"/>
  <c r="P1711" i="1"/>
  <c r="P1710" i="1"/>
  <c r="P1709" i="1"/>
  <c r="P1708" i="1"/>
  <c r="P1707" i="1"/>
  <c r="P1706" i="1"/>
  <c r="P1705" i="1"/>
  <c r="P1704" i="1"/>
  <c r="P1703" i="1"/>
  <c r="P1702" i="1"/>
  <c r="P1701" i="1"/>
  <c r="P1700"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U184" i="38"/>
  <c r="P1676" i="1"/>
  <c r="P1675" i="1"/>
  <c r="P1674" i="1"/>
  <c r="P1673" i="1"/>
  <c r="P1672" i="1"/>
  <c r="P1671" i="1"/>
  <c r="P1670" i="1"/>
  <c r="P1669" i="1"/>
  <c r="P1668"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30" i="1"/>
  <c r="P1629" i="1"/>
  <c r="P1628" i="1"/>
  <c r="P1627" i="1"/>
  <c r="P1626" i="1"/>
  <c r="P1625" i="1"/>
  <c r="P1624" i="1"/>
  <c r="P1623" i="1"/>
  <c r="P1622" i="1"/>
  <c r="P1621" i="1"/>
  <c r="P1619" i="1"/>
  <c r="P1618" i="1"/>
  <c r="P1617" i="1"/>
  <c r="P1616" i="1"/>
  <c r="P1615" i="1"/>
  <c r="P1614" i="1"/>
  <c r="P1613" i="1"/>
  <c r="P1612" i="1"/>
  <c r="U204" i="38"/>
  <c r="U254" i="38"/>
  <c r="AK10" i="50"/>
  <c r="U288" i="38"/>
  <c r="AI288" i="38"/>
  <c r="AD15" i="50"/>
  <c r="U256" i="38"/>
  <c r="P1594" i="1"/>
  <c r="P1595" i="1"/>
  <c r="P1596" i="1"/>
  <c r="P1597" i="1"/>
  <c r="P1598" i="1"/>
  <c r="P1599" i="1"/>
  <c r="P1600" i="1"/>
  <c r="P1601" i="1"/>
  <c r="P1602" i="1"/>
  <c r="P1603" i="1"/>
  <c r="P1604" i="1"/>
  <c r="P1605" i="1"/>
  <c r="P1606" i="1"/>
  <c r="P1607" i="1"/>
  <c r="P1608" i="1"/>
  <c r="P1609" i="1"/>
  <c r="P1610" i="1"/>
  <c r="P1611" i="1"/>
  <c r="N49" i="5"/>
  <c r="V159" i="41"/>
  <c r="T159" i="41"/>
  <c r="X159" i="41"/>
  <c r="U159" i="41"/>
  <c r="F159" i="41"/>
  <c r="G159" i="41"/>
  <c r="H159" i="41"/>
  <c r="I159" i="41"/>
  <c r="J159" i="41"/>
  <c r="K159" i="41"/>
  <c r="L159" i="41"/>
  <c r="M159" i="41"/>
  <c r="N159" i="41"/>
  <c r="O159" i="41"/>
  <c r="P159" i="41"/>
  <c r="Q159" i="41"/>
  <c r="Z159" i="41"/>
  <c r="AA159" i="41"/>
  <c r="F278" i="40"/>
  <c r="G278" i="40"/>
  <c r="H278" i="40"/>
  <c r="I278" i="40"/>
  <c r="J278" i="40"/>
  <c r="K278" i="40"/>
  <c r="L278" i="40"/>
  <c r="M278" i="40"/>
  <c r="N278" i="40"/>
  <c r="O278" i="40"/>
  <c r="P278" i="40"/>
  <c r="Q278" i="40"/>
  <c r="G145" i="41"/>
  <c r="H145" i="41"/>
  <c r="I145" i="41"/>
  <c r="J145" i="41"/>
  <c r="K145" i="41"/>
  <c r="L145" i="41"/>
  <c r="M145" i="41"/>
  <c r="N145" i="41"/>
  <c r="O145" i="41"/>
  <c r="P145" i="41"/>
  <c r="Q145" i="41"/>
  <c r="S145" i="41"/>
  <c r="T145" i="41"/>
  <c r="U145" i="41"/>
  <c r="V145" i="41"/>
  <c r="W145" i="41"/>
  <c r="X145" i="41"/>
  <c r="Y145" i="41"/>
  <c r="Z145" i="41"/>
  <c r="AA145" i="41"/>
  <c r="F145" i="41"/>
  <c r="F263" i="40"/>
  <c r="G263" i="40"/>
  <c r="H263" i="40"/>
  <c r="I263" i="40"/>
  <c r="J263" i="40"/>
  <c r="K263" i="40"/>
  <c r="L263" i="40"/>
  <c r="M263" i="40"/>
  <c r="N263" i="40"/>
  <c r="O263" i="40"/>
  <c r="P263" i="40"/>
  <c r="Q263" i="40"/>
  <c r="T263" i="40"/>
  <c r="U263" i="40"/>
  <c r="V263" i="40"/>
  <c r="W263" i="40"/>
  <c r="X263" i="40"/>
  <c r="Y263" i="40"/>
  <c r="Z263" i="40"/>
  <c r="AA263" i="40"/>
  <c r="S263" i="40"/>
  <c r="Y159" i="41"/>
  <c r="W159" i="41"/>
  <c r="F58" i="33"/>
  <c r="E58" i="33"/>
  <c r="F57" i="33"/>
  <c r="E57" i="33"/>
  <c r="F56" i="33"/>
  <c r="E56" i="33"/>
  <c r="F55" i="33"/>
  <c r="E55" i="33"/>
  <c r="F54" i="33"/>
  <c r="E54" i="33"/>
  <c r="F53" i="33"/>
  <c r="E53" i="33"/>
  <c r="F52" i="33"/>
  <c r="E52" i="33"/>
  <c r="F51" i="33"/>
  <c r="E51" i="33"/>
  <c r="F50" i="33"/>
  <c r="E50" i="33"/>
  <c r="F49" i="33"/>
  <c r="E49" i="33"/>
  <c r="F48" i="33"/>
  <c r="E48" i="33"/>
  <c r="F38" i="33"/>
  <c r="E38" i="33"/>
  <c r="F37" i="33"/>
  <c r="E37" i="33"/>
  <c r="F36" i="33"/>
  <c r="E36" i="33"/>
  <c r="F35" i="33"/>
  <c r="E35" i="33"/>
  <c r="F34" i="33"/>
  <c r="E34" i="33"/>
  <c r="F33" i="33"/>
  <c r="E33" i="33"/>
  <c r="F32" i="33"/>
  <c r="E32" i="33"/>
  <c r="F31" i="33"/>
  <c r="E31" i="33"/>
  <c r="F30" i="33"/>
  <c r="E30" i="33"/>
  <c r="F29" i="33"/>
  <c r="E29" i="33"/>
  <c r="F28" i="33"/>
  <c r="E28" i="33"/>
  <c r="F8" i="33"/>
  <c r="F9" i="33"/>
  <c r="F10" i="33"/>
  <c r="F11" i="33"/>
  <c r="F12" i="33"/>
  <c r="F13" i="33"/>
  <c r="F14" i="33"/>
  <c r="F15" i="33"/>
  <c r="F16" i="33"/>
  <c r="F17" i="33"/>
  <c r="F7" i="33"/>
  <c r="O7" i="33"/>
  <c r="AA7" i="33"/>
  <c r="AM7" i="33"/>
  <c r="AY7" i="33"/>
  <c r="BK7" i="33"/>
  <c r="BW7" i="33"/>
  <c r="CI7" i="33"/>
  <c r="CU7" i="33"/>
  <c r="DG7" i="33"/>
  <c r="DS7" i="33"/>
  <c r="EE7" i="33"/>
  <c r="EQ7" i="33"/>
  <c r="FC7" i="33"/>
  <c r="FO7" i="33"/>
  <c r="GA7" i="33"/>
  <c r="GM7" i="33"/>
  <c r="HK7" i="33"/>
  <c r="HW7" i="33"/>
  <c r="IU58" i="33"/>
  <c r="IU57" i="33"/>
  <c r="IU56" i="33"/>
  <c r="IU55" i="33"/>
  <c r="IU54" i="33"/>
  <c r="IU53" i="33"/>
  <c r="IU52" i="33"/>
  <c r="IU51" i="33"/>
  <c r="IU50" i="33"/>
  <c r="IU49" i="33"/>
  <c r="IU48" i="33"/>
  <c r="IZ47" i="33"/>
  <c r="IY47" i="33"/>
  <c r="IX47" i="33"/>
  <c r="IW47" i="33"/>
  <c r="IT47" i="33"/>
  <c r="IS47" i="33"/>
  <c r="IU38" i="33"/>
  <c r="IU37" i="33"/>
  <c r="IU36" i="33"/>
  <c r="IU35" i="33"/>
  <c r="IU34" i="33"/>
  <c r="IU33" i="33"/>
  <c r="IU32" i="33"/>
  <c r="IU31" i="33"/>
  <c r="IU30" i="33"/>
  <c r="IU29" i="33"/>
  <c r="IU28" i="33"/>
  <c r="IZ27" i="33"/>
  <c r="IY27" i="33"/>
  <c r="IX27" i="33"/>
  <c r="IW27" i="33"/>
  <c r="IT27" i="33"/>
  <c r="IS27" i="33"/>
  <c r="IU17" i="33"/>
  <c r="IU16" i="33"/>
  <c r="IU15" i="33"/>
  <c r="IU14" i="33"/>
  <c r="IU13" i="33"/>
  <c r="IU12" i="33"/>
  <c r="IU11" i="33"/>
  <c r="IU10" i="33"/>
  <c r="IU9" i="33"/>
  <c r="IU8" i="33"/>
  <c r="IU7" i="33"/>
  <c r="IZ6" i="33"/>
  <c r="IY6" i="33"/>
  <c r="IX6" i="33"/>
  <c r="IW6" i="33"/>
  <c r="IT6" i="33"/>
  <c r="IS6" i="33"/>
  <c r="II58" i="33"/>
  <c r="II57" i="33"/>
  <c r="II56" i="33"/>
  <c r="II55" i="33"/>
  <c r="II54" i="33"/>
  <c r="II53" i="33"/>
  <c r="II52" i="33"/>
  <c r="II51" i="33"/>
  <c r="II50" i="33"/>
  <c r="II49" i="33"/>
  <c r="II48" i="33"/>
  <c r="IN47" i="33"/>
  <c r="IM47" i="33"/>
  <c r="IL47" i="33"/>
  <c r="IK47" i="33"/>
  <c r="IH47" i="33"/>
  <c r="IG47" i="33"/>
  <c r="II38" i="33"/>
  <c r="II37" i="33"/>
  <c r="II36" i="33"/>
  <c r="II35" i="33"/>
  <c r="II34" i="33"/>
  <c r="II33" i="33"/>
  <c r="II32" i="33"/>
  <c r="II31" i="33"/>
  <c r="II30" i="33"/>
  <c r="II29" i="33"/>
  <c r="II28" i="33"/>
  <c r="IN27" i="33"/>
  <c r="IM27" i="33"/>
  <c r="IL27" i="33"/>
  <c r="IK27" i="33"/>
  <c r="IH27" i="33"/>
  <c r="IG27" i="33"/>
  <c r="II17" i="33"/>
  <c r="II16" i="33"/>
  <c r="II15" i="33"/>
  <c r="II14" i="33"/>
  <c r="II13" i="33"/>
  <c r="II12" i="33"/>
  <c r="II11" i="33"/>
  <c r="II10" i="33"/>
  <c r="II9" i="33"/>
  <c r="II8" i="33"/>
  <c r="II7" i="33"/>
  <c r="IN6" i="33"/>
  <c r="IM6" i="33"/>
  <c r="IL6" i="33"/>
  <c r="IK6" i="33"/>
  <c r="IH6" i="33"/>
  <c r="IG6" i="33"/>
  <c r="HW58" i="33"/>
  <c r="HW57" i="33"/>
  <c r="HW56" i="33"/>
  <c r="HW55" i="33"/>
  <c r="HW54" i="33"/>
  <c r="HW53" i="33"/>
  <c r="HW52" i="33"/>
  <c r="HW51" i="33"/>
  <c r="HW50" i="33"/>
  <c r="HW49" i="33"/>
  <c r="HW48" i="33"/>
  <c r="IB47" i="33"/>
  <c r="IA47" i="33"/>
  <c r="HZ47" i="33"/>
  <c r="HY47" i="33"/>
  <c r="HV47" i="33"/>
  <c r="HU47" i="33"/>
  <c r="HW38" i="33"/>
  <c r="HW37" i="33"/>
  <c r="HW36" i="33"/>
  <c r="HW35" i="33"/>
  <c r="HW34" i="33"/>
  <c r="HW33" i="33"/>
  <c r="HW32" i="33"/>
  <c r="HW31" i="33"/>
  <c r="HW30" i="33"/>
  <c r="HW29" i="33"/>
  <c r="HW28" i="33"/>
  <c r="IB27" i="33"/>
  <c r="IA27" i="33"/>
  <c r="HZ27" i="33"/>
  <c r="HY27" i="33"/>
  <c r="HV27" i="33"/>
  <c r="HU27" i="33"/>
  <c r="HW17" i="33"/>
  <c r="HW16" i="33"/>
  <c r="HW15" i="33"/>
  <c r="HW14" i="33"/>
  <c r="HW13" i="33"/>
  <c r="HW12" i="33"/>
  <c r="HW11" i="33"/>
  <c r="HW10" i="33"/>
  <c r="HW9" i="33"/>
  <c r="HW8" i="33"/>
  <c r="HK58" i="33"/>
  <c r="HK57" i="33"/>
  <c r="HK56" i="33"/>
  <c r="HK55" i="33"/>
  <c r="HK54" i="33"/>
  <c r="HK53" i="33"/>
  <c r="HK52" i="33"/>
  <c r="HK51" i="33"/>
  <c r="HK50" i="33"/>
  <c r="HK49" i="33"/>
  <c r="HK48" i="33"/>
  <c r="HP47" i="33"/>
  <c r="HO47" i="33"/>
  <c r="HN47" i="33"/>
  <c r="HM47" i="33"/>
  <c r="HJ47" i="33"/>
  <c r="HI47" i="33"/>
  <c r="HK38" i="33"/>
  <c r="HK37" i="33"/>
  <c r="HK36" i="33"/>
  <c r="HK35" i="33"/>
  <c r="HK34" i="33"/>
  <c r="HK33" i="33"/>
  <c r="HK32" i="33"/>
  <c r="HK31" i="33"/>
  <c r="HK30" i="33"/>
  <c r="HK29" i="33"/>
  <c r="HK28" i="33"/>
  <c r="HP27" i="33"/>
  <c r="HO27" i="33"/>
  <c r="HN27" i="33"/>
  <c r="HM27" i="33"/>
  <c r="HJ27" i="33"/>
  <c r="HI27" i="33"/>
  <c r="HK17" i="33"/>
  <c r="HK16" i="33"/>
  <c r="HK15" i="33"/>
  <c r="HK14" i="33"/>
  <c r="HK13" i="33"/>
  <c r="HK12" i="33"/>
  <c r="HK11" i="33"/>
  <c r="HK10" i="33"/>
  <c r="HK9" i="33"/>
  <c r="HK8" i="33"/>
  <c r="GY58" i="33"/>
  <c r="GY57" i="33"/>
  <c r="GY56" i="33"/>
  <c r="GY55" i="33"/>
  <c r="GY54" i="33"/>
  <c r="GY53" i="33"/>
  <c r="GY52" i="33"/>
  <c r="GY51" i="33"/>
  <c r="GY50" i="33"/>
  <c r="GY49" i="33"/>
  <c r="GY48" i="33"/>
  <c r="HD47" i="33"/>
  <c r="HC47" i="33"/>
  <c r="HB47" i="33"/>
  <c r="HA47" i="33"/>
  <c r="GX47" i="33"/>
  <c r="GW47" i="33"/>
  <c r="GX27" i="33"/>
  <c r="GW27" i="33"/>
  <c r="GM58" i="33"/>
  <c r="GA58" i="33"/>
  <c r="FO58" i="33"/>
  <c r="FC58" i="33"/>
  <c r="EQ58" i="33"/>
  <c r="EE58" i="33"/>
  <c r="DS58" i="33"/>
  <c r="DG58" i="33"/>
  <c r="CU58" i="33"/>
  <c r="CI58" i="33"/>
  <c r="GM57" i="33"/>
  <c r="GA57" i="33"/>
  <c r="FO57" i="33"/>
  <c r="FC57" i="33"/>
  <c r="EQ57" i="33"/>
  <c r="EE57" i="33"/>
  <c r="DS57" i="33"/>
  <c r="DG57" i="33"/>
  <c r="CU57" i="33"/>
  <c r="CI57" i="33"/>
  <c r="GM56" i="33"/>
  <c r="GA56" i="33"/>
  <c r="FO56" i="33"/>
  <c r="FC56" i="33"/>
  <c r="EQ56" i="33"/>
  <c r="EE56" i="33"/>
  <c r="DS56" i="33"/>
  <c r="DG56" i="33"/>
  <c r="CU56" i="33"/>
  <c r="CI56" i="33"/>
  <c r="GM55" i="33"/>
  <c r="GA55" i="33"/>
  <c r="FO55" i="33"/>
  <c r="FC55" i="33"/>
  <c r="EQ55" i="33"/>
  <c r="EE55" i="33"/>
  <c r="DS55" i="33"/>
  <c r="DG55" i="33"/>
  <c r="CU55" i="33"/>
  <c r="CI55" i="33"/>
  <c r="GM54" i="33"/>
  <c r="GA54" i="33"/>
  <c r="FO54" i="33"/>
  <c r="FC54" i="33"/>
  <c r="EQ54" i="33"/>
  <c r="EE54" i="33"/>
  <c r="DS54" i="33"/>
  <c r="DG54" i="33"/>
  <c r="CU54" i="33"/>
  <c r="CI54" i="33"/>
  <c r="GM53" i="33"/>
  <c r="GA53" i="33"/>
  <c r="FO53" i="33"/>
  <c r="FC53" i="33"/>
  <c r="EQ53" i="33"/>
  <c r="EE53" i="33"/>
  <c r="DS53" i="33"/>
  <c r="DG53" i="33"/>
  <c r="CU53" i="33"/>
  <c r="CI53" i="33"/>
  <c r="GM52" i="33"/>
  <c r="GA52" i="33"/>
  <c r="FO52" i="33"/>
  <c r="FC52" i="33"/>
  <c r="EQ52" i="33"/>
  <c r="EE52" i="33"/>
  <c r="DS52" i="33"/>
  <c r="DG52" i="33"/>
  <c r="CU52" i="33"/>
  <c r="CI52" i="33"/>
  <c r="GM51" i="33"/>
  <c r="GA51" i="33"/>
  <c r="FO51" i="33"/>
  <c r="FC51" i="33"/>
  <c r="EQ51" i="33"/>
  <c r="EE51" i="33"/>
  <c r="DS51" i="33"/>
  <c r="DG51" i="33"/>
  <c r="CU51" i="33"/>
  <c r="CI51" i="33"/>
  <c r="GM50" i="33"/>
  <c r="GA50" i="33"/>
  <c r="FO50" i="33"/>
  <c r="FC50" i="33"/>
  <c r="EQ50" i="33"/>
  <c r="EE50" i="33"/>
  <c r="DS50" i="33"/>
  <c r="DG50" i="33"/>
  <c r="CU50" i="33"/>
  <c r="CI50" i="33"/>
  <c r="GM49" i="33"/>
  <c r="GA49" i="33"/>
  <c r="FO49" i="33"/>
  <c r="FC49" i="33"/>
  <c r="EQ49" i="33"/>
  <c r="EE49" i="33"/>
  <c r="DS49" i="33"/>
  <c r="DG49" i="33"/>
  <c r="CU49" i="33"/>
  <c r="CI49" i="33"/>
  <c r="GM48" i="33"/>
  <c r="GA48" i="33"/>
  <c r="FO48" i="33"/>
  <c r="FC48" i="33"/>
  <c r="EQ48" i="33"/>
  <c r="EE48" i="33"/>
  <c r="DS48" i="33"/>
  <c r="DG48" i="33"/>
  <c r="CU48" i="33"/>
  <c r="CI48" i="33"/>
  <c r="GR47" i="33"/>
  <c r="GQ47" i="33"/>
  <c r="GP47" i="33"/>
  <c r="GO47" i="33"/>
  <c r="GL47" i="33"/>
  <c r="GK47" i="33"/>
  <c r="GF47" i="33"/>
  <c r="GE47" i="33"/>
  <c r="GD47" i="33"/>
  <c r="GC47" i="33"/>
  <c r="FZ47" i="33"/>
  <c r="FY47" i="33"/>
  <c r="FT47" i="33"/>
  <c r="FS47" i="33"/>
  <c r="FR47" i="33"/>
  <c r="FQ47" i="33"/>
  <c r="FN47" i="33"/>
  <c r="FM47" i="33"/>
  <c r="FH47" i="33"/>
  <c r="FG47" i="33"/>
  <c r="FF47" i="33"/>
  <c r="FE47" i="33"/>
  <c r="FB47" i="33"/>
  <c r="FA47" i="33"/>
  <c r="EV47" i="33"/>
  <c r="EU47" i="33"/>
  <c r="ET47" i="33"/>
  <c r="ES47" i="33"/>
  <c r="EP47" i="33"/>
  <c r="EO47" i="33"/>
  <c r="EJ47" i="33"/>
  <c r="EI47" i="33"/>
  <c r="EH47" i="33"/>
  <c r="EG47" i="33"/>
  <c r="ED47" i="33"/>
  <c r="EC47" i="33"/>
  <c r="DX47" i="33"/>
  <c r="DW47" i="33"/>
  <c r="DV47" i="33"/>
  <c r="DU47" i="33"/>
  <c r="DR47" i="33"/>
  <c r="DQ47" i="33"/>
  <c r="DL47" i="33"/>
  <c r="DK47" i="33"/>
  <c r="DJ47" i="33"/>
  <c r="DI47" i="33"/>
  <c r="DF47" i="33"/>
  <c r="DE47" i="33"/>
  <c r="CZ47" i="33"/>
  <c r="CY47" i="33"/>
  <c r="CX47" i="33"/>
  <c r="CW47" i="33"/>
  <c r="CT47" i="33"/>
  <c r="CS47" i="33"/>
  <c r="CN47" i="33"/>
  <c r="CM47" i="33"/>
  <c r="CL47" i="33"/>
  <c r="CK47" i="33"/>
  <c r="CH47" i="33"/>
  <c r="CG47" i="33"/>
  <c r="CF47" i="33"/>
  <c r="CE47" i="33"/>
  <c r="CD47" i="33"/>
  <c r="CC47" i="33"/>
  <c r="CB47" i="33"/>
  <c r="CA47" i="33"/>
  <c r="BZ47" i="33"/>
  <c r="BY47" i="33"/>
  <c r="BX47" i="33"/>
  <c r="BW47" i="33"/>
  <c r="BV47" i="33"/>
  <c r="BU47" i="33"/>
  <c r="BT47" i="33"/>
  <c r="BS47" i="33"/>
  <c r="BR47" i="33"/>
  <c r="BQ47" i="33"/>
  <c r="BP47" i="33"/>
  <c r="BO47" i="33"/>
  <c r="BN47" i="33"/>
  <c r="BM47" i="33"/>
  <c r="BL47" i="33"/>
  <c r="BK47" i="33"/>
  <c r="BJ47" i="33"/>
  <c r="BI47" i="33"/>
  <c r="BH47" i="33"/>
  <c r="BG47" i="33"/>
  <c r="BF47" i="33"/>
  <c r="BE47" i="33"/>
  <c r="BD47" i="33"/>
  <c r="BC47" i="33"/>
  <c r="BB47" i="33"/>
  <c r="BA47" i="33"/>
  <c r="AZ47" i="33"/>
  <c r="AY47" i="33"/>
  <c r="AX47" i="33"/>
  <c r="AW47" i="33"/>
  <c r="AV47" i="33"/>
  <c r="AU47" i="33"/>
  <c r="AT47" i="33"/>
  <c r="AS47" i="33"/>
  <c r="AR47" i="33"/>
  <c r="AQ47" i="33"/>
  <c r="AP47" i="33"/>
  <c r="AO47" i="33"/>
  <c r="AN47" i="33"/>
  <c r="AM47" i="33"/>
  <c r="AL47" i="33"/>
  <c r="AK47" i="33"/>
  <c r="AJ47" i="33"/>
  <c r="AI47" i="33"/>
  <c r="AH47" i="33"/>
  <c r="AG47" i="33"/>
  <c r="AF47" i="33"/>
  <c r="AE47" i="33"/>
  <c r="AD47" i="33"/>
  <c r="AC47" i="33"/>
  <c r="AB47" i="33"/>
  <c r="AA47" i="33"/>
  <c r="Z47" i="33"/>
  <c r="Y47" i="33"/>
  <c r="X47" i="33"/>
  <c r="W47" i="33"/>
  <c r="V47" i="33"/>
  <c r="U47" i="33"/>
  <c r="T47" i="33"/>
  <c r="S47" i="33"/>
  <c r="R47" i="33"/>
  <c r="Q47" i="33"/>
  <c r="P47" i="33"/>
  <c r="O47" i="33"/>
  <c r="N47" i="33"/>
  <c r="M47" i="33"/>
  <c r="L47" i="33"/>
  <c r="K47" i="33"/>
  <c r="J47" i="33"/>
  <c r="I47" i="33"/>
  <c r="C47" i="33"/>
  <c r="P1526" i="1"/>
  <c r="U268" i="38"/>
  <c r="P1527" i="1"/>
  <c r="P1528" i="1"/>
  <c r="P1529" i="1"/>
  <c r="P1530" i="1"/>
  <c r="P1531" i="1"/>
  <c r="P1532" i="1"/>
  <c r="P1533" i="1"/>
  <c r="P1534" i="1"/>
  <c r="P1535" i="1"/>
  <c r="P1536" i="1"/>
  <c r="P1537" i="1"/>
  <c r="P1538" i="1"/>
  <c r="U286" i="38"/>
  <c r="P1539" i="1"/>
  <c r="U238" i="38"/>
  <c r="P1540" i="1"/>
  <c r="U202" i="38"/>
  <c r="P1541" i="1"/>
  <c r="U166" i="38"/>
  <c r="P1542" i="1"/>
  <c r="P1543" i="1"/>
  <c r="P1544" i="1"/>
  <c r="P1545" i="1"/>
  <c r="U164" i="38"/>
  <c r="P1546" i="1"/>
  <c r="U188" i="38"/>
  <c r="P1547" i="1"/>
  <c r="P1548" i="1"/>
  <c r="P1549" i="1"/>
  <c r="U255" i="38"/>
  <c r="P1550" i="1"/>
  <c r="U279" i="38"/>
  <c r="P1551" i="1"/>
  <c r="P1552" i="1"/>
  <c r="P1554" i="1"/>
  <c r="P1555" i="1"/>
  <c r="P1558" i="1"/>
  <c r="P1559" i="1"/>
  <c r="P1560" i="1"/>
  <c r="P1561" i="1"/>
  <c r="P1562" i="1"/>
  <c r="P1563" i="1"/>
  <c r="P1564" i="1"/>
  <c r="P1565" i="1"/>
  <c r="P1566" i="1"/>
  <c r="P1567" i="1"/>
  <c r="P1568" i="1"/>
  <c r="P1569" i="1"/>
  <c r="P1570" i="1"/>
  <c r="P1571" i="1"/>
  <c r="P1572" i="1"/>
  <c r="P1573" i="1"/>
  <c r="U189" i="38"/>
  <c r="P1574" i="1"/>
  <c r="P1575" i="1"/>
  <c r="P1576" i="1"/>
  <c r="P1577" i="1"/>
  <c r="P1578" i="1"/>
  <c r="U228" i="38"/>
  <c r="P1579" i="1"/>
  <c r="P1580" i="1"/>
  <c r="P1581" i="1"/>
  <c r="P1582" i="1"/>
  <c r="P1583" i="1"/>
  <c r="P1584" i="1"/>
  <c r="P1585" i="1"/>
  <c r="P1586" i="1"/>
  <c r="P1587" i="1"/>
  <c r="P1588" i="1"/>
  <c r="P1589" i="1"/>
  <c r="P1590" i="1"/>
  <c r="U167" i="38"/>
  <c r="P1591" i="1"/>
  <c r="U252" i="38"/>
  <c r="P1592" i="1"/>
  <c r="P1593" i="1"/>
  <c r="U190" i="38"/>
  <c r="P1525" i="1"/>
  <c r="U240" i="38"/>
  <c r="U242" i="38"/>
  <c r="U182" i="38"/>
  <c r="U168" i="38"/>
  <c r="U276" i="38"/>
  <c r="G49" i="33"/>
  <c r="G53" i="33"/>
  <c r="G57" i="33"/>
  <c r="G54" i="33"/>
  <c r="G50" i="33"/>
  <c r="CI47" i="33"/>
  <c r="G52" i="33"/>
  <c r="G56" i="33"/>
  <c r="G51" i="33"/>
  <c r="IU6" i="33"/>
  <c r="G58" i="33"/>
  <c r="G55" i="33"/>
  <c r="II27" i="33"/>
  <c r="II47" i="33"/>
  <c r="IU27" i="33"/>
  <c r="IU47" i="33"/>
  <c r="G48" i="33"/>
  <c r="HY6" i="33"/>
  <c r="HZ6" i="33"/>
  <c r="IB6" i="33"/>
  <c r="IA6" i="33"/>
  <c r="II6" i="33"/>
  <c r="DG47" i="33"/>
  <c r="E47" i="33"/>
  <c r="FC47" i="33"/>
  <c r="HW6" i="33"/>
  <c r="HW47" i="33"/>
  <c r="HW27" i="33"/>
  <c r="GM47" i="33"/>
  <c r="HK47" i="33"/>
  <c r="F47" i="33"/>
  <c r="EE47" i="33"/>
  <c r="HK27" i="33"/>
  <c r="GA47" i="33"/>
  <c r="GY47" i="33"/>
  <c r="FO47" i="33"/>
  <c r="EQ47" i="33"/>
  <c r="DS47" i="33"/>
  <c r="CU47" i="33"/>
  <c r="HV6" i="33"/>
  <c r="HO6" i="33"/>
  <c r="HU6" i="33"/>
  <c r="HP6" i="33"/>
  <c r="G47" i="33"/>
  <c r="HN6" i="33"/>
  <c r="HK6" i="33"/>
  <c r="HM6" i="33"/>
  <c r="HI6" i="33"/>
  <c r="HJ6" i="33"/>
  <c r="GM38" i="33"/>
  <c r="GM37" i="33"/>
  <c r="GM36" i="33"/>
  <c r="GM35" i="33"/>
  <c r="GM34" i="33"/>
  <c r="GM33" i="33"/>
  <c r="GM32" i="33"/>
  <c r="GM31" i="33"/>
  <c r="GM30" i="33"/>
  <c r="GM29" i="33"/>
  <c r="GM28" i="33"/>
  <c r="GR27" i="33"/>
  <c r="GQ27" i="33"/>
  <c r="GP27" i="33"/>
  <c r="GO27" i="33"/>
  <c r="GL27" i="33"/>
  <c r="GK27" i="33"/>
  <c r="GM17" i="33"/>
  <c r="GM16" i="33"/>
  <c r="GM15" i="33"/>
  <c r="GM14" i="33"/>
  <c r="GM13" i="33"/>
  <c r="GM12" i="33"/>
  <c r="GM11" i="33"/>
  <c r="GM10" i="33"/>
  <c r="GM9" i="33"/>
  <c r="GM8" i="33"/>
  <c r="GR6" i="33"/>
  <c r="GA38" i="33"/>
  <c r="GA37" i="33"/>
  <c r="GA36" i="33"/>
  <c r="GA35" i="33"/>
  <c r="GA34" i="33"/>
  <c r="GA33" i="33"/>
  <c r="GA32" i="33"/>
  <c r="GA31" i="33"/>
  <c r="GA30" i="33"/>
  <c r="GA29" i="33"/>
  <c r="GA28" i="33"/>
  <c r="GF27" i="33"/>
  <c r="GE27" i="33"/>
  <c r="GD27" i="33"/>
  <c r="GC27" i="33"/>
  <c r="FZ27" i="33"/>
  <c r="FY27" i="33"/>
  <c r="GA17" i="33"/>
  <c r="GA16" i="33"/>
  <c r="GA15" i="33"/>
  <c r="GA14" i="33"/>
  <c r="GA13" i="33"/>
  <c r="GA12" i="33"/>
  <c r="GA11" i="33"/>
  <c r="GA10" i="33"/>
  <c r="GA9" i="33"/>
  <c r="GA8" i="33"/>
  <c r="GF6" i="33"/>
  <c r="FO38" i="33"/>
  <c r="FO37" i="33"/>
  <c r="FO36" i="33"/>
  <c r="FO35" i="33"/>
  <c r="FO34" i="33"/>
  <c r="FO33" i="33"/>
  <c r="FO32" i="33"/>
  <c r="FO31" i="33"/>
  <c r="FO30" i="33"/>
  <c r="FO29" i="33"/>
  <c r="FO28" i="33"/>
  <c r="FT27" i="33"/>
  <c r="FS27" i="33"/>
  <c r="FR27" i="33"/>
  <c r="FQ27" i="33"/>
  <c r="FN27" i="33"/>
  <c r="FM27" i="33"/>
  <c r="FO17" i="33"/>
  <c r="FO16" i="33"/>
  <c r="FO15" i="33"/>
  <c r="FO14" i="33"/>
  <c r="FO13" i="33"/>
  <c r="FO12" i="33"/>
  <c r="FO11" i="33"/>
  <c r="FO10" i="33"/>
  <c r="FO9" i="33"/>
  <c r="FO8" i="33"/>
  <c r="FT6" i="33"/>
  <c r="FC38" i="33"/>
  <c r="FC37" i="33"/>
  <c r="FC36" i="33"/>
  <c r="FC35" i="33"/>
  <c r="FC34" i="33"/>
  <c r="FC33" i="33"/>
  <c r="FC32" i="33"/>
  <c r="FC31" i="33"/>
  <c r="FC30" i="33"/>
  <c r="FC29" i="33"/>
  <c r="FC28" i="33"/>
  <c r="FH27" i="33"/>
  <c r="FG27" i="33"/>
  <c r="FF27" i="33"/>
  <c r="FE27" i="33"/>
  <c r="FB27" i="33"/>
  <c r="FA27" i="33"/>
  <c r="FC17" i="33"/>
  <c r="FC16" i="33"/>
  <c r="FC15" i="33"/>
  <c r="FC14" i="33"/>
  <c r="FC13" i="33"/>
  <c r="FC12" i="33"/>
  <c r="FC11" i="33"/>
  <c r="FC10" i="33"/>
  <c r="FC9" i="33"/>
  <c r="FC8" i="33"/>
  <c r="FH6" i="33"/>
  <c r="S36" i="27"/>
  <c r="S37" i="27"/>
  <c r="S38" i="27"/>
  <c r="S39" i="27"/>
  <c r="S40" i="27"/>
  <c r="H4" i="27"/>
  <c r="J5" i="50"/>
  <c r="J52" i="50"/>
  <c r="J50" i="50"/>
  <c r="J73" i="50"/>
  <c r="J51" i="50"/>
  <c r="J53" i="50"/>
  <c r="J43" i="50"/>
  <c r="GM27" i="33"/>
  <c r="S41" i="27"/>
  <c r="GA27" i="33"/>
  <c r="FC27" i="33"/>
  <c r="FO27" i="33"/>
  <c r="J74" i="50"/>
  <c r="J72" i="50"/>
  <c r="J49" i="50"/>
  <c r="J56" i="50"/>
  <c r="J57" i="50"/>
  <c r="J55" i="50"/>
  <c r="J58" i="50"/>
  <c r="J26" i="50"/>
  <c r="J24" i="50"/>
  <c r="J25" i="50"/>
  <c r="J22" i="50"/>
  <c r="J23" i="50"/>
  <c r="J21" i="50"/>
  <c r="G11" i="27"/>
  <c r="H82" i="50"/>
  <c r="E11" i="27"/>
  <c r="F82" i="50"/>
  <c r="GX6" i="33"/>
  <c r="GQ6" i="33"/>
  <c r="GW6" i="33"/>
  <c r="F6" i="5"/>
  <c r="G10" i="27"/>
  <c r="H81" i="50"/>
  <c r="E10" i="27"/>
  <c r="F81" i="50"/>
  <c r="J61" i="50"/>
  <c r="J28" i="50"/>
  <c r="J63" i="50"/>
  <c r="Z43" i="27"/>
  <c r="Z44" i="27"/>
  <c r="Y43" i="27"/>
  <c r="Y44" i="27"/>
  <c r="J20" i="50"/>
  <c r="V43" i="27"/>
  <c r="V44" i="27"/>
  <c r="J60" i="50"/>
  <c r="J29" i="50"/>
  <c r="J62" i="50"/>
  <c r="J33" i="50"/>
  <c r="J54" i="50"/>
  <c r="J31" i="50"/>
  <c r="J75" i="50"/>
  <c r="J32" i="50"/>
  <c r="J30" i="50"/>
  <c r="U43" i="27"/>
  <c r="G13" i="27"/>
  <c r="H84" i="50"/>
  <c r="E12" i="27"/>
  <c r="F83" i="50"/>
  <c r="GM6" i="33"/>
  <c r="GP6" i="33"/>
  <c r="GO6" i="33"/>
  <c r="X43" i="27"/>
  <c r="X44" i="27"/>
  <c r="W43" i="27"/>
  <c r="W44" i="27"/>
  <c r="J27" i="50"/>
  <c r="J59" i="50"/>
  <c r="T43" i="27"/>
  <c r="GE6" i="33"/>
  <c r="GL6" i="33"/>
  <c r="GK6" i="33"/>
  <c r="P1479" i="1"/>
  <c r="P1478" i="1"/>
  <c r="P1476" i="1"/>
  <c r="AI13" i="50"/>
  <c r="T278" i="38"/>
  <c r="G12" i="27"/>
  <c r="H83" i="50"/>
  <c r="GC6" i="33"/>
  <c r="GD6" i="33"/>
  <c r="GA6" i="33"/>
  <c r="G13" i="30"/>
  <c r="F4" i="27"/>
  <c r="FY6" i="33"/>
  <c r="FS6" i="33"/>
  <c r="FZ6" i="33"/>
  <c r="P52" i="5"/>
  <c r="P51" i="5"/>
  <c r="P48" i="5"/>
  <c r="L51" i="5"/>
  <c r="L50" i="5"/>
  <c r="L48" i="5"/>
  <c r="FQ6" i="33"/>
  <c r="FR6" i="33"/>
  <c r="FO6" i="33"/>
  <c r="FM6" i="33"/>
  <c r="FG6" i="33"/>
  <c r="FN6" i="33"/>
  <c r="P1408" i="1"/>
  <c r="P1405" i="1"/>
  <c r="FF6" i="33"/>
  <c r="FC6" i="33"/>
  <c r="FE6" i="33"/>
  <c r="O73" i="48"/>
  <c r="P1346" i="1"/>
  <c r="P1347" i="1"/>
  <c r="T262" i="38"/>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T263" i="38"/>
  <c r="P1388" i="1"/>
  <c r="P1389" i="1"/>
  <c r="P1390" i="1"/>
  <c r="P1391" i="1"/>
  <c r="P1392" i="1"/>
  <c r="P1393" i="1"/>
  <c r="P1394" i="1"/>
  <c r="P1395" i="1"/>
  <c r="P1396" i="1"/>
  <c r="P1397" i="1"/>
  <c r="P1398" i="1"/>
  <c r="P1399" i="1"/>
  <c r="P1400" i="1"/>
  <c r="P1401" i="1"/>
  <c r="P1402" i="1"/>
  <c r="P1403" i="1"/>
  <c r="P1404" i="1"/>
  <c r="P1406" i="1"/>
  <c r="P1407"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T164" i="38"/>
  <c r="P1447" i="1"/>
  <c r="P1448" i="1"/>
  <c r="P1449" i="1"/>
  <c r="P1450" i="1"/>
  <c r="P1451" i="1"/>
  <c r="P1452" i="1"/>
  <c r="P1453" i="1"/>
  <c r="P1454" i="1"/>
  <c r="P1455" i="1"/>
  <c r="P1456" i="1"/>
  <c r="P1457" i="1"/>
  <c r="P1458" i="1"/>
  <c r="P1459" i="1"/>
  <c r="P1460" i="1"/>
  <c r="P1461" i="1"/>
  <c r="P1462" i="1"/>
  <c r="T253" i="38"/>
  <c r="P1463" i="1"/>
  <c r="P1464" i="1"/>
  <c r="P1465" i="1"/>
  <c r="P1466" i="1"/>
  <c r="P1467" i="1"/>
  <c r="P1468" i="1"/>
  <c r="P1469" i="1"/>
  <c r="P1470" i="1"/>
  <c r="P1471" i="1"/>
  <c r="P1472" i="1"/>
  <c r="P1473" i="1"/>
  <c r="P1474" i="1"/>
  <c r="P1475" i="1"/>
  <c r="P1477" i="1"/>
  <c r="P1480" i="1"/>
  <c r="P1481" i="1"/>
  <c r="P1482" i="1"/>
  <c r="P1483" i="1"/>
  <c r="P1484" i="1"/>
  <c r="P1485" i="1"/>
  <c r="P1486" i="1"/>
  <c r="P1487" i="1"/>
  <c r="P1488" i="1"/>
  <c r="T233" i="38"/>
  <c r="P1489" i="1"/>
  <c r="P1490" i="1"/>
  <c r="P1491" i="1"/>
  <c r="P1492" i="1"/>
  <c r="P1493" i="1"/>
  <c r="P1494" i="1"/>
  <c r="U174" i="38"/>
  <c r="P1495" i="1"/>
  <c r="P1496" i="1"/>
  <c r="P1497" i="1"/>
  <c r="P1498" i="1"/>
  <c r="P1499" i="1"/>
  <c r="P1500" i="1"/>
  <c r="P1501" i="1"/>
  <c r="P1502" i="1"/>
  <c r="U193" i="38"/>
  <c r="P1503" i="1"/>
  <c r="P1504" i="1"/>
  <c r="U253" i="38"/>
  <c r="P1505" i="1"/>
  <c r="P1506" i="1"/>
  <c r="P1507" i="1"/>
  <c r="P1508" i="1"/>
  <c r="P1509" i="1"/>
  <c r="P1510" i="1"/>
  <c r="P1511" i="1"/>
  <c r="P1512" i="1"/>
  <c r="P1513" i="1"/>
  <c r="P1514" i="1"/>
  <c r="P1515" i="1"/>
  <c r="P1516" i="1"/>
  <c r="U291" i="38"/>
  <c r="P1517" i="1"/>
  <c r="U270" i="38"/>
  <c r="P1518" i="1"/>
  <c r="P1519" i="1"/>
  <c r="U165" i="38"/>
  <c r="P1520" i="1"/>
  <c r="U237" i="38"/>
  <c r="P1521" i="1"/>
  <c r="U239" i="38"/>
  <c r="P1522" i="1"/>
  <c r="P1523" i="1"/>
  <c r="U192" i="38"/>
  <c r="P1524" i="1"/>
  <c r="U216" i="38"/>
  <c r="P1345" i="1"/>
  <c r="U265" i="38"/>
  <c r="U266" i="38"/>
  <c r="T252" i="38"/>
  <c r="U264" i="38"/>
  <c r="T286" i="38"/>
  <c r="T181" i="38"/>
  <c r="T174" i="38"/>
  <c r="U267" i="38"/>
  <c r="U172" i="38"/>
  <c r="AK13" i="50"/>
  <c r="U290" i="38"/>
  <c r="AI290" i="38"/>
  <c r="U170" i="38"/>
  <c r="U173" i="38"/>
  <c r="T291" i="38"/>
  <c r="T193" i="38"/>
  <c r="U183" i="38"/>
  <c r="T240" i="38"/>
  <c r="AE11" i="50"/>
  <c r="AD11" i="50"/>
  <c r="AH10" i="50"/>
  <c r="FB6" i="33"/>
  <c r="FA6" i="33"/>
  <c r="P1336" i="1"/>
  <c r="P1337" i="1"/>
  <c r="P1338" i="1"/>
  <c r="P1339" i="1"/>
  <c r="P1340" i="1"/>
  <c r="P1341" i="1"/>
  <c r="P1342" i="1"/>
  <c r="P1343" i="1"/>
  <c r="P134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T167" i="38"/>
  <c r="P1325" i="1"/>
  <c r="P1326" i="1"/>
  <c r="P1327" i="1"/>
  <c r="P1328" i="1"/>
  <c r="T261" i="38"/>
  <c r="P1329" i="1"/>
  <c r="P1330" i="1"/>
  <c r="P1331" i="1"/>
  <c r="P1332" i="1"/>
  <c r="P1333" i="1"/>
  <c r="P1334" i="1"/>
  <c r="P1335" i="1"/>
  <c r="C34" i="27"/>
  <c r="P1278" i="1"/>
  <c r="P1279" i="1"/>
  <c r="P1280" i="1"/>
  <c r="P1281" i="1"/>
  <c r="P1282" i="1"/>
  <c r="P1283" i="1"/>
  <c r="P1284" i="1"/>
  <c r="P1285" i="1"/>
  <c r="P1286" i="1"/>
  <c r="P1287" i="1"/>
  <c r="P1288" i="1"/>
  <c r="P1289" i="1"/>
  <c r="P1290" i="1"/>
  <c r="P1291" i="1"/>
  <c r="P1292" i="1"/>
  <c r="P1293" i="1"/>
  <c r="T265" i="38"/>
  <c r="P1294" i="1"/>
  <c r="P1277" i="1"/>
  <c r="P1261" i="1"/>
  <c r="P1274" i="1"/>
  <c r="P1275" i="1"/>
  <c r="P1276" i="1"/>
  <c r="T230" i="38"/>
  <c r="T254" i="38"/>
  <c r="R40" i="27"/>
  <c r="R39" i="27"/>
  <c r="R38" i="27"/>
  <c r="R37" i="27"/>
  <c r="R36" i="27"/>
  <c r="E24" i="30"/>
  <c r="F24" i="30"/>
  <c r="E25" i="30"/>
  <c r="F25" i="30"/>
  <c r="E26" i="30"/>
  <c r="F26" i="30"/>
  <c r="E27" i="30"/>
  <c r="F27" i="30"/>
  <c r="E28" i="30"/>
  <c r="F28" i="30"/>
  <c r="F23" i="30"/>
  <c r="G23" i="30"/>
  <c r="E23" i="30"/>
  <c r="I18" i="48"/>
  <c r="I16" i="48"/>
  <c r="I12" i="48"/>
  <c r="R41" i="27"/>
  <c r="G79" i="48"/>
  <c r="F79" i="48"/>
  <c r="E79" i="48"/>
  <c r="D79" i="48"/>
  <c r="C79" i="48"/>
  <c r="H78" i="48"/>
  <c r="Q66" i="48"/>
  <c r="G77" i="48"/>
  <c r="F77" i="48"/>
  <c r="E77" i="48"/>
  <c r="D77" i="48"/>
  <c r="C77" i="48"/>
  <c r="H76" i="48"/>
  <c r="Q65" i="48"/>
  <c r="G75" i="48"/>
  <c r="F75" i="48"/>
  <c r="E75" i="48"/>
  <c r="D75" i="48"/>
  <c r="C75" i="48"/>
  <c r="H74" i="48"/>
  <c r="Q62" i="48"/>
  <c r="G73" i="48"/>
  <c r="F73" i="48"/>
  <c r="E73" i="48"/>
  <c r="D73" i="48"/>
  <c r="C73" i="48"/>
  <c r="H72" i="48"/>
  <c r="Q61" i="48"/>
  <c r="G71" i="48"/>
  <c r="F71" i="48"/>
  <c r="E71" i="48"/>
  <c r="D71" i="48"/>
  <c r="C71" i="48"/>
  <c r="H70" i="48"/>
  <c r="Q60" i="48"/>
  <c r="G68" i="48"/>
  <c r="F68" i="48"/>
  <c r="E68" i="48"/>
  <c r="D68" i="48"/>
  <c r="C68" i="48"/>
  <c r="G67" i="48"/>
  <c r="F67" i="48"/>
  <c r="E67" i="48"/>
  <c r="D67" i="48"/>
  <c r="C67" i="48"/>
  <c r="H66" i="48"/>
  <c r="Q59" i="48"/>
  <c r="G65" i="48"/>
  <c r="F65" i="48"/>
  <c r="E65" i="48"/>
  <c r="D65" i="48"/>
  <c r="C65" i="48"/>
  <c r="H64" i="48"/>
  <c r="Q64" i="48"/>
  <c r="G63" i="48"/>
  <c r="F63" i="48"/>
  <c r="E63" i="48"/>
  <c r="D63" i="48"/>
  <c r="C63" i="48"/>
  <c r="H62" i="48"/>
  <c r="Q58" i="48"/>
  <c r="G61" i="48"/>
  <c r="F61" i="48"/>
  <c r="E61" i="48"/>
  <c r="D61" i="48"/>
  <c r="C61" i="48"/>
  <c r="H60" i="48"/>
  <c r="Q63" i="48"/>
  <c r="G59" i="48"/>
  <c r="F59" i="48"/>
  <c r="E59" i="48"/>
  <c r="D59" i="48"/>
  <c r="C59" i="48"/>
  <c r="H58" i="48"/>
  <c r="Q57" i="48"/>
  <c r="G57" i="48"/>
  <c r="F57" i="48"/>
  <c r="E57" i="48"/>
  <c r="D57" i="48"/>
  <c r="C57" i="48"/>
  <c r="H56" i="48"/>
  <c r="Q56" i="48"/>
  <c r="G54" i="48"/>
  <c r="F54" i="48"/>
  <c r="E54" i="48"/>
  <c r="D54" i="48"/>
  <c r="C54" i="48"/>
  <c r="O46" i="48"/>
  <c r="O45" i="48"/>
  <c r="O44" i="48"/>
  <c r="O43" i="48"/>
  <c r="I30" i="48"/>
  <c r="H30" i="48"/>
  <c r="G30" i="48"/>
  <c r="F30" i="48"/>
  <c r="E30" i="48"/>
  <c r="D30" i="48"/>
  <c r="I28" i="48"/>
  <c r="H28" i="48"/>
  <c r="G28" i="48"/>
  <c r="F28" i="48"/>
  <c r="E28" i="48"/>
  <c r="D28" i="48"/>
  <c r="I26" i="48"/>
  <c r="H26" i="48"/>
  <c r="G26" i="48"/>
  <c r="F26" i="48"/>
  <c r="E26" i="48"/>
  <c r="D26" i="48"/>
  <c r="I24" i="48"/>
  <c r="H24" i="48"/>
  <c r="G24" i="48"/>
  <c r="F24" i="48"/>
  <c r="E24" i="48"/>
  <c r="D24" i="48"/>
  <c r="I22" i="48"/>
  <c r="H22" i="48"/>
  <c r="G22" i="48"/>
  <c r="F22" i="48"/>
  <c r="E22" i="48"/>
  <c r="D22" i="48"/>
  <c r="C20" i="48"/>
  <c r="I19" i="48"/>
  <c r="H19" i="48"/>
  <c r="G19" i="48"/>
  <c r="F19" i="48"/>
  <c r="E19" i="48"/>
  <c r="D19" i="48"/>
  <c r="C19" i="48"/>
  <c r="H18" i="48"/>
  <c r="G18" i="48"/>
  <c r="F18" i="48"/>
  <c r="E18" i="48"/>
  <c r="D18" i="48"/>
  <c r="H16" i="48"/>
  <c r="G16" i="48"/>
  <c r="F16" i="48"/>
  <c r="E16" i="48"/>
  <c r="D16" i="48"/>
  <c r="I14" i="48"/>
  <c r="H14" i="48"/>
  <c r="G14" i="48"/>
  <c r="F14" i="48"/>
  <c r="E14" i="48"/>
  <c r="D14" i="48"/>
  <c r="H12" i="48"/>
  <c r="G12" i="48"/>
  <c r="F12" i="48"/>
  <c r="E12" i="48"/>
  <c r="D12" i="48"/>
  <c r="P10" i="48"/>
  <c r="I10" i="48"/>
  <c r="H10" i="48"/>
  <c r="G10" i="48"/>
  <c r="F10" i="48"/>
  <c r="E10" i="48"/>
  <c r="D10" i="48"/>
  <c r="O9" i="48"/>
  <c r="O8" i="48"/>
  <c r="I8" i="48"/>
  <c r="H8" i="48"/>
  <c r="G8" i="48"/>
  <c r="F8" i="48"/>
  <c r="E8" i="48"/>
  <c r="D8" i="48"/>
  <c r="O7" i="48"/>
  <c r="O6" i="48"/>
  <c r="C6" i="48"/>
  <c r="O5" i="48"/>
  <c r="I5" i="48"/>
  <c r="H5" i="48"/>
  <c r="G5" i="48"/>
  <c r="F5" i="48"/>
  <c r="E5" i="48"/>
  <c r="D5" i="48"/>
  <c r="C5" i="48"/>
  <c r="F29" i="30"/>
  <c r="E29" i="30"/>
  <c r="E80" i="48"/>
  <c r="U57" i="48"/>
  <c r="V57" i="48"/>
  <c r="C80" i="48"/>
  <c r="U55" i="48"/>
  <c r="V55" i="48"/>
  <c r="I31" i="48"/>
  <c r="H77" i="48"/>
  <c r="P43" i="48"/>
  <c r="G80" i="48"/>
  <c r="U59" i="48"/>
  <c r="V59" i="48"/>
  <c r="C69" i="48"/>
  <c r="U21" i="48"/>
  <c r="U22" i="48"/>
  <c r="D69" i="48"/>
  <c r="H61" i="48"/>
  <c r="U20" i="48"/>
  <c r="F31" i="48"/>
  <c r="U18" i="48"/>
  <c r="U19" i="48"/>
  <c r="H57" i="48"/>
  <c r="D55" i="48"/>
  <c r="C32" i="48"/>
  <c r="H68" i="48"/>
  <c r="H73" i="48"/>
  <c r="H79" i="48"/>
  <c r="H71" i="48"/>
  <c r="E31" i="48"/>
  <c r="D6" i="48"/>
  <c r="D80" i="48"/>
  <c r="G55" i="48"/>
  <c r="G69" i="48"/>
  <c r="H75" i="48"/>
  <c r="F80" i="48"/>
  <c r="H63" i="48"/>
  <c r="J10" i="48"/>
  <c r="P14" i="48"/>
  <c r="J16" i="48"/>
  <c r="P21" i="48"/>
  <c r="H67" i="48"/>
  <c r="Q67" i="48"/>
  <c r="E55" i="48"/>
  <c r="C55" i="48"/>
  <c r="F55" i="48"/>
  <c r="O10" i="48"/>
  <c r="Q15" i="48"/>
  <c r="D31" i="48"/>
  <c r="H20" i="48"/>
  <c r="J24" i="48"/>
  <c r="P18" i="48"/>
  <c r="G31" i="48"/>
  <c r="I20" i="48"/>
  <c r="D20" i="48"/>
  <c r="C31" i="48"/>
  <c r="H31" i="48"/>
  <c r="J18" i="48"/>
  <c r="P16" i="48"/>
  <c r="J22" i="48"/>
  <c r="P17" i="48"/>
  <c r="F20" i="48"/>
  <c r="J28" i="48"/>
  <c r="P22" i="48"/>
  <c r="J30" i="48"/>
  <c r="P23" i="48"/>
  <c r="G20" i="48"/>
  <c r="E6" i="48"/>
  <c r="I6" i="48"/>
  <c r="J12" i="48"/>
  <c r="P20" i="48"/>
  <c r="F6" i="48"/>
  <c r="H6" i="48"/>
  <c r="G6" i="48"/>
  <c r="J14" i="48"/>
  <c r="P15" i="48"/>
  <c r="E20" i="48"/>
  <c r="E69" i="48"/>
  <c r="J26" i="48"/>
  <c r="P19" i="48"/>
  <c r="F69" i="48"/>
  <c r="J8" i="48"/>
  <c r="P13" i="48"/>
  <c r="H59" i="48"/>
  <c r="H54" i="48"/>
  <c r="H65" i="48"/>
  <c r="C81" i="48"/>
  <c r="H32" i="48"/>
  <c r="U16" i="48"/>
  <c r="V16" i="48"/>
  <c r="H80" i="48"/>
  <c r="M76" i="48"/>
  <c r="V19" i="48"/>
  <c r="V18" i="48"/>
  <c r="V22" i="48"/>
  <c r="Q14" i="48"/>
  <c r="R14" i="48"/>
  <c r="V20" i="48"/>
  <c r="V21" i="48"/>
  <c r="Q22" i="48"/>
  <c r="R22" i="48"/>
  <c r="Q17" i="48"/>
  <c r="R17" i="48"/>
  <c r="M38" i="48"/>
  <c r="U56" i="48"/>
  <c r="V56" i="48"/>
  <c r="D81" i="48"/>
  <c r="Q19" i="48"/>
  <c r="R19" i="48"/>
  <c r="U58" i="48"/>
  <c r="V58" i="48"/>
  <c r="D32" i="48"/>
  <c r="R15" i="48"/>
  <c r="G81" i="48"/>
  <c r="M40" i="48"/>
  <c r="E81" i="48"/>
  <c r="H55" i="48"/>
  <c r="F81" i="48"/>
  <c r="M39" i="48"/>
  <c r="Q20" i="48"/>
  <c r="R20" i="48"/>
  <c r="Q18" i="48"/>
  <c r="R18" i="48"/>
  <c r="Q23" i="48"/>
  <c r="R23" i="48"/>
  <c r="M37" i="48"/>
  <c r="Q13" i="48"/>
  <c r="Q16" i="48"/>
  <c r="R16" i="48"/>
  <c r="Q21" i="48"/>
  <c r="R21" i="48"/>
  <c r="I32" i="48"/>
  <c r="E32" i="48"/>
  <c r="F32" i="48"/>
  <c r="J20" i="48"/>
  <c r="J6" i="48"/>
  <c r="G32" i="48"/>
  <c r="H69" i="48"/>
  <c r="P24" i="48"/>
  <c r="M75" i="48"/>
  <c r="M73" i="48"/>
  <c r="M74" i="48"/>
  <c r="Q24" i="48"/>
  <c r="U14" i="48"/>
  <c r="V14" i="48"/>
  <c r="U12" i="48"/>
  <c r="V12" i="48"/>
  <c r="U17" i="48"/>
  <c r="V17" i="48"/>
  <c r="U13" i="48"/>
  <c r="V13" i="48"/>
  <c r="U15" i="48"/>
  <c r="V15" i="48"/>
  <c r="R13" i="48"/>
  <c r="R24" i="48"/>
  <c r="M41" i="48"/>
  <c r="H81" i="48"/>
  <c r="J32" i="48"/>
  <c r="M46" i="48"/>
  <c r="M77" i="48"/>
  <c r="M44" i="48"/>
  <c r="M45" i="48"/>
  <c r="M43" i="48"/>
  <c r="M47" i="48"/>
  <c r="M49" i="48"/>
  <c r="S1166" i="1"/>
  <c r="P1273" i="1"/>
  <c r="P1272" i="1"/>
  <c r="P1271" i="1"/>
  <c r="P1270" i="1"/>
  <c r="P1269" i="1"/>
  <c r="P1268" i="1"/>
  <c r="P1267" i="1"/>
  <c r="P1266" i="1"/>
  <c r="P1265" i="1"/>
  <c r="T270" i="38"/>
  <c r="P1264" i="1"/>
  <c r="P1263" i="1"/>
  <c r="P1262" i="1"/>
  <c r="P1260" i="1"/>
  <c r="T205" i="38"/>
  <c r="P1259" i="1"/>
  <c r="P1258" i="1"/>
  <c r="T239" i="38"/>
  <c r="P1257" i="1"/>
  <c r="P1256" i="1"/>
  <c r="P1255" i="1"/>
  <c r="P1254" i="1"/>
  <c r="P1253" i="1"/>
  <c r="P1252" i="1"/>
  <c r="T210" i="38"/>
  <c r="P1251" i="1"/>
  <c r="T208" i="38"/>
  <c r="P1250" i="1"/>
  <c r="T173" i="38"/>
  <c r="P1249" i="1"/>
  <c r="P1248" i="1"/>
  <c r="P1247" i="1"/>
  <c r="P1246" i="1"/>
  <c r="P1245" i="1"/>
  <c r="P1244" i="1"/>
  <c r="T260" i="38"/>
  <c r="P1243" i="1"/>
  <c r="P1242" i="1"/>
  <c r="P1241" i="1"/>
  <c r="P1240" i="1"/>
  <c r="P1239" i="1"/>
  <c r="T216" i="38"/>
  <c r="P1238" i="1"/>
  <c r="P1237" i="1"/>
  <c r="P1236" i="1"/>
  <c r="P1235" i="1"/>
  <c r="P1234" i="1"/>
  <c r="P1233" i="1"/>
  <c r="P1232" i="1"/>
  <c r="T284" i="38"/>
  <c r="P1231" i="1"/>
  <c r="T287" i="38"/>
  <c r="P1230" i="1"/>
  <c r="T285" i="38"/>
  <c r="P1229" i="1"/>
  <c r="P1228" i="1"/>
  <c r="P1227" i="1"/>
  <c r="P1226" i="1"/>
  <c r="T236" i="38"/>
  <c r="P1225" i="1"/>
  <c r="T237" i="38"/>
  <c r="P1224" i="1"/>
  <c r="P1223" i="1"/>
  <c r="P1222" i="1"/>
  <c r="P1221" i="1"/>
  <c r="P1220" i="1"/>
  <c r="T255" i="38"/>
  <c r="P1219"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S166" i="38"/>
  <c r="P1193" i="1"/>
  <c r="P1192" i="1"/>
  <c r="P1191" i="1"/>
  <c r="P1190" i="1"/>
  <c r="P1189" i="1"/>
  <c r="P1188" i="1"/>
  <c r="P1187" i="1"/>
  <c r="P1186" i="1"/>
  <c r="P1185" i="1"/>
  <c r="P1184" i="1"/>
  <c r="S172" i="38"/>
  <c r="P1183" i="1"/>
  <c r="P1182" i="1"/>
  <c r="P1181" i="1"/>
  <c r="P1180" i="1"/>
  <c r="P1179" i="1"/>
  <c r="P1178" i="1"/>
  <c r="P1177" i="1"/>
  <c r="P1176" i="1"/>
  <c r="P1175" i="1"/>
  <c r="S165" i="38"/>
  <c r="P1174" i="1"/>
  <c r="P1173" i="1"/>
  <c r="P1172" i="1"/>
  <c r="P1171" i="1"/>
  <c r="P1170" i="1"/>
  <c r="P1169" i="1"/>
  <c r="P1168" i="1"/>
  <c r="P1167" i="1"/>
  <c r="P1166" i="1"/>
  <c r="P1165" i="1"/>
  <c r="P1164" i="1"/>
  <c r="P1163" i="1"/>
  <c r="P1162" i="1"/>
  <c r="P1161" i="1"/>
  <c r="P1160" i="1"/>
  <c r="P1159" i="1"/>
  <c r="P1158" i="1"/>
  <c r="P1157" i="1"/>
  <c r="P1156" i="1"/>
  <c r="P1155" i="1"/>
  <c r="S284" i="38"/>
  <c r="P1154" i="1"/>
  <c r="P1153" i="1"/>
  <c r="P1152" i="1"/>
  <c r="P1151" i="1"/>
  <c r="P1150" i="1"/>
  <c r="P1149" i="1"/>
  <c r="P1148" i="1"/>
  <c r="P1147" i="1"/>
  <c r="P1146" i="1"/>
  <c r="S189" i="38"/>
  <c r="P1145" i="1"/>
  <c r="P1144" i="1"/>
  <c r="P1143" i="1"/>
  <c r="P1142" i="1"/>
  <c r="S251" i="38"/>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S188" i="38"/>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S190" i="38"/>
  <c r="P1056" i="1"/>
  <c r="P1055" i="1"/>
  <c r="S281" i="38"/>
  <c r="AI16" i="50"/>
  <c r="T269" i="38"/>
  <c r="T281" i="38"/>
  <c r="AB15" i="50"/>
  <c r="T172" i="38"/>
  <c r="S184" i="38"/>
  <c r="AC15" i="50"/>
  <c r="T268" i="38"/>
  <c r="T184" i="38"/>
  <c r="T170" i="38"/>
  <c r="T264" i="38"/>
  <c r="S252" i="38"/>
  <c r="S249" i="38"/>
  <c r="S238" i="38"/>
  <c r="S237" i="38"/>
  <c r="T238" i="38"/>
  <c r="T267" i="38"/>
  <c r="S164" i="38"/>
  <c r="T266" i="38"/>
  <c r="T213" i="38"/>
  <c r="AL10" i="50"/>
  <c r="S216" i="38"/>
  <c r="S250" i="38"/>
  <c r="AE10" i="50"/>
  <c r="T192" i="38"/>
  <c r="F55" i="5"/>
  <c r="F38" i="5"/>
  <c r="D23" i="28"/>
  <c r="G17" i="37"/>
  <c r="A41" i="37"/>
  <c r="A42" i="37"/>
  <c r="A43" i="37"/>
  <c r="A44" i="37"/>
  <c r="A45" i="37"/>
  <c r="A46" i="37"/>
  <c r="A47" i="37"/>
  <c r="A48" i="37"/>
  <c r="A49" i="37"/>
  <c r="A50" i="37"/>
  <c r="A40" i="37"/>
  <c r="AE46" i="37"/>
  <c r="AF46" i="37"/>
  <c r="AG46" i="37"/>
  <c r="AD46" i="37"/>
  <c r="AE44" i="37"/>
  <c r="AF44" i="37"/>
  <c r="AG44" i="37"/>
  <c r="AD44" i="37"/>
  <c r="AD41" i="37"/>
  <c r="AG41" i="37"/>
  <c r="AF41" i="37"/>
  <c r="AE41" i="37"/>
  <c r="AD47" i="37"/>
  <c r="AE47" i="37"/>
  <c r="AF47" i="37"/>
  <c r="AG47" i="37"/>
  <c r="AD45" i="37"/>
  <c r="AF45" i="37"/>
  <c r="AG45" i="37"/>
  <c r="AE45" i="37"/>
  <c r="AE40" i="37"/>
  <c r="AF40" i="37"/>
  <c r="AG40" i="37"/>
  <c r="AD40" i="37"/>
  <c r="AD52" i="37"/>
  <c r="AD59" i="37"/>
  <c r="AD43" i="37"/>
  <c r="AG43" i="37"/>
  <c r="AE43" i="37"/>
  <c r="AF43" i="37"/>
  <c r="AD50" i="37"/>
  <c r="AE50" i="37"/>
  <c r="AF50" i="37"/>
  <c r="AG50" i="37"/>
  <c r="AE42" i="37"/>
  <c r="AF42" i="37"/>
  <c r="AG42" i="37"/>
  <c r="AD42" i="37"/>
  <c r="AD49" i="37"/>
  <c r="AE49" i="37"/>
  <c r="AF49" i="37"/>
  <c r="AG49" i="37"/>
  <c r="AE48" i="37"/>
  <c r="AF48" i="37"/>
  <c r="AG48" i="37"/>
  <c r="AD48" i="37"/>
  <c r="Y47" i="37"/>
  <c r="Z47" i="37"/>
  <c r="AA47" i="37"/>
  <c r="AC47" i="37"/>
  <c r="AB47" i="37"/>
  <c r="X47" i="37"/>
  <c r="Z45" i="37"/>
  <c r="AB45" i="37"/>
  <c r="AC45" i="37"/>
  <c r="AA45" i="37"/>
  <c r="Y45" i="37"/>
  <c r="X45" i="37"/>
  <c r="AC41" i="37"/>
  <c r="AB41" i="37"/>
  <c r="Z41" i="37"/>
  <c r="AA41" i="37"/>
  <c r="Y41" i="37"/>
  <c r="X41" i="37"/>
  <c r="AC46" i="37"/>
  <c r="AA46" i="37"/>
  <c r="AB46" i="37"/>
  <c r="Z46" i="37"/>
  <c r="Y46" i="37"/>
  <c r="X46" i="37"/>
  <c r="Z44" i="37"/>
  <c r="AA44" i="37"/>
  <c r="AC44" i="37"/>
  <c r="AB44" i="37"/>
  <c r="Y44" i="37"/>
  <c r="X44" i="37"/>
  <c r="Z40" i="37"/>
  <c r="AA40" i="37"/>
  <c r="AB40" i="37"/>
  <c r="Y40" i="37"/>
  <c r="AC40" i="37"/>
  <c r="Y43" i="37"/>
  <c r="Z43" i="37"/>
  <c r="AA43" i="37"/>
  <c r="AB43" i="37"/>
  <c r="AC43" i="37"/>
  <c r="X43" i="37"/>
  <c r="Z50" i="37"/>
  <c r="AA50" i="37"/>
  <c r="AB50" i="37"/>
  <c r="AC50" i="37"/>
  <c r="Y50" i="37"/>
  <c r="X50" i="37"/>
  <c r="Z42" i="37"/>
  <c r="Y42" i="37"/>
  <c r="AA42" i="37"/>
  <c r="AB42" i="37"/>
  <c r="AC42" i="37"/>
  <c r="X42" i="37"/>
  <c r="AC49" i="37"/>
  <c r="Z49" i="37"/>
  <c r="AB49" i="37"/>
  <c r="AA49" i="37"/>
  <c r="Y49" i="37"/>
  <c r="X49" i="37"/>
  <c r="Z48" i="37"/>
  <c r="AA48" i="37"/>
  <c r="AC48" i="37"/>
  <c r="AB48" i="37"/>
  <c r="Y48" i="37"/>
  <c r="X48" i="37"/>
  <c r="W46" i="37"/>
  <c r="V46" i="37"/>
  <c r="U46" i="37"/>
  <c r="U47" i="37"/>
  <c r="W47" i="37"/>
  <c r="V47" i="37"/>
  <c r="V49" i="37"/>
  <c r="W49" i="37"/>
  <c r="U49" i="37"/>
  <c r="W45" i="37"/>
  <c r="U45" i="37"/>
  <c r="V45" i="37"/>
  <c r="V44" i="37"/>
  <c r="U44" i="37"/>
  <c r="W44" i="37"/>
  <c r="X40" i="37"/>
  <c r="W40" i="37"/>
  <c r="V40" i="37"/>
  <c r="U40" i="37"/>
  <c r="W43" i="37"/>
  <c r="U43" i="37"/>
  <c r="V43" i="37"/>
  <c r="W50" i="37"/>
  <c r="U50" i="37"/>
  <c r="V50" i="37"/>
  <c r="W42" i="37"/>
  <c r="V42" i="37"/>
  <c r="U42" i="37"/>
  <c r="W41" i="37"/>
  <c r="V41" i="37"/>
  <c r="U41" i="37"/>
  <c r="W48" i="37"/>
  <c r="V48" i="37"/>
  <c r="U48" i="37"/>
  <c r="D14" i="38"/>
  <c r="AF52" i="37"/>
  <c r="AF59" i="37"/>
  <c r="AE52" i="37"/>
  <c r="AE59" i="37"/>
  <c r="AG52" i="37"/>
  <c r="AG59" i="37"/>
  <c r="Z52" i="37"/>
  <c r="Z59" i="37"/>
  <c r="AC52" i="37"/>
  <c r="AC59" i="37"/>
  <c r="AA52" i="37"/>
  <c r="AA59" i="37"/>
  <c r="Y52" i="37"/>
  <c r="Y59" i="37"/>
  <c r="AB52" i="37"/>
  <c r="AB59" i="37"/>
  <c r="U52" i="37"/>
  <c r="U59" i="37"/>
  <c r="W52" i="37"/>
  <c r="W59" i="37"/>
  <c r="X52" i="37"/>
  <c r="X59" i="37"/>
  <c r="V52" i="37"/>
  <c r="V59" i="37"/>
  <c r="AK3" i="36"/>
  <c r="AL3" i="36"/>
  <c r="AK4" i="36"/>
  <c r="AL4" i="36"/>
  <c r="AK5" i="36"/>
  <c r="AL5" i="36"/>
  <c r="AK6" i="36"/>
  <c r="AL6" i="36"/>
  <c r="AK7" i="36"/>
  <c r="AL7" i="36"/>
  <c r="AK8" i="36"/>
  <c r="AL8" i="36"/>
  <c r="AK9" i="36"/>
  <c r="AL9" i="36"/>
  <c r="AK10" i="36"/>
  <c r="AL10" i="36"/>
  <c r="AK11" i="36"/>
  <c r="AL11" i="36"/>
  <c r="AK12" i="36"/>
  <c r="AL12" i="36"/>
  <c r="AL2" i="36"/>
  <c r="AK2" i="36"/>
  <c r="AF13" i="36"/>
  <c r="AE13" i="36"/>
  <c r="AG12" i="36"/>
  <c r="AG11" i="36"/>
  <c r="AG10" i="36"/>
  <c r="AG9" i="36"/>
  <c r="AG8" i="36"/>
  <c r="AG7" i="36"/>
  <c r="AG6" i="36"/>
  <c r="AG5" i="36"/>
  <c r="AG4" i="36"/>
  <c r="AG3" i="36"/>
  <c r="AG2" i="36"/>
  <c r="AA12" i="36"/>
  <c r="AA11" i="36"/>
  <c r="AA10" i="36"/>
  <c r="AA9" i="36"/>
  <c r="AA8" i="36"/>
  <c r="AA7" i="36"/>
  <c r="AA6" i="36"/>
  <c r="AA5" i="36"/>
  <c r="AA4" i="36"/>
  <c r="AA3" i="36"/>
  <c r="AA2" i="36"/>
  <c r="Z13" i="36"/>
  <c r="Y13" i="36"/>
  <c r="T20" i="37"/>
  <c r="S20" i="37"/>
  <c r="R20" i="37"/>
  <c r="Q20" i="37"/>
  <c r="P20" i="37"/>
  <c r="O20" i="37"/>
  <c r="N20" i="37"/>
  <c r="M20" i="37"/>
  <c r="L20" i="37"/>
  <c r="K20" i="37"/>
  <c r="J20" i="37"/>
  <c r="I20" i="37"/>
  <c r="H20" i="37"/>
  <c r="F20" i="37"/>
  <c r="D20" i="37"/>
  <c r="F358" i="38"/>
  <c r="G358" i="38"/>
  <c r="H358" i="38"/>
  <c r="I358" i="38"/>
  <c r="J358" i="38"/>
  <c r="K358" i="38"/>
  <c r="L358" i="38"/>
  <c r="M358" i="38"/>
  <c r="N358" i="38"/>
  <c r="O358" i="38"/>
  <c r="P358" i="38"/>
  <c r="Q358" i="38"/>
  <c r="R358" i="38"/>
  <c r="S358" i="38"/>
  <c r="T358" i="38"/>
  <c r="U358" i="38"/>
  <c r="V358" i="38"/>
  <c r="W358" i="38"/>
  <c r="X358" i="38"/>
  <c r="Y358" i="38"/>
  <c r="Z358" i="38"/>
  <c r="AA358" i="38"/>
  <c r="AB358" i="38"/>
  <c r="AC358" i="38"/>
  <c r="AD358" i="38"/>
  <c r="I357" i="38"/>
  <c r="J357" i="38"/>
  <c r="K357" i="38"/>
  <c r="L357" i="38"/>
  <c r="M357" i="38"/>
  <c r="N357" i="38"/>
  <c r="O357" i="38"/>
  <c r="P357" i="38"/>
  <c r="Q357" i="38"/>
  <c r="R357" i="38"/>
  <c r="S357" i="38"/>
  <c r="T357" i="38"/>
  <c r="U357" i="38"/>
  <c r="V357" i="38"/>
  <c r="W357" i="38"/>
  <c r="X357" i="38"/>
  <c r="Y357" i="38"/>
  <c r="Z357" i="38"/>
  <c r="AA357" i="38"/>
  <c r="AB357" i="38"/>
  <c r="AC357" i="38"/>
  <c r="AD357" i="38"/>
  <c r="Q40" i="27"/>
  <c r="Q39" i="27"/>
  <c r="Q38" i="27"/>
  <c r="Q37" i="27"/>
  <c r="Q36" i="27"/>
  <c r="P1" i="45"/>
  <c r="G65" i="47"/>
  <c r="F65" i="47"/>
  <c r="E65" i="47"/>
  <c r="D65" i="47"/>
  <c r="C65" i="47"/>
  <c r="G63" i="47"/>
  <c r="F63" i="47"/>
  <c r="E63" i="47"/>
  <c r="D63" i="47"/>
  <c r="C63" i="47"/>
  <c r="G61" i="47"/>
  <c r="F61" i="47"/>
  <c r="E61" i="47"/>
  <c r="D61" i="47"/>
  <c r="C61" i="47"/>
  <c r="G59" i="47"/>
  <c r="F59" i="47"/>
  <c r="E59" i="47"/>
  <c r="D59" i="47"/>
  <c r="C59" i="47"/>
  <c r="G57" i="47"/>
  <c r="F57" i="47"/>
  <c r="E57" i="47"/>
  <c r="D57" i="47"/>
  <c r="C57" i="47"/>
  <c r="G79" i="47"/>
  <c r="E79" i="47"/>
  <c r="F79" i="47"/>
  <c r="D79" i="47"/>
  <c r="C79" i="47"/>
  <c r="H78" i="47"/>
  <c r="Q66" i="47"/>
  <c r="G77" i="47"/>
  <c r="E77" i="47"/>
  <c r="F77" i="47"/>
  <c r="D77" i="47"/>
  <c r="C77" i="47"/>
  <c r="H76" i="47"/>
  <c r="Q65" i="47"/>
  <c r="G75" i="47"/>
  <c r="E75" i="47"/>
  <c r="F75" i="47"/>
  <c r="D75" i="47"/>
  <c r="C75" i="47"/>
  <c r="H74" i="47"/>
  <c r="Q62" i="47"/>
  <c r="G73" i="47"/>
  <c r="E73" i="47"/>
  <c r="F73" i="47"/>
  <c r="D73" i="47"/>
  <c r="C73" i="47"/>
  <c r="H72" i="47"/>
  <c r="Q61" i="47"/>
  <c r="G71" i="47"/>
  <c r="E71" i="47"/>
  <c r="F71" i="47"/>
  <c r="D71" i="47"/>
  <c r="C71" i="47"/>
  <c r="H70" i="47"/>
  <c r="Q60" i="47"/>
  <c r="G68" i="47"/>
  <c r="E68" i="47"/>
  <c r="F68" i="47"/>
  <c r="D68" i="47"/>
  <c r="C68" i="47"/>
  <c r="G67" i="47"/>
  <c r="E67" i="47"/>
  <c r="F67" i="47"/>
  <c r="D67" i="47"/>
  <c r="C67" i="47"/>
  <c r="H66" i="47"/>
  <c r="Q59" i="47"/>
  <c r="H64" i="47"/>
  <c r="Q64" i="47"/>
  <c r="H62" i="47"/>
  <c r="Q58" i="47"/>
  <c r="H60" i="47"/>
  <c r="Q63" i="47"/>
  <c r="H58" i="47"/>
  <c r="Q57" i="47"/>
  <c r="H56" i="47"/>
  <c r="Q56" i="47"/>
  <c r="G54" i="47"/>
  <c r="E54" i="47"/>
  <c r="F54" i="47"/>
  <c r="F80" i="47"/>
  <c r="D54" i="47"/>
  <c r="C54" i="47"/>
  <c r="C80" i="47"/>
  <c r="O46" i="47"/>
  <c r="O45" i="47"/>
  <c r="O44" i="47"/>
  <c r="O43" i="47"/>
  <c r="I30" i="47"/>
  <c r="H30" i="47"/>
  <c r="G30" i="47"/>
  <c r="E30" i="47"/>
  <c r="F30" i="47"/>
  <c r="D30" i="47"/>
  <c r="I28" i="47"/>
  <c r="H28" i="47"/>
  <c r="G28" i="47"/>
  <c r="E28" i="47"/>
  <c r="F28" i="47"/>
  <c r="D28" i="47"/>
  <c r="I26" i="47"/>
  <c r="H26" i="47"/>
  <c r="G26" i="47"/>
  <c r="E26" i="47"/>
  <c r="F26" i="47"/>
  <c r="D26" i="47"/>
  <c r="I24" i="47"/>
  <c r="H24" i="47"/>
  <c r="G24" i="47"/>
  <c r="E24" i="47"/>
  <c r="F24" i="47"/>
  <c r="D24" i="47"/>
  <c r="I22" i="47"/>
  <c r="H22" i="47"/>
  <c r="G22" i="47"/>
  <c r="E22" i="47"/>
  <c r="F22" i="47"/>
  <c r="D22" i="47"/>
  <c r="C20" i="47"/>
  <c r="I19" i="47"/>
  <c r="H19" i="47"/>
  <c r="G19" i="47"/>
  <c r="E19" i="47"/>
  <c r="F19" i="47"/>
  <c r="D19" i="47"/>
  <c r="C19" i="47"/>
  <c r="I18" i="47"/>
  <c r="H18" i="47"/>
  <c r="G18" i="47"/>
  <c r="E18" i="47"/>
  <c r="F18" i="47"/>
  <c r="D18" i="47"/>
  <c r="I16" i="47"/>
  <c r="H16" i="47"/>
  <c r="G16" i="47"/>
  <c r="E16" i="47"/>
  <c r="F16" i="47"/>
  <c r="D16" i="47"/>
  <c r="I14" i="47"/>
  <c r="H14" i="47"/>
  <c r="G14" i="47"/>
  <c r="E14" i="47"/>
  <c r="F14" i="47"/>
  <c r="D14" i="47"/>
  <c r="I12" i="47"/>
  <c r="H12" i="47"/>
  <c r="G12" i="47"/>
  <c r="E12" i="47"/>
  <c r="F12" i="47"/>
  <c r="D12" i="47"/>
  <c r="P10" i="47"/>
  <c r="I10" i="47"/>
  <c r="H10" i="47"/>
  <c r="G10" i="47"/>
  <c r="E10" i="47"/>
  <c r="F10" i="47"/>
  <c r="D10" i="47"/>
  <c r="O9" i="47"/>
  <c r="O8" i="47"/>
  <c r="I8" i="47"/>
  <c r="H8" i="47"/>
  <c r="G8" i="47"/>
  <c r="E8" i="47"/>
  <c r="F8" i="47"/>
  <c r="D8" i="47"/>
  <c r="O7" i="47"/>
  <c r="O6" i="47"/>
  <c r="C6" i="47"/>
  <c r="O5" i="47"/>
  <c r="I5" i="47"/>
  <c r="H5" i="47"/>
  <c r="G5" i="47"/>
  <c r="E5" i="47"/>
  <c r="F5" i="47"/>
  <c r="D5" i="47"/>
  <c r="C5" i="47"/>
  <c r="E80" i="47"/>
  <c r="AJ358" i="38"/>
  <c r="AJ357" i="38"/>
  <c r="AM9" i="36"/>
  <c r="T47" i="37"/>
  <c r="T43" i="37"/>
  <c r="T45" i="37"/>
  <c r="T48" i="37"/>
  <c r="T40" i="37"/>
  <c r="T46" i="37"/>
  <c r="T41" i="37"/>
  <c r="T49" i="37"/>
  <c r="T42" i="37"/>
  <c r="T50" i="37"/>
  <c r="T44" i="37"/>
  <c r="S41" i="37"/>
  <c r="S49" i="37"/>
  <c r="S42" i="37"/>
  <c r="S50" i="37"/>
  <c r="S43" i="37"/>
  <c r="S44" i="37"/>
  <c r="S45" i="37"/>
  <c r="S46" i="37"/>
  <c r="S40" i="37"/>
  <c r="S48" i="37"/>
  <c r="S47" i="37"/>
  <c r="R44" i="37"/>
  <c r="R43" i="37"/>
  <c r="R50" i="37"/>
  <c r="R42" i="37"/>
  <c r="R41" i="37"/>
  <c r="R48" i="37"/>
  <c r="R40" i="37"/>
  <c r="R47" i="37"/>
  <c r="R46" i="37"/>
  <c r="R49" i="37"/>
  <c r="R45" i="37"/>
  <c r="AM6" i="36"/>
  <c r="AM12" i="36"/>
  <c r="AM8" i="36"/>
  <c r="AM4" i="36"/>
  <c r="I31" i="47"/>
  <c r="G69" i="47"/>
  <c r="C69" i="47"/>
  <c r="H63" i="47"/>
  <c r="AM5" i="36"/>
  <c r="Q67" i="47"/>
  <c r="L44" i="37"/>
  <c r="L48" i="37"/>
  <c r="L41" i="37"/>
  <c r="L45" i="37"/>
  <c r="L49" i="37"/>
  <c r="L42" i="37"/>
  <c r="L46" i="37"/>
  <c r="L50" i="37"/>
  <c r="L40" i="37"/>
  <c r="L43" i="37"/>
  <c r="L47" i="37"/>
  <c r="M44" i="37"/>
  <c r="M48" i="37"/>
  <c r="M50" i="37"/>
  <c r="M41" i="37"/>
  <c r="M45" i="37"/>
  <c r="M49" i="37"/>
  <c r="M40" i="37"/>
  <c r="M42" i="37"/>
  <c r="M46" i="37"/>
  <c r="M43" i="37"/>
  <c r="M47" i="37"/>
  <c r="H42" i="37"/>
  <c r="H46" i="37"/>
  <c r="H50" i="37"/>
  <c r="H43" i="37"/>
  <c r="H47" i="37"/>
  <c r="H44" i="37"/>
  <c r="H48" i="37"/>
  <c r="H40" i="37"/>
  <c r="H41" i="37"/>
  <c r="H45" i="37"/>
  <c r="H49" i="37"/>
  <c r="P42" i="37"/>
  <c r="P46" i="37"/>
  <c r="P50" i="37"/>
  <c r="P40" i="37"/>
  <c r="P43" i="37"/>
  <c r="P47" i="37"/>
  <c r="P48" i="37"/>
  <c r="P44" i="37"/>
  <c r="P41" i="37"/>
  <c r="P45" i="37"/>
  <c r="P49" i="37"/>
  <c r="N43" i="37"/>
  <c r="N47" i="37"/>
  <c r="N44" i="37"/>
  <c r="N48" i="37"/>
  <c r="N41" i="37"/>
  <c r="N45" i="37"/>
  <c r="N49" i="37"/>
  <c r="N42" i="37"/>
  <c r="N46" i="37"/>
  <c r="N50" i="37"/>
  <c r="N40" i="37"/>
  <c r="J24" i="47"/>
  <c r="P18" i="47"/>
  <c r="O47" i="37"/>
  <c r="O43" i="37"/>
  <c r="O44" i="37"/>
  <c r="O48" i="37"/>
  <c r="O49" i="37"/>
  <c r="O41" i="37"/>
  <c r="O45" i="37"/>
  <c r="O42" i="37"/>
  <c r="O46" i="37"/>
  <c r="O50" i="37"/>
  <c r="O40" i="37"/>
  <c r="C32" i="47"/>
  <c r="J12" i="47"/>
  <c r="P20" i="47"/>
  <c r="I48" i="37"/>
  <c r="I42" i="37"/>
  <c r="I46" i="37"/>
  <c r="I50" i="37"/>
  <c r="I40" i="37"/>
  <c r="I43" i="37"/>
  <c r="I47" i="37"/>
  <c r="I44" i="37"/>
  <c r="I41" i="37"/>
  <c r="I45" i="37"/>
  <c r="I49" i="37"/>
  <c r="Q42" i="37"/>
  <c r="Q50" i="37"/>
  <c r="Q40" i="37"/>
  <c r="Q46" i="37"/>
  <c r="Q44" i="37"/>
  <c r="Q43" i="37"/>
  <c r="Q47" i="37"/>
  <c r="Q48" i="37"/>
  <c r="Q41" i="37"/>
  <c r="Q45" i="37"/>
  <c r="Q49" i="37"/>
  <c r="J41" i="37"/>
  <c r="J45" i="37"/>
  <c r="J49" i="37"/>
  <c r="J42" i="37"/>
  <c r="J46" i="37"/>
  <c r="J50" i="37"/>
  <c r="J40" i="37"/>
  <c r="J43" i="37"/>
  <c r="J47" i="37"/>
  <c r="J44" i="37"/>
  <c r="J48" i="37"/>
  <c r="J30" i="47"/>
  <c r="P23" i="47"/>
  <c r="K45" i="37"/>
  <c r="K49" i="37"/>
  <c r="K41" i="37"/>
  <c r="K42" i="37"/>
  <c r="K46" i="37"/>
  <c r="K50" i="37"/>
  <c r="K40" i="37"/>
  <c r="K43" i="37"/>
  <c r="K47" i="37"/>
  <c r="K44" i="37"/>
  <c r="K48" i="37"/>
  <c r="D28" i="37"/>
  <c r="D30" i="37"/>
  <c r="D24" i="37"/>
  <c r="D29" i="37"/>
  <c r="D34" i="37"/>
  <c r="D31" i="37"/>
  <c r="D32" i="37"/>
  <c r="D25" i="37"/>
  <c r="D33" i="37"/>
  <c r="D26" i="37"/>
  <c r="D27" i="37"/>
  <c r="F28" i="37"/>
  <c r="F29" i="37"/>
  <c r="F30" i="37"/>
  <c r="F31" i="37"/>
  <c r="F32" i="37"/>
  <c r="F25" i="37"/>
  <c r="F33" i="37"/>
  <c r="F26" i="37"/>
  <c r="F34" i="37"/>
  <c r="F27" i="37"/>
  <c r="F24" i="37"/>
  <c r="AM10" i="36"/>
  <c r="AM11" i="36"/>
  <c r="AM7" i="36"/>
  <c r="AM3" i="36"/>
  <c r="U35" i="36"/>
  <c r="U60" i="36"/>
  <c r="AL13" i="36"/>
  <c r="AK13" i="36"/>
  <c r="AM2" i="36"/>
  <c r="AG13" i="36"/>
  <c r="AA13" i="36"/>
  <c r="Q41" i="27"/>
  <c r="H65" i="47"/>
  <c r="O10" i="47"/>
  <c r="M40" i="47"/>
  <c r="E31" i="47"/>
  <c r="I20" i="47"/>
  <c r="G31" i="47"/>
  <c r="F31" i="47"/>
  <c r="J22" i="47"/>
  <c r="P17" i="47"/>
  <c r="H31" i="47"/>
  <c r="J10" i="47"/>
  <c r="P14" i="47"/>
  <c r="H75" i="47"/>
  <c r="G80" i="47"/>
  <c r="F20" i="47"/>
  <c r="G20" i="47"/>
  <c r="H67" i="47"/>
  <c r="I6" i="47"/>
  <c r="E20" i="47"/>
  <c r="H57" i="47"/>
  <c r="E55" i="47"/>
  <c r="H68" i="47"/>
  <c r="H73" i="47"/>
  <c r="H79" i="47"/>
  <c r="J18" i="47"/>
  <c r="P16" i="47"/>
  <c r="H20" i="47"/>
  <c r="F69" i="47"/>
  <c r="H77" i="47"/>
  <c r="D6" i="47"/>
  <c r="J28" i="47"/>
  <c r="P22" i="47"/>
  <c r="F6" i="47"/>
  <c r="H6" i="47"/>
  <c r="J16" i="47"/>
  <c r="P21" i="47"/>
  <c r="H71" i="47"/>
  <c r="E69" i="47"/>
  <c r="J26" i="47"/>
  <c r="P19" i="47"/>
  <c r="H61" i="47"/>
  <c r="D31" i="47"/>
  <c r="J14" i="47"/>
  <c r="P15" i="47"/>
  <c r="D80" i="47"/>
  <c r="H59" i="47"/>
  <c r="F55" i="47"/>
  <c r="G6" i="47"/>
  <c r="C31" i="47"/>
  <c r="G55" i="47"/>
  <c r="D69" i="47"/>
  <c r="D20" i="47"/>
  <c r="E6" i="47"/>
  <c r="C55" i="47"/>
  <c r="H54" i="47"/>
  <c r="J8" i="47"/>
  <c r="P13" i="47"/>
  <c r="D55" i="47"/>
  <c r="AH44" i="37"/>
  <c r="AH43" i="37"/>
  <c r="AH49" i="37"/>
  <c r="AH50" i="37"/>
  <c r="AH45" i="37"/>
  <c r="AH46" i="37"/>
  <c r="AH47" i="37"/>
  <c r="AH41" i="37"/>
  <c r="AH42" i="37"/>
  <c r="AH40" i="37"/>
  <c r="AH48" i="37"/>
  <c r="M37" i="47"/>
  <c r="P24" i="47"/>
  <c r="H69" i="47"/>
  <c r="G81" i="47"/>
  <c r="Q21" i="47"/>
  <c r="R21" i="47"/>
  <c r="Q18" i="47"/>
  <c r="R18" i="47"/>
  <c r="Q19" i="47"/>
  <c r="R19" i="47"/>
  <c r="Q20" i="47"/>
  <c r="R20" i="47"/>
  <c r="Q14" i="47"/>
  <c r="R14" i="47"/>
  <c r="Q22" i="47"/>
  <c r="R22" i="47"/>
  <c r="Q13" i="47"/>
  <c r="R13" i="47"/>
  <c r="Q15" i="47"/>
  <c r="R15" i="47"/>
  <c r="Q23" i="47"/>
  <c r="R23" i="47"/>
  <c r="Q16" i="47"/>
  <c r="R16" i="47"/>
  <c r="Q17" i="47"/>
  <c r="R17" i="47"/>
  <c r="G6" i="5"/>
  <c r="H80" i="47"/>
  <c r="F81" i="47"/>
  <c r="AM13" i="36"/>
  <c r="M38" i="47"/>
  <c r="M39" i="47"/>
  <c r="I32" i="47"/>
  <c r="D32" i="47"/>
  <c r="F32" i="47"/>
  <c r="G32" i="47"/>
  <c r="E32" i="47"/>
  <c r="J6" i="47"/>
  <c r="J20" i="47"/>
  <c r="E81" i="47"/>
  <c r="H32" i="47"/>
  <c r="C81" i="47"/>
  <c r="H55" i="47"/>
  <c r="D81" i="47"/>
  <c r="M74" i="47"/>
  <c r="M73" i="47"/>
  <c r="Q24" i="47"/>
  <c r="M76" i="47"/>
  <c r="M75" i="47"/>
  <c r="R24" i="47"/>
  <c r="M41" i="47"/>
  <c r="J32" i="47"/>
  <c r="M45" i="47"/>
  <c r="H81" i="47"/>
  <c r="M77" i="47"/>
  <c r="M46" i="47"/>
  <c r="M44" i="47"/>
  <c r="M43" i="47"/>
  <c r="M47" i="47"/>
  <c r="M49" i="47"/>
  <c r="D93" i="28"/>
  <c r="D72" i="28"/>
  <c r="K11" i="27"/>
  <c r="L82" i="50"/>
  <c r="N4" i="27"/>
  <c r="L4" i="27"/>
  <c r="H11" i="27"/>
  <c r="AE28" i="8"/>
  <c r="AE27" i="8"/>
  <c r="AE26" i="8"/>
  <c r="AE25" i="8"/>
  <c r="AE24" i="8"/>
  <c r="I82" i="50"/>
  <c r="C32" i="8"/>
  <c r="F11" i="27"/>
  <c r="L11" i="27"/>
  <c r="G82" i="50"/>
  <c r="O41" i="28"/>
  <c r="F48" i="5"/>
  <c r="F31" i="5"/>
  <c r="E22" i="27"/>
  <c r="E23" i="27"/>
  <c r="E24" i="27"/>
  <c r="E21" i="27"/>
  <c r="G174" i="28"/>
  <c r="H174" i="28"/>
  <c r="J174" i="28"/>
  <c r="F174" i="28"/>
  <c r="G56" i="5"/>
  <c r="G154" i="28"/>
  <c r="H154" i="28"/>
  <c r="I154" i="28"/>
  <c r="J154" i="28"/>
  <c r="F154" i="28"/>
  <c r="G52" i="5"/>
  <c r="D154" i="28"/>
  <c r="J135" i="28"/>
  <c r="H135" i="28"/>
  <c r="G135" i="28"/>
  <c r="F135" i="28"/>
  <c r="G54" i="5"/>
  <c r="J126" i="28"/>
  <c r="I126" i="28"/>
  <c r="H126" i="28"/>
  <c r="G126" i="28"/>
  <c r="F126" i="28"/>
  <c r="G55" i="5"/>
  <c r="G103" i="28"/>
  <c r="H103" i="28"/>
  <c r="I103" i="28"/>
  <c r="J103" i="28"/>
  <c r="F103" i="28"/>
  <c r="G50" i="5"/>
  <c r="G93" i="28"/>
  <c r="H93" i="28"/>
  <c r="I93" i="28"/>
  <c r="J93" i="28"/>
  <c r="F93" i="28"/>
  <c r="G49" i="5"/>
  <c r="G72" i="28"/>
  <c r="H72" i="28"/>
  <c r="I72" i="28"/>
  <c r="J72" i="28"/>
  <c r="G23" i="28"/>
  <c r="H23" i="28"/>
  <c r="I23" i="28"/>
  <c r="J23" i="28"/>
  <c r="F23" i="28"/>
  <c r="G47" i="5"/>
  <c r="K126" i="28"/>
  <c r="K41" i="28"/>
  <c r="K14" i="28"/>
  <c r="CI38" i="33"/>
  <c r="CI37" i="33"/>
  <c r="CI36" i="33"/>
  <c r="CI35" i="33"/>
  <c r="CI34" i="33"/>
  <c r="CI33" i="33"/>
  <c r="CI32" i="33"/>
  <c r="CI31" i="33"/>
  <c r="CI30" i="33"/>
  <c r="CI29" i="33"/>
  <c r="CI28" i="33"/>
  <c r="EQ38" i="33"/>
  <c r="EE38" i="33"/>
  <c r="DS38" i="33"/>
  <c r="DG38" i="33"/>
  <c r="CU38" i="33"/>
  <c r="EQ37" i="33"/>
  <c r="EE37" i="33"/>
  <c r="DS37" i="33"/>
  <c r="DG37" i="33"/>
  <c r="CU37" i="33"/>
  <c r="EQ36" i="33"/>
  <c r="EE36" i="33"/>
  <c r="DS36" i="33"/>
  <c r="DG36" i="33"/>
  <c r="CU36" i="33"/>
  <c r="EQ35" i="33"/>
  <c r="EE35" i="33"/>
  <c r="DS35" i="33"/>
  <c r="DG35" i="33"/>
  <c r="CU35" i="33"/>
  <c r="EQ34" i="33"/>
  <c r="EE34" i="33"/>
  <c r="DS34" i="33"/>
  <c r="DG34" i="33"/>
  <c r="CU34" i="33"/>
  <c r="EQ33" i="33"/>
  <c r="EE33" i="33"/>
  <c r="DS33" i="33"/>
  <c r="DG33" i="33"/>
  <c r="CU33" i="33"/>
  <c r="EQ32" i="33"/>
  <c r="EE32" i="33"/>
  <c r="DS32" i="33"/>
  <c r="DG32" i="33"/>
  <c r="CU32" i="33"/>
  <c r="EQ31" i="33"/>
  <c r="EE31" i="33"/>
  <c r="DS31" i="33"/>
  <c r="DG31" i="33"/>
  <c r="CU31" i="33"/>
  <c r="EQ30" i="33"/>
  <c r="EE30" i="33"/>
  <c r="DS30" i="33"/>
  <c r="DG30" i="33"/>
  <c r="CU30" i="33"/>
  <c r="EQ29" i="33"/>
  <c r="EE29" i="33"/>
  <c r="DS29" i="33"/>
  <c r="DG29" i="33"/>
  <c r="CU29" i="33"/>
  <c r="BS27" i="33"/>
  <c r="AY27" i="33"/>
  <c r="AM27" i="33"/>
  <c r="AI27" i="33"/>
  <c r="W27" i="33"/>
  <c r="EQ28" i="33"/>
  <c r="EE28" i="33"/>
  <c r="DS28" i="33"/>
  <c r="DG28" i="33"/>
  <c r="CU28" i="33"/>
  <c r="BW27" i="33"/>
  <c r="BT27" i="33"/>
  <c r="BL27" i="33"/>
  <c r="BK27" i="33"/>
  <c r="BG27" i="33"/>
  <c r="AV27" i="33"/>
  <c r="AU27" i="33"/>
  <c r="AS27" i="33"/>
  <c r="AB27" i="33"/>
  <c r="AA27" i="33"/>
  <c r="X27" i="33"/>
  <c r="EV27" i="33"/>
  <c r="EU27" i="33"/>
  <c r="ET27" i="33"/>
  <c r="ES27" i="33"/>
  <c r="EP27" i="33"/>
  <c r="EO27" i="33"/>
  <c r="EJ27" i="33"/>
  <c r="EI27" i="33"/>
  <c r="EH27" i="33"/>
  <c r="EG27" i="33"/>
  <c r="ED27" i="33"/>
  <c r="EC27" i="33"/>
  <c r="DX27" i="33"/>
  <c r="DW27" i="33"/>
  <c r="DV27" i="33"/>
  <c r="DU27" i="33"/>
  <c r="DR27" i="33"/>
  <c r="DQ27" i="33"/>
  <c r="DL27" i="33"/>
  <c r="DK27" i="33"/>
  <c r="DJ27" i="33"/>
  <c r="DI27" i="33"/>
  <c r="DF27" i="33"/>
  <c r="DE27" i="33"/>
  <c r="CZ27" i="33"/>
  <c r="CY27" i="33"/>
  <c r="CX27" i="33"/>
  <c r="CW27" i="33"/>
  <c r="CT27" i="33"/>
  <c r="CS27" i="33"/>
  <c r="CN27" i="33"/>
  <c r="CM27" i="33"/>
  <c r="CL27" i="33"/>
  <c r="CK27" i="33"/>
  <c r="CH27" i="33"/>
  <c r="CG27" i="33"/>
  <c r="CF27" i="33"/>
  <c r="CD27" i="33"/>
  <c r="CB27" i="33"/>
  <c r="CA27" i="33"/>
  <c r="BZ27" i="33"/>
  <c r="BY27" i="33"/>
  <c r="BV27" i="33"/>
  <c r="BU27" i="33"/>
  <c r="BR27" i="33"/>
  <c r="BQ27" i="33"/>
  <c r="BP27" i="33"/>
  <c r="BO27" i="33"/>
  <c r="BN27" i="33"/>
  <c r="BM27" i="33"/>
  <c r="BJ27" i="33"/>
  <c r="BI27" i="33"/>
  <c r="BH27" i="33"/>
  <c r="BD27" i="33"/>
  <c r="BC27" i="33"/>
  <c r="BB27" i="33"/>
  <c r="BA27" i="33"/>
  <c r="AX27" i="33"/>
  <c r="AW27" i="33"/>
  <c r="AT27" i="33"/>
  <c r="AR27" i="33"/>
  <c r="AQ27" i="33"/>
  <c r="AP27" i="33"/>
  <c r="AO27" i="33"/>
  <c r="AL27" i="33"/>
  <c r="AK27" i="33"/>
  <c r="AJ27" i="33"/>
  <c r="AF27" i="33"/>
  <c r="AE27" i="33"/>
  <c r="AD27" i="33"/>
  <c r="AC27" i="33"/>
  <c r="Z27" i="33"/>
  <c r="Y27" i="33"/>
  <c r="V27" i="33"/>
  <c r="U27" i="33"/>
  <c r="T27" i="33"/>
  <c r="S27" i="33"/>
  <c r="R27" i="33"/>
  <c r="Q27" i="33"/>
  <c r="N27" i="33"/>
  <c r="M27" i="33"/>
  <c r="L27" i="33"/>
  <c r="K27" i="33"/>
  <c r="J27" i="33"/>
  <c r="I27" i="33"/>
  <c r="C27" i="33"/>
  <c r="CI27" i="33"/>
  <c r="DS27" i="33"/>
  <c r="EQ27" i="33"/>
  <c r="F27" i="33"/>
  <c r="E27" i="33"/>
  <c r="EE27" i="33"/>
  <c r="DG27" i="33"/>
  <c r="CU27" i="33"/>
  <c r="AZ27" i="33"/>
  <c r="BX27" i="33"/>
  <c r="AH27" i="33"/>
  <c r="BF27" i="33"/>
  <c r="CE27" i="33"/>
  <c r="AG27" i="33"/>
  <c r="BE27" i="33"/>
  <c r="AN27" i="33"/>
  <c r="CC27" i="33"/>
  <c r="O27" i="33"/>
  <c r="P27" i="33"/>
  <c r="O44" i="45"/>
  <c r="O45" i="45"/>
  <c r="O46" i="45"/>
  <c r="O43" i="45"/>
  <c r="H78" i="45"/>
  <c r="H76" i="45"/>
  <c r="H74" i="45"/>
  <c r="H72" i="45"/>
  <c r="H70" i="45"/>
  <c r="H66" i="45"/>
  <c r="H64" i="45"/>
  <c r="H62" i="45"/>
  <c r="H60" i="45"/>
  <c r="H58" i="45"/>
  <c r="H56" i="45"/>
  <c r="O9" i="45"/>
  <c r="D8" i="45"/>
  <c r="E8" i="45"/>
  <c r="F8" i="45"/>
  <c r="G8" i="45"/>
  <c r="H8" i="45"/>
  <c r="I8" i="45"/>
  <c r="D10" i="45"/>
  <c r="E10" i="45"/>
  <c r="F10" i="45"/>
  <c r="G10" i="45"/>
  <c r="H10" i="45"/>
  <c r="I10" i="45"/>
  <c r="G79" i="45"/>
  <c r="F79" i="45"/>
  <c r="E79" i="45"/>
  <c r="D79" i="45"/>
  <c r="C79" i="45"/>
  <c r="G77" i="45"/>
  <c r="F77" i="45"/>
  <c r="E77" i="45"/>
  <c r="D77" i="45"/>
  <c r="C77" i="45"/>
  <c r="G75" i="45"/>
  <c r="F75" i="45"/>
  <c r="E75" i="45"/>
  <c r="D75" i="45"/>
  <c r="C75" i="45"/>
  <c r="G73" i="45"/>
  <c r="F73" i="45"/>
  <c r="E73" i="45"/>
  <c r="D73" i="45"/>
  <c r="C73" i="45"/>
  <c r="G71" i="45"/>
  <c r="F71" i="45"/>
  <c r="E71" i="45"/>
  <c r="D71" i="45"/>
  <c r="C71" i="45"/>
  <c r="G68" i="45"/>
  <c r="F68" i="45"/>
  <c r="E68" i="45"/>
  <c r="D68" i="45"/>
  <c r="C68" i="45"/>
  <c r="G67" i="45"/>
  <c r="F67" i="45"/>
  <c r="E67" i="45"/>
  <c r="D67" i="45"/>
  <c r="C67" i="45"/>
  <c r="G65" i="45"/>
  <c r="F65" i="45"/>
  <c r="E65" i="45"/>
  <c r="D65" i="45"/>
  <c r="C65" i="45"/>
  <c r="G63" i="45"/>
  <c r="F63" i="45"/>
  <c r="E63" i="45"/>
  <c r="D63" i="45"/>
  <c r="C63" i="45"/>
  <c r="G61" i="45"/>
  <c r="F61" i="45"/>
  <c r="E61" i="45"/>
  <c r="D61" i="45"/>
  <c r="C61" i="45"/>
  <c r="G59" i="45"/>
  <c r="F59" i="45"/>
  <c r="E59" i="45"/>
  <c r="D59" i="45"/>
  <c r="C59" i="45"/>
  <c r="G57" i="45"/>
  <c r="D57" i="45"/>
  <c r="G54" i="45"/>
  <c r="F54" i="45"/>
  <c r="F80" i="45"/>
  <c r="E54" i="45"/>
  <c r="E80" i="45"/>
  <c r="D54" i="45"/>
  <c r="D80" i="45"/>
  <c r="C54" i="45"/>
  <c r="I30" i="45"/>
  <c r="H30" i="45"/>
  <c r="G30" i="45"/>
  <c r="F30" i="45"/>
  <c r="E30" i="45"/>
  <c r="D30" i="45"/>
  <c r="I28" i="45"/>
  <c r="H28" i="45"/>
  <c r="G28" i="45"/>
  <c r="F28" i="45"/>
  <c r="E28" i="45"/>
  <c r="D28" i="45"/>
  <c r="I26" i="45"/>
  <c r="H26" i="45"/>
  <c r="G26" i="45"/>
  <c r="F26" i="45"/>
  <c r="E26" i="45"/>
  <c r="D26" i="45"/>
  <c r="I24" i="45"/>
  <c r="H24" i="45"/>
  <c r="G24" i="45"/>
  <c r="F24" i="45"/>
  <c r="E24" i="45"/>
  <c r="D24" i="45"/>
  <c r="I22" i="45"/>
  <c r="H22" i="45"/>
  <c r="G22" i="45"/>
  <c r="F22" i="45"/>
  <c r="E22" i="45"/>
  <c r="D22" i="45"/>
  <c r="C20" i="45"/>
  <c r="I19" i="45"/>
  <c r="H19" i="45"/>
  <c r="G19" i="45"/>
  <c r="F19" i="45"/>
  <c r="E19" i="45"/>
  <c r="D19" i="45"/>
  <c r="C19" i="45"/>
  <c r="I18" i="45"/>
  <c r="H18" i="45"/>
  <c r="G18" i="45"/>
  <c r="F18" i="45"/>
  <c r="E18" i="45"/>
  <c r="D18" i="45"/>
  <c r="I16" i="45"/>
  <c r="H16" i="45"/>
  <c r="G16" i="45"/>
  <c r="F16" i="45"/>
  <c r="D16" i="45"/>
  <c r="E16" i="45"/>
  <c r="I14" i="45"/>
  <c r="H14" i="45"/>
  <c r="G14" i="45"/>
  <c r="F14" i="45"/>
  <c r="E14" i="45"/>
  <c r="D14" i="45"/>
  <c r="I12" i="45"/>
  <c r="H12" i="45"/>
  <c r="G12" i="45"/>
  <c r="F12" i="45"/>
  <c r="E12" i="45"/>
  <c r="D12" i="45"/>
  <c r="P10" i="45"/>
  <c r="J10" i="45"/>
  <c r="P14" i="45"/>
  <c r="O8" i="45"/>
  <c r="J8" i="45"/>
  <c r="P13" i="45"/>
  <c r="O7" i="45"/>
  <c r="O6" i="45"/>
  <c r="C6" i="45"/>
  <c r="O5" i="45"/>
  <c r="I5" i="45"/>
  <c r="H5" i="45"/>
  <c r="G5" i="45"/>
  <c r="F5" i="45"/>
  <c r="E5" i="45"/>
  <c r="D5" i="45"/>
  <c r="C5" i="45"/>
  <c r="P36" i="27"/>
  <c r="P37" i="27"/>
  <c r="P38" i="27"/>
  <c r="P39" i="27"/>
  <c r="P40" i="27"/>
  <c r="G19" i="30"/>
  <c r="G18" i="30"/>
  <c r="G17" i="30"/>
  <c r="G16" i="30"/>
  <c r="G15" i="30"/>
  <c r="G14" i="30"/>
  <c r="G12" i="30"/>
  <c r="G11" i="30"/>
  <c r="G28" i="30"/>
  <c r="G10" i="30"/>
  <c r="G27" i="30"/>
  <c r="G9" i="30"/>
  <c r="G26" i="30"/>
  <c r="G8" i="30"/>
  <c r="G25" i="30"/>
  <c r="G7" i="30"/>
  <c r="G24" i="30"/>
  <c r="G5" i="30"/>
  <c r="G4" i="30"/>
  <c r="G3" i="30"/>
  <c r="G29" i="30"/>
  <c r="G80" i="45"/>
  <c r="F31" i="45"/>
  <c r="D69" i="45"/>
  <c r="C32" i="45"/>
  <c r="G6" i="45"/>
  <c r="G31" i="45"/>
  <c r="E69" i="45"/>
  <c r="F69" i="45"/>
  <c r="I31" i="45"/>
  <c r="H79" i="45"/>
  <c r="H67" i="45"/>
  <c r="J24" i="45"/>
  <c r="P18" i="45"/>
  <c r="C80" i="45"/>
  <c r="H54" i="45"/>
  <c r="H68" i="45"/>
  <c r="J14" i="45"/>
  <c r="P15" i="45"/>
  <c r="H63" i="45"/>
  <c r="H75" i="45"/>
  <c r="G69" i="45"/>
  <c r="H61" i="45"/>
  <c r="H73" i="45"/>
  <c r="O10" i="45"/>
  <c r="Q22" i="45"/>
  <c r="D55" i="45"/>
  <c r="G55" i="45"/>
  <c r="H65" i="45"/>
  <c r="F55" i="45"/>
  <c r="H77" i="45"/>
  <c r="F20" i="45"/>
  <c r="H71" i="45"/>
  <c r="P41" i="27"/>
  <c r="E55" i="45"/>
  <c r="J12" i="45"/>
  <c r="P20" i="45"/>
  <c r="J28" i="45"/>
  <c r="P22" i="45"/>
  <c r="J30" i="45"/>
  <c r="P23" i="45"/>
  <c r="H20" i="45"/>
  <c r="C31" i="45"/>
  <c r="H31" i="45"/>
  <c r="J26" i="45"/>
  <c r="P19" i="45"/>
  <c r="E31" i="45"/>
  <c r="D20" i="45"/>
  <c r="D31" i="45"/>
  <c r="I20" i="45"/>
  <c r="G20" i="45"/>
  <c r="E20" i="45"/>
  <c r="J18" i="45"/>
  <c r="P16" i="45"/>
  <c r="J16" i="45"/>
  <c r="P21" i="45"/>
  <c r="H6" i="45"/>
  <c r="E6" i="45"/>
  <c r="F6" i="45"/>
  <c r="I6" i="45"/>
  <c r="J22" i="45"/>
  <c r="P17" i="45"/>
  <c r="C69" i="45"/>
  <c r="H59" i="45"/>
  <c r="C55" i="45"/>
  <c r="H57" i="45"/>
  <c r="D6" i="45"/>
  <c r="O154" i="28"/>
  <c r="N154" i="28"/>
  <c r="Q136" i="28"/>
  <c r="F72" i="28"/>
  <c r="G53" i="5"/>
  <c r="D38" i="28"/>
  <c r="D35" i="28"/>
  <c r="D34" i="28"/>
  <c r="D33" i="28"/>
  <c r="D32" i="28"/>
  <c r="D31" i="28"/>
  <c r="D12" i="28"/>
  <c r="J41" i="28"/>
  <c r="Q16" i="45"/>
  <c r="R16" i="45"/>
  <c r="Q154" i="28"/>
  <c r="F52" i="5"/>
  <c r="F35" i="5"/>
  <c r="H32" i="45"/>
  <c r="E81" i="45"/>
  <c r="X28" i="8"/>
  <c r="G32" i="45"/>
  <c r="Q17" i="45"/>
  <c r="R17" i="45"/>
  <c r="Q19" i="45"/>
  <c r="R19" i="45"/>
  <c r="X27" i="8"/>
  <c r="Q18" i="45"/>
  <c r="R18" i="45"/>
  <c r="D81" i="45"/>
  <c r="X29" i="8"/>
  <c r="Q13" i="45"/>
  <c r="R13" i="45"/>
  <c r="X26" i="8"/>
  <c r="R22" i="45"/>
  <c r="Q14" i="45"/>
  <c r="R14" i="45"/>
  <c r="Q20" i="45"/>
  <c r="R20" i="45"/>
  <c r="I41" i="28"/>
  <c r="H41" i="28"/>
  <c r="G41" i="28"/>
  <c r="F41" i="28"/>
  <c r="G48" i="5"/>
  <c r="D41" i="28"/>
  <c r="Q15" i="45"/>
  <c r="R15" i="45"/>
  <c r="H14" i="28"/>
  <c r="I14" i="28"/>
  <c r="J14" i="28"/>
  <c r="G14" i="28"/>
  <c r="F14" i="28"/>
  <c r="G46" i="5"/>
  <c r="P154" i="28"/>
  <c r="F81" i="45"/>
  <c r="D67" i="38"/>
  <c r="D23" i="36"/>
  <c r="Q23" i="45"/>
  <c r="R23" i="45"/>
  <c r="Q21" i="45"/>
  <c r="R21" i="45"/>
  <c r="H69" i="45"/>
  <c r="F32" i="45"/>
  <c r="G81" i="45"/>
  <c r="H80" i="45"/>
  <c r="I32" i="45"/>
  <c r="D32" i="45"/>
  <c r="J20" i="45"/>
  <c r="E32" i="45"/>
  <c r="J6" i="45"/>
  <c r="C81" i="45"/>
  <c r="H55" i="45"/>
  <c r="R4" i="38"/>
  <c r="R5" i="38"/>
  <c r="R6" i="38"/>
  <c r="R2" i="38"/>
  <c r="R7" i="38"/>
  <c r="R8" i="38"/>
  <c r="R9" i="38"/>
  <c r="R3" i="38"/>
  <c r="R10" i="38"/>
  <c r="R11" i="38"/>
  <c r="M74" i="45"/>
  <c r="M75" i="45"/>
  <c r="M76" i="45"/>
  <c r="M73" i="45"/>
  <c r="X25" i="8"/>
  <c r="J32" i="45"/>
  <c r="H81" i="45"/>
  <c r="G197" i="40"/>
  <c r="H197" i="40"/>
  <c r="I197" i="40"/>
  <c r="J197" i="40"/>
  <c r="K197" i="40"/>
  <c r="L197" i="40"/>
  <c r="M197" i="40"/>
  <c r="N197" i="40"/>
  <c r="O197" i="40"/>
  <c r="P197" i="40"/>
  <c r="Q197" i="40"/>
  <c r="R197" i="40"/>
  <c r="S197" i="40"/>
  <c r="T197" i="40"/>
  <c r="U197" i="40"/>
  <c r="V197" i="40"/>
  <c r="W197" i="40"/>
  <c r="X197" i="40"/>
  <c r="Y197" i="40"/>
  <c r="Z197" i="40"/>
  <c r="AA197" i="40"/>
  <c r="G198" i="40"/>
  <c r="H198" i="40"/>
  <c r="I198" i="40"/>
  <c r="J198" i="40"/>
  <c r="K198" i="40"/>
  <c r="L198" i="40"/>
  <c r="M198" i="40"/>
  <c r="N198" i="40"/>
  <c r="O198" i="40"/>
  <c r="P198" i="40"/>
  <c r="Q198" i="40"/>
  <c r="R198" i="40"/>
  <c r="S198" i="40"/>
  <c r="T198" i="40"/>
  <c r="U198" i="40"/>
  <c r="V198" i="40"/>
  <c r="W198" i="40"/>
  <c r="X198" i="40"/>
  <c r="Y198" i="40"/>
  <c r="Z198" i="40"/>
  <c r="AA198" i="40"/>
  <c r="G199" i="40"/>
  <c r="H199" i="40"/>
  <c r="I199" i="40"/>
  <c r="J199" i="40"/>
  <c r="K199" i="40"/>
  <c r="L199" i="40"/>
  <c r="M199" i="40"/>
  <c r="N199" i="40"/>
  <c r="O199" i="40"/>
  <c r="P199" i="40"/>
  <c r="Q199" i="40"/>
  <c r="R199" i="40"/>
  <c r="S199" i="40"/>
  <c r="T199" i="40"/>
  <c r="U199" i="40"/>
  <c r="V199" i="40"/>
  <c r="W199" i="40"/>
  <c r="X199" i="40"/>
  <c r="Y199" i="40"/>
  <c r="Z199" i="40"/>
  <c r="AA199" i="40"/>
  <c r="G200" i="40"/>
  <c r="H200" i="40"/>
  <c r="I200" i="40"/>
  <c r="J200" i="40"/>
  <c r="K200" i="40"/>
  <c r="L200" i="40"/>
  <c r="M200" i="40"/>
  <c r="N200" i="40"/>
  <c r="O200" i="40"/>
  <c r="P200" i="40"/>
  <c r="Q200" i="40"/>
  <c r="R200" i="40"/>
  <c r="S200" i="40"/>
  <c r="T200" i="40"/>
  <c r="U200" i="40"/>
  <c r="V200" i="40"/>
  <c r="W200" i="40"/>
  <c r="X200" i="40"/>
  <c r="Y200" i="40"/>
  <c r="Z200" i="40"/>
  <c r="AA200" i="40"/>
  <c r="G201" i="40"/>
  <c r="H201" i="40"/>
  <c r="I201" i="40"/>
  <c r="J201" i="40"/>
  <c r="K201" i="40"/>
  <c r="L201" i="40"/>
  <c r="M201" i="40"/>
  <c r="N201" i="40"/>
  <c r="O201" i="40"/>
  <c r="P201" i="40"/>
  <c r="Q201" i="40"/>
  <c r="R201" i="40"/>
  <c r="S201" i="40"/>
  <c r="T201" i="40"/>
  <c r="U201" i="40"/>
  <c r="V201" i="40"/>
  <c r="W201" i="40"/>
  <c r="X201" i="40"/>
  <c r="Y201" i="40"/>
  <c r="Z201" i="40"/>
  <c r="AA201" i="40"/>
  <c r="F198" i="40"/>
  <c r="F199" i="40"/>
  <c r="F200" i="40"/>
  <c r="F201" i="40"/>
  <c r="F197" i="40"/>
  <c r="AG197" i="40"/>
  <c r="AG198" i="40"/>
  <c r="AG200" i="40"/>
  <c r="AG199" i="40"/>
  <c r="AG201" i="40"/>
  <c r="R12" i="38"/>
  <c r="R13" i="38"/>
  <c r="M77" i="45"/>
  <c r="AL138" i="38"/>
  <c r="AL137" i="38"/>
  <c r="AL136" i="38"/>
  <c r="AL135" i="38"/>
  <c r="AL134" i="38"/>
  <c r="AL133" i="38"/>
  <c r="AL132" i="38"/>
  <c r="AL131" i="38"/>
  <c r="AL130" i="38"/>
  <c r="AL129" i="38"/>
  <c r="AL128" i="38"/>
  <c r="AL126" i="38"/>
  <c r="AL125" i="38"/>
  <c r="AL124" i="38"/>
  <c r="AL123" i="38"/>
  <c r="AL122" i="38"/>
  <c r="AL121" i="38"/>
  <c r="AL120" i="38"/>
  <c r="AL119" i="38"/>
  <c r="AL118" i="38"/>
  <c r="AL117" i="38"/>
  <c r="AL116" i="38"/>
  <c r="AL114" i="38"/>
  <c r="AL113" i="38"/>
  <c r="AL112" i="38"/>
  <c r="AL111" i="38"/>
  <c r="AL110" i="38"/>
  <c r="AL109" i="38"/>
  <c r="AL108" i="38"/>
  <c r="AL107" i="38"/>
  <c r="AL106" i="38"/>
  <c r="AL105" i="38"/>
  <c r="AL104" i="38"/>
  <c r="AL102" i="38"/>
  <c r="AL101" i="38"/>
  <c r="AL100" i="38"/>
  <c r="AL99" i="38"/>
  <c r="AL98" i="38"/>
  <c r="AL97" i="38"/>
  <c r="AL96" i="38"/>
  <c r="AL95" i="38"/>
  <c r="AL94" i="38"/>
  <c r="AL93" i="38"/>
  <c r="AL92" i="38"/>
  <c r="AL90" i="38"/>
  <c r="AL89" i="38"/>
  <c r="AL88" i="38"/>
  <c r="AL87" i="38"/>
  <c r="AL86" i="38"/>
  <c r="AL85" i="38"/>
  <c r="AL84" i="38"/>
  <c r="AL83" i="38"/>
  <c r="AL82" i="38"/>
  <c r="AL81" i="38"/>
  <c r="AL80" i="38"/>
  <c r="AL78" i="38"/>
  <c r="AL77" i="38"/>
  <c r="AL76" i="38"/>
  <c r="AL75" i="38"/>
  <c r="AL74" i="38"/>
  <c r="AL73" i="38"/>
  <c r="AL72" i="38"/>
  <c r="AL71" i="38"/>
  <c r="AL70" i="38"/>
  <c r="AL69" i="38"/>
  <c r="AL68" i="38"/>
  <c r="AL66" i="38"/>
  <c r="AL65" i="38"/>
  <c r="AL64" i="38"/>
  <c r="AL63" i="38"/>
  <c r="AL62" i="38"/>
  <c r="AL61" i="38"/>
  <c r="AL60" i="38"/>
  <c r="AL59" i="38"/>
  <c r="AL58" i="38"/>
  <c r="AL57" i="38"/>
  <c r="AL56" i="38"/>
  <c r="AL54" i="38"/>
  <c r="AL53" i="38"/>
  <c r="AL52" i="38"/>
  <c r="AL51" i="38"/>
  <c r="AL50" i="38"/>
  <c r="AL49" i="38"/>
  <c r="AL48" i="38"/>
  <c r="AL47" i="38"/>
  <c r="AL46" i="38"/>
  <c r="AL45" i="38"/>
  <c r="AL44" i="38"/>
  <c r="AL42" i="38"/>
  <c r="AL41" i="38"/>
  <c r="AL40" i="38"/>
  <c r="AL39" i="38"/>
  <c r="AL38" i="38"/>
  <c r="AL37" i="38"/>
  <c r="AL36" i="38"/>
  <c r="AL35" i="38"/>
  <c r="AL34" i="38"/>
  <c r="AL33" i="38"/>
  <c r="AL32" i="38"/>
  <c r="D174" i="28"/>
  <c r="O174" i="28"/>
  <c r="F56" i="5"/>
  <c r="F39" i="5"/>
  <c r="N174" i="28"/>
  <c r="D29" i="36"/>
  <c r="D139" i="38"/>
  <c r="Q174" i="28"/>
  <c r="X2" i="38"/>
  <c r="X5" i="38"/>
  <c r="X11" i="38"/>
  <c r="X10" i="38"/>
  <c r="X4" i="38"/>
  <c r="X9" i="38"/>
  <c r="X7" i="38"/>
  <c r="X6" i="38"/>
  <c r="X3" i="38"/>
  <c r="X8" i="38"/>
  <c r="H12" i="38"/>
  <c r="P800" i="1"/>
  <c r="X12" i="38"/>
  <c r="X13" i="38"/>
  <c r="D40" i="5"/>
  <c r="P766" i="1"/>
  <c r="P742" i="1"/>
  <c r="S13" i="36"/>
  <c r="E190" i="40"/>
  <c r="O23" i="28"/>
  <c r="N23" i="28"/>
  <c r="F47" i="5"/>
  <c r="F30" i="5"/>
  <c r="P55" i="9"/>
  <c r="P1054" i="1"/>
  <c r="P1053" i="1"/>
  <c r="S236" i="38"/>
  <c r="P1052" i="1"/>
  <c r="P1051" i="1"/>
  <c r="P1050" i="1"/>
  <c r="S248" i="38"/>
  <c r="P1049" i="1"/>
  <c r="P1048" i="1"/>
  <c r="S212" i="38"/>
  <c r="P1047" i="1"/>
  <c r="P1046" i="1"/>
  <c r="P1045" i="1"/>
  <c r="P1044" i="1"/>
  <c r="S263" i="38"/>
  <c r="P1043" i="1"/>
  <c r="P1042" i="1"/>
  <c r="P1041" i="1"/>
  <c r="S270" i="38"/>
  <c r="P1040" i="1"/>
  <c r="P1039" i="1"/>
  <c r="P1038" i="1"/>
  <c r="P1037" i="1"/>
  <c r="P1036" i="1"/>
  <c r="P1035" i="1"/>
  <c r="P1034" i="1"/>
  <c r="P1033" i="1"/>
  <c r="S210" i="38"/>
  <c r="P1032" i="1"/>
  <c r="P1031" i="1"/>
  <c r="P1030" i="1"/>
  <c r="P1029" i="1"/>
  <c r="P1028" i="1"/>
  <c r="P1027" i="1"/>
  <c r="P1026" i="1"/>
  <c r="P1025" i="1"/>
  <c r="P1024" i="1"/>
  <c r="S205" i="38"/>
  <c r="P1023" i="1"/>
  <c r="P1022" i="1"/>
  <c r="S265" i="38"/>
  <c r="P1021" i="1"/>
  <c r="P1020" i="1"/>
  <c r="P1019" i="1"/>
  <c r="P1018" i="1"/>
  <c r="P1017" i="1"/>
  <c r="P1016" i="1"/>
  <c r="P1015" i="1"/>
  <c r="P1014" i="1"/>
  <c r="P1012" i="1"/>
  <c r="S260" i="38"/>
  <c r="P1011" i="1"/>
  <c r="P1010" i="1"/>
  <c r="P1009" i="1"/>
  <c r="P1008" i="1"/>
  <c r="S208" i="38"/>
  <c r="P1007" i="1"/>
  <c r="S206" i="38"/>
  <c r="P1006" i="1"/>
  <c r="S279" i="38"/>
  <c r="P1005" i="1"/>
  <c r="P1004" i="1"/>
  <c r="P1003" i="1"/>
  <c r="P1002" i="1"/>
  <c r="P1001" i="1"/>
  <c r="P1000" i="1"/>
  <c r="S218" i="38"/>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R260" i="38"/>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R188" i="38"/>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R248" i="38"/>
  <c r="P891" i="1"/>
  <c r="R236" i="38"/>
  <c r="P890" i="1"/>
  <c r="R274" i="38"/>
  <c r="P889" i="1"/>
  <c r="P888" i="1"/>
  <c r="P887" i="1"/>
  <c r="P886" i="1"/>
  <c r="P885" i="1"/>
  <c r="P884" i="1"/>
  <c r="P883" i="1"/>
  <c r="P882" i="1"/>
  <c r="P881" i="1"/>
  <c r="P880" i="1"/>
  <c r="P879" i="1"/>
  <c r="P878" i="1"/>
  <c r="P877" i="1"/>
  <c r="P876" i="1"/>
  <c r="P875" i="1"/>
  <c r="P874" i="1"/>
  <c r="P873" i="1"/>
  <c r="P872" i="1"/>
  <c r="P871" i="1"/>
  <c r="R273" i="38"/>
  <c r="P870" i="1"/>
  <c r="R173" i="38"/>
  <c r="P869" i="1"/>
  <c r="P868" i="1"/>
  <c r="P867" i="1"/>
  <c r="P866" i="1"/>
  <c r="P865" i="1"/>
  <c r="P864" i="1"/>
  <c r="P863" i="1"/>
  <c r="P862" i="1"/>
  <c r="P861" i="1"/>
  <c r="P860" i="1"/>
  <c r="P859" i="1"/>
  <c r="P858" i="1"/>
  <c r="P857" i="1"/>
  <c r="R233" i="38"/>
  <c r="P856" i="1"/>
  <c r="P855" i="1"/>
  <c r="P854" i="1"/>
  <c r="P853" i="1"/>
  <c r="P852" i="1"/>
  <c r="P851" i="1"/>
  <c r="R213" i="38"/>
  <c r="P850" i="1"/>
  <c r="P849" i="1"/>
  <c r="P848" i="1"/>
  <c r="P847" i="1"/>
  <c r="R272" i="38"/>
  <c r="P846" i="1"/>
  <c r="P845" i="1"/>
  <c r="P844" i="1"/>
  <c r="P843" i="1"/>
  <c r="P842" i="1"/>
  <c r="P841" i="1"/>
  <c r="P840" i="1"/>
  <c r="P839" i="1"/>
  <c r="P838" i="1"/>
  <c r="P837" i="1"/>
  <c r="P836" i="1"/>
  <c r="P835" i="1"/>
  <c r="P834" i="1"/>
  <c r="P833" i="1"/>
  <c r="P832" i="1"/>
  <c r="P831" i="1"/>
  <c r="P830" i="1"/>
  <c r="P829" i="1"/>
  <c r="P828" i="1"/>
  <c r="P827" i="1"/>
  <c r="P826" i="1"/>
  <c r="P825" i="1"/>
  <c r="P824" i="1"/>
  <c r="P823" i="1"/>
  <c r="R231" i="38"/>
  <c r="P822" i="1"/>
  <c r="P821" i="1"/>
  <c r="P820" i="1"/>
  <c r="R190" i="38"/>
  <c r="P819" i="1"/>
  <c r="R275" i="38"/>
  <c r="P818" i="1"/>
  <c r="P817" i="1"/>
  <c r="P816" i="1"/>
  <c r="P815" i="1"/>
  <c r="P814" i="1"/>
  <c r="P813" i="1"/>
  <c r="P812" i="1"/>
  <c r="P811" i="1"/>
  <c r="P810" i="1"/>
  <c r="Q238" i="38"/>
  <c r="P809" i="1"/>
  <c r="P808" i="1"/>
  <c r="P807" i="1"/>
  <c r="P806" i="1"/>
  <c r="P805" i="1"/>
  <c r="P804" i="1"/>
  <c r="P803" i="1"/>
  <c r="P802" i="1"/>
  <c r="P801"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5" i="1"/>
  <c r="Q202" i="38"/>
  <c r="P764" i="1"/>
  <c r="P763" i="1"/>
  <c r="P762" i="1"/>
  <c r="P761" i="1"/>
  <c r="P760" i="1"/>
  <c r="P759" i="1"/>
  <c r="P758" i="1"/>
  <c r="P757" i="1"/>
  <c r="P756" i="1"/>
  <c r="P755" i="1"/>
  <c r="P754" i="1"/>
  <c r="P753" i="1"/>
  <c r="P752" i="1"/>
  <c r="P751" i="1"/>
  <c r="P750" i="1"/>
  <c r="P749" i="1"/>
  <c r="P748" i="1"/>
  <c r="P747" i="1"/>
  <c r="P746" i="1"/>
  <c r="P745" i="1"/>
  <c r="P744" i="1"/>
  <c r="P743" i="1"/>
  <c r="P741" i="1"/>
  <c r="P740" i="1"/>
  <c r="P739" i="1"/>
  <c r="P738" i="1"/>
  <c r="P737" i="1"/>
  <c r="P736" i="1"/>
  <c r="P735" i="1"/>
  <c r="P734" i="1"/>
  <c r="P733" i="1"/>
  <c r="P732" i="1"/>
  <c r="P731" i="1"/>
  <c r="P730" i="1"/>
  <c r="P729" i="1"/>
  <c r="P728" i="1"/>
  <c r="P727" i="1"/>
  <c r="Q236" i="38"/>
  <c r="P726" i="1"/>
  <c r="P725" i="1"/>
  <c r="P724" i="1"/>
  <c r="P723" i="1"/>
  <c r="P722" i="1"/>
  <c r="P721" i="1"/>
  <c r="P720" i="1"/>
  <c r="P719" i="1"/>
  <c r="Q262" i="38"/>
  <c r="P718" i="1"/>
  <c r="P717" i="1"/>
  <c r="P716" i="1"/>
  <c r="P715" i="1"/>
  <c r="P714" i="1"/>
  <c r="P713" i="1"/>
  <c r="P712" i="1"/>
  <c r="P711" i="1"/>
  <c r="P710" i="1"/>
  <c r="Q200" i="38"/>
  <c r="P709" i="1"/>
  <c r="P708" i="1"/>
  <c r="P707" i="1"/>
  <c r="P706" i="1"/>
  <c r="P705" i="1"/>
  <c r="AE23" i="8"/>
  <c r="Q291" i="38"/>
  <c r="S230" i="38"/>
  <c r="AJ13" i="50"/>
  <c r="R218" i="38"/>
  <c r="AL13" i="50"/>
  <c r="R182" i="38"/>
  <c r="R269" i="38"/>
  <c r="Q185" i="38"/>
  <c r="R291" i="38"/>
  <c r="AI291" i="38"/>
  <c r="AK14" i="50"/>
  <c r="H63" i="50"/>
  <c r="I63" i="50"/>
  <c r="R279" i="38"/>
  <c r="AI14" i="50"/>
  <c r="H61" i="50"/>
  <c r="I61" i="50"/>
  <c r="S255" i="38"/>
  <c r="AD14" i="50"/>
  <c r="R207" i="38"/>
  <c r="R183" i="38"/>
  <c r="Q231" i="38"/>
  <c r="AJ14" i="50"/>
  <c r="S207" i="38"/>
  <c r="S183" i="38"/>
  <c r="Q173" i="38"/>
  <c r="Q233" i="38"/>
  <c r="AJ16" i="50"/>
  <c r="R185" i="38"/>
  <c r="AC16" i="50"/>
  <c r="R209" i="38"/>
  <c r="R270" i="38"/>
  <c r="S261" i="38"/>
  <c r="S213" i="38"/>
  <c r="S267" i="38"/>
  <c r="R202" i="38"/>
  <c r="S266" i="38"/>
  <c r="Q275" i="38"/>
  <c r="R206" i="38"/>
  <c r="S239" i="38"/>
  <c r="Q237" i="38"/>
  <c r="R200" i="38"/>
  <c r="R265" i="38"/>
  <c r="S204" i="38"/>
  <c r="R249" i="38"/>
  <c r="R239" i="38"/>
  <c r="S215" i="38"/>
  <c r="S262" i="38"/>
  <c r="Q201" i="38"/>
  <c r="R208" i="38"/>
  <c r="R205" i="38"/>
  <c r="S268" i="38"/>
  <c r="R252" i="38"/>
  <c r="Q252" i="38"/>
  <c r="R204" i="38"/>
  <c r="R215" i="38"/>
  <c r="R238" i="38"/>
  <c r="AF15" i="50"/>
  <c r="R268" i="38"/>
  <c r="R201" i="38"/>
  <c r="AK9" i="50"/>
  <c r="R287" i="38"/>
  <c r="R250" i="38"/>
  <c r="S269" i="38"/>
  <c r="R251" i="38"/>
  <c r="S287" i="38"/>
  <c r="AB17" i="50"/>
  <c r="R174" i="38"/>
  <c r="Q188" i="38"/>
  <c r="R203" i="38"/>
  <c r="AI10" i="50"/>
  <c r="R276" i="38"/>
  <c r="R237" i="38"/>
  <c r="Q261" i="38"/>
  <c r="R189" i="38"/>
  <c r="R264" i="38"/>
  <c r="R212" i="38"/>
  <c r="R267" i="38"/>
  <c r="Q203" i="38"/>
  <c r="R191" i="38"/>
  <c r="R266" i="38"/>
  <c r="Q189" i="38"/>
  <c r="R210" i="38"/>
  <c r="S264" i="38"/>
  <c r="AL18" i="50"/>
  <c r="H75" i="50"/>
  <c r="I75" i="50"/>
  <c r="AL8" i="50"/>
  <c r="AG17" i="50"/>
  <c r="AF16" i="50"/>
  <c r="AH8" i="50"/>
  <c r="AH18" i="50"/>
  <c r="AH12" i="50"/>
  <c r="AF17" i="50"/>
  <c r="AD10" i="50"/>
  <c r="AF13" i="50"/>
  <c r="AL12" i="50"/>
  <c r="AH9" i="50"/>
  <c r="AL9" i="50"/>
  <c r="Q55" i="9"/>
  <c r="O36" i="27"/>
  <c r="O37" i="27"/>
  <c r="O38" i="27"/>
  <c r="O39" i="27"/>
  <c r="O40" i="27"/>
  <c r="AI287" i="38"/>
  <c r="H62" i="50"/>
  <c r="AM17" i="50"/>
  <c r="AL19" i="50"/>
  <c r="H74" i="50"/>
  <c r="I74" i="50"/>
  <c r="H55" i="50"/>
  <c r="R55" i="9"/>
  <c r="O41" i="27"/>
  <c r="N135" i="28"/>
  <c r="D57" i="5"/>
  <c r="I62" i="50"/>
  <c r="I55" i="50"/>
  <c r="S55" i="9"/>
  <c r="P649" i="1"/>
  <c r="P648" i="1"/>
  <c r="P647" i="1"/>
  <c r="P639" i="1"/>
  <c r="P638" i="1"/>
  <c r="P637" i="1"/>
  <c r="O13" i="36"/>
  <c r="N13" i="36"/>
  <c r="P3" i="36"/>
  <c r="P4" i="36"/>
  <c r="P5" i="36"/>
  <c r="P6" i="36"/>
  <c r="P7" i="36"/>
  <c r="P8" i="36"/>
  <c r="P9" i="36"/>
  <c r="P10" i="36"/>
  <c r="P11" i="36"/>
  <c r="P12" i="36"/>
  <c r="P2" i="36"/>
  <c r="P13" i="36"/>
  <c r="AA52" i="41"/>
  <c r="AA118" i="41"/>
  <c r="Z52" i="41"/>
  <c r="Z118" i="41"/>
  <c r="Y52" i="41"/>
  <c r="Y118" i="41"/>
  <c r="X52" i="41"/>
  <c r="X118" i="41"/>
  <c r="W52" i="41"/>
  <c r="W118" i="41"/>
  <c r="V52" i="41"/>
  <c r="V118" i="41"/>
  <c r="U52" i="41"/>
  <c r="U118" i="41"/>
  <c r="T52" i="41"/>
  <c r="T118" i="41"/>
  <c r="S52" i="41"/>
  <c r="S118" i="41"/>
  <c r="R52" i="41"/>
  <c r="R118" i="41"/>
  <c r="Q52" i="41"/>
  <c r="Q118" i="41"/>
  <c r="P52" i="41"/>
  <c r="P118" i="41"/>
  <c r="O52" i="41"/>
  <c r="O118" i="41"/>
  <c r="N52" i="41"/>
  <c r="N118" i="41"/>
  <c r="M52" i="41"/>
  <c r="M118" i="41"/>
  <c r="L52" i="41"/>
  <c r="L118" i="41"/>
  <c r="K52" i="41"/>
  <c r="K118" i="41"/>
  <c r="J52" i="41"/>
  <c r="J118" i="41"/>
  <c r="I52" i="41"/>
  <c r="I118" i="41"/>
  <c r="H52" i="41"/>
  <c r="H118" i="41"/>
  <c r="G52" i="41"/>
  <c r="G118" i="41"/>
  <c r="F52" i="41"/>
  <c r="F118" i="41"/>
  <c r="AA50" i="41"/>
  <c r="AA117" i="41"/>
  <c r="Z50" i="41"/>
  <c r="Z117" i="41"/>
  <c r="Y50" i="41"/>
  <c r="Y117" i="41"/>
  <c r="X50" i="41"/>
  <c r="X117" i="41"/>
  <c r="W50" i="41"/>
  <c r="W117" i="41"/>
  <c r="V50" i="41"/>
  <c r="V117" i="41"/>
  <c r="U50" i="41"/>
  <c r="U117" i="41"/>
  <c r="T50" i="41"/>
  <c r="T117" i="41"/>
  <c r="S50" i="41"/>
  <c r="S117" i="41"/>
  <c r="R50" i="41"/>
  <c r="R117" i="41"/>
  <c r="Q50" i="41"/>
  <c r="Q117" i="41"/>
  <c r="P50" i="41"/>
  <c r="P117" i="41"/>
  <c r="O50" i="41"/>
  <c r="O117" i="41"/>
  <c r="N50" i="41"/>
  <c r="N117" i="41"/>
  <c r="M50" i="41"/>
  <c r="M117" i="41"/>
  <c r="L50" i="41"/>
  <c r="L117" i="41"/>
  <c r="K50" i="41"/>
  <c r="K117" i="41"/>
  <c r="J50" i="41"/>
  <c r="J117" i="41"/>
  <c r="I50" i="41"/>
  <c r="I117" i="41"/>
  <c r="H50" i="41"/>
  <c r="H117" i="41"/>
  <c r="G50" i="41"/>
  <c r="G117" i="41"/>
  <c r="F50" i="41"/>
  <c r="F117" i="41"/>
  <c r="AA48" i="41"/>
  <c r="AA116" i="41"/>
  <c r="Z48" i="41"/>
  <c r="Z116" i="41"/>
  <c r="Y48" i="41"/>
  <c r="Y116" i="41"/>
  <c r="X48" i="41"/>
  <c r="X116" i="41"/>
  <c r="W48" i="41"/>
  <c r="W116" i="41"/>
  <c r="V48" i="41"/>
  <c r="V116" i="41"/>
  <c r="U48" i="41"/>
  <c r="U116" i="41"/>
  <c r="T48" i="41"/>
  <c r="T116" i="41"/>
  <c r="S48" i="41"/>
  <c r="S116" i="41"/>
  <c r="R48" i="41"/>
  <c r="R116" i="41"/>
  <c r="Q48" i="41"/>
  <c r="Q116" i="41"/>
  <c r="P48" i="41"/>
  <c r="P116" i="41"/>
  <c r="O48" i="41"/>
  <c r="O116" i="41"/>
  <c r="N48" i="41"/>
  <c r="N116" i="41"/>
  <c r="M48" i="41"/>
  <c r="M116" i="41"/>
  <c r="L48" i="41"/>
  <c r="L116" i="41"/>
  <c r="K48" i="41"/>
  <c r="K116" i="41"/>
  <c r="J48" i="41"/>
  <c r="J116" i="41"/>
  <c r="I48" i="41"/>
  <c r="I116" i="41"/>
  <c r="H48" i="41"/>
  <c r="H116" i="41"/>
  <c r="G48" i="41"/>
  <c r="G116" i="41"/>
  <c r="F48" i="41"/>
  <c r="F116" i="41"/>
  <c r="AA46" i="41"/>
  <c r="AA115" i="41"/>
  <c r="Z46" i="41"/>
  <c r="Z115" i="41"/>
  <c r="Y46" i="41"/>
  <c r="Y115" i="41"/>
  <c r="X46" i="41"/>
  <c r="X115" i="41"/>
  <c r="W46" i="41"/>
  <c r="W115" i="41"/>
  <c r="V46" i="41"/>
  <c r="V115" i="41"/>
  <c r="U46" i="41"/>
  <c r="U115" i="41"/>
  <c r="T46" i="41"/>
  <c r="T115" i="41"/>
  <c r="S46" i="41"/>
  <c r="S115" i="41"/>
  <c r="R46" i="41"/>
  <c r="R115" i="41"/>
  <c r="Q46" i="41"/>
  <c r="Q115" i="41"/>
  <c r="P46" i="41"/>
  <c r="P115" i="41"/>
  <c r="O46" i="41"/>
  <c r="O115" i="41"/>
  <c r="N46" i="41"/>
  <c r="N115" i="41"/>
  <c r="M46" i="41"/>
  <c r="M115" i="41"/>
  <c r="L46" i="41"/>
  <c r="L115" i="41"/>
  <c r="K46" i="41"/>
  <c r="K115" i="41"/>
  <c r="J46" i="41"/>
  <c r="J115" i="41"/>
  <c r="I46" i="41"/>
  <c r="I115" i="41"/>
  <c r="H46" i="41"/>
  <c r="H115" i="41"/>
  <c r="G46" i="41"/>
  <c r="G115" i="41"/>
  <c r="F46" i="41"/>
  <c r="F115" i="41"/>
  <c r="AA44" i="41"/>
  <c r="AA114" i="41"/>
  <c r="Z44" i="41"/>
  <c r="Z114" i="41"/>
  <c r="Y44" i="41"/>
  <c r="Y114" i="41"/>
  <c r="X44" i="41"/>
  <c r="X114" i="41"/>
  <c r="W44" i="41"/>
  <c r="W114" i="41"/>
  <c r="V44" i="41"/>
  <c r="V114" i="41"/>
  <c r="U44" i="41"/>
  <c r="U114" i="41"/>
  <c r="T44" i="41"/>
  <c r="T114" i="41"/>
  <c r="S44" i="41"/>
  <c r="S114" i="41"/>
  <c r="R44" i="41"/>
  <c r="R114" i="41"/>
  <c r="Q44" i="41"/>
  <c r="Q114" i="41"/>
  <c r="P44" i="41"/>
  <c r="P114" i="41"/>
  <c r="O44" i="41"/>
  <c r="O114" i="41"/>
  <c r="N44" i="41"/>
  <c r="N114" i="41"/>
  <c r="M44" i="41"/>
  <c r="M114" i="41"/>
  <c r="L44" i="41"/>
  <c r="L114" i="41"/>
  <c r="K44" i="41"/>
  <c r="K114" i="41"/>
  <c r="J44" i="41"/>
  <c r="J114" i="41"/>
  <c r="I44" i="41"/>
  <c r="I114" i="41"/>
  <c r="H44" i="41"/>
  <c r="H114" i="41"/>
  <c r="G44" i="41"/>
  <c r="G114" i="41"/>
  <c r="F44" i="41"/>
  <c r="F114" i="41"/>
  <c r="AA42" i="41"/>
  <c r="AA113" i="41"/>
  <c r="Z42" i="41"/>
  <c r="Z113" i="41"/>
  <c r="Y42" i="41"/>
  <c r="Y113" i="41"/>
  <c r="X42" i="41"/>
  <c r="X113" i="41"/>
  <c r="W42" i="41"/>
  <c r="W113" i="41"/>
  <c r="V42" i="41"/>
  <c r="V113" i="41"/>
  <c r="U42" i="41"/>
  <c r="U113" i="41"/>
  <c r="T42" i="41"/>
  <c r="T113" i="41"/>
  <c r="S42" i="41"/>
  <c r="S113" i="41"/>
  <c r="R42" i="41"/>
  <c r="R113" i="41"/>
  <c r="Q42" i="41"/>
  <c r="Q113" i="41"/>
  <c r="P42" i="41"/>
  <c r="P113" i="41"/>
  <c r="O42" i="41"/>
  <c r="O113" i="41"/>
  <c r="N42" i="41"/>
  <c r="N113" i="41"/>
  <c r="M42" i="41"/>
  <c r="M113" i="41"/>
  <c r="L42" i="41"/>
  <c r="L113" i="41"/>
  <c r="K42" i="41"/>
  <c r="K113" i="41"/>
  <c r="J42" i="41"/>
  <c r="J113" i="41"/>
  <c r="I42" i="41"/>
  <c r="I113" i="41"/>
  <c r="H42" i="41"/>
  <c r="H113" i="41"/>
  <c r="G42" i="41"/>
  <c r="G113" i="41"/>
  <c r="F42" i="41"/>
  <c r="F113" i="41"/>
  <c r="AA40" i="41"/>
  <c r="AA112" i="41"/>
  <c r="Z40" i="41"/>
  <c r="Z112" i="41"/>
  <c r="Y40" i="41"/>
  <c r="Y112" i="41"/>
  <c r="X40" i="41"/>
  <c r="X112" i="41"/>
  <c r="W40" i="41"/>
  <c r="W112" i="41"/>
  <c r="V40" i="41"/>
  <c r="V112" i="41"/>
  <c r="U40" i="41"/>
  <c r="U112" i="41"/>
  <c r="T40" i="41"/>
  <c r="T112" i="41"/>
  <c r="S40" i="41"/>
  <c r="S112" i="41"/>
  <c r="R40" i="41"/>
  <c r="R112" i="41"/>
  <c r="Q40" i="41"/>
  <c r="Q112" i="41"/>
  <c r="P40" i="41"/>
  <c r="P112" i="41"/>
  <c r="O40" i="41"/>
  <c r="O112" i="41"/>
  <c r="N40" i="41"/>
  <c r="N112" i="41"/>
  <c r="M40" i="41"/>
  <c r="M112" i="41"/>
  <c r="L40" i="41"/>
  <c r="L112" i="41"/>
  <c r="K40" i="41"/>
  <c r="K112" i="41"/>
  <c r="J40" i="41"/>
  <c r="J112" i="41"/>
  <c r="I40" i="41"/>
  <c r="I112" i="41"/>
  <c r="H40" i="41"/>
  <c r="H112" i="41"/>
  <c r="G40" i="41"/>
  <c r="G112" i="41"/>
  <c r="F40" i="41"/>
  <c r="F112" i="41"/>
  <c r="AA38" i="41"/>
  <c r="AA111" i="41"/>
  <c r="Z38" i="41"/>
  <c r="Z111" i="41"/>
  <c r="Y38" i="41"/>
  <c r="Y111" i="41"/>
  <c r="X38" i="41"/>
  <c r="X111" i="41"/>
  <c r="W38" i="41"/>
  <c r="W111" i="41"/>
  <c r="V38" i="41"/>
  <c r="V111" i="41"/>
  <c r="U38" i="41"/>
  <c r="U111" i="41"/>
  <c r="T38" i="41"/>
  <c r="T111" i="41"/>
  <c r="S38" i="41"/>
  <c r="S111" i="41"/>
  <c r="R38" i="41"/>
  <c r="R111" i="41"/>
  <c r="Q38" i="41"/>
  <c r="Q111" i="41"/>
  <c r="P38" i="41"/>
  <c r="P111" i="41"/>
  <c r="O38" i="41"/>
  <c r="O111" i="41"/>
  <c r="N38" i="41"/>
  <c r="N111" i="41"/>
  <c r="M38" i="41"/>
  <c r="M111" i="41"/>
  <c r="L38" i="41"/>
  <c r="L111" i="41"/>
  <c r="K38" i="41"/>
  <c r="K111" i="41"/>
  <c r="J38" i="41"/>
  <c r="J111" i="41"/>
  <c r="I38" i="41"/>
  <c r="I111" i="41"/>
  <c r="H38" i="41"/>
  <c r="H111" i="41"/>
  <c r="G38" i="41"/>
  <c r="G111" i="41"/>
  <c r="F38" i="41"/>
  <c r="F111" i="41"/>
  <c r="AA36" i="41"/>
  <c r="AA110" i="41"/>
  <c r="Z36" i="41"/>
  <c r="Z110" i="41"/>
  <c r="Y36" i="41"/>
  <c r="Y110" i="41"/>
  <c r="X36" i="41"/>
  <c r="X110" i="41"/>
  <c r="W36" i="41"/>
  <c r="W110" i="41"/>
  <c r="V36" i="41"/>
  <c r="V110" i="41"/>
  <c r="U36" i="41"/>
  <c r="U110" i="41"/>
  <c r="T36" i="41"/>
  <c r="T110" i="41"/>
  <c r="S36" i="41"/>
  <c r="S110" i="41"/>
  <c r="R36" i="41"/>
  <c r="R110" i="41"/>
  <c r="Q36" i="41"/>
  <c r="Q110" i="41"/>
  <c r="P36" i="41"/>
  <c r="P110" i="41"/>
  <c r="O36" i="41"/>
  <c r="O110" i="41"/>
  <c r="N36" i="41"/>
  <c r="N110" i="41"/>
  <c r="M36" i="41"/>
  <c r="M110" i="41"/>
  <c r="L36" i="41"/>
  <c r="L110" i="41"/>
  <c r="K36" i="41"/>
  <c r="K110" i="41"/>
  <c r="J36" i="41"/>
  <c r="J110" i="41"/>
  <c r="I36" i="41"/>
  <c r="I110" i="41"/>
  <c r="H36" i="41"/>
  <c r="H110" i="41"/>
  <c r="G36" i="41"/>
  <c r="G110" i="41"/>
  <c r="F36" i="41"/>
  <c r="F110" i="41"/>
  <c r="AA34" i="41"/>
  <c r="AA109" i="41"/>
  <c r="Z34" i="41"/>
  <c r="Z109" i="41"/>
  <c r="Y34" i="41"/>
  <c r="Y109" i="41"/>
  <c r="X34" i="41"/>
  <c r="X109" i="41"/>
  <c r="W34" i="41"/>
  <c r="W109" i="41"/>
  <c r="V34" i="41"/>
  <c r="V109" i="41"/>
  <c r="U34" i="41"/>
  <c r="U109" i="41"/>
  <c r="T34" i="41"/>
  <c r="T109" i="41"/>
  <c r="S34" i="41"/>
  <c r="S109" i="41"/>
  <c r="R34" i="41"/>
  <c r="R109" i="41"/>
  <c r="Q34" i="41"/>
  <c r="Q109" i="41"/>
  <c r="P34" i="41"/>
  <c r="P109" i="41"/>
  <c r="O34" i="41"/>
  <c r="O109" i="41"/>
  <c r="N34" i="41"/>
  <c r="N109" i="41"/>
  <c r="M34" i="41"/>
  <c r="M109" i="41"/>
  <c r="L34" i="41"/>
  <c r="L109" i="41"/>
  <c r="K34" i="41"/>
  <c r="K109" i="41"/>
  <c r="J34" i="41"/>
  <c r="J109" i="41"/>
  <c r="I34" i="41"/>
  <c r="I109" i="41"/>
  <c r="H34" i="41"/>
  <c r="H109" i="41"/>
  <c r="G34" i="41"/>
  <c r="G109" i="41"/>
  <c r="F34" i="41"/>
  <c r="F109" i="41"/>
  <c r="G32" i="41"/>
  <c r="G108" i="41"/>
  <c r="H32" i="41"/>
  <c r="H108" i="41"/>
  <c r="I32" i="41"/>
  <c r="I108" i="41"/>
  <c r="J32" i="41"/>
  <c r="J108" i="41"/>
  <c r="K32" i="41"/>
  <c r="K108" i="41"/>
  <c r="L32" i="41"/>
  <c r="L108" i="41"/>
  <c r="M32" i="41"/>
  <c r="M108" i="41"/>
  <c r="N32" i="41"/>
  <c r="N108" i="41"/>
  <c r="O32" i="41"/>
  <c r="O108" i="41"/>
  <c r="P32" i="41"/>
  <c r="P108" i="41"/>
  <c r="Q32" i="41"/>
  <c r="Q108" i="41"/>
  <c r="R32" i="41"/>
  <c r="R108" i="41"/>
  <c r="S32" i="41"/>
  <c r="S108" i="41"/>
  <c r="T32" i="41"/>
  <c r="T108" i="41"/>
  <c r="U32" i="41"/>
  <c r="U108" i="41"/>
  <c r="V32" i="41"/>
  <c r="V108" i="41"/>
  <c r="W32" i="41"/>
  <c r="W108" i="41"/>
  <c r="X32" i="41"/>
  <c r="X108" i="41"/>
  <c r="Y32" i="41"/>
  <c r="Y108" i="41"/>
  <c r="Z32" i="41"/>
  <c r="Z108" i="41"/>
  <c r="AA32" i="41"/>
  <c r="AA108" i="41"/>
  <c r="F32" i="41"/>
  <c r="F108" i="41"/>
  <c r="V24" i="41"/>
  <c r="V105" i="41"/>
  <c r="V22" i="41"/>
  <c r="V104" i="41"/>
  <c r="W22" i="41"/>
  <c r="W104" i="41"/>
  <c r="T22" i="41"/>
  <c r="T104" i="41"/>
  <c r="T18" i="41"/>
  <c r="T102" i="41"/>
  <c r="W16" i="41"/>
  <c r="W101" i="41"/>
  <c r="X16" i="41"/>
  <c r="X101" i="41"/>
  <c r="U16" i="41"/>
  <c r="U101" i="41"/>
  <c r="S14" i="41"/>
  <c r="S100" i="41"/>
  <c r="U12" i="41"/>
  <c r="U99" i="41"/>
  <c r="W12" i="41"/>
  <c r="W99" i="41"/>
  <c r="X10" i="41"/>
  <c r="X98" i="41"/>
  <c r="Y10" i="41"/>
  <c r="Y98" i="41"/>
  <c r="T8" i="41"/>
  <c r="T97" i="41"/>
  <c r="S8" i="41"/>
  <c r="S97" i="41"/>
  <c r="R6" i="41"/>
  <c r="R96" i="41"/>
  <c r="AA24" i="41"/>
  <c r="AA105" i="41"/>
  <c r="Z24" i="41"/>
  <c r="Z105" i="41"/>
  <c r="Y24" i="41"/>
  <c r="Y105" i="41"/>
  <c r="X24" i="41"/>
  <c r="X105" i="41"/>
  <c r="W24" i="41"/>
  <c r="W105" i="41"/>
  <c r="U24" i="41"/>
  <c r="U105" i="41"/>
  <c r="T24" i="41"/>
  <c r="T105" i="41"/>
  <c r="S24" i="41"/>
  <c r="S105" i="41"/>
  <c r="R24" i="41"/>
  <c r="R105" i="41"/>
  <c r="Q24" i="41"/>
  <c r="Q105" i="41"/>
  <c r="P24" i="41"/>
  <c r="P105" i="41"/>
  <c r="O24" i="41"/>
  <c r="N24" i="41"/>
  <c r="N105" i="41"/>
  <c r="M24" i="41"/>
  <c r="M105" i="41"/>
  <c r="L24" i="41"/>
  <c r="L105" i="41"/>
  <c r="K24" i="41"/>
  <c r="K105" i="41"/>
  <c r="J24" i="41"/>
  <c r="J105" i="41"/>
  <c r="I24" i="41"/>
  <c r="I105" i="41"/>
  <c r="H24" i="41"/>
  <c r="H105" i="41"/>
  <c r="G24" i="41"/>
  <c r="G105" i="41"/>
  <c r="F24" i="41"/>
  <c r="F105" i="41"/>
  <c r="AA22" i="41"/>
  <c r="AA104" i="41"/>
  <c r="Z22" i="41"/>
  <c r="Z104" i="41"/>
  <c r="Y22" i="41"/>
  <c r="Y104" i="41"/>
  <c r="X22" i="41"/>
  <c r="X104" i="41"/>
  <c r="U22" i="41"/>
  <c r="U104" i="41"/>
  <c r="S22" i="41"/>
  <c r="S104" i="41"/>
  <c r="R22" i="41"/>
  <c r="R104" i="41"/>
  <c r="Q22" i="41"/>
  <c r="Q104" i="41"/>
  <c r="P22" i="41"/>
  <c r="P104" i="41"/>
  <c r="O22" i="41"/>
  <c r="N22" i="41"/>
  <c r="N104" i="41"/>
  <c r="M22" i="41"/>
  <c r="M104" i="41"/>
  <c r="L22" i="41"/>
  <c r="L104" i="41"/>
  <c r="K22" i="41"/>
  <c r="K104" i="41"/>
  <c r="J22" i="41"/>
  <c r="J104" i="41"/>
  <c r="I22" i="41"/>
  <c r="I104" i="41"/>
  <c r="H22" i="41"/>
  <c r="H104" i="41"/>
  <c r="G22" i="41"/>
  <c r="G104" i="41"/>
  <c r="F22" i="41"/>
  <c r="F104" i="41"/>
  <c r="AA20" i="41"/>
  <c r="AA103" i="41"/>
  <c r="Z20" i="41"/>
  <c r="Z103" i="41"/>
  <c r="Y20" i="41"/>
  <c r="Y103" i="41"/>
  <c r="X20" i="41"/>
  <c r="X103" i="41"/>
  <c r="W20" i="41"/>
  <c r="W103" i="41"/>
  <c r="V20" i="41"/>
  <c r="V103" i="41"/>
  <c r="U20" i="41"/>
  <c r="U103" i="41"/>
  <c r="T20" i="41"/>
  <c r="T103" i="41"/>
  <c r="S20" i="41"/>
  <c r="S103" i="41"/>
  <c r="R20" i="41"/>
  <c r="R103" i="41"/>
  <c r="Q20" i="41"/>
  <c r="Q103" i="41"/>
  <c r="P20" i="41"/>
  <c r="P103" i="41"/>
  <c r="O20" i="41"/>
  <c r="N20" i="41"/>
  <c r="N103" i="41"/>
  <c r="M20" i="41"/>
  <c r="M103" i="41"/>
  <c r="L20" i="41"/>
  <c r="L103" i="41"/>
  <c r="K20" i="41"/>
  <c r="K103" i="41"/>
  <c r="J20" i="41"/>
  <c r="J103" i="41"/>
  <c r="I20" i="41"/>
  <c r="I103" i="41"/>
  <c r="H20" i="41"/>
  <c r="H103" i="41"/>
  <c r="G20" i="41"/>
  <c r="G103" i="41"/>
  <c r="F20" i="41"/>
  <c r="F103" i="41"/>
  <c r="AA18" i="41"/>
  <c r="AA102" i="41"/>
  <c r="Z18" i="41"/>
  <c r="Z102" i="41"/>
  <c r="Y18" i="41"/>
  <c r="Y102" i="41"/>
  <c r="X18" i="41"/>
  <c r="X102" i="41"/>
  <c r="W18" i="41"/>
  <c r="W102" i="41"/>
  <c r="V18" i="41"/>
  <c r="V102" i="41"/>
  <c r="U18" i="41"/>
  <c r="U102" i="41"/>
  <c r="S18" i="41"/>
  <c r="S102" i="41"/>
  <c r="R18" i="41"/>
  <c r="R102" i="41"/>
  <c r="Q18" i="41"/>
  <c r="Q102" i="41"/>
  <c r="P18" i="41"/>
  <c r="P102" i="41"/>
  <c r="O18" i="41"/>
  <c r="N18" i="41"/>
  <c r="N102" i="41"/>
  <c r="M18" i="41"/>
  <c r="M102" i="41"/>
  <c r="L18" i="41"/>
  <c r="L102" i="41"/>
  <c r="K18" i="41"/>
  <c r="K102" i="41"/>
  <c r="J18" i="41"/>
  <c r="J102" i="41"/>
  <c r="I18" i="41"/>
  <c r="I102" i="41"/>
  <c r="H18" i="41"/>
  <c r="H102" i="41"/>
  <c r="G18" i="41"/>
  <c r="G102" i="41"/>
  <c r="F18" i="41"/>
  <c r="F102" i="41"/>
  <c r="AA16" i="41"/>
  <c r="AA101" i="41"/>
  <c r="Z16" i="41"/>
  <c r="Z101" i="41"/>
  <c r="Y16" i="41"/>
  <c r="Y101" i="41"/>
  <c r="V16" i="41"/>
  <c r="V101" i="41"/>
  <c r="T16" i="41"/>
  <c r="T101" i="41"/>
  <c r="S16" i="41"/>
  <c r="S101" i="41"/>
  <c r="R16" i="41"/>
  <c r="R101" i="41"/>
  <c r="Q16" i="41"/>
  <c r="Q101" i="41"/>
  <c r="P16" i="41"/>
  <c r="P101" i="41"/>
  <c r="O16" i="41"/>
  <c r="N16" i="41"/>
  <c r="N101" i="41"/>
  <c r="M16" i="41"/>
  <c r="M101" i="41"/>
  <c r="L16" i="41"/>
  <c r="L101" i="41"/>
  <c r="K16" i="41"/>
  <c r="K101" i="41"/>
  <c r="J16" i="41"/>
  <c r="J101" i="41"/>
  <c r="I16" i="41"/>
  <c r="I101" i="41"/>
  <c r="H16" i="41"/>
  <c r="H101" i="41"/>
  <c r="G16" i="41"/>
  <c r="G101" i="41"/>
  <c r="F16" i="41"/>
  <c r="F101" i="41"/>
  <c r="AA14" i="41"/>
  <c r="AA100" i="41"/>
  <c r="Z14" i="41"/>
  <c r="Z100" i="41"/>
  <c r="Y14" i="41"/>
  <c r="Y100" i="41"/>
  <c r="X14" i="41"/>
  <c r="X100" i="41"/>
  <c r="W14" i="41"/>
  <c r="W100" i="41"/>
  <c r="V14" i="41"/>
  <c r="V100" i="41"/>
  <c r="U14" i="41"/>
  <c r="U100" i="41"/>
  <c r="T14" i="41"/>
  <c r="T100" i="41"/>
  <c r="R14" i="41"/>
  <c r="R100" i="41"/>
  <c r="Q14" i="41"/>
  <c r="Q100" i="41"/>
  <c r="P14" i="41"/>
  <c r="P100" i="41"/>
  <c r="O14" i="41"/>
  <c r="N14" i="41"/>
  <c r="N100" i="41"/>
  <c r="M14" i="41"/>
  <c r="M100" i="41"/>
  <c r="L14" i="41"/>
  <c r="L100" i="41"/>
  <c r="K14" i="41"/>
  <c r="K100" i="41"/>
  <c r="J14" i="41"/>
  <c r="J100" i="41"/>
  <c r="I14" i="41"/>
  <c r="I100" i="41"/>
  <c r="H14" i="41"/>
  <c r="H100" i="41"/>
  <c r="G14" i="41"/>
  <c r="G100" i="41"/>
  <c r="F14" i="41"/>
  <c r="F100" i="41"/>
  <c r="AA12" i="41"/>
  <c r="AA99" i="41"/>
  <c r="Z12" i="41"/>
  <c r="Z99" i="41"/>
  <c r="Y12" i="41"/>
  <c r="Y99" i="41"/>
  <c r="X12" i="41"/>
  <c r="X99" i="41"/>
  <c r="V12" i="41"/>
  <c r="V99" i="41"/>
  <c r="T12" i="41"/>
  <c r="T99" i="41"/>
  <c r="S12" i="41"/>
  <c r="S99" i="41"/>
  <c r="R12" i="41"/>
  <c r="R99" i="41"/>
  <c r="Q12" i="41"/>
  <c r="Q99" i="41"/>
  <c r="P12" i="41"/>
  <c r="P99" i="41"/>
  <c r="O12" i="41"/>
  <c r="N12" i="41"/>
  <c r="N99" i="41"/>
  <c r="M12" i="41"/>
  <c r="M99" i="41"/>
  <c r="L12" i="41"/>
  <c r="L99" i="41"/>
  <c r="K12" i="41"/>
  <c r="K99" i="41"/>
  <c r="J12" i="41"/>
  <c r="J99" i="41"/>
  <c r="I12" i="41"/>
  <c r="I99" i="41"/>
  <c r="H12" i="41"/>
  <c r="H99" i="41"/>
  <c r="G12" i="41"/>
  <c r="G99" i="41"/>
  <c r="F12" i="41"/>
  <c r="F99" i="41"/>
  <c r="AA10" i="41"/>
  <c r="AA98" i="41"/>
  <c r="Z10" i="41"/>
  <c r="Z98" i="41"/>
  <c r="W10" i="41"/>
  <c r="W98" i="41"/>
  <c r="V10" i="41"/>
  <c r="V98" i="41"/>
  <c r="U10" i="41"/>
  <c r="U98" i="41"/>
  <c r="T10" i="41"/>
  <c r="T98" i="41"/>
  <c r="S10" i="41"/>
  <c r="S98" i="41"/>
  <c r="R10" i="41"/>
  <c r="R98" i="41"/>
  <c r="Q10" i="41"/>
  <c r="Q98" i="41"/>
  <c r="P10" i="41"/>
  <c r="P98" i="41"/>
  <c r="O10" i="41"/>
  <c r="N10" i="41"/>
  <c r="N98" i="41"/>
  <c r="M10" i="41"/>
  <c r="M98" i="41"/>
  <c r="L10" i="41"/>
  <c r="L98" i="41"/>
  <c r="K10" i="41"/>
  <c r="K98" i="41"/>
  <c r="J10" i="41"/>
  <c r="J98" i="41"/>
  <c r="I10" i="41"/>
  <c r="I98" i="41"/>
  <c r="H10" i="41"/>
  <c r="H98" i="41"/>
  <c r="G10" i="41"/>
  <c r="G98" i="41"/>
  <c r="F10" i="41"/>
  <c r="F98" i="41"/>
  <c r="AA8" i="41"/>
  <c r="AA97" i="41"/>
  <c r="Z8" i="41"/>
  <c r="Z97" i="41"/>
  <c r="Y8" i="41"/>
  <c r="Y97" i="41"/>
  <c r="X8" i="41"/>
  <c r="X97" i="41"/>
  <c r="W8" i="41"/>
  <c r="W97" i="41"/>
  <c r="V8" i="41"/>
  <c r="V97" i="41"/>
  <c r="U8" i="41"/>
  <c r="U97" i="41"/>
  <c r="R8" i="41"/>
  <c r="R97" i="41"/>
  <c r="Q8" i="41"/>
  <c r="Q97" i="41"/>
  <c r="P8" i="41"/>
  <c r="P97" i="41"/>
  <c r="O8" i="41"/>
  <c r="N8" i="41"/>
  <c r="N97" i="41"/>
  <c r="M8" i="41"/>
  <c r="M97" i="41"/>
  <c r="L8" i="41"/>
  <c r="L97" i="41"/>
  <c r="K8" i="41"/>
  <c r="K97" i="41"/>
  <c r="J8" i="41"/>
  <c r="J97" i="41"/>
  <c r="I8" i="41"/>
  <c r="I97" i="41"/>
  <c r="H8" i="41"/>
  <c r="H97" i="41"/>
  <c r="G8" i="41"/>
  <c r="G97" i="41"/>
  <c r="F8" i="41"/>
  <c r="F97" i="41"/>
  <c r="AA6" i="41"/>
  <c r="AA96" i="41"/>
  <c r="Z6" i="41"/>
  <c r="Z96" i="41"/>
  <c r="Y6" i="41"/>
  <c r="Y96" i="41"/>
  <c r="X6" i="41"/>
  <c r="X96" i="41"/>
  <c r="W6" i="41"/>
  <c r="W96" i="41"/>
  <c r="V6" i="41"/>
  <c r="V96" i="41"/>
  <c r="U6" i="41"/>
  <c r="U96" i="41"/>
  <c r="T6" i="41"/>
  <c r="T96" i="41"/>
  <c r="S6" i="41"/>
  <c r="S96" i="41"/>
  <c r="Q6" i="41"/>
  <c r="Q96" i="41"/>
  <c r="P6" i="41"/>
  <c r="P96" i="41"/>
  <c r="O6" i="41"/>
  <c r="N6" i="41"/>
  <c r="N96" i="41"/>
  <c r="M6" i="41"/>
  <c r="M96" i="41"/>
  <c r="L6" i="41"/>
  <c r="L96" i="41"/>
  <c r="K6" i="41"/>
  <c r="K96" i="41"/>
  <c r="J6" i="41"/>
  <c r="J96" i="41"/>
  <c r="I6" i="41"/>
  <c r="I96" i="41"/>
  <c r="H6" i="41"/>
  <c r="H96" i="41"/>
  <c r="G6" i="41"/>
  <c r="G96" i="41"/>
  <c r="F6" i="41"/>
  <c r="F96" i="41"/>
  <c r="AA4" i="41"/>
  <c r="AA95" i="41"/>
  <c r="Z4" i="41"/>
  <c r="Z95" i="41"/>
  <c r="Y4" i="41"/>
  <c r="Y95" i="41"/>
  <c r="X4" i="41"/>
  <c r="X95" i="41"/>
  <c r="W4" i="41"/>
  <c r="W95" i="41"/>
  <c r="V4" i="41"/>
  <c r="V95" i="41"/>
  <c r="U4" i="41"/>
  <c r="U95" i="41"/>
  <c r="T4" i="41"/>
  <c r="T95" i="41"/>
  <c r="S4" i="41"/>
  <c r="S95" i="41"/>
  <c r="S159" i="41"/>
  <c r="R4" i="41"/>
  <c r="R95" i="41"/>
  <c r="Q4" i="41"/>
  <c r="Q95" i="41"/>
  <c r="P4" i="41"/>
  <c r="P95" i="41"/>
  <c r="O4" i="41"/>
  <c r="N4" i="41"/>
  <c r="N95" i="41"/>
  <c r="M4" i="41"/>
  <c r="M95" i="41"/>
  <c r="L4" i="41"/>
  <c r="L95" i="41"/>
  <c r="K4" i="41"/>
  <c r="K95" i="41"/>
  <c r="J4" i="41"/>
  <c r="J95" i="41"/>
  <c r="I4" i="41"/>
  <c r="I95" i="41"/>
  <c r="H4" i="41"/>
  <c r="H95" i="41"/>
  <c r="G4" i="41"/>
  <c r="G95" i="41"/>
  <c r="F4" i="41"/>
  <c r="F95" i="41"/>
  <c r="E7" i="41"/>
  <c r="E35" i="41"/>
  <c r="E9" i="41"/>
  <c r="E37" i="41"/>
  <c r="E11" i="41"/>
  <c r="E39" i="41"/>
  <c r="E13" i="41"/>
  <c r="E41" i="41"/>
  <c r="E15" i="41"/>
  <c r="E43" i="41"/>
  <c r="E17" i="41"/>
  <c r="E45" i="41"/>
  <c r="E19" i="41"/>
  <c r="E47" i="41"/>
  <c r="E21" i="41"/>
  <c r="E49" i="41"/>
  <c r="E23" i="41"/>
  <c r="E51" i="41"/>
  <c r="E25" i="41"/>
  <c r="E5" i="41"/>
  <c r="E33" i="41"/>
  <c r="G101" i="40"/>
  <c r="H101" i="40"/>
  <c r="I101" i="40"/>
  <c r="J101" i="40"/>
  <c r="K101" i="40"/>
  <c r="L101" i="40"/>
  <c r="M101" i="40"/>
  <c r="N101" i="40"/>
  <c r="O101" i="40"/>
  <c r="P101" i="40"/>
  <c r="Q101" i="40"/>
  <c r="R101" i="40"/>
  <c r="S101" i="40"/>
  <c r="T101" i="40"/>
  <c r="U101" i="40"/>
  <c r="V101" i="40"/>
  <c r="W101" i="40"/>
  <c r="X101" i="40"/>
  <c r="Y101" i="40"/>
  <c r="Z101" i="40"/>
  <c r="AA101" i="40"/>
  <c r="G102" i="40"/>
  <c r="H102" i="40"/>
  <c r="I102" i="40"/>
  <c r="J102" i="40"/>
  <c r="K102" i="40"/>
  <c r="L102" i="40"/>
  <c r="M102" i="40"/>
  <c r="N102" i="40"/>
  <c r="O102" i="40"/>
  <c r="P102" i="40"/>
  <c r="Q102" i="40"/>
  <c r="R102" i="40"/>
  <c r="S102" i="40"/>
  <c r="T102" i="40"/>
  <c r="U102" i="40"/>
  <c r="V102" i="40"/>
  <c r="W102" i="40"/>
  <c r="X102" i="40"/>
  <c r="Y102" i="40"/>
  <c r="Z102" i="40"/>
  <c r="AA102" i="40"/>
  <c r="G103" i="40"/>
  <c r="H103" i="40"/>
  <c r="I103" i="40"/>
  <c r="J103" i="40"/>
  <c r="K103" i="40"/>
  <c r="L103" i="40"/>
  <c r="M103" i="40"/>
  <c r="N103" i="40"/>
  <c r="O103" i="40"/>
  <c r="P103" i="40"/>
  <c r="Q103" i="40"/>
  <c r="R103" i="40"/>
  <c r="S103" i="40"/>
  <c r="T103" i="40"/>
  <c r="U103" i="40"/>
  <c r="V103" i="40"/>
  <c r="W103" i="40"/>
  <c r="X103" i="40"/>
  <c r="Y103" i="40"/>
  <c r="Z103" i="40"/>
  <c r="AA103" i="40"/>
  <c r="G104" i="40"/>
  <c r="H104" i="40"/>
  <c r="I104" i="40"/>
  <c r="J104" i="40"/>
  <c r="K104" i="40"/>
  <c r="L104" i="40"/>
  <c r="M104" i="40"/>
  <c r="N104" i="40"/>
  <c r="O104" i="40"/>
  <c r="P104" i="40"/>
  <c r="Q104" i="40"/>
  <c r="R104" i="40"/>
  <c r="S104" i="40"/>
  <c r="T104" i="40"/>
  <c r="U104" i="40"/>
  <c r="V104" i="40"/>
  <c r="W104" i="40"/>
  <c r="X104" i="40"/>
  <c r="Y104" i="40"/>
  <c r="Z104" i="40"/>
  <c r="AA104" i="40"/>
  <c r="G105" i="40"/>
  <c r="H105" i="40"/>
  <c r="I105" i="40"/>
  <c r="J105" i="40"/>
  <c r="K105" i="40"/>
  <c r="L105" i="40"/>
  <c r="M105" i="40"/>
  <c r="N105" i="40"/>
  <c r="O105" i="40"/>
  <c r="P105" i="40"/>
  <c r="Q105" i="40"/>
  <c r="R105" i="40"/>
  <c r="S105" i="40"/>
  <c r="T105" i="40"/>
  <c r="U105" i="40"/>
  <c r="V105" i="40"/>
  <c r="W105" i="40"/>
  <c r="X105" i="40"/>
  <c r="Y105" i="40"/>
  <c r="Z105" i="40"/>
  <c r="AA105" i="40"/>
  <c r="G107" i="40"/>
  <c r="H107" i="40"/>
  <c r="I107" i="40"/>
  <c r="J107" i="40"/>
  <c r="K107" i="40"/>
  <c r="L107" i="40"/>
  <c r="M107" i="40"/>
  <c r="N107" i="40"/>
  <c r="O107" i="40"/>
  <c r="P107" i="40"/>
  <c r="Q107" i="40"/>
  <c r="R107" i="40"/>
  <c r="S107" i="40"/>
  <c r="T107" i="40"/>
  <c r="U107" i="40"/>
  <c r="V107" i="40"/>
  <c r="W107" i="40"/>
  <c r="X107" i="40"/>
  <c r="Y107" i="40"/>
  <c r="Z107" i="40"/>
  <c r="AA107" i="40"/>
  <c r="G108" i="40"/>
  <c r="H108" i="40"/>
  <c r="I108" i="40"/>
  <c r="J108" i="40"/>
  <c r="K108" i="40"/>
  <c r="L108" i="40"/>
  <c r="M108" i="40"/>
  <c r="N108" i="40"/>
  <c r="O108" i="40"/>
  <c r="P108" i="40"/>
  <c r="Q108" i="40"/>
  <c r="R108" i="40"/>
  <c r="S108" i="40"/>
  <c r="T108" i="40"/>
  <c r="U108" i="40"/>
  <c r="V108" i="40"/>
  <c r="W108" i="40"/>
  <c r="X108" i="40"/>
  <c r="Y108" i="40"/>
  <c r="Z108" i="40"/>
  <c r="AA108" i="40"/>
  <c r="G109" i="40"/>
  <c r="H109" i="40"/>
  <c r="I109" i="40"/>
  <c r="J109" i="40"/>
  <c r="K109" i="40"/>
  <c r="L109" i="40"/>
  <c r="M109" i="40"/>
  <c r="N109" i="40"/>
  <c r="O109" i="40"/>
  <c r="P109" i="40"/>
  <c r="Q109" i="40"/>
  <c r="R109" i="40"/>
  <c r="S109" i="40"/>
  <c r="T109" i="40"/>
  <c r="U109" i="40"/>
  <c r="V109" i="40"/>
  <c r="W109" i="40"/>
  <c r="X109" i="40"/>
  <c r="Y109" i="40"/>
  <c r="Z109" i="40"/>
  <c r="AA109" i="40"/>
  <c r="G110" i="40"/>
  <c r="H110" i="40"/>
  <c r="I110" i="40"/>
  <c r="J110" i="40"/>
  <c r="K110" i="40"/>
  <c r="L110" i="40"/>
  <c r="M110" i="40"/>
  <c r="N110" i="40"/>
  <c r="O110" i="40"/>
  <c r="P110" i="40"/>
  <c r="Q110" i="40"/>
  <c r="R110" i="40"/>
  <c r="S110" i="40"/>
  <c r="T110" i="40"/>
  <c r="U110" i="40"/>
  <c r="V110" i="40"/>
  <c r="W110" i="40"/>
  <c r="X110" i="40"/>
  <c r="Y110" i="40"/>
  <c r="Z110" i="40"/>
  <c r="AA110" i="40"/>
  <c r="G111" i="40"/>
  <c r="H111" i="40"/>
  <c r="I111" i="40"/>
  <c r="J111" i="40"/>
  <c r="K111" i="40"/>
  <c r="L111" i="40"/>
  <c r="M111" i="40"/>
  <c r="N111" i="40"/>
  <c r="O111" i="40"/>
  <c r="P111" i="40"/>
  <c r="Q111" i="40"/>
  <c r="R111" i="40"/>
  <c r="S111" i="40"/>
  <c r="T111" i="40"/>
  <c r="U111" i="40"/>
  <c r="V111" i="40"/>
  <c r="W111" i="40"/>
  <c r="X111" i="40"/>
  <c r="Y111" i="40"/>
  <c r="Z111" i="40"/>
  <c r="AA111" i="40"/>
  <c r="G113" i="40"/>
  <c r="H113" i="40"/>
  <c r="I113" i="40"/>
  <c r="J113" i="40"/>
  <c r="K113" i="40"/>
  <c r="L113" i="40"/>
  <c r="M113" i="40"/>
  <c r="N113" i="40"/>
  <c r="O113" i="40"/>
  <c r="P113" i="40"/>
  <c r="Q113" i="40"/>
  <c r="R113" i="40"/>
  <c r="S113" i="40"/>
  <c r="T113" i="40"/>
  <c r="U113" i="40"/>
  <c r="V113" i="40"/>
  <c r="W113" i="40"/>
  <c r="X113" i="40"/>
  <c r="Y113" i="40"/>
  <c r="Z113" i="40"/>
  <c r="AA113" i="40"/>
  <c r="G114" i="40"/>
  <c r="H114" i="40"/>
  <c r="I114" i="40"/>
  <c r="J114" i="40"/>
  <c r="K114" i="40"/>
  <c r="L114" i="40"/>
  <c r="M114" i="40"/>
  <c r="N114" i="40"/>
  <c r="O114" i="40"/>
  <c r="P114" i="40"/>
  <c r="Q114" i="40"/>
  <c r="R114" i="40"/>
  <c r="S114" i="40"/>
  <c r="T114" i="40"/>
  <c r="U114" i="40"/>
  <c r="V114" i="40"/>
  <c r="W114" i="40"/>
  <c r="X114" i="40"/>
  <c r="Y114" i="40"/>
  <c r="Z114" i="40"/>
  <c r="AA114" i="40"/>
  <c r="G115" i="40"/>
  <c r="H115" i="40"/>
  <c r="I115" i="40"/>
  <c r="J115" i="40"/>
  <c r="K115" i="40"/>
  <c r="L115" i="40"/>
  <c r="M115" i="40"/>
  <c r="N115" i="40"/>
  <c r="O115" i="40"/>
  <c r="P115" i="40"/>
  <c r="Q115" i="40"/>
  <c r="R115" i="40"/>
  <c r="S115" i="40"/>
  <c r="T115" i="40"/>
  <c r="U115" i="40"/>
  <c r="V115" i="40"/>
  <c r="W115" i="40"/>
  <c r="X115" i="40"/>
  <c r="Y115" i="40"/>
  <c r="Z115" i="40"/>
  <c r="AA115" i="40"/>
  <c r="G116" i="40"/>
  <c r="H116" i="40"/>
  <c r="I116" i="40"/>
  <c r="J116" i="40"/>
  <c r="K116" i="40"/>
  <c r="L116" i="40"/>
  <c r="M116" i="40"/>
  <c r="N116" i="40"/>
  <c r="O116" i="40"/>
  <c r="P116" i="40"/>
  <c r="Q116" i="40"/>
  <c r="R116" i="40"/>
  <c r="S116" i="40"/>
  <c r="T116" i="40"/>
  <c r="U116" i="40"/>
  <c r="V116" i="40"/>
  <c r="W116" i="40"/>
  <c r="X116" i="40"/>
  <c r="Y116" i="40"/>
  <c r="Z116" i="40"/>
  <c r="AA116" i="40"/>
  <c r="G117" i="40"/>
  <c r="H117" i="40"/>
  <c r="I117" i="40"/>
  <c r="J117" i="40"/>
  <c r="K117" i="40"/>
  <c r="L117" i="40"/>
  <c r="M117" i="40"/>
  <c r="N117" i="40"/>
  <c r="O117" i="40"/>
  <c r="P117" i="40"/>
  <c r="Q117" i="40"/>
  <c r="R117" i="40"/>
  <c r="S117" i="40"/>
  <c r="T117" i="40"/>
  <c r="U117" i="40"/>
  <c r="V117" i="40"/>
  <c r="W117" i="40"/>
  <c r="X117" i="40"/>
  <c r="Y117" i="40"/>
  <c r="Z117" i="40"/>
  <c r="AA117" i="40"/>
  <c r="G119" i="40"/>
  <c r="H119" i="40"/>
  <c r="I119" i="40"/>
  <c r="J119" i="40"/>
  <c r="K119" i="40"/>
  <c r="L119" i="40"/>
  <c r="M119" i="40"/>
  <c r="N119" i="40"/>
  <c r="O119" i="40"/>
  <c r="P119" i="40"/>
  <c r="Q119" i="40"/>
  <c r="R119" i="40"/>
  <c r="S119" i="40"/>
  <c r="T119" i="40"/>
  <c r="U119" i="40"/>
  <c r="V119" i="40"/>
  <c r="W119" i="40"/>
  <c r="X119" i="40"/>
  <c r="Y119" i="40"/>
  <c r="Z119" i="40"/>
  <c r="AA119" i="40"/>
  <c r="G120" i="40"/>
  <c r="H120" i="40"/>
  <c r="I120" i="40"/>
  <c r="J120" i="40"/>
  <c r="K120" i="40"/>
  <c r="L120" i="40"/>
  <c r="M120" i="40"/>
  <c r="N120" i="40"/>
  <c r="O120" i="40"/>
  <c r="P120" i="40"/>
  <c r="Q120" i="40"/>
  <c r="R120" i="40"/>
  <c r="S120" i="40"/>
  <c r="T120" i="40"/>
  <c r="U120" i="40"/>
  <c r="V120" i="40"/>
  <c r="W120" i="40"/>
  <c r="X120" i="40"/>
  <c r="Y120" i="40"/>
  <c r="Z120" i="40"/>
  <c r="AA120" i="40"/>
  <c r="G121" i="40"/>
  <c r="H121" i="40"/>
  <c r="I121" i="40"/>
  <c r="J121" i="40"/>
  <c r="K121" i="40"/>
  <c r="L121" i="40"/>
  <c r="M121" i="40"/>
  <c r="N121" i="40"/>
  <c r="O121" i="40"/>
  <c r="P121" i="40"/>
  <c r="Q121" i="40"/>
  <c r="R121" i="40"/>
  <c r="S121" i="40"/>
  <c r="T121" i="40"/>
  <c r="U121" i="40"/>
  <c r="V121" i="40"/>
  <c r="W121" i="40"/>
  <c r="X121" i="40"/>
  <c r="Y121" i="40"/>
  <c r="Z121" i="40"/>
  <c r="AA121" i="40"/>
  <c r="G122" i="40"/>
  <c r="H122" i="40"/>
  <c r="I122" i="40"/>
  <c r="J122" i="40"/>
  <c r="K122" i="40"/>
  <c r="L122" i="40"/>
  <c r="M122" i="40"/>
  <c r="N122" i="40"/>
  <c r="O122" i="40"/>
  <c r="P122" i="40"/>
  <c r="Q122" i="40"/>
  <c r="R122" i="40"/>
  <c r="S122" i="40"/>
  <c r="T122" i="40"/>
  <c r="U122" i="40"/>
  <c r="V122" i="40"/>
  <c r="W122" i="40"/>
  <c r="X122" i="40"/>
  <c r="Y122" i="40"/>
  <c r="Z122" i="40"/>
  <c r="AA122" i="40"/>
  <c r="G123" i="40"/>
  <c r="H123" i="40"/>
  <c r="I123" i="40"/>
  <c r="J123" i="40"/>
  <c r="K123" i="40"/>
  <c r="L123" i="40"/>
  <c r="M123" i="40"/>
  <c r="N123" i="40"/>
  <c r="O123" i="40"/>
  <c r="P123" i="40"/>
  <c r="Q123" i="40"/>
  <c r="R123" i="40"/>
  <c r="S123" i="40"/>
  <c r="T123" i="40"/>
  <c r="U123" i="40"/>
  <c r="V123" i="40"/>
  <c r="W123" i="40"/>
  <c r="X123" i="40"/>
  <c r="Y123" i="40"/>
  <c r="Z123" i="40"/>
  <c r="AA123" i="40"/>
  <c r="G125" i="40"/>
  <c r="H125" i="40"/>
  <c r="I125" i="40"/>
  <c r="J125" i="40"/>
  <c r="K125" i="40"/>
  <c r="L125" i="40"/>
  <c r="M125" i="40"/>
  <c r="N125" i="40"/>
  <c r="O125" i="40"/>
  <c r="P125" i="40"/>
  <c r="Q125" i="40"/>
  <c r="R125" i="40"/>
  <c r="S125" i="40"/>
  <c r="T125" i="40"/>
  <c r="U125" i="40"/>
  <c r="V125" i="40"/>
  <c r="W125" i="40"/>
  <c r="X125" i="40"/>
  <c r="Y125" i="40"/>
  <c r="Z125" i="40"/>
  <c r="AA125" i="40"/>
  <c r="G126" i="40"/>
  <c r="H126" i="40"/>
  <c r="I126" i="40"/>
  <c r="J126" i="40"/>
  <c r="K126" i="40"/>
  <c r="L126" i="40"/>
  <c r="M126" i="40"/>
  <c r="N126" i="40"/>
  <c r="O126" i="40"/>
  <c r="P126" i="40"/>
  <c r="Q126" i="40"/>
  <c r="R126" i="40"/>
  <c r="S126" i="40"/>
  <c r="T126" i="40"/>
  <c r="U126" i="40"/>
  <c r="V126" i="40"/>
  <c r="W126" i="40"/>
  <c r="X126" i="40"/>
  <c r="Y126" i="40"/>
  <c r="Z126" i="40"/>
  <c r="AA126" i="40"/>
  <c r="G127" i="40"/>
  <c r="H127" i="40"/>
  <c r="I127" i="40"/>
  <c r="J127" i="40"/>
  <c r="K127" i="40"/>
  <c r="L127" i="40"/>
  <c r="M127" i="40"/>
  <c r="N127" i="40"/>
  <c r="O127" i="40"/>
  <c r="P127" i="40"/>
  <c r="Q127" i="40"/>
  <c r="R127" i="40"/>
  <c r="S127" i="40"/>
  <c r="T127" i="40"/>
  <c r="U127" i="40"/>
  <c r="V127" i="40"/>
  <c r="W127" i="40"/>
  <c r="X127" i="40"/>
  <c r="Y127" i="40"/>
  <c r="Z127" i="40"/>
  <c r="AA127" i="40"/>
  <c r="G128" i="40"/>
  <c r="H128" i="40"/>
  <c r="I128" i="40"/>
  <c r="J128" i="40"/>
  <c r="K128" i="40"/>
  <c r="L128" i="40"/>
  <c r="M128" i="40"/>
  <c r="N128" i="40"/>
  <c r="O128" i="40"/>
  <c r="P128" i="40"/>
  <c r="Q128" i="40"/>
  <c r="R128" i="40"/>
  <c r="S128" i="40"/>
  <c r="T128" i="40"/>
  <c r="U128" i="40"/>
  <c r="V128" i="40"/>
  <c r="W128" i="40"/>
  <c r="X128" i="40"/>
  <c r="Y128" i="40"/>
  <c r="Z128" i="40"/>
  <c r="AA128" i="40"/>
  <c r="G129" i="40"/>
  <c r="H129" i="40"/>
  <c r="I129" i="40"/>
  <c r="J129" i="40"/>
  <c r="K129" i="40"/>
  <c r="L129" i="40"/>
  <c r="M129" i="40"/>
  <c r="N129" i="40"/>
  <c r="O129" i="40"/>
  <c r="P129" i="40"/>
  <c r="Q129" i="40"/>
  <c r="R129" i="40"/>
  <c r="S129" i="40"/>
  <c r="T129" i="40"/>
  <c r="U129" i="40"/>
  <c r="V129" i="40"/>
  <c r="W129" i="40"/>
  <c r="X129" i="40"/>
  <c r="Y129" i="40"/>
  <c r="Z129" i="40"/>
  <c r="AA129" i="40"/>
  <c r="G131" i="40"/>
  <c r="H131" i="40"/>
  <c r="I131" i="40"/>
  <c r="J131" i="40"/>
  <c r="K131" i="40"/>
  <c r="L131" i="40"/>
  <c r="M131" i="40"/>
  <c r="N131" i="40"/>
  <c r="O131" i="40"/>
  <c r="P131" i="40"/>
  <c r="Q131" i="40"/>
  <c r="R131" i="40"/>
  <c r="S131" i="40"/>
  <c r="T131" i="40"/>
  <c r="U131" i="40"/>
  <c r="V131" i="40"/>
  <c r="W131" i="40"/>
  <c r="X131" i="40"/>
  <c r="Y131" i="40"/>
  <c r="Z131" i="40"/>
  <c r="AA131" i="40"/>
  <c r="G132" i="40"/>
  <c r="H132" i="40"/>
  <c r="I132" i="40"/>
  <c r="J132" i="40"/>
  <c r="K132" i="40"/>
  <c r="L132" i="40"/>
  <c r="M132" i="40"/>
  <c r="N132" i="40"/>
  <c r="O132" i="40"/>
  <c r="P132" i="40"/>
  <c r="Q132" i="40"/>
  <c r="R132" i="40"/>
  <c r="S132" i="40"/>
  <c r="T132" i="40"/>
  <c r="U132" i="40"/>
  <c r="V132" i="40"/>
  <c r="W132" i="40"/>
  <c r="X132" i="40"/>
  <c r="Y132" i="40"/>
  <c r="Z132" i="40"/>
  <c r="AA132" i="40"/>
  <c r="G133" i="40"/>
  <c r="H133" i="40"/>
  <c r="I133" i="40"/>
  <c r="J133" i="40"/>
  <c r="K133" i="40"/>
  <c r="L133" i="40"/>
  <c r="M133" i="40"/>
  <c r="N133" i="40"/>
  <c r="O133" i="40"/>
  <c r="P133" i="40"/>
  <c r="Q133" i="40"/>
  <c r="R133" i="40"/>
  <c r="S133" i="40"/>
  <c r="T133" i="40"/>
  <c r="U133" i="40"/>
  <c r="V133" i="40"/>
  <c r="W133" i="40"/>
  <c r="X133" i="40"/>
  <c r="Y133" i="40"/>
  <c r="Z133" i="40"/>
  <c r="AA133" i="40"/>
  <c r="G134" i="40"/>
  <c r="H134" i="40"/>
  <c r="I134" i="40"/>
  <c r="J134" i="40"/>
  <c r="K134" i="40"/>
  <c r="L134" i="40"/>
  <c r="M134" i="40"/>
  <c r="N134" i="40"/>
  <c r="O134" i="40"/>
  <c r="P134" i="40"/>
  <c r="Q134" i="40"/>
  <c r="R134" i="40"/>
  <c r="S134" i="40"/>
  <c r="T134" i="40"/>
  <c r="U134" i="40"/>
  <c r="V134" i="40"/>
  <c r="W134" i="40"/>
  <c r="X134" i="40"/>
  <c r="Y134" i="40"/>
  <c r="Z134" i="40"/>
  <c r="AA134" i="40"/>
  <c r="G135" i="40"/>
  <c r="H135" i="40"/>
  <c r="I135" i="40"/>
  <c r="J135" i="40"/>
  <c r="K135" i="40"/>
  <c r="L135" i="40"/>
  <c r="M135" i="40"/>
  <c r="N135" i="40"/>
  <c r="O135" i="40"/>
  <c r="P135" i="40"/>
  <c r="Q135" i="40"/>
  <c r="R135" i="40"/>
  <c r="S135" i="40"/>
  <c r="T135" i="40"/>
  <c r="U135" i="40"/>
  <c r="V135" i="40"/>
  <c r="W135" i="40"/>
  <c r="X135" i="40"/>
  <c r="Y135" i="40"/>
  <c r="Z135" i="40"/>
  <c r="AA135" i="40"/>
  <c r="G137" i="40"/>
  <c r="H137" i="40"/>
  <c r="I137" i="40"/>
  <c r="J137" i="40"/>
  <c r="K137" i="40"/>
  <c r="L137" i="40"/>
  <c r="M137" i="40"/>
  <c r="N137" i="40"/>
  <c r="O137" i="40"/>
  <c r="P137" i="40"/>
  <c r="Q137" i="40"/>
  <c r="R137" i="40"/>
  <c r="S137" i="40"/>
  <c r="T137" i="40"/>
  <c r="U137" i="40"/>
  <c r="V137" i="40"/>
  <c r="W137" i="40"/>
  <c r="X137" i="40"/>
  <c r="Y137" i="40"/>
  <c r="Z137" i="40"/>
  <c r="AA137" i="40"/>
  <c r="G138" i="40"/>
  <c r="H138" i="40"/>
  <c r="I138" i="40"/>
  <c r="J138" i="40"/>
  <c r="K138" i="40"/>
  <c r="L138" i="40"/>
  <c r="M138" i="40"/>
  <c r="N138" i="40"/>
  <c r="O138" i="40"/>
  <c r="P138" i="40"/>
  <c r="Q138" i="40"/>
  <c r="R138" i="40"/>
  <c r="S138" i="40"/>
  <c r="T138" i="40"/>
  <c r="U138" i="40"/>
  <c r="V138" i="40"/>
  <c r="W138" i="40"/>
  <c r="X138" i="40"/>
  <c r="Y138" i="40"/>
  <c r="Z138" i="40"/>
  <c r="AA138" i="40"/>
  <c r="G139" i="40"/>
  <c r="H139" i="40"/>
  <c r="I139" i="40"/>
  <c r="J139" i="40"/>
  <c r="K139" i="40"/>
  <c r="L139" i="40"/>
  <c r="M139" i="40"/>
  <c r="N139" i="40"/>
  <c r="O139" i="40"/>
  <c r="P139" i="40"/>
  <c r="Q139" i="40"/>
  <c r="R139" i="40"/>
  <c r="S139" i="40"/>
  <c r="T139" i="40"/>
  <c r="U139" i="40"/>
  <c r="V139" i="40"/>
  <c r="W139" i="40"/>
  <c r="X139" i="40"/>
  <c r="Y139" i="40"/>
  <c r="Z139" i="40"/>
  <c r="AA139" i="40"/>
  <c r="G140" i="40"/>
  <c r="H140" i="40"/>
  <c r="I140" i="40"/>
  <c r="J140" i="40"/>
  <c r="K140" i="40"/>
  <c r="L140" i="40"/>
  <c r="M140" i="40"/>
  <c r="N140" i="40"/>
  <c r="O140" i="40"/>
  <c r="P140" i="40"/>
  <c r="Q140" i="40"/>
  <c r="R140" i="40"/>
  <c r="S140" i="40"/>
  <c r="T140" i="40"/>
  <c r="U140" i="40"/>
  <c r="V140" i="40"/>
  <c r="W140" i="40"/>
  <c r="X140" i="40"/>
  <c r="Y140" i="40"/>
  <c r="Z140" i="40"/>
  <c r="AA140" i="40"/>
  <c r="G141" i="40"/>
  <c r="H141" i="40"/>
  <c r="I141" i="40"/>
  <c r="J141" i="40"/>
  <c r="K141" i="40"/>
  <c r="L141" i="40"/>
  <c r="M141" i="40"/>
  <c r="N141" i="40"/>
  <c r="O141" i="40"/>
  <c r="P141" i="40"/>
  <c r="Q141" i="40"/>
  <c r="R141" i="40"/>
  <c r="S141" i="40"/>
  <c r="T141" i="40"/>
  <c r="U141" i="40"/>
  <c r="V141" i="40"/>
  <c r="W141" i="40"/>
  <c r="X141" i="40"/>
  <c r="Y141" i="40"/>
  <c r="Z141" i="40"/>
  <c r="AA141" i="40"/>
  <c r="F101" i="40"/>
  <c r="F102" i="40"/>
  <c r="F103" i="40"/>
  <c r="F104" i="40"/>
  <c r="F105" i="40"/>
  <c r="F138" i="40"/>
  <c r="F139" i="40"/>
  <c r="F140" i="40"/>
  <c r="F141" i="40"/>
  <c r="F132" i="40"/>
  <c r="F133" i="40"/>
  <c r="F134" i="40"/>
  <c r="F135" i="40"/>
  <c r="F126" i="40"/>
  <c r="F127" i="40"/>
  <c r="F128" i="40"/>
  <c r="F129" i="40"/>
  <c r="F120" i="40"/>
  <c r="F121" i="40"/>
  <c r="F122" i="40"/>
  <c r="F123" i="40"/>
  <c r="F114" i="40"/>
  <c r="F115" i="40"/>
  <c r="F116" i="40"/>
  <c r="F117" i="40"/>
  <c r="F108" i="40"/>
  <c r="F109" i="40"/>
  <c r="F110" i="40"/>
  <c r="F111" i="40"/>
  <c r="G95" i="40"/>
  <c r="H95" i="40"/>
  <c r="I95" i="40"/>
  <c r="J95" i="40"/>
  <c r="K95" i="40"/>
  <c r="L95" i="40"/>
  <c r="M95" i="40"/>
  <c r="N95" i="40"/>
  <c r="O95" i="40"/>
  <c r="P95" i="40"/>
  <c r="Q95" i="40"/>
  <c r="R95" i="40"/>
  <c r="S95" i="40"/>
  <c r="T95" i="40"/>
  <c r="U95" i="40"/>
  <c r="V95" i="40"/>
  <c r="W95" i="40"/>
  <c r="X95" i="40"/>
  <c r="Y95" i="40"/>
  <c r="Z95" i="40"/>
  <c r="AA95" i="40"/>
  <c r="G96" i="40"/>
  <c r="H96" i="40"/>
  <c r="I96" i="40"/>
  <c r="J96" i="40"/>
  <c r="K96" i="40"/>
  <c r="L96" i="40"/>
  <c r="M96" i="40"/>
  <c r="N96" i="40"/>
  <c r="O96" i="40"/>
  <c r="P96" i="40"/>
  <c r="Q96" i="40"/>
  <c r="R96" i="40"/>
  <c r="S96" i="40"/>
  <c r="T96" i="40"/>
  <c r="U96" i="40"/>
  <c r="V96" i="40"/>
  <c r="W96" i="40"/>
  <c r="X96" i="40"/>
  <c r="Y96" i="40"/>
  <c r="Z96" i="40"/>
  <c r="AA96" i="40"/>
  <c r="G97" i="40"/>
  <c r="H97" i="40"/>
  <c r="I97" i="40"/>
  <c r="J97" i="40"/>
  <c r="K97" i="40"/>
  <c r="L97" i="40"/>
  <c r="M97" i="40"/>
  <c r="N97" i="40"/>
  <c r="O97" i="40"/>
  <c r="P97" i="40"/>
  <c r="Q97" i="40"/>
  <c r="R97" i="40"/>
  <c r="S97" i="40"/>
  <c r="T97" i="40"/>
  <c r="U97" i="40"/>
  <c r="V97" i="40"/>
  <c r="W97" i="40"/>
  <c r="X97" i="40"/>
  <c r="Y97" i="40"/>
  <c r="Z97" i="40"/>
  <c r="AA97" i="40"/>
  <c r="G98" i="40"/>
  <c r="H98" i="40"/>
  <c r="I98" i="40"/>
  <c r="J98" i="40"/>
  <c r="K98" i="40"/>
  <c r="L98" i="40"/>
  <c r="M98" i="40"/>
  <c r="N98" i="40"/>
  <c r="O98" i="40"/>
  <c r="P98" i="40"/>
  <c r="Q98" i="40"/>
  <c r="R98" i="40"/>
  <c r="S98" i="40"/>
  <c r="T98" i="40"/>
  <c r="U98" i="40"/>
  <c r="V98" i="40"/>
  <c r="W98" i="40"/>
  <c r="X98" i="40"/>
  <c r="Y98" i="40"/>
  <c r="Z98" i="40"/>
  <c r="AA98" i="40"/>
  <c r="G99" i="40"/>
  <c r="H99" i="40"/>
  <c r="I99" i="40"/>
  <c r="J99" i="40"/>
  <c r="K99" i="40"/>
  <c r="L99" i="40"/>
  <c r="M99" i="40"/>
  <c r="N99" i="40"/>
  <c r="O99" i="40"/>
  <c r="P99" i="40"/>
  <c r="Q99" i="40"/>
  <c r="R99" i="40"/>
  <c r="S99" i="40"/>
  <c r="T99" i="40"/>
  <c r="U99" i="40"/>
  <c r="V99" i="40"/>
  <c r="W99" i="40"/>
  <c r="X99" i="40"/>
  <c r="Y99" i="40"/>
  <c r="Z99" i="40"/>
  <c r="AA99" i="40"/>
  <c r="F96" i="40"/>
  <c r="F97" i="40"/>
  <c r="F98" i="40"/>
  <c r="F99" i="40"/>
  <c r="G89" i="40"/>
  <c r="H89" i="40"/>
  <c r="I89" i="40"/>
  <c r="J89" i="40"/>
  <c r="K89" i="40"/>
  <c r="L89" i="40"/>
  <c r="M89" i="40"/>
  <c r="N89" i="40"/>
  <c r="O89" i="40"/>
  <c r="P89" i="40"/>
  <c r="Q89" i="40"/>
  <c r="R89" i="40"/>
  <c r="S89" i="40"/>
  <c r="T89" i="40"/>
  <c r="U89" i="40"/>
  <c r="V89" i="40"/>
  <c r="W89" i="40"/>
  <c r="X89" i="40"/>
  <c r="Y89" i="40"/>
  <c r="Z89" i="40"/>
  <c r="AA89" i="40"/>
  <c r="G90" i="40"/>
  <c r="H90" i="40"/>
  <c r="I90" i="40"/>
  <c r="J90" i="40"/>
  <c r="K90" i="40"/>
  <c r="L90" i="40"/>
  <c r="M90" i="40"/>
  <c r="N90" i="40"/>
  <c r="O90" i="40"/>
  <c r="P90" i="40"/>
  <c r="Q90" i="40"/>
  <c r="R90" i="40"/>
  <c r="S90" i="40"/>
  <c r="T90" i="40"/>
  <c r="U90" i="40"/>
  <c r="V90" i="40"/>
  <c r="W90" i="40"/>
  <c r="X90" i="40"/>
  <c r="Y90" i="40"/>
  <c r="Z90" i="40"/>
  <c r="AA90" i="40"/>
  <c r="G91" i="40"/>
  <c r="H91" i="40"/>
  <c r="I91" i="40"/>
  <c r="J91" i="40"/>
  <c r="K91" i="40"/>
  <c r="L91" i="40"/>
  <c r="M91" i="40"/>
  <c r="N91" i="40"/>
  <c r="O91" i="40"/>
  <c r="P91" i="40"/>
  <c r="Q91" i="40"/>
  <c r="R91" i="40"/>
  <c r="S91" i="40"/>
  <c r="T91" i="40"/>
  <c r="U91" i="40"/>
  <c r="V91" i="40"/>
  <c r="W91" i="40"/>
  <c r="X91" i="40"/>
  <c r="Y91" i="40"/>
  <c r="Z91" i="40"/>
  <c r="AA91" i="40"/>
  <c r="G92" i="40"/>
  <c r="H92" i="40"/>
  <c r="I92" i="40"/>
  <c r="J92" i="40"/>
  <c r="K92" i="40"/>
  <c r="L92" i="40"/>
  <c r="M92" i="40"/>
  <c r="N92" i="40"/>
  <c r="O92" i="40"/>
  <c r="P92" i="40"/>
  <c r="Q92" i="40"/>
  <c r="R92" i="40"/>
  <c r="S92" i="40"/>
  <c r="T92" i="40"/>
  <c r="U92" i="40"/>
  <c r="V92" i="40"/>
  <c r="W92" i="40"/>
  <c r="X92" i="40"/>
  <c r="Y92" i="40"/>
  <c r="Z92" i="40"/>
  <c r="AA92" i="40"/>
  <c r="G93" i="40"/>
  <c r="H93" i="40"/>
  <c r="I93" i="40"/>
  <c r="J93" i="40"/>
  <c r="K93" i="40"/>
  <c r="L93" i="40"/>
  <c r="M93" i="40"/>
  <c r="N93" i="40"/>
  <c r="O93" i="40"/>
  <c r="P93" i="40"/>
  <c r="Q93" i="40"/>
  <c r="R93" i="40"/>
  <c r="S93" i="40"/>
  <c r="T93" i="40"/>
  <c r="U93" i="40"/>
  <c r="V93" i="40"/>
  <c r="W93" i="40"/>
  <c r="X93" i="40"/>
  <c r="Y93" i="40"/>
  <c r="Z93" i="40"/>
  <c r="AA93" i="40"/>
  <c r="F90" i="40"/>
  <c r="F91" i="40"/>
  <c r="F92" i="40"/>
  <c r="F93" i="40"/>
  <c r="G83" i="40"/>
  <c r="H83" i="40"/>
  <c r="I83" i="40"/>
  <c r="J83" i="40"/>
  <c r="K83" i="40"/>
  <c r="L83" i="40"/>
  <c r="M83" i="40"/>
  <c r="N83" i="40"/>
  <c r="O83" i="40"/>
  <c r="P83" i="40"/>
  <c r="Q83" i="40"/>
  <c r="R83" i="40"/>
  <c r="S83" i="40"/>
  <c r="T83" i="40"/>
  <c r="U83" i="40"/>
  <c r="V83" i="40"/>
  <c r="W83" i="40"/>
  <c r="X83" i="40"/>
  <c r="Y83" i="40"/>
  <c r="Z83" i="40"/>
  <c r="AA83" i="40"/>
  <c r="G84" i="40"/>
  <c r="H84" i="40"/>
  <c r="I84" i="40"/>
  <c r="J84" i="40"/>
  <c r="K84" i="40"/>
  <c r="L84" i="40"/>
  <c r="M84" i="40"/>
  <c r="N84" i="40"/>
  <c r="O84" i="40"/>
  <c r="P84" i="40"/>
  <c r="Q84" i="40"/>
  <c r="R84" i="40"/>
  <c r="S84" i="40"/>
  <c r="T84" i="40"/>
  <c r="U84" i="40"/>
  <c r="V84" i="40"/>
  <c r="W84" i="40"/>
  <c r="X84" i="40"/>
  <c r="Y84" i="40"/>
  <c r="Z84" i="40"/>
  <c r="AA84" i="40"/>
  <c r="G85" i="40"/>
  <c r="H85" i="40"/>
  <c r="I85" i="40"/>
  <c r="J85" i="40"/>
  <c r="K85" i="40"/>
  <c r="L85" i="40"/>
  <c r="M85" i="40"/>
  <c r="N85" i="40"/>
  <c r="O85" i="40"/>
  <c r="P85" i="40"/>
  <c r="Q85" i="40"/>
  <c r="R85" i="40"/>
  <c r="S85" i="40"/>
  <c r="T85" i="40"/>
  <c r="U85" i="40"/>
  <c r="V85" i="40"/>
  <c r="W85" i="40"/>
  <c r="X85" i="40"/>
  <c r="Y85" i="40"/>
  <c r="Z85" i="40"/>
  <c r="AA85" i="40"/>
  <c r="G86" i="40"/>
  <c r="H86" i="40"/>
  <c r="I86" i="40"/>
  <c r="J86" i="40"/>
  <c r="K86" i="40"/>
  <c r="L86" i="40"/>
  <c r="M86" i="40"/>
  <c r="N86" i="40"/>
  <c r="O86" i="40"/>
  <c r="P86" i="40"/>
  <c r="Q86" i="40"/>
  <c r="R86" i="40"/>
  <c r="S86" i="40"/>
  <c r="T86" i="40"/>
  <c r="U86" i="40"/>
  <c r="V86" i="40"/>
  <c r="W86" i="40"/>
  <c r="X86" i="40"/>
  <c r="Y86" i="40"/>
  <c r="Z86" i="40"/>
  <c r="AA86" i="40"/>
  <c r="G87" i="40"/>
  <c r="H87" i="40"/>
  <c r="I87" i="40"/>
  <c r="J87" i="40"/>
  <c r="K87" i="40"/>
  <c r="L87" i="40"/>
  <c r="M87" i="40"/>
  <c r="N87" i="40"/>
  <c r="O87" i="40"/>
  <c r="P87" i="40"/>
  <c r="Q87" i="40"/>
  <c r="R87" i="40"/>
  <c r="S87" i="40"/>
  <c r="T87" i="40"/>
  <c r="U87" i="40"/>
  <c r="V87" i="40"/>
  <c r="W87" i="40"/>
  <c r="X87" i="40"/>
  <c r="Y87" i="40"/>
  <c r="Z87" i="40"/>
  <c r="AA87" i="40"/>
  <c r="F84" i="40"/>
  <c r="F85" i="40"/>
  <c r="F86" i="40"/>
  <c r="F87" i="40"/>
  <c r="F137" i="40"/>
  <c r="F131" i="40"/>
  <c r="F125" i="40"/>
  <c r="F119" i="40"/>
  <c r="F113" i="40"/>
  <c r="F107" i="40"/>
  <c r="F95" i="40"/>
  <c r="F89" i="40"/>
  <c r="F83" i="40"/>
  <c r="G77" i="40"/>
  <c r="H77" i="40"/>
  <c r="I77" i="40"/>
  <c r="J77" i="40"/>
  <c r="K77" i="40"/>
  <c r="L77" i="40"/>
  <c r="M77" i="40"/>
  <c r="N77" i="40"/>
  <c r="O77" i="40"/>
  <c r="P77" i="40"/>
  <c r="Q77" i="40"/>
  <c r="R77" i="40"/>
  <c r="S77" i="40"/>
  <c r="T77" i="40"/>
  <c r="U77" i="40"/>
  <c r="V77" i="40"/>
  <c r="W77" i="40"/>
  <c r="X77" i="40"/>
  <c r="Y77" i="40"/>
  <c r="Z77" i="40"/>
  <c r="AA77" i="40"/>
  <c r="G78" i="40"/>
  <c r="H78" i="40"/>
  <c r="I78" i="40"/>
  <c r="J78" i="40"/>
  <c r="K78" i="40"/>
  <c r="L78" i="40"/>
  <c r="M78" i="40"/>
  <c r="N78" i="40"/>
  <c r="O78" i="40"/>
  <c r="P78" i="40"/>
  <c r="Q78" i="40"/>
  <c r="R78" i="40"/>
  <c r="S78" i="40"/>
  <c r="T78" i="40"/>
  <c r="U78" i="40"/>
  <c r="V78" i="40"/>
  <c r="W78" i="40"/>
  <c r="X78" i="40"/>
  <c r="Y78" i="40"/>
  <c r="Z78" i="40"/>
  <c r="AA78" i="40"/>
  <c r="G79" i="40"/>
  <c r="H79" i="40"/>
  <c r="I79" i="40"/>
  <c r="J79" i="40"/>
  <c r="K79" i="40"/>
  <c r="L79" i="40"/>
  <c r="M79" i="40"/>
  <c r="N79" i="40"/>
  <c r="O79" i="40"/>
  <c r="P79" i="40"/>
  <c r="Q79" i="40"/>
  <c r="R79" i="40"/>
  <c r="S79" i="40"/>
  <c r="T79" i="40"/>
  <c r="U79" i="40"/>
  <c r="V79" i="40"/>
  <c r="W79" i="40"/>
  <c r="X79" i="40"/>
  <c r="Y79" i="40"/>
  <c r="Z79" i="40"/>
  <c r="AA79" i="40"/>
  <c r="G80" i="40"/>
  <c r="H80" i="40"/>
  <c r="I80" i="40"/>
  <c r="J80" i="40"/>
  <c r="K80" i="40"/>
  <c r="L80" i="40"/>
  <c r="M80" i="40"/>
  <c r="N80" i="40"/>
  <c r="O80" i="40"/>
  <c r="P80" i="40"/>
  <c r="Q80" i="40"/>
  <c r="R80" i="40"/>
  <c r="S80" i="40"/>
  <c r="T80" i="40"/>
  <c r="U80" i="40"/>
  <c r="V80" i="40"/>
  <c r="W80" i="40"/>
  <c r="X80" i="40"/>
  <c r="Y80" i="40"/>
  <c r="Z80" i="40"/>
  <c r="AA80" i="40"/>
  <c r="G81" i="40"/>
  <c r="H81" i="40"/>
  <c r="I81" i="40"/>
  <c r="J81" i="40"/>
  <c r="K81" i="40"/>
  <c r="L81" i="40"/>
  <c r="M81" i="40"/>
  <c r="N81" i="40"/>
  <c r="O81" i="40"/>
  <c r="P81" i="40"/>
  <c r="Q81" i="40"/>
  <c r="R81" i="40"/>
  <c r="S81" i="40"/>
  <c r="T81" i="40"/>
  <c r="U81" i="40"/>
  <c r="V81" i="40"/>
  <c r="W81" i="40"/>
  <c r="X81" i="40"/>
  <c r="Y81" i="40"/>
  <c r="Z81" i="40"/>
  <c r="AA81" i="40"/>
  <c r="F78" i="40"/>
  <c r="F79" i="40"/>
  <c r="F80" i="40"/>
  <c r="F81" i="40"/>
  <c r="F77" i="40"/>
  <c r="AJ150" i="38"/>
  <c r="AI21" i="38"/>
  <c r="AI22" i="38"/>
  <c r="AI23" i="38"/>
  <c r="AI24" i="38"/>
  <c r="AI25" i="38"/>
  <c r="AI26" i="38"/>
  <c r="AI27" i="38"/>
  <c r="AI28" i="38"/>
  <c r="AI29" i="38"/>
  <c r="AI30" i="38"/>
  <c r="AJ30" i="38"/>
  <c r="AI32" i="38"/>
  <c r="AI33" i="38"/>
  <c r="AI34" i="38"/>
  <c r="AI35" i="38"/>
  <c r="AI36" i="38"/>
  <c r="AI37" i="38"/>
  <c r="AI38" i="38"/>
  <c r="AI39" i="38"/>
  <c r="AI40" i="38"/>
  <c r="AI41" i="38"/>
  <c r="AI42" i="38"/>
  <c r="AJ42" i="38"/>
  <c r="AI44" i="38"/>
  <c r="AI45" i="38"/>
  <c r="AI46" i="38"/>
  <c r="AI47" i="38"/>
  <c r="AI48" i="38"/>
  <c r="AI49" i="38"/>
  <c r="AI50" i="38"/>
  <c r="AI51" i="38"/>
  <c r="AI52" i="38"/>
  <c r="AI53" i="38"/>
  <c r="AI54" i="38"/>
  <c r="AJ54" i="38"/>
  <c r="AI56" i="38"/>
  <c r="AI57" i="38"/>
  <c r="AI58" i="38"/>
  <c r="AI59" i="38"/>
  <c r="AI60" i="38"/>
  <c r="AI61" i="38"/>
  <c r="AI62" i="38"/>
  <c r="AI63" i="38"/>
  <c r="AI64" i="38"/>
  <c r="AI65" i="38"/>
  <c r="AI66" i="38"/>
  <c r="AJ66" i="38"/>
  <c r="AI68" i="38"/>
  <c r="AI69" i="38"/>
  <c r="AI70" i="38"/>
  <c r="AI71" i="38"/>
  <c r="AI72" i="38"/>
  <c r="AI73" i="38"/>
  <c r="AI74" i="38"/>
  <c r="AI75" i="38"/>
  <c r="AI76" i="38"/>
  <c r="AI77" i="38"/>
  <c r="AI78" i="38"/>
  <c r="AJ78" i="38"/>
  <c r="AI80" i="38"/>
  <c r="AI81" i="38"/>
  <c r="AI82" i="38"/>
  <c r="AI83" i="38"/>
  <c r="AI84" i="38"/>
  <c r="AI85" i="38"/>
  <c r="AI87" i="38"/>
  <c r="AI88" i="38"/>
  <c r="AI90" i="38"/>
  <c r="AJ90" i="38"/>
  <c r="AI92" i="38"/>
  <c r="AI93" i="38"/>
  <c r="AI94" i="38"/>
  <c r="AI95" i="38"/>
  <c r="AI96" i="38"/>
  <c r="AI97" i="38"/>
  <c r="AI98" i="38"/>
  <c r="AI99" i="38"/>
  <c r="AI100" i="38"/>
  <c r="AI101" i="38"/>
  <c r="AI102" i="38"/>
  <c r="AJ102" i="38"/>
  <c r="AI104" i="38"/>
  <c r="AI105" i="38"/>
  <c r="AI106" i="38"/>
  <c r="AI107" i="38"/>
  <c r="AI108" i="38"/>
  <c r="AI109" i="38"/>
  <c r="AI110" i="38"/>
  <c r="AI111" i="38"/>
  <c r="AI112" i="38"/>
  <c r="AI113" i="38"/>
  <c r="AI114" i="38"/>
  <c r="AJ114" i="38"/>
  <c r="AI116" i="38"/>
  <c r="AI117" i="38"/>
  <c r="AI118" i="38"/>
  <c r="AI119" i="38"/>
  <c r="AI120" i="38"/>
  <c r="AI121" i="38"/>
  <c r="AI122" i="38"/>
  <c r="AI123" i="38"/>
  <c r="AI124" i="38"/>
  <c r="AI125" i="38"/>
  <c r="AI126" i="38"/>
  <c r="AJ126" i="38"/>
  <c r="AI128" i="38"/>
  <c r="AI129" i="38"/>
  <c r="AI130" i="38"/>
  <c r="AI131" i="38"/>
  <c r="AI132" i="38"/>
  <c r="AI133" i="38"/>
  <c r="AI134" i="38"/>
  <c r="AI135" i="38"/>
  <c r="AI136" i="38"/>
  <c r="AI137" i="38"/>
  <c r="AI138" i="38"/>
  <c r="AJ138" i="38"/>
  <c r="T64" i="40"/>
  <c r="T223" i="40"/>
  <c r="X64" i="40"/>
  <c r="X223" i="40"/>
  <c r="P64" i="40"/>
  <c r="P223" i="40"/>
  <c r="U58" i="40"/>
  <c r="U222" i="40"/>
  <c r="T58" i="40"/>
  <c r="T222" i="40"/>
  <c r="U52" i="40"/>
  <c r="U221" i="40"/>
  <c r="W52" i="40"/>
  <c r="W221" i="40"/>
  <c r="S52" i="40"/>
  <c r="S221" i="40"/>
  <c r="T52" i="40"/>
  <c r="T221" i="40"/>
  <c r="X52" i="40"/>
  <c r="X221" i="40"/>
  <c r="P52" i="40"/>
  <c r="P221" i="40"/>
  <c r="Q46" i="40"/>
  <c r="Q220" i="40"/>
  <c r="O46" i="40"/>
  <c r="O220" i="40"/>
  <c r="T46" i="40"/>
  <c r="T220" i="40"/>
  <c r="R46" i="40"/>
  <c r="R220" i="40"/>
  <c r="U40" i="40"/>
  <c r="U219" i="40"/>
  <c r="V40" i="40"/>
  <c r="V219" i="40"/>
  <c r="W40" i="40"/>
  <c r="W219" i="40"/>
  <c r="S40" i="40"/>
  <c r="S219" i="40"/>
  <c r="T34" i="40"/>
  <c r="T218" i="40"/>
  <c r="O34" i="40"/>
  <c r="O218" i="40"/>
  <c r="P34" i="40"/>
  <c r="Q34" i="40"/>
  <c r="Q218" i="40"/>
  <c r="R34" i="40"/>
  <c r="R218" i="40"/>
  <c r="V28" i="40"/>
  <c r="V217" i="40"/>
  <c r="N28" i="40"/>
  <c r="N217" i="40"/>
  <c r="V22" i="40"/>
  <c r="V216" i="40"/>
  <c r="U22" i="40"/>
  <c r="U216" i="40"/>
  <c r="T22" i="40"/>
  <c r="T216" i="40"/>
  <c r="S22" i="40"/>
  <c r="S216" i="40"/>
  <c r="O22" i="40"/>
  <c r="O216" i="40"/>
  <c r="AA64" i="40"/>
  <c r="AA223" i="40"/>
  <c r="Z64" i="40"/>
  <c r="Z223" i="40"/>
  <c r="Y64" i="40"/>
  <c r="Y223" i="40"/>
  <c r="W64" i="40"/>
  <c r="W223" i="40"/>
  <c r="V64" i="40"/>
  <c r="V223" i="40"/>
  <c r="U64" i="40"/>
  <c r="U223" i="40"/>
  <c r="S64" i="40"/>
  <c r="S223" i="40"/>
  <c r="R64" i="40"/>
  <c r="Q64" i="40"/>
  <c r="Q223" i="40"/>
  <c r="O64" i="40"/>
  <c r="O223" i="40"/>
  <c r="N64" i="40"/>
  <c r="N223" i="40"/>
  <c r="M64" i="40"/>
  <c r="M223" i="40"/>
  <c r="L64" i="40"/>
  <c r="L223" i="40"/>
  <c r="K64" i="40"/>
  <c r="K223" i="40"/>
  <c r="J64" i="40"/>
  <c r="J223" i="40"/>
  <c r="I64" i="40"/>
  <c r="I223" i="40"/>
  <c r="H64" i="40"/>
  <c r="H223" i="40"/>
  <c r="G64" i="40"/>
  <c r="G223" i="40"/>
  <c r="F64" i="40"/>
  <c r="F223" i="40"/>
  <c r="AA58" i="40"/>
  <c r="AA222" i="40"/>
  <c r="Z58" i="40"/>
  <c r="Z222" i="40"/>
  <c r="Y58" i="40"/>
  <c r="Y222" i="40"/>
  <c r="X58" i="40"/>
  <c r="X222" i="40"/>
  <c r="W58" i="40"/>
  <c r="W222" i="40"/>
  <c r="V58" i="40"/>
  <c r="V222" i="40"/>
  <c r="R58" i="40"/>
  <c r="R222" i="40"/>
  <c r="Q58" i="40"/>
  <c r="Q222" i="40"/>
  <c r="P58" i="40"/>
  <c r="P222" i="40"/>
  <c r="O58" i="40"/>
  <c r="N58" i="40"/>
  <c r="N222" i="40"/>
  <c r="M58" i="40"/>
  <c r="M222" i="40"/>
  <c r="L58" i="40"/>
  <c r="L222" i="40"/>
  <c r="K58" i="40"/>
  <c r="K222" i="40"/>
  <c r="J58" i="40"/>
  <c r="J222" i="40"/>
  <c r="I58" i="40"/>
  <c r="I222" i="40"/>
  <c r="H58" i="40"/>
  <c r="H222" i="40"/>
  <c r="G58" i="40"/>
  <c r="G222" i="40"/>
  <c r="F58" i="40"/>
  <c r="F222" i="40"/>
  <c r="AA52" i="40"/>
  <c r="AA221" i="40"/>
  <c r="Z52" i="40"/>
  <c r="Z221" i="40"/>
  <c r="Y52" i="40"/>
  <c r="Y221" i="40"/>
  <c r="R52" i="40"/>
  <c r="R221" i="40"/>
  <c r="Q52" i="40"/>
  <c r="Q221" i="40"/>
  <c r="O52" i="40"/>
  <c r="O221" i="40"/>
  <c r="N52" i="40"/>
  <c r="N221" i="40"/>
  <c r="M52" i="40"/>
  <c r="M221" i="40"/>
  <c r="L52" i="40"/>
  <c r="L221" i="40"/>
  <c r="K52" i="40"/>
  <c r="K221" i="40"/>
  <c r="J52" i="40"/>
  <c r="J221" i="40"/>
  <c r="I52" i="40"/>
  <c r="I221" i="40"/>
  <c r="H52" i="40"/>
  <c r="H221" i="40"/>
  <c r="G52" i="40"/>
  <c r="G221" i="40"/>
  <c r="F52" i="40"/>
  <c r="F221" i="40"/>
  <c r="AA46" i="40"/>
  <c r="AA220" i="40"/>
  <c r="Z46" i="40"/>
  <c r="Z220" i="40"/>
  <c r="Y46" i="40"/>
  <c r="Y220" i="40"/>
  <c r="X46" i="40"/>
  <c r="X220" i="40"/>
  <c r="W46" i="40"/>
  <c r="W220" i="40"/>
  <c r="V46" i="40"/>
  <c r="V220" i="40"/>
  <c r="U46" i="40"/>
  <c r="U220" i="40"/>
  <c r="S46" i="40"/>
  <c r="S220" i="40"/>
  <c r="P46" i="40"/>
  <c r="P220" i="40"/>
  <c r="N46" i="40"/>
  <c r="N220" i="40"/>
  <c r="M46" i="40"/>
  <c r="M220" i="40"/>
  <c r="L46" i="40"/>
  <c r="L220" i="40"/>
  <c r="K46" i="40"/>
  <c r="K220" i="40"/>
  <c r="J46" i="40"/>
  <c r="J220" i="40"/>
  <c r="I46" i="40"/>
  <c r="I220" i="40"/>
  <c r="H46" i="40"/>
  <c r="H220" i="40"/>
  <c r="G46" i="40"/>
  <c r="G220" i="40"/>
  <c r="F46" i="40"/>
  <c r="F220" i="40"/>
  <c r="AA40" i="40"/>
  <c r="AA219" i="40"/>
  <c r="Z40" i="40"/>
  <c r="Z219" i="40"/>
  <c r="Y40" i="40"/>
  <c r="Y219" i="40"/>
  <c r="X40" i="40"/>
  <c r="X219" i="40"/>
  <c r="T40" i="40"/>
  <c r="T219" i="40"/>
  <c r="R40" i="40"/>
  <c r="R219" i="40"/>
  <c r="Q40" i="40"/>
  <c r="Q219" i="40"/>
  <c r="P40" i="40"/>
  <c r="P219" i="40"/>
  <c r="O40" i="40"/>
  <c r="O219" i="40"/>
  <c r="N40" i="40"/>
  <c r="N219" i="40"/>
  <c r="M40" i="40"/>
  <c r="M219" i="40"/>
  <c r="L40" i="40"/>
  <c r="L219" i="40"/>
  <c r="K40" i="40"/>
  <c r="K219" i="40"/>
  <c r="J40" i="40"/>
  <c r="J219" i="40"/>
  <c r="I40" i="40"/>
  <c r="I219" i="40"/>
  <c r="H40" i="40"/>
  <c r="H219" i="40"/>
  <c r="G40" i="40"/>
  <c r="G219" i="40"/>
  <c r="F40" i="40"/>
  <c r="F219" i="40"/>
  <c r="AA34" i="40"/>
  <c r="AA218" i="40"/>
  <c r="Z34" i="40"/>
  <c r="Z218" i="40"/>
  <c r="Y34" i="40"/>
  <c r="Y218" i="40"/>
  <c r="X34" i="40"/>
  <c r="X218" i="40"/>
  <c r="W34" i="40"/>
  <c r="W218" i="40"/>
  <c r="V34" i="40"/>
  <c r="V218" i="40"/>
  <c r="U34" i="40"/>
  <c r="U218" i="40"/>
  <c r="S34" i="40"/>
  <c r="S218" i="40"/>
  <c r="N34" i="40"/>
  <c r="N218" i="40"/>
  <c r="M34" i="40"/>
  <c r="M218" i="40"/>
  <c r="L34" i="40"/>
  <c r="L218" i="40"/>
  <c r="K34" i="40"/>
  <c r="K218" i="40"/>
  <c r="J34" i="40"/>
  <c r="J218" i="40"/>
  <c r="I34" i="40"/>
  <c r="I218" i="40"/>
  <c r="H34" i="40"/>
  <c r="H218" i="40"/>
  <c r="G34" i="40"/>
  <c r="G218" i="40"/>
  <c r="F34" i="40"/>
  <c r="F218" i="40"/>
  <c r="AA28" i="40"/>
  <c r="AA217" i="40"/>
  <c r="Z28" i="40"/>
  <c r="Z217" i="40"/>
  <c r="Y28" i="40"/>
  <c r="Y217" i="40"/>
  <c r="X28" i="40"/>
  <c r="X217" i="40"/>
  <c r="W28" i="40"/>
  <c r="W217" i="40"/>
  <c r="U28" i="40"/>
  <c r="U217" i="40"/>
  <c r="T28" i="40"/>
  <c r="T217" i="40"/>
  <c r="S28" i="40"/>
  <c r="S217" i="40"/>
  <c r="R28" i="40"/>
  <c r="R217" i="40"/>
  <c r="Q28" i="40"/>
  <c r="Q217" i="40"/>
  <c r="P28" i="40"/>
  <c r="P217" i="40"/>
  <c r="O28" i="40"/>
  <c r="O217" i="40"/>
  <c r="M28" i="40"/>
  <c r="M217" i="40"/>
  <c r="L28" i="40"/>
  <c r="L217" i="40"/>
  <c r="K28" i="40"/>
  <c r="K217" i="40"/>
  <c r="J28" i="40"/>
  <c r="J217" i="40"/>
  <c r="I28" i="40"/>
  <c r="I217" i="40"/>
  <c r="H28" i="40"/>
  <c r="H217" i="40"/>
  <c r="G28" i="40"/>
  <c r="G217" i="40"/>
  <c r="F28" i="40"/>
  <c r="F217" i="40"/>
  <c r="AA22" i="40"/>
  <c r="AA216" i="40"/>
  <c r="Z22" i="40"/>
  <c r="Z216" i="40"/>
  <c r="Y22" i="40"/>
  <c r="Y216" i="40"/>
  <c r="X22" i="40"/>
  <c r="X216" i="40"/>
  <c r="W22" i="40"/>
  <c r="W216" i="40"/>
  <c r="R22" i="40"/>
  <c r="R216" i="40"/>
  <c r="Q22" i="40"/>
  <c r="Q216" i="40"/>
  <c r="P22" i="40"/>
  <c r="P216" i="40"/>
  <c r="N22" i="40"/>
  <c r="N216" i="40"/>
  <c r="M22" i="40"/>
  <c r="M216" i="40"/>
  <c r="L22" i="40"/>
  <c r="L216" i="40"/>
  <c r="K22" i="40"/>
  <c r="K216" i="40"/>
  <c r="J22" i="40"/>
  <c r="J216" i="40"/>
  <c r="I22" i="40"/>
  <c r="I216" i="40"/>
  <c r="H22" i="40"/>
  <c r="H216" i="40"/>
  <c r="G22" i="40"/>
  <c r="G216" i="40"/>
  <c r="F22" i="40"/>
  <c r="F216" i="40"/>
  <c r="AA16" i="40"/>
  <c r="AA215" i="40"/>
  <c r="Z16" i="40"/>
  <c r="Z215" i="40"/>
  <c r="Y16" i="40"/>
  <c r="Y215" i="40"/>
  <c r="X16" i="40"/>
  <c r="X215" i="40"/>
  <c r="W16" i="40"/>
  <c r="W215" i="40"/>
  <c r="V16" i="40"/>
  <c r="V215" i="40"/>
  <c r="U16" i="40"/>
  <c r="U215" i="40"/>
  <c r="L16" i="40"/>
  <c r="L215" i="40"/>
  <c r="K16" i="40"/>
  <c r="K215" i="40"/>
  <c r="J16" i="40"/>
  <c r="J215" i="40"/>
  <c r="I16" i="40"/>
  <c r="I215" i="40"/>
  <c r="H16" i="40"/>
  <c r="H215" i="40"/>
  <c r="G16" i="40"/>
  <c r="G215" i="40"/>
  <c r="F16" i="40"/>
  <c r="F215" i="40"/>
  <c r="AA10" i="40"/>
  <c r="AA214" i="40"/>
  <c r="Z10" i="40"/>
  <c r="Z214" i="40"/>
  <c r="Y10" i="40"/>
  <c r="Y214" i="40"/>
  <c r="X10" i="40"/>
  <c r="X214" i="40"/>
  <c r="W10" i="40"/>
  <c r="W214" i="40"/>
  <c r="V10" i="40"/>
  <c r="V214" i="40"/>
  <c r="U10" i="40"/>
  <c r="U214" i="40"/>
  <c r="L10" i="40"/>
  <c r="L214" i="40"/>
  <c r="K10" i="40"/>
  <c r="K214" i="40"/>
  <c r="J10" i="40"/>
  <c r="J214" i="40"/>
  <c r="I10" i="40"/>
  <c r="I214" i="40"/>
  <c r="H10" i="40"/>
  <c r="H214" i="40"/>
  <c r="G10" i="40"/>
  <c r="G214" i="40"/>
  <c r="F10" i="40"/>
  <c r="F214" i="40"/>
  <c r="AA4" i="40"/>
  <c r="AA213" i="40"/>
  <c r="Z4" i="40"/>
  <c r="Z213" i="40"/>
  <c r="Y4" i="40"/>
  <c r="Y213" i="40"/>
  <c r="X4" i="40"/>
  <c r="X213" i="40"/>
  <c r="W4" i="40"/>
  <c r="W213" i="40"/>
  <c r="V4" i="40"/>
  <c r="V213" i="40"/>
  <c r="M4" i="40"/>
  <c r="M213" i="40"/>
  <c r="L4" i="40"/>
  <c r="L213" i="40"/>
  <c r="K4" i="40"/>
  <c r="K213" i="40"/>
  <c r="J4" i="40"/>
  <c r="J213" i="40"/>
  <c r="I4" i="40"/>
  <c r="I213" i="40"/>
  <c r="H4" i="40"/>
  <c r="H213" i="40"/>
  <c r="G4" i="40"/>
  <c r="G213" i="40"/>
  <c r="F4" i="40"/>
  <c r="F213" i="40"/>
  <c r="E12" i="40"/>
  <c r="E18" i="40"/>
  <c r="E24" i="40"/>
  <c r="E30" i="40"/>
  <c r="E36" i="40"/>
  <c r="E42" i="40"/>
  <c r="E48" i="40"/>
  <c r="E54" i="40"/>
  <c r="E60" i="40"/>
  <c r="E66" i="40"/>
  <c r="E13" i="40"/>
  <c r="E19" i="40"/>
  <c r="E25" i="40"/>
  <c r="E31" i="40"/>
  <c r="E37" i="40"/>
  <c r="E43" i="40"/>
  <c r="E49" i="40"/>
  <c r="E55" i="40"/>
  <c r="E61" i="40"/>
  <c r="E67" i="40"/>
  <c r="E14" i="40"/>
  <c r="E20" i="40"/>
  <c r="E26" i="40"/>
  <c r="E32" i="40"/>
  <c r="E38" i="40"/>
  <c r="E44" i="40"/>
  <c r="E50" i="40"/>
  <c r="E56" i="40"/>
  <c r="E62" i="40"/>
  <c r="E68" i="40"/>
  <c r="E15" i="40"/>
  <c r="E21" i="40"/>
  <c r="E27" i="40"/>
  <c r="E33" i="40"/>
  <c r="E39" i="40"/>
  <c r="E45" i="40"/>
  <c r="E51" i="40"/>
  <c r="E57" i="40"/>
  <c r="E63" i="40"/>
  <c r="E69" i="40"/>
  <c r="E6" i="40"/>
  <c r="E7" i="40"/>
  <c r="E8" i="40"/>
  <c r="E9" i="40"/>
  <c r="D96" i="41"/>
  <c r="D100" i="41"/>
  <c r="D215" i="40"/>
  <c r="D223" i="40"/>
  <c r="D101" i="41"/>
  <c r="D103" i="41"/>
  <c r="D105" i="41"/>
  <c r="AH219" i="40"/>
  <c r="D102" i="41"/>
  <c r="D99" i="41"/>
  <c r="D104" i="41"/>
  <c r="D98" i="41"/>
  <c r="D95" i="41"/>
  <c r="AH217" i="40"/>
  <c r="D218" i="40"/>
  <c r="D97" i="41"/>
  <c r="AH216" i="40"/>
  <c r="AH220" i="40"/>
  <c r="D216" i="40"/>
  <c r="D219" i="40"/>
  <c r="D214" i="40"/>
  <c r="D220" i="40"/>
  <c r="D213" i="40"/>
  <c r="D222" i="40"/>
  <c r="D221" i="40"/>
  <c r="D217" i="40"/>
  <c r="O97" i="41"/>
  <c r="O123" i="41"/>
  <c r="AH8" i="41"/>
  <c r="AI9" i="41"/>
  <c r="O99" i="41"/>
  <c r="O125" i="41"/>
  <c r="AH12" i="41"/>
  <c r="AI13" i="41"/>
  <c r="O101" i="41"/>
  <c r="D127" i="41"/>
  <c r="AH16" i="41"/>
  <c r="AI17" i="41"/>
  <c r="O103" i="41"/>
  <c r="D129" i="41"/>
  <c r="AH20" i="41"/>
  <c r="AI21" i="41"/>
  <c r="O105" i="41"/>
  <c r="D131" i="41"/>
  <c r="AH24" i="41"/>
  <c r="AI25" i="41"/>
  <c r="O96" i="41"/>
  <c r="D122" i="41"/>
  <c r="AH6" i="41"/>
  <c r="AI7" i="41"/>
  <c r="O98" i="41"/>
  <c r="D124" i="41"/>
  <c r="AH10" i="41"/>
  <c r="AI11" i="41"/>
  <c r="O100" i="41"/>
  <c r="D126" i="41"/>
  <c r="AH14" i="41"/>
  <c r="AI15" i="41"/>
  <c r="O102" i="41"/>
  <c r="D128" i="41"/>
  <c r="AH18" i="41"/>
  <c r="AI19" i="41"/>
  <c r="O95" i="41"/>
  <c r="D121" i="41"/>
  <c r="AH4" i="41"/>
  <c r="AI5" i="41"/>
  <c r="O104" i="41"/>
  <c r="D130" i="41"/>
  <c r="AH22" i="41"/>
  <c r="AI23" i="41"/>
  <c r="E27" i="41"/>
  <c r="E53" i="41"/>
  <c r="E55" i="41"/>
  <c r="E111" i="40"/>
  <c r="E85" i="40"/>
  <c r="E87" i="40"/>
  <c r="E120" i="40"/>
  <c r="E80" i="40"/>
  <c r="E122" i="40"/>
  <c r="E96" i="40"/>
  <c r="E105" i="40"/>
  <c r="E127" i="40"/>
  <c r="E90" i="40"/>
  <c r="E128" i="40"/>
  <c r="E133" i="40"/>
  <c r="E79" i="40"/>
  <c r="E116" i="40"/>
  <c r="E138" i="40"/>
  <c r="E78" i="40"/>
  <c r="E99" i="40"/>
  <c r="E110" i="40"/>
  <c r="E121" i="40"/>
  <c r="E132" i="40"/>
  <c r="E84" i="40"/>
  <c r="E98" i="40"/>
  <c r="E129" i="40"/>
  <c r="E140" i="40"/>
  <c r="E92" i="40"/>
  <c r="E103" i="40"/>
  <c r="E114" i="40"/>
  <c r="E141" i="40"/>
  <c r="E93" i="40"/>
  <c r="E104" i="40"/>
  <c r="E115" i="40"/>
  <c r="E126" i="40"/>
  <c r="E123" i="40"/>
  <c r="E134" i="40"/>
  <c r="E86" i="40"/>
  <c r="E97" i="40"/>
  <c r="E108" i="40"/>
  <c r="E135" i="40"/>
  <c r="E109" i="40"/>
  <c r="E81" i="40"/>
  <c r="E117" i="40"/>
  <c r="E139" i="40"/>
  <c r="E91" i="40"/>
  <c r="E102" i="40"/>
  <c r="O222" i="40"/>
  <c r="R223" i="40"/>
  <c r="AH223" i="40"/>
  <c r="P218" i="40"/>
  <c r="AH218" i="40"/>
  <c r="AG131" i="40"/>
  <c r="AG114" i="40"/>
  <c r="AG126" i="40"/>
  <c r="AG138" i="40"/>
  <c r="AG92" i="40"/>
  <c r="AG83" i="40"/>
  <c r="AG135" i="40"/>
  <c r="AG89" i="40"/>
  <c r="AG87" i="40"/>
  <c r="AG90" i="40"/>
  <c r="AG110" i="40"/>
  <c r="AG122" i="40"/>
  <c r="AG134" i="40"/>
  <c r="AG104" i="40"/>
  <c r="AG123" i="40"/>
  <c r="AG109" i="40"/>
  <c r="AG121" i="40"/>
  <c r="AG133" i="40"/>
  <c r="AG103" i="40"/>
  <c r="AG95" i="40"/>
  <c r="AG81" i="40"/>
  <c r="AG85" i="40"/>
  <c r="AG99" i="40"/>
  <c r="AG108" i="40"/>
  <c r="AG120" i="40"/>
  <c r="AG132" i="40"/>
  <c r="AG102" i="40"/>
  <c r="AG77" i="40"/>
  <c r="AG86" i="40"/>
  <c r="AG107" i="40"/>
  <c r="AG80" i="40"/>
  <c r="AG113" i="40"/>
  <c r="AG84" i="40"/>
  <c r="AG98" i="40"/>
  <c r="AG117" i="40"/>
  <c r="AG129" i="40"/>
  <c r="AG141" i="40"/>
  <c r="AG101" i="40"/>
  <c r="AG91" i="40"/>
  <c r="AG105" i="40"/>
  <c r="AG97" i="40"/>
  <c r="AG116" i="40"/>
  <c r="AG128" i="40"/>
  <c r="AG140" i="40"/>
  <c r="AG137" i="40"/>
  <c r="AG111" i="40"/>
  <c r="AG79" i="40"/>
  <c r="AG119" i="40"/>
  <c r="AG78" i="40"/>
  <c r="AG125" i="40"/>
  <c r="AG93" i="40"/>
  <c r="AG96" i="40"/>
  <c r="AG115" i="40"/>
  <c r="AG127" i="40"/>
  <c r="AG139" i="40"/>
  <c r="D111" i="41"/>
  <c r="D115" i="41"/>
  <c r="D110" i="41"/>
  <c r="D114" i="41"/>
  <c r="D118" i="41"/>
  <c r="D113" i="41"/>
  <c r="D117" i="41"/>
  <c r="D112" i="41"/>
  <c r="D116" i="41"/>
  <c r="D109" i="41"/>
  <c r="D108" i="41"/>
  <c r="X121" i="41"/>
  <c r="P121" i="41"/>
  <c r="T122" i="41"/>
  <c r="F123" i="41"/>
  <c r="N123" i="41"/>
  <c r="V122" i="41"/>
  <c r="Z122" i="41"/>
  <c r="L123" i="41"/>
  <c r="Y121" i="41"/>
  <c r="Q121" i="41"/>
  <c r="I121" i="41"/>
  <c r="H121" i="41"/>
  <c r="H123" i="41"/>
  <c r="X123" i="41"/>
  <c r="J124" i="41"/>
  <c r="R124" i="41"/>
  <c r="K122" i="41"/>
  <c r="L122" i="41"/>
  <c r="V123" i="41"/>
  <c r="H124" i="41"/>
  <c r="P124" i="41"/>
  <c r="J125" i="41"/>
  <c r="R125" i="41"/>
  <c r="Z125" i="41"/>
  <c r="L126" i="41"/>
  <c r="T126" i="41"/>
  <c r="F127" i="41"/>
  <c r="N127" i="41"/>
  <c r="V127" i="41"/>
  <c r="H128" i="41"/>
  <c r="P128" i="41"/>
  <c r="X128" i="41"/>
  <c r="J129" i="41"/>
  <c r="R129" i="41"/>
  <c r="Z129" i="41"/>
  <c r="L130" i="41"/>
  <c r="F131" i="41"/>
  <c r="W121" i="41"/>
  <c r="P123" i="41"/>
  <c r="X122" i="41"/>
  <c r="J123" i="41"/>
  <c r="R123" i="41"/>
  <c r="Z121" i="41"/>
  <c r="R121" i="41"/>
  <c r="J121" i="41"/>
  <c r="J122" i="41"/>
  <c r="R122" i="41"/>
  <c r="T123" i="41"/>
  <c r="F124" i="41"/>
  <c r="N124" i="41"/>
  <c r="V124" i="41"/>
  <c r="H125" i="41"/>
  <c r="P125" i="41"/>
  <c r="X125" i="41"/>
  <c r="J126" i="41"/>
  <c r="R126" i="41"/>
  <c r="Z126" i="41"/>
  <c r="L127" i="41"/>
  <c r="T127" i="41"/>
  <c r="F128" i="41"/>
  <c r="N128" i="41"/>
  <c r="V128" i="41"/>
  <c r="H129" i="41"/>
  <c r="P129" i="41"/>
  <c r="X129" i="41"/>
  <c r="J130" i="41"/>
  <c r="R130" i="41"/>
  <c r="Z130" i="41"/>
  <c r="L131" i="41"/>
  <c r="T131" i="41"/>
  <c r="S122" i="41"/>
  <c r="AA122" i="41"/>
  <c r="M123" i="41"/>
  <c r="U123" i="41"/>
  <c r="G124" i="41"/>
  <c r="W124" i="41"/>
  <c r="I125" i="41"/>
  <c r="Q125" i="41"/>
  <c r="Y125" i="41"/>
  <c r="K126" i="41"/>
  <c r="S126" i="41"/>
  <c r="AA126" i="41"/>
  <c r="M127" i="41"/>
  <c r="U127" i="41"/>
  <c r="G128" i="41"/>
  <c r="W128" i="41"/>
  <c r="I129" i="41"/>
  <c r="Q129" i="41"/>
  <c r="Y129" i="41"/>
  <c r="K130" i="41"/>
  <c r="S130" i="41"/>
  <c r="AA130" i="41"/>
  <c r="M131" i="41"/>
  <c r="U131" i="41"/>
  <c r="N131" i="41"/>
  <c r="V131" i="41"/>
  <c r="T130" i="41"/>
  <c r="G121" i="41"/>
  <c r="M122" i="41"/>
  <c r="U122" i="41"/>
  <c r="G123" i="41"/>
  <c r="W123" i="41"/>
  <c r="I124" i="41"/>
  <c r="Q124" i="41"/>
  <c r="Y124" i="41"/>
  <c r="K125" i="41"/>
  <c r="S125" i="41"/>
  <c r="AA125" i="41"/>
  <c r="M126" i="41"/>
  <c r="U126" i="41"/>
  <c r="G127" i="41"/>
  <c r="W127" i="41"/>
  <c r="I128" i="41"/>
  <c r="Q128" i="41"/>
  <c r="Y128" i="41"/>
  <c r="K129" i="41"/>
  <c r="S129" i="41"/>
  <c r="AA129" i="41"/>
  <c r="M130" i="41"/>
  <c r="U130" i="41"/>
  <c r="G131" i="41"/>
  <c r="O131" i="41"/>
  <c r="W131" i="41"/>
  <c r="AB219" i="40"/>
  <c r="V121" i="41"/>
  <c r="N121" i="41"/>
  <c r="F122" i="41"/>
  <c r="N122" i="41"/>
  <c r="Z124" i="41"/>
  <c r="L125" i="41"/>
  <c r="T125" i="41"/>
  <c r="F126" i="41"/>
  <c r="N126" i="41"/>
  <c r="V126" i="41"/>
  <c r="H127" i="41"/>
  <c r="P127" i="41"/>
  <c r="X127" i="41"/>
  <c r="J128" i="41"/>
  <c r="R128" i="41"/>
  <c r="Z128" i="41"/>
  <c r="L129" i="41"/>
  <c r="T129" i="41"/>
  <c r="F130" i="41"/>
  <c r="N130" i="41"/>
  <c r="V130" i="41"/>
  <c r="H131" i="41"/>
  <c r="P131" i="41"/>
  <c r="X131" i="41"/>
  <c r="X124" i="41"/>
  <c r="U121" i="41"/>
  <c r="M121" i="41"/>
  <c r="G122" i="41"/>
  <c r="W122" i="41"/>
  <c r="I123" i="41"/>
  <c r="Q123" i="41"/>
  <c r="Y123" i="41"/>
  <c r="K124" i="41"/>
  <c r="S124" i="41"/>
  <c r="AA124" i="41"/>
  <c r="M125" i="41"/>
  <c r="U125" i="41"/>
  <c r="G126" i="41"/>
  <c r="W126" i="41"/>
  <c r="I127" i="41"/>
  <c r="Q127" i="41"/>
  <c r="Y127" i="41"/>
  <c r="K128" i="41"/>
  <c r="S128" i="41"/>
  <c r="AA128" i="41"/>
  <c r="M129" i="41"/>
  <c r="U129" i="41"/>
  <c r="G130" i="41"/>
  <c r="O130" i="41"/>
  <c r="W130" i="41"/>
  <c r="I131" i="41"/>
  <c r="Q131" i="41"/>
  <c r="Y131" i="41"/>
  <c r="AB216" i="40"/>
  <c r="AB220" i="40"/>
  <c r="T121" i="41"/>
  <c r="L121" i="41"/>
  <c r="H122" i="41"/>
  <c r="P122" i="41"/>
  <c r="Z123" i="41"/>
  <c r="L124" i="41"/>
  <c r="T124" i="41"/>
  <c r="F125" i="41"/>
  <c r="N125" i="41"/>
  <c r="V125" i="41"/>
  <c r="H126" i="41"/>
  <c r="P126" i="41"/>
  <c r="X126" i="41"/>
  <c r="J127" i="41"/>
  <c r="R127" i="41"/>
  <c r="Z127" i="41"/>
  <c r="L128" i="41"/>
  <c r="T128" i="41"/>
  <c r="F129" i="41"/>
  <c r="N129" i="41"/>
  <c r="V129" i="41"/>
  <c r="H130" i="41"/>
  <c r="P130" i="41"/>
  <c r="X130" i="41"/>
  <c r="J131" i="41"/>
  <c r="R131" i="41"/>
  <c r="Z131" i="41"/>
  <c r="AB217" i="40"/>
  <c r="AA121" i="41"/>
  <c r="S121" i="41"/>
  <c r="K121" i="41"/>
  <c r="I122" i="41"/>
  <c r="Q122" i="41"/>
  <c r="Y122" i="41"/>
  <c r="K123" i="41"/>
  <c r="S123" i="41"/>
  <c r="AA123" i="41"/>
  <c r="M124" i="41"/>
  <c r="U124" i="41"/>
  <c r="G125" i="41"/>
  <c r="W125" i="41"/>
  <c r="I126" i="41"/>
  <c r="Q126" i="41"/>
  <c r="Y126" i="41"/>
  <c r="K127" i="41"/>
  <c r="S127" i="41"/>
  <c r="AA127" i="41"/>
  <c r="M128" i="41"/>
  <c r="U128" i="41"/>
  <c r="G129" i="41"/>
  <c r="W129" i="41"/>
  <c r="I130" i="41"/>
  <c r="Q130" i="41"/>
  <c r="Y130" i="41"/>
  <c r="K131" i="41"/>
  <c r="S131" i="41"/>
  <c r="AA131" i="41"/>
  <c r="F121" i="41"/>
  <c r="S208" i="40"/>
  <c r="X207" i="40"/>
  <c r="H207" i="40"/>
  <c r="M206" i="40"/>
  <c r="W204" i="40"/>
  <c r="G204" i="40"/>
  <c r="AA208" i="40"/>
  <c r="K208" i="40"/>
  <c r="P207" i="40"/>
  <c r="Z205" i="40"/>
  <c r="J205" i="40"/>
  <c r="O204" i="40"/>
  <c r="R205" i="40"/>
  <c r="U206" i="40"/>
  <c r="L206" i="40"/>
  <c r="V204" i="40"/>
  <c r="Z208" i="40"/>
  <c r="W207" i="40"/>
  <c r="T206" i="40"/>
  <c r="I205" i="40"/>
  <c r="Y208" i="40"/>
  <c r="Q208" i="40"/>
  <c r="I208" i="40"/>
  <c r="V207" i="40"/>
  <c r="N207" i="40"/>
  <c r="AA206" i="40"/>
  <c r="S206" i="40"/>
  <c r="K206" i="40"/>
  <c r="X205" i="40"/>
  <c r="P205" i="40"/>
  <c r="H205" i="40"/>
  <c r="U204" i="40"/>
  <c r="M204" i="40"/>
  <c r="R208" i="40"/>
  <c r="O207" i="40"/>
  <c r="Y205" i="40"/>
  <c r="N204" i="40"/>
  <c r="X208" i="40"/>
  <c r="H208" i="40"/>
  <c r="M207" i="40"/>
  <c r="Z206" i="40"/>
  <c r="R206" i="40"/>
  <c r="J206" i="40"/>
  <c r="W205" i="40"/>
  <c r="O205" i="40"/>
  <c r="G205" i="40"/>
  <c r="T204" i="40"/>
  <c r="L204" i="40"/>
  <c r="J208" i="40"/>
  <c r="G207" i="40"/>
  <c r="Q205" i="40"/>
  <c r="F204" i="40"/>
  <c r="P208" i="40"/>
  <c r="U207" i="40"/>
  <c r="F208" i="40"/>
  <c r="W208" i="40"/>
  <c r="O208" i="40"/>
  <c r="G208" i="40"/>
  <c r="T207" i="40"/>
  <c r="L207" i="40"/>
  <c r="Y206" i="40"/>
  <c r="Q206" i="40"/>
  <c r="I206" i="40"/>
  <c r="V205" i="40"/>
  <c r="N205" i="40"/>
  <c r="AA204" i="40"/>
  <c r="S204" i="40"/>
  <c r="K204" i="40"/>
  <c r="V208" i="40"/>
  <c r="S207" i="40"/>
  <c r="H206" i="40"/>
  <c r="F207" i="40"/>
  <c r="AA207" i="40"/>
  <c r="X206" i="40"/>
  <c r="U205" i="40"/>
  <c r="Z204" i="40"/>
  <c r="R204" i="40"/>
  <c r="F206" i="40"/>
  <c r="U208" i="40"/>
  <c r="M208" i="40"/>
  <c r="Z207" i="40"/>
  <c r="R207" i="40"/>
  <c r="J207" i="40"/>
  <c r="W206" i="40"/>
  <c r="O206" i="40"/>
  <c r="G206" i="40"/>
  <c r="T205" i="40"/>
  <c r="L205" i="40"/>
  <c r="Y204" i="40"/>
  <c r="Q204" i="40"/>
  <c r="I204" i="40"/>
  <c r="N208" i="40"/>
  <c r="K207" i="40"/>
  <c r="P206" i="40"/>
  <c r="M205" i="40"/>
  <c r="J204" i="40"/>
  <c r="F205" i="40"/>
  <c r="T208" i="40"/>
  <c r="L208" i="40"/>
  <c r="Y207" i="40"/>
  <c r="Q207" i="40"/>
  <c r="I207" i="40"/>
  <c r="V206" i="40"/>
  <c r="N206" i="40"/>
  <c r="AA205" i="40"/>
  <c r="S205" i="40"/>
  <c r="K205" i="40"/>
  <c r="X204" i="40"/>
  <c r="P204" i="40"/>
  <c r="H204" i="40"/>
  <c r="E53" i="40"/>
  <c r="N190" i="40"/>
  <c r="N184" i="40"/>
  <c r="E47" i="40"/>
  <c r="M190" i="40"/>
  <c r="M184" i="40"/>
  <c r="F190" i="40"/>
  <c r="F184" i="40"/>
  <c r="E41" i="40"/>
  <c r="L190" i="40"/>
  <c r="L184" i="40"/>
  <c r="E11" i="40"/>
  <c r="G190" i="40"/>
  <c r="G184" i="40"/>
  <c r="E35" i="40"/>
  <c r="K190" i="40"/>
  <c r="K184" i="40"/>
  <c r="E29" i="40"/>
  <c r="J190" i="40"/>
  <c r="J184" i="40"/>
  <c r="E59" i="40"/>
  <c r="O190" i="40"/>
  <c r="O184" i="40"/>
  <c r="E23" i="40"/>
  <c r="I190" i="40"/>
  <c r="I184" i="40"/>
  <c r="E65" i="40"/>
  <c r="P190" i="40"/>
  <c r="P184" i="40"/>
  <c r="E17" i="40"/>
  <c r="H190" i="40"/>
  <c r="H184" i="40"/>
  <c r="P82" i="40"/>
  <c r="P227" i="40"/>
  <c r="H82" i="40"/>
  <c r="H227" i="40"/>
  <c r="H240" i="40"/>
  <c r="Z106" i="40"/>
  <c r="Z231" i="40"/>
  <c r="Z244" i="40"/>
  <c r="R106" i="40"/>
  <c r="R231" i="40"/>
  <c r="R244" i="40"/>
  <c r="J106" i="40"/>
  <c r="J231" i="40"/>
  <c r="J244" i="40"/>
  <c r="R82" i="40"/>
  <c r="R227" i="40"/>
  <c r="J82" i="40"/>
  <c r="J227" i="40"/>
  <c r="J240" i="40"/>
  <c r="W82" i="40"/>
  <c r="W227" i="40"/>
  <c r="W240" i="40"/>
  <c r="O82" i="40"/>
  <c r="O227" i="40"/>
  <c r="G82" i="40"/>
  <c r="G227" i="40"/>
  <c r="G240" i="40"/>
  <c r="T82" i="40"/>
  <c r="T227" i="40"/>
  <c r="L82" i="40"/>
  <c r="L227" i="40"/>
  <c r="L240" i="40"/>
  <c r="Y82" i="40"/>
  <c r="Y227" i="40"/>
  <c r="Y240" i="40"/>
  <c r="Q82" i="40"/>
  <c r="Q227" i="40"/>
  <c r="I82" i="40"/>
  <c r="I227" i="40"/>
  <c r="I240" i="40"/>
  <c r="V82" i="40"/>
  <c r="V227" i="40"/>
  <c r="V240" i="40"/>
  <c r="N82" i="40"/>
  <c r="N227" i="40"/>
  <c r="W88" i="40"/>
  <c r="W228" i="40"/>
  <c r="W241" i="40"/>
  <c r="O88" i="40"/>
  <c r="O228" i="40"/>
  <c r="G88" i="40"/>
  <c r="G228" i="40"/>
  <c r="G241" i="40"/>
  <c r="T88" i="40"/>
  <c r="T228" i="40"/>
  <c r="L88" i="40"/>
  <c r="L228" i="40"/>
  <c r="L241" i="40"/>
  <c r="Q88" i="40"/>
  <c r="Q228" i="40"/>
  <c r="I88" i="40"/>
  <c r="I228" i="40"/>
  <c r="I241" i="40"/>
  <c r="T94" i="40"/>
  <c r="T229" i="40"/>
  <c r="T242" i="40"/>
  <c r="L94" i="40"/>
  <c r="L229" i="40"/>
  <c r="L242" i="40"/>
  <c r="Z136" i="40"/>
  <c r="Z236" i="40"/>
  <c r="Z249" i="40"/>
  <c r="V136" i="40"/>
  <c r="V236" i="40"/>
  <c r="V249" i="40"/>
  <c r="N136" i="40"/>
  <c r="N236" i="40"/>
  <c r="N249" i="40"/>
  <c r="T118" i="40"/>
  <c r="T233" i="40"/>
  <c r="T246" i="40"/>
  <c r="L118" i="40"/>
  <c r="L233" i="40"/>
  <c r="L246" i="40"/>
  <c r="Y118" i="40"/>
  <c r="Y233" i="40"/>
  <c r="Y246" i="40"/>
  <c r="Q118" i="40"/>
  <c r="Q233" i="40"/>
  <c r="Q246" i="40"/>
  <c r="I118" i="40"/>
  <c r="I233" i="40"/>
  <c r="I246" i="40"/>
  <c r="Z112" i="40"/>
  <c r="Z232" i="40"/>
  <c r="Z245" i="40"/>
  <c r="R112" i="40"/>
  <c r="R232" i="40"/>
  <c r="R245" i="40"/>
  <c r="T100" i="40"/>
  <c r="T230" i="40"/>
  <c r="T243" i="40"/>
  <c r="L100" i="40"/>
  <c r="L230" i="40"/>
  <c r="L243" i="40"/>
  <c r="U82" i="40"/>
  <c r="U227" i="40"/>
  <c r="U240" i="40"/>
  <c r="U88" i="40"/>
  <c r="U228" i="40"/>
  <c r="U241" i="40"/>
  <c r="M88" i="40"/>
  <c r="M228" i="40"/>
  <c r="X106" i="40"/>
  <c r="X231" i="40"/>
  <c r="X244" i="40"/>
  <c r="P106" i="40"/>
  <c r="P231" i="40"/>
  <c r="H106" i="40"/>
  <c r="H231" i="40"/>
  <c r="H244" i="40"/>
  <c r="V124" i="40"/>
  <c r="V234" i="40"/>
  <c r="N124" i="40"/>
  <c r="N234" i="40"/>
  <c r="N247" i="40"/>
  <c r="R136" i="40"/>
  <c r="R236" i="40"/>
  <c r="J112" i="40"/>
  <c r="J232" i="40"/>
  <c r="J245" i="40"/>
  <c r="V100" i="40"/>
  <c r="V230" i="40"/>
  <c r="V243" i="40"/>
  <c r="N100" i="40"/>
  <c r="N230" i="40"/>
  <c r="N243" i="40"/>
  <c r="X82" i="40"/>
  <c r="X227" i="40"/>
  <c r="X240" i="40"/>
  <c r="M82" i="40"/>
  <c r="M227" i="40"/>
  <c r="J136" i="40"/>
  <c r="J236" i="40"/>
  <c r="J249" i="40"/>
  <c r="X130" i="40"/>
  <c r="X235" i="40"/>
  <c r="X248" i="40"/>
  <c r="P130" i="40"/>
  <c r="P235" i="40"/>
  <c r="P248" i="40"/>
  <c r="H130" i="40"/>
  <c r="H235" i="40"/>
  <c r="H248" i="40"/>
  <c r="V118" i="40"/>
  <c r="V233" i="40"/>
  <c r="V246" i="40"/>
  <c r="N118" i="40"/>
  <c r="N233" i="40"/>
  <c r="N246" i="40"/>
  <c r="AA82" i="40"/>
  <c r="AA227" i="40"/>
  <c r="AA240" i="40"/>
  <c r="S82" i="40"/>
  <c r="S227" i="40"/>
  <c r="K82" i="40"/>
  <c r="K227" i="40"/>
  <c r="K240" i="40"/>
  <c r="AA88" i="40"/>
  <c r="AA228" i="40"/>
  <c r="AA241" i="40"/>
  <c r="S88" i="40"/>
  <c r="S228" i="40"/>
  <c r="K88" i="40"/>
  <c r="K228" i="40"/>
  <c r="K241" i="40"/>
  <c r="Z88" i="40"/>
  <c r="Z228" i="40"/>
  <c r="Z241" i="40"/>
  <c r="U94" i="40"/>
  <c r="U229" i="40"/>
  <c r="U242" i="40"/>
  <c r="M94" i="40"/>
  <c r="M229" i="40"/>
  <c r="M242" i="40"/>
  <c r="Z94" i="40"/>
  <c r="Z229" i="40"/>
  <c r="Z242" i="40"/>
  <c r="R94" i="40"/>
  <c r="R229" i="40"/>
  <c r="R242" i="40"/>
  <c r="J94" i="40"/>
  <c r="J229" i="40"/>
  <c r="J242" i="40"/>
  <c r="W94" i="40"/>
  <c r="W229" i="40"/>
  <c r="W242" i="40"/>
  <c r="O94" i="40"/>
  <c r="O229" i="40"/>
  <c r="O242" i="40"/>
  <c r="U136" i="40"/>
  <c r="U236" i="40"/>
  <c r="U249" i="40"/>
  <c r="M136" i="40"/>
  <c r="M236" i="40"/>
  <c r="M249" i="40"/>
  <c r="Y130" i="40"/>
  <c r="Y235" i="40"/>
  <c r="Y248" i="40"/>
  <c r="Q130" i="40"/>
  <c r="Q235" i="40"/>
  <c r="Q248" i="40"/>
  <c r="I130" i="40"/>
  <c r="I235" i="40"/>
  <c r="I248" i="40"/>
  <c r="U124" i="40"/>
  <c r="U234" i="40"/>
  <c r="U247" i="40"/>
  <c r="M124" i="40"/>
  <c r="M234" i="40"/>
  <c r="M247" i="40"/>
  <c r="X118" i="40"/>
  <c r="X233" i="40"/>
  <c r="X246" i="40"/>
  <c r="P118" i="40"/>
  <c r="P233" i="40"/>
  <c r="P246" i="40"/>
  <c r="H118" i="40"/>
  <c r="H233" i="40"/>
  <c r="H246" i="40"/>
  <c r="AA112" i="40"/>
  <c r="AA232" i="40"/>
  <c r="AA245" i="40"/>
  <c r="S112" i="40"/>
  <c r="S232" i="40"/>
  <c r="S245" i="40"/>
  <c r="K112" i="40"/>
  <c r="K232" i="40"/>
  <c r="K245" i="40"/>
  <c r="W106" i="40"/>
  <c r="W231" i="40"/>
  <c r="W244" i="40"/>
  <c r="O106" i="40"/>
  <c r="O231" i="40"/>
  <c r="O244" i="40"/>
  <c r="G106" i="40"/>
  <c r="G231" i="40"/>
  <c r="G244" i="40"/>
  <c r="AA100" i="40"/>
  <c r="AA230" i="40"/>
  <c r="AA243" i="40"/>
  <c r="S100" i="40"/>
  <c r="S230" i="40"/>
  <c r="S243" i="40"/>
  <c r="K100" i="40"/>
  <c r="K230" i="40"/>
  <c r="K243" i="40"/>
  <c r="G94" i="40"/>
  <c r="G229" i="40"/>
  <c r="G242" i="40"/>
  <c r="Y94" i="40"/>
  <c r="Y229" i="40"/>
  <c r="Y242" i="40"/>
  <c r="Q94" i="40"/>
  <c r="Q229" i="40"/>
  <c r="Q242" i="40"/>
  <c r="I94" i="40"/>
  <c r="I229" i="40"/>
  <c r="I242" i="40"/>
  <c r="V94" i="40"/>
  <c r="V229" i="40"/>
  <c r="V242" i="40"/>
  <c r="N94" i="40"/>
  <c r="N229" i="40"/>
  <c r="N242" i="40"/>
  <c r="X124" i="40"/>
  <c r="X234" i="40"/>
  <c r="X247" i="40"/>
  <c r="P124" i="40"/>
  <c r="P234" i="40"/>
  <c r="P247" i="40"/>
  <c r="H124" i="40"/>
  <c r="H234" i="40"/>
  <c r="H247" i="40"/>
  <c r="T124" i="40"/>
  <c r="T234" i="40"/>
  <c r="T247" i="40"/>
  <c r="L124" i="40"/>
  <c r="L234" i="40"/>
  <c r="L247" i="40"/>
  <c r="W118" i="40"/>
  <c r="W233" i="40"/>
  <c r="W246" i="40"/>
  <c r="O118" i="40"/>
  <c r="O233" i="40"/>
  <c r="O246" i="40"/>
  <c r="G118" i="40"/>
  <c r="G233" i="40"/>
  <c r="G246" i="40"/>
  <c r="V106" i="40"/>
  <c r="V231" i="40"/>
  <c r="V244" i="40"/>
  <c r="N106" i="40"/>
  <c r="N231" i="40"/>
  <c r="N244" i="40"/>
  <c r="Z100" i="40"/>
  <c r="Z230" i="40"/>
  <c r="Z243" i="40"/>
  <c r="R100" i="40"/>
  <c r="R230" i="40"/>
  <c r="R243" i="40"/>
  <c r="J100" i="40"/>
  <c r="J230" i="40"/>
  <c r="J243" i="40"/>
  <c r="AA94" i="40"/>
  <c r="AA229" i="40"/>
  <c r="AA242" i="40"/>
  <c r="S94" i="40"/>
  <c r="S229" i="40"/>
  <c r="S242" i="40"/>
  <c r="K94" i="40"/>
  <c r="K229" i="40"/>
  <c r="K242" i="40"/>
  <c r="X94" i="40"/>
  <c r="X229" i="40"/>
  <c r="X242" i="40"/>
  <c r="P94" i="40"/>
  <c r="P229" i="40"/>
  <c r="P242" i="40"/>
  <c r="H94" i="40"/>
  <c r="H229" i="40"/>
  <c r="H242" i="40"/>
  <c r="AA136" i="40"/>
  <c r="AA236" i="40"/>
  <c r="AA249" i="40"/>
  <c r="S136" i="40"/>
  <c r="S236" i="40"/>
  <c r="S249" i="40"/>
  <c r="K136" i="40"/>
  <c r="K236" i="40"/>
  <c r="K249" i="40"/>
  <c r="W130" i="40"/>
  <c r="W235" i="40"/>
  <c r="W248" i="40"/>
  <c r="O130" i="40"/>
  <c r="O235" i="40"/>
  <c r="O248" i="40"/>
  <c r="G130" i="40"/>
  <c r="G235" i="40"/>
  <c r="G248" i="40"/>
  <c r="AA124" i="40"/>
  <c r="AA234" i="40"/>
  <c r="AA247" i="40"/>
  <c r="S124" i="40"/>
  <c r="S234" i="40"/>
  <c r="S247" i="40"/>
  <c r="K124" i="40"/>
  <c r="K234" i="40"/>
  <c r="K247" i="40"/>
  <c r="Y112" i="40"/>
  <c r="Y232" i="40"/>
  <c r="Y245" i="40"/>
  <c r="Q112" i="40"/>
  <c r="Q232" i="40"/>
  <c r="Q245" i="40"/>
  <c r="I112" i="40"/>
  <c r="I232" i="40"/>
  <c r="I245" i="40"/>
  <c r="U106" i="40"/>
  <c r="U231" i="40"/>
  <c r="U244" i="40"/>
  <c r="M106" i="40"/>
  <c r="M231" i="40"/>
  <c r="M244" i="40"/>
  <c r="Y100" i="40"/>
  <c r="Y230" i="40"/>
  <c r="Y243" i="40"/>
  <c r="Q100" i="40"/>
  <c r="Q230" i="40"/>
  <c r="Q243" i="40"/>
  <c r="I100" i="40"/>
  <c r="I230" i="40"/>
  <c r="I243" i="40"/>
  <c r="E71" i="40"/>
  <c r="Z82" i="40"/>
  <c r="Z227" i="40"/>
  <c r="Z240" i="40"/>
  <c r="X88" i="40"/>
  <c r="X228" i="40"/>
  <c r="X241" i="40"/>
  <c r="P88" i="40"/>
  <c r="P228" i="40"/>
  <c r="H88" i="40"/>
  <c r="H228" i="40"/>
  <c r="H241" i="40"/>
  <c r="R88" i="40"/>
  <c r="R228" i="40"/>
  <c r="J88" i="40"/>
  <c r="J228" i="40"/>
  <c r="J241" i="40"/>
  <c r="Z130" i="40"/>
  <c r="Z235" i="40"/>
  <c r="Z248" i="40"/>
  <c r="R130" i="40"/>
  <c r="R235" i="40"/>
  <c r="R248" i="40"/>
  <c r="J130" i="40"/>
  <c r="J235" i="40"/>
  <c r="J248" i="40"/>
  <c r="V130" i="40"/>
  <c r="V235" i="40"/>
  <c r="V248" i="40"/>
  <c r="N130" i="40"/>
  <c r="N235" i="40"/>
  <c r="N248" i="40"/>
  <c r="Z124" i="40"/>
  <c r="Z234" i="40"/>
  <c r="Z247" i="40"/>
  <c r="R124" i="40"/>
  <c r="R234" i="40"/>
  <c r="R247" i="40"/>
  <c r="J124" i="40"/>
  <c r="J234" i="40"/>
  <c r="J247" i="40"/>
  <c r="U118" i="40"/>
  <c r="U233" i="40"/>
  <c r="U246" i="40"/>
  <c r="M118" i="40"/>
  <c r="M233" i="40"/>
  <c r="M246" i="40"/>
  <c r="T112" i="40"/>
  <c r="T232" i="40"/>
  <c r="T245" i="40"/>
  <c r="L112" i="40"/>
  <c r="L232" i="40"/>
  <c r="L245" i="40"/>
  <c r="X112" i="40"/>
  <c r="X232" i="40"/>
  <c r="X245" i="40"/>
  <c r="P112" i="40"/>
  <c r="P232" i="40"/>
  <c r="P245" i="40"/>
  <c r="H112" i="40"/>
  <c r="H232" i="40"/>
  <c r="H245" i="40"/>
  <c r="T106" i="40"/>
  <c r="T231" i="40"/>
  <c r="T244" i="40"/>
  <c r="L106" i="40"/>
  <c r="L231" i="40"/>
  <c r="L244" i="40"/>
  <c r="X100" i="40"/>
  <c r="X230" i="40"/>
  <c r="X243" i="40"/>
  <c r="P100" i="40"/>
  <c r="P230" i="40"/>
  <c r="P243" i="40"/>
  <c r="H100" i="40"/>
  <c r="H230" i="40"/>
  <c r="H243" i="40"/>
  <c r="Y88" i="40"/>
  <c r="Y228" i="40"/>
  <c r="Y241" i="40"/>
  <c r="V88" i="40"/>
  <c r="V228" i="40"/>
  <c r="V241" i="40"/>
  <c r="N88" i="40"/>
  <c r="N228" i="40"/>
  <c r="Y136" i="40"/>
  <c r="Y236" i="40"/>
  <c r="Y249" i="40"/>
  <c r="Q136" i="40"/>
  <c r="Q236" i="40"/>
  <c r="Q249" i="40"/>
  <c r="I136" i="40"/>
  <c r="I236" i="40"/>
  <c r="I249" i="40"/>
  <c r="U130" i="40"/>
  <c r="U235" i="40"/>
  <c r="U248" i="40"/>
  <c r="M130" i="40"/>
  <c r="M235" i="40"/>
  <c r="M248" i="40"/>
  <c r="Y124" i="40"/>
  <c r="Y234" i="40"/>
  <c r="Y247" i="40"/>
  <c r="Q124" i="40"/>
  <c r="Q234" i="40"/>
  <c r="Q247" i="40"/>
  <c r="I124" i="40"/>
  <c r="I234" i="40"/>
  <c r="I247" i="40"/>
  <c r="W112" i="40"/>
  <c r="W232" i="40"/>
  <c r="W245" i="40"/>
  <c r="O112" i="40"/>
  <c r="O232" i="40"/>
  <c r="O245" i="40"/>
  <c r="G112" i="40"/>
  <c r="G232" i="40"/>
  <c r="G245" i="40"/>
  <c r="AA106" i="40"/>
  <c r="AA231" i="40"/>
  <c r="AA244" i="40"/>
  <c r="S106" i="40"/>
  <c r="S231" i="40"/>
  <c r="S244" i="40"/>
  <c r="K106" i="40"/>
  <c r="K231" i="40"/>
  <c r="K244" i="40"/>
  <c r="W100" i="40"/>
  <c r="W230" i="40"/>
  <c r="W243" i="40"/>
  <c r="O100" i="40"/>
  <c r="O230" i="40"/>
  <c r="O243" i="40"/>
  <c r="G100" i="40"/>
  <c r="G230" i="40"/>
  <c r="G243" i="40"/>
  <c r="T136" i="40"/>
  <c r="T236" i="40"/>
  <c r="T249" i="40"/>
  <c r="L136" i="40"/>
  <c r="L236" i="40"/>
  <c r="L249" i="40"/>
  <c r="X136" i="40"/>
  <c r="X236" i="40"/>
  <c r="X249" i="40"/>
  <c r="P136" i="40"/>
  <c r="P236" i="40"/>
  <c r="P249" i="40"/>
  <c r="H136" i="40"/>
  <c r="H236" i="40"/>
  <c r="H249" i="40"/>
  <c r="T130" i="40"/>
  <c r="T235" i="40"/>
  <c r="T248" i="40"/>
  <c r="L130" i="40"/>
  <c r="L235" i="40"/>
  <c r="L248" i="40"/>
  <c r="AA118" i="40"/>
  <c r="AA233" i="40"/>
  <c r="AA246" i="40"/>
  <c r="S118" i="40"/>
  <c r="S233" i="40"/>
  <c r="S246" i="40"/>
  <c r="K118" i="40"/>
  <c r="K233" i="40"/>
  <c r="K246" i="40"/>
  <c r="V112" i="40"/>
  <c r="V232" i="40"/>
  <c r="V245" i="40"/>
  <c r="N112" i="40"/>
  <c r="N232" i="40"/>
  <c r="N245" i="40"/>
  <c r="W136" i="40"/>
  <c r="W236" i="40"/>
  <c r="W249" i="40"/>
  <c r="O136" i="40"/>
  <c r="O236" i="40"/>
  <c r="O249" i="40"/>
  <c r="G136" i="40"/>
  <c r="G236" i="40"/>
  <c r="G249" i="40"/>
  <c r="AA130" i="40"/>
  <c r="AA235" i="40"/>
  <c r="AA248" i="40"/>
  <c r="S130" i="40"/>
  <c r="S235" i="40"/>
  <c r="K130" i="40"/>
  <c r="K235" i="40"/>
  <c r="K248" i="40"/>
  <c r="W124" i="40"/>
  <c r="W234" i="40"/>
  <c r="W247" i="40"/>
  <c r="O124" i="40"/>
  <c r="O234" i="40"/>
  <c r="O247" i="40"/>
  <c r="G124" i="40"/>
  <c r="G234" i="40"/>
  <c r="G247" i="40"/>
  <c r="Z118" i="40"/>
  <c r="Z233" i="40"/>
  <c r="Z246" i="40"/>
  <c r="R118" i="40"/>
  <c r="R233" i="40"/>
  <c r="R246" i="40"/>
  <c r="J118" i="40"/>
  <c r="J233" i="40"/>
  <c r="J246" i="40"/>
  <c r="U112" i="40"/>
  <c r="U232" i="40"/>
  <c r="U245" i="40"/>
  <c r="M112" i="40"/>
  <c r="M232" i="40"/>
  <c r="M245" i="40"/>
  <c r="Y106" i="40"/>
  <c r="Y231" i="40"/>
  <c r="Y244" i="40"/>
  <c r="Q106" i="40"/>
  <c r="Q231" i="40"/>
  <c r="Q244" i="40"/>
  <c r="I106" i="40"/>
  <c r="I231" i="40"/>
  <c r="I244" i="40"/>
  <c r="U100" i="40"/>
  <c r="U230" i="40"/>
  <c r="U243" i="40"/>
  <c r="M100" i="40"/>
  <c r="M230" i="40"/>
  <c r="M243" i="40"/>
  <c r="F136" i="40"/>
  <c r="F130" i="40"/>
  <c r="F124" i="40"/>
  <c r="F118" i="40"/>
  <c r="F112" i="40"/>
  <c r="F106" i="40"/>
  <c r="F100" i="40"/>
  <c r="F94" i="40"/>
  <c r="F88" i="40"/>
  <c r="F82" i="40"/>
  <c r="L76" i="40"/>
  <c r="L226" i="40"/>
  <c r="L239" i="40"/>
  <c r="J76" i="40"/>
  <c r="J226" i="40"/>
  <c r="J239" i="40"/>
  <c r="I76" i="40"/>
  <c r="I226" i="40"/>
  <c r="I239" i="40"/>
  <c r="R76" i="40"/>
  <c r="R226" i="40"/>
  <c r="S76" i="40"/>
  <c r="S226" i="40"/>
  <c r="K76" i="40"/>
  <c r="K226" i="40"/>
  <c r="K239" i="40"/>
  <c r="V76" i="40"/>
  <c r="V226" i="40"/>
  <c r="V239" i="40"/>
  <c r="N76" i="40"/>
  <c r="N226" i="40"/>
  <c r="Z76" i="40"/>
  <c r="Z226" i="40"/>
  <c r="Z239" i="40"/>
  <c r="G76" i="40"/>
  <c r="G226" i="40"/>
  <c r="G239" i="40"/>
  <c r="Y76" i="40"/>
  <c r="Y226" i="40"/>
  <c r="Y239" i="40"/>
  <c r="Q76" i="40"/>
  <c r="Q226" i="40"/>
  <c r="T76" i="40"/>
  <c r="T226" i="40"/>
  <c r="AA76" i="40"/>
  <c r="AA226" i="40"/>
  <c r="AA239" i="40"/>
  <c r="X76" i="40"/>
  <c r="X226" i="40"/>
  <c r="X239" i="40"/>
  <c r="P76" i="40"/>
  <c r="P226" i="40"/>
  <c r="H76" i="40"/>
  <c r="H226" i="40"/>
  <c r="H239" i="40"/>
  <c r="U76" i="40"/>
  <c r="U226" i="40"/>
  <c r="M76" i="40"/>
  <c r="M226" i="40"/>
  <c r="M239" i="40"/>
  <c r="W76" i="40"/>
  <c r="W226" i="40"/>
  <c r="W239" i="40"/>
  <c r="O76" i="40"/>
  <c r="O226" i="40"/>
  <c r="F76" i="40"/>
  <c r="S58" i="40"/>
  <c r="S222" i="40"/>
  <c r="V52" i="40"/>
  <c r="V221" i="40"/>
  <c r="AH221" i="40"/>
  <c r="O4" i="40"/>
  <c r="O213" i="40"/>
  <c r="Q4" i="40"/>
  <c r="Q213" i="40"/>
  <c r="R4" i="40"/>
  <c r="R213" i="40"/>
  <c r="M16" i="40"/>
  <c r="M215" i="40"/>
  <c r="O16" i="40"/>
  <c r="O215" i="40"/>
  <c r="P4" i="40"/>
  <c r="P213" i="40"/>
  <c r="Q10" i="40"/>
  <c r="Q214" i="40"/>
  <c r="S10" i="40"/>
  <c r="S214" i="40"/>
  <c r="T10" i="40"/>
  <c r="T214" i="40"/>
  <c r="M10" i="40"/>
  <c r="M214" i="40"/>
  <c r="S4" i="40"/>
  <c r="S213" i="40"/>
  <c r="T4" i="40"/>
  <c r="T213" i="40"/>
  <c r="U4" i="40"/>
  <c r="U213" i="40"/>
  <c r="U278" i="40"/>
  <c r="O10" i="40"/>
  <c r="P10" i="40"/>
  <c r="P214" i="40"/>
  <c r="R10" i="40"/>
  <c r="R214" i="40"/>
  <c r="T16" i="40"/>
  <c r="T215" i="40"/>
  <c r="N10" i="40"/>
  <c r="N214" i="40"/>
  <c r="P16" i="40"/>
  <c r="P215" i="40"/>
  <c r="N4" i="40"/>
  <c r="N213" i="40"/>
  <c r="P244" i="40"/>
  <c r="AB152" i="40"/>
  <c r="Z15" i="35"/>
  <c r="AF152" i="40"/>
  <c r="AD152" i="40"/>
  <c r="AB15" i="35"/>
  <c r="AC152" i="40"/>
  <c r="AA15" i="35"/>
  <c r="AE152" i="40"/>
  <c r="AC15" i="35"/>
  <c r="AC80" i="35"/>
  <c r="AD64" i="41"/>
  <c r="AB19" i="35"/>
  <c r="AF64" i="41"/>
  <c r="AC64" i="41"/>
  <c r="AA19" i="35"/>
  <c r="AB64" i="41"/>
  <c r="Z19" i="35"/>
  <c r="AG64" i="41"/>
  <c r="AE64" i="41"/>
  <c r="AC19" i="35"/>
  <c r="O122" i="41"/>
  <c r="R135" i="41"/>
  <c r="O129" i="41"/>
  <c r="AH222" i="40"/>
  <c r="O128" i="41"/>
  <c r="R141" i="41"/>
  <c r="AB223" i="40"/>
  <c r="R249" i="40"/>
  <c r="AG206" i="40"/>
  <c r="AG204" i="40"/>
  <c r="AG205" i="40"/>
  <c r="AG207" i="40"/>
  <c r="AG208" i="40"/>
  <c r="AH213" i="40"/>
  <c r="AB218" i="40"/>
  <c r="D125" i="41"/>
  <c r="D138" i="41"/>
  <c r="AM152" i="41"/>
  <c r="D123" i="41"/>
  <c r="D136" i="41"/>
  <c r="AM150" i="41"/>
  <c r="AB213" i="40"/>
  <c r="V278" i="40"/>
  <c r="O127" i="41"/>
  <c r="R140" i="41"/>
  <c r="O121" i="41"/>
  <c r="R134" i="41"/>
  <c r="D144" i="41"/>
  <c r="AM158" i="41"/>
  <c r="D141" i="41"/>
  <c r="AM155" i="41"/>
  <c r="O124" i="41"/>
  <c r="R137" i="41"/>
  <c r="D139" i="41"/>
  <c r="AM153" i="41"/>
  <c r="D135" i="41"/>
  <c r="AM149" i="41"/>
  <c r="O126" i="41"/>
  <c r="R139" i="41"/>
  <c r="D140" i="41"/>
  <c r="AM154" i="41"/>
  <c r="D143" i="41"/>
  <c r="AM157" i="41"/>
  <c r="D142" i="41"/>
  <c r="AM156" i="41"/>
  <c r="D137" i="41"/>
  <c r="AM151" i="41"/>
  <c r="D134" i="41"/>
  <c r="AM148" i="41"/>
  <c r="E131" i="40"/>
  <c r="E113" i="40"/>
  <c r="E89" i="40"/>
  <c r="E101" i="40"/>
  <c r="E52" i="40"/>
  <c r="E58" i="40"/>
  <c r="E28" i="40"/>
  <c r="E64" i="40"/>
  <c r="E4" i="40"/>
  <c r="E76" i="40"/>
  <c r="E22" i="40"/>
  <c r="E10" i="40"/>
  <c r="E82" i="40"/>
  <c r="E34" i="40"/>
  <c r="E16" i="40"/>
  <c r="E40" i="40"/>
  <c r="E46" i="40"/>
  <c r="E119" i="40"/>
  <c r="E137" i="40"/>
  <c r="E107" i="40"/>
  <c r="E125" i="40"/>
  <c r="E95" i="40"/>
  <c r="E83" i="40"/>
  <c r="O214" i="40"/>
  <c r="O240" i="40"/>
  <c r="AG106" i="40"/>
  <c r="AG112" i="40"/>
  <c r="AG118" i="40"/>
  <c r="AG82" i="40"/>
  <c r="AG130" i="40"/>
  <c r="AG88" i="40"/>
  <c r="AG136" i="40"/>
  <c r="AG76" i="40"/>
  <c r="AH76" i="40"/>
  <c r="AG94" i="40"/>
  <c r="AG124" i="40"/>
  <c r="AG100" i="40"/>
  <c r="F226" i="40"/>
  <c r="D106" i="41"/>
  <c r="R142" i="41"/>
  <c r="D119" i="41"/>
  <c r="R143" i="41"/>
  <c r="R138" i="41"/>
  <c r="R144" i="41"/>
  <c r="R136" i="41"/>
  <c r="P239" i="40"/>
  <c r="O239" i="40"/>
  <c r="T278" i="40"/>
  <c r="N239" i="40"/>
  <c r="S248" i="40"/>
  <c r="T241" i="40"/>
  <c r="M240" i="40"/>
  <c r="V247" i="40"/>
  <c r="S240" i="40"/>
  <c r="O241" i="40"/>
  <c r="T240" i="40"/>
  <c r="T239" i="40"/>
  <c r="S239" i="40"/>
  <c r="AB222" i="40"/>
  <c r="Q239" i="40"/>
  <c r="R239" i="40"/>
  <c r="P241" i="40"/>
  <c r="M241" i="40"/>
  <c r="N240" i="40"/>
  <c r="P240" i="40"/>
  <c r="AB221" i="40"/>
  <c r="U239" i="40"/>
  <c r="Q240" i="40"/>
  <c r="R240" i="40"/>
  <c r="F227" i="40"/>
  <c r="F231" i="40"/>
  <c r="F235" i="40"/>
  <c r="F228" i="40"/>
  <c r="AH228" i="40"/>
  <c r="F232" i="40"/>
  <c r="F236" i="40"/>
  <c r="F229" i="40"/>
  <c r="F233" i="40"/>
  <c r="F230" i="40"/>
  <c r="F234" i="40"/>
  <c r="E143" i="40"/>
  <c r="C31" i="8"/>
  <c r="F143" i="40"/>
  <c r="Q16" i="40"/>
  <c r="Q215" i="40"/>
  <c r="Q241" i="40"/>
  <c r="S16" i="40"/>
  <c r="S215" i="40"/>
  <c r="S278" i="40"/>
  <c r="R16" i="40"/>
  <c r="R215" i="40"/>
  <c r="R241" i="40"/>
  <c r="N16" i="40"/>
  <c r="N215" i="40"/>
  <c r="Z80" i="35"/>
  <c r="AB80" i="35"/>
  <c r="AA80" i="35"/>
  <c r="AH215" i="40"/>
  <c r="D132" i="41"/>
  <c r="AH214" i="40"/>
  <c r="D244" i="40"/>
  <c r="D257" i="40"/>
  <c r="AK272" i="40"/>
  <c r="AH231" i="40"/>
  <c r="D239" i="40"/>
  <c r="D252" i="40"/>
  <c r="AK267" i="40"/>
  <c r="AH226" i="40"/>
  <c r="D247" i="40"/>
  <c r="D260" i="40"/>
  <c r="AK275" i="40"/>
  <c r="AH234" i="40"/>
  <c r="D243" i="40"/>
  <c r="D256" i="40"/>
  <c r="AK271" i="40"/>
  <c r="AH230" i="40"/>
  <c r="D240" i="40"/>
  <c r="D253" i="40"/>
  <c r="AK268" i="40"/>
  <c r="AH227" i="40"/>
  <c r="D246" i="40"/>
  <c r="D259" i="40"/>
  <c r="AK274" i="40"/>
  <c r="AH233" i="40"/>
  <c r="D242" i="40"/>
  <c r="D255" i="40"/>
  <c r="AK270" i="40"/>
  <c r="AH229" i="40"/>
  <c r="D249" i="40"/>
  <c r="D262" i="40"/>
  <c r="AK277" i="40"/>
  <c r="AH236" i="40"/>
  <c r="D245" i="40"/>
  <c r="D258" i="40"/>
  <c r="AK273" i="40"/>
  <c r="AH232" i="40"/>
  <c r="D248" i="40"/>
  <c r="D261" i="40"/>
  <c r="AK276" i="40"/>
  <c r="AH235" i="40"/>
  <c r="D241" i="40"/>
  <c r="D254" i="40"/>
  <c r="AK269" i="40"/>
  <c r="F239" i="40"/>
  <c r="AM159" i="41"/>
  <c r="AB214" i="40"/>
  <c r="D224" i="40"/>
  <c r="D145" i="41"/>
  <c r="F241" i="40"/>
  <c r="F242" i="40"/>
  <c r="F247" i="40"/>
  <c r="F249" i="40"/>
  <c r="F244" i="40"/>
  <c r="F248" i="40"/>
  <c r="F243" i="40"/>
  <c r="F245" i="40"/>
  <c r="F240" i="40"/>
  <c r="F246" i="40"/>
  <c r="AB215" i="40"/>
  <c r="S241" i="40"/>
  <c r="R145" i="41"/>
  <c r="N241" i="40"/>
  <c r="J31" i="8"/>
  <c r="C69" i="35"/>
  <c r="C63" i="35"/>
  <c r="AK278" i="40"/>
  <c r="D263" i="40"/>
  <c r="D250" i="40"/>
  <c r="R278" i="40"/>
  <c r="R159" i="41"/>
  <c r="C76" i="35"/>
  <c r="R263" i="40"/>
  <c r="P664" i="1"/>
  <c r="P663" i="1"/>
  <c r="P662" i="1"/>
  <c r="P661" i="1"/>
  <c r="P660" i="1"/>
  <c r="P659" i="1"/>
  <c r="P658" i="1"/>
  <c r="P657" i="1"/>
  <c r="P656" i="1"/>
  <c r="P655" i="1"/>
  <c r="P654" i="1"/>
  <c r="P653" i="1"/>
  <c r="P652" i="1"/>
  <c r="P651" i="1"/>
  <c r="P650" i="1"/>
  <c r="P646" i="1"/>
  <c r="Q272" i="38"/>
  <c r="P645" i="1"/>
  <c r="P644" i="1"/>
  <c r="P643" i="1"/>
  <c r="P642" i="1"/>
  <c r="P641" i="1"/>
  <c r="P640" i="1"/>
  <c r="P636" i="1"/>
  <c r="P635" i="1"/>
  <c r="Q169" i="38"/>
  <c r="P634" i="1"/>
  <c r="P633" i="1"/>
  <c r="P632" i="1"/>
  <c r="P631" i="1"/>
  <c r="P630" i="1"/>
  <c r="P629" i="1"/>
  <c r="P628" i="1"/>
  <c r="P627" i="1"/>
  <c r="Q168" i="38"/>
  <c r="P626" i="1"/>
  <c r="P625" i="1"/>
  <c r="P624" i="1"/>
  <c r="P623" i="1"/>
  <c r="P622" i="1"/>
  <c r="P621" i="1"/>
  <c r="P620" i="1"/>
  <c r="P619" i="1"/>
  <c r="P684" i="1"/>
  <c r="P683" i="1"/>
  <c r="P682" i="1"/>
  <c r="P681" i="1"/>
  <c r="P680" i="1"/>
  <c r="P679" i="1"/>
  <c r="P678" i="1"/>
  <c r="P677" i="1"/>
  <c r="P676" i="1"/>
  <c r="P675" i="1"/>
  <c r="P674" i="1"/>
  <c r="P673" i="1"/>
  <c r="P672" i="1"/>
  <c r="P671" i="1"/>
  <c r="P670" i="1"/>
  <c r="Q260" i="38"/>
  <c r="P669" i="1"/>
  <c r="Q284" i="38"/>
  <c r="P668" i="1"/>
  <c r="P667" i="1"/>
  <c r="P666" i="1"/>
  <c r="P665" i="1"/>
  <c r="P694" i="1"/>
  <c r="P693" i="1"/>
  <c r="P692" i="1"/>
  <c r="P691" i="1"/>
  <c r="P690" i="1"/>
  <c r="P689" i="1"/>
  <c r="P688" i="1"/>
  <c r="P687" i="1"/>
  <c r="P686" i="1"/>
  <c r="P685" i="1"/>
  <c r="P699" i="1"/>
  <c r="Q205" i="38"/>
  <c r="P698" i="1"/>
  <c r="P697" i="1"/>
  <c r="P696" i="1"/>
  <c r="P695" i="1"/>
  <c r="P704" i="1"/>
  <c r="P703" i="1"/>
  <c r="E29" i="44"/>
  <c r="E30" i="44"/>
  <c r="E27" i="44"/>
  <c r="E17" i="44"/>
  <c r="E18" i="44"/>
  <c r="E15" i="44"/>
  <c r="E16" i="44"/>
  <c r="E13" i="44"/>
  <c r="E14" i="44"/>
  <c r="E11" i="44"/>
  <c r="E12" i="44"/>
  <c r="E26" i="44"/>
  <c r="E24" i="44"/>
  <c r="E22" i="44"/>
  <c r="E10" i="44"/>
  <c r="E8" i="44"/>
  <c r="G79" i="44"/>
  <c r="F79" i="44"/>
  <c r="E79" i="44"/>
  <c r="D79" i="44"/>
  <c r="C79" i="44"/>
  <c r="G77" i="44"/>
  <c r="F77" i="44"/>
  <c r="E77" i="44"/>
  <c r="D77" i="44"/>
  <c r="C77" i="44"/>
  <c r="G75" i="44"/>
  <c r="F75" i="44"/>
  <c r="E75" i="44"/>
  <c r="D75" i="44"/>
  <c r="C75" i="44"/>
  <c r="G73" i="44"/>
  <c r="F73" i="44"/>
  <c r="E73" i="44"/>
  <c r="D73" i="44"/>
  <c r="C73" i="44"/>
  <c r="G71" i="44"/>
  <c r="F71" i="44"/>
  <c r="E71" i="44"/>
  <c r="D71" i="44"/>
  <c r="C71" i="44"/>
  <c r="G68" i="44"/>
  <c r="F68" i="44"/>
  <c r="E68" i="44"/>
  <c r="D68" i="44"/>
  <c r="C68" i="44"/>
  <c r="G67" i="44"/>
  <c r="F67" i="44"/>
  <c r="E67" i="44"/>
  <c r="D67" i="44"/>
  <c r="C67" i="44"/>
  <c r="G65" i="44"/>
  <c r="F65" i="44"/>
  <c r="E65" i="44"/>
  <c r="D65" i="44"/>
  <c r="C65" i="44"/>
  <c r="G63" i="44"/>
  <c r="F63" i="44"/>
  <c r="E63" i="44"/>
  <c r="D63" i="44"/>
  <c r="C63" i="44"/>
  <c r="G61" i="44"/>
  <c r="F61" i="44"/>
  <c r="E61" i="44"/>
  <c r="D61" i="44"/>
  <c r="C61" i="44"/>
  <c r="G59" i="44"/>
  <c r="F59" i="44"/>
  <c r="E59" i="44"/>
  <c r="D59" i="44"/>
  <c r="C59" i="44"/>
  <c r="G57" i="44"/>
  <c r="D57" i="44"/>
  <c r="G54" i="44"/>
  <c r="F54" i="44"/>
  <c r="E54" i="44"/>
  <c r="D54" i="44"/>
  <c r="C54" i="44"/>
  <c r="I30" i="44"/>
  <c r="H30" i="44"/>
  <c r="G30" i="44"/>
  <c r="F30" i="44"/>
  <c r="D30" i="44"/>
  <c r="I28" i="44"/>
  <c r="H28" i="44"/>
  <c r="G28" i="44"/>
  <c r="F28" i="44"/>
  <c r="D28" i="44"/>
  <c r="I26" i="44"/>
  <c r="H26" i="44"/>
  <c r="G26" i="44"/>
  <c r="F26" i="44"/>
  <c r="D26" i="44"/>
  <c r="I24" i="44"/>
  <c r="H24" i="44"/>
  <c r="G24" i="44"/>
  <c r="F24" i="44"/>
  <c r="D24" i="44"/>
  <c r="I22" i="44"/>
  <c r="H22" i="44"/>
  <c r="G22" i="44"/>
  <c r="F22" i="44"/>
  <c r="D22" i="44"/>
  <c r="C20" i="44"/>
  <c r="I19" i="44"/>
  <c r="H19" i="44"/>
  <c r="G19" i="44"/>
  <c r="F19" i="44"/>
  <c r="D19" i="44"/>
  <c r="C19" i="44"/>
  <c r="I18" i="44"/>
  <c r="H18" i="44"/>
  <c r="G18" i="44"/>
  <c r="F18" i="44"/>
  <c r="D18" i="44"/>
  <c r="I16" i="44"/>
  <c r="H16" i="44"/>
  <c r="G16" i="44"/>
  <c r="F16" i="44"/>
  <c r="D16" i="44"/>
  <c r="I14" i="44"/>
  <c r="H14" i="44"/>
  <c r="G14" i="44"/>
  <c r="F14" i="44"/>
  <c r="D14" i="44"/>
  <c r="I12" i="44"/>
  <c r="H12" i="44"/>
  <c r="G12" i="44"/>
  <c r="F12" i="44"/>
  <c r="D12" i="44"/>
  <c r="I10" i="44"/>
  <c r="H10" i="44"/>
  <c r="G10" i="44"/>
  <c r="F10" i="44"/>
  <c r="D10" i="44"/>
  <c r="P9" i="44"/>
  <c r="P10" i="44"/>
  <c r="O8" i="44"/>
  <c r="I8" i="44"/>
  <c r="H8" i="44"/>
  <c r="G8" i="44"/>
  <c r="F8" i="44"/>
  <c r="D8" i="44"/>
  <c r="O7" i="44"/>
  <c r="O6" i="44"/>
  <c r="C6" i="44"/>
  <c r="O5" i="44"/>
  <c r="I5" i="44"/>
  <c r="H5" i="44"/>
  <c r="G5" i="44"/>
  <c r="F5" i="44"/>
  <c r="D5" i="44"/>
  <c r="C5" i="44"/>
  <c r="Q191" i="38"/>
  <c r="Q183" i="38"/>
  <c r="AC14" i="50"/>
  <c r="Q206" i="38"/>
  <c r="Q209" i="38"/>
  <c r="Q208" i="38"/>
  <c r="Q285" i="38"/>
  <c r="Q265" i="38"/>
  <c r="Q274" i="38"/>
  <c r="Q251" i="38"/>
  <c r="Q273" i="38"/>
  <c r="I31" i="44"/>
  <c r="D31" i="44"/>
  <c r="E19" i="44"/>
  <c r="H79" i="44"/>
  <c r="E28" i="44"/>
  <c r="E20" i="44"/>
  <c r="G31" i="44"/>
  <c r="F6" i="44"/>
  <c r="H31" i="44"/>
  <c r="J22" i="44"/>
  <c r="P17" i="44"/>
  <c r="G69" i="44"/>
  <c r="C80" i="44"/>
  <c r="J24" i="44"/>
  <c r="P18" i="44"/>
  <c r="H20" i="44"/>
  <c r="C31" i="44"/>
  <c r="I6" i="44"/>
  <c r="C55" i="44"/>
  <c r="F31" i="44"/>
  <c r="J10" i="44"/>
  <c r="P14" i="44"/>
  <c r="E69" i="44"/>
  <c r="H57" i="44"/>
  <c r="H59" i="44"/>
  <c r="F20" i="44"/>
  <c r="G6" i="44"/>
  <c r="H75" i="44"/>
  <c r="H6" i="44"/>
  <c r="J26" i="44"/>
  <c r="P19" i="44"/>
  <c r="I20" i="44"/>
  <c r="H67" i="44"/>
  <c r="G80" i="44"/>
  <c r="O10" i="44"/>
  <c r="D6" i="44"/>
  <c r="C32" i="44"/>
  <c r="G20" i="44"/>
  <c r="J30" i="44"/>
  <c r="P23" i="44"/>
  <c r="D80" i="44"/>
  <c r="H63" i="44"/>
  <c r="F69" i="44"/>
  <c r="F55" i="44"/>
  <c r="H61" i="44"/>
  <c r="H71" i="44"/>
  <c r="E80" i="44"/>
  <c r="H73" i="44"/>
  <c r="F80" i="44"/>
  <c r="H65" i="44"/>
  <c r="H77" i="44"/>
  <c r="G55" i="44"/>
  <c r="E55" i="44"/>
  <c r="D69" i="44"/>
  <c r="E5" i="44"/>
  <c r="J16" i="44"/>
  <c r="P21" i="44"/>
  <c r="E6" i="44"/>
  <c r="J14" i="44"/>
  <c r="P15" i="44"/>
  <c r="J12" i="44"/>
  <c r="P20" i="44"/>
  <c r="J8" i="44"/>
  <c r="P13" i="44"/>
  <c r="D55" i="44"/>
  <c r="D20" i="44"/>
  <c r="C69" i="44"/>
  <c r="J18" i="44"/>
  <c r="P16" i="44"/>
  <c r="G81" i="44"/>
  <c r="M37" i="44"/>
  <c r="Q20" i="44"/>
  <c r="R20" i="44"/>
  <c r="Q21" i="44"/>
  <c r="R21" i="44"/>
  <c r="Q18" i="44"/>
  <c r="R18" i="44"/>
  <c r="Q14" i="44"/>
  <c r="R14" i="44"/>
  <c r="Q22" i="44"/>
  <c r="Q15" i="44"/>
  <c r="R15" i="44"/>
  <c r="Q23" i="44"/>
  <c r="R23" i="44"/>
  <c r="Q16" i="44"/>
  <c r="R16" i="44"/>
  <c r="Q13" i="44"/>
  <c r="R13" i="44"/>
  <c r="Q17" i="44"/>
  <c r="R17" i="44"/>
  <c r="Q19" i="44"/>
  <c r="R19" i="44"/>
  <c r="E31" i="44"/>
  <c r="M38" i="44"/>
  <c r="J28" i="44"/>
  <c r="P22" i="44"/>
  <c r="M39" i="44"/>
  <c r="H32" i="44"/>
  <c r="F32" i="44"/>
  <c r="F81" i="44"/>
  <c r="D32" i="44"/>
  <c r="J20" i="44"/>
  <c r="M40" i="44"/>
  <c r="I32" i="44"/>
  <c r="H69" i="44"/>
  <c r="E81" i="44"/>
  <c r="G32" i="44"/>
  <c r="C81" i="44"/>
  <c r="D81" i="44"/>
  <c r="H55" i="44"/>
  <c r="E32" i="44"/>
  <c r="J6" i="44"/>
  <c r="R22" i="44"/>
  <c r="M41" i="44"/>
  <c r="H81" i="44"/>
  <c r="J32" i="44"/>
  <c r="M43" i="44"/>
  <c r="M46" i="44"/>
  <c r="M45" i="44"/>
  <c r="M44" i="44"/>
  <c r="P702" i="1"/>
  <c r="P701" i="1"/>
  <c r="Q263" i="38"/>
  <c r="P700" i="1"/>
  <c r="P618" i="1"/>
  <c r="P617" i="1"/>
  <c r="Q249" i="38"/>
  <c r="P616" i="1"/>
  <c r="Q250" i="38"/>
  <c r="P615" i="1"/>
  <c r="Q286" i="38"/>
  <c r="P614" i="1"/>
  <c r="P613" i="1"/>
  <c r="P169" i="38"/>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254" i="38"/>
  <c r="AD13" i="50"/>
  <c r="H30" i="50"/>
  <c r="I30" i="50"/>
  <c r="P194" i="38"/>
  <c r="AE13" i="50"/>
  <c r="H31" i="50"/>
  <c r="I31" i="50"/>
  <c r="Q207" i="38"/>
  <c r="Q267" i="38"/>
  <c r="AF14" i="50"/>
  <c r="H32" i="50"/>
  <c r="I32" i="50"/>
  <c r="Q264" i="38"/>
  <c r="AF11" i="50"/>
  <c r="P265" i="38"/>
  <c r="AE9" i="50"/>
  <c r="P191" i="38"/>
  <c r="AK12" i="50"/>
  <c r="P286" i="38"/>
  <c r="AI286" i="38"/>
  <c r="M47" i="44"/>
  <c r="M49" i="44"/>
  <c r="P563" i="1"/>
  <c r="P564" i="1"/>
  <c r="P565" i="1"/>
  <c r="J28" i="9"/>
  <c r="P551" i="1"/>
  <c r="P503" i="1"/>
  <c r="P488" i="1"/>
  <c r="P487" i="1"/>
  <c r="P266" i="1"/>
  <c r="P273" i="1"/>
  <c r="N206" i="38"/>
  <c r="CI8" i="33"/>
  <c r="CI9" i="33"/>
  <c r="CI10" i="33"/>
  <c r="CI11" i="33"/>
  <c r="CI12" i="33"/>
  <c r="CI13" i="33"/>
  <c r="CI14" i="33"/>
  <c r="CI15" i="33"/>
  <c r="CI16" i="33"/>
  <c r="CI17" i="33"/>
  <c r="G16" i="37"/>
  <c r="AA55" i="41"/>
  <c r="Z55" i="41"/>
  <c r="Z60" i="41"/>
  <c r="Z66" i="41"/>
  <c r="X21" i="35"/>
  <c r="Y55" i="41"/>
  <c r="Y60" i="41"/>
  <c r="Y66" i="41"/>
  <c r="X55" i="41"/>
  <c r="X60" i="41"/>
  <c r="X66" i="41"/>
  <c r="V21" i="35"/>
  <c r="W55" i="41"/>
  <c r="W60" i="41"/>
  <c r="W66" i="41"/>
  <c r="U21" i="35"/>
  <c r="V55" i="41"/>
  <c r="V60" i="41"/>
  <c r="V66" i="41"/>
  <c r="T21" i="35"/>
  <c r="U55" i="41"/>
  <c r="U60" i="41"/>
  <c r="U66" i="41"/>
  <c r="T55" i="41"/>
  <c r="T60" i="41"/>
  <c r="S55" i="41"/>
  <c r="S60" i="41"/>
  <c r="R55" i="41"/>
  <c r="R60" i="41"/>
  <c r="Q55" i="41"/>
  <c r="Q60" i="41"/>
  <c r="P55" i="41"/>
  <c r="P60" i="41"/>
  <c r="P66" i="41"/>
  <c r="O55" i="41"/>
  <c r="O60" i="41"/>
  <c r="N55" i="41"/>
  <c r="N60" i="41"/>
  <c r="N66" i="41"/>
  <c r="L21" i="35"/>
  <c r="M55" i="41"/>
  <c r="M60" i="41"/>
  <c r="M66" i="41"/>
  <c r="K21" i="35"/>
  <c r="L55" i="41"/>
  <c r="L60" i="41"/>
  <c r="L66" i="41"/>
  <c r="J21" i="35"/>
  <c r="K55" i="41"/>
  <c r="K60" i="41"/>
  <c r="K66" i="41"/>
  <c r="I21" i="35"/>
  <c r="J55" i="41"/>
  <c r="J60" i="41"/>
  <c r="J66" i="41"/>
  <c r="H21" i="35"/>
  <c r="I55" i="41"/>
  <c r="I60" i="41"/>
  <c r="I66" i="41"/>
  <c r="G21" i="35"/>
  <c r="H55" i="41"/>
  <c r="H60" i="41"/>
  <c r="H66" i="41"/>
  <c r="F21" i="35"/>
  <c r="G55" i="41"/>
  <c r="G60" i="41"/>
  <c r="G66" i="41"/>
  <c r="E21" i="35"/>
  <c r="F55" i="41"/>
  <c r="F60" i="41"/>
  <c r="F66" i="41"/>
  <c r="AA27" i="41"/>
  <c r="AA58" i="41"/>
  <c r="Z27" i="41"/>
  <c r="Z58" i="41"/>
  <c r="Y27" i="41"/>
  <c r="Y58" i="41"/>
  <c r="Y64" i="41"/>
  <c r="W19" i="35"/>
  <c r="X27" i="41"/>
  <c r="X58" i="41"/>
  <c r="X64" i="41"/>
  <c r="V19" i="35"/>
  <c r="W27" i="41"/>
  <c r="W58" i="41"/>
  <c r="W64" i="41"/>
  <c r="U19" i="35"/>
  <c r="V27" i="41"/>
  <c r="V58" i="41"/>
  <c r="V64" i="41"/>
  <c r="T19" i="35"/>
  <c r="U27" i="41"/>
  <c r="U58" i="41"/>
  <c r="U64" i="41"/>
  <c r="S19" i="35"/>
  <c r="T27" i="41"/>
  <c r="T58" i="41"/>
  <c r="T64" i="41"/>
  <c r="R19" i="35"/>
  <c r="S27" i="41"/>
  <c r="S58" i="41"/>
  <c r="S64" i="41"/>
  <c r="Q19" i="35"/>
  <c r="R27" i="41"/>
  <c r="R58" i="41"/>
  <c r="R64" i="41"/>
  <c r="P19" i="35"/>
  <c r="Q27" i="41"/>
  <c r="Q58" i="41"/>
  <c r="Q64" i="41"/>
  <c r="O19" i="35"/>
  <c r="P27" i="41"/>
  <c r="P58" i="41"/>
  <c r="P64" i="41"/>
  <c r="N19" i="35"/>
  <c r="O27" i="41"/>
  <c r="O58" i="41"/>
  <c r="O64" i="41"/>
  <c r="M19" i="35"/>
  <c r="N27" i="41"/>
  <c r="N58" i="41"/>
  <c r="N64" i="41"/>
  <c r="L19" i="35"/>
  <c r="M27" i="41"/>
  <c r="M58" i="41"/>
  <c r="M64" i="41"/>
  <c r="K19" i="35"/>
  <c r="L27" i="41"/>
  <c r="L58" i="41"/>
  <c r="L64" i="41"/>
  <c r="J19" i="35"/>
  <c r="K27" i="41"/>
  <c r="K58" i="41"/>
  <c r="K64" i="41"/>
  <c r="I19" i="35"/>
  <c r="J27" i="41"/>
  <c r="J58" i="41"/>
  <c r="J64" i="41"/>
  <c r="H19" i="35"/>
  <c r="I27" i="41"/>
  <c r="I58" i="41"/>
  <c r="I64" i="41"/>
  <c r="G19" i="35"/>
  <c r="H27" i="41"/>
  <c r="H58" i="41"/>
  <c r="H64" i="41"/>
  <c r="F19" i="35"/>
  <c r="G27" i="41"/>
  <c r="G58" i="41"/>
  <c r="G64" i="41"/>
  <c r="E19" i="35"/>
  <c r="F27" i="41"/>
  <c r="F58" i="41"/>
  <c r="F59" i="41"/>
  <c r="D294" i="38"/>
  <c r="F294" i="38"/>
  <c r="G294" i="38"/>
  <c r="H294" i="38"/>
  <c r="H282" i="38"/>
  <c r="G282" i="38"/>
  <c r="F282" i="38"/>
  <c r="D282" i="38"/>
  <c r="H270" i="38"/>
  <c r="G270" i="38"/>
  <c r="F270" i="38"/>
  <c r="D270" i="38"/>
  <c r="H258" i="38"/>
  <c r="G258" i="38"/>
  <c r="F258" i="38"/>
  <c r="D258" i="38"/>
  <c r="H246" i="38"/>
  <c r="G246" i="38"/>
  <c r="F246" i="38"/>
  <c r="D246" i="38"/>
  <c r="H234" i="38"/>
  <c r="G234" i="38"/>
  <c r="F234" i="38"/>
  <c r="D234" i="38"/>
  <c r="H222" i="38"/>
  <c r="G222" i="38"/>
  <c r="F222" i="38"/>
  <c r="D222" i="38"/>
  <c r="H210" i="38"/>
  <c r="G210" i="38"/>
  <c r="F210" i="38"/>
  <c r="D210" i="38"/>
  <c r="H198" i="38"/>
  <c r="G198" i="38"/>
  <c r="F198" i="38"/>
  <c r="D198" i="38"/>
  <c r="H186" i="38"/>
  <c r="G186" i="38"/>
  <c r="F186" i="38"/>
  <c r="D186" i="38"/>
  <c r="D174" i="38"/>
  <c r="H174" i="38"/>
  <c r="G174" i="38"/>
  <c r="F174" i="38"/>
  <c r="AD139" i="38"/>
  <c r="AD402" i="38"/>
  <c r="AC139" i="38"/>
  <c r="AC402" i="38"/>
  <c r="AB139" i="38"/>
  <c r="AB402" i="38"/>
  <c r="AA139" i="38"/>
  <c r="AA402" i="38"/>
  <c r="Z139" i="38"/>
  <c r="Z402" i="38"/>
  <c r="Y139" i="38"/>
  <c r="Y402" i="38"/>
  <c r="X139" i="38"/>
  <c r="X402" i="38"/>
  <c r="W139" i="38"/>
  <c r="W402" i="38"/>
  <c r="V139" i="38"/>
  <c r="V402" i="38"/>
  <c r="U139" i="38"/>
  <c r="U402" i="38"/>
  <c r="T139" i="38"/>
  <c r="T402" i="38"/>
  <c r="S139" i="38"/>
  <c r="S402" i="38"/>
  <c r="R139" i="38"/>
  <c r="R402" i="38"/>
  <c r="Q139" i="38"/>
  <c r="Q402" i="38"/>
  <c r="P139" i="38"/>
  <c r="P402" i="38"/>
  <c r="O139" i="38"/>
  <c r="O402" i="38"/>
  <c r="N139" i="38"/>
  <c r="N402" i="38"/>
  <c r="M139" i="38"/>
  <c r="M402" i="38"/>
  <c r="L139" i="38"/>
  <c r="L402" i="38"/>
  <c r="K139" i="38"/>
  <c r="K402" i="38"/>
  <c r="J139" i="38"/>
  <c r="J402" i="38"/>
  <c r="I139" i="38"/>
  <c r="I402" i="38"/>
  <c r="AD127" i="38"/>
  <c r="AD401" i="38"/>
  <c r="AC127" i="38"/>
  <c r="AC401" i="38"/>
  <c r="AB127" i="38"/>
  <c r="AB401" i="38"/>
  <c r="AA127" i="38"/>
  <c r="AA401" i="38"/>
  <c r="Z127" i="38"/>
  <c r="Z401" i="38"/>
  <c r="Y127" i="38"/>
  <c r="Y401" i="38"/>
  <c r="X127" i="38"/>
  <c r="X401" i="38"/>
  <c r="W127" i="38"/>
  <c r="W401" i="38"/>
  <c r="V127" i="38"/>
  <c r="V401" i="38"/>
  <c r="U127" i="38"/>
  <c r="U401" i="38"/>
  <c r="T127" i="38"/>
  <c r="T401" i="38"/>
  <c r="S127" i="38"/>
  <c r="S401" i="38"/>
  <c r="R127" i="38"/>
  <c r="R401" i="38"/>
  <c r="Q127" i="38"/>
  <c r="Q401" i="38"/>
  <c r="P127" i="38"/>
  <c r="P401" i="38"/>
  <c r="O127" i="38"/>
  <c r="O401" i="38"/>
  <c r="N127" i="38"/>
  <c r="N401" i="38"/>
  <c r="M127" i="38"/>
  <c r="M401" i="38"/>
  <c r="L127" i="38"/>
  <c r="L401" i="38"/>
  <c r="K127" i="38"/>
  <c r="K401" i="38"/>
  <c r="J127" i="38"/>
  <c r="J401" i="38"/>
  <c r="I127" i="38"/>
  <c r="I401" i="38"/>
  <c r="AD115" i="38"/>
  <c r="AD400" i="38"/>
  <c r="AC115" i="38"/>
  <c r="AC400" i="38"/>
  <c r="AB115" i="38"/>
  <c r="AB400" i="38"/>
  <c r="AA115" i="38"/>
  <c r="AA400" i="38"/>
  <c r="Z115" i="38"/>
  <c r="Z400" i="38"/>
  <c r="Y115" i="38"/>
  <c r="Y400" i="38"/>
  <c r="X115" i="38"/>
  <c r="X400" i="38"/>
  <c r="W115" i="38"/>
  <c r="W400" i="38"/>
  <c r="V115" i="38"/>
  <c r="V400" i="38"/>
  <c r="U115" i="38"/>
  <c r="U400" i="38"/>
  <c r="T115" i="38"/>
  <c r="T400" i="38"/>
  <c r="S115" i="38"/>
  <c r="S400" i="38"/>
  <c r="R115" i="38"/>
  <c r="R400" i="38"/>
  <c r="Q115" i="38"/>
  <c r="Q400" i="38"/>
  <c r="P115" i="38"/>
  <c r="P400" i="38"/>
  <c r="O115" i="38"/>
  <c r="O400" i="38"/>
  <c r="N115" i="38"/>
  <c r="N400" i="38"/>
  <c r="M115" i="38"/>
  <c r="M400" i="38"/>
  <c r="L115" i="38"/>
  <c r="L400" i="38"/>
  <c r="K115" i="38"/>
  <c r="K400" i="38"/>
  <c r="J115" i="38"/>
  <c r="J400" i="38"/>
  <c r="I115" i="38"/>
  <c r="I400" i="38"/>
  <c r="AD103" i="38"/>
  <c r="AD399" i="38"/>
  <c r="AC103" i="38"/>
  <c r="AC399" i="38"/>
  <c r="AB103" i="38"/>
  <c r="AB399" i="38"/>
  <c r="AA103" i="38"/>
  <c r="AA399" i="38"/>
  <c r="Z103" i="38"/>
  <c r="Z399" i="38"/>
  <c r="Y103" i="38"/>
  <c r="Y399" i="38"/>
  <c r="X103" i="38"/>
  <c r="X399" i="38"/>
  <c r="W103" i="38"/>
  <c r="W399" i="38"/>
  <c r="V103" i="38"/>
  <c r="V399" i="38"/>
  <c r="U103" i="38"/>
  <c r="U399" i="38"/>
  <c r="T103" i="38"/>
  <c r="T399" i="38"/>
  <c r="S103" i="38"/>
  <c r="S399" i="38"/>
  <c r="R103" i="38"/>
  <c r="R399" i="38"/>
  <c r="Q103" i="38"/>
  <c r="Q399" i="38"/>
  <c r="P103" i="38"/>
  <c r="P399" i="38"/>
  <c r="O103" i="38"/>
  <c r="O399" i="38"/>
  <c r="N103" i="38"/>
  <c r="N399" i="38"/>
  <c r="M103" i="38"/>
  <c r="M399" i="38"/>
  <c r="L103" i="38"/>
  <c r="L399" i="38"/>
  <c r="K103" i="38"/>
  <c r="K399" i="38"/>
  <c r="J103" i="38"/>
  <c r="J399" i="38"/>
  <c r="I103" i="38"/>
  <c r="I399" i="38"/>
  <c r="AD91" i="38"/>
  <c r="AD398" i="38"/>
  <c r="AC91" i="38"/>
  <c r="AC398" i="38"/>
  <c r="AB91" i="38"/>
  <c r="AB398" i="38"/>
  <c r="AA91" i="38"/>
  <c r="AA398" i="38"/>
  <c r="Z91" i="38"/>
  <c r="Z398" i="38"/>
  <c r="Y91" i="38"/>
  <c r="Y398" i="38"/>
  <c r="X91" i="38"/>
  <c r="X398" i="38"/>
  <c r="W91" i="38"/>
  <c r="W398" i="38"/>
  <c r="V91" i="38"/>
  <c r="V398" i="38"/>
  <c r="U91" i="38"/>
  <c r="U398" i="38"/>
  <c r="T91" i="38"/>
  <c r="T398" i="38"/>
  <c r="S91" i="38"/>
  <c r="S398" i="38"/>
  <c r="R91" i="38"/>
  <c r="R398" i="38"/>
  <c r="Q91" i="38"/>
  <c r="Q398" i="38"/>
  <c r="P91" i="38"/>
  <c r="P398" i="38"/>
  <c r="O91" i="38"/>
  <c r="O398" i="38"/>
  <c r="N91" i="38"/>
  <c r="N398" i="38"/>
  <c r="M91" i="38"/>
  <c r="M398" i="38"/>
  <c r="L91" i="38"/>
  <c r="L398" i="38"/>
  <c r="K91" i="38"/>
  <c r="K398" i="38"/>
  <c r="J91" i="38"/>
  <c r="J398" i="38"/>
  <c r="I91" i="38"/>
  <c r="I398" i="38"/>
  <c r="AD79" i="38"/>
  <c r="AD397" i="38"/>
  <c r="AC79" i="38"/>
  <c r="AC397" i="38"/>
  <c r="AB79" i="38"/>
  <c r="AB397" i="38"/>
  <c r="AA79" i="38"/>
  <c r="AA397" i="38"/>
  <c r="Z79" i="38"/>
  <c r="Z397" i="38"/>
  <c r="Y79" i="38"/>
  <c r="Y397" i="38"/>
  <c r="X79" i="38"/>
  <c r="X397" i="38"/>
  <c r="W79" i="38"/>
  <c r="W397" i="38"/>
  <c r="U79" i="38"/>
  <c r="U397" i="38"/>
  <c r="T79" i="38"/>
  <c r="T397" i="38"/>
  <c r="S79" i="38"/>
  <c r="S397" i="38"/>
  <c r="R79" i="38"/>
  <c r="R397" i="38"/>
  <c r="Q79" i="38"/>
  <c r="Q397" i="38"/>
  <c r="P79" i="38"/>
  <c r="P397" i="38"/>
  <c r="O79" i="38"/>
  <c r="O397" i="38"/>
  <c r="N79" i="38"/>
  <c r="N397" i="38"/>
  <c r="M79" i="38"/>
  <c r="M397" i="38"/>
  <c r="L79" i="38"/>
  <c r="L397" i="38"/>
  <c r="K79" i="38"/>
  <c r="K397" i="38"/>
  <c r="J79" i="38"/>
  <c r="J397" i="38"/>
  <c r="I79" i="38"/>
  <c r="I397" i="38"/>
  <c r="AD67" i="38"/>
  <c r="AD396" i="38"/>
  <c r="AC67" i="38"/>
  <c r="AC396" i="38"/>
  <c r="AB67" i="38"/>
  <c r="AB396" i="38"/>
  <c r="AA67" i="38"/>
  <c r="AA396" i="38"/>
  <c r="Z67" i="38"/>
  <c r="Z396" i="38"/>
  <c r="Y67" i="38"/>
  <c r="Y396" i="38"/>
  <c r="X67" i="38"/>
  <c r="X396" i="38"/>
  <c r="W67" i="38"/>
  <c r="W396" i="38"/>
  <c r="V67" i="38"/>
  <c r="V396" i="38"/>
  <c r="U67" i="38"/>
  <c r="U396" i="38"/>
  <c r="T67" i="38"/>
  <c r="T396" i="38"/>
  <c r="S67" i="38"/>
  <c r="S396" i="38"/>
  <c r="R67" i="38"/>
  <c r="R396" i="38"/>
  <c r="Q67" i="38"/>
  <c r="Q396" i="38"/>
  <c r="P67" i="38"/>
  <c r="P396" i="38"/>
  <c r="O67" i="38"/>
  <c r="O396" i="38"/>
  <c r="N67" i="38"/>
  <c r="N396" i="38"/>
  <c r="M67" i="38"/>
  <c r="M396" i="38"/>
  <c r="L67" i="38"/>
  <c r="L396" i="38"/>
  <c r="K67" i="38"/>
  <c r="K396" i="38"/>
  <c r="J67" i="38"/>
  <c r="J396" i="38"/>
  <c r="I67" i="38"/>
  <c r="I396" i="38"/>
  <c r="AD55" i="38"/>
  <c r="AD395" i="38"/>
  <c r="AC55" i="38"/>
  <c r="AC395" i="38"/>
  <c r="AB55" i="38"/>
  <c r="AB395" i="38"/>
  <c r="AA55" i="38"/>
  <c r="AA395" i="38"/>
  <c r="Z55" i="38"/>
  <c r="Z395" i="38"/>
  <c r="Y55" i="38"/>
  <c r="Y395" i="38"/>
  <c r="X55" i="38"/>
  <c r="X395" i="38"/>
  <c r="W55" i="38"/>
  <c r="W395" i="38"/>
  <c r="V55" i="38"/>
  <c r="V395" i="38"/>
  <c r="U55" i="38"/>
  <c r="U395" i="38"/>
  <c r="T55" i="38"/>
  <c r="T395" i="38"/>
  <c r="S55" i="38"/>
  <c r="S395" i="38"/>
  <c r="R55" i="38"/>
  <c r="R395" i="38"/>
  <c r="Q55" i="38"/>
  <c r="Q395" i="38"/>
  <c r="P55" i="38"/>
  <c r="P395" i="38"/>
  <c r="O55" i="38"/>
  <c r="O395" i="38"/>
  <c r="N55" i="38"/>
  <c r="N395" i="38"/>
  <c r="M55" i="38"/>
  <c r="M395" i="38"/>
  <c r="L55" i="38"/>
  <c r="L395" i="38"/>
  <c r="K55" i="38"/>
  <c r="K395" i="38"/>
  <c r="J55" i="38"/>
  <c r="J395" i="38"/>
  <c r="I55" i="38"/>
  <c r="I395" i="38"/>
  <c r="AD43" i="38"/>
  <c r="AD394" i="38"/>
  <c r="AC43" i="38"/>
  <c r="AC394" i="38"/>
  <c r="AB43" i="38"/>
  <c r="AB394" i="38"/>
  <c r="AA43" i="38"/>
  <c r="AA394" i="38"/>
  <c r="Z43" i="38"/>
  <c r="Z394" i="38"/>
  <c r="Y43" i="38"/>
  <c r="Y394" i="38"/>
  <c r="X43" i="38"/>
  <c r="X394" i="38"/>
  <c r="W43" i="38"/>
  <c r="W394" i="38"/>
  <c r="V43" i="38"/>
  <c r="V394" i="38"/>
  <c r="U43" i="38"/>
  <c r="U394" i="38"/>
  <c r="T43" i="38"/>
  <c r="T394" i="38"/>
  <c r="S43" i="38"/>
  <c r="S394" i="38"/>
  <c r="R43" i="38"/>
  <c r="R394" i="38"/>
  <c r="Q43" i="38"/>
  <c r="Q394" i="38"/>
  <c r="P43" i="38"/>
  <c r="P394" i="38"/>
  <c r="O43" i="38"/>
  <c r="O394" i="38"/>
  <c r="N43" i="38"/>
  <c r="N394" i="38"/>
  <c r="M43" i="38"/>
  <c r="M394" i="38"/>
  <c r="L43" i="38"/>
  <c r="L394" i="38"/>
  <c r="K43" i="38"/>
  <c r="K394" i="38"/>
  <c r="J43" i="38"/>
  <c r="J394" i="38"/>
  <c r="I43" i="38"/>
  <c r="I394" i="38"/>
  <c r="AD31" i="38"/>
  <c r="AD393" i="38"/>
  <c r="AC31" i="38"/>
  <c r="AC393" i="38"/>
  <c r="AB31" i="38"/>
  <c r="AB393" i="38"/>
  <c r="AA31" i="38"/>
  <c r="AA393" i="38"/>
  <c r="Z31" i="38"/>
  <c r="Z393" i="38"/>
  <c r="Y31" i="38"/>
  <c r="Y393" i="38"/>
  <c r="X31" i="38"/>
  <c r="X393" i="38"/>
  <c r="W31" i="38"/>
  <c r="W393" i="38"/>
  <c r="V31" i="38"/>
  <c r="V393" i="38"/>
  <c r="U31" i="38"/>
  <c r="U393" i="38"/>
  <c r="T31" i="38"/>
  <c r="T393" i="38"/>
  <c r="S31" i="38"/>
  <c r="S393" i="38"/>
  <c r="R31" i="38"/>
  <c r="R393" i="38"/>
  <c r="Q31" i="38"/>
  <c r="Q393" i="38"/>
  <c r="P31" i="38"/>
  <c r="P393" i="38"/>
  <c r="O31" i="38"/>
  <c r="O393" i="38"/>
  <c r="N31" i="38"/>
  <c r="N393" i="38"/>
  <c r="M31" i="38"/>
  <c r="M393" i="38"/>
  <c r="L31" i="38"/>
  <c r="L393" i="38"/>
  <c r="K31" i="38"/>
  <c r="K393" i="38"/>
  <c r="J31" i="38"/>
  <c r="J393" i="38"/>
  <c r="I31" i="38"/>
  <c r="I393" i="38"/>
  <c r="AD19" i="38"/>
  <c r="AD392" i="38"/>
  <c r="AC19" i="38"/>
  <c r="AC392" i="38"/>
  <c r="AB19" i="38"/>
  <c r="AB392" i="38"/>
  <c r="AA19" i="38"/>
  <c r="AA392" i="38"/>
  <c r="Z19" i="38"/>
  <c r="Z392" i="38"/>
  <c r="Y19" i="38"/>
  <c r="Y392" i="38"/>
  <c r="X19" i="38"/>
  <c r="X392" i="38"/>
  <c r="W19" i="38"/>
  <c r="W392" i="38"/>
  <c r="V19" i="38"/>
  <c r="V392" i="38"/>
  <c r="U19" i="38"/>
  <c r="U392" i="38"/>
  <c r="T19" i="38"/>
  <c r="T392" i="38"/>
  <c r="S19" i="38"/>
  <c r="S392" i="38"/>
  <c r="R19" i="38"/>
  <c r="R392" i="38"/>
  <c r="Q19" i="38"/>
  <c r="Q392" i="38"/>
  <c r="O19" i="38"/>
  <c r="O392" i="38"/>
  <c r="N19" i="38"/>
  <c r="N392" i="38"/>
  <c r="M19" i="38"/>
  <c r="M392" i="38"/>
  <c r="L19" i="38"/>
  <c r="L392" i="38"/>
  <c r="K19" i="38"/>
  <c r="K392" i="38"/>
  <c r="J19" i="38"/>
  <c r="J392" i="38"/>
  <c r="I19" i="38"/>
  <c r="I392" i="38"/>
  <c r="AA64" i="41"/>
  <c r="Y19" i="35"/>
  <c r="G392" i="38"/>
  <c r="G396" i="38"/>
  <c r="G402" i="38"/>
  <c r="G398" i="38"/>
  <c r="Z64" i="41"/>
  <c r="X19" i="35"/>
  <c r="G399" i="38"/>
  <c r="G395" i="38"/>
  <c r="G394" i="38"/>
  <c r="G397" i="38"/>
  <c r="G401" i="38"/>
  <c r="G393" i="38"/>
  <c r="G400" i="38"/>
  <c r="W21" i="35"/>
  <c r="S21" i="35"/>
  <c r="T66" i="41"/>
  <c r="S66" i="41"/>
  <c r="AI282" i="38"/>
  <c r="AK282" i="38"/>
  <c r="AI258" i="38"/>
  <c r="AK258" i="38"/>
  <c r="AI210" i="38"/>
  <c r="AK210" i="38"/>
  <c r="AI270" i="38"/>
  <c r="AK270" i="38"/>
  <c r="AI222" i="38"/>
  <c r="AK222" i="38"/>
  <c r="AI234" i="38"/>
  <c r="AK234" i="38"/>
  <c r="AI246" i="38"/>
  <c r="AK246" i="38"/>
  <c r="AI198" i="38"/>
  <c r="AK198" i="38"/>
  <c r="AI174" i="38"/>
  <c r="AK174" i="38"/>
  <c r="AI186" i="38"/>
  <c r="AK186" i="38"/>
  <c r="R66" i="41"/>
  <c r="Q66" i="41"/>
  <c r="N21" i="35"/>
  <c r="F381" i="38"/>
  <c r="G381" i="38"/>
  <c r="H381" i="38"/>
  <c r="AC381" i="38"/>
  <c r="V381" i="38"/>
  <c r="O381" i="38"/>
  <c r="W381" i="38"/>
  <c r="M381" i="38"/>
  <c r="AD381" i="38"/>
  <c r="P381" i="38"/>
  <c r="X381" i="38"/>
  <c r="U381" i="38"/>
  <c r="I381" i="38"/>
  <c r="Q381" i="38"/>
  <c r="Y381" i="38"/>
  <c r="N381" i="38"/>
  <c r="J381" i="38"/>
  <c r="R381" i="38"/>
  <c r="Z381" i="38"/>
  <c r="K381" i="38"/>
  <c r="S381" i="38"/>
  <c r="AA381" i="38"/>
  <c r="L381" i="38"/>
  <c r="T381" i="38"/>
  <c r="AB381" i="38"/>
  <c r="O66" i="41"/>
  <c r="AL127" i="38"/>
  <c r="AL31" i="38"/>
  <c r="AL79" i="38"/>
  <c r="AL67" i="38"/>
  <c r="AL103" i="38"/>
  <c r="AL115" i="38"/>
  <c r="AL91" i="38"/>
  <c r="AL139" i="38"/>
  <c r="AL55" i="38"/>
  <c r="AL43" i="38"/>
  <c r="F67" i="41"/>
  <c r="D22" i="35"/>
  <c r="D21" i="35"/>
  <c r="AI139" i="38"/>
  <c r="AI91" i="38"/>
  <c r="AI127" i="38"/>
  <c r="AI43" i="38"/>
  <c r="AI31" i="38"/>
  <c r="AI67" i="38"/>
  <c r="AI103" i="38"/>
  <c r="AI115" i="38"/>
  <c r="AI55" i="38"/>
  <c r="G59" i="41"/>
  <c r="F64" i="41"/>
  <c r="F61" i="41"/>
  <c r="E136" i="40"/>
  <c r="A136" i="40"/>
  <c r="E130" i="40"/>
  <c r="A130" i="40"/>
  <c r="E124" i="40"/>
  <c r="A124" i="40"/>
  <c r="E118" i="40"/>
  <c r="A118" i="40"/>
  <c r="E112" i="40"/>
  <c r="A112" i="40"/>
  <c r="E106" i="40"/>
  <c r="A106" i="40"/>
  <c r="E100" i="40"/>
  <c r="A100" i="40"/>
  <c r="E94" i="40"/>
  <c r="A94" i="40"/>
  <c r="E88" i="40"/>
  <c r="A88" i="40"/>
  <c r="D26" i="35"/>
  <c r="E26" i="35"/>
  <c r="F26" i="35"/>
  <c r="G26" i="35"/>
  <c r="H26" i="35"/>
  <c r="I26" i="35"/>
  <c r="J26" i="35"/>
  <c r="K26" i="35"/>
  <c r="L26" i="35"/>
  <c r="M26" i="35"/>
  <c r="D24" i="35"/>
  <c r="E24" i="35"/>
  <c r="F24" i="35"/>
  <c r="G24" i="35"/>
  <c r="H24" i="35"/>
  <c r="I24" i="35"/>
  <c r="J24" i="35"/>
  <c r="K24" i="35"/>
  <c r="L24" i="35"/>
  <c r="A27" i="35"/>
  <c r="AJ381" i="38"/>
  <c r="G408" i="38"/>
  <c r="R21" i="35"/>
  <c r="Q21" i="35"/>
  <c r="P21" i="35"/>
  <c r="O21" i="35"/>
  <c r="M21" i="35"/>
  <c r="M24" i="35"/>
  <c r="N24" i="35"/>
  <c r="O24" i="35"/>
  <c r="P24" i="35"/>
  <c r="Q24" i="35"/>
  <c r="R24" i="35"/>
  <c r="S24" i="35"/>
  <c r="T24" i="35"/>
  <c r="U24" i="35"/>
  <c r="V24" i="35"/>
  <c r="F65" i="41"/>
  <c r="D19" i="35"/>
  <c r="G67" i="41"/>
  <c r="H59" i="41"/>
  <c r="G61" i="41"/>
  <c r="AA71" i="40"/>
  <c r="AA146" i="40"/>
  <c r="AA152" i="40"/>
  <c r="Y15" i="35"/>
  <c r="U71" i="40"/>
  <c r="U146" i="40"/>
  <c r="S71" i="40"/>
  <c r="S146" i="40"/>
  <c r="J71" i="40"/>
  <c r="J146" i="40"/>
  <c r="L71" i="40"/>
  <c r="L146" i="40"/>
  <c r="T71" i="40"/>
  <c r="T146" i="40"/>
  <c r="I71" i="40"/>
  <c r="I146" i="40"/>
  <c r="Q71" i="40"/>
  <c r="Q146" i="40"/>
  <c r="Y71" i="40"/>
  <c r="Y146" i="40"/>
  <c r="Y152" i="40"/>
  <c r="W15" i="35"/>
  <c r="N71" i="40"/>
  <c r="N146" i="40"/>
  <c r="V71" i="40"/>
  <c r="V146" i="40"/>
  <c r="F71" i="40"/>
  <c r="F146" i="40"/>
  <c r="F152" i="40"/>
  <c r="D15" i="35"/>
  <c r="O71" i="40"/>
  <c r="O146" i="40"/>
  <c r="W71" i="40"/>
  <c r="W146" i="40"/>
  <c r="G71" i="40"/>
  <c r="G146" i="40"/>
  <c r="P71" i="40"/>
  <c r="P146" i="40"/>
  <c r="X71" i="40"/>
  <c r="X146" i="40"/>
  <c r="H71" i="40"/>
  <c r="H146" i="40"/>
  <c r="K71" i="40"/>
  <c r="K146" i="40"/>
  <c r="R71" i="40"/>
  <c r="R146" i="40"/>
  <c r="Z71" i="40"/>
  <c r="Z146" i="40"/>
  <c r="Z152" i="40"/>
  <c r="X15" i="35"/>
  <c r="A82" i="40"/>
  <c r="H36" i="37"/>
  <c r="H57" i="37"/>
  <c r="W24" i="35"/>
  <c r="AH52" i="37"/>
  <c r="H58" i="37"/>
  <c r="AH36" i="37"/>
  <c r="G65" i="41"/>
  <c r="D20" i="35"/>
  <c r="H67" i="41"/>
  <c r="E22" i="35"/>
  <c r="H61" i="41"/>
  <c r="I59" i="41"/>
  <c r="F147" i="40"/>
  <c r="W143" i="40"/>
  <c r="W148" i="40"/>
  <c r="W154" i="40"/>
  <c r="T143" i="40"/>
  <c r="T148" i="40"/>
  <c r="S143" i="40"/>
  <c r="S148" i="40"/>
  <c r="S154" i="40"/>
  <c r="O143" i="40"/>
  <c r="O148" i="40"/>
  <c r="R143" i="40"/>
  <c r="R148" i="40"/>
  <c r="L143" i="40"/>
  <c r="L148" i="40"/>
  <c r="I143" i="40"/>
  <c r="I148" i="40"/>
  <c r="Y143" i="40"/>
  <c r="Y148" i="40"/>
  <c r="P143" i="40"/>
  <c r="P148" i="40"/>
  <c r="Z143" i="40"/>
  <c r="Z148" i="40"/>
  <c r="M143" i="40"/>
  <c r="M148" i="40"/>
  <c r="J143" i="40"/>
  <c r="J148" i="40"/>
  <c r="Q143" i="40"/>
  <c r="Q148" i="40"/>
  <c r="G143" i="40"/>
  <c r="X143" i="40"/>
  <c r="X148" i="40"/>
  <c r="U143" i="40"/>
  <c r="U148" i="40"/>
  <c r="U154" i="40"/>
  <c r="AA143" i="40"/>
  <c r="AA148" i="40"/>
  <c r="AA154" i="40"/>
  <c r="Y17" i="35"/>
  <c r="H143" i="40"/>
  <c r="H148" i="40"/>
  <c r="K143" i="40"/>
  <c r="K148" i="40"/>
  <c r="V143" i="40"/>
  <c r="V148" i="40"/>
  <c r="N143" i="40"/>
  <c r="N148" i="40"/>
  <c r="F148" i="40"/>
  <c r="T52" i="37"/>
  <c r="T59" i="37"/>
  <c r="S52" i="37"/>
  <c r="S59" i="37"/>
  <c r="R52" i="37"/>
  <c r="R59" i="37"/>
  <c r="Q52" i="37"/>
  <c r="P52" i="37"/>
  <c r="O52" i="37"/>
  <c r="N52" i="37"/>
  <c r="M52" i="37"/>
  <c r="L52" i="37"/>
  <c r="L59" i="37"/>
  <c r="K52" i="37"/>
  <c r="J52" i="37"/>
  <c r="I52" i="37"/>
  <c r="H52" i="37"/>
  <c r="H59" i="37"/>
  <c r="T36" i="37"/>
  <c r="T57" i="37"/>
  <c r="S36" i="37"/>
  <c r="S57" i="37"/>
  <c r="R36" i="37"/>
  <c r="R57" i="37"/>
  <c r="Q36" i="37"/>
  <c r="Q57" i="37"/>
  <c r="P36" i="37"/>
  <c r="P57" i="37"/>
  <c r="O36" i="37"/>
  <c r="O57" i="37"/>
  <c r="N36" i="37"/>
  <c r="N57" i="37"/>
  <c r="M36" i="37"/>
  <c r="M57" i="37"/>
  <c r="L36" i="37"/>
  <c r="L57" i="37"/>
  <c r="K36" i="37"/>
  <c r="K57" i="37"/>
  <c r="J36" i="37"/>
  <c r="J57" i="37"/>
  <c r="I36" i="37"/>
  <c r="I57" i="37"/>
  <c r="F41" i="37"/>
  <c r="F42" i="37"/>
  <c r="F43" i="37"/>
  <c r="F44" i="37"/>
  <c r="F45" i="37"/>
  <c r="F46" i="37"/>
  <c r="F47" i="37"/>
  <c r="F48" i="37"/>
  <c r="F49" i="37"/>
  <c r="F50" i="37"/>
  <c r="F40" i="37"/>
  <c r="D41" i="37"/>
  <c r="D43" i="37"/>
  <c r="D44" i="37"/>
  <c r="D45" i="37"/>
  <c r="D46" i="37"/>
  <c r="D47" i="37"/>
  <c r="D48" i="37"/>
  <c r="D49" i="37"/>
  <c r="D50" i="37"/>
  <c r="G6" i="37"/>
  <c r="G4" i="37"/>
  <c r="G5" i="37"/>
  <c r="G7" i="37"/>
  <c r="G8" i="37"/>
  <c r="G9" i="37"/>
  <c r="G10" i="37"/>
  <c r="G11" i="37"/>
  <c r="G12" i="37"/>
  <c r="G13" i="37"/>
  <c r="G14" i="37"/>
  <c r="G15" i="37"/>
  <c r="G18" i="37"/>
  <c r="G19" i="37"/>
  <c r="G3" i="37"/>
  <c r="M49" i="36"/>
  <c r="W49" i="36"/>
  <c r="K45" i="36"/>
  <c r="W45" i="36"/>
  <c r="Z154" i="40"/>
  <c r="X17" i="35"/>
  <c r="X24" i="35"/>
  <c r="Y154" i="40"/>
  <c r="X154" i="40"/>
  <c r="V17" i="35"/>
  <c r="U17" i="35"/>
  <c r="AG143" i="40"/>
  <c r="V154" i="40"/>
  <c r="T17" i="35"/>
  <c r="S17" i="35"/>
  <c r="M57" i="36"/>
  <c r="T154" i="40"/>
  <c r="Q17" i="35"/>
  <c r="R154" i="40"/>
  <c r="Q154" i="40"/>
  <c r="J59" i="37"/>
  <c r="K59" i="37"/>
  <c r="I59" i="37"/>
  <c r="Q59" i="37"/>
  <c r="M59" i="37"/>
  <c r="N59" i="37"/>
  <c r="O59" i="37"/>
  <c r="H60" i="37"/>
  <c r="P59" i="37"/>
  <c r="I58" i="37"/>
  <c r="J58" i="37"/>
  <c r="K58" i="37"/>
  <c r="L58" i="37"/>
  <c r="M58" i="37"/>
  <c r="N58" i="37"/>
  <c r="O58" i="37"/>
  <c r="P58" i="37"/>
  <c r="Q58" i="37"/>
  <c r="R58" i="37"/>
  <c r="S58" i="37"/>
  <c r="T58" i="37"/>
  <c r="U58" i="37"/>
  <c r="V58" i="37"/>
  <c r="W58" i="37"/>
  <c r="X58" i="37"/>
  <c r="Y58" i="37"/>
  <c r="Z58" i="37"/>
  <c r="AA58" i="37"/>
  <c r="AB58" i="37"/>
  <c r="AC58" i="37"/>
  <c r="AD58" i="37"/>
  <c r="AE58" i="37"/>
  <c r="AF58" i="37"/>
  <c r="AG58" i="37"/>
  <c r="P154" i="40"/>
  <c r="G20" i="37"/>
  <c r="O154" i="40"/>
  <c r="N154" i="40"/>
  <c r="G148" i="40"/>
  <c r="I67" i="41"/>
  <c r="F22" i="35"/>
  <c r="H65" i="41"/>
  <c r="E20" i="35"/>
  <c r="G26" i="37"/>
  <c r="G48" i="37"/>
  <c r="G28" i="37"/>
  <c r="G50" i="37"/>
  <c r="G49" i="37"/>
  <c r="G41" i="37"/>
  <c r="G46" i="37"/>
  <c r="D36" i="37"/>
  <c r="G47" i="37"/>
  <c r="G44" i="37"/>
  <c r="G45" i="37"/>
  <c r="G43" i="37"/>
  <c r="D42" i="37"/>
  <c r="G42" i="37"/>
  <c r="D40" i="37"/>
  <c r="G40" i="37"/>
  <c r="F36" i="37"/>
  <c r="G30" i="37"/>
  <c r="I61" i="41"/>
  <c r="J59" i="41"/>
  <c r="G147" i="40"/>
  <c r="F149" i="40"/>
  <c r="F52" i="37"/>
  <c r="G25" i="37"/>
  <c r="G27" i="37"/>
  <c r="G32" i="37"/>
  <c r="G31" i="37"/>
  <c r="G29" i="37"/>
  <c r="G24" i="37"/>
  <c r="F35" i="36"/>
  <c r="G60" i="36"/>
  <c r="D50" i="36"/>
  <c r="D44" i="36"/>
  <c r="E2" i="36"/>
  <c r="Y24" i="35"/>
  <c r="Z24" i="35"/>
  <c r="AA24" i="35"/>
  <c r="AB24" i="35"/>
  <c r="AC24" i="35"/>
  <c r="AD24" i="35"/>
  <c r="AE24" i="35"/>
  <c r="AD64" i="37"/>
  <c r="Z7" i="35"/>
  <c r="AE64" i="37"/>
  <c r="AA7" i="35"/>
  <c r="AG64" i="37"/>
  <c r="AC7" i="35"/>
  <c r="AC27" i="35"/>
  <c r="AF64" i="37"/>
  <c r="AB7" i="35"/>
  <c r="AB27" i="35"/>
  <c r="AD66" i="37"/>
  <c r="AC66" i="37"/>
  <c r="Y9" i="35"/>
  <c r="AG66" i="37"/>
  <c r="AE66" i="37"/>
  <c r="AF66" i="37"/>
  <c r="AB66" i="37"/>
  <c r="X9" i="35"/>
  <c r="Z66" i="37"/>
  <c r="AA66" i="37"/>
  <c r="W17" i="35"/>
  <c r="V9" i="35"/>
  <c r="AB64" i="37"/>
  <c r="X7" i="35"/>
  <c r="Z64" i="37"/>
  <c r="V7" i="35"/>
  <c r="AC64" i="37"/>
  <c r="Y7" i="35"/>
  <c r="AA64" i="37"/>
  <c r="W7" i="35"/>
  <c r="Y64" i="37"/>
  <c r="U7" i="35"/>
  <c r="Y66" i="37"/>
  <c r="U9" i="35"/>
  <c r="W64" i="37"/>
  <c r="S7" i="35"/>
  <c r="X64" i="37"/>
  <c r="T7" i="35"/>
  <c r="X66" i="37"/>
  <c r="W66" i="37"/>
  <c r="U64" i="37"/>
  <c r="Q7" i="35"/>
  <c r="V64" i="37"/>
  <c r="R7" i="35"/>
  <c r="V66" i="37"/>
  <c r="R9" i="35"/>
  <c r="T64" i="37"/>
  <c r="P7" i="35"/>
  <c r="R17" i="35"/>
  <c r="H64" i="37"/>
  <c r="D7" i="35"/>
  <c r="U66" i="37"/>
  <c r="Q9" i="35"/>
  <c r="T66" i="37"/>
  <c r="P9" i="35"/>
  <c r="P17" i="35"/>
  <c r="M66" i="37"/>
  <c r="I9" i="35"/>
  <c r="S66" i="37"/>
  <c r="O17" i="35"/>
  <c r="I66" i="37"/>
  <c r="E9" i="35"/>
  <c r="R64" i="37"/>
  <c r="N7" i="35"/>
  <c r="L66" i="37"/>
  <c r="H9" i="35"/>
  <c r="O66" i="37"/>
  <c r="K9" i="35"/>
  <c r="Q66" i="37"/>
  <c r="M9" i="35"/>
  <c r="L64" i="37"/>
  <c r="H7" i="35"/>
  <c r="N64" i="37"/>
  <c r="J7" i="35"/>
  <c r="S64" i="37"/>
  <c r="O7" i="35"/>
  <c r="P64" i="37"/>
  <c r="L7" i="35"/>
  <c r="J64" i="37"/>
  <c r="F7" i="35"/>
  <c r="J66" i="37"/>
  <c r="F9" i="35"/>
  <c r="M64" i="37"/>
  <c r="I7" i="35"/>
  <c r="I64" i="37"/>
  <c r="E7" i="35"/>
  <c r="O64" i="37"/>
  <c r="K7" i="35"/>
  <c r="P66" i="37"/>
  <c r="L9" i="35"/>
  <c r="N66" i="37"/>
  <c r="J9" i="35"/>
  <c r="Q64" i="37"/>
  <c r="M7" i="35"/>
  <c r="K66" i="37"/>
  <c r="G9" i="35"/>
  <c r="I60" i="37"/>
  <c r="J60" i="37"/>
  <c r="K60" i="37"/>
  <c r="L60" i="37"/>
  <c r="M60" i="37"/>
  <c r="N60" i="37"/>
  <c r="O60" i="37"/>
  <c r="P60" i="37"/>
  <c r="Q60" i="37"/>
  <c r="R60" i="37"/>
  <c r="S60" i="37"/>
  <c r="T60" i="37"/>
  <c r="U60" i="37"/>
  <c r="V60" i="37"/>
  <c r="W60" i="37"/>
  <c r="X60" i="37"/>
  <c r="Y60" i="37"/>
  <c r="Z60" i="37"/>
  <c r="AA60" i="37"/>
  <c r="AB60" i="37"/>
  <c r="AC60" i="37"/>
  <c r="H66" i="37"/>
  <c r="K64" i="37"/>
  <c r="G7" i="35"/>
  <c r="R66" i="37"/>
  <c r="N17" i="35"/>
  <c r="M17" i="35"/>
  <c r="L17" i="35"/>
  <c r="I65" i="41"/>
  <c r="F20" i="35"/>
  <c r="J67" i="41"/>
  <c r="G22" i="35"/>
  <c r="G61" i="36"/>
  <c r="D52" i="37"/>
  <c r="G52" i="37"/>
  <c r="K59" i="41"/>
  <c r="J61" i="41"/>
  <c r="H147" i="40"/>
  <c r="I147" i="40"/>
  <c r="G149" i="40"/>
  <c r="G33" i="37"/>
  <c r="G34" i="37"/>
  <c r="F57" i="36"/>
  <c r="G62" i="36"/>
  <c r="G6" i="36"/>
  <c r="G12" i="36"/>
  <c r="Q35" i="36"/>
  <c r="Q60" i="36"/>
  <c r="R35" i="36"/>
  <c r="R60" i="36"/>
  <c r="H35" i="36"/>
  <c r="H60" i="36"/>
  <c r="I35" i="36"/>
  <c r="I60" i="36"/>
  <c r="J35" i="36"/>
  <c r="J60" i="36"/>
  <c r="L35" i="36"/>
  <c r="L60" i="36"/>
  <c r="S35" i="36"/>
  <c r="S60" i="36"/>
  <c r="K35" i="36"/>
  <c r="K60" i="36"/>
  <c r="M35" i="36"/>
  <c r="M60" i="36"/>
  <c r="O35" i="36"/>
  <c r="O60" i="36"/>
  <c r="P35" i="36"/>
  <c r="P60" i="36"/>
  <c r="E14" i="36"/>
  <c r="T35" i="36"/>
  <c r="T60" i="36"/>
  <c r="W9" i="35"/>
  <c r="H65" i="37"/>
  <c r="D8" i="35"/>
  <c r="S9" i="35"/>
  <c r="T9" i="35"/>
  <c r="O9" i="35"/>
  <c r="H67" i="37"/>
  <c r="D9" i="35"/>
  <c r="N9" i="35"/>
  <c r="J65" i="41"/>
  <c r="G20" i="35"/>
  <c r="K67" i="41"/>
  <c r="H22" i="35"/>
  <c r="G63" i="36"/>
  <c r="H61" i="36"/>
  <c r="I61" i="36"/>
  <c r="J61" i="36"/>
  <c r="K61" i="36"/>
  <c r="L61" i="36"/>
  <c r="M61" i="36"/>
  <c r="G36" i="37"/>
  <c r="L59" i="41"/>
  <c r="K61" i="41"/>
  <c r="J147" i="40"/>
  <c r="H149" i="40"/>
  <c r="N57" i="36"/>
  <c r="S57" i="36"/>
  <c r="S62" i="36"/>
  <c r="P57" i="36"/>
  <c r="P62" i="36"/>
  <c r="K57" i="36"/>
  <c r="K62" i="36"/>
  <c r="Q57" i="36"/>
  <c r="Q62" i="36"/>
  <c r="H57" i="36"/>
  <c r="H62" i="36"/>
  <c r="L57" i="36"/>
  <c r="L62" i="36"/>
  <c r="O57" i="36"/>
  <c r="O62" i="36"/>
  <c r="M62" i="36"/>
  <c r="T57" i="36"/>
  <c r="T62" i="36"/>
  <c r="I57" i="36"/>
  <c r="I62" i="36"/>
  <c r="R57" i="36"/>
  <c r="R62" i="36"/>
  <c r="H10" i="36"/>
  <c r="H6" i="36"/>
  <c r="H9" i="36"/>
  <c r="H3" i="36"/>
  <c r="H8" i="36"/>
  <c r="H5" i="36"/>
  <c r="H11" i="36"/>
  <c r="H7" i="36"/>
  <c r="H4" i="36"/>
  <c r="J57" i="36"/>
  <c r="J62" i="36"/>
  <c r="H2" i="36"/>
  <c r="N35" i="36"/>
  <c r="N60" i="36"/>
  <c r="I65" i="37"/>
  <c r="J65" i="37"/>
  <c r="K65" i="37"/>
  <c r="G8" i="35"/>
  <c r="D10" i="35"/>
  <c r="I67" i="37"/>
  <c r="W57" i="36"/>
  <c r="N62" i="36"/>
  <c r="O58" i="36"/>
  <c r="K65" i="41"/>
  <c r="H20" i="35"/>
  <c r="L67" i="41"/>
  <c r="I22" i="35"/>
  <c r="H63" i="36"/>
  <c r="I63" i="36"/>
  <c r="J63" i="36"/>
  <c r="K63" i="36"/>
  <c r="L63" i="36"/>
  <c r="M63" i="36"/>
  <c r="M59" i="41"/>
  <c r="L61" i="41"/>
  <c r="I149" i="40"/>
  <c r="K147" i="40"/>
  <c r="E49" i="36"/>
  <c r="X49" i="36"/>
  <c r="G28" i="36"/>
  <c r="G49" i="36"/>
  <c r="E43" i="36"/>
  <c r="X43" i="36"/>
  <c r="G22" i="36"/>
  <c r="G43" i="36"/>
  <c r="E48" i="36"/>
  <c r="X48" i="36"/>
  <c r="G27" i="36"/>
  <c r="G48" i="36"/>
  <c r="E41" i="36"/>
  <c r="X41" i="36"/>
  <c r="G20" i="36"/>
  <c r="G41" i="36"/>
  <c r="E40" i="36"/>
  <c r="G19" i="36"/>
  <c r="G40" i="36"/>
  <c r="E45" i="36"/>
  <c r="X45" i="36"/>
  <c r="G24" i="36"/>
  <c r="G45" i="36"/>
  <c r="E42" i="36"/>
  <c r="X42" i="36"/>
  <c r="G21" i="36"/>
  <c r="G42" i="36"/>
  <c r="E50" i="36"/>
  <c r="X50" i="36"/>
  <c r="G29" i="36"/>
  <c r="G50" i="36"/>
  <c r="E46" i="36"/>
  <c r="X46" i="36"/>
  <c r="G25" i="36"/>
  <c r="G46" i="36"/>
  <c r="E47" i="36"/>
  <c r="X47" i="36"/>
  <c r="G26" i="36"/>
  <c r="G47" i="36"/>
  <c r="E44" i="36"/>
  <c r="X44" i="36"/>
  <c r="G23" i="36"/>
  <c r="G44" i="36"/>
  <c r="N61" i="36"/>
  <c r="E35" i="36"/>
  <c r="L65" i="37"/>
  <c r="M65" i="37"/>
  <c r="E8" i="35"/>
  <c r="AC66" i="36"/>
  <c r="Z3" i="35"/>
  <c r="Z27" i="35"/>
  <c r="AD66" i="36"/>
  <c r="AA3" i="35"/>
  <c r="AA27" i="35"/>
  <c r="AA68" i="36"/>
  <c r="F8" i="35"/>
  <c r="Z68" i="36"/>
  <c r="W66" i="36"/>
  <c r="T3" i="35"/>
  <c r="X66" i="36"/>
  <c r="U3" i="35"/>
  <c r="Y66" i="36"/>
  <c r="V3" i="35"/>
  <c r="Z66" i="36"/>
  <c r="W3" i="35"/>
  <c r="AA66" i="36"/>
  <c r="X3" i="35"/>
  <c r="AB66" i="36"/>
  <c r="Y3" i="35"/>
  <c r="W68" i="36"/>
  <c r="T5" i="35"/>
  <c r="X68" i="36"/>
  <c r="Y68" i="36"/>
  <c r="V5" i="35"/>
  <c r="E57" i="36"/>
  <c r="X40" i="36"/>
  <c r="V66" i="36"/>
  <c r="S3" i="35"/>
  <c r="V68" i="36"/>
  <c r="Q68" i="36"/>
  <c r="N5" i="35"/>
  <c r="U68" i="36"/>
  <c r="U66" i="36"/>
  <c r="R3" i="35"/>
  <c r="Q66" i="36"/>
  <c r="N3" i="35"/>
  <c r="S66" i="36"/>
  <c r="P3" i="35"/>
  <c r="T66" i="36"/>
  <c r="Q3" i="35"/>
  <c r="P66" i="36"/>
  <c r="M3" i="35"/>
  <c r="O66" i="36"/>
  <c r="L3" i="35"/>
  <c r="R66" i="36"/>
  <c r="O3" i="35"/>
  <c r="T68" i="36"/>
  <c r="Q5" i="35"/>
  <c r="S68" i="36"/>
  <c r="R68" i="36"/>
  <c r="E10" i="35"/>
  <c r="J67" i="37"/>
  <c r="I68" i="36"/>
  <c r="F5" i="35"/>
  <c r="P68" i="36"/>
  <c r="O68" i="36"/>
  <c r="N63" i="36"/>
  <c r="O63" i="36"/>
  <c r="P63" i="36"/>
  <c r="Q63" i="36"/>
  <c r="R63" i="36"/>
  <c r="S63" i="36"/>
  <c r="T63" i="36"/>
  <c r="U63" i="36"/>
  <c r="V63" i="36"/>
  <c r="W63" i="36"/>
  <c r="X63" i="36"/>
  <c r="Y63" i="36"/>
  <c r="Z63" i="36"/>
  <c r="AA63" i="36"/>
  <c r="M67" i="41"/>
  <c r="J22" i="35"/>
  <c r="L65" i="41"/>
  <c r="I20" i="35"/>
  <c r="H68" i="36"/>
  <c r="E5" i="35"/>
  <c r="M68" i="36"/>
  <c r="J5" i="35"/>
  <c r="N68" i="36"/>
  <c r="K5" i="35"/>
  <c r="K68" i="36"/>
  <c r="H5" i="35"/>
  <c r="L68" i="36"/>
  <c r="I5" i="35"/>
  <c r="J68" i="36"/>
  <c r="G5" i="35"/>
  <c r="G66" i="36"/>
  <c r="M66" i="36"/>
  <c r="J3" i="35"/>
  <c r="K66" i="36"/>
  <c r="H3" i="35"/>
  <c r="L66" i="36"/>
  <c r="I3" i="35"/>
  <c r="J66" i="36"/>
  <c r="G3" i="35"/>
  <c r="H66" i="36"/>
  <c r="E3" i="35"/>
  <c r="G68" i="36"/>
  <c r="I66" i="36"/>
  <c r="F3" i="35"/>
  <c r="N66" i="36"/>
  <c r="K3" i="35"/>
  <c r="H8" i="35"/>
  <c r="M61" i="41"/>
  <c r="N59" i="41"/>
  <c r="L147" i="40"/>
  <c r="J149" i="40"/>
  <c r="O61" i="36"/>
  <c r="P61" i="36"/>
  <c r="Q61" i="36"/>
  <c r="R61" i="36"/>
  <c r="S61" i="36"/>
  <c r="T61" i="36"/>
  <c r="U61" i="36"/>
  <c r="V61" i="36"/>
  <c r="W61" i="36"/>
  <c r="X61" i="36"/>
  <c r="Y61" i="36"/>
  <c r="Z61" i="36"/>
  <c r="AA61" i="36"/>
  <c r="AB61" i="36"/>
  <c r="AC61" i="36"/>
  <c r="AD61" i="36"/>
  <c r="G35" i="36"/>
  <c r="G57" i="36"/>
  <c r="X5" i="35"/>
  <c r="U5" i="35"/>
  <c r="W5" i="35"/>
  <c r="S5" i="35"/>
  <c r="R5" i="35"/>
  <c r="P5" i="35"/>
  <c r="O5" i="35"/>
  <c r="K67" i="37"/>
  <c r="F10" i="35"/>
  <c r="M5" i="35"/>
  <c r="L5" i="35"/>
  <c r="N67" i="41"/>
  <c r="K22" i="35"/>
  <c r="M65" i="41"/>
  <c r="J20" i="35"/>
  <c r="N61" i="41"/>
  <c r="O61" i="41"/>
  <c r="P61" i="41"/>
  <c r="Q61" i="41"/>
  <c r="R61" i="41"/>
  <c r="S61" i="41"/>
  <c r="T61" i="41"/>
  <c r="U61" i="41"/>
  <c r="D5" i="35"/>
  <c r="G69" i="36"/>
  <c r="D3" i="35"/>
  <c r="G67" i="36"/>
  <c r="N65" i="37"/>
  <c r="I8" i="35"/>
  <c r="O59" i="41"/>
  <c r="K149" i="40"/>
  <c r="V61" i="41"/>
  <c r="W61" i="41"/>
  <c r="X61" i="41"/>
  <c r="Y61" i="41"/>
  <c r="Z61" i="41"/>
  <c r="G10" i="35"/>
  <c r="L67" i="37"/>
  <c r="L22" i="35"/>
  <c r="O67" i="41"/>
  <c r="N65" i="41"/>
  <c r="K20" i="35"/>
  <c r="H69" i="36"/>
  <c r="D6" i="35"/>
  <c r="D4" i="35"/>
  <c r="H67" i="36"/>
  <c r="O65" i="37"/>
  <c r="J8" i="35"/>
  <c r="P59" i="41"/>
  <c r="L149" i="40"/>
  <c r="H10" i="35"/>
  <c r="M67" i="37"/>
  <c r="M22" i="35"/>
  <c r="P67" i="41"/>
  <c r="O65" i="41"/>
  <c r="L20" i="35"/>
  <c r="E4" i="35"/>
  <c r="I67" i="36"/>
  <c r="I69" i="36"/>
  <c r="E6" i="35"/>
  <c r="P65" i="37"/>
  <c r="K8" i="35"/>
  <c r="Q59" i="41"/>
  <c r="M149" i="40"/>
  <c r="N149" i="40"/>
  <c r="O149" i="40"/>
  <c r="P149" i="40"/>
  <c r="Q149" i="40"/>
  <c r="R149" i="40"/>
  <c r="S149" i="40"/>
  <c r="T149" i="40"/>
  <c r="U149" i="40"/>
  <c r="O8" i="33"/>
  <c r="O9" i="33"/>
  <c r="O10" i="33"/>
  <c r="O11" i="33"/>
  <c r="O12" i="33"/>
  <c r="O13" i="33"/>
  <c r="O14" i="33"/>
  <c r="O15" i="33"/>
  <c r="O16" i="33"/>
  <c r="O17" i="33"/>
  <c r="W44" i="26"/>
  <c r="U44" i="26"/>
  <c r="V44" i="26"/>
  <c r="T44" i="26"/>
  <c r="Q8" i="26"/>
  <c r="Q9" i="26"/>
  <c r="Q10" i="26"/>
  <c r="Q7" i="26"/>
  <c r="D35" i="26"/>
  <c r="D36" i="26"/>
  <c r="D37" i="26"/>
  <c r="D38" i="26"/>
  <c r="D39" i="26"/>
  <c r="D40" i="26"/>
  <c r="D41" i="26"/>
  <c r="D42" i="26"/>
  <c r="D34" i="26"/>
  <c r="F34" i="26"/>
  <c r="G34" i="26"/>
  <c r="H34" i="26"/>
  <c r="F35" i="26"/>
  <c r="G35" i="26"/>
  <c r="H35" i="26"/>
  <c r="F36" i="26"/>
  <c r="G36" i="26"/>
  <c r="H36" i="26"/>
  <c r="F37" i="26"/>
  <c r="G37" i="26"/>
  <c r="H37" i="26"/>
  <c r="F38" i="26"/>
  <c r="G38" i="26"/>
  <c r="H38" i="26"/>
  <c r="F39" i="26"/>
  <c r="G39" i="26"/>
  <c r="H39" i="26"/>
  <c r="F40" i="26"/>
  <c r="G40" i="26"/>
  <c r="H40" i="26"/>
  <c r="F41" i="26"/>
  <c r="G41" i="26"/>
  <c r="H41" i="26"/>
  <c r="F42" i="26"/>
  <c r="G42" i="26"/>
  <c r="H42" i="26"/>
  <c r="E35" i="26"/>
  <c r="E36" i="26"/>
  <c r="E37" i="26"/>
  <c r="E38" i="26"/>
  <c r="E39" i="26"/>
  <c r="E40" i="26"/>
  <c r="E41" i="26"/>
  <c r="E42" i="26"/>
  <c r="E34" i="26"/>
  <c r="C43" i="26"/>
  <c r="V149" i="40"/>
  <c r="W149" i="40"/>
  <c r="X149" i="40"/>
  <c r="N22" i="35"/>
  <c r="Q67" i="41"/>
  <c r="I10" i="35"/>
  <c r="N67" i="37"/>
  <c r="P65" i="41"/>
  <c r="M20" i="35"/>
  <c r="J38" i="26"/>
  <c r="D43" i="26"/>
  <c r="J35" i="26"/>
  <c r="J40" i="26"/>
  <c r="J69" i="36"/>
  <c r="F6" i="35"/>
  <c r="J67" i="36"/>
  <c r="F4" i="35"/>
  <c r="Q65" i="37"/>
  <c r="L8" i="35"/>
  <c r="R59" i="41"/>
  <c r="J36" i="26"/>
  <c r="J42" i="26"/>
  <c r="J41" i="26"/>
  <c r="E43" i="26"/>
  <c r="J39" i="26"/>
  <c r="H43" i="26"/>
  <c r="G43" i="26"/>
  <c r="J37" i="26"/>
  <c r="F43" i="26"/>
  <c r="J34" i="26"/>
  <c r="C56" i="5"/>
  <c r="C55" i="5"/>
  <c r="C54" i="5"/>
  <c r="C53" i="5"/>
  <c r="C52" i="5"/>
  <c r="C51" i="5"/>
  <c r="C50" i="5"/>
  <c r="C49" i="5"/>
  <c r="C48" i="5"/>
  <c r="C47" i="5"/>
  <c r="C46" i="5"/>
  <c r="A7" i="5"/>
  <c r="A8" i="5"/>
  <c r="N36" i="27"/>
  <c r="N37" i="27"/>
  <c r="N38" i="27"/>
  <c r="N39" i="27"/>
  <c r="N40" i="27"/>
  <c r="Y149" i="40"/>
  <c r="O22" i="35"/>
  <c r="R67" i="41"/>
  <c r="J10" i="35"/>
  <c r="O67" i="37"/>
  <c r="Q65" i="41"/>
  <c r="N20" i="35"/>
  <c r="G6" i="35"/>
  <c r="K69" i="36"/>
  <c r="K67" i="36"/>
  <c r="G4" i="35"/>
  <c r="R65" i="37"/>
  <c r="M8" i="35"/>
  <c r="S59" i="41"/>
  <c r="J43" i="26"/>
  <c r="Z149" i="40"/>
  <c r="P22" i="35"/>
  <c r="S67" i="41"/>
  <c r="K10" i="35"/>
  <c r="P67" i="37"/>
  <c r="R65" i="41"/>
  <c r="O20" i="35"/>
  <c r="H6" i="35"/>
  <c r="L69" i="36"/>
  <c r="L67" i="36"/>
  <c r="H4" i="35"/>
  <c r="S65" i="37"/>
  <c r="N8" i="35"/>
  <c r="T59" i="41"/>
  <c r="T62" i="41"/>
  <c r="E40" i="27"/>
  <c r="E39" i="27"/>
  <c r="E38" i="27"/>
  <c r="E37" i="27"/>
  <c r="E36" i="27"/>
  <c r="D41" i="27"/>
  <c r="C12" i="27"/>
  <c r="D83" i="50"/>
  <c r="C41" i="27"/>
  <c r="C13" i="27"/>
  <c r="O135" i="28"/>
  <c r="F54" i="5"/>
  <c r="F37" i="5"/>
  <c r="D135" i="28"/>
  <c r="O115" i="28"/>
  <c r="F51" i="5"/>
  <c r="F34" i="5"/>
  <c r="N115" i="28"/>
  <c r="O103" i="28"/>
  <c r="F50" i="5"/>
  <c r="F33" i="5"/>
  <c r="N103" i="28"/>
  <c r="N93" i="28"/>
  <c r="O93" i="28"/>
  <c r="F49" i="5"/>
  <c r="F32" i="5"/>
  <c r="O72" i="28"/>
  <c r="N72" i="28"/>
  <c r="N41" i="28"/>
  <c r="AA149" i="40"/>
  <c r="D84" i="50"/>
  <c r="O8" i="35"/>
  <c r="T65" i="37"/>
  <c r="Q22" i="35"/>
  <c r="T67" i="41"/>
  <c r="E50" i="27"/>
  <c r="F53" i="5"/>
  <c r="F36" i="5"/>
  <c r="L10" i="35"/>
  <c r="Q67" i="37"/>
  <c r="D28" i="36"/>
  <c r="D49" i="36"/>
  <c r="S65" i="41"/>
  <c r="P20" i="35"/>
  <c r="M67" i="36"/>
  <c r="I4" i="35"/>
  <c r="M69" i="36"/>
  <c r="I6" i="35"/>
  <c r="U59" i="41"/>
  <c r="U62" i="41"/>
  <c r="E41" i="27"/>
  <c r="P562" i="1"/>
  <c r="P561" i="1"/>
  <c r="P560" i="1"/>
  <c r="P559" i="1"/>
  <c r="P558" i="1"/>
  <c r="P557" i="1"/>
  <c r="P556" i="1"/>
  <c r="P555" i="1"/>
  <c r="P554" i="1"/>
  <c r="P553" i="1"/>
  <c r="P552" i="1"/>
  <c r="P550" i="1"/>
  <c r="P168" i="38"/>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2" i="1"/>
  <c r="P501" i="1"/>
  <c r="P500" i="1"/>
  <c r="P499" i="1"/>
  <c r="P498" i="1"/>
  <c r="P497" i="1"/>
  <c r="P496" i="1"/>
  <c r="P495" i="1"/>
  <c r="P494" i="1"/>
  <c r="P493" i="1"/>
  <c r="P492" i="1"/>
  <c r="P491" i="1"/>
  <c r="P490" i="1"/>
  <c r="P204" i="38"/>
  <c r="P489" i="1"/>
  <c r="P486" i="1"/>
  <c r="P485" i="1"/>
  <c r="P484" i="1"/>
  <c r="P208" i="38"/>
  <c r="P483" i="1"/>
  <c r="P482" i="1"/>
  <c r="P481" i="1"/>
  <c r="P181" i="38"/>
  <c r="P480" i="1"/>
  <c r="P479" i="1"/>
  <c r="P478" i="1"/>
  <c r="P477" i="1"/>
  <c r="P476" i="1"/>
  <c r="P475" i="1"/>
  <c r="P474" i="1"/>
  <c r="P473" i="1"/>
  <c r="P472" i="1"/>
  <c r="P471" i="1"/>
  <c r="P470" i="1"/>
  <c r="P469" i="1"/>
  <c r="P468" i="1"/>
  <c r="P202" i="38"/>
  <c r="P467" i="1"/>
  <c r="P466" i="1"/>
  <c r="P465" i="1"/>
  <c r="P464" i="1"/>
  <c r="P463" i="1"/>
  <c r="P462" i="1"/>
  <c r="P461" i="1"/>
  <c r="U65" i="37"/>
  <c r="P8" i="35"/>
  <c r="P205" i="38"/>
  <c r="P166" i="38"/>
  <c r="R22" i="35"/>
  <c r="U67" i="41"/>
  <c r="P206" i="38"/>
  <c r="P203" i="38"/>
  <c r="P248" i="38"/>
  <c r="P250" i="38"/>
  <c r="P165" i="38"/>
  <c r="P209" i="38"/>
  <c r="P207" i="38"/>
  <c r="P167" i="38"/>
  <c r="P249" i="38"/>
  <c r="P264" i="38"/>
  <c r="P189" i="38"/>
  <c r="P251" i="38"/>
  <c r="P188" i="38"/>
  <c r="AK18" i="50"/>
  <c r="P284" i="38"/>
  <c r="AI284" i="38"/>
  <c r="AK8" i="50"/>
  <c r="H58" i="50"/>
  <c r="I58" i="50"/>
  <c r="P285" i="38"/>
  <c r="AI285" i="38"/>
  <c r="P190" i="38"/>
  <c r="M10" i="35"/>
  <c r="R67" i="37"/>
  <c r="G11" i="36"/>
  <c r="T65" i="41"/>
  <c r="Q20" i="35"/>
  <c r="J6" i="35"/>
  <c r="N69" i="36"/>
  <c r="N67" i="36"/>
  <c r="O67" i="36"/>
  <c r="P67" i="36"/>
  <c r="Q67" i="36"/>
  <c r="R67" i="36"/>
  <c r="S67" i="36"/>
  <c r="T67" i="36"/>
  <c r="U67" i="36"/>
  <c r="V67" i="36"/>
  <c r="W67" i="36"/>
  <c r="X67" i="36"/>
  <c r="Y67" i="36"/>
  <c r="Z67" i="36"/>
  <c r="AA67" i="36"/>
  <c r="AB67" i="36"/>
  <c r="AC67" i="36"/>
  <c r="AD67" i="36"/>
  <c r="J4" i="35"/>
  <c r="V59" i="41"/>
  <c r="I348" i="38"/>
  <c r="J348" i="38"/>
  <c r="K348" i="38"/>
  <c r="L348" i="38"/>
  <c r="M348" i="38"/>
  <c r="N348" i="38"/>
  <c r="O348" i="38"/>
  <c r="Q348" i="38"/>
  <c r="R348" i="38"/>
  <c r="S348" i="38"/>
  <c r="T348" i="38"/>
  <c r="U348" i="38"/>
  <c r="V348" i="38"/>
  <c r="W348" i="38"/>
  <c r="X348" i="38"/>
  <c r="Y348" i="38"/>
  <c r="Z348" i="38"/>
  <c r="AA348" i="38"/>
  <c r="AB348" i="38"/>
  <c r="AC348" i="38"/>
  <c r="AD348" i="38"/>
  <c r="I349" i="38"/>
  <c r="J349" i="38"/>
  <c r="K349" i="38"/>
  <c r="L349" i="38"/>
  <c r="M349" i="38"/>
  <c r="N349" i="38"/>
  <c r="O349" i="38"/>
  <c r="P349" i="38"/>
  <c r="Q349" i="38"/>
  <c r="R349" i="38"/>
  <c r="S349" i="38"/>
  <c r="T349" i="38"/>
  <c r="U349" i="38"/>
  <c r="V349" i="38"/>
  <c r="W349" i="38"/>
  <c r="X349" i="38"/>
  <c r="Y349" i="38"/>
  <c r="Z349" i="38"/>
  <c r="AA349" i="38"/>
  <c r="AB349" i="38"/>
  <c r="AC349" i="38"/>
  <c r="AD349" i="38"/>
  <c r="I350" i="38"/>
  <c r="J350" i="38"/>
  <c r="K350" i="38"/>
  <c r="L350" i="38"/>
  <c r="M350" i="38"/>
  <c r="N350" i="38"/>
  <c r="O350" i="38"/>
  <c r="P350" i="38"/>
  <c r="Q350" i="38"/>
  <c r="R350" i="38"/>
  <c r="S350" i="38"/>
  <c r="T350" i="38"/>
  <c r="U350" i="38"/>
  <c r="V350" i="38"/>
  <c r="W350" i="38"/>
  <c r="X350" i="38"/>
  <c r="Y350" i="38"/>
  <c r="Z350" i="38"/>
  <c r="AA350" i="38"/>
  <c r="AB350" i="38"/>
  <c r="AC350" i="38"/>
  <c r="AD350" i="38"/>
  <c r="I351" i="38"/>
  <c r="J351" i="38"/>
  <c r="K351" i="38"/>
  <c r="L351" i="38"/>
  <c r="M351" i="38"/>
  <c r="N351" i="38"/>
  <c r="O351" i="38"/>
  <c r="P351" i="38"/>
  <c r="Q351" i="38"/>
  <c r="R351" i="38"/>
  <c r="S351" i="38"/>
  <c r="T351" i="38"/>
  <c r="U351" i="38"/>
  <c r="V351" i="38"/>
  <c r="W351" i="38"/>
  <c r="X351" i="38"/>
  <c r="Y351" i="38"/>
  <c r="Z351" i="38"/>
  <c r="AA351" i="38"/>
  <c r="AB351" i="38"/>
  <c r="AC351" i="38"/>
  <c r="AD351" i="38"/>
  <c r="I352" i="38"/>
  <c r="J352" i="38"/>
  <c r="K352" i="38"/>
  <c r="L352" i="38"/>
  <c r="M352" i="38"/>
  <c r="N352" i="38"/>
  <c r="O352" i="38"/>
  <c r="P352" i="38"/>
  <c r="Q352" i="38"/>
  <c r="R352" i="38"/>
  <c r="S352" i="38"/>
  <c r="T352" i="38"/>
  <c r="U352" i="38"/>
  <c r="V352" i="38"/>
  <c r="W352" i="38"/>
  <c r="X352" i="38"/>
  <c r="Y352" i="38"/>
  <c r="Z352" i="38"/>
  <c r="AA352" i="38"/>
  <c r="AB352" i="38"/>
  <c r="AC352" i="38"/>
  <c r="AD352" i="38"/>
  <c r="I353" i="38"/>
  <c r="J353" i="38"/>
  <c r="K353" i="38"/>
  <c r="L353" i="38"/>
  <c r="M353" i="38"/>
  <c r="N353" i="38"/>
  <c r="O353" i="38"/>
  <c r="P353" i="38"/>
  <c r="Q353" i="38"/>
  <c r="R353" i="38"/>
  <c r="S353" i="38"/>
  <c r="T353" i="38"/>
  <c r="U353" i="38"/>
  <c r="V353" i="38"/>
  <c r="W353" i="38"/>
  <c r="X353" i="38"/>
  <c r="Y353" i="38"/>
  <c r="Z353" i="38"/>
  <c r="AA353" i="38"/>
  <c r="AB353" i="38"/>
  <c r="AC353" i="38"/>
  <c r="AD353" i="38"/>
  <c r="I354" i="38"/>
  <c r="J354" i="38"/>
  <c r="K354" i="38"/>
  <c r="L354" i="38"/>
  <c r="M354" i="38"/>
  <c r="N354" i="38"/>
  <c r="O354" i="38"/>
  <c r="P354" i="38"/>
  <c r="Q354" i="38"/>
  <c r="R354" i="38"/>
  <c r="S354" i="38"/>
  <c r="T354" i="38"/>
  <c r="U354" i="38"/>
  <c r="W354" i="38"/>
  <c r="X354" i="38"/>
  <c r="Y354" i="38"/>
  <c r="Z354" i="38"/>
  <c r="AA354" i="38"/>
  <c r="AB354" i="38"/>
  <c r="AC354" i="38"/>
  <c r="AD354" i="38"/>
  <c r="I355" i="38"/>
  <c r="J355" i="38"/>
  <c r="K355" i="38"/>
  <c r="L355" i="38"/>
  <c r="M355" i="38"/>
  <c r="N355" i="38"/>
  <c r="O355" i="38"/>
  <c r="P355" i="38"/>
  <c r="Q355" i="38"/>
  <c r="R355" i="38"/>
  <c r="S355" i="38"/>
  <c r="T355" i="38"/>
  <c r="U355" i="38"/>
  <c r="V355" i="38"/>
  <c r="W355" i="38"/>
  <c r="X355" i="38"/>
  <c r="Y355" i="38"/>
  <c r="Z355" i="38"/>
  <c r="AA355" i="38"/>
  <c r="AB355" i="38"/>
  <c r="AC355" i="38"/>
  <c r="AD355" i="38"/>
  <c r="I356" i="38"/>
  <c r="J356" i="38"/>
  <c r="K356" i="38"/>
  <c r="L356" i="38"/>
  <c r="M356" i="38"/>
  <c r="N356" i="38"/>
  <c r="O356" i="38"/>
  <c r="P356" i="38"/>
  <c r="Q356" i="38"/>
  <c r="R356" i="38"/>
  <c r="S356" i="38"/>
  <c r="T356" i="38"/>
  <c r="U356" i="38"/>
  <c r="V356" i="38"/>
  <c r="W356" i="38"/>
  <c r="X356" i="38"/>
  <c r="Y356" i="38"/>
  <c r="Z356" i="38"/>
  <c r="AA356" i="38"/>
  <c r="AB356" i="38"/>
  <c r="AC356" i="38"/>
  <c r="AD356" i="38"/>
  <c r="V65" i="37"/>
  <c r="Q8" i="35"/>
  <c r="AI283" i="38"/>
  <c r="AJ352" i="38"/>
  <c r="AJ356" i="38"/>
  <c r="AJ350" i="38"/>
  <c r="AJ355" i="38"/>
  <c r="AJ353" i="38"/>
  <c r="AJ349" i="38"/>
  <c r="AJ351" i="38"/>
  <c r="S22" i="35"/>
  <c r="V67" i="41"/>
  <c r="AK19" i="50"/>
  <c r="N10" i="35"/>
  <c r="S67" i="37"/>
  <c r="K6" i="35"/>
  <c r="O69" i="36"/>
  <c r="U65" i="41"/>
  <c r="R20" i="35"/>
  <c r="K4" i="35"/>
  <c r="W59" i="41"/>
  <c r="K366" i="38"/>
  <c r="L366" i="38"/>
  <c r="X366" i="38"/>
  <c r="I366" i="38"/>
  <c r="AD366" i="38"/>
  <c r="N366" i="38"/>
  <c r="W366" i="38"/>
  <c r="O366" i="38"/>
  <c r="Y366" i="38"/>
  <c r="Q366" i="38"/>
  <c r="Z366" i="38"/>
  <c r="R366" i="38"/>
  <c r="J366" i="38"/>
  <c r="AA366" i="38"/>
  <c r="S366" i="38"/>
  <c r="AB366" i="38"/>
  <c r="T366" i="38"/>
  <c r="AC366" i="38"/>
  <c r="U366" i="38"/>
  <c r="M366" i="38"/>
  <c r="I30" i="39"/>
  <c r="L36" i="27"/>
  <c r="M36" i="27"/>
  <c r="L37" i="27"/>
  <c r="M37" i="27"/>
  <c r="L38" i="27"/>
  <c r="M38" i="27"/>
  <c r="L39" i="27"/>
  <c r="M39" i="27"/>
  <c r="L40" i="27"/>
  <c r="M40" i="27"/>
  <c r="K36" i="27"/>
  <c r="K37" i="27"/>
  <c r="K38" i="27"/>
  <c r="K39" i="27"/>
  <c r="K40" i="27"/>
  <c r="H36" i="27"/>
  <c r="I36" i="27"/>
  <c r="J36" i="27"/>
  <c r="H37" i="27"/>
  <c r="I37" i="27"/>
  <c r="J37" i="27"/>
  <c r="H38" i="27"/>
  <c r="I38" i="27"/>
  <c r="J38" i="27"/>
  <c r="H39" i="27"/>
  <c r="I39" i="27"/>
  <c r="J39" i="27"/>
  <c r="H40" i="27"/>
  <c r="I40" i="27"/>
  <c r="J40" i="27"/>
  <c r="G37" i="27"/>
  <c r="G38" i="27"/>
  <c r="G39" i="27"/>
  <c r="G40" i="27"/>
  <c r="G36" i="27"/>
  <c r="W65" i="37"/>
  <c r="R8" i="35"/>
  <c r="F37" i="27"/>
  <c r="F38" i="27"/>
  <c r="F40" i="27"/>
  <c r="F36" i="27"/>
  <c r="F39" i="27"/>
  <c r="T22" i="35"/>
  <c r="W67" i="41"/>
  <c r="O10" i="35"/>
  <c r="T67" i="37"/>
  <c r="L6" i="35"/>
  <c r="P69" i="36"/>
  <c r="V65" i="41"/>
  <c r="S20" i="35"/>
  <c r="X59" i="41"/>
  <c r="N10" i="13"/>
  <c r="N11" i="13"/>
  <c r="N12" i="13"/>
  <c r="N9" i="13"/>
  <c r="C4" i="34"/>
  <c r="N10" i="39"/>
  <c r="L38" i="39"/>
  <c r="O6" i="39"/>
  <c r="N35" i="13"/>
  <c r="O7" i="39"/>
  <c r="N36" i="13"/>
  <c r="O8" i="39"/>
  <c r="N37" i="13"/>
  <c r="O9" i="39"/>
  <c r="O5" i="39"/>
  <c r="I28" i="39"/>
  <c r="I26" i="39"/>
  <c r="I24" i="39"/>
  <c r="I22" i="39"/>
  <c r="I18" i="39"/>
  <c r="I16" i="39"/>
  <c r="I14" i="39"/>
  <c r="I12" i="39"/>
  <c r="I10" i="39"/>
  <c r="I8" i="39"/>
  <c r="H15" i="39"/>
  <c r="H5" i="39"/>
  <c r="G15" i="39"/>
  <c r="G5" i="39"/>
  <c r="F25" i="39"/>
  <c r="F19" i="39"/>
  <c r="F17" i="39"/>
  <c r="F13" i="39"/>
  <c r="F15" i="39"/>
  <c r="F11" i="39"/>
  <c r="F7" i="39"/>
  <c r="E25" i="39"/>
  <c r="E19" i="39"/>
  <c r="E17" i="39"/>
  <c r="E15" i="39"/>
  <c r="E13" i="39"/>
  <c r="E11" i="39"/>
  <c r="E7" i="39"/>
  <c r="P460" i="1"/>
  <c r="P459" i="1"/>
  <c r="P458" i="1"/>
  <c r="P457" i="1"/>
  <c r="P456" i="1"/>
  <c r="P455" i="1"/>
  <c r="P454" i="1"/>
  <c r="O166" i="38"/>
  <c r="P453" i="1"/>
  <c r="P452" i="1"/>
  <c r="P451" i="1"/>
  <c r="H20" i="39"/>
  <c r="G20" i="39"/>
  <c r="F20" i="39"/>
  <c r="E20" i="39"/>
  <c r="D20" i="39"/>
  <c r="C20" i="39"/>
  <c r="H19" i="39"/>
  <c r="G19" i="39"/>
  <c r="D19" i="39"/>
  <c r="C19" i="39"/>
  <c r="H6" i="39"/>
  <c r="G6" i="39"/>
  <c r="F6" i="39"/>
  <c r="E6" i="39"/>
  <c r="D6" i="39"/>
  <c r="C6" i="39"/>
  <c r="D5" i="39"/>
  <c r="D31" i="39"/>
  <c r="N28" i="13"/>
  <c r="N3" i="13"/>
  <c r="C5" i="39"/>
  <c r="N14" i="28"/>
  <c r="O14" i="28"/>
  <c r="F46" i="5"/>
  <c r="F29" i="5"/>
  <c r="F40" i="5"/>
  <c r="X65" i="37"/>
  <c r="S8" i="35"/>
  <c r="U22" i="35"/>
  <c r="X67" i="41"/>
  <c r="P10" i="35"/>
  <c r="U67" i="37"/>
  <c r="M6" i="35"/>
  <c r="Q69" i="36"/>
  <c r="N175" i="28"/>
  <c r="E49" i="27"/>
  <c r="O175" i="28"/>
  <c r="I10" i="27"/>
  <c r="J81" i="50"/>
  <c r="W65" i="41"/>
  <c r="T20" i="35"/>
  <c r="Y59" i="41"/>
  <c r="Z59" i="41"/>
  <c r="AA59" i="41"/>
  <c r="AB59" i="41"/>
  <c r="AC59" i="41"/>
  <c r="AD59" i="41"/>
  <c r="AE59" i="41"/>
  <c r="AF59" i="41"/>
  <c r="AG59" i="41"/>
  <c r="L37" i="39"/>
  <c r="O10" i="39"/>
  <c r="L40" i="39"/>
  <c r="L39" i="39"/>
  <c r="N34" i="13"/>
  <c r="C32" i="39"/>
  <c r="H32" i="39"/>
  <c r="N8" i="13"/>
  <c r="G31" i="39"/>
  <c r="N32" i="13"/>
  <c r="F5" i="39"/>
  <c r="F31" i="39"/>
  <c r="N31" i="13"/>
  <c r="F32" i="39"/>
  <c r="N6" i="13"/>
  <c r="I20" i="39"/>
  <c r="H31" i="39"/>
  <c r="N33" i="13"/>
  <c r="I11" i="27"/>
  <c r="J82" i="50"/>
  <c r="D32" i="39"/>
  <c r="C31" i="39"/>
  <c r="E32" i="39"/>
  <c r="N4" i="13"/>
  <c r="G32" i="39"/>
  <c r="N7" i="13"/>
  <c r="I6" i="39"/>
  <c r="P450" i="1"/>
  <c r="P449" i="1"/>
  <c r="P448" i="1"/>
  <c r="P447" i="1"/>
  <c r="O201" i="38"/>
  <c r="P446" i="1"/>
  <c r="O165" i="38"/>
  <c r="P445" i="1"/>
  <c r="P444" i="1"/>
  <c r="P443" i="1"/>
  <c r="Y65" i="37"/>
  <c r="T8" i="35"/>
  <c r="V22" i="35"/>
  <c r="Y67" i="41"/>
  <c r="Q10" i="35"/>
  <c r="V67" i="37"/>
  <c r="N6" i="35"/>
  <c r="R69" i="36"/>
  <c r="X65" i="41"/>
  <c r="U20" i="35"/>
  <c r="L41" i="39"/>
  <c r="I32" i="39"/>
  <c r="P442" i="1"/>
  <c r="P441" i="1"/>
  <c r="P440" i="1"/>
  <c r="P439" i="1"/>
  <c r="Z65" i="37"/>
  <c r="U8" i="35"/>
  <c r="W22" i="35"/>
  <c r="Z67" i="41"/>
  <c r="X22" i="35"/>
  <c r="AD20" i="35"/>
  <c r="R10" i="35"/>
  <c r="W67" i="37"/>
  <c r="AI193" i="38"/>
  <c r="AI241" i="38"/>
  <c r="AI229" i="38"/>
  <c r="AI277" i="38"/>
  <c r="AI217" i="38"/>
  <c r="AI265" i="38"/>
  <c r="AI253" i="38"/>
  <c r="O6" i="35"/>
  <c r="S69" i="36"/>
  <c r="Y65" i="41"/>
  <c r="V20" i="35"/>
  <c r="L45" i="39"/>
  <c r="L46" i="39"/>
  <c r="L43" i="39"/>
  <c r="L44" i="39"/>
  <c r="P376" i="38"/>
  <c r="X376" i="38"/>
  <c r="U376" i="38"/>
  <c r="AC376" i="38"/>
  <c r="I376" i="38"/>
  <c r="W376" i="38"/>
  <c r="AD376" i="38"/>
  <c r="V376" i="38"/>
  <c r="AB376" i="38"/>
  <c r="T376" i="38"/>
  <c r="K376" i="38"/>
  <c r="AA376" i="38"/>
  <c r="S376" i="38"/>
  <c r="Z376" i="38"/>
  <c r="R376" i="38"/>
  <c r="J376" i="38"/>
  <c r="L376" i="38"/>
  <c r="Y376" i="38"/>
  <c r="Q376" i="38"/>
  <c r="AA65" i="37"/>
  <c r="V8" i="35"/>
  <c r="W20" i="35"/>
  <c r="AE20" i="35"/>
  <c r="Z65" i="41"/>
  <c r="AA65" i="41"/>
  <c r="AB65" i="41"/>
  <c r="AC65" i="41"/>
  <c r="AD65" i="41"/>
  <c r="AE65" i="41"/>
  <c r="AF65" i="41"/>
  <c r="AG65" i="41"/>
  <c r="S10" i="35"/>
  <c r="X67" i="37"/>
  <c r="P6" i="35"/>
  <c r="T69" i="36"/>
  <c r="L47" i="39"/>
  <c r="L49" i="39"/>
  <c r="P5" i="1"/>
  <c r="P6" i="1"/>
  <c r="P7" i="1"/>
  <c r="P8" i="1"/>
  <c r="J164" i="38"/>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K176" i="38"/>
  <c r="P91" i="1"/>
  <c r="P92" i="1"/>
  <c r="P93" i="1"/>
  <c r="P94" i="1"/>
  <c r="P95" i="1"/>
  <c r="P96" i="1"/>
  <c r="P97" i="1"/>
  <c r="P98" i="1"/>
  <c r="P99" i="1"/>
  <c r="P100" i="1"/>
  <c r="P101" i="1"/>
  <c r="P102" i="1"/>
  <c r="P103" i="1"/>
  <c r="P104" i="1"/>
  <c r="P105" i="1"/>
  <c r="P106" i="1"/>
  <c r="P107" i="1"/>
  <c r="P108" i="1"/>
  <c r="P109" i="1"/>
  <c r="P110" i="1"/>
  <c r="P111" i="1"/>
  <c r="P112" i="1"/>
  <c r="P113" i="1"/>
  <c r="P114" i="1"/>
  <c r="L176" i="38"/>
  <c r="P115" i="1"/>
  <c r="P116" i="1"/>
  <c r="P117" i="1"/>
  <c r="P118" i="1"/>
  <c r="P119" i="1"/>
  <c r="P120" i="1"/>
  <c r="P121" i="1"/>
  <c r="P122" i="1"/>
  <c r="P123" i="1"/>
  <c r="P124" i="1"/>
  <c r="P125" i="1"/>
  <c r="P126" i="1"/>
  <c r="P127" i="1"/>
  <c r="P128" i="1"/>
  <c r="P129" i="1"/>
  <c r="P130" i="1"/>
  <c r="P131" i="1"/>
  <c r="P132" i="1"/>
  <c r="P133" i="1"/>
  <c r="P134" i="1"/>
  <c r="P135" i="1"/>
  <c r="P136" i="1"/>
  <c r="P137" i="1"/>
  <c r="L260" i="38"/>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M201" i="38"/>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M274" i="38"/>
  <c r="P201" i="1"/>
  <c r="P202" i="1"/>
  <c r="P203" i="1"/>
  <c r="P204" i="1"/>
  <c r="P205" i="1"/>
  <c r="P206" i="1"/>
  <c r="P207" i="1"/>
  <c r="P208" i="1"/>
  <c r="P209" i="1"/>
  <c r="P210" i="1"/>
  <c r="P211" i="1"/>
  <c r="P212" i="1"/>
  <c r="M205" i="38"/>
  <c r="P213" i="1"/>
  <c r="P214" i="1"/>
  <c r="P215" i="1"/>
  <c r="P216" i="1"/>
  <c r="P217" i="1"/>
  <c r="P218" i="1"/>
  <c r="P219" i="1"/>
  <c r="P220" i="1"/>
  <c r="P221" i="1"/>
  <c r="P222" i="1"/>
  <c r="P223" i="1"/>
  <c r="P224" i="1"/>
  <c r="N180" i="38"/>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N167" i="38"/>
  <c r="P259" i="1"/>
  <c r="P260" i="1"/>
  <c r="P261" i="1"/>
  <c r="P262" i="1"/>
  <c r="P263" i="1"/>
  <c r="P264" i="1"/>
  <c r="P265" i="1"/>
  <c r="P267" i="1"/>
  <c r="P268" i="1"/>
  <c r="P269" i="1"/>
  <c r="P270" i="1"/>
  <c r="P271" i="1"/>
  <c r="P272"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N188" i="38"/>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O164" i="38"/>
  <c r="P429" i="1"/>
  <c r="O200" i="38"/>
  <c r="P430" i="1"/>
  <c r="P431" i="1"/>
  <c r="P432" i="1"/>
  <c r="P433" i="1"/>
  <c r="O204" i="38"/>
  <c r="P434" i="1"/>
  <c r="P435" i="1"/>
  <c r="P436" i="1"/>
  <c r="P437" i="1"/>
  <c r="P438" i="1"/>
  <c r="AE21" i="8"/>
  <c r="AE19" i="8"/>
  <c r="AE16" i="8"/>
  <c r="AE14" i="8"/>
  <c r="K228" i="38"/>
  <c r="AE17" i="8"/>
  <c r="AE15" i="8"/>
  <c r="AE18" i="8"/>
  <c r="AE22" i="8"/>
  <c r="AE20" i="8"/>
  <c r="AB65" i="37"/>
  <c r="W8" i="35"/>
  <c r="M180" i="38"/>
  <c r="N182" i="38"/>
  <c r="AC13" i="50"/>
  <c r="H29" i="50"/>
  <c r="I29" i="50"/>
  <c r="N242" i="38"/>
  <c r="AH13" i="50"/>
  <c r="T10" i="35"/>
  <c r="Y67" i="37"/>
  <c r="O169" i="38"/>
  <c r="O163" i="38"/>
  <c r="O410" i="38"/>
  <c r="O427" i="38"/>
  <c r="O190" i="38"/>
  <c r="K203" i="38"/>
  <c r="N181" i="38"/>
  <c r="L19" i="27"/>
  <c r="M273" i="38"/>
  <c r="O181" i="38"/>
  <c r="O251" i="38"/>
  <c r="N228" i="38"/>
  <c r="M169" i="38"/>
  <c r="M376" i="38"/>
  <c r="J167" i="38"/>
  <c r="AI167" i="38"/>
  <c r="O208" i="38"/>
  <c r="N207" i="38"/>
  <c r="L177" i="38"/>
  <c r="AI177" i="38"/>
  <c r="J166" i="38"/>
  <c r="AI166" i="38"/>
  <c r="L202" i="38"/>
  <c r="K200" i="38"/>
  <c r="O249" i="38"/>
  <c r="N209" i="38"/>
  <c r="N208" i="38"/>
  <c r="AI208" i="38"/>
  <c r="O261" i="38"/>
  <c r="K226" i="38"/>
  <c r="O189" i="38"/>
  <c r="O262" i="38"/>
  <c r="M261" i="38"/>
  <c r="L204" i="38"/>
  <c r="J226" i="38"/>
  <c r="M263" i="38"/>
  <c r="L203" i="38"/>
  <c r="K201" i="38"/>
  <c r="J227" i="38"/>
  <c r="J165" i="38"/>
  <c r="AI165" i="38"/>
  <c r="K168" i="38"/>
  <c r="K163" i="38"/>
  <c r="K410" i="38"/>
  <c r="K427" i="38"/>
  <c r="O263" i="38"/>
  <c r="N272" i="38"/>
  <c r="N275" i="38"/>
  <c r="N263" i="38"/>
  <c r="M173" i="38"/>
  <c r="AI173" i="38"/>
  <c r="M168" i="38"/>
  <c r="M260" i="38"/>
  <c r="L200" i="38"/>
  <c r="L201" i="38"/>
  <c r="AF10" i="50"/>
  <c r="O264" i="38"/>
  <c r="O188" i="38"/>
  <c r="O260" i="38"/>
  <c r="N262" i="38"/>
  <c r="M207" i="38"/>
  <c r="M204" i="38"/>
  <c r="K227" i="38"/>
  <c r="O209" i="38"/>
  <c r="AI209" i="38"/>
  <c r="O228" i="38"/>
  <c r="N273" i="38"/>
  <c r="N261" i="38"/>
  <c r="M262" i="38"/>
  <c r="M203" i="38"/>
  <c r="L178" i="38"/>
  <c r="AI178" i="38"/>
  <c r="J225" i="38"/>
  <c r="O205" i="38"/>
  <c r="O206" i="38"/>
  <c r="AI206" i="38"/>
  <c r="N205" i="38"/>
  <c r="N169" i="38"/>
  <c r="M272" i="38"/>
  <c r="L179" i="38"/>
  <c r="AI179" i="38"/>
  <c r="K225" i="38"/>
  <c r="O250" i="38"/>
  <c r="O207" i="38"/>
  <c r="O248" i="38"/>
  <c r="AB13" i="50"/>
  <c r="N170" i="38"/>
  <c r="AI170" i="38"/>
  <c r="N274" i="38"/>
  <c r="N260" i="38"/>
  <c r="K202" i="38"/>
  <c r="J224" i="38"/>
  <c r="Q6" i="35"/>
  <c r="U69" i="36"/>
  <c r="U18" i="27"/>
  <c r="U24" i="27"/>
  <c r="U19" i="27"/>
  <c r="AD9" i="50"/>
  <c r="AE12" i="50"/>
  <c r="AE18" i="50"/>
  <c r="AI18" i="50"/>
  <c r="AC18" i="50"/>
  <c r="AD18" i="50"/>
  <c r="AF18" i="50"/>
  <c r="AJ18" i="50"/>
  <c r="AD8" i="50"/>
  <c r="AB11" i="50"/>
  <c r="AB9" i="50"/>
  <c r="AG18" i="50"/>
  <c r="AB12" i="50"/>
  <c r="AG13" i="50"/>
  <c r="AC9" i="50"/>
  <c r="AG9" i="50"/>
  <c r="AG12" i="50"/>
  <c r="AE8" i="50"/>
  <c r="AC10" i="50"/>
  <c r="AI12" i="50"/>
  <c r="AF8" i="50"/>
  <c r="AG10" i="50"/>
  <c r="AJ12" i="50"/>
  <c r="AC11" i="50"/>
  <c r="AG16" i="50"/>
  <c r="AI8" i="50"/>
  <c r="AF9" i="50"/>
  <c r="AG8" i="50"/>
  <c r="AJ10" i="50"/>
  <c r="AJ9" i="50"/>
  <c r="AB8" i="50"/>
  <c r="AD12" i="50"/>
  <c r="AC8" i="50"/>
  <c r="AB10" i="50"/>
  <c r="AI9" i="50"/>
  <c r="AB16" i="50"/>
  <c r="AG15" i="50"/>
  <c r="AM15" i="50"/>
  <c r="AG11" i="50"/>
  <c r="AG14" i="50"/>
  <c r="AM14" i="50"/>
  <c r="AF12" i="50"/>
  <c r="AC12" i="50"/>
  <c r="AJ8" i="50"/>
  <c r="T18" i="27"/>
  <c r="T19" i="27"/>
  <c r="T24" i="27"/>
  <c r="U199" i="38"/>
  <c r="U413" i="38"/>
  <c r="U430" i="38"/>
  <c r="AI171" i="38"/>
  <c r="AI172" i="38"/>
  <c r="AI182" i="38"/>
  <c r="AI180" i="38"/>
  <c r="AI185" i="38"/>
  <c r="AI176" i="38"/>
  <c r="AI184" i="38"/>
  <c r="AI183" i="38"/>
  <c r="S24" i="27"/>
  <c r="S19" i="27"/>
  <c r="S18" i="27"/>
  <c r="R24" i="27"/>
  <c r="R19" i="27"/>
  <c r="R18" i="27"/>
  <c r="Q24" i="27"/>
  <c r="Q19" i="27"/>
  <c r="Q18" i="27"/>
  <c r="P18" i="27"/>
  <c r="P19" i="27"/>
  <c r="P24" i="27"/>
  <c r="O24" i="27"/>
  <c r="O19" i="27"/>
  <c r="O18" i="27"/>
  <c r="U163" i="38"/>
  <c r="U410" i="38"/>
  <c r="U427" i="38"/>
  <c r="AC163" i="38"/>
  <c r="AC410" i="38"/>
  <c r="AC427" i="38"/>
  <c r="W175" i="38"/>
  <c r="W411" i="38"/>
  <c r="W428" i="38"/>
  <c r="I199" i="38"/>
  <c r="Y199" i="38"/>
  <c r="Y413" i="38"/>
  <c r="Y430" i="38"/>
  <c r="AD163" i="38"/>
  <c r="AD410" i="38"/>
  <c r="AD427" i="38"/>
  <c r="P175" i="38"/>
  <c r="P411" i="38"/>
  <c r="P428" i="38"/>
  <c r="X175" i="38"/>
  <c r="X411" i="38"/>
  <c r="X428" i="38"/>
  <c r="J199" i="38"/>
  <c r="J413" i="38"/>
  <c r="J430" i="38"/>
  <c r="R199" i="38"/>
  <c r="R413" i="38"/>
  <c r="R430" i="38"/>
  <c r="Z199" i="38"/>
  <c r="Z413" i="38"/>
  <c r="Z430" i="38"/>
  <c r="V163" i="38"/>
  <c r="V410" i="38"/>
  <c r="V427" i="38"/>
  <c r="Q199" i="38"/>
  <c r="Q413" i="38"/>
  <c r="Q430" i="38"/>
  <c r="S199" i="38"/>
  <c r="S413" i="38"/>
  <c r="S430" i="38"/>
  <c r="AA199" i="38"/>
  <c r="AA413" i="38"/>
  <c r="AA430" i="38"/>
  <c r="T199" i="38"/>
  <c r="T413" i="38"/>
  <c r="T430" i="38"/>
  <c r="AB199" i="38"/>
  <c r="AB413" i="38"/>
  <c r="AB430" i="38"/>
  <c r="AC199" i="38"/>
  <c r="AC413" i="38"/>
  <c r="AC430" i="38"/>
  <c r="V199" i="38"/>
  <c r="V413" i="38"/>
  <c r="V430" i="38"/>
  <c r="AD199" i="38"/>
  <c r="AD413" i="38"/>
  <c r="AD430" i="38"/>
  <c r="W199" i="38"/>
  <c r="W413" i="38"/>
  <c r="W430" i="38"/>
  <c r="P199" i="38"/>
  <c r="P413" i="38"/>
  <c r="P430" i="38"/>
  <c r="X199" i="38"/>
  <c r="X413" i="38"/>
  <c r="X430" i="38"/>
  <c r="I175" i="38"/>
  <c r="J175" i="38"/>
  <c r="J411" i="38"/>
  <c r="J428" i="38"/>
  <c r="R175" i="38"/>
  <c r="R411" i="38"/>
  <c r="R428" i="38"/>
  <c r="Z175" i="38"/>
  <c r="Z411" i="38"/>
  <c r="Z428" i="38"/>
  <c r="K175" i="38"/>
  <c r="K411" i="38"/>
  <c r="K428" i="38"/>
  <c r="S175" i="38"/>
  <c r="S411" i="38"/>
  <c r="S428" i="38"/>
  <c r="AA175" i="38"/>
  <c r="AA411" i="38"/>
  <c r="AA428" i="38"/>
  <c r="Q175" i="38"/>
  <c r="Q411" i="38"/>
  <c r="Q428" i="38"/>
  <c r="T175" i="38"/>
  <c r="T411" i="38"/>
  <c r="T428" i="38"/>
  <c r="AB175" i="38"/>
  <c r="AB411" i="38"/>
  <c r="AB428" i="38"/>
  <c r="M175" i="38"/>
  <c r="M411" i="38"/>
  <c r="M428" i="38"/>
  <c r="U175" i="38"/>
  <c r="U411" i="38"/>
  <c r="U428" i="38"/>
  <c r="AC175" i="38"/>
  <c r="AC411" i="38"/>
  <c r="AC428" i="38"/>
  <c r="Y175" i="38"/>
  <c r="Y411" i="38"/>
  <c r="Y428" i="38"/>
  <c r="V175" i="38"/>
  <c r="V411" i="38"/>
  <c r="V428" i="38"/>
  <c r="AD175" i="38"/>
  <c r="AD411" i="38"/>
  <c r="AD428" i="38"/>
  <c r="W163" i="38"/>
  <c r="W410" i="38"/>
  <c r="W427" i="38"/>
  <c r="P163" i="38"/>
  <c r="P410" i="38"/>
  <c r="X163" i="38"/>
  <c r="X410" i="38"/>
  <c r="X427" i="38"/>
  <c r="Q163" i="38"/>
  <c r="Q410" i="38"/>
  <c r="Q427" i="38"/>
  <c r="R163" i="38"/>
  <c r="R410" i="38"/>
  <c r="R427" i="38"/>
  <c r="Z163" i="38"/>
  <c r="Z410" i="38"/>
  <c r="Z427" i="38"/>
  <c r="Y163" i="38"/>
  <c r="Y410" i="38"/>
  <c r="Y427" i="38"/>
  <c r="S163" i="38"/>
  <c r="S410" i="38"/>
  <c r="S427" i="38"/>
  <c r="AA163" i="38"/>
  <c r="AA410" i="38"/>
  <c r="AA427" i="38"/>
  <c r="L163" i="38"/>
  <c r="L410" i="38"/>
  <c r="L427" i="38"/>
  <c r="T163" i="38"/>
  <c r="T410" i="38"/>
  <c r="T427" i="38"/>
  <c r="AB163" i="38"/>
  <c r="AB410" i="38"/>
  <c r="AB427" i="38"/>
  <c r="N19" i="27"/>
  <c r="N18" i="27"/>
  <c r="N24" i="27"/>
  <c r="H24" i="27"/>
  <c r="G24" i="27"/>
  <c r="G19" i="27"/>
  <c r="H19" i="27"/>
  <c r="G18" i="27"/>
  <c r="I19" i="27"/>
  <c r="K19" i="27"/>
  <c r="J18" i="27"/>
  <c r="AC65" i="37"/>
  <c r="X8" i="35"/>
  <c r="U10" i="35"/>
  <c r="Z67" i="37"/>
  <c r="AA67" i="37"/>
  <c r="AB67" i="37"/>
  <c r="H60" i="50"/>
  <c r="AH19" i="50"/>
  <c r="I411" i="38"/>
  <c r="N175" i="38"/>
  <c r="N411" i="38"/>
  <c r="N428" i="38"/>
  <c r="H25" i="50"/>
  <c r="I25" i="50"/>
  <c r="R6" i="35"/>
  <c r="V69" i="36"/>
  <c r="AI181" i="38"/>
  <c r="AI175" i="38"/>
  <c r="M18" i="27"/>
  <c r="M19" i="27"/>
  <c r="O175" i="38"/>
  <c r="O411" i="38"/>
  <c r="O428" i="38"/>
  <c r="O376" i="38"/>
  <c r="J19" i="27"/>
  <c r="I18" i="27"/>
  <c r="AI204" i="38"/>
  <c r="AI169" i="38"/>
  <c r="K18" i="27"/>
  <c r="AI203" i="38"/>
  <c r="L199" i="38"/>
  <c r="L413" i="38"/>
  <c r="L430" i="38"/>
  <c r="AI202" i="38"/>
  <c r="J24" i="27"/>
  <c r="L18" i="27"/>
  <c r="AI200" i="38"/>
  <c r="AI168" i="38"/>
  <c r="N163" i="38"/>
  <c r="N410" i="38"/>
  <c r="N427" i="38"/>
  <c r="H18" i="27"/>
  <c r="I24" i="27"/>
  <c r="L175" i="38"/>
  <c r="L411" i="38"/>
  <c r="L428" i="38"/>
  <c r="J163" i="38"/>
  <c r="J410" i="38"/>
  <c r="K199" i="38"/>
  <c r="K413" i="38"/>
  <c r="K430" i="38"/>
  <c r="M163" i="38"/>
  <c r="M410" i="38"/>
  <c r="M427" i="38"/>
  <c r="AI205" i="38"/>
  <c r="AI201" i="38"/>
  <c r="M24" i="27"/>
  <c r="O199" i="38"/>
  <c r="O413" i="38"/>
  <c r="O430" i="38"/>
  <c r="L24" i="27"/>
  <c r="N199" i="38"/>
  <c r="N413" i="38"/>
  <c r="N430" i="38"/>
  <c r="AI207" i="38"/>
  <c r="K24" i="27"/>
  <c r="M199" i="38"/>
  <c r="M413" i="38"/>
  <c r="M430" i="38"/>
  <c r="N376" i="38"/>
  <c r="AD19" i="50"/>
  <c r="H57" i="50"/>
  <c r="I57" i="50"/>
  <c r="H56" i="50"/>
  <c r="AM16" i="50"/>
  <c r="AE19" i="50"/>
  <c r="H24" i="50"/>
  <c r="I24" i="50"/>
  <c r="H22" i="50"/>
  <c r="I22" i="50"/>
  <c r="H21" i="50"/>
  <c r="AM13" i="50"/>
  <c r="H33" i="50"/>
  <c r="I33" i="50"/>
  <c r="H23" i="50"/>
  <c r="I23" i="50"/>
  <c r="H26" i="50"/>
  <c r="I26" i="50"/>
  <c r="H28" i="50"/>
  <c r="I28" i="50"/>
  <c r="AJ19" i="50"/>
  <c r="AM10" i="50"/>
  <c r="AM12" i="50"/>
  <c r="AM11" i="50"/>
  <c r="AM9" i="50"/>
  <c r="AM8" i="50"/>
  <c r="AF19" i="50"/>
  <c r="AG19" i="50"/>
  <c r="AI19" i="50"/>
  <c r="AC19" i="50"/>
  <c r="I413" i="38"/>
  <c r="AI149" i="38"/>
  <c r="AI148" i="38"/>
  <c r="AI147" i="38"/>
  <c r="AI146" i="38"/>
  <c r="AI145" i="38"/>
  <c r="AI144" i="38"/>
  <c r="AI143" i="38"/>
  <c r="AI142" i="38"/>
  <c r="AI141" i="38"/>
  <c r="AI140" i="38"/>
  <c r="D164" i="38"/>
  <c r="D165" i="38"/>
  <c r="D166" i="38"/>
  <c r="D167" i="38"/>
  <c r="D168" i="38"/>
  <c r="D169" i="38"/>
  <c r="D170" i="38"/>
  <c r="D171" i="38"/>
  <c r="D172" i="38"/>
  <c r="D173" i="38"/>
  <c r="D176" i="38"/>
  <c r="D177" i="38"/>
  <c r="D178" i="38"/>
  <c r="D179" i="38"/>
  <c r="D180" i="38"/>
  <c r="D181" i="38"/>
  <c r="D182" i="38"/>
  <c r="D183" i="38"/>
  <c r="D184" i="38"/>
  <c r="D185" i="38"/>
  <c r="D188" i="38"/>
  <c r="D189" i="38"/>
  <c r="D190" i="38"/>
  <c r="D191" i="38"/>
  <c r="D192" i="38"/>
  <c r="D193" i="38"/>
  <c r="D194" i="38"/>
  <c r="D195" i="38"/>
  <c r="D196" i="38"/>
  <c r="D197" i="38"/>
  <c r="D200" i="38"/>
  <c r="D201" i="38"/>
  <c r="D202" i="38"/>
  <c r="D203" i="38"/>
  <c r="D204" i="38"/>
  <c r="D205" i="38"/>
  <c r="D206" i="38"/>
  <c r="D207" i="38"/>
  <c r="D208" i="38"/>
  <c r="D209" i="38"/>
  <c r="D212" i="38"/>
  <c r="D213" i="38"/>
  <c r="D214" i="38"/>
  <c r="D215" i="38"/>
  <c r="D216" i="38"/>
  <c r="D217" i="38"/>
  <c r="D218" i="38"/>
  <c r="D219" i="38"/>
  <c r="D220" i="38"/>
  <c r="D221" i="38"/>
  <c r="D224" i="38"/>
  <c r="D225" i="38"/>
  <c r="D226" i="38"/>
  <c r="D227" i="38"/>
  <c r="D228" i="38"/>
  <c r="D229" i="38"/>
  <c r="D230" i="38"/>
  <c r="D231" i="38"/>
  <c r="D232" i="38"/>
  <c r="D233" i="38"/>
  <c r="D236" i="38"/>
  <c r="D237" i="38"/>
  <c r="D238" i="38"/>
  <c r="D239" i="38"/>
  <c r="D240" i="38"/>
  <c r="D241" i="38"/>
  <c r="D242" i="38"/>
  <c r="D243" i="38"/>
  <c r="D244" i="38"/>
  <c r="D245" i="38"/>
  <c r="D248" i="38"/>
  <c r="D249" i="38"/>
  <c r="D250" i="38"/>
  <c r="D251" i="38"/>
  <c r="D252" i="38"/>
  <c r="D253" i="38"/>
  <c r="D254" i="38"/>
  <c r="D255" i="38"/>
  <c r="D256" i="38"/>
  <c r="D257" i="38"/>
  <c r="D260" i="38"/>
  <c r="D261" i="38"/>
  <c r="D262" i="38"/>
  <c r="D263" i="38"/>
  <c r="D264" i="38"/>
  <c r="D265" i="38"/>
  <c r="D266" i="38"/>
  <c r="D267" i="38"/>
  <c r="D268" i="38"/>
  <c r="D269" i="38"/>
  <c r="D272" i="38"/>
  <c r="D273" i="38"/>
  <c r="D274" i="38"/>
  <c r="D275" i="38"/>
  <c r="D276" i="38"/>
  <c r="D277" i="38"/>
  <c r="D278" i="38"/>
  <c r="D279" i="38"/>
  <c r="D280" i="38"/>
  <c r="D281" i="38"/>
  <c r="D284" i="38"/>
  <c r="D285" i="38"/>
  <c r="D286" i="38"/>
  <c r="D287" i="38"/>
  <c r="D288" i="38"/>
  <c r="D289" i="38"/>
  <c r="D290" i="38"/>
  <c r="D291" i="38"/>
  <c r="D292" i="38"/>
  <c r="D293" i="38"/>
  <c r="AJ376" i="38"/>
  <c r="AD65" i="37"/>
  <c r="Y8" i="35"/>
  <c r="F19" i="27"/>
  <c r="F24" i="27"/>
  <c r="F18" i="27"/>
  <c r="X10" i="35"/>
  <c r="AD8" i="35"/>
  <c r="AC67" i="37"/>
  <c r="Y10" i="35"/>
  <c r="V10" i="35"/>
  <c r="S6" i="35"/>
  <c r="W69" i="36"/>
  <c r="I428" i="38"/>
  <c r="G428" i="38"/>
  <c r="G446" i="38"/>
  <c r="AO466" i="38"/>
  <c r="G430" i="38"/>
  <c r="G448" i="38"/>
  <c r="AO468" i="38"/>
  <c r="I60" i="50"/>
  <c r="H59" i="50"/>
  <c r="I59" i="50"/>
  <c r="AM175" i="38"/>
  <c r="AM199" i="38"/>
  <c r="AI199" i="38"/>
  <c r="J427" i="38"/>
  <c r="I430" i="38"/>
  <c r="U28" i="27"/>
  <c r="U23" i="27"/>
  <c r="U22" i="27"/>
  <c r="U20" i="27"/>
  <c r="U21" i="27"/>
  <c r="U27" i="27"/>
  <c r="U25" i="27"/>
  <c r="U26" i="27"/>
  <c r="H20" i="50"/>
  <c r="I20" i="50"/>
  <c r="I56" i="50"/>
  <c r="H54" i="50"/>
  <c r="I54" i="50"/>
  <c r="I21" i="50"/>
  <c r="H27" i="50"/>
  <c r="I27" i="50"/>
  <c r="T21" i="27"/>
  <c r="T27" i="27"/>
  <c r="T28" i="27"/>
  <c r="T23" i="27"/>
  <c r="T22" i="27"/>
  <c r="T20" i="27"/>
  <c r="T25" i="27"/>
  <c r="T26" i="27"/>
  <c r="AI233" i="38"/>
  <c r="AI239" i="38"/>
  <c r="AI244" i="38"/>
  <c r="AI250" i="38"/>
  <c r="AI255" i="38"/>
  <c r="AI261" i="38"/>
  <c r="AI266" i="38"/>
  <c r="AI272" i="38"/>
  <c r="AI276" i="38"/>
  <c r="AI281" i="38"/>
  <c r="AI219" i="38"/>
  <c r="AI230" i="38"/>
  <c r="AI191" i="38"/>
  <c r="AI236" i="38"/>
  <c r="AI240" i="38"/>
  <c r="AI245" i="38"/>
  <c r="AI251" i="38"/>
  <c r="AI256" i="38"/>
  <c r="AI262" i="38"/>
  <c r="AI267" i="38"/>
  <c r="AI273" i="38"/>
  <c r="AI278" i="38"/>
  <c r="AI228" i="38"/>
  <c r="AI196" i="38"/>
  <c r="AI225" i="38"/>
  <c r="AI224" i="38"/>
  <c r="AI212" i="38"/>
  <c r="AI216" i="38"/>
  <c r="AI221" i="38"/>
  <c r="AI227" i="38"/>
  <c r="AI232" i="38"/>
  <c r="AI238" i="38"/>
  <c r="AI243" i="38"/>
  <c r="AI249" i="38"/>
  <c r="AI254" i="38"/>
  <c r="AI260" i="38"/>
  <c r="AI264" i="38"/>
  <c r="AI269" i="38"/>
  <c r="AI275" i="38"/>
  <c r="AI280" i="38"/>
  <c r="AI214" i="38"/>
  <c r="AI195" i="38"/>
  <c r="AI218" i="38"/>
  <c r="AI189" i="38"/>
  <c r="AI194" i="38"/>
  <c r="AI213" i="38"/>
  <c r="AI188" i="38"/>
  <c r="AI192" i="38"/>
  <c r="AI197" i="38"/>
  <c r="AI215" i="38"/>
  <c r="AI220" i="38"/>
  <c r="AI226" i="38"/>
  <c r="AI231" i="38"/>
  <c r="AI237" i="38"/>
  <c r="AI242" i="38"/>
  <c r="AI248" i="38"/>
  <c r="AI252" i="38"/>
  <c r="AI257" i="38"/>
  <c r="AI263" i="38"/>
  <c r="AI268" i="38"/>
  <c r="AI274" i="38"/>
  <c r="AI279" i="38"/>
  <c r="AI190" i="38"/>
  <c r="S21" i="27"/>
  <c r="S27" i="27"/>
  <c r="S28" i="27"/>
  <c r="S23" i="27"/>
  <c r="S22" i="27"/>
  <c r="S20" i="27"/>
  <c r="S25" i="27"/>
  <c r="S26" i="27"/>
  <c r="R27" i="27"/>
  <c r="R28" i="27"/>
  <c r="R23" i="27"/>
  <c r="R22" i="27"/>
  <c r="R20" i="27"/>
  <c r="R21" i="27"/>
  <c r="R25" i="27"/>
  <c r="R26" i="27"/>
  <c r="N380" i="38"/>
  <c r="V380" i="38"/>
  <c r="AD380" i="38"/>
  <c r="I380" i="38"/>
  <c r="Q380" i="38"/>
  <c r="Y380" i="38"/>
  <c r="O380" i="38"/>
  <c r="W380" i="38"/>
  <c r="M380" i="38"/>
  <c r="U380" i="38"/>
  <c r="AC380" i="38"/>
  <c r="K380" i="38"/>
  <c r="S380" i="38"/>
  <c r="AA380" i="38"/>
  <c r="P380" i="38"/>
  <c r="X380" i="38"/>
  <c r="J380" i="38"/>
  <c r="R380" i="38"/>
  <c r="Z380" i="38"/>
  <c r="L380" i="38"/>
  <c r="T380" i="38"/>
  <c r="AB380" i="38"/>
  <c r="Q26" i="27"/>
  <c r="Q25" i="27"/>
  <c r="Q22" i="27"/>
  <c r="Q20" i="27"/>
  <c r="Q21" i="27"/>
  <c r="Q27" i="27"/>
  <c r="Q28" i="27"/>
  <c r="Q23" i="27"/>
  <c r="P27" i="27"/>
  <c r="P25" i="27"/>
  <c r="P26" i="27"/>
  <c r="P28" i="27"/>
  <c r="P23" i="27"/>
  <c r="P22" i="27"/>
  <c r="P20" i="27"/>
  <c r="P21" i="27"/>
  <c r="O25" i="27"/>
  <c r="O20" i="27"/>
  <c r="O26" i="27"/>
  <c r="O27" i="27"/>
  <c r="O22" i="27"/>
  <c r="O28" i="27"/>
  <c r="O21" i="27"/>
  <c r="O23" i="27"/>
  <c r="N283" i="38"/>
  <c r="N420" i="38"/>
  <c r="N437" i="38"/>
  <c r="V283" i="38"/>
  <c r="V420" i="38"/>
  <c r="V437" i="38"/>
  <c r="AD283" i="38"/>
  <c r="AD420" i="38"/>
  <c r="AD437" i="38"/>
  <c r="M187" i="38"/>
  <c r="M412" i="38"/>
  <c r="M429" i="38"/>
  <c r="U187" i="38"/>
  <c r="U412" i="38"/>
  <c r="U429" i="38"/>
  <c r="AC187" i="38"/>
  <c r="AC412" i="38"/>
  <c r="AC429" i="38"/>
  <c r="W211" i="38"/>
  <c r="W414" i="38"/>
  <c r="W431" i="38"/>
  <c r="Q223" i="38"/>
  <c r="Q415" i="38"/>
  <c r="Q432" i="38"/>
  <c r="Y223" i="38"/>
  <c r="Y415" i="38"/>
  <c r="Y432" i="38"/>
  <c r="K235" i="38"/>
  <c r="K416" i="38"/>
  <c r="K433" i="38"/>
  <c r="S235" i="38"/>
  <c r="S416" i="38"/>
  <c r="S433" i="38"/>
  <c r="AA235" i="38"/>
  <c r="AA416" i="38"/>
  <c r="AA433" i="38"/>
  <c r="M247" i="38"/>
  <c r="M417" i="38"/>
  <c r="M434" i="38"/>
  <c r="U247" i="38"/>
  <c r="U417" i="38"/>
  <c r="U434" i="38"/>
  <c r="AC247" i="38"/>
  <c r="AC417" i="38"/>
  <c r="AC434" i="38"/>
  <c r="O259" i="38"/>
  <c r="O418" i="38"/>
  <c r="O435" i="38"/>
  <c r="W259" i="38"/>
  <c r="W418" i="38"/>
  <c r="W435" i="38"/>
  <c r="I271" i="38"/>
  <c r="Q271" i="38"/>
  <c r="Q419" i="38"/>
  <c r="Q436" i="38"/>
  <c r="Y271" i="38"/>
  <c r="Y419" i="38"/>
  <c r="Y436" i="38"/>
  <c r="K283" i="38"/>
  <c r="K420" i="38"/>
  <c r="K437" i="38"/>
  <c r="S283" i="38"/>
  <c r="S420" i="38"/>
  <c r="S437" i="38"/>
  <c r="AA283" i="38"/>
  <c r="AA420" i="38"/>
  <c r="AA437" i="38"/>
  <c r="L283" i="38"/>
  <c r="L420" i="38"/>
  <c r="L437" i="38"/>
  <c r="T283" i="38"/>
  <c r="T420" i="38"/>
  <c r="T437" i="38"/>
  <c r="AB283" i="38"/>
  <c r="AB420" i="38"/>
  <c r="AB437" i="38"/>
  <c r="P283" i="38"/>
  <c r="P420" i="38"/>
  <c r="P437" i="38"/>
  <c r="X283" i="38"/>
  <c r="X420" i="38"/>
  <c r="X437" i="38"/>
  <c r="J283" i="38"/>
  <c r="J420" i="38"/>
  <c r="J437" i="38"/>
  <c r="R283" i="38"/>
  <c r="R420" i="38"/>
  <c r="R437" i="38"/>
  <c r="Z283" i="38"/>
  <c r="Z420" i="38"/>
  <c r="Z437" i="38"/>
  <c r="M283" i="38"/>
  <c r="M420" i="38"/>
  <c r="M437" i="38"/>
  <c r="U283" i="38"/>
  <c r="U420" i="38"/>
  <c r="U437" i="38"/>
  <c r="AC283" i="38"/>
  <c r="AC420" i="38"/>
  <c r="AC437" i="38"/>
  <c r="O283" i="38"/>
  <c r="O420" i="38"/>
  <c r="O437" i="38"/>
  <c r="W283" i="38"/>
  <c r="W420" i="38"/>
  <c r="W437" i="38"/>
  <c r="N271" i="38"/>
  <c r="N419" i="38"/>
  <c r="N436" i="38"/>
  <c r="V271" i="38"/>
  <c r="V419" i="38"/>
  <c r="V436" i="38"/>
  <c r="AD271" i="38"/>
  <c r="AD419" i="38"/>
  <c r="AD436" i="38"/>
  <c r="I283" i="38"/>
  <c r="Q283" i="38"/>
  <c r="Q420" i="38"/>
  <c r="Q437" i="38"/>
  <c r="Y283" i="38"/>
  <c r="Y420" i="38"/>
  <c r="Y437" i="38"/>
  <c r="J271" i="38"/>
  <c r="J419" i="38"/>
  <c r="J436" i="38"/>
  <c r="R271" i="38"/>
  <c r="R419" i="38"/>
  <c r="R436" i="38"/>
  <c r="Z271" i="38"/>
  <c r="Z419" i="38"/>
  <c r="Z436" i="38"/>
  <c r="K271" i="38"/>
  <c r="K419" i="38"/>
  <c r="K436" i="38"/>
  <c r="S271" i="38"/>
  <c r="S419" i="38"/>
  <c r="S436" i="38"/>
  <c r="AA271" i="38"/>
  <c r="AA419" i="38"/>
  <c r="AA436" i="38"/>
  <c r="P247" i="38"/>
  <c r="P417" i="38"/>
  <c r="P434" i="38"/>
  <c r="X247" i="38"/>
  <c r="X417" i="38"/>
  <c r="X434" i="38"/>
  <c r="J259" i="38"/>
  <c r="J418" i="38"/>
  <c r="J435" i="38"/>
  <c r="R259" i="38"/>
  <c r="R418" i="38"/>
  <c r="R435" i="38"/>
  <c r="Z259" i="38"/>
  <c r="Z418" i="38"/>
  <c r="Z435" i="38"/>
  <c r="L271" i="38"/>
  <c r="L419" i="38"/>
  <c r="L436" i="38"/>
  <c r="T271" i="38"/>
  <c r="T419" i="38"/>
  <c r="T436" i="38"/>
  <c r="AB271" i="38"/>
  <c r="AB419" i="38"/>
  <c r="AB436" i="38"/>
  <c r="M271" i="38"/>
  <c r="M419" i="38"/>
  <c r="M436" i="38"/>
  <c r="U271" i="38"/>
  <c r="U419" i="38"/>
  <c r="U436" i="38"/>
  <c r="AC271" i="38"/>
  <c r="AC419" i="38"/>
  <c r="AC436" i="38"/>
  <c r="O271" i="38"/>
  <c r="O419" i="38"/>
  <c r="O436" i="38"/>
  <c r="W271" i="38"/>
  <c r="W419" i="38"/>
  <c r="W436" i="38"/>
  <c r="P271" i="38"/>
  <c r="P419" i="38"/>
  <c r="P436" i="38"/>
  <c r="X271" i="38"/>
  <c r="X419" i="38"/>
  <c r="X436" i="38"/>
  <c r="P259" i="38"/>
  <c r="P418" i="38"/>
  <c r="P435" i="38"/>
  <c r="X259" i="38"/>
  <c r="X418" i="38"/>
  <c r="X435" i="38"/>
  <c r="Y259" i="38"/>
  <c r="Y418" i="38"/>
  <c r="Y435" i="38"/>
  <c r="Q259" i="38"/>
  <c r="Q418" i="38"/>
  <c r="Q435" i="38"/>
  <c r="K259" i="38"/>
  <c r="K418" i="38"/>
  <c r="K435" i="38"/>
  <c r="S259" i="38"/>
  <c r="S418" i="38"/>
  <c r="S435" i="38"/>
  <c r="AA259" i="38"/>
  <c r="AA418" i="38"/>
  <c r="AA435" i="38"/>
  <c r="I259" i="38"/>
  <c r="L259" i="38"/>
  <c r="L418" i="38"/>
  <c r="L435" i="38"/>
  <c r="T259" i="38"/>
  <c r="T418" i="38"/>
  <c r="T435" i="38"/>
  <c r="AB259" i="38"/>
  <c r="AB418" i="38"/>
  <c r="AB435" i="38"/>
  <c r="O211" i="38"/>
  <c r="O414" i="38"/>
  <c r="O431" i="38"/>
  <c r="M259" i="38"/>
  <c r="M418" i="38"/>
  <c r="M435" i="38"/>
  <c r="U259" i="38"/>
  <c r="U418" i="38"/>
  <c r="U435" i="38"/>
  <c r="AC259" i="38"/>
  <c r="AC418" i="38"/>
  <c r="AC435" i="38"/>
  <c r="J235" i="38"/>
  <c r="J416" i="38"/>
  <c r="J433" i="38"/>
  <c r="R235" i="38"/>
  <c r="R416" i="38"/>
  <c r="R433" i="38"/>
  <c r="Z235" i="38"/>
  <c r="Z416" i="38"/>
  <c r="Z433" i="38"/>
  <c r="L247" i="38"/>
  <c r="L417" i="38"/>
  <c r="L434" i="38"/>
  <c r="T247" i="38"/>
  <c r="T417" i="38"/>
  <c r="T434" i="38"/>
  <c r="AB247" i="38"/>
  <c r="AB417" i="38"/>
  <c r="AB434" i="38"/>
  <c r="N259" i="38"/>
  <c r="N418" i="38"/>
  <c r="N435" i="38"/>
  <c r="V259" i="38"/>
  <c r="V418" i="38"/>
  <c r="V435" i="38"/>
  <c r="AD259" i="38"/>
  <c r="AD418" i="38"/>
  <c r="AD435" i="38"/>
  <c r="N247" i="38"/>
  <c r="N417" i="38"/>
  <c r="N434" i="38"/>
  <c r="V247" i="38"/>
  <c r="V417" i="38"/>
  <c r="V434" i="38"/>
  <c r="AD247" i="38"/>
  <c r="AD417" i="38"/>
  <c r="AD434" i="38"/>
  <c r="O247" i="38"/>
  <c r="O417" i="38"/>
  <c r="O434" i="38"/>
  <c r="W247" i="38"/>
  <c r="W417" i="38"/>
  <c r="W434" i="38"/>
  <c r="I247" i="38"/>
  <c r="Q247" i="38"/>
  <c r="Q417" i="38"/>
  <c r="Q434" i="38"/>
  <c r="Y247" i="38"/>
  <c r="Y417" i="38"/>
  <c r="Y434" i="38"/>
  <c r="J247" i="38"/>
  <c r="J417" i="38"/>
  <c r="J434" i="38"/>
  <c r="R247" i="38"/>
  <c r="R417" i="38"/>
  <c r="R434" i="38"/>
  <c r="Z247" i="38"/>
  <c r="Z417" i="38"/>
  <c r="Z434" i="38"/>
  <c r="K247" i="38"/>
  <c r="K417" i="38"/>
  <c r="K434" i="38"/>
  <c r="S247" i="38"/>
  <c r="S417" i="38"/>
  <c r="S434" i="38"/>
  <c r="AA247" i="38"/>
  <c r="AA417" i="38"/>
  <c r="AA434" i="38"/>
  <c r="P211" i="38"/>
  <c r="P414" i="38"/>
  <c r="P431" i="38"/>
  <c r="J223" i="38"/>
  <c r="J415" i="38"/>
  <c r="J432" i="38"/>
  <c r="R223" i="38"/>
  <c r="R415" i="38"/>
  <c r="R432" i="38"/>
  <c r="Z223" i="38"/>
  <c r="Z415" i="38"/>
  <c r="Z432" i="38"/>
  <c r="L235" i="38"/>
  <c r="L416" i="38"/>
  <c r="L433" i="38"/>
  <c r="T235" i="38"/>
  <c r="T416" i="38"/>
  <c r="T433" i="38"/>
  <c r="AB235" i="38"/>
  <c r="AB416" i="38"/>
  <c r="AB433" i="38"/>
  <c r="M235" i="38"/>
  <c r="M416" i="38"/>
  <c r="M433" i="38"/>
  <c r="U235" i="38"/>
  <c r="U416" i="38"/>
  <c r="U433" i="38"/>
  <c r="AC235" i="38"/>
  <c r="AC416" i="38"/>
  <c r="AC433" i="38"/>
  <c r="N235" i="38"/>
  <c r="N416" i="38"/>
  <c r="N433" i="38"/>
  <c r="V235" i="38"/>
  <c r="V416" i="38"/>
  <c r="V433" i="38"/>
  <c r="AD235" i="38"/>
  <c r="AD416" i="38"/>
  <c r="AD433" i="38"/>
  <c r="O235" i="38"/>
  <c r="O416" i="38"/>
  <c r="O433" i="38"/>
  <c r="W235" i="38"/>
  <c r="W416" i="38"/>
  <c r="W433" i="38"/>
  <c r="P235" i="38"/>
  <c r="P416" i="38"/>
  <c r="P433" i="38"/>
  <c r="X235" i="38"/>
  <c r="X416" i="38"/>
  <c r="X433" i="38"/>
  <c r="I235" i="38"/>
  <c r="Q235" i="38"/>
  <c r="Q416" i="38"/>
  <c r="Q433" i="38"/>
  <c r="Y235" i="38"/>
  <c r="Y416" i="38"/>
  <c r="Y433" i="38"/>
  <c r="AA223" i="38"/>
  <c r="AA415" i="38"/>
  <c r="AA432" i="38"/>
  <c r="L223" i="38"/>
  <c r="L415" i="38"/>
  <c r="L432" i="38"/>
  <c r="T223" i="38"/>
  <c r="T415" i="38"/>
  <c r="T432" i="38"/>
  <c r="AB223" i="38"/>
  <c r="AB415" i="38"/>
  <c r="AB432" i="38"/>
  <c r="K223" i="38"/>
  <c r="K415" i="38"/>
  <c r="K432" i="38"/>
  <c r="M223" i="38"/>
  <c r="M415" i="38"/>
  <c r="M432" i="38"/>
  <c r="U223" i="38"/>
  <c r="U415" i="38"/>
  <c r="U432" i="38"/>
  <c r="AC223" i="38"/>
  <c r="AC415" i="38"/>
  <c r="AC432" i="38"/>
  <c r="N223" i="38"/>
  <c r="N415" i="38"/>
  <c r="N432" i="38"/>
  <c r="V223" i="38"/>
  <c r="V415" i="38"/>
  <c r="AD223" i="38"/>
  <c r="AD415" i="38"/>
  <c r="AD432" i="38"/>
  <c r="O223" i="38"/>
  <c r="O415" i="38"/>
  <c r="O432" i="38"/>
  <c r="W223" i="38"/>
  <c r="W415" i="38"/>
  <c r="W432" i="38"/>
  <c r="S223" i="38"/>
  <c r="S415" i="38"/>
  <c r="S432" i="38"/>
  <c r="P223" i="38"/>
  <c r="P415" i="38"/>
  <c r="P432" i="38"/>
  <c r="X223" i="38"/>
  <c r="X415" i="38"/>
  <c r="X432" i="38"/>
  <c r="J211" i="38"/>
  <c r="J414" i="38"/>
  <c r="J431" i="38"/>
  <c r="R211" i="38"/>
  <c r="R414" i="38"/>
  <c r="R431" i="38"/>
  <c r="Z211" i="38"/>
  <c r="Z414" i="38"/>
  <c r="Z431" i="38"/>
  <c r="Y211" i="38"/>
  <c r="Y414" i="38"/>
  <c r="Y431" i="38"/>
  <c r="K211" i="38"/>
  <c r="K414" i="38"/>
  <c r="K431" i="38"/>
  <c r="S211" i="38"/>
  <c r="S414" i="38"/>
  <c r="S431" i="38"/>
  <c r="AA211" i="38"/>
  <c r="AA414" i="38"/>
  <c r="AA431" i="38"/>
  <c r="L211" i="38"/>
  <c r="L414" i="38"/>
  <c r="L431" i="38"/>
  <c r="T211" i="38"/>
  <c r="T414" i="38"/>
  <c r="T431" i="38"/>
  <c r="AB211" i="38"/>
  <c r="AB414" i="38"/>
  <c r="AB431" i="38"/>
  <c r="Q211" i="38"/>
  <c r="Q414" i="38"/>
  <c r="Q431" i="38"/>
  <c r="R187" i="38"/>
  <c r="R412" i="38"/>
  <c r="R429" i="38"/>
  <c r="X211" i="38"/>
  <c r="X414" i="38"/>
  <c r="X431" i="38"/>
  <c r="I211" i="38"/>
  <c r="J187" i="38"/>
  <c r="J412" i="38"/>
  <c r="J429" i="38"/>
  <c r="Z187" i="38"/>
  <c r="Z412" i="38"/>
  <c r="Z429" i="38"/>
  <c r="M211" i="38"/>
  <c r="M414" i="38"/>
  <c r="M431" i="38"/>
  <c r="U211" i="38"/>
  <c r="U414" i="38"/>
  <c r="U431" i="38"/>
  <c r="AC211" i="38"/>
  <c r="AC414" i="38"/>
  <c r="AC431" i="38"/>
  <c r="N211" i="38"/>
  <c r="N414" i="38"/>
  <c r="N431" i="38"/>
  <c r="V211" i="38"/>
  <c r="V414" i="38"/>
  <c r="V431" i="38"/>
  <c r="AD211" i="38"/>
  <c r="AD414" i="38"/>
  <c r="AD431" i="38"/>
  <c r="N187" i="38"/>
  <c r="N412" i="38"/>
  <c r="N429" i="38"/>
  <c r="V187" i="38"/>
  <c r="V412" i="38"/>
  <c r="V429" i="38"/>
  <c r="AD187" i="38"/>
  <c r="AD412" i="38"/>
  <c r="AD429" i="38"/>
  <c r="P187" i="38"/>
  <c r="P412" i="38"/>
  <c r="P429" i="38"/>
  <c r="X187" i="38"/>
  <c r="X412" i="38"/>
  <c r="X429" i="38"/>
  <c r="I187" i="38"/>
  <c r="Q187" i="38"/>
  <c r="Q412" i="38"/>
  <c r="Q429" i="38"/>
  <c r="Y187" i="38"/>
  <c r="Y412" i="38"/>
  <c r="Y429" i="38"/>
  <c r="W187" i="38"/>
  <c r="W412" i="38"/>
  <c r="W429" i="38"/>
  <c r="O187" i="38"/>
  <c r="O412" i="38"/>
  <c r="O429" i="38"/>
  <c r="K187" i="38"/>
  <c r="K412" i="38"/>
  <c r="K429" i="38"/>
  <c r="S187" i="38"/>
  <c r="S412" i="38"/>
  <c r="S429" i="38"/>
  <c r="AA187" i="38"/>
  <c r="AA412" i="38"/>
  <c r="AA429" i="38"/>
  <c r="L187" i="38"/>
  <c r="L412" i="38"/>
  <c r="L429" i="38"/>
  <c r="T187" i="38"/>
  <c r="T412" i="38"/>
  <c r="T429" i="38"/>
  <c r="AB187" i="38"/>
  <c r="AB412" i="38"/>
  <c r="AB429" i="38"/>
  <c r="N28" i="27"/>
  <c r="N27" i="27"/>
  <c r="N23" i="27"/>
  <c r="N25" i="27"/>
  <c r="N20" i="27"/>
  <c r="N26" i="27"/>
  <c r="N22" i="27"/>
  <c r="N21" i="27"/>
  <c r="I377" i="38"/>
  <c r="Q377" i="38"/>
  <c r="Y377" i="38"/>
  <c r="K378" i="38"/>
  <c r="S378" i="38"/>
  <c r="AA378" i="38"/>
  <c r="M379" i="38"/>
  <c r="U379" i="38"/>
  <c r="AC379" i="38"/>
  <c r="O371" i="38"/>
  <c r="W371" i="38"/>
  <c r="I372" i="38"/>
  <c r="Q372" i="38"/>
  <c r="Y372" i="38"/>
  <c r="K373" i="38"/>
  <c r="S373" i="38"/>
  <c r="AA373" i="38"/>
  <c r="M374" i="38"/>
  <c r="U374" i="38"/>
  <c r="AC374" i="38"/>
  <c r="O375" i="38"/>
  <c r="W375" i="38"/>
  <c r="U371" i="38"/>
  <c r="AC371" i="38"/>
  <c r="W372" i="38"/>
  <c r="Q373" i="38"/>
  <c r="K374" i="38"/>
  <c r="AA374" i="38"/>
  <c r="U375" i="38"/>
  <c r="AC375" i="38"/>
  <c r="W377" i="38"/>
  <c r="Q378" i="38"/>
  <c r="K379" i="38"/>
  <c r="AA379" i="38"/>
  <c r="M371" i="38"/>
  <c r="O372" i="38"/>
  <c r="I373" i="38"/>
  <c r="Y373" i="38"/>
  <c r="S374" i="38"/>
  <c r="M375" i="38"/>
  <c r="O377" i="38"/>
  <c r="I378" i="38"/>
  <c r="Y378" i="38"/>
  <c r="S379" i="38"/>
  <c r="Q371" i="38"/>
  <c r="Y371" i="38"/>
  <c r="K372" i="38"/>
  <c r="S372" i="38"/>
  <c r="AA372" i="38"/>
  <c r="M373" i="38"/>
  <c r="U373" i="38"/>
  <c r="AC373" i="38"/>
  <c r="O374" i="38"/>
  <c r="W374" i="38"/>
  <c r="I375" i="38"/>
  <c r="Q375" i="38"/>
  <c r="Y375" i="38"/>
  <c r="K377" i="38"/>
  <c r="S377" i="38"/>
  <c r="AA377" i="38"/>
  <c r="M378" i="38"/>
  <c r="U378" i="38"/>
  <c r="AC378" i="38"/>
  <c r="O379" i="38"/>
  <c r="W379" i="38"/>
  <c r="K371" i="38"/>
  <c r="S371" i="38"/>
  <c r="AA371" i="38"/>
  <c r="M372" i="38"/>
  <c r="U372" i="38"/>
  <c r="AC372" i="38"/>
  <c r="O373" i="38"/>
  <c r="W373" i="38"/>
  <c r="I374" i="38"/>
  <c r="Q374" i="38"/>
  <c r="Y374" i="38"/>
  <c r="K375" i="38"/>
  <c r="S375" i="38"/>
  <c r="AA375" i="38"/>
  <c r="M377" i="38"/>
  <c r="U377" i="38"/>
  <c r="AC377" i="38"/>
  <c r="O378" i="38"/>
  <c r="W378" i="38"/>
  <c r="I379" i="38"/>
  <c r="Q379" i="38"/>
  <c r="Y379" i="38"/>
  <c r="L371" i="38"/>
  <c r="T371" i="38"/>
  <c r="AB371" i="38"/>
  <c r="N372" i="38"/>
  <c r="V372" i="38"/>
  <c r="AD372" i="38"/>
  <c r="P373" i="38"/>
  <c r="X373" i="38"/>
  <c r="J374" i="38"/>
  <c r="R374" i="38"/>
  <c r="Z374" i="38"/>
  <c r="L375" i="38"/>
  <c r="T375" i="38"/>
  <c r="AB375" i="38"/>
  <c r="N377" i="38"/>
  <c r="V377" i="38"/>
  <c r="AD377" i="38"/>
  <c r="P378" i="38"/>
  <c r="X378" i="38"/>
  <c r="J379" i="38"/>
  <c r="R379" i="38"/>
  <c r="Z379" i="38"/>
  <c r="N371" i="38"/>
  <c r="V371" i="38"/>
  <c r="AD371" i="38"/>
  <c r="P372" i="38"/>
  <c r="X372" i="38"/>
  <c r="J373" i="38"/>
  <c r="R373" i="38"/>
  <c r="Z373" i="38"/>
  <c r="L374" i="38"/>
  <c r="T374" i="38"/>
  <c r="AB374" i="38"/>
  <c r="N375" i="38"/>
  <c r="V375" i="38"/>
  <c r="AD375" i="38"/>
  <c r="P377" i="38"/>
  <c r="X377" i="38"/>
  <c r="J378" i="38"/>
  <c r="R378" i="38"/>
  <c r="Z378" i="38"/>
  <c r="L379" i="38"/>
  <c r="T379" i="38"/>
  <c r="AB379" i="38"/>
  <c r="P371" i="38"/>
  <c r="Z372" i="38"/>
  <c r="N374" i="38"/>
  <c r="X375" i="38"/>
  <c r="L378" i="38"/>
  <c r="X371" i="38"/>
  <c r="L373" i="38"/>
  <c r="V374" i="38"/>
  <c r="J377" i="38"/>
  <c r="T378" i="38"/>
  <c r="V379" i="38"/>
  <c r="J372" i="38"/>
  <c r="T373" i="38"/>
  <c r="AD374" i="38"/>
  <c r="R377" i="38"/>
  <c r="AB378" i="38"/>
  <c r="J371" i="38"/>
  <c r="Z371" i="38"/>
  <c r="T372" i="38"/>
  <c r="N373" i="38"/>
  <c r="V373" i="38"/>
  <c r="AD373" i="38"/>
  <c r="P374" i="38"/>
  <c r="X374" i="38"/>
  <c r="J375" i="38"/>
  <c r="R375" i="38"/>
  <c r="Z375" i="38"/>
  <c r="L377" i="38"/>
  <c r="T377" i="38"/>
  <c r="AB377" i="38"/>
  <c r="N378" i="38"/>
  <c r="V378" i="38"/>
  <c r="AD378" i="38"/>
  <c r="P379" i="38"/>
  <c r="X379" i="38"/>
  <c r="R372" i="38"/>
  <c r="AB373" i="38"/>
  <c r="P375" i="38"/>
  <c r="Z377" i="38"/>
  <c r="N379" i="38"/>
  <c r="AD379" i="38"/>
  <c r="R371" i="38"/>
  <c r="L372" i="38"/>
  <c r="AB372" i="38"/>
  <c r="G28" i="27"/>
  <c r="I25" i="27"/>
  <c r="I26" i="27"/>
  <c r="K27" i="27"/>
  <c r="L27" i="27"/>
  <c r="J26" i="27"/>
  <c r="K21" i="27"/>
  <c r="M20" i="27"/>
  <c r="G23" i="27"/>
  <c r="M22" i="27"/>
  <c r="H28" i="27"/>
  <c r="J25" i="27"/>
  <c r="L21" i="27"/>
  <c r="H23" i="27"/>
  <c r="G22" i="27"/>
  <c r="I28" i="27"/>
  <c r="K25" i="27"/>
  <c r="M21" i="27"/>
  <c r="G20" i="27"/>
  <c r="I23" i="27"/>
  <c r="K26" i="27"/>
  <c r="M27" i="27"/>
  <c r="H22" i="27"/>
  <c r="J28" i="27"/>
  <c r="L25" i="27"/>
  <c r="H20" i="27"/>
  <c r="J23" i="27"/>
  <c r="L26" i="27"/>
  <c r="G21" i="27"/>
  <c r="K23" i="27"/>
  <c r="M26" i="27"/>
  <c r="G27" i="27"/>
  <c r="I20" i="27"/>
  <c r="J22" i="27"/>
  <c r="L28" i="27"/>
  <c r="H21" i="27"/>
  <c r="J20" i="27"/>
  <c r="L23" i="27"/>
  <c r="H27" i="27"/>
  <c r="M25" i="27"/>
  <c r="K22" i="27"/>
  <c r="M28" i="27"/>
  <c r="G25" i="27"/>
  <c r="I21" i="27"/>
  <c r="K20" i="27"/>
  <c r="M23" i="27"/>
  <c r="G26" i="27"/>
  <c r="I27" i="27"/>
  <c r="I22" i="27"/>
  <c r="K28" i="27"/>
  <c r="L22" i="27"/>
  <c r="H25" i="27"/>
  <c r="J21" i="27"/>
  <c r="L20" i="27"/>
  <c r="H26" i="27"/>
  <c r="J27" i="27"/>
  <c r="I223" i="38"/>
  <c r="AJ374" i="38"/>
  <c r="AJ378" i="38"/>
  <c r="AJ377" i="38"/>
  <c r="AJ375" i="38"/>
  <c r="AJ380" i="38"/>
  <c r="AJ379" i="38"/>
  <c r="AJ373" i="38"/>
  <c r="AJ372" i="38"/>
  <c r="AE65" i="37"/>
  <c r="Z8" i="35"/>
  <c r="L34" i="27"/>
  <c r="K34" i="27"/>
  <c r="S34" i="27"/>
  <c r="S42" i="27"/>
  <c r="S44" i="27"/>
  <c r="F25" i="27"/>
  <c r="H34" i="27"/>
  <c r="I34" i="27"/>
  <c r="M34" i="27"/>
  <c r="F20" i="27"/>
  <c r="G34" i="27"/>
  <c r="F23" i="27"/>
  <c r="F28" i="27"/>
  <c r="P34" i="27"/>
  <c r="P42" i="27"/>
  <c r="P44" i="27"/>
  <c r="R34" i="27"/>
  <c r="R42" i="27"/>
  <c r="R44" i="27"/>
  <c r="F27" i="27"/>
  <c r="F26" i="27"/>
  <c r="F22" i="27"/>
  <c r="N34" i="27"/>
  <c r="Q34" i="27"/>
  <c r="J34" i="27"/>
  <c r="F21" i="27"/>
  <c r="O34" i="27"/>
  <c r="U34" i="27"/>
  <c r="U42" i="27"/>
  <c r="U44" i="27"/>
  <c r="T34" i="27"/>
  <c r="T42" i="27"/>
  <c r="W10" i="35"/>
  <c r="AE8" i="35"/>
  <c r="T6" i="35"/>
  <c r="X69" i="36"/>
  <c r="AM271" i="38"/>
  <c r="AM187" i="38"/>
  <c r="AM283" i="38"/>
  <c r="AM235" i="38"/>
  <c r="AM223" i="38"/>
  <c r="AM211" i="38"/>
  <c r="AM247" i="38"/>
  <c r="AM259" i="38"/>
  <c r="AI187" i="38"/>
  <c r="AI235" i="38"/>
  <c r="AI259" i="38"/>
  <c r="AI211" i="38"/>
  <c r="AI223" i="38"/>
  <c r="AI247" i="38"/>
  <c r="AI271" i="38"/>
  <c r="I420" i="38"/>
  <c r="G437" i="38"/>
  <c r="G455" i="38"/>
  <c r="AO475" i="38"/>
  <c r="I414" i="38"/>
  <c r="G431" i="38"/>
  <c r="G449" i="38"/>
  <c r="AO469" i="38"/>
  <c r="I416" i="38"/>
  <c r="G433" i="38"/>
  <c r="G451" i="38"/>
  <c r="AO471" i="38"/>
  <c r="I418" i="38"/>
  <c r="G435" i="38"/>
  <c r="G453" i="38"/>
  <c r="AO473" i="38"/>
  <c r="I412" i="38"/>
  <c r="G429" i="38"/>
  <c r="G447" i="38"/>
  <c r="AO467" i="38"/>
  <c r="I417" i="38"/>
  <c r="G434" i="38"/>
  <c r="G452" i="38"/>
  <c r="AO472" i="38"/>
  <c r="I415" i="38"/>
  <c r="I419" i="38"/>
  <c r="G436" i="38"/>
  <c r="G454" i="38"/>
  <c r="AO474" i="38"/>
  <c r="Q42" i="27"/>
  <c r="V79" i="38"/>
  <c r="AI86" i="38"/>
  <c r="V354" i="38"/>
  <c r="AJ354" i="38"/>
  <c r="Y387" i="38"/>
  <c r="AB387" i="38"/>
  <c r="AA387" i="38"/>
  <c r="K387" i="38"/>
  <c r="Q387" i="38"/>
  <c r="W387" i="38"/>
  <c r="S387" i="38"/>
  <c r="O387" i="38"/>
  <c r="T387" i="38"/>
  <c r="M387" i="38"/>
  <c r="L387" i="38"/>
  <c r="AC387" i="38"/>
  <c r="R387" i="38"/>
  <c r="U387" i="38"/>
  <c r="Z387" i="38"/>
  <c r="P387" i="38"/>
  <c r="J387" i="38"/>
  <c r="X387" i="38"/>
  <c r="AD387" i="38"/>
  <c r="V387" i="38"/>
  <c r="N387" i="38"/>
  <c r="AA301" i="38"/>
  <c r="AA308" i="38"/>
  <c r="S301" i="38"/>
  <c r="S308" i="38"/>
  <c r="Q301" i="38"/>
  <c r="Q308" i="38"/>
  <c r="Y301" i="38"/>
  <c r="Y308" i="38"/>
  <c r="H18" i="9"/>
  <c r="R301" i="38"/>
  <c r="R308" i="38"/>
  <c r="Z301" i="38"/>
  <c r="Z308" i="38"/>
  <c r="Z317" i="38"/>
  <c r="U13" i="35"/>
  <c r="O301" i="38"/>
  <c r="O308" i="38"/>
  <c r="P301" i="38"/>
  <c r="L301" i="38"/>
  <c r="L308" i="38"/>
  <c r="U301" i="38"/>
  <c r="U308" i="38"/>
  <c r="AC301" i="38"/>
  <c r="AC308" i="38"/>
  <c r="K301" i="38"/>
  <c r="K308" i="38"/>
  <c r="T301" i="38"/>
  <c r="T308" i="38"/>
  <c r="T317" i="38"/>
  <c r="AB301" i="38"/>
  <c r="AB308" i="38"/>
  <c r="X301" i="38"/>
  <c r="X308" i="38"/>
  <c r="J301" i="38"/>
  <c r="J308" i="38"/>
  <c r="M301" i="38"/>
  <c r="M308" i="38"/>
  <c r="V301" i="38"/>
  <c r="V308" i="38"/>
  <c r="V317" i="38"/>
  <c r="Q13" i="35"/>
  <c r="AD301" i="38"/>
  <c r="AD308" i="38"/>
  <c r="AD317" i="38"/>
  <c r="N301" i="38"/>
  <c r="N308" i="38"/>
  <c r="W301" i="38"/>
  <c r="W308" i="38"/>
  <c r="W317" i="38"/>
  <c r="R13" i="35"/>
  <c r="G149" i="38"/>
  <c r="G293" i="38"/>
  <c r="G148" i="38"/>
  <c r="G292" i="38"/>
  <c r="G147" i="38"/>
  <c r="G291" i="38"/>
  <c r="G146" i="38"/>
  <c r="G290" i="38"/>
  <c r="G145" i="38"/>
  <c r="G289" i="38"/>
  <c r="G144" i="38"/>
  <c r="G288" i="38"/>
  <c r="G143" i="38"/>
  <c r="G287" i="38"/>
  <c r="G142" i="38"/>
  <c r="G286" i="38"/>
  <c r="G141" i="38"/>
  <c r="G285" i="38"/>
  <c r="G140" i="38"/>
  <c r="G137" i="38"/>
  <c r="G281" i="38"/>
  <c r="G136" i="38"/>
  <c r="G280" i="38"/>
  <c r="G135" i="38"/>
  <c r="G279" i="38"/>
  <c r="G134" i="38"/>
  <c r="G278" i="38"/>
  <c r="G133" i="38"/>
  <c r="G277" i="38"/>
  <c r="G132" i="38"/>
  <c r="G276" i="38"/>
  <c r="G131" i="38"/>
  <c r="G275" i="38"/>
  <c r="G130" i="38"/>
  <c r="G274" i="38"/>
  <c r="G129" i="38"/>
  <c r="G273" i="38"/>
  <c r="G128" i="38"/>
  <c r="G125" i="38"/>
  <c r="G269" i="38"/>
  <c r="G124" i="38"/>
  <c r="G268" i="38"/>
  <c r="G123" i="38"/>
  <c r="G267" i="38"/>
  <c r="G122" i="38"/>
  <c r="G266" i="38"/>
  <c r="G121" i="38"/>
  <c r="G265" i="38"/>
  <c r="G120" i="38"/>
  <c r="G264" i="38"/>
  <c r="G119" i="38"/>
  <c r="G263" i="38"/>
  <c r="G118" i="38"/>
  <c r="G262" i="38"/>
  <c r="G117" i="38"/>
  <c r="G261" i="38"/>
  <c r="G116" i="38"/>
  <c r="G113" i="38"/>
  <c r="G257" i="38"/>
  <c r="G112" i="38"/>
  <c r="G256" i="38"/>
  <c r="G111" i="38"/>
  <c r="G255" i="38"/>
  <c r="G110" i="38"/>
  <c r="G254" i="38"/>
  <c r="G109" i="38"/>
  <c r="G253" i="38"/>
  <c r="G108" i="38"/>
  <c r="G252" i="38"/>
  <c r="G107" i="38"/>
  <c r="G251" i="38"/>
  <c r="G106" i="38"/>
  <c r="G250" i="38"/>
  <c r="G105" i="38"/>
  <c r="G249" i="38"/>
  <c r="G104" i="38"/>
  <c r="G101" i="38"/>
  <c r="G245" i="38"/>
  <c r="G100" i="38"/>
  <c r="G244" i="38"/>
  <c r="G99" i="38"/>
  <c r="G243" i="38"/>
  <c r="G98" i="38"/>
  <c r="G242" i="38"/>
  <c r="G97" i="38"/>
  <c r="G241" i="38"/>
  <c r="G96" i="38"/>
  <c r="G240" i="38"/>
  <c r="G95" i="38"/>
  <c r="G239" i="38"/>
  <c r="G94" i="38"/>
  <c r="G238" i="38"/>
  <c r="G93" i="38"/>
  <c r="G237" i="38"/>
  <c r="G92" i="38"/>
  <c r="G89" i="38"/>
  <c r="G233" i="38"/>
  <c r="G88" i="38"/>
  <c r="G232" i="38"/>
  <c r="G87" i="38"/>
  <c r="G231" i="38"/>
  <c r="G86" i="38"/>
  <c r="G230" i="38"/>
  <c r="G85" i="38"/>
  <c r="G229" i="38"/>
  <c r="G84" i="38"/>
  <c r="G228" i="38"/>
  <c r="G83" i="38"/>
  <c r="G227" i="38"/>
  <c r="G82" i="38"/>
  <c r="G226" i="38"/>
  <c r="G81" i="38"/>
  <c r="G225" i="38"/>
  <c r="G80" i="38"/>
  <c r="G77" i="38"/>
  <c r="G221" i="38"/>
  <c r="G76" i="38"/>
  <c r="G220" i="38"/>
  <c r="G75" i="38"/>
  <c r="G219" i="38"/>
  <c r="G74" i="38"/>
  <c r="G218" i="38"/>
  <c r="G73" i="38"/>
  <c r="G217" i="38"/>
  <c r="G72" i="38"/>
  <c r="G216" i="38"/>
  <c r="G71" i="38"/>
  <c r="G215" i="38"/>
  <c r="G70" i="38"/>
  <c r="G214" i="38"/>
  <c r="G69" i="38"/>
  <c r="G213" i="38"/>
  <c r="G68" i="38"/>
  <c r="G65" i="38"/>
  <c r="G209" i="38"/>
  <c r="G64" i="38"/>
  <c r="G208" i="38"/>
  <c r="G63" i="38"/>
  <c r="G207" i="38"/>
  <c r="G62" i="38"/>
  <c r="G206" i="38"/>
  <c r="G61" i="38"/>
  <c r="G205" i="38"/>
  <c r="G60" i="38"/>
  <c r="G204" i="38"/>
  <c r="G59" i="38"/>
  <c r="G203" i="38"/>
  <c r="G58" i="38"/>
  <c r="G202" i="38"/>
  <c r="G57" i="38"/>
  <c r="G201" i="38"/>
  <c r="G56" i="38"/>
  <c r="G53" i="38"/>
  <c r="G197" i="38"/>
  <c r="G52" i="38"/>
  <c r="G196" i="38"/>
  <c r="G51" i="38"/>
  <c r="G195" i="38"/>
  <c r="G50" i="38"/>
  <c r="G194" i="38"/>
  <c r="G49" i="38"/>
  <c r="G193" i="38"/>
  <c r="G48" i="38"/>
  <c r="G192" i="38"/>
  <c r="G47" i="38"/>
  <c r="G191" i="38"/>
  <c r="G46" i="38"/>
  <c r="G190" i="38"/>
  <c r="G45" i="38"/>
  <c r="G189" i="38"/>
  <c r="G44" i="38"/>
  <c r="G41" i="38"/>
  <c r="G185" i="38"/>
  <c r="G40" i="38"/>
  <c r="G184" i="38"/>
  <c r="G39" i="38"/>
  <c r="G183" i="38"/>
  <c r="G38" i="38"/>
  <c r="G182" i="38"/>
  <c r="G37" i="38"/>
  <c r="G181" i="38"/>
  <c r="G36" i="38"/>
  <c r="G180" i="38"/>
  <c r="G35" i="38"/>
  <c r="G179" i="38"/>
  <c r="G34" i="38"/>
  <c r="G178" i="38"/>
  <c r="G33" i="38"/>
  <c r="G177" i="38"/>
  <c r="G32" i="38"/>
  <c r="G29" i="38"/>
  <c r="G28" i="38"/>
  <c r="G27" i="38"/>
  <c r="G26" i="38"/>
  <c r="G25" i="38"/>
  <c r="G24" i="38"/>
  <c r="G23" i="38"/>
  <c r="G22" i="38"/>
  <c r="G21" i="38"/>
  <c r="G20" i="38"/>
  <c r="F2" i="38"/>
  <c r="AG19" i="8"/>
  <c r="AG20" i="8"/>
  <c r="AG21" i="8"/>
  <c r="AG22" i="8"/>
  <c r="AF65" i="37"/>
  <c r="AA8" i="35"/>
  <c r="F34" i="27"/>
  <c r="Y13" i="35"/>
  <c r="Y29" i="35"/>
  <c r="AC317" i="38"/>
  <c r="X13" i="35"/>
  <c r="Y69" i="36"/>
  <c r="U6" i="35"/>
  <c r="AB317" i="38"/>
  <c r="AA317" i="38"/>
  <c r="V13" i="35"/>
  <c r="U29" i="35"/>
  <c r="U82" i="35"/>
  <c r="X317" i="38"/>
  <c r="S13" i="35"/>
  <c r="H17" i="9"/>
  <c r="Y317" i="38"/>
  <c r="T13" i="35"/>
  <c r="R29" i="35"/>
  <c r="R82" i="35"/>
  <c r="Q29" i="35"/>
  <c r="Q82" i="35"/>
  <c r="V366" i="38"/>
  <c r="I429" i="38"/>
  <c r="I437" i="38"/>
  <c r="I436" i="38"/>
  <c r="I435" i="38"/>
  <c r="I432" i="38"/>
  <c r="I433" i="38"/>
  <c r="I434" i="38"/>
  <c r="I431" i="38"/>
  <c r="I83" i="50"/>
  <c r="J4" i="27"/>
  <c r="T44" i="27"/>
  <c r="AI79" i="38"/>
  <c r="V397" i="38"/>
  <c r="G432" i="38"/>
  <c r="G450" i="38"/>
  <c r="AO470" i="38"/>
  <c r="U317" i="38"/>
  <c r="O13" i="35"/>
  <c r="S317" i="38"/>
  <c r="Q44" i="27"/>
  <c r="G357" i="38"/>
  <c r="P308" i="38"/>
  <c r="U312" i="38"/>
  <c r="G284" i="38"/>
  <c r="G139" i="38"/>
  <c r="G283" i="38"/>
  <c r="AJ283" i="38"/>
  <c r="G272" i="38"/>
  <c r="G127" i="38"/>
  <c r="G271" i="38"/>
  <c r="AJ271" i="38"/>
  <c r="G260" i="38"/>
  <c r="G115" i="38"/>
  <c r="G259" i="38"/>
  <c r="AJ259" i="38"/>
  <c r="G248" i="38"/>
  <c r="G103" i="38"/>
  <c r="G247" i="38"/>
  <c r="AJ247" i="38"/>
  <c r="G236" i="38"/>
  <c r="G91" i="38"/>
  <c r="G235" i="38"/>
  <c r="AJ235" i="38"/>
  <c r="G224" i="38"/>
  <c r="G79" i="38"/>
  <c r="G223" i="38"/>
  <c r="AJ223" i="38"/>
  <c r="G67" i="38"/>
  <c r="G211" i="38"/>
  <c r="AJ211" i="38"/>
  <c r="G200" i="38"/>
  <c r="G55" i="38"/>
  <c r="G199" i="38"/>
  <c r="AJ199" i="38"/>
  <c r="G176" i="38"/>
  <c r="G31" i="38"/>
  <c r="G175" i="38"/>
  <c r="AJ175" i="38"/>
  <c r="G188" i="38"/>
  <c r="G43" i="38"/>
  <c r="G187" i="38"/>
  <c r="AJ187" i="38"/>
  <c r="G19" i="38"/>
  <c r="G163" i="38"/>
  <c r="G212" i="38"/>
  <c r="G167" i="38"/>
  <c r="G374" i="38"/>
  <c r="G351" i="38"/>
  <c r="G169" i="38"/>
  <c r="G376" i="38"/>
  <c r="G353" i="38"/>
  <c r="G164" i="38"/>
  <c r="G348" i="38"/>
  <c r="G172" i="38"/>
  <c r="G379" i="38"/>
  <c r="G356" i="38"/>
  <c r="G165" i="38"/>
  <c r="G372" i="38"/>
  <c r="G349" i="38"/>
  <c r="G173" i="38"/>
  <c r="G380" i="38"/>
  <c r="G168" i="38"/>
  <c r="G375" i="38"/>
  <c r="G352" i="38"/>
  <c r="G170" i="38"/>
  <c r="G377" i="38"/>
  <c r="G354" i="38"/>
  <c r="G166" i="38"/>
  <c r="G373" i="38"/>
  <c r="G350" i="38"/>
  <c r="G171" i="38"/>
  <c r="G378" i="38"/>
  <c r="G355" i="38"/>
  <c r="D283" i="38"/>
  <c r="D211" i="38"/>
  <c r="F14" i="38"/>
  <c r="L3" i="38"/>
  <c r="H6" i="38"/>
  <c r="AJ75" i="38"/>
  <c r="AJ147" i="38"/>
  <c r="AJ74" i="38"/>
  <c r="AJ146" i="38"/>
  <c r="AJ77" i="38"/>
  <c r="AJ149" i="38"/>
  <c r="EI15" i="34"/>
  <c r="EH15" i="34"/>
  <c r="EG15" i="34"/>
  <c r="EF15" i="34"/>
  <c r="EE15" i="34"/>
  <c r="ED15" i="34"/>
  <c r="EC15" i="34"/>
  <c r="EB15" i="34"/>
  <c r="EA15" i="34"/>
  <c r="DZ15" i="34"/>
  <c r="DY15" i="34"/>
  <c r="DX15" i="34"/>
  <c r="DW15" i="34"/>
  <c r="DV15" i="34"/>
  <c r="DU15" i="34"/>
  <c r="DT15" i="34"/>
  <c r="DS15" i="34"/>
  <c r="DR15" i="34"/>
  <c r="DQ15" i="34"/>
  <c r="DP15" i="34"/>
  <c r="DO15" i="34"/>
  <c r="DN15" i="34"/>
  <c r="DM15" i="34"/>
  <c r="DL15" i="34"/>
  <c r="DK15" i="34"/>
  <c r="DJ15" i="34"/>
  <c r="DI15" i="34"/>
  <c r="DH15" i="34"/>
  <c r="DG15" i="34"/>
  <c r="DF15" i="34"/>
  <c r="DE15" i="34"/>
  <c r="DC15" i="34"/>
  <c r="DB15" i="34"/>
  <c r="DA15" i="34"/>
  <c r="CZ15" i="34"/>
  <c r="CY15" i="34"/>
  <c r="CX15" i="34"/>
  <c r="CW15" i="34"/>
  <c r="CV15" i="34"/>
  <c r="CU15" i="34"/>
  <c r="CT15" i="34"/>
  <c r="CS15" i="34"/>
  <c r="CR15" i="34"/>
  <c r="CQ15" i="34"/>
  <c r="CP15" i="34"/>
  <c r="CO15" i="34"/>
  <c r="CN15" i="34"/>
  <c r="CM15" i="34"/>
  <c r="CL15" i="34"/>
  <c r="CK15" i="34"/>
  <c r="CJ15" i="34"/>
  <c r="CI15" i="34"/>
  <c r="CH15" i="34"/>
  <c r="CG15" i="34"/>
  <c r="CF15" i="34"/>
  <c r="CE15" i="34"/>
  <c r="CD15" i="34"/>
  <c r="CC15" i="34"/>
  <c r="CB15" i="34"/>
  <c r="CA15" i="34"/>
  <c r="BZ15" i="34"/>
  <c r="BX15" i="34"/>
  <c r="BW15" i="34"/>
  <c r="BV15" i="34"/>
  <c r="BU15" i="34"/>
  <c r="BT15" i="34"/>
  <c r="BS15" i="34"/>
  <c r="BR15" i="34"/>
  <c r="BQ15" i="34"/>
  <c r="BP15" i="34"/>
  <c r="BO15" i="34"/>
  <c r="BN15" i="34"/>
  <c r="BM15" i="34"/>
  <c r="BL15" i="34"/>
  <c r="BK15" i="34"/>
  <c r="BJ15" i="34"/>
  <c r="BI15" i="34"/>
  <c r="BH15" i="34"/>
  <c r="BG15" i="34"/>
  <c r="BF15" i="34"/>
  <c r="BE15" i="34"/>
  <c r="BD15" i="34"/>
  <c r="BC15" i="34"/>
  <c r="BB15" i="34"/>
  <c r="BA15" i="34"/>
  <c r="AZ15" i="34"/>
  <c r="AY15" i="34"/>
  <c r="AX15" i="34"/>
  <c r="AW15" i="34"/>
  <c r="AV15" i="34"/>
  <c r="AU15" i="34"/>
  <c r="AT15" i="34"/>
  <c r="AR15" i="34"/>
  <c r="AQ15" i="34"/>
  <c r="AP15" i="34"/>
  <c r="AO15" i="34"/>
  <c r="AN15" i="34"/>
  <c r="AM15" i="34"/>
  <c r="AL15" i="34"/>
  <c r="AK15" i="34"/>
  <c r="AJ15" i="34"/>
  <c r="AI15" i="34"/>
  <c r="AH15" i="34"/>
  <c r="AG15" i="34"/>
  <c r="AF15" i="34"/>
  <c r="AE15" i="34"/>
  <c r="AD15" i="34"/>
  <c r="AC15" i="34"/>
  <c r="AB15" i="34"/>
  <c r="AA15" i="34"/>
  <c r="Z15" i="34"/>
  <c r="Y15" i="34"/>
  <c r="X15" i="34"/>
  <c r="W15" i="34"/>
  <c r="V15" i="34"/>
  <c r="U15" i="34"/>
  <c r="T15" i="34"/>
  <c r="S15" i="34"/>
  <c r="R15" i="34"/>
  <c r="Q15" i="34"/>
  <c r="P15" i="34"/>
  <c r="O15" i="34"/>
  <c r="M15" i="34"/>
  <c r="L15" i="34"/>
  <c r="K15" i="34"/>
  <c r="J15" i="34"/>
  <c r="I15" i="34"/>
  <c r="H15" i="34"/>
  <c r="G15" i="34"/>
  <c r="F15" i="34"/>
  <c r="EI14" i="34"/>
  <c r="EH14" i="34"/>
  <c r="EG14" i="34"/>
  <c r="EF14" i="34"/>
  <c r="EE14" i="34"/>
  <c r="ED14" i="34"/>
  <c r="EC14" i="34"/>
  <c r="EB14" i="34"/>
  <c r="EA14" i="34"/>
  <c r="DZ14" i="34"/>
  <c r="DY14" i="34"/>
  <c r="DX14" i="34"/>
  <c r="DW14" i="34"/>
  <c r="DV14" i="34"/>
  <c r="DU14" i="34"/>
  <c r="DT14" i="34"/>
  <c r="DS14" i="34"/>
  <c r="DR14" i="34"/>
  <c r="DQ14" i="34"/>
  <c r="DP14" i="34"/>
  <c r="DO14" i="34"/>
  <c r="DN14" i="34"/>
  <c r="DM14" i="34"/>
  <c r="DL14" i="34"/>
  <c r="DK14" i="34"/>
  <c r="DJ14" i="34"/>
  <c r="DI14" i="34"/>
  <c r="DH14" i="34"/>
  <c r="DG14" i="34"/>
  <c r="DF14" i="34"/>
  <c r="DE14" i="34"/>
  <c r="DC14" i="34"/>
  <c r="DB14" i="34"/>
  <c r="DA14" i="34"/>
  <c r="CZ14" i="34"/>
  <c r="CY14" i="34"/>
  <c r="CX14" i="34"/>
  <c r="CW14" i="34"/>
  <c r="CV14" i="34"/>
  <c r="CU14" i="34"/>
  <c r="CT14" i="34"/>
  <c r="CS14" i="34"/>
  <c r="CR14" i="34"/>
  <c r="CQ14" i="34"/>
  <c r="CP14" i="34"/>
  <c r="CO14" i="34"/>
  <c r="CN14" i="34"/>
  <c r="CM14" i="34"/>
  <c r="CL14" i="34"/>
  <c r="CK14" i="34"/>
  <c r="CJ14" i="34"/>
  <c r="CI14" i="34"/>
  <c r="CH14" i="34"/>
  <c r="CG14" i="34"/>
  <c r="CF14" i="34"/>
  <c r="CE14" i="34"/>
  <c r="CD14" i="34"/>
  <c r="CC14" i="34"/>
  <c r="CB14" i="34"/>
  <c r="CA14" i="34"/>
  <c r="BZ14" i="34"/>
  <c r="BX14" i="34"/>
  <c r="BW14" i="34"/>
  <c r="BV14" i="34"/>
  <c r="BU14" i="34"/>
  <c r="BT14" i="34"/>
  <c r="BS14" i="34"/>
  <c r="BR14" i="34"/>
  <c r="BQ14" i="34"/>
  <c r="BP14" i="34"/>
  <c r="BO14" i="34"/>
  <c r="BN14" i="34"/>
  <c r="BM14" i="34"/>
  <c r="BL14" i="34"/>
  <c r="BK14" i="34"/>
  <c r="BJ14" i="34"/>
  <c r="BI14" i="34"/>
  <c r="BH14" i="34"/>
  <c r="BG14" i="34"/>
  <c r="BF14" i="34"/>
  <c r="BE14" i="34"/>
  <c r="BD14" i="34"/>
  <c r="BC14" i="34"/>
  <c r="BB14" i="34"/>
  <c r="BA14" i="34"/>
  <c r="AZ14" i="34"/>
  <c r="AY14" i="34"/>
  <c r="AX14" i="34"/>
  <c r="AW14" i="34"/>
  <c r="AV14" i="34"/>
  <c r="AU14" i="34"/>
  <c r="AT14" i="34"/>
  <c r="AR14" i="34"/>
  <c r="AQ14" i="34"/>
  <c r="AP14" i="34"/>
  <c r="AO14" i="34"/>
  <c r="AN14" i="34"/>
  <c r="AM14" i="34"/>
  <c r="AL14" i="34"/>
  <c r="AK14" i="34"/>
  <c r="AJ14" i="34"/>
  <c r="AI14" i="34"/>
  <c r="AH14" i="34"/>
  <c r="AG14" i="34"/>
  <c r="AF14" i="34"/>
  <c r="AE14" i="34"/>
  <c r="AD14" i="34"/>
  <c r="AC14" i="34"/>
  <c r="AB14" i="34"/>
  <c r="AA14" i="34"/>
  <c r="Z14" i="34"/>
  <c r="Y14" i="34"/>
  <c r="X14" i="34"/>
  <c r="W14" i="34"/>
  <c r="V14" i="34"/>
  <c r="U14" i="34"/>
  <c r="T14" i="34"/>
  <c r="S14" i="34"/>
  <c r="R14" i="34"/>
  <c r="Q14" i="34"/>
  <c r="P14" i="34"/>
  <c r="O14" i="34"/>
  <c r="M14" i="34"/>
  <c r="L14" i="34"/>
  <c r="K14" i="34"/>
  <c r="J14" i="34"/>
  <c r="I14" i="34"/>
  <c r="H14" i="34"/>
  <c r="G14" i="34"/>
  <c r="F14" i="34"/>
  <c r="EI13" i="34"/>
  <c r="EH13" i="34"/>
  <c r="EG13" i="34"/>
  <c r="EF13" i="34"/>
  <c r="EE13" i="34"/>
  <c r="ED13" i="34"/>
  <c r="EC13" i="34"/>
  <c r="EB13" i="34"/>
  <c r="EA13" i="34"/>
  <c r="DZ13" i="34"/>
  <c r="DY13" i="34"/>
  <c r="DX13" i="34"/>
  <c r="DW13" i="34"/>
  <c r="DV13" i="34"/>
  <c r="DU13" i="34"/>
  <c r="DT13" i="34"/>
  <c r="DS13" i="34"/>
  <c r="DR13" i="34"/>
  <c r="DQ13" i="34"/>
  <c r="DP13" i="34"/>
  <c r="DO13" i="34"/>
  <c r="DN13" i="34"/>
  <c r="DM13" i="34"/>
  <c r="DL13" i="34"/>
  <c r="DK13" i="34"/>
  <c r="DJ13" i="34"/>
  <c r="DI13" i="34"/>
  <c r="DH13" i="34"/>
  <c r="DG13" i="34"/>
  <c r="DF13" i="34"/>
  <c r="DE13" i="34"/>
  <c r="DC13" i="34"/>
  <c r="DB13" i="34"/>
  <c r="DA13" i="34"/>
  <c r="CZ13" i="34"/>
  <c r="CY13" i="34"/>
  <c r="CX13" i="34"/>
  <c r="CW13" i="34"/>
  <c r="CV13" i="34"/>
  <c r="CU13" i="34"/>
  <c r="CT13" i="34"/>
  <c r="CS13" i="34"/>
  <c r="CR13" i="34"/>
  <c r="CQ13" i="34"/>
  <c r="CP13" i="34"/>
  <c r="CO13" i="34"/>
  <c r="CN13" i="34"/>
  <c r="CM13" i="34"/>
  <c r="CL13" i="34"/>
  <c r="CK13" i="34"/>
  <c r="CJ13" i="34"/>
  <c r="CI13" i="34"/>
  <c r="CH13" i="34"/>
  <c r="CG13" i="34"/>
  <c r="CF13" i="34"/>
  <c r="CE13" i="34"/>
  <c r="CD13" i="34"/>
  <c r="CC13" i="34"/>
  <c r="CB13" i="34"/>
  <c r="CA13" i="34"/>
  <c r="BZ13" i="34"/>
  <c r="BX13" i="34"/>
  <c r="BW13" i="34"/>
  <c r="BV13" i="34"/>
  <c r="BU13" i="34"/>
  <c r="BT13" i="34"/>
  <c r="BS13" i="34"/>
  <c r="BR13" i="34"/>
  <c r="BQ13" i="34"/>
  <c r="BP13" i="34"/>
  <c r="BO13" i="34"/>
  <c r="BN13" i="34"/>
  <c r="BM13" i="34"/>
  <c r="BL13" i="34"/>
  <c r="BK13" i="34"/>
  <c r="BJ13" i="34"/>
  <c r="BI13" i="34"/>
  <c r="BH13" i="34"/>
  <c r="BG13" i="34"/>
  <c r="BF13" i="34"/>
  <c r="BE13" i="34"/>
  <c r="BD13" i="34"/>
  <c r="BC13" i="34"/>
  <c r="BB13" i="34"/>
  <c r="BA13" i="34"/>
  <c r="AZ13" i="34"/>
  <c r="AY13" i="34"/>
  <c r="AX13" i="34"/>
  <c r="AW13" i="34"/>
  <c r="AV13" i="34"/>
  <c r="AU13" i="34"/>
  <c r="AT13" i="34"/>
  <c r="AR13" i="34"/>
  <c r="AQ13" i="34"/>
  <c r="AP13" i="34"/>
  <c r="AO13" i="34"/>
  <c r="AN13" i="34"/>
  <c r="AM13" i="34"/>
  <c r="AL13" i="34"/>
  <c r="AK13" i="34"/>
  <c r="AJ13" i="34"/>
  <c r="AI13" i="34"/>
  <c r="AH13" i="34"/>
  <c r="AG13" i="34"/>
  <c r="AF13" i="34"/>
  <c r="AE13" i="34"/>
  <c r="AD13" i="34"/>
  <c r="AC13" i="34"/>
  <c r="AB13" i="34"/>
  <c r="AA13" i="34"/>
  <c r="Z13" i="34"/>
  <c r="Y13" i="34"/>
  <c r="X13" i="34"/>
  <c r="W13" i="34"/>
  <c r="V13" i="34"/>
  <c r="U13" i="34"/>
  <c r="T13" i="34"/>
  <c r="S13" i="34"/>
  <c r="R13" i="34"/>
  <c r="Q13" i="34"/>
  <c r="P13" i="34"/>
  <c r="O13" i="34"/>
  <c r="M13" i="34"/>
  <c r="L13" i="34"/>
  <c r="K13" i="34"/>
  <c r="J13" i="34"/>
  <c r="I13" i="34"/>
  <c r="H13" i="34"/>
  <c r="G13" i="34"/>
  <c r="F13" i="34"/>
  <c r="EI12" i="34"/>
  <c r="EH12" i="34"/>
  <c r="EG12" i="34"/>
  <c r="EF12" i="34"/>
  <c r="EE12" i="34"/>
  <c r="ED12" i="34"/>
  <c r="EC12" i="34"/>
  <c r="EB12" i="34"/>
  <c r="EA12" i="34"/>
  <c r="DZ12" i="34"/>
  <c r="DY12" i="34"/>
  <c r="DX12" i="34"/>
  <c r="DW12" i="34"/>
  <c r="DV12" i="34"/>
  <c r="DU12" i="34"/>
  <c r="DT12" i="34"/>
  <c r="DS12" i="34"/>
  <c r="DR12" i="34"/>
  <c r="DQ12" i="34"/>
  <c r="DP12" i="34"/>
  <c r="DO12" i="34"/>
  <c r="DN12" i="34"/>
  <c r="DM12" i="34"/>
  <c r="DL12" i="34"/>
  <c r="DK12" i="34"/>
  <c r="DJ12" i="34"/>
  <c r="DI12" i="34"/>
  <c r="DH12" i="34"/>
  <c r="DG12" i="34"/>
  <c r="DF12" i="34"/>
  <c r="DE12" i="34"/>
  <c r="DC12" i="34"/>
  <c r="DB12" i="34"/>
  <c r="DA12" i="34"/>
  <c r="CZ12" i="34"/>
  <c r="CY12" i="34"/>
  <c r="CX12" i="34"/>
  <c r="CW12" i="34"/>
  <c r="CV12" i="34"/>
  <c r="CU12" i="34"/>
  <c r="CT12" i="34"/>
  <c r="CS12" i="34"/>
  <c r="CR12" i="34"/>
  <c r="CQ12" i="34"/>
  <c r="CP12" i="34"/>
  <c r="CO12" i="34"/>
  <c r="CN12" i="34"/>
  <c r="CM12" i="34"/>
  <c r="CL12" i="34"/>
  <c r="CK12" i="34"/>
  <c r="CJ12" i="34"/>
  <c r="CI12" i="34"/>
  <c r="CH12" i="34"/>
  <c r="CG12" i="34"/>
  <c r="CF12" i="34"/>
  <c r="CE12" i="34"/>
  <c r="CD12" i="34"/>
  <c r="CC12" i="34"/>
  <c r="CB12" i="34"/>
  <c r="CA12" i="34"/>
  <c r="BZ12" i="34"/>
  <c r="BX12" i="34"/>
  <c r="BW12" i="34"/>
  <c r="BV12" i="34"/>
  <c r="BU12" i="34"/>
  <c r="BT12" i="34"/>
  <c r="BS12" i="34"/>
  <c r="BR12" i="34"/>
  <c r="BQ12" i="34"/>
  <c r="BP12" i="34"/>
  <c r="BO12" i="34"/>
  <c r="BN12" i="34"/>
  <c r="BM12" i="34"/>
  <c r="BL12" i="34"/>
  <c r="BK12" i="34"/>
  <c r="BJ12" i="34"/>
  <c r="BI12" i="34"/>
  <c r="BH12" i="34"/>
  <c r="BG12" i="34"/>
  <c r="BF12" i="34"/>
  <c r="BE12" i="34"/>
  <c r="BD12" i="34"/>
  <c r="BC12" i="34"/>
  <c r="BB12" i="34"/>
  <c r="BA12" i="34"/>
  <c r="AZ12" i="34"/>
  <c r="AY12" i="34"/>
  <c r="AX12" i="34"/>
  <c r="AW12" i="34"/>
  <c r="AV12" i="34"/>
  <c r="AU12" i="34"/>
  <c r="AT12" i="34"/>
  <c r="AR12" i="34"/>
  <c r="AQ12" i="34"/>
  <c r="AP12" i="34"/>
  <c r="AO12" i="34"/>
  <c r="AN12" i="34"/>
  <c r="AM12" i="34"/>
  <c r="AL12" i="34"/>
  <c r="AK12" i="34"/>
  <c r="AJ12" i="34"/>
  <c r="AI12" i="34"/>
  <c r="AH12" i="34"/>
  <c r="AG12" i="34"/>
  <c r="AF12" i="34"/>
  <c r="AE12" i="34"/>
  <c r="AD12" i="34"/>
  <c r="AC12" i="34"/>
  <c r="AB12" i="34"/>
  <c r="AA12" i="34"/>
  <c r="Z12" i="34"/>
  <c r="Y12" i="34"/>
  <c r="X12" i="34"/>
  <c r="W12" i="34"/>
  <c r="V12" i="34"/>
  <c r="U12" i="34"/>
  <c r="T12" i="34"/>
  <c r="S12" i="34"/>
  <c r="R12" i="34"/>
  <c r="Q12" i="34"/>
  <c r="P12" i="34"/>
  <c r="O12" i="34"/>
  <c r="M12" i="34"/>
  <c r="L12" i="34"/>
  <c r="K12" i="34"/>
  <c r="J12" i="34"/>
  <c r="I12" i="34"/>
  <c r="H12" i="34"/>
  <c r="G12" i="34"/>
  <c r="F12" i="34"/>
  <c r="EI11" i="34"/>
  <c r="EH11" i="34"/>
  <c r="EG11" i="34"/>
  <c r="EF11" i="34"/>
  <c r="EE11" i="34"/>
  <c r="ED11" i="34"/>
  <c r="EC11" i="34"/>
  <c r="EB11" i="34"/>
  <c r="EA11" i="34"/>
  <c r="DZ11" i="34"/>
  <c r="DY11" i="34"/>
  <c r="DX11" i="34"/>
  <c r="DW11" i="34"/>
  <c r="DV11" i="34"/>
  <c r="DU11" i="34"/>
  <c r="DT11" i="34"/>
  <c r="DS11" i="34"/>
  <c r="DR11" i="34"/>
  <c r="DQ11" i="34"/>
  <c r="DP11" i="34"/>
  <c r="DO11" i="34"/>
  <c r="DN11" i="34"/>
  <c r="DM11" i="34"/>
  <c r="DL11" i="34"/>
  <c r="DK11" i="34"/>
  <c r="DJ11" i="34"/>
  <c r="DI11" i="34"/>
  <c r="DH11" i="34"/>
  <c r="DG11" i="34"/>
  <c r="DF11" i="34"/>
  <c r="DE11" i="34"/>
  <c r="DC11" i="34"/>
  <c r="DB11" i="34"/>
  <c r="DA11" i="34"/>
  <c r="CZ11" i="34"/>
  <c r="CY11" i="34"/>
  <c r="CX11" i="34"/>
  <c r="CW11" i="34"/>
  <c r="CV11" i="34"/>
  <c r="CU11" i="34"/>
  <c r="CT11" i="34"/>
  <c r="CS11" i="34"/>
  <c r="CR11" i="34"/>
  <c r="CQ11" i="34"/>
  <c r="CP11" i="34"/>
  <c r="CO11" i="34"/>
  <c r="CN11" i="34"/>
  <c r="CM11" i="34"/>
  <c r="CL11" i="34"/>
  <c r="CK11" i="34"/>
  <c r="CJ11" i="34"/>
  <c r="CI11" i="34"/>
  <c r="CH11" i="34"/>
  <c r="CG11" i="34"/>
  <c r="CF11" i="34"/>
  <c r="CE11" i="34"/>
  <c r="CD11" i="34"/>
  <c r="CC11" i="34"/>
  <c r="CB11" i="34"/>
  <c r="CA11" i="34"/>
  <c r="BZ11" i="34"/>
  <c r="BX11" i="34"/>
  <c r="BW11" i="34"/>
  <c r="BV11" i="34"/>
  <c r="BU11" i="34"/>
  <c r="BT11" i="34"/>
  <c r="BS11" i="34"/>
  <c r="BR11" i="34"/>
  <c r="BQ11" i="34"/>
  <c r="BP11" i="34"/>
  <c r="BO11" i="34"/>
  <c r="BN11" i="34"/>
  <c r="BM11" i="34"/>
  <c r="BL11" i="34"/>
  <c r="BK11" i="34"/>
  <c r="BJ11" i="34"/>
  <c r="BI11" i="34"/>
  <c r="BH11" i="34"/>
  <c r="BG11" i="34"/>
  <c r="BF11" i="34"/>
  <c r="BE11" i="34"/>
  <c r="BD11" i="34"/>
  <c r="BC11" i="34"/>
  <c r="BB11" i="34"/>
  <c r="BA11" i="34"/>
  <c r="AZ11" i="34"/>
  <c r="AY11" i="34"/>
  <c r="AX11" i="34"/>
  <c r="AW11" i="34"/>
  <c r="AV11" i="34"/>
  <c r="AU11" i="34"/>
  <c r="AT11" i="34"/>
  <c r="AR11" i="34"/>
  <c r="AQ11" i="34"/>
  <c r="AP11" i="34"/>
  <c r="AO11" i="34"/>
  <c r="AN11" i="34"/>
  <c r="AM11" i="34"/>
  <c r="AL11" i="34"/>
  <c r="AK11" i="34"/>
  <c r="AJ11" i="34"/>
  <c r="AI11" i="34"/>
  <c r="AH11" i="34"/>
  <c r="AG11" i="34"/>
  <c r="AF11" i="34"/>
  <c r="AE11" i="34"/>
  <c r="AD11" i="34"/>
  <c r="AC11" i="34"/>
  <c r="AB11" i="34"/>
  <c r="AA11" i="34"/>
  <c r="Z11" i="34"/>
  <c r="Y11" i="34"/>
  <c r="X11" i="34"/>
  <c r="W11" i="34"/>
  <c r="V11" i="34"/>
  <c r="U11" i="34"/>
  <c r="T11" i="34"/>
  <c r="S11" i="34"/>
  <c r="R11" i="34"/>
  <c r="Q11" i="34"/>
  <c r="P11" i="34"/>
  <c r="O11" i="34"/>
  <c r="M11" i="34"/>
  <c r="L11" i="34"/>
  <c r="K11" i="34"/>
  <c r="J11" i="34"/>
  <c r="I11" i="34"/>
  <c r="H11" i="34"/>
  <c r="G11" i="34"/>
  <c r="F11" i="34"/>
  <c r="EI10" i="34"/>
  <c r="EH10" i="34"/>
  <c r="EG10" i="34"/>
  <c r="EF10" i="34"/>
  <c r="EE10" i="34"/>
  <c r="ED10" i="34"/>
  <c r="EC10" i="34"/>
  <c r="EB10" i="34"/>
  <c r="EA10" i="34"/>
  <c r="DZ10" i="34"/>
  <c r="DY10" i="34"/>
  <c r="DX10" i="34"/>
  <c r="DW10" i="34"/>
  <c r="DV10" i="34"/>
  <c r="DU10" i="34"/>
  <c r="DT10" i="34"/>
  <c r="DS10" i="34"/>
  <c r="DR10" i="34"/>
  <c r="DQ10" i="34"/>
  <c r="DP10" i="34"/>
  <c r="DO10" i="34"/>
  <c r="DN10" i="34"/>
  <c r="DM10" i="34"/>
  <c r="DL10" i="34"/>
  <c r="DK10" i="34"/>
  <c r="DJ10" i="34"/>
  <c r="DI10" i="34"/>
  <c r="DH10" i="34"/>
  <c r="DG10" i="34"/>
  <c r="DF10" i="34"/>
  <c r="DE10" i="34"/>
  <c r="DC10" i="34"/>
  <c r="DB10" i="34"/>
  <c r="DA10" i="34"/>
  <c r="CZ10" i="34"/>
  <c r="CY10" i="34"/>
  <c r="CX10" i="34"/>
  <c r="CW10" i="34"/>
  <c r="CV10" i="34"/>
  <c r="CU10" i="34"/>
  <c r="CT10" i="34"/>
  <c r="CS10" i="34"/>
  <c r="CR10" i="34"/>
  <c r="CQ10" i="34"/>
  <c r="CP10" i="34"/>
  <c r="CO10" i="34"/>
  <c r="CN10" i="34"/>
  <c r="CM10" i="34"/>
  <c r="CL10" i="34"/>
  <c r="CK10" i="34"/>
  <c r="CJ10" i="34"/>
  <c r="CI10" i="34"/>
  <c r="CH10" i="34"/>
  <c r="CG10" i="34"/>
  <c r="CF10" i="34"/>
  <c r="CE10" i="34"/>
  <c r="CD10" i="34"/>
  <c r="CC10" i="34"/>
  <c r="CB10" i="34"/>
  <c r="CA10" i="34"/>
  <c r="BZ10" i="34"/>
  <c r="BX10" i="34"/>
  <c r="BW10" i="34"/>
  <c r="BV10" i="34"/>
  <c r="BU10" i="34"/>
  <c r="BT10" i="34"/>
  <c r="BS10" i="34"/>
  <c r="BR10" i="34"/>
  <c r="BQ10" i="34"/>
  <c r="BP10" i="34"/>
  <c r="BO10" i="34"/>
  <c r="BN10" i="34"/>
  <c r="BM10" i="34"/>
  <c r="BL10" i="34"/>
  <c r="BK10" i="34"/>
  <c r="BJ10" i="34"/>
  <c r="BI10" i="34"/>
  <c r="BH10" i="34"/>
  <c r="BG10" i="34"/>
  <c r="BF10" i="34"/>
  <c r="BE10" i="34"/>
  <c r="BD10" i="34"/>
  <c r="BC10" i="34"/>
  <c r="BB10" i="34"/>
  <c r="BA10" i="34"/>
  <c r="AZ10" i="34"/>
  <c r="AY10" i="34"/>
  <c r="AX10" i="34"/>
  <c r="AW10" i="34"/>
  <c r="AV10" i="34"/>
  <c r="AU10" i="34"/>
  <c r="AT10" i="34"/>
  <c r="AR10" i="34"/>
  <c r="AQ10" i="34"/>
  <c r="AP10" i="34"/>
  <c r="AO10" i="34"/>
  <c r="AN10" i="34"/>
  <c r="AM10" i="34"/>
  <c r="AL10" i="34"/>
  <c r="AK10" i="34"/>
  <c r="AJ10" i="34"/>
  <c r="AI10" i="34"/>
  <c r="AH10" i="34"/>
  <c r="AG10" i="34"/>
  <c r="AF10" i="34"/>
  <c r="AE10" i="34"/>
  <c r="AD10" i="34"/>
  <c r="AC10" i="34"/>
  <c r="AB10" i="34"/>
  <c r="AA10" i="34"/>
  <c r="Z10" i="34"/>
  <c r="Y10" i="34"/>
  <c r="X10" i="34"/>
  <c r="W10" i="34"/>
  <c r="V10" i="34"/>
  <c r="U10" i="34"/>
  <c r="T10" i="34"/>
  <c r="S10" i="34"/>
  <c r="R10" i="34"/>
  <c r="Q10" i="34"/>
  <c r="P10" i="34"/>
  <c r="O10" i="34"/>
  <c r="M10" i="34"/>
  <c r="L10" i="34"/>
  <c r="K10" i="34"/>
  <c r="J10" i="34"/>
  <c r="I10" i="34"/>
  <c r="H10" i="34"/>
  <c r="G10" i="34"/>
  <c r="F10" i="34"/>
  <c r="EI9" i="34"/>
  <c r="EH9" i="34"/>
  <c r="EG9" i="34"/>
  <c r="EF9" i="34"/>
  <c r="EE9" i="34"/>
  <c r="ED9" i="34"/>
  <c r="EC9" i="34"/>
  <c r="EB9" i="34"/>
  <c r="EA9" i="34"/>
  <c r="DZ9" i="34"/>
  <c r="DY9" i="34"/>
  <c r="DX9" i="34"/>
  <c r="DW9" i="34"/>
  <c r="DV9" i="34"/>
  <c r="DU9" i="34"/>
  <c r="DT9" i="34"/>
  <c r="DS9" i="34"/>
  <c r="DR9" i="34"/>
  <c r="DQ9" i="34"/>
  <c r="DP9" i="34"/>
  <c r="DO9" i="34"/>
  <c r="DN9" i="34"/>
  <c r="DM9" i="34"/>
  <c r="DL9" i="34"/>
  <c r="DK9" i="34"/>
  <c r="DJ9" i="34"/>
  <c r="DI9" i="34"/>
  <c r="DH9" i="34"/>
  <c r="DG9" i="34"/>
  <c r="DF9" i="34"/>
  <c r="DE9" i="34"/>
  <c r="DC9" i="34"/>
  <c r="DB9" i="34"/>
  <c r="DA9" i="34"/>
  <c r="CZ9" i="34"/>
  <c r="CY9" i="34"/>
  <c r="CX9" i="34"/>
  <c r="CW9" i="34"/>
  <c r="CV9" i="34"/>
  <c r="CU9" i="34"/>
  <c r="CT9" i="34"/>
  <c r="CS9" i="34"/>
  <c r="CR9" i="34"/>
  <c r="CQ9" i="34"/>
  <c r="CP9" i="34"/>
  <c r="CO9" i="34"/>
  <c r="CN9" i="34"/>
  <c r="CM9" i="34"/>
  <c r="CL9" i="34"/>
  <c r="CK9" i="34"/>
  <c r="CJ9" i="34"/>
  <c r="CI9" i="34"/>
  <c r="CH9" i="34"/>
  <c r="CG9" i="34"/>
  <c r="CF9" i="34"/>
  <c r="CE9" i="34"/>
  <c r="CD9" i="34"/>
  <c r="CC9" i="34"/>
  <c r="CB9" i="34"/>
  <c r="CA9" i="34"/>
  <c r="BZ9" i="34"/>
  <c r="BX9" i="34"/>
  <c r="BW9" i="34"/>
  <c r="BV9" i="34"/>
  <c r="BU9" i="34"/>
  <c r="BT9" i="34"/>
  <c r="BS9" i="34"/>
  <c r="BR9" i="34"/>
  <c r="BQ9" i="34"/>
  <c r="BP9" i="34"/>
  <c r="BO9" i="34"/>
  <c r="BN9" i="34"/>
  <c r="BM9" i="34"/>
  <c r="BL9" i="34"/>
  <c r="BK9" i="34"/>
  <c r="BJ9" i="34"/>
  <c r="BI9" i="34"/>
  <c r="BH9" i="34"/>
  <c r="BG9" i="34"/>
  <c r="BF9" i="34"/>
  <c r="BE9" i="34"/>
  <c r="BD9" i="34"/>
  <c r="BC9" i="34"/>
  <c r="BB9" i="34"/>
  <c r="BA9" i="34"/>
  <c r="AZ9" i="34"/>
  <c r="AY9" i="34"/>
  <c r="AX9" i="34"/>
  <c r="AW9" i="34"/>
  <c r="AV9" i="34"/>
  <c r="AU9" i="34"/>
  <c r="AT9" i="34"/>
  <c r="AR9" i="34"/>
  <c r="AQ9" i="34"/>
  <c r="AP9" i="34"/>
  <c r="AO9" i="34"/>
  <c r="AN9" i="34"/>
  <c r="AM9" i="34"/>
  <c r="AL9" i="34"/>
  <c r="AK9" i="34"/>
  <c r="AJ9" i="34"/>
  <c r="AI9" i="34"/>
  <c r="AH9" i="34"/>
  <c r="AG9" i="34"/>
  <c r="AF9" i="34"/>
  <c r="AE9" i="34"/>
  <c r="AD9" i="34"/>
  <c r="AC9" i="34"/>
  <c r="AB9" i="34"/>
  <c r="AA9" i="34"/>
  <c r="Z9" i="34"/>
  <c r="Y9" i="34"/>
  <c r="X9" i="34"/>
  <c r="W9" i="34"/>
  <c r="V9" i="34"/>
  <c r="U9" i="34"/>
  <c r="T9" i="34"/>
  <c r="S9" i="34"/>
  <c r="R9" i="34"/>
  <c r="Q9" i="34"/>
  <c r="P9" i="34"/>
  <c r="O9" i="34"/>
  <c r="M9" i="34"/>
  <c r="L9" i="34"/>
  <c r="K9" i="34"/>
  <c r="J9" i="34"/>
  <c r="I9" i="34"/>
  <c r="H9" i="34"/>
  <c r="G9" i="34"/>
  <c r="F9" i="34"/>
  <c r="EI8" i="34"/>
  <c r="EH8" i="34"/>
  <c r="EG8" i="34"/>
  <c r="EF8" i="34"/>
  <c r="EE8" i="34"/>
  <c r="ED8" i="34"/>
  <c r="EC8" i="34"/>
  <c r="EB8" i="34"/>
  <c r="EA8" i="34"/>
  <c r="DZ8" i="34"/>
  <c r="DY8" i="34"/>
  <c r="DX8" i="34"/>
  <c r="DW8" i="34"/>
  <c r="DV8" i="34"/>
  <c r="DU8" i="34"/>
  <c r="DT8" i="34"/>
  <c r="DS8" i="34"/>
  <c r="DR8" i="34"/>
  <c r="DQ8" i="34"/>
  <c r="DP8" i="34"/>
  <c r="DO8" i="34"/>
  <c r="DN8" i="34"/>
  <c r="DM8" i="34"/>
  <c r="DL8" i="34"/>
  <c r="DK8" i="34"/>
  <c r="DJ8" i="34"/>
  <c r="DI8" i="34"/>
  <c r="DH8" i="34"/>
  <c r="DG8" i="34"/>
  <c r="DF8" i="34"/>
  <c r="DE8" i="34"/>
  <c r="DC8" i="34"/>
  <c r="DB8" i="34"/>
  <c r="DA8" i="34"/>
  <c r="CZ8" i="34"/>
  <c r="CY8" i="34"/>
  <c r="CX8" i="34"/>
  <c r="CW8" i="34"/>
  <c r="CV8" i="34"/>
  <c r="CU8" i="34"/>
  <c r="CT8" i="34"/>
  <c r="CS8" i="34"/>
  <c r="CR8" i="34"/>
  <c r="CQ8" i="34"/>
  <c r="CP8" i="34"/>
  <c r="CO8" i="34"/>
  <c r="CN8" i="34"/>
  <c r="CM8" i="34"/>
  <c r="CL8" i="34"/>
  <c r="CK8" i="34"/>
  <c r="CJ8" i="34"/>
  <c r="CI8" i="34"/>
  <c r="CH8" i="34"/>
  <c r="CG8" i="34"/>
  <c r="CF8" i="34"/>
  <c r="CE8" i="34"/>
  <c r="CD8" i="34"/>
  <c r="CC8" i="34"/>
  <c r="CB8" i="34"/>
  <c r="CA8" i="34"/>
  <c r="BZ8" i="34"/>
  <c r="BX8" i="34"/>
  <c r="BW8" i="34"/>
  <c r="BV8" i="34"/>
  <c r="BU8" i="34"/>
  <c r="BT8" i="34"/>
  <c r="BS8" i="34"/>
  <c r="BR8" i="34"/>
  <c r="BQ8" i="34"/>
  <c r="BP8" i="34"/>
  <c r="BO8" i="34"/>
  <c r="BN8" i="34"/>
  <c r="BM8" i="34"/>
  <c r="BL8" i="34"/>
  <c r="BK8" i="34"/>
  <c r="BJ8" i="34"/>
  <c r="BI8" i="34"/>
  <c r="BH8" i="34"/>
  <c r="BG8" i="34"/>
  <c r="BF8" i="34"/>
  <c r="BE8" i="34"/>
  <c r="BD8" i="34"/>
  <c r="BC8" i="34"/>
  <c r="BB8" i="34"/>
  <c r="BA8" i="34"/>
  <c r="AZ8" i="34"/>
  <c r="AY8" i="34"/>
  <c r="AX8" i="34"/>
  <c r="AW8" i="34"/>
  <c r="AV8" i="34"/>
  <c r="AU8" i="34"/>
  <c r="AT8" i="34"/>
  <c r="AR8" i="34"/>
  <c r="AQ8" i="34"/>
  <c r="AP8" i="34"/>
  <c r="AO8" i="34"/>
  <c r="AN8" i="34"/>
  <c r="AM8" i="34"/>
  <c r="AL8" i="34"/>
  <c r="AK8" i="34"/>
  <c r="AJ8" i="34"/>
  <c r="AI8" i="34"/>
  <c r="AH8" i="34"/>
  <c r="AG8" i="34"/>
  <c r="AF8" i="34"/>
  <c r="AE8" i="34"/>
  <c r="AD8" i="34"/>
  <c r="AC8" i="34"/>
  <c r="AB8" i="34"/>
  <c r="AA8" i="34"/>
  <c r="Z8" i="34"/>
  <c r="Y8" i="34"/>
  <c r="X8" i="34"/>
  <c r="W8" i="34"/>
  <c r="V8" i="34"/>
  <c r="U8" i="34"/>
  <c r="T8" i="34"/>
  <c r="S8" i="34"/>
  <c r="R8" i="34"/>
  <c r="Q8" i="34"/>
  <c r="P8" i="34"/>
  <c r="O8" i="34"/>
  <c r="M8" i="34"/>
  <c r="L8" i="34"/>
  <c r="K8" i="34"/>
  <c r="J8" i="34"/>
  <c r="I8" i="34"/>
  <c r="H8" i="34"/>
  <c r="G8" i="34"/>
  <c r="F8" i="34"/>
  <c r="EI7" i="34"/>
  <c r="EH7" i="34"/>
  <c r="EG7" i="34"/>
  <c r="EF7" i="34"/>
  <c r="EE7" i="34"/>
  <c r="ED7" i="34"/>
  <c r="EC7" i="34"/>
  <c r="EB7" i="34"/>
  <c r="EA7" i="34"/>
  <c r="DZ7" i="34"/>
  <c r="DY7" i="34"/>
  <c r="DX7" i="34"/>
  <c r="DW7" i="34"/>
  <c r="DV7" i="34"/>
  <c r="DU7" i="34"/>
  <c r="DT7" i="34"/>
  <c r="DS7" i="34"/>
  <c r="DR7" i="34"/>
  <c r="DQ7" i="34"/>
  <c r="DP7" i="34"/>
  <c r="DO7" i="34"/>
  <c r="DN7" i="34"/>
  <c r="DM7" i="34"/>
  <c r="DL7" i="34"/>
  <c r="DK7" i="34"/>
  <c r="DJ7" i="34"/>
  <c r="DI7" i="34"/>
  <c r="DH7" i="34"/>
  <c r="DG7" i="34"/>
  <c r="DF7" i="34"/>
  <c r="DE7" i="34"/>
  <c r="DC7" i="34"/>
  <c r="DB7" i="34"/>
  <c r="DA7" i="34"/>
  <c r="CZ7" i="34"/>
  <c r="CY7" i="34"/>
  <c r="CX7" i="34"/>
  <c r="CW7" i="34"/>
  <c r="CV7" i="34"/>
  <c r="CU7" i="34"/>
  <c r="CT7" i="34"/>
  <c r="CS7" i="34"/>
  <c r="CR7" i="34"/>
  <c r="CQ7" i="34"/>
  <c r="CP7" i="34"/>
  <c r="CO7" i="34"/>
  <c r="CN7" i="34"/>
  <c r="CM7" i="34"/>
  <c r="CL7" i="34"/>
  <c r="CK7" i="34"/>
  <c r="CJ7" i="34"/>
  <c r="CI7" i="34"/>
  <c r="CH7" i="34"/>
  <c r="CG7" i="34"/>
  <c r="CF7" i="34"/>
  <c r="CE7" i="34"/>
  <c r="CD7" i="34"/>
  <c r="CC7" i="34"/>
  <c r="CB7" i="34"/>
  <c r="CA7" i="34"/>
  <c r="BZ7" i="34"/>
  <c r="BX7" i="34"/>
  <c r="BW7" i="34"/>
  <c r="BV7" i="34"/>
  <c r="BU7" i="34"/>
  <c r="BT7" i="34"/>
  <c r="BS7" i="34"/>
  <c r="BR7" i="34"/>
  <c r="BQ7" i="34"/>
  <c r="BP7" i="34"/>
  <c r="BO7" i="34"/>
  <c r="BN7" i="34"/>
  <c r="BM7" i="34"/>
  <c r="BL7" i="34"/>
  <c r="BK7" i="34"/>
  <c r="BJ7" i="34"/>
  <c r="BI7" i="34"/>
  <c r="BH7" i="34"/>
  <c r="BG7" i="34"/>
  <c r="BF7" i="34"/>
  <c r="BE7" i="34"/>
  <c r="BD7" i="34"/>
  <c r="BC7" i="34"/>
  <c r="BB7" i="34"/>
  <c r="BA7" i="34"/>
  <c r="AZ7" i="34"/>
  <c r="AY7" i="34"/>
  <c r="AX7" i="34"/>
  <c r="AW7" i="34"/>
  <c r="AV7" i="34"/>
  <c r="AU7" i="34"/>
  <c r="AT7" i="34"/>
  <c r="AR7" i="34"/>
  <c r="AQ7" i="34"/>
  <c r="AP7" i="34"/>
  <c r="AO7" i="34"/>
  <c r="AN7" i="34"/>
  <c r="AM7" i="34"/>
  <c r="AL7" i="34"/>
  <c r="AK7" i="34"/>
  <c r="AJ7" i="34"/>
  <c r="AI7" i="34"/>
  <c r="AH7" i="34"/>
  <c r="AG7" i="34"/>
  <c r="AF7" i="34"/>
  <c r="AE7" i="34"/>
  <c r="AD7" i="34"/>
  <c r="AC7" i="34"/>
  <c r="AB7" i="34"/>
  <c r="AA7" i="34"/>
  <c r="Z7" i="34"/>
  <c r="Y7" i="34"/>
  <c r="X7" i="34"/>
  <c r="W7" i="34"/>
  <c r="V7" i="34"/>
  <c r="U7" i="34"/>
  <c r="T7" i="34"/>
  <c r="S7" i="34"/>
  <c r="R7" i="34"/>
  <c r="Q7" i="34"/>
  <c r="P7" i="34"/>
  <c r="O7" i="34"/>
  <c r="M7" i="34"/>
  <c r="L7" i="34"/>
  <c r="K7" i="34"/>
  <c r="J7" i="34"/>
  <c r="I7" i="34"/>
  <c r="H7" i="34"/>
  <c r="G7" i="34"/>
  <c r="F7" i="34"/>
  <c r="EI6" i="34"/>
  <c r="EH6" i="34"/>
  <c r="EG6" i="34"/>
  <c r="EF6" i="34"/>
  <c r="EE6" i="34"/>
  <c r="ED6" i="34"/>
  <c r="EC6" i="34"/>
  <c r="EB6" i="34"/>
  <c r="EA6" i="34"/>
  <c r="DZ6" i="34"/>
  <c r="DY6" i="34"/>
  <c r="DX6" i="34"/>
  <c r="DW6" i="34"/>
  <c r="DV6" i="34"/>
  <c r="DU6" i="34"/>
  <c r="DT6" i="34"/>
  <c r="DS6" i="34"/>
  <c r="DR6" i="34"/>
  <c r="DQ6" i="34"/>
  <c r="DP6" i="34"/>
  <c r="DO6" i="34"/>
  <c r="DN6" i="34"/>
  <c r="DM6" i="34"/>
  <c r="DL6" i="34"/>
  <c r="DK6" i="34"/>
  <c r="DJ6" i="34"/>
  <c r="DI6" i="34"/>
  <c r="DH6" i="34"/>
  <c r="DG6" i="34"/>
  <c r="DF6" i="34"/>
  <c r="DE6" i="34"/>
  <c r="DC6" i="34"/>
  <c r="DB6" i="34"/>
  <c r="DA6" i="34"/>
  <c r="CZ6" i="34"/>
  <c r="CY6" i="34"/>
  <c r="CX6" i="34"/>
  <c r="CW6" i="34"/>
  <c r="CV6" i="34"/>
  <c r="CU6" i="34"/>
  <c r="CT6" i="34"/>
  <c r="CS6" i="34"/>
  <c r="CR6" i="34"/>
  <c r="CQ6" i="34"/>
  <c r="CP6" i="34"/>
  <c r="CO6" i="34"/>
  <c r="CN6" i="34"/>
  <c r="CM6" i="34"/>
  <c r="CL6" i="34"/>
  <c r="CK6" i="34"/>
  <c r="CJ6" i="34"/>
  <c r="CI6" i="34"/>
  <c r="CH6" i="34"/>
  <c r="CG6" i="34"/>
  <c r="CF6" i="34"/>
  <c r="CE6" i="34"/>
  <c r="CD6" i="34"/>
  <c r="CC6" i="34"/>
  <c r="CB6" i="34"/>
  <c r="CA6" i="34"/>
  <c r="BZ6" i="34"/>
  <c r="BX6" i="34"/>
  <c r="BW6" i="34"/>
  <c r="BV6" i="34"/>
  <c r="BU6" i="34"/>
  <c r="BT6" i="34"/>
  <c r="BS6" i="34"/>
  <c r="BR6" i="34"/>
  <c r="BQ6" i="34"/>
  <c r="BP6" i="34"/>
  <c r="BO6" i="34"/>
  <c r="BN6" i="34"/>
  <c r="BM6" i="34"/>
  <c r="BL6" i="34"/>
  <c r="BK6" i="34"/>
  <c r="BJ6" i="34"/>
  <c r="BI6" i="34"/>
  <c r="BH6" i="34"/>
  <c r="BG6" i="34"/>
  <c r="BF6" i="34"/>
  <c r="BE6" i="34"/>
  <c r="BD6" i="34"/>
  <c r="BC6" i="34"/>
  <c r="BB6" i="34"/>
  <c r="BA6" i="34"/>
  <c r="AZ6" i="34"/>
  <c r="AY6" i="34"/>
  <c r="AX6" i="34"/>
  <c r="AW6" i="34"/>
  <c r="AV6" i="34"/>
  <c r="AU6" i="34"/>
  <c r="AT6" i="34"/>
  <c r="AR6" i="34"/>
  <c r="AQ6" i="34"/>
  <c r="AP6" i="34"/>
  <c r="AO6" i="34"/>
  <c r="AN6" i="34"/>
  <c r="AM6" i="34"/>
  <c r="AL6" i="34"/>
  <c r="AK6" i="34"/>
  <c r="AJ6" i="34"/>
  <c r="AI6" i="34"/>
  <c r="AH6" i="34"/>
  <c r="AG6" i="34"/>
  <c r="AF6" i="34"/>
  <c r="AE6" i="34"/>
  <c r="AD6" i="34"/>
  <c r="AC6" i="34"/>
  <c r="AB6" i="34"/>
  <c r="AA6" i="34"/>
  <c r="Z6" i="34"/>
  <c r="Y6" i="34"/>
  <c r="X6" i="34"/>
  <c r="W6" i="34"/>
  <c r="V6" i="34"/>
  <c r="U6" i="34"/>
  <c r="T6" i="34"/>
  <c r="S6" i="34"/>
  <c r="R6" i="34"/>
  <c r="Q6" i="34"/>
  <c r="P6" i="34"/>
  <c r="O6" i="34"/>
  <c r="M6" i="34"/>
  <c r="L6" i="34"/>
  <c r="K6" i="34"/>
  <c r="J6" i="34"/>
  <c r="I6" i="34"/>
  <c r="H6" i="34"/>
  <c r="G6" i="34"/>
  <c r="F6" i="34"/>
  <c r="EI5" i="34"/>
  <c r="EH5" i="34"/>
  <c r="EG5" i="34"/>
  <c r="EF5" i="34"/>
  <c r="EE5" i="34"/>
  <c r="ED5" i="34"/>
  <c r="EC5" i="34"/>
  <c r="EB5" i="34"/>
  <c r="EA5" i="34"/>
  <c r="DZ5" i="34"/>
  <c r="DY5" i="34"/>
  <c r="DX5" i="34"/>
  <c r="DW5" i="34"/>
  <c r="DV5" i="34"/>
  <c r="DU5" i="34"/>
  <c r="DT5" i="34"/>
  <c r="DS5" i="34"/>
  <c r="DR5" i="34"/>
  <c r="DQ5" i="34"/>
  <c r="DP5" i="34"/>
  <c r="DO5" i="34"/>
  <c r="DN5" i="34"/>
  <c r="DM5" i="34"/>
  <c r="DL5" i="34"/>
  <c r="DK5" i="34"/>
  <c r="DJ5" i="34"/>
  <c r="DI5" i="34"/>
  <c r="DH5" i="34"/>
  <c r="DG5" i="34"/>
  <c r="DF5" i="34"/>
  <c r="DE5" i="34"/>
  <c r="DC5" i="34"/>
  <c r="DB5" i="34"/>
  <c r="DA5" i="34"/>
  <c r="CZ5" i="34"/>
  <c r="CY5" i="34"/>
  <c r="CX5" i="34"/>
  <c r="CW5" i="34"/>
  <c r="CV5" i="34"/>
  <c r="CU5" i="34"/>
  <c r="CT5" i="34"/>
  <c r="CS5" i="34"/>
  <c r="CR5" i="34"/>
  <c r="CQ5" i="34"/>
  <c r="CP5" i="34"/>
  <c r="CO5" i="34"/>
  <c r="CN5" i="34"/>
  <c r="CM5" i="34"/>
  <c r="CL5" i="34"/>
  <c r="CK5" i="34"/>
  <c r="CJ5" i="34"/>
  <c r="CI5" i="34"/>
  <c r="CH5" i="34"/>
  <c r="CG5" i="34"/>
  <c r="CF5" i="34"/>
  <c r="CE5" i="34"/>
  <c r="CD5" i="34"/>
  <c r="CC5" i="34"/>
  <c r="CB5" i="34"/>
  <c r="CA5" i="34"/>
  <c r="BZ5" i="34"/>
  <c r="BX5" i="34"/>
  <c r="BW5" i="34"/>
  <c r="BV5" i="34"/>
  <c r="BU5" i="34"/>
  <c r="BT5" i="34"/>
  <c r="BS5" i="34"/>
  <c r="BR5" i="34"/>
  <c r="BQ5" i="34"/>
  <c r="BP5" i="34"/>
  <c r="BO5" i="34"/>
  <c r="BN5" i="34"/>
  <c r="BM5" i="34"/>
  <c r="BL5" i="34"/>
  <c r="BK5" i="34"/>
  <c r="BJ5" i="34"/>
  <c r="BI5" i="34"/>
  <c r="BH5" i="34"/>
  <c r="BG5" i="34"/>
  <c r="BF5" i="34"/>
  <c r="BE5" i="34"/>
  <c r="BD5" i="34"/>
  <c r="BC5" i="34"/>
  <c r="BB5" i="34"/>
  <c r="BA5" i="34"/>
  <c r="AZ5" i="34"/>
  <c r="AY5" i="34"/>
  <c r="AX5" i="34"/>
  <c r="AW5" i="34"/>
  <c r="AV5" i="34"/>
  <c r="AU5" i="34"/>
  <c r="AT5" i="34"/>
  <c r="AR5" i="34"/>
  <c r="AQ5" i="34"/>
  <c r="AP5" i="34"/>
  <c r="AO5" i="34"/>
  <c r="AN5" i="34"/>
  <c r="AM5" i="34"/>
  <c r="AL5" i="34"/>
  <c r="AK5" i="34"/>
  <c r="AJ5" i="34"/>
  <c r="AI5" i="34"/>
  <c r="AH5" i="34"/>
  <c r="AG5" i="34"/>
  <c r="AF5" i="34"/>
  <c r="AE5" i="34"/>
  <c r="AD5" i="34"/>
  <c r="AC5" i="34"/>
  <c r="AB5" i="34"/>
  <c r="AA5" i="34"/>
  <c r="Z5" i="34"/>
  <c r="Y5" i="34"/>
  <c r="X5" i="34"/>
  <c r="W5" i="34"/>
  <c r="V5" i="34"/>
  <c r="U5" i="34"/>
  <c r="T5" i="34"/>
  <c r="S5" i="34"/>
  <c r="R5" i="34"/>
  <c r="Q5" i="34"/>
  <c r="P5" i="34"/>
  <c r="O5" i="34"/>
  <c r="M5" i="34"/>
  <c r="L5" i="34"/>
  <c r="K5" i="34"/>
  <c r="J5" i="34"/>
  <c r="I5" i="34"/>
  <c r="H5" i="34"/>
  <c r="G5" i="34"/>
  <c r="F5" i="34"/>
  <c r="EI21" i="34"/>
  <c r="EH21" i="34"/>
  <c r="EG21" i="34"/>
  <c r="EF21" i="34"/>
  <c r="EE21" i="34"/>
  <c r="ED21" i="34"/>
  <c r="EC21" i="34"/>
  <c r="EB21" i="34"/>
  <c r="EA21" i="34"/>
  <c r="DZ21" i="34"/>
  <c r="DY21" i="34"/>
  <c r="DX21" i="34"/>
  <c r="DW21" i="34"/>
  <c r="DV21" i="34"/>
  <c r="DU21" i="34"/>
  <c r="DT21" i="34"/>
  <c r="DS21" i="34"/>
  <c r="DR21" i="34"/>
  <c r="DQ21" i="34"/>
  <c r="DP21" i="34"/>
  <c r="DO21" i="34"/>
  <c r="DN21" i="34"/>
  <c r="DM21" i="34"/>
  <c r="DL21" i="34"/>
  <c r="DK21" i="34"/>
  <c r="DJ21" i="34"/>
  <c r="DI21" i="34"/>
  <c r="DH21" i="34"/>
  <c r="DG21" i="34"/>
  <c r="DF21" i="34"/>
  <c r="DE21" i="34"/>
  <c r="DC21" i="34"/>
  <c r="DB21" i="34"/>
  <c r="DA21" i="34"/>
  <c r="CZ21" i="34"/>
  <c r="CY21" i="34"/>
  <c r="CX21" i="34"/>
  <c r="CW21" i="34"/>
  <c r="CV21" i="34"/>
  <c r="CU21" i="34"/>
  <c r="CT21" i="34"/>
  <c r="CS21" i="34"/>
  <c r="CR21" i="34"/>
  <c r="CQ21" i="34"/>
  <c r="CP21" i="34"/>
  <c r="CO21" i="34"/>
  <c r="CN21" i="34"/>
  <c r="CM21" i="34"/>
  <c r="CL21" i="34"/>
  <c r="CK21" i="34"/>
  <c r="CJ21" i="34"/>
  <c r="CI21" i="34"/>
  <c r="CH21" i="34"/>
  <c r="CG21" i="34"/>
  <c r="CF21" i="34"/>
  <c r="CE21" i="34"/>
  <c r="CD21" i="34"/>
  <c r="CC21" i="34"/>
  <c r="CB21" i="34"/>
  <c r="CA21" i="34"/>
  <c r="BZ21" i="34"/>
  <c r="BX21" i="34"/>
  <c r="BW21" i="34"/>
  <c r="BV21" i="34"/>
  <c r="BU21" i="34"/>
  <c r="BT21" i="34"/>
  <c r="BS21" i="34"/>
  <c r="BR21" i="34"/>
  <c r="BQ21" i="34"/>
  <c r="BP21" i="34"/>
  <c r="BO21" i="34"/>
  <c r="BN21" i="34"/>
  <c r="BM21" i="34"/>
  <c r="BL21" i="34"/>
  <c r="BK21" i="34"/>
  <c r="BJ21" i="34"/>
  <c r="BI21" i="34"/>
  <c r="BH21" i="34"/>
  <c r="BG21" i="34"/>
  <c r="BF21" i="34"/>
  <c r="BE21" i="34"/>
  <c r="BD21" i="34"/>
  <c r="BC21" i="34"/>
  <c r="BB21" i="34"/>
  <c r="BA21" i="34"/>
  <c r="AZ21" i="34"/>
  <c r="AY21" i="34"/>
  <c r="AX21" i="34"/>
  <c r="AW21" i="34"/>
  <c r="AV21" i="34"/>
  <c r="AU21" i="34"/>
  <c r="AT21" i="34"/>
  <c r="AR21" i="34"/>
  <c r="AQ21" i="34"/>
  <c r="AP21" i="34"/>
  <c r="AO21" i="34"/>
  <c r="AN21" i="34"/>
  <c r="AM21" i="34"/>
  <c r="AL21" i="34"/>
  <c r="AK21" i="34"/>
  <c r="AJ21" i="34"/>
  <c r="AI21" i="34"/>
  <c r="AH21" i="34"/>
  <c r="AG21" i="34"/>
  <c r="AF21" i="34"/>
  <c r="AE21" i="34"/>
  <c r="AD21" i="34"/>
  <c r="AC21" i="34"/>
  <c r="AB21" i="34"/>
  <c r="AA21" i="34"/>
  <c r="Z21" i="34"/>
  <c r="Y21" i="34"/>
  <c r="X21" i="34"/>
  <c r="W21" i="34"/>
  <c r="V21" i="34"/>
  <c r="U21" i="34"/>
  <c r="T21" i="34"/>
  <c r="S21" i="34"/>
  <c r="R21" i="34"/>
  <c r="Q21" i="34"/>
  <c r="P21" i="34"/>
  <c r="O21" i="34"/>
  <c r="M21" i="34"/>
  <c r="L21" i="34"/>
  <c r="K21" i="34"/>
  <c r="J21" i="34"/>
  <c r="I21" i="34"/>
  <c r="H21" i="34"/>
  <c r="G21" i="34"/>
  <c r="F21" i="34"/>
  <c r="EI20" i="34"/>
  <c r="EH20" i="34"/>
  <c r="EG20" i="34"/>
  <c r="EF20" i="34"/>
  <c r="EE20" i="34"/>
  <c r="ED20" i="34"/>
  <c r="EC20" i="34"/>
  <c r="EB20" i="34"/>
  <c r="EA20" i="34"/>
  <c r="DZ20" i="34"/>
  <c r="DY20" i="34"/>
  <c r="DX20" i="34"/>
  <c r="DW20" i="34"/>
  <c r="DV20" i="34"/>
  <c r="DU20" i="34"/>
  <c r="DT20" i="34"/>
  <c r="DS20" i="34"/>
  <c r="DR20" i="34"/>
  <c r="DQ20" i="34"/>
  <c r="DP20" i="34"/>
  <c r="DO20" i="34"/>
  <c r="DN20" i="34"/>
  <c r="DM20" i="34"/>
  <c r="DL20" i="34"/>
  <c r="DK20" i="34"/>
  <c r="DJ20" i="34"/>
  <c r="DI20" i="34"/>
  <c r="DH20" i="34"/>
  <c r="DG20" i="34"/>
  <c r="DF20" i="34"/>
  <c r="DE20" i="34"/>
  <c r="DC20" i="34"/>
  <c r="DB20" i="34"/>
  <c r="DA20" i="34"/>
  <c r="CZ20" i="34"/>
  <c r="CY20" i="34"/>
  <c r="CX20" i="34"/>
  <c r="CW20" i="34"/>
  <c r="CV20" i="34"/>
  <c r="CU20" i="34"/>
  <c r="CT20" i="34"/>
  <c r="CS20" i="34"/>
  <c r="CR20" i="34"/>
  <c r="CQ20" i="34"/>
  <c r="CP20" i="34"/>
  <c r="CO20" i="34"/>
  <c r="CN20" i="34"/>
  <c r="CM20" i="34"/>
  <c r="CL20" i="34"/>
  <c r="CK20" i="34"/>
  <c r="CJ20" i="34"/>
  <c r="CI20" i="34"/>
  <c r="CH20" i="34"/>
  <c r="CG20" i="34"/>
  <c r="CF20" i="34"/>
  <c r="CE20" i="34"/>
  <c r="CD20" i="34"/>
  <c r="CC20" i="34"/>
  <c r="CB20" i="34"/>
  <c r="CA20" i="34"/>
  <c r="BZ20" i="34"/>
  <c r="BX20" i="34"/>
  <c r="BW20" i="34"/>
  <c r="BV20" i="34"/>
  <c r="BU20" i="34"/>
  <c r="BT20" i="34"/>
  <c r="BS20" i="34"/>
  <c r="BR20" i="34"/>
  <c r="BQ20" i="34"/>
  <c r="BP20" i="34"/>
  <c r="BO20" i="34"/>
  <c r="BN20" i="34"/>
  <c r="BM20" i="34"/>
  <c r="BL20" i="34"/>
  <c r="BK20" i="34"/>
  <c r="BJ20" i="34"/>
  <c r="BI20" i="34"/>
  <c r="BH20" i="34"/>
  <c r="BG20" i="34"/>
  <c r="BF20" i="34"/>
  <c r="BE20" i="34"/>
  <c r="BD20" i="34"/>
  <c r="BC20" i="34"/>
  <c r="BB20" i="34"/>
  <c r="BA20" i="34"/>
  <c r="AZ20" i="34"/>
  <c r="AY20" i="34"/>
  <c r="AX20" i="34"/>
  <c r="AW20" i="34"/>
  <c r="AV20" i="34"/>
  <c r="AU20" i="34"/>
  <c r="AT20" i="34"/>
  <c r="AR20" i="34"/>
  <c r="AQ20" i="34"/>
  <c r="AP20" i="34"/>
  <c r="AO20" i="34"/>
  <c r="AN20" i="34"/>
  <c r="AM20" i="34"/>
  <c r="AL20" i="34"/>
  <c r="AK20" i="34"/>
  <c r="AJ20" i="34"/>
  <c r="AI20" i="34"/>
  <c r="AH20" i="34"/>
  <c r="AG20" i="34"/>
  <c r="AF20" i="34"/>
  <c r="AE20" i="34"/>
  <c r="AD20" i="34"/>
  <c r="AC20" i="34"/>
  <c r="AB20" i="34"/>
  <c r="AA20" i="34"/>
  <c r="Z20" i="34"/>
  <c r="Y20" i="34"/>
  <c r="X20" i="34"/>
  <c r="W20" i="34"/>
  <c r="V20" i="34"/>
  <c r="U20" i="34"/>
  <c r="T20" i="34"/>
  <c r="S20" i="34"/>
  <c r="R20" i="34"/>
  <c r="Q20" i="34"/>
  <c r="P20" i="34"/>
  <c r="O20" i="34"/>
  <c r="M20" i="34"/>
  <c r="L20" i="34"/>
  <c r="K20" i="34"/>
  <c r="J20" i="34"/>
  <c r="I20" i="34"/>
  <c r="H20" i="34"/>
  <c r="G20" i="34"/>
  <c r="F20" i="34"/>
  <c r="EI19" i="34"/>
  <c r="EH19" i="34"/>
  <c r="EG19" i="34"/>
  <c r="EF19" i="34"/>
  <c r="EE19" i="34"/>
  <c r="ED19" i="34"/>
  <c r="EC19" i="34"/>
  <c r="EB19" i="34"/>
  <c r="EA19" i="34"/>
  <c r="DZ19" i="34"/>
  <c r="DY19" i="34"/>
  <c r="DX19" i="34"/>
  <c r="DW19" i="34"/>
  <c r="DV19" i="34"/>
  <c r="DU19" i="34"/>
  <c r="DT19" i="34"/>
  <c r="DS19" i="34"/>
  <c r="DR19" i="34"/>
  <c r="DQ19" i="34"/>
  <c r="DP19" i="34"/>
  <c r="DO19" i="34"/>
  <c r="DN19" i="34"/>
  <c r="DM19" i="34"/>
  <c r="DL19" i="34"/>
  <c r="DK19" i="34"/>
  <c r="DJ19" i="34"/>
  <c r="DI19" i="34"/>
  <c r="DH19" i="34"/>
  <c r="DG19" i="34"/>
  <c r="DF19" i="34"/>
  <c r="DE19" i="34"/>
  <c r="DC19" i="34"/>
  <c r="DB19" i="34"/>
  <c r="DA19" i="34"/>
  <c r="CZ19" i="34"/>
  <c r="CY19" i="34"/>
  <c r="CX19" i="34"/>
  <c r="CW19" i="34"/>
  <c r="CV19" i="34"/>
  <c r="CU19" i="34"/>
  <c r="CT19" i="34"/>
  <c r="CS19" i="34"/>
  <c r="CR19" i="34"/>
  <c r="CQ19" i="34"/>
  <c r="CP19" i="34"/>
  <c r="CO19" i="34"/>
  <c r="CN19" i="34"/>
  <c r="CM19" i="34"/>
  <c r="CL19" i="34"/>
  <c r="CK19" i="34"/>
  <c r="CJ19" i="34"/>
  <c r="CI19" i="34"/>
  <c r="CH19" i="34"/>
  <c r="CG19" i="34"/>
  <c r="CF19" i="34"/>
  <c r="CE19" i="34"/>
  <c r="CD19" i="34"/>
  <c r="CC19" i="34"/>
  <c r="CB19" i="34"/>
  <c r="CA19" i="34"/>
  <c r="BZ19" i="34"/>
  <c r="BX19" i="34"/>
  <c r="BW19" i="34"/>
  <c r="BV19" i="34"/>
  <c r="BU19" i="34"/>
  <c r="BT19" i="34"/>
  <c r="BS19" i="34"/>
  <c r="BR19" i="34"/>
  <c r="BQ19" i="34"/>
  <c r="BP19" i="34"/>
  <c r="BO19" i="34"/>
  <c r="BN19" i="34"/>
  <c r="BM19" i="34"/>
  <c r="BL19" i="34"/>
  <c r="BK19" i="34"/>
  <c r="BJ19" i="34"/>
  <c r="BI19" i="34"/>
  <c r="BH19" i="34"/>
  <c r="BG19" i="34"/>
  <c r="BF19" i="34"/>
  <c r="BE19" i="34"/>
  <c r="BD19" i="34"/>
  <c r="BC19" i="34"/>
  <c r="BB19" i="34"/>
  <c r="BA19" i="34"/>
  <c r="AZ19" i="34"/>
  <c r="AY19" i="34"/>
  <c r="AX19" i="34"/>
  <c r="AW19" i="34"/>
  <c r="AV19" i="34"/>
  <c r="AU19" i="34"/>
  <c r="AT19" i="34"/>
  <c r="AR19" i="34"/>
  <c r="AQ19" i="34"/>
  <c r="AP19" i="34"/>
  <c r="AO19" i="34"/>
  <c r="AN19" i="34"/>
  <c r="AM19" i="34"/>
  <c r="AL19" i="34"/>
  <c r="AK19" i="34"/>
  <c r="AJ19" i="34"/>
  <c r="AI19" i="34"/>
  <c r="AH19" i="34"/>
  <c r="AG19" i="34"/>
  <c r="AF19" i="34"/>
  <c r="AE19" i="34"/>
  <c r="AD19" i="34"/>
  <c r="AC19" i="34"/>
  <c r="AB19" i="34"/>
  <c r="AA19" i="34"/>
  <c r="Z19" i="34"/>
  <c r="Y19" i="34"/>
  <c r="X19" i="34"/>
  <c r="W19" i="34"/>
  <c r="V19" i="34"/>
  <c r="U19" i="34"/>
  <c r="T19" i="34"/>
  <c r="S19" i="34"/>
  <c r="R19" i="34"/>
  <c r="Q19" i="34"/>
  <c r="P19" i="34"/>
  <c r="O19" i="34"/>
  <c r="M19" i="34"/>
  <c r="L19" i="34"/>
  <c r="K19" i="34"/>
  <c r="J19" i="34"/>
  <c r="I19" i="34"/>
  <c r="H19" i="34"/>
  <c r="G19" i="34"/>
  <c r="F19" i="34"/>
  <c r="EI18" i="34"/>
  <c r="EH18" i="34"/>
  <c r="EG18" i="34"/>
  <c r="EF18" i="34"/>
  <c r="EE18" i="34"/>
  <c r="ED18" i="34"/>
  <c r="EC18" i="34"/>
  <c r="EB18" i="34"/>
  <c r="EA18" i="34"/>
  <c r="DZ18" i="34"/>
  <c r="DY18" i="34"/>
  <c r="DX18" i="34"/>
  <c r="DW18" i="34"/>
  <c r="DV18" i="34"/>
  <c r="DU18" i="34"/>
  <c r="DT18" i="34"/>
  <c r="DS18" i="34"/>
  <c r="DR18" i="34"/>
  <c r="DQ18" i="34"/>
  <c r="DP18" i="34"/>
  <c r="DO18" i="34"/>
  <c r="DN18" i="34"/>
  <c r="DM18" i="34"/>
  <c r="DL18" i="34"/>
  <c r="DK18" i="34"/>
  <c r="DJ18" i="34"/>
  <c r="DI18" i="34"/>
  <c r="DH18" i="34"/>
  <c r="DG18" i="34"/>
  <c r="DF18" i="34"/>
  <c r="DE18" i="34"/>
  <c r="DC18" i="34"/>
  <c r="DB18" i="34"/>
  <c r="DA18" i="34"/>
  <c r="CZ18" i="34"/>
  <c r="CY18" i="34"/>
  <c r="CX18" i="34"/>
  <c r="CW18" i="34"/>
  <c r="CV18" i="34"/>
  <c r="CU18" i="34"/>
  <c r="CT18" i="34"/>
  <c r="CS18" i="34"/>
  <c r="CR18" i="34"/>
  <c r="CQ18" i="34"/>
  <c r="CP18" i="34"/>
  <c r="CO18" i="34"/>
  <c r="CN18" i="34"/>
  <c r="CM18" i="34"/>
  <c r="CL18" i="34"/>
  <c r="CK18" i="34"/>
  <c r="CJ18" i="34"/>
  <c r="CI18" i="34"/>
  <c r="CH18" i="34"/>
  <c r="CG18" i="34"/>
  <c r="CF18" i="34"/>
  <c r="CE18" i="34"/>
  <c r="CD18" i="34"/>
  <c r="CC18" i="34"/>
  <c r="CB18" i="34"/>
  <c r="CA18" i="34"/>
  <c r="BZ18" i="34"/>
  <c r="BX18" i="34"/>
  <c r="BW18" i="34"/>
  <c r="BV18" i="34"/>
  <c r="BU18" i="34"/>
  <c r="BT18" i="34"/>
  <c r="BS18" i="34"/>
  <c r="BR18" i="34"/>
  <c r="BQ18" i="34"/>
  <c r="BP18" i="34"/>
  <c r="BO18" i="34"/>
  <c r="BN18" i="34"/>
  <c r="BM18" i="34"/>
  <c r="BL18" i="34"/>
  <c r="BK18" i="34"/>
  <c r="BJ18" i="34"/>
  <c r="BI18" i="34"/>
  <c r="BH18" i="34"/>
  <c r="BG18" i="34"/>
  <c r="BF18" i="34"/>
  <c r="BE18" i="34"/>
  <c r="BD18" i="34"/>
  <c r="BC18" i="34"/>
  <c r="BB18" i="34"/>
  <c r="BA18" i="34"/>
  <c r="AZ18" i="34"/>
  <c r="AY18" i="34"/>
  <c r="AX18" i="34"/>
  <c r="AW18" i="34"/>
  <c r="AV18" i="34"/>
  <c r="AU18" i="34"/>
  <c r="AT18" i="34"/>
  <c r="AR18" i="34"/>
  <c r="AQ18" i="34"/>
  <c r="AP18" i="34"/>
  <c r="AO18" i="34"/>
  <c r="AN18" i="34"/>
  <c r="AM18" i="34"/>
  <c r="AL18" i="34"/>
  <c r="AK18" i="34"/>
  <c r="AJ18" i="34"/>
  <c r="AI18" i="34"/>
  <c r="AH18" i="34"/>
  <c r="AG18" i="34"/>
  <c r="AF18" i="34"/>
  <c r="AE18" i="34"/>
  <c r="AD18" i="34"/>
  <c r="AC18" i="34"/>
  <c r="AB18" i="34"/>
  <c r="AA18" i="34"/>
  <c r="Z18" i="34"/>
  <c r="Y18" i="34"/>
  <c r="X18" i="34"/>
  <c r="W18" i="34"/>
  <c r="V18" i="34"/>
  <c r="U18" i="34"/>
  <c r="T18" i="34"/>
  <c r="S18" i="34"/>
  <c r="R18" i="34"/>
  <c r="Q18" i="34"/>
  <c r="P18" i="34"/>
  <c r="O18" i="34"/>
  <c r="M18" i="34"/>
  <c r="L18" i="34"/>
  <c r="K18" i="34"/>
  <c r="J18" i="34"/>
  <c r="I18" i="34"/>
  <c r="H18" i="34"/>
  <c r="G18" i="34"/>
  <c r="F18" i="34"/>
  <c r="EI17" i="34"/>
  <c r="EH17" i="34"/>
  <c r="EG17" i="34"/>
  <c r="EF17" i="34"/>
  <c r="EE17" i="34"/>
  <c r="ED17" i="34"/>
  <c r="EC17" i="34"/>
  <c r="EB17" i="34"/>
  <c r="EA17" i="34"/>
  <c r="DZ17" i="34"/>
  <c r="DY17" i="34"/>
  <c r="DX17" i="34"/>
  <c r="DW17" i="34"/>
  <c r="DV17" i="34"/>
  <c r="DU17" i="34"/>
  <c r="DT17" i="34"/>
  <c r="DS17" i="34"/>
  <c r="DR17" i="34"/>
  <c r="DQ17" i="34"/>
  <c r="DP17" i="34"/>
  <c r="DO17" i="34"/>
  <c r="DN17" i="34"/>
  <c r="DM17" i="34"/>
  <c r="DL17" i="34"/>
  <c r="DK17" i="34"/>
  <c r="DJ17" i="34"/>
  <c r="DI17" i="34"/>
  <c r="DH17" i="34"/>
  <c r="DG17" i="34"/>
  <c r="DF17" i="34"/>
  <c r="DE17" i="34"/>
  <c r="DC17" i="34"/>
  <c r="DB17" i="34"/>
  <c r="DA17" i="34"/>
  <c r="CZ17" i="34"/>
  <c r="CY17" i="34"/>
  <c r="CX17" i="34"/>
  <c r="CW17" i="34"/>
  <c r="CV17" i="34"/>
  <c r="CU17" i="34"/>
  <c r="CT17" i="34"/>
  <c r="CS17" i="34"/>
  <c r="CR17" i="34"/>
  <c r="CQ17" i="34"/>
  <c r="CP17" i="34"/>
  <c r="CO17" i="34"/>
  <c r="CN17" i="34"/>
  <c r="CM17" i="34"/>
  <c r="CL17" i="34"/>
  <c r="CK17" i="34"/>
  <c r="CJ17" i="34"/>
  <c r="CI17" i="34"/>
  <c r="CH17" i="34"/>
  <c r="CG17" i="34"/>
  <c r="CF17" i="34"/>
  <c r="CE17" i="34"/>
  <c r="CD17" i="34"/>
  <c r="CC17" i="34"/>
  <c r="CB17" i="34"/>
  <c r="CA17" i="34"/>
  <c r="BZ17" i="34"/>
  <c r="BX17" i="34"/>
  <c r="BW17" i="34"/>
  <c r="BV17" i="34"/>
  <c r="BU17" i="34"/>
  <c r="BT17" i="34"/>
  <c r="BS17" i="34"/>
  <c r="BR17" i="34"/>
  <c r="BQ17" i="34"/>
  <c r="BP17" i="34"/>
  <c r="BO17" i="34"/>
  <c r="BN17" i="34"/>
  <c r="BM17" i="34"/>
  <c r="BL17" i="34"/>
  <c r="BK17" i="34"/>
  <c r="BJ17" i="34"/>
  <c r="BI17" i="34"/>
  <c r="BH17" i="34"/>
  <c r="BG17" i="34"/>
  <c r="BF17" i="34"/>
  <c r="BE17" i="34"/>
  <c r="BD17" i="34"/>
  <c r="BC17" i="34"/>
  <c r="BB17" i="34"/>
  <c r="BA17" i="34"/>
  <c r="AZ17" i="34"/>
  <c r="AY17" i="34"/>
  <c r="AX17" i="34"/>
  <c r="AW17" i="34"/>
  <c r="AV17" i="34"/>
  <c r="AU17" i="34"/>
  <c r="AT17" i="34"/>
  <c r="AR17" i="34"/>
  <c r="AQ17" i="34"/>
  <c r="AP17" i="34"/>
  <c r="AO17" i="34"/>
  <c r="AN17" i="34"/>
  <c r="AM17" i="34"/>
  <c r="AL17" i="34"/>
  <c r="AK17" i="34"/>
  <c r="AJ17" i="34"/>
  <c r="AI17" i="34"/>
  <c r="AH17" i="34"/>
  <c r="AG17" i="34"/>
  <c r="AF17" i="34"/>
  <c r="AE17" i="34"/>
  <c r="AD17" i="34"/>
  <c r="AC17" i="34"/>
  <c r="AB17" i="34"/>
  <c r="AA17" i="34"/>
  <c r="Z17" i="34"/>
  <c r="Y17" i="34"/>
  <c r="X17" i="34"/>
  <c r="W17" i="34"/>
  <c r="V17" i="34"/>
  <c r="U17" i="34"/>
  <c r="T17" i="34"/>
  <c r="S17" i="34"/>
  <c r="R17" i="34"/>
  <c r="Q17" i="34"/>
  <c r="P17" i="34"/>
  <c r="O17" i="34"/>
  <c r="M17" i="34"/>
  <c r="L17" i="34"/>
  <c r="K17" i="34"/>
  <c r="J17" i="34"/>
  <c r="I17" i="34"/>
  <c r="H17" i="34"/>
  <c r="G17" i="34"/>
  <c r="F17" i="34"/>
  <c r="EI16" i="34"/>
  <c r="EH16" i="34"/>
  <c r="EG16" i="34"/>
  <c r="EF16" i="34"/>
  <c r="EE16" i="34"/>
  <c r="ED16" i="34"/>
  <c r="EC16" i="34"/>
  <c r="EB16" i="34"/>
  <c r="EA16" i="34"/>
  <c r="DZ16" i="34"/>
  <c r="DY16" i="34"/>
  <c r="DX16" i="34"/>
  <c r="DW16" i="34"/>
  <c r="DV16" i="34"/>
  <c r="DU16" i="34"/>
  <c r="DT16" i="34"/>
  <c r="DS16" i="34"/>
  <c r="DR16" i="34"/>
  <c r="DQ16" i="34"/>
  <c r="DP16" i="34"/>
  <c r="DO16" i="34"/>
  <c r="DN16" i="34"/>
  <c r="DM16" i="34"/>
  <c r="DL16" i="34"/>
  <c r="DK16" i="34"/>
  <c r="DJ16" i="34"/>
  <c r="DI16" i="34"/>
  <c r="DH16" i="34"/>
  <c r="DG16" i="34"/>
  <c r="DF16" i="34"/>
  <c r="DE16" i="34"/>
  <c r="DC16" i="34"/>
  <c r="DB16" i="34"/>
  <c r="DA16" i="34"/>
  <c r="CZ16" i="34"/>
  <c r="CY16" i="34"/>
  <c r="CX16" i="34"/>
  <c r="CW16" i="34"/>
  <c r="CV16" i="34"/>
  <c r="CU16" i="34"/>
  <c r="CT16" i="34"/>
  <c r="CS16" i="34"/>
  <c r="CR16" i="34"/>
  <c r="CQ16" i="34"/>
  <c r="CP16" i="34"/>
  <c r="CO16" i="34"/>
  <c r="CN16" i="34"/>
  <c r="CM16" i="34"/>
  <c r="CL16" i="34"/>
  <c r="CK16" i="34"/>
  <c r="CJ16" i="34"/>
  <c r="CI16" i="34"/>
  <c r="CH16" i="34"/>
  <c r="CG16" i="34"/>
  <c r="CF16" i="34"/>
  <c r="CE16" i="34"/>
  <c r="CD16" i="34"/>
  <c r="CC16" i="34"/>
  <c r="CB16" i="34"/>
  <c r="CA16" i="34"/>
  <c r="BZ16" i="34"/>
  <c r="BX16" i="34"/>
  <c r="BW16" i="34"/>
  <c r="BV16" i="34"/>
  <c r="BU16" i="34"/>
  <c r="BT16" i="34"/>
  <c r="BS16" i="34"/>
  <c r="BR16" i="34"/>
  <c r="BQ16" i="34"/>
  <c r="BP16" i="34"/>
  <c r="BO16" i="34"/>
  <c r="BN16" i="34"/>
  <c r="BM16" i="34"/>
  <c r="BL16" i="34"/>
  <c r="BK16" i="34"/>
  <c r="BJ16" i="34"/>
  <c r="BI16" i="34"/>
  <c r="BH16" i="34"/>
  <c r="BG16" i="34"/>
  <c r="BF16" i="34"/>
  <c r="BE16" i="34"/>
  <c r="BD16" i="34"/>
  <c r="BC16" i="34"/>
  <c r="BB16" i="34"/>
  <c r="BA16" i="34"/>
  <c r="AZ16" i="34"/>
  <c r="AY16" i="34"/>
  <c r="AX16" i="34"/>
  <c r="AW16" i="34"/>
  <c r="AV16" i="34"/>
  <c r="AU16" i="34"/>
  <c r="AT16" i="34"/>
  <c r="AR16" i="34"/>
  <c r="AQ16" i="34"/>
  <c r="AP16" i="34"/>
  <c r="AO16" i="34"/>
  <c r="AN16" i="34"/>
  <c r="AM16" i="34"/>
  <c r="AL16" i="34"/>
  <c r="AK16" i="34"/>
  <c r="AJ16" i="34"/>
  <c r="AI16" i="34"/>
  <c r="AH16" i="34"/>
  <c r="AG16" i="34"/>
  <c r="AF16" i="34"/>
  <c r="AE16" i="34"/>
  <c r="AD16" i="34"/>
  <c r="AC16" i="34"/>
  <c r="AB16" i="34"/>
  <c r="AA16" i="34"/>
  <c r="Z16" i="34"/>
  <c r="Y16" i="34"/>
  <c r="X16" i="34"/>
  <c r="W16" i="34"/>
  <c r="V16" i="34"/>
  <c r="U16" i="34"/>
  <c r="T16" i="34"/>
  <c r="S16" i="34"/>
  <c r="R16" i="34"/>
  <c r="Q16" i="34"/>
  <c r="P16" i="34"/>
  <c r="O16" i="34"/>
  <c r="M16" i="34"/>
  <c r="L16" i="34"/>
  <c r="K16" i="34"/>
  <c r="J16" i="34"/>
  <c r="I16" i="34"/>
  <c r="H16" i="34"/>
  <c r="G16" i="34"/>
  <c r="F16" i="34"/>
  <c r="EU4" i="34"/>
  <c r="ET4" i="34"/>
  <c r="ES4" i="34"/>
  <c r="ER4" i="34"/>
  <c r="EQ4" i="34"/>
  <c r="EP4" i="34"/>
  <c r="EO4" i="34"/>
  <c r="EN4" i="34"/>
  <c r="EM4" i="34"/>
  <c r="EL4" i="34"/>
  <c r="EK4" i="34"/>
  <c r="EJ4" i="34"/>
  <c r="DE3" i="34"/>
  <c r="DF3" i="34"/>
  <c r="DG3" i="34"/>
  <c r="DH3" i="34"/>
  <c r="DI3" i="34"/>
  <c r="DJ3" i="34"/>
  <c r="DK3" i="34"/>
  <c r="DL3" i="34"/>
  <c r="DM3" i="34"/>
  <c r="DN3" i="34"/>
  <c r="DO3" i="34"/>
  <c r="DP3" i="34"/>
  <c r="DQ3" i="34"/>
  <c r="DR3" i="34"/>
  <c r="DS3" i="34"/>
  <c r="DT3" i="34"/>
  <c r="DU3" i="34"/>
  <c r="DV3" i="34"/>
  <c r="DW3" i="34"/>
  <c r="DX3" i="34"/>
  <c r="DY3" i="34"/>
  <c r="DZ3" i="34"/>
  <c r="EA3" i="34"/>
  <c r="EB3" i="34"/>
  <c r="EC3" i="34"/>
  <c r="ED3" i="34"/>
  <c r="EE3" i="34"/>
  <c r="EF3" i="34"/>
  <c r="EG3" i="34"/>
  <c r="EH3" i="34"/>
  <c r="EI3" i="34"/>
  <c r="BZ3" i="34"/>
  <c r="CA3" i="34"/>
  <c r="CB3" i="34"/>
  <c r="CC3" i="34"/>
  <c r="CD3" i="34"/>
  <c r="CE3" i="34"/>
  <c r="CF3" i="34"/>
  <c r="CG3" i="34"/>
  <c r="CH3" i="34"/>
  <c r="CI3" i="34"/>
  <c r="CJ3" i="34"/>
  <c r="CK3" i="34"/>
  <c r="CL3" i="34"/>
  <c r="CM3" i="34"/>
  <c r="CN3" i="34"/>
  <c r="CO3" i="34"/>
  <c r="CP3" i="34"/>
  <c r="CQ3" i="34"/>
  <c r="CR3" i="34"/>
  <c r="CS3" i="34"/>
  <c r="CT3" i="34"/>
  <c r="CU3" i="34"/>
  <c r="CV3" i="34"/>
  <c r="CW3" i="34"/>
  <c r="CX3" i="34"/>
  <c r="CY3" i="34"/>
  <c r="CZ3" i="34"/>
  <c r="DA3" i="34"/>
  <c r="DB3" i="34"/>
  <c r="DC3" i="34"/>
  <c r="AT3" i="34"/>
  <c r="AU3" i="34"/>
  <c r="AV3" i="34"/>
  <c r="AW3" i="34"/>
  <c r="AX3" i="34"/>
  <c r="AY3" i="34"/>
  <c r="AZ3" i="34"/>
  <c r="BA3" i="34"/>
  <c r="BB3" i="34"/>
  <c r="BC3" i="34"/>
  <c r="BD3" i="34"/>
  <c r="BE3" i="34"/>
  <c r="BF3" i="34"/>
  <c r="BG3" i="34"/>
  <c r="BH3" i="34"/>
  <c r="BI3" i="34"/>
  <c r="BJ3" i="34"/>
  <c r="BK3" i="34"/>
  <c r="BL3" i="34"/>
  <c r="BM3" i="34"/>
  <c r="BN3" i="34"/>
  <c r="BO3" i="34"/>
  <c r="BP3" i="34"/>
  <c r="BQ3" i="34"/>
  <c r="BR3" i="34"/>
  <c r="BS3" i="34"/>
  <c r="BT3" i="34"/>
  <c r="BU3" i="34"/>
  <c r="BV3" i="34"/>
  <c r="BW3" i="34"/>
  <c r="BX3" i="34"/>
  <c r="O3" i="34"/>
  <c r="P3" i="34"/>
  <c r="Q3" i="34"/>
  <c r="R3" i="34"/>
  <c r="S3" i="34"/>
  <c r="T3" i="34"/>
  <c r="U3" i="34"/>
  <c r="V3" i="34"/>
  <c r="W3" i="34"/>
  <c r="X3" i="34"/>
  <c r="Y3" i="34"/>
  <c r="Z3" i="34"/>
  <c r="AA3" i="34"/>
  <c r="AB3" i="34"/>
  <c r="AC3" i="34"/>
  <c r="AD3" i="34"/>
  <c r="AE3" i="34"/>
  <c r="AF3" i="34"/>
  <c r="AG3" i="34"/>
  <c r="AH3" i="34"/>
  <c r="AI3" i="34"/>
  <c r="AJ3" i="34"/>
  <c r="AK3" i="34"/>
  <c r="AL3" i="34"/>
  <c r="AM3" i="34"/>
  <c r="AN3" i="34"/>
  <c r="AO3" i="34"/>
  <c r="AP3" i="34"/>
  <c r="AQ3" i="34"/>
  <c r="AR3" i="34"/>
  <c r="EQ17" i="33"/>
  <c r="EE17" i="33"/>
  <c r="DS17" i="33"/>
  <c r="DG17" i="33"/>
  <c r="CU17" i="33"/>
  <c r="BW17" i="33"/>
  <c r="BK17" i="33"/>
  <c r="AY17" i="33"/>
  <c r="AM17" i="33"/>
  <c r="AA17" i="33"/>
  <c r="EQ16" i="33"/>
  <c r="EE16" i="33"/>
  <c r="DS16" i="33"/>
  <c r="DG16" i="33"/>
  <c r="CU16" i="33"/>
  <c r="BW16" i="33"/>
  <c r="BK16" i="33"/>
  <c r="AY16" i="33"/>
  <c r="AM16" i="33"/>
  <c r="AA16" i="33"/>
  <c r="EQ15" i="33"/>
  <c r="EE15" i="33"/>
  <c r="DS15" i="33"/>
  <c r="DG15" i="33"/>
  <c r="CU15" i="33"/>
  <c r="BW15" i="33"/>
  <c r="BK15" i="33"/>
  <c r="AY15" i="33"/>
  <c r="AM15" i="33"/>
  <c r="AA15" i="33"/>
  <c r="EQ14" i="33"/>
  <c r="EE14" i="33"/>
  <c r="DS14" i="33"/>
  <c r="DG14" i="33"/>
  <c r="CU14" i="33"/>
  <c r="BW14" i="33"/>
  <c r="BK14" i="33"/>
  <c r="AY14" i="33"/>
  <c r="AM14" i="33"/>
  <c r="AA14" i="33"/>
  <c r="EQ13" i="33"/>
  <c r="EE13" i="33"/>
  <c r="DS13" i="33"/>
  <c r="DG13" i="33"/>
  <c r="CU13" i="33"/>
  <c r="BW13" i="33"/>
  <c r="BK13" i="33"/>
  <c r="AY13" i="33"/>
  <c r="AM13" i="33"/>
  <c r="AA13" i="33"/>
  <c r="EQ12" i="33"/>
  <c r="EE12" i="33"/>
  <c r="DS12" i="33"/>
  <c r="DG12" i="33"/>
  <c r="CU12" i="33"/>
  <c r="BW12" i="33"/>
  <c r="BK12" i="33"/>
  <c r="AY12" i="33"/>
  <c r="AM12" i="33"/>
  <c r="AA12" i="33"/>
  <c r="EQ11" i="33"/>
  <c r="EE11" i="33"/>
  <c r="DS11" i="33"/>
  <c r="DG11" i="33"/>
  <c r="CU11" i="33"/>
  <c r="BW11" i="33"/>
  <c r="BK11" i="33"/>
  <c r="AY11" i="33"/>
  <c r="AM11" i="33"/>
  <c r="AA11" i="33"/>
  <c r="EQ10" i="33"/>
  <c r="EE10" i="33"/>
  <c r="DS10" i="33"/>
  <c r="DG10" i="33"/>
  <c r="CU10" i="33"/>
  <c r="BW10" i="33"/>
  <c r="BK10" i="33"/>
  <c r="AY10" i="33"/>
  <c r="AM10" i="33"/>
  <c r="AA10" i="33"/>
  <c r="EQ9" i="33"/>
  <c r="EE9" i="33"/>
  <c r="DS9" i="33"/>
  <c r="DG9" i="33"/>
  <c r="CU9" i="33"/>
  <c r="BW9" i="33"/>
  <c r="BK9" i="33"/>
  <c r="AY9" i="33"/>
  <c r="AM9" i="33"/>
  <c r="AA9" i="33"/>
  <c r="EQ8" i="33"/>
  <c r="EE8" i="33"/>
  <c r="DS8" i="33"/>
  <c r="DG8" i="33"/>
  <c r="CU8" i="33"/>
  <c r="BW8" i="33"/>
  <c r="BK8" i="33"/>
  <c r="AY8" i="33"/>
  <c r="AM8" i="33"/>
  <c r="AA8" i="33"/>
  <c r="EV6" i="33"/>
  <c r="EU6" i="33"/>
  <c r="ET6" i="33"/>
  <c r="ES6" i="33"/>
  <c r="EP6" i="33"/>
  <c r="EO6" i="33"/>
  <c r="EJ6" i="33"/>
  <c r="EI6" i="33"/>
  <c r="EH6" i="33"/>
  <c r="EG6" i="33"/>
  <c r="ED6" i="33"/>
  <c r="EC6" i="33"/>
  <c r="DX6" i="33"/>
  <c r="DW6" i="33"/>
  <c r="DV6" i="33"/>
  <c r="DU6" i="33"/>
  <c r="DR6" i="33"/>
  <c r="DQ6" i="33"/>
  <c r="DL6" i="33"/>
  <c r="DK6" i="33"/>
  <c r="DJ6" i="33"/>
  <c r="DI6" i="33"/>
  <c r="DF6" i="33"/>
  <c r="DE6" i="33"/>
  <c r="CZ6" i="33"/>
  <c r="CY6" i="33"/>
  <c r="CX6" i="33"/>
  <c r="CW6" i="33"/>
  <c r="CT6" i="33"/>
  <c r="CS6" i="33"/>
  <c r="CN6" i="33"/>
  <c r="CM6" i="33"/>
  <c r="CL6" i="33"/>
  <c r="CK6" i="33"/>
  <c r="CH6" i="33"/>
  <c r="CG6" i="33"/>
  <c r="CB6" i="33"/>
  <c r="CA6" i="33"/>
  <c r="BZ6" i="33"/>
  <c r="BY6" i="33"/>
  <c r="BV6" i="33"/>
  <c r="BU6" i="33"/>
  <c r="BP6" i="33"/>
  <c r="BO6" i="33"/>
  <c r="BN6" i="33"/>
  <c r="BM6" i="33"/>
  <c r="BJ6" i="33"/>
  <c r="BI6" i="33"/>
  <c r="BD6" i="33"/>
  <c r="BC6" i="33"/>
  <c r="BB6" i="33"/>
  <c r="BA6" i="33"/>
  <c r="AX6" i="33"/>
  <c r="AW6" i="33"/>
  <c r="AR6" i="33"/>
  <c r="AQ6" i="33"/>
  <c r="AP6" i="33"/>
  <c r="AO6" i="33"/>
  <c r="AL6" i="33"/>
  <c r="AK6" i="33"/>
  <c r="AF6" i="33"/>
  <c r="AE6" i="33"/>
  <c r="AD6" i="33"/>
  <c r="AC6" i="33"/>
  <c r="Z6" i="33"/>
  <c r="Y6" i="33"/>
  <c r="T6" i="33"/>
  <c r="S6" i="33"/>
  <c r="R6" i="33"/>
  <c r="Q6" i="33"/>
  <c r="N6" i="33"/>
  <c r="M6" i="33"/>
  <c r="L6" i="33"/>
  <c r="K6" i="33"/>
  <c r="J6" i="33"/>
  <c r="I6" i="33"/>
  <c r="C6" i="33"/>
  <c r="X1" i="33"/>
  <c r="AB1" i="33"/>
  <c r="U1" i="33"/>
  <c r="K180" i="28"/>
  <c r="D127" i="38"/>
  <c r="D126" i="28"/>
  <c r="D113" i="28"/>
  <c r="D112" i="28"/>
  <c r="D103" i="28"/>
  <c r="D14" i="28"/>
  <c r="D19" i="36"/>
  <c r="Q3" i="28"/>
  <c r="N41" i="27"/>
  <c r="L41" i="27"/>
  <c r="K41" i="27"/>
  <c r="J41" i="27"/>
  <c r="I41" i="27"/>
  <c r="H41" i="27"/>
  <c r="G41" i="27"/>
  <c r="C4" i="27"/>
  <c r="E28" i="27"/>
  <c r="P174" i="28"/>
  <c r="E27" i="27"/>
  <c r="E26" i="27"/>
  <c r="E25" i="27"/>
  <c r="E20" i="27"/>
  <c r="E19" i="27"/>
  <c r="E18" i="27"/>
  <c r="P14" i="28"/>
  <c r="AG65" i="37"/>
  <c r="AC8" i="35"/>
  <c r="AB8" i="35"/>
  <c r="X29" i="35"/>
  <c r="X82" i="35"/>
  <c r="V6" i="35"/>
  <c r="Z69" i="36"/>
  <c r="W13" i="35"/>
  <c r="V82" i="35"/>
  <c r="V29" i="35"/>
  <c r="U18" i="33"/>
  <c r="U20" i="33"/>
  <c r="U22" i="33"/>
  <c r="U19" i="33"/>
  <c r="U21" i="33"/>
  <c r="G301" i="38"/>
  <c r="G303" i="38"/>
  <c r="J17" i="9"/>
  <c r="I17" i="9"/>
  <c r="I18" i="9"/>
  <c r="T82" i="35"/>
  <c r="T29" i="35"/>
  <c r="S29" i="35"/>
  <c r="S82" i="35"/>
  <c r="J115" i="28"/>
  <c r="J175" i="28"/>
  <c r="V432" i="38"/>
  <c r="U9" i="33"/>
  <c r="U11" i="33"/>
  <c r="U14" i="33"/>
  <c r="U8" i="33"/>
  <c r="U16" i="33"/>
  <c r="U10" i="33"/>
  <c r="U13" i="33"/>
  <c r="U15" i="33"/>
  <c r="U17" i="33"/>
  <c r="U7" i="33"/>
  <c r="U12" i="33"/>
  <c r="O29" i="35"/>
  <c r="O82" i="35"/>
  <c r="P13" i="35"/>
  <c r="N13" i="35"/>
  <c r="W8" i="38"/>
  <c r="W9" i="38"/>
  <c r="W10" i="38"/>
  <c r="W11" i="38"/>
  <c r="W7" i="38"/>
  <c r="W3" i="38"/>
  <c r="W2" i="38"/>
  <c r="W4" i="38"/>
  <c r="W5" i="38"/>
  <c r="W6" i="38"/>
  <c r="I115" i="28"/>
  <c r="I175" i="28"/>
  <c r="G115" i="28"/>
  <c r="G175" i="28"/>
  <c r="F115" i="28"/>
  <c r="H115" i="28"/>
  <c r="H175" i="28"/>
  <c r="F292" i="38"/>
  <c r="AJ148" i="38"/>
  <c r="F220" i="38"/>
  <c r="AK220" i="38"/>
  <c r="AJ76" i="38"/>
  <c r="G2" i="36"/>
  <c r="D40" i="36"/>
  <c r="D31" i="38"/>
  <c r="D20" i="36"/>
  <c r="EQ6" i="33"/>
  <c r="D43" i="38"/>
  <c r="D21" i="36"/>
  <c r="CI6" i="33"/>
  <c r="D115" i="38"/>
  <c r="D27" i="36"/>
  <c r="D79" i="38"/>
  <c r="D24" i="36"/>
  <c r="G371" i="38"/>
  <c r="G387" i="38"/>
  <c r="DS6" i="33"/>
  <c r="CU6" i="33"/>
  <c r="AY6" i="33"/>
  <c r="AA6" i="33"/>
  <c r="F6" i="33"/>
  <c r="EE6" i="33"/>
  <c r="BK6" i="33"/>
  <c r="Q14" i="28"/>
  <c r="Q23" i="28"/>
  <c r="P23" i="28"/>
  <c r="Q72" i="28"/>
  <c r="P72" i="28"/>
  <c r="Q103" i="28"/>
  <c r="P103" i="28"/>
  <c r="Q126" i="28"/>
  <c r="P126" i="28"/>
  <c r="Q41" i="28"/>
  <c r="P41" i="28"/>
  <c r="Q93" i="28"/>
  <c r="P93" i="28"/>
  <c r="Q115" i="28"/>
  <c r="P115" i="28"/>
  <c r="Q135" i="28"/>
  <c r="P135" i="28"/>
  <c r="D19" i="38"/>
  <c r="N2" i="38"/>
  <c r="H76" i="38"/>
  <c r="H220" i="38"/>
  <c r="G366" i="38"/>
  <c r="H148" i="38"/>
  <c r="H292" i="38"/>
  <c r="I42" i="27"/>
  <c r="I44" i="27"/>
  <c r="J42" i="27"/>
  <c r="J44" i="27"/>
  <c r="N42" i="27"/>
  <c r="K42" i="27"/>
  <c r="G50" i="27"/>
  <c r="O6" i="33"/>
  <c r="DG6" i="33"/>
  <c r="L42" i="27"/>
  <c r="D115" i="28"/>
  <c r="D22" i="36"/>
  <c r="F41" i="27"/>
  <c r="M41" i="27"/>
  <c r="M42" i="27"/>
  <c r="AM6" i="33"/>
  <c r="O42" i="27"/>
  <c r="D271" i="38"/>
  <c r="H11" i="38"/>
  <c r="V1" i="33"/>
  <c r="V20" i="33"/>
  <c r="BW6" i="33"/>
  <c r="H42" i="27"/>
  <c r="H44" i="27"/>
  <c r="E6" i="33"/>
  <c r="E51" i="27"/>
  <c r="CD4" i="34"/>
  <c r="CU4" i="34"/>
  <c r="DD18" i="34"/>
  <c r="BY20" i="34"/>
  <c r="CB4" i="34"/>
  <c r="CZ4" i="34"/>
  <c r="DQ4" i="34"/>
  <c r="DD8" i="34"/>
  <c r="DC4" i="34"/>
  <c r="EB4" i="34"/>
  <c r="DD16" i="34"/>
  <c r="EI4" i="34"/>
  <c r="BY18" i="34"/>
  <c r="BK4" i="34"/>
  <c r="CR4" i="34"/>
  <c r="DY4" i="34"/>
  <c r="BZ4" i="34"/>
  <c r="DI4" i="34"/>
  <c r="EG4" i="34"/>
  <c r="BA4" i="34"/>
  <c r="AW4" i="34"/>
  <c r="CJ4" i="34"/>
  <c r="AS20" i="34"/>
  <c r="AP4" i="34"/>
  <c r="BW4" i="34"/>
  <c r="CF4" i="34"/>
  <c r="CN4" i="34"/>
  <c r="CV4" i="34"/>
  <c r="DE4" i="34"/>
  <c r="DM4" i="34"/>
  <c r="DU4" i="34"/>
  <c r="EC4" i="34"/>
  <c r="BY11" i="34"/>
  <c r="AN4" i="34"/>
  <c r="DS4" i="34"/>
  <c r="BC4" i="34"/>
  <c r="BV4" i="34"/>
  <c r="AF4" i="34"/>
  <c r="BM4" i="34"/>
  <c r="DK4" i="34"/>
  <c r="BS4" i="34"/>
  <c r="BU4" i="34"/>
  <c r="DB4" i="34"/>
  <c r="AS10" i="34"/>
  <c r="DJ4" i="34"/>
  <c r="AS13" i="34"/>
  <c r="AS15" i="34"/>
  <c r="BE4" i="34"/>
  <c r="CT4" i="34"/>
  <c r="EA4" i="34"/>
  <c r="AL4" i="34"/>
  <c r="BI4" i="34"/>
  <c r="BQ4" i="34"/>
  <c r="CH4" i="34"/>
  <c r="CP4" i="34"/>
  <c r="CX4" i="34"/>
  <c r="DG4" i="34"/>
  <c r="EE4" i="34"/>
  <c r="AY4" i="34"/>
  <c r="CL4" i="34"/>
  <c r="H75" i="38"/>
  <c r="H219" i="38"/>
  <c r="F219" i="38"/>
  <c r="AK219" i="38"/>
  <c r="H146" i="38"/>
  <c r="H290" i="38"/>
  <c r="F290" i="38"/>
  <c r="H147" i="38"/>
  <c r="H291" i="38"/>
  <c r="F291" i="38"/>
  <c r="H77" i="38"/>
  <c r="H221" i="38"/>
  <c r="F221" i="38"/>
  <c r="AK221" i="38"/>
  <c r="H74" i="38"/>
  <c r="H218" i="38"/>
  <c r="F218" i="38"/>
  <c r="AK218" i="38"/>
  <c r="H149" i="38"/>
  <c r="H293" i="38"/>
  <c r="F293" i="38"/>
  <c r="L7" i="38"/>
  <c r="L10" i="38"/>
  <c r="L11" i="38"/>
  <c r="L4" i="38"/>
  <c r="L6" i="38"/>
  <c r="L5" i="38"/>
  <c r="L9" i="38"/>
  <c r="L8" i="38"/>
  <c r="L2" i="38"/>
  <c r="Q4" i="34"/>
  <c r="AO4" i="34"/>
  <c r="BN4" i="34"/>
  <c r="CE4" i="34"/>
  <c r="CM4" i="34"/>
  <c r="DL4" i="34"/>
  <c r="DT4" i="34"/>
  <c r="F4" i="34"/>
  <c r="BL4" i="34"/>
  <c r="AX4" i="34"/>
  <c r="Y4" i="34"/>
  <c r="BF4" i="34"/>
  <c r="AV4" i="34"/>
  <c r="AQ4" i="34"/>
  <c r="DN4" i="34"/>
  <c r="AR4" i="34"/>
  <c r="AM4" i="34"/>
  <c r="AS6" i="34"/>
  <c r="BD4" i="34"/>
  <c r="BT4" i="34"/>
  <c r="BY6" i="34"/>
  <c r="CK4" i="34"/>
  <c r="CS4" i="34"/>
  <c r="DA4" i="34"/>
  <c r="AE4" i="34"/>
  <c r="DO4" i="34"/>
  <c r="DW4" i="34"/>
  <c r="BG4" i="34"/>
  <c r="BO4" i="34"/>
  <c r="DD6" i="34"/>
  <c r="DR4" i="34"/>
  <c r="DZ4" i="34"/>
  <c r="EH4" i="34"/>
  <c r="AT4" i="34"/>
  <c r="BB4" i="34"/>
  <c r="BJ4" i="34"/>
  <c r="BR4" i="34"/>
  <c r="BY7" i="34"/>
  <c r="CI4" i="34"/>
  <c r="CQ4" i="34"/>
  <c r="CY4" i="34"/>
  <c r="DD7" i="34"/>
  <c r="DP4" i="34"/>
  <c r="DX4" i="34"/>
  <c r="EF4" i="34"/>
  <c r="AS8" i="34"/>
  <c r="BH4" i="34"/>
  <c r="BP4" i="34"/>
  <c r="BX4" i="34"/>
  <c r="BY8" i="34"/>
  <c r="CO4" i="34"/>
  <c r="CW4" i="34"/>
  <c r="DF4" i="34"/>
  <c r="DV4" i="34"/>
  <c r="ED4" i="34"/>
  <c r="AS9" i="34"/>
  <c r="BY9" i="34"/>
  <c r="DD9" i="34"/>
  <c r="BY10" i="34"/>
  <c r="DD10" i="34"/>
  <c r="AS11" i="34"/>
  <c r="DD11" i="34"/>
  <c r="AS12" i="34"/>
  <c r="BY12" i="34"/>
  <c r="DD12" i="34"/>
  <c r="BY13" i="34"/>
  <c r="DD13" i="34"/>
  <c r="AS14" i="34"/>
  <c r="BY14" i="34"/>
  <c r="DD14" i="34"/>
  <c r="N15" i="34"/>
  <c r="BY15" i="34"/>
  <c r="DD15" i="34"/>
  <c r="N16" i="34"/>
  <c r="AS16" i="34"/>
  <c r="BY16" i="34"/>
  <c r="N17" i="34"/>
  <c r="AS17" i="34"/>
  <c r="BY17" i="34"/>
  <c r="DD17" i="34"/>
  <c r="N18" i="34"/>
  <c r="AS18" i="34"/>
  <c r="N19" i="34"/>
  <c r="AS19" i="34"/>
  <c r="BY19" i="34"/>
  <c r="DD19" i="34"/>
  <c r="N20" i="34"/>
  <c r="DD20" i="34"/>
  <c r="N21" i="34"/>
  <c r="AS21" i="34"/>
  <c r="BY21" i="34"/>
  <c r="DD21" i="34"/>
  <c r="CC4" i="34"/>
  <c r="AZ4" i="34"/>
  <c r="CG4" i="34"/>
  <c r="AS7" i="34"/>
  <c r="DH4" i="34"/>
  <c r="AU4" i="34"/>
  <c r="CA4" i="34"/>
  <c r="DD5" i="34"/>
  <c r="AS5" i="34"/>
  <c r="BY5" i="34"/>
  <c r="AJ1" i="33"/>
  <c r="AN1" i="33"/>
  <c r="AG1" i="33"/>
  <c r="AG21" i="33"/>
  <c r="W6" i="35"/>
  <c r="AE4" i="35"/>
  <c r="AA69" i="36"/>
  <c r="X6" i="35"/>
  <c r="W29" i="35"/>
  <c r="W82" i="35"/>
  <c r="V21" i="33"/>
  <c r="V19" i="33"/>
  <c r="AG20" i="33"/>
  <c r="AG22" i="33"/>
  <c r="V22" i="33"/>
  <c r="AG14" i="33"/>
  <c r="AG19" i="33"/>
  <c r="V9" i="33"/>
  <c r="V18" i="33"/>
  <c r="AG18" i="33"/>
  <c r="V57" i="9"/>
  <c r="J18" i="9"/>
  <c r="W57" i="9"/>
  <c r="V11" i="33"/>
  <c r="V16" i="33"/>
  <c r="V7" i="33"/>
  <c r="V12" i="33"/>
  <c r="AG10" i="33"/>
  <c r="AG8" i="33"/>
  <c r="V17" i="33"/>
  <c r="AG12" i="33"/>
  <c r="AG11" i="33"/>
  <c r="V15" i="33"/>
  <c r="V13" i="33"/>
  <c r="AG13" i="33"/>
  <c r="V10" i="33"/>
  <c r="AG15" i="33"/>
  <c r="AG16" i="33"/>
  <c r="AG7" i="33"/>
  <c r="V8" i="33"/>
  <c r="AG17" i="33"/>
  <c r="V14" i="33"/>
  <c r="AG9" i="33"/>
  <c r="P29" i="35"/>
  <c r="P82" i="35"/>
  <c r="N29" i="35"/>
  <c r="N82" i="35"/>
  <c r="T57" i="9"/>
  <c r="P57" i="9"/>
  <c r="D175" i="28"/>
  <c r="D176" i="28"/>
  <c r="D223" i="38"/>
  <c r="S3" i="38"/>
  <c r="S2" i="38"/>
  <c r="S4" i="38"/>
  <c r="S6" i="38"/>
  <c r="S5" i="38"/>
  <c r="S7" i="38"/>
  <c r="S8" i="38"/>
  <c r="S9" i="38"/>
  <c r="S10" i="38"/>
  <c r="S11" i="38"/>
  <c r="O7" i="38"/>
  <c r="O9" i="38"/>
  <c r="O6" i="38"/>
  <c r="O8" i="38"/>
  <c r="O10" i="38"/>
  <c r="O3" i="38"/>
  <c r="O11" i="38"/>
  <c r="O4" i="38"/>
  <c r="O2" i="38"/>
  <c r="O5" i="38"/>
  <c r="H10" i="38"/>
  <c r="V10" i="38"/>
  <c r="V11" i="38"/>
  <c r="V8" i="38"/>
  <c r="V3" i="38"/>
  <c r="V4" i="38"/>
  <c r="V9" i="38"/>
  <c r="V5" i="38"/>
  <c r="V6" i="38"/>
  <c r="V2" i="38"/>
  <c r="V7" i="38"/>
  <c r="D163" i="38"/>
  <c r="N5" i="38"/>
  <c r="N6" i="38"/>
  <c r="N7" i="38"/>
  <c r="N8" i="38"/>
  <c r="N9" i="38"/>
  <c r="N10" i="38"/>
  <c r="N4" i="38"/>
  <c r="N3" i="38"/>
  <c r="N11" i="38"/>
  <c r="D187" i="38"/>
  <c r="P7" i="38"/>
  <c r="P10" i="38"/>
  <c r="P6" i="38"/>
  <c r="P8" i="38"/>
  <c r="P9" i="38"/>
  <c r="P11" i="38"/>
  <c r="P2" i="38"/>
  <c r="P3" i="38"/>
  <c r="P5" i="38"/>
  <c r="P4" i="38"/>
  <c r="W12" i="38"/>
  <c r="W13" i="38"/>
  <c r="G51" i="5"/>
  <c r="G57" i="5"/>
  <c r="F175" i="28"/>
  <c r="J10" i="27"/>
  <c r="K81" i="50"/>
  <c r="P175" i="28"/>
  <c r="Q175" i="28"/>
  <c r="F49" i="27"/>
  <c r="D25" i="36"/>
  <c r="D46" i="36"/>
  <c r="D50" i="27"/>
  <c r="F50" i="27"/>
  <c r="H50" i="27"/>
  <c r="O57" i="9"/>
  <c r="D259" i="38"/>
  <c r="D175" i="38"/>
  <c r="O44" i="27"/>
  <c r="H4" i="38"/>
  <c r="N57" i="9"/>
  <c r="H7" i="38"/>
  <c r="D48" i="36"/>
  <c r="G10" i="36"/>
  <c r="D103" i="38"/>
  <c r="D26" i="36"/>
  <c r="D55" i="38"/>
  <c r="D41" i="36"/>
  <c r="G3" i="36"/>
  <c r="D42" i="36"/>
  <c r="G4" i="36"/>
  <c r="D45" i="36"/>
  <c r="G7" i="36"/>
  <c r="H3" i="38"/>
  <c r="W1" i="33"/>
  <c r="W22" i="33"/>
  <c r="H2" i="38"/>
  <c r="D49" i="27"/>
  <c r="D91" i="38"/>
  <c r="E16" i="34"/>
  <c r="E20" i="34"/>
  <c r="E19" i="34"/>
  <c r="E21" i="34"/>
  <c r="E18" i="34"/>
  <c r="E15" i="34"/>
  <c r="BY4" i="34"/>
  <c r="AS4" i="34"/>
  <c r="E17" i="34"/>
  <c r="DD4" i="34"/>
  <c r="AV1" i="33"/>
  <c r="AZ1" i="33"/>
  <c r="AS1" i="33"/>
  <c r="AH1" i="33"/>
  <c r="AH19" i="33"/>
  <c r="W19" i="33"/>
  <c r="AH16" i="33"/>
  <c r="AH22" i="33"/>
  <c r="AS15" i="33"/>
  <c r="W10" i="33"/>
  <c r="X19" i="33"/>
  <c r="X21" i="33"/>
  <c r="X18" i="33"/>
  <c r="X20" i="33"/>
  <c r="X22" i="33"/>
  <c r="P22" i="33"/>
  <c r="W20" i="33"/>
  <c r="AH20" i="33"/>
  <c r="AS22" i="33"/>
  <c r="W18" i="33"/>
  <c r="AH18" i="33"/>
  <c r="AS20" i="33"/>
  <c r="W21" i="33"/>
  <c r="AS18" i="33"/>
  <c r="AS21" i="33"/>
  <c r="AS19" i="33"/>
  <c r="AH21" i="33"/>
  <c r="AS10" i="33"/>
  <c r="AS12" i="33"/>
  <c r="AH13" i="33"/>
  <c r="W14" i="33"/>
  <c r="AS14" i="33"/>
  <c r="W13" i="33"/>
  <c r="AH9" i="33"/>
  <c r="W15" i="33"/>
  <c r="AS11" i="33"/>
  <c r="AH12" i="33"/>
  <c r="AH7" i="33"/>
  <c r="X9" i="33"/>
  <c r="X11" i="33"/>
  <c r="X14" i="33"/>
  <c r="X8" i="33"/>
  <c r="X10" i="33"/>
  <c r="X13" i="33"/>
  <c r="X7" i="33"/>
  <c r="X16" i="33"/>
  <c r="X15" i="33"/>
  <c r="X17" i="33"/>
  <c r="X12" i="33"/>
  <c r="AS13" i="33"/>
  <c r="AH10" i="33"/>
  <c r="AH8" i="33"/>
  <c r="W7" i="33"/>
  <c r="W8" i="33"/>
  <c r="AS16" i="33"/>
  <c r="AS17" i="33"/>
  <c r="AH17" i="33"/>
  <c r="AH14" i="33"/>
  <c r="AH11" i="33"/>
  <c r="W12" i="33"/>
  <c r="W11" i="33"/>
  <c r="AS9" i="33"/>
  <c r="W17" i="33"/>
  <c r="W9" i="33"/>
  <c r="AS8" i="33"/>
  <c r="AS7" i="33"/>
  <c r="AH15" i="33"/>
  <c r="W16" i="33"/>
  <c r="S57" i="9"/>
  <c r="R57" i="9"/>
  <c r="Q57" i="9"/>
  <c r="S12" i="38"/>
  <c r="S13" i="38"/>
  <c r="T3" i="38"/>
  <c r="T4" i="38"/>
  <c r="T5" i="38"/>
  <c r="T6" i="38"/>
  <c r="T2" i="38"/>
  <c r="T7" i="38"/>
  <c r="T8" i="38"/>
  <c r="T9" i="38"/>
  <c r="T10" i="38"/>
  <c r="T11" i="38"/>
  <c r="U3" i="38"/>
  <c r="U4" i="38"/>
  <c r="U5" i="38"/>
  <c r="U6" i="38"/>
  <c r="U7" i="38"/>
  <c r="U10" i="38"/>
  <c r="U8" i="38"/>
  <c r="U9" i="38"/>
  <c r="U2" i="38"/>
  <c r="U11" i="38"/>
  <c r="P12" i="38"/>
  <c r="P13" i="38"/>
  <c r="N12" i="38"/>
  <c r="N13" i="38"/>
  <c r="O12" i="38"/>
  <c r="O13" i="38"/>
  <c r="Q5" i="38"/>
  <c r="Q6" i="38"/>
  <c r="Q7" i="38"/>
  <c r="Q8" i="38"/>
  <c r="Q2" i="38"/>
  <c r="Q9" i="38"/>
  <c r="Q10" i="38"/>
  <c r="Q11" i="38"/>
  <c r="Q4" i="38"/>
  <c r="Q3" i="38"/>
  <c r="V12" i="38"/>
  <c r="V13" i="38"/>
  <c r="G8" i="36"/>
  <c r="L10" i="27"/>
  <c r="K10" i="27"/>
  <c r="L81" i="50"/>
  <c r="H9" i="38"/>
  <c r="D247" i="38"/>
  <c r="D35" i="36"/>
  <c r="A29" i="36"/>
  <c r="H5" i="38"/>
  <c r="D47" i="36"/>
  <c r="G9" i="36"/>
  <c r="D199" i="38"/>
  <c r="G5" i="36"/>
  <c r="D43" i="36"/>
  <c r="D177" i="28"/>
  <c r="I176" i="28"/>
  <c r="H176" i="28"/>
  <c r="D156" i="38"/>
  <c r="A19" i="38"/>
  <c r="F51" i="27"/>
  <c r="H8" i="38"/>
  <c r="D235" i="38"/>
  <c r="D51" i="27"/>
  <c r="AI1" i="33"/>
  <c r="AI18" i="33"/>
  <c r="AT1" i="33"/>
  <c r="AT19" i="33"/>
  <c r="BH1" i="33"/>
  <c r="BL1" i="33"/>
  <c r="BE1" i="33"/>
  <c r="BE21" i="33"/>
  <c r="AT20" i="33"/>
  <c r="BE20" i="33"/>
  <c r="P20" i="33"/>
  <c r="P21" i="33"/>
  <c r="P18" i="33"/>
  <c r="P19" i="33"/>
  <c r="AT18" i="33"/>
  <c r="BE18" i="33"/>
  <c r="AT21" i="33"/>
  <c r="AI7" i="33"/>
  <c r="AJ18" i="33"/>
  <c r="AB18" i="33"/>
  <c r="AJ20" i="33"/>
  <c r="AJ22" i="33"/>
  <c r="AJ19" i="33"/>
  <c r="AJ21" i="33"/>
  <c r="AI21" i="33"/>
  <c r="AI19" i="33"/>
  <c r="BE13" i="33"/>
  <c r="BE19" i="33"/>
  <c r="AI22" i="33"/>
  <c r="AT15" i="33"/>
  <c r="AT22" i="33"/>
  <c r="BE22" i="33"/>
  <c r="AI20" i="33"/>
  <c r="P7" i="33"/>
  <c r="P15" i="33"/>
  <c r="AI9" i="33"/>
  <c r="AI16" i="33"/>
  <c r="AI15" i="33"/>
  <c r="BE15" i="33"/>
  <c r="BE11" i="33"/>
  <c r="AI12" i="33"/>
  <c r="AT8" i="33"/>
  <c r="AT12" i="33"/>
  <c r="BE14" i="33"/>
  <c r="AI10" i="33"/>
  <c r="AI13" i="33"/>
  <c r="AT7" i="33"/>
  <c r="AT14" i="33"/>
  <c r="BE8" i="33"/>
  <c r="AT17" i="33"/>
  <c r="AI8" i="33"/>
  <c r="AI17" i="33"/>
  <c r="AT11" i="33"/>
  <c r="AT13" i="33"/>
  <c r="BE16" i="33"/>
  <c r="BE17" i="33"/>
  <c r="AJ17" i="33"/>
  <c r="AJ15" i="33"/>
  <c r="AJ13" i="33"/>
  <c r="AJ9" i="33"/>
  <c r="AJ16" i="33"/>
  <c r="AJ14" i="33"/>
  <c r="AJ12" i="33"/>
  <c r="AJ11" i="33"/>
  <c r="AJ8" i="33"/>
  <c r="AJ7" i="33"/>
  <c r="AJ10" i="33"/>
  <c r="AT16" i="33"/>
  <c r="BE7" i="33"/>
  <c r="BE9" i="33"/>
  <c r="AI11" i="33"/>
  <c r="AI14" i="33"/>
  <c r="AT10" i="33"/>
  <c r="AT9" i="33"/>
  <c r="BE10" i="33"/>
  <c r="BE12" i="33"/>
  <c r="AJ38" i="38"/>
  <c r="H39" i="38"/>
  <c r="H183" i="38"/>
  <c r="H27" i="38"/>
  <c r="H171" i="38"/>
  <c r="H124" i="38"/>
  <c r="H268" i="38"/>
  <c r="F172" i="38"/>
  <c r="AK172" i="38"/>
  <c r="H135" i="38"/>
  <c r="H279" i="38"/>
  <c r="F279" i="38"/>
  <c r="AK279" i="38"/>
  <c r="AJ135" i="38"/>
  <c r="H53" i="38"/>
  <c r="H197" i="38"/>
  <c r="H50" i="38"/>
  <c r="H194" i="38"/>
  <c r="F194" i="38"/>
  <c r="AK194" i="38"/>
  <c r="AJ50" i="38"/>
  <c r="AJ134" i="38"/>
  <c r="H134" i="38"/>
  <c r="H278" i="38"/>
  <c r="F278" i="38"/>
  <c r="AK278" i="38"/>
  <c r="AJ136" i="38"/>
  <c r="F280" i="38"/>
  <c r="AK280" i="38"/>
  <c r="H136" i="38"/>
  <c r="H280" i="38"/>
  <c r="F281" i="38"/>
  <c r="AK281" i="38"/>
  <c r="H137" i="38"/>
  <c r="H281" i="38"/>
  <c r="AJ137" i="38"/>
  <c r="U12" i="38"/>
  <c r="U13" i="38"/>
  <c r="Q12" i="38"/>
  <c r="Q13" i="38"/>
  <c r="T12" i="38"/>
  <c r="T13" i="38"/>
  <c r="P10" i="33"/>
  <c r="P16" i="33"/>
  <c r="A48" i="36"/>
  <c r="A26" i="36"/>
  <c r="A27" i="36"/>
  <c r="A42" i="36"/>
  <c r="A40" i="36"/>
  <c r="P14" i="33"/>
  <c r="A50" i="36"/>
  <c r="P9" i="33"/>
  <c r="A49" i="36"/>
  <c r="G14" i="36"/>
  <c r="A23" i="36"/>
  <c r="P11" i="33"/>
  <c r="A41" i="36"/>
  <c r="A47" i="36"/>
  <c r="A24" i="36"/>
  <c r="A22" i="36"/>
  <c r="A46" i="36"/>
  <c r="A45" i="36"/>
  <c r="A19" i="36"/>
  <c r="A21" i="36"/>
  <c r="A28" i="36"/>
  <c r="A25" i="36"/>
  <c r="A44" i="36"/>
  <c r="A20" i="36"/>
  <c r="P17" i="33"/>
  <c r="H14" i="38"/>
  <c r="A43" i="36"/>
  <c r="D57" i="36"/>
  <c r="P8" i="33"/>
  <c r="A199" i="38"/>
  <c r="A67" i="38"/>
  <c r="P13" i="33"/>
  <c r="A163" i="38"/>
  <c r="A259" i="38"/>
  <c r="A79" i="38"/>
  <c r="A187" i="38"/>
  <c r="A55" i="38"/>
  <c r="A91" i="38"/>
  <c r="A223" i="38"/>
  <c r="A211" i="38"/>
  <c r="A271" i="38"/>
  <c r="A175" i="38"/>
  <c r="A247" i="38"/>
  <c r="A115" i="38"/>
  <c r="A139" i="38"/>
  <c r="A283" i="38"/>
  <c r="A31" i="38"/>
  <c r="A127" i="38"/>
  <c r="A43" i="38"/>
  <c r="A103" i="38"/>
  <c r="A235" i="38"/>
  <c r="D301" i="38"/>
  <c r="AU1" i="33"/>
  <c r="AU21" i="33"/>
  <c r="BF1" i="33"/>
  <c r="BF18" i="33"/>
  <c r="BQ1" i="33"/>
  <c r="BQ19" i="33"/>
  <c r="BT1" i="33"/>
  <c r="BX1" i="33"/>
  <c r="AB22" i="33"/>
  <c r="AB19" i="33"/>
  <c r="AB7" i="33"/>
  <c r="AB21" i="33"/>
  <c r="AB20" i="33"/>
  <c r="BF21" i="33"/>
  <c r="BF19" i="33"/>
  <c r="AU22" i="33"/>
  <c r="BF22" i="33"/>
  <c r="BQ7" i="33"/>
  <c r="AU20" i="33"/>
  <c r="BQ22" i="33"/>
  <c r="BF20" i="33"/>
  <c r="BQ20" i="33"/>
  <c r="BF14" i="33"/>
  <c r="AU13" i="33"/>
  <c r="AV18" i="33"/>
  <c r="AV20" i="33"/>
  <c r="AV22" i="33"/>
  <c r="AV19" i="33"/>
  <c r="AV21" i="33"/>
  <c r="AN21" i="33"/>
  <c r="AU19" i="33"/>
  <c r="BQ18" i="33"/>
  <c r="AU18" i="33"/>
  <c r="BQ21" i="33"/>
  <c r="AB9" i="33"/>
  <c r="AU15" i="33"/>
  <c r="AU12" i="33"/>
  <c r="BF16" i="33"/>
  <c r="AU10" i="33"/>
  <c r="AU14" i="33"/>
  <c r="BQ8" i="33"/>
  <c r="BF8" i="33"/>
  <c r="AU7" i="33"/>
  <c r="BQ9" i="33"/>
  <c r="BF17" i="33"/>
  <c r="AU17" i="33"/>
  <c r="BQ14" i="33"/>
  <c r="BF10" i="33"/>
  <c r="BF9" i="33"/>
  <c r="AU11" i="33"/>
  <c r="BQ12" i="33"/>
  <c r="BF7" i="33"/>
  <c r="BF12" i="33"/>
  <c r="BQ10" i="33"/>
  <c r="BQ13" i="33"/>
  <c r="BF15" i="33"/>
  <c r="AV14" i="33"/>
  <c r="AV12" i="33"/>
  <c r="AV9" i="33"/>
  <c r="AV16" i="33"/>
  <c r="AV17" i="33"/>
  <c r="AV15" i="33"/>
  <c r="AV7" i="33"/>
  <c r="AV13" i="33"/>
  <c r="AV11" i="33"/>
  <c r="AV8" i="33"/>
  <c r="AV10" i="33"/>
  <c r="AU16" i="33"/>
  <c r="BQ15" i="33"/>
  <c r="BQ17" i="33"/>
  <c r="BF11" i="33"/>
  <c r="AU8" i="33"/>
  <c r="AU9" i="33"/>
  <c r="BQ16" i="33"/>
  <c r="BQ11" i="33"/>
  <c r="BF13" i="33"/>
  <c r="F171" i="38"/>
  <c r="AK171" i="38"/>
  <c r="AJ27" i="38"/>
  <c r="H99" i="38"/>
  <c r="H243" i="38"/>
  <c r="F183" i="38"/>
  <c r="AK183" i="38"/>
  <c r="AJ53" i="38"/>
  <c r="AJ28" i="38"/>
  <c r="H38" i="38"/>
  <c r="H182" i="38"/>
  <c r="AJ39" i="38"/>
  <c r="F182" i="38"/>
  <c r="AK182" i="38"/>
  <c r="AJ101" i="38"/>
  <c r="F197" i="38"/>
  <c r="AK197" i="38"/>
  <c r="AJ124" i="38"/>
  <c r="F268" i="38"/>
  <c r="AK268" i="38"/>
  <c r="H28" i="38"/>
  <c r="H172" i="38"/>
  <c r="F208" i="38"/>
  <c r="AK208" i="38"/>
  <c r="AJ64" i="38"/>
  <c r="H64" i="38"/>
  <c r="H208" i="38"/>
  <c r="H41" i="38"/>
  <c r="H185" i="38"/>
  <c r="F185" i="38"/>
  <c r="AK185" i="38"/>
  <c r="AJ41" i="38"/>
  <c r="F170" i="38"/>
  <c r="AK170" i="38"/>
  <c r="H122" i="38"/>
  <c r="H266" i="38"/>
  <c r="AJ122" i="38"/>
  <c r="F266" i="38"/>
  <c r="AK266" i="38"/>
  <c r="F233" i="38"/>
  <c r="AK233" i="38"/>
  <c r="H89" i="38"/>
  <c r="H233" i="38"/>
  <c r="AJ89" i="38"/>
  <c r="AJ86" i="38"/>
  <c r="F230" i="38"/>
  <c r="AK230" i="38"/>
  <c r="H86" i="38"/>
  <c r="H230" i="38"/>
  <c r="AJ52" i="38"/>
  <c r="F196" i="38"/>
  <c r="AK196" i="38"/>
  <c r="H52" i="38"/>
  <c r="H196" i="38"/>
  <c r="F267" i="38"/>
  <c r="AK267" i="38"/>
  <c r="AJ123" i="38"/>
  <c r="H123" i="38"/>
  <c r="H267" i="38"/>
  <c r="H40" i="38"/>
  <c r="H184" i="38"/>
  <c r="F184" i="38"/>
  <c r="AK184" i="38"/>
  <c r="AJ40" i="38"/>
  <c r="F269" i="38"/>
  <c r="AK269" i="38"/>
  <c r="H125" i="38"/>
  <c r="H269" i="38"/>
  <c r="AJ125" i="38"/>
  <c r="F231" i="38"/>
  <c r="AK231" i="38"/>
  <c r="H87" i="38"/>
  <c r="H231" i="38"/>
  <c r="AJ87" i="38"/>
  <c r="H88" i="38"/>
  <c r="H232" i="38"/>
  <c r="AJ88" i="38"/>
  <c r="F232" i="38"/>
  <c r="AK232" i="38"/>
  <c r="AJ51" i="38"/>
  <c r="H51" i="38"/>
  <c r="H195" i="38"/>
  <c r="F195" i="38"/>
  <c r="AK195" i="38"/>
  <c r="H26" i="38"/>
  <c r="H170" i="38"/>
  <c r="AJ26" i="38"/>
  <c r="AJ29" i="38"/>
  <c r="H29" i="38"/>
  <c r="H173" i="38"/>
  <c r="F173" i="38"/>
  <c r="AK173" i="38"/>
  <c r="AB14" i="33"/>
  <c r="AB15" i="33"/>
  <c r="AB13" i="33"/>
  <c r="AB17" i="33"/>
  <c r="AB16" i="33"/>
  <c r="AB11" i="33"/>
  <c r="CF1" i="33"/>
  <c r="CJ1" i="33"/>
  <c r="CC1" i="33"/>
  <c r="CC18" i="33"/>
  <c r="BG1" i="33"/>
  <c r="BG20" i="33"/>
  <c r="BR1" i="33"/>
  <c r="BR20" i="33"/>
  <c r="BR21" i="33"/>
  <c r="CC19" i="33"/>
  <c r="AN18" i="33"/>
  <c r="AN19" i="33"/>
  <c r="AN22" i="33"/>
  <c r="BR19" i="33"/>
  <c r="BR22" i="33"/>
  <c r="BG19" i="33"/>
  <c r="BG22" i="33"/>
  <c r="CC22" i="33"/>
  <c r="AN20" i="33"/>
  <c r="CC20" i="33"/>
  <c r="BG13" i="33"/>
  <c r="BH19" i="33"/>
  <c r="BH21" i="33"/>
  <c r="BH18" i="33"/>
  <c r="BH20" i="33"/>
  <c r="AZ20" i="33"/>
  <c r="BH22" i="33"/>
  <c r="BG18" i="33"/>
  <c r="BR9" i="33"/>
  <c r="CC16" i="33"/>
  <c r="BG21" i="33"/>
  <c r="BR18" i="33"/>
  <c r="CC21" i="33"/>
  <c r="AN14" i="33"/>
  <c r="BG12" i="33"/>
  <c r="BG17" i="33"/>
  <c r="BR12" i="33"/>
  <c r="BG16" i="33"/>
  <c r="BG15" i="33"/>
  <c r="BG9" i="33"/>
  <c r="BG14" i="33"/>
  <c r="CC15" i="33"/>
  <c r="CC13" i="33"/>
  <c r="BR14" i="33"/>
  <c r="BG11" i="33"/>
  <c r="CC14" i="33"/>
  <c r="CC11" i="33"/>
  <c r="BR8" i="33"/>
  <c r="CC8" i="33"/>
  <c r="BG10" i="33"/>
  <c r="CC9" i="33"/>
  <c r="BH17" i="33"/>
  <c r="AZ17" i="33"/>
  <c r="BH13" i="33"/>
  <c r="BH11" i="33"/>
  <c r="BH14" i="33"/>
  <c r="BH12" i="33"/>
  <c r="BH9" i="33"/>
  <c r="BH7" i="33"/>
  <c r="BH8" i="33"/>
  <c r="BH10" i="33"/>
  <c r="BH16" i="33"/>
  <c r="BH15" i="33"/>
  <c r="BG7" i="33"/>
  <c r="BG8" i="33"/>
  <c r="CC12" i="33"/>
  <c r="BR10" i="33"/>
  <c r="BR13" i="33"/>
  <c r="CC7" i="33"/>
  <c r="BR16" i="33"/>
  <c r="BR17" i="33"/>
  <c r="CC10" i="33"/>
  <c r="AN7" i="33"/>
  <c r="BR15" i="33"/>
  <c r="BR11" i="33"/>
  <c r="CC17" i="33"/>
  <c r="BR7" i="33"/>
  <c r="F245" i="38"/>
  <c r="AK245" i="38"/>
  <c r="F243" i="38"/>
  <c r="AK243" i="38"/>
  <c r="H101" i="38"/>
  <c r="H245" i="38"/>
  <c r="AJ99" i="38"/>
  <c r="AJ98" i="38"/>
  <c r="F242" i="38"/>
  <c r="AK242" i="38"/>
  <c r="H98" i="38"/>
  <c r="H242" i="38"/>
  <c r="AJ100" i="38"/>
  <c r="F244" i="38"/>
  <c r="AK244" i="38"/>
  <c r="H100" i="38"/>
  <c r="F206" i="38"/>
  <c r="AJ62" i="38"/>
  <c r="H62" i="38"/>
  <c r="H206" i="38"/>
  <c r="AJ110" i="38"/>
  <c r="F254" i="38"/>
  <c r="AK254" i="38"/>
  <c r="H110" i="38"/>
  <c r="H254" i="38"/>
  <c r="H111" i="38"/>
  <c r="H255" i="38"/>
  <c r="F255" i="38"/>
  <c r="AK255" i="38"/>
  <c r="AJ111" i="38"/>
  <c r="AJ113" i="38"/>
  <c r="F257" i="38"/>
  <c r="AK257" i="38"/>
  <c r="H113" i="38"/>
  <c r="H257" i="38"/>
  <c r="F354" i="38"/>
  <c r="F356" i="38"/>
  <c r="F209" i="38"/>
  <c r="F357" i="38"/>
  <c r="AJ65" i="38"/>
  <c r="H65" i="38"/>
  <c r="H209" i="38"/>
  <c r="AJ63" i="38"/>
  <c r="F207" i="38"/>
  <c r="AK207" i="38"/>
  <c r="H63" i="38"/>
  <c r="F355" i="38"/>
  <c r="AJ112" i="38"/>
  <c r="F256" i="38"/>
  <c r="AK256" i="38"/>
  <c r="H112" i="38"/>
  <c r="H256" i="38"/>
  <c r="AN13" i="33"/>
  <c r="AN16" i="33"/>
  <c r="AN17" i="33"/>
  <c r="AN12" i="33"/>
  <c r="AN11" i="33"/>
  <c r="AN9" i="33"/>
  <c r="BS1" i="33"/>
  <c r="BS21" i="33"/>
  <c r="CD1" i="33"/>
  <c r="CO1" i="33"/>
  <c r="CO19" i="33"/>
  <c r="CR1" i="33"/>
  <c r="BS19" i="33"/>
  <c r="CO20" i="33"/>
  <c r="AZ21" i="33"/>
  <c r="AZ18" i="33"/>
  <c r="AZ22" i="33"/>
  <c r="AZ19" i="33"/>
  <c r="CO12" i="33"/>
  <c r="CO22" i="33"/>
  <c r="CD13" i="33"/>
  <c r="BS17" i="33"/>
  <c r="BT18" i="33"/>
  <c r="BT20" i="33"/>
  <c r="BT22" i="33"/>
  <c r="BT19" i="33"/>
  <c r="BT21" i="33"/>
  <c r="BL21" i="33"/>
  <c r="CD22" i="33"/>
  <c r="BS22" i="33"/>
  <c r="CO18" i="33"/>
  <c r="CD20" i="33"/>
  <c r="BS20" i="33"/>
  <c r="CD18" i="33"/>
  <c r="BS18" i="33"/>
  <c r="CD21" i="33"/>
  <c r="CD19" i="33"/>
  <c r="CO21" i="33"/>
  <c r="CO9" i="33"/>
  <c r="CD12" i="33"/>
  <c r="CD10" i="33"/>
  <c r="CO28" i="33"/>
  <c r="CD8" i="33"/>
  <c r="CO17" i="33"/>
  <c r="CD17" i="33"/>
  <c r="CD14" i="33"/>
  <c r="CO7" i="33"/>
  <c r="AZ7" i="33"/>
  <c r="BS14" i="33"/>
  <c r="CD7" i="33"/>
  <c r="CO11" i="33"/>
  <c r="BS12" i="33"/>
  <c r="BS9" i="33"/>
  <c r="CO13" i="33"/>
  <c r="BS16" i="33"/>
  <c r="BS13" i="33"/>
  <c r="BS11" i="33"/>
  <c r="BS8" i="33"/>
  <c r="CO8" i="33"/>
  <c r="BT13" i="33"/>
  <c r="BT16" i="33"/>
  <c r="BT11" i="33"/>
  <c r="BT7" i="33"/>
  <c r="BT17" i="33"/>
  <c r="BT14" i="33"/>
  <c r="BT15" i="33"/>
  <c r="BT9" i="33"/>
  <c r="BT12" i="33"/>
  <c r="BT10" i="33"/>
  <c r="BT8" i="33"/>
  <c r="CO49" i="33"/>
  <c r="BS15" i="33"/>
  <c r="CD9" i="33"/>
  <c r="CD16" i="33"/>
  <c r="CO14" i="33"/>
  <c r="CO15" i="33"/>
  <c r="CO16" i="33"/>
  <c r="BS10" i="33"/>
  <c r="BS7" i="33"/>
  <c r="CD15" i="33"/>
  <c r="CD11" i="33"/>
  <c r="CO10" i="33"/>
  <c r="CO54" i="33"/>
  <c r="CV1" i="33"/>
  <c r="CR50" i="33"/>
  <c r="CR52" i="33"/>
  <c r="CR54" i="33"/>
  <c r="CR56" i="33"/>
  <c r="CR58" i="33"/>
  <c r="CR49" i="33"/>
  <c r="CR51" i="33"/>
  <c r="CR53" i="33"/>
  <c r="CR55" i="33"/>
  <c r="CR57" i="33"/>
  <c r="CR48" i="33"/>
  <c r="CO58" i="33"/>
  <c r="CO48" i="33"/>
  <c r="CO57" i="33"/>
  <c r="CO55" i="33"/>
  <c r="CO52" i="33"/>
  <c r="CO53" i="33"/>
  <c r="CO56" i="33"/>
  <c r="CO51" i="33"/>
  <c r="CO50" i="33"/>
  <c r="CO29" i="33"/>
  <c r="H377" i="38"/>
  <c r="F378" i="38"/>
  <c r="H357" i="38"/>
  <c r="F379" i="38"/>
  <c r="H380" i="38"/>
  <c r="AK209" i="38"/>
  <c r="F380" i="38"/>
  <c r="AK206" i="38"/>
  <c r="F377" i="38"/>
  <c r="H244" i="38"/>
  <c r="H379" i="38"/>
  <c r="H356" i="38"/>
  <c r="H354" i="38"/>
  <c r="H207" i="38"/>
  <c r="H378" i="38"/>
  <c r="H355" i="38"/>
  <c r="AZ12" i="33"/>
  <c r="CO32" i="33"/>
  <c r="CO31" i="33"/>
  <c r="CO33" i="33"/>
  <c r="CO30" i="33"/>
  <c r="CO37" i="33"/>
  <c r="CO35" i="33"/>
  <c r="CO38" i="33"/>
  <c r="CO34" i="33"/>
  <c r="CO36" i="33"/>
  <c r="AZ9" i="33"/>
  <c r="AZ14" i="33"/>
  <c r="AZ13" i="33"/>
  <c r="AZ11" i="33"/>
  <c r="CP1" i="33"/>
  <c r="CP20" i="33"/>
  <c r="CE1" i="33"/>
  <c r="BL20" i="33"/>
  <c r="BL19" i="33"/>
  <c r="BL22" i="33"/>
  <c r="BL18" i="33"/>
  <c r="CE7" i="33"/>
  <c r="CF20" i="33"/>
  <c r="CF19" i="33"/>
  <c r="CF21" i="33"/>
  <c r="CF18" i="33"/>
  <c r="CF22" i="33"/>
  <c r="DD1" i="33"/>
  <c r="CP21" i="33"/>
  <c r="CE22" i="33"/>
  <c r="CP19" i="33"/>
  <c r="CE20" i="33"/>
  <c r="CP22" i="33"/>
  <c r="CE18" i="33"/>
  <c r="CP11" i="33"/>
  <c r="CE21" i="33"/>
  <c r="CP18" i="33"/>
  <c r="CE19" i="33"/>
  <c r="DA1" i="33"/>
  <c r="DA18" i="33"/>
  <c r="BL7" i="33"/>
  <c r="BL14" i="33"/>
  <c r="CE10" i="33"/>
  <c r="CE17" i="33"/>
  <c r="CE14" i="33"/>
  <c r="CE13" i="33"/>
  <c r="CP9" i="33"/>
  <c r="CE15" i="33"/>
  <c r="CE11" i="33"/>
  <c r="CP13" i="33"/>
  <c r="CE8" i="33"/>
  <c r="CP10" i="33"/>
  <c r="CP16" i="33"/>
  <c r="CP17" i="33"/>
  <c r="CP8" i="33"/>
  <c r="CF11" i="33"/>
  <c r="CF17" i="33"/>
  <c r="CF15" i="33"/>
  <c r="CF13" i="33"/>
  <c r="CF16" i="33"/>
  <c r="CF8" i="33"/>
  <c r="CF12" i="33"/>
  <c r="CF9" i="33"/>
  <c r="CF7" i="33"/>
  <c r="CF10" i="33"/>
  <c r="CF14" i="33"/>
  <c r="CE9" i="33"/>
  <c r="CP14" i="33"/>
  <c r="CP12" i="33"/>
  <c r="CE12" i="33"/>
  <c r="CP7" i="33"/>
  <c r="CE16" i="33"/>
  <c r="CP15" i="33"/>
  <c r="DH1" i="33"/>
  <c r="DP1" i="33"/>
  <c r="DD57" i="33"/>
  <c r="DD55" i="33"/>
  <c r="DD53" i="33"/>
  <c r="DD51" i="33"/>
  <c r="DD49" i="33"/>
  <c r="DD54" i="33"/>
  <c r="DD48" i="33"/>
  <c r="DD58" i="33"/>
  <c r="DD52" i="33"/>
  <c r="DD56" i="33"/>
  <c r="DD50" i="33"/>
  <c r="CP50" i="33"/>
  <c r="CP52" i="33"/>
  <c r="CP54" i="33"/>
  <c r="CP56" i="33"/>
  <c r="CP58" i="33"/>
  <c r="CP48" i="33"/>
  <c r="CP53" i="33"/>
  <c r="CP55" i="33"/>
  <c r="CP49" i="33"/>
  <c r="CP51" i="33"/>
  <c r="CP57" i="33"/>
  <c r="DA58" i="33"/>
  <c r="DA56" i="33"/>
  <c r="DA54" i="33"/>
  <c r="DA52" i="33"/>
  <c r="DA50" i="33"/>
  <c r="DA48" i="33"/>
  <c r="DA55" i="33"/>
  <c r="DA53" i="33"/>
  <c r="DA51" i="33"/>
  <c r="DA49" i="33"/>
  <c r="CO47" i="33"/>
  <c r="CP29" i="33"/>
  <c r="CP34" i="33"/>
  <c r="DA33" i="33"/>
  <c r="CP32" i="33"/>
  <c r="DA28" i="33"/>
  <c r="DA37" i="33"/>
  <c r="CO27" i="33"/>
  <c r="CP38" i="33"/>
  <c r="CP35" i="33"/>
  <c r="DA31" i="33"/>
  <c r="CP30" i="33"/>
  <c r="CP28" i="33"/>
  <c r="DA32" i="33"/>
  <c r="CP37" i="33"/>
  <c r="CP31" i="33"/>
  <c r="DA34" i="33"/>
  <c r="CP33" i="33"/>
  <c r="DA38" i="33"/>
  <c r="CP36" i="33"/>
  <c r="DA29" i="33"/>
  <c r="BL17" i="33"/>
  <c r="BL11" i="33"/>
  <c r="CQ1" i="33"/>
  <c r="CQ19" i="33"/>
  <c r="BL13" i="33"/>
  <c r="DB1" i="33"/>
  <c r="CO6" i="33"/>
  <c r="BX19" i="33"/>
  <c r="DA14" i="33"/>
  <c r="DA7" i="33"/>
  <c r="DA16" i="33"/>
  <c r="DA36" i="33"/>
  <c r="DA30" i="33"/>
  <c r="DA35" i="33"/>
  <c r="DA57" i="33"/>
  <c r="DA47" i="33"/>
  <c r="DA11" i="33"/>
  <c r="CQ21" i="33"/>
  <c r="DA19" i="33"/>
  <c r="DA8" i="33"/>
  <c r="BX22" i="33"/>
  <c r="BX21" i="33"/>
  <c r="BX20" i="33"/>
  <c r="BX18" i="33"/>
  <c r="BX13" i="33"/>
  <c r="DA22" i="33"/>
  <c r="BX7" i="33"/>
  <c r="DB13" i="33"/>
  <c r="DM1" i="33"/>
  <c r="DM18" i="33"/>
  <c r="CQ8" i="33"/>
  <c r="CR19" i="33"/>
  <c r="CJ19" i="33"/>
  <c r="CR21" i="33"/>
  <c r="CR18" i="33"/>
  <c r="CR20" i="33"/>
  <c r="CR22" i="33"/>
  <c r="CQ22" i="33"/>
  <c r="DA20" i="33"/>
  <c r="CQ20" i="33"/>
  <c r="DA10" i="33"/>
  <c r="DB22" i="33"/>
  <c r="DB19" i="33"/>
  <c r="DB21" i="33"/>
  <c r="DB18" i="33"/>
  <c r="DB20" i="33"/>
  <c r="CQ18" i="33"/>
  <c r="DA21" i="33"/>
  <c r="DA9" i="33"/>
  <c r="DA17" i="33"/>
  <c r="DA13" i="33"/>
  <c r="DA15" i="33"/>
  <c r="DA12" i="33"/>
  <c r="DB7" i="33"/>
  <c r="DB12" i="33"/>
  <c r="CQ16" i="33"/>
  <c r="DB14" i="33"/>
  <c r="CR13" i="33"/>
  <c r="CR11" i="33"/>
  <c r="CR16" i="33"/>
  <c r="CR12" i="33"/>
  <c r="CR8" i="33"/>
  <c r="CR17" i="33"/>
  <c r="CR14" i="33"/>
  <c r="CR9" i="33"/>
  <c r="CR10" i="33"/>
  <c r="CR7" i="33"/>
  <c r="CR15" i="33"/>
  <c r="DB16" i="33"/>
  <c r="CQ17" i="33"/>
  <c r="CQ12" i="33"/>
  <c r="DB9" i="33"/>
  <c r="CQ9" i="33"/>
  <c r="CQ11" i="33"/>
  <c r="DB17" i="33"/>
  <c r="CQ10" i="33"/>
  <c r="CQ13" i="33"/>
  <c r="DB11" i="33"/>
  <c r="CQ15" i="33"/>
  <c r="DM16" i="33"/>
  <c r="DB10" i="33"/>
  <c r="CQ7" i="33"/>
  <c r="DB15" i="33"/>
  <c r="DB8" i="33"/>
  <c r="CQ14" i="33"/>
  <c r="CP47" i="33"/>
  <c r="DT1" i="33"/>
  <c r="DY1" i="33"/>
  <c r="DP58" i="33"/>
  <c r="DP56" i="33"/>
  <c r="DP54" i="33"/>
  <c r="DP52" i="33"/>
  <c r="DP50" i="33"/>
  <c r="DP48" i="33"/>
  <c r="DP49" i="33"/>
  <c r="DP51" i="33"/>
  <c r="DP53" i="33"/>
  <c r="DP57" i="33"/>
  <c r="DP55" i="33"/>
  <c r="DB58" i="33"/>
  <c r="DB56" i="33"/>
  <c r="DB54" i="33"/>
  <c r="DB52" i="33"/>
  <c r="DB50" i="33"/>
  <c r="DB48" i="33"/>
  <c r="DB49" i="33"/>
  <c r="DB57" i="33"/>
  <c r="DB53" i="33"/>
  <c r="DB51" i="33"/>
  <c r="DB55" i="33"/>
  <c r="CQ50" i="33"/>
  <c r="CJ50" i="33"/>
  <c r="CQ52" i="33"/>
  <c r="CJ52" i="33"/>
  <c r="CQ54" i="33"/>
  <c r="CJ54" i="33"/>
  <c r="CQ56" i="33"/>
  <c r="CJ56" i="33"/>
  <c r="CQ58" i="33"/>
  <c r="CJ58" i="33"/>
  <c r="CQ53" i="33"/>
  <c r="CJ53" i="33"/>
  <c r="CQ48" i="33"/>
  <c r="CQ49" i="33"/>
  <c r="CJ49" i="33"/>
  <c r="CQ55" i="33"/>
  <c r="CJ55" i="33"/>
  <c r="CQ51" i="33"/>
  <c r="CJ51" i="33"/>
  <c r="CQ57" i="33"/>
  <c r="CJ57" i="33"/>
  <c r="DM51" i="33"/>
  <c r="DM32" i="33"/>
  <c r="DB33" i="33"/>
  <c r="CP27" i="33"/>
  <c r="CR28" i="33"/>
  <c r="CR32" i="33"/>
  <c r="CR36" i="33"/>
  <c r="CR29" i="33"/>
  <c r="CR30" i="33"/>
  <c r="CR34" i="33"/>
  <c r="CR38" i="33"/>
  <c r="CR33" i="33"/>
  <c r="CR31" i="33"/>
  <c r="CR35" i="33"/>
  <c r="CR37" i="33"/>
  <c r="CQ34" i="33"/>
  <c r="DB36" i="33"/>
  <c r="CQ38" i="33"/>
  <c r="DB38" i="33"/>
  <c r="CQ29" i="33"/>
  <c r="DB31" i="33"/>
  <c r="CQ30" i="33"/>
  <c r="DB29" i="33"/>
  <c r="CQ37" i="33"/>
  <c r="DB28" i="33"/>
  <c r="DB37" i="33"/>
  <c r="DM35" i="33"/>
  <c r="CQ35" i="33"/>
  <c r="CQ36" i="33"/>
  <c r="DB30" i="33"/>
  <c r="DB35" i="33"/>
  <c r="CQ31" i="33"/>
  <c r="CQ32" i="33"/>
  <c r="DB32" i="33"/>
  <c r="CQ33" i="33"/>
  <c r="CQ28" i="33"/>
  <c r="DB34" i="33"/>
  <c r="BX11" i="33"/>
  <c r="BX17" i="33"/>
  <c r="BX16" i="33"/>
  <c r="CP6" i="33"/>
  <c r="CF6" i="33"/>
  <c r="DC1" i="33"/>
  <c r="DC18" i="33"/>
  <c r="DM33" i="33"/>
  <c r="DM56" i="33"/>
  <c r="DM9" i="33"/>
  <c r="DM12" i="33"/>
  <c r="DM36" i="33"/>
  <c r="DM58" i="33"/>
  <c r="DM14" i="33"/>
  <c r="DM8" i="33"/>
  <c r="DM6" i="33"/>
  <c r="DN1" i="33"/>
  <c r="DM38" i="33"/>
  <c r="DM31" i="33"/>
  <c r="DM34" i="33"/>
  <c r="DM49" i="33"/>
  <c r="DM13" i="33"/>
  <c r="DM20" i="33"/>
  <c r="DM48" i="33"/>
  <c r="DM47" i="33"/>
  <c r="DM53" i="33"/>
  <c r="DM11" i="33"/>
  <c r="DM50" i="33"/>
  <c r="DM55" i="33"/>
  <c r="DM15" i="33"/>
  <c r="DM30" i="33"/>
  <c r="DM28" i="33"/>
  <c r="DM37" i="33"/>
  <c r="DM29" i="33"/>
  <c r="DM52" i="33"/>
  <c r="DM57" i="33"/>
  <c r="DM7" i="33"/>
  <c r="DM54" i="33"/>
  <c r="DM10" i="33"/>
  <c r="DM17" i="33"/>
  <c r="EB1" i="33"/>
  <c r="EB49" i="33"/>
  <c r="DA27" i="33"/>
  <c r="CJ21" i="33"/>
  <c r="DA6" i="33"/>
  <c r="CJ18" i="33"/>
  <c r="CJ20" i="33"/>
  <c r="CJ22" i="33"/>
  <c r="DC8" i="33"/>
  <c r="DD18" i="33"/>
  <c r="CV18" i="33"/>
  <c r="DD22" i="33"/>
  <c r="DD19" i="33"/>
  <c r="DD21" i="33"/>
  <c r="DD20" i="33"/>
  <c r="DM21" i="33"/>
  <c r="DC21" i="33"/>
  <c r="DM19" i="33"/>
  <c r="DC19" i="33"/>
  <c r="DM22" i="33"/>
  <c r="DC22" i="33"/>
  <c r="DY18" i="33"/>
  <c r="DY20" i="33"/>
  <c r="DY22" i="33"/>
  <c r="DY19" i="33"/>
  <c r="DY21" i="33"/>
  <c r="DN9" i="33"/>
  <c r="DN18" i="33"/>
  <c r="DN20" i="33"/>
  <c r="DN22" i="33"/>
  <c r="DN19" i="33"/>
  <c r="DN21" i="33"/>
  <c r="DC20" i="33"/>
  <c r="CJ36" i="33"/>
  <c r="CJ35" i="33"/>
  <c r="CJ7" i="33"/>
  <c r="DC13" i="33"/>
  <c r="DN13" i="33"/>
  <c r="DC11" i="33"/>
  <c r="DN16" i="33"/>
  <c r="DC15" i="33"/>
  <c r="DC17" i="33"/>
  <c r="DN11" i="33"/>
  <c r="DC9" i="33"/>
  <c r="DD12" i="33"/>
  <c r="DD8" i="33"/>
  <c r="DD17" i="33"/>
  <c r="DD11" i="33"/>
  <c r="DD7" i="33"/>
  <c r="DD15" i="33"/>
  <c r="DD10" i="33"/>
  <c r="DD9" i="33"/>
  <c r="DD13" i="33"/>
  <c r="DD14" i="33"/>
  <c r="DD16" i="33"/>
  <c r="DC10" i="33"/>
  <c r="DC12" i="33"/>
  <c r="DN8" i="33"/>
  <c r="DY8" i="33"/>
  <c r="DY12" i="33"/>
  <c r="DY16" i="33"/>
  <c r="DY9" i="33"/>
  <c r="DY14" i="33"/>
  <c r="DY7" i="33"/>
  <c r="DY11" i="33"/>
  <c r="DY10" i="33"/>
  <c r="DY15" i="33"/>
  <c r="DY17" i="33"/>
  <c r="DY13" i="33"/>
  <c r="DC7" i="33"/>
  <c r="DN10" i="33"/>
  <c r="DN17" i="33"/>
  <c r="DC14" i="33"/>
  <c r="DN15" i="33"/>
  <c r="DN7" i="33"/>
  <c r="DC16" i="33"/>
  <c r="DN14" i="33"/>
  <c r="DN12" i="33"/>
  <c r="EB51" i="33"/>
  <c r="DC58" i="33"/>
  <c r="CV58" i="33"/>
  <c r="DC56" i="33"/>
  <c r="CV56" i="33"/>
  <c r="DC54" i="33"/>
  <c r="CV54" i="33"/>
  <c r="DC52" i="33"/>
  <c r="CV52" i="33"/>
  <c r="DC50" i="33"/>
  <c r="CV50" i="33"/>
  <c r="DC48" i="33"/>
  <c r="DC49" i="33"/>
  <c r="CV49" i="33"/>
  <c r="DC53" i="33"/>
  <c r="CV53" i="33"/>
  <c r="DC57" i="33"/>
  <c r="CV57" i="33"/>
  <c r="DC55" i="33"/>
  <c r="CV55" i="33"/>
  <c r="DC51" i="33"/>
  <c r="CV51" i="33"/>
  <c r="DN57" i="33"/>
  <c r="DN55" i="33"/>
  <c r="DN53" i="33"/>
  <c r="DN51" i="33"/>
  <c r="DN49" i="33"/>
  <c r="DN58" i="33"/>
  <c r="DN56" i="33"/>
  <c r="DN54" i="33"/>
  <c r="DN48" i="33"/>
  <c r="DN52" i="33"/>
  <c r="DN50" i="33"/>
  <c r="DY58" i="33"/>
  <c r="DY56" i="33"/>
  <c r="DY54" i="33"/>
  <c r="DY52" i="33"/>
  <c r="DY50" i="33"/>
  <c r="DY48" i="33"/>
  <c r="DY57" i="33"/>
  <c r="DY55" i="33"/>
  <c r="DY53" i="33"/>
  <c r="DY51" i="33"/>
  <c r="DY49" i="33"/>
  <c r="DC31" i="33"/>
  <c r="DD47" i="33"/>
  <c r="CQ47" i="33"/>
  <c r="CJ48" i="33"/>
  <c r="CR47" i="33"/>
  <c r="DN34" i="33"/>
  <c r="DB47" i="33"/>
  <c r="DY34" i="33"/>
  <c r="CJ30" i="33"/>
  <c r="CJ14" i="33"/>
  <c r="CJ31" i="33"/>
  <c r="CJ37" i="33"/>
  <c r="CJ38" i="33"/>
  <c r="CJ29" i="33"/>
  <c r="CJ33" i="33"/>
  <c r="CJ32" i="33"/>
  <c r="CJ34" i="33"/>
  <c r="DC30" i="33"/>
  <c r="DC35" i="33"/>
  <c r="DN28" i="33"/>
  <c r="DY28" i="33"/>
  <c r="DY33" i="33"/>
  <c r="DM27" i="33"/>
  <c r="DC32" i="33"/>
  <c r="DC37" i="33"/>
  <c r="DY30" i="33"/>
  <c r="DY37" i="33"/>
  <c r="DB27" i="33"/>
  <c r="DC34" i="33"/>
  <c r="DN32" i="33"/>
  <c r="DY32" i="33"/>
  <c r="CQ27" i="33"/>
  <c r="DC36" i="33"/>
  <c r="DN29" i="33"/>
  <c r="DN36" i="33"/>
  <c r="CR27" i="33"/>
  <c r="DC38" i="33"/>
  <c r="DN31" i="33"/>
  <c r="DN30" i="33"/>
  <c r="DY36" i="33"/>
  <c r="DC29" i="33"/>
  <c r="DN33" i="33"/>
  <c r="DN38" i="33"/>
  <c r="DY38" i="33"/>
  <c r="DN35" i="33"/>
  <c r="DY31" i="33"/>
  <c r="CJ28" i="33"/>
  <c r="DD37" i="33"/>
  <c r="DD35" i="33"/>
  <c r="DD33" i="33"/>
  <c r="DD31" i="33"/>
  <c r="DD29" i="33"/>
  <c r="DD34" i="33"/>
  <c r="DD30" i="33"/>
  <c r="DD38" i="33"/>
  <c r="DD36" i="33"/>
  <c r="DD32" i="33"/>
  <c r="DD28" i="33"/>
  <c r="DC28" i="33"/>
  <c r="DC33" i="33"/>
  <c r="DN37" i="33"/>
  <c r="DY35" i="33"/>
  <c r="DY29" i="33"/>
  <c r="CJ10" i="33"/>
  <c r="CJ17" i="33"/>
  <c r="CJ12" i="33"/>
  <c r="CJ8" i="33"/>
  <c r="CJ11" i="33"/>
  <c r="CJ13" i="33"/>
  <c r="CJ15" i="33"/>
  <c r="CJ9" i="33"/>
  <c r="CJ16" i="33"/>
  <c r="DO1" i="33"/>
  <c r="DO19" i="33"/>
  <c r="CQ6" i="33"/>
  <c r="CR6" i="33"/>
  <c r="DB6" i="33"/>
  <c r="DZ1" i="33"/>
  <c r="DZ19" i="33"/>
  <c r="EB58" i="33"/>
  <c r="EB53" i="33"/>
  <c r="EB50" i="33"/>
  <c r="EB55" i="33"/>
  <c r="EB52" i="33"/>
  <c r="EB57" i="33"/>
  <c r="EB48" i="33"/>
  <c r="EF1" i="33"/>
  <c r="EB54" i="33"/>
  <c r="EB56" i="33"/>
  <c r="CV21" i="33"/>
  <c r="CV22" i="33"/>
  <c r="CV19" i="33"/>
  <c r="CV20" i="33"/>
  <c r="DO20" i="33"/>
  <c r="DO22" i="33"/>
  <c r="DO18" i="33"/>
  <c r="DZ17" i="33"/>
  <c r="DZ22" i="33"/>
  <c r="DZ20" i="33"/>
  <c r="DZ18" i="33"/>
  <c r="DZ21" i="33"/>
  <c r="DP19" i="33"/>
  <c r="DH19" i="33"/>
  <c r="DP21" i="33"/>
  <c r="DP18" i="33"/>
  <c r="DP20" i="33"/>
  <c r="DP22" i="33"/>
  <c r="DO21" i="33"/>
  <c r="CV7" i="33"/>
  <c r="DP7" i="33"/>
  <c r="DP8" i="33"/>
  <c r="DP12" i="33"/>
  <c r="DP15" i="33"/>
  <c r="DP13" i="33"/>
  <c r="DP14" i="33"/>
  <c r="DP10" i="33"/>
  <c r="DP17" i="33"/>
  <c r="DP11" i="33"/>
  <c r="DP16" i="33"/>
  <c r="DP9" i="33"/>
  <c r="DZ9" i="33"/>
  <c r="DO8" i="33"/>
  <c r="DZ16" i="33"/>
  <c r="DO15" i="33"/>
  <c r="DO11" i="33"/>
  <c r="DZ7" i="33"/>
  <c r="DO10" i="33"/>
  <c r="DO7" i="33"/>
  <c r="DZ13" i="33"/>
  <c r="DZ12" i="33"/>
  <c r="DO17" i="33"/>
  <c r="DO12" i="33"/>
  <c r="DZ14" i="33"/>
  <c r="DO13" i="33"/>
  <c r="DZ15" i="33"/>
  <c r="DZ8" i="33"/>
  <c r="DO16" i="33"/>
  <c r="DZ11" i="33"/>
  <c r="DO9" i="33"/>
  <c r="DZ10" i="33"/>
  <c r="DO14" i="33"/>
  <c r="CV31" i="33"/>
  <c r="DZ58" i="33"/>
  <c r="DZ56" i="33"/>
  <c r="DZ54" i="33"/>
  <c r="DZ52" i="33"/>
  <c r="DZ50" i="33"/>
  <c r="DZ48" i="33"/>
  <c r="DZ57" i="33"/>
  <c r="DZ55" i="33"/>
  <c r="DZ53" i="33"/>
  <c r="DZ51" i="33"/>
  <c r="DZ49" i="33"/>
  <c r="DO57" i="33"/>
  <c r="DH57" i="33"/>
  <c r="DO55" i="33"/>
  <c r="DO53" i="33"/>
  <c r="DH53" i="33"/>
  <c r="DO51" i="33"/>
  <c r="DH51" i="33"/>
  <c r="DO49" i="33"/>
  <c r="DO58" i="33"/>
  <c r="DH58" i="33"/>
  <c r="DO48" i="33"/>
  <c r="DO52" i="33"/>
  <c r="DH52" i="33"/>
  <c r="DO56" i="33"/>
  <c r="DH56" i="33"/>
  <c r="DO50" i="33"/>
  <c r="DH50" i="33"/>
  <c r="DO54" i="33"/>
  <c r="DH54" i="33"/>
  <c r="DN47" i="33"/>
  <c r="DC47" i="33"/>
  <c r="CV48" i="33"/>
  <c r="CV47" i="33"/>
  <c r="DO34" i="33"/>
  <c r="DZ30" i="33"/>
  <c r="CJ47" i="33"/>
  <c r="DY47" i="33"/>
  <c r="DC27" i="33"/>
  <c r="CV37" i="33"/>
  <c r="CV32" i="33"/>
  <c r="CV29" i="33"/>
  <c r="CV35" i="33"/>
  <c r="CV36" i="33"/>
  <c r="CV34" i="33"/>
  <c r="CV30" i="33"/>
  <c r="DZ36" i="33"/>
  <c r="DO28" i="33"/>
  <c r="DY27" i="33"/>
  <c r="DZ38" i="33"/>
  <c r="DO30" i="33"/>
  <c r="DN27" i="33"/>
  <c r="DZ31" i="33"/>
  <c r="DZ29" i="33"/>
  <c r="DO32" i="33"/>
  <c r="CV11" i="33"/>
  <c r="CV33" i="33"/>
  <c r="CJ27" i="33"/>
  <c r="DZ37" i="33"/>
  <c r="DZ35" i="33"/>
  <c r="DO29" i="33"/>
  <c r="DP38" i="33"/>
  <c r="DP36" i="33"/>
  <c r="DP34" i="33"/>
  <c r="DP32" i="33"/>
  <c r="DP30" i="33"/>
  <c r="DP28" i="33"/>
  <c r="DP33" i="33"/>
  <c r="DP35" i="33"/>
  <c r="DP31" i="33"/>
  <c r="DP29" i="33"/>
  <c r="DP37" i="33"/>
  <c r="CV38" i="33"/>
  <c r="DZ28" i="33"/>
  <c r="DZ33" i="33"/>
  <c r="DO31" i="33"/>
  <c r="DO36" i="33"/>
  <c r="DO33" i="33"/>
  <c r="DO38" i="33"/>
  <c r="DZ32" i="33"/>
  <c r="CV28" i="33"/>
  <c r="DO35" i="33"/>
  <c r="DD27" i="33"/>
  <c r="DZ34" i="33"/>
  <c r="DO37" i="33"/>
  <c r="CV10" i="33"/>
  <c r="CV17" i="33"/>
  <c r="CV16" i="33"/>
  <c r="CV12" i="33"/>
  <c r="CV9" i="33"/>
  <c r="CV14" i="33"/>
  <c r="CV15" i="33"/>
  <c r="DC6" i="33"/>
  <c r="DN6" i="33"/>
  <c r="CV13" i="33"/>
  <c r="DD6" i="33"/>
  <c r="EA1" i="33"/>
  <c r="CJ6" i="33"/>
  <c r="CV8" i="33"/>
  <c r="DY6" i="33"/>
  <c r="EK1" i="33"/>
  <c r="EK52" i="33"/>
  <c r="EK57" i="33"/>
  <c r="EN1" i="33"/>
  <c r="EK37" i="33"/>
  <c r="EK35" i="33"/>
  <c r="EK30" i="33"/>
  <c r="EK13" i="33"/>
  <c r="EK16" i="33"/>
  <c r="EK29" i="33"/>
  <c r="EK51" i="33"/>
  <c r="EK7" i="33"/>
  <c r="EK8" i="33"/>
  <c r="EK48" i="33"/>
  <c r="EK11" i="33"/>
  <c r="EK36" i="33"/>
  <c r="EK34" i="33"/>
  <c r="EK38" i="33"/>
  <c r="EK28" i="33"/>
  <c r="EK50" i="33"/>
  <c r="EK55" i="33"/>
  <c r="EK54" i="33"/>
  <c r="EK15" i="33"/>
  <c r="EK56" i="33"/>
  <c r="EK12" i="33"/>
  <c r="EK33" i="33"/>
  <c r="EK58" i="33"/>
  <c r="EK9" i="33"/>
  <c r="EK19" i="33"/>
  <c r="DH22" i="33"/>
  <c r="DH21" i="33"/>
  <c r="DH18" i="33"/>
  <c r="DH20" i="33"/>
  <c r="EA15" i="33"/>
  <c r="EB19" i="33"/>
  <c r="EB21" i="33"/>
  <c r="EB18" i="33"/>
  <c r="EB20" i="33"/>
  <c r="EB22" i="33"/>
  <c r="EK20" i="33"/>
  <c r="EA21" i="33"/>
  <c r="EK18" i="33"/>
  <c r="EA19" i="33"/>
  <c r="DT19" i="33"/>
  <c r="EA22" i="33"/>
  <c r="EA20" i="33"/>
  <c r="EK22" i="33"/>
  <c r="EA18" i="33"/>
  <c r="DT18" i="33"/>
  <c r="DH7" i="33"/>
  <c r="DH34" i="33"/>
  <c r="DH35" i="33"/>
  <c r="EA11" i="33"/>
  <c r="EA16" i="33"/>
  <c r="EA14" i="33"/>
  <c r="EA12" i="33"/>
  <c r="EA9" i="33"/>
  <c r="EA8" i="33"/>
  <c r="EB12" i="33"/>
  <c r="EB17" i="33"/>
  <c r="EB16" i="33"/>
  <c r="EB9" i="33"/>
  <c r="EB8" i="33"/>
  <c r="EB11" i="33"/>
  <c r="EB15" i="33"/>
  <c r="EB10" i="33"/>
  <c r="EB7" i="33"/>
  <c r="EB14" i="33"/>
  <c r="EB13" i="33"/>
  <c r="EA13" i="33"/>
  <c r="EA7" i="33"/>
  <c r="EA10" i="33"/>
  <c r="EA17" i="33"/>
  <c r="EA58" i="33"/>
  <c r="EA56" i="33"/>
  <c r="DT56" i="33"/>
  <c r="EA54" i="33"/>
  <c r="DT54" i="33"/>
  <c r="EA52" i="33"/>
  <c r="DT52" i="33"/>
  <c r="EA50" i="33"/>
  <c r="DT50" i="33"/>
  <c r="EA48" i="33"/>
  <c r="EA57" i="33"/>
  <c r="DT57" i="33"/>
  <c r="EA55" i="33"/>
  <c r="DT55" i="33"/>
  <c r="EA53" i="33"/>
  <c r="DT53" i="33"/>
  <c r="EA51" i="33"/>
  <c r="DT51" i="33"/>
  <c r="EA49" i="33"/>
  <c r="DT49" i="33"/>
  <c r="EA31" i="33"/>
  <c r="DH49" i="33"/>
  <c r="DP47" i="33"/>
  <c r="DH55" i="33"/>
  <c r="DO47" i="33"/>
  <c r="DH48" i="33"/>
  <c r="DZ47" i="33"/>
  <c r="DH33" i="33"/>
  <c r="DH37" i="33"/>
  <c r="DH30" i="33"/>
  <c r="DH13" i="33"/>
  <c r="DH28" i="33"/>
  <c r="CV27" i="33"/>
  <c r="DH36" i="33"/>
  <c r="DH38" i="33"/>
  <c r="DH31" i="33"/>
  <c r="DH29" i="33"/>
  <c r="DH32" i="33"/>
  <c r="EB37" i="33"/>
  <c r="EB35" i="33"/>
  <c r="EB33" i="33"/>
  <c r="EB31" i="33"/>
  <c r="EB29" i="33"/>
  <c r="EB34" i="33"/>
  <c r="EB38" i="33"/>
  <c r="EB36" i="33"/>
  <c r="EB32" i="33"/>
  <c r="EB30" i="33"/>
  <c r="EB28" i="33"/>
  <c r="EA32" i="33"/>
  <c r="EA37" i="33"/>
  <c r="EA34" i="33"/>
  <c r="DZ27" i="33"/>
  <c r="EA36" i="33"/>
  <c r="DT36" i="33"/>
  <c r="DP27" i="33"/>
  <c r="EA38" i="33"/>
  <c r="DO27" i="33"/>
  <c r="EA29" i="33"/>
  <c r="EA28" i="33"/>
  <c r="EA33" i="33"/>
  <c r="EA30" i="33"/>
  <c r="EA35" i="33"/>
  <c r="DH17" i="33"/>
  <c r="DH11" i="33"/>
  <c r="DH15" i="33"/>
  <c r="DH16" i="33"/>
  <c r="DH14" i="33"/>
  <c r="DH9" i="33"/>
  <c r="DH12" i="33"/>
  <c r="DH10" i="33"/>
  <c r="DH8" i="33"/>
  <c r="DZ6" i="33"/>
  <c r="DO6" i="33"/>
  <c r="CV6" i="33"/>
  <c r="DP6" i="33"/>
  <c r="EN52" i="33"/>
  <c r="EN50" i="33"/>
  <c r="EN54" i="33"/>
  <c r="EN49" i="33"/>
  <c r="EN48" i="33"/>
  <c r="EN57" i="33"/>
  <c r="ER1" i="33"/>
  <c r="EN53" i="33"/>
  <c r="EN58" i="33"/>
  <c r="EN55" i="33"/>
  <c r="EN56" i="33"/>
  <c r="EN51" i="33"/>
  <c r="EK21" i="33"/>
  <c r="EL1" i="33"/>
  <c r="EK31" i="33"/>
  <c r="EK27" i="33"/>
  <c r="EK32" i="33"/>
  <c r="EK14" i="33"/>
  <c r="EK10" i="33"/>
  <c r="EK53" i="33"/>
  <c r="EK49" i="33"/>
  <c r="EK47" i="33"/>
  <c r="EK17" i="33"/>
  <c r="DT22" i="33"/>
  <c r="DT20" i="33"/>
  <c r="DT21" i="33"/>
  <c r="DT7" i="33"/>
  <c r="DT31" i="33"/>
  <c r="EB47" i="33"/>
  <c r="EA47" i="33"/>
  <c r="DT48" i="33"/>
  <c r="DH47" i="33"/>
  <c r="DT58" i="33"/>
  <c r="DT29" i="33"/>
  <c r="DT35" i="33"/>
  <c r="DT30" i="33"/>
  <c r="DT34" i="33"/>
  <c r="DH27" i="33"/>
  <c r="DT38" i="33"/>
  <c r="DT33" i="33"/>
  <c r="DT13" i="33"/>
  <c r="DT32" i="33"/>
  <c r="EB27" i="33"/>
  <c r="DT37" i="33"/>
  <c r="EA27" i="33"/>
  <c r="DT28" i="33"/>
  <c r="DT8" i="33"/>
  <c r="DT14" i="33"/>
  <c r="DT16" i="33"/>
  <c r="DT12" i="33"/>
  <c r="DT9" i="33"/>
  <c r="DT15" i="33"/>
  <c r="DT11" i="33"/>
  <c r="DT10" i="33"/>
  <c r="EB6" i="33"/>
  <c r="EA6" i="33"/>
  <c r="DH6" i="33"/>
  <c r="DT17" i="33"/>
  <c r="EK6" i="33"/>
  <c r="EW1" i="33"/>
  <c r="EW16" i="33"/>
  <c r="EW50" i="33"/>
  <c r="EW28" i="33"/>
  <c r="EW37" i="33"/>
  <c r="EZ1" i="33"/>
  <c r="EW14" i="33"/>
  <c r="EW57" i="33"/>
  <c r="EW35" i="33"/>
  <c r="EW32" i="33"/>
  <c r="EW38" i="33"/>
  <c r="EW36" i="33"/>
  <c r="EW56" i="33"/>
  <c r="EW51" i="33"/>
  <c r="EW58" i="33"/>
  <c r="EW54" i="33"/>
  <c r="EW49" i="33"/>
  <c r="EW31" i="33"/>
  <c r="EL7" i="33"/>
  <c r="EL17" i="33"/>
  <c r="EL56" i="33"/>
  <c r="EL32" i="33"/>
  <c r="EL31" i="33"/>
  <c r="EL37" i="33"/>
  <c r="EL38" i="33"/>
  <c r="EM1" i="33"/>
  <c r="EL12" i="33"/>
  <c r="EL15" i="33"/>
  <c r="EL54" i="33"/>
  <c r="EL34" i="33"/>
  <c r="EL14" i="33"/>
  <c r="EL57" i="33"/>
  <c r="EL52" i="33"/>
  <c r="EL19" i="33"/>
  <c r="EL8" i="33"/>
  <c r="EL10" i="33"/>
  <c r="EL55" i="33"/>
  <c r="EL50" i="33"/>
  <c r="EL33" i="33"/>
  <c r="EL21" i="33"/>
  <c r="EL11" i="33"/>
  <c r="EL53" i="33"/>
  <c r="EL48" i="33"/>
  <c r="EL47" i="33"/>
  <c r="EL29" i="33"/>
  <c r="EL35" i="33"/>
  <c r="EL30" i="33"/>
  <c r="EL13" i="33"/>
  <c r="EL49" i="33"/>
  <c r="EL18" i="33"/>
  <c r="EL51" i="33"/>
  <c r="EL28" i="33"/>
  <c r="EL20" i="33"/>
  <c r="EL22" i="33"/>
  <c r="EL9" i="33"/>
  <c r="EL16" i="33"/>
  <c r="EL58" i="33"/>
  <c r="EL36" i="33"/>
  <c r="DT47" i="33"/>
  <c r="EN47" i="33"/>
  <c r="DT27" i="33"/>
  <c r="DT6" i="33"/>
  <c r="EL27" i="33"/>
  <c r="EL6" i="33"/>
  <c r="EM19" i="33"/>
  <c r="EN21" i="33"/>
  <c r="EN8" i="33"/>
  <c r="EN7" i="33"/>
  <c r="EM55" i="33"/>
  <c r="EF55" i="33"/>
  <c r="EM50" i="33"/>
  <c r="EF50" i="33"/>
  <c r="EN32" i="33"/>
  <c r="EM32" i="33"/>
  <c r="EM36" i="33"/>
  <c r="EF36" i="33"/>
  <c r="EN22" i="33"/>
  <c r="EM8" i="33"/>
  <c r="EF8" i="33"/>
  <c r="EN14" i="33"/>
  <c r="EM53" i="33"/>
  <c r="EF53" i="33"/>
  <c r="EM48" i="33"/>
  <c r="EN30" i="33"/>
  <c r="EM28" i="33"/>
  <c r="EN20" i="33"/>
  <c r="EM10" i="33"/>
  <c r="EF10" i="33"/>
  <c r="EN16" i="33"/>
  <c r="EM15" i="33"/>
  <c r="EF15" i="33"/>
  <c r="EM51" i="33"/>
  <c r="EF51" i="33"/>
  <c r="EM35" i="33"/>
  <c r="EF35" i="33"/>
  <c r="EN28" i="33"/>
  <c r="EM33" i="33"/>
  <c r="EN18" i="33"/>
  <c r="EM17" i="33"/>
  <c r="EM11" i="33"/>
  <c r="EF11" i="33"/>
  <c r="EN15" i="33"/>
  <c r="EM12" i="33"/>
  <c r="EF12" i="33"/>
  <c r="EM49" i="33"/>
  <c r="EF49" i="33"/>
  <c r="EM37" i="33"/>
  <c r="EF37" i="33"/>
  <c r="EN37" i="33"/>
  <c r="EM29" i="33"/>
  <c r="EF29" i="33"/>
  <c r="EM38" i="33"/>
  <c r="EN17" i="33"/>
  <c r="EM58" i="33"/>
  <c r="EF58" i="33"/>
  <c r="EN35" i="33"/>
  <c r="EM7" i="33"/>
  <c r="EN10" i="33"/>
  <c r="EN38" i="33"/>
  <c r="EM30" i="33"/>
  <c r="EF30" i="33"/>
  <c r="EM18" i="33"/>
  <c r="EF18" i="33"/>
  <c r="EM52" i="33"/>
  <c r="EF52" i="33"/>
  <c r="EM31" i="33"/>
  <c r="EN11" i="33"/>
  <c r="EM57" i="33"/>
  <c r="EF57" i="33"/>
  <c r="EN36" i="33"/>
  <c r="EM54" i="33"/>
  <c r="EF54" i="33"/>
  <c r="EN33" i="33"/>
  <c r="EM21" i="33"/>
  <c r="EF21" i="33"/>
  <c r="EN31" i="33"/>
  <c r="EM13" i="33"/>
  <c r="EM20" i="33"/>
  <c r="EF20" i="33"/>
  <c r="EM22" i="33"/>
  <c r="EF22" i="33"/>
  <c r="EM9" i="33"/>
  <c r="EN13" i="33"/>
  <c r="EM56" i="33"/>
  <c r="EF56" i="33"/>
  <c r="EN34" i="33"/>
  <c r="EM34" i="33"/>
  <c r="EN9" i="33"/>
  <c r="EN29" i="33"/>
  <c r="EM16" i="33"/>
  <c r="EF16" i="33"/>
  <c r="EM14" i="33"/>
  <c r="EF14" i="33"/>
  <c r="EN19" i="33"/>
  <c r="EF19" i="33"/>
  <c r="EN12" i="33"/>
  <c r="FD1" i="33"/>
  <c r="EZ57" i="33"/>
  <c r="EZ52" i="33"/>
  <c r="EZ50" i="33"/>
  <c r="EZ55" i="33"/>
  <c r="EZ58" i="33"/>
  <c r="EZ54" i="33"/>
  <c r="EZ48" i="33"/>
  <c r="EZ49" i="33"/>
  <c r="EZ51" i="33"/>
  <c r="EZ56" i="33"/>
  <c r="EZ53" i="33"/>
  <c r="EW19" i="33"/>
  <c r="EX1" i="33"/>
  <c r="EW15" i="33"/>
  <c r="EW22" i="33"/>
  <c r="EW18" i="33"/>
  <c r="EW7" i="33"/>
  <c r="EW20" i="33"/>
  <c r="EX21" i="33"/>
  <c r="EW21" i="33"/>
  <c r="EX18" i="33"/>
  <c r="EX16" i="33"/>
  <c r="EX9" i="33"/>
  <c r="EX34" i="33"/>
  <c r="EW17" i="33"/>
  <c r="EW10" i="33"/>
  <c r="EX17" i="33"/>
  <c r="EX15" i="33"/>
  <c r="EX28" i="33"/>
  <c r="EW13" i="33"/>
  <c r="EW11" i="33"/>
  <c r="EW12" i="33"/>
  <c r="EW34" i="33"/>
  <c r="EW48" i="33"/>
  <c r="EW47" i="33"/>
  <c r="EW29" i="33"/>
  <c r="EF28" i="33"/>
  <c r="EW33" i="33"/>
  <c r="EW55" i="33"/>
  <c r="EW9" i="33"/>
  <c r="EW52" i="33"/>
  <c r="EW53" i="33"/>
  <c r="EW8" i="33"/>
  <c r="EW30" i="33"/>
  <c r="EZ47" i="33"/>
  <c r="EF33" i="33"/>
  <c r="EM27" i="33"/>
  <c r="EF32" i="33"/>
  <c r="EW6" i="33"/>
  <c r="EX50" i="33"/>
  <c r="EX48" i="33"/>
  <c r="EX57" i="33"/>
  <c r="EY1" i="33"/>
  <c r="EX55" i="33"/>
  <c r="EX58" i="33"/>
  <c r="EX53" i="33"/>
  <c r="EX49" i="33"/>
  <c r="EX54" i="33"/>
  <c r="EX56" i="33"/>
  <c r="EX52" i="33"/>
  <c r="EX51" i="33"/>
  <c r="EY20" i="33"/>
  <c r="EY9" i="33"/>
  <c r="EY10" i="33"/>
  <c r="EY18" i="33"/>
  <c r="EY11" i="33"/>
  <c r="EY34" i="33"/>
  <c r="EY29" i="33"/>
  <c r="EY16" i="33"/>
  <c r="EY14" i="33"/>
  <c r="EY32" i="33"/>
  <c r="EY28" i="33"/>
  <c r="EY35" i="33"/>
  <c r="EY7" i="33"/>
  <c r="EY37" i="33"/>
  <c r="EY12" i="33"/>
  <c r="EY15" i="33"/>
  <c r="EY13" i="33"/>
  <c r="EY31" i="33"/>
  <c r="EY33" i="33"/>
  <c r="EY21" i="33"/>
  <c r="EY17" i="33"/>
  <c r="EY30" i="33"/>
  <c r="EY19" i="33"/>
  <c r="EY8" i="33"/>
  <c r="EY38" i="33"/>
  <c r="EY36" i="33"/>
  <c r="EF9" i="33"/>
  <c r="EN27" i="33"/>
  <c r="EX8" i="33"/>
  <c r="EX13" i="33"/>
  <c r="EX30" i="33"/>
  <c r="EX36" i="33"/>
  <c r="EF7" i="33"/>
  <c r="EM6" i="33"/>
  <c r="EF48" i="33"/>
  <c r="EF47" i="33"/>
  <c r="EM47" i="33"/>
  <c r="EW27" i="33"/>
  <c r="EX35" i="33"/>
  <c r="EX22" i="33"/>
  <c r="EX29" i="33"/>
  <c r="EX27" i="33"/>
  <c r="EX7" i="33"/>
  <c r="EX38" i="33"/>
  <c r="EX12" i="33"/>
  <c r="EX20" i="33"/>
  <c r="EX32" i="33"/>
  <c r="EX14" i="33"/>
  <c r="EF13" i="33"/>
  <c r="EF31" i="33"/>
  <c r="EF27" i="33"/>
  <c r="EN6" i="33"/>
  <c r="EX31" i="33"/>
  <c r="EX11" i="33"/>
  <c r="EF34" i="33"/>
  <c r="EX37" i="33"/>
  <c r="EX33" i="33"/>
  <c r="EX10" i="33"/>
  <c r="EX19" i="33"/>
  <c r="FI53" i="33"/>
  <c r="FI1" i="33"/>
  <c r="FI52" i="33"/>
  <c r="FL1" i="33"/>
  <c r="FI34" i="33"/>
  <c r="FI11" i="33"/>
  <c r="FI17" i="33"/>
  <c r="FI20" i="33"/>
  <c r="FI9" i="33"/>
  <c r="FI19" i="33"/>
  <c r="FI31" i="33"/>
  <c r="FI32" i="33"/>
  <c r="FI28" i="33"/>
  <c r="FI50" i="33"/>
  <c r="FI10" i="33"/>
  <c r="FI14" i="33"/>
  <c r="FI7" i="33"/>
  <c r="FI55" i="33"/>
  <c r="FI22" i="33"/>
  <c r="FI18" i="33"/>
  <c r="FI35" i="33"/>
  <c r="FI57" i="33"/>
  <c r="FI56" i="33"/>
  <c r="FI49" i="33"/>
  <c r="FI38" i="33"/>
  <c r="FI29" i="33"/>
  <c r="FI36" i="33"/>
  <c r="FI37" i="33"/>
  <c r="FI13" i="33"/>
  <c r="FI54" i="33"/>
  <c r="FI58" i="33"/>
  <c r="FI30" i="33"/>
  <c r="FI33" i="33"/>
  <c r="FI12" i="33"/>
  <c r="FI16" i="33"/>
  <c r="FI51" i="33"/>
  <c r="EF38" i="33"/>
  <c r="EF17" i="33"/>
  <c r="EY6" i="33"/>
  <c r="FI48" i="33"/>
  <c r="FI8" i="33"/>
  <c r="FI15" i="33"/>
  <c r="FL53" i="33"/>
  <c r="FL48" i="33"/>
  <c r="FL56" i="33"/>
  <c r="FL49" i="33"/>
  <c r="FL51" i="33"/>
  <c r="FL52" i="33"/>
  <c r="FP1" i="33"/>
  <c r="FL58" i="33"/>
  <c r="FL55" i="33"/>
  <c r="FL54" i="33"/>
  <c r="FL50" i="33"/>
  <c r="FL57" i="33"/>
  <c r="FI21" i="33"/>
  <c r="FJ1" i="33"/>
  <c r="FJ10" i="33"/>
  <c r="FJ29" i="33"/>
  <c r="FJ33" i="33"/>
  <c r="FJ20" i="33"/>
  <c r="FJ12" i="33"/>
  <c r="FJ16" i="33"/>
  <c r="FJ30" i="33"/>
  <c r="FJ32" i="33"/>
  <c r="FJ13" i="33"/>
  <c r="FJ8" i="33"/>
  <c r="FJ37" i="33"/>
  <c r="FJ38" i="33"/>
  <c r="FJ9" i="33"/>
  <c r="FJ14" i="33"/>
  <c r="FJ7" i="33"/>
  <c r="FJ28" i="33"/>
  <c r="FJ11" i="33"/>
  <c r="FJ18" i="33"/>
  <c r="FJ36" i="33"/>
  <c r="FJ17" i="33"/>
  <c r="FJ34" i="33"/>
  <c r="FJ31" i="33"/>
  <c r="FJ15" i="33"/>
  <c r="FJ19" i="33"/>
  <c r="FJ22" i="33"/>
  <c r="FJ35" i="33"/>
  <c r="EY27" i="33"/>
  <c r="FI6" i="33"/>
  <c r="ER31" i="33"/>
  <c r="EX6" i="33"/>
  <c r="EF6" i="33"/>
  <c r="EY22" i="33"/>
  <c r="EZ14" i="33"/>
  <c r="EY54" i="33"/>
  <c r="ER54" i="33"/>
  <c r="EY49" i="33"/>
  <c r="ER49" i="33"/>
  <c r="EZ35" i="33"/>
  <c r="EZ30" i="33"/>
  <c r="ER30" i="33"/>
  <c r="EZ11" i="33"/>
  <c r="ER11" i="33"/>
  <c r="EY52" i="33"/>
  <c r="ER52" i="33"/>
  <c r="EZ33" i="33"/>
  <c r="ER33" i="33"/>
  <c r="EZ28" i="33"/>
  <c r="EZ22" i="33"/>
  <c r="ER22" i="33"/>
  <c r="EZ13" i="33"/>
  <c r="EY48" i="33"/>
  <c r="EZ29" i="33"/>
  <c r="ER29" i="33"/>
  <c r="EZ9" i="33"/>
  <c r="ER9" i="33"/>
  <c r="EY51" i="33"/>
  <c r="ER51" i="33"/>
  <c r="EZ32" i="33"/>
  <c r="ER32" i="33"/>
  <c r="EZ19" i="33"/>
  <c r="ER19" i="33"/>
  <c r="EZ7" i="33"/>
  <c r="EY57" i="33"/>
  <c r="ER57" i="33"/>
  <c r="EZ38" i="33"/>
  <c r="ER38" i="33"/>
  <c r="EZ8" i="33"/>
  <c r="ER8" i="33"/>
  <c r="EY50" i="33"/>
  <c r="ER50" i="33"/>
  <c r="EZ31" i="33"/>
  <c r="EZ21" i="33"/>
  <c r="ER21" i="33"/>
  <c r="EZ12" i="33"/>
  <c r="ER12" i="33"/>
  <c r="EZ16" i="33"/>
  <c r="ER16" i="33"/>
  <c r="EY55" i="33"/>
  <c r="ER55" i="33"/>
  <c r="EZ18" i="33"/>
  <c r="ER18" i="33"/>
  <c r="EZ15" i="33"/>
  <c r="ER15" i="33"/>
  <c r="EZ10" i="33"/>
  <c r="ER10" i="33"/>
  <c r="EY58" i="33"/>
  <c r="ER58" i="33"/>
  <c r="EY53" i="33"/>
  <c r="ER53" i="33"/>
  <c r="EZ34" i="33"/>
  <c r="ER34" i="33"/>
  <c r="EZ20" i="33"/>
  <c r="ER20" i="33"/>
  <c r="EZ17" i="33"/>
  <c r="ER17" i="33"/>
  <c r="EY56" i="33"/>
  <c r="ER56" i="33"/>
  <c r="EZ37" i="33"/>
  <c r="ER37" i="33"/>
  <c r="EZ36" i="33"/>
  <c r="ER36" i="33"/>
  <c r="FI27" i="33"/>
  <c r="ER14" i="33"/>
  <c r="ER35" i="33"/>
  <c r="ER13" i="33"/>
  <c r="EX47" i="33"/>
  <c r="ER48" i="33"/>
  <c r="ER47" i="33"/>
  <c r="EZ6" i="33"/>
  <c r="FJ27" i="33"/>
  <c r="FJ21" i="33"/>
  <c r="FJ54" i="33"/>
  <c r="FJ56" i="33"/>
  <c r="FK29" i="33"/>
  <c r="FK30" i="33"/>
  <c r="FJ55" i="33"/>
  <c r="FK22" i="33"/>
  <c r="FK10" i="33"/>
  <c r="FK34" i="33"/>
  <c r="FJ49" i="33"/>
  <c r="FK1" i="33"/>
  <c r="FK14" i="33"/>
  <c r="FK15" i="33"/>
  <c r="FK38" i="33"/>
  <c r="FJ50" i="33"/>
  <c r="FK19" i="33"/>
  <c r="FK13" i="33"/>
  <c r="FJ48" i="33"/>
  <c r="FK12" i="33"/>
  <c r="FK16" i="33"/>
  <c r="FK11" i="33"/>
  <c r="FK32" i="33"/>
  <c r="FK37" i="33"/>
  <c r="FJ57" i="33"/>
  <c r="FJ53" i="33"/>
  <c r="FK36" i="33"/>
  <c r="FK35" i="33"/>
  <c r="FK33" i="33"/>
  <c r="FK28" i="33"/>
  <c r="FK27" i="33"/>
  <c r="FK18" i="33"/>
  <c r="FK17" i="33"/>
  <c r="FJ52" i="33"/>
  <c r="FK7" i="33"/>
  <c r="FK31" i="33"/>
  <c r="FJ58" i="33"/>
  <c r="FJ51" i="33"/>
  <c r="FK21" i="33"/>
  <c r="FK8" i="33"/>
  <c r="FU1" i="33"/>
  <c r="FU10" i="33"/>
  <c r="FU36" i="33"/>
  <c r="FU13" i="33"/>
  <c r="FU38" i="33"/>
  <c r="FU35" i="33"/>
  <c r="FU11" i="33"/>
  <c r="FU32" i="33"/>
  <c r="FX1" i="33"/>
  <c r="FU55" i="33"/>
  <c r="FU34" i="33"/>
  <c r="FU37" i="33"/>
  <c r="FU31" i="33"/>
  <c r="FU7" i="33"/>
  <c r="FU19" i="33"/>
  <c r="FU22" i="33"/>
  <c r="FJ6" i="33"/>
  <c r="FI47" i="33"/>
  <c r="EY47" i="33"/>
  <c r="ER7" i="33"/>
  <c r="ER6" i="33"/>
  <c r="FL47" i="33"/>
  <c r="EZ27" i="33"/>
  <c r="ER28" i="33"/>
  <c r="ER27" i="33"/>
  <c r="AK4" i="34"/>
  <c r="FU21" i="33"/>
  <c r="FU9" i="33"/>
  <c r="FU56" i="33"/>
  <c r="FU58" i="33"/>
  <c r="FU14" i="33"/>
  <c r="FU15" i="33"/>
  <c r="FU28" i="33"/>
  <c r="FX58" i="33"/>
  <c r="FX49" i="33"/>
  <c r="FX57" i="33"/>
  <c r="FX54" i="33"/>
  <c r="GB1" i="33"/>
  <c r="FX51" i="33"/>
  <c r="FX52" i="33"/>
  <c r="FX50" i="33"/>
  <c r="FX53" i="33"/>
  <c r="FX56" i="33"/>
  <c r="FX48" i="33"/>
  <c r="FX55" i="33"/>
  <c r="FU16" i="33"/>
  <c r="FU57" i="33"/>
  <c r="FK20" i="33"/>
  <c r="FL17" i="33"/>
  <c r="FD17" i="33"/>
  <c r="FL12" i="33"/>
  <c r="FD12" i="33"/>
  <c r="FK57" i="33"/>
  <c r="FD57" i="33"/>
  <c r="FK52" i="33"/>
  <c r="FL35" i="33"/>
  <c r="FD35" i="33"/>
  <c r="FL34" i="33"/>
  <c r="FD34" i="33"/>
  <c r="FL15" i="33"/>
  <c r="FD15" i="33"/>
  <c r="FL10" i="33"/>
  <c r="FD10" i="33"/>
  <c r="FK55" i="33"/>
  <c r="FD55" i="33"/>
  <c r="FK50" i="33"/>
  <c r="FD50" i="33"/>
  <c r="FL31" i="33"/>
  <c r="FD31" i="33"/>
  <c r="FL13" i="33"/>
  <c r="FL8" i="33"/>
  <c r="FD8" i="33"/>
  <c r="FK53" i="33"/>
  <c r="FD53" i="33"/>
  <c r="FK48" i="33"/>
  <c r="FL36" i="33"/>
  <c r="FD36" i="33"/>
  <c r="FL21" i="33"/>
  <c r="FD21" i="33"/>
  <c r="FL14" i="33"/>
  <c r="FD14" i="33"/>
  <c r="FK54" i="33"/>
  <c r="FL18" i="33"/>
  <c r="FD18" i="33"/>
  <c r="FL11" i="33"/>
  <c r="FD11" i="33"/>
  <c r="FK51" i="33"/>
  <c r="FD51" i="33"/>
  <c r="FL32" i="33"/>
  <c r="FD32" i="33"/>
  <c r="FL20" i="33"/>
  <c r="FL9" i="33"/>
  <c r="FK49" i="33"/>
  <c r="FL28" i="33"/>
  <c r="FD28" i="33"/>
  <c r="FL22" i="33"/>
  <c r="FD22" i="33"/>
  <c r="FL7" i="33"/>
  <c r="FK58" i="33"/>
  <c r="FD58" i="33"/>
  <c r="FL38" i="33"/>
  <c r="FD38" i="33"/>
  <c r="FL37" i="33"/>
  <c r="FD37" i="33"/>
  <c r="FL19" i="33"/>
  <c r="FD19" i="33"/>
  <c r="FL16" i="33"/>
  <c r="FD16" i="33"/>
  <c r="FK56" i="33"/>
  <c r="FL33" i="33"/>
  <c r="FD33" i="33"/>
  <c r="FL30" i="33"/>
  <c r="FD30" i="33"/>
  <c r="FL29" i="33"/>
  <c r="FD29" i="33"/>
  <c r="FK9" i="33"/>
  <c r="FD9" i="33"/>
  <c r="FU8" i="33"/>
  <c r="FU49" i="33"/>
  <c r="FU17" i="33"/>
  <c r="FU50" i="33"/>
  <c r="FU29" i="33"/>
  <c r="FU18" i="33"/>
  <c r="FU52" i="33"/>
  <c r="FU30" i="33"/>
  <c r="FU33" i="33"/>
  <c r="FJ47" i="33"/>
  <c r="FD49" i="33"/>
  <c r="FD56" i="33"/>
  <c r="FK6" i="33"/>
  <c r="FD13" i="33"/>
  <c r="FD54" i="33"/>
  <c r="FU20" i="33"/>
  <c r="FV1" i="33"/>
  <c r="FV15" i="33"/>
  <c r="FV13" i="33"/>
  <c r="FV28" i="33"/>
  <c r="FV29" i="33"/>
  <c r="FV38" i="33"/>
  <c r="FV19" i="33"/>
  <c r="FV21" i="33"/>
  <c r="FV18" i="33"/>
  <c r="FV10" i="33"/>
  <c r="FV36" i="33"/>
  <c r="FV7" i="33"/>
  <c r="FV37" i="33"/>
  <c r="FD7" i="33"/>
  <c r="FU12" i="33"/>
  <c r="FU54" i="33"/>
  <c r="FU51" i="33"/>
  <c r="FU53" i="33"/>
  <c r="FU48" i="33"/>
  <c r="FD52" i="33"/>
  <c r="AI4" i="34"/>
  <c r="AJ4" i="34"/>
  <c r="FD27" i="33"/>
  <c r="FV20" i="33"/>
  <c r="FV8" i="33"/>
  <c r="FV30" i="33"/>
  <c r="FV27" i="33"/>
  <c r="FD6" i="33"/>
  <c r="FV11" i="33"/>
  <c r="FV14" i="33"/>
  <c r="FV33" i="33"/>
  <c r="FD20" i="33"/>
  <c r="FU27" i="33"/>
  <c r="FK47" i="33"/>
  <c r="FD48" i="33"/>
  <c r="FD47" i="33"/>
  <c r="FU47" i="33"/>
  <c r="FV17" i="33"/>
  <c r="FV34" i="33"/>
  <c r="FV32" i="33"/>
  <c r="FL6" i="33"/>
  <c r="GG1" i="33"/>
  <c r="GG48" i="33"/>
  <c r="GG14" i="33"/>
  <c r="GG53" i="33"/>
  <c r="GG51" i="33"/>
  <c r="GG36" i="33"/>
  <c r="GG8" i="33"/>
  <c r="GG7" i="33"/>
  <c r="GG50" i="33"/>
  <c r="GJ1" i="33"/>
  <c r="GG58" i="33"/>
  <c r="GG13" i="33"/>
  <c r="GG56" i="33"/>
  <c r="GG33" i="33"/>
  <c r="GG11" i="33"/>
  <c r="GG54" i="33"/>
  <c r="GG37" i="33"/>
  <c r="GG16" i="33"/>
  <c r="GG21" i="33"/>
  <c r="GG22" i="33"/>
  <c r="GG18" i="33"/>
  <c r="GG19" i="33"/>
  <c r="FV48" i="33"/>
  <c r="FW1" i="33"/>
  <c r="FW16" i="33"/>
  <c r="FV57" i="33"/>
  <c r="FV55" i="33"/>
  <c r="FV50" i="33"/>
  <c r="FV58" i="33"/>
  <c r="FV53" i="33"/>
  <c r="FV51" i="33"/>
  <c r="FV56" i="33"/>
  <c r="FV54" i="33"/>
  <c r="FV49" i="33"/>
  <c r="FV52" i="33"/>
  <c r="FW34" i="33"/>
  <c r="FW18" i="33"/>
  <c r="FW36" i="33"/>
  <c r="FW20" i="33"/>
  <c r="FW11" i="33"/>
  <c r="FW32" i="33"/>
  <c r="FU6" i="33"/>
  <c r="FV31" i="33"/>
  <c r="FV35" i="33"/>
  <c r="FV9" i="33"/>
  <c r="FV16" i="33"/>
  <c r="FV12" i="33"/>
  <c r="FV22" i="33"/>
  <c r="FL27" i="33"/>
  <c r="FX47" i="33"/>
  <c r="AH4" i="34"/>
  <c r="FW15" i="33"/>
  <c r="FW13" i="33"/>
  <c r="FW38" i="33"/>
  <c r="FV6" i="33"/>
  <c r="FW8" i="33"/>
  <c r="FP8" i="33"/>
  <c r="FW9" i="33"/>
  <c r="FP9" i="33"/>
  <c r="FW30" i="33"/>
  <c r="FW7" i="33"/>
  <c r="GG12" i="33"/>
  <c r="GG35" i="33"/>
  <c r="GG38" i="33"/>
  <c r="GG49" i="33"/>
  <c r="GG47" i="33"/>
  <c r="GG20" i="33"/>
  <c r="GH1" i="33"/>
  <c r="GH18" i="33"/>
  <c r="GH10" i="33"/>
  <c r="GH28" i="33"/>
  <c r="GH35" i="33"/>
  <c r="GH20" i="33"/>
  <c r="GH16" i="33"/>
  <c r="GH8" i="33"/>
  <c r="GH15" i="33"/>
  <c r="GH38" i="33"/>
  <c r="GH11" i="33"/>
  <c r="GH22" i="33"/>
  <c r="GH13" i="33"/>
  <c r="GH21" i="33"/>
  <c r="GH9" i="33"/>
  <c r="GH17" i="33"/>
  <c r="GH34" i="33"/>
  <c r="GH37" i="33"/>
  <c r="GH31" i="33"/>
  <c r="GH33" i="33"/>
  <c r="GH30" i="33"/>
  <c r="GH7" i="33"/>
  <c r="GH14" i="33"/>
  <c r="GH36" i="33"/>
  <c r="GH29" i="33"/>
  <c r="GH19" i="33"/>
  <c r="GH12" i="33"/>
  <c r="GH32" i="33"/>
  <c r="FW22" i="33"/>
  <c r="FX18" i="33"/>
  <c r="FP18" i="33"/>
  <c r="FX11" i="33"/>
  <c r="FP11" i="33"/>
  <c r="FW56" i="33"/>
  <c r="FP56" i="33"/>
  <c r="FW51" i="33"/>
  <c r="FP51" i="33"/>
  <c r="FX32" i="33"/>
  <c r="FP32" i="33"/>
  <c r="FX20" i="33"/>
  <c r="FP20" i="33"/>
  <c r="FX9" i="33"/>
  <c r="FW54" i="33"/>
  <c r="FP54" i="33"/>
  <c r="FW49" i="33"/>
  <c r="FP49" i="33"/>
  <c r="FX28" i="33"/>
  <c r="FX22" i="33"/>
  <c r="FX7" i="33"/>
  <c r="FW52" i="33"/>
  <c r="FP52" i="33"/>
  <c r="FX38" i="33"/>
  <c r="FX37" i="33"/>
  <c r="FX21" i="33"/>
  <c r="FX14" i="33"/>
  <c r="FX13" i="33"/>
  <c r="FW48" i="33"/>
  <c r="FX30" i="33"/>
  <c r="FX29" i="33"/>
  <c r="FX12" i="33"/>
  <c r="FX15" i="33"/>
  <c r="FW57" i="33"/>
  <c r="FP57" i="33"/>
  <c r="FX35" i="33"/>
  <c r="FX10" i="33"/>
  <c r="FW55" i="33"/>
  <c r="FP55" i="33"/>
  <c r="FX31" i="33"/>
  <c r="FX8" i="33"/>
  <c r="FW58" i="33"/>
  <c r="FP58" i="33"/>
  <c r="FW53" i="33"/>
  <c r="FP53" i="33"/>
  <c r="FX36" i="33"/>
  <c r="FP36" i="33"/>
  <c r="FX19" i="33"/>
  <c r="FX16" i="33"/>
  <c r="FP16" i="33"/>
  <c r="FX17" i="33"/>
  <c r="FW50" i="33"/>
  <c r="FP50" i="33"/>
  <c r="FX34" i="33"/>
  <c r="FP34" i="33"/>
  <c r="FX33" i="33"/>
  <c r="FV47" i="33"/>
  <c r="GG55" i="33"/>
  <c r="GG10" i="33"/>
  <c r="FP48" i="33"/>
  <c r="GG30" i="33"/>
  <c r="FW12" i="33"/>
  <c r="FP12" i="33"/>
  <c r="FW33" i="33"/>
  <c r="FP33" i="33"/>
  <c r="FW29" i="33"/>
  <c r="FP29" i="33"/>
  <c r="FW10" i="33"/>
  <c r="FP10" i="33"/>
  <c r="FW35" i="33"/>
  <c r="FP35" i="33"/>
  <c r="FW28" i="33"/>
  <c r="FW17" i="33"/>
  <c r="FP17" i="33"/>
  <c r="GG15" i="33"/>
  <c r="GG57" i="33"/>
  <c r="GG34" i="33"/>
  <c r="GG32" i="33"/>
  <c r="GG52" i="33"/>
  <c r="GJ49" i="33"/>
  <c r="GJ56" i="33"/>
  <c r="GJ57" i="33"/>
  <c r="GJ53" i="33"/>
  <c r="GJ51" i="33"/>
  <c r="GJ58" i="33"/>
  <c r="GJ54" i="33"/>
  <c r="GN1" i="33"/>
  <c r="GJ48" i="33"/>
  <c r="GJ47" i="33"/>
  <c r="GJ50" i="33"/>
  <c r="GJ52" i="33"/>
  <c r="GJ55" i="33"/>
  <c r="FW21" i="33"/>
  <c r="FP21" i="33"/>
  <c r="FW14" i="33"/>
  <c r="FP14" i="33"/>
  <c r="FW37" i="33"/>
  <c r="FP37" i="33"/>
  <c r="FW31" i="33"/>
  <c r="FP31" i="33"/>
  <c r="FW19" i="33"/>
  <c r="FP19" i="33"/>
  <c r="GG17" i="33"/>
  <c r="GG9" i="33"/>
  <c r="GG6" i="33"/>
  <c r="GG31" i="33"/>
  <c r="GG29" i="33"/>
  <c r="GG28" i="33"/>
  <c r="AG4" i="34"/>
  <c r="FW27" i="33"/>
  <c r="FP28" i="33"/>
  <c r="FP27" i="33"/>
  <c r="FP38" i="33"/>
  <c r="GS1" i="33"/>
  <c r="GS22" i="33"/>
  <c r="GS19" i="33"/>
  <c r="GS21" i="33"/>
  <c r="GS18" i="33"/>
  <c r="GV1" i="33"/>
  <c r="GS11" i="33"/>
  <c r="GS35" i="33"/>
  <c r="GS55" i="33"/>
  <c r="GS56" i="33"/>
  <c r="GS52" i="33"/>
  <c r="GS9" i="33"/>
  <c r="GS49" i="33"/>
  <c r="GS31" i="33"/>
  <c r="GS12" i="33"/>
  <c r="GS17" i="33"/>
  <c r="GS13" i="33"/>
  <c r="GS14" i="33"/>
  <c r="GS37" i="33"/>
  <c r="GS30" i="33"/>
  <c r="GS7" i="33"/>
  <c r="GS51" i="33"/>
  <c r="GS36" i="33"/>
  <c r="GS48" i="33"/>
  <c r="GS16" i="33"/>
  <c r="GS38" i="33"/>
  <c r="GS10" i="33"/>
  <c r="GS8" i="33"/>
  <c r="GS54" i="33"/>
  <c r="GS50" i="33"/>
  <c r="GH6" i="33"/>
  <c r="FP13" i="33"/>
  <c r="GG27" i="33"/>
  <c r="FP15" i="33"/>
  <c r="GH27" i="33"/>
  <c r="FW6" i="33"/>
  <c r="FP7" i="33"/>
  <c r="FP6" i="33"/>
  <c r="FP30" i="33"/>
  <c r="FX6" i="33"/>
  <c r="FP47" i="33"/>
  <c r="FW47" i="33"/>
  <c r="FP22" i="33"/>
  <c r="GH58" i="33"/>
  <c r="GH56" i="33"/>
  <c r="GH49" i="33"/>
  <c r="GH54" i="33"/>
  <c r="GH55" i="33"/>
  <c r="GH50" i="33"/>
  <c r="GH53" i="33"/>
  <c r="GH48" i="33"/>
  <c r="GH51" i="33"/>
  <c r="GH57" i="33"/>
  <c r="GH52" i="33"/>
  <c r="GI1" i="33"/>
  <c r="GI15" i="33"/>
  <c r="GI18" i="33"/>
  <c r="GI17" i="33"/>
  <c r="GI12" i="33"/>
  <c r="GI11" i="33"/>
  <c r="GI30" i="33"/>
  <c r="GI29" i="33"/>
  <c r="GI32" i="33"/>
  <c r="GI38" i="33"/>
  <c r="GI10" i="33"/>
  <c r="GI22" i="33"/>
  <c r="GI37" i="33"/>
  <c r="GI34" i="33"/>
  <c r="GI16" i="33"/>
  <c r="GI33" i="33"/>
  <c r="FX27" i="33"/>
  <c r="CE6" i="33"/>
  <c r="GV53" i="33"/>
  <c r="GZ1" i="33"/>
  <c r="GV58" i="33"/>
  <c r="GV50" i="33"/>
  <c r="GV52" i="33"/>
  <c r="GV51" i="33"/>
  <c r="GV56" i="33"/>
  <c r="GV48" i="33"/>
  <c r="GV49" i="33"/>
  <c r="GV57" i="33"/>
  <c r="GV55" i="33"/>
  <c r="GV54" i="33"/>
  <c r="GJ32" i="33"/>
  <c r="GB32" i="33"/>
  <c r="GJ9" i="33"/>
  <c r="GI55" i="33"/>
  <c r="GB55" i="33"/>
  <c r="GI50" i="33"/>
  <c r="GB50" i="33"/>
  <c r="GJ31" i="33"/>
  <c r="GJ11" i="33"/>
  <c r="GB11" i="33"/>
  <c r="GI57" i="33"/>
  <c r="GB57" i="33"/>
  <c r="GI52" i="33"/>
  <c r="GB52" i="33"/>
  <c r="GJ28" i="33"/>
  <c r="GI51" i="33"/>
  <c r="GB51" i="33"/>
  <c r="GJ33" i="33"/>
  <c r="GB33" i="33"/>
  <c r="GJ20" i="33"/>
  <c r="GJ14" i="33"/>
  <c r="GI49" i="33"/>
  <c r="GB49" i="33"/>
  <c r="GJ30" i="33"/>
  <c r="GB30" i="33"/>
  <c r="GJ29" i="33"/>
  <c r="GB29" i="33"/>
  <c r="GJ22" i="33"/>
  <c r="GJ17" i="33"/>
  <c r="GB17" i="33"/>
  <c r="GJ12" i="33"/>
  <c r="GB12" i="33"/>
  <c r="GI58" i="33"/>
  <c r="GB58" i="33"/>
  <c r="GJ35" i="33"/>
  <c r="GJ21" i="33"/>
  <c r="GJ15" i="33"/>
  <c r="GB15" i="33"/>
  <c r="GJ10" i="33"/>
  <c r="GB10" i="33"/>
  <c r="GI56" i="33"/>
  <c r="GB56" i="33"/>
  <c r="GJ36" i="33"/>
  <c r="GJ19" i="33"/>
  <c r="GJ13" i="33"/>
  <c r="GJ8" i="33"/>
  <c r="GI54" i="33"/>
  <c r="GJ7" i="33"/>
  <c r="GI53" i="33"/>
  <c r="GB53" i="33"/>
  <c r="GI48" i="33"/>
  <c r="GJ38" i="33"/>
  <c r="GB38" i="33"/>
  <c r="GJ37" i="33"/>
  <c r="GB37" i="33"/>
  <c r="GJ18" i="33"/>
  <c r="GB18" i="33"/>
  <c r="GJ16" i="33"/>
  <c r="GJ34" i="33"/>
  <c r="GB34" i="33"/>
  <c r="GI13" i="33"/>
  <c r="GB13" i="33"/>
  <c r="GI28" i="33"/>
  <c r="GI20" i="33"/>
  <c r="GB20" i="33"/>
  <c r="GT1" i="33"/>
  <c r="GT38" i="33"/>
  <c r="GT31" i="33"/>
  <c r="GT18" i="33"/>
  <c r="GT9" i="33"/>
  <c r="GT12" i="33"/>
  <c r="GT36" i="33"/>
  <c r="GB22" i="33"/>
  <c r="GI14" i="33"/>
  <c r="GB14" i="33"/>
  <c r="GI7" i="33"/>
  <c r="GI19" i="33"/>
  <c r="GB19" i="33"/>
  <c r="GS33" i="33"/>
  <c r="GS28" i="33"/>
  <c r="GS53" i="33"/>
  <c r="GS47" i="33"/>
  <c r="GS58" i="33"/>
  <c r="GS15" i="33"/>
  <c r="GB16" i="33"/>
  <c r="GB54" i="33"/>
  <c r="GI21" i="33"/>
  <c r="GB21" i="33"/>
  <c r="GI31" i="33"/>
  <c r="GB31" i="33"/>
  <c r="GI35" i="33"/>
  <c r="GB35" i="33"/>
  <c r="GI9" i="33"/>
  <c r="GB9" i="33"/>
  <c r="GI36" i="33"/>
  <c r="GB36" i="33"/>
  <c r="GI8" i="33"/>
  <c r="GB8" i="33"/>
  <c r="GH47" i="33"/>
  <c r="GB48" i="33"/>
  <c r="GS34" i="33"/>
  <c r="GS32" i="33"/>
  <c r="GS57" i="33"/>
  <c r="GS29" i="33"/>
  <c r="GS20" i="33"/>
  <c r="AD4" i="34"/>
  <c r="AC4" i="34"/>
  <c r="GT49" i="33"/>
  <c r="GT57" i="33"/>
  <c r="GT51" i="33"/>
  <c r="GU1" i="33"/>
  <c r="GT50" i="33"/>
  <c r="GT56" i="33"/>
  <c r="GT53" i="33"/>
  <c r="GT52" i="33"/>
  <c r="GT58" i="33"/>
  <c r="GT55" i="33"/>
  <c r="GT54" i="33"/>
  <c r="GT48" i="33"/>
  <c r="GU8" i="33"/>
  <c r="GU16" i="33"/>
  <c r="GU20" i="33"/>
  <c r="GU29" i="33"/>
  <c r="GU7" i="33"/>
  <c r="GU10" i="33"/>
  <c r="GU32" i="33"/>
  <c r="GU11" i="33"/>
  <c r="GU35" i="33"/>
  <c r="GU14" i="33"/>
  <c r="GU31" i="33"/>
  <c r="GU19" i="33"/>
  <c r="GU28" i="33"/>
  <c r="GU37" i="33"/>
  <c r="GU38" i="33"/>
  <c r="GU33" i="33"/>
  <c r="GU22" i="33"/>
  <c r="GU12" i="33"/>
  <c r="GU9" i="33"/>
  <c r="GU13" i="33"/>
  <c r="GU30" i="33"/>
  <c r="GU36" i="33"/>
  <c r="GU15" i="33"/>
  <c r="GU17" i="33"/>
  <c r="GU21" i="33"/>
  <c r="GU18" i="33"/>
  <c r="GU34" i="33"/>
  <c r="GT15" i="33"/>
  <c r="GT21" i="33"/>
  <c r="GT34" i="33"/>
  <c r="GJ6" i="33"/>
  <c r="GV47" i="33"/>
  <c r="GI6" i="33"/>
  <c r="GB7" i="33"/>
  <c r="GB6" i="33"/>
  <c r="GT19" i="33"/>
  <c r="GT13" i="33"/>
  <c r="GT32" i="33"/>
  <c r="GS27" i="33"/>
  <c r="GT10" i="33"/>
  <c r="GT17" i="33"/>
  <c r="GT20" i="33"/>
  <c r="GI27" i="33"/>
  <c r="GB28" i="33"/>
  <c r="GB27" i="33"/>
  <c r="GT22" i="33"/>
  <c r="GT37" i="33"/>
  <c r="GT33" i="33"/>
  <c r="GT28" i="33"/>
  <c r="GT29" i="33"/>
  <c r="GT7" i="33"/>
  <c r="GT30" i="33"/>
  <c r="GT11" i="33"/>
  <c r="GS6" i="33"/>
  <c r="GB47" i="33"/>
  <c r="GT16" i="33"/>
  <c r="GT35" i="33"/>
  <c r="GT8" i="33"/>
  <c r="GT14" i="33"/>
  <c r="GI47" i="33"/>
  <c r="GJ27" i="33"/>
  <c r="HE1" i="33"/>
  <c r="HE56" i="33"/>
  <c r="HH1" i="33"/>
  <c r="HE28" i="33"/>
  <c r="HE38" i="33"/>
  <c r="HE12" i="33"/>
  <c r="HE8" i="33"/>
  <c r="HE21" i="33"/>
  <c r="HE30" i="33"/>
  <c r="HE13" i="33"/>
  <c r="HE33" i="33"/>
  <c r="HE11" i="33"/>
  <c r="HE18" i="33"/>
  <c r="HE17" i="33"/>
  <c r="HE31" i="33"/>
  <c r="HE55" i="33"/>
  <c r="HE32" i="33"/>
  <c r="HE14" i="33"/>
  <c r="HE52" i="33"/>
  <c r="HE54" i="33"/>
  <c r="HE20" i="33"/>
  <c r="HE37" i="33"/>
  <c r="HE49" i="33"/>
  <c r="HE57" i="33"/>
  <c r="HE7" i="33"/>
  <c r="HE9" i="33"/>
  <c r="HE15" i="33"/>
  <c r="N13" i="34"/>
  <c r="GT6" i="33"/>
  <c r="GU27" i="33"/>
  <c r="GU6" i="33"/>
  <c r="GT27" i="33"/>
  <c r="HH53" i="33"/>
  <c r="HH58" i="33"/>
  <c r="HH50" i="33"/>
  <c r="HH57" i="33"/>
  <c r="HH55" i="33"/>
  <c r="HH51" i="33"/>
  <c r="HH56" i="33"/>
  <c r="HL1" i="33"/>
  <c r="HH52" i="33"/>
  <c r="HH54" i="33"/>
  <c r="HH48" i="33"/>
  <c r="HH49" i="33"/>
  <c r="HE29" i="33"/>
  <c r="HE27" i="33"/>
  <c r="HE35" i="33"/>
  <c r="HE16" i="33"/>
  <c r="HE50" i="33"/>
  <c r="HE58" i="33"/>
  <c r="HE19" i="33"/>
  <c r="HE53" i="33"/>
  <c r="HF1" i="33"/>
  <c r="HF22" i="33"/>
  <c r="HF34" i="33"/>
  <c r="HF32" i="33"/>
  <c r="HF38" i="33"/>
  <c r="HF17" i="33"/>
  <c r="HF11" i="33"/>
  <c r="HF15" i="33"/>
  <c r="HF7" i="33"/>
  <c r="HF29" i="33"/>
  <c r="HF13" i="33"/>
  <c r="HF36" i="33"/>
  <c r="HF18" i="33"/>
  <c r="HF9" i="33"/>
  <c r="HF28" i="33"/>
  <c r="HF19" i="33"/>
  <c r="HF35" i="33"/>
  <c r="HF10" i="33"/>
  <c r="HF12" i="33"/>
  <c r="HF21" i="33"/>
  <c r="HF14" i="33"/>
  <c r="HF16" i="33"/>
  <c r="HF33" i="33"/>
  <c r="HF20" i="33"/>
  <c r="HF30" i="33"/>
  <c r="HF8" i="33"/>
  <c r="HF37" i="33"/>
  <c r="HF31" i="33"/>
  <c r="HE22" i="33"/>
  <c r="HE51" i="33"/>
  <c r="HE10" i="33"/>
  <c r="HE6" i="33"/>
  <c r="HE36" i="33"/>
  <c r="HE48" i="33"/>
  <c r="HE34" i="33"/>
  <c r="GT47" i="33"/>
  <c r="GV18" i="33"/>
  <c r="GN18" i="33"/>
  <c r="GU51" i="33"/>
  <c r="GN51" i="33"/>
  <c r="GU54" i="33"/>
  <c r="GN54" i="33"/>
  <c r="GV36" i="33"/>
  <c r="GN36" i="33"/>
  <c r="GV13" i="33"/>
  <c r="GN13" i="33"/>
  <c r="GV17" i="33"/>
  <c r="GN17" i="33"/>
  <c r="GV20" i="33"/>
  <c r="GN20" i="33"/>
  <c r="GV30" i="33"/>
  <c r="GU49" i="33"/>
  <c r="GN49" i="33"/>
  <c r="GV7" i="33"/>
  <c r="GN7" i="33"/>
  <c r="GU55" i="33"/>
  <c r="GN55" i="33"/>
  <c r="GV22" i="33"/>
  <c r="GN22" i="33"/>
  <c r="GV14" i="33"/>
  <c r="GN14" i="33"/>
  <c r="GV12" i="33"/>
  <c r="GN12" i="33"/>
  <c r="GV32" i="33"/>
  <c r="GN32" i="33"/>
  <c r="GU53" i="33"/>
  <c r="GN53" i="33"/>
  <c r="GV37" i="33"/>
  <c r="GN37" i="33"/>
  <c r="GU58" i="33"/>
  <c r="GN58" i="33"/>
  <c r="GV11" i="33"/>
  <c r="GN11" i="33"/>
  <c r="GV9" i="33"/>
  <c r="GN9" i="33"/>
  <c r="GU52" i="33"/>
  <c r="GN52" i="33"/>
  <c r="GV34" i="33"/>
  <c r="GN34" i="33"/>
  <c r="GV8" i="33"/>
  <c r="GN8" i="33"/>
  <c r="GV31" i="33"/>
  <c r="GN31" i="33"/>
  <c r="GU57" i="33"/>
  <c r="GN57" i="33"/>
  <c r="GV28" i="33"/>
  <c r="GN28" i="33"/>
  <c r="GN27" i="33"/>
  <c r="GV33" i="33"/>
  <c r="GN33" i="33"/>
  <c r="GV21" i="33"/>
  <c r="GN21" i="33"/>
  <c r="GU56" i="33"/>
  <c r="GN56" i="33"/>
  <c r="GU50" i="33"/>
  <c r="GN50" i="33"/>
  <c r="GV15" i="33"/>
  <c r="GN15" i="33"/>
  <c r="GV16" i="33"/>
  <c r="GN16" i="33"/>
  <c r="GV29" i="33"/>
  <c r="GN29" i="33"/>
  <c r="GV35" i="33"/>
  <c r="GN35" i="33"/>
  <c r="GV38" i="33"/>
  <c r="GN38" i="33"/>
  <c r="GV19" i="33"/>
  <c r="GN19" i="33"/>
  <c r="GV10" i="33"/>
  <c r="GN10" i="33"/>
  <c r="GU48" i="33"/>
  <c r="GN30" i="33"/>
  <c r="AB4" i="34"/>
  <c r="BX8" i="33"/>
  <c r="GN6" i="33"/>
  <c r="GU47" i="33"/>
  <c r="GN48" i="33"/>
  <c r="GN47" i="33"/>
  <c r="HH47" i="33"/>
  <c r="HE47" i="33"/>
  <c r="HF6" i="33"/>
  <c r="HF58" i="33"/>
  <c r="HF52" i="33"/>
  <c r="HF48" i="33"/>
  <c r="HF49" i="33"/>
  <c r="HF50" i="33"/>
  <c r="HF55" i="33"/>
  <c r="HF57" i="33"/>
  <c r="HF51" i="33"/>
  <c r="HG8" i="33"/>
  <c r="HF56" i="33"/>
  <c r="HF53" i="33"/>
  <c r="HF54" i="33"/>
  <c r="HG1" i="33"/>
  <c r="HG38" i="33"/>
  <c r="HG29" i="33"/>
  <c r="HG15" i="33"/>
  <c r="HG21" i="33"/>
  <c r="HG18" i="33"/>
  <c r="HG30" i="33"/>
  <c r="HG22" i="33"/>
  <c r="HG12" i="33"/>
  <c r="HQ1" i="33"/>
  <c r="HT1" i="33"/>
  <c r="HQ36" i="33"/>
  <c r="HQ18" i="33"/>
  <c r="HQ32" i="33"/>
  <c r="HQ54" i="33"/>
  <c r="HQ52" i="33"/>
  <c r="HQ21" i="33"/>
  <c r="HQ49" i="33"/>
  <c r="HQ8" i="33"/>
  <c r="HQ55" i="33"/>
  <c r="HQ7" i="33"/>
  <c r="HQ58" i="33"/>
  <c r="HQ14" i="33"/>
  <c r="HQ9" i="33"/>
  <c r="HQ17" i="33"/>
  <c r="HQ13" i="33"/>
  <c r="HQ10" i="33"/>
  <c r="HQ38" i="33"/>
  <c r="HQ20" i="33"/>
  <c r="HQ50" i="33"/>
  <c r="HQ48" i="33"/>
  <c r="HQ11" i="33"/>
  <c r="HQ30" i="33"/>
  <c r="HQ16" i="33"/>
  <c r="GV27" i="33"/>
  <c r="GV6" i="33"/>
  <c r="HF27" i="33"/>
  <c r="AA4" i="34"/>
  <c r="HF47" i="33"/>
  <c r="HQ22" i="33"/>
  <c r="HR1" i="33"/>
  <c r="HR33" i="33"/>
  <c r="HR12" i="33"/>
  <c r="HR37" i="33"/>
  <c r="HR29" i="33"/>
  <c r="HR11" i="33"/>
  <c r="HR28" i="33"/>
  <c r="HR34" i="33"/>
  <c r="HG35" i="33"/>
  <c r="HG33" i="33"/>
  <c r="HQ19" i="33"/>
  <c r="HQ33" i="33"/>
  <c r="HQ53" i="33"/>
  <c r="HQ15" i="33"/>
  <c r="HG32" i="33"/>
  <c r="HG13" i="33"/>
  <c r="HG11" i="33"/>
  <c r="HG17" i="33"/>
  <c r="HQ28" i="33"/>
  <c r="HQ37" i="33"/>
  <c r="HQ51" i="33"/>
  <c r="HQ47" i="33"/>
  <c r="HQ57" i="33"/>
  <c r="HQ31" i="33"/>
  <c r="HG7" i="33"/>
  <c r="HG19" i="33"/>
  <c r="GZ19" i="33"/>
  <c r="HG28" i="33"/>
  <c r="HQ56" i="33"/>
  <c r="HQ12" i="33"/>
  <c r="HQ6" i="33"/>
  <c r="HQ29" i="33"/>
  <c r="HQ34" i="33"/>
  <c r="HQ35" i="33"/>
  <c r="HG31" i="33"/>
  <c r="HG20" i="33"/>
  <c r="HG37" i="33"/>
  <c r="HG14" i="33"/>
  <c r="HG9" i="33"/>
  <c r="HG36" i="33"/>
  <c r="HH14" i="33"/>
  <c r="GZ14" i="33"/>
  <c r="HH9" i="33"/>
  <c r="GZ9" i="33"/>
  <c r="HH10" i="33"/>
  <c r="HH17" i="33"/>
  <c r="GZ17" i="33"/>
  <c r="HH35" i="33"/>
  <c r="GZ35" i="33"/>
  <c r="HH31" i="33"/>
  <c r="HG54" i="33"/>
  <c r="GZ54" i="33"/>
  <c r="HH32" i="33"/>
  <c r="HG55" i="33"/>
  <c r="GZ55" i="33"/>
  <c r="HH38" i="33"/>
  <c r="GZ38" i="33"/>
  <c r="HH19" i="33"/>
  <c r="HG58" i="33"/>
  <c r="GZ58" i="33"/>
  <c r="HG50" i="33"/>
  <c r="GZ50" i="33"/>
  <c r="HG56" i="33"/>
  <c r="GZ56" i="33"/>
  <c r="HH12" i="33"/>
  <c r="GZ12" i="33"/>
  <c r="HH18" i="33"/>
  <c r="GZ18" i="33"/>
  <c r="HG51" i="33"/>
  <c r="GZ51" i="33"/>
  <c r="HH33" i="33"/>
  <c r="GZ33" i="33"/>
  <c r="HH28" i="33"/>
  <c r="HH36" i="33"/>
  <c r="GZ36" i="33"/>
  <c r="HH21" i="33"/>
  <c r="GZ21" i="33"/>
  <c r="HH11" i="33"/>
  <c r="GZ11" i="33"/>
  <c r="HH7" i="33"/>
  <c r="HH15" i="33"/>
  <c r="GZ15" i="33"/>
  <c r="HG52" i="33"/>
  <c r="GZ52" i="33"/>
  <c r="HH20" i="33"/>
  <c r="HH34" i="33"/>
  <c r="HG57" i="33"/>
  <c r="GZ57" i="33"/>
  <c r="HH8" i="33"/>
  <c r="GZ8" i="33"/>
  <c r="HH13" i="33"/>
  <c r="HH30" i="33"/>
  <c r="GZ30" i="33"/>
  <c r="HG49" i="33"/>
  <c r="GZ49" i="33"/>
  <c r="HG53" i="33"/>
  <c r="GZ53" i="33"/>
  <c r="HH16" i="33"/>
  <c r="HH22" i="33"/>
  <c r="GZ22" i="33"/>
  <c r="HH37" i="33"/>
  <c r="GZ37" i="33"/>
  <c r="HH29" i="33"/>
  <c r="GZ29" i="33"/>
  <c r="HG48" i="33"/>
  <c r="HG47" i="33"/>
  <c r="HG34" i="33"/>
  <c r="HG16" i="33"/>
  <c r="HT49" i="33"/>
  <c r="HT53" i="33"/>
  <c r="HT52" i="33"/>
  <c r="HX1" i="33"/>
  <c r="HT55" i="33"/>
  <c r="HT58" i="33"/>
  <c r="HT54" i="33"/>
  <c r="HT50" i="33"/>
  <c r="HT48" i="33"/>
  <c r="HT51" i="33"/>
  <c r="HT56" i="33"/>
  <c r="HT57" i="33"/>
  <c r="HG10" i="33"/>
  <c r="Z4" i="34"/>
  <c r="HG27" i="33"/>
  <c r="GZ28" i="33"/>
  <c r="HR19" i="33"/>
  <c r="HR21" i="33"/>
  <c r="HR9" i="33"/>
  <c r="GZ48" i="33"/>
  <c r="GZ47" i="33"/>
  <c r="HH6" i="33"/>
  <c r="GZ20" i="33"/>
  <c r="HR13" i="33"/>
  <c r="HR48" i="33"/>
  <c r="HR53" i="33"/>
  <c r="HR52" i="33"/>
  <c r="HR57" i="33"/>
  <c r="HR49" i="33"/>
  <c r="HR58" i="33"/>
  <c r="HR55" i="33"/>
  <c r="HR54" i="33"/>
  <c r="HR51" i="33"/>
  <c r="HR50" i="33"/>
  <c r="HR56" i="33"/>
  <c r="HS1" i="33"/>
  <c r="HS35" i="33"/>
  <c r="HS16" i="33"/>
  <c r="HS32" i="33"/>
  <c r="HS20" i="33"/>
  <c r="HS14" i="33"/>
  <c r="HS28" i="33"/>
  <c r="HS10" i="33"/>
  <c r="HS15" i="33"/>
  <c r="HS33" i="33"/>
  <c r="HS8" i="33"/>
  <c r="GZ31" i="33"/>
  <c r="HG6" i="33"/>
  <c r="GZ7" i="33"/>
  <c r="GZ13" i="33"/>
  <c r="IF1" i="33"/>
  <c r="IC1" i="33"/>
  <c r="IC15" i="33"/>
  <c r="IC20" i="33"/>
  <c r="IC36" i="33"/>
  <c r="IC50" i="33"/>
  <c r="IC34" i="33"/>
  <c r="IC28" i="33"/>
  <c r="IC30" i="33"/>
  <c r="IC19" i="33"/>
  <c r="IC8" i="33"/>
  <c r="IC38" i="33"/>
  <c r="IC10" i="33"/>
  <c r="IC11" i="33"/>
  <c r="IC18" i="33"/>
  <c r="IC12" i="33"/>
  <c r="IC57" i="33"/>
  <c r="IC16" i="33"/>
  <c r="IC21" i="33"/>
  <c r="IC49" i="33"/>
  <c r="IC9" i="33"/>
  <c r="IC55" i="33"/>
  <c r="IC7" i="33"/>
  <c r="IC35" i="33"/>
  <c r="IC33" i="33"/>
  <c r="IC14" i="33"/>
  <c r="IC17" i="33"/>
  <c r="IC48" i="33"/>
  <c r="IC51" i="33"/>
  <c r="IC37" i="33"/>
  <c r="GZ32" i="33"/>
  <c r="HR8" i="33"/>
  <c r="HR7" i="33"/>
  <c r="HR16" i="33"/>
  <c r="HR36" i="33"/>
  <c r="HR31" i="33"/>
  <c r="HR27" i="33"/>
  <c r="HR14" i="33"/>
  <c r="GZ34" i="33"/>
  <c r="HH27" i="33"/>
  <c r="GZ10" i="33"/>
  <c r="HR20" i="33"/>
  <c r="HR17" i="33"/>
  <c r="HR35" i="33"/>
  <c r="GZ16" i="33"/>
  <c r="HR30" i="33"/>
  <c r="HR15" i="33"/>
  <c r="HR38" i="33"/>
  <c r="HT47" i="33"/>
  <c r="HQ27" i="33"/>
  <c r="HR18" i="33"/>
  <c r="HR10" i="33"/>
  <c r="HR22" i="33"/>
  <c r="HR32" i="33"/>
  <c r="Y11" i="8"/>
  <c r="M12" i="13"/>
  <c r="M11" i="13"/>
  <c r="M10" i="13"/>
  <c r="M9" i="13"/>
  <c r="M3" i="13"/>
  <c r="M21" i="26"/>
  <c r="H21" i="26"/>
  <c r="M8" i="13"/>
  <c r="G21" i="26"/>
  <c r="M7" i="13"/>
  <c r="F21" i="26"/>
  <c r="M6" i="13"/>
  <c r="E21" i="26"/>
  <c r="D21" i="26"/>
  <c r="N20" i="26"/>
  <c r="I20" i="26"/>
  <c r="N19" i="26"/>
  <c r="I19" i="26"/>
  <c r="N18" i="26"/>
  <c r="I18" i="26"/>
  <c r="N17" i="26"/>
  <c r="I17" i="26"/>
  <c r="H15" i="26"/>
  <c r="G15" i="26"/>
  <c r="F15" i="26"/>
  <c r="E15" i="26"/>
  <c r="D15" i="26"/>
  <c r="C15" i="26"/>
  <c r="P11" i="26"/>
  <c r="Q11" i="26"/>
  <c r="Q12" i="26"/>
  <c r="N11" i="26"/>
  <c r="N10" i="26"/>
  <c r="N9" i="26"/>
  <c r="N8" i="26"/>
  <c r="N7" i="26"/>
  <c r="C57" i="5"/>
  <c r="C40" i="5"/>
  <c r="HR6" i="33"/>
  <c r="IC52" i="33"/>
  <c r="IC47" i="33"/>
  <c r="IC31" i="33"/>
  <c r="IC29" i="33"/>
  <c r="IC32" i="33"/>
  <c r="HS13" i="33"/>
  <c r="HS30" i="33"/>
  <c r="HS7" i="33"/>
  <c r="HL7" i="33"/>
  <c r="HL6" i="33"/>
  <c r="HS19" i="33"/>
  <c r="IC54" i="33"/>
  <c r="ID1" i="33"/>
  <c r="ID20" i="33"/>
  <c r="ID22" i="33"/>
  <c r="ID29" i="33"/>
  <c r="ID37" i="33"/>
  <c r="ID28" i="33"/>
  <c r="ID12" i="33"/>
  <c r="ID33" i="33"/>
  <c r="ID11" i="33"/>
  <c r="ID30" i="33"/>
  <c r="ID21" i="33"/>
  <c r="ID19" i="33"/>
  <c r="ID7" i="33"/>
  <c r="ID16" i="33"/>
  <c r="ID38" i="33"/>
  <c r="HS9" i="33"/>
  <c r="HS18" i="33"/>
  <c r="HS37" i="33"/>
  <c r="IC27" i="33"/>
  <c r="IF57" i="33"/>
  <c r="IF51" i="33"/>
  <c r="IF54" i="33"/>
  <c r="IF58" i="33"/>
  <c r="IF56" i="33"/>
  <c r="IF53" i="33"/>
  <c r="IF50" i="33"/>
  <c r="IF49" i="33"/>
  <c r="IF55" i="33"/>
  <c r="IF48" i="33"/>
  <c r="IF47" i="33"/>
  <c r="IF52" i="33"/>
  <c r="IJ1" i="33"/>
  <c r="HS31" i="33"/>
  <c r="HT16" i="33"/>
  <c r="HT38" i="33"/>
  <c r="HS56" i="33"/>
  <c r="HL56" i="33"/>
  <c r="HS49" i="33"/>
  <c r="HL49" i="33"/>
  <c r="HS53" i="33"/>
  <c r="HL53" i="33"/>
  <c r="HT9" i="33"/>
  <c r="HT12" i="33"/>
  <c r="HT29" i="33"/>
  <c r="HS51" i="33"/>
  <c r="HL51" i="33"/>
  <c r="HT10" i="33"/>
  <c r="HL10" i="33"/>
  <c r="HT18" i="33"/>
  <c r="HT37" i="33"/>
  <c r="HT36" i="33"/>
  <c r="HS52" i="33"/>
  <c r="HL52" i="33"/>
  <c r="HS55" i="33"/>
  <c r="HL55" i="33"/>
  <c r="HS57" i="33"/>
  <c r="HL57" i="33"/>
  <c r="HT17" i="33"/>
  <c r="HT13" i="33"/>
  <c r="HL13" i="33"/>
  <c r="HT19" i="33"/>
  <c r="HT31" i="33"/>
  <c r="HL31" i="33"/>
  <c r="HS54" i="33"/>
  <c r="HL54" i="33"/>
  <c r="HT30" i="33"/>
  <c r="HT28" i="33"/>
  <c r="HT22" i="33"/>
  <c r="HT14" i="33"/>
  <c r="HL14" i="33"/>
  <c r="HT33" i="33"/>
  <c r="HL33" i="33"/>
  <c r="HS50" i="33"/>
  <c r="HL50" i="33"/>
  <c r="HS48" i="33"/>
  <c r="HS47" i="33"/>
  <c r="HT20" i="33"/>
  <c r="HS58" i="33"/>
  <c r="HL58" i="33"/>
  <c r="HT8" i="33"/>
  <c r="HL8" i="33"/>
  <c r="HT32" i="33"/>
  <c r="HL32" i="33"/>
  <c r="HT11" i="33"/>
  <c r="HT21" i="33"/>
  <c r="HL21" i="33"/>
  <c r="HT7" i="33"/>
  <c r="HT34" i="33"/>
  <c r="HT15" i="33"/>
  <c r="HT35" i="33"/>
  <c r="HL35" i="33"/>
  <c r="HL9" i="33"/>
  <c r="HL18" i="33"/>
  <c r="HL15" i="33"/>
  <c r="GZ6" i="33"/>
  <c r="HS22" i="33"/>
  <c r="HS17" i="33"/>
  <c r="HL17" i="33"/>
  <c r="HS11" i="33"/>
  <c r="HL11" i="33"/>
  <c r="HR47" i="33"/>
  <c r="HL48" i="33"/>
  <c r="HL47" i="33"/>
  <c r="GZ27" i="33"/>
  <c r="HL20" i="33"/>
  <c r="HS29" i="33"/>
  <c r="HL29" i="33"/>
  <c r="HS34" i="33"/>
  <c r="HL34" i="33"/>
  <c r="HS12" i="33"/>
  <c r="HL12" i="33"/>
  <c r="HL16" i="33"/>
  <c r="IC53" i="33"/>
  <c r="IC13" i="33"/>
  <c r="IC56" i="33"/>
  <c r="IC22" i="33"/>
  <c r="IC58" i="33"/>
  <c r="HS21" i="33"/>
  <c r="HS38" i="33"/>
  <c r="HL38" i="33"/>
  <c r="HS36" i="33"/>
  <c r="HL36" i="33"/>
  <c r="K38" i="26"/>
  <c r="L38" i="26"/>
  <c r="K37" i="26"/>
  <c r="L37" i="26"/>
  <c r="K39" i="26"/>
  <c r="L39" i="26"/>
  <c r="K42" i="26"/>
  <c r="L42" i="26"/>
  <c r="K41" i="26"/>
  <c r="L41" i="26"/>
  <c r="K35" i="26"/>
  <c r="L35" i="26"/>
  <c r="K40" i="26"/>
  <c r="L40" i="26"/>
  <c r="K34" i="26"/>
  <c r="K36" i="26"/>
  <c r="L36" i="26"/>
  <c r="I21" i="26"/>
  <c r="K56" i="5"/>
  <c r="M56" i="5"/>
  <c r="O56" i="5"/>
  <c r="P56" i="5"/>
  <c r="Q56" i="5"/>
  <c r="R56" i="5"/>
  <c r="S56" i="5"/>
  <c r="J56" i="5"/>
  <c r="I56" i="5"/>
  <c r="BL9" i="33"/>
  <c r="T4" i="34"/>
  <c r="N7" i="34"/>
  <c r="N14" i="34"/>
  <c r="ID10" i="33"/>
  <c r="ID17" i="33"/>
  <c r="ID8" i="33"/>
  <c r="HT6" i="33"/>
  <c r="ID32" i="33"/>
  <c r="ID48" i="33"/>
  <c r="ID50" i="33"/>
  <c r="ID54" i="33"/>
  <c r="ID56" i="33"/>
  <c r="ID55" i="33"/>
  <c r="ID49" i="33"/>
  <c r="ID57" i="33"/>
  <c r="IE1" i="33"/>
  <c r="ID52" i="33"/>
  <c r="ID51" i="33"/>
  <c r="ID58" i="33"/>
  <c r="ID53" i="33"/>
  <c r="IE37" i="33"/>
  <c r="IE33" i="33"/>
  <c r="IE11" i="33"/>
  <c r="IE9" i="33"/>
  <c r="IE31" i="33"/>
  <c r="IE7" i="33"/>
  <c r="IE22" i="33"/>
  <c r="IE12" i="33"/>
  <c r="IE10" i="33"/>
  <c r="IE28" i="33"/>
  <c r="IE17" i="33"/>
  <c r="IE8" i="33"/>
  <c r="IE19" i="33"/>
  <c r="IE30" i="33"/>
  <c r="IE35" i="33"/>
  <c r="IE16" i="33"/>
  <c r="IE15" i="33"/>
  <c r="IE38" i="33"/>
  <c r="IE34" i="33"/>
  <c r="HL19" i="33"/>
  <c r="HS6" i="33"/>
  <c r="IC6" i="33"/>
  <c r="HL30" i="33"/>
  <c r="HS27" i="33"/>
  <c r="HL37" i="33"/>
  <c r="ID36" i="33"/>
  <c r="ID18" i="33"/>
  <c r="ID31" i="33"/>
  <c r="ID27" i="33"/>
  <c r="HT27" i="33"/>
  <c r="HL28" i="33"/>
  <c r="ID15" i="33"/>
  <c r="ID9" i="33"/>
  <c r="ID13" i="33"/>
  <c r="HL22" i="33"/>
  <c r="IO1" i="33"/>
  <c r="IO12" i="33"/>
  <c r="IR1" i="33"/>
  <c r="IO38" i="33"/>
  <c r="IO21" i="33"/>
  <c r="IO35" i="33"/>
  <c r="IO30" i="33"/>
  <c r="IO51" i="33"/>
  <c r="IO56" i="33"/>
  <c r="IO20" i="33"/>
  <c r="IO52" i="33"/>
  <c r="IO55" i="33"/>
  <c r="IO48" i="33"/>
  <c r="IO15" i="33"/>
  <c r="IO32" i="33"/>
  <c r="IO57" i="33"/>
  <c r="IO54" i="33"/>
  <c r="IO58" i="33"/>
  <c r="IO28" i="33"/>
  <c r="IO31" i="33"/>
  <c r="IO18" i="33"/>
  <c r="IO53" i="33"/>
  <c r="IO11" i="33"/>
  <c r="IO36" i="33"/>
  <c r="IO34" i="33"/>
  <c r="IO9" i="33"/>
  <c r="IO7" i="33"/>
  <c r="IO17" i="33"/>
  <c r="IO22" i="33"/>
  <c r="IO33" i="33"/>
  <c r="IO13" i="33"/>
  <c r="ID35" i="33"/>
  <c r="ID34" i="33"/>
  <c r="ID14" i="33"/>
  <c r="U56" i="5"/>
  <c r="O36" i="26"/>
  <c r="P36" i="26"/>
  <c r="M36" i="26"/>
  <c r="N36" i="26"/>
  <c r="N38" i="26"/>
  <c r="O38" i="26"/>
  <c r="P38" i="26"/>
  <c r="M38" i="26"/>
  <c r="M40" i="26"/>
  <c r="N40" i="26"/>
  <c r="O40" i="26"/>
  <c r="P40" i="26"/>
  <c r="M35" i="26"/>
  <c r="N35" i="26"/>
  <c r="O35" i="26"/>
  <c r="P35" i="26"/>
  <c r="M42" i="26"/>
  <c r="N42" i="26"/>
  <c r="O42" i="26"/>
  <c r="P42" i="26"/>
  <c r="M39" i="26"/>
  <c r="N39" i="26"/>
  <c r="O39" i="26"/>
  <c r="P39" i="26"/>
  <c r="K43" i="26"/>
  <c r="L34" i="26"/>
  <c r="N41" i="26"/>
  <c r="O41" i="26"/>
  <c r="M41" i="26"/>
  <c r="P41" i="26"/>
  <c r="O37" i="26"/>
  <c r="P37" i="26"/>
  <c r="M37" i="26"/>
  <c r="N37" i="26"/>
  <c r="R4" i="34"/>
  <c r="BX9" i="33"/>
  <c r="X4" i="34"/>
  <c r="V4" i="34"/>
  <c r="U4" i="34"/>
  <c r="N9" i="34"/>
  <c r="BX12" i="33"/>
  <c r="N8" i="34"/>
  <c r="N12" i="34"/>
  <c r="N11" i="34"/>
  <c r="E23" i="5"/>
  <c r="S14" i="36"/>
  <c r="IR50" i="33"/>
  <c r="IR49" i="33"/>
  <c r="IR51" i="33"/>
  <c r="IR57" i="33"/>
  <c r="IR52" i="33"/>
  <c r="IR53" i="33"/>
  <c r="IV1" i="33"/>
  <c r="IR55" i="33"/>
  <c r="IR58" i="33"/>
  <c r="IR56" i="33"/>
  <c r="IR54" i="33"/>
  <c r="IR48" i="33"/>
  <c r="ID47" i="33"/>
  <c r="HL27" i="33"/>
  <c r="IE21" i="33"/>
  <c r="IF8" i="33"/>
  <c r="HX8" i="33"/>
  <c r="IE54" i="33"/>
  <c r="HX54" i="33"/>
  <c r="IF28" i="33"/>
  <c r="IE57" i="33"/>
  <c r="HX57" i="33"/>
  <c r="IE52" i="33"/>
  <c r="HX52" i="33"/>
  <c r="IF11" i="33"/>
  <c r="HX11" i="33"/>
  <c r="IF38" i="33"/>
  <c r="HX38" i="33"/>
  <c r="IE53" i="33"/>
  <c r="HX53" i="33"/>
  <c r="IF22" i="33"/>
  <c r="HX22" i="33"/>
  <c r="IF33" i="33"/>
  <c r="HX33" i="33"/>
  <c r="IF36" i="33"/>
  <c r="IE58" i="33"/>
  <c r="HX58" i="33"/>
  <c r="IF16" i="33"/>
  <c r="HX16" i="33"/>
  <c r="IF19" i="33"/>
  <c r="HX19" i="33"/>
  <c r="IF29" i="33"/>
  <c r="IF20" i="33"/>
  <c r="IE48" i="33"/>
  <c r="IE50" i="33"/>
  <c r="HX50" i="33"/>
  <c r="IF7" i="33"/>
  <c r="HX7" i="33"/>
  <c r="IF34" i="33"/>
  <c r="HX34" i="33"/>
  <c r="IF13" i="33"/>
  <c r="IF12" i="33"/>
  <c r="IF35" i="33"/>
  <c r="HX35" i="33"/>
  <c r="IF17" i="33"/>
  <c r="HX17" i="33"/>
  <c r="IE56" i="33"/>
  <c r="HX56" i="33"/>
  <c r="IE49" i="33"/>
  <c r="HX49" i="33"/>
  <c r="IF15" i="33"/>
  <c r="HX15" i="33"/>
  <c r="IF31" i="33"/>
  <c r="HX31" i="33"/>
  <c r="IF21" i="33"/>
  <c r="HX21" i="33"/>
  <c r="IF32" i="33"/>
  <c r="IF10" i="33"/>
  <c r="HX10" i="33"/>
  <c r="IF37" i="33"/>
  <c r="IE55" i="33"/>
  <c r="HX55" i="33"/>
  <c r="IF18" i="33"/>
  <c r="IF30" i="33"/>
  <c r="HX30" i="33"/>
  <c r="IF9" i="33"/>
  <c r="HX9" i="33"/>
  <c r="IE51" i="33"/>
  <c r="HX51" i="33"/>
  <c r="IF14" i="33"/>
  <c r="ID6" i="33"/>
  <c r="IO16" i="33"/>
  <c r="IO37" i="33"/>
  <c r="IO49" i="33"/>
  <c r="IO47" i="33"/>
  <c r="IE20" i="33"/>
  <c r="HX20" i="33"/>
  <c r="IE14" i="33"/>
  <c r="HX14" i="33"/>
  <c r="IE29" i="33"/>
  <c r="HX29" i="33"/>
  <c r="HX37" i="33"/>
  <c r="IO29" i="33"/>
  <c r="IO27" i="33"/>
  <c r="IP1" i="33"/>
  <c r="IP17" i="33"/>
  <c r="IP19" i="33"/>
  <c r="IP14" i="33"/>
  <c r="IP22" i="33"/>
  <c r="IP15" i="33"/>
  <c r="IP35" i="33"/>
  <c r="IP34" i="33"/>
  <c r="IP20" i="33"/>
  <c r="IP31" i="33"/>
  <c r="IP37" i="33"/>
  <c r="IP12" i="33"/>
  <c r="IP30" i="33"/>
  <c r="IP28" i="33"/>
  <c r="HX12" i="33"/>
  <c r="IO8" i="33"/>
  <c r="IO6" i="33"/>
  <c r="IO14" i="33"/>
  <c r="IO50" i="33"/>
  <c r="IO10" i="33"/>
  <c r="IO19" i="33"/>
  <c r="IE36" i="33"/>
  <c r="HX36" i="33"/>
  <c r="IE13" i="33"/>
  <c r="HX13" i="33"/>
  <c r="IE18" i="33"/>
  <c r="HX18" i="33"/>
  <c r="IE32" i="33"/>
  <c r="HX32" i="33"/>
  <c r="L43" i="26"/>
  <c r="M34" i="26"/>
  <c r="M43" i="26"/>
  <c r="P34" i="26"/>
  <c r="P43" i="26"/>
  <c r="O34" i="26"/>
  <c r="O43" i="26"/>
  <c r="N34" i="26"/>
  <c r="N43" i="26"/>
  <c r="BT6" i="33"/>
  <c r="BX14" i="33"/>
  <c r="BX10" i="33"/>
  <c r="W4" i="34"/>
  <c r="CC6" i="33"/>
  <c r="N10" i="34"/>
  <c r="P4" i="34"/>
  <c r="N5" i="34"/>
  <c r="BX15" i="33"/>
  <c r="S4" i="34"/>
  <c r="N6" i="34"/>
  <c r="O4" i="34"/>
  <c r="CD6" i="33"/>
  <c r="HX6" i="33"/>
  <c r="JA1" i="33"/>
  <c r="JD1" i="33"/>
  <c r="JA28" i="33"/>
  <c r="JA57" i="33"/>
  <c r="JA51" i="33"/>
  <c r="JA33" i="33"/>
  <c r="JA54" i="33"/>
  <c r="JA20" i="33"/>
  <c r="JA21" i="33"/>
  <c r="JA55" i="33"/>
  <c r="JA50" i="33"/>
  <c r="JA9" i="33"/>
  <c r="JA10" i="33"/>
  <c r="JA12" i="33"/>
  <c r="JA16" i="33"/>
  <c r="JA56" i="33"/>
  <c r="JA7" i="33"/>
  <c r="JA48" i="33"/>
  <c r="JA18" i="33"/>
  <c r="JA19" i="33"/>
  <c r="JA38" i="33"/>
  <c r="JA49" i="33"/>
  <c r="JA14" i="33"/>
  <c r="JA13" i="33"/>
  <c r="JA31" i="33"/>
  <c r="JA52" i="33"/>
  <c r="JA36" i="33"/>
  <c r="JA35" i="33"/>
  <c r="JA58" i="33"/>
  <c r="JA29" i="33"/>
  <c r="JA17" i="33"/>
  <c r="JA8" i="33"/>
  <c r="IP33" i="33"/>
  <c r="IP13" i="33"/>
  <c r="IP38" i="33"/>
  <c r="IP16" i="33"/>
  <c r="IF6" i="33"/>
  <c r="HX28" i="33"/>
  <c r="HX27" i="33"/>
  <c r="IF27" i="33"/>
  <c r="IE27" i="33"/>
  <c r="IE6" i="33"/>
  <c r="IP29" i="33"/>
  <c r="IP27" i="33"/>
  <c r="IP11" i="33"/>
  <c r="IP8" i="33"/>
  <c r="IP36" i="33"/>
  <c r="IP32" i="33"/>
  <c r="IP10" i="33"/>
  <c r="IP7" i="33"/>
  <c r="IP49" i="33"/>
  <c r="IP52" i="33"/>
  <c r="IQ31" i="33"/>
  <c r="IP50" i="33"/>
  <c r="IP48" i="33"/>
  <c r="IP57" i="33"/>
  <c r="IQ15" i="33"/>
  <c r="IQ30" i="33"/>
  <c r="IP55" i="33"/>
  <c r="IQ9" i="33"/>
  <c r="IP53" i="33"/>
  <c r="IP54" i="33"/>
  <c r="IP51" i="33"/>
  <c r="IQ7" i="33"/>
  <c r="IP56" i="33"/>
  <c r="IP58" i="33"/>
  <c r="IQ1" i="33"/>
  <c r="IQ33" i="33"/>
  <c r="IQ36" i="33"/>
  <c r="IQ35" i="33"/>
  <c r="IQ32" i="33"/>
  <c r="IQ13" i="33"/>
  <c r="IQ10" i="33"/>
  <c r="IQ29" i="33"/>
  <c r="IQ14" i="33"/>
  <c r="IQ18" i="33"/>
  <c r="IQ19" i="33"/>
  <c r="HX48" i="33"/>
  <c r="IE47" i="33"/>
  <c r="IR47" i="33"/>
  <c r="IP21" i="33"/>
  <c r="IP9" i="33"/>
  <c r="IP18" i="33"/>
  <c r="U13" i="36"/>
  <c r="J32" i="8"/>
  <c r="J33" i="8"/>
  <c r="T13" i="36"/>
  <c r="N4" i="34"/>
  <c r="BX6" i="33"/>
  <c r="IP6" i="33"/>
  <c r="HX47" i="33"/>
  <c r="JD55" i="33"/>
  <c r="JD49" i="33"/>
  <c r="JD20" i="33"/>
  <c r="JD58" i="33"/>
  <c r="JD22" i="33"/>
  <c r="JD56" i="33"/>
  <c r="JD19" i="33"/>
  <c r="JD54" i="33"/>
  <c r="JD21" i="33"/>
  <c r="JD53" i="33"/>
  <c r="JD52" i="33"/>
  <c r="JD51" i="33"/>
  <c r="JD57" i="33"/>
  <c r="JD50" i="33"/>
  <c r="JD18" i="33"/>
  <c r="JD48" i="33"/>
  <c r="IQ37" i="33"/>
  <c r="IQ16" i="33"/>
  <c r="IJ16" i="33"/>
  <c r="IQ8" i="33"/>
  <c r="IQ6" i="33"/>
  <c r="JA15" i="33"/>
  <c r="JB1" i="33"/>
  <c r="JB38" i="33"/>
  <c r="JB7" i="33"/>
  <c r="JB36" i="33"/>
  <c r="JB15" i="33"/>
  <c r="JB8" i="33"/>
  <c r="JB31" i="33"/>
  <c r="JB28" i="33"/>
  <c r="JB10" i="33"/>
  <c r="JB34" i="33"/>
  <c r="JB13" i="33"/>
  <c r="JB30" i="33"/>
  <c r="JB9" i="33"/>
  <c r="JB12" i="33"/>
  <c r="JB35" i="33"/>
  <c r="JB29" i="33"/>
  <c r="JB11" i="33"/>
  <c r="JB16" i="33"/>
  <c r="IQ21" i="33"/>
  <c r="IR28" i="33"/>
  <c r="IQ58" i="33"/>
  <c r="IJ58" i="33"/>
  <c r="IQ50" i="33"/>
  <c r="IJ50" i="33"/>
  <c r="IR16" i="33"/>
  <c r="IR8" i="33"/>
  <c r="IJ8" i="33"/>
  <c r="IR30" i="33"/>
  <c r="IJ30" i="33"/>
  <c r="IQ57" i="33"/>
  <c r="IJ57" i="33"/>
  <c r="IQ56" i="33"/>
  <c r="IJ56" i="33"/>
  <c r="IR21" i="33"/>
  <c r="IQ55" i="33"/>
  <c r="IJ55" i="33"/>
  <c r="IR7" i="33"/>
  <c r="IR14" i="33"/>
  <c r="IJ14" i="33"/>
  <c r="IR29" i="33"/>
  <c r="IJ29" i="33"/>
  <c r="IR18" i="33"/>
  <c r="IJ18" i="33"/>
  <c r="IR34" i="33"/>
  <c r="IQ54" i="33"/>
  <c r="IJ54" i="33"/>
  <c r="IR15" i="33"/>
  <c r="IJ15" i="33"/>
  <c r="IQ53" i="33"/>
  <c r="IJ53" i="33"/>
  <c r="IR22" i="33"/>
  <c r="IR13" i="33"/>
  <c r="IJ13" i="33"/>
  <c r="IR37" i="33"/>
  <c r="IR36" i="33"/>
  <c r="IJ36" i="33"/>
  <c r="IR12" i="33"/>
  <c r="IR20" i="33"/>
  <c r="IQ48" i="33"/>
  <c r="IR31" i="33"/>
  <c r="IJ31" i="33"/>
  <c r="IQ52" i="33"/>
  <c r="IJ52" i="33"/>
  <c r="IR32" i="33"/>
  <c r="IJ32" i="33"/>
  <c r="IR10" i="33"/>
  <c r="IJ10" i="33"/>
  <c r="IR9" i="33"/>
  <c r="IJ9" i="33"/>
  <c r="IR11" i="33"/>
  <c r="IQ49" i="33"/>
  <c r="IJ49" i="33"/>
  <c r="IR35" i="33"/>
  <c r="IJ35" i="33"/>
  <c r="IR38" i="33"/>
  <c r="IJ38" i="33"/>
  <c r="IQ51" i="33"/>
  <c r="IJ51" i="33"/>
  <c r="IR33" i="33"/>
  <c r="IJ33" i="33"/>
  <c r="IR17" i="33"/>
  <c r="IJ17" i="33"/>
  <c r="IR19" i="33"/>
  <c r="IJ19" i="33"/>
  <c r="IQ38" i="33"/>
  <c r="JA32" i="33"/>
  <c r="JA53" i="33"/>
  <c r="JA47" i="33"/>
  <c r="IP47" i="33"/>
  <c r="IJ48" i="33"/>
  <c r="IJ47" i="33"/>
  <c r="IQ22" i="33"/>
  <c r="IJ22" i="33"/>
  <c r="IQ12" i="33"/>
  <c r="IJ12" i="33"/>
  <c r="IQ11" i="33"/>
  <c r="IQ28" i="33"/>
  <c r="IQ20" i="33"/>
  <c r="IJ20" i="33"/>
  <c r="IQ34" i="33"/>
  <c r="IJ34" i="33"/>
  <c r="IQ17" i="33"/>
  <c r="JA30" i="33"/>
  <c r="JA27" i="33"/>
  <c r="JA22" i="33"/>
  <c r="JA37" i="33"/>
  <c r="JA11" i="33"/>
  <c r="JA6" i="33"/>
  <c r="JA34" i="33"/>
  <c r="BL12" i="33"/>
  <c r="IJ37" i="33"/>
  <c r="IR6" i="33"/>
  <c r="JB17" i="33"/>
  <c r="JB32" i="33"/>
  <c r="JB27" i="33"/>
  <c r="JD47" i="33"/>
  <c r="IQ27" i="33"/>
  <c r="IJ28" i="33"/>
  <c r="IQ47" i="33"/>
  <c r="IJ21" i="33"/>
  <c r="IR27" i="33"/>
  <c r="JB37" i="33"/>
  <c r="JB18" i="33"/>
  <c r="JB58" i="33"/>
  <c r="JB21" i="33"/>
  <c r="JB49" i="33"/>
  <c r="JC14" i="33"/>
  <c r="JB55" i="33"/>
  <c r="JB48" i="33"/>
  <c r="JB51" i="33"/>
  <c r="JB54" i="33"/>
  <c r="JC31" i="33"/>
  <c r="JC32" i="33"/>
  <c r="JB19" i="33"/>
  <c r="JB56" i="33"/>
  <c r="JC37" i="33"/>
  <c r="JB22" i="33"/>
  <c r="JB52" i="33"/>
  <c r="JC17" i="33"/>
  <c r="JB57" i="33"/>
  <c r="JB50" i="33"/>
  <c r="JC8" i="33"/>
  <c r="JB20" i="33"/>
  <c r="JB53" i="33"/>
  <c r="JC1" i="33"/>
  <c r="JC15" i="33"/>
  <c r="JC28" i="33"/>
  <c r="JC10" i="33"/>
  <c r="JC38" i="33"/>
  <c r="JC11" i="33"/>
  <c r="JC13" i="33"/>
  <c r="IJ11" i="33"/>
  <c r="JB33" i="33"/>
  <c r="JB14" i="33"/>
  <c r="JB6" i="33"/>
  <c r="IJ7" i="33"/>
  <c r="BS6" i="33"/>
  <c r="IJ6" i="33"/>
  <c r="JC34" i="33"/>
  <c r="JC33" i="33"/>
  <c r="JC7" i="33"/>
  <c r="JC16" i="33"/>
  <c r="JC29" i="33"/>
  <c r="JC27" i="33"/>
  <c r="JC36" i="33"/>
  <c r="IJ27" i="33"/>
  <c r="JB47" i="33"/>
  <c r="JC9" i="33"/>
  <c r="JC18" i="33"/>
  <c r="IV18" i="33"/>
  <c r="H18" i="33"/>
  <c r="JC56" i="33"/>
  <c r="IV56" i="33"/>
  <c r="H56" i="33"/>
  <c r="JD29" i="33"/>
  <c r="IV29" i="33"/>
  <c r="H29" i="33"/>
  <c r="JD38" i="33"/>
  <c r="IV38" i="33"/>
  <c r="H38" i="33"/>
  <c r="JD36" i="33"/>
  <c r="JC19" i="33"/>
  <c r="IV19" i="33"/>
  <c r="H19" i="33"/>
  <c r="JD11" i="33"/>
  <c r="IV11" i="33"/>
  <c r="H11" i="33"/>
  <c r="JD9" i="33"/>
  <c r="IV9" i="33"/>
  <c r="H9" i="33"/>
  <c r="JD14" i="33"/>
  <c r="IV14" i="33"/>
  <c r="H14" i="33"/>
  <c r="JD16" i="33"/>
  <c r="IV16" i="33"/>
  <c r="JD8" i="33"/>
  <c r="IV8" i="33"/>
  <c r="JD17" i="33"/>
  <c r="IV17" i="33"/>
  <c r="H17" i="33"/>
  <c r="JD7" i="33"/>
  <c r="JC21" i="33"/>
  <c r="IV21" i="33"/>
  <c r="H21" i="33"/>
  <c r="JD31" i="33"/>
  <c r="IV31" i="33"/>
  <c r="H31" i="33"/>
  <c r="JC49" i="33"/>
  <c r="IV49" i="33"/>
  <c r="H49" i="33"/>
  <c r="JC50" i="33"/>
  <c r="IV50" i="33"/>
  <c r="H50" i="33"/>
  <c r="JC54" i="33"/>
  <c r="IV54" i="33"/>
  <c r="H54" i="33"/>
  <c r="JC20" i="33"/>
  <c r="IV20" i="33"/>
  <c r="H20" i="33"/>
  <c r="JD28" i="33"/>
  <c r="JC53" i="33"/>
  <c r="IV53" i="33"/>
  <c r="H53" i="33"/>
  <c r="JD37" i="33"/>
  <c r="IV37" i="33"/>
  <c r="H37" i="33"/>
  <c r="JC51" i="33"/>
  <c r="IV51" i="33"/>
  <c r="H51" i="33"/>
  <c r="JD12" i="33"/>
  <c r="JD33" i="33"/>
  <c r="IV33" i="33"/>
  <c r="H33" i="33"/>
  <c r="JC22" i="33"/>
  <c r="IV22" i="33"/>
  <c r="H22" i="33"/>
  <c r="JD32" i="33"/>
  <c r="IV32" i="33"/>
  <c r="H32" i="33"/>
  <c r="JD15" i="33"/>
  <c r="IV15" i="33"/>
  <c r="JC55" i="33"/>
  <c r="IV55" i="33"/>
  <c r="H55" i="33"/>
  <c r="JD10" i="33"/>
  <c r="IV10" i="33"/>
  <c r="JD13" i="33"/>
  <c r="IV13" i="33"/>
  <c r="H13" i="33"/>
  <c r="JC52" i="33"/>
  <c r="IV52" i="33"/>
  <c r="H52" i="33"/>
  <c r="JC48" i="33"/>
  <c r="JD30" i="33"/>
  <c r="IV30" i="33"/>
  <c r="H30" i="33"/>
  <c r="JD34" i="33"/>
  <c r="JD35" i="33"/>
  <c r="JC57" i="33"/>
  <c r="IV57" i="33"/>
  <c r="H57" i="33"/>
  <c r="JC58" i="33"/>
  <c r="IV58" i="33"/>
  <c r="H58" i="33"/>
  <c r="JC30" i="33"/>
  <c r="JC12" i="33"/>
  <c r="JC35" i="33"/>
  <c r="E11" i="34"/>
  <c r="IV34" i="33"/>
  <c r="H34" i="33"/>
  <c r="IV7" i="33"/>
  <c r="JD6" i="33"/>
  <c r="IV36" i="33"/>
  <c r="H36" i="33"/>
  <c r="JD27" i="33"/>
  <c r="IV28" i="33"/>
  <c r="IV35" i="33"/>
  <c r="H35" i="33"/>
  <c r="IV48" i="33"/>
  <c r="JC47" i="33"/>
  <c r="IV12" i="33"/>
  <c r="JC6" i="33"/>
  <c r="E13" i="34"/>
  <c r="IV47" i="33"/>
  <c r="H48" i="33"/>
  <c r="H47" i="33"/>
  <c r="IV27" i="33"/>
  <c r="H28" i="33"/>
  <c r="H27" i="33"/>
  <c r="IV6" i="33"/>
  <c r="H7" i="33"/>
  <c r="BR6" i="33"/>
  <c r="BL16" i="33"/>
  <c r="X51" i="5"/>
  <c r="AZ8" i="33"/>
  <c r="Z30" i="8"/>
  <c r="Z29" i="8"/>
  <c r="F23" i="5"/>
  <c r="Z28" i="8"/>
  <c r="F22" i="5"/>
  <c r="Z27" i="8"/>
  <c r="F21" i="5"/>
  <c r="Z26" i="8"/>
  <c r="F20" i="5"/>
  <c r="Z25" i="8"/>
  <c r="Z24" i="8"/>
  <c r="F18" i="5"/>
  <c r="Z23" i="8"/>
  <c r="F17" i="5"/>
  <c r="Z22" i="8"/>
  <c r="F16" i="5"/>
  <c r="Z21" i="8"/>
  <c r="F15" i="5"/>
  <c r="Z20" i="8"/>
  <c r="F14" i="5"/>
  <c r="Z19" i="8"/>
  <c r="F13" i="5"/>
  <c r="Z18" i="8"/>
  <c r="F12" i="5"/>
  <c r="Z17" i="8"/>
  <c r="F11" i="5"/>
  <c r="Z14" i="8"/>
  <c r="AF23" i="8"/>
  <c r="F4" i="5"/>
  <c r="G4" i="5"/>
  <c r="H4" i="5"/>
  <c r="AD28" i="8"/>
  <c r="AD27" i="8"/>
  <c r="AD26" i="8"/>
  <c r="AD25" i="8"/>
  <c r="AD24" i="8"/>
  <c r="A20" i="5"/>
  <c r="A21" i="5"/>
  <c r="A22" i="5"/>
  <c r="A23" i="5"/>
  <c r="A24" i="5"/>
  <c r="G20" i="5"/>
  <c r="G21" i="5"/>
  <c r="G22" i="5"/>
  <c r="G23" i="5"/>
  <c r="F8" i="5"/>
  <c r="F19" i="5"/>
  <c r="Z32" i="8"/>
  <c r="G19" i="5"/>
  <c r="X32" i="8"/>
  <c r="L24" i="5"/>
  <c r="L20" i="5"/>
  <c r="L23" i="5"/>
  <c r="L19" i="5"/>
  <c r="L22" i="5"/>
  <c r="L21" i="5"/>
  <c r="I4" i="5"/>
  <c r="H7" i="5"/>
  <c r="AF22" i="8"/>
  <c r="AH22" i="8"/>
  <c r="AF18" i="8"/>
  <c r="AF21" i="8"/>
  <c r="AH21" i="8"/>
  <c r="AF20" i="8"/>
  <c r="AH20" i="8"/>
  <c r="AF19" i="8"/>
  <c r="AH19" i="8"/>
  <c r="AF25" i="8"/>
  <c r="AF24" i="8"/>
  <c r="AF27" i="8"/>
  <c r="AF28" i="8"/>
  <c r="AF26" i="8"/>
  <c r="L3" i="13"/>
  <c r="A31" i="13"/>
  <c r="A32" i="13"/>
  <c r="A33" i="13"/>
  <c r="A34" i="13"/>
  <c r="A35" i="13"/>
  <c r="A36" i="13"/>
  <c r="L30" i="13"/>
  <c r="J4" i="5"/>
  <c r="K4" i="5"/>
  <c r="I6" i="5"/>
  <c r="J6" i="5"/>
  <c r="I7" i="5"/>
  <c r="J7" i="5"/>
  <c r="M4" i="34"/>
  <c r="BL10" i="33"/>
  <c r="BL15" i="33"/>
  <c r="BL8" i="33"/>
  <c r="X11" i="8"/>
  <c r="K1" i="5"/>
  <c r="H9" i="5"/>
  <c r="H14" i="5"/>
  <c r="H11" i="5"/>
  <c r="H15" i="5"/>
  <c r="I9" i="5"/>
  <c r="H13" i="5"/>
  <c r="H12" i="5"/>
  <c r="H10" i="5"/>
  <c r="H17" i="5"/>
  <c r="H20" i="5"/>
  <c r="H19" i="5"/>
  <c r="H18" i="5"/>
  <c r="H16" i="5"/>
  <c r="K9" i="5"/>
  <c r="K16" i="5"/>
  <c r="K11" i="5"/>
  <c r="K12" i="5"/>
  <c r="K10" i="5"/>
  <c r="K15" i="5"/>
  <c r="R39" i="5"/>
  <c r="L4" i="5"/>
  <c r="L9" i="5"/>
  <c r="D41" i="8"/>
  <c r="K17" i="5"/>
  <c r="K7" i="5"/>
  <c r="K6" i="5"/>
  <c r="K18" i="5"/>
  <c r="K14" i="5"/>
  <c r="K8" i="5"/>
  <c r="F10" i="27"/>
  <c r="G81" i="50"/>
  <c r="K22" i="5"/>
  <c r="K13" i="5"/>
  <c r="K21" i="5"/>
  <c r="K20" i="5"/>
  <c r="K23" i="5"/>
  <c r="K19" i="5"/>
  <c r="K24" i="5"/>
  <c r="BQ6" i="33"/>
  <c r="BL6" i="33"/>
  <c r="J39" i="5"/>
  <c r="N39" i="5"/>
  <c r="G39" i="5"/>
  <c r="K39" i="5"/>
  <c r="O39" i="5"/>
  <c r="L39" i="5"/>
  <c r="H39" i="5"/>
  <c r="P39" i="5"/>
  <c r="I39" i="5"/>
  <c r="M39" i="5"/>
  <c r="Q39" i="5"/>
  <c r="I18" i="5"/>
  <c r="I12" i="5"/>
  <c r="I10" i="5"/>
  <c r="I11" i="5"/>
  <c r="I13" i="5"/>
  <c r="I17" i="5"/>
  <c r="I16" i="5"/>
  <c r="I15" i="5"/>
  <c r="I8" i="5"/>
  <c r="I14" i="5"/>
  <c r="I23" i="5"/>
  <c r="J23" i="5"/>
  <c r="I24" i="5"/>
  <c r="J24" i="5"/>
  <c r="H21" i="5"/>
  <c r="I22" i="5"/>
  <c r="J22" i="5"/>
  <c r="I19" i="5"/>
  <c r="J19" i="5"/>
  <c r="H22" i="5"/>
  <c r="I20" i="5"/>
  <c r="J20" i="5"/>
  <c r="H23" i="5"/>
  <c r="I21" i="5"/>
  <c r="J21" i="5"/>
  <c r="H24" i="5"/>
  <c r="I26" i="5"/>
  <c r="S39" i="5"/>
  <c r="L14" i="5"/>
  <c r="L17" i="5"/>
  <c r="D49" i="8"/>
  <c r="L12" i="5"/>
  <c r="L16" i="5"/>
  <c r="L8" i="5"/>
  <c r="D40" i="8"/>
  <c r="L11" i="5"/>
  <c r="D43" i="8"/>
  <c r="K26" i="5"/>
  <c r="M4" i="5"/>
  <c r="L18" i="5"/>
  <c r="L13" i="5"/>
  <c r="D45" i="8"/>
  <c r="L10" i="5"/>
  <c r="L7" i="5"/>
  <c r="L15" i="5"/>
  <c r="D47" i="8"/>
  <c r="L6" i="5"/>
  <c r="F57" i="5"/>
  <c r="E14" i="34"/>
  <c r="L26" i="5"/>
  <c r="BH6" i="33"/>
  <c r="D7" i="5"/>
  <c r="AB8" i="33"/>
  <c r="AN15" i="33"/>
  <c r="AZ16" i="33"/>
  <c r="H16" i="33"/>
  <c r="E12" i="34"/>
  <c r="E9" i="34"/>
  <c r="E10" i="34"/>
  <c r="K4" i="34"/>
  <c r="L4" i="34"/>
  <c r="X6" i="33"/>
  <c r="E8" i="34"/>
  <c r="AJ6" i="33"/>
  <c r="AI6" i="33"/>
  <c r="AV6" i="33"/>
  <c r="BF6" i="33"/>
  <c r="W6" i="33"/>
  <c r="P12" i="33"/>
  <c r="AZ15" i="33"/>
  <c r="H15" i="33"/>
  <c r="BG6" i="33"/>
  <c r="J4" i="34"/>
  <c r="AT6" i="33"/>
  <c r="AN8" i="33"/>
  <c r="H8" i="33"/>
  <c r="I4" i="34"/>
  <c r="AZ10" i="33"/>
  <c r="V6" i="33"/>
  <c r="AH6" i="33"/>
  <c r="AB10" i="33"/>
  <c r="E7" i="34"/>
  <c r="AS6" i="33"/>
  <c r="AN10" i="33"/>
  <c r="AU6" i="33"/>
  <c r="U6" i="33"/>
  <c r="BE6" i="33"/>
  <c r="E6" i="34"/>
  <c r="AG6" i="33"/>
  <c r="AB12" i="33"/>
  <c r="AF17" i="8"/>
  <c r="AF16" i="8"/>
  <c r="R60" i="5"/>
  <c r="H10" i="33"/>
  <c r="H12" i="33"/>
  <c r="J12" i="27"/>
  <c r="K83" i="50"/>
  <c r="AF15" i="8"/>
  <c r="AZ6" i="33"/>
  <c r="AF14" i="8"/>
  <c r="P6" i="33"/>
  <c r="AN6" i="33"/>
  <c r="AB6" i="33"/>
  <c r="M47" i="5"/>
  <c r="M48" i="5"/>
  <c r="M49" i="5"/>
  <c r="M50" i="5"/>
  <c r="M51" i="5"/>
  <c r="M52" i="5"/>
  <c r="M53" i="5"/>
  <c r="M54" i="5"/>
  <c r="M55" i="5"/>
  <c r="M46" i="5"/>
  <c r="L30" i="5"/>
  <c r="L31" i="5"/>
  <c r="L32" i="5"/>
  <c r="L33" i="5"/>
  <c r="L34" i="5"/>
  <c r="L35" i="5"/>
  <c r="L36" i="5"/>
  <c r="L37" i="5"/>
  <c r="L38" i="5"/>
  <c r="L29" i="5"/>
  <c r="K30" i="5"/>
  <c r="K31" i="5"/>
  <c r="K32" i="5"/>
  <c r="K33" i="5"/>
  <c r="K34" i="5"/>
  <c r="K35" i="5"/>
  <c r="K36" i="5"/>
  <c r="K37" i="5"/>
  <c r="K38" i="5"/>
  <c r="K29" i="5"/>
  <c r="J30" i="5"/>
  <c r="J31" i="5"/>
  <c r="J32" i="5"/>
  <c r="J33" i="5"/>
  <c r="J34" i="5"/>
  <c r="J35" i="5"/>
  <c r="J36" i="5"/>
  <c r="J37" i="5"/>
  <c r="J38" i="5"/>
  <c r="J29" i="5"/>
  <c r="I30" i="5"/>
  <c r="I31" i="5"/>
  <c r="I32" i="5"/>
  <c r="I33" i="5"/>
  <c r="I34" i="5"/>
  <c r="I35" i="5"/>
  <c r="K71" i="50"/>
  <c r="I36" i="5"/>
  <c r="I37" i="5"/>
  <c r="I38" i="5"/>
  <c r="I29" i="5"/>
  <c r="L55" i="5"/>
  <c r="L57" i="5"/>
  <c r="J47" i="5"/>
  <c r="J49" i="5"/>
  <c r="J50" i="5"/>
  <c r="J51" i="5"/>
  <c r="J52" i="5"/>
  <c r="J55" i="5"/>
  <c r="K46" i="5"/>
  <c r="J57" i="5"/>
  <c r="H43" i="50"/>
  <c r="I43" i="50"/>
  <c r="H71" i="50"/>
  <c r="I71" i="50"/>
  <c r="K5" i="50"/>
  <c r="H5" i="50"/>
  <c r="I5" i="50"/>
  <c r="K43" i="50"/>
  <c r="K12" i="27"/>
  <c r="L83" i="50"/>
  <c r="L12" i="27"/>
  <c r="H6" i="33"/>
  <c r="M57" i="5"/>
  <c r="I40" i="5"/>
  <c r="J40" i="5"/>
  <c r="L40" i="5"/>
  <c r="K40" i="5"/>
  <c r="M58" i="5"/>
  <c r="D4" i="36"/>
  <c r="AJ130" i="38"/>
  <c r="M5" i="13"/>
  <c r="I5" i="13"/>
  <c r="K5" i="13"/>
  <c r="H5" i="13"/>
  <c r="J5" i="13"/>
  <c r="AH15" i="8"/>
  <c r="AG15" i="8"/>
  <c r="AJ22" i="38"/>
  <c r="F274" i="38"/>
  <c r="AK274" i="38"/>
  <c r="H130" i="38"/>
  <c r="H274" i="38"/>
  <c r="X16" i="8"/>
  <c r="G10" i="5"/>
  <c r="H142" i="38"/>
  <c r="H286" i="38"/>
  <c r="AJ142" i="38"/>
  <c r="F250" i="38"/>
  <c r="AK250" i="38"/>
  <c r="AJ106" i="38"/>
  <c r="F226" i="38"/>
  <c r="AK226" i="38"/>
  <c r="AJ82" i="38"/>
  <c r="H46" i="38"/>
  <c r="H190" i="38"/>
  <c r="AJ46" i="38"/>
  <c r="F178" i="38"/>
  <c r="AK178" i="38"/>
  <c r="AJ34" i="38"/>
  <c r="F214" i="38"/>
  <c r="AK214" i="38"/>
  <c r="AJ70" i="38"/>
  <c r="H94" i="38"/>
  <c r="H238" i="38"/>
  <c r="AJ94" i="38"/>
  <c r="H58" i="38"/>
  <c r="H202" i="38"/>
  <c r="AJ58" i="38"/>
  <c r="H118" i="38"/>
  <c r="H262" i="38"/>
  <c r="AJ118" i="38"/>
  <c r="F262" i="38"/>
  <c r="AK262" i="38"/>
  <c r="H70" i="38"/>
  <c r="H214" i="38"/>
  <c r="F238" i="38"/>
  <c r="AK238" i="38"/>
  <c r="F286" i="38"/>
  <c r="H82" i="38"/>
  <c r="H226" i="38"/>
  <c r="F202" i="38"/>
  <c r="AK202" i="38"/>
  <c r="F190" i="38"/>
  <c r="AK190" i="38"/>
  <c r="H106" i="38"/>
  <c r="H250" i="38"/>
  <c r="H34" i="38"/>
  <c r="H178" i="38"/>
  <c r="F350" i="38"/>
  <c r="F166" i="38"/>
  <c r="AK166" i="38"/>
  <c r="H22" i="38"/>
  <c r="H166" i="38"/>
  <c r="J10" i="5"/>
  <c r="F373" i="38"/>
  <c r="H373" i="38"/>
  <c r="H350" i="38"/>
  <c r="E18" i="5"/>
  <c r="C15" i="5"/>
  <c r="E15" i="5"/>
  <c r="C16" i="5"/>
  <c r="E16" i="5"/>
  <c r="C17" i="5"/>
  <c r="E17" i="5"/>
  <c r="C14" i="5"/>
  <c r="E14" i="5"/>
  <c r="W11" i="8"/>
  <c r="V48" i="8"/>
  <c r="F36" i="8"/>
  <c r="F37" i="8"/>
  <c r="X24" i="8"/>
  <c r="G18" i="5"/>
  <c r="X23" i="8"/>
  <c r="G17" i="5"/>
  <c r="X22" i="8"/>
  <c r="G16" i="5"/>
  <c r="X21" i="8"/>
  <c r="G15" i="5"/>
  <c r="X20" i="8"/>
  <c r="G14" i="5"/>
  <c r="X19" i="8"/>
  <c r="G13" i="5"/>
  <c r="X18" i="8"/>
  <c r="G12" i="5"/>
  <c r="X17" i="8"/>
  <c r="G11" i="5"/>
  <c r="X14" i="8"/>
  <c r="V28" i="8"/>
  <c r="V24" i="8"/>
  <c r="V29" i="8"/>
  <c r="V40" i="8"/>
  <c r="V42" i="8"/>
  <c r="V41" i="8"/>
  <c r="V26" i="8"/>
  <c r="V39" i="8"/>
  <c r="V25" i="8"/>
  <c r="V27" i="8"/>
  <c r="V23" i="8"/>
  <c r="V14" i="8"/>
  <c r="V17" i="8"/>
  <c r="V20" i="8"/>
  <c r="V19" i="8"/>
  <c r="V38" i="8"/>
  <c r="V16" i="8"/>
  <c r="V21" i="8"/>
  <c r="V18" i="8"/>
  <c r="V22" i="8"/>
  <c r="V15" i="8"/>
  <c r="AE29" i="8"/>
  <c r="Y40" i="8"/>
  <c r="Y39" i="8"/>
  <c r="Y38" i="8"/>
  <c r="Y42" i="8"/>
  <c r="Y41" i="8"/>
  <c r="N32" i="8"/>
  <c r="J13" i="27"/>
  <c r="K84" i="50"/>
  <c r="C33" i="8"/>
  <c r="Y26" i="8"/>
  <c r="Y25" i="8"/>
  <c r="Y29" i="8"/>
  <c r="Y28" i="8"/>
  <c r="Y27" i="8"/>
  <c r="AJ22" i="8"/>
  <c r="AK22" i="8"/>
  <c r="AS22" i="8"/>
  <c r="BA22" i="8"/>
  <c r="AL22" i="8"/>
  <c r="AT22" i="8"/>
  <c r="AM22" i="8"/>
  <c r="AU22" i="8"/>
  <c r="AN22" i="8"/>
  <c r="AV22" i="8"/>
  <c r="AO22" i="8"/>
  <c r="AW22" i="8"/>
  <c r="AZ22" i="8"/>
  <c r="AP22" i="8"/>
  <c r="AX22" i="8"/>
  <c r="AQ22" i="8"/>
  <c r="AY22" i="8"/>
  <c r="AR22" i="8"/>
  <c r="Y30" i="8"/>
  <c r="Z11" i="8"/>
  <c r="G8" i="5"/>
  <c r="AJ13" i="8"/>
  <c r="AR13" i="8"/>
  <c r="AZ13" i="8"/>
  <c r="AQ14" i="8"/>
  <c r="AY14" i="8"/>
  <c r="AP15" i="8"/>
  <c r="AX15" i="8"/>
  <c r="AO16" i="8"/>
  <c r="AW16" i="8"/>
  <c r="AN17" i="8"/>
  <c r="AV17" i="8"/>
  <c r="AM18" i="8"/>
  <c r="AU18" i="8"/>
  <c r="AL19" i="8"/>
  <c r="AT19" i="8"/>
  <c r="AK20" i="8"/>
  <c r="AS20" i="8"/>
  <c r="AJ21" i="8"/>
  <c r="AR21" i="8"/>
  <c r="AZ21" i="8"/>
  <c r="AS12" i="8"/>
  <c r="AK12" i="8"/>
  <c r="BA18" i="8"/>
  <c r="AK13" i="8"/>
  <c r="AS13" i="8"/>
  <c r="AJ14" i="8"/>
  <c r="AR14" i="8"/>
  <c r="AZ14" i="8"/>
  <c r="AQ15" i="8"/>
  <c r="AY15" i="8"/>
  <c r="AP16" i="8"/>
  <c r="AX16" i="8"/>
  <c r="AO17" i="8"/>
  <c r="AW17" i="8"/>
  <c r="AN18" i="8"/>
  <c r="AV18" i="8"/>
  <c r="AM19" i="8"/>
  <c r="AU19" i="8"/>
  <c r="AL20" i="8"/>
  <c r="AT20" i="8"/>
  <c r="AK21" i="8"/>
  <c r="AS21" i="8"/>
  <c r="AZ12" i="8"/>
  <c r="AR12" i="8"/>
  <c r="AJ12" i="8"/>
  <c r="BA19" i="8"/>
  <c r="AL13" i="8"/>
  <c r="AT13" i="8"/>
  <c r="AK14" i="8"/>
  <c r="AS14" i="8"/>
  <c r="AJ15" i="8"/>
  <c r="AR15" i="8"/>
  <c r="AZ15" i="8"/>
  <c r="AQ16" i="8"/>
  <c r="AY16" i="8"/>
  <c r="AP17" i="8"/>
  <c r="AX17" i="8"/>
  <c r="AO18" i="8"/>
  <c r="AW18" i="8"/>
  <c r="AN19" i="8"/>
  <c r="AV19" i="8"/>
  <c r="AM20" i="8"/>
  <c r="AU20" i="8"/>
  <c r="AL21" i="8"/>
  <c r="AT21" i="8"/>
  <c r="AY12" i="8"/>
  <c r="AQ12" i="8"/>
  <c r="BA12" i="8"/>
  <c r="BA20" i="8"/>
  <c r="AV13" i="8"/>
  <c r="AM14" i="8"/>
  <c r="AL15" i="8"/>
  <c r="AS16" i="8"/>
  <c r="AR17" i="8"/>
  <c r="AQ18" i="8"/>
  <c r="AP19" i="8"/>
  <c r="AO20" i="8"/>
  <c r="AN21" i="8"/>
  <c r="AV21" i="8"/>
  <c r="AO12" i="8"/>
  <c r="AM16" i="8"/>
  <c r="AT17" i="8"/>
  <c r="AJ19" i="8"/>
  <c r="AQ20" i="8"/>
  <c r="AP21" i="8"/>
  <c r="AM12" i="8"/>
  <c r="AM13" i="8"/>
  <c r="AU13" i="8"/>
  <c r="AL14" i="8"/>
  <c r="AT14" i="8"/>
  <c r="AK15" i="8"/>
  <c r="AS15" i="8"/>
  <c r="AJ16" i="8"/>
  <c r="AR16" i="8"/>
  <c r="AZ16" i="8"/>
  <c r="AQ17" i="8"/>
  <c r="AY17" i="8"/>
  <c r="AP18" i="8"/>
  <c r="AX18" i="8"/>
  <c r="AO19" i="8"/>
  <c r="AW19" i="8"/>
  <c r="AN20" i="8"/>
  <c r="AV20" i="8"/>
  <c r="AM21" i="8"/>
  <c r="AU21" i="8"/>
  <c r="AX12" i="8"/>
  <c r="AP12" i="8"/>
  <c r="BA13" i="8"/>
  <c r="BA21" i="8"/>
  <c r="AN13" i="8"/>
  <c r="AU14" i="8"/>
  <c r="AT15" i="8"/>
  <c r="AK16" i="8"/>
  <c r="AJ17" i="8"/>
  <c r="AZ17" i="8"/>
  <c r="AY18" i="8"/>
  <c r="AX19" i="8"/>
  <c r="AW20" i="8"/>
  <c r="AW12" i="8"/>
  <c r="BA14" i="8"/>
  <c r="AV15" i="8"/>
  <c r="AL17" i="8"/>
  <c r="AS18" i="8"/>
  <c r="AZ19" i="8"/>
  <c r="AX21" i="8"/>
  <c r="BA16" i="8"/>
  <c r="AO13" i="8"/>
  <c r="AW13" i="8"/>
  <c r="AN14" i="8"/>
  <c r="AV14" i="8"/>
  <c r="AM15" i="8"/>
  <c r="AU15" i="8"/>
  <c r="AL16" i="8"/>
  <c r="AT16" i="8"/>
  <c r="AK17" i="8"/>
  <c r="AS17" i="8"/>
  <c r="AJ18" i="8"/>
  <c r="AR18" i="8"/>
  <c r="AZ18" i="8"/>
  <c r="AQ19" i="8"/>
  <c r="AY19" i="8"/>
  <c r="AP20" i="8"/>
  <c r="AX20" i="8"/>
  <c r="AO21" i="8"/>
  <c r="AW21" i="8"/>
  <c r="AV12" i="8"/>
  <c r="AN12" i="8"/>
  <c r="BA15" i="8"/>
  <c r="AP13" i="8"/>
  <c r="AX13" i="8"/>
  <c r="AO14" i="8"/>
  <c r="AW14" i="8"/>
  <c r="AN15" i="8"/>
  <c r="AU16" i="8"/>
  <c r="AK18" i="8"/>
  <c r="AR19" i="8"/>
  <c r="AY20" i="8"/>
  <c r="AU12" i="8"/>
  <c r="AQ13" i="8"/>
  <c r="AY13" i="8"/>
  <c r="AP14" i="8"/>
  <c r="AX14" i="8"/>
  <c r="AO15" i="8"/>
  <c r="AW15" i="8"/>
  <c r="AN16" i="8"/>
  <c r="AV16" i="8"/>
  <c r="AM17" i="8"/>
  <c r="AU17" i="8"/>
  <c r="AL18" i="8"/>
  <c r="AT18" i="8"/>
  <c r="AK19" i="8"/>
  <c r="AS19" i="8"/>
  <c r="AJ20" i="8"/>
  <c r="AR20" i="8"/>
  <c r="AZ20" i="8"/>
  <c r="AQ21" i="8"/>
  <c r="AY21" i="8"/>
  <c r="AT12" i="8"/>
  <c r="AL12" i="8"/>
  <c r="BA17" i="8"/>
  <c r="Y23" i="8"/>
  <c r="Y22" i="8"/>
  <c r="Y16" i="8"/>
  <c r="Y21" i="8"/>
  <c r="Y24" i="8"/>
  <c r="Y15" i="8"/>
  <c r="Y18" i="8"/>
  <c r="Y20" i="8"/>
  <c r="Y19" i="8"/>
  <c r="Y17" i="8"/>
  <c r="Y14" i="8"/>
  <c r="J15" i="5"/>
  <c r="J14" i="5"/>
  <c r="J11" i="5"/>
  <c r="J13" i="5"/>
  <c r="J12" i="5"/>
  <c r="J16" i="5"/>
  <c r="J18" i="5"/>
  <c r="J17" i="5"/>
  <c r="C29" i="13"/>
  <c r="C31" i="13"/>
  <c r="C32" i="13"/>
  <c r="C33" i="13"/>
  <c r="G48" i="4"/>
  <c r="G47" i="4"/>
  <c r="G46" i="4"/>
  <c r="G45" i="4"/>
  <c r="G44" i="4"/>
  <c r="V44" i="8"/>
  <c r="F28" i="8"/>
  <c r="F7" i="67"/>
  <c r="F8" i="67"/>
  <c r="V45" i="8"/>
  <c r="F32" i="8"/>
  <c r="Y31" i="8"/>
  <c r="Y32" i="8"/>
  <c r="J8" i="5"/>
  <c r="M7" i="5"/>
  <c r="M10" i="5"/>
  <c r="E42" i="8"/>
  <c r="M16" i="5"/>
  <c r="E48" i="8"/>
  <c r="M14" i="5"/>
  <c r="E46" i="8"/>
  <c r="M18" i="5"/>
  <c r="E50" i="8"/>
  <c r="M17" i="5"/>
  <c r="E49" i="8"/>
  <c r="M13" i="5"/>
  <c r="E45" i="8"/>
  <c r="M11" i="5"/>
  <c r="E43" i="8"/>
  <c r="AL23" i="8"/>
  <c r="AT23" i="8"/>
  <c r="AU23" i="8"/>
  <c r="AQ23" i="8"/>
  <c r="AZ23" i="8"/>
  <c r="AV23" i="8"/>
  <c r="AX23" i="8"/>
  <c r="AY23" i="8"/>
  <c r="AN23" i="8"/>
  <c r="AP23" i="8"/>
  <c r="AO23" i="8"/>
  <c r="AW23" i="8"/>
  <c r="AM23" i="8"/>
  <c r="AK23" i="8"/>
  <c r="AJ23" i="8"/>
  <c r="AS23" i="8"/>
  <c r="BA23" i="8"/>
  <c r="AR23" i="8"/>
  <c r="M12" i="5"/>
  <c r="E44" i="8"/>
  <c r="M15" i="5"/>
  <c r="E47" i="8"/>
  <c r="M20" i="5"/>
  <c r="E56" i="8"/>
  <c r="M23" i="5"/>
  <c r="E59" i="8"/>
  <c r="M19" i="5"/>
  <c r="E55" i="8"/>
  <c r="M21" i="5"/>
  <c r="E57" i="8"/>
  <c r="M22" i="5"/>
  <c r="E58" i="8"/>
  <c r="M24" i="5"/>
  <c r="Y62" i="8"/>
  <c r="R21" i="8"/>
  <c r="M32" i="8"/>
  <c r="H13" i="27"/>
  <c r="M28" i="8"/>
  <c r="F33" i="8"/>
  <c r="M8" i="5"/>
  <c r="E61" i="8"/>
  <c r="E13" i="27"/>
  <c r="R30" i="5"/>
  <c r="R31" i="5"/>
  <c r="R32" i="5"/>
  <c r="R33" i="5"/>
  <c r="R34" i="5"/>
  <c r="R35" i="5"/>
  <c r="R36" i="5"/>
  <c r="R37" i="5"/>
  <c r="R38" i="5"/>
  <c r="R29" i="5"/>
  <c r="Q30" i="5"/>
  <c r="Q31" i="5"/>
  <c r="Q32" i="5"/>
  <c r="Q33" i="5"/>
  <c r="Q34" i="5"/>
  <c r="Q35" i="5"/>
  <c r="Q36" i="5"/>
  <c r="Q37" i="5"/>
  <c r="Q38" i="5"/>
  <c r="Q29" i="5"/>
  <c r="P30" i="5"/>
  <c r="P31" i="5"/>
  <c r="P32" i="5"/>
  <c r="P33" i="5"/>
  <c r="P34" i="5"/>
  <c r="P35" i="5"/>
  <c r="P36" i="5"/>
  <c r="P37" i="5"/>
  <c r="P38" i="5"/>
  <c r="P29" i="5"/>
  <c r="O30" i="5"/>
  <c r="O31" i="5"/>
  <c r="O32" i="5"/>
  <c r="O33" i="5"/>
  <c r="O34" i="5"/>
  <c r="O35" i="5"/>
  <c r="O36" i="5"/>
  <c r="O37" i="5"/>
  <c r="O38" i="5"/>
  <c r="O29" i="5"/>
  <c r="N30" i="5"/>
  <c r="N31" i="5"/>
  <c r="N32" i="5"/>
  <c r="N33" i="5"/>
  <c r="N34" i="5"/>
  <c r="N35" i="5"/>
  <c r="N36" i="5"/>
  <c r="N37" i="5"/>
  <c r="N38" i="5"/>
  <c r="N29" i="5"/>
  <c r="M30" i="5"/>
  <c r="M31" i="5"/>
  <c r="M32" i="5"/>
  <c r="M33" i="5"/>
  <c r="M34" i="5"/>
  <c r="M35" i="5"/>
  <c r="M36" i="5"/>
  <c r="M37" i="5"/>
  <c r="M38" i="5"/>
  <c r="M29" i="5"/>
  <c r="H30" i="5"/>
  <c r="H31" i="5"/>
  <c r="H32" i="5"/>
  <c r="H33" i="5"/>
  <c r="H34" i="5"/>
  <c r="H35" i="5"/>
  <c r="H36" i="5"/>
  <c r="H37" i="5"/>
  <c r="H38" i="5"/>
  <c r="H29" i="5"/>
  <c r="G30" i="5"/>
  <c r="G31" i="5"/>
  <c r="G32" i="5"/>
  <c r="G33" i="5"/>
  <c r="G34" i="5"/>
  <c r="G35" i="5"/>
  <c r="G36" i="5"/>
  <c r="G37" i="5"/>
  <c r="G38" i="5"/>
  <c r="G29" i="5"/>
  <c r="P3" i="1"/>
  <c r="P4" i="1"/>
  <c r="M6" i="5"/>
  <c r="AE13" i="8"/>
  <c r="AE44" i="8"/>
  <c r="C28" i="8"/>
  <c r="C7" i="67"/>
  <c r="S38" i="5"/>
  <c r="S37" i="5"/>
  <c r="S36" i="5"/>
  <c r="I164" i="38"/>
  <c r="AI164" i="38"/>
  <c r="AI163" i="38"/>
  <c r="AI301" i="38"/>
  <c r="AB18" i="50"/>
  <c r="AM18" i="50"/>
  <c r="AM19" i="50"/>
  <c r="I84" i="50"/>
  <c r="F84" i="50"/>
  <c r="S32" i="5"/>
  <c r="S29" i="5"/>
  <c r="S35" i="5"/>
  <c r="S31" i="5"/>
  <c r="S34" i="5"/>
  <c r="S30" i="5"/>
  <c r="S33" i="5"/>
  <c r="P2" i="1"/>
  <c r="H40" i="5"/>
  <c r="G40" i="5"/>
  <c r="H10" i="27"/>
  <c r="H4" i="34"/>
  <c r="G4" i="34"/>
  <c r="E5" i="34"/>
  <c r="E4" i="34"/>
  <c r="M40" i="5"/>
  <c r="O40" i="5"/>
  <c r="Q40" i="5"/>
  <c r="N40" i="5"/>
  <c r="P40" i="5"/>
  <c r="R40" i="5"/>
  <c r="D55" i="8"/>
  <c r="D58" i="8"/>
  <c r="D56" i="8"/>
  <c r="D57" i="8"/>
  <c r="D59" i="8"/>
  <c r="E40" i="8"/>
  <c r="H8" i="5"/>
  <c r="G17" i="4"/>
  <c r="A9" i="5"/>
  <c r="F104" i="1"/>
  <c r="S47" i="5"/>
  <c r="S48" i="5"/>
  <c r="S49" i="5"/>
  <c r="S50" i="5"/>
  <c r="S51" i="5"/>
  <c r="S52" i="5"/>
  <c r="S53" i="5"/>
  <c r="S54" i="5"/>
  <c r="S55" i="5"/>
  <c r="S46" i="5"/>
  <c r="R47" i="5"/>
  <c r="R48" i="5"/>
  <c r="R49" i="5"/>
  <c r="R50" i="5"/>
  <c r="R51" i="5"/>
  <c r="R52" i="5"/>
  <c r="R53" i="5"/>
  <c r="R54" i="5"/>
  <c r="R55" i="5"/>
  <c r="R46" i="5"/>
  <c r="Q47" i="5"/>
  <c r="Q48" i="5"/>
  <c r="Q49" i="5"/>
  <c r="Q50" i="5"/>
  <c r="Q51" i="5"/>
  <c r="Q52" i="5"/>
  <c r="Q53" i="5"/>
  <c r="Q54" i="5"/>
  <c r="Q55" i="5"/>
  <c r="P47" i="5"/>
  <c r="O47" i="5"/>
  <c r="O48" i="5"/>
  <c r="O49" i="5"/>
  <c r="O50" i="5"/>
  <c r="O51" i="5"/>
  <c r="O52" i="5"/>
  <c r="O53" i="5"/>
  <c r="O54" i="5"/>
  <c r="O55" i="5"/>
  <c r="N47" i="5"/>
  <c r="N48" i="5"/>
  <c r="N50" i="5"/>
  <c r="N51" i="5"/>
  <c r="N52" i="5"/>
  <c r="N54" i="5"/>
  <c r="N55" i="5"/>
  <c r="N46" i="5"/>
  <c r="H47" i="5"/>
  <c r="H51" i="5"/>
  <c r="H55" i="5"/>
  <c r="AH13" i="8"/>
  <c r="AF13" i="8"/>
  <c r="N57" i="5"/>
  <c r="H57" i="5"/>
  <c r="I371" i="38"/>
  <c r="I163" i="38"/>
  <c r="AM163" i="38"/>
  <c r="AB19" i="50"/>
  <c r="I81" i="50"/>
  <c r="D61" i="8"/>
  <c r="F13" i="27"/>
  <c r="G84" i="50"/>
  <c r="S57" i="5"/>
  <c r="R57" i="5"/>
  <c r="P57" i="5"/>
  <c r="D48" i="8"/>
  <c r="D50" i="8"/>
  <c r="D46" i="8"/>
  <c r="D44" i="8"/>
  <c r="D42" i="8"/>
  <c r="A10" i="5"/>
  <c r="A11" i="5"/>
  <c r="A12" i="5"/>
  <c r="A13" i="5"/>
  <c r="I69" i="4"/>
  <c r="I68" i="4"/>
  <c r="K47" i="5"/>
  <c r="U47" i="5"/>
  <c r="K48" i="5"/>
  <c r="U48" i="5"/>
  <c r="K49" i="5"/>
  <c r="U49" i="5"/>
  <c r="K50" i="5"/>
  <c r="U50" i="5"/>
  <c r="K51" i="5"/>
  <c r="U51" i="5"/>
  <c r="K52" i="5"/>
  <c r="U52" i="5"/>
  <c r="K53" i="5"/>
  <c r="U53" i="5"/>
  <c r="K54" i="5"/>
  <c r="U54" i="5"/>
  <c r="K55" i="5"/>
  <c r="U55" i="5"/>
  <c r="Q46" i="5"/>
  <c r="Q57" i="5"/>
  <c r="O46" i="5"/>
  <c r="O57" i="5"/>
  <c r="I47" i="5"/>
  <c r="I48" i="5"/>
  <c r="I49" i="5"/>
  <c r="I50" i="5"/>
  <c r="I51" i="5"/>
  <c r="I52" i="5"/>
  <c r="I53" i="5"/>
  <c r="I54" i="5"/>
  <c r="I55" i="5"/>
  <c r="I46" i="5"/>
  <c r="D6" i="5"/>
  <c r="D8" i="5"/>
  <c r="D9" i="5"/>
  <c r="C6" i="5"/>
  <c r="C7" i="5"/>
  <c r="F24" i="4"/>
  <c r="F23" i="4"/>
  <c r="F25" i="4"/>
  <c r="AG4" i="4"/>
  <c r="AG5" i="4"/>
  <c r="AG6" i="4"/>
  <c r="AG7" i="4"/>
  <c r="AG8" i="4"/>
  <c r="AG9" i="4"/>
  <c r="AG10" i="4"/>
  <c r="AG11" i="4"/>
  <c r="AG12" i="4"/>
  <c r="AG3" i="4"/>
  <c r="AF4" i="4"/>
  <c r="AF5" i="4"/>
  <c r="AF6" i="4"/>
  <c r="AF7" i="4"/>
  <c r="AF8" i="4"/>
  <c r="AF9" i="4"/>
  <c r="AF10" i="4"/>
  <c r="AF11" i="4"/>
  <c r="AF12" i="4"/>
  <c r="AF3" i="4"/>
  <c r="AE4" i="4"/>
  <c r="AE5" i="4"/>
  <c r="AE6" i="4"/>
  <c r="AE7" i="4"/>
  <c r="AE8" i="4"/>
  <c r="AE9" i="4"/>
  <c r="AE10" i="4"/>
  <c r="AE11" i="4"/>
  <c r="AE12" i="4"/>
  <c r="AE3" i="4"/>
  <c r="AD4" i="4"/>
  <c r="AD5" i="4"/>
  <c r="AD6" i="4"/>
  <c r="AD7" i="4"/>
  <c r="AD8" i="4"/>
  <c r="AD9" i="4"/>
  <c r="AD10" i="4"/>
  <c r="AD11" i="4"/>
  <c r="AD12" i="4"/>
  <c r="AD3" i="4"/>
  <c r="AC4" i="4"/>
  <c r="AC5" i="4"/>
  <c r="AC6" i="4"/>
  <c r="AC7" i="4"/>
  <c r="AC8" i="4"/>
  <c r="AC9" i="4"/>
  <c r="AC10" i="4"/>
  <c r="AC11" i="4"/>
  <c r="AC12" i="4"/>
  <c r="AC3" i="4"/>
  <c r="AJ371" i="38"/>
  <c r="AJ387" i="38"/>
  <c r="AJ163" i="38"/>
  <c r="AJ162" i="38"/>
  <c r="I387" i="38"/>
  <c r="I301" i="38"/>
  <c r="I308" i="38"/>
  <c r="I309" i="38"/>
  <c r="J309" i="38"/>
  <c r="K309" i="38"/>
  <c r="L309" i="38"/>
  <c r="M309" i="38"/>
  <c r="N309" i="38"/>
  <c r="O309" i="38"/>
  <c r="P309" i="38"/>
  <c r="Q309" i="38"/>
  <c r="R309" i="38"/>
  <c r="S309" i="38"/>
  <c r="T309" i="38"/>
  <c r="U309" i="38"/>
  <c r="V309" i="38"/>
  <c r="W309" i="38"/>
  <c r="V54" i="5"/>
  <c r="U46" i="5"/>
  <c r="V46" i="5"/>
  <c r="F12" i="27"/>
  <c r="G83" i="50"/>
  <c r="D10" i="5"/>
  <c r="D52" i="8"/>
  <c r="E11" i="67"/>
  <c r="F42" i="27"/>
  <c r="G49" i="27"/>
  <c r="G42" i="27"/>
  <c r="K57" i="5"/>
  <c r="I57" i="5"/>
  <c r="J58" i="5"/>
  <c r="AC13" i="4"/>
  <c r="AE13" i="4"/>
  <c r="AD13" i="4"/>
  <c r="AF13" i="4"/>
  <c r="AG13" i="4"/>
  <c r="F26" i="4"/>
  <c r="I70" i="4"/>
  <c r="C8" i="5"/>
  <c r="C9" i="5"/>
  <c r="E6" i="5"/>
  <c r="R58" i="5"/>
  <c r="N58" i="5"/>
  <c r="E58" i="4"/>
  <c r="E57" i="4"/>
  <c r="E56" i="4"/>
  <c r="E55" i="4"/>
  <c r="E54" i="4"/>
  <c r="F48" i="4"/>
  <c r="F47" i="4"/>
  <c r="F46" i="4"/>
  <c r="F45" i="4"/>
  <c r="F44" i="4"/>
  <c r="G37" i="4"/>
  <c r="G35" i="4"/>
  <c r="G34" i="4"/>
  <c r="G32" i="4"/>
  <c r="G31" i="4"/>
  <c r="G33" i="4"/>
  <c r="H23" i="4"/>
  <c r="H25" i="4"/>
  <c r="I25" i="4"/>
  <c r="H24" i="4"/>
  <c r="I24" i="4"/>
  <c r="M11" i="4"/>
  <c r="M4" i="4"/>
  <c r="M5" i="4"/>
  <c r="M6" i="4"/>
  <c r="M7" i="4"/>
  <c r="M8" i="4"/>
  <c r="M9" i="4"/>
  <c r="M10" i="4"/>
  <c r="M12" i="4"/>
  <c r="M3" i="4"/>
  <c r="K5" i="4"/>
  <c r="K6" i="4"/>
  <c r="K7" i="4"/>
  <c r="K8" i="4"/>
  <c r="K9" i="4"/>
  <c r="K10" i="4"/>
  <c r="K11" i="4"/>
  <c r="K12" i="4"/>
  <c r="K4" i="4"/>
  <c r="K3" i="4"/>
  <c r="J13" i="4"/>
  <c r="L13" i="4"/>
  <c r="N13" i="4"/>
  <c r="O13" i="4"/>
  <c r="I12" i="4"/>
  <c r="I5" i="4"/>
  <c r="I6" i="4"/>
  <c r="I7" i="4"/>
  <c r="I8" i="4"/>
  <c r="I9" i="4"/>
  <c r="I10" i="4"/>
  <c r="I11" i="4"/>
  <c r="I4" i="4"/>
  <c r="I3" i="4"/>
  <c r="G13" i="4"/>
  <c r="H13" i="4"/>
  <c r="F13" i="4"/>
  <c r="C13" i="4"/>
  <c r="C23" i="4"/>
  <c r="C24" i="4"/>
  <c r="C25" i="4"/>
  <c r="S59" i="5"/>
  <c r="S58" i="5"/>
  <c r="K58" i="5"/>
  <c r="I427" i="38"/>
  <c r="X309" i="38"/>
  <c r="U311" i="38"/>
  <c r="AJ95" i="38"/>
  <c r="D5" i="36"/>
  <c r="AJ140" i="38"/>
  <c r="D2" i="36"/>
  <c r="AJ73" i="38"/>
  <c r="D7" i="36"/>
  <c r="D4" i="27"/>
  <c r="I4" i="27"/>
  <c r="H49" i="27"/>
  <c r="H51" i="27"/>
  <c r="G51" i="27"/>
  <c r="O58" i="5"/>
  <c r="W55" i="5"/>
  <c r="C11" i="5"/>
  <c r="C12" i="5"/>
  <c r="E13" i="5"/>
  <c r="C10" i="5"/>
  <c r="E10" i="5"/>
  <c r="G39" i="4"/>
  <c r="F49" i="4"/>
  <c r="H26" i="4"/>
  <c r="C31" i="4"/>
  <c r="C32" i="4"/>
  <c r="C33" i="4"/>
  <c r="C34" i="4"/>
  <c r="C35" i="4"/>
  <c r="C37" i="4"/>
  <c r="I23" i="4"/>
  <c r="I26" i="4"/>
  <c r="M13" i="4"/>
  <c r="K13" i="4"/>
  <c r="I13" i="4"/>
  <c r="Y309" i="38"/>
  <c r="AJ116" i="38"/>
  <c r="AJ32" i="38"/>
  <c r="AJ56" i="38"/>
  <c r="AJ80" i="38"/>
  <c r="AJ92" i="38"/>
  <c r="AJ44" i="38"/>
  <c r="AJ128" i="38"/>
  <c r="AJ104" i="38"/>
  <c r="AH16" i="8"/>
  <c r="AG16" i="8"/>
  <c r="AG13" i="8"/>
  <c r="AJ68" i="38"/>
  <c r="AH18" i="8"/>
  <c r="AG18" i="8"/>
  <c r="AJ36" i="38"/>
  <c r="D6" i="36"/>
  <c r="E4" i="27"/>
  <c r="H140" i="38"/>
  <c r="F284" i="38"/>
  <c r="F217" i="38"/>
  <c r="AK217" i="38"/>
  <c r="H73" i="38"/>
  <c r="H217" i="38"/>
  <c r="H95" i="38"/>
  <c r="H239" i="38"/>
  <c r="F239" i="38"/>
  <c r="AK239" i="38"/>
  <c r="E12" i="5"/>
  <c r="E11" i="5"/>
  <c r="F121" i="1"/>
  <c r="F132" i="1"/>
  <c r="F141" i="1"/>
  <c r="F148" i="1"/>
  <c r="F152" i="1"/>
  <c r="Z309" i="38"/>
  <c r="E482" i="38"/>
  <c r="F482" i="38"/>
  <c r="F2" i="1"/>
  <c r="H143" i="38"/>
  <c r="H287" i="38"/>
  <c r="AJ143" i="38"/>
  <c r="F289" i="38"/>
  <c r="AJ145" i="38"/>
  <c r="F179" i="38"/>
  <c r="AK179" i="38"/>
  <c r="AJ35" i="38"/>
  <c r="F229" i="38"/>
  <c r="AK229" i="38"/>
  <c r="AJ85" i="38"/>
  <c r="H131" i="38"/>
  <c r="H275" i="38"/>
  <c r="AJ131" i="38"/>
  <c r="H133" i="38"/>
  <c r="H277" i="38"/>
  <c r="AJ133" i="38"/>
  <c r="F227" i="38"/>
  <c r="AK227" i="38"/>
  <c r="AJ83" i="38"/>
  <c r="H25" i="38"/>
  <c r="H169" i="38"/>
  <c r="AJ25" i="38"/>
  <c r="F193" i="38"/>
  <c r="AK193" i="38"/>
  <c r="AJ49" i="38"/>
  <c r="F203" i="38"/>
  <c r="AK203" i="38"/>
  <c r="AJ59" i="38"/>
  <c r="H97" i="38"/>
  <c r="H241" i="38"/>
  <c r="AJ97" i="38"/>
  <c r="F205" i="38"/>
  <c r="AK205" i="38"/>
  <c r="AJ61" i="38"/>
  <c r="H119" i="38"/>
  <c r="H263" i="38"/>
  <c r="AJ119" i="38"/>
  <c r="F251" i="38"/>
  <c r="AK251" i="38"/>
  <c r="AJ107" i="38"/>
  <c r="H121" i="38"/>
  <c r="H265" i="38"/>
  <c r="AJ121" i="38"/>
  <c r="H47" i="38"/>
  <c r="H191" i="38"/>
  <c r="AJ47" i="38"/>
  <c r="F253" i="38"/>
  <c r="AK253" i="38"/>
  <c r="AJ109" i="38"/>
  <c r="H37" i="38"/>
  <c r="H181" i="38"/>
  <c r="AJ37" i="38"/>
  <c r="H71" i="38"/>
  <c r="H215" i="38"/>
  <c r="AJ71" i="38"/>
  <c r="F167" i="38"/>
  <c r="AK167" i="38"/>
  <c r="AJ23" i="38"/>
  <c r="H284" i="38"/>
  <c r="F272" i="38"/>
  <c r="AK272" i="38"/>
  <c r="H116" i="38"/>
  <c r="H104" i="38"/>
  <c r="H92" i="38"/>
  <c r="F224" i="38"/>
  <c r="AK224" i="38"/>
  <c r="H68" i="38"/>
  <c r="H212" i="38"/>
  <c r="H56" i="38"/>
  <c r="F176" i="38"/>
  <c r="AK176" i="38"/>
  <c r="F188" i="38"/>
  <c r="AK188" i="38"/>
  <c r="H23" i="38"/>
  <c r="H167" i="38"/>
  <c r="H20" i="38"/>
  <c r="H164" i="38"/>
  <c r="H35" i="38"/>
  <c r="H179" i="38"/>
  <c r="F200" i="38"/>
  <c r="AK200" i="38"/>
  <c r="AI20" i="38"/>
  <c r="AJ20" i="38"/>
  <c r="F260" i="38"/>
  <c r="AK260" i="38"/>
  <c r="H128" i="38"/>
  <c r="F215" i="38"/>
  <c r="AK215" i="38"/>
  <c r="F164" i="38"/>
  <c r="AK164" i="38"/>
  <c r="H44" i="38"/>
  <c r="H107" i="38"/>
  <c r="H251" i="38"/>
  <c r="F236" i="38"/>
  <c r="AK236" i="38"/>
  <c r="H80" i="38"/>
  <c r="F348" i="38"/>
  <c r="F265" i="38"/>
  <c r="AK265" i="38"/>
  <c r="AG17" i="8"/>
  <c r="F191" i="38"/>
  <c r="AK191" i="38"/>
  <c r="H32" i="38"/>
  <c r="F275" i="38"/>
  <c r="AK275" i="38"/>
  <c r="AH17" i="8"/>
  <c r="F248" i="38"/>
  <c r="AK248" i="38"/>
  <c r="H83" i="38"/>
  <c r="H227" i="38"/>
  <c r="F212" i="38"/>
  <c r="AK212" i="38"/>
  <c r="F263" i="38"/>
  <c r="AK263" i="38"/>
  <c r="H145" i="38"/>
  <c r="H289" i="38"/>
  <c r="H109" i="38"/>
  <c r="H253" i="38"/>
  <c r="F351" i="38"/>
  <c r="F277" i="38"/>
  <c r="AK277" i="38"/>
  <c r="F287" i="38"/>
  <c r="H59" i="38"/>
  <c r="H203" i="38"/>
  <c r="H61" i="38"/>
  <c r="H205" i="38"/>
  <c r="H85" i="38"/>
  <c r="H229" i="38"/>
  <c r="H49" i="38"/>
  <c r="H193" i="38"/>
  <c r="F181" i="38"/>
  <c r="AK181" i="38"/>
  <c r="F241" i="38"/>
  <c r="AK241" i="38"/>
  <c r="F169" i="38"/>
  <c r="AK169" i="38"/>
  <c r="F353" i="38"/>
  <c r="AJ72" i="38"/>
  <c r="H36" i="38"/>
  <c r="H180" i="38"/>
  <c r="F180" i="38"/>
  <c r="AK180" i="38"/>
  <c r="D3" i="36"/>
  <c r="AA309" i="38"/>
  <c r="AB309" i="38"/>
  <c r="F288" i="38"/>
  <c r="AJ144" i="38"/>
  <c r="H132" i="38"/>
  <c r="H276" i="38"/>
  <c r="AJ132" i="38"/>
  <c r="H108" i="38"/>
  <c r="H252" i="38"/>
  <c r="AJ108" i="38"/>
  <c r="H24" i="38"/>
  <c r="H168" i="38"/>
  <c r="AJ24" i="38"/>
  <c r="F228" i="38"/>
  <c r="AK228" i="38"/>
  <c r="AJ84" i="38"/>
  <c r="H60" i="38"/>
  <c r="H204" i="38"/>
  <c r="AJ60" i="38"/>
  <c r="F264" i="38"/>
  <c r="AK264" i="38"/>
  <c r="AJ120" i="38"/>
  <c r="H48" i="38"/>
  <c r="H192" i="38"/>
  <c r="AJ48" i="38"/>
  <c r="F240" i="38"/>
  <c r="AK240" i="38"/>
  <c r="AJ96" i="38"/>
  <c r="H272" i="38"/>
  <c r="H260" i="38"/>
  <c r="H248" i="38"/>
  <c r="H236" i="38"/>
  <c r="H224" i="38"/>
  <c r="H176" i="38"/>
  <c r="H188" i="38"/>
  <c r="H200" i="38"/>
  <c r="P348" i="38"/>
  <c r="AJ348" i="38"/>
  <c r="P19" i="38"/>
  <c r="P392" i="38"/>
  <c r="F168" i="38"/>
  <c r="AK168" i="38"/>
  <c r="F276" i="38"/>
  <c r="AK276" i="38"/>
  <c r="H144" i="38"/>
  <c r="H288" i="38"/>
  <c r="H348" i="38"/>
  <c r="H120" i="38"/>
  <c r="H264" i="38"/>
  <c r="F371" i="38"/>
  <c r="H96" i="38"/>
  <c r="H240" i="38"/>
  <c r="F374" i="38"/>
  <c r="H351" i="38"/>
  <c r="H374" i="38"/>
  <c r="F192" i="38"/>
  <c r="AK192" i="38"/>
  <c r="F376" i="38"/>
  <c r="H353" i="38"/>
  <c r="H376" i="38"/>
  <c r="F204" i="38"/>
  <c r="AK204" i="38"/>
  <c r="F352" i="38"/>
  <c r="H84" i="38"/>
  <c r="H228" i="38"/>
  <c r="F252" i="38"/>
  <c r="AK252" i="38"/>
  <c r="F216" i="38"/>
  <c r="AK216" i="38"/>
  <c r="H72" i="38"/>
  <c r="H216" i="38"/>
  <c r="AJ141" i="38"/>
  <c r="M4" i="13"/>
  <c r="M24" i="13"/>
  <c r="M43" i="27"/>
  <c r="M44" i="27"/>
  <c r="L4" i="13"/>
  <c r="L24" i="13"/>
  <c r="E9" i="5"/>
  <c r="J4" i="13"/>
  <c r="K4" i="13"/>
  <c r="K24" i="13"/>
  <c r="K43" i="27"/>
  <c r="K44" i="27"/>
  <c r="H4" i="13"/>
  <c r="I4" i="13"/>
  <c r="AC309" i="38"/>
  <c r="P427" i="38"/>
  <c r="G427" i="38"/>
  <c r="L43" i="27"/>
  <c r="L44" i="27"/>
  <c r="X30" i="8"/>
  <c r="AD29" i="8"/>
  <c r="AF29" i="8"/>
  <c r="AI19" i="38"/>
  <c r="AL19" i="38"/>
  <c r="P366" i="38"/>
  <c r="H371" i="38"/>
  <c r="F285" i="38"/>
  <c r="H375" i="38"/>
  <c r="F375" i="38"/>
  <c r="H352" i="38"/>
  <c r="AJ129" i="38"/>
  <c r="AJ33" i="38"/>
  <c r="AJ45" i="38"/>
  <c r="AJ81" i="38"/>
  <c r="AJ57" i="38"/>
  <c r="AH14" i="8"/>
  <c r="AJ93" i="38"/>
  <c r="AJ105" i="38"/>
  <c r="AJ117" i="38"/>
  <c r="AG14" i="8"/>
  <c r="H141" i="38"/>
  <c r="H139" i="38"/>
  <c r="E25" i="5"/>
  <c r="X15" i="8"/>
  <c r="X31" i="8"/>
  <c r="AD309" i="38"/>
  <c r="G445" i="38"/>
  <c r="AO465" i="38"/>
  <c r="AO481" i="38"/>
  <c r="G443" i="38"/>
  <c r="AJ67" i="38"/>
  <c r="AJ69" i="38"/>
  <c r="F283" i="38"/>
  <c r="AK283" i="38"/>
  <c r="AJ139" i="38"/>
  <c r="AJ19" i="38"/>
  <c r="AJ21" i="38"/>
  <c r="F273" i="38"/>
  <c r="AK273" i="38"/>
  <c r="F261" i="38"/>
  <c r="AK261" i="38"/>
  <c r="F249" i="38"/>
  <c r="AK249" i="38"/>
  <c r="F237" i="38"/>
  <c r="AK237" i="38"/>
  <c r="F225" i="38"/>
  <c r="AK225" i="38"/>
  <c r="F189" i="38"/>
  <c r="AK189" i="38"/>
  <c r="F177" i="38"/>
  <c r="AK177" i="38"/>
  <c r="F201" i="38"/>
  <c r="AK201" i="38"/>
  <c r="F213" i="38"/>
  <c r="AK213" i="38"/>
  <c r="H69" i="38"/>
  <c r="H67" i="38"/>
  <c r="F165" i="38"/>
  <c r="AK165" i="38"/>
  <c r="F349" i="38"/>
  <c r="F366" i="38"/>
  <c r="H81" i="38"/>
  <c r="H57" i="38"/>
  <c r="H117" i="38"/>
  <c r="H21" i="38"/>
  <c r="H19" i="38"/>
  <c r="H93" i="38"/>
  <c r="H33" i="38"/>
  <c r="H45" i="38"/>
  <c r="H129" i="38"/>
  <c r="H105" i="38"/>
  <c r="H283" i="38"/>
  <c r="H285" i="38"/>
  <c r="G9" i="5"/>
  <c r="G26" i="5"/>
  <c r="D3" i="9"/>
  <c r="C8" i="67"/>
  <c r="G462" i="38"/>
  <c r="F271" i="38"/>
  <c r="AK271" i="38"/>
  <c r="AJ127" i="38"/>
  <c r="F163" i="38"/>
  <c r="F223" i="38"/>
  <c r="AK223" i="38"/>
  <c r="AJ79" i="38"/>
  <c r="F235" i="38"/>
  <c r="AK235" i="38"/>
  <c r="F247" i="38"/>
  <c r="AK247" i="38"/>
  <c r="F211" i="38"/>
  <c r="AK211" i="38"/>
  <c r="F199" i="38"/>
  <c r="AK199" i="38"/>
  <c r="AJ55" i="38"/>
  <c r="F175" i="38"/>
  <c r="AK175" i="38"/>
  <c r="AJ31" i="38"/>
  <c r="F187" i="38"/>
  <c r="AK187" i="38"/>
  <c r="AJ43" i="38"/>
  <c r="F259" i="38"/>
  <c r="AK259" i="38"/>
  <c r="H273" i="38"/>
  <c r="H127" i="38"/>
  <c r="H271" i="38"/>
  <c r="H115" i="38"/>
  <c r="H259" i="38"/>
  <c r="H103" i="38"/>
  <c r="H247" i="38"/>
  <c r="H237" i="38"/>
  <c r="H91" i="38"/>
  <c r="H235" i="38"/>
  <c r="H225" i="38"/>
  <c r="H79" i="38"/>
  <c r="H223" i="38"/>
  <c r="H201" i="38"/>
  <c r="H55" i="38"/>
  <c r="H199" i="38"/>
  <c r="H31" i="38"/>
  <c r="H175" i="38"/>
  <c r="H43" i="38"/>
  <c r="H187" i="38"/>
  <c r="F372" i="38"/>
  <c r="F387" i="38"/>
  <c r="H211" i="38"/>
  <c r="H213" i="38"/>
  <c r="H163" i="38"/>
  <c r="H349" i="38"/>
  <c r="H366" i="38"/>
  <c r="H177" i="38"/>
  <c r="H165" i="38"/>
  <c r="H261" i="38"/>
  <c r="H189" i="38"/>
  <c r="H249" i="38"/>
  <c r="J9" i="5"/>
  <c r="J26" i="5"/>
  <c r="AK163" i="38"/>
  <c r="F301" i="38"/>
  <c r="B3" i="9"/>
  <c r="H301" i="38"/>
  <c r="Q317" i="38"/>
  <c r="L13" i="35"/>
  <c r="L29" i="35"/>
  <c r="R317" i="38"/>
  <c r="P317" i="38"/>
  <c r="K13" i="35"/>
  <c r="J317" i="38"/>
  <c r="E13" i="35"/>
  <c r="O317" i="38"/>
  <c r="J13" i="35"/>
  <c r="K317" i="38"/>
  <c r="F13" i="35"/>
  <c r="L317" i="38"/>
  <c r="G13" i="35"/>
  <c r="M317" i="38"/>
  <c r="H13" i="35"/>
  <c r="N317" i="38"/>
  <c r="I13" i="35"/>
  <c r="I317" i="38"/>
  <c r="H372" i="38"/>
  <c r="H387" i="38"/>
  <c r="M9" i="5"/>
  <c r="M26" i="5"/>
  <c r="D7" i="9"/>
  <c r="C3" i="9"/>
  <c r="L82" i="35"/>
  <c r="M13" i="35"/>
  <c r="I318" i="38"/>
  <c r="D13" i="35"/>
  <c r="E41" i="8"/>
  <c r="E5" i="39"/>
  <c r="E31" i="39"/>
  <c r="B7" i="9"/>
  <c r="M82" i="35"/>
  <c r="M29" i="35"/>
  <c r="E52" i="8"/>
  <c r="J318" i="38"/>
  <c r="D14" i="35"/>
  <c r="N30" i="13"/>
  <c r="N29" i="13"/>
  <c r="Z15" i="8"/>
  <c r="O28" i="8"/>
  <c r="P28" i="8"/>
  <c r="J29" i="8"/>
  <c r="N28" i="8"/>
  <c r="C29" i="8"/>
  <c r="Z16" i="8"/>
  <c r="F10" i="5"/>
  <c r="N5" i="13"/>
  <c r="K318" i="38"/>
  <c r="E14" i="35"/>
  <c r="F9" i="5"/>
  <c r="I12" i="27"/>
  <c r="J83" i="50"/>
  <c r="N24" i="13"/>
  <c r="N43" i="27"/>
  <c r="N44" i="27"/>
  <c r="Z31" i="8"/>
  <c r="L318" i="38"/>
  <c r="F14" i="35"/>
  <c r="V311" i="38"/>
  <c r="M318" i="38"/>
  <c r="G14" i="35"/>
  <c r="W311" i="38"/>
  <c r="N318" i="38"/>
  <c r="H14" i="35"/>
  <c r="X311" i="38"/>
  <c r="O318" i="38"/>
  <c r="I14" i="35"/>
  <c r="Y311" i="38"/>
  <c r="P318" i="38"/>
  <c r="J14" i="35"/>
  <c r="K14" i="35"/>
  <c r="Q318" i="38"/>
  <c r="L14" i="35"/>
  <c r="R318" i="38"/>
  <c r="M14" i="35"/>
  <c r="S318" i="38"/>
  <c r="N14" i="35"/>
  <c r="T318" i="38"/>
  <c r="O14" i="35"/>
  <c r="U318" i="38"/>
  <c r="P14" i="35"/>
  <c r="V318" i="38"/>
  <c r="W318" i="38"/>
  <c r="Q14" i="35"/>
  <c r="R14" i="35"/>
  <c r="X318" i="38"/>
  <c r="S14" i="35"/>
  <c r="Y318" i="38"/>
  <c r="T14" i="35"/>
  <c r="Z318" i="38"/>
  <c r="A76" i="40"/>
  <c r="U14" i="35"/>
  <c r="AA318" i="38"/>
  <c r="M71" i="40"/>
  <c r="M146" i="40"/>
  <c r="V14" i="35"/>
  <c r="AB318" i="38"/>
  <c r="U152" i="40"/>
  <c r="S15" i="35"/>
  <c r="L152" i="40"/>
  <c r="J15" i="35"/>
  <c r="X152" i="40"/>
  <c r="V15" i="35"/>
  <c r="J154" i="40"/>
  <c r="H17" i="35"/>
  <c r="W152" i="40"/>
  <c r="U15" i="35"/>
  <c r="F154" i="40"/>
  <c r="S152" i="40"/>
  <c r="Q15" i="35"/>
  <c r="T152" i="40"/>
  <c r="R15" i="35"/>
  <c r="L154" i="40"/>
  <c r="J17" i="35"/>
  <c r="K154" i="40"/>
  <c r="I17" i="35"/>
  <c r="F153" i="40"/>
  <c r="D16" i="35"/>
  <c r="H152" i="40"/>
  <c r="F15" i="35"/>
  <c r="G154" i="40"/>
  <c r="E17" i="35"/>
  <c r="I154" i="40"/>
  <c r="G17" i="35"/>
  <c r="N152" i="40"/>
  <c r="L15" i="35"/>
  <c r="K152" i="40"/>
  <c r="I15" i="35"/>
  <c r="G152" i="40"/>
  <c r="E15" i="35"/>
  <c r="H154" i="40"/>
  <c r="F17" i="35"/>
  <c r="V152" i="40"/>
  <c r="T15" i="35"/>
  <c r="Q152" i="40"/>
  <c r="O15" i="35"/>
  <c r="I152" i="40"/>
  <c r="G15" i="35"/>
  <c r="P152" i="40"/>
  <c r="N15" i="35"/>
  <c r="J152" i="40"/>
  <c r="H15" i="35"/>
  <c r="M154" i="40"/>
  <c r="K17" i="35"/>
  <c r="O152" i="40"/>
  <c r="M15" i="35"/>
  <c r="R152" i="40"/>
  <c r="P15" i="35"/>
  <c r="M147" i="40"/>
  <c r="M152" i="40"/>
  <c r="K15" i="35"/>
  <c r="W14" i="35"/>
  <c r="AC318" i="38"/>
  <c r="F29" i="35"/>
  <c r="F82" i="35"/>
  <c r="K29" i="35"/>
  <c r="K82" i="35"/>
  <c r="E29" i="35"/>
  <c r="E82" i="35"/>
  <c r="I29" i="35"/>
  <c r="I82" i="35"/>
  <c r="J29" i="35"/>
  <c r="J82" i="35"/>
  <c r="G29" i="35"/>
  <c r="G82" i="35"/>
  <c r="H29" i="35"/>
  <c r="H82" i="35"/>
  <c r="F155" i="40"/>
  <c r="D18" i="35"/>
  <c r="D17" i="35"/>
  <c r="N147" i="40"/>
  <c r="G153" i="40"/>
  <c r="X14" i="35"/>
  <c r="AD12" i="35"/>
  <c r="AD318" i="38"/>
  <c r="Y14" i="35"/>
  <c r="P32" i="35"/>
  <c r="D32" i="35"/>
  <c r="D29" i="35"/>
  <c r="D30" i="35"/>
  <c r="E30" i="35"/>
  <c r="F30" i="35"/>
  <c r="G30" i="35"/>
  <c r="H30" i="35"/>
  <c r="I30" i="35"/>
  <c r="J30" i="35"/>
  <c r="K30" i="35"/>
  <c r="L30" i="35"/>
  <c r="M30" i="35"/>
  <c r="D82" i="35"/>
  <c r="D83" i="35"/>
  <c r="E83" i="35"/>
  <c r="F83" i="35"/>
  <c r="G83" i="35"/>
  <c r="H83" i="35"/>
  <c r="I83" i="35"/>
  <c r="J83" i="35"/>
  <c r="K83" i="35"/>
  <c r="L83" i="35"/>
  <c r="M83" i="35"/>
  <c r="N83" i="35"/>
  <c r="O83" i="35"/>
  <c r="P83" i="35"/>
  <c r="Q83" i="35"/>
  <c r="R83" i="35"/>
  <c r="S83" i="35"/>
  <c r="T83" i="35"/>
  <c r="U83" i="35"/>
  <c r="V83" i="35"/>
  <c r="W83" i="35"/>
  <c r="X83" i="35"/>
  <c r="G155" i="40"/>
  <c r="H155" i="40"/>
  <c r="H153" i="40"/>
  <c r="E16" i="35"/>
  <c r="O147" i="40"/>
  <c r="N30" i="35"/>
  <c r="E18" i="35"/>
  <c r="I153" i="40"/>
  <c r="F16" i="35"/>
  <c r="I155" i="40"/>
  <c r="F18" i="35"/>
  <c r="P147" i="40"/>
  <c r="O30" i="35"/>
  <c r="J155" i="40"/>
  <c r="G18" i="35"/>
  <c r="J153" i="40"/>
  <c r="G16" i="35"/>
  <c r="Q147" i="40"/>
  <c r="P30" i="35"/>
  <c r="Q30" i="35"/>
  <c r="R30" i="35"/>
  <c r="K153" i="40"/>
  <c r="H16" i="35"/>
  <c r="K155" i="40"/>
  <c r="H18" i="35"/>
  <c r="R147" i="40"/>
  <c r="S30" i="35"/>
  <c r="T30" i="35"/>
  <c r="W31" i="35"/>
  <c r="X31" i="35"/>
  <c r="Y31" i="35"/>
  <c r="Z31" i="35"/>
  <c r="L155" i="40"/>
  <c r="I18" i="35"/>
  <c r="L153" i="40"/>
  <c r="I16" i="35"/>
  <c r="S147" i="40"/>
  <c r="U30" i="35"/>
  <c r="AA32" i="35"/>
  <c r="AA31" i="35"/>
  <c r="M153" i="40"/>
  <c r="J16" i="35"/>
  <c r="M155" i="40"/>
  <c r="J18" i="35"/>
  <c r="T147" i="40"/>
  <c r="T150" i="40"/>
  <c r="V30" i="35"/>
  <c r="W30" i="35"/>
  <c r="X30" i="35"/>
  <c r="K18" i="35"/>
  <c r="N155" i="40"/>
  <c r="N153" i="40"/>
  <c r="K16" i="35"/>
  <c r="U147" i="40"/>
  <c r="U150" i="40"/>
  <c r="Y30" i="35"/>
  <c r="L18" i="35"/>
  <c r="O155" i="40"/>
  <c r="O153" i="40"/>
  <c r="L16" i="35"/>
  <c r="V147" i="40"/>
  <c r="V150" i="40"/>
  <c r="M18" i="35"/>
  <c r="P155" i="40"/>
  <c r="P153" i="40"/>
  <c r="M16" i="35"/>
  <c r="W147" i="40"/>
  <c r="X147" i="40"/>
  <c r="W150" i="40"/>
  <c r="N18" i="35"/>
  <c r="Q155" i="40"/>
  <c r="Q153" i="40"/>
  <c r="N16" i="35"/>
  <c r="Y147" i="40"/>
  <c r="X150" i="40"/>
  <c r="O18" i="35"/>
  <c r="R155" i="40"/>
  <c r="R153" i="40"/>
  <c r="O16" i="35"/>
  <c r="Z147" i="40"/>
  <c r="Y150" i="40"/>
  <c r="P18" i="35"/>
  <c r="S155" i="40"/>
  <c r="S153" i="40"/>
  <c r="P16" i="35"/>
  <c r="AA147" i="40"/>
  <c r="Z150" i="40"/>
  <c r="Q18" i="35"/>
  <c r="T155" i="40"/>
  <c r="T153" i="40"/>
  <c r="Q16" i="35"/>
  <c r="AA150" i="40"/>
  <c r="AB147" i="40"/>
  <c r="R18" i="35"/>
  <c r="U155" i="40"/>
  <c r="U153" i="40"/>
  <c r="R16" i="35"/>
  <c r="AB150" i="40"/>
  <c r="AC147" i="40"/>
  <c r="AD147" i="40"/>
  <c r="AE147" i="40"/>
  <c r="AF147" i="40"/>
  <c r="S18" i="35"/>
  <c r="V155" i="40"/>
  <c r="V153" i="40"/>
  <c r="S16" i="35"/>
  <c r="T18" i="35"/>
  <c r="W155" i="40"/>
  <c r="W153" i="40"/>
  <c r="T16" i="35"/>
  <c r="U18" i="35"/>
  <c r="X155" i="40"/>
  <c r="U16" i="35"/>
  <c r="X153" i="40"/>
  <c r="M37" i="45"/>
  <c r="M38" i="45"/>
  <c r="M40" i="45"/>
  <c r="M39" i="45"/>
  <c r="V16" i="35"/>
  <c r="Y153" i="40"/>
  <c r="Z153" i="40"/>
  <c r="AA153" i="40"/>
  <c r="AB153" i="40"/>
  <c r="AC153" i="40"/>
  <c r="AD153" i="40"/>
  <c r="AE153" i="40"/>
  <c r="AF153" i="40"/>
  <c r="V18" i="35"/>
  <c r="Y155" i="40"/>
  <c r="M41" i="45"/>
  <c r="M43" i="45"/>
  <c r="M46" i="45"/>
  <c r="M45" i="45"/>
  <c r="M44" i="45"/>
  <c r="W18" i="35"/>
  <c r="Z155" i="40"/>
  <c r="M47" i="45"/>
  <c r="M49" i="45"/>
  <c r="X18" i="35"/>
  <c r="AD16" i="35"/>
  <c r="AE16" i="35"/>
  <c r="AA155" i="40"/>
  <c r="Y18" i="35"/>
  <c r="F29" i="8"/>
  <c r="I156" i="38"/>
  <c r="I306" i="38"/>
  <c r="I307" i="38"/>
  <c r="T156" i="38"/>
  <c r="T306" i="38"/>
  <c r="Q156" i="38"/>
  <c r="Q306" i="38"/>
  <c r="R156" i="38"/>
  <c r="R306" i="38"/>
  <c r="X156" i="38"/>
  <c r="X306" i="38"/>
  <c r="L156" i="38"/>
  <c r="L306" i="38"/>
  <c r="K156" i="38"/>
  <c r="K306" i="38"/>
  <c r="U156" i="38"/>
  <c r="U306" i="38"/>
  <c r="S156" i="38"/>
  <c r="S306" i="38"/>
  <c r="N156" i="38"/>
  <c r="N306" i="38"/>
  <c r="AB156" i="38"/>
  <c r="AB306" i="38"/>
  <c r="AD156" i="38"/>
  <c r="AD306" i="38"/>
  <c r="AD315" i="38"/>
  <c r="Y11" i="35"/>
  <c r="Y156" i="38"/>
  <c r="Y306" i="38"/>
  <c r="AC156" i="38"/>
  <c r="AC306" i="38"/>
  <c r="AA156" i="38"/>
  <c r="AA306" i="38"/>
  <c r="W156" i="38"/>
  <c r="W306" i="38"/>
  <c r="AI151" i="38"/>
  <c r="AJ151" i="38"/>
  <c r="M156" i="38"/>
  <c r="M306" i="38"/>
  <c r="P156" i="38"/>
  <c r="P306" i="38"/>
  <c r="O156" i="38"/>
  <c r="O306" i="38"/>
  <c r="V156" i="38"/>
  <c r="V306" i="38"/>
  <c r="AL151" i="38"/>
  <c r="Z156" i="38"/>
  <c r="Z306" i="38"/>
  <c r="J156" i="38"/>
  <c r="J306" i="38"/>
  <c r="Y80" i="35"/>
  <c r="Y27" i="35"/>
  <c r="AJ156" i="38"/>
  <c r="R315" i="38"/>
  <c r="M11" i="35"/>
  <c r="J307" i="38"/>
  <c r="K307" i="38"/>
  <c r="L307" i="38"/>
  <c r="M307" i="38"/>
  <c r="N307" i="38"/>
  <c r="O307" i="38"/>
  <c r="P307" i="38"/>
  <c r="Q307" i="38"/>
  <c r="AC315" i="38"/>
  <c r="X11" i="35"/>
  <c r="AB315" i="38"/>
  <c r="W11" i="35"/>
  <c r="AA315" i="38"/>
  <c r="V11" i="35"/>
  <c r="X80" i="35"/>
  <c r="X27" i="35"/>
  <c r="W80" i="35"/>
  <c r="W27" i="35"/>
  <c r="Z315" i="38"/>
  <c r="U11" i="35"/>
  <c r="U27" i="35"/>
  <c r="J315" i="38"/>
  <c r="E11" i="35"/>
  <c r="E80" i="35"/>
  <c r="Q315" i="38"/>
  <c r="L11" i="35"/>
  <c r="L27" i="35"/>
  <c r="Y315" i="38"/>
  <c r="T11" i="35"/>
  <c r="T80" i="35"/>
  <c r="K315" i="38"/>
  <c r="F11" i="35"/>
  <c r="F27" i="35"/>
  <c r="S315" i="38"/>
  <c r="N11" i="35"/>
  <c r="M80" i="35"/>
  <c r="M27" i="35"/>
  <c r="P315" i="38"/>
  <c r="K11" i="35"/>
  <c r="N315" i="38"/>
  <c r="I11" i="35"/>
  <c r="W315" i="38"/>
  <c r="R11" i="35"/>
  <c r="L315" i="38"/>
  <c r="G11" i="35"/>
  <c r="O315" i="38"/>
  <c r="J11" i="35"/>
  <c r="J27" i="35"/>
  <c r="T315" i="38"/>
  <c r="O11" i="35"/>
  <c r="V315" i="38"/>
  <c r="Q11" i="35"/>
  <c r="X315" i="38"/>
  <c r="S11" i="35"/>
  <c r="M315" i="38"/>
  <c r="H11" i="35"/>
  <c r="H80" i="35"/>
  <c r="I315" i="38"/>
  <c r="D11" i="35"/>
  <c r="U315" i="38"/>
  <c r="P11" i="35"/>
  <c r="U80" i="35"/>
  <c r="V27" i="35"/>
  <c r="V80" i="35"/>
  <c r="Q304" i="38"/>
  <c r="Q303" i="38"/>
  <c r="R307" i="38"/>
  <c r="L80" i="35"/>
  <c r="E27" i="35"/>
  <c r="F80" i="35"/>
  <c r="T27" i="35"/>
  <c r="N27" i="35"/>
  <c r="N80" i="35"/>
  <c r="G27" i="35"/>
  <c r="G80" i="35"/>
  <c r="J80" i="35"/>
  <c r="I316" i="38"/>
  <c r="J316" i="38"/>
  <c r="S80" i="35"/>
  <c r="S27" i="35"/>
  <c r="H27" i="35"/>
  <c r="P27" i="35"/>
  <c r="P80" i="35"/>
  <c r="R27" i="35"/>
  <c r="R80" i="35"/>
  <c r="K80" i="35"/>
  <c r="K27" i="35"/>
  <c r="Q80" i="35"/>
  <c r="Q27" i="35"/>
  <c r="O80" i="35"/>
  <c r="O27" i="35"/>
  <c r="I27" i="35"/>
  <c r="I80" i="35"/>
  <c r="S307" i="38"/>
  <c r="R304" i="38"/>
  <c r="R303" i="38"/>
  <c r="D27" i="35"/>
  <c r="D28" i="35"/>
  <c r="D80" i="35"/>
  <c r="D81" i="35"/>
  <c r="E81" i="35"/>
  <c r="F81" i="35"/>
  <c r="G81" i="35"/>
  <c r="H81" i="35"/>
  <c r="I81" i="35"/>
  <c r="J81" i="35"/>
  <c r="K81" i="35"/>
  <c r="L81" i="35"/>
  <c r="M81" i="35"/>
  <c r="N81" i="35"/>
  <c r="O81" i="35"/>
  <c r="P81" i="35"/>
  <c r="Q81" i="35"/>
  <c r="R81" i="35"/>
  <c r="S81" i="35"/>
  <c r="S85" i="35"/>
  <c r="E28" i="35"/>
  <c r="F28" i="35"/>
  <c r="G28" i="35"/>
  <c r="H28" i="35"/>
  <c r="I28" i="35"/>
  <c r="J28" i="35"/>
  <c r="K28" i="35"/>
  <c r="L28" i="35"/>
  <c r="M28" i="35"/>
  <c r="N28" i="35"/>
  <c r="O28" i="35"/>
  <c r="P28" i="35"/>
  <c r="Q28" i="35"/>
  <c r="R28" i="35"/>
  <c r="R33" i="35"/>
  <c r="D12" i="35"/>
  <c r="E12" i="35"/>
  <c r="K316" i="38"/>
  <c r="T307" i="38"/>
  <c r="S304" i="38"/>
  <c r="S303" i="38"/>
  <c r="S28" i="35"/>
  <c r="S33" i="35"/>
  <c r="T81" i="35"/>
  <c r="U81" i="35"/>
  <c r="V81" i="35"/>
  <c r="W81" i="35"/>
  <c r="X81" i="35"/>
  <c r="Y81" i="35"/>
  <c r="Z81" i="35"/>
  <c r="AA81" i="35"/>
  <c r="AB81" i="35"/>
  <c r="AC81" i="35"/>
  <c r="T304" i="38"/>
  <c r="T303" i="38"/>
  <c r="U307" i="38"/>
  <c r="F12" i="35"/>
  <c r="L316" i="38"/>
  <c r="T28" i="35"/>
  <c r="U28" i="35"/>
  <c r="U33" i="35"/>
  <c r="T85" i="35"/>
  <c r="M316" i="38"/>
  <c r="G12" i="35"/>
  <c r="V307" i="38"/>
  <c r="U304" i="38"/>
  <c r="U303" i="38"/>
  <c r="T33" i="35"/>
  <c r="V28" i="35"/>
  <c r="V33" i="35"/>
  <c r="V304" i="38"/>
  <c r="V303" i="38"/>
  <c r="W307" i="38"/>
  <c r="N316" i="38"/>
  <c r="H12" i="35"/>
  <c r="W28" i="35"/>
  <c r="O316" i="38"/>
  <c r="I12" i="35"/>
  <c r="X307" i="38"/>
  <c r="X304" i="38"/>
  <c r="X303" i="38"/>
  <c r="W304" i="38"/>
  <c r="W303" i="38"/>
  <c r="W33" i="35"/>
  <c r="X28" i="35"/>
  <c r="Z311" i="38"/>
  <c r="X312" i="38"/>
  <c r="Y307" i="38"/>
  <c r="J12" i="35"/>
  <c r="P316" i="38"/>
  <c r="Y28" i="35"/>
  <c r="AD28" i="35"/>
  <c r="AE28" i="35"/>
  <c r="X33" i="35"/>
  <c r="Z307" i="38"/>
  <c r="Y304" i="38"/>
  <c r="Y303" i="38"/>
  <c r="AA311" i="38"/>
  <c r="Q316" i="38"/>
  <c r="K12" i="35"/>
  <c r="Z28" i="35"/>
  <c r="AA28" i="35"/>
  <c r="AB28" i="35"/>
  <c r="AC28" i="35"/>
  <c r="Y33" i="35"/>
  <c r="AA307" i="38"/>
  <c r="AB307" i="38"/>
  <c r="AC307" i="38"/>
  <c r="AD307" i="38"/>
  <c r="AE307" i="38"/>
  <c r="AF307" i="38"/>
  <c r="AG307" i="38"/>
  <c r="AH307" i="38"/>
  <c r="Z304" i="38"/>
  <c r="Z303" i="38"/>
  <c r="L12" i="35"/>
  <c r="R316" i="38"/>
  <c r="AC310" i="38"/>
  <c r="AB310" i="38"/>
  <c r="AB311" i="38"/>
  <c r="S316" i="38"/>
  <c r="M12" i="35"/>
  <c r="AC311" i="38"/>
  <c r="AD310" i="38"/>
  <c r="AD311" i="38"/>
  <c r="AE310" i="38"/>
  <c r="AE311" i="38"/>
  <c r="AF310" i="38"/>
  <c r="AF311" i="38"/>
  <c r="AG310" i="38"/>
  <c r="AG311" i="38"/>
  <c r="AH310" i="38"/>
  <c r="AH311" i="38"/>
  <c r="N12" i="35"/>
  <c r="T316" i="38"/>
  <c r="U316" i="38"/>
  <c r="O12" i="35"/>
  <c r="P12" i="35"/>
  <c r="V316" i="38"/>
  <c r="Q12" i="35"/>
  <c r="W316" i="38"/>
  <c r="R12" i="35"/>
  <c r="X316" i="38"/>
  <c r="Y316" i="38"/>
  <c r="S12" i="35"/>
  <c r="Z316" i="38"/>
  <c r="T12" i="35"/>
  <c r="H156" i="38"/>
  <c r="G156" i="38"/>
  <c r="G158" i="38"/>
  <c r="U12" i="35"/>
  <c r="AE12" i="35"/>
  <c r="AA316" i="38"/>
  <c r="AB316" i="38"/>
  <c r="AC316" i="38"/>
  <c r="AD316" i="38"/>
  <c r="AE316" i="38"/>
  <c r="AF316" i="38"/>
  <c r="AG316" i="38"/>
  <c r="AH316" i="38"/>
  <c r="HD6" i="33"/>
  <c r="HA6" i="33"/>
  <c r="GY9" i="33"/>
  <c r="G9" i="33"/>
  <c r="HB6" i="33"/>
  <c r="GY7" i="33"/>
  <c r="G7" i="33"/>
  <c r="HC6" i="33"/>
  <c r="GY15" i="33"/>
  <c r="G15" i="33"/>
  <c r="GY13" i="33"/>
  <c r="G13" i="33"/>
  <c r="GY17" i="33"/>
  <c r="G17" i="33"/>
  <c r="GY11" i="33"/>
  <c r="G11" i="33"/>
  <c r="GY8" i="33"/>
  <c r="G8" i="33"/>
  <c r="GY10" i="33"/>
  <c r="G10" i="33"/>
  <c r="GY12" i="33"/>
  <c r="G12" i="33"/>
  <c r="GY14" i="33"/>
  <c r="G14" i="33"/>
  <c r="GY16" i="33"/>
  <c r="G16" i="33"/>
  <c r="GY18" i="33"/>
  <c r="G18" i="33"/>
  <c r="GY6" i="33"/>
  <c r="G6" i="33"/>
  <c r="HD27" i="33"/>
  <c r="HA27" i="33"/>
  <c r="GY29" i="33"/>
  <c r="G29" i="33"/>
  <c r="GY35" i="33"/>
  <c r="G35" i="33"/>
  <c r="GY33" i="33"/>
  <c r="G33" i="33"/>
  <c r="GY37" i="33"/>
  <c r="G37" i="33"/>
  <c r="GY31" i="33"/>
  <c r="G31" i="33"/>
  <c r="HB27" i="33"/>
  <c r="GY28" i="33"/>
  <c r="HC27" i="33"/>
  <c r="GY30" i="33"/>
  <c r="G30" i="33"/>
  <c r="GY32" i="33"/>
  <c r="G32" i="33"/>
  <c r="GY34" i="33"/>
  <c r="G34" i="33"/>
  <c r="GY36" i="33"/>
  <c r="G36" i="33"/>
  <c r="GY38" i="33"/>
  <c r="G38" i="33"/>
  <c r="GY27" i="33"/>
  <c r="G28" i="33"/>
  <c r="G27" i="33"/>
  <c r="I13" i="27"/>
  <c r="J84" i="50"/>
  <c r="K13" i="27"/>
  <c r="L84" i="50"/>
  <c r="L13" i="27"/>
  <c r="F27" i="61"/>
  <c r="K27" i="61"/>
  <c r="U46" i="55"/>
  <c r="K23" i="61"/>
  <c r="T46" i="55"/>
</calcChain>
</file>

<file path=xl/sharedStrings.xml><?xml version="1.0" encoding="utf-8"?>
<sst xmlns="http://schemas.openxmlformats.org/spreadsheetml/2006/main" count="20948" uniqueCount="2980">
  <si>
    <t>Area</t>
  </si>
  <si>
    <t>D</t>
  </si>
  <si>
    <t>B</t>
  </si>
  <si>
    <t>I</t>
  </si>
  <si>
    <t>Date</t>
  </si>
  <si>
    <t>Lifts for Pier</t>
  </si>
  <si>
    <t>Description</t>
  </si>
  <si>
    <t>No's</t>
  </si>
  <si>
    <t>M-20</t>
  </si>
  <si>
    <t>M-30</t>
  </si>
  <si>
    <t>Pier 1600 mm</t>
  </si>
  <si>
    <t>Pier 1900 mm</t>
  </si>
  <si>
    <t>A</t>
  </si>
  <si>
    <t>M-10</t>
  </si>
  <si>
    <t>F</t>
  </si>
  <si>
    <t>Progress Details</t>
  </si>
  <si>
    <t>Section</t>
  </si>
  <si>
    <t>No. of piers</t>
  </si>
  <si>
    <t>No. of Pier as per Drawing Available</t>
  </si>
  <si>
    <t>Length of piers</t>
  </si>
  <si>
    <t>Clear Front (Nos.)</t>
  </si>
  <si>
    <t>Excavation (Nos.)</t>
  </si>
  <si>
    <t>PCC (Nos.)</t>
  </si>
  <si>
    <t>PCC (Cum)</t>
  </si>
  <si>
    <t>Footings (Nos.)</t>
  </si>
  <si>
    <t>Footings (cum)</t>
  </si>
  <si>
    <t>1.9m dia lift (Nos.)</t>
  </si>
  <si>
    <t>1.9m dia lift (Cum)</t>
  </si>
  <si>
    <t>1.6m dia lift (Nos.)</t>
  </si>
  <si>
    <t>1.6m dia lift (Cum)</t>
  </si>
  <si>
    <t>Issues and concern</t>
  </si>
  <si>
    <t>3mtr</t>
  </si>
  <si>
    <t>Site Clearance</t>
  </si>
  <si>
    <t>-</t>
  </si>
  <si>
    <t>H</t>
  </si>
  <si>
    <t>5.8mtrs</t>
  </si>
  <si>
    <t>Issue of Drawings</t>
  </si>
  <si>
    <t>C</t>
  </si>
  <si>
    <t>8mtrs</t>
  </si>
  <si>
    <t>8mtrs to 3mtrs</t>
  </si>
  <si>
    <t>E</t>
  </si>
  <si>
    <t>G</t>
  </si>
  <si>
    <t>5.8mtrs to 8mtrs</t>
  </si>
  <si>
    <t>J</t>
  </si>
  <si>
    <t>9mtrs</t>
  </si>
  <si>
    <t>Not in Priority</t>
  </si>
  <si>
    <t>11.4mtrs</t>
  </si>
  <si>
    <t>Total</t>
  </si>
  <si>
    <t>PIER Cap</t>
  </si>
  <si>
    <t>Precast Segments</t>
  </si>
  <si>
    <t>Plan March</t>
  </si>
  <si>
    <t>Achieved March</t>
  </si>
  <si>
    <t>Plan April</t>
  </si>
  <si>
    <t>Achieved</t>
  </si>
  <si>
    <t>Plan May</t>
  </si>
  <si>
    <t>Achieved May</t>
  </si>
  <si>
    <t>Plan June</t>
  </si>
  <si>
    <t>Acieved</t>
  </si>
  <si>
    <t xml:space="preserve">Plan July </t>
  </si>
  <si>
    <t>Achieved July</t>
  </si>
  <si>
    <t>Actual Scope</t>
  </si>
  <si>
    <t>Sr. No.</t>
  </si>
  <si>
    <t>Activity</t>
  </si>
  <si>
    <t>Scope in Nos.</t>
  </si>
  <si>
    <t>Completed till date</t>
  </si>
  <si>
    <t>Plan for June’22</t>
  </si>
  <si>
    <r>
      <t>Achieved till 30</t>
    </r>
    <r>
      <rPr>
        <b/>
        <vertAlign val="superscript"/>
        <sz val="14"/>
        <color rgb="FFFFFFFF"/>
        <rFont val="Arial"/>
        <family val="2"/>
      </rPr>
      <t>th</t>
    </r>
    <r>
      <rPr>
        <b/>
        <sz val="14"/>
        <color rgb="FFFFFFFF"/>
        <rFont val="Arial"/>
        <family val="2"/>
      </rPr>
      <t xml:space="preserve"> June’22</t>
    </r>
  </si>
  <si>
    <t>Backlog</t>
  </si>
  <si>
    <t>Remarks</t>
  </si>
  <si>
    <t>Nos.</t>
  </si>
  <si>
    <r>
      <t>M</t>
    </r>
    <r>
      <rPr>
        <b/>
        <vertAlign val="superscript"/>
        <sz val="14"/>
        <color rgb="FFFFFFFF"/>
        <rFont val="Arial"/>
        <family val="2"/>
      </rPr>
      <t>3</t>
    </r>
  </si>
  <si>
    <t>Foundation Concreting</t>
  </si>
  <si>
    <r>
      <t>1.</t>
    </r>
    <r>
      <rPr>
        <sz val="13"/>
        <color rgb="FF000000"/>
        <rFont val="Arial"/>
        <family val="2"/>
      </rPr>
      <t>Less manpower has been deployed at site.(Current/Expected Nos.:- 30/75).</t>
    </r>
  </si>
  <si>
    <r>
      <t>2.</t>
    </r>
    <r>
      <rPr>
        <sz val="13"/>
        <color rgb="FF000000"/>
        <rFont val="Arial"/>
        <family val="2"/>
      </rPr>
      <t>Work hampered due to rain.</t>
    </r>
  </si>
  <si>
    <t xml:space="preserve">Pier columns 1600mm dia </t>
  </si>
  <si>
    <t xml:space="preserve">Pier columns 1900mm dia </t>
  </si>
  <si>
    <t>Total Concreting(RCC+PCC)</t>
  </si>
  <si>
    <t>Clear Front</t>
  </si>
  <si>
    <t>July’22 Plan(Nos.)</t>
  </si>
  <si>
    <t>July’22 Plan(Cum)</t>
  </si>
  <si>
    <t>Civil Excavation</t>
  </si>
  <si>
    <r>
      <t>1.</t>
    </r>
    <r>
      <rPr>
        <sz val="14"/>
        <color rgb="FF000000"/>
        <rFont val="Arial"/>
        <family val="2"/>
      </rPr>
      <t xml:space="preserve">Plan is based on the available drawings, site front and priority. </t>
    </r>
  </si>
  <si>
    <r>
      <t>2.</t>
    </r>
    <r>
      <rPr>
        <sz val="14"/>
        <color rgb="FF000000"/>
        <rFont val="Arial"/>
        <family val="2"/>
      </rPr>
      <t>Section I &amp; J requires reinforcement drawings from MECON. (Not considered in plan)</t>
    </r>
  </si>
  <si>
    <r>
      <t>3.</t>
    </r>
    <r>
      <rPr>
        <sz val="14"/>
        <color rgb="FF000000"/>
        <rFont val="Arial"/>
        <family val="2"/>
      </rPr>
      <t>Refractory bricks to be removed for enabling work front for I section.</t>
    </r>
  </si>
  <si>
    <t>PCC for foundations</t>
  </si>
  <si>
    <t>RCC for foundations</t>
  </si>
  <si>
    <r>
      <t>2</t>
    </r>
    <r>
      <rPr>
        <vertAlign val="superscript"/>
        <sz val="14"/>
        <color rgb="FF000000"/>
        <rFont val="Arial"/>
        <family val="2"/>
      </rPr>
      <t>nd</t>
    </r>
    <r>
      <rPr>
        <sz val="14"/>
        <color rgb="FF000000"/>
        <rFont val="Arial"/>
        <family val="2"/>
      </rPr>
      <t xml:space="preserve"> Lift:- 1</t>
    </r>
  </si>
  <si>
    <t>Pier Capping</t>
  </si>
  <si>
    <t>Total Concreting(RCC)</t>
  </si>
  <si>
    <r>
      <t>1</t>
    </r>
    <r>
      <rPr>
        <vertAlign val="superscript"/>
        <sz val="14"/>
        <color rgb="FF000000"/>
        <rFont val="Arial"/>
        <family val="2"/>
      </rPr>
      <t>st</t>
    </r>
    <r>
      <rPr>
        <sz val="14"/>
        <color rgb="FF000000"/>
        <rFont val="Arial"/>
        <family val="2"/>
      </rPr>
      <t xml:space="preserve"> Lift:- 16</t>
    </r>
  </si>
  <si>
    <t>Precast Plan</t>
  </si>
  <si>
    <t>S.No.</t>
  </si>
  <si>
    <t xml:space="preserve">Name of Structures                                </t>
  </si>
  <si>
    <t>Total No as Per Drawings Received</t>
  </si>
  <si>
    <t xml:space="preserve"> July’22 Plan(Nos.)</t>
  </si>
  <si>
    <t>Track Beam with Nose</t>
  </si>
  <si>
    <t>Track Beam without Nose</t>
  </si>
  <si>
    <t>h - Section Beam</t>
  </si>
  <si>
    <t>U - Section Beam</t>
  </si>
  <si>
    <t>Pre-cast Slab</t>
  </si>
  <si>
    <t>TOTAL</t>
  </si>
  <si>
    <t>Erection Plan</t>
  </si>
  <si>
    <t xml:space="preserve"> July’22 Plan(Cum.)</t>
  </si>
  <si>
    <t>Tentative Scope</t>
  </si>
  <si>
    <t>Total Number</t>
  </si>
  <si>
    <t>Name</t>
  </si>
  <si>
    <t>43,44</t>
  </si>
  <si>
    <t>45,46</t>
  </si>
  <si>
    <t>65,66</t>
  </si>
  <si>
    <t>67,68</t>
  </si>
  <si>
    <t>10A</t>
  </si>
  <si>
    <t>10C,10B</t>
  </si>
  <si>
    <t>9A,9C,9B</t>
  </si>
  <si>
    <t>8A,8C,8B</t>
  </si>
  <si>
    <t>7A,7C,7B</t>
  </si>
  <si>
    <t>6A,6C</t>
  </si>
  <si>
    <t>10A,10C,10B</t>
  </si>
  <si>
    <t>9A,9C</t>
  </si>
  <si>
    <t>6B,5A,5C,5B,4A,4C</t>
  </si>
  <si>
    <t>9B,8A</t>
  </si>
  <si>
    <t>4B,3A,3C</t>
  </si>
  <si>
    <t>8C,8B</t>
  </si>
  <si>
    <t>7A</t>
  </si>
  <si>
    <t>7C,7B,6A</t>
  </si>
  <si>
    <t>68,10A,10C,10B</t>
  </si>
  <si>
    <t>6C</t>
  </si>
  <si>
    <t>6C,6B</t>
  </si>
  <si>
    <t>6C,6B,5A</t>
  </si>
  <si>
    <t>9A</t>
  </si>
  <si>
    <t>9C</t>
  </si>
  <si>
    <t>5C</t>
  </si>
  <si>
    <t>10A,10C</t>
  </si>
  <si>
    <t>5B,4A</t>
  </si>
  <si>
    <t>9B</t>
  </si>
  <si>
    <t>10B,9A</t>
  </si>
  <si>
    <t>4C,4B</t>
  </si>
  <si>
    <t>8A,8C</t>
  </si>
  <si>
    <t>9C,9B</t>
  </si>
  <si>
    <t>3A</t>
  </si>
  <si>
    <t>7A,7C</t>
  </si>
  <si>
    <t>7B</t>
  </si>
  <si>
    <t>3C,3B</t>
  </si>
  <si>
    <t>6A</t>
  </si>
  <si>
    <t>8B,7A</t>
  </si>
  <si>
    <t>7C,7B</t>
  </si>
  <si>
    <t>2A</t>
  </si>
  <si>
    <t>5A</t>
  </si>
  <si>
    <t>5A,5C</t>
  </si>
  <si>
    <t>2C</t>
  </si>
  <si>
    <t>4A,4C</t>
  </si>
  <si>
    <t>5C,5B</t>
  </si>
  <si>
    <t>5B</t>
  </si>
  <si>
    <t>6B</t>
  </si>
  <si>
    <t>2A,1A</t>
  </si>
  <si>
    <t>4B,3A</t>
  </si>
  <si>
    <t>1C</t>
  </si>
  <si>
    <t>2A,2C</t>
  </si>
  <si>
    <t>1B</t>
  </si>
  <si>
    <t>2B,1A</t>
  </si>
  <si>
    <t>7A,7C,7B,8A,8C,8B,9A,9C</t>
  </si>
  <si>
    <t>9B,10A,10C,10B,11A,11C,11B,12A</t>
  </si>
  <si>
    <t>6A,6C,6B</t>
  </si>
  <si>
    <t>92A,92B</t>
  </si>
  <si>
    <t>6B,7A</t>
  </si>
  <si>
    <t>7C</t>
  </si>
  <si>
    <t>43,44,45</t>
  </si>
  <si>
    <t>8B,9A</t>
  </si>
  <si>
    <t>10B,11A</t>
  </si>
  <si>
    <t>11B,11C</t>
  </si>
  <si>
    <t>12A,12C</t>
  </si>
  <si>
    <t>93A,93B</t>
  </si>
  <si>
    <t>94A,94B</t>
  </si>
  <si>
    <t>95A,95</t>
  </si>
  <si>
    <t>15B,16A</t>
  </si>
  <si>
    <t>7B,8A</t>
  </si>
  <si>
    <t>8C,8B,9A</t>
  </si>
  <si>
    <t>11C,11B</t>
  </si>
  <si>
    <t>10B</t>
  </si>
  <si>
    <t>11A,11B,11C,12A,12C</t>
  </si>
  <si>
    <t>96A,96B</t>
  </si>
  <si>
    <t>95A,95B</t>
  </si>
  <si>
    <t>13A</t>
  </si>
  <si>
    <t>94A,94B,95A</t>
  </si>
  <si>
    <t>12B,92A</t>
  </si>
  <si>
    <t>92B,93A</t>
  </si>
  <si>
    <t>13C,13B</t>
  </si>
  <si>
    <t>14A,14C</t>
  </si>
  <si>
    <t>14B,15A,15C,15B,16A,16C</t>
  </si>
  <si>
    <t>96A</t>
  </si>
  <si>
    <t>93B,94A,94B</t>
  </si>
  <si>
    <t>96B</t>
  </si>
  <si>
    <t>95A,95B,96A</t>
  </si>
  <si>
    <t>95B,13A,13C</t>
  </si>
  <si>
    <t>13A,13C,13B</t>
  </si>
  <si>
    <t>14B</t>
  </si>
  <si>
    <t>13A,13C,13B,14A</t>
  </si>
  <si>
    <t>15C,15A</t>
  </si>
  <si>
    <t>14C,14B</t>
  </si>
  <si>
    <t>15A,15C</t>
  </si>
  <si>
    <t>15C,16A</t>
  </si>
  <si>
    <t>PCC</t>
  </si>
  <si>
    <t>pcc</t>
  </si>
  <si>
    <t>FOOTING</t>
  </si>
  <si>
    <t>Pier</t>
  </si>
  <si>
    <t>Pier Cap</t>
  </si>
  <si>
    <t>Initial Scope (Piers)</t>
  </si>
  <si>
    <t>M-40</t>
  </si>
  <si>
    <t>Pier Cap
(No's)</t>
  </si>
  <si>
    <t>Pier Cap
(Cum)</t>
  </si>
  <si>
    <t>Work Done Till Date</t>
  </si>
  <si>
    <t>Work Done in Current Month Area Wise</t>
  </si>
  <si>
    <t>Summary</t>
  </si>
  <si>
    <t>REPORT DATE</t>
  </si>
  <si>
    <t>WEATHER    :</t>
  </si>
  <si>
    <t>REPORTING DATE</t>
  </si>
  <si>
    <t>WORKING   :</t>
  </si>
  <si>
    <t>Full day</t>
  </si>
  <si>
    <t>OVERALL PHYSICAL PROGRESS</t>
  </si>
  <si>
    <t>REMARKS / ISSUES OF THE DAY</t>
  </si>
  <si>
    <t>1)</t>
  </si>
  <si>
    <t>2)</t>
  </si>
  <si>
    <t>3)</t>
  </si>
  <si>
    <t>4)</t>
  </si>
  <si>
    <t>Rain Status:</t>
  </si>
  <si>
    <t>Sr No</t>
  </si>
  <si>
    <t>Civil Works</t>
  </si>
  <si>
    <t>Scope</t>
  </si>
  <si>
    <t>TOTAL CONCRETE&gt;</t>
  </si>
  <si>
    <t>RCC Foundation</t>
  </si>
  <si>
    <t>Item Description</t>
  </si>
  <si>
    <t xml:space="preserve">Month Plan </t>
  </si>
  <si>
    <t>Month Actual</t>
  </si>
  <si>
    <t>UOM</t>
  </si>
  <si>
    <t>CuM</t>
  </si>
  <si>
    <t>Month</t>
  </si>
  <si>
    <t>Plan month wise in Numbers</t>
  </si>
  <si>
    <t>Plan month wise in Cum</t>
  </si>
  <si>
    <t>TODAY'S PROGRESS</t>
  </si>
  <si>
    <t>Today's Progress</t>
  </si>
  <si>
    <t>Cum</t>
  </si>
  <si>
    <t>Asking Rate</t>
  </si>
  <si>
    <t>Micro palletization plant affecting 20 footings</t>
  </si>
  <si>
    <t>Refractory bricks material affecting 18 footings</t>
  </si>
  <si>
    <t>Drawings not available</t>
  </si>
  <si>
    <t>Refractory bricks material affecting 20 footings</t>
  </si>
  <si>
    <t>Front is clear but not in Priority</t>
  </si>
  <si>
    <t>87*</t>
  </si>
  <si>
    <t xml:space="preserve">Total Concrete for the Day </t>
  </si>
  <si>
    <t>Type</t>
  </si>
  <si>
    <t>RCC</t>
  </si>
  <si>
    <t>Part</t>
  </si>
  <si>
    <t>Under Progress</t>
  </si>
  <si>
    <t>In Progress</t>
  </si>
  <si>
    <t>Foundation</t>
  </si>
  <si>
    <t>Rohan Builders (I) Pvt Ltd</t>
  </si>
  <si>
    <t>Project- JSW Bellary</t>
  </si>
  <si>
    <t>Decision &amp; Concern</t>
  </si>
  <si>
    <t>Sr.No.</t>
  </si>
  <si>
    <t>Date of Concern Raised</t>
  </si>
  <si>
    <t>Concern</t>
  </si>
  <si>
    <t>Date of Action Taken</t>
  </si>
  <si>
    <t>Date of Closure</t>
  </si>
  <si>
    <t>3 Set of A-1 Size hard copies of GFC yet to be issued by client</t>
  </si>
  <si>
    <t>Received Only for Part A,B,D &amp; F</t>
  </si>
  <si>
    <t>Not Able to Raise requirement in Material requisition system app</t>
  </si>
  <si>
    <t>The access for Part B (Pier No 91 to 95 ) have been blocked due to excavated foundation pit by other agency</t>
  </si>
  <si>
    <t>Site Clearance of Part D on South side of the excavated pit.</t>
  </si>
  <si>
    <t>Cleared by Rohan Builders</t>
  </si>
  <si>
    <t>Reinforcement of Pier Cap was submitted on 30th May 2022, reinforcement is not received till date, work is getting delayed</t>
  </si>
  <si>
    <t>Reinforcement of 2 Pier Caps received on 20/06/2022, 2 Pier Caps reinforcement still remaining.Remaining reinforcement received on 27/06/2022</t>
  </si>
  <si>
    <t>Concrete for Pre-cast not received as the mix desing was not tested by the JSW batching Plant.</t>
  </si>
  <si>
    <t>Reinforcement of Part D 12 footing was submitted on 15th June 2022 and priority date was given 20th June 2022, reinforcement is not received completely till date, work is getting delayed</t>
  </si>
  <si>
    <t>3 footing reinforcement was received in the evening of 21/06/2022, 3 footing received on 22/06/2022, reeived 6 footing reinforcement on 28/06/2022</t>
  </si>
  <si>
    <t>Pier Cap work on hold, due to change in RL( nearly 500 mm), will resume the work after receiving revised drawings</t>
  </si>
  <si>
    <t>Drawings received, have started de-shuttering and reinforcement unfixing</t>
  </si>
  <si>
    <t>Complete set of drawings are not received, also revised drawing released by Mecon are not received</t>
  </si>
  <si>
    <t>Concrete for Pre-cast segment(M-40) is having poor quality, can't used for concreting</t>
  </si>
  <si>
    <t>Drawing Register</t>
  </si>
  <si>
    <t>Drg. No.</t>
  </si>
  <si>
    <t>Planned released of drawing</t>
  </si>
  <si>
    <t>Drawing Receipt &amp; Revision Date</t>
  </si>
  <si>
    <t>R0</t>
  </si>
  <si>
    <t>R1</t>
  </si>
  <si>
    <t>R2</t>
  </si>
  <si>
    <t>R3</t>
  </si>
  <si>
    <t>R4</t>
  </si>
  <si>
    <t>R5</t>
  </si>
  <si>
    <t>Civil / Struct.</t>
  </si>
  <si>
    <t>Mail Copy Date</t>
  </si>
  <si>
    <t>Hard Copy Date</t>
  </si>
  <si>
    <t>ELEVATED HOT METAL TRACK</t>
  </si>
  <si>
    <t>PART A</t>
  </si>
  <si>
    <t>Q7GS-4101 R-1-1</t>
  </si>
  <si>
    <t>CIVIL</t>
  </si>
  <si>
    <t>R-0 Not Received</t>
  </si>
  <si>
    <t>R-1 Not Received</t>
  </si>
  <si>
    <t>Not received</t>
  </si>
  <si>
    <t>PART B</t>
  </si>
  <si>
    <t>Q7GS-4119 R-1</t>
  </si>
  <si>
    <t>PART D</t>
  </si>
  <si>
    <t>Q7GS-4130 R-0</t>
  </si>
  <si>
    <t>Q7GS-4131 R-0</t>
  </si>
  <si>
    <t>Q7GS-4132 R-1</t>
  </si>
  <si>
    <t>PART E</t>
  </si>
  <si>
    <t>Q7GS-4178 R-1</t>
  </si>
  <si>
    <t>not received</t>
  </si>
  <si>
    <t>PART F</t>
  </si>
  <si>
    <t>Q7GS-4140 R-0</t>
  </si>
  <si>
    <t>Q7GS-4141 R-0</t>
  </si>
  <si>
    <t>Q7GS-4145 R-1</t>
  </si>
  <si>
    <t>Q7GS-4146 R-1</t>
  </si>
  <si>
    <t>PART G</t>
  </si>
  <si>
    <t>PART H</t>
  </si>
  <si>
    <t>PART I</t>
  </si>
  <si>
    <t>Q7GS-4148 R-0</t>
  </si>
  <si>
    <t>Q7GS-4150 R-0</t>
  </si>
  <si>
    <t>Q7GS-4151 R-1</t>
  </si>
  <si>
    <t>Q7GS-4154 R-0</t>
  </si>
  <si>
    <t>Q7GS-4155 R-0</t>
  </si>
  <si>
    <t>Q7GS-4156 R-0</t>
  </si>
  <si>
    <t>PART J</t>
  </si>
  <si>
    <t>Q7GS-4164 R-0</t>
  </si>
  <si>
    <t>Manpower Deployed</t>
  </si>
  <si>
    <t>Available</t>
  </si>
  <si>
    <t>Workers</t>
  </si>
  <si>
    <t>Unskilled Labour</t>
  </si>
  <si>
    <t>Scaffolders and Helper</t>
  </si>
  <si>
    <t xml:space="preserve">Mason </t>
  </si>
  <si>
    <t>Carpenter and  helper</t>
  </si>
  <si>
    <t>Fitter and helper</t>
  </si>
  <si>
    <t>Total (A)</t>
  </si>
  <si>
    <t>Staff</t>
  </si>
  <si>
    <t>Total (B)</t>
  </si>
  <si>
    <t>Total (A+B)</t>
  </si>
  <si>
    <t>Project Manager</t>
  </si>
  <si>
    <t>Dy. Project Manager</t>
  </si>
  <si>
    <t>Project Engineer</t>
  </si>
  <si>
    <t xml:space="preserve"> P&amp;M</t>
  </si>
  <si>
    <t>Quality</t>
  </si>
  <si>
    <t>Supervisor</t>
  </si>
  <si>
    <t>Surveyor</t>
  </si>
  <si>
    <t>Planning</t>
  </si>
  <si>
    <t>Billing</t>
  </si>
  <si>
    <t>Accountant</t>
  </si>
  <si>
    <t>HR</t>
  </si>
  <si>
    <t>Store</t>
  </si>
  <si>
    <t>Electrician</t>
  </si>
  <si>
    <t>Mechanic</t>
  </si>
  <si>
    <t>Safety</t>
  </si>
  <si>
    <t>Drivers</t>
  </si>
  <si>
    <t>Spread Footing
(No's)</t>
  </si>
  <si>
    <t>Spread Footing
(Cum)</t>
  </si>
  <si>
    <t>Tentative Scope 
(Cum)</t>
  </si>
  <si>
    <t>Scope in Cum</t>
  </si>
  <si>
    <t>Step Footing</t>
  </si>
  <si>
    <t>Step Footing
(No's)</t>
  </si>
  <si>
    <t>Step Footing
(Cum)</t>
  </si>
  <si>
    <t>Welder &amp; Fabricator</t>
  </si>
  <si>
    <t>PART K</t>
  </si>
  <si>
    <t>Q7GS-4188 R-0</t>
  </si>
  <si>
    <t>Q7GS-4139 R-1</t>
  </si>
  <si>
    <t>Q7GS-4121 R-1</t>
  </si>
  <si>
    <t>Not Received</t>
  </si>
  <si>
    <t>Q7GS-4118 R-0</t>
  </si>
  <si>
    <t>Track Beam Without Nose</t>
  </si>
  <si>
    <t>Revised Drawings are received</t>
  </si>
  <si>
    <t>Strength is achieved but workability is very low</t>
  </si>
  <si>
    <t>PC- I8</t>
  </si>
  <si>
    <t>PC-J 1A, 1C, 1B</t>
  </si>
  <si>
    <t>PC- I4A, I5C</t>
  </si>
  <si>
    <t>Footing 1 Nos</t>
  </si>
  <si>
    <t>PC-I12A,12B</t>
  </si>
  <si>
    <t>PC-1-A</t>
  </si>
  <si>
    <t>PC-6C, 7C</t>
  </si>
  <si>
    <t>PC-46</t>
  </si>
  <si>
    <t>Step Footing 1 Nos</t>
  </si>
  <si>
    <t>Reinforcement of Part I 12 footing was submitted on 7th July 2022 and Priority date was given 15th June 2022, reinforcement is not received completely till date , work is getting delay, manpower becoming idle.</t>
  </si>
  <si>
    <t>Reinforcement of Part I and J footing was submitted on 16th July 2022 and Priority date was given 20th July 2022, reinforcement fabrication not started yet, work is getting delay, manpower becoming idle.</t>
  </si>
  <si>
    <t>Reinforcement of Part D Pier Cap was submitted on 08th July 2022 and Priority date was given 20th July 2022, reinforcement fabrication not started yet, work is getting delay, manpower becoming idle.</t>
  </si>
  <si>
    <t>As per MOM, reinforcement fabrication of 100 Nos. of Pier Cap and 100 Nos. of  Footing is in our scope but the raw steel of 20 mm dia and 12 mm dia straight bar is not availble with JSW agency, fabrication of reinforcement for a single structure is getting affected and work is getting delayed.</t>
  </si>
  <si>
    <t>PC-J 1C, 1B</t>
  </si>
  <si>
    <t>PC-I 11A, 10A</t>
  </si>
  <si>
    <t>PC- I 8A</t>
  </si>
  <si>
    <t>PC-8</t>
  </si>
  <si>
    <t>PC-I 6B, 7B</t>
  </si>
  <si>
    <t>PC-9</t>
  </si>
  <si>
    <t>PC- 9A</t>
  </si>
  <si>
    <t>PC-8A</t>
  </si>
  <si>
    <t>PC- 2A,3A,4A,4C</t>
  </si>
  <si>
    <t>PC- 5A, 5B</t>
  </si>
  <si>
    <t>PC - 95A, 95B, 96A</t>
  </si>
  <si>
    <t>Remaining Scope</t>
  </si>
  <si>
    <t>PCD- 7A</t>
  </si>
  <si>
    <t>PCI- 8a, 5a</t>
  </si>
  <si>
    <t>Q7GS- 4216 R-1</t>
  </si>
  <si>
    <t>Q7GS- 4217 (sh 2 of 2) R-0</t>
  </si>
  <si>
    <t>PC- 95B, 96A, 96B</t>
  </si>
  <si>
    <t>PC-44</t>
  </si>
  <si>
    <t>PC-43</t>
  </si>
  <si>
    <t>PC-45</t>
  </si>
  <si>
    <t>Erection-Track Beam with Nose</t>
  </si>
  <si>
    <t>Erection-Track Beam without Nose</t>
  </si>
  <si>
    <t>Erection-h - Section Beam</t>
  </si>
  <si>
    <t>Erection-U - Section Beam</t>
  </si>
  <si>
    <t>Erection-Pre-cast Slab</t>
  </si>
  <si>
    <t>Parapet Wall</t>
  </si>
  <si>
    <t>Track Laying</t>
  </si>
  <si>
    <t>Scope in Km</t>
  </si>
  <si>
    <t>Km</t>
  </si>
  <si>
    <t>Areas</t>
  </si>
  <si>
    <t>Grand Total</t>
  </si>
  <si>
    <t xml:space="preserve">Plan </t>
  </si>
  <si>
    <t xml:space="preserve">Achieved </t>
  </si>
  <si>
    <t xml:space="preserve">Balance </t>
  </si>
  <si>
    <t xml:space="preserve">Today's Progress
</t>
  </si>
  <si>
    <t xml:space="preserve">Today's Progress </t>
  </si>
  <si>
    <t xml:space="preserve">Asking Rate/Day
</t>
  </si>
  <si>
    <t>Plan in Nos</t>
  </si>
  <si>
    <t>PCI - 8 A</t>
  </si>
  <si>
    <t>PCI - 10A</t>
  </si>
  <si>
    <t>PCI-11A</t>
  </si>
  <si>
    <t>PCI - 9A</t>
  </si>
  <si>
    <t>PC -8M</t>
  </si>
  <si>
    <t>Q7GS-4167 R-1</t>
  </si>
  <si>
    <t>PCI- 9A</t>
  </si>
  <si>
    <t>PC- 92A, 92B, 93A, 93B</t>
  </si>
  <si>
    <t>Q7GS-4113 R-3</t>
  </si>
  <si>
    <t>Excavation</t>
  </si>
  <si>
    <t>Footing</t>
  </si>
  <si>
    <t>PC- 43-45</t>
  </si>
  <si>
    <t>PC- 44-46</t>
  </si>
  <si>
    <t>Site Clearance of Part D ( Refactory bricks are not removed) and Part H (MS Pipes are not removed) is not available, excavation is getting delayed.</t>
  </si>
  <si>
    <t>In Part A, PC 69- PC 74 excavtion was started but removal of hard rock is pending as the concrete curb is to be removed by JSW (Scope of JSW) so that ramp can be made and movement of machinery is possible.</t>
  </si>
  <si>
    <t>PC-67</t>
  </si>
  <si>
    <t>PCI- 11A</t>
  </si>
  <si>
    <t>PCI- 10A</t>
  </si>
  <si>
    <t>PCJ- 1A</t>
  </si>
  <si>
    <t>10A, 10B, 10C</t>
  </si>
  <si>
    <t>11A,11B,11C</t>
  </si>
  <si>
    <t>12A,, 12C, 12B</t>
  </si>
  <si>
    <t>PCI- 12A</t>
  </si>
  <si>
    <t>PCJ- 1C, 1B</t>
  </si>
  <si>
    <t>PCI- 14A, 14B</t>
  </si>
  <si>
    <t>PCD- 8A</t>
  </si>
  <si>
    <t>PCJ-2A</t>
  </si>
  <si>
    <t>PCI- 15A, 15B</t>
  </si>
  <si>
    <t>Site Clearance in Part H, Part D and Part A is not done, monthly target might be affected.</t>
  </si>
  <si>
    <t>PCJ- 4A</t>
  </si>
  <si>
    <t>PCJ- 3A</t>
  </si>
  <si>
    <t>PCJ- 2A</t>
  </si>
  <si>
    <t>PC- 2C, 3A</t>
  </si>
  <si>
    <t>PC-3c 3b</t>
  </si>
  <si>
    <t>PCJ-4b</t>
  </si>
  <si>
    <t>PCJ- 2B</t>
  </si>
  <si>
    <t>PCI - 14A, 14B</t>
  </si>
  <si>
    <t>PART C and G</t>
  </si>
  <si>
    <t>Q7GS-4232 R-0</t>
  </si>
  <si>
    <t>PC-68</t>
  </si>
  <si>
    <t>PCJ- 4C</t>
  </si>
  <si>
    <t>Q7GS-4171 (Sheet 2 of 5) R-0</t>
  </si>
  <si>
    <t>Q7GS-4171 (Sheet 3 of 5) R-0</t>
  </si>
  <si>
    <t>Q7GS-4171 (Sheet 4 of 5) R-0</t>
  </si>
  <si>
    <t>15a,15b</t>
  </si>
  <si>
    <t>PCD - 9A</t>
  </si>
  <si>
    <t>PCI - 14A</t>
  </si>
  <si>
    <t>PCI- 16B</t>
  </si>
  <si>
    <t>PCJ- 3B</t>
  </si>
  <si>
    <t>PCJ- 4B</t>
  </si>
  <si>
    <t>PCI- 16A</t>
  </si>
  <si>
    <t xml:space="preserve"> pier no 44,46 ( restrainer)</t>
  </si>
  <si>
    <t>PCJ- 3C</t>
  </si>
  <si>
    <t>PCI- 11</t>
  </si>
  <si>
    <t>K</t>
  </si>
  <si>
    <t>Full Length Reinforcement of 32 mm and 25 mm is not available with JSW, labour will get idle.</t>
  </si>
  <si>
    <t>PCJ- 2C</t>
  </si>
  <si>
    <t>PCF- 10B</t>
  </si>
  <si>
    <t>PCF- 10C</t>
  </si>
  <si>
    <t>PCI- 16B, 12A</t>
  </si>
  <si>
    <t>PCJ- 3B, 4B</t>
  </si>
  <si>
    <t>Q7GS-4172 (Sheet 1 of 4) R-0</t>
  </si>
  <si>
    <t>Q7GS-4172 (Sheet 4 of 4) R-0</t>
  </si>
  <si>
    <t>Q7GS-4172 (Sheet 3 of 4) R-0</t>
  </si>
  <si>
    <t>Q7GS-4172 (Sheet 2 of 4) R-0</t>
  </si>
  <si>
    <t>PCI- 1A, 1C, 1B, 2A, 2C, 2B, 3A, 3C, 3B</t>
  </si>
  <si>
    <t>PCF- 9B</t>
  </si>
  <si>
    <t>PCI- 15B</t>
  </si>
  <si>
    <t>PCD-10A</t>
  </si>
  <si>
    <t>PCI- 12A, 15A</t>
  </si>
  <si>
    <t>PCF- 9C, 8B</t>
  </si>
  <si>
    <t>PC- 94A</t>
  </si>
  <si>
    <t>OPC Cement for M40 grade of Concrete not available.</t>
  </si>
  <si>
    <t>PCI- 9</t>
  </si>
  <si>
    <t>PCF- 8C</t>
  </si>
  <si>
    <t>We are unable to carry out the excavation in Part G (which is in priority) due to clearance from Horticulture and Utility Department</t>
  </si>
  <si>
    <t>The coordinates in Part G, C, I, J,E  where the footings are skewed (in the curved portion) are of only centre point. We are not able to carry-out excavation or any of the work in these area. Kindly provide AutoCAD drawing or revise the drawing with coordinates with corner point.</t>
  </si>
  <si>
    <t>Sectional Drawings are not available in Part G,C,I,J,E of Pier Cap, as they contain Trapezoidal Pier Cap also. And also, shuttering details for the same, as these shuttering fabrication is a time consuming activity.</t>
  </si>
  <si>
    <t>Pre-cast Drawings of Part C, E, H, G, K is also required for the Priority area erection and casting activity</t>
  </si>
  <si>
    <t>Reinforcement drawing are not revised Part-wise for Pier Cap except typical reinforcement drawing. We are starting the combined Pier Cap in Part-D, but the reinforcement drawing is not revised. The section drawing does not match the reinforcement drawing, so we are unable to proceed with the BBS of combined Pier Cap of Part D, as our erection plan starts in Part D.</t>
  </si>
  <si>
    <t>Reinforcement of 25mm and 32mm dia is not available in Pre-cast yard as well as in Hot Metal Elevated Track site, work is getting delayed and manpower is becoming idle.</t>
  </si>
  <si>
    <t>PC- C8, C9, C10</t>
  </si>
  <si>
    <t>PCI- 16A, 11A</t>
  </si>
  <si>
    <t>PC- 94B</t>
  </si>
  <si>
    <t>PCF-9A</t>
  </si>
  <si>
    <t>PCF- 8A</t>
  </si>
  <si>
    <t>PCI- 1A,2C</t>
  </si>
  <si>
    <t>PCF- 7A, 7C</t>
  </si>
  <si>
    <t>PCI- 1C, 1b</t>
  </si>
  <si>
    <t>PCF- 7B</t>
  </si>
  <si>
    <t>SMS#4 Hot Metal Elevated Track ( In-Situ)</t>
  </si>
  <si>
    <t>SMS#4 Hot Metal Elevated Track (Pre-cast)</t>
  </si>
  <si>
    <t>Plan for the month of September</t>
  </si>
  <si>
    <t xml:space="preserve">Plan for the month of September </t>
  </si>
  <si>
    <t>Remark</t>
  </si>
  <si>
    <t>Balance</t>
  </si>
  <si>
    <t>Achieved till August</t>
  </si>
  <si>
    <t>Plan For September</t>
  </si>
  <si>
    <t>Part I</t>
  </si>
  <si>
    <t>Subject to Clearence</t>
  </si>
  <si>
    <t>Part C</t>
  </si>
  <si>
    <t>Part D</t>
  </si>
  <si>
    <t>Part H</t>
  </si>
  <si>
    <t>Part G</t>
  </si>
  <si>
    <t>Part A</t>
  </si>
  <si>
    <t>Part B</t>
  </si>
  <si>
    <t>Part J</t>
  </si>
  <si>
    <t>Part F</t>
  </si>
  <si>
    <t>Total RCC Quantity</t>
  </si>
  <si>
    <t>Weekwise Planned</t>
  </si>
  <si>
    <t>Week 1 (01 to 11)</t>
  </si>
  <si>
    <t>Week 2 (12 to 18)</t>
  </si>
  <si>
    <t>Week 3 (15 to 21)</t>
  </si>
  <si>
    <t>Week 4 (22 to 31)</t>
  </si>
  <si>
    <t>Bricks in Part D needs to be shifted so that we can carry out the excavation of remaining 21 foundations as it is in Priority.</t>
  </si>
  <si>
    <t>Part G excavation permit is awaited.</t>
  </si>
  <si>
    <t>Scrap in Part I needs to be removed in order to excavate remaining 10 footings as it is in priority area.</t>
  </si>
  <si>
    <t>PCI- 2A, 2B</t>
  </si>
  <si>
    <t>PCI- 1C, 1B</t>
  </si>
  <si>
    <t>PCI-9</t>
  </si>
  <si>
    <t>PCF- 6A, 6C</t>
  </si>
  <si>
    <t>Part E</t>
  </si>
  <si>
    <t>Cutting bending was given in RBIPL's scope</t>
  </si>
  <si>
    <t xml:space="preserve">We have received 4 MT of 12 mm Steel on 29-7-22, 59 MT on 08-08-2022 and 7 MT on 12-8-2022. 21 MT of 20 mm steel was recived on 29-07-2022, 34 MT on 04-08-2022, 29 MT on 05-08-2022, 50 MT on 08-08-2022, 22 MT on 11-08-2022 </t>
  </si>
  <si>
    <t>Part H Pipes are shifted but Part D refactory bricks are pending</t>
  </si>
  <si>
    <t>Pending</t>
  </si>
  <si>
    <t>Part H Pipes are shifted but Part D refactory bricks are pending, Part A curb demolition is pending.</t>
  </si>
  <si>
    <t>Cement was made available on 27/08/2022, concreting was carried out on the same date.</t>
  </si>
  <si>
    <t>Cleareance from Horticulture is given but Utility clearance is pending.</t>
  </si>
  <si>
    <t>AutoCAD Drawings are received on 31-8-2022</t>
  </si>
  <si>
    <t>Part H sectional drawings are received, rest of the parts mention are still pending</t>
  </si>
  <si>
    <t>We are informed to follow the reinforcement drawing for Part D, we have to refer Reinforcement drawing of Part F</t>
  </si>
  <si>
    <t>We have started receiving 25 mm and 32 mm dia steel from 24-08-2022, work has resumed again.</t>
  </si>
  <si>
    <t>PCI- 3A, 3C</t>
  </si>
  <si>
    <t>Q7GS-4195 R-0</t>
  </si>
  <si>
    <t>PCH- 17</t>
  </si>
  <si>
    <t>PCI- 3B</t>
  </si>
  <si>
    <t>PCF- 6B, 5A, 5C</t>
  </si>
  <si>
    <t>PC- 66</t>
  </si>
  <si>
    <t>PCI- 1B, 2A, 3A</t>
  </si>
  <si>
    <t>PCC- 10, 9</t>
  </si>
  <si>
    <t>PCH- 6</t>
  </si>
  <si>
    <t>Engineering Progress</t>
  </si>
  <si>
    <t>Client Name: JVML</t>
  </si>
  <si>
    <t>PMC: KPMG</t>
  </si>
  <si>
    <t>Contractor: Rohan Builder India Pvt Ltd</t>
  </si>
  <si>
    <t>cum</t>
  </si>
  <si>
    <t>Total Scope:</t>
  </si>
  <si>
    <t>Actual till date:</t>
  </si>
  <si>
    <t>Balance:</t>
  </si>
  <si>
    <t>Month Plan:</t>
  </si>
  <si>
    <t>Month Actual:</t>
  </si>
  <si>
    <t>Balance FTM:</t>
  </si>
  <si>
    <t>Actuals for the month</t>
  </si>
  <si>
    <t>Engineering Progress:</t>
  </si>
  <si>
    <t>Scope:</t>
  </si>
  <si>
    <t>Achieved:</t>
  </si>
  <si>
    <t>Balance till date:</t>
  </si>
  <si>
    <t>PCI- 10</t>
  </si>
  <si>
    <t>PCI-2A</t>
  </si>
  <si>
    <t>PCF- 5A, 5B, 4B</t>
  </si>
  <si>
    <t>PCC-8</t>
  </si>
  <si>
    <t>PCC- 8</t>
  </si>
  <si>
    <t>PCC- 7</t>
  </si>
  <si>
    <t>PCH- 7</t>
  </si>
  <si>
    <t>PCD-12A</t>
  </si>
  <si>
    <t>PCI - 3A,3B</t>
  </si>
  <si>
    <t>PCH - H9,H1</t>
  </si>
  <si>
    <t>PC-65</t>
  </si>
  <si>
    <t>PCI- 1C, 2C</t>
  </si>
  <si>
    <t>PCC- 10,9,8</t>
  </si>
  <si>
    <t>PCI- 13A, 13B, 11A, 10A</t>
  </si>
  <si>
    <t>PCF- 4B</t>
  </si>
  <si>
    <t>Cloudy</t>
  </si>
  <si>
    <t>PCD- 11A</t>
  </si>
  <si>
    <t>PCI- 2B, 3B</t>
  </si>
  <si>
    <t>PCI- 18A, 19A, 19B</t>
  </si>
  <si>
    <t>PCH- 19, H10</t>
  </si>
  <si>
    <t>PCC- 10L, 9L, 8L</t>
  </si>
  <si>
    <t>PCI- 1B</t>
  </si>
  <si>
    <t>PC- 95A</t>
  </si>
  <si>
    <t>PCC- 7L</t>
  </si>
  <si>
    <t>PCC- 7R</t>
  </si>
  <si>
    <t>Q7GS-4136 R-2</t>
  </si>
  <si>
    <t>Q7GS-4137 R-2</t>
  </si>
  <si>
    <t>Q7GS-4138 R-2</t>
  </si>
  <si>
    <t>Q7GS-4190 R-1</t>
  </si>
  <si>
    <t>Q7GS-4191 R-1</t>
  </si>
  <si>
    <t>Sunny</t>
  </si>
  <si>
    <t>Rainy</t>
  </si>
  <si>
    <t>Windy</t>
  </si>
  <si>
    <t>% Complete</t>
  </si>
  <si>
    <t>PCH- 10A, 10B</t>
  </si>
  <si>
    <t>PCI- 17B, 18B</t>
  </si>
  <si>
    <t>PCH- 10</t>
  </si>
  <si>
    <t>PCH- 4</t>
  </si>
  <si>
    <t>PCI- 19A, 19B</t>
  </si>
  <si>
    <t>PCI- 13B</t>
  </si>
  <si>
    <t>PCH- 11</t>
  </si>
  <si>
    <t>PCH- 19,</t>
  </si>
  <si>
    <t>7A, 7B, 7C</t>
  </si>
  <si>
    <t>4B, 4C</t>
  </si>
  <si>
    <t>4A,8A,9A,10A,11A</t>
  </si>
  <si>
    <t>PCI- 10A, 13A</t>
  </si>
  <si>
    <t>PCI- 19A</t>
  </si>
  <si>
    <t>PCH- 19</t>
  </si>
  <si>
    <t>PCI - 10A, 13A</t>
  </si>
  <si>
    <t>PCB - 95A</t>
  </si>
  <si>
    <t>PCH - 7</t>
  </si>
  <si>
    <t>PCH - 10</t>
  </si>
  <si>
    <t>PCH - 11</t>
  </si>
  <si>
    <t>PCH- 3</t>
  </si>
  <si>
    <t>PC- 69,70,71,72,73,74,75,76</t>
  </si>
  <si>
    <t>DPR - ELEVATED HOT METAL TRACK -  TARGET VS. ACTUAL</t>
  </si>
  <si>
    <t xml:space="preserve">Total RCC Qty in Cum </t>
  </si>
  <si>
    <t>Executed qty in Cum</t>
  </si>
  <si>
    <t xml:space="preserve">Balance to execute </t>
  </si>
  <si>
    <t>Average Manpower trend FTM</t>
  </si>
  <si>
    <t>Cumulative work progress %</t>
  </si>
  <si>
    <t>Work progress %
FTM</t>
  </si>
  <si>
    <t>Total RCC qty
(Cast in-situ + Precast)</t>
  </si>
  <si>
    <t>Cast-in-situ Status:</t>
  </si>
  <si>
    <t>Drawing qty in Cum</t>
  </si>
  <si>
    <t>Qty in Cum /Nos</t>
  </si>
  <si>
    <t xml:space="preserve">Executed qty in Cum </t>
  </si>
  <si>
    <t>Total:</t>
  </si>
  <si>
    <t>Pre-cast Status</t>
  </si>
  <si>
    <t>Solid with face nose</t>
  </si>
  <si>
    <t>Total RCC achieved quantity:</t>
  </si>
  <si>
    <t>Target RCC Quantity:</t>
  </si>
  <si>
    <t>Achived in %:</t>
  </si>
  <si>
    <t>Phase-wise Details</t>
  </si>
  <si>
    <t>Phase</t>
  </si>
  <si>
    <t>Particulars</t>
  </si>
  <si>
    <t>No of Footings in No's</t>
  </si>
  <si>
    <t>Front available in No's</t>
  </si>
  <si>
    <t>RCC Qty in Cum</t>
  </si>
  <si>
    <t>Executed Qty in Cum</t>
  </si>
  <si>
    <t>Balance to execute in Cum</t>
  </si>
  <si>
    <t>Up to pier columns</t>
  </si>
  <si>
    <t xml:space="preserve">Pier cap </t>
  </si>
  <si>
    <t>Phase I</t>
  </si>
  <si>
    <t>A, B, H, C, I &amp; D</t>
  </si>
  <si>
    <t>Phase II</t>
  </si>
  <si>
    <t>G, J, F, K &amp; E</t>
  </si>
  <si>
    <t>Month:</t>
  </si>
  <si>
    <t>UOM:</t>
  </si>
  <si>
    <t>Engineering</t>
  </si>
  <si>
    <t>Construction</t>
  </si>
  <si>
    <t>Sl. No.</t>
  </si>
  <si>
    <t xml:space="preserve">Location </t>
  </si>
  <si>
    <t xml:space="preserve">Column details </t>
  </si>
  <si>
    <t>No's of footings</t>
  </si>
  <si>
    <t>Completion date</t>
  </si>
  <si>
    <t xml:space="preserve">As on date status </t>
  </si>
  <si>
    <t>As on date</t>
  </si>
  <si>
    <t>Responsibility</t>
  </si>
  <si>
    <t>Hold ftgs</t>
  </si>
  <si>
    <t xml:space="preserve">RCC Qty </t>
  </si>
  <si>
    <t>Raft
(Up to second layer)</t>
  </si>
  <si>
    <t>1900 mm dia</t>
  </si>
  <si>
    <t xml:space="preserve">1600 mm dia </t>
  </si>
  <si>
    <t>JSW</t>
  </si>
  <si>
    <t>Front availability</t>
  </si>
  <si>
    <t>Part A (1 to 82 No's)</t>
  </si>
  <si>
    <t xml:space="preserve">1 to 42 </t>
  </si>
  <si>
    <t>Scope changed from piers cap to formation line .</t>
  </si>
  <si>
    <t>43/44/45/46</t>
  </si>
  <si>
    <t>15.07.2022</t>
  </si>
  <si>
    <t xml:space="preserve">Completed </t>
  </si>
  <si>
    <t>Completed</t>
  </si>
  <si>
    <t>47 &amp; 48</t>
  </si>
  <si>
    <t>Not started</t>
  </si>
  <si>
    <t xml:space="preserve">Work has not started </t>
  </si>
  <si>
    <t xml:space="preserve">JSW </t>
  </si>
  <si>
    <t xml:space="preserve">49 &amp; 50 </t>
  </si>
  <si>
    <t>51&amp;52</t>
  </si>
  <si>
    <t>53 to 63</t>
  </si>
  <si>
    <t>64 to 65</t>
  </si>
  <si>
    <t xml:space="preserve">Work started </t>
  </si>
  <si>
    <t>66 &amp; 67</t>
  </si>
  <si>
    <t>68 to 76</t>
  </si>
  <si>
    <t>Started</t>
  </si>
  <si>
    <t>77 to 82</t>
  </si>
  <si>
    <t>Required area clearance , need to remove the bulk reception unit to start excavation work .</t>
  </si>
  <si>
    <t>Part B (83 to 96 No's)</t>
  </si>
  <si>
    <t xml:space="preserve">Not started </t>
  </si>
  <si>
    <t>Completed up to pier (1900 mm dia)</t>
  </si>
  <si>
    <t>Rohan Builders</t>
  </si>
  <si>
    <t>26.08.2022</t>
  </si>
  <si>
    <t>Part H(H 1 to H 20)</t>
  </si>
  <si>
    <t>PCC completed</t>
  </si>
  <si>
    <t>H8 to H 9</t>
  </si>
  <si>
    <t>H10 to H 11</t>
  </si>
  <si>
    <t xml:space="preserve">H12 </t>
  </si>
  <si>
    <t>H 13</t>
  </si>
  <si>
    <t xml:space="preserve">Not stared </t>
  </si>
  <si>
    <t>H 14</t>
  </si>
  <si>
    <t>H 15</t>
  </si>
  <si>
    <t>H 16</t>
  </si>
  <si>
    <t>17 to 19</t>
  </si>
  <si>
    <t>H 18</t>
  </si>
  <si>
    <t>H 20</t>
  </si>
  <si>
    <t>Part G (1 to 30)</t>
  </si>
  <si>
    <t xml:space="preserve">Required road clearance near at BRM 2 internal road </t>
  </si>
  <si>
    <t>Excavation completed</t>
  </si>
  <si>
    <t>C8</t>
  </si>
  <si>
    <t>Steel fixing completed.</t>
  </si>
  <si>
    <t>Raft completed.</t>
  </si>
  <si>
    <t>C11</t>
  </si>
  <si>
    <t>C16</t>
  </si>
  <si>
    <t>I1 to 3</t>
  </si>
  <si>
    <t>I4 to 9</t>
  </si>
  <si>
    <t>Back filling completed up tp 1900mm pier</t>
  </si>
  <si>
    <t>I10</t>
  </si>
  <si>
    <t xml:space="preserve">1Footing completed </t>
  </si>
  <si>
    <t>I11&amp;12</t>
  </si>
  <si>
    <t>Completd up to 1900mm pier</t>
  </si>
  <si>
    <t>I13</t>
  </si>
  <si>
    <t>I14&amp;15</t>
  </si>
  <si>
    <t xml:space="preserve"> </t>
  </si>
  <si>
    <t>I16</t>
  </si>
  <si>
    <t>1Footing completed out of 2</t>
  </si>
  <si>
    <t>I17/18/19</t>
  </si>
  <si>
    <t>Excavation Started</t>
  </si>
  <si>
    <t>I20&amp;21</t>
  </si>
  <si>
    <t>D1 to 5</t>
  </si>
  <si>
    <t xml:space="preserve">D6 </t>
  </si>
  <si>
    <t>In progress</t>
  </si>
  <si>
    <t xml:space="preserve">D7 </t>
  </si>
  <si>
    <t>D8</t>
  </si>
  <si>
    <t>1/3 Started.</t>
  </si>
  <si>
    <t>D9</t>
  </si>
  <si>
    <t>D10</t>
  </si>
  <si>
    <t>D11</t>
  </si>
  <si>
    <t>1600mm Pier completed.</t>
  </si>
  <si>
    <t>D12</t>
  </si>
  <si>
    <t>D13 TO 16</t>
  </si>
  <si>
    <t>D17 to 22</t>
  </si>
  <si>
    <t>D23</t>
  </si>
  <si>
    <t>F1</t>
  </si>
  <si>
    <t>F2</t>
  </si>
  <si>
    <t>F3</t>
  </si>
  <si>
    <t>F4</t>
  </si>
  <si>
    <t>1900mm pier completed</t>
  </si>
  <si>
    <t>F5</t>
  </si>
  <si>
    <t>1600mm 1st lift column completed</t>
  </si>
  <si>
    <t>pier cap pending.</t>
  </si>
  <si>
    <t>F6</t>
  </si>
  <si>
    <t>F7</t>
  </si>
  <si>
    <t>F8</t>
  </si>
  <si>
    <t>F9</t>
  </si>
  <si>
    <t>F10</t>
  </si>
  <si>
    <t>1600mm column completed</t>
  </si>
  <si>
    <t>J1</t>
  </si>
  <si>
    <t>J2</t>
  </si>
  <si>
    <t>J3</t>
  </si>
  <si>
    <t>J4</t>
  </si>
  <si>
    <t>Not started.</t>
  </si>
  <si>
    <t>Part K</t>
  </si>
  <si>
    <t xml:space="preserve">Remarks </t>
  </si>
  <si>
    <t>M/s. Rohan has aggred to increase the manpower from +170 to 280 Nos. by this month end.</t>
  </si>
  <si>
    <t>M/s. Rohan Builders - Resource details - Elevated Hot Metal Track </t>
  </si>
  <si>
    <t>Category</t>
  </si>
  <si>
    <t>UOM </t>
  </si>
  <si>
    <t>Availability</t>
  </si>
  <si>
    <t>Required </t>
  </si>
  <si>
    <t>Shortfall</t>
  </si>
  <si>
    <t>Remarks </t>
  </si>
  <si>
    <t>Precast molds</t>
  </si>
  <si>
    <t>1900 mm pier cap set</t>
  </si>
  <si>
    <t>NO</t>
  </si>
  <si>
    <t>1600 mm dia pier cap set</t>
  </si>
  <si>
    <t>Pier cap sets</t>
  </si>
  <si>
    <t>Track beam with side nose </t>
  </si>
  <si>
    <t>Track beam with out nose </t>
  </si>
  <si>
    <t>H - Beams </t>
  </si>
  <si>
    <t>U - Beams </t>
  </si>
  <si>
    <t>Precast slab </t>
  </si>
  <si>
    <t>Equipments</t>
  </si>
  <si>
    <t>Hydra</t>
  </si>
  <si>
    <t>Gantry</t>
  </si>
  <si>
    <t>Pre-cast Yard</t>
  </si>
  <si>
    <t>Trailer</t>
  </si>
  <si>
    <t>JCB </t>
  </si>
  <si>
    <t>Excavator </t>
  </si>
  <si>
    <t>Boom placer</t>
  </si>
  <si>
    <t>#</t>
  </si>
  <si>
    <t>Concerns</t>
  </si>
  <si>
    <t>Status</t>
  </si>
  <si>
    <t>Remarks as on 18-Apr-22</t>
  </si>
  <si>
    <t>Time Frame</t>
  </si>
  <si>
    <t>Formation work hindrances</t>
  </si>
  <si>
    <t>Rerouting of underground pipe line at entrance of BF 4</t>
  </si>
  <si>
    <t>Budget issued to utility department.</t>
  </si>
  <si>
    <t>Mr. Veershekhar</t>
  </si>
  <si>
    <t>Work under progress</t>
  </si>
  <si>
    <t xml:space="preserve">Shifting of safety office </t>
  </si>
  <si>
    <t>New office under constructions</t>
  </si>
  <si>
    <t>Mr. Raj Kiran</t>
  </si>
  <si>
    <t>Expected for relocat by March 23.</t>
  </si>
  <si>
    <t>BF5 area -from Tarpedo maintenmabve bay to Part D.</t>
  </si>
  <si>
    <t>Informed to concerns persons for area clearance .</t>
  </si>
  <si>
    <t xml:space="preserve">Mr. Prasad </t>
  </si>
  <si>
    <t>For formation,work required to remove the unloaded equipments and materials and also required to level the area to start the formation work.</t>
  </si>
  <si>
    <t>Elevated track hindrances</t>
  </si>
  <si>
    <t>Scheme &amp; Estimation prepared. Budget proposed 31 Crs.</t>
  </si>
  <si>
    <t>Mr. Gururaj Guptha</t>
  </si>
  <si>
    <t>to be worked out</t>
  </si>
  <si>
    <t>Drawing from M/s Mecon to be expedite</t>
  </si>
  <si>
    <t xml:space="preserve">546 footing drawing received / 546 </t>
  </si>
  <si>
    <t>Mecon</t>
  </si>
  <si>
    <t>UoM</t>
  </si>
  <si>
    <t>Cumulative Till Date</t>
  </si>
  <si>
    <t>Till Mar'22</t>
  </si>
  <si>
    <t>Apr'22</t>
  </si>
  <si>
    <t>May'22</t>
  </si>
  <si>
    <t>Jun'22</t>
  </si>
  <si>
    <t>Jul'22</t>
  </si>
  <si>
    <t>Aug'22</t>
  </si>
  <si>
    <t>Sep'22</t>
  </si>
  <si>
    <t>Oct'22</t>
  </si>
  <si>
    <t>Nov'22</t>
  </si>
  <si>
    <t>Dec'22</t>
  </si>
  <si>
    <t>Jan'23</t>
  </si>
  <si>
    <t>Feb'23</t>
  </si>
  <si>
    <t>Mar'23</t>
  </si>
  <si>
    <t>Design</t>
  </si>
  <si>
    <t>Plan</t>
  </si>
  <si>
    <t>Actual</t>
  </si>
  <si>
    <t>Week1</t>
  </si>
  <si>
    <t>Week2</t>
  </si>
  <si>
    <t>Week3</t>
  </si>
  <si>
    <t>Week4</t>
  </si>
  <si>
    <t>CTD Achieved</t>
  </si>
  <si>
    <t>Total Concreting:</t>
  </si>
  <si>
    <t>km</t>
  </si>
  <si>
    <t>Total Footings
(nos.)</t>
  </si>
  <si>
    <t>Concreting Scope
(cum)</t>
  </si>
  <si>
    <t>Conc per footing</t>
  </si>
  <si>
    <t>Completed Till Date
(cum)</t>
  </si>
  <si>
    <t>Balance
(cum)</t>
  </si>
  <si>
    <t>a</t>
  </si>
  <si>
    <t>b</t>
  </si>
  <si>
    <t>c</t>
  </si>
  <si>
    <t>d</t>
  </si>
  <si>
    <t>e</t>
  </si>
  <si>
    <t>f</t>
  </si>
  <si>
    <t>g</t>
  </si>
  <si>
    <t>h</t>
  </si>
  <si>
    <t>i</t>
  </si>
  <si>
    <t>j</t>
  </si>
  <si>
    <t>Scope
(cum)</t>
  </si>
  <si>
    <t>Completed Till date
(cum)</t>
  </si>
  <si>
    <t>Scope
(nos.)</t>
  </si>
  <si>
    <t>Completed Till date
(nos.)</t>
  </si>
  <si>
    <t>Completed till date (nos.)</t>
  </si>
  <si>
    <t>Footings
(nos.)</t>
  </si>
  <si>
    <t>Completed till date (%)</t>
  </si>
  <si>
    <t>P-way</t>
  </si>
  <si>
    <t>Electrical</t>
  </si>
  <si>
    <t>Planned Total:</t>
  </si>
  <si>
    <t>Upto Feb-22</t>
  </si>
  <si>
    <t>Actual Total:</t>
  </si>
  <si>
    <t>Cum Plan</t>
  </si>
  <si>
    <t>Cum Actual</t>
  </si>
  <si>
    <t>PCD- 23A, 23C, 23B</t>
  </si>
  <si>
    <t>PC- 96B</t>
  </si>
  <si>
    <t>PCH- 6, 7</t>
  </si>
  <si>
    <t>PCD- 14b</t>
  </si>
  <si>
    <t>PCH- 9a, 9b</t>
  </si>
  <si>
    <t>PCh- 4a, 6a</t>
  </si>
  <si>
    <t>PCH- 4B</t>
  </si>
  <si>
    <t>PCH- 6B</t>
  </si>
  <si>
    <t>PCH-4</t>
  </si>
  <si>
    <t>PCH-3A</t>
  </si>
  <si>
    <t>PCH-11A</t>
  </si>
  <si>
    <t>PCH-13</t>
  </si>
  <si>
    <t>PCH-3B</t>
  </si>
  <si>
    <t>PC- 69, 70</t>
  </si>
  <si>
    <t>PCD- 23A, 23B</t>
  </si>
  <si>
    <t>PCD-23A</t>
  </si>
  <si>
    <t>PCA-69,70</t>
  </si>
  <si>
    <t>PCC-C1,C2</t>
  </si>
  <si>
    <t>PC- 7B, 7C</t>
  </si>
  <si>
    <t>In-Situ</t>
  </si>
  <si>
    <t>Pre-cast</t>
  </si>
  <si>
    <t>Plan for the month of October 2022</t>
  </si>
  <si>
    <t>Priority Section-1</t>
  </si>
  <si>
    <t>Qty</t>
  </si>
  <si>
    <t>Priority Section-2</t>
  </si>
  <si>
    <t>Track beam with nose</t>
  </si>
  <si>
    <t>Track beam without nose</t>
  </si>
  <si>
    <t>h-section beam</t>
  </si>
  <si>
    <t>U-section beam</t>
  </si>
  <si>
    <t>Quantity</t>
  </si>
  <si>
    <t>Week 1 (1 to 8)</t>
  </si>
  <si>
    <t>Week 2 (9 to 16)</t>
  </si>
  <si>
    <t>Week 3 (17 to 24)</t>
  </si>
  <si>
    <t>Week 4 (25 to 31)</t>
  </si>
  <si>
    <t>Week-wise Planned</t>
  </si>
  <si>
    <t>Cast-in-situ</t>
  </si>
  <si>
    <t>Monthly Target</t>
  </si>
  <si>
    <t>All qty are in Cum</t>
  </si>
  <si>
    <t>Sub-total:</t>
  </si>
  <si>
    <t>Project: 5 MTPA Integrated Steel Plant at Vijayanagar</t>
  </si>
  <si>
    <t>PCH - 9A, 9B</t>
  </si>
  <si>
    <t>PCH - 11B, 4A</t>
  </si>
  <si>
    <t>PCC-2, 5, 4</t>
  </si>
  <si>
    <t>Completed Quantity</t>
  </si>
  <si>
    <t>As per today MOM, Area Cleareance before 10th oct</t>
  </si>
  <si>
    <t>MECON</t>
  </si>
  <si>
    <t>J5 to J6</t>
  </si>
  <si>
    <t>J7 to J9</t>
  </si>
  <si>
    <t>J10 to J11</t>
  </si>
  <si>
    <t>J12</t>
  </si>
  <si>
    <t>PCD- 13B</t>
  </si>
  <si>
    <t>PCH- 9B</t>
  </si>
  <si>
    <t>PCH- 4A, 4B</t>
  </si>
  <si>
    <t>Q7GS-4112 R-2</t>
  </si>
  <si>
    <t>Q7GS-4175 R-0</t>
  </si>
  <si>
    <t>Q7GS-4176 R-0</t>
  </si>
  <si>
    <t>Q7GS-4187 (Sh 1 of 5) R-0</t>
  </si>
  <si>
    <t>Q7GS-4187 (Sh 2 of 5) R-0</t>
  </si>
  <si>
    <t>Q7GS-4187 (Sh 3 of 5) R-0</t>
  </si>
  <si>
    <t>Q7GS-4187 (Sh 4 of 5) R-0</t>
  </si>
  <si>
    <t>Q7GS-4249 (Sh 1 of 2)  R-0</t>
  </si>
  <si>
    <t>Q7GS-4249 (Sh 2 of 2)  R-0</t>
  </si>
  <si>
    <t>Q7GS-4179 R-0</t>
  </si>
  <si>
    <t>Q7GS-4180 R-0</t>
  </si>
  <si>
    <t>Q7GS-4182 R-0</t>
  </si>
  <si>
    <t>Q7GS-4183 R-0</t>
  </si>
  <si>
    <t>Q7GS-4184 R-0</t>
  </si>
  <si>
    <t>Q7GS-4185 R-0</t>
  </si>
  <si>
    <t>Q7GS-4186 R-0</t>
  </si>
  <si>
    <t>Excavation permitt due to plants and electric</t>
  </si>
  <si>
    <t>TOTAL RCC QUANTITIES</t>
  </si>
  <si>
    <t>PCH- 15A</t>
  </si>
  <si>
    <t>PCH- 15 B, 9A</t>
  </si>
  <si>
    <t>PC- 72, 73</t>
  </si>
  <si>
    <t>PCD- 23A</t>
  </si>
  <si>
    <t>Filling</t>
  </si>
  <si>
    <t>PCA-71</t>
  </si>
  <si>
    <t>PCC-C1</t>
  </si>
  <si>
    <t>PCH-H15</t>
  </si>
  <si>
    <t>PCH-3</t>
  </si>
  <si>
    <t>PCB-96A</t>
  </si>
  <si>
    <t>PC- 75, 74</t>
  </si>
  <si>
    <t>PC- 71, 72</t>
  </si>
  <si>
    <t>PCC- 2</t>
  </si>
  <si>
    <t>PCC- 1</t>
  </si>
  <si>
    <t>PCD- 23C, 23B</t>
  </si>
  <si>
    <t>PCD- 15B</t>
  </si>
  <si>
    <t>PCD- 14B</t>
  </si>
  <si>
    <t>Concrete for Pre-cast not available due shortage of OPC cement in the bayching Plant</t>
  </si>
  <si>
    <t>Completed Till Mar-22
(cum)</t>
  </si>
  <si>
    <t>Till Mar-22</t>
  </si>
  <si>
    <t>%</t>
  </si>
  <si>
    <t>Material</t>
  </si>
  <si>
    <t>Received</t>
  </si>
  <si>
    <t>Curved Sleepers</t>
  </si>
  <si>
    <t>Wide PSC Sleepers</t>
  </si>
  <si>
    <t>PSC Sleepers Monoblock Suitable</t>
  </si>
  <si>
    <t>Points &amp; Crossings</t>
  </si>
  <si>
    <t>EA</t>
  </si>
  <si>
    <t>SET</t>
  </si>
  <si>
    <t>Points &amp; Crossings Assembly</t>
  </si>
  <si>
    <t>Fish Plate</t>
  </si>
  <si>
    <t>Bolt</t>
  </si>
  <si>
    <t>Sole Rubber Pads</t>
  </si>
  <si>
    <t>J Clips</t>
  </si>
  <si>
    <t>Composite GRV Rubber Sole</t>
  </si>
  <si>
    <t>Clips</t>
  </si>
  <si>
    <t>Elastic Rail Clips (ERC)</t>
  </si>
  <si>
    <t>MTL Liners T-3740</t>
  </si>
  <si>
    <t>MTL Liners T-8616 (GF)</t>
  </si>
  <si>
    <t>MTL Liners T-8617 (NGF)</t>
  </si>
  <si>
    <t>As on:</t>
  </si>
  <si>
    <t>Weightage</t>
  </si>
  <si>
    <t>Units</t>
  </si>
  <si>
    <t>Plan %</t>
  </si>
  <si>
    <t>Planned Total %:</t>
  </si>
  <si>
    <t>Actual %</t>
  </si>
  <si>
    <t>Received till Sep-22</t>
  </si>
  <si>
    <t>Overall</t>
  </si>
  <si>
    <t>EPC</t>
  </si>
  <si>
    <t>Discipline</t>
  </si>
  <si>
    <t>Ordering</t>
  </si>
  <si>
    <t>Equipment Delivery</t>
  </si>
  <si>
    <t>Work Execution</t>
  </si>
  <si>
    <t>D1</t>
  </si>
  <si>
    <t>D2</t>
  </si>
  <si>
    <t>Civil</t>
  </si>
  <si>
    <t>D3</t>
  </si>
  <si>
    <t>D4</t>
  </si>
  <si>
    <t>Commissioning</t>
  </si>
  <si>
    <t>A1</t>
  </si>
  <si>
    <t>A2</t>
  </si>
  <si>
    <t>A3</t>
  </si>
  <si>
    <t>Track Linking</t>
  </si>
  <si>
    <t>S&amp;T</t>
  </si>
  <si>
    <t>OHE and S&amp;T</t>
  </si>
  <si>
    <t>Concreting Scope</t>
  </si>
  <si>
    <t>Completed Till Date</t>
  </si>
  <si>
    <t>OHE &amp; Cabling</t>
  </si>
  <si>
    <t>k</t>
  </si>
  <si>
    <t>Track laying</t>
  </si>
  <si>
    <t>PCI- 2B,2A,3A</t>
  </si>
  <si>
    <t>PCC- C1</t>
  </si>
  <si>
    <t>PCC- C2</t>
  </si>
  <si>
    <t>PC- 76</t>
  </si>
  <si>
    <t>PCH-5</t>
  </si>
  <si>
    <t>Pre-cast Erection</t>
  </si>
  <si>
    <t>Ballast</t>
  </si>
  <si>
    <t>PCI- 3B, 3C, 2C</t>
  </si>
  <si>
    <t>PCC- 2, 10</t>
  </si>
  <si>
    <t>PC- 73, 74</t>
  </si>
  <si>
    <t>PCC- 9, 8</t>
  </si>
  <si>
    <t>PCD- 16B</t>
  </si>
  <si>
    <t>PCI- 1A, 1B</t>
  </si>
  <si>
    <t>PCK- 19A, 19B</t>
  </si>
  <si>
    <t>Descprition</t>
  </si>
  <si>
    <t>Photos</t>
  </si>
  <si>
    <t>Work Stopped due to heavy rain</t>
  </si>
  <si>
    <t>Work hampered due to rain.</t>
  </si>
  <si>
    <t xml:space="preserve">JSW Plant Broke down </t>
  </si>
  <si>
    <t>received only 12 cum</t>
  </si>
  <si>
    <t>No concrete done due to HEAVY RAIN.</t>
  </si>
  <si>
    <t>No concrete received from JSW Batching Plant</t>
  </si>
  <si>
    <t>due to mass concretiing of Ray And LNT</t>
  </si>
  <si>
    <t>Work was Hampered due to heavy rain, concrete was not available at batching plant</t>
  </si>
  <si>
    <t>PCC- 5B,6,7</t>
  </si>
  <si>
    <t>PCC- 4</t>
  </si>
  <si>
    <t>PCK- 19C</t>
  </si>
  <si>
    <t>PCI- 1, 4, 4A</t>
  </si>
  <si>
    <t>PC- 15A</t>
  </si>
  <si>
    <t>PCI-5</t>
  </si>
  <si>
    <t>PC-75</t>
  </si>
  <si>
    <t>PCH-15A, 15B</t>
  </si>
  <si>
    <t>PCC- 5A</t>
  </si>
  <si>
    <t>Concrete was not issued from batching plant due breakdown of batching plant and cement was not available.</t>
  </si>
  <si>
    <t>PCI- 1, 6,7, 5B</t>
  </si>
  <si>
    <t>PCC- 4A, 4B, 6</t>
  </si>
  <si>
    <t>PCC- 10, 9, 8, 7, 6</t>
  </si>
  <si>
    <t>PCH- 5</t>
  </si>
  <si>
    <t>PC- 75,76</t>
  </si>
  <si>
    <t>PCH- 9A, 9B</t>
  </si>
  <si>
    <t>PCI- 1A, 1B,2,3,7</t>
  </si>
  <si>
    <t>Concrete was not issued from batching plant due to OPC cement was not available.</t>
  </si>
  <si>
    <t>Q7GS-4135 (SH.-1) R-1</t>
  </si>
  <si>
    <t>Q7GS-4135 (SH.-2) R-1</t>
  </si>
  <si>
    <t>Q7GS-4135 (SH.-3) R-1</t>
  </si>
  <si>
    <t>Q7GS-4142 R-1</t>
  </si>
  <si>
    <t>Q7GS-4143 R-1</t>
  </si>
  <si>
    <t>Q7GS-4144 R-1</t>
  </si>
  <si>
    <t>Q7GS-4114 R-2</t>
  </si>
  <si>
    <t>Q7GS-4115 R-2</t>
  </si>
  <si>
    <t>Q7GS-4116 (Sh 1 of 2) R-4</t>
  </si>
  <si>
    <t>Q7GS-4116 (Sh 2 of 2) R-0</t>
  </si>
  <si>
    <t>Q7GS-4117 R-4</t>
  </si>
  <si>
    <t>Q7GS-4120 R-3</t>
  </si>
  <si>
    <t>Q7GS-4187 (Sh 5 of 5) R-0</t>
  </si>
  <si>
    <t>Q7GS- 4221 (sh 2 of 3) R-2</t>
  </si>
  <si>
    <t>Q7GS- 4221 (sh 3 of 3) R-2</t>
  </si>
  <si>
    <t>PCI- 1A, 1B, 2A, 2B, 4B</t>
  </si>
  <si>
    <t>PCH- 5, 13</t>
  </si>
  <si>
    <t>PCC-4A, 4B, 5A, 5B, 6B</t>
  </si>
  <si>
    <t>PC- 5A,5C, 5B</t>
  </si>
  <si>
    <t>PCH- 1A, 1B, 2A, 2B</t>
  </si>
  <si>
    <t>PCH-9, 15</t>
  </si>
  <si>
    <t>PCH- 13</t>
  </si>
  <si>
    <t>PCH- 15</t>
  </si>
  <si>
    <t>PCH-8</t>
  </si>
  <si>
    <t>PCK- 18A</t>
  </si>
  <si>
    <t>PCK- 18C, 18B</t>
  </si>
  <si>
    <t>Q7GS- 4221 (sh 1 of 3) R-3</t>
  </si>
  <si>
    <t>Q7GS- 4222 (sh 1 of 2) R-0</t>
  </si>
  <si>
    <t>Q7GS- 4222 (sh 2 of 2) R-0</t>
  </si>
  <si>
    <t>Q7GS- 4223 (sh 2 of 2) R-0</t>
  </si>
  <si>
    <t>Q7GS- 4223 (sh 1 of 2) R-0</t>
  </si>
  <si>
    <t>Civil Progress</t>
  </si>
  <si>
    <t>Engineering Actual</t>
  </si>
  <si>
    <t>Construction Actual</t>
  </si>
  <si>
    <t>PCK- 17A, 17C, 17B</t>
  </si>
  <si>
    <t>PCK- 18C</t>
  </si>
  <si>
    <t>PCK- 19A, 19C</t>
  </si>
  <si>
    <t>PC- 6A, 4</t>
  </si>
  <si>
    <t>PC- 8B</t>
  </si>
  <si>
    <t>PCI- 5,6</t>
  </si>
  <si>
    <t>PCC-2</t>
  </si>
  <si>
    <t>PCK-17</t>
  </si>
  <si>
    <t>PCD-23</t>
  </si>
  <si>
    <t>PCH-8A,8B</t>
  </si>
  <si>
    <t>PCH-8C</t>
  </si>
  <si>
    <t>PCC-4A, 4B</t>
  </si>
  <si>
    <t>PCK-17,18</t>
  </si>
  <si>
    <t>PCC-6</t>
  </si>
  <si>
    <t>PCI-4</t>
  </si>
  <si>
    <t>PCH-1,2,7</t>
  </si>
  <si>
    <t>PCK-16B,16C</t>
  </si>
  <si>
    <t>PCK-17B,17C,18B</t>
  </si>
  <si>
    <t>PCC-5,6</t>
  </si>
  <si>
    <t>PCI-2A,2B</t>
  </si>
  <si>
    <t>PCA-69</t>
  </si>
  <si>
    <t>Concreting</t>
  </si>
  <si>
    <t>Monthly Concreting Target</t>
  </si>
  <si>
    <t>Erection</t>
  </si>
  <si>
    <t>PCK-16</t>
  </si>
  <si>
    <t>PCH-7</t>
  </si>
  <si>
    <t>PCI-2A,8</t>
  </si>
  <si>
    <t>PCI-8</t>
  </si>
  <si>
    <t>PCH-1,2</t>
  </si>
  <si>
    <t>PCC-7</t>
  </si>
  <si>
    <t>PCA-74</t>
  </si>
  <si>
    <t>Ordering &amp; Supply</t>
  </si>
  <si>
    <t>OHE</t>
  </si>
  <si>
    <t>D5</t>
  </si>
  <si>
    <t>Erection of Solid Girder with Nose</t>
  </si>
  <si>
    <t>Erection of Solid Girder without Nose</t>
  </si>
  <si>
    <t>Erection of h-Girder</t>
  </si>
  <si>
    <t>Erection of U-Girder</t>
  </si>
  <si>
    <t>Erection of Pre-cast Slab</t>
  </si>
  <si>
    <t>nos.</t>
  </si>
  <si>
    <t>RM</t>
  </si>
  <si>
    <t>PCK-16B</t>
  </si>
  <si>
    <t>PCC-18A, 18B</t>
  </si>
  <si>
    <t>PCI-2B</t>
  </si>
  <si>
    <t>SN</t>
  </si>
  <si>
    <t>Workfront unavailable</t>
  </si>
  <si>
    <t>dwg NA for precast &amp; pier cap</t>
  </si>
  <si>
    <t>PCJ 5,6</t>
  </si>
  <si>
    <t>Site Engineer</t>
  </si>
  <si>
    <t>PC- 70</t>
  </si>
  <si>
    <t>PCI- 3</t>
  </si>
  <si>
    <t>PCJ- 5B, 6A</t>
  </si>
  <si>
    <t>PCJ- 5A</t>
  </si>
  <si>
    <t>PCJ- 9,10,11,12</t>
  </si>
  <si>
    <t>PCJ- 5B, 6C</t>
  </si>
  <si>
    <t>PCJ- 5C, 5A</t>
  </si>
  <si>
    <t>PCI- 8A</t>
  </si>
  <si>
    <t>PCH- 8A, 8B</t>
  </si>
  <si>
    <t>PC- 72</t>
  </si>
  <si>
    <t>PCH-1</t>
  </si>
  <si>
    <t>PCJ- 5C,6B,7A</t>
  </si>
  <si>
    <t>PCk- 15</t>
  </si>
  <si>
    <t>PCJ- 7C</t>
  </si>
  <si>
    <t>PCJ-7</t>
  </si>
  <si>
    <t>PCK-15, 16</t>
  </si>
  <si>
    <t>PCI- 17</t>
  </si>
  <si>
    <t>PCH- 7, 8</t>
  </si>
  <si>
    <t>Q7GS-4202 (Sheet 1 of 4) R-0</t>
  </si>
  <si>
    <t>Q7GS-4202 (Sheet 2 of 4) R-0</t>
  </si>
  <si>
    <t>Q7GS-4202 (Sheet 3 of 4) R-0</t>
  </si>
  <si>
    <t>Q7GS-4202 (Sheet 4 of 4) R-0</t>
  </si>
  <si>
    <t>Q7GS- 4225 (sh 1 of 6) R-0</t>
  </si>
  <si>
    <t>Q7GS- 4225 (sh 2 of 6) R-0</t>
  </si>
  <si>
    <t>Q7GS- 4225 (sh 3 of 6) R-0</t>
  </si>
  <si>
    <t>Q7GS- 4225 (sh 4 of 6) R-0</t>
  </si>
  <si>
    <t>Q7GS- 4225 (sh 5 of 6) R-0</t>
  </si>
  <si>
    <t>Q7GS- 4225 (sh 6 of 6) R-0</t>
  </si>
  <si>
    <t>PCJ- 10A,11A,11D</t>
  </si>
  <si>
    <t>PCI- 1</t>
  </si>
  <si>
    <t>PCK- 14</t>
  </si>
  <si>
    <t>PCH- 7C, 5A, 5B, 5C</t>
  </si>
  <si>
    <t>PC- 74</t>
  </si>
  <si>
    <t>Pci- 2</t>
  </si>
  <si>
    <t>PCJ- 9B, 9C</t>
  </si>
  <si>
    <t>PCj- 7A</t>
  </si>
  <si>
    <t>PCJ- 12, 10</t>
  </si>
  <si>
    <t>PCH- H1, H2</t>
  </si>
  <si>
    <t>PCC-9, 10</t>
  </si>
  <si>
    <t>PC- 73</t>
  </si>
  <si>
    <t>Concrete delayed due other agency mass concrete. Pre-cast concrete hampered</t>
  </si>
  <si>
    <t>PCK-14B</t>
  </si>
  <si>
    <t>PCK-14</t>
  </si>
  <si>
    <t>PCI- 8A, 8B, 8C</t>
  </si>
  <si>
    <t>PCI- 10A, 10B, 19A</t>
  </si>
  <si>
    <t>PCJ- 10C, 11A, 11,B</t>
  </si>
  <si>
    <t>PCJ- 10B, 10A, 12</t>
  </si>
  <si>
    <t>PCI- 10C, 19A, 19B</t>
  </si>
  <si>
    <t>PCD- 17, 18, 19, 20</t>
  </si>
  <si>
    <t>PCI- 18B</t>
  </si>
  <si>
    <t>PCI- 16B, 13A, 13B</t>
  </si>
  <si>
    <t>20 mm aggregate was not available at the batching plant, work was hampered</t>
  </si>
  <si>
    <t>PCI- 19B</t>
  </si>
  <si>
    <t>PCI- 12, 13</t>
  </si>
  <si>
    <t>PCJ- 11A, 9C</t>
  </si>
  <si>
    <t>PCJ- 11C, 10B, J9, J12</t>
  </si>
  <si>
    <t>PCJ- 9D</t>
  </si>
  <si>
    <t xml:space="preserve">PCG- </t>
  </si>
  <si>
    <t>PCC- 3</t>
  </si>
  <si>
    <t>PCJ-9</t>
  </si>
  <si>
    <t>PCJ- 11</t>
  </si>
  <si>
    <t>PCJ- 5</t>
  </si>
  <si>
    <t>PCI- 18</t>
  </si>
  <si>
    <t>PC-43,45 to PC- 44, 46</t>
  </si>
  <si>
    <t>CIVIL (RCC) PROGRESS</t>
  </si>
  <si>
    <t>PRECAST SEGMENT ERECTION PROGRESS</t>
  </si>
  <si>
    <t xml:space="preserve">Total Erection for the Day </t>
  </si>
  <si>
    <t>Tentative Scope in Nos.</t>
  </si>
  <si>
    <t>Tentative Scope in Cum</t>
  </si>
  <si>
    <t>Total received in Nos.</t>
  </si>
  <si>
    <t>PCD- 17A</t>
  </si>
  <si>
    <t>PCJ- 6</t>
  </si>
  <si>
    <t>PCJ- 9</t>
  </si>
  <si>
    <t>Concrete was not issued from batching plant due to OPC cement was not available. Monthly target hampered</t>
  </si>
  <si>
    <t>Concrete for Pre-cast not available due shortage of OPC cement in the batching Plant, 7 Girders ready.</t>
  </si>
  <si>
    <t>Q7GS-4123 R-2</t>
  </si>
  <si>
    <t>Q7GS-4124 R-1</t>
  </si>
  <si>
    <t>Q7GS-4125 R-3</t>
  </si>
  <si>
    <t>Q7GS-4126 R-3</t>
  </si>
  <si>
    <t>Q7GS-4127 R-4</t>
  </si>
  <si>
    <t>Q7GS-4129 R-2</t>
  </si>
  <si>
    <t>Q7GS-4133 R-1</t>
  </si>
  <si>
    <t>PCD-9B</t>
  </si>
  <si>
    <t>PCI- 4B</t>
  </si>
  <si>
    <t>PCD- 17B, 17C, 18C</t>
  </si>
  <si>
    <t>PCJ- 7</t>
  </si>
  <si>
    <t>Q7GS-4162 R-1</t>
  </si>
  <si>
    <t>Q7GS-4201 (Sheet 1 of 3) R-0</t>
  </si>
  <si>
    <t>Q7GS-4201 (Sheet 2 of 3) R-0</t>
  </si>
  <si>
    <t>Q7GS-4201 (Sheet 3 of 3) R-0</t>
  </si>
  <si>
    <t>PCI- 17A</t>
  </si>
  <si>
    <t>PCD- 18A, 18B, 19A, 19B</t>
  </si>
  <si>
    <t>PCD- 20A, 20B, 19C</t>
  </si>
  <si>
    <t>PCJ-10A, 10B, 11A, 11B</t>
  </si>
  <si>
    <t>PCH-17</t>
  </si>
  <si>
    <t>PCH- 15,13</t>
  </si>
  <si>
    <t>PCD- 17C, 18C, 17A</t>
  </si>
  <si>
    <t>PCD- 20C</t>
  </si>
  <si>
    <t>PCD- 17B, 18A, 20A</t>
  </si>
  <si>
    <t>PCI-17A</t>
  </si>
  <si>
    <t>No of Piers</t>
  </si>
  <si>
    <t>PCD- 11B</t>
  </si>
  <si>
    <t>PCD- 18B, 19A, 19B,20 C, 20 B</t>
  </si>
  <si>
    <t>PCJ- 10C, 10D</t>
  </si>
  <si>
    <t>PCD- 17A, 17C</t>
  </si>
  <si>
    <t>PCH- 15, 11</t>
  </si>
  <si>
    <t>PCG- 9</t>
  </si>
  <si>
    <t>PCD- 17B, 20A, 20B, 20C</t>
  </si>
  <si>
    <t>PCC-11</t>
  </si>
  <si>
    <t>PCJ- 12B, 11B</t>
  </si>
  <si>
    <t>PCG- 7A, Ab, 6A</t>
  </si>
  <si>
    <t>PCI-3A</t>
  </si>
  <si>
    <t>PCH- 9A, 9B, 8A, 8B</t>
  </si>
  <si>
    <t>PCI-4A</t>
  </si>
  <si>
    <t>PCD- 10B</t>
  </si>
  <si>
    <t>PCG- 6B</t>
  </si>
  <si>
    <t>PCC- 11B</t>
  </si>
  <si>
    <t>PCD- 18,19</t>
  </si>
  <si>
    <t>K1</t>
  </si>
  <si>
    <t>K2</t>
  </si>
  <si>
    <t>K3</t>
  </si>
  <si>
    <t>K4</t>
  </si>
  <si>
    <t>K5</t>
  </si>
  <si>
    <t>K6</t>
  </si>
  <si>
    <t>K7</t>
  </si>
  <si>
    <t>K8</t>
  </si>
  <si>
    <t>K9</t>
  </si>
  <si>
    <t>K10</t>
  </si>
  <si>
    <t>K11</t>
  </si>
  <si>
    <t>K12</t>
  </si>
  <si>
    <t>K13</t>
  </si>
  <si>
    <t>K14</t>
  </si>
  <si>
    <t>K15</t>
  </si>
  <si>
    <t>K16</t>
  </si>
  <si>
    <t>K17</t>
  </si>
  <si>
    <t>K18</t>
  </si>
  <si>
    <t>K19</t>
  </si>
  <si>
    <t>Cum Revised Plan</t>
  </si>
  <si>
    <t>Moving average</t>
  </si>
  <si>
    <t>Revised Cum Plan</t>
  </si>
  <si>
    <t>Revised Plan</t>
  </si>
  <si>
    <t>PCC- 11A</t>
  </si>
  <si>
    <t>E1</t>
  </si>
  <si>
    <t>E2</t>
  </si>
  <si>
    <t>E3</t>
  </si>
  <si>
    <t>E4</t>
  </si>
  <si>
    <t>E5</t>
  </si>
  <si>
    <t>E6</t>
  </si>
  <si>
    <t>E7</t>
  </si>
  <si>
    <t>E8</t>
  </si>
  <si>
    <t>E9</t>
  </si>
  <si>
    <t>E10</t>
  </si>
  <si>
    <t>E11</t>
  </si>
  <si>
    <t>E12</t>
  </si>
  <si>
    <t>E13</t>
  </si>
  <si>
    <t>E14</t>
  </si>
  <si>
    <t>E15</t>
  </si>
  <si>
    <t>E16</t>
  </si>
  <si>
    <t>E17</t>
  </si>
  <si>
    <t>E18</t>
  </si>
  <si>
    <t>PCH- 3B,3C,4A, 6A, 6B</t>
  </si>
  <si>
    <t>PCJ- 12A</t>
  </si>
  <si>
    <t>PCG-6A, 7A, 7B</t>
  </si>
  <si>
    <t>PCD- 12B</t>
  </si>
  <si>
    <t>PCD-16</t>
  </si>
  <si>
    <t>PCI-15</t>
  </si>
  <si>
    <t>Pre-cast Segment Erection</t>
  </si>
  <si>
    <t>PCD- 13A</t>
  </si>
  <si>
    <t>PCD-15</t>
  </si>
  <si>
    <t>PCD-18B, 19B</t>
  </si>
  <si>
    <t>PCC- 11</t>
  </si>
  <si>
    <t>PCI- 10, 17A, 17B, 18</t>
  </si>
  <si>
    <t>PCC- C11A, C3A, 3B</t>
  </si>
  <si>
    <t>PCH- 1, 2, 8, 10</t>
  </si>
  <si>
    <t>PCE- 13, 14, 15</t>
  </si>
  <si>
    <t>PCJ- 8</t>
  </si>
  <si>
    <t>PCG- 6,7</t>
  </si>
  <si>
    <t>PCE- 13A, 13B, 14A</t>
  </si>
  <si>
    <t>PCH- 3,2</t>
  </si>
  <si>
    <t>PCE- 14, 15</t>
  </si>
  <si>
    <t>PCE- 13</t>
  </si>
  <si>
    <t>PCG-6,7</t>
  </si>
  <si>
    <t>PCD- 22</t>
  </si>
  <si>
    <t>PCE- 15, 14</t>
  </si>
  <si>
    <t>PCJ-8A,8B,8C</t>
  </si>
  <si>
    <t>PCE-13</t>
  </si>
  <si>
    <t>PCE-14</t>
  </si>
  <si>
    <t>PCI-18,17,13</t>
  </si>
  <si>
    <t>PCD-21,22</t>
  </si>
  <si>
    <t>PCD- 14</t>
  </si>
  <si>
    <t>PCD- 17, 18, 19</t>
  </si>
  <si>
    <t>PCD- 22A,22B</t>
  </si>
  <si>
    <t>PCI-19</t>
  </si>
  <si>
    <t>PCE- 15A, 15B</t>
  </si>
  <si>
    <t>PCH- 1</t>
  </si>
  <si>
    <t>PCG- 8, 9</t>
  </si>
  <si>
    <t>PCH-10, 12, 14, 16, 18</t>
  </si>
  <si>
    <t>MT</t>
  </si>
  <si>
    <t>Dates</t>
  </si>
  <si>
    <t>Difference</t>
  </si>
  <si>
    <t>Cast In-Situ</t>
  </si>
  <si>
    <t>Total (Nos.)</t>
  </si>
  <si>
    <t>Sub- total (Cum)</t>
  </si>
  <si>
    <t>Total (Cum)</t>
  </si>
  <si>
    <t>PCD- 21</t>
  </si>
  <si>
    <t>Q7GS- 4217 (sh 1 of 2) R-2</t>
  </si>
  <si>
    <t>PCD- 21, 22</t>
  </si>
  <si>
    <t>PCK- 18</t>
  </si>
  <si>
    <t>PCH - 10, 12</t>
  </si>
  <si>
    <t>PCD-21</t>
  </si>
  <si>
    <t>PCI- 12</t>
  </si>
  <si>
    <t>H1</t>
  </si>
  <si>
    <t>H2</t>
  </si>
  <si>
    <t>H3</t>
  </si>
  <si>
    <t>H4</t>
  </si>
  <si>
    <t>H5</t>
  </si>
  <si>
    <t>Work Under Progress</t>
  </si>
  <si>
    <t>PCH- 14</t>
  </si>
  <si>
    <t>PCC- 19, 20</t>
  </si>
  <si>
    <t>Concrete was not issued from batching plant due to M-sand not available at batching plant. Monthly target hampered</t>
  </si>
  <si>
    <t>Concrete was not issued due to non-availablity of M-sand</t>
  </si>
  <si>
    <t>PCH- 10,12</t>
  </si>
  <si>
    <t>PCk-18</t>
  </si>
  <si>
    <t>PCI-17</t>
  </si>
  <si>
    <t>Erection till date</t>
  </si>
  <si>
    <t>Concreting till date</t>
  </si>
  <si>
    <t>Target Vs. Actual</t>
  </si>
  <si>
    <t>RCC Cast-in-situ &amp; Pre-cast</t>
  </si>
  <si>
    <t>Daily</t>
  </si>
  <si>
    <t>Target</t>
  </si>
  <si>
    <t>Monthly</t>
  </si>
  <si>
    <t>Achieved in %</t>
  </si>
  <si>
    <t>Excavation for foundation</t>
  </si>
  <si>
    <t>Structural Material SMS4 Vendor</t>
  </si>
  <si>
    <t>Restrainer Casting</t>
  </si>
  <si>
    <t>G1</t>
  </si>
  <si>
    <t>G2</t>
  </si>
  <si>
    <t>G3</t>
  </si>
  <si>
    <t>G4</t>
  </si>
  <si>
    <t>G5</t>
  </si>
  <si>
    <t>G6</t>
  </si>
  <si>
    <t>G7</t>
  </si>
  <si>
    <t>G8</t>
  </si>
  <si>
    <t>G9</t>
  </si>
  <si>
    <t>G10</t>
  </si>
  <si>
    <t>G11</t>
  </si>
  <si>
    <t>G12</t>
  </si>
  <si>
    <t>G13</t>
  </si>
  <si>
    <t>G14</t>
  </si>
  <si>
    <t>G15</t>
  </si>
  <si>
    <t>G16</t>
  </si>
  <si>
    <t>G17</t>
  </si>
  <si>
    <t>G18</t>
  </si>
  <si>
    <t>G19</t>
  </si>
  <si>
    <t>G20</t>
  </si>
  <si>
    <t>G21</t>
  </si>
  <si>
    <t>G22</t>
  </si>
  <si>
    <t>G23</t>
  </si>
  <si>
    <t>G24</t>
  </si>
  <si>
    <t>G25</t>
  </si>
  <si>
    <t>G26</t>
  </si>
  <si>
    <t>G27</t>
  </si>
  <si>
    <t>G28</t>
  </si>
  <si>
    <t>G29</t>
  </si>
  <si>
    <t>G30</t>
  </si>
  <si>
    <t>C1</t>
  </si>
  <si>
    <t>C2</t>
  </si>
  <si>
    <t>C3</t>
  </si>
  <si>
    <t>C4</t>
  </si>
  <si>
    <t>C5</t>
  </si>
  <si>
    <t>C6</t>
  </si>
  <si>
    <t>C7</t>
  </si>
  <si>
    <t>C9</t>
  </si>
  <si>
    <t>C10</t>
  </si>
  <si>
    <t>C12</t>
  </si>
  <si>
    <t>C13</t>
  </si>
  <si>
    <t>C14</t>
  </si>
  <si>
    <t>C15</t>
  </si>
  <si>
    <t>C17</t>
  </si>
  <si>
    <t>C18</t>
  </si>
  <si>
    <t>C19</t>
  </si>
  <si>
    <t>C20</t>
  </si>
  <si>
    <t>PCH-14</t>
  </si>
  <si>
    <t>PCH-12</t>
  </si>
  <si>
    <t>PCG- 8</t>
  </si>
  <si>
    <t>PCK- 19</t>
  </si>
  <si>
    <t>PCI-11,13</t>
  </si>
  <si>
    <t>PCD-17</t>
  </si>
  <si>
    <t>PCI-16</t>
  </si>
  <si>
    <t>PCE-16,17,18,15</t>
  </si>
  <si>
    <t>Q7GS-4230 R-3</t>
  </si>
  <si>
    <t>PCD-17, 18, 19</t>
  </si>
  <si>
    <t>PCG-1</t>
  </si>
  <si>
    <t>PCC- 20</t>
  </si>
  <si>
    <t>PCK- 17</t>
  </si>
  <si>
    <t>PCH-16</t>
  </si>
  <si>
    <t>PCI- 10,11</t>
  </si>
  <si>
    <t>Work hampered due to rain. (Mandose- Cyclone effect) from 10-Dec-22 to 12-Dec-22</t>
  </si>
  <si>
    <t>Concrete for Pre-cast not available due shortage of OPC cement in the batching Plant</t>
  </si>
  <si>
    <t>PCE- 18, 17</t>
  </si>
  <si>
    <t>PCD- 17</t>
  </si>
  <si>
    <t>PCG-</t>
  </si>
  <si>
    <t>Site Clearence for 4 footing under BRU to be given by 15th January 2023</t>
  </si>
  <si>
    <t>Clearence to be given by MECON for 4 footings by 7th January 2023</t>
  </si>
  <si>
    <t>Road Diversion for 5 footings need to be done by JSW by 10th January</t>
  </si>
  <si>
    <t>Clearance for 4 footing to be given by 20th Jan 2023</t>
  </si>
  <si>
    <t>Concrete with OPC cement to be available at JSW batching Plant</t>
  </si>
  <si>
    <t>Required</t>
  </si>
  <si>
    <t>Revised Scope Statement</t>
  </si>
  <si>
    <t>Dwg received in Dec-22</t>
  </si>
  <si>
    <t>60kg Rail - AS/RDSO IRS T-12-2009</t>
  </si>
  <si>
    <t>PCE- 17, 16</t>
  </si>
  <si>
    <t>PCE- 18</t>
  </si>
  <si>
    <t>PCG-8A,8B</t>
  </si>
  <si>
    <t>PCK-16,17</t>
  </si>
  <si>
    <t>PCE-17</t>
  </si>
  <si>
    <t>Historical work</t>
  </si>
  <si>
    <t>Till</t>
  </si>
  <si>
    <t>PCI-20,21</t>
  </si>
  <si>
    <t>PCI-21</t>
  </si>
  <si>
    <t>PCE- 17,18,16</t>
  </si>
  <si>
    <t>PCI- 15,13</t>
  </si>
  <si>
    <t>PCE- 16</t>
  </si>
  <si>
    <t>PCD- 20, 19</t>
  </si>
  <si>
    <t>Q7GS-4252  R-0</t>
  </si>
  <si>
    <t>Q7GS-4253  R-0</t>
  </si>
  <si>
    <t>Q7GS-4254  R-0</t>
  </si>
  <si>
    <t>Q7GS-4255  R-0</t>
  </si>
  <si>
    <t>Q7GS-4256  R-0</t>
  </si>
  <si>
    <t>Q7GS-4257  R-0</t>
  </si>
  <si>
    <t>Q7GS-4258  R-0</t>
  </si>
  <si>
    <t>Q7GS-4260  R-0</t>
  </si>
  <si>
    <t>Q7GS-4261  R-0</t>
  </si>
  <si>
    <t>Q7GS-4262 (Sh 1 of 2)  R-0</t>
  </si>
  <si>
    <t>Q7GS-4262 (Sh 2 of 2)  R-0</t>
  </si>
  <si>
    <t>Q7GS-4264  R-0</t>
  </si>
  <si>
    <t>Q7GS-4265  R-0</t>
  </si>
  <si>
    <t>Q7GS-4266  R-0</t>
  </si>
  <si>
    <t>Front available  hold by MECON</t>
  </si>
  <si>
    <t>PCI-14</t>
  </si>
  <si>
    <t>PCI- 15</t>
  </si>
  <si>
    <t>PCD- 19</t>
  </si>
  <si>
    <t>PCI- 16</t>
  </si>
  <si>
    <t>PCG-9</t>
  </si>
  <si>
    <t>PCK- 16</t>
  </si>
  <si>
    <t>PCH-6</t>
  </si>
  <si>
    <t>Due to Poor Quality of concrete from JSW batching plant, concreting was not done.</t>
  </si>
  <si>
    <t>PCI-20</t>
  </si>
  <si>
    <t>PCE-16</t>
  </si>
  <si>
    <t>PCE-18</t>
  </si>
  <si>
    <t>PCE-16A,17A</t>
  </si>
  <si>
    <t>PCD-22A,22B</t>
  </si>
  <si>
    <t>PCG- 25.26,27,28,29,30</t>
  </si>
  <si>
    <t>Pci-19A</t>
  </si>
  <si>
    <t>PCD-18B</t>
  </si>
  <si>
    <t>PCH-18,20</t>
  </si>
  <si>
    <t>PCH-18</t>
  </si>
  <si>
    <t>PCD-22</t>
  </si>
  <si>
    <t>PCD-15-16</t>
  </si>
  <si>
    <t>10 mm aggregate is not available at JSW batching plant, concreting was not done.</t>
  </si>
  <si>
    <t>PCD-14-15</t>
  </si>
  <si>
    <t>PCD-13-14</t>
  </si>
  <si>
    <t>PCE-11A</t>
  </si>
  <si>
    <t>PCE- 12A, 13A</t>
  </si>
  <si>
    <t>PCI- 20A, 20B</t>
  </si>
  <si>
    <t>PCD- 17B</t>
  </si>
  <si>
    <t>Concrete for Pre-cast not available due shortage of OPC cement in the batching Plant.</t>
  </si>
  <si>
    <t>Concrete for Pre-cast not available due shortage of admixture in the batching Plant.</t>
  </si>
  <si>
    <t>Concrete was not issued from batching plant due to shortage of admixture was not available. Monthly target hampered</t>
  </si>
  <si>
    <t>PCE- 11B</t>
  </si>
  <si>
    <t>PCD- 12-13</t>
  </si>
  <si>
    <t>PCH- 20</t>
  </si>
  <si>
    <t>PCG- 25,26,29, 30</t>
  </si>
  <si>
    <t>PCH- 18</t>
  </si>
  <si>
    <t>PCD- 22B</t>
  </si>
  <si>
    <t>PCE-12,13</t>
  </si>
  <si>
    <t>PCD- 21B</t>
  </si>
  <si>
    <t>PC- 47</t>
  </si>
  <si>
    <t>PC- 48,49,50</t>
  </si>
  <si>
    <t>PCG- 11</t>
  </si>
  <si>
    <t>PCG- 26,28</t>
  </si>
  <si>
    <t>PCI-18A</t>
  </si>
  <si>
    <t>PCD- 15-16</t>
  </si>
  <si>
    <t>PCD- 19B</t>
  </si>
  <si>
    <t>PCD- 14-15</t>
  </si>
  <si>
    <t>PCD- 6A</t>
  </si>
  <si>
    <t>PCD-22B</t>
  </si>
  <si>
    <t>PCH-20</t>
  </si>
  <si>
    <t>PCG-25</t>
  </si>
  <si>
    <t>PCG- 27, 28</t>
  </si>
  <si>
    <t>Concrete was not issued from batching plant due to OPC cement was not available. Other batching plant was under maintainance</t>
  </si>
  <si>
    <t>PCC-20</t>
  </si>
  <si>
    <t>PCG-2,3</t>
  </si>
  <si>
    <t>PCK- 15</t>
  </si>
  <si>
    <t>PCG-3, 3a</t>
  </si>
  <si>
    <t>PCG-2A</t>
  </si>
  <si>
    <t>PCG- 26,29</t>
  </si>
  <si>
    <t>PCH- 12, 14</t>
  </si>
  <si>
    <t>PCI- 16, 8</t>
  </si>
  <si>
    <t>PCD- 10-11</t>
  </si>
  <si>
    <t>PCI-20A,20B</t>
  </si>
  <si>
    <t>PC- 47, 48, 49, 50</t>
  </si>
  <si>
    <t>PCG- 3A</t>
  </si>
  <si>
    <t>PCG- 29, 28</t>
  </si>
  <si>
    <t>PCG-11, 2A</t>
  </si>
  <si>
    <t>PCD- 20 A</t>
  </si>
  <si>
    <t>PCD- 11-12</t>
  </si>
  <si>
    <t>PCG- 3B</t>
  </si>
  <si>
    <t>Q7GS-4239  R-0</t>
  </si>
  <si>
    <t>Q7GS-4235  R-0</t>
  </si>
  <si>
    <t>Q7GS-4236  R-0</t>
  </si>
  <si>
    <t>Q7GS-4237  R-0</t>
  </si>
  <si>
    <t>Q7GS-4168 R1</t>
  </si>
  <si>
    <t>Q7GS-4169, R1</t>
  </si>
  <si>
    <t>Q7GS-4170 R1</t>
  </si>
  <si>
    <t>Q7GS-4171 (Sheet 1 of 5) R-1</t>
  </si>
  <si>
    <t>Q7GS-4171 (Sheet 5 of 5) R-1</t>
  </si>
  <si>
    <t>Q7GS- 4218 R-3</t>
  </si>
  <si>
    <t>Q7GS- 4219 R-2</t>
  </si>
  <si>
    <t>Q7GS- 4220 R-2</t>
  </si>
  <si>
    <t>Q7GS-4128 (SH-1)R-3</t>
  </si>
  <si>
    <t>Q7GS-4128 (SH-2)R-0</t>
  </si>
  <si>
    <t>Q7GS-4128 (SH-3)R-0</t>
  </si>
  <si>
    <t>Q7GS-4163 R-1</t>
  </si>
  <si>
    <t>Q7GS-4165 (SH-2) R-0</t>
  </si>
  <si>
    <t>Q7GS-4165 (SH-3) R-0</t>
  </si>
  <si>
    <t>Q7GS-4159 (Sheet 1 of 2) R-0</t>
  </si>
  <si>
    <t>Q7GS-4159 (Sheet 2 of 2) R-0</t>
  </si>
  <si>
    <t>Q7GS-4160 R-0</t>
  </si>
  <si>
    <t>Q7GS-4161 R-0</t>
  </si>
  <si>
    <t>PCI- 18A</t>
  </si>
  <si>
    <t>PCI- 16A, 16B</t>
  </si>
  <si>
    <t>PCH- 10, 19</t>
  </si>
  <si>
    <t>PCD- 15- 14</t>
  </si>
  <si>
    <t>PCD- 13- 14</t>
  </si>
  <si>
    <t>PCD- 12- 13</t>
  </si>
  <si>
    <t>12 mm and 20 mm aggregate not available at JSW batching Plant.</t>
  </si>
  <si>
    <t>PCD-21A</t>
  </si>
  <si>
    <t>PCD-9-10</t>
  </si>
  <si>
    <t>PCD-6</t>
  </si>
  <si>
    <t>PCG-28,26</t>
  </si>
  <si>
    <t>PCH-16,19</t>
  </si>
  <si>
    <t>1 own boom placer</t>
  </si>
  <si>
    <t>Clearence to be given by 10th Feb 2023 from JSW.</t>
  </si>
  <si>
    <t>As front is not available 6 Pier Cap can be Achieved</t>
  </si>
  <si>
    <t>Clearence to be given by MECON for 10 footings by 7th Feb 2023</t>
  </si>
  <si>
    <t>PCD- 8-9</t>
  </si>
  <si>
    <t>PCG- 11B</t>
  </si>
  <si>
    <t>PCG- 21A, 20A, B, 19A,19B, 18A, 18B, 14A, 14B</t>
  </si>
  <si>
    <t>PCD- 7-9</t>
  </si>
  <si>
    <t>PCD- 9-10</t>
  </si>
  <si>
    <t>PCE- 3A</t>
  </si>
  <si>
    <t>I14-I15</t>
  </si>
  <si>
    <t>I10-I11</t>
  </si>
  <si>
    <t>I13-I14</t>
  </si>
  <si>
    <t>PC50- PC-52</t>
  </si>
  <si>
    <t>I15-I16</t>
  </si>
  <si>
    <t>PCI- 21A, B</t>
  </si>
  <si>
    <t>PCE- 11A,B</t>
  </si>
  <si>
    <t>PCC- 3A,B</t>
  </si>
  <si>
    <t>PCE-3B</t>
  </si>
  <si>
    <t>PCE-3A</t>
  </si>
  <si>
    <t>PCD-8-9</t>
  </si>
  <si>
    <t>GRIDE 18 TO 19</t>
  </si>
  <si>
    <t>GRIDE 18 TO 20</t>
  </si>
  <si>
    <t>GRIDE 18 TO 21</t>
  </si>
  <si>
    <t>GRIDE 18 TO 22</t>
  </si>
  <si>
    <t>GRIDE 18 TO 23</t>
  </si>
  <si>
    <t>GRIDE 18 TO 24</t>
  </si>
  <si>
    <t>GRIDE 18 TO 25</t>
  </si>
  <si>
    <t>GRIDE 17 TO 19</t>
  </si>
  <si>
    <t>I8</t>
  </si>
  <si>
    <t>GRID 18 TO 19</t>
  </si>
  <si>
    <t>GRID 19 TO 20</t>
  </si>
  <si>
    <t>PC- 47, 48</t>
  </si>
  <si>
    <t>PCC- 1A, 3A, 3B, 5A</t>
  </si>
  <si>
    <t>PCI- 20</t>
  </si>
  <si>
    <t>PCG- 21A, 20B, 19A, 17A, 12A, 12B, 13</t>
  </si>
  <si>
    <t>PCI-21A</t>
  </si>
  <si>
    <t>PCG- 15, 16</t>
  </si>
  <si>
    <t>PCK-12</t>
  </si>
  <si>
    <t>PCD- 21B-23B</t>
  </si>
  <si>
    <t>PC-61-64</t>
  </si>
  <si>
    <t>PC-- 53-55</t>
  </si>
  <si>
    <t>PCH- 4-5</t>
  </si>
  <si>
    <t>PCH- 15-17</t>
  </si>
  <si>
    <t>PCI-11-12</t>
  </si>
  <si>
    <t>PCI-15-16</t>
  </si>
  <si>
    <t>PCD- 19-20</t>
  </si>
  <si>
    <t>PCD- 20-21</t>
  </si>
  <si>
    <t>PCE- 2A</t>
  </si>
  <si>
    <t>PCE- 3B</t>
  </si>
  <si>
    <t>PCG- 6A, 8A</t>
  </si>
  <si>
    <t>PCI- 20B</t>
  </si>
  <si>
    <t>PCD- 22A</t>
  </si>
  <si>
    <t>PCD- 17-19</t>
  </si>
  <si>
    <t>PC- 58- 60</t>
  </si>
  <si>
    <t>PCI- 6-7</t>
  </si>
  <si>
    <t>PCI- 10-11</t>
  </si>
  <si>
    <t>PCI- 13-14</t>
  </si>
  <si>
    <t>PC- 51- 53</t>
  </si>
  <si>
    <t>PCH- 1-2</t>
  </si>
  <si>
    <t>PCF- 8-9</t>
  </si>
  <si>
    <t>PCG- 20B, 18A, 18B</t>
  </si>
  <si>
    <t>PCC- 2A, 4A, 4B</t>
  </si>
  <si>
    <t>PCD- 16-17</t>
  </si>
  <si>
    <t>PCD- 17-18</t>
  </si>
  <si>
    <t>PC- 58-60</t>
  </si>
  <si>
    <t>PCK- 15C</t>
  </si>
  <si>
    <t>PCI- 13</t>
  </si>
  <si>
    <t>PCG- 7B, 8C</t>
  </si>
  <si>
    <t>PCD- 19-21</t>
  </si>
  <si>
    <t>PCI- 14-15</t>
  </si>
  <si>
    <t>PCH- 2-3</t>
  </si>
  <si>
    <t>PCE- 11</t>
  </si>
  <si>
    <t>PCE-11,12</t>
  </si>
  <si>
    <t>PCE-11B, 12</t>
  </si>
  <si>
    <t>PCE- 12</t>
  </si>
  <si>
    <t>PCG- 6B, 8A</t>
  </si>
  <si>
    <t>PCG-21A, 17A, 12</t>
  </si>
  <si>
    <t>PCI- 21B</t>
  </si>
  <si>
    <t>PCD- 21-22</t>
  </si>
  <si>
    <t>PC- 92</t>
  </si>
  <si>
    <t>PCH- 18, 20</t>
  </si>
  <si>
    <t>PCG- 12, 13, 20A, B</t>
  </si>
  <si>
    <t>PC- 53-55</t>
  </si>
  <si>
    <t>PCI- 11-12</t>
  </si>
  <si>
    <t>PCI- 15-16</t>
  </si>
  <si>
    <t>PCG- 12B, 13B</t>
  </si>
  <si>
    <t>PC-47-51</t>
  </si>
  <si>
    <t>PC-64-67</t>
  </si>
  <si>
    <t>PCH- 5-6, 8-9</t>
  </si>
  <si>
    <t>PCI- 15-17</t>
  </si>
  <si>
    <t>H - Section Beam</t>
  </si>
  <si>
    <t>Month Plan</t>
  </si>
  <si>
    <t>Interim</t>
  </si>
  <si>
    <t>PCG- 19A</t>
  </si>
  <si>
    <t>PCG-30</t>
  </si>
  <si>
    <t>PCG-11A, 11B, 8A</t>
  </si>
  <si>
    <t>PCK- 16 D</t>
  </si>
  <si>
    <t>PCK-13</t>
  </si>
  <si>
    <t>PCI- 21</t>
  </si>
  <si>
    <t>PCC- 2B</t>
  </si>
  <si>
    <t>PCK- 12D</t>
  </si>
  <si>
    <t>PCD-6-7</t>
  </si>
  <si>
    <t>Due to Poor Quality of concrete from JSW batching plant, concreting was hampered</t>
  </si>
  <si>
    <t>PC-93</t>
  </si>
  <si>
    <t>PCG- 25, 26, 27, 28, 29, 30</t>
  </si>
  <si>
    <t>PCG- 12A, 13A</t>
  </si>
  <si>
    <t>PCK- 12C</t>
  </si>
  <si>
    <t>PCC- 3A</t>
  </si>
  <si>
    <t>PCI- 6</t>
  </si>
  <si>
    <t>Q7GS-4102 R-6</t>
  </si>
  <si>
    <t>R6</t>
  </si>
  <si>
    <t>Q7GS-4103 R-4</t>
  </si>
  <si>
    <t>Q7GS-4104 R-3</t>
  </si>
  <si>
    <t>Q7GS-4106 R-3</t>
  </si>
  <si>
    <t>Q7GS-4105 R-3</t>
  </si>
  <si>
    <t>Q7GS-4108 R-6</t>
  </si>
  <si>
    <t>Q7GS-4109 R-6</t>
  </si>
  <si>
    <t>Q7GS-4110 R-4</t>
  </si>
  <si>
    <t>Q7GS-4111 R-2</t>
  </si>
  <si>
    <t>Q7GS-4122 R-4</t>
  </si>
  <si>
    <t>Q7GS-4177 R-1</t>
  </si>
  <si>
    <t>Q7GS-4200 (SH 1)  R-1</t>
  </si>
  <si>
    <t>Q7GS-4200 (SH 2)  R-1</t>
  </si>
  <si>
    <t>Q7GS-4200 (SH 3)  R-1</t>
  </si>
  <si>
    <t>Q7GS-4200 (SH 4)  R-1</t>
  </si>
  <si>
    <t>Q7GS-4200 (SH 5)  R-1</t>
  </si>
  <si>
    <t>Q7GS-4200 (SH 6)  R-1</t>
  </si>
  <si>
    <t>Q7GS-4200 (SH 7)  R-1</t>
  </si>
  <si>
    <t>Q7GS- 4224 (sh 1 of 3) R-0</t>
  </si>
  <si>
    <t>Q7GS- 4224 (sh 2 of 3) R-0</t>
  </si>
  <si>
    <t>Q7GS- 4224 (sh 3 of 3) R-0</t>
  </si>
  <si>
    <t>PC- 65-68</t>
  </si>
  <si>
    <t>PC- 56- 58</t>
  </si>
  <si>
    <t>PCH- 9-11</t>
  </si>
  <si>
    <t>PCI- 12-13</t>
  </si>
  <si>
    <t>PC- 44-47</t>
  </si>
  <si>
    <t>PCD- 6-7</t>
  </si>
  <si>
    <t>PCD- 6-12</t>
  </si>
  <si>
    <t>Footing is falling below Conveyor Belt footing</t>
  </si>
  <si>
    <t>NALA</t>
  </si>
  <si>
    <t>Cable Gallery footing obsticle</t>
  </si>
  <si>
    <t>PCG- 28B, 25</t>
  </si>
  <si>
    <t>PCG- 12B, 13B, 15A, 9B</t>
  </si>
  <si>
    <t>PCG- 27, 28A</t>
  </si>
  <si>
    <t>PCG- 15B</t>
  </si>
  <si>
    <t>PCG- 18A</t>
  </si>
  <si>
    <t>PCK- 12B</t>
  </si>
  <si>
    <t>PCI- 1-2</t>
  </si>
  <si>
    <t>PC- 56-58</t>
  </si>
  <si>
    <t>PCG- 16A, 16B</t>
  </si>
  <si>
    <t>PCK- 12D, 13C, 13D</t>
  </si>
  <si>
    <t>PCG- 17B (Plum)</t>
  </si>
  <si>
    <t>PC- 67-69</t>
  </si>
  <si>
    <t>PCH- 11-13, 13-15</t>
  </si>
  <si>
    <t>PC- 45-48</t>
  </si>
  <si>
    <t>PCI- 2-3</t>
  </si>
  <si>
    <t>PCI- 3-4</t>
  </si>
  <si>
    <t>PCG-28 A,B</t>
  </si>
  <si>
    <t>PC-51,52,53,54</t>
  </si>
  <si>
    <t>PCG-17 B (PLUM)</t>
  </si>
  <si>
    <t>PCI-10A,C, 9A</t>
  </si>
  <si>
    <t>PCC-C/4A,6B</t>
  </si>
  <si>
    <t>PC-55-PC-57</t>
  </si>
  <si>
    <t>PC-69-PC72</t>
  </si>
  <si>
    <t>PC-57-PC-59</t>
  </si>
  <si>
    <t>PCK- 13A, 13B</t>
  </si>
  <si>
    <t>PCK- 13C, 13D, 12A</t>
  </si>
  <si>
    <t>PCC-7A,7B, 8A, 8B, 9A, 9B, 10A</t>
  </si>
  <si>
    <t>PCC- 4A, 2A</t>
  </si>
  <si>
    <t>PCI- 1-4</t>
  </si>
  <si>
    <t>pc- 55-57</t>
  </si>
  <si>
    <t>PC- 57-59</t>
  </si>
  <si>
    <t>PCH-1-2</t>
  </si>
  <si>
    <t>80 T Crane</t>
  </si>
  <si>
    <t>230 T Crane </t>
  </si>
  <si>
    <t>PCI- 20A</t>
  </si>
  <si>
    <t>PCI- 21A</t>
  </si>
  <si>
    <t>PCI- 4-5</t>
  </si>
  <si>
    <t>PC- 70-72</t>
  </si>
  <si>
    <t>PC- 59-61</t>
  </si>
  <si>
    <t>PCJ- 1-2</t>
  </si>
  <si>
    <t>PCH- 19-18</t>
  </si>
  <si>
    <t>PCH- 3-4</t>
  </si>
  <si>
    <t>PCG- 10A, 10B, 17A, 18A</t>
  </si>
  <si>
    <t>PCG- 17B</t>
  </si>
  <si>
    <t>PCE- 11A, 11B</t>
  </si>
  <si>
    <t>PCC- 1A, 1B</t>
  </si>
  <si>
    <t>Apr'23</t>
  </si>
  <si>
    <t>May'23</t>
  </si>
  <si>
    <t>Jun'23</t>
  </si>
  <si>
    <t>Jul'23</t>
  </si>
  <si>
    <t>PC 60-PC 62</t>
  </si>
  <si>
    <t>PCH K10 -K18</t>
  </si>
  <si>
    <t>PC I6-I7</t>
  </si>
  <si>
    <t>PC I13-I14</t>
  </si>
  <si>
    <t>PCI 15-16</t>
  </si>
  <si>
    <t>PC 435-PC45</t>
  </si>
  <si>
    <t>PC72-PC74</t>
  </si>
  <si>
    <t>PC I5-I6</t>
  </si>
  <si>
    <t>12 mm aggregate not available at JSW batching Plant.</t>
  </si>
  <si>
    <t>PCC- 4B</t>
  </si>
  <si>
    <t>Due to Holi</t>
  </si>
  <si>
    <t>PC- 45-47</t>
  </si>
  <si>
    <t>PC- 72-74</t>
  </si>
  <si>
    <t>PCI- 5-6</t>
  </si>
  <si>
    <t>PCK- 18-19</t>
  </si>
  <si>
    <t>PC- 80-82</t>
  </si>
  <si>
    <t>PC_ 68-70, 69-71</t>
  </si>
  <si>
    <t>PC- 45-47, 46-48</t>
  </si>
  <si>
    <t>PC- 91-92</t>
  </si>
  <si>
    <t>PC- 51,52,53</t>
  </si>
  <si>
    <t>PCG- 14A, 14B</t>
  </si>
  <si>
    <t>PCG- 6</t>
  </si>
  <si>
    <t>PCI- 7</t>
  </si>
  <si>
    <t>PCE- 15A, 15B, 16A, 16B, 17A, 17B</t>
  </si>
  <si>
    <t>PCG- 16A</t>
  </si>
  <si>
    <t>PC- 86-87, 92-93</t>
  </si>
  <si>
    <t>Track Laying
RM</t>
  </si>
  <si>
    <t>Aug'23</t>
  </si>
  <si>
    <t>Sep'23</t>
  </si>
  <si>
    <t>Oct'23</t>
  </si>
  <si>
    <t>Nov'23</t>
  </si>
  <si>
    <t>Dec'23</t>
  </si>
  <si>
    <t>Quantity
Nos.</t>
  </si>
  <si>
    <t>Total Concreting
CUM</t>
  </si>
  <si>
    <t>PC- 70-72, 71-73</t>
  </si>
  <si>
    <t>PC- 46-48, 47-49</t>
  </si>
  <si>
    <t>PC- 86-87</t>
  </si>
  <si>
    <t>PCJ- 2,3</t>
  </si>
  <si>
    <t>PCK- 13</t>
  </si>
  <si>
    <t>PCG- 17, 14</t>
  </si>
  <si>
    <t>D-23</t>
  </si>
  <si>
    <t>PCG- 6, 19,18</t>
  </si>
  <si>
    <t>PC- 61,62</t>
  </si>
  <si>
    <t>PCC- 18,19</t>
  </si>
  <si>
    <t>PC-47,48</t>
  </si>
  <si>
    <t>PCJ-1,2</t>
  </si>
  <si>
    <t>PCF- 3</t>
  </si>
  <si>
    <t>Catch-up</t>
  </si>
  <si>
    <t>Balance Distribution</t>
  </si>
  <si>
    <t>PC- 94-95</t>
  </si>
  <si>
    <t>PC- 50-52</t>
  </si>
  <si>
    <t>PC- 48-50</t>
  </si>
  <si>
    <t>PCK- 17-18</t>
  </si>
  <si>
    <t>PC- 84-85</t>
  </si>
  <si>
    <t>PC- 87-88</t>
  </si>
  <si>
    <t>PCG- 8A, 8B</t>
  </si>
  <si>
    <t>PCC- 19A, 19B</t>
  </si>
  <si>
    <t>PCC- 20A</t>
  </si>
  <si>
    <t>PC- 73-75, 74-76</t>
  </si>
  <si>
    <t>PC- 49-51</t>
  </si>
  <si>
    <t>PC- 88-89</t>
  </si>
  <si>
    <t>PCF- 10A- PCk19</t>
  </si>
  <si>
    <t>PC- 93-94</t>
  </si>
  <si>
    <t>PC- 95-96</t>
  </si>
  <si>
    <t>PC- 49,50</t>
  </si>
  <si>
    <t>PC-53</t>
  </si>
  <si>
    <t>PCG- 9A, 8A</t>
  </si>
  <si>
    <t>PC- 93-96</t>
  </si>
  <si>
    <t>H7</t>
  </si>
  <si>
    <t>H6</t>
  </si>
  <si>
    <t>PC- 51-53</t>
  </si>
  <si>
    <t>PCK- 16-17</t>
  </si>
  <si>
    <t>PCK- 17-18, PCK- 10A-19</t>
  </si>
  <si>
    <t>PC- 75-77</t>
  </si>
  <si>
    <t>PC- 92-93</t>
  </si>
  <si>
    <t>PC- 51</t>
  </si>
  <si>
    <t>PC- 63,64</t>
  </si>
  <si>
    <t>PCG- 9B, 8B</t>
  </si>
  <si>
    <t>PCJ- 5,6</t>
  </si>
  <si>
    <t>Q7GS-4107 R-2</t>
  </si>
  <si>
    <t>Q7GS-4134 R-2</t>
  </si>
  <si>
    <t>Q7GS-4271 R-1</t>
  </si>
  <si>
    <t>Q7GS-4272 R-1</t>
  </si>
  <si>
    <t>Q7GS-4273 R-1</t>
  </si>
  <si>
    <t>Q7GS-4147 R-1</t>
  </si>
  <si>
    <t>Q7GS-4152 R-1</t>
  </si>
  <si>
    <t>Q7GS-4153 R-1</t>
  </si>
  <si>
    <t>PC- 52</t>
  </si>
  <si>
    <t>PCG- 10A, 10B</t>
  </si>
  <si>
    <t>PCJ- 5, 6, 7,8</t>
  </si>
  <si>
    <t>PCK- 17-16</t>
  </si>
  <si>
    <t>PC- 48, 49</t>
  </si>
  <si>
    <t>4 at site, 2 at Pre-cast yard</t>
  </si>
  <si>
    <t>PC- 63</t>
  </si>
  <si>
    <t>PCD- 23A, C</t>
  </si>
  <si>
    <t>PC- 77-79</t>
  </si>
  <si>
    <t>PCF-10 - PCK-19</t>
  </si>
  <si>
    <t>PC-54-56</t>
  </si>
  <si>
    <t>PCH- 6-7</t>
  </si>
  <si>
    <t>PCH-3-4</t>
  </si>
  <si>
    <t>PC- 64</t>
  </si>
  <si>
    <t>PCJ- 9, 10,11</t>
  </si>
  <si>
    <t>PC- 54-56</t>
  </si>
  <si>
    <t>PC-15 -14</t>
  </si>
  <si>
    <t>PCH- 4-5, 1-2</t>
  </si>
  <si>
    <t>PCI-12-13</t>
  </si>
  <si>
    <t>1 at site, 3 at Pre-cast yard +1 Hired for steel lifting</t>
  </si>
  <si>
    <t>PCK-19</t>
  </si>
  <si>
    <t>PCG-21, 17,19,20</t>
  </si>
  <si>
    <t>PC- 55-57</t>
  </si>
  <si>
    <t>PCH- 2-3, 4-5</t>
  </si>
  <si>
    <t>PCH- 2</t>
  </si>
  <si>
    <t>PC- 61-63</t>
  </si>
  <si>
    <t>PCK- 13-14</t>
  </si>
  <si>
    <t>PCK- 15-16</t>
  </si>
  <si>
    <t>PCh- 5-6, 6-7</t>
  </si>
  <si>
    <t>Q7GS-4173 R-3</t>
  </si>
  <si>
    <t>Q7GS-4174 R-4</t>
  </si>
  <si>
    <t>Q7GS-4181 (SH-1)  R-1</t>
  </si>
  <si>
    <t>Q7GS-4181 (SH-2)  R-0</t>
  </si>
  <si>
    <t>Q7GS-4233 (Sh 2 of 4)  R-3</t>
  </si>
  <si>
    <t>Q7GS-4233 (Sh 3 of 4)  R-3</t>
  </si>
  <si>
    <t>Q7GS-4233 (Sh 3 of 4)  R-1</t>
  </si>
  <si>
    <t>PCG- 1A, 1B, 2B, 21</t>
  </si>
  <si>
    <t>PCJ- 12A, B, 11B,C, 8A,B, 10A, B</t>
  </si>
  <si>
    <t>PCK- 19C, 18A, B, D</t>
  </si>
  <si>
    <t>PCH- 16</t>
  </si>
  <si>
    <t>PCH- 5-6, 6-7</t>
  </si>
  <si>
    <t>PC- 96- PCH-1</t>
  </si>
  <si>
    <t>PCH- 3-4, 5-6</t>
  </si>
  <si>
    <t>PCC- 19A</t>
  </si>
  <si>
    <t>PCE-3</t>
  </si>
  <si>
    <t>PCJ- 1,2,3</t>
  </si>
  <si>
    <t>PCK- 12-13</t>
  </si>
  <si>
    <t>PCH- 4-5, 6-7</t>
  </si>
  <si>
    <t>PCG- 15A, 16A</t>
  </si>
  <si>
    <t>PCK- 17A, 17D, 17C, 18C</t>
  </si>
  <si>
    <t>PCE-2</t>
  </si>
  <si>
    <t>PC-96 - PCH- 1</t>
  </si>
  <si>
    <t>PCH- 8-9</t>
  </si>
  <si>
    <t>PCK- 11-12</t>
  </si>
  <si>
    <t>PCCH- 5-6, 6-7</t>
  </si>
  <si>
    <t>PCI- 7-8</t>
  </si>
  <si>
    <t>Erection-For all Beams</t>
  </si>
  <si>
    <t>PCH- 8</t>
  </si>
  <si>
    <t>PCC-18</t>
  </si>
  <si>
    <t>PCH- 9-10</t>
  </si>
  <si>
    <t>PCH- 14-16</t>
  </si>
  <si>
    <t>PCH- 6-7, 7-8</t>
  </si>
  <si>
    <t>PCJ- 1A,B, 4A, 5A, B</t>
  </si>
  <si>
    <t>PCG-6</t>
  </si>
  <si>
    <t>PCK- 16A, B</t>
  </si>
  <si>
    <t>5 single Pier Cap, 8 Double Pier Cap, 5 Triple Pier Cap, 1 Quadraple Pier Cap available</t>
  </si>
  <si>
    <t>PC- 58, 60, 62</t>
  </si>
  <si>
    <t>PCH- 11-13</t>
  </si>
  <si>
    <t>PCK-10-11</t>
  </si>
  <si>
    <t>PCD- 18-19</t>
  </si>
  <si>
    <t>Rail Fixing</t>
  </si>
  <si>
    <t>PCJ- 5,6,7</t>
  </si>
  <si>
    <t>PCG- 7,9</t>
  </si>
  <si>
    <t>PCG- 12,13,16,17</t>
  </si>
  <si>
    <t>PC- 53, 55, 57, 59</t>
  </si>
  <si>
    <t>PCD- 16-19</t>
  </si>
  <si>
    <t>PCH- 7,9</t>
  </si>
  <si>
    <t>PCH- 13-17, 14-16</t>
  </si>
  <si>
    <t>PCK- 14-15</t>
  </si>
  <si>
    <t>PCG-8</t>
  </si>
  <si>
    <t>PC- 61, 62</t>
  </si>
  <si>
    <t>PCH- 10-11</t>
  </si>
  <si>
    <t>PCC-19</t>
  </si>
  <si>
    <t>PCG-11</t>
  </si>
  <si>
    <t>PCJ-10,11</t>
  </si>
  <si>
    <t>PC-18</t>
  </si>
  <si>
    <t>PCG- 11,12,14,17</t>
  </si>
  <si>
    <t>PCK- 17,18</t>
  </si>
  <si>
    <t>PC- 53</t>
  </si>
  <si>
    <t>PC- 53, 58, 60</t>
  </si>
  <si>
    <t>PC- 56,57,59,55</t>
  </si>
  <si>
    <t>PCH- 12-13</t>
  </si>
  <si>
    <t>PC- 81-83</t>
  </si>
  <si>
    <t>PCK- 9-10</t>
  </si>
  <si>
    <t>PC- 89-90</t>
  </si>
  <si>
    <t xml:space="preserve">PCK- </t>
  </si>
  <si>
    <t>PCH-5-6</t>
  </si>
  <si>
    <t>PCH- 17-19</t>
  </si>
  <si>
    <t>PCH- 7-8</t>
  </si>
  <si>
    <t>PC- 83-84</t>
  </si>
  <si>
    <t>PCI- 8-9</t>
  </si>
  <si>
    <t>PCI- 9-10</t>
  </si>
  <si>
    <t>PCG- 14,15,16,11</t>
  </si>
  <si>
    <t>PC- 56,57,55,54</t>
  </si>
  <si>
    <t>PCC- 15,16,17</t>
  </si>
  <si>
    <t>PC- 85-86</t>
  </si>
  <si>
    <t>PC- 59,61,62</t>
  </si>
  <si>
    <t>PCF- 2-3</t>
  </si>
  <si>
    <t>Excluding PCC</t>
  </si>
  <si>
    <t>Workfront Non-Availability</t>
  </si>
  <si>
    <t>PCJ- 9,10</t>
  </si>
  <si>
    <t>PCK- 19,18</t>
  </si>
  <si>
    <t>PC- 60-58</t>
  </si>
  <si>
    <t>PCF- 7- 8</t>
  </si>
  <si>
    <t>PC- 90-91</t>
  </si>
  <si>
    <t>Q7GS-4267 (Sh 3 of 3)  R-0</t>
  </si>
  <si>
    <t>Q7GS-4267 (Sh 2 of 3)  R-0</t>
  </si>
  <si>
    <t>Q7GS-4267 (Sh 1 of 3)  R-0</t>
  </si>
  <si>
    <t>Q7GS-4268 (Sh 1 of 2)  R-0</t>
  </si>
  <si>
    <t>Q7GS-4268 (Sh 2 of 2)  R-0</t>
  </si>
  <si>
    <t>PCC- 16</t>
  </si>
  <si>
    <t>PCG- 7</t>
  </si>
  <si>
    <t>PCJ- 8A, B,C,D, 9D, 11C, D</t>
  </si>
  <si>
    <t>PCK- 8-9</t>
  </si>
  <si>
    <t>PCK- 13-15</t>
  </si>
  <si>
    <t>PC-91-92</t>
  </si>
  <si>
    <t>Due to Eid</t>
  </si>
  <si>
    <t>PCK- 15B, 14C, 13A</t>
  </si>
  <si>
    <t>PCF- 9A, B, C</t>
  </si>
  <si>
    <t>PCC- 15</t>
  </si>
  <si>
    <t>PC- 49</t>
  </si>
  <si>
    <t>PCK- 13B, 13E, 12E</t>
  </si>
  <si>
    <t>PCG- 9A, B, C</t>
  </si>
  <si>
    <t>PCE- 18,17, 16, 15</t>
  </si>
  <si>
    <t>PC- 48</t>
  </si>
  <si>
    <t>PCF- 1,2,3</t>
  </si>
  <si>
    <t>PCK -12</t>
  </si>
  <si>
    <t>PCE- 12,13,14</t>
  </si>
  <si>
    <t>PC- 50</t>
  </si>
  <si>
    <t>PCC- 17, 15</t>
  </si>
  <si>
    <t>PCD- 22- 23</t>
  </si>
  <si>
    <t>PCC- 17</t>
  </si>
  <si>
    <t>PCC- 16,17</t>
  </si>
  <si>
    <t>PCF- 6,7,8</t>
  </si>
  <si>
    <t>PCK- 12</t>
  </si>
  <si>
    <t>PCD- 23- PCI-1</t>
  </si>
  <si>
    <t xml:space="preserve">WORK PROGRESS STATUS - ELEVATED TRACK </t>
  </si>
  <si>
    <t>BF#5 Route- Part A, B, H, C, I, D</t>
  </si>
  <si>
    <t>Unit</t>
  </si>
  <si>
    <t>Start Date</t>
  </si>
  <si>
    <t>Finish Date</t>
  </si>
  <si>
    <t>Total Scope</t>
  </si>
  <si>
    <t xml:space="preserve">As on date </t>
  </si>
  <si>
    <t>Balance Qty</t>
  </si>
  <si>
    <t xml:space="preserve">Manpower </t>
  </si>
  <si>
    <t>Nos</t>
  </si>
  <si>
    <t>Total Erection</t>
  </si>
  <si>
    <t>SMS#4 Route - Part G, J, F, k</t>
  </si>
  <si>
    <t>Link Route/ Return Route- Part E</t>
  </si>
  <si>
    <t>SL No</t>
  </si>
  <si>
    <t xml:space="preserve">Total </t>
  </si>
  <si>
    <t>RCC Qty ( Precast)</t>
  </si>
  <si>
    <t>RCC Qty ( Cast In-situ)</t>
  </si>
  <si>
    <t>Cumulative progress</t>
  </si>
  <si>
    <t>Monthly  progress</t>
  </si>
  <si>
    <t xml:space="preserve">Manual Entry- Data Not Available </t>
  </si>
  <si>
    <t>FTM</t>
  </si>
  <si>
    <t>10th  May 2023 Clearance will be given by JSW for BRU.</t>
  </si>
  <si>
    <t>Target FTM</t>
  </si>
  <si>
    <t>Achieved FTM</t>
  </si>
  <si>
    <t>PCC- 16, 15</t>
  </si>
  <si>
    <t>PCK- 12, 13</t>
  </si>
  <si>
    <t>PCC- 15, 17</t>
  </si>
  <si>
    <t>PCF-4,5</t>
  </si>
  <si>
    <t>PC- 91</t>
  </si>
  <si>
    <t>PC- 51, 53, 55,64</t>
  </si>
  <si>
    <t>PC-52, 54, 56, 57</t>
  </si>
  <si>
    <t>PCI- 23-1</t>
  </si>
  <si>
    <t>PC- 63-65</t>
  </si>
  <si>
    <t>PC- 58</t>
  </si>
  <si>
    <t>PC- 91A, B</t>
  </si>
  <si>
    <t>PC -63-65</t>
  </si>
  <si>
    <t>2.5 mtr/19, 1.8 mtr/2, 1.25mtr/3, 0.6mtr/3 available.</t>
  </si>
  <si>
    <t>PCC-5</t>
  </si>
  <si>
    <t>PC-91</t>
  </si>
  <si>
    <t>PCD- 22-23</t>
  </si>
  <si>
    <t>PC- 58,60</t>
  </si>
  <si>
    <t>PCD-23 - PCI-1</t>
  </si>
  <si>
    <t>Due to Ban on Mobile, 70 labour are absent</t>
  </si>
  <si>
    <t>Due to Ban on Mobile, 55 labour are absent</t>
  </si>
  <si>
    <t>Due to Ban on Mobile, 60 Labour are absent</t>
  </si>
  <si>
    <t>PCA-47,48</t>
  </si>
  <si>
    <t>PCB-91</t>
  </si>
  <si>
    <t>H1-H2</t>
  </si>
  <si>
    <t>PCK14-15</t>
  </si>
  <si>
    <t>H2-H3</t>
  </si>
  <si>
    <t>H3-H4</t>
  </si>
  <si>
    <t>PCF10-PCK19</t>
  </si>
  <si>
    <t>K12-13</t>
  </si>
  <si>
    <t>H4-H5</t>
  </si>
  <si>
    <t>PCF-3</t>
  </si>
  <si>
    <t>PCF-2</t>
  </si>
  <si>
    <t>PCA-64</t>
  </si>
  <si>
    <t>K13-14</t>
  </si>
  <si>
    <t>PCG20A,G9A,B</t>
  </si>
  <si>
    <t>H4-5</t>
  </si>
  <si>
    <t>H5-6</t>
  </si>
  <si>
    <t>PCC-10A,B</t>
  </si>
  <si>
    <t>PCC-19A</t>
  </si>
  <si>
    <t>PCC-9B</t>
  </si>
  <si>
    <t>H5-H6</t>
  </si>
  <si>
    <t>K13-12</t>
  </si>
  <si>
    <t>E13-14</t>
  </si>
  <si>
    <t>E13-12</t>
  </si>
  <si>
    <t>I5-6</t>
  </si>
  <si>
    <t>H6-7</t>
  </si>
  <si>
    <t>G2-3</t>
  </si>
  <si>
    <t>20B</t>
  </si>
  <si>
    <t>A63</t>
  </si>
  <si>
    <t>A62</t>
  </si>
  <si>
    <t>PCC-9</t>
  </si>
  <si>
    <t>QTY Planned (Nos.)</t>
  </si>
  <si>
    <t>QTY Achieved (Nos.)</t>
  </si>
  <si>
    <t>Difference (Nos.)</t>
  </si>
  <si>
    <t>Closed in April 2023</t>
  </si>
  <si>
    <t>Bulk Receiption Unit (BRU)</t>
  </si>
  <si>
    <t>22 footings under Hold</t>
  </si>
  <si>
    <t>Structural Material to be lifted in Part K</t>
  </si>
  <si>
    <t>33 footings under Hold</t>
  </si>
  <si>
    <t xml:space="preserve">Cable gallery at 3 location </t>
  </si>
  <si>
    <t>PCE- 17-18</t>
  </si>
  <si>
    <t>PC- 73-75</t>
  </si>
  <si>
    <t>PCF- 3-4</t>
  </si>
  <si>
    <t>PC-74-76, 56-58</t>
  </si>
  <si>
    <t>PC- 68-70</t>
  </si>
  <si>
    <t>PCG- 4-5</t>
  </si>
  <si>
    <t>PCH-7-8</t>
  </si>
  <si>
    <t>Reinforcement details and liftiing arrangement for Trapezoidal pre-cast segment not available.</t>
  </si>
  <si>
    <t>Reinforcement of 10 mm and 20 mm not availble for lifting.</t>
  </si>
  <si>
    <t>PCG- 5-6</t>
  </si>
  <si>
    <t>PCF- 4-5</t>
  </si>
  <si>
    <t>PCC-15A,15B,18A,19A,17B,16B</t>
  </si>
  <si>
    <t>PC-52</t>
  </si>
  <si>
    <t>Q7GS-4234  R-2</t>
  </si>
  <si>
    <t>Q7GS-4269 (Sh 1 of 5)  R-0</t>
  </si>
  <si>
    <t>Q7GS-4269 (Sh 2 of 5)  R-0</t>
  </si>
  <si>
    <t>Q7GS-4269 (Sh 3 of 5)  R-0</t>
  </si>
  <si>
    <t>Q7GS-4269 (Sh 4 of 5)  R-0</t>
  </si>
  <si>
    <t>Q7GS-4269 (Sh 5 of 5)  R-0</t>
  </si>
  <si>
    <t>Road Diversion to be done by SMS#4 Team</t>
  </si>
  <si>
    <t>Hold By MECON</t>
  </si>
  <si>
    <t>PC-58-62</t>
  </si>
  <si>
    <t>PCH- 11-12</t>
  </si>
  <si>
    <t>PC- 69-71</t>
  </si>
  <si>
    <t>PCG- 6-7</t>
  </si>
  <si>
    <t>PC- 59</t>
  </si>
  <si>
    <t>PC-15A,B,16B,19A,B</t>
  </si>
  <si>
    <t>PCG- 12B</t>
  </si>
  <si>
    <t>PC- 57</t>
  </si>
  <si>
    <t>PC- 60,58</t>
  </si>
  <si>
    <t>PCG- 11A</t>
  </si>
  <si>
    <t>PCC- 16A,B, 17A, B</t>
  </si>
  <si>
    <t>PC-51</t>
  </si>
  <si>
    <t>PCG-11, 21</t>
  </si>
  <si>
    <t>PCC- 18A,17A,B,16A</t>
  </si>
  <si>
    <t>PCK- 14C,D</t>
  </si>
  <si>
    <t>OPC Cement for M40 grade of Concrete not available for Pre-cast</t>
  </si>
  <si>
    <t>PCK- 11</t>
  </si>
  <si>
    <t>PC- 56</t>
  </si>
  <si>
    <t>JSW batching Plant under breakdown, alternate option not available</t>
  </si>
  <si>
    <t>PC- 62-64, 65-67</t>
  </si>
  <si>
    <t>PC- 64-66</t>
  </si>
  <si>
    <t>PC- 74-76</t>
  </si>
  <si>
    <t>PCG- 6-7, 7-8</t>
  </si>
  <si>
    <t>PCG- 2-3</t>
  </si>
  <si>
    <t>PCE- 16-18</t>
  </si>
  <si>
    <t>PCG- 14, 2</t>
  </si>
  <si>
    <t>PC- 73-75, 70-72</t>
  </si>
  <si>
    <t>PCF- 4-5, 7-8</t>
  </si>
  <si>
    <t>PCG- 2</t>
  </si>
  <si>
    <t>PCK- 9</t>
  </si>
  <si>
    <t>PC- 55</t>
  </si>
  <si>
    <t>PC- 71-73</t>
  </si>
  <si>
    <t>PC- 71-73, 75-77</t>
  </si>
  <si>
    <t>PCG- 8-9</t>
  </si>
  <si>
    <t>PCG- 3-4</t>
  </si>
  <si>
    <t>PC- 72-74, 74-76</t>
  </si>
  <si>
    <t>PCG- 9-10, 10-11</t>
  </si>
  <si>
    <t>PC- 72-74, 76-78</t>
  </si>
  <si>
    <t>PCk - 14</t>
  </si>
  <si>
    <t>PCG-3</t>
  </si>
  <si>
    <t>PCK- 13,16</t>
  </si>
  <si>
    <t>PCE- 3</t>
  </si>
  <si>
    <t>PCK- 11B</t>
  </si>
  <si>
    <t>PCK-5,6,8,9</t>
  </si>
  <si>
    <t>PC- 66-68</t>
  </si>
  <si>
    <t>PCF- 7-8</t>
  </si>
  <si>
    <t>PC- 73/74- 75/76</t>
  </si>
  <si>
    <t>PCK- 11A</t>
  </si>
  <si>
    <t>PCG- 4-5, 5-6</t>
  </si>
  <si>
    <t>PCK- 11C</t>
  </si>
  <si>
    <t>PCG- 1,2</t>
  </si>
  <si>
    <t>PCJ- 4-5</t>
  </si>
  <si>
    <t>PCG- 5-6, 1-2</t>
  </si>
  <si>
    <t>PC- 78-80</t>
  </si>
  <si>
    <t>PCK- 11D</t>
  </si>
  <si>
    <t>12 mm aggregate not available at JSW Pre-cast batching Plant.</t>
  </si>
  <si>
    <t>PC- 54</t>
  </si>
  <si>
    <t>PCK- 9C, 9D</t>
  </si>
  <si>
    <t>PCK- 11D, 9B</t>
  </si>
  <si>
    <t>PCK- 12A, 12C, 15C</t>
  </si>
  <si>
    <t>PCG- 2-3, 5-6, 6-7</t>
  </si>
  <si>
    <t>PC- 71/72- 73/74</t>
  </si>
  <si>
    <t>PCK- 9A, 8B</t>
  </si>
  <si>
    <t>PCK- 16B</t>
  </si>
  <si>
    <t>PCF- 4A, 6A</t>
  </si>
  <si>
    <t>PC- 79-81, 82-83</t>
  </si>
  <si>
    <t>PC- 79-81</t>
  </si>
  <si>
    <t>PC- 69/70- 71/72</t>
  </si>
  <si>
    <t>PCK- 8C</t>
  </si>
  <si>
    <t>PCK- 9D</t>
  </si>
  <si>
    <t>PCK- 11B, D</t>
  </si>
  <si>
    <t>PCK- 12, 13, 16</t>
  </si>
  <si>
    <t>PC- 76-78</t>
  </si>
  <si>
    <t>PCG- 5-6, 4-5</t>
  </si>
  <si>
    <t>PC- 69/70- 73/74</t>
  </si>
  <si>
    <t>PCF- 1-2</t>
  </si>
  <si>
    <t>PCK- 7-8</t>
  </si>
  <si>
    <t>PC- 67/68- 69/70</t>
  </si>
  <si>
    <t>PC- 65/66- 67/68</t>
  </si>
  <si>
    <t>PCK- 9A</t>
  </si>
  <si>
    <t>PCK- 6-7, 5-6</t>
  </si>
  <si>
    <t>PCG- 7-8</t>
  </si>
  <si>
    <t>PCK- 9B, 9A</t>
  </si>
  <si>
    <t>PCK- 15A, 15B, 12B</t>
  </si>
  <si>
    <t>PC- 63/64- 65/66</t>
  </si>
  <si>
    <t>PCH- 13-15</t>
  </si>
  <si>
    <t>PCG- 4-5, 6-7</t>
  </si>
  <si>
    <t>PCK- 15,12,13</t>
  </si>
  <si>
    <t>PCK- 9E,F</t>
  </si>
  <si>
    <t>Reinforcement of 25 mm and 32 mm not availble for lifting.</t>
  </si>
  <si>
    <t>PCK-8</t>
  </si>
  <si>
    <t>PCF- 2,3</t>
  </si>
  <si>
    <t>PC- 61/62- 63/64</t>
  </si>
  <si>
    <t>PCH- 16-18</t>
  </si>
  <si>
    <t>PCG- 6-7, 5-6</t>
  </si>
  <si>
    <t>PCF- 10A- PCK19</t>
  </si>
  <si>
    <t>PCF- 2</t>
  </si>
  <si>
    <t>PCG- 1, 2</t>
  </si>
  <si>
    <t>PCK- 8</t>
  </si>
  <si>
    <t>PC- 59/60- 61/62</t>
  </si>
  <si>
    <t>PCH- 18-20</t>
  </si>
  <si>
    <t>PCK- 5,6</t>
  </si>
  <si>
    <t>PCK- 10-19</t>
  </si>
  <si>
    <t>Cumulative Dwg receipt as of Jun-23</t>
  </si>
  <si>
    <t>Cast In-situ</t>
  </si>
  <si>
    <t>Week 2 (9 to 15)</t>
  </si>
  <si>
    <t>Week 3 (16 to 22)</t>
  </si>
  <si>
    <t>Week 4 (23 to 31)</t>
  </si>
  <si>
    <t>Length (M)</t>
  </si>
  <si>
    <t>Cast Insitu</t>
  </si>
  <si>
    <t>PCG- 9-10, 6-7</t>
  </si>
  <si>
    <t>683 No. of Precast segments cannot be casted due to non-availability of details</t>
  </si>
  <si>
    <t>PCF- 2-3, 3-4</t>
  </si>
  <si>
    <t>PCG- 10-11, 6-7</t>
  </si>
  <si>
    <t>PCK- 19-18</t>
  </si>
  <si>
    <t>Mobile Crane</t>
  </si>
  <si>
    <t>PC- 57/58- 59/60</t>
  </si>
  <si>
    <t>PCJ- 2, 3, 4</t>
  </si>
  <si>
    <t>PCG- 1-2</t>
  </si>
  <si>
    <t>PC- 55/56 - 57/58</t>
  </si>
  <si>
    <t>PCK- 6</t>
  </si>
  <si>
    <t>PCK- 6,5</t>
  </si>
  <si>
    <t>PCF- 4</t>
  </si>
  <si>
    <t>PCJ- 1, 2,3,4</t>
  </si>
  <si>
    <t>PCG- 11-12</t>
  </si>
  <si>
    <t>PCH- 10,11</t>
  </si>
  <si>
    <t>Abutment</t>
  </si>
  <si>
    <t>Q7GS-4229 R-0</t>
  </si>
  <si>
    <t>Q7GS-4231 R-5</t>
  </si>
  <si>
    <t>Q7GS-4233 (Sh 1 of 4)  R-2</t>
  </si>
  <si>
    <t>Q7GS-4238  R-1</t>
  </si>
  <si>
    <t>Q7GS-4243  R-1</t>
  </si>
  <si>
    <t>Q7GS-4244  R-1</t>
  </si>
  <si>
    <t>Q7GS-4245  R-2</t>
  </si>
  <si>
    <t>Q7GS-4246  R-1</t>
  </si>
  <si>
    <t>Q7GS-4247  R-2</t>
  </si>
  <si>
    <t>Q7GS-4248  R-1</t>
  </si>
  <si>
    <t>Q7GS-4251  R-2</t>
  </si>
  <si>
    <t>Revised Footings</t>
  </si>
  <si>
    <t>Q7GS-4274 R-0</t>
  </si>
  <si>
    <t>Superceeded Abutment</t>
  </si>
  <si>
    <t>Q7LZ-4228 (Sh 1 of 4) R-0</t>
  </si>
  <si>
    <t>Q7LZ-4228 (Sh 2 of 4) R-0</t>
  </si>
  <si>
    <t>Q7LZ-4228 (Sh 3 of 4) R-0</t>
  </si>
  <si>
    <t>Q7LZ-4228 (Sh 4 of 4) R-0</t>
  </si>
  <si>
    <t>Q7GS-4149 R-2</t>
  </si>
  <si>
    <t>Q7GS-4158 (Sheet 1 of 4) R-2</t>
  </si>
  <si>
    <t>Q7GS-4158 (Sheet 2 of 4) R-1</t>
  </si>
  <si>
    <t>Q7GS-4158 (Sheet 3 of 4) R-1</t>
  </si>
  <si>
    <t>Q7GS-4158 (Sheet 4 of 4) R-1</t>
  </si>
  <si>
    <t>Q7GS-4189 R-2</t>
  </si>
  <si>
    <t>Q7GS-4194 R-1</t>
  </si>
  <si>
    <t>Q7GS-4193 R-1</t>
  </si>
  <si>
    <t>Q7GS-4192 R-2</t>
  </si>
  <si>
    <t>Q7GS-4263  R-2</t>
  </si>
  <si>
    <t>PCK- 12-13, 17-18</t>
  </si>
  <si>
    <t>25 mm reinforcement released on 26/06/2023, 32 mm reinforcement released on 10/07/2023</t>
  </si>
  <si>
    <t>PCF- 6</t>
  </si>
  <si>
    <t>PCJ- 3</t>
  </si>
  <si>
    <t>PCK- 13-14, 17-18</t>
  </si>
  <si>
    <t>PCK- 6-7</t>
  </si>
  <si>
    <t>WEEK-1</t>
  </si>
  <si>
    <t>WEEK-2</t>
  </si>
  <si>
    <t>WEEK-3</t>
  </si>
  <si>
    <t>WEEK-4</t>
  </si>
  <si>
    <t xml:space="preserve">Nos </t>
  </si>
  <si>
    <t>h-Section Beam</t>
  </si>
  <si>
    <t>U-Section Beam</t>
  </si>
  <si>
    <t>Track linking</t>
  </si>
  <si>
    <t xml:space="preserve">WEEK-1 ( Nos) </t>
  </si>
  <si>
    <t xml:space="preserve">WEEK-1 (Cum) </t>
  </si>
  <si>
    <t>Reason for Shortfall</t>
  </si>
  <si>
    <t>W1</t>
  </si>
  <si>
    <t>W2</t>
  </si>
  <si>
    <t>W3</t>
  </si>
  <si>
    <t>W4</t>
  </si>
  <si>
    <t xml:space="preserve">WEEK-2 ( Nos) </t>
  </si>
  <si>
    <t xml:space="preserve">WEEK-2 (Cum) </t>
  </si>
  <si>
    <t xml:space="preserve">WEEK-3 ( Nos) </t>
  </si>
  <si>
    <t xml:space="preserve">WEEK-3 (Cum) </t>
  </si>
  <si>
    <t xml:space="preserve">WEEK-4 ( Nos) </t>
  </si>
  <si>
    <t xml:space="preserve">WEEK-4 (Cum) </t>
  </si>
  <si>
    <t>PLAN</t>
  </si>
  <si>
    <t xml:space="preserve">ACTUALS </t>
  </si>
  <si>
    <t>Total Actuals 
( Nos)</t>
  </si>
  <si>
    <t xml:space="preserve">Total Actuals
( Cum) </t>
  </si>
  <si>
    <t xml:space="preserve">Shortfall
( Cum) </t>
  </si>
  <si>
    <t xml:space="preserve">Shortfall
( Nos) </t>
  </si>
  <si>
    <t>PCF- 2, 5</t>
  </si>
  <si>
    <t>PCK- 13-14, 17-18, PCF- 10-PCK-10</t>
  </si>
  <si>
    <t>PC- 53/54- 55/56</t>
  </si>
  <si>
    <t>PC- 51/52- 53/54</t>
  </si>
  <si>
    <t>PCJ- 1</t>
  </si>
  <si>
    <t>PCF- 1</t>
  </si>
  <si>
    <t>PCK- 17-18, 18-19</t>
  </si>
  <si>
    <t>M-sand not available at JSW batching Plant, Pre-cast work hampered.</t>
  </si>
  <si>
    <t>PCF-1</t>
  </si>
  <si>
    <t>PCK- 7-8(Trapezoidal)</t>
  </si>
  <si>
    <t>PCK- 11-12, 16-17, 18-19</t>
  </si>
  <si>
    <t>PC- 49/50- 51/52</t>
  </si>
  <si>
    <t>PC- 47/48- 49/50</t>
  </si>
  <si>
    <t>PCG- 16-17</t>
  </si>
  <si>
    <t>PCK- 12-13, 16-17, 18-19</t>
  </si>
  <si>
    <t>PCK- 10-11, 16-17, 17-18</t>
  </si>
  <si>
    <t>PCK- 5</t>
  </si>
  <si>
    <t>PCK- 10</t>
  </si>
  <si>
    <t xml:space="preserve">Abutment wall- PART-A </t>
  </si>
  <si>
    <t>Abutment wall- PART-D</t>
  </si>
  <si>
    <t>Cast In-situ slab- 1- PART-G</t>
  </si>
  <si>
    <t>Cast In-situ slab- 2- PART-G</t>
  </si>
  <si>
    <t>Cast In-situ slab- PART-C</t>
  </si>
  <si>
    <t>PCK-10-11, 15-16, 10-19</t>
  </si>
  <si>
    <t>PC- 45/46- 47/48</t>
  </si>
  <si>
    <t>PCC-10</t>
  </si>
  <si>
    <t>PCF-1 - PCJ- 1</t>
  </si>
  <si>
    <t>PCJ-2 -3</t>
  </si>
  <si>
    <t>PCJ- 3-5</t>
  </si>
  <si>
    <t>Reinforcement of 32 mm lifting is not possible due Credits blocked by JVML</t>
  </si>
  <si>
    <t>PCK- 7</t>
  </si>
  <si>
    <t>PCK- 7A, B</t>
  </si>
  <si>
    <t>PCI- 10-17A</t>
  </si>
  <si>
    <t>Elevated HMT works</t>
  </si>
  <si>
    <t xml:space="preserve">Straight Girders </t>
  </si>
  <si>
    <t xml:space="preserve">Type of Girder </t>
  </si>
  <si>
    <t>Cum/ Girder</t>
  </si>
  <si>
    <t xml:space="preserve">Precast Girder Type </t>
  </si>
  <si>
    <t>PART-B</t>
  </si>
  <si>
    <t>PART-H</t>
  </si>
  <si>
    <t>PART-C</t>
  </si>
  <si>
    <t>PART-I</t>
  </si>
  <si>
    <t>PART-G</t>
  </si>
  <si>
    <t>PART-F</t>
  </si>
  <si>
    <t>PART-J</t>
  </si>
  <si>
    <t>PART-K</t>
  </si>
  <si>
    <t>PART-E</t>
  </si>
  <si>
    <t>H-girder</t>
  </si>
  <si>
    <t>NOS</t>
  </si>
  <si>
    <t>U-girder</t>
  </si>
  <si>
    <t>Solid Without Nose</t>
  </si>
  <si>
    <t>Solid With Face Nose</t>
  </si>
  <si>
    <t>Solid With Side Nose</t>
  </si>
  <si>
    <t>Slab</t>
  </si>
  <si>
    <t xml:space="preserve">Total ( Nos ) </t>
  </si>
  <si>
    <t xml:space="preserve">Trapezoidal Girders </t>
  </si>
  <si>
    <t xml:space="preserve">Cum </t>
  </si>
  <si>
    <t xml:space="preserve">Current Plan FTM Aug'23
(Cum) </t>
  </si>
  <si>
    <t xml:space="preserve">Current Plan FTM Aug'23
(Nos) </t>
  </si>
  <si>
    <t>PCJ- 3-4</t>
  </si>
  <si>
    <t>PCK- 13-14,10-19,18-19</t>
  </si>
  <si>
    <t>PCK- 10-11, 12-13, 10-19</t>
  </si>
  <si>
    <t>PCK- 10- 9</t>
  </si>
  <si>
    <t>PCK- 9-10, 14-15</t>
  </si>
  <si>
    <t>PCC-15</t>
  </si>
  <si>
    <t>PCF- 3A</t>
  </si>
  <si>
    <t>PCH- 19- PCC-1, C3-4</t>
  </si>
  <si>
    <t>PCK- 9-10, 15-16</t>
  </si>
  <si>
    <t>PCH- 19- PCC-1</t>
  </si>
  <si>
    <t>PCF- 2A</t>
  </si>
  <si>
    <t>PCH- 19- PCC-1, C1-2</t>
  </si>
  <si>
    <t>PCC- 1-2</t>
  </si>
  <si>
    <t>PCK- 10, 7</t>
  </si>
  <si>
    <t>PCC-17</t>
  </si>
  <si>
    <t>PCH-19 - PCC-1</t>
  </si>
  <si>
    <t>PCK-10</t>
  </si>
  <si>
    <t>PCF-6,7,8</t>
  </si>
  <si>
    <t>PCK-8,9</t>
  </si>
  <si>
    <t>PCC-2-3</t>
  </si>
  <si>
    <t>PCJ- 2-3</t>
  </si>
  <si>
    <t>Due to Muharram</t>
  </si>
  <si>
    <t>Part Name</t>
  </si>
  <si>
    <t>Pier 1900</t>
  </si>
  <si>
    <t>Pier 1600</t>
  </si>
  <si>
    <t>Pier cap</t>
  </si>
  <si>
    <t>h- Beam</t>
  </si>
  <si>
    <t>U- Beam</t>
  </si>
  <si>
    <t>Priority 1</t>
  </si>
  <si>
    <t>Hold Qty's</t>
  </si>
  <si>
    <t>Available front</t>
  </si>
  <si>
    <t>Comm. achieved</t>
  </si>
  <si>
    <t xml:space="preserve">Single </t>
  </si>
  <si>
    <t>Double</t>
  </si>
  <si>
    <t>Triple</t>
  </si>
  <si>
    <t>Quadruple</t>
  </si>
  <si>
    <t>Quintuble</t>
  </si>
  <si>
    <t>Sextuple</t>
  </si>
  <si>
    <t>Octuple</t>
  </si>
  <si>
    <t>Subtotal</t>
  </si>
  <si>
    <t>Priority 2</t>
  </si>
  <si>
    <t>PCF-5</t>
  </si>
  <si>
    <t>PCC- 2-3</t>
  </si>
  <si>
    <t>PCK- 7,8</t>
  </si>
  <si>
    <t>PCF- 7,8</t>
  </si>
  <si>
    <t>PCF- 5-6, 1-2</t>
  </si>
  <si>
    <t>PCF- 8</t>
  </si>
  <si>
    <t>PCJ-2</t>
  </si>
  <si>
    <t>PCF- 7A, 9A,B,C</t>
  </si>
  <si>
    <t>PCK- 19A,B,C, 12C,D, 9A</t>
  </si>
  <si>
    <t>PCC- 4-5</t>
  </si>
  <si>
    <t>PCK- 12B, 8C,E</t>
  </si>
  <si>
    <t>PCF- 1- PCJ-1</t>
  </si>
  <si>
    <t>PCH- 10-12</t>
  </si>
  <si>
    <t>PCC-4-5</t>
  </si>
  <si>
    <t>PCJ-1-2</t>
  </si>
  <si>
    <t>PCF-8-9</t>
  </si>
  <si>
    <t>PCF-3B</t>
  </si>
  <si>
    <t>PCK- 14,12</t>
  </si>
  <si>
    <t>PCC- 3-4</t>
  </si>
  <si>
    <t>PCK</t>
  </si>
  <si>
    <t>PCJ- 3-4, 1-2</t>
  </si>
  <si>
    <t>PCH-15-17</t>
  </si>
  <si>
    <t>PCF- 5-6</t>
  </si>
  <si>
    <t>PCC- 16A,B</t>
  </si>
  <si>
    <t>PCK- 18, 16, 14,12</t>
  </si>
  <si>
    <t>PCK- 18,12,14,15,16</t>
  </si>
  <si>
    <t>PCI- 10-11, 8-9</t>
  </si>
  <si>
    <t>PCF- 5-6, 8-9</t>
  </si>
  <si>
    <t>PCF- 2B</t>
  </si>
  <si>
    <t>83 to 89</t>
  </si>
  <si>
    <t>0..25</t>
  </si>
  <si>
    <t>PCK- 6,7</t>
  </si>
  <si>
    <t>PCF- 9-10</t>
  </si>
  <si>
    <t>PCF- 4A</t>
  </si>
  <si>
    <t>PCF- 9-10, 5-6</t>
  </si>
  <si>
    <t>PCF- 5-6, 6-7</t>
  </si>
  <si>
    <t>PCF- 6-7</t>
  </si>
  <si>
    <t>PCK- 10A,B, 18, 7D</t>
  </si>
  <si>
    <t>PCF-5A</t>
  </si>
  <si>
    <t>PCK- 5C</t>
  </si>
  <si>
    <t>PCF-1-2</t>
  </si>
  <si>
    <t>Closed on 20th July 2023.</t>
  </si>
  <si>
    <t>Closed on 19th August 2023. 12 Footings to be cleared.</t>
  </si>
  <si>
    <t>Q7GS-4270 (Sh 1of 3) R-1</t>
  </si>
  <si>
    <t>Q7GS-4270 (Sh 2of 3) R-1</t>
  </si>
  <si>
    <t>Q7GS-4270 (Sh 3of 3) R-1</t>
  </si>
  <si>
    <t>Q7GS-4240  R-3</t>
  </si>
  <si>
    <t>Q7GS-4241  R-2</t>
  </si>
  <si>
    <t>Q7GS-4242  R-4</t>
  </si>
  <si>
    <t>Q7GS-4250 (Sh 1 of 2)  R-3</t>
  </si>
  <si>
    <t>Q7GS-4250 (Sh 2 of 2)  R-3</t>
  </si>
  <si>
    <t>QlZ-4227 (Sh 3 of 4) R-0</t>
  </si>
  <si>
    <t>QlZ-4227 (Sh 4 of 4) R-0</t>
  </si>
  <si>
    <t>Q7lZ-4540 (Sh 1 of2) R-0</t>
  </si>
  <si>
    <t>Q7lZ-4540 (Sh 2 of2) R-0</t>
  </si>
  <si>
    <t>Q7lZ-4541 R-0</t>
  </si>
  <si>
    <t>Q7lZ-4542 R-0</t>
  </si>
  <si>
    <t>Revised Slab Drawing</t>
  </si>
  <si>
    <t>PCC- 18, 19 Reinforcement</t>
  </si>
  <si>
    <t>Q7LZ-4172 (Sheet 5 of 6) R-0</t>
  </si>
  <si>
    <t>Q7LZ-4172 (Sheet 6 of 6) R-0</t>
  </si>
  <si>
    <t>Q7LZ- 4525 R-0</t>
  </si>
  <si>
    <t>Q7LZ- 4526 R-0</t>
  </si>
  <si>
    <t>Q7LZ- 4527 R-0</t>
  </si>
  <si>
    <t>Q7LZ- 4528 R-0</t>
  </si>
  <si>
    <t>Q7LZ- 4529 R-0</t>
  </si>
  <si>
    <t>Q7LZ- 4530 R-0</t>
  </si>
  <si>
    <t>Q7LZ- 4531 R-0</t>
  </si>
  <si>
    <t>Q7LZ- 4532 R-0</t>
  </si>
  <si>
    <t>Q7LZ- 4533 R-0</t>
  </si>
  <si>
    <t>Q7LZ- 4534 R-0</t>
  </si>
  <si>
    <t>Q7LZ- 4535 R-0</t>
  </si>
  <si>
    <t>PCF- 5C</t>
  </si>
  <si>
    <t>Poor Quality of Concrete from JSW batching plant for Pre-cast Girders, work has been hampered.</t>
  </si>
  <si>
    <t>PART</t>
  </si>
  <si>
    <t xml:space="preserve">Scope </t>
  </si>
  <si>
    <t xml:space="preserve">BF Route </t>
  </si>
  <si>
    <t xml:space="preserve">SMS Route </t>
  </si>
  <si>
    <t xml:space="preserve">Link Route </t>
  </si>
  <si>
    <t xml:space="preserve">Straight </t>
  </si>
  <si>
    <t xml:space="preserve">Trapezoidal </t>
  </si>
  <si>
    <t>Trapezoidal Girders- Casted</t>
  </si>
  <si>
    <t xml:space="preserve">Precast girder casting- Trapezoidal </t>
  </si>
  <si>
    <t>Abutment (Raft)</t>
  </si>
  <si>
    <t>TMT bar of 12 mm, 20 mm and 32 mm not available at JSW lifting point.</t>
  </si>
  <si>
    <t>PCG- 12</t>
  </si>
  <si>
    <t>PCK-</t>
  </si>
  <si>
    <t>PCJ- 2A-3A</t>
  </si>
  <si>
    <t>PCF-5-6</t>
  </si>
  <si>
    <t>PCF- 6-7, 5-6</t>
  </si>
  <si>
    <t>PCK- 4</t>
  </si>
  <si>
    <t>PCK-3,4</t>
  </si>
  <si>
    <t>PCI- 18-19</t>
  </si>
  <si>
    <t xml:space="preserve">Trapezoidal Girder </t>
  </si>
  <si>
    <t xml:space="preserve">Precast </t>
  </si>
  <si>
    <t xml:space="preserve">1600mm pier casting </t>
  </si>
  <si>
    <t>PCK- 4A</t>
  </si>
  <si>
    <t>PCI- 10-17A, 20-21</t>
  </si>
  <si>
    <t xml:space="preserve">PCh- 5 </t>
  </si>
  <si>
    <t>PCH-  7</t>
  </si>
  <si>
    <t>PCD-13</t>
  </si>
  <si>
    <t>PCK- 4B</t>
  </si>
  <si>
    <t>PCF- 5</t>
  </si>
  <si>
    <t xml:space="preserve">PCI- </t>
  </si>
  <si>
    <t>PCI- 19-20, 18-19</t>
  </si>
  <si>
    <t xml:space="preserve">Current Plan FTM Sep'23
(Cum) </t>
  </si>
  <si>
    <t xml:space="preserve">Current Plan FTM Sep'23
(Nos) </t>
  </si>
  <si>
    <t>Trapezoidal</t>
  </si>
  <si>
    <t>Balance to be casted</t>
  </si>
  <si>
    <t>PCK-4C, 3C</t>
  </si>
  <si>
    <t>PCK-7, 9</t>
  </si>
  <si>
    <t>Pck-4D, E, F</t>
  </si>
  <si>
    <t>PCF-9-10</t>
  </si>
  <si>
    <t>PCI-19-20</t>
  </si>
  <si>
    <t>PCI-17-18, 19-20</t>
  </si>
  <si>
    <t>PCI-6-7</t>
  </si>
  <si>
    <t>PCB-81-83</t>
  </si>
  <si>
    <t>PCF-4-5</t>
  </si>
  <si>
    <t>PCI-19-20, 20-21</t>
  </si>
  <si>
    <t>PCG-16</t>
  </si>
  <si>
    <t>PCI-8-9</t>
  </si>
  <si>
    <t>PCF-5D</t>
  </si>
  <si>
    <t>PCJ-4B, 5C</t>
  </si>
  <si>
    <t>PCK - 4B, 3B,3C</t>
  </si>
  <si>
    <t>PCK - 6D, 7E</t>
  </si>
  <si>
    <t>PCI -18-19</t>
  </si>
  <si>
    <t>PCK-4A</t>
  </si>
  <si>
    <t>PCK-4D</t>
  </si>
  <si>
    <t>PCK-7 E</t>
  </si>
  <si>
    <t>PCK-9 E</t>
  </si>
  <si>
    <t>PCF-5A-6A</t>
  </si>
  <si>
    <t>PCK-16-17</t>
  </si>
  <si>
    <t>PCI-20-21</t>
  </si>
  <si>
    <t>PCI-17-18</t>
  </si>
  <si>
    <t>PCK-14-15</t>
  </si>
  <si>
    <t>PCK-15-16</t>
  </si>
  <si>
    <t>PCC-5-6</t>
  </si>
  <si>
    <t>PCK-4B-4C</t>
  </si>
  <si>
    <t>PCK-4E</t>
  </si>
  <si>
    <t>PCG-J1A-G1</t>
  </si>
  <si>
    <t>PCK-E6,E7,E8,E9</t>
  </si>
  <si>
    <t>PCK - 3B,3C,3D</t>
  </si>
  <si>
    <t>PCK-4C,4D</t>
  </si>
  <si>
    <t>PCH-18-20</t>
  </si>
  <si>
    <t>PCC-16-17</t>
  </si>
  <si>
    <t>PCG-J11A-G1</t>
  </si>
  <si>
    <t>PCC-13-14</t>
  </si>
  <si>
    <t>PCK-4A,4C,4D</t>
  </si>
  <si>
    <t>PCJ-4C-5P</t>
  </si>
  <si>
    <t>PCA</t>
  </si>
  <si>
    <t>PCK-3D,3E</t>
  </si>
  <si>
    <t>PCI -J2-J3</t>
  </si>
  <si>
    <t>PCC-7-8</t>
  </si>
  <si>
    <t>PCC-10-11</t>
  </si>
  <si>
    <t>PCK-4</t>
  </si>
  <si>
    <t>PCF-7</t>
  </si>
  <si>
    <t>PCG-2-3</t>
  </si>
  <si>
    <t>PCG-3-4</t>
  </si>
  <si>
    <t>PCC-12-13</t>
  </si>
  <si>
    <t>PCK-4D-4E</t>
  </si>
  <si>
    <t>PCF-9</t>
  </si>
  <si>
    <t>PCJ-5-6</t>
  </si>
  <si>
    <t>PCG-3-4 , 7-8</t>
  </si>
  <si>
    <t>PCC- 6-7, 8-9</t>
  </si>
  <si>
    <t>PCK-4B</t>
  </si>
  <si>
    <t>PCK - 11-A,B,C</t>
  </si>
  <si>
    <t>PCK-9A</t>
  </si>
  <si>
    <t>PCA-77-80</t>
  </si>
  <si>
    <t>PCG-8-9</t>
  </si>
  <si>
    <t>PCC-6-7, 7-8</t>
  </si>
  <si>
    <t>PCC-6-7, 8-9</t>
  </si>
  <si>
    <t>PCK-3E</t>
  </si>
  <si>
    <t>PCJ-5A,4C,6B,6C</t>
  </si>
  <si>
    <t>PCK-2</t>
  </si>
  <si>
    <t>PCF-J1-F1</t>
  </si>
  <si>
    <t>PCG-9-10</t>
  </si>
  <si>
    <t>PCC-6-7</t>
  </si>
  <si>
    <t>PCC-14-15</t>
  </si>
  <si>
    <t>PCC-20-21</t>
  </si>
  <si>
    <t>PCK-9C,10A-B-C</t>
  </si>
  <si>
    <t>PCG- 10-11</t>
  </si>
  <si>
    <t>PCC- 6-7,7-8</t>
  </si>
  <si>
    <t>PCC-9-10</t>
  </si>
  <si>
    <t>BBS Given to BRM-1 is pending from more than a month</t>
  </si>
  <si>
    <t>20 mm and 32 mm received partially</t>
  </si>
  <si>
    <t>PCG-7</t>
  </si>
  <si>
    <t>PC- 83-85</t>
  </si>
  <si>
    <t>PCJ- 1-PCF-1</t>
  </si>
  <si>
    <t>PCC- 8-9</t>
  </si>
  <si>
    <t>PCC-5-6, 8-9</t>
  </si>
  <si>
    <t>PCG- 10</t>
  </si>
  <si>
    <t>PCK -3A</t>
  </si>
  <si>
    <t>PCJ- 6,7,8</t>
  </si>
  <si>
    <t>Wing Wall</t>
  </si>
  <si>
    <t>PCK- 3A</t>
  </si>
  <si>
    <t>PCG- 11-12, 16-17</t>
  </si>
  <si>
    <t>PCC- 12-13</t>
  </si>
  <si>
    <t>PCC- 5-6</t>
  </si>
  <si>
    <t>PCK-2D</t>
  </si>
  <si>
    <t>PCG-16-17</t>
  </si>
  <si>
    <t>PCC-8-9,12-13</t>
  </si>
  <si>
    <t>PCF-2-3</t>
  </si>
  <si>
    <t>PC- 79</t>
  </si>
  <si>
    <t>PCK- 2D</t>
  </si>
  <si>
    <t>PCG-25A,26A</t>
  </si>
  <si>
    <t>PC -77,78</t>
  </si>
  <si>
    <t>PC- 80</t>
  </si>
  <si>
    <t>PC- 77,78,79</t>
  </si>
  <si>
    <t xml:space="preserve">PCJ- </t>
  </si>
  <si>
    <t>PCJ- 3-4, 5-6</t>
  </si>
  <si>
    <t>PC- 81,82</t>
  </si>
  <si>
    <t>PC- 83,84</t>
  </si>
  <si>
    <t>PCJ- 11-PCE-1</t>
  </si>
  <si>
    <t>PCG- 1</t>
  </si>
  <si>
    <t>PCK-6, 16</t>
  </si>
  <si>
    <t>PCJ- 10,11</t>
  </si>
  <si>
    <t>PCC- 13-14</t>
  </si>
  <si>
    <t>Solid With Nose</t>
  </si>
  <si>
    <t>Q7lZ-4523 R-1</t>
  </si>
  <si>
    <t>PCE- 1-2, 2-3</t>
  </si>
  <si>
    <t>PCG- 28</t>
  </si>
  <si>
    <t>PC- 85,86</t>
  </si>
  <si>
    <t>PC- 83, 84</t>
  </si>
  <si>
    <t>PC- 77,78</t>
  </si>
  <si>
    <t>PCG- 3</t>
  </si>
  <si>
    <t>PCK- 10-11</t>
  </si>
  <si>
    <t>PCC- 14-15</t>
  </si>
  <si>
    <t>PCE- 2-3</t>
  </si>
  <si>
    <t>PCK- 2</t>
  </si>
  <si>
    <t>PCF- 10</t>
  </si>
  <si>
    <t>PCC- 20- I-21</t>
  </si>
  <si>
    <t>PCE-2-3</t>
  </si>
  <si>
    <t>PCI -5-6</t>
  </si>
  <si>
    <t>PC- 87</t>
  </si>
  <si>
    <t>PCK-1</t>
  </si>
  <si>
    <t>PC- 79,80</t>
  </si>
  <si>
    <t>PCK- 3</t>
  </si>
  <si>
    <t>PCC- 13-14, 14-15</t>
  </si>
  <si>
    <t>PCE- 2-3, 3-4</t>
  </si>
  <si>
    <t>Raft</t>
  </si>
  <si>
    <t>Up to Sep-23</t>
  </si>
  <si>
    <t>PCE- 3-4</t>
  </si>
  <si>
    <t xml:space="preserve">Current Plan FTM Oct'23
(Nos) </t>
  </si>
  <si>
    <t xml:space="preserve">Current Plan FTM Oct'23
(Cum) </t>
  </si>
  <si>
    <t>pck- 9-10</t>
  </si>
  <si>
    <t>PCC- 9-10</t>
  </si>
  <si>
    <t>PCE-4-5, 5-6</t>
  </si>
  <si>
    <t>PCG- 27A</t>
  </si>
  <si>
    <t>PCH- 18A</t>
  </si>
  <si>
    <t>PC- 83</t>
  </si>
  <si>
    <t>PCG- 25</t>
  </si>
  <si>
    <t>PC- 82-83</t>
  </si>
  <si>
    <t>PCG- 9-10</t>
  </si>
  <si>
    <t>PCF- 9</t>
  </si>
  <si>
    <t>PCI- 17-18</t>
  </si>
  <si>
    <t>OPC and PSC cement not available at JSW batching Plant</t>
  </si>
  <si>
    <t>BRM-1 has given regret for BBS</t>
  </si>
  <si>
    <t>Closed on 28th August 2023</t>
  </si>
  <si>
    <t>Q7LZ-4556 (Sh 1of 3) R-0</t>
  </si>
  <si>
    <t>Q7LZ-4556 (Sh 2of 3) R-0</t>
  </si>
  <si>
    <t>Q7LZ-4556 (Sh 3of 3) R-0</t>
  </si>
  <si>
    <t>Q7GS-4198 (Sheet 1 of 3) R-3</t>
  </si>
  <si>
    <t>Q7GS-4165 (SH-1) R-4</t>
  </si>
  <si>
    <t>Q7GS-4166 R-3</t>
  </si>
  <si>
    <t>PCG- 27,29, 30</t>
  </si>
  <si>
    <t>PCJ- 5-6</t>
  </si>
  <si>
    <t>PCE- 11-12, 6-7</t>
  </si>
  <si>
    <t>PC- 86,87</t>
  </si>
  <si>
    <t>PCE- 6-7</t>
  </si>
  <si>
    <t>PCG- 13A, B</t>
  </si>
  <si>
    <t>PCJ- 12</t>
  </si>
  <si>
    <t>PCK-7-8</t>
  </si>
  <si>
    <t>Unable to lift the raw reinforcement due budget issues in JSW, HMET PO</t>
  </si>
  <si>
    <t>Q7LZ-4228 (Sh 5of 5) R-0</t>
  </si>
  <si>
    <t>PCG- 25, 26</t>
  </si>
  <si>
    <t>PC- 84</t>
  </si>
  <si>
    <t xml:space="preserve">Wall 1 st lift </t>
  </si>
  <si>
    <t>PCE- 10-11</t>
  </si>
  <si>
    <t>PC- 86,87,88, 89</t>
  </si>
  <si>
    <t>PCJ- 11B</t>
  </si>
  <si>
    <t>PCG- 27A, 28A</t>
  </si>
  <si>
    <t>PCI- 19-20</t>
  </si>
  <si>
    <t>PC- 86, 87</t>
  </si>
  <si>
    <t>PCG- 28B, 29, 30</t>
  </si>
  <si>
    <t>PC- 77, 78</t>
  </si>
  <si>
    <t>PCK- 1</t>
  </si>
  <si>
    <t>PCE- 9-10, 12-13</t>
  </si>
  <si>
    <t>PCH- 19, H17</t>
  </si>
  <si>
    <t>PCG-25,26,27</t>
  </si>
  <si>
    <t>PCG-28</t>
  </si>
  <si>
    <t>PCG-29, 30</t>
  </si>
  <si>
    <t>PCH- 18A, 20A</t>
  </si>
  <si>
    <t>PCG- 28, 29</t>
  </si>
  <si>
    <t>PCG- 30A</t>
  </si>
  <si>
    <t>PC- 86A, 87B</t>
  </si>
  <si>
    <t>PC- 78, 80</t>
  </si>
  <si>
    <t>PC- 27A</t>
  </si>
  <si>
    <t>PCE- 16-17</t>
  </si>
  <si>
    <t>Abutment wall 2nd Lift</t>
  </si>
  <si>
    <t>PC- 88A</t>
  </si>
  <si>
    <t>PC- 86B, 87A</t>
  </si>
  <si>
    <t>PCI- 20-21</t>
  </si>
  <si>
    <t>PCK-9-10</t>
  </si>
  <si>
    <t>PCE- 5-6</t>
  </si>
  <si>
    <t>PC- 86B, 87A, 88A</t>
  </si>
  <si>
    <t>PC- 86A</t>
  </si>
  <si>
    <t>PCC- 7-8</t>
  </si>
  <si>
    <t>PC-88B</t>
  </si>
  <si>
    <t>PCG -14A,14B</t>
  </si>
  <si>
    <t>PC 88-B</t>
  </si>
  <si>
    <t>PC K1</t>
  </si>
  <si>
    <t>PC 87A</t>
  </si>
  <si>
    <t>PC-83A. 83B</t>
  </si>
  <si>
    <t>PCC- 6-7</t>
  </si>
  <si>
    <t>PCC 8-9</t>
  </si>
  <si>
    <t>PCC 6-7, 20-21</t>
  </si>
  <si>
    <t>PCB 84-85</t>
  </si>
  <si>
    <t>PCC 10-11</t>
  </si>
  <si>
    <t>PCJ 5-6</t>
  </si>
  <si>
    <t>PCE 14-15</t>
  </si>
  <si>
    <t>PC 77</t>
  </si>
  <si>
    <t>PCJ-4</t>
  </si>
  <si>
    <t>PCC 6-7</t>
  </si>
  <si>
    <t>PCK-78</t>
  </si>
  <si>
    <t>PC-89B</t>
  </si>
  <si>
    <t>PCK 14-13</t>
  </si>
  <si>
    <t>PCF 9-10</t>
  </si>
  <si>
    <t>PCF 5-6</t>
  </si>
  <si>
    <t>PCF 6-7</t>
  </si>
  <si>
    <t>PCK- 2A</t>
  </si>
  <si>
    <t>PC- 88B</t>
  </si>
  <si>
    <t>PCC- 10-11</t>
  </si>
  <si>
    <t>PCJ-11</t>
  </si>
  <si>
    <t>PCA-77</t>
  </si>
  <si>
    <t>PCG 10-11</t>
  </si>
  <si>
    <t>PCK 6-5</t>
  </si>
  <si>
    <t>PCK 10-9</t>
  </si>
  <si>
    <t>PCF 7-8</t>
  </si>
  <si>
    <t>PCF 8-9</t>
  </si>
  <si>
    <t>PCC 7-8</t>
  </si>
  <si>
    <t>PCB</t>
  </si>
  <si>
    <t>PC- 89A</t>
  </si>
  <si>
    <t xml:space="preserve">PC- </t>
  </si>
  <si>
    <t>PCK- 5-6</t>
  </si>
  <si>
    <t>PCE- 14-15</t>
  </si>
  <si>
    <t>PC- 80, 82</t>
  </si>
  <si>
    <t>PCJ- 9-10</t>
  </si>
  <si>
    <t>PCF- 10- PCK- 19</t>
  </si>
  <si>
    <t>PC-81</t>
  </si>
  <si>
    <t>PCE-11</t>
  </si>
  <si>
    <t>PCG-14</t>
  </si>
  <si>
    <t>PCH 17-19</t>
  </si>
  <si>
    <t>PCC H19-C1</t>
  </si>
  <si>
    <t>PCI 10A-17A</t>
  </si>
  <si>
    <t>PCC 11-12</t>
  </si>
  <si>
    <t>PC -K1</t>
  </si>
  <si>
    <t>PC-K2</t>
  </si>
  <si>
    <t>PCC 1-2</t>
  </si>
  <si>
    <t>PCC 15-20</t>
  </si>
  <si>
    <t>PCB-85</t>
  </si>
  <si>
    <t>PC H19-C1</t>
  </si>
  <si>
    <t>PCC 9-10</t>
  </si>
  <si>
    <t>PCH 1-2</t>
  </si>
  <si>
    <t>PCC 13-14</t>
  </si>
  <si>
    <t>PCJ 7-10</t>
  </si>
  <si>
    <t>PCJ 11B-12</t>
  </si>
  <si>
    <t>PCE 11-12</t>
  </si>
  <si>
    <t>PCJ 3-4</t>
  </si>
  <si>
    <r>
      <rPr>
        <b/>
        <sz val="11"/>
        <color theme="1"/>
        <rFont val="Calibri"/>
        <family val="2"/>
        <scheme val="minor"/>
      </rPr>
      <t>Footings under hindrance: 4 nos. total</t>
    </r>
    <r>
      <rPr>
        <sz val="11"/>
        <color theme="1"/>
        <rFont val="Calibri"/>
        <family val="2"/>
        <scheme val="minor"/>
      </rPr>
      <t xml:space="preserve">
E: 3 Cable Gallery
G: 1 Cable gallery
</t>
    </r>
  </si>
  <si>
    <t xml:space="preserve">Abutment </t>
  </si>
  <si>
    <t>QlZ-4227 (Sh 1 of 4) R-2</t>
  </si>
  <si>
    <t>QlZ-4227 (Sh 2 of 4) R-1</t>
  </si>
  <si>
    <t>Q7lZ-4543 R-0 (Sh 1of 2)</t>
  </si>
  <si>
    <t>Q7lZ-4544 R-0 (Sh 1of 2)</t>
  </si>
  <si>
    <t xml:space="preserve">Q7lZ-4563 (Sh 2 of 2) - R-0 </t>
  </si>
  <si>
    <t>Weigh Bridge</t>
  </si>
  <si>
    <t>PCC 14-15</t>
  </si>
  <si>
    <t>PCJ9-10</t>
  </si>
  <si>
    <t>PCJ 8-9</t>
  </si>
  <si>
    <t>PCC 2-3</t>
  </si>
  <si>
    <t>PCC 12-13</t>
  </si>
  <si>
    <t>PCJ 7-8</t>
  </si>
  <si>
    <t>PCB-89</t>
  </si>
  <si>
    <t>ABUTMENT</t>
  </si>
  <si>
    <t>PCB- 84,85,86</t>
  </si>
  <si>
    <t>PCG 15</t>
  </si>
  <si>
    <t>PCC 12-13, 13-14</t>
  </si>
  <si>
    <t>PCK 5-4</t>
  </si>
  <si>
    <t>PCJ 9-10, 10-11B</t>
  </si>
  <si>
    <t>PCK-15</t>
  </si>
  <si>
    <t>PCK-3</t>
  </si>
  <si>
    <t>TRESTLE FOUNDATION</t>
  </si>
  <si>
    <t>PCB 84A-84B</t>
  </si>
  <si>
    <t>PCC 20-21</t>
  </si>
  <si>
    <t>PCJ 4-5, PCJ 7-8</t>
  </si>
  <si>
    <t>Up to Oct-23</t>
  </si>
  <si>
    <t xml:space="preserve">Current Plan FTM Nov'23
(Cum) </t>
  </si>
  <si>
    <t xml:space="preserve">Current Plan FTM Nov'23
(Nos) </t>
  </si>
  <si>
    <t>PCK 4A,4B</t>
  </si>
  <si>
    <t>PCK 3B</t>
  </si>
  <si>
    <t>PCK 10B, 10E</t>
  </si>
  <si>
    <t>PCK 1E</t>
  </si>
  <si>
    <t>PCB 84A,84B</t>
  </si>
  <si>
    <t>PCB 89A</t>
  </si>
  <si>
    <t>PCB -89A</t>
  </si>
  <si>
    <t>PCJ 10-11</t>
  </si>
  <si>
    <t>PCJ 6-7, 7-8, 10-11B</t>
  </si>
  <si>
    <t xml:space="preserve">PCJ 10-11B, 11-12 </t>
  </si>
  <si>
    <t>PCJ 6-7</t>
  </si>
  <si>
    <t>PCC 3-4</t>
  </si>
  <si>
    <t>PCC 4-5</t>
  </si>
  <si>
    <t>PCK-5-6</t>
  </si>
  <si>
    <t>PCE 16-17</t>
  </si>
  <si>
    <t>PCK 3D,8D,9E</t>
  </si>
  <si>
    <t>PCJ -5</t>
  </si>
  <si>
    <t>PCJ 13-14</t>
  </si>
  <si>
    <t>PCG 1-2</t>
  </si>
  <si>
    <t>PCK 5-6</t>
  </si>
  <si>
    <t>PCJ 4-5</t>
  </si>
  <si>
    <t>PCE 8-9, 15-16</t>
  </si>
  <si>
    <t>PCC 3-4, 4-5</t>
  </si>
  <si>
    <t>PCB 88B</t>
  </si>
  <si>
    <t>TRESTLE COLUMN</t>
  </si>
  <si>
    <t>PCK-K9B,K9E,K4C,K3D</t>
  </si>
  <si>
    <t>PCK-5-4</t>
  </si>
  <si>
    <t>PCJ -9-10</t>
  </si>
  <si>
    <t>PCE-10 -11</t>
  </si>
  <si>
    <t>PCK-7B</t>
  </si>
  <si>
    <t>PCK-4C</t>
  </si>
  <si>
    <t>PCK-7C</t>
  </si>
  <si>
    <t>PCB-87A</t>
  </si>
  <si>
    <t>PCG-23A-6</t>
  </si>
  <si>
    <t>PCH -8-9</t>
  </si>
  <si>
    <t>PCC-5-6,6-7</t>
  </si>
  <si>
    <t>PCE-16-17</t>
  </si>
  <si>
    <t>PCK7-8</t>
  </si>
  <si>
    <t>PCK-1B,2F,7B,7E</t>
  </si>
  <si>
    <t>PCG-23B</t>
  </si>
  <si>
    <t>PCH-8-9</t>
  </si>
  <si>
    <t>PCH-19-20</t>
  </si>
  <si>
    <t>PCK-6-7</t>
  </si>
  <si>
    <t>PCE13-14</t>
  </si>
  <si>
    <t>PCK-4-5,6-7.7-8</t>
  </si>
  <si>
    <t>PCK -1C,1D,2F,7A,7D</t>
  </si>
  <si>
    <t>PCG23A-24B0</t>
  </si>
  <si>
    <t>PCG 22A</t>
  </si>
  <si>
    <t>PCF8-9</t>
  </si>
  <si>
    <t>PCF9-10</t>
  </si>
  <si>
    <t>PCB-83</t>
  </si>
  <si>
    <t>PCB-88-89</t>
  </si>
  <si>
    <t>PCK-2H,1C,1E,7A,9A</t>
  </si>
  <si>
    <t>PCC-8-9</t>
  </si>
  <si>
    <t>PCK3-4,4-5,5-6</t>
  </si>
  <si>
    <t>PCK-F10-19</t>
  </si>
  <si>
    <t>PCK-F18-19</t>
  </si>
  <si>
    <t>PCK-4-5</t>
  </si>
  <si>
    <t>PCK-1G,2A,2E,2G,2H,1F</t>
  </si>
  <si>
    <t>PCG- 22A, 23A,B, 24B</t>
  </si>
  <si>
    <t>PCK- 2A, 2B, 2D, 2E, 2G, 1G, 1H, 9A</t>
  </si>
  <si>
    <t>PCK- 3-4</t>
  </si>
  <si>
    <t>PCG- 22B</t>
  </si>
  <si>
    <t>PCK- 2-3</t>
  </si>
  <si>
    <t>PCK- 9F, 2B,C,D, 1B,F,H</t>
  </si>
  <si>
    <t>PCG-24A,25B</t>
  </si>
  <si>
    <t>PC- 92A,92B,93A,93B,94A,94B</t>
  </si>
  <si>
    <t>PCK- 1A,B,F, 2C, 3G,F, 9C</t>
  </si>
  <si>
    <t>PCG- 24,25, 26</t>
  </si>
  <si>
    <t>PCE- 13-14</t>
  </si>
  <si>
    <t>PCJ- 7-8</t>
  </si>
  <si>
    <t>PCK- 1A,3F,G,H, 4F,E, 9C,F</t>
  </si>
  <si>
    <t>PC- 85</t>
  </si>
  <si>
    <t>PCC_ 8-9</t>
  </si>
  <si>
    <t>PCK- 1-2</t>
  </si>
  <si>
    <t>PCK- 3H, 4E,F, 6C</t>
  </si>
  <si>
    <t>PCG- 26</t>
  </si>
  <si>
    <t>Abutment Raft And Wall</t>
  </si>
  <si>
    <t>PC-85</t>
  </si>
  <si>
    <t>PCG-24</t>
  </si>
  <si>
    <t>PCK- 4G, 5A,B,C, 8B</t>
  </si>
  <si>
    <t>PCI-7-8</t>
  </si>
  <si>
    <t>PCC- 6-7, 14-15</t>
  </si>
  <si>
    <t>Abutment wall 3rd Lift</t>
  </si>
  <si>
    <t>PCK- 6A,B,D, 4G,H, 8A</t>
  </si>
  <si>
    <t>PCG- 24</t>
  </si>
  <si>
    <t>PC- 88</t>
  </si>
  <si>
    <t>PC-87</t>
  </si>
  <si>
    <t>PCK- 4A, 6A,B, 7F, 8B,C</t>
  </si>
  <si>
    <t>PCC- 10-11, PCC-20-PCI-21</t>
  </si>
  <si>
    <t>For the Month of December 2023</t>
  </si>
  <si>
    <t xml:space="preserve">Track Linking </t>
  </si>
  <si>
    <t>Precast Erection</t>
  </si>
  <si>
    <t>To be updated on daily basis</t>
  </si>
  <si>
    <t>Up to Nov-23</t>
  </si>
  <si>
    <t>Balance for Dec-23</t>
  </si>
  <si>
    <t>Target qty in Dec-23</t>
  </si>
  <si>
    <t>Achieved qty in Dec-23</t>
  </si>
  <si>
    <t>PCG- 30B</t>
  </si>
  <si>
    <t>PCC- 10-11, 11-12</t>
  </si>
  <si>
    <t>PCK- 15-16, 16-17</t>
  </si>
  <si>
    <t>PCH- 18,20</t>
  </si>
  <si>
    <t>PCG- 30</t>
  </si>
  <si>
    <t>PCK- 8A,C, 7F</t>
  </si>
  <si>
    <t>PCE- 15-16</t>
  </si>
  <si>
    <t>PCG- 23B, 30B</t>
  </si>
  <si>
    <t>Abutment main wall 3rd lift</t>
  </si>
  <si>
    <t>E-17-18</t>
  </si>
  <si>
    <t>PCk- 13-14</t>
  </si>
  <si>
    <t>BBS Given to BRM-1 is pending from more than 25 days, work is been delayed</t>
  </si>
  <si>
    <t>PCE- 8-9</t>
  </si>
  <si>
    <t>PCI- 10-17</t>
  </si>
  <si>
    <t>PCK- 1H</t>
  </si>
  <si>
    <t>PCG-22</t>
  </si>
  <si>
    <t>Abutment Wall final lift</t>
  </si>
  <si>
    <t>PC- 86</t>
  </si>
  <si>
    <t>PCE- 11-12</t>
  </si>
  <si>
    <t xml:space="preserve">Day Actuals </t>
  </si>
  <si>
    <t>Concrete</t>
  </si>
  <si>
    <t xml:space="preserve">Daily Actual </t>
  </si>
  <si>
    <t>PCG- 22, 24,25,26</t>
  </si>
  <si>
    <t>PCH- 5-6</t>
  </si>
  <si>
    <t>Q7LZ-4570 R-0</t>
  </si>
  <si>
    <t>Q7lZ-4522 R-0</t>
  </si>
  <si>
    <t>Revised Slab Reinforcement</t>
  </si>
  <si>
    <t>Q7lZ-4563 (Sh 1 of 2) - R-1</t>
  </si>
  <si>
    <t xml:space="preserve">Q7lZ-4564 (Sh 1 of 4) - R-0 </t>
  </si>
  <si>
    <t xml:space="preserve">Q7lZ-4564 (Sh 2 of 4) - R-0 </t>
  </si>
  <si>
    <t xml:space="preserve">Q7lZ-4564 (Sh 3 of 4) - R-0 </t>
  </si>
  <si>
    <t xml:space="preserve">Q7lZ-4564 (Sh 4 of 4) - R-0 </t>
  </si>
  <si>
    <t xml:space="preserve">Q7lZ-4545 (Sh 1 of 4) - R-0 </t>
  </si>
  <si>
    <t xml:space="preserve">Q7lZ-4545 (Sh 2 of 4) - R-0 </t>
  </si>
  <si>
    <t xml:space="preserve">Q7lZ-4545 (Sh 3 of 4) - R-0 </t>
  </si>
  <si>
    <t xml:space="preserve">Q7lZ-4545 (Sh 4 of 4) - R-0 </t>
  </si>
  <si>
    <t xml:space="preserve">Q7lZ-4546 - R-0 </t>
  </si>
  <si>
    <t>Q7lZ-Foundation R-0</t>
  </si>
  <si>
    <t>Excavation Drawing (Superceeded)</t>
  </si>
  <si>
    <t>Q7GS-4196 R-4</t>
  </si>
  <si>
    <t>Q7GS-4197 R-1</t>
  </si>
  <si>
    <t>Q7GS-4198 (Sheet 2 of 3) R-2</t>
  </si>
  <si>
    <t>Q7GS-4198 (Sheet 3 of 3) R-2</t>
  </si>
  <si>
    <t>Q7GS-4199 R-1</t>
  </si>
  <si>
    <t>Q7LZ- 4510 R-0</t>
  </si>
  <si>
    <t>Q7LZ- 4511 R-0</t>
  </si>
  <si>
    <t>Q7LZ- 4512 R-0</t>
  </si>
  <si>
    <t>Q7LZ- 4513 R-0</t>
  </si>
  <si>
    <t>Q7LZ- 4514 R-0</t>
  </si>
  <si>
    <t>Q7LZ- 4515 R-0</t>
  </si>
  <si>
    <t>Q7LZ- 4516 R-0</t>
  </si>
  <si>
    <t>Q7LZ- 4517 R-0</t>
  </si>
  <si>
    <t>PCH-4-5</t>
  </si>
  <si>
    <t>PC- 88-90</t>
  </si>
  <si>
    <t>PCK- 8D, 5B, 1G</t>
  </si>
  <si>
    <t>PCE- 10A, B</t>
  </si>
  <si>
    <t>PCG-23</t>
  </si>
  <si>
    <t>PCK-1,5</t>
  </si>
  <si>
    <t>PCE- 9A, B</t>
  </si>
  <si>
    <t>Due to poor quality of concrete</t>
  </si>
  <si>
    <t>Due to poor quality of concrete and break down of batching plant</t>
  </si>
  <si>
    <t>PCE- 8A</t>
  </si>
  <si>
    <t>Wing Wall and Main Wall</t>
  </si>
  <si>
    <t>PCE- 12-13</t>
  </si>
  <si>
    <t>PCE-9A,B</t>
  </si>
  <si>
    <t>PCI- 21- PCC-20</t>
  </si>
  <si>
    <t>PCE- 8B, 7A</t>
  </si>
  <si>
    <t>PC- 90A, B</t>
  </si>
  <si>
    <t>PCD- 8-11 Screed)</t>
  </si>
  <si>
    <t>Abutment- PC-43</t>
  </si>
  <si>
    <t>PCE- 15</t>
  </si>
  <si>
    <t>TRACK LINKING</t>
  </si>
  <si>
    <t xml:space="preserve">Monthly actual </t>
  </si>
  <si>
    <t xml:space="preserve">Completed till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</si>
</sst>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6">
    <numFmt numFmtId="42" formatCode="_(&quot;$&quot;* #,##0_);_(&quot;$&quot;* \(#,##0\);_(&quot;$&quot;* &quot;-&quot;_);_(@_)"/>
    <numFmt numFmtId="41" formatCode="_(* #,##0_);_(* \(#,##0\);_(* &quot;-&quot;_);_(@_)"/>
    <numFmt numFmtId="43" formatCode="_(* #,##0.00_);_(* \(#,##0.00\);_(* &quot;-&quot;??_);_(@_)"/>
    <numFmt numFmtId="164" formatCode="_ * #,##0.00_ ;_ * \-#,##0.00_ ;_ * &quot;-&quot;??_ ;_ @_ "/>
    <numFmt numFmtId="165" formatCode="_(* #,##0_);_(* \(#,##0\);_(* &quot;-&quot;??_);_(@_)"/>
    <numFmt numFmtId="166" formatCode="[$-409]mmm\-yy;@"/>
    <numFmt numFmtId="167" formatCode="[$-409]dd\-mmm\-yy;@"/>
    <numFmt numFmtId="168" formatCode="[$-409]d\-mmm\-yy;@"/>
    <numFmt numFmtId="169" formatCode="0.0\ &quot;`C&quot;"/>
    <numFmt numFmtId="170" formatCode="0\)"/>
    <numFmt numFmtId="171" formatCode="0.0%"/>
    <numFmt numFmtId="172" formatCode="&quot;£&quot;#,###_);[Red]\(&quot;£&quot;#,###\);&quot;£&quot;0"/>
    <numFmt numFmtId="173" formatCode="&quot;£&quot;#,###_);[Red]\(&quot;£&quot;#,###\);"/>
    <numFmt numFmtId="174" formatCode="&quot;£&quot;#,##0.00_);[Red]\(&quot;£&quot;#,##0.00\);&quot;£&quot;0.00"/>
    <numFmt numFmtId="175" formatCode="&quot;£&quot;#,##0.00_);[Red]\(&quot;£&quot;#,##0.00\);"/>
    <numFmt numFmtId="176" formatCode="#,###_);[Red]\(#,###\);0"/>
    <numFmt numFmtId="177" formatCode="#,###_);[Red]\(#,###\);"/>
    <numFmt numFmtId="178" formatCode="##,##0.00_);[Red]\(##,##0.00\);0.00"/>
    <numFmt numFmtId="179" formatCode="#,##0.00_);[Red]\(#,##0.00\);"/>
    <numFmt numFmtId="180" formatCode="_(* #,##0.000_);_(* \(#,##0.000\);_(* \-???_);_(@_)"/>
    <numFmt numFmtId="181" formatCode="_(* #,##0.00_);_(* \(#,##0.00\);_(* \-??_);_(@_)"/>
    <numFmt numFmtId="182" formatCode="_-* #,##0.00\ _€_-;\-* #,##0.00\ _€_-;_-* &quot;-&quot;??\ _€_-;_-@_-"/>
    <numFmt numFmtId="183" formatCode="0,&quot; K&quot;_);[Red]\(0,&quot; K&quot;\)"/>
    <numFmt numFmtId="184" formatCode="0.00,&quot; K&quot;_);[Red]\(0.00,&quot; K&quot;\)"/>
    <numFmt numFmtId="185" formatCode="0,,&quot; M&quot;_);[Red]\(0,,&quot; M&quot;\)"/>
    <numFmt numFmtId="186" formatCode="0.00,,&quot; M&quot;_);[Red]\(0.00,,&quot; M&quot;\)"/>
    <numFmt numFmtId="187" formatCode="0.00_)"/>
    <numFmt numFmtId="188" formatCode="##_);[Red]\(##\);0"/>
    <numFmt numFmtId="189" formatCode="##_);[Red]\(##\);"/>
    <numFmt numFmtId="190" formatCode="##0.00_);[Red]\(##0.00\);0.00"/>
    <numFmt numFmtId="191" formatCode="###0.00_);[Red]\(###0.00\);"/>
    <numFmt numFmtId="192" formatCode="_-* #,##0_-;\-* #,##0_-;_-* &quot;-&quot;_-;_-@_-"/>
    <numFmt numFmtId="193" formatCode="_-* #,##0.00_-;\-* #,##0.00_-;_-* &quot;-&quot;??_-;_-@_-"/>
    <numFmt numFmtId="194" formatCode="_-&quot;$&quot;* #,##0_-;\-&quot;$&quot;* #,##0_-;_-&quot;$&quot;* &quot;-&quot;_-;_-@_-"/>
    <numFmt numFmtId="195" formatCode="_-&quot;$&quot;* #,##0.00_-;\-&quot;$&quot;* #,##0.00_-;_-&quot;$&quot;* &quot;-&quot;??_-;_-@_-"/>
    <numFmt numFmtId="196" formatCode="_-* #,##0.00\ &quot;€&quot;_-;\-* #,##0.00\ &quot;€&quot;_-;_-* &quot;-&quot;??\ &quot;€&quot;_-;_-@_-"/>
    <numFmt numFmtId="197" formatCode="0.000"/>
    <numFmt numFmtId="198" formatCode="[$-409]d/mmm/yyyy;@"/>
    <numFmt numFmtId="199" formatCode="[$-409]dd/mmm/yy;@"/>
    <numFmt numFmtId="200" formatCode="[$-F800]dddd\,\ mmmm\ dd\,\ yyyy"/>
    <numFmt numFmtId="201" formatCode="#,##0.0"/>
    <numFmt numFmtId="202" formatCode="0.0"/>
    <numFmt numFmtId="203" formatCode="0.000%"/>
    <numFmt numFmtId="204" formatCode="_(* #,##0.0_);_(* \(#,##0.0\);_(* &quot;-&quot;??_);_(@_)"/>
    <numFmt numFmtId="205" formatCode="[$-409]d\-mmm;@"/>
    <numFmt numFmtId="206" formatCode="_ * #,##0_ ;_ * \-#,##0_ ;_ * &quot;-&quot;??_ ;_ @_ "/>
  </numFmts>
  <fonts count="138">
    <font>
      <sz val="11"/>
      <color theme="1"/>
      <name val="Calibri"/>
      <family val="2"/>
      <scheme val="minor"/>
    </font>
    <font>
      <sz val="11"/>
      <color theme="1"/>
      <name val="Calibri"/>
      <family val="2"/>
      <scheme val="minor"/>
    </font>
    <font>
      <sz val="10"/>
      <name val="Arial"/>
      <family val="2"/>
    </font>
    <font>
      <sz val="11"/>
      <color theme="1"/>
      <name val="Arial"/>
      <family val="2"/>
    </font>
    <font>
      <b/>
      <sz val="11"/>
      <color theme="1"/>
      <name val="Arial"/>
      <family val="2"/>
    </font>
    <font>
      <sz val="18"/>
      <name val="Arial"/>
      <family val="2"/>
    </font>
    <font>
      <b/>
      <sz val="12"/>
      <color rgb="FFFFFFFF"/>
      <name val="Arial"/>
      <family val="2"/>
    </font>
    <font>
      <b/>
      <sz val="11"/>
      <color rgb="FFFFFFFF"/>
      <name val="Arial"/>
      <family val="2"/>
    </font>
    <font>
      <sz val="12"/>
      <color rgb="FF000000"/>
      <name val="Arial"/>
      <family val="2"/>
    </font>
    <font>
      <b/>
      <sz val="12"/>
      <color rgb="FF000000"/>
      <name val="Arial"/>
      <family val="2"/>
    </font>
    <font>
      <b/>
      <sz val="14"/>
      <color rgb="FFFFFFFF"/>
      <name val="Arial"/>
      <family val="2"/>
    </font>
    <font>
      <b/>
      <vertAlign val="superscript"/>
      <sz val="14"/>
      <color rgb="FFFFFFFF"/>
      <name val="Arial"/>
      <family val="2"/>
    </font>
    <font>
      <sz val="13"/>
      <color rgb="FF000000"/>
      <name val="Arial"/>
      <family val="2"/>
    </font>
    <font>
      <sz val="13"/>
      <color rgb="FFFF0000"/>
      <name val="Arial"/>
      <family val="2"/>
    </font>
    <font>
      <sz val="13"/>
      <name val="+mj-lt"/>
    </font>
    <font>
      <b/>
      <sz val="14"/>
      <color rgb="FF000000"/>
      <name val="Arial"/>
      <family val="2"/>
    </font>
    <font>
      <b/>
      <sz val="14"/>
      <color rgb="FFFF0000"/>
      <name val="Arial"/>
      <family val="2"/>
    </font>
    <font>
      <sz val="14"/>
      <color rgb="FF000000"/>
      <name val="Arial"/>
      <family val="2"/>
    </font>
    <font>
      <sz val="14"/>
      <name val="+mj-lt"/>
    </font>
    <font>
      <vertAlign val="superscript"/>
      <sz val="14"/>
      <color rgb="FF000000"/>
      <name val="Arial"/>
      <family val="2"/>
    </font>
    <font>
      <sz val="11"/>
      <color rgb="FF000000"/>
      <name val="Arial"/>
      <family val="2"/>
    </font>
    <font>
      <b/>
      <sz val="11"/>
      <color rgb="FF000000"/>
      <name val="Arial"/>
      <family val="2"/>
    </font>
    <font>
      <b/>
      <sz val="14"/>
      <color rgb="FFFFFFFF"/>
      <name val="Arial"/>
      <family val="2"/>
    </font>
    <font>
      <sz val="14"/>
      <color rgb="FF000000"/>
      <name val="Arial"/>
      <family val="2"/>
    </font>
    <font>
      <sz val="14"/>
      <name val="Arial"/>
      <family val="2"/>
    </font>
    <font>
      <b/>
      <sz val="14"/>
      <color rgb="FF000000"/>
      <name val="Arial"/>
      <family val="2"/>
    </font>
    <font>
      <sz val="14"/>
      <color theme="1"/>
      <name val="Calibri"/>
      <family val="2"/>
      <scheme val="minor"/>
    </font>
    <font>
      <sz val="14"/>
      <color rgb="FFFF0000"/>
      <name val="Arial"/>
      <family val="2"/>
    </font>
    <font>
      <b/>
      <sz val="16"/>
      <color theme="1"/>
      <name val="Arial"/>
      <family val="2"/>
    </font>
    <font>
      <b/>
      <sz val="18"/>
      <color theme="1"/>
      <name val="Arial"/>
      <family val="2"/>
    </font>
    <font>
      <sz val="14"/>
      <color theme="1"/>
      <name val="Arial"/>
      <family val="2"/>
    </font>
    <font>
      <b/>
      <sz val="14"/>
      <color theme="1"/>
      <name val="Arial"/>
      <family val="2"/>
    </font>
    <font>
      <b/>
      <sz val="14"/>
      <color theme="4"/>
      <name val="Arial"/>
      <family val="2"/>
    </font>
    <font>
      <b/>
      <sz val="12"/>
      <color theme="4"/>
      <name val="Arial"/>
      <family val="2"/>
    </font>
    <font>
      <sz val="14"/>
      <color theme="4"/>
      <name val="Arial"/>
      <family val="2"/>
    </font>
    <font>
      <sz val="11"/>
      <name val="Arial"/>
      <family val="2"/>
    </font>
    <font>
      <b/>
      <sz val="16"/>
      <name val="Arial"/>
      <family val="2"/>
    </font>
    <font>
      <b/>
      <sz val="12"/>
      <color theme="4" tint="-0.499984740745262"/>
      <name val="Arial"/>
      <family val="2"/>
    </font>
    <font>
      <sz val="11"/>
      <color rgb="FFFF0000"/>
      <name val="Arial"/>
      <family val="2"/>
    </font>
    <font>
      <sz val="18"/>
      <name val="Arial"/>
      <family val="2"/>
    </font>
    <font>
      <b/>
      <sz val="14"/>
      <name val="Arial"/>
      <family val="2"/>
    </font>
    <font>
      <b/>
      <sz val="18"/>
      <name val="Arial"/>
      <family val="2"/>
    </font>
    <font>
      <sz val="16"/>
      <name val="Arial"/>
      <family val="2"/>
    </font>
    <font>
      <sz val="12"/>
      <name val="Arial"/>
      <family val="2"/>
    </font>
    <font>
      <b/>
      <sz val="12"/>
      <color rgb="FFFF0000"/>
      <name val="Arial"/>
      <family val="2"/>
    </font>
    <font>
      <b/>
      <sz val="11"/>
      <color rgb="FFFFFFFF"/>
      <name val="Arial"/>
      <family val="2"/>
    </font>
    <font>
      <sz val="11"/>
      <color rgb="FF000000"/>
      <name val="Arial"/>
      <family val="2"/>
    </font>
    <font>
      <b/>
      <sz val="11"/>
      <color rgb="FF000000"/>
      <name val="Arial"/>
      <family val="2"/>
    </font>
    <font>
      <b/>
      <sz val="11"/>
      <name val="Arial"/>
      <family val="2"/>
    </font>
    <font>
      <b/>
      <sz val="10"/>
      <name val="Arial"/>
      <family val="2"/>
    </font>
    <font>
      <b/>
      <sz val="11"/>
      <color theme="1"/>
      <name val="Calibri"/>
      <family val="2"/>
      <scheme val="minor"/>
    </font>
    <font>
      <sz val="10"/>
      <name val="Arial"/>
      <family val="2"/>
    </font>
    <font>
      <sz val="10"/>
      <name val="Helv"/>
      <charset val="204"/>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0"/>
      <name val="MS Sans Serif"/>
      <family val="2"/>
    </font>
    <font>
      <sz val="11"/>
      <color indexed="17"/>
      <name val="Calibri"/>
      <family val="2"/>
    </font>
    <font>
      <sz val="8"/>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0"/>
      <name val="Times New Roman"/>
      <family val="1"/>
    </font>
    <font>
      <sz val="11"/>
      <color indexed="52"/>
      <name val="Calibri"/>
      <family val="2"/>
    </font>
    <font>
      <sz val="11"/>
      <color indexed="60"/>
      <name val="Calibri"/>
      <family val="2"/>
    </font>
    <font>
      <b/>
      <i/>
      <sz val="16"/>
      <name val="Helv"/>
    </font>
    <font>
      <sz val="10"/>
      <color rgb="FF000000"/>
      <name val="Arial"/>
      <family val="2"/>
    </font>
    <font>
      <sz val="11"/>
      <color indexed="8"/>
      <name val="Calibri"/>
      <family val="2"/>
      <charset val="1"/>
    </font>
    <font>
      <b/>
      <sz val="11"/>
      <color indexed="63"/>
      <name val="Calibri"/>
      <family val="2"/>
    </font>
    <font>
      <sz val="10"/>
      <name val="Helv"/>
      <family val="2"/>
      <charset val="204"/>
    </font>
    <font>
      <sz val="8"/>
      <name val="Univers (WN)"/>
    </font>
    <font>
      <b/>
      <sz val="18"/>
      <color indexed="56"/>
      <name val="Cambria"/>
      <family val="2"/>
    </font>
    <font>
      <b/>
      <sz val="11"/>
      <color indexed="8"/>
      <name val="Calibri"/>
      <family val="2"/>
    </font>
    <font>
      <sz val="11"/>
      <color indexed="10"/>
      <name val="Calibri"/>
      <family val="2"/>
    </font>
    <font>
      <b/>
      <sz val="10"/>
      <color theme="1"/>
      <name val="Calibri"/>
      <family val="2"/>
      <scheme val="minor"/>
    </font>
    <font>
      <sz val="10"/>
      <color theme="1"/>
      <name val="Calibri"/>
      <family val="2"/>
      <scheme val="minor"/>
    </font>
    <font>
      <sz val="10"/>
      <name val="Calibri"/>
      <family val="2"/>
      <scheme val="minor"/>
    </font>
    <font>
      <b/>
      <sz val="11"/>
      <color rgb="FFFF0000"/>
      <name val="Calibri"/>
      <family val="2"/>
      <scheme val="minor"/>
    </font>
    <font>
      <b/>
      <sz val="11"/>
      <name val="Calibri"/>
      <family val="2"/>
      <scheme val="minor"/>
    </font>
    <font>
      <sz val="14"/>
      <name val="Calibri"/>
      <family val="2"/>
      <scheme val="minor"/>
    </font>
    <font>
      <b/>
      <sz val="20"/>
      <name val="Arial"/>
      <family val="2"/>
    </font>
    <font>
      <sz val="11"/>
      <name val="Times New Roman"/>
      <family val="1"/>
    </font>
    <font>
      <b/>
      <sz val="14"/>
      <color theme="1"/>
      <name val="Calibri"/>
      <family val="2"/>
      <scheme val="minor"/>
    </font>
    <font>
      <sz val="16"/>
      <color theme="1"/>
      <name val="Calibri"/>
      <family val="2"/>
      <scheme val="minor"/>
    </font>
    <font>
      <b/>
      <sz val="22"/>
      <name val="Arial"/>
      <family val="2"/>
    </font>
    <font>
      <b/>
      <sz val="12"/>
      <color theme="1"/>
      <name val="Calibri"/>
      <family val="2"/>
      <scheme val="minor"/>
    </font>
    <font>
      <b/>
      <sz val="16"/>
      <color theme="1"/>
      <name val="Calibri"/>
      <family val="2"/>
      <scheme val="minor"/>
    </font>
    <font>
      <sz val="11"/>
      <name val="Calibri"/>
      <family val="2"/>
      <scheme val="minor"/>
    </font>
    <font>
      <b/>
      <sz val="11"/>
      <color theme="5"/>
      <name val="Arial"/>
      <family val="2"/>
    </font>
    <font>
      <b/>
      <sz val="11"/>
      <color theme="0"/>
      <name val="Calibri"/>
      <family val="2"/>
      <scheme val="minor"/>
    </font>
    <font>
      <sz val="11"/>
      <color rgb="FFFF0000"/>
      <name val="Calibri"/>
      <family val="2"/>
      <scheme val="minor"/>
    </font>
    <font>
      <sz val="11"/>
      <color theme="0"/>
      <name val="Calibri"/>
      <family val="2"/>
      <scheme val="minor"/>
    </font>
    <font>
      <b/>
      <sz val="12"/>
      <color theme="0"/>
      <name val="Calibri"/>
      <family val="2"/>
      <scheme val="minor"/>
    </font>
    <font>
      <b/>
      <sz val="14"/>
      <color theme="0"/>
      <name val="Calibri"/>
      <family val="2"/>
      <scheme val="minor"/>
    </font>
    <font>
      <b/>
      <i/>
      <sz val="11"/>
      <color theme="1"/>
      <name val="Calibri"/>
      <family val="2"/>
      <scheme val="minor"/>
    </font>
    <font>
      <b/>
      <sz val="14"/>
      <color theme="0"/>
      <name val="Arial"/>
      <family val="2"/>
    </font>
    <font>
      <b/>
      <sz val="11"/>
      <color theme="0"/>
      <name val="Arial"/>
      <family val="2"/>
    </font>
    <font>
      <b/>
      <sz val="10"/>
      <color theme="0"/>
      <name val="Calibri"/>
      <family val="2"/>
      <scheme val="minor"/>
    </font>
    <font>
      <b/>
      <sz val="18"/>
      <color theme="0"/>
      <name val="Arial"/>
      <family val="2"/>
    </font>
    <font>
      <b/>
      <sz val="16"/>
      <color theme="0"/>
      <name val="Arial"/>
      <family val="2"/>
    </font>
    <font>
      <b/>
      <sz val="16"/>
      <color theme="0"/>
      <name val="Calibri"/>
      <family val="2"/>
      <scheme val="minor"/>
    </font>
    <font>
      <sz val="11"/>
      <color rgb="FF000000"/>
      <name val="Calibri"/>
      <family val="2"/>
      <scheme val="minor"/>
    </font>
    <font>
      <b/>
      <sz val="11"/>
      <color rgb="FF000000"/>
      <name val="Calibri"/>
      <family val="2"/>
      <scheme val="minor"/>
    </font>
    <font>
      <b/>
      <sz val="11"/>
      <color theme="0"/>
      <name val="Calibri"/>
      <family val="2"/>
    </font>
    <font>
      <sz val="11"/>
      <color theme="1"/>
      <name val="Calibri"/>
      <family val="2"/>
    </font>
    <font>
      <b/>
      <sz val="11"/>
      <color theme="1"/>
      <name val="Calibri"/>
      <family val="2"/>
    </font>
    <font>
      <sz val="11"/>
      <color rgb="FF000000"/>
      <name val="Calibri"/>
      <family val="2"/>
    </font>
    <font>
      <b/>
      <sz val="8"/>
      <color theme="1"/>
      <name val="Calibri"/>
      <family val="2"/>
      <scheme val="minor"/>
    </font>
    <font>
      <sz val="12"/>
      <color theme="1"/>
      <name val="Calibri"/>
      <family val="2"/>
      <scheme val="minor"/>
    </font>
    <font>
      <b/>
      <sz val="26"/>
      <color theme="1"/>
      <name val="Calibri"/>
      <family val="2"/>
      <scheme val="minor"/>
    </font>
    <font>
      <sz val="12"/>
      <color rgb="FF000000"/>
      <name val="Calibri"/>
      <family val="2"/>
      <scheme val="minor"/>
    </font>
    <font>
      <b/>
      <sz val="14"/>
      <color theme="5"/>
      <name val="Calibri"/>
      <family val="2"/>
      <scheme val="minor"/>
    </font>
    <font>
      <b/>
      <i/>
      <sz val="14"/>
      <color theme="1"/>
      <name val="Calibri"/>
      <family val="2"/>
      <scheme val="minor"/>
    </font>
    <font>
      <u/>
      <sz val="11"/>
      <color theme="10"/>
      <name val="Calibri"/>
      <family val="2"/>
      <scheme val="minor"/>
    </font>
    <font>
      <sz val="8"/>
      <name val="Calibri"/>
      <family val="2"/>
      <scheme val="minor"/>
    </font>
    <font>
      <b/>
      <sz val="10"/>
      <color rgb="FF000000"/>
      <name val="Calibri"/>
      <family val="2"/>
    </font>
    <font>
      <sz val="10"/>
      <color rgb="FF000000"/>
      <name val="Calibri"/>
      <family val="2"/>
    </font>
    <font>
      <b/>
      <sz val="10"/>
      <color theme="0"/>
      <name val="Calibri"/>
      <family val="2"/>
    </font>
    <font>
      <b/>
      <sz val="11"/>
      <name val="Calibri"/>
      <family val="2"/>
    </font>
    <font>
      <sz val="11"/>
      <name val="Calibri"/>
      <family val="2"/>
    </font>
    <font>
      <sz val="11"/>
      <color theme="0"/>
      <name val="Calibri"/>
      <family val="2"/>
    </font>
    <font>
      <b/>
      <sz val="12"/>
      <color rgb="FF000000"/>
      <name val="Calibri"/>
      <family val="2"/>
      <scheme val="minor"/>
    </font>
    <font>
      <sz val="11"/>
      <color rgb="FFC00000"/>
      <name val="Calibri"/>
      <family val="2"/>
      <scheme val="minor"/>
    </font>
    <font>
      <b/>
      <sz val="18"/>
      <color theme="1"/>
      <name val="Calibri"/>
      <family val="2"/>
      <scheme val="minor"/>
    </font>
    <font>
      <b/>
      <sz val="12"/>
      <color rgb="FFC00000"/>
      <name val="Calibri"/>
      <family val="2"/>
      <scheme val="minor"/>
    </font>
    <font>
      <sz val="8"/>
      <color theme="1"/>
      <name val="Calibri"/>
      <family val="2"/>
      <scheme val="minor"/>
    </font>
    <font>
      <b/>
      <sz val="11"/>
      <color rgb="FFFFFFFF"/>
      <name val="Calibri"/>
      <family val="2"/>
      <scheme val="minor"/>
    </font>
    <font>
      <sz val="16"/>
      <color theme="0"/>
      <name val="Calibri"/>
      <family val="2"/>
      <scheme val="minor"/>
    </font>
    <font>
      <sz val="18"/>
      <color theme="0"/>
      <name val="Calibri"/>
      <family val="2"/>
      <scheme val="minor"/>
    </font>
    <font>
      <b/>
      <sz val="20"/>
      <color theme="1"/>
      <name val="Calibri"/>
      <family val="2"/>
      <scheme val="minor"/>
    </font>
    <font>
      <b/>
      <sz val="22"/>
      <color rgb="FFFF0000"/>
      <name val="Calibri"/>
      <family val="2"/>
      <scheme val="minor"/>
    </font>
    <font>
      <b/>
      <sz val="20"/>
      <color theme="1"/>
      <name val="Arial"/>
      <family val="2"/>
    </font>
    <font>
      <sz val="20"/>
      <name val="Arial"/>
      <family val="2"/>
    </font>
  </fonts>
  <fills count="91">
    <fill>
      <patternFill patternType="none"/>
    </fill>
    <fill>
      <patternFill patternType="gray125"/>
    </fill>
    <fill>
      <patternFill patternType="solid">
        <fgColor rgb="FFFFFF00"/>
        <bgColor indexed="64"/>
      </patternFill>
    </fill>
    <fill>
      <patternFill patternType="solid">
        <fgColor rgb="FF0091DA"/>
        <bgColor indexed="64"/>
      </patternFill>
    </fill>
    <fill>
      <patternFill patternType="solid">
        <fgColor rgb="FFFFFFFF"/>
        <bgColor indexed="64"/>
      </patternFill>
    </fill>
    <fill>
      <patternFill patternType="solid">
        <fgColor theme="0"/>
        <bgColor indexed="64"/>
      </patternFill>
    </fill>
    <fill>
      <patternFill patternType="solid">
        <fgColor theme="9" tint="0.79998168889431442"/>
        <bgColor indexed="64"/>
      </patternFill>
    </fill>
    <fill>
      <patternFill patternType="solid">
        <fgColor indexed="31"/>
        <bgColor indexed="22"/>
      </patternFill>
    </fill>
    <fill>
      <patternFill patternType="solid">
        <fgColor indexed="31"/>
      </patternFill>
    </fill>
    <fill>
      <patternFill patternType="solid">
        <fgColor indexed="45"/>
        <bgColor indexed="29"/>
      </patternFill>
    </fill>
    <fill>
      <patternFill patternType="solid">
        <fgColor indexed="45"/>
      </patternFill>
    </fill>
    <fill>
      <patternFill patternType="solid">
        <fgColor indexed="42"/>
        <bgColor indexed="27"/>
      </patternFill>
    </fill>
    <fill>
      <patternFill patternType="solid">
        <fgColor indexed="42"/>
      </patternFill>
    </fill>
    <fill>
      <patternFill patternType="solid">
        <fgColor indexed="46"/>
        <bgColor indexed="24"/>
      </patternFill>
    </fill>
    <fill>
      <patternFill patternType="solid">
        <fgColor indexed="46"/>
      </patternFill>
    </fill>
    <fill>
      <patternFill patternType="solid">
        <fgColor indexed="27"/>
        <bgColor indexed="41"/>
      </patternFill>
    </fill>
    <fill>
      <patternFill patternType="solid">
        <fgColor indexed="27"/>
      </patternFill>
    </fill>
    <fill>
      <patternFill patternType="solid">
        <fgColor indexed="47"/>
        <bgColor indexed="22"/>
      </patternFill>
    </fill>
    <fill>
      <patternFill patternType="solid">
        <fgColor indexed="47"/>
      </patternFill>
    </fill>
    <fill>
      <patternFill patternType="solid">
        <fgColor indexed="44"/>
        <bgColor indexed="31"/>
      </patternFill>
    </fill>
    <fill>
      <patternFill patternType="solid">
        <fgColor indexed="44"/>
      </patternFill>
    </fill>
    <fill>
      <patternFill patternType="solid">
        <fgColor indexed="29"/>
        <bgColor indexed="45"/>
      </patternFill>
    </fill>
    <fill>
      <patternFill patternType="solid">
        <fgColor indexed="29"/>
      </patternFill>
    </fill>
    <fill>
      <patternFill patternType="solid">
        <fgColor indexed="11"/>
        <bgColor indexed="49"/>
      </patternFill>
    </fill>
    <fill>
      <patternFill patternType="solid">
        <fgColor indexed="11"/>
      </patternFill>
    </fill>
    <fill>
      <patternFill patternType="solid">
        <fgColor indexed="51"/>
        <bgColor indexed="13"/>
      </patternFill>
    </fill>
    <fill>
      <patternFill patternType="solid">
        <fgColor indexed="51"/>
      </patternFill>
    </fill>
    <fill>
      <patternFill patternType="solid">
        <fgColor indexed="30"/>
        <bgColor indexed="21"/>
      </patternFill>
    </fill>
    <fill>
      <patternFill patternType="solid">
        <fgColor indexed="30"/>
      </patternFill>
    </fill>
    <fill>
      <patternFill patternType="solid">
        <fgColor indexed="20"/>
        <bgColor indexed="36"/>
      </patternFill>
    </fill>
    <fill>
      <patternFill patternType="solid">
        <fgColor indexed="36"/>
      </patternFill>
    </fill>
    <fill>
      <patternFill patternType="solid">
        <fgColor indexed="49"/>
        <bgColor indexed="40"/>
      </patternFill>
    </fill>
    <fill>
      <patternFill patternType="solid">
        <fgColor indexed="49"/>
      </patternFill>
    </fill>
    <fill>
      <patternFill patternType="solid">
        <fgColor indexed="52"/>
        <bgColor indexed="51"/>
      </patternFill>
    </fill>
    <fill>
      <patternFill patternType="solid">
        <fgColor indexed="52"/>
      </patternFill>
    </fill>
    <fill>
      <patternFill patternType="solid">
        <fgColor indexed="62"/>
        <bgColor indexed="56"/>
      </patternFill>
    </fill>
    <fill>
      <patternFill patternType="solid">
        <fgColor indexed="62"/>
      </patternFill>
    </fill>
    <fill>
      <patternFill patternType="solid">
        <fgColor indexed="10"/>
        <bgColor indexed="60"/>
      </patternFill>
    </fill>
    <fill>
      <patternFill patternType="solid">
        <fgColor indexed="10"/>
      </patternFill>
    </fill>
    <fill>
      <patternFill patternType="solid">
        <fgColor indexed="57"/>
        <bgColor indexed="21"/>
      </patternFill>
    </fill>
    <fill>
      <patternFill patternType="solid">
        <fgColor indexed="57"/>
      </patternFill>
    </fill>
    <fill>
      <patternFill patternType="solid">
        <fgColor indexed="53"/>
        <bgColor indexed="52"/>
      </patternFill>
    </fill>
    <fill>
      <patternFill patternType="solid">
        <fgColor indexed="53"/>
      </patternFill>
    </fill>
    <fill>
      <patternFill patternType="solid">
        <fgColor indexed="22"/>
        <bgColor indexed="31"/>
      </patternFill>
    </fill>
    <fill>
      <patternFill patternType="solid">
        <fgColor indexed="22"/>
      </patternFill>
    </fill>
    <fill>
      <patternFill patternType="solid">
        <fgColor indexed="55"/>
        <bgColor indexed="2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bgColor indexed="26"/>
      </patternFill>
    </fill>
    <fill>
      <patternFill patternType="solid">
        <fgColor indexed="43"/>
      </patternFill>
    </fill>
    <fill>
      <patternFill patternType="solid">
        <fgColor indexed="26"/>
        <bgColor indexed="9"/>
      </patternFill>
    </fill>
    <fill>
      <patternFill patternType="solid">
        <fgColor indexed="26"/>
      </patternFill>
    </fill>
    <fill>
      <patternFill patternType="solid">
        <fgColor rgb="FF00B050"/>
        <bgColor indexed="64"/>
      </patternFill>
    </fill>
    <fill>
      <patternFill patternType="solid">
        <fgColor theme="7" tint="0.59999389629810485"/>
        <bgColor indexed="64"/>
      </patternFill>
    </fill>
    <fill>
      <patternFill patternType="solid">
        <fgColor indexed="9"/>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1" tint="0.249977111117893"/>
        <bgColor indexed="64"/>
      </patternFill>
    </fill>
    <fill>
      <patternFill patternType="solid">
        <fgColor rgb="FF00B0F0"/>
        <bgColor indexed="64"/>
      </patternFill>
    </fill>
    <fill>
      <patternFill patternType="solid">
        <fgColor rgb="FF7030A0"/>
        <bgColor indexed="64"/>
      </patternFill>
    </fill>
    <fill>
      <patternFill patternType="solid">
        <fgColor rgb="FFFF0000"/>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FFC000"/>
        <bgColor indexed="64"/>
      </patternFill>
    </fill>
    <fill>
      <patternFill patternType="solid">
        <fgColor theme="5" tint="0.79998168889431442"/>
        <bgColor indexed="64"/>
      </patternFill>
    </fill>
    <fill>
      <patternFill patternType="solid">
        <fgColor rgb="FF002060"/>
        <bgColor indexed="64"/>
      </patternFill>
    </fill>
    <fill>
      <patternFill patternType="solid">
        <fgColor theme="0" tint="-0.249977111117893"/>
        <bgColor indexed="64"/>
      </patternFill>
    </fill>
    <fill>
      <patternFill patternType="solid">
        <fgColor theme="1" tint="0.34998626667073579"/>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5"/>
        <bgColor indexed="64"/>
      </patternFill>
    </fill>
    <fill>
      <patternFill patternType="solid">
        <fgColor rgb="FF002060"/>
        <bgColor rgb="FF000000"/>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1" tint="0.499984740745262"/>
        <bgColor indexed="64"/>
      </patternFill>
    </fill>
    <fill>
      <patternFill patternType="solid">
        <fgColor theme="7" tint="0.39997558519241921"/>
        <bgColor indexed="64"/>
      </patternFill>
    </fill>
    <fill>
      <patternFill patternType="solid">
        <fgColor theme="7"/>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6"/>
        <bgColor indexed="64"/>
      </patternFill>
    </fill>
    <fill>
      <patternFill patternType="solid">
        <fgColor theme="6" tint="0.79998168889431442"/>
        <bgColor indexed="64"/>
      </patternFill>
    </fill>
    <fill>
      <patternFill patternType="solid">
        <fgColor rgb="FFD9E1F2"/>
        <bgColor indexed="64"/>
      </patternFill>
    </fill>
    <fill>
      <patternFill patternType="solid">
        <fgColor rgb="FFF0F0F0"/>
        <bgColor indexed="64"/>
      </patternFill>
    </fill>
    <fill>
      <patternFill patternType="solid">
        <fgColor rgb="FF005EB8"/>
        <bgColor indexed="64"/>
      </patternFill>
    </fill>
    <fill>
      <patternFill patternType="solid">
        <fgColor rgb="FFE3BC9F"/>
        <bgColor indexed="64"/>
      </patternFill>
    </fill>
    <fill>
      <patternFill patternType="solid">
        <fgColor rgb="FFC6007E"/>
        <bgColor indexed="64"/>
      </patternFill>
    </fill>
  </fills>
  <borders count="25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top style="dotted">
        <color rgb="FF000000"/>
      </top>
      <bottom style="dotted">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top/>
      <bottom style="dotted">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indexed="64"/>
      </left>
      <right style="thin">
        <color rgb="FF000000"/>
      </right>
      <top style="dotted">
        <color rgb="FF000000"/>
      </top>
      <bottom style="dotted">
        <color rgb="FF000000"/>
      </bottom>
      <diagonal/>
    </border>
    <border>
      <left style="thin">
        <color rgb="FF000000"/>
      </left>
      <right style="medium">
        <color indexed="64"/>
      </right>
      <top style="dotted">
        <color rgb="FF000000"/>
      </top>
      <bottom style="dotted">
        <color rgb="FF000000"/>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style="thin">
        <color rgb="FF000000"/>
      </right>
      <top style="medium">
        <color rgb="FF000000"/>
      </top>
      <bottom style="dotted">
        <color rgb="FF000000"/>
      </bottom>
      <diagonal/>
    </border>
    <border>
      <left style="thin">
        <color rgb="FF000000"/>
      </left>
      <right style="thin">
        <color rgb="FF000000"/>
      </right>
      <top style="medium">
        <color rgb="FF000000"/>
      </top>
      <bottom style="dotted">
        <color rgb="FF000000"/>
      </bottom>
      <diagonal/>
    </border>
    <border>
      <left style="thin">
        <color rgb="FF000000"/>
      </left>
      <right style="medium">
        <color rgb="FF000000"/>
      </right>
      <top style="medium">
        <color rgb="FF000000"/>
      </top>
      <bottom style="dotted">
        <color rgb="FF000000"/>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8"/>
      </right>
      <top/>
      <bottom style="thin">
        <color indexed="8"/>
      </bottom>
      <diagonal/>
    </border>
    <border>
      <left/>
      <right/>
      <top style="thin">
        <color indexed="62"/>
      </top>
      <bottom style="double">
        <color indexed="62"/>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style="thin">
        <color rgb="FF000000"/>
      </left>
      <right style="thin">
        <color rgb="FF000000"/>
      </right>
      <top style="dotted">
        <color rgb="FF000000"/>
      </top>
      <bottom/>
      <diagonal/>
    </border>
    <border>
      <left style="thin">
        <color indexed="64"/>
      </left>
      <right style="thin">
        <color indexed="64"/>
      </right>
      <top style="thin">
        <color auto="1"/>
      </top>
      <bottom/>
      <diagonal/>
    </border>
    <border>
      <left style="medium">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right style="medium">
        <color rgb="FF000000"/>
      </right>
      <top/>
      <bottom style="dotted">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thin">
        <color auto="1"/>
      </bottom>
      <diagonal/>
    </border>
    <border>
      <left style="thin">
        <color indexed="64"/>
      </left>
      <right style="thin">
        <color indexed="64"/>
      </right>
      <top/>
      <bottom style="medium">
        <color indexed="64"/>
      </bottom>
      <diagonal/>
    </border>
    <border>
      <left style="medium">
        <color indexed="64"/>
      </left>
      <right style="thin">
        <color rgb="FF000000"/>
      </right>
      <top style="medium">
        <color indexed="64"/>
      </top>
      <bottom style="dotted">
        <color rgb="FF000000"/>
      </bottom>
      <diagonal/>
    </border>
    <border>
      <left style="thin">
        <color rgb="FF000000"/>
      </left>
      <right style="thin">
        <color rgb="FF000000"/>
      </right>
      <top style="medium">
        <color indexed="64"/>
      </top>
      <bottom style="dotted">
        <color rgb="FF000000"/>
      </bottom>
      <diagonal/>
    </border>
    <border>
      <left style="thin">
        <color rgb="FF000000"/>
      </left>
      <right style="medium">
        <color indexed="64"/>
      </right>
      <top style="medium">
        <color indexed="64"/>
      </top>
      <bottom style="dotted">
        <color rgb="FF000000"/>
      </bottom>
      <diagonal/>
    </border>
    <border>
      <left style="medium">
        <color indexed="64"/>
      </left>
      <right style="thin">
        <color rgb="FF000000"/>
      </right>
      <top style="dotted">
        <color rgb="FF000000"/>
      </top>
      <bottom/>
      <diagonal/>
    </border>
    <border>
      <left style="thin">
        <color rgb="FF000000"/>
      </left>
      <right style="medium">
        <color indexed="64"/>
      </right>
      <top style="dotted">
        <color rgb="FF000000"/>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8"/>
      </right>
      <top/>
      <bottom style="thin">
        <color indexed="8"/>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top/>
      <bottom style="thin">
        <color indexed="64"/>
      </bottom>
      <diagonal/>
    </border>
    <border>
      <left style="medium">
        <color indexed="64"/>
      </left>
      <right style="medium">
        <color indexed="64"/>
      </right>
      <top style="thin">
        <color auto="1"/>
      </top>
      <bottom style="medium">
        <color indexed="64"/>
      </bottom>
      <diagonal/>
    </border>
    <border>
      <left style="thin">
        <color auto="1"/>
      </left>
      <right style="thin">
        <color auto="1"/>
      </right>
      <top style="thin">
        <color auto="1"/>
      </top>
      <bottom style="hair">
        <color auto="1"/>
      </bottom>
      <diagonal/>
    </border>
    <border>
      <left style="thin">
        <color indexed="64"/>
      </left>
      <right/>
      <top style="thin">
        <color indexed="64"/>
      </top>
      <bottom style="medium">
        <color indexed="64"/>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auto="1"/>
      </top>
      <bottom/>
      <diagonal/>
    </border>
    <border>
      <left style="thin">
        <color indexed="64"/>
      </left>
      <right style="medium">
        <color indexed="64"/>
      </right>
      <top style="thin">
        <color auto="1"/>
      </top>
      <bottom/>
      <diagonal/>
    </border>
    <border>
      <left style="thin">
        <color indexed="64"/>
      </left>
      <right style="medium">
        <color indexed="64"/>
      </right>
      <top/>
      <bottom style="medium">
        <color indexed="64"/>
      </bottom>
      <diagonal/>
    </border>
    <border>
      <left style="thin">
        <color auto="1"/>
      </left>
      <right style="medium">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hair">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auto="1"/>
      </top>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
      <left/>
      <right/>
      <top style="thin">
        <color auto="1"/>
      </top>
      <bottom style="thin">
        <color auto="1"/>
      </bottom>
      <diagonal/>
    </border>
    <border>
      <left/>
      <right style="medium">
        <color indexed="64"/>
      </right>
      <top style="thin">
        <color indexed="64"/>
      </top>
      <bottom style="thin">
        <color indexed="64"/>
      </bottom>
      <diagonal/>
    </border>
    <border>
      <left/>
      <right style="thin">
        <color auto="1"/>
      </right>
      <top style="thin">
        <color auto="1"/>
      </top>
      <bottom style="thin">
        <color auto="1"/>
      </bottom>
      <diagonal/>
    </border>
    <border>
      <left style="thick">
        <color rgb="FFFFFFFF"/>
      </left>
      <right style="thick">
        <color rgb="FFFFFFFF"/>
      </right>
      <top style="thick">
        <color rgb="FFFFFFFF"/>
      </top>
      <bottom/>
      <diagonal/>
    </border>
    <border>
      <left style="thick">
        <color rgb="FFFFFFFF"/>
      </left>
      <right/>
      <top style="thick">
        <color rgb="FFFFFFFF"/>
      </top>
      <bottom/>
      <diagonal/>
    </border>
    <border>
      <left/>
      <right style="thick">
        <color rgb="FFFFFFFF"/>
      </right>
      <top style="thick">
        <color rgb="FFFFFFFF"/>
      </top>
      <bottom/>
      <diagonal/>
    </border>
    <border>
      <left style="thick">
        <color rgb="FFFFFFFF"/>
      </left>
      <right style="thick">
        <color rgb="FFFFFFFF"/>
      </right>
      <top/>
      <bottom/>
      <diagonal/>
    </border>
    <border>
      <left style="thick">
        <color rgb="FFFFFFFF"/>
      </left>
      <right/>
      <top/>
      <bottom/>
      <diagonal/>
    </border>
    <border>
      <left/>
      <right style="thick">
        <color rgb="FFFFFFFF"/>
      </right>
      <top/>
      <bottom/>
      <diagonal/>
    </border>
    <border>
      <left style="thick">
        <color rgb="FFFFFFFF"/>
      </left>
      <right/>
      <top/>
      <bottom style="thick">
        <color rgb="FFFFFFFF"/>
      </bottom>
      <diagonal/>
    </border>
    <border>
      <left/>
      <right style="thick">
        <color rgb="FFFFFFFF"/>
      </right>
      <top/>
      <bottom style="thick">
        <color rgb="FFFFFFFF"/>
      </bottom>
      <diagonal/>
    </border>
    <border>
      <left style="thick">
        <color rgb="FFFFFFFF"/>
      </left>
      <right style="thick">
        <color rgb="FFFFFFFF"/>
      </right>
      <top/>
      <bottom style="thick">
        <color rgb="FFFFFFFF"/>
      </bottom>
      <diagonal/>
    </border>
    <border>
      <left style="thick">
        <color rgb="FFFFFFFF"/>
      </left>
      <right style="thick">
        <color rgb="FFFFFFFF"/>
      </right>
      <top style="thick">
        <color rgb="FFFFFFFF"/>
      </top>
      <bottom style="thick">
        <color rgb="FFFFFFFF"/>
      </bottom>
      <diagonal/>
    </border>
    <border>
      <left style="medium">
        <color theme="0"/>
      </left>
      <right style="thick">
        <color rgb="FFFFFFFF"/>
      </right>
      <top style="thick">
        <color rgb="FFFFFFFF"/>
      </top>
      <bottom style="thick">
        <color rgb="FFFFFFFF"/>
      </bottom>
      <diagonal/>
    </border>
    <border>
      <left style="thick">
        <color rgb="FFFFFFFF"/>
      </left>
      <right/>
      <top style="thick">
        <color rgb="FFFFFFFF"/>
      </top>
      <bottom style="thick">
        <color rgb="FFFFFFFF"/>
      </bottom>
      <diagonal/>
    </border>
    <border>
      <left/>
      <right/>
      <top style="thick">
        <color rgb="FFFFFFFF"/>
      </top>
      <bottom/>
      <diagonal/>
    </border>
    <border>
      <left/>
      <right/>
      <top/>
      <bottom style="thick">
        <color rgb="FFFFFFFF"/>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style="medium">
        <color indexed="64"/>
      </left>
      <right/>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medium">
        <color rgb="FFFFFFFF"/>
      </left>
      <right style="medium">
        <color rgb="FFFFFFFF"/>
      </right>
      <top style="medium">
        <color rgb="FFFFFFFF"/>
      </top>
      <bottom style="medium">
        <color rgb="FFFFFFFF"/>
      </bottom>
      <diagonal/>
    </border>
    <border>
      <left style="medium">
        <color theme="0"/>
      </left>
      <right style="medium">
        <color theme="0"/>
      </right>
      <top style="medium">
        <color theme="0"/>
      </top>
      <bottom style="medium">
        <color theme="0"/>
      </bottom>
      <diagonal/>
    </border>
    <border>
      <left style="thin">
        <color rgb="FF00338D"/>
      </left>
      <right/>
      <top style="thin">
        <color rgb="FF00338D"/>
      </top>
      <bottom style="thin">
        <color rgb="FF00338D"/>
      </bottom>
      <diagonal/>
    </border>
    <border>
      <left/>
      <right style="thin">
        <color rgb="FF00338D"/>
      </right>
      <top style="thin">
        <color rgb="FF00338D"/>
      </top>
      <bottom style="thin">
        <color rgb="FF00338D"/>
      </bottom>
      <diagonal/>
    </border>
    <border>
      <left style="thin">
        <color rgb="FF00338D"/>
      </left>
      <right style="thin">
        <color rgb="FF00338D"/>
      </right>
      <top style="thin">
        <color rgb="FF00338D"/>
      </top>
      <bottom style="thin">
        <color rgb="FF00338D"/>
      </bottom>
      <diagonal/>
    </border>
    <border>
      <left style="medium">
        <color rgb="FFFFFFFF"/>
      </left>
      <right style="medium">
        <color rgb="FFFFFFFF"/>
      </right>
      <top/>
      <bottom/>
      <diagonal/>
    </border>
    <border>
      <left style="medium">
        <color theme="0"/>
      </left>
      <right style="medium">
        <color theme="0"/>
      </right>
      <top/>
      <bottom/>
      <diagonal/>
    </border>
    <border>
      <left style="thin">
        <color rgb="FF00338D"/>
      </left>
      <right/>
      <top/>
      <bottom/>
      <diagonal/>
    </border>
    <border>
      <left/>
      <right style="thick">
        <color rgb="FFFFFFFF"/>
      </right>
      <top style="thick">
        <color rgb="FFFFFFFF"/>
      </top>
      <bottom style="thick">
        <color rgb="FFFFFFFF"/>
      </bottom>
      <diagonal/>
    </border>
    <border>
      <left style="thin">
        <color auto="1"/>
      </left>
      <right style="thin">
        <color auto="1"/>
      </right>
      <top style="thin">
        <color auto="1"/>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s>
  <cellStyleXfs count="1292">
    <xf numFmtId="0" fontId="0" fillId="0" borderId="0"/>
    <xf numFmtId="43" fontId="1" fillId="0" borderId="0" applyFont="0" applyFill="0" applyBorder="0" applyAlignment="0" applyProtection="0"/>
    <xf numFmtId="164" fontId="2" fillId="0" borderId="0" applyFont="0" applyFill="0" applyBorder="0" applyAlignment="0" applyProtection="0"/>
    <xf numFmtId="9" fontId="1" fillId="0" borderId="0" applyFont="0" applyFill="0" applyBorder="0" applyAlignment="0" applyProtection="0"/>
    <xf numFmtId="0" fontId="51" fillId="0" borderId="0"/>
    <xf numFmtId="164" fontId="2" fillId="0" borderId="0" applyFont="0" applyFill="0" applyBorder="0" applyAlignment="0" applyProtection="0"/>
    <xf numFmtId="168" fontId="2" fillId="0" borderId="0"/>
    <xf numFmtId="168" fontId="2" fillId="0" borderId="0"/>
    <xf numFmtId="168" fontId="2" fillId="0" borderId="0"/>
    <xf numFmtId="168" fontId="2" fillId="0" borderId="0"/>
    <xf numFmtId="168" fontId="5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53" fillId="0" borderId="0" applyNumberFormat="0" applyFill="0" applyBorder="0" applyAlignment="0" applyProtection="0"/>
    <xf numFmtId="168" fontId="40" fillId="0" borderId="0" applyNumberFormat="0" applyFill="0" applyBorder="0" applyAlignment="0" applyProtection="0"/>
    <xf numFmtId="0" fontId="54" fillId="7" borderId="0" applyNumberFormat="0" applyBorder="0" applyAlignment="0" applyProtection="0"/>
    <xf numFmtId="168" fontId="54" fillId="8" borderId="0" applyNumberFormat="0" applyBorder="0" applyAlignment="0" applyProtection="0"/>
    <xf numFmtId="0" fontId="54" fillId="9" borderId="0" applyNumberFormat="0" applyBorder="0" applyAlignment="0" applyProtection="0"/>
    <xf numFmtId="168" fontId="54" fillId="10" borderId="0" applyNumberFormat="0" applyBorder="0" applyAlignment="0" applyProtection="0"/>
    <xf numFmtId="0" fontId="54" fillId="11" borderId="0" applyNumberFormat="0" applyBorder="0" applyAlignment="0" applyProtection="0"/>
    <xf numFmtId="168" fontId="54" fillId="12" borderId="0" applyNumberFormat="0" applyBorder="0" applyAlignment="0" applyProtection="0"/>
    <xf numFmtId="0" fontId="54" fillId="13" borderId="0" applyNumberFormat="0" applyBorder="0" applyAlignment="0" applyProtection="0"/>
    <xf numFmtId="168" fontId="54" fillId="14" borderId="0" applyNumberFormat="0" applyBorder="0" applyAlignment="0" applyProtection="0"/>
    <xf numFmtId="0" fontId="54" fillId="15" borderId="0" applyNumberFormat="0" applyBorder="0" applyAlignment="0" applyProtection="0"/>
    <xf numFmtId="168" fontId="54" fillId="16" borderId="0" applyNumberFormat="0" applyBorder="0" applyAlignment="0" applyProtection="0"/>
    <xf numFmtId="0" fontId="54" fillId="17" borderId="0" applyNumberFormat="0" applyBorder="0" applyAlignment="0" applyProtection="0"/>
    <xf numFmtId="168" fontId="54" fillId="18" borderId="0" applyNumberFormat="0" applyBorder="0" applyAlignment="0" applyProtection="0"/>
    <xf numFmtId="0" fontId="54" fillId="19" borderId="0" applyNumberFormat="0" applyBorder="0" applyAlignment="0" applyProtection="0"/>
    <xf numFmtId="168" fontId="54" fillId="20" borderId="0" applyNumberFormat="0" applyBorder="0" applyAlignment="0" applyProtection="0"/>
    <xf numFmtId="0" fontId="54" fillId="21" borderId="0" applyNumberFormat="0" applyBorder="0" applyAlignment="0" applyProtection="0"/>
    <xf numFmtId="168" fontId="54" fillId="22" borderId="0" applyNumberFormat="0" applyBorder="0" applyAlignment="0" applyProtection="0"/>
    <xf numFmtId="0" fontId="54" fillId="23" borderId="0" applyNumberFormat="0" applyBorder="0" applyAlignment="0" applyProtection="0"/>
    <xf numFmtId="168" fontId="54" fillId="24" borderId="0" applyNumberFormat="0" applyBorder="0" applyAlignment="0" applyProtection="0"/>
    <xf numFmtId="0" fontId="54" fillId="13" borderId="0" applyNumberFormat="0" applyBorder="0" applyAlignment="0" applyProtection="0"/>
    <xf numFmtId="168" fontId="54" fillId="14" borderId="0" applyNumberFormat="0" applyBorder="0" applyAlignment="0" applyProtection="0"/>
    <xf numFmtId="0" fontId="54" fillId="19" borderId="0" applyNumberFormat="0" applyBorder="0" applyAlignment="0" applyProtection="0"/>
    <xf numFmtId="168" fontId="54" fillId="20" borderId="0" applyNumberFormat="0" applyBorder="0" applyAlignment="0" applyProtection="0"/>
    <xf numFmtId="0" fontId="54" fillId="25" borderId="0" applyNumberFormat="0" applyBorder="0" applyAlignment="0" applyProtection="0"/>
    <xf numFmtId="168" fontId="54" fillId="26" borderId="0" applyNumberFormat="0" applyBorder="0" applyAlignment="0" applyProtection="0"/>
    <xf numFmtId="0" fontId="55" fillId="27" borderId="0" applyNumberFormat="0" applyBorder="0" applyAlignment="0" applyProtection="0"/>
    <xf numFmtId="168" fontId="55" fillId="28" borderId="0" applyNumberFormat="0" applyBorder="0" applyAlignment="0" applyProtection="0"/>
    <xf numFmtId="0" fontId="55" fillId="21" borderId="0" applyNumberFormat="0" applyBorder="0" applyAlignment="0" applyProtection="0"/>
    <xf numFmtId="168" fontId="55" fillId="22" borderId="0" applyNumberFormat="0" applyBorder="0" applyAlignment="0" applyProtection="0"/>
    <xf numFmtId="0" fontId="55" fillId="23" borderId="0" applyNumberFormat="0" applyBorder="0" applyAlignment="0" applyProtection="0"/>
    <xf numFmtId="168" fontId="55" fillId="24" borderId="0" applyNumberFormat="0" applyBorder="0" applyAlignment="0" applyProtection="0"/>
    <xf numFmtId="0" fontId="55" fillId="29" borderId="0" applyNumberFormat="0" applyBorder="0" applyAlignment="0" applyProtection="0"/>
    <xf numFmtId="168" fontId="55" fillId="30" borderId="0" applyNumberFormat="0" applyBorder="0" applyAlignment="0" applyProtection="0"/>
    <xf numFmtId="0" fontId="55" fillId="31" borderId="0" applyNumberFormat="0" applyBorder="0" applyAlignment="0" applyProtection="0"/>
    <xf numFmtId="168" fontId="55" fillId="32" borderId="0" applyNumberFormat="0" applyBorder="0" applyAlignment="0" applyProtection="0"/>
    <xf numFmtId="0" fontId="55" fillId="33" borderId="0" applyNumberFormat="0" applyBorder="0" applyAlignment="0" applyProtection="0"/>
    <xf numFmtId="168" fontId="55" fillId="34" borderId="0" applyNumberFormat="0" applyBorder="0" applyAlignment="0" applyProtection="0"/>
    <xf numFmtId="0" fontId="55" fillId="35" borderId="0" applyNumberFormat="0" applyBorder="0" applyAlignment="0" applyProtection="0"/>
    <xf numFmtId="168" fontId="55" fillId="36" borderId="0" applyNumberFormat="0" applyBorder="0" applyAlignment="0" applyProtection="0"/>
    <xf numFmtId="0" fontId="55" fillId="37" borderId="0" applyNumberFormat="0" applyBorder="0" applyAlignment="0" applyProtection="0"/>
    <xf numFmtId="168" fontId="55" fillId="38" borderId="0" applyNumberFormat="0" applyBorder="0" applyAlignment="0" applyProtection="0"/>
    <xf numFmtId="0" fontId="55" fillId="39" borderId="0" applyNumberFormat="0" applyBorder="0" applyAlignment="0" applyProtection="0"/>
    <xf numFmtId="168" fontId="55" fillId="40" borderId="0" applyNumberFormat="0" applyBorder="0" applyAlignment="0" applyProtection="0"/>
    <xf numFmtId="0" fontId="55" fillId="29" borderId="0" applyNumberFormat="0" applyBorder="0" applyAlignment="0" applyProtection="0"/>
    <xf numFmtId="168" fontId="55" fillId="30" borderId="0" applyNumberFormat="0" applyBorder="0" applyAlignment="0" applyProtection="0"/>
    <xf numFmtId="0" fontId="55" fillId="31" borderId="0" applyNumberFormat="0" applyBorder="0" applyAlignment="0" applyProtection="0"/>
    <xf numFmtId="168" fontId="55" fillId="32" borderId="0" applyNumberFormat="0" applyBorder="0" applyAlignment="0" applyProtection="0"/>
    <xf numFmtId="0" fontId="55" fillId="41" borderId="0" applyNumberFormat="0" applyBorder="0" applyAlignment="0" applyProtection="0"/>
    <xf numFmtId="168" fontId="55" fillId="42" borderId="0" applyNumberFormat="0" applyBorder="0" applyAlignment="0" applyProtection="0"/>
    <xf numFmtId="0" fontId="56" fillId="9" borderId="0" applyNumberFormat="0" applyBorder="0" applyAlignment="0" applyProtection="0"/>
    <xf numFmtId="168" fontId="56" fillId="10" borderId="0" applyNumberFormat="0" applyBorder="0" applyAlignment="0" applyProtection="0"/>
    <xf numFmtId="0" fontId="57" fillId="43" borderId="69" applyNumberFormat="0" applyAlignment="0" applyProtection="0"/>
    <xf numFmtId="0" fontId="57" fillId="43" borderId="69" applyNumberFormat="0" applyAlignment="0" applyProtection="0"/>
    <xf numFmtId="168" fontId="57" fillId="44" borderId="69" applyNumberFormat="0" applyAlignment="0" applyProtection="0"/>
    <xf numFmtId="172" fontId="2" fillId="0" borderId="65" applyFont="0" applyFill="0" applyBorder="0" applyAlignment="0" applyProtection="0"/>
    <xf numFmtId="172" fontId="2" fillId="0" borderId="65" applyFont="0" applyFill="0" applyBorder="0" applyAlignment="0" applyProtection="0"/>
    <xf numFmtId="172" fontId="2" fillId="0" borderId="65" applyFont="0" applyFill="0" applyBorder="0" applyAlignment="0" applyProtection="0"/>
    <xf numFmtId="172" fontId="2" fillId="0" borderId="65" applyFont="0" applyFill="0" applyBorder="0" applyAlignment="0" applyProtection="0"/>
    <xf numFmtId="173" fontId="2" fillId="0" borderId="65" applyFont="0" applyFill="0" applyBorder="0" applyAlignment="0" applyProtection="0"/>
    <xf numFmtId="173" fontId="2" fillId="0" borderId="65" applyFont="0" applyFill="0" applyBorder="0" applyAlignment="0" applyProtection="0"/>
    <xf numFmtId="173" fontId="2" fillId="0" borderId="65" applyFont="0" applyFill="0" applyBorder="0" applyAlignment="0" applyProtection="0"/>
    <xf numFmtId="173" fontId="2" fillId="0" borderId="65" applyFont="0" applyFill="0" applyBorder="0" applyAlignment="0" applyProtection="0"/>
    <xf numFmtId="174" fontId="2" fillId="0" borderId="64" applyFont="0" applyFill="0" applyBorder="0" applyAlignment="0" applyProtection="0"/>
    <xf numFmtId="174" fontId="2" fillId="0" borderId="64" applyFont="0" applyFill="0" applyBorder="0" applyAlignment="0" applyProtection="0"/>
    <xf numFmtId="174" fontId="2" fillId="0" borderId="64" applyFont="0" applyFill="0" applyBorder="0" applyAlignment="0" applyProtection="0"/>
    <xf numFmtId="174" fontId="2" fillId="0" borderId="64" applyFont="0" applyFill="0" applyBorder="0" applyAlignment="0" applyProtection="0"/>
    <xf numFmtId="175" fontId="2" fillId="0" borderId="65" applyFont="0" applyFill="0" applyBorder="0" applyAlignment="0" applyProtection="0"/>
    <xf numFmtId="175" fontId="2" fillId="0" borderId="65" applyFont="0" applyFill="0" applyBorder="0" applyAlignment="0" applyProtection="0"/>
    <xf numFmtId="175" fontId="2" fillId="0" borderId="65" applyFont="0" applyFill="0" applyBorder="0" applyAlignment="0" applyProtection="0"/>
    <xf numFmtId="175" fontId="2" fillId="0" borderId="65" applyFont="0" applyFill="0" applyBorder="0" applyAlignment="0" applyProtection="0"/>
    <xf numFmtId="0" fontId="58" fillId="45" borderId="70" applyNumberFormat="0" applyAlignment="0" applyProtection="0"/>
    <xf numFmtId="168" fontId="58" fillId="46" borderId="70" applyNumberFormat="0" applyAlignment="0" applyProtection="0"/>
    <xf numFmtId="176" fontId="2" fillId="0" borderId="65" applyFont="0" applyFill="0" applyBorder="0" applyAlignment="0" applyProtection="0"/>
    <xf numFmtId="176" fontId="2" fillId="0" borderId="65" applyFont="0" applyFill="0" applyBorder="0" applyAlignment="0" applyProtection="0"/>
    <xf numFmtId="176" fontId="2" fillId="0" borderId="65" applyFont="0" applyFill="0" applyBorder="0" applyAlignment="0" applyProtection="0"/>
    <xf numFmtId="176" fontId="2" fillId="0" borderId="65" applyFont="0" applyFill="0" applyBorder="0" applyAlignment="0" applyProtection="0"/>
    <xf numFmtId="177" fontId="2" fillId="0" borderId="65" applyFont="0" applyFill="0" applyBorder="0" applyAlignment="0" applyProtection="0"/>
    <xf numFmtId="177" fontId="2" fillId="0" borderId="65" applyFont="0" applyFill="0" applyBorder="0" applyAlignment="0" applyProtection="0"/>
    <xf numFmtId="177" fontId="2" fillId="0" borderId="65" applyFont="0" applyFill="0" applyBorder="0" applyAlignment="0" applyProtection="0"/>
    <xf numFmtId="177" fontId="2" fillId="0" borderId="65" applyFont="0" applyFill="0" applyBorder="0" applyAlignment="0" applyProtection="0"/>
    <xf numFmtId="178" fontId="2" fillId="0" borderId="65" applyFont="0" applyFill="0" applyBorder="0" applyAlignment="0" applyProtection="0"/>
    <xf numFmtId="178" fontId="2" fillId="0" borderId="65" applyFont="0" applyFill="0" applyBorder="0" applyAlignment="0" applyProtection="0"/>
    <xf numFmtId="178" fontId="2" fillId="0" borderId="65" applyFont="0" applyFill="0" applyBorder="0" applyAlignment="0" applyProtection="0"/>
    <xf numFmtId="178" fontId="2" fillId="0" borderId="65" applyFont="0" applyFill="0" applyBorder="0" applyAlignment="0" applyProtection="0"/>
    <xf numFmtId="179" fontId="2" fillId="0" borderId="65" applyFont="0" applyFill="0" applyBorder="0" applyAlignment="0" applyProtection="0"/>
    <xf numFmtId="179" fontId="2" fillId="0" borderId="65" applyFont="0" applyFill="0" applyBorder="0" applyAlignment="0" applyProtection="0"/>
    <xf numFmtId="179" fontId="2" fillId="0" borderId="65" applyFont="0" applyFill="0" applyBorder="0" applyAlignment="0" applyProtection="0"/>
    <xf numFmtId="179" fontId="2" fillId="0" borderId="65" applyFont="0" applyFill="0" applyBorder="0" applyAlignment="0" applyProtection="0"/>
    <xf numFmtId="180" fontId="2" fillId="0" borderId="0" applyFill="0" applyBorder="0" applyAlignment="0" applyProtection="0"/>
    <xf numFmtId="181" fontId="2" fillId="0" borderId="0" applyFill="0" applyBorder="0" applyAlignment="0" applyProtection="0"/>
    <xf numFmtId="181" fontId="2" fillId="0" borderId="0" applyFill="0" applyBorder="0" applyAlignment="0" applyProtection="0"/>
    <xf numFmtId="168" fontId="54" fillId="0" borderId="0" applyFont="0" applyFill="0" applyBorder="0" applyAlignment="0" applyProtection="0"/>
    <xf numFmtId="168" fontId="54" fillId="0" borderId="0" applyFont="0" applyFill="0" applyBorder="0" applyAlignment="0" applyProtection="0"/>
    <xf numFmtId="43" fontId="2" fillId="0" borderId="0" applyFont="0" applyFill="0" applyBorder="0" applyAlignment="0" applyProtection="0"/>
    <xf numFmtId="168" fontId="54" fillId="0" borderId="0" applyFont="0" applyFill="0" applyBorder="0" applyAlignment="0" applyProtection="0"/>
    <xf numFmtId="164" fontId="2" fillId="0" borderId="0" applyFont="0" applyFill="0" applyBorder="0" applyAlignment="0" applyProtection="0"/>
    <xf numFmtId="41" fontId="2" fillId="0" borderId="0" applyFont="0" applyFill="0" applyBorder="0" applyAlignment="0" applyProtection="0"/>
    <xf numFmtId="182" fontId="2" fillId="0" borderId="0" applyFont="0" applyFill="0" applyBorder="0" applyAlignment="0" applyProtection="0"/>
    <xf numFmtId="0" fontId="59" fillId="0" borderId="0" applyNumberFormat="0" applyFill="0" applyBorder="0" applyAlignment="0" applyProtection="0"/>
    <xf numFmtId="168" fontId="59" fillId="0" borderId="0" applyNumberFormat="0" applyFill="0" applyBorder="0" applyAlignment="0" applyProtection="0"/>
    <xf numFmtId="168" fontId="60" fillId="0" borderId="0" applyFont="0" applyFill="0" applyBorder="0" applyAlignment="0" applyProtection="0"/>
    <xf numFmtId="0" fontId="61" fillId="11" borderId="0" applyNumberFormat="0" applyBorder="0" applyAlignment="0" applyProtection="0"/>
    <xf numFmtId="168" fontId="61" fillId="12" borderId="0" applyNumberFormat="0" applyBorder="0" applyAlignment="0" applyProtection="0"/>
    <xf numFmtId="38" fontId="62" fillId="47" borderId="0" applyNumberFormat="0" applyBorder="0" applyAlignment="0" applyProtection="0"/>
    <xf numFmtId="0" fontId="63" fillId="0" borderId="71" applyNumberFormat="0" applyFill="0" applyAlignment="0" applyProtection="0"/>
    <xf numFmtId="168" fontId="63" fillId="0" borderId="71" applyNumberFormat="0" applyFill="0" applyAlignment="0" applyProtection="0"/>
    <xf numFmtId="0" fontId="64" fillId="0" borderId="72" applyNumberFormat="0" applyFill="0" applyAlignment="0" applyProtection="0"/>
    <xf numFmtId="168" fontId="64" fillId="0" borderId="72" applyNumberFormat="0" applyFill="0" applyAlignment="0" applyProtection="0"/>
    <xf numFmtId="0" fontId="65" fillId="0" borderId="73" applyNumberFormat="0" applyFill="0" applyAlignment="0" applyProtection="0"/>
    <xf numFmtId="168" fontId="65" fillId="0" borderId="73" applyNumberFormat="0" applyFill="0" applyAlignment="0" applyProtection="0"/>
    <xf numFmtId="0" fontId="65" fillId="0" borderId="0" applyNumberFormat="0" applyFill="0" applyBorder="0" applyAlignment="0" applyProtection="0"/>
    <xf numFmtId="168" fontId="65" fillId="0" borderId="0" applyNumberFormat="0" applyFill="0" applyBorder="0" applyAlignment="0" applyProtection="0"/>
    <xf numFmtId="10" fontId="62" fillId="48" borderId="63" applyNumberFormat="0" applyBorder="0" applyAlignment="0" applyProtection="0"/>
    <xf numFmtId="10" fontId="62" fillId="48" borderId="63" applyNumberFormat="0" applyBorder="0" applyAlignment="0" applyProtection="0"/>
    <xf numFmtId="0" fontId="66" fillId="17" borderId="74" applyNumberFormat="0" applyAlignment="0" applyProtection="0"/>
    <xf numFmtId="0" fontId="66" fillId="17" borderId="74" applyNumberFormat="0" applyAlignment="0" applyProtection="0"/>
    <xf numFmtId="168" fontId="66" fillId="18" borderId="74" applyNumberFormat="0" applyAlignment="0" applyProtection="0"/>
    <xf numFmtId="183" fontId="67" fillId="0" borderId="0" applyFont="0" applyFill="0" applyBorder="0" applyAlignment="0" applyProtection="0"/>
    <xf numFmtId="184" fontId="67" fillId="0" borderId="0" applyFont="0" applyFill="0" applyBorder="0" applyAlignment="0" applyProtection="0"/>
    <xf numFmtId="0" fontId="68" fillId="0" borderId="75" applyNumberFormat="0" applyFill="0" applyAlignment="0" applyProtection="0"/>
    <xf numFmtId="168" fontId="68" fillId="0" borderId="75" applyNumberFormat="0" applyFill="0" applyAlignment="0" applyProtection="0"/>
    <xf numFmtId="185" fontId="67" fillId="0" borderId="0" applyFont="0" applyFill="0" applyBorder="0" applyAlignment="0" applyProtection="0"/>
    <xf numFmtId="186" fontId="67" fillId="0" borderId="0" applyFont="0" applyFill="0" applyBorder="0" applyAlignment="0" applyProtection="0"/>
    <xf numFmtId="0" fontId="69" fillId="49" borderId="0" applyNumberFormat="0" applyBorder="0" applyAlignment="0" applyProtection="0"/>
    <xf numFmtId="168" fontId="69" fillId="50" borderId="0" applyNumberFormat="0" applyBorder="0" applyAlignment="0" applyProtection="0"/>
    <xf numFmtId="187" fontId="70" fillId="0" borderId="0"/>
    <xf numFmtId="188" fontId="2" fillId="0" borderId="65" applyFont="0" applyFill="0" applyBorder="0" applyAlignment="0" applyProtection="0"/>
    <xf numFmtId="188" fontId="2" fillId="0" borderId="65" applyFont="0" applyFill="0" applyBorder="0" applyAlignment="0" applyProtection="0"/>
    <xf numFmtId="188" fontId="2" fillId="0" borderId="65" applyFont="0" applyFill="0" applyBorder="0" applyAlignment="0" applyProtection="0"/>
    <xf numFmtId="188" fontId="2" fillId="0" borderId="65" applyFont="0" applyFill="0" applyBorder="0" applyAlignment="0" applyProtection="0"/>
    <xf numFmtId="189" fontId="2" fillId="0" borderId="65" applyFont="0" applyFill="0" applyBorder="0" applyAlignment="0" applyProtection="0"/>
    <xf numFmtId="189" fontId="2" fillId="0" borderId="65" applyFont="0" applyFill="0" applyBorder="0" applyAlignment="0" applyProtection="0"/>
    <xf numFmtId="189" fontId="2" fillId="0" borderId="65" applyFont="0" applyFill="0" applyBorder="0" applyAlignment="0" applyProtection="0"/>
    <xf numFmtId="189" fontId="2" fillId="0" borderId="65" applyFont="0" applyFill="0" applyBorder="0" applyAlignment="0" applyProtection="0"/>
    <xf numFmtId="190" fontId="2" fillId="0" borderId="65" applyFont="0" applyFill="0" applyBorder="0" applyAlignment="0" applyProtection="0"/>
    <xf numFmtId="190" fontId="2" fillId="0" borderId="65" applyFont="0" applyFill="0" applyBorder="0" applyAlignment="0" applyProtection="0"/>
    <xf numFmtId="190" fontId="2" fillId="0" borderId="65" applyFont="0" applyFill="0" applyBorder="0" applyAlignment="0" applyProtection="0"/>
    <xf numFmtId="190" fontId="2" fillId="0" borderId="65" applyFont="0" applyFill="0" applyBorder="0" applyAlignment="0" applyProtection="0"/>
    <xf numFmtId="191" fontId="2" fillId="0" borderId="65" applyFont="0" applyFill="0" applyBorder="0" applyAlignment="0" applyProtection="0"/>
    <xf numFmtId="191" fontId="2" fillId="0" borderId="65" applyFont="0" applyFill="0" applyBorder="0" applyAlignment="0" applyProtection="0"/>
    <xf numFmtId="191" fontId="2" fillId="0" borderId="65" applyFont="0" applyFill="0" applyBorder="0" applyAlignment="0" applyProtection="0"/>
    <xf numFmtId="191" fontId="2" fillId="0" borderId="65" applyFont="0" applyFill="0" applyBorder="0" applyAlignment="0" applyProtection="0"/>
    <xf numFmtId="0" fontId="1" fillId="0" borderId="0"/>
    <xf numFmtId="168" fontId="2" fillId="0" borderId="0"/>
    <xf numFmtId="168" fontId="2" fillId="0" borderId="0"/>
    <xf numFmtId="168" fontId="2" fillId="0" borderId="0"/>
    <xf numFmtId="168"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168"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7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2" fillId="0" borderId="0"/>
    <xf numFmtId="168"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2" fillId="0" borderId="0"/>
    <xf numFmtId="0" fontId="2" fillId="51" borderId="76" applyNumberFormat="0" applyAlignment="0" applyProtection="0"/>
    <xf numFmtId="0" fontId="2" fillId="51" borderId="76" applyNumberFormat="0" applyAlignment="0" applyProtection="0"/>
    <xf numFmtId="168" fontId="2" fillId="52" borderId="76" applyNumberFormat="0" applyFont="0" applyAlignment="0" applyProtection="0"/>
    <xf numFmtId="0" fontId="73" fillId="43" borderId="77" applyNumberFormat="0" applyAlignment="0" applyProtection="0"/>
    <xf numFmtId="0" fontId="73" fillId="43" borderId="77" applyNumberFormat="0" applyAlignment="0" applyProtection="0"/>
    <xf numFmtId="168" fontId="73" fillId="44" borderId="77" applyNumberFormat="0" applyAlignment="0" applyProtection="0"/>
    <xf numFmtId="10" fontId="2" fillId="0" borderId="0" applyFont="0" applyFill="0" applyBorder="0" applyAlignment="0" applyProtection="0"/>
    <xf numFmtId="9" fontId="54" fillId="0" borderId="0" applyFont="0" applyFill="0" applyBorder="0" applyAlignment="0" applyProtection="0"/>
    <xf numFmtId="9" fontId="2" fillId="0" borderId="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8" fontId="2" fillId="0" borderId="0"/>
    <xf numFmtId="0" fontId="52" fillId="0" borderId="0"/>
    <xf numFmtId="0" fontId="74" fillId="0" borderId="0"/>
    <xf numFmtId="0" fontId="75" fillId="0" borderId="78"/>
    <xf numFmtId="0" fontId="75" fillId="0" borderId="78"/>
    <xf numFmtId="0" fontId="76" fillId="0" borderId="0" applyNumberFormat="0" applyFill="0" applyBorder="0" applyAlignment="0" applyProtection="0"/>
    <xf numFmtId="168" fontId="76" fillId="0" borderId="0" applyNumberFormat="0" applyFill="0" applyBorder="0" applyAlignment="0" applyProtection="0"/>
    <xf numFmtId="0" fontId="77" fillId="0" borderId="79" applyNumberFormat="0" applyFill="0" applyAlignment="0" applyProtection="0"/>
    <xf numFmtId="0" fontId="77" fillId="0" borderId="79" applyNumberFormat="0" applyFill="0" applyAlignment="0" applyProtection="0"/>
    <xf numFmtId="168" fontId="77" fillId="0" borderId="79" applyNumberFormat="0" applyFill="0" applyAlignment="0" applyProtection="0"/>
    <xf numFmtId="192" fontId="2" fillId="0" borderId="0" applyFont="0" applyFill="0" applyBorder="0" applyAlignment="0" applyProtection="0"/>
    <xf numFmtId="193" fontId="2" fillId="0" borderId="0" applyFont="0" applyFill="0" applyBorder="0" applyAlignment="0" applyProtection="0"/>
    <xf numFmtId="194" fontId="2" fillId="0" borderId="0" applyFont="0" applyFill="0" applyBorder="0" applyAlignment="0" applyProtection="0"/>
    <xf numFmtId="195" fontId="2" fillId="0" borderId="0" applyFont="0" applyFill="0" applyBorder="0" applyAlignment="0" applyProtection="0"/>
    <xf numFmtId="42" fontId="2" fillId="0" borderId="0" applyFont="0" applyFill="0" applyBorder="0" applyAlignment="0" applyProtection="0"/>
    <xf numFmtId="196" fontId="2" fillId="0" borderId="0" applyFont="0" applyFill="0" applyBorder="0" applyAlignment="0" applyProtection="0"/>
    <xf numFmtId="0" fontId="78" fillId="0" borderId="0" applyNumberFormat="0" applyFill="0" applyBorder="0" applyAlignment="0" applyProtection="0"/>
    <xf numFmtId="168" fontId="78" fillId="0" borderId="0" applyNumberFormat="0" applyFill="0" applyBorder="0" applyAlignment="0" applyProtection="0"/>
    <xf numFmtId="197" fontId="2" fillId="0" borderId="0" applyFont="0" applyFill="0" applyBorder="0" applyAlignment="0" applyProtection="0"/>
    <xf numFmtId="164" fontId="1" fillId="0" borderId="0" applyFont="0" applyFill="0" applyBorder="0" applyAlignment="0" applyProtection="0"/>
    <xf numFmtId="0" fontId="118" fillId="0" borderId="0" applyNumberFormat="0" applyFill="0" applyBorder="0" applyAlignment="0" applyProtection="0"/>
    <xf numFmtId="0" fontId="57" fillId="43" borderId="154" applyNumberFormat="0" applyAlignment="0" applyProtection="0"/>
    <xf numFmtId="0" fontId="57" fillId="43" borderId="154" applyNumberFormat="0" applyAlignment="0" applyProtection="0"/>
    <xf numFmtId="168" fontId="57" fillId="44" borderId="154" applyNumberFormat="0" applyAlignment="0" applyProtection="0"/>
    <xf numFmtId="174" fontId="2" fillId="0" borderId="123" applyFont="0" applyFill="0" applyBorder="0" applyAlignment="0" applyProtection="0"/>
    <xf numFmtId="174" fontId="2" fillId="0" borderId="123" applyFont="0" applyFill="0" applyBorder="0" applyAlignment="0" applyProtection="0"/>
    <xf numFmtId="174" fontId="2" fillId="0" borderId="123" applyFont="0" applyFill="0" applyBorder="0" applyAlignment="0" applyProtection="0"/>
    <xf numFmtId="174" fontId="2" fillId="0" borderId="123" applyFont="0" applyFill="0" applyBorder="0" applyAlignment="0" applyProtection="0"/>
    <xf numFmtId="10" fontId="62" fillId="48" borderId="150" applyNumberFormat="0" applyBorder="0" applyAlignment="0" applyProtection="0"/>
    <xf numFmtId="10" fontId="62" fillId="48" borderId="150" applyNumberFormat="0" applyBorder="0" applyAlignment="0" applyProtection="0"/>
    <xf numFmtId="0" fontId="66" fillId="17" borderId="154" applyNumberFormat="0" applyAlignment="0" applyProtection="0"/>
    <xf numFmtId="0" fontId="66" fillId="17" borderId="154" applyNumberFormat="0" applyAlignment="0" applyProtection="0"/>
    <xf numFmtId="168" fontId="66" fillId="18" borderId="154" applyNumberFormat="0" applyAlignment="0" applyProtection="0"/>
    <xf numFmtId="10" fontId="62" fillId="48" borderId="159" applyNumberFormat="0" applyBorder="0" applyAlignment="0" applyProtection="0"/>
    <xf numFmtId="10" fontId="62" fillId="48" borderId="159" applyNumberFormat="0" applyBorder="0" applyAlignment="0" applyProtection="0"/>
    <xf numFmtId="0" fontId="2" fillId="51" borderId="155" applyNumberFormat="0" applyAlignment="0" applyProtection="0"/>
    <xf numFmtId="0" fontId="2" fillId="51" borderId="155" applyNumberFormat="0" applyAlignment="0" applyProtection="0"/>
    <xf numFmtId="168" fontId="2" fillId="52" borderId="155" applyNumberFormat="0" applyFont="0" applyAlignment="0" applyProtection="0"/>
    <xf numFmtId="0" fontId="73" fillId="43" borderId="156" applyNumberFormat="0" applyAlignment="0" applyProtection="0"/>
    <xf numFmtId="0" fontId="73" fillId="43" borderId="156" applyNumberFormat="0" applyAlignment="0" applyProtection="0"/>
    <xf numFmtId="168" fontId="73" fillId="44" borderId="156" applyNumberFormat="0" applyAlignment="0" applyProtection="0"/>
    <xf numFmtId="0" fontId="75" fillId="0" borderId="157"/>
    <xf numFmtId="0" fontId="75" fillId="0" borderId="157"/>
    <xf numFmtId="0" fontId="77" fillId="0" borderId="158" applyNumberFormat="0" applyFill="0" applyAlignment="0" applyProtection="0"/>
    <xf numFmtId="0" fontId="77" fillId="0" borderId="158" applyNumberFormat="0" applyFill="0" applyAlignment="0" applyProtection="0"/>
    <xf numFmtId="168" fontId="77" fillId="0" borderId="158" applyNumberFormat="0" applyFill="0" applyAlignment="0" applyProtection="0"/>
    <xf numFmtId="174" fontId="2" fillId="0" borderId="160" applyFont="0" applyFill="0" applyBorder="0" applyAlignment="0" applyProtection="0"/>
    <xf numFmtId="174" fontId="2" fillId="0" borderId="160" applyFont="0" applyFill="0" applyBorder="0" applyAlignment="0" applyProtection="0"/>
    <xf numFmtId="174" fontId="2" fillId="0" borderId="160" applyFont="0" applyFill="0" applyBorder="0" applyAlignment="0" applyProtection="0"/>
    <xf numFmtId="174" fontId="2" fillId="0" borderId="160" applyFont="0" applyFill="0" applyBorder="0" applyAlignment="0" applyProtection="0"/>
    <xf numFmtId="0" fontId="2"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8" fontId="73" fillId="44" borderId="177" applyNumberFormat="0" applyAlignment="0" applyProtection="0"/>
    <xf numFmtId="168" fontId="73" fillId="44" borderId="177" applyNumberFormat="0" applyAlignment="0" applyProtection="0"/>
    <xf numFmtId="0" fontId="73" fillId="43" borderId="177" applyNumberFormat="0" applyAlignment="0" applyProtection="0"/>
    <xf numFmtId="0" fontId="73" fillId="43" borderId="177" applyNumberFormat="0" applyAlignment="0" applyProtection="0"/>
    <xf numFmtId="0" fontId="73" fillId="43" borderId="177" applyNumberFormat="0" applyAlignment="0" applyProtection="0"/>
    <xf numFmtId="0" fontId="73" fillId="43" borderId="177" applyNumberFormat="0" applyAlignment="0" applyProtection="0"/>
    <xf numFmtId="168" fontId="2" fillId="52" borderId="176" applyNumberFormat="0" applyFont="0" applyAlignment="0" applyProtection="0"/>
    <xf numFmtId="168" fontId="2" fillId="52" borderId="176" applyNumberFormat="0" applyFont="0" applyAlignment="0" applyProtection="0"/>
    <xf numFmtId="0" fontId="2" fillId="51" borderId="176" applyNumberFormat="0" applyAlignment="0" applyProtection="0"/>
    <xf numFmtId="0" fontId="2" fillId="51" borderId="176" applyNumberFormat="0" applyAlignment="0" applyProtection="0"/>
    <xf numFmtId="0" fontId="2" fillId="51" borderId="176" applyNumberFormat="0" applyAlignment="0" applyProtection="0"/>
    <xf numFmtId="0" fontId="2" fillId="51" borderId="176" applyNumberFormat="0" applyAlignment="0" applyProtection="0"/>
    <xf numFmtId="174" fontId="2" fillId="0" borderId="123" applyFont="0" applyFill="0" applyBorder="0" applyAlignment="0" applyProtection="0"/>
    <xf numFmtId="174" fontId="2" fillId="0" borderId="123" applyFont="0" applyFill="0" applyBorder="0" applyAlignment="0" applyProtection="0"/>
    <xf numFmtId="174" fontId="2" fillId="0" borderId="123" applyFont="0" applyFill="0" applyBorder="0" applyAlignment="0" applyProtection="0"/>
    <xf numFmtId="174" fontId="2" fillId="0" borderId="123" applyFont="0" applyFill="0" applyBorder="0" applyAlignment="0" applyProtection="0"/>
    <xf numFmtId="10" fontId="62" fillId="48" borderId="173" applyNumberFormat="0" applyBorder="0" applyAlignment="0" applyProtection="0"/>
    <xf numFmtId="10" fontId="62" fillId="48" borderId="173" applyNumberFormat="0" applyBorder="0" applyAlignment="0" applyProtection="0"/>
    <xf numFmtId="10" fontId="62" fillId="48" borderId="173" applyNumberFormat="0" applyBorder="0" applyAlignment="0" applyProtection="0"/>
    <xf numFmtId="10" fontId="62" fillId="48" borderId="173" applyNumberFormat="0" applyBorder="0" applyAlignment="0" applyProtection="0"/>
    <xf numFmtId="10" fontId="62" fillId="48" borderId="173" applyNumberFormat="0" applyBorder="0" applyAlignment="0" applyProtection="0"/>
    <xf numFmtId="10" fontId="62" fillId="48" borderId="173" applyNumberFormat="0" applyBorder="0" applyAlignment="0" applyProtection="0"/>
    <xf numFmtId="168" fontId="66" fillId="18" borderId="174" applyNumberFormat="0" applyAlignment="0" applyProtection="0"/>
    <xf numFmtId="168" fontId="66" fillId="18" borderId="174" applyNumberFormat="0" applyAlignment="0" applyProtection="0"/>
    <xf numFmtId="0" fontId="66" fillId="17" borderId="174" applyNumberFormat="0" applyAlignment="0" applyProtection="0"/>
    <xf numFmtId="0" fontId="66" fillId="17" borderId="174" applyNumberFormat="0" applyAlignment="0" applyProtection="0"/>
    <xf numFmtId="0" fontId="66" fillId="17" borderId="174" applyNumberFormat="0" applyAlignment="0" applyProtection="0"/>
    <xf numFmtId="0" fontId="66" fillId="17" borderId="174" applyNumberFormat="0" applyAlignment="0" applyProtection="0"/>
    <xf numFmtId="10" fontId="62" fillId="48" borderId="175" applyNumberFormat="0" applyBorder="0" applyAlignment="0" applyProtection="0"/>
    <xf numFmtId="10" fontId="62" fillId="48" borderId="175" applyNumberFormat="0" applyBorder="0" applyAlignment="0" applyProtection="0"/>
    <xf numFmtId="10" fontId="62" fillId="48" borderId="175" applyNumberFormat="0" applyBorder="0" applyAlignment="0" applyProtection="0"/>
    <xf numFmtId="10" fontId="62" fillId="48" borderId="175" applyNumberFormat="0" applyBorder="0" applyAlignment="0" applyProtection="0"/>
    <xf numFmtId="10" fontId="62" fillId="48" borderId="175" applyNumberFormat="0" applyBorder="0" applyAlignment="0" applyProtection="0"/>
    <xf numFmtId="10" fontId="62" fillId="48" borderId="175" applyNumberFormat="0" applyBorder="0" applyAlignment="0" applyProtection="0"/>
    <xf numFmtId="168" fontId="57" fillId="44" borderId="174" applyNumberFormat="0" applyAlignment="0" applyProtection="0"/>
    <xf numFmtId="168" fontId="57" fillId="44" borderId="174" applyNumberFormat="0" applyAlignment="0" applyProtection="0"/>
    <xf numFmtId="0" fontId="57" fillId="43" borderId="174" applyNumberFormat="0" applyAlignment="0" applyProtection="0"/>
    <xf numFmtId="0" fontId="57" fillId="43" borderId="174" applyNumberFormat="0" applyAlignment="0" applyProtection="0"/>
    <xf numFmtId="0" fontId="57" fillId="43" borderId="174" applyNumberFormat="0" applyAlignment="0" applyProtection="0"/>
    <xf numFmtId="0" fontId="57" fillId="43" borderId="174" applyNumberFormat="0" applyAlignment="0" applyProtection="0"/>
    <xf numFmtId="0" fontId="2" fillId="51" borderId="76" applyNumberFormat="0" applyAlignment="0" applyProtection="0"/>
    <xf numFmtId="0" fontId="2" fillId="51" borderId="76" applyNumberFormat="0" applyAlignment="0" applyProtection="0"/>
    <xf numFmtId="168" fontId="2" fillId="52" borderId="76" applyNumberFormat="0" applyFont="0" applyAlignment="0" applyProtection="0"/>
    <xf numFmtId="0" fontId="75" fillId="0" borderId="78"/>
    <xf numFmtId="0" fontId="75" fillId="0" borderId="78"/>
    <xf numFmtId="164" fontId="1" fillId="0" borderId="0" applyFont="0" applyFill="0" applyBorder="0" applyAlignment="0" applyProtection="0"/>
    <xf numFmtId="0" fontId="77" fillId="0" borderId="178" applyNumberFormat="0" applyFill="0" applyAlignment="0" applyProtection="0"/>
    <xf numFmtId="0" fontId="77" fillId="0" borderId="178" applyNumberFormat="0" applyFill="0" applyAlignment="0" applyProtection="0"/>
    <xf numFmtId="0" fontId="77" fillId="0" borderId="178" applyNumberFormat="0" applyFill="0" applyAlignment="0" applyProtection="0"/>
    <xf numFmtId="0" fontId="77" fillId="0" borderId="178" applyNumberFormat="0" applyFill="0" applyAlignment="0" applyProtection="0"/>
    <xf numFmtId="168" fontId="77" fillId="0" borderId="178" applyNumberFormat="0" applyFill="0" applyAlignment="0" applyProtection="0"/>
    <xf numFmtId="168" fontId="77" fillId="0" borderId="178" applyNumberFormat="0" applyFill="0" applyAlignment="0" applyProtection="0"/>
    <xf numFmtId="10" fontId="62" fillId="48" borderId="180" applyNumberFormat="0" applyBorder="0" applyAlignment="0" applyProtection="0"/>
    <xf numFmtId="10" fontId="62" fillId="48" borderId="180" applyNumberFormat="0" applyBorder="0" applyAlignment="0" applyProtection="0"/>
    <xf numFmtId="0" fontId="57" fillId="43" borderId="193" applyNumberFormat="0" applyAlignment="0" applyProtection="0"/>
    <xf numFmtId="0" fontId="57" fillId="43" borderId="193" applyNumberFormat="0" applyAlignment="0" applyProtection="0"/>
    <xf numFmtId="168" fontId="57" fillId="44" borderId="193" applyNumberFormat="0" applyAlignment="0" applyProtection="0"/>
    <xf numFmtId="10" fontId="62" fillId="48" borderId="180" applyNumberFormat="0" applyBorder="0" applyAlignment="0" applyProtection="0"/>
    <xf numFmtId="10" fontId="62" fillId="48" borderId="180" applyNumberFormat="0" applyBorder="0" applyAlignment="0" applyProtection="0"/>
    <xf numFmtId="0" fontId="66" fillId="17" borderId="193" applyNumberFormat="0" applyAlignment="0" applyProtection="0"/>
    <xf numFmtId="0" fontId="66" fillId="17" borderId="193" applyNumberFormat="0" applyAlignment="0" applyProtection="0"/>
    <xf numFmtId="168" fontId="66" fillId="18" borderId="193" applyNumberFormat="0" applyAlignment="0" applyProtection="0"/>
    <xf numFmtId="10" fontId="62" fillId="48" borderId="180" applyNumberFormat="0" applyBorder="0" applyAlignment="0" applyProtection="0"/>
    <xf numFmtId="10" fontId="62" fillId="48" borderId="180" applyNumberFormat="0" applyBorder="0" applyAlignment="0" applyProtection="0"/>
    <xf numFmtId="0" fontId="2" fillId="51" borderId="194" applyNumberFormat="0" applyAlignment="0" applyProtection="0"/>
    <xf numFmtId="0" fontId="2" fillId="51" borderId="194" applyNumberFormat="0" applyAlignment="0" applyProtection="0"/>
    <xf numFmtId="168" fontId="2" fillId="52" borderId="194" applyNumberFormat="0" applyFont="0" applyAlignment="0" applyProtection="0"/>
    <xf numFmtId="0" fontId="73" fillId="43" borderId="195" applyNumberFormat="0" applyAlignment="0" applyProtection="0"/>
    <xf numFmtId="0" fontId="73" fillId="43" borderId="195" applyNumberFormat="0" applyAlignment="0" applyProtection="0"/>
    <xf numFmtId="168" fontId="73" fillId="44" borderId="195" applyNumberFormat="0" applyAlignment="0" applyProtection="0"/>
    <xf numFmtId="0" fontId="77" fillId="0" borderId="196" applyNumberFormat="0" applyFill="0" applyAlignment="0" applyProtection="0"/>
    <xf numFmtId="0" fontId="77" fillId="0" borderId="196" applyNumberFormat="0" applyFill="0" applyAlignment="0" applyProtection="0"/>
    <xf numFmtId="168" fontId="77" fillId="0" borderId="196" applyNumberFormat="0" applyFill="0" applyAlignment="0" applyProtection="0"/>
    <xf numFmtId="168" fontId="73" fillId="44" borderId="195" applyNumberFormat="0" applyAlignment="0" applyProtection="0"/>
    <xf numFmtId="168" fontId="73" fillId="44" borderId="195" applyNumberFormat="0" applyAlignment="0" applyProtection="0"/>
    <xf numFmtId="0" fontId="73" fillId="43" borderId="195" applyNumberFormat="0" applyAlignment="0" applyProtection="0"/>
    <xf numFmtId="0" fontId="73" fillId="43" borderId="195" applyNumberFormat="0" applyAlignment="0" applyProtection="0"/>
    <xf numFmtId="0" fontId="73" fillId="43" borderId="195" applyNumberFormat="0" applyAlignment="0" applyProtection="0"/>
    <xf numFmtId="0" fontId="73" fillId="43" borderId="195" applyNumberFormat="0" applyAlignment="0" applyProtection="0"/>
    <xf numFmtId="168" fontId="2" fillId="52" borderId="194" applyNumberFormat="0" applyFont="0" applyAlignment="0" applyProtection="0"/>
    <xf numFmtId="168" fontId="2" fillId="52" borderId="194" applyNumberFormat="0" applyFont="0" applyAlignment="0" applyProtection="0"/>
    <xf numFmtId="0" fontId="2" fillId="51" borderId="194" applyNumberFormat="0" applyAlignment="0" applyProtection="0"/>
    <xf numFmtId="0" fontId="2" fillId="51" borderId="194" applyNumberFormat="0" applyAlignment="0" applyProtection="0"/>
    <xf numFmtId="0" fontId="2" fillId="51" borderId="194" applyNumberFormat="0" applyAlignment="0" applyProtection="0"/>
    <xf numFmtId="0" fontId="2" fillId="51" borderId="194" applyNumberFormat="0" applyAlignment="0" applyProtection="0"/>
    <xf numFmtId="10" fontId="62" fillId="48" borderId="180" applyNumberFormat="0" applyBorder="0" applyAlignment="0" applyProtection="0"/>
    <xf numFmtId="10" fontId="62" fillId="48" borderId="180" applyNumberFormat="0" applyBorder="0" applyAlignment="0" applyProtection="0"/>
    <xf numFmtId="10" fontId="62" fillId="48" borderId="180" applyNumberFormat="0" applyBorder="0" applyAlignment="0" applyProtection="0"/>
    <xf numFmtId="10" fontId="62" fillId="48" borderId="180" applyNumberFormat="0" applyBorder="0" applyAlignment="0" applyProtection="0"/>
    <xf numFmtId="10" fontId="62" fillId="48" borderId="180" applyNumberFormat="0" applyBorder="0" applyAlignment="0" applyProtection="0"/>
    <xf numFmtId="10" fontId="62" fillId="48" borderId="180" applyNumberFormat="0" applyBorder="0" applyAlignment="0" applyProtection="0"/>
    <xf numFmtId="168" fontId="66" fillId="18" borderId="193" applyNumberFormat="0" applyAlignment="0" applyProtection="0"/>
    <xf numFmtId="168" fontId="66" fillId="18" borderId="193" applyNumberFormat="0" applyAlignment="0" applyProtection="0"/>
    <xf numFmtId="0" fontId="66" fillId="17" borderId="193" applyNumberFormat="0" applyAlignment="0" applyProtection="0"/>
    <xf numFmtId="0" fontId="66" fillId="17" borderId="193" applyNumberFormat="0" applyAlignment="0" applyProtection="0"/>
    <xf numFmtId="0" fontId="66" fillId="17" borderId="193" applyNumberFormat="0" applyAlignment="0" applyProtection="0"/>
    <xf numFmtId="0" fontId="66" fillId="17" borderId="193" applyNumberFormat="0" applyAlignment="0" applyProtection="0"/>
    <xf numFmtId="10" fontId="62" fillId="48" borderId="197" applyNumberFormat="0" applyBorder="0" applyAlignment="0" applyProtection="0"/>
    <xf numFmtId="10" fontId="62" fillId="48" borderId="197" applyNumberFormat="0" applyBorder="0" applyAlignment="0" applyProtection="0"/>
    <xf numFmtId="10" fontId="62" fillId="48" borderId="197" applyNumberFormat="0" applyBorder="0" applyAlignment="0" applyProtection="0"/>
    <xf numFmtId="10" fontId="62" fillId="48" borderId="197" applyNumberFormat="0" applyBorder="0" applyAlignment="0" applyProtection="0"/>
    <xf numFmtId="10" fontId="62" fillId="48" borderId="197" applyNumberFormat="0" applyBorder="0" applyAlignment="0" applyProtection="0"/>
    <xf numFmtId="10" fontId="62" fillId="48" borderId="197" applyNumberFormat="0" applyBorder="0" applyAlignment="0" applyProtection="0"/>
    <xf numFmtId="168" fontId="57" fillId="44" borderId="193" applyNumberFormat="0" applyAlignment="0" applyProtection="0"/>
    <xf numFmtId="168" fontId="57" fillId="44" borderId="193" applyNumberFormat="0" applyAlignment="0" applyProtection="0"/>
    <xf numFmtId="0" fontId="57" fillId="43" borderId="193" applyNumberFormat="0" applyAlignment="0" applyProtection="0"/>
    <xf numFmtId="0" fontId="57" fillId="43" borderId="193" applyNumberFormat="0" applyAlignment="0" applyProtection="0"/>
    <xf numFmtId="0" fontId="57" fillId="43" borderId="193" applyNumberFormat="0" applyAlignment="0" applyProtection="0"/>
    <xf numFmtId="0" fontId="57" fillId="43" borderId="193" applyNumberFormat="0" applyAlignment="0" applyProtection="0"/>
    <xf numFmtId="0" fontId="2" fillId="51" borderId="155" applyNumberFormat="0" applyAlignment="0" applyProtection="0"/>
    <xf numFmtId="0" fontId="2" fillId="51" borderId="155" applyNumberFormat="0" applyAlignment="0" applyProtection="0"/>
    <xf numFmtId="168" fontId="2" fillId="52" borderId="155" applyNumberFormat="0" applyFont="0" applyAlignment="0" applyProtection="0"/>
    <xf numFmtId="0" fontId="75" fillId="0" borderId="157"/>
    <xf numFmtId="0" fontId="75" fillId="0" borderId="157"/>
    <xf numFmtId="0" fontId="77" fillId="0" borderId="196" applyNumberFormat="0" applyFill="0" applyAlignment="0" applyProtection="0"/>
    <xf numFmtId="0" fontId="77" fillId="0" borderId="196" applyNumberFormat="0" applyFill="0" applyAlignment="0" applyProtection="0"/>
    <xf numFmtId="0" fontId="77" fillId="0" borderId="196" applyNumberFormat="0" applyFill="0" applyAlignment="0" applyProtection="0"/>
    <xf numFmtId="0" fontId="77" fillId="0" borderId="196" applyNumberFormat="0" applyFill="0" applyAlignment="0" applyProtection="0"/>
    <xf numFmtId="168" fontId="77" fillId="0" borderId="196" applyNumberFormat="0" applyFill="0" applyAlignment="0" applyProtection="0"/>
    <xf numFmtId="168" fontId="77" fillId="0" borderId="196" applyNumberFormat="0" applyFill="0" applyAlignment="0" applyProtection="0"/>
    <xf numFmtId="0" fontId="57" fillId="43" borderId="226" applyNumberFormat="0" applyAlignment="0" applyProtection="0"/>
    <xf numFmtId="0" fontId="57" fillId="43" borderId="226" applyNumberFormat="0" applyAlignment="0" applyProtection="0"/>
    <xf numFmtId="168" fontId="57" fillId="44" borderId="226" applyNumberFormat="0" applyAlignment="0" applyProtection="0"/>
    <xf numFmtId="0" fontId="66" fillId="17" borderId="226" applyNumberFormat="0" applyAlignment="0" applyProtection="0"/>
    <xf numFmtId="0" fontId="66" fillId="17" borderId="226" applyNumberFormat="0" applyAlignment="0" applyProtection="0"/>
    <xf numFmtId="168" fontId="66" fillId="18" borderId="226" applyNumberFormat="0" applyAlignment="0" applyProtection="0"/>
    <xf numFmtId="0" fontId="2" fillId="51" borderId="227" applyNumberFormat="0" applyAlignment="0" applyProtection="0"/>
    <xf numFmtId="0" fontId="2" fillId="51" borderId="227" applyNumberFormat="0" applyAlignment="0" applyProtection="0"/>
    <xf numFmtId="168" fontId="2" fillId="52" borderId="227" applyNumberFormat="0" applyFont="0" applyAlignment="0" applyProtection="0"/>
    <xf numFmtId="0" fontId="73" fillId="43" borderId="228" applyNumberFormat="0" applyAlignment="0" applyProtection="0"/>
    <xf numFmtId="0" fontId="73" fillId="43" borderId="228" applyNumberFormat="0" applyAlignment="0" applyProtection="0"/>
    <xf numFmtId="168" fontId="73" fillId="44" borderId="228" applyNumberFormat="0" applyAlignment="0" applyProtection="0"/>
    <xf numFmtId="0" fontId="77" fillId="0" borderId="229" applyNumberFormat="0" applyFill="0" applyAlignment="0" applyProtection="0"/>
    <xf numFmtId="0" fontId="77" fillId="0" borderId="229" applyNumberFormat="0" applyFill="0" applyAlignment="0" applyProtection="0"/>
    <xf numFmtId="168" fontId="77" fillId="0" borderId="229" applyNumberFormat="0" applyFill="0" applyAlignment="0" applyProtection="0"/>
    <xf numFmtId="0" fontId="57" fillId="43" borderId="226" applyNumberFormat="0" applyAlignment="0" applyProtection="0"/>
    <xf numFmtId="0" fontId="57" fillId="43" borderId="226" applyNumberFormat="0" applyAlignment="0" applyProtection="0"/>
    <xf numFmtId="168" fontId="57" fillId="44" borderId="226" applyNumberFormat="0" applyAlignment="0" applyProtection="0"/>
    <xf numFmtId="174" fontId="2" fillId="0" borderId="160" applyFont="0" applyFill="0" applyBorder="0" applyAlignment="0" applyProtection="0"/>
    <xf numFmtId="174" fontId="2" fillId="0" borderId="160" applyFont="0" applyFill="0" applyBorder="0" applyAlignment="0" applyProtection="0"/>
    <xf numFmtId="174" fontId="2" fillId="0" borderId="160" applyFont="0" applyFill="0" applyBorder="0" applyAlignment="0" applyProtection="0"/>
    <xf numFmtId="174" fontId="2" fillId="0" borderId="160" applyFont="0" applyFill="0" applyBorder="0" applyAlignment="0" applyProtection="0"/>
    <xf numFmtId="10" fontId="62" fillId="48" borderId="230" applyNumberFormat="0" applyBorder="0" applyAlignment="0" applyProtection="0"/>
    <xf numFmtId="10" fontId="62" fillId="48" borderId="230" applyNumberFormat="0" applyBorder="0" applyAlignment="0" applyProtection="0"/>
    <xf numFmtId="0" fontId="66" fillId="17" borderId="226" applyNumberFormat="0" applyAlignment="0" applyProtection="0"/>
    <xf numFmtId="0" fontId="66" fillId="17" borderId="226" applyNumberFormat="0" applyAlignment="0" applyProtection="0"/>
    <xf numFmtId="168" fontId="66" fillId="18" borderId="226" applyNumberFormat="0" applyAlignment="0" applyProtection="0"/>
    <xf numFmtId="10" fontId="62" fillId="48" borderId="230" applyNumberFormat="0" applyBorder="0" applyAlignment="0" applyProtection="0"/>
    <xf numFmtId="10" fontId="62" fillId="48" borderId="230" applyNumberFormat="0" applyBorder="0" applyAlignment="0" applyProtection="0"/>
    <xf numFmtId="0" fontId="2" fillId="51" borderId="227" applyNumberFormat="0" applyAlignment="0" applyProtection="0"/>
    <xf numFmtId="0" fontId="2" fillId="51" borderId="227" applyNumberFormat="0" applyAlignment="0" applyProtection="0"/>
    <xf numFmtId="168" fontId="2" fillId="52" borderId="227" applyNumberFormat="0" applyFont="0" applyAlignment="0" applyProtection="0"/>
    <xf numFmtId="0" fontId="73" fillId="43" borderId="228" applyNumberFormat="0" applyAlignment="0" applyProtection="0"/>
    <xf numFmtId="0" fontId="73" fillId="43" borderId="228" applyNumberFormat="0" applyAlignment="0" applyProtection="0"/>
    <xf numFmtId="168" fontId="73" fillId="44" borderId="228" applyNumberFormat="0" applyAlignment="0" applyProtection="0"/>
    <xf numFmtId="0" fontId="77" fillId="0" borderId="229" applyNumberFormat="0" applyFill="0" applyAlignment="0" applyProtection="0"/>
    <xf numFmtId="0" fontId="77" fillId="0" borderId="229" applyNumberFormat="0" applyFill="0" applyAlignment="0" applyProtection="0"/>
    <xf numFmtId="168" fontId="77" fillId="0" borderId="229" applyNumberFormat="0" applyFill="0" applyAlignment="0" applyProtection="0"/>
    <xf numFmtId="168" fontId="73" fillId="44" borderId="228" applyNumberFormat="0" applyAlignment="0" applyProtection="0"/>
    <xf numFmtId="168" fontId="73" fillId="44" borderId="228" applyNumberFormat="0" applyAlignment="0" applyProtection="0"/>
    <xf numFmtId="0" fontId="73" fillId="43" borderId="228" applyNumberFormat="0" applyAlignment="0" applyProtection="0"/>
    <xf numFmtId="0" fontId="73" fillId="43" borderId="228" applyNumberFormat="0" applyAlignment="0" applyProtection="0"/>
    <xf numFmtId="0" fontId="73" fillId="43" borderId="228" applyNumberFormat="0" applyAlignment="0" applyProtection="0"/>
    <xf numFmtId="0" fontId="73" fillId="43" borderId="228" applyNumberFormat="0" applyAlignment="0" applyProtection="0"/>
    <xf numFmtId="168" fontId="2" fillId="52" borderId="227" applyNumberFormat="0" applyFont="0" applyAlignment="0" applyProtection="0"/>
    <xf numFmtId="168" fontId="2" fillId="52" borderId="227" applyNumberFormat="0" applyFont="0" applyAlignment="0" applyProtection="0"/>
    <xf numFmtId="0" fontId="2" fillId="51" borderId="227" applyNumberFormat="0" applyAlignment="0" applyProtection="0"/>
    <xf numFmtId="0" fontId="2" fillId="51" borderId="227" applyNumberFormat="0" applyAlignment="0" applyProtection="0"/>
    <xf numFmtId="0" fontId="2" fillId="51" borderId="227" applyNumberFormat="0" applyAlignment="0" applyProtection="0"/>
    <xf numFmtId="0" fontId="2" fillId="51" borderId="227" applyNumberFormat="0" applyAlignment="0" applyProtection="0"/>
    <xf numFmtId="174" fontId="2" fillId="0" borderId="160" applyFont="0" applyFill="0" applyBorder="0" applyAlignment="0" applyProtection="0"/>
    <xf numFmtId="174" fontId="2" fillId="0" borderId="160" applyFont="0" applyFill="0" applyBorder="0" applyAlignment="0" applyProtection="0"/>
    <xf numFmtId="174" fontId="2" fillId="0" borderId="160" applyFont="0" applyFill="0" applyBorder="0" applyAlignment="0" applyProtection="0"/>
    <xf numFmtId="174" fontId="2" fillId="0" borderId="160" applyFont="0" applyFill="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68" fontId="66" fillId="18" borderId="226" applyNumberFormat="0" applyAlignment="0" applyProtection="0"/>
    <xf numFmtId="168" fontId="66" fillId="18" borderId="226" applyNumberFormat="0" applyAlignment="0" applyProtection="0"/>
    <xf numFmtId="0" fontId="66" fillId="17" borderId="226" applyNumberFormat="0" applyAlignment="0" applyProtection="0"/>
    <xf numFmtId="0" fontId="66" fillId="17" borderId="226" applyNumberFormat="0" applyAlignment="0" applyProtection="0"/>
    <xf numFmtId="0" fontId="66" fillId="17" borderId="226" applyNumberFormat="0" applyAlignment="0" applyProtection="0"/>
    <xf numFmtId="0" fontId="66" fillId="17" borderId="226" applyNumberFormat="0" applyAlignment="0" applyProtection="0"/>
    <xf numFmtId="168" fontId="57" fillId="44" borderId="226" applyNumberFormat="0" applyAlignment="0" applyProtection="0"/>
    <xf numFmtId="168" fontId="57" fillId="44" borderId="226" applyNumberFormat="0" applyAlignment="0" applyProtection="0"/>
    <xf numFmtId="0" fontId="57" fillId="43" borderId="226" applyNumberFormat="0" applyAlignment="0" applyProtection="0"/>
    <xf numFmtId="0" fontId="57" fillId="43" borderId="226" applyNumberFormat="0" applyAlignment="0" applyProtection="0"/>
    <xf numFmtId="0" fontId="57" fillId="43" borderId="226" applyNumberFormat="0" applyAlignment="0" applyProtection="0"/>
    <xf numFmtId="0" fontId="57" fillId="43" borderId="226" applyNumberFormat="0" applyAlignment="0" applyProtection="0"/>
    <xf numFmtId="0" fontId="2" fillId="51" borderId="227" applyNumberFormat="0" applyAlignment="0" applyProtection="0"/>
    <xf numFmtId="0" fontId="2" fillId="51" borderId="227" applyNumberFormat="0" applyAlignment="0" applyProtection="0"/>
    <xf numFmtId="168" fontId="2" fillId="52" borderId="227" applyNumberFormat="0" applyFont="0" applyAlignment="0" applyProtection="0"/>
    <xf numFmtId="0" fontId="77" fillId="0" borderId="229" applyNumberFormat="0" applyFill="0" applyAlignment="0" applyProtection="0"/>
    <xf numFmtId="0" fontId="77" fillId="0" borderId="229" applyNumberFormat="0" applyFill="0" applyAlignment="0" applyProtection="0"/>
    <xf numFmtId="0" fontId="77" fillId="0" borderId="229" applyNumberFormat="0" applyFill="0" applyAlignment="0" applyProtection="0"/>
    <xf numFmtId="0" fontId="77" fillId="0" borderId="229" applyNumberFormat="0" applyFill="0" applyAlignment="0" applyProtection="0"/>
    <xf numFmtId="168" fontId="77" fillId="0" borderId="229" applyNumberFormat="0" applyFill="0" applyAlignment="0" applyProtection="0"/>
    <xf numFmtId="168" fontId="77" fillId="0" borderId="229" applyNumberFormat="0" applyFill="0" applyAlignment="0" applyProtection="0"/>
    <xf numFmtId="10" fontId="62" fillId="48" borderId="230" applyNumberFormat="0" applyBorder="0" applyAlignment="0" applyProtection="0"/>
    <xf numFmtId="10" fontId="62" fillId="48" borderId="230" applyNumberFormat="0" applyBorder="0" applyAlignment="0" applyProtection="0"/>
    <xf numFmtId="0" fontId="57" fillId="43" borderId="226" applyNumberFormat="0" applyAlignment="0" applyProtection="0"/>
    <xf numFmtId="0" fontId="57" fillId="43" borderId="226" applyNumberFormat="0" applyAlignment="0" applyProtection="0"/>
    <xf numFmtId="168" fontId="57" fillId="44" borderId="226" applyNumberFormat="0" applyAlignment="0" applyProtection="0"/>
    <xf numFmtId="10" fontId="62" fillId="48" borderId="230" applyNumberFormat="0" applyBorder="0" applyAlignment="0" applyProtection="0"/>
    <xf numFmtId="10" fontId="62" fillId="48" borderId="230" applyNumberFormat="0" applyBorder="0" applyAlignment="0" applyProtection="0"/>
    <xf numFmtId="0" fontId="66" fillId="17" borderId="226" applyNumberFormat="0" applyAlignment="0" applyProtection="0"/>
    <xf numFmtId="0" fontId="66" fillId="17" borderId="226" applyNumberFormat="0" applyAlignment="0" applyProtection="0"/>
    <xf numFmtId="168" fontId="66" fillId="18" borderId="226" applyNumberFormat="0" applyAlignment="0" applyProtection="0"/>
    <xf numFmtId="10" fontId="62" fillId="48" borderId="230" applyNumberFormat="0" applyBorder="0" applyAlignment="0" applyProtection="0"/>
    <xf numFmtId="10" fontId="62" fillId="48" borderId="230" applyNumberFormat="0" applyBorder="0" applyAlignment="0" applyProtection="0"/>
    <xf numFmtId="0" fontId="2" fillId="51" borderId="227" applyNumberFormat="0" applyAlignment="0" applyProtection="0"/>
    <xf numFmtId="0" fontId="2" fillId="51" borderId="227" applyNumberFormat="0" applyAlignment="0" applyProtection="0"/>
    <xf numFmtId="168" fontId="2" fillId="52" borderId="227" applyNumberFormat="0" applyFont="0" applyAlignment="0" applyProtection="0"/>
    <xf numFmtId="0" fontId="73" fillId="43" borderId="228" applyNumberFormat="0" applyAlignment="0" applyProtection="0"/>
    <xf numFmtId="0" fontId="73" fillId="43" borderId="228" applyNumberFormat="0" applyAlignment="0" applyProtection="0"/>
    <xf numFmtId="168" fontId="73" fillId="44" borderId="228" applyNumberFormat="0" applyAlignment="0" applyProtection="0"/>
    <xf numFmtId="0" fontId="77" fillId="0" borderId="229" applyNumberFormat="0" applyFill="0" applyAlignment="0" applyProtection="0"/>
    <xf numFmtId="0" fontId="77" fillId="0" borderId="229" applyNumberFormat="0" applyFill="0" applyAlignment="0" applyProtection="0"/>
    <xf numFmtId="168" fontId="77" fillId="0" borderId="229" applyNumberFormat="0" applyFill="0" applyAlignment="0" applyProtection="0"/>
    <xf numFmtId="168" fontId="73" fillId="44" borderId="228" applyNumberFormat="0" applyAlignment="0" applyProtection="0"/>
    <xf numFmtId="168" fontId="73" fillId="44" borderId="228" applyNumberFormat="0" applyAlignment="0" applyProtection="0"/>
    <xf numFmtId="0" fontId="73" fillId="43" borderId="228" applyNumberFormat="0" applyAlignment="0" applyProtection="0"/>
    <xf numFmtId="0" fontId="73" fillId="43" borderId="228" applyNumberFormat="0" applyAlignment="0" applyProtection="0"/>
    <xf numFmtId="0" fontId="73" fillId="43" borderId="228" applyNumberFormat="0" applyAlignment="0" applyProtection="0"/>
    <xf numFmtId="0" fontId="73" fillId="43" borderId="228" applyNumberFormat="0" applyAlignment="0" applyProtection="0"/>
    <xf numFmtId="168" fontId="2" fillId="52" borderId="227" applyNumberFormat="0" applyFont="0" applyAlignment="0" applyProtection="0"/>
    <xf numFmtId="168" fontId="2" fillId="52" borderId="227" applyNumberFormat="0" applyFont="0" applyAlignment="0" applyProtection="0"/>
    <xf numFmtId="0" fontId="2" fillId="51" borderId="227" applyNumberFormat="0" applyAlignment="0" applyProtection="0"/>
    <xf numFmtId="0" fontId="2" fillId="51" borderId="227" applyNumberFormat="0" applyAlignment="0" applyProtection="0"/>
    <xf numFmtId="0" fontId="2" fillId="51" borderId="227" applyNumberFormat="0" applyAlignment="0" applyProtection="0"/>
    <xf numFmtId="0" fontId="2" fillId="51" borderId="227" applyNumberFormat="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68" fontId="66" fillId="18" borderId="226" applyNumberFormat="0" applyAlignment="0" applyProtection="0"/>
    <xf numFmtId="168" fontId="66" fillId="18" borderId="226" applyNumberFormat="0" applyAlignment="0" applyProtection="0"/>
    <xf numFmtId="0" fontId="66" fillId="17" borderId="226" applyNumberFormat="0" applyAlignment="0" applyProtection="0"/>
    <xf numFmtId="0" fontId="66" fillId="17" borderId="226" applyNumberFormat="0" applyAlignment="0" applyProtection="0"/>
    <xf numFmtId="0" fontId="66" fillId="17" borderId="226" applyNumberFormat="0" applyAlignment="0" applyProtection="0"/>
    <xf numFmtId="0" fontId="66" fillId="17" borderId="226" applyNumberFormat="0" applyAlignment="0" applyProtection="0"/>
    <xf numFmtId="168" fontId="57" fillId="44" borderId="226" applyNumberFormat="0" applyAlignment="0" applyProtection="0"/>
    <xf numFmtId="168" fontId="57" fillId="44" borderId="226" applyNumberFormat="0" applyAlignment="0" applyProtection="0"/>
    <xf numFmtId="0" fontId="57" fillId="43" borderId="226" applyNumberFormat="0" applyAlignment="0" applyProtection="0"/>
    <xf numFmtId="0" fontId="57" fillId="43" borderId="226" applyNumberFormat="0" applyAlignment="0" applyProtection="0"/>
    <xf numFmtId="0" fontId="57" fillId="43" borderId="226" applyNumberFormat="0" applyAlignment="0" applyProtection="0"/>
    <xf numFmtId="0" fontId="57" fillId="43" borderId="226" applyNumberFormat="0" applyAlignment="0" applyProtection="0"/>
    <xf numFmtId="0" fontId="2" fillId="51" borderId="227" applyNumberFormat="0" applyAlignment="0" applyProtection="0"/>
    <xf numFmtId="0" fontId="2" fillId="51" borderId="227" applyNumberFormat="0" applyAlignment="0" applyProtection="0"/>
    <xf numFmtId="168" fontId="2" fillId="52" borderId="227" applyNumberFormat="0" applyFont="0" applyAlignment="0" applyProtection="0"/>
    <xf numFmtId="0" fontId="77" fillId="0" borderId="229" applyNumberFormat="0" applyFill="0" applyAlignment="0" applyProtection="0"/>
    <xf numFmtId="0" fontId="77" fillId="0" borderId="229" applyNumberFormat="0" applyFill="0" applyAlignment="0" applyProtection="0"/>
    <xf numFmtId="0" fontId="77" fillId="0" borderId="229" applyNumberFormat="0" applyFill="0" applyAlignment="0" applyProtection="0"/>
    <xf numFmtId="0" fontId="77" fillId="0" borderId="229" applyNumberFormat="0" applyFill="0" applyAlignment="0" applyProtection="0"/>
    <xf numFmtId="168" fontId="77" fillId="0" borderId="229" applyNumberFormat="0" applyFill="0" applyAlignment="0" applyProtection="0"/>
    <xf numFmtId="168" fontId="77" fillId="0" borderId="229" applyNumberFormat="0" applyFill="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0" fontId="57" fillId="43" borderId="226" applyNumberFormat="0" applyAlignment="0" applyProtection="0"/>
    <xf numFmtId="0" fontId="57" fillId="43" borderId="226" applyNumberFormat="0" applyAlignment="0" applyProtection="0"/>
    <xf numFmtId="168" fontId="57" fillId="44" borderId="226" applyNumberFormat="0" applyAlignment="0" applyProtection="0"/>
    <xf numFmtId="0" fontId="66" fillId="17" borderId="226" applyNumberFormat="0" applyAlignment="0" applyProtection="0"/>
    <xf numFmtId="0" fontId="66" fillId="17" borderId="226" applyNumberFormat="0" applyAlignment="0" applyProtection="0"/>
    <xf numFmtId="168" fontId="66" fillId="18" borderId="226" applyNumberFormat="0" applyAlignment="0" applyProtection="0"/>
    <xf numFmtId="0" fontId="2" fillId="51" borderId="227" applyNumberFormat="0" applyAlignment="0" applyProtection="0"/>
    <xf numFmtId="0" fontId="2" fillId="51" borderId="227" applyNumberFormat="0" applyAlignment="0" applyProtection="0"/>
    <xf numFmtId="168" fontId="2" fillId="52" borderId="227" applyNumberFormat="0" applyFont="0" applyAlignment="0" applyProtection="0"/>
    <xf numFmtId="0" fontId="73" fillId="43" borderId="228" applyNumberFormat="0" applyAlignment="0" applyProtection="0"/>
    <xf numFmtId="0" fontId="73" fillId="43" borderId="228" applyNumberFormat="0" applyAlignment="0" applyProtection="0"/>
    <xf numFmtId="168" fontId="73" fillId="44" borderId="228" applyNumberFormat="0" applyAlignment="0" applyProtection="0"/>
    <xf numFmtId="0" fontId="77" fillId="0" borderId="229" applyNumberFormat="0" applyFill="0" applyAlignment="0" applyProtection="0"/>
    <xf numFmtId="0" fontId="77" fillId="0" borderId="229" applyNumberFormat="0" applyFill="0" applyAlignment="0" applyProtection="0"/>
    <xf numFmtId="168" fontId="77" fillId="0" borderId="229" applyNumberFormat="0" applyFill="0" applyAlignment="0" applyProtection="0"/>
    <xf numFmtId="0" fontId="57" fillId="43" borderId="226" applyNumberFormat="0" applyAlignment="0" applyProtection="0"/>
    <xf numFmtId="0" fontId="57" fillId="43" borderId="226" applyNumberFormat="0" applyAlignment="0" applyProtection="0"/>
    <xf numFmtId="168" fontId="57" fillId="44" borderId="226" applyNumberFormat="0" applyAlignment="0" applyProtection="0"/>
    <xf numFmtId="10" fontId="62" fillId="48" borderId="230" applyNumberFormat="0" applyBorder="0" applyAlignment="0" applyProtection="0"/>
    <xf numFmtId="10" fontId="62" fillId="48" borderId="230" applyNumberFormat="0" applyBorder="0" applyAlignment="0" applyProtection="0"/>
    <xf numFmtId="0" fontId="66" fillId="17" borderId="226" applyNumberFormat="0" applyAlignment="0" applyProtection="0"/>
    <xf numFmtId="0" fontId="66" fillId="17" borderId="226" applyNumberFormat="0" applyAlignment="0" applyProtection="0"/>
    <xf numFmtId="168" fontId="66" fillId="18" borderId="226" applyNumberFormat="0" applyAlignment="0" applyProtection="0"/>
    <xf numFmtId="10" fontId="62" fillId="48" borderId="230" applyNumberFormat="0" applyBorder="0" applyAlignment="0" applyProtection="0"/>
    <xf numFmtId="10" fontId="62" fillId="48" borderId="230" applyNumberFormat="0" applyBorder="0" applyAlignment="0" applyProtection="0"/>
    <xf numFmtId="0" fontId="2" fillId="51" borderId="227" applyNumberFormat="0" applyAlignment="0" applyProtection="0"/>
    <xf numFmtId="0" fontId="2" fillId="51" borderId="227" applyNumberFormat="0" applyAlignment="0" applyProtection="0"/>
    <xf numFmtId="168" fontId="2" fillId="52" borderId="227" applyNumberFormat="0" applyFont="0" applyAlignment="0" applyProtection="0"/>
    <xf numFmtId="0" fontId="73" fillId="43" borderId="228" applyNumberFormat="0" applyAlignment="0" applyProtection="0"/>
    <xf numFmtId="0" fontId="73" fillId="43" borderId="228" applyNumberFormat="0" applyAlignment="0" applyProtection="0"/>
    <xf numFmtId="168" fontId="73" fillId="44" borderId="228" applyNumberFormat="0" applyAlignment="0" applyProtection="0"/>
    <xf numFmtId="0" fontId="77" fillId="0" borderId="229" applyNumberFormat="0" applyFill="0" applyAlignment="0" applyProtection="0"/>
    <xf numFmtId="0" fontId="77" fillId="0" borderId="229" applyNumberFormat="0" applyFill="0" applyAlignment="0" applyProtection="0"/>
    <xf numFmtId="168" fontId="77" fillId="0" borderId="229" applyNumberFormat="0" applyFill="0" applyAlignment="0" applyProtection="0"/>
    <xf numFmtId="168" fontId="73" fillId="44" borderId="228" applyNumberFormat="0" applyAlignment="0" applyProtection="0"/>
    <xf numFmtId="168" fontId="73" fillId="44" borderId="228" applyNumberFormat="0" applyAlignment="0" applyProtection="0"/>
    <xf numFmtId="0" fontId="73" fillId="43" borderId="228" applyNumberFormat="0" applyAlignment="0" applyProtection="0"/>
    <xf numFmtId="0" fontId="73" fillId="43" borderId="228" applyNumberFormat="0" applyAlignment="0" applyProtection="0"/>
    <xf numFmtId="0" fontId="73" fillId="43" borderId="228" applyNumberFormat="0" applyAlignment="0" applyProtection="0"/>
    <xf numFmtId="0" fontId="73" fillId="43" borderId="228" applyNumberFormat="0" applyAlignment="0" applyProtection="0"/>
    <xf numFmtId="168" fontId="2" fillId="52" borderId="227" applyNumberFormat="0" applyFont="0" applyAlignment="0" applyProtection="0"/>
    <xf numFmtId="168" fontId="2" fillId="52" borderId="227" applyNumberFormat="0" applyFont="0" applyAlignment="0" applyProtection="0"/>
    <xf numFmtId="0" fontId="2" fillId="51" borderId="227" applyNumberFormat="0" applyAlignment="0" applyProtection="0"/>
    <xf numFmtId="0" fontId="2" fillId="51" borderId="227" applyNumberFormat="0" applyAlignment="0" applyProtection="0"/>
    <xf numFmtId="0" fontId="2" fillId="51" borderId="227" applyNumberFormat="0" applyAlignment="0" applyProtection="0"/>
    <xf numFmtId="0" fontId="2" fillId="51" borderId="227" applyNumberFormat="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68" fontId="66" fillId="18" borderId="226" applyNumberFormat="0" applyAlignment="0" applyProtection="0"/>
    <xf numFmtId="168" fontId="66" fillId="18" borderId="226" applyNumberFormat="0" applyAlignment="0" applyProtection="0"/>
    <xf numFmtId="0" fontId="66" fillId="17" borderId="226" applyNumberFormat="0" applyAlignment="0" applyProtection="0"/>
    <xf numFmtId="0" fontId="66" fillId="17" borderId="226" applyNumberFormat="0" applyAlignment="0" applyProtection="0"/>
    <xf numFmtId="0" fontId="66" fillId="17" borderId="226" applyNumberFormat="0" applyAlignment="0" applyProtection="0"/>
    <xf numFmtId="0" fontId="66" fillId="17" borderId="226" applyNumberFormat="0" applyAlignment="0" applyProtection="0"/>
    <xf numFmtId="168" fontId="57" fillId="44" borderId="226" applyNumberFormat="0" applyAlignment="0" applyProtection="0"/>
    <xf numFmtId="168" fontId="57" fillId="44" borderId="226" applyNumberFormat="0" applyAlignment="0" applyProtection="0"/>
    <xf numFmtId="0" fontId="57" fillId="43" borderId="226" applyNumberFormat="0" applyAlignment="0" applyProtection="0"/>
    <xf numFmtId="0" fontId="57" fillId="43" borderId="226" applyNumberFormat="0" applyAlignment="0" applyProtection="0"/>
    <xf numFmtId="0" fontId="57" fillId="43" borderId="226" applyNumberFormat="0" applyAlignment="0" applyProtection="0"/>
    <xf numFmtId="0" fontId="57" fillId="43" borderId="226" applyNumberFormat="0" applyAlignment="0" applyProtection="0"/>
    <xf numFmtId="0" fontId="2" fillId="51" borderId="227" applyNumberFormat="0" applyAlignment="0" applyProtection="0"/>
    <xf numFmtId="0" fontId="2" fillId="51" borderId="227" applyNumberFormat="0" applyAlignment="0" applyProtection="0"/>
    <xf numFmtId="168" fontId="2" fillId="52" borderId="227" applyNumberFormat="0" applyFont="0" applyAlignment="0" applyProtection="0"/>
    <xf numFmtId="0" fontId="77" fillId="0" borderId="229" applyNumberFormat="0" applyFill="0" applyAlignment="0" applyProtection="0"/>
    <xf numFmtId="0" fontId="77" fillId="0" borderId="229" applyNumberFormat="0" applyFill="0" applyAlignment="0" applyProtection="0"/>
    <xf numFmtId="0" fontId="77" fillId="0" borderId="229" applyNumberFormat="0" applyFill="0" applyAlignment="0" applyProtection="0"/>
    <xf numFmtId="0" fontId="77" fillId="0" borderId="229" applyNumberFormat="0" applyFill="0" applyAlignment="0" applyProtection="0"/>
    <xf numFmtId="168" fontId="77" fillId="0" borderId="229" applyNumberFormat="0" applyFill="0" applyAlignment="0" applyProtection="0"/>
    <xf numFmtId="168" fontId="77" fillId="0" borderId="229" applyNumberFormat="0" applyFill="0" applyAlignment="0" applyProtection="0"/>
    <xf numFmtId="10" fontId="62" fillId="48" borderId="230" applyNumberFormat="0" applyBorder="0" applyAlignment="0" applyProtection="0"/>
    <xf numFmtId="10" fontId="62" fillId="48" borderId="230" applyNumberFormat="0" applyBorder="0" applyAlignment="0" applyProtection="0"/>
    <xf numFmtId="0" fontId="57" fillId="43" borderId="226" applyNumberFormat="0" applyAlignment="0" applyProtection="0"/>
    <xf numFmtId="0" fontId="57" fillId="43" borderId="226" applyNumberFormat="0" applyAlignment="0" applyProtection="0"/>
    <xf numFmtId="168" fontId="57" fillId="44" borderId="226" applyNumberFormat="0" applyAlignment="0" applyProtection="0"/>
    <xf numFmtId="10" fontId="62" fillId="48" borderId="230" applyNumberFormat="0" applyBorder="0" applyAlignment="0" applyProtection="0"/>
    <xf numFmtId="10" fontId="62" fillId="48" borderId="230" applyNumberFormat="0" applyBorder="0" applyAlignment="0" applyProtection="0"/>
    <xf numFmtId="0" fontId="66" fillId="17" borderId="226" applyNumberFormat="0" applyAlignment="0" applyProtection="0"/>
    <xf numFmtId="0" fontId="66" fillId="17" borderId="226" applyNumberFormat="0" applyAlignment="0" applyProtection="0"/>
    <xf numFmtId="168" fontId="66" fillId="18" borderId="226" applyNumberFormat="0" applyAlignment="0" applyProtection="0"/>
    <xf numFmtId="10" fontId="62" fillId="48" borderId="230" applyNumberFormat="0" applyBorder="0" applyAlignment="0" applyProtection="0"/>
    <xf numFmtId="10" fontId="62" fillId="48" borderId="230" applyNumberFormat="0" applyBorder="0" applyAlignment="0" applyProtection="0"/>
    <xf numFmtId="0" fontId="2" fillId="51" borderId="227" applyNumberFormat="0" applyAlignment="0" applyProtection="0"/>
    <xf numFmtId="0" fontId="2" fillId="51" borderId="227" applyNumberFormat="0" applyAlignment="0" applyProtection="0"/>
    <xf numFmtId="168" fontId="2" fillId="52" borderId="227" applyNumberFormat="0" applyFont="0" applyAlignment="0" applyProtection="0"/>
    <xf numFmtId="0" fontId="73" fillId="43" borderId="228" applyNumberFormat="0" applyAlignment="0" applyProtection="0"/>
    <xf numFmtId="0" fontId="73" fillId="43" borderId="228" applyNumberFormat="0" applyAlignment="0" applyProtection="0"/>
    <xf numFmtId="168" fontId="73" fillId="44" borderId="228" applyNumberFormat="0" applyAlignment="0" applyProtection="0"/>
    <xf numFmtId="0" fontId="77" fillId="0" borderId="229" applyNumberFormat="0" applyFill="0" applyAlignment="0" applyProtection="0"/>
    <xf numFmtId="0" fontId="77" fillId="0" borderId="229" applyNumberFormat="0" applyFill="0" applyAlignment="0" applyProtection="0"/>
    <xf numFmtId="168" fontId="77" fillId="0" borderId="229" applyNumberFormat="0" applyFill="0" applyAlignment="0" applyProtection="0"/>
    <xf numFmtId="168" fontId="73" fillId="44" borderId="228" applyNumberFormat="0" applyAlignment="0" applyProtection="0"/>
    <xf numFmtId="168" fontId="73" fillId="44" borderId="228" applyNumberFormat="0" applyAlignment="0" applyProtection="0"/>
    <xf numFmtId="0" fontId="73" fillId="43" borderId="228" applyNumberFormat="0" applyAlignment="0" applyProtection="0"/>
    <xf numFmtId="0" fontId="73" fillId="43" borderId="228" applyNumberFormat="0" applyAlignment="0" applyProtection="0"/>
    <xf numFmtId="0" fontId="73" fillId="43" borderId="228" applyNumberFormat="0" applyAlignment="0" applyProtection="0"/>
    <xf numFmtId="0" fontId="73" fillId="43" borderId="228" applyNumberFormat="0" applyAlignment="0" applyProtection="0"/>
    <xf numFmtId="168" fontId="2" fillId="52" borderId="227" applyNumberFormat="0" applyFont="0" applyAlignment="0" applyProtection="0"/>
    <xf numFmtId="168" fontId="2" fillId="52" borderId="227" applyNumberFormat="0" applyFont="0" applyAlignment="0" applyProtection="0"/>
    <xf numFmtId="0" fontId="2" fillId="51" borderId="227" applyNumberFormat="0" applyAlignment="0" applyProtection="0"/>
    <xf numFmtId="0" fontId="2" fillId="51" borderId="227" applyNumberFormat="0" applyAlignment="0" applyProtection="0"/>
    <xf numFmtId="0" fontId="2" fillId="51" borderId="227" applyNumberFormat="0" applyAlignment="0" applyProtection="0"/>
    <xf numFmtId="0" fontId="2" fillId="51" borderId="227" applyNumberFormat="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0" fontId="62" fillId="48" borderId="230" applyNumberFormat="0" applyBorder="0" applyAlignment="0" applyProtection="0"/>
    <xf numFmtId="168" fontId="66" fillId="18" borderId="226" applyNumberFormat="0" applyAlignment="0" applyProtection="0"/>
    <xf numFmtId="168" fontId="66" fillId="18" borderId="226" applyNumberFormat="0" applyAlignment="0" applyProtection="0"/>
    <xf numFmtId="0" fontId="66" fillId="17" borderId="226" applyNumberFormat="0" applyAlignment="0" applyProtection="0"/>
    <xf numFmtId="0" fontId="66" fillId="17" borderId="226" applyNumberFormat="0" applyAlignment="0" applyProtection="0"/>
    <xf numFmtId="0" fontId="66" fillId="17" borderId="226" applyNumberFormat="0" applyAlignment="0" applyProtection="0"/>
    <xf numFmtId="0" fontId="66" fillId="17" borderId="226" applyNumberFormat="0" applyAlignment="0" applyProtection="0"/>
    <xf numFmtId="168" fontId="57" fillId="44" borderId="226" applyNumberFormat="0" applyAlignment="0" applyProtection="0"/>
    <xf numFmtId="168" fontId="57" fillId="44" borderId="226" applyNumberFormat="0" applyAlignment="0" applyProtection="0"/>
    <xf numFmtId="0" fontId="57" fillId="43" borderId="226" applyNumberFormat="0" applyAlignment="0" applyProtection="0"/>
    <xf numFmtId="0" fontId="57" fillId="43" borderId="226" applyNumberFormat="0" applyAlignment="0" applyProtection="0"/>
    <xf numFmtId="0" fontId="57" fillId="43" borderId="226" applyNumberFormat="0" applyAlignment="0" applyProtection="0"/>
    <xf numFmtId="0" fontId="57" fillId="43" borderId="226" applyNumberFormat="0" applyAlignment="0" applyProtection="0"/>
    <xf numFmtId="0" fontId="2" fillId="51" borderId="227" applyNumberFormat="0" applyAlignment="0" applyProtection="0"/>
    <xf numFmtId="0" fontId="2" fillId="51" borderId="227" applyNumberFormat="0" applyAlignment="0" applyProtection="0"/>
    <xf numFmtId="168" fontId="2" fillId="52" borderId="227" applyNumberFormat="0" applyFont="0" applyAlignment="0" applyProtection="0"/>
    <xf numFmtId="0" fontId="77" fillId="0" borderId="229" applyNumberFormat="0" applyFill="0" applyAlignment="0" applyProtection="0"/>
    <xf numFmtId="0" fontId="77" fillId="0" borderId="229" applyNumberFormat="0" applyFill="0" applyAlignment="0" applyProtection="0"/>
    <xf numFmtId="0" fontId="77" fillId="0" borderId="229" applyNumberFormat="0" applyFill="0" applyAlignment="0" applyProtection="0"/>
    <xf numFmtId="0" fontId="77" fillId="0" borderId="229" applyNumberFormat="0" applyFill="0" applyAlignment="0" applyProtection="0"/>
    <xf numFmtId="168" fontId="77" fillId="0" borderId="229" applyNumberFormat="0" applyFill="0" applyAlignment="0" applyProtection="0"/>
    <xf numFmtId="168" fontId="77" fillId="0" borderId="229" applyNumberFormat="0" applyFill="0" applyAlignment="0" applyProtection="0"/>
  </cellStyleXfs>
  <cellXfs count="1704">
    <xf numFmtId="0" fontId="0" fillId="0" borderId="0" xfId="0"/>
    <xf numFmtId="0" fontId="3" fillId="0" borderId="0" xfId="0" applyFont="1"/>
    <xf numFmtId="0" fontId="7" fillId="3" borderId="1" xfId="0" applyFont="1" applyFill="1" applyBorder="1" applyAlignment="1">
      <alignment horizontal="center" vertical="center" wrapText="1" readingOrder="1"/>
    </xf>
    <xf numFmtId="0" fontId="8" fillId="0" borderId="5" xfId="0" applyFont="1" applyBorder="1" applyAlignment="1">
      <alignment horizontal="center" wrapText="1" readingOrder="1"/>
    </xf>
    <xf numFmtId="0" fontId="8" fillId="0" borderId="5" xfId="0" applyFont="1" applyBorder="1" applyAlignment="1">
      <alignment horizontal="center" vertical="center" wrapText="1" readingOrder="1"/>
    </xf>
    <xf numFmtId="0" fontId="8" fillId="0" borderId="6" xfId="0" applyFont="1" applyBorder="1" applyAlignment="1">
      <alignment horizontal="center" wrapText="1" readingOrder="1"/>
    </xf>
    <xf numFmtId="0" fontId="8" fillId="0" borderId="6" xfId="0" applyFont="1" applyBorder="1" applyAlignment="1">
      <alignment horizontal="center" vertical="center" wrapText="1" readingOrder="1"/>
    </xf>
    <xf numFmtId="0" fontId="8" fillId="0" borderId="7" xfId="0" applyFont="1" applyBorder="1" applyAlignment="1">
      <alignment horizontal="center" wrapText="1" readingOrder="1"/>
    </xf>
    <xf numFmtId="0" fontId="8" fillId="0" borderId="7" xfId="0" applyFont="1" applyBorder="1" applyAlignment="1">
      <alignment horizontal="center" vertical="center" wrapText="1" readingOrder="1"/>
    </xf>
    <xf numFmtId="0" fontId="9" fillId="0" borderId="1" xfId="0" applyFont="1" applyBorder="1" applyAlignment="1">
      <alignment horizontal="center" wrapText="1" readingOrder="1"/>
    </xf>
    <xf numFmtId="0" fontId="9" fillId="0" borderId="1" xfId="0" applyFont="1" applyBorder="1" applyAlignment="1">
      <alignment horizontal="center" vertical="center" wrapText="1" readingOrder="1"/>
    </xf>
    <xf numFmtId="0" fontId="5" fillId="0" borderId="1" xfId="0" applyFont="1" applyBorder="1" applyAlignment="1">
      <alignment horizontal="center" vertical="center" wrapText="1"/>
    </xf>
    <xf numFmtId="0" fontId="8" fillId="2" borderId="5" xfId="0" applyFont="1" applyFill="1" applyBorder="1" applyAlignment="1">
      <alignment horizontal="center" wrapText="1" readingOrder="1"/>
    </xf>
    <xf numFmtId="0" fontId="8" fillId="2" borderId="6" xfId="0" applyFont="1" applyFill="1" applyBorder="1" applyAlignment="1">
      <alignment horizontal="center" wrapText="1" readingOrder="1"/>
    </xf>
    <xf numFmtId="0" fontId="8" fillId="2" borderId="7" xfId="0" applyFont="1" applyFill="1" applyBorder="1" applyAlignment="1">
      <alignment horizontal="center" wrapText="1" readingOrder="1"/>
    </xf>
    <xf numFmtId="0" fontId="8" fillId="2" borderId="5" xfId="0" applyFont="1" applyFill="1" applyBorder="1" applyAlignment="1">
      <alignment horizontal="center" vertical="center" wrapText="1" readingOrder="1"/>
    </xf>
    <xf numFmtId="0" fontId="8" fillId="2" borderId="6" xfId="0" applyFont="1" applyFill="1" applyBorder="1" applyAlignment="1">
      <alignment horizontal="center" vertical="center" wrapText="1" readingOrder="1"/>
    </xf>
    <xf numFmtId="0" fontId="8" fillId="2" borderId="7" xfId="0" applyFont="1" applyFill="1" applyBorder="1" applyAlignment="1">
      <alignment horizontal="center" vertical="center" wrapText="1" readingOrder="1"/>
    </xf>
    <xf numFmtId="0" fontId="9" fillId="2" borderId="1" xfId="0" applyFont="1" applyFill="1" applyBorder="1" applyAlignment="1">
      <alignment horizontal="center" vertical="center" wrapText="1" readingOrder="1"/>
    </xf>
    <xf numFmtId="0" fontId="10" fillId="3" borderId="13" xfId="0" applyFont="1" applyFill="1" applyBorder="1" applyAlignment="1">
      <alignment horizontal="center" vertical="center" wrapText="1" readingOrder="1"/>
    </xf>
    <xf numFmtId="0" fontId="10" fillId="3" borderId="8" xfId="0" applyFont="1" applyFill="1" applyBorder="1" applyAlignment="1">
      <alignment horizontal="center" vertical="center" wrapText="1" readingOrder="1"/>
    </xf>
    <xf numFmtId="0" fontId="12" fillId="4" borderId="8" xfId="0" applyFont="1" applyFill="1" applyBorder="1" applyAlignment="1">
      <alignment horizontal="center" vertical="center" wrapText="1" readingOrder="1"/>
    </xf>
    <xf numFmtId="0" fontId="12" fillId="4" borderId="8" xfId="0" applyFont="1" applyFill="1" applyBorder="1" applyAlignment="1">
      <alignment horizontal="left" vertical="center" wrapText="1" readingOrder="1"/>
    </xf>
    <xf numFmtId="0" fontId="13" fillId="4" borderId="8" xfId="0" applyFont="1" applyFill="1" applyBorder="1" applyAlignment="1">
      <alignment horizontal="center" vertical="center" wrapText="1" readingOrder="1"/>
    </xf>
    <xf numFmtId="0" fontId="14" fillId="4" borderId="9" xfId="0" applyFont="1" applyFill="1" applyBorder="1" applyAlignment="1">
      <alignment horizontal="left" vertical="center" wrapText="1" indent="3" readingOrder="1"/>
    </xf>
    <xf numFmtId="0" fontId="14" fillId="4" borderId="14" xfId="0" applyFont="1" applyFill="1" applyBorder="1" applyAlignment="1">
      <alignment horizontal="left" vertical="center" wrapText="1" indent="3" readingOrder="1"/>
    </xf>
    <xf numFmtId="0" fontId="0" fillId="4" borderId="10" xfId="0" applyFill="1" applyBorder="1" applyAlignment="1">
      <alignment vertical="center" wrapText="1"/>
    </xf>
    <xf numFmtId="0" fontId="15" fillId="4" borderId="8" xfId="0" applyFont="1" applyFill="1" applyBorder="1" applyAlignment="1">
      <alignment horizontal="center" vertical="center" wrapText="1" readingOrder="1"/>
    </xf>
    <xf numFmtId="0" fontId="5" fillId="4" borderId="8" xfId="0" applyFont="1" applyFill="1" applyBorder="1" applyAlignment="1">
      <alignment horizontal="center" vertical="center" wrapText="1"/>
    </xf>
    <xf numFmtId="0" fontId="16" fillId="4" borderId="8" xfId="0" applyFont="1" applyFill="1" applyBorder="1" applyAlignment="1">
      <alignment horizontal="center" vertical="center" wrapText="1" readingOrder="1"/>
    </xf>
    <xf numFmtId="0" fontId="5" fillId="4" borderId="8" xfId="0" applyFont="1" applyFill="1" applyBorder="1" applyAlignment="1">
      <alignment vertical="center" wrapText="1"/>
    </xf>
    <xf numFmtId="0" fontId="6" fillId="3" borderId="8" xfId="0" applyFont="1" applyFill="1" applyBorder="1" applyAlignment="1">
      <alignment horizontal="center" vertical="center" wrapText="1" readingOrder="1"/>
    </xf>
    <xf numFmtId="0" fontId="17" fillId="4" borderId="8" xfId="0" applyFont="1" applyFill="1" applyBorder="1" applyAlignment="1">
      <alignment horizontal="center" vertical="center" wrapText="1" readingOrder="1"/>
    </xf>
    <xf numFmtId="0" fontId="17" fillId="4" borderId="8" xfId="0" applyFont="1" applyFill="1" applyBorder="1" applyAlignment="1">
      <alignment horizontal="left" vertical="center" wrapText="1" readingOrder="1"/>
    </xf>
    <xf numFmtId="0" fontId="18" fillId="4" borderId="9" xfId="0" applyFont="1" applyFill="1" applyBorder="1" applyAlignment="1">
      <alignment horizontal="left" vertical="center" wrapText="1" indent="3" readingOrder="1"/>
    </xf>
    <xf numFmtId="0" fontId="18" fillId="4" borderId="14" xfId="0" applyFont="1" applyFill="1" applyBorder="1" applyAlignment="1">
      <alignment horizontal="left" vertical="center" wrapText="1" indent="3" readingOrder="1"/>
    </xf>
    <xf numFmtId="0" fontId="5" fillId="4" borderId="14" xfId="0" applyFont="1" applyFill="1" applyBorder="1" applyAlignment="1">
      <alignment vertical="center" wrapText="1"/>
    </xf>
    <xf numFmtId="0" fontId="5" fillId="4" borderId="10" xfId="0" applyFont="1" applyFill="1" applyBorder="1" applyAlignment="1">
      <alignment vertical="center" wrapText="1"/>
    </xf>
    <xf numFmtId="0" fontId="17" fillId="4" borderId="9" xfId="0" applyFont="1" applyFill="1" applyBorder="1" applyAlignment="1">
      <alignment horizontal="center" vertical="center" wrapText="1" readingOrder="1"/>
    </xf>
    <xf numFmtId="0" fontId="17" fillId="4" borderId="10" xfId="0" applyFont="1" applyFill="1" applyBorder="1" applyAlignment="1">
      <alignment horizontal="center" vertical="center" wrapText="1" readingOrder="1"/>
    </xf>
    <xf numFmtId="0" fontId="17" fillId="4" borderId="11" xfId="0" applyFont="1" applyFill="1" applyBorder="1" applyAlignment="1">
      <alignment horizontal="center" vertical="center" wrapText="1" readingOrder="1"/>
    </xf>
    <xf numFmtId="0" fontId="17" fillId="4" borderId="15" xfId="0" applyFont="1" applyFill="1" applyBorder="1" applyAlignment="1">
      <alignment horizontal="left" vertical="center" wrapText="1" readingOrder="1"/>
    </xf>
    <xf numFmtId="0" fontId="17" fillId="4" borderId="15" xfId="0" applyFont="1" applyFill="1" applyBorder="1" applyAlignment="1">
      <alignment horizontal="center" vertical="center" wrapText="1" readingOrder="1"/>
    </xf>
    <xf numFmtId="0" fontId="17" fillId="4" borderId="12" xfId="0" applyFont="1" applyFill="1" applyBorder="1" applyAlignment="1">
      <alignment horizontal="center" vertical="center" wrapText="1" readingOrder="1"/>
    </xf>
    <xf numFmtId="0" fontId="6" fillId="3" borderId="1" xfId="0" applyFont="1" applyFill="1" applyBorder="1" applyAlignment="1">
      <alignment horizontal="center" vertical="center" wrapText="1" readingOrder="1"/>
    </xf>
    <xf numFmtId="0" fontId="20" fillId="0" borderId="1" xfId="0" applyFont="1" applyBorder="1" applyAlignment="1">
      <alignment horizontal="center" vertical="center" wrapText="1" readingOrder="1"/>
    </xf>
    <xf numFmtId="0" fontId="7" fillId="3" borderId="6" xfId="0" applyFont="1" applyFill="1" applyBorder="1" applyAlignment="1">
      <alignment horizontal="center" vertical="center" wrapText="1" readingOrder="1"/>
    </xf>
    <xf numFmtId="0" fontId="17" fillId="4" borderId="9" xfId="0" applyFont="1" applyFill="1" applyBorder="1" applyAlignment="1">
      <alignment vertical="center" wrapText="1" readingOrder="1"/>
    </xf>
    <xf numFmtId="0" fontId="17" fillId="4" borderId="10" xfId="0" applyFont="1" applyFill="1" applyBorder="1" applyAlignment="1">
      <alignment vertical="center" wrapText="1" readingOrder="1"/>
    </xf>
    <xf numFmtId="0" fontId="30" fillId="0" borderId="0" xfId="0" applyFont="1"/>
    <xf numFmtId="167" fontId="30" fillId="0" borderId="0" xfId="0" applyNumberFormat="1" applyFont="1"/>
    <xf numFmtId="0" fontId="27" fillId="0" borderId="19" xfId="0" applyFont="1" applyBorder="1" applyAlignment="1">
      <alignment horizontal="center" vertical="center" wrapText="1" readingOrder="1"/>
    </xf>
    <xf numFmtId="0" fontId="23" fillId="0" borderId="19" xfId="0" applyFont="1" applyBorder="1" applyAlignment="1">
      <alignment horizontal="center" vertical="center" wrapText="1" readingOrder="1"/>
    </xf>
    <xf numFmtId="0" fontId="23" fillId="0" borderId="38" xfId="0" applyFont="1" applyBorder="1" applyAlignment="1">
      <alignment horizontal="center" vertical="center" wrapText="1" readingOrder="1"/>
    </xf>
    <xf numFmtId="0" fontId="23" fillId="0" borderId="24" xfId="0" applyFont="1" applyBorder="1" applyAlignment="1">
      <alignment horizontal="center" vertical="center" wrapText="1" readingOrder="1"/>
    </xf>
    <xf numFmtId="0" fontId="25" fillId="0" borderId="22" xfId="0" applyFont="1" applyBorder="1" applyAlignment="1">
      <alignment horizontal="center" vertical="center" wrapText="1" readingOrder="1"/>
    </xf>
    <xf numFmtId="0" fontId="24" fillId="0" borderId="23" xfId="0" applyFont="1" applyBorder="1" applyAlignment="1">
      <alignment horizontal="center" vertical="center" wrapText="1"/>
    </xf>
    <xf numFmtId="166" fontId="30" fillId="2" borderId="0" xfId="0" applyNumberFormat="1" applyFont="1" applyFill="1"/>
    <xf numFmtId="0" fontId="29" fillId="0" borderId="0" xfId="0" applyFont="1"/>
    <xf numFmtId="0" fontId="31" fillId="0" borderId="0" xfId="0" applyFont="1" applyAlignment="1">
      <alignment horizontal="center" vertical="center"/>
    </xf>
    <xf numFmtId="17" fontId="0" fillId="0" borderId="0" xfId="0" applyNumberFormat="1"/>
    <xf numFmtId="0" fontId="35" fillId="0" borderId="0" xfId="0" applyFont="1" applyAlignment="1">
      <alignment horizontal="center" vertical="center" wrapText="1"/>
    </xf>
    <xf numFmtId="0" fontId="35" fillId="5" borderId="0" xfId="0" applyFont="1" applyFill="1" applyAlignment="1">
      <alignment horizontal="center" vertical="center" wrapText="1"/>
    </xf>
    <xf numFmtId="0" fontId="39" fillId="5" borderId="0" xfId="0" applyFont="1" applyFill="1" applyAlignment="1">
      <alignment horizontal="center" vertical="center" wrapText="1"/>
    </xf>
    <xf numFmtId="0" fontId="39" fillId="0" borderId="0" xfId="0" applyFont="1" applyAlignment="1">
      <alignment horizontal="center" vertical="center" wrapText="1"/>
    </xf>
    <xf numFmtId="0" fontId="42" fillId="5" borderId="0" xfId="0" applyFont="1" applyFill="1" applyAlignment="1">
      <alignment horizontal="center" vertical="center" wrapText="1"/>
    </xf>
    <xf numFmtId="0" fontId="42" fillId="0" borderId="0" xfId="0" applyFont="1" applyAlignment="1">
      <alignment horizontal="center" vertical="center" wrapText="1"/>
    </xf>
    <xf numFmtId="171" fontId="36" fillId="5" borderId="0" xfId="3" applyNumberFormat="1" applyFont="1" applyFill="1" applyBorder="1" applyAlignment="1" applyProtection="1">
      <alignment vertical="center" wrapText="1"/>
      <protection hidden="1"/>
    </xf>
    <xf numFmtId="165" fontId="30" fillId="0" borderId="0" xfId="0" applyNumberFormat="1" applyFont="1"/>
    <xf numFmtId="9" fontId="30" fillId="0" borderId="0" xfId="3" applyFont="1"/>
    <xf numFmtId="0" fontId="46" fillId="0" borderId="19" xfId="0" applyFont="1" applyBorder="1" applyAlignment="1">
      <alignment horizontal="center" vertical="center" wrapText="1" readingOrder="1"/>
    </xf>
    <xf numFmtId="0" fontId="46" fillId="0" borderId="20" xfId="0" applyFont="1" applyBorder="1" applyAlignment="1">
      <alignment horizontal="center" vertical="center" wrapText="1" readingOrder="1"/>
    </xf>
    <xf numFmtId="0" fontId="47" fillId="0" borderId="22" xfId="0" applyFont="1" applyBorder="1" applyAlignment="1">
      <alignment horizontal="center" vertical="center" wrapText="1" readingOrder="1"/>
    </xf>
    <xf numFmtId="0" fontId="46" fillId="0" borderId="23" xfId="0" applyFont="1" applyBorder="1" applyAlignment="1">
      <alignment horizontal="center" vertical="center" wrapText="1" readingOrder="1"/>
    </xf>
    <xf numFmtId="49" fontId="3" fillId="5" borderId="51" xfId="0" applyNumberFormat="1" applyFont="1" applyFill="1" applyBorder="1" applyAlignment="1" applyProtection="1">
      <alignment horizontal="left" vertical="center"/>
      <protection hidden="1"/>
    </xf>
    <xf numFmtId="0" fontId="35" fillId="5" borderId="52" xfId="0" applyFont="1" applyFill="1" applyBorder="1" applyAlignment="1">
      <alignment horizontal="left" vertical="center"/>
    </xf>
    <xf numFmtId="168" fontId="35" fillId="5" borderId="52" xfId="0" applyNumberFormat="1" applyFont="1" applyFill="1" applyBorder="1" applyAlignment="1">
      <alignment horizontal="left" vertical="center"/>
    </xf>
    <xf numFmtId="49" fontId="3" fillId="5" borderId="0" xfId="0" applyNumberFormat="1" applyFont="1" applyFill="1" applyAlignment="1" applyProtection="1">
      <alignment horizontal="left" vertical="center"/>
      <protection hidden="1"/>
    </xf>
    <xf numFmtId="168" fontId="35" fillId="5" borderId="0" xfId="0" applyNumberFormat="1" applyFont="1" applyFill="1" applyAlignment="1" applyProtection="1">
      <alignment horizontal="center" vertical="center"/>
      <protection hidden="1"/>
    </xf>
    <xf numFmtId="168" fontId="35" fillId="5" borderId="0" xfId="0" applyNumberFormat="1" applyFont="1" applyFill="1" applyAlignment="1">
      <alignment horizontal="left" vertical="center"/>
    </xf>
    <xf numFmtId="0" fontId="51" fillId="0" borderId="0" xfId="4"/>
    <xf numFmtId="0" fontId="84" fillId="0" borderId="0" xfId="4" applyFont="1"/>
    <xf numFmtId="0" fontId="2" fillId="0" borderId="0" xfId="4" applyFont="1"/>
    <xf numFmtId="16" fontId="51" fillId="0" borderId="0" xfId="4" applyNumberFormat="1"/>
    <xf numFmtId="0" fontId="49" fillId="0" borderId="0" xfId="4" applyFont="1"/>
    <xf numFmtId="0" fontId="85" fillId="0" borderId="0" xfId="4" applyFont="1"/>
    <xf numFmtId="0" fontId="48" fillId="0" borderId="0" xfId="224" applyFont="1" applyAlignment="1">
      <alignment horizontal="center" vertical="center"/>
    </xf>
    <xf numFmtId="199" fontId="48" fillId="0" borderId="0" xfId="224" applyNumberFormat="1" applyFont="1" applyAlignment="1">
      <alignment horizontal="center" vertical="center"/>
    </xf>
    <xf numFmtId="0" fontId="86" fillId="0" borderId="0" xfId="224" applyFont="1" applyAlignment="1">
      <alignment vertical="center"/>
    </xf>
    <xf numFmtId="199" fontId="48" fillId="0" borderId="0" xfId="224" applyNumberFormat="1" applyFont="1" applyAlignment="1">
      <alignment horizontal="left" vertical="center"/>
    </xf>
    <xf numFmtId="0" fontId="35" fillId="0" borderId="0" xfId="224" applyFont="1" applyAlignment="1">
      <alignment horizontal="center" vertical="center"/>
    </xf>
    <xf numFmtId="0" fontId="35" fillId="0" borderId="0" xfId="224" applyFont="1" applyAlignment="1">
      <alignment vertical="center"/>
    </xf>
    <xf numFmtId="0" fontId="35" fillId="5" borderId="0" xfId="224" applyFont="1" applyFill="1" applyAlignment="1">
      <alignment horizontal="center" vertical="center"/>
    </xf>
    <xf numFmtId="0" fontId="2" fillId="0" borderId="0" xfId="224" applyAlignment="1">
      <alignment vertical="center"/>
    </xf>
    <xf numFmtId="0" fontId="2" fillId="0" borderId="0" xfId="224" applyAlignment="1">
      <alignment horizontal="center" vertical="center"/>
    </xf>
    <xf numFmtId="0" fontId="48" fillId="0" borderId="0" xfId="224" applyFont="1" applyAlignment="1">
      <alignment vertical="center"/>
    </xf>
    <xf numFmtId="0" fontId="67" fillId="0" borderId="0" xfId="224" applyFont="1" applyAlignment="1">
      <alignment vertical="center"/>
    </xf>
    <xf numFmtId="0" fontId="51" fillId="60" borderId="0" xfId="4" applyFill="1"/>
    <xf numFmtId="0" fontId="51" fillId="53" borderId="0" xfId="4" applyFill="1"/>
    <xf numFmtId="0" fontId="51" fillId="59" borderId="0" xfId="4" applyFill="1"/>
    <xf numFmtId="0" fontId="51" fillId="58" borderId="0" xfId="4" applyFill="1"/>
    <xf numFmtId="0" fontId="51" fillId="61" borderId="0" xfId="4" applyFill="1"/>
    <xf numFmtId="0" fontId="51" fillId="2" borderId="0" xfId="4" applyFill="1"/>
    <xf numFmtId="14" fontId="51" fillId="0" borderId="0" xfId="4" applyNumberFormat="1"/>
    <xf numFmtId="0" fontId="27" fillId="0" borderId="99" xfId="0" applyFont="1" applyBorder="1" applyAlignment="1">
      <alignment horizontal="center" vertical="center" wrapText="1" readingOrder="1"/>
    </xf>
    <xf numFmtId="0" fontId="46" fillId="0" borderId="102" xfId="0" applyFont="1" applyBorder="1" applyAlignment="1">
      <alignment horizontal="center" vertical="center" wrapText="1" readingOrder="1"/>
    </xf>
    <xf numFmtId="0" fontId="27" fillId="0" borderId="26" xfId="0" applyFont="1" applyBorder="1" applyAlignment="1">
      <alignment horizontal="center" vertical="center" wrapText="1" readingOrder="1"/>
    </xf>
    <xf numFmtId="0" fontId="23" fillId="0" borderId="26" xfId="0" applyFont="1" applyBorder="1" applyAlignment="1">
      <alignment horizontal="center" vertical="center" wrapText="1" readingOrder="1"/>
    </xf>
    <xf numFmtId="0" fontId="23" fillId="0" borderId="27" xfId="0" applyFont="1" applyBorder="1" applyAlignment="1">
      <alignment horizontal="center" vertical="center" wrapText="1" readingOrder="1"/>
    </xf>
    <xf numFmtId="0" fontId="88" fillId="0" borderId="0" xfId="0" applyFont="1" applyAlignment="1">
      <alignment horizontal="center" vertical="center"/>
    </xf>
    <xf numFmtId="0" fontId="88" fillId="0" borderId="0" xfId="0" applyFont="1"/>
    <xf numFmtId="0" fontId="89" fillId="0" borderId="43" xfId="224" applyFont="1" applyBorder="1" applyAlignment="1">
      <alignment vertical="center"/>
    </xf>
    <xf numFmtId="164" fontId="90" fillId="0" borderId="43" xfId="851" applyFont="1" applyFill="1" applyBorder="1" applyAlignment="1">
      <alignment vertical="center"/>
    </xf>
    <xf numFmtId="0" fontId="89" fillId="0" borderId="0" xfId="224" applyFont="1" applyAlignment="1">
      <alignment vertical="center"/>
    </xf>
    <xf numFmtId="0" fontId="0" fillId="0" borderId="0" xfId="0" applyAlignment="1">
      <alignment horizontal="center" vertical="center"/>
    </xf>
    <xf numFmtId="164" fontId="90" fillId="0" borderId="0" xfId="851" applyFont="1" applyFill="1" applyBorder="1" applyAlignment="1">
      <alignment horizontal="center" vertical="center"/>
    </xf>
    <xf numFmtId="164" fontId="88" fillId="0" borderId="0" xfId="851" applyFont="1" applyFill="1" applyBorder="1" applyAlignment="1">
      <alignment horizontal="center" vertical="center" wrapText="1"/>
    </xf>
    <xf numFmtId="0" fontId="91" fillId="0" borderId="62" xfId="0" applyFont="1" applyBorder="1" applyAlignment="1">
      <alignment horizontal="center" vertical="center"/>
    </xf>
    <xf numFmtId="0" fontId="88" fillId="0" borderId="64" xfId="0" applyFont="1" applyBorder="1"/>
    <xf numFmtId="0" fontId="88" fillId="0" borderId="108" xfId="0" applyFont="1" applyBorder="1" applyAlignment="1">
      <alignment wrapText="1"/>
    </xf>
    <xf numFmtId="0" fontId="91" fillId="0" borderId="67" xfId="0" applyFont="1" applyBorder="1" applyAlignment="1">
      <alignment horizontal="center" vertical="center"/>
    </xf>
    <xf numFmtId="0" fontId="88" fillId="0" borderId="95" xfId="0" applyFont="1" applyBorder="1"/>
    <xf numFmtId="0" fontId="88" fillId="0" borderId="88" xfId="0" applyFont="1" applyBorder="1" applyAlignment="1">
      <alignment wrapText="1"/>
    </xf>
    <xf numFmtId="0" fontId="35" fillId="0" borderId="59" xfId="224" applyFont="1" applyBorder="1" applyAlignment="1">
      <alignment horizontal="center" vertical="center"/>
    </xf>
    <xf numFmtId="0" fontId="35" fillId="0" borderId="60" xfId="224" applyFont="1" applyBorder="1" applyAlignment="1">
      <alignment horizontal="left" vertical="center" wrapText="1"/>
    </xf>
    <xf numFmtId="1" fontId="35" fillId="0" borderId="98" xfId="224" applyNumberFormat="1" applyFont="1" applyBorder="1" applyAlignment="1">
      <alignment horizontal="center" vertical="center" wrapText="1"/>
    </xf>
    <xf numFmtId="1" fontId="35" fillId="0" borderId="87" xfId="224" applyNumberFormat="1" applyFont="1" applyBorder="1" applyAlignment="1">
      <alignment horizontal="center" vertical="center"/>
    </xf>
    <xf numFmtId="0" fontId="0" fillId="0" borderId="86" xfId="0" applyBorder="1" applyAlignment="1">
      <alignment horizontal="center" vertical="center"/>
    </xf>
    <xf numFmtId="1" fontId="48" fillId="0" borderId="111" xfId="224" applyNumberFormat="1" applyFont="1" applyBorder="1" applyAlignment="1">
      <alignment horizontal="center" vertical="center"/>
    </xf>
    <xf numFmtId="0" fontId="35" fillId="0" borderId="67" xfId="224" applyFont="1" applyBorder="1" applyAlignment="1">
      <alignment horizontal="center" vertical="center"/>
    </xf>
    <xf numFmtId="0" fontId="35" fillId="0" borderId="95" xfId="224" applyFont="1" applyBorder="1" applyAlignment="1">
      <alignment horizontal="left" vertical="center" wrapText="1"/>
    </xf>
    <xf numFmtId="1" fontId="35" fillId="0" borderId="100" xfId="224" applyNumberFormat="1" applyFont="1" applyBorder="1" applyAlignment="1">
      <alignment horizontal="center" vertical="center" wrapText="1"/>
    </xf>
    <xf numFmtId="1" fontId="35" fillId="0" borderId="112" xfId="224" applyNumberFormat="1" applyFont="1" applyBorder="1" applyAlignment="1">
      <alignment horizontal="center" vertical="center"/>
    </xf>
    <xf numFmtId="0" fontId="0" fillId="0" borderId="93" xfId="0" applyBorder="1" applyAlignment="1">
      <alignment horizontal="center" vertical="center"/>
    </xf>
    <xf numFmtId="1" fontId="48" fillId="0" borderId="88" xfId="224" applyNumberFormat="1" applyFont="1" applyBorder="1" applyAlignment="1">
      <alignment horizontal="center" vertical="center"/>
    </xf>
    <xf numFmtId="0" fontId="35" fillId="0" borderId="92" xfId="224" applyFont="1" applyBorder="1" applyAlignment="1">
      <alignment horizontal="left" vertical="center" wrapText="1"/>
    </xf>
    <xf numFmtId="0" fontId="35" fillId="0" borderId="89" xfId="224" applyFont="1" applyBorder="1" applyAlignment="1">
      <alignment horizontal="center" vertical="center"/>
    </xf>
    <xf numFmtId="0" fontId="35" fillId="0" borderId="90" xfId="224" applyFont="1" applyBorder="1" applyAlignment="1">
      <alignment horizontal="left" vertical="center" wrapText="1"/>
    </xf>
    <xf numFmtId="0" fontId="35" fillId="0" borderId="113" xfId="224" applyFont="1" applyBorder="1" applyAlignment="1">
      <alignment horizontal="center" vertical="center"/>
    </xf>
    <xf numFmtId="0" fontId="35" fillId="0" borderId="114" xfId="224" applyFont="1" applyBorder="1" applyAlignment="1">
      <alignment horizontal="left" vertical="center" wrapText="1"/>
    </xf>
    <xf numFmtId="1" fontId="35" fillId="0" borderId="114" xfId="224" applyNumberFormat="1" applyFont="1" applyBorder="1" applyAlignment="1">
      <alignment horizontal="center" vertical="center" wrapText="1"/>
    </xf>
    <xf numFmtId="1" fontId="35" fillId="0" borderId="110" xfId="224" applyNumberFormat="1" applyFont="1" applyBorder="1" applyAlignment="1">
      <alignment horizontal="center" vertical="center"/>
    </xf>
    <xf numFmtId="1" fontId="35" fillId="0" borderId="115" xfId="224" applyNumberFormat="1" applyFont="1" applyBorder="1" applyAlignment="1">
      <alignment horizontal="center" vertical="center"/>
    </xf>
    <xf numFmtId="1" fontId="48" fillId="0" borderId="116" xfId="224" applyNumberFormat="1" applyFont="1" applyBorder="1" applyAlignment="1">
      <alignment horizontal="center" vertical="center"/>
    </xf>
    <xf numFmtId="0" fontId="91" fillId="0" borderId="89" xfId="0" applyFont="1" applyBorder="1" applyAlignment="1">
      <alignment horizontal="center" vertical="center"/>
    </xf>
    <xf numFmtId="0" fontId="88" fillId="0" borderId="100" xfId="0" applyFont="1" applyBorder="1"/>
    <xf numFmtId="0" fontId="88" fillId="0" borderId="91" xfId="0" applyFont="1" applyBorder="1" applyAlignment="1">
      <alignment wrapText="1"/>
    </xf>
    <xf numFmtId="0" fontId="91" fillId="0" borderId="57" xfId="0" applyFont="1" applyBorder="1" applyAlignment="1">
      <alignment horizontal="center" vertical="center" wrapText="1"/>
    </xf>
    <xf numFmtId="164" fontId="26" fillId="66" borderId="54" xfId="851" applyFont="1" applyFill="1" applyBorder="1" applyAlignment="1">
      <alignment horizontal="center" vertical="center" wrapText="1"/>
    </xf>
    <xf numFmtId="0" fontId="88" fillId="0" borderId="117" xfId="0" applyFont="1" applyBorder="1"/>
    <xf numFmtId="0" fontId="88" fillId="0" borderId="60" xfId="0" applyFont="1" applyBorder="1"/>
    <xf numFmtId="0" fontId="88" fillId="0" borderId="111" xfId="0" applyFont="1" applyBorder="1" applyAlignment="1">
      <alignment horizontal="center"/>
    </xf>
    <xf numFmtId="0" fontId="91" fillId="0" borderId="118" xfId="0" applyFont="1" applyBorder="1"/>
    <xf numFmtId="164" fontId="26" fillId="66" borderId="120" xfId="851" applyFont="1" applyFill="1" applyBorder="1" applyAlignment="1">
      <alignment horizontal="center" vertical="center" wrapText="1"/>
    </xf>
    <xf numFmtId="0" fontId="88" fillId="0" borderId="96" xfId="0" applyFont="1" applyBorder="1"/>
    <xf numFmtId="0" fontId="88" fillId="0" borderId="88" xfId="0" applyFont="1" applyBorder="1"/>
    <xf numFmtId="0" fontId="88" fillId="0" borderId="96" xfId="0" applyFont="1" applyBorder="1" applyAlignment="1">
      <alignment horizontal="center" vertical="center"/>
    </xf>
    <xf numFmtId="164" fontId="26" fillId="66" borderId="109" xfId="851" applyFont="1" applyFill="1" applyBorder="1" applyAlignment="1">
      <alignment horizontal="center" vertical="center" wrapText="1"/>
    </xf>
    <xf numFmtId="0" fontId="88" fillId="0" borderId="121" xfId="0" applyFont="1" applyBorder="1" applyAlignment="1">
      <alignment horizontal="center" vertical="center"/>
    </xf>
    <xf numFmtId="0" fontId="88" fillId="0" borderId="114" xfId="0" applyFont="1" applyBorder="1" applyAlignment="1">
      <alignment horizontal="center" vertical="center"/>
    </xf>
    <xf numFmtId="0" fontId="88" fillId="0" borderId="114" xfId="0" applyFont="1" applyBorder="1"/>
    <xf numFmtId="0" fontId="88" fillId="0" borderId="116" xfId="0" applyFont="1" applyBorder="1"/>
    <xf numFmtId="0" fontId="91" fillId="64" borderId="0" xfId="0" applyFont="1" applyFill="1" applyAlignment="1">
      <alignment horizontal="center" vertical="center"/>
    </xf>
    <xf numFmtId="0" fontId="91" fillId="0" borderId="0" xfId="0" applyFont="1" applyAlignment="1">
      <alignment horizontal="left" vertical="center"/>
    </xf>
    <xf numFmtId="0" fontId="48" fillId="0" borderId="0" xfId="0" applyFont="1" applyAlignment="1">
      <alignment horizontal="center" vertical="center" wrapText="1"/>
    </xf>
    <xf numFmtId="0" fontId="43" fillId="0" borderId="0" xfId="0" applyFont="1" applyAlignment="1">
      <alignment horizontal="center" vertical="center" wrapText="1"/>
    </xf>
    <xf numFmtId="9" fontId="4" fillId="5" borderId="0" xfId="3" applyFont="1" applyFill="1" applyBorder="1" applyAlignment="1" applyProtection="1">
      <alignment vertical="center" wrapText="1"/>
      <protection hidden="1"/>
    </xf>
    <xf numFmtId="170" fontId="4" fillId="5" borderId="43" xfId="0" applyNumberFormat="1" applyFont="1" applyFill="1" applyBorder="1" applyAlignment="1">
      <alignment vertical="center"/>
    </xf>
    <xf numFmtId="0" fontId="3" fillId="5" borderId="0" xfId="0" applyFont="1" applyFill="1" applyAlignment="1">
      <alignment horizontal="left" vertical="center" wrapText="1"/>
    </xf>
    <xf numFmtId="0" fontId="36" fillId="0" borderId="0" xfId="0" applyFont="1" applyAlignment="1">
      <alignment horizontal="center" vertical="center" wrapText="1"/>
    </xf>
    <xf numFmtId="0" fontId="53" fillId="0" borderId="0" xfId="0" applyFont="1" applyAlignment="1">
      <alignment horizontal="center" vertical="center" wrapText="1"/>
    </xf>
    <xf numFmtId="3" fontId="3" fillId="5" borderId="0" xfId="3" applyNumberFormat="1" applyFont="1" applyFill="1" applyBorder="1" applyAlignment="1" applyProtection="1">
      <alignment vertical="center" wrapText="1"/>
      <protection hidden="1"/>
    </xf>
    <xf numFmtId="9" fontId="35" fillId="0" borderId="0" xfId="3"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xf>
    <xf numFmtId="0" fontId="3" fillId="0" borderId="28" xfId="0" applyFont="1" applyBorder="1" applyAlignment="1">
      <alignment horizontal="center" vertical="center"/>
    </xf>
    <xf numFmtId="17" fontId="3" fillId="0" borderId="30" xfId="0" applyNumberFormat="1" applyFont="1" applyBorder="1" applyAlignment="1">
      <alignment horizontal="center" vertical="center"/>
    </xf>
    <xf numFmtId="167" fontId="3" fillId="0" borderId="0" xfId="0" applyNumberFormat="1" applyFont="1" applyAlignment="1">
      <alignment horizontal="center" vertical="center"/>
    </xf>
    <xf numFmtId="168" fontId="3" fillId="0" borderId="0" xfId="0" applyNumberFormat="1" applyFont="1" applyAlignment="1">
      <alignment horizontal="center" vertical="center"/>
    </xf>
    <xf numFmtId="1" fontId="3" fillId="0" borderId="0" xfId="0" applyNumberFormat="1" applyFont="1" applyAlignment="1">
      <alignment horizontal="center" vertical="center"/>
    </xf>
    <xf numFmtId="1" fontId="42" fillId="0" borderId="0" xfId="0" applyNumberFormat="1" applyFont="1" applyAlignment="1">
      <alignment horizontal="center" vertical="center" wrapText="1"/>
    </xf>
    <xf numFmtId="1" fontId="43" fillId="0" borderId="0" xfId="0" applyNumberFormat="1" applyFont="1" applyAlignment="1">
      <alignment horizontal="center" vertical="center" wrapText="1"/>
    </xf>
    <xf numFmtId="1" fontId="53" fillId="0" borderId="0" xfId="0" applyNumberFormat="1" applyFont="1" applyAlignment="1">
      <alignment horizontal="center" vertical="center" wrapText="1"/>
    </xf>
    <xf numFmtId="0" fontId="0" fillId="0" borderId="0" xfId="0" applyAlignment="1">
      <alignment horizontal="center" vertical="center" wrapText="1"/>
    </xf>
    <xf numFmtId="0" fontId="50" fillId="57" borderId="95" xfId="0" applyFont="1" applyFill="1" applyBorder="1" applyAlignment="1">
      <alignment horizontal="center" vertical="center" wrapText="1"/>
    </xf>
    <xf numFmtId="0" fontId="50" fillId="0" borderId="95" xfId="0" applyFont="1" applyBorder="1" applyAlignment="1">
      <alignment vertical="center" wrapText="1"/>
    </xf>
    <xf numFmtId="3" fontId="0" fillId="0" borderId="95" xfId="0" applyNumberFormat="1" applyBorder="1" applyAlignment="1">
      <alignment horizontal="center" vertical="center" wrapText="1"/>
    </xf>
    <xf numFmtId="171" fontId="0" fillId="0" borderId="95" xfId="0" applyNumberFormat="1" applyBorder="1" applyAlignment="1">
      <alignment horizontal="center" vertical="center" wrapText="1"/>
    </xf>
    <xf numFmtId="171" fontId="0" fillId="0" borderId="95" xfId="3" applyNumberFormat="1" applyFont="1" applyBorder="1" applyAlignment="1">
      <alignment horizontal="center" vertical="center" wrapText="1"/>
    </xf>
    <xf numFmtId="0" fontId="0" fillId="0" borderId="95" xfId="0" applyBorder="1" applyAlignment="1">
      <alignment horizontal="center" vertical="center" wrapText="1"/>
    </xf>
    <xf numFmtId="201" fontId="0" fillId="0" borderId="95" xfId="0" applyNumberFormat="1" applyBorder="1" applyAlignment="1">
      <alignment horizontal="center" vertical="center" wrapText="1"/>
    </xf>
    <xf numFmtId="0" fontId="50" fillId="68" borderId="95" xfId="0" applyFont="1" applyFill="1" applyBorder="1" applyAlignment="1">
      <alignment horizontal="center" vertical="center" wrapText="1"/>
    </xf>
    <xf numFmtId="0" fontId="94" fillId="67" borderId="95" xfId="0" applyFont="1" applyFill="1" applyBorder="1" applyAlignment="1">
      <alignment horizontal="center" vertical="center" wrapText="1"/>
    </xf>
    <xf numFmtId="17" fontId="94" fillId="67" borderId="95" xfId="0" applyNumberFormat="1" applyFont="1" applyFill="1" applyBorder="1" applyAlignment="1">
      <alignment horizontal="center" vertical="center" wrapText="1"/>
    </xf>
    <xf numFmtId="0" fontId="0" fillId="66" borderId="95" xfId="0" applyFill="1" applyBorder="1" applyAlignment="1">
      <alignment horizontal="left" vertical="center" wrapText="1"/>
    </xf>
    <xf numFmtId="2" fontId="0" fillId="0" borderId="95" xfId="0" applyNumberFormat="1" applyBorder="1" applyAlignment="1">
      <alignment horizontal="center" vertical="center" wrapText="1"/>
    </xf>
    <xf numFmtId="0" fontId="50" fillId="5" borderId="95" xfId="0" applyFont="1" applyFill="1" applyBorder="1" applyAlignment="1">
      <alignment horizontal="left" vertical="center" wrapText="1"/>
    </xf>
    <xf numFmtId="3" fontId="50" fillId="5" borderId="95" xfId="0" applyNumberFormat="1" applyFont="1" applyFill="1" applyBorder="1" applyAlignment="1">
      <alignment horizontal="center" vertical="center" wrapText="1"/>
    </xf>
    <xf numFmtId="0" fontId="0" fillId="66" borderId="95" xfId="0" applyFill="1" applyBorder="1" applyAlignment="1">
      <alignment wrapText="1"/>
    </xf>
    <xf numFmtId="3" fontId="50" fillId="0" borderId="95" xfId="0" applyNumberFormat="1" applyFont="1" applyBorder="1" applyAlignment="1">
      <alignment horizontal="center" vertical="center" wrapText="1"/>
    </xf>
    <xf numFmtId="0" fontId="0" fillId="57" borderId="95" xfId="0" applyFill="1" applyBorder="1" applyAlignment="1">
      <alignment horizontal="center" vertical="center" wrapText="1"/>
    </xf>
    <xf numFmtId="3" fontId="50" fillId="57" borderId="95" xfId="0" applyNumberFormat="1" applyFont="1" applyFill="1" applyBorder="1" applyAlignment="1">
      <alignment horizontal="center" vertical="center" wrapText="1"/>
    </xf>
    <xf numFmtId="9" fontId="50" fillId="57" borderId="95" xfId="3" applyFont="1" applyFill="1" applyBorder="1" applyAlignment="1">
      <alignment horizontal="center" vertical="center" wrapText="1"/>
    </xf>
    <xf numFmtId="0" fontId="97" fillId="67" borderId="95" xfId="0" applyFont="1" applyFill="1" applyBorder="1" applyAlignment="1">
      <alignment horizontal="center" vertical="center"/>
    </xf>
    <xf numFmtId="0" fontId="97" fillId="67" borderId="95" xfId="0" applyFont="1" applyFill="1" applyBorder="1" applyAlignment="1">
      <alignment horizontal="center" vertical="center" wrapText="1"/>
    </xf>
    <xf numFmtId="0" fontId="0" fillId="70" borderId="95" xfId="0" applyFill="1" applyBorder="1" applyAlignment="1">
      <alignment horizontal="center" vertical="center"/>
    </xf>
    <xf numFmtId="3" fontId="50" fillId="70" borderId="95" xfId="0" applyNumberFormat="1" applyFont="1" applyFill="1" applyBorder="1" applyAlignment="1">
      <alignment horizontal="center" vertical="center"/>
    </xf>
    <xf numFmtId="3" fontId="0" fillId="70" borderId="95" xfId="0" applyNumberFormat="1" applyFill="1" applyBorder="1" applyAlignment="1">
      <alignment horizontal="center" vertical="center"/>
    </xf>
    <xf numFmtId="0" fontId="22" fillId="67" borderId="104" xfId="0" applyFont="1" applyFill="1" applyBorder="1" applyAlignment="1">
      <alignment horizontal="center" vertical="center" wrapText="1" readingOrder="1"/>
    </xf>
    <xf numFmtId="0" fontId="22" fillId="67" borderId="105" xfId="0" applyFont="1" applyFill="1" applyBorder="1" applyAlignment="1">
      <alignment horizontal="center" vertical="center" wrapText="1" readingOrder="1"/>
    </xf>
    <xf numFmtId="0" fontId="10" fillId="67" borderId="105" xfId="0" applyFont="1" applyFill="1" applyBorder="1" applyAlignment="1">
      <alignment horizontal="center" vertical="center" wrapText="1" readingOrder="1"/>
    </xf>
    <xf numFmtId="0" fontId="22" fillId="67" borderId="106" xfId="0" applyFont="1" applyFill="1" applyBorder="1" applyAlignment="1">
      <alignment horizontal="center" vertical="center" wrapText="1" readingOrder="1"/>
    </xf>
    <xf numFmtId="0" fontId="22" fillId="67" borderId="107" xfId="0" applyFont="1" applyFill="1" applyBorder="1" applyAlignment="1">
      <alignment horizontal="center" vertical="center" wrapText="1" readingOrder="1"/>
    </xf>
    <xf numFmtId="0" fontId="22" fillId="67" borderId="103" xfId="0" applyFont="1" applyFill="1" applyBorder="1" applyAlignment="1">
      <alignment horizontal="center" vertical="center" wrapText="1" readingOrder="1"/>
    </xf>
    <xf numFmtId="0" fontId="45" fillId="67" borderId="48" xfId="0" applyFont="1" applyFill="1" applyBorder="1" applyAlignment="1">
      <alignment horizontal="center" vertical="center" wrapText="1" readingOrder="1"/>
    </xf>
    <xf numFmtId="0" fontId="45" fillId="67" borderId="49" xfId="0" applyFont="1" applyFill="1" applyBorder="1" applyAlignment="1">
      <alignment horizontal="center" vertical="center" wrapText="1" readingOrder="1"/>
    </xf>
    <xf numFmtId="0" fontId="45" fillId="67" borderId="50" xfId="0" applyFont="1" applyFill="1" applyBorder="1" applyAlignment="1">
      <alignment horizontal="center" vertical="center" wrapText="1" readingOrder="1"/>
    </xf>
    <xf numFmtId="166" fontId="0" fillId="0" borderId="0" xfId="0" applyNumberFormat="1"/>
    <xf numFmtId="0" fontId="0" fillId="0" borderId="0" xfId="0" applyAlignment="1">
      <alignment horizontal="center"/>
    </xf>
    <xf numFmtId="0" fontId="94" fillId="67" borderId="95" xfId="0" applyFont="1" applyFill="1" applyBorder="1" applyAlignment="1">
      <alignment horizontal="center" vertical="center"/>
    </xf>
    <xf numFmtId="0" fontId="50" fillId="68" borderId="95" xfId="0" applyFont="1" applyFill="1" applyBorder="1" applyAlignment="1">
      <alignment horizontal="center" vertical="center"/>
    </xf>
    <xf numFmtId="0" fontId="50" fillId="70" borderId="95" xfId="0" applyFont="1" applyFill="1" applyBorder="1" applyAlignment="1">
      <alignment horizontal="center" vertical="center"/>
    </xf>
    <xf numFmtId="0" fontId="50" fillId="70" borderId="95" xfId="0" applyFont="1" applyFill="1" applyBorder="1" applyAlignment="1">
      <alignment horizontal="center" vertical="center" wrapText="1"/>
    </xf>
    <xf numFmtId="16" fontId="92" fillId="0" borderId="95" xfId="0" applyNumberFormat="1" applyFont="1" applyBorder="1" applyAlignment="1">
      <alignment horizontal="center" vertical="center"/>
    </xf>
    <xf numFmtId="0" fontId="92" fillId="0" borderId="95" xfId="0" applyFont="1" applyBorder="1" applyAlignment="1">
      <alignment horizontal="center" vertical="center"/>
    </xf>
    <xf numFmtId="165" fontId="92" fillId="0" borderId="95" xfId="1" applyNumberFormat="1" applyFont="1" applyBorder="1" applyAlignment="1">
      <alignment horizontal="center" vertical="center"/>
    </xf>
    <xf numFmtId="16" fontId="92" fillId="2" borderId="95" xfId="0" applyNumberFormat="1" applyFont="1" applyFill="1" applyBorder="1" applyAlignment="1">
      <alignment horizontal="center" vertical="center"/>
    </xf>
    <xf numFmtId="16" fontId="95" fillId="0" borderId="95" xfId="0" applyNumberFormat="1" applyFont="1" applyBorder="1" applyAlignment="1">
      <alignment horizontal="center" vertical="center"/>
    </xf>
    <xf numFmtId="0" fontId="95" fillId="0" borderId="95" xfId="0" applyFont="1" applyBorder="1" applyAlignment="1">
      <alignment horizontal="center" vertical="center"/>
    </xf>
    <xf numFmtId="165" fontId="95" fillId="0" borderId="95" xfId="1" applyNumberFormat="1" applyFont="1" applyBorder="1" applyAlignment="1">
      <alignment horizontal="center" vertical="center"/>
    </xf>
    <xf numFmtId="165" fontId="92" fillId="2" borderId="95" xfId="1" applyNumberFormat="1" applyFont="1" applyFill="1" applyBorder="1" applyAlignment="1">
      <alignment horizontal="center" vertical="center"/>
    </xf>
    <xf numFmtId="165" fontId="92" fillId="0" borderId="95" xfId="1" applyNumberFormat="1" applyFont="1" applyFill="1" applyBorder="1" applyAlignment="1">
      <alignment horizontal="center" vertical="center"/>
    </xf>
    <xf numFmtId="16" fontId="92" fillId="63" borderId="95" xfId="0" applyNumberFormat="1" applyFont="1" applyFill="1" applyBorder="1" applyAlignment="1">
      <alignment horizontal="center" vertical="center"/>
    </xf>
    <xf numFmtId="0" fontId="92" fillId="63" borderId="95" xfId="0" applyFont="1" applyFill="1" applyBorder="1" applyAlignment="1">
      <alignment horizontal="center" vertical="center"/>
    </xf>
    <xf numFmtId="165" fontId="92" fillId="63" borderId="95" xfId="1" applyNumberFormat="1" applyFont="1" applyFill="1" applyBorder="1" applyAlignment="1">
      <alignment horizontal="center" vertical="center"/>
    </xf>
    <xf numFmtId="1" fontId="92" fillId="0" borderId="95" xfId="0" applyNumberFormat="1" applyFont="1" applyBorder="1" applyAlignment="1">
      <alignment horizontal="center" vertical="center"/>
    </xf>
    <xf numFmtId="165" fontId="92" fillId="62" borderId="95" xfId="1" applyNumberFormat="1" applyFont="1" applyFill="1" applyBorder="1" applyAlignment="1">
      <alignment horizontal="center" vertical="center"/>
    </xf>
    <xf numFmtId="0" fontId="92" fillId="62" borderId="95" xfId="0" applyFont="1" applyFill="1" applyBorder="1" applyAlignment="1">
      <alignment horizontal="center" vertical="center"/>
    </xf>
    <xf numFmtId="2" fontId="92" fillId="0" borderId="95" xfId="0" applyNumberFormat="1" applyFont="1" applyBorder="1" applyAlignment="1">
      <alignment horizontal="center" vertical="center"/>
    </xf>
    <xf numFmtId="0" fontId="0" fillId="0" borderId="95" xfId="0" applyBorder="1" applyAlignment="1">
      <alignment horizontal="center"/>
    </xf>
    <xf numFmtId="0" fontId="0" fillId="0" borderId="95" xfId="0" applyBorder="1" applyAlignment="1">
      <alignment horizontal="center" vertical="center"/>
    </xf>
    <xf numFmtId="0" fontId="105" fillId="67" borderId="51" xfId="0" applyFont="1" applyFill="1" applyBorder="1" applyAlignment="1">
      <alignment horizontal="center" vertical="center"/>
    </xf>
    <xf numFmtId="0" fontId="105" fillId="67" borderId="52" xfId="0" applyFont="1" applyFill="1" applyBorder="1" applyAlignment="1">
      <alignment horizontal="center" vertical="center"/>
    </xf>
    <xf numFmtId="0" fontId="105" fillId="67" borderId="53" xfId="0" applyFont="1" applyFill="1" applyBorder="1" applyAlignment="1">
      <alignment horizontal="center" vertical="center"/>
    </xf>
    <xf numFmtId="0" fontId="91" fillId="70" borderId="57" xfId="0" applyFont="1" applyFill="1" applyBorder="1" applyAlignment="1">
      <alignment horizontal="center" vertical="center"/>
    </xf>
    <xf numFmtId="0" fontId="91" fillId="70" borderId="51" xfId="0" applyFont="1" applyFill="1" applyBorder="1"/>
    <xf numFmtId="0" fontId="91" fillId="70" borderId="52" xfId="0" applyFont="1" applyFill="1" applyBorder="1"/>
    <xf numFmtId="0" fontId="88" fillId="70" borderId="53" xfId="0" applyFont="1" applyFill="1" applyBorder="1" applyAlignment="1">
      <alignment wrapText="1"/>
    </xf>
    <xf numFmtId="0" fontId="0" fillId="0" borderId="60" xfId="0" applyBorder="1" applyAlignment="1">
      <alignment horizontal="center" vertical="center" wrapText="1"/>
    </xf>
    <xf numFmtId="0" fontId="0" fillId="63" borderId="60" xfId="0" applyFill="1" applyBorder="1" applyAlignment="1">
      <alignment horizontal="center" vertical="center" wrapText="1"/>
    </xf>
    <xf numFmtId="0" fontId="0" fillId="0" borderId="60" xfId="0" applyBorder="1" applyAlignment="1">
      <alignment horizontal="left" vertical="center" wrapText="1"/>
    </xf>
    <xf numFmtId="0" fontId="0" fillId="0" borderId="61" xfId="0" applyBorder="1" applyAlignment="1">
      <alignment horizontal="center" vertical="center" wrapText="1"/>
    </xf>
    <xf numFmtId="0" fontId="0" fillId="0" borderId="111" xfId="0" applyBorder="1" applyAlignment="1">
      <alignment horizontal="center" vertical="center" wrapText="1"/>
    </xf>
    <xf numFmtId="0" fontId="0" fillId="72" borderId="60" xfId="0" applyFill="1" applyBorder="1" applyAlignment="1">
      <alignment horizontal="center" vertical="center" wrapText="1"/>
    </xf>
    <xf numFmtId="0" fontId="94" fillId="69" borderId="52" xfId="0" applyFont="1" applyFill="1" applyBorder="1" applyAlignment="1">
      <alignment horizontal="center" vertical="center" wrapText="1"/>
    </xf>
    <xf numFmtId="0" fontId="50" fillId="0" borderId="0" xfId="0" applyFont="1" applyAlignment="1">
      <alignment horizontal="center" vertical="center" wrapText="1"/>
    </xf>
    <xf numFmtId="0" fontId="0" fillId="0" borderId="0" xfId="0" applyAlignment="1">
      <alignment horizontal="left" vertical="center" wrapText="1"/>
    </xf>
    <xf numFmtId="0" fontId="23" fillId="0" borderId="25" xfId="0" applyFont="1" applyBorder="1" applyAlignment="1">
      <alignment horizontal="center" vertical="center" wrapText="1" readingOrder="1"/>
    </xf>
    <xf numFmtId="0" fontId="23" fillId="0" borderId="18" xfId="0" applyFont="1" applyBorder="1" applyAlignment="1">
      <alignment horizontal="center" vertical="center" wrapText="1" readingOrder="1"/>
    </xf>
    <xf numFmtId="0" fontId="17" fillId="0" borderId="101" xfId="0" applyFont="1" applyBorder="1" applyAlignment="1">
      <alignment horizontal="center" vertical="center" wrapText="1" readingOrder="1"/>
    </xf>
    <xf numFmtId="0" fontId="23" fillId="0" borderId="99" xfId="0" applyFont="1" applyBorder="1" applyAlignment="1">
      <alignment horizontal="center" vertical="center" wrapText="1" readingOrder="1"/>
    </xf>
    <xf numFmtId="0" fontId="25" fillId="0" borderId="21" xfId="0" applyFont="1" applyBorder="1" applyAlignment="1">
      <alignment horizontal="center" vertical="center" wrapText="1" readingOrder="1"/>
    </xf>
    <xf numFmtId="0" fontId="46" fillId="0" borderId="18" xfId="0" applyFont="1" applyBorder="1" applyAlignment="1">
      <alignment horizontal="center" vertical="center" wrapText="1" readingOrder="1"/>
    </xf>
    <xf numFmtId="0" fontId="47" fillId="0" borderId="21" xfId="0" applyFont="1" applyBorder="1" applyAlignment="1">
      <alignment horizontal="center" vertical="center" wrapText="1" readingOrder="1"/>
    </xf>
    <xf numFmtId="0" fontId="23" fillId="0" borderId="37" xfId="0" applyFont="1" applyBorder="1" applyAlignment="1">
      <alignment horizontal="center" vertical="center" wrapText="1" readingOrder="1"/>
    </xf>
    <xf numFmtId="0" fontId="23" fillId="0" borderId="125" xfId="0" applyFont="1" applyBorder="1" applyAlignment="1">
      <alignment horizontal="center" vertical="center" wrapText="1" readingOrder="1"/>
    </xf>
    <xf numFmtId="0" fontId="23" fillId="0" borderId="126" xfId="0" applyFont="1" applyBorder="1" applyAlignment="1">
      <alignment horizontal="center" vertical="center" wrapText="1" readingOrder="1"/>
    </xf>
    <xf numFmtId="0" fontId="23" fillId="0" borderId="127" xfId="0" applyFont="1" applyBorder="1" applyAlignment="1">
      <alignment horizontal="center" vertical="center" wrapText="1" readingOrder="1"/>
    </xf>
    <xf numFmtId="0" fontId="17" fillId="0" borderId="128" xfId="0" applyFont="1" applyBorder="1" applyAlignment="1">
      <alignment horizontal="center" vertical="center" wrapText="1" readingOrder="1"/>
    </xf>
    <xf numFmtId="0" fontId="23" fillId="0" borderId="129" xfId="0" applyFont="1" applyBorder="1" applyAlignment="1">
      <alignment horizontal="center" vertical="center" wrapText="1" readingOrder="1"/>
    </xf>
    <xf numFmtId="0" fontId="25" fillId="68" borderId="104" xfId="0" applyFont="1" applyFill="1" applyBorder="1" applyAlignment="1">
      <alignment horizontal="center" vertical="center" wrapText="1" readingOrder="1"/>
    </xf>
    <xf numFmtId="0" fontId="25" fillId="68" borderId="105" xfId="0" applyFont="1" applyFill="1" applyBorder="1" applyAlignment="1">
      <alignment horizontal="center" vertical="center" wrapText="1" readingOrder="1"/>
    </xf>
    <xf numFmtId="0" fontId="25" fillId="68" borderId="107" xfId="0" applyFont="1" applyFill="1" applyBorder="1" applyAlignment="1">
      <alignment horizontal="center" vertical="center" wrapText="1" readingOrder="1"/>
    </xf>
    <xf numFmtId="0" fontId="100" fillId="67" borderId="95" xfId="0" applyFont="1" applyFill="1" applyBorder="1" applyAlignment="1">
      <alignment horizontal="center" vertical="center" wrapText="1" readingOrder="1"/>
    </xf>
    <xf numFmtId="17" fontId="100" fillId="67" borderId="95" xfId="0" applyNumberFormat="1" applyFont="1" applyFill="1" applyBorder="1" applyAlignment="1">
      <alignment horizontal="center" vertical="center" wrapText="1" readingOrder="1"/>
    </xf>
    <xf numFmtId="0" fontId="23" fillId="4" borderId="95" xfId="0" applyFont="1" applyFill="1" applyBorder="1" applyAlignment="1">
      <alignment horizontal="center" vertical="center" wrapText="1" readingOrder="1"/>
    </xf>
    <xf numFmtId="0" fontId="23" fillId="4" borderId="95" xfId="0" applyFont="1" applyFill="1" applyBorder="1" applyAlignment="1">
      <alignment horizontal="left" vertical="center" wrapText="1" readingOrder="1"/>
    </xf>
    <xf numFmtId="165" fontId="23" fillId="4" borderId="95" xfId="0" applyNumberFormat="1" applyFont="1" applyFill="1" applyBorder="1" applyAlignment="1">
      <alignment horizontal="center" vertical="center" wrapText="1" readingOrder="1"/>
    </xf>
    <xf numFmtId="0" fontId="27" fillId="4" borderId="95" xfId="0" applyFont="1" applyFill="1" applyBorder="1" applyAlignment="1">
      <alignment horizontal="center" vertical="center" wrapText="1" readingOrder="1"/>
    </xf>
    <xf numFmtId="0" fontId="17" fillId="4" borderId="95" xfId="0" applyFont="1" applyFill="1" applyBorder="1" applyAlignment="1">
      <alignment horizontal="left" vertical="center" wrapText="1" readingOrder="1"/>
    </xf>
    <xf numFmtId="0" fontId="23" fillId="4" borderId="95" xfId="0" applyFont="1" applyFill="1" applyBorder="1" applyAlignment="1">
      <alignment vertical="center" wrapText="1" readingOrder="1"/>
    </xf>
    <xf numFmtId="0" fontId="50" fillId="71" borderId="95" xfId="0" applyFont="1" applyFill="1" applyBorder="1" applyAlignment="1">
      <alignment horizontal="center" vertical="center"/>
    </xf>
    <xf numFmtId="0" fontId="50" fillId="74" borderId="95" xfId="0" applyFont="1" applyFill="1" applyBorder="1" applyAlignment="1">
      <alignment horizontal="center" vertical="center" wrapText="1"/>
    </xf>
    <xf numFmtId="0" fontId="106" fillId="0" borderId="95" xfId="0" applyFont="1" applyBorder="1" applyAlignment="1">
      <alignment horizontal="center" vertical="center"/>
    </xf>
    <xf numFmtId="0" fontId="106" fillId="0" borderId="95" xfId="0" applyFont="1" applyBorder="1" applyAlignment="1">
      <alignment horizontal="left" vertical="center"/>
    </xf>
    <xf numFmtId="0" fontId="108" fillId="67" borderId="95" xfId="0" applyFont="1" applyFill="1" applyBorder="1" applyAlignment="1">
      <alignment horizontal="center" vertical="center" wrapText="1" readingOrder="1"/>
    </xf>
    <xf numFmtId="0" fontId="109" fillId="0" borderId="0" xfId="0" applyFont="1" applyAlignment="1">
      <alignment horizontal="center" vertical="center" wrapText="1"/>
    </xf>
    <xf numFmtId="0" fontId="110" fillId="71" borderId="95" xfId="0" applyFont="1" applyFill="1" applyBorder="1" applyAlignment="1">
      <alignment horizontal="center" vertical="center" wrapText="1" readingOrder="1"/>
    </xf>
    <xf numFmtId="0" fontId="110" fillId="71" borderId="95" xfId="0" applyFont="1" applyFill="1" applyBorder="1" applyAlignment="1">
      <alignment horizontal="left" vertical="center" wrapText="1" readingOrder="1"/>
    </xf>
    <xf numFmtId="0" fontId="111" fillId="0" borderId="95" xfId="0" applyFont="1" applyBorder="1" applyAlignment="1">
      <alignment horizontal="center" vertical="center" wrapText="1" readingOrder="1"/>
    </xf>
    <xf numFmtId="0" fontId="111" fillId="0" borderId="95" xfId="0" applyFont="1" applyBorder="1" applyAlignment="1">
      <alignment horizontal="left" vertical="center" wrapText="1" readingOrder="1"/>
    </xf>
    <xf numFmtId="0" fontId="111" fillId="5" borderId="95" xfId="0" applyFont="1" applyFill="1" applyBorder="1" applyAlignment="1">
      <alignment horizontal="center" vertical="center" wrapText="1" readingOrder="1"/>
    </xf>
    <xf numFmtId="17" fontId="111" fillId="0" borderId="95" xfId="0" applyNumberFormat="1" applyFont="1" applyBorder="1" applyAlignment="1">
      <alignment horizontal="center" vertical="center" wrapText="1" readingOrder="1"/>
    </xf>
    <xf numFmtId="0" fontId="109" fillId="0" borderId="95" xfId="0" applyFont="1" applyBorder="1" applyAlignment="1">
      <alignment horizontal="left" vertical="center" wrapText="1"/>
    </xf>
    <xf numFmtId="0" fontId="110" fillId="71" borderId="92" xfId="0" applyFont="1" applyFill="1" applyBorder="1" applyAlignment="1">
      <alignment horizontal="left" vertical="center" wrapText="1" readingOrder="1"/>
    </xf>
    <xf numFmtId="0" fontId="110" fillId="71" borderId="97" xfId="0" applyFont="1" applyFill="1" applyBorder="1" applyAlignment="1">
      <alignment horizontal="center" vertical="center" wrapText="1" readingOrder="1"/>
    </xf>
    <xf numFmtId="0" fontId="110" fillId="71" borderId="97" xfId="0" applyFont="1" applyFill="1" applyBorder="1" applyAlignment="1">
      <alignment horizontal="left" vertical="center" wrapText="1" readingOrder="1"/>
    </xf>
    <xf numFmtId="0" fontId="110" fillId="71" borderId="96" xfId="0" applyFont="1" applyFill="1" applyBorder="1" applyAlignment="1">
      <alignment horizontal="left" vertical="center" wrapText="1" readingOrder="1"/>
    </xf>
    <xf numFmtId="0" fontId="109" fillId="0" borderId="0" xfId="0" applyFont="1" applyAlignment="1">
      <alignment horizontal="left" vertical="center" wrapText="1"/>
    </xf>
    <xf numFmtId="0" fontId="91" fillId="70" borderId="51" xfId="0" applyFont="1" applyFill="1" applyBorder="1" applyAlignment="1">
      <alignment horizontal="center" vertical="center"/>
    </xf>
    <xf numFmtId="0" fontId="0" fillId="70" borderId="52" xfId="0" applyFill="1" applyBorder="1"/>
    <xf numFmtId="0" fontId="91" fillId="70" borderId="94" xfId="0" applyFont="1" applyFill="1" applyBorder="1"/>
    <xf numFmtId="0" fontId="91" fillId="70" borderId="57" xfId="0" applyFont="1" applyFill="1" applyBorder="1"/>
    <xf numFmtId="0" fontId="105" fillId="67" borderId="57" xfId="0" applyFont="1" applyFill="1" applyBorder="1" applyAlignment="1">
      <alignment horizontal="center" vertical="center" wrapText="1"/>
    </xf>
    <xf numFmtId="0" fontId="112" fillId="0" borderId="0" xfId="0" applyFont="1" applyAlignment="1">
      <alignment horizontal="center" vertical="center" wrapText="1"/>
    </xf>
    <xf numFmtId="14" fontId="112" fillId="0" borderId="0" xfId="0" applyNumberFormat="1" applyFont="1" applyAlignment="1">
      <alignment horizontal="center" vertical="center" wrapText="1"/>
    </xf>
    <xf numFmtId="0" fontId="107" fillId="70" borderId="95" xfId="0" applyFont="1" applyFill="1" applyBorder="1" applyAlignment="1">
      <alignment horizontal="center" vertical="center"/>
    </xf>
    <xf numFmtId="0" fontId="107" fillId="62" borderId="95" xfId="0" applyFont="1" applyFill="1" applyBorder="1" applyAlignment="1">
      <alignment horizontal="center" vertical="center"/>
    </xf>
    <xf numFmtId="0" fontId="94" fillId="58" borderId="95" xfId="0" applyFont="1" applyFill="1" applyBorder="1" applyAlignment="1">
      <alignment horizontal="center" vertical="center"/>
    </xf>
    <xf numFmtId="0" fontId="107" fillId="73" borderId="95" xfId="0" applyFont="1" applyFill="1" applyBorder="1" applyAlignment="1">
      <alignment horizontal="center" vertical="center"/>
    </xf>
    <xf numFmtId="3" fontId="94" fillId="67" borderId="95" xfId="0" applyNumberFormat="1" applyFont="1" applyFill="1" applyBorder="1" applyAlignment="1">
      <alignment horizontal="center" vertical="center" wrapText="1"/>
    </xf>
    <xf numFmtId="3" fontId="0" fillId="57" borderId="95" xfId="0" applyNumberFormat="1" applyFill="1" applyBorder="1" applyAlignment="1">
      <alignment horizontal="center" vertical="center" wrapText="1"/>
    </xf>
    <xf numFmtId="0" fontId="94" fillId="67" borderId="130" xfId="0" applyFont="1" applyFill="1" applyBorder="1" applyAlignment="1">
      <alignment horizontal="center" vertical="center" wrapText="1"/>
    </xf>
    <xf numFmtId="0" fontId="94" fillId="67" borderId="131" xfId="0" applyFont="1" applyFill="1" applyBorder="1" applyAlignment="1">
      <alignment horizontal="center" vertical="center" wrapText="1"/>
    </xf>
    <xf numFmtId="17" fontId="94" fillId="67" borderId="131" xfId="0" applyNumberFormat="1" applyFont="1" applyFill="1" applyBorder="1" applyAlignment="1">
      <alignment horizontal="center" vertical="center" wrapText="1"/>
    </xf>
    <xf numFmtId="14" fontId="83" fillId="70" borderId="131" xfId="0" applyNumberFormat="1" applyFont="1" applyFill="1" applyBorder="1" applyAlignment="1">
      <alignment horizontal="center" vertical="center" textRotation="90" wrapText="1"/>
    </xf>
    <xf numFmtId="0" fontId="83" fillId="68" borderId="130" xfId="0" applyFont="1" applyFill="1" applyBorder="1" applyAlignment="1">
      <alignment horizontal="center" vertical="center" wrapText="1"/>
    </xf>
    <xf numFmtId="0" fontId="83" fillId="68" borderId="131" xfId="0" applyFont="1" applyFill="1" applyBorder="1" applyAlignment="1">
      <alignment horizontal="left" vertical="center" wrapText="1"/>
    </xf>
    <xf numFmtId="0" fontId="83" fillId="68" borderId="131" xfId="0" applyFont="1" applyFill="1" applyBorder="1" applyAlignment="1">
      <alignment horizontal="center" vertical="center" wrapText="1"/>
    </xf>
    <xf numFmtId="3" fontId="83" fillId="68" borderId="131" xfId="0" applyNumberFormat="1" applyFont="1" applyFill="1" applyBorder="1" applyAlignment="1">
      <alignment horizontal="center" vertical="center" wrapText="1"/>
    </xf>
    <xf numFmtId="0" fontId="0" fillId="0" borderId="130" xfId="0" applyBorder="1" applyAlignment="1">
      <alignment horizontal="center" vertical="center" wrapText="1"/>
    </xf>
    <xf numFmtId="43" fontId="0" fillId="0" borderId="131" xfId="1" applyFont="1" applyBorder="1" applyAlignment="1">
      <alignment horizontal="left" vertical="center" wrapText="1"/>
    </xf>
    <xf numFmtId="3" fontId="0" fillId="6" borderId="131" xfId="0" applyNumberFormat="1" applyFill="1" applyBorder="1" applyAlignment="1">
      <alignment horizontal="center" vertical="center" wrapText="1"/>
    </xf>
    <xf numFmtId="0" fontId="0" fillId="0" borderId="131" xfId="0" applyBorder="1" applyAlignment="1">
      <alignment horizontal="center" vertical="center" wrapText="1"/>
    </xf>
    <xf numFmtId="3" fontId="0" fillId="70" borderId="131" xfId="0" applyNumberFormat="1" applyFill="1" applyBorder="1" applyAlignment="1">
      <alignment horizontal="center" vertical="center" wrapText="1"/>
    </xf>
    <xf numFmtId="3" fontId="0" fillId="0" borderId="131" xfId="0" applyNumberFormat="1" applyBorder="1" applyAlignment="1">
      <alignment horizontal="center" vertical="center" wrapText="1"/>
    </xf>
    <xf numFmtId="0" fontId="83" fillId="0" borderId="0" xfId="224" applyFont="1" applyAlignment="1">
      <alignment vertical="center"/>
    </xf>
    <xf numFmtId="0" fontId="50" fillId="0" borderId="0" xfId="224" applyFont="1" applyAlignment="1">
      <alignment vertical="center"/>
    </xf>
    <xf numFmtId="0" fontId="1" fillId="0" borderId="0" xfId="0" applyFont="1" applyAlignment="1">
      <alignment horizontal="center" vertical="center" wrapText="1"/>
    </xf>
    <xf numFmtId="0" fontId="92" fillId="0" borderId="0" xfId="224" applyFont="1" applyAlignment="1">
      <alignment vertical="center"/>
    </xf>
    <xf numFmtId="0" fontId="50" fillId="0" borderId="0" xfId="224" applyFont="1" applyAlignment="1">
      <alignment horizontal="center" vertical="center"/>
    </xf>
    <xf numFmtId="0" fontId="1" fillId="0" borderId="0" xfId="224" applyFont="1" applyAlignment="1">
      <alignment horizontal="center" vertical="center"/>
    </xf>
    <xf numFmtId="0" fontId="94" fillId="67" borderId="57" xfId="345" applyFont="1" applyFill="1" applyBorder="1" applyAlignment="1">
      <alignment horizontal="center" vertical="center" wrapText="1"/>
    </xf>
    <xf numFmtId="198" fontId="92" fillId="55" borderId="64" xfId="345" applyNumberFormat="1" applyFont="1" applyFill="1" applyBorder="1" applyAlignment="1">
      <alignment horizontal="center" vertical="center" wrapText="1"/>
    </xf>
    <xf numFmtId="198" fontId="92" fillId="55" borderId="64" xfId="345" applyNumberFormat="1" applyFont="1" applyFill="1" applyBorder="1" applyAlignment="1">
      <alignment horizontal="left" vertical="center" wrapText="1"/>
    </xf>
    <xf numFmtId="0" fontId="92" fillId="0" borderId="0" xfId="4" applyFont="1" applyAlignment="1">
      <alignment wrapText="1"/>
    </xf>
    <xf numFmtId="0" fontId="94" fillId="67" borderId="57" xfId="4" applyFont="1" applyFill="1" applyBorder="1" applyAlignment="1">
      <alignment horizontal="center" vertical="center" wrapText="1"/>
    </xf>
    <xf numFmtId="0" fontId="92" fillId="55" borderId="64" xfId="345" applyFont="1" applyFill="1" applyBorder="1" applyAlignment="1">
      <alignment horizontal="center" vertical="center" wrapText="1"/>
    </xf>
    <xf numFmtId="0" fontId="92" fillId="55" borderId="64" xfId="345" applyFont="1" applyFill="1" applyBorder="1" applyAlignment="1">
      <alignment horizontal="left" vertical="center" wrapText="1"/>
    </xf>
    <xf numFmtId="0" fontId="92" fillId="55" borderId="82" xfId="345" applyFont="1" applyFill="1" applyBorder="1" applyAlignment="1">
      <alignment horizontal="left" vertical="center" wrapText="1"/>
    </xf>
    <xf numFmtId="0" fontId="92" fillId="0" borderId="95" xfId="4" applyFont="1" applyBorder="1" applyAlignment="1">
      <alignment horizontal="center" vertical="center" wrapText="1"/>
    </xf>
    <xf numFmtId="198" fontId="92" fillId="0" borderId="95" xfId="4" applyNumberFormat="1" applyFont="1" applyBorder="1" applyAlignment="1">
      <alignment horizontal="center" vertical="center" wrapText="1"/>
    </xf>
    <xf numFmtId="0" fontId="92" fillId="0" borderId="95" xfId="4" applyFont="1" applyBorder="1" applyAlignment="1">
      <alignment horizontal="left" vertical="center" wrapText="1"/>
    </xf>
    <xf numFmtId="16" fontId="92" fillId="0" borderId="95" xfId="4" applyNumberFormat="1" applyFont="1" applyBorder="1" applyAlignment="1">
      <alignment horizontal="center" vertical="center" wrapText="1"/>
    </xf>
    <xf numFmtId="0" fontId="92" fillId="0" borderId="0" xfId="4" applyFont="1" applyAlignment="1">
      <alignment horizontal="center" vertical="center" wrapText="1"/>
    </xf>
    <xf numFmtId="0" fontId="92" fillId="0" borderId="100" xfId="4" applyFont="1" applyBorder="1" applyAlignment="1">
      <alignment horizontal="center" vertical="center" wrapText="1"/>
    </xf>
    <xf numFmtId="198" fontId="92" fillId="0" borderId="100" xfId="4" applyNumberFormat="1" applyFont="1" applyBorder="1" applyAlignment="1">
      <alignment horizontal="center" vertical="center" wrapText="1"/>
    </xf>
    <xf numFmtId="0" fontId="92" fillId="0" borderId="100" xfId="4" applyFont="1" applyBorder="1" applyAlignment="1">
      <alignment horizontal="left" vertical="center" wrapText="1"/>
    </xf>
    <xf numFmtId="16" fontId="92" fillId="0" borderId="100" xfId="4" applyNumberFormat="1" applyFont="1" applyBorder="1" applyAlignment="1">
      <alignment horizontal="center" vertical="center" wrapText="1"/>
    </xf>
    <xf numFmtId="198" fontId="92" fillId="0" borderId="0" xfId="4" applyNumberFormat="1" applyFont="1" applyAlignment="1">
      <alignment horizontal="center" vertical="center" wrapText="1"/>
    </xf>
    <xf numFmtId="0" fontId="92" fillId="0" borderId="0" xfId="4" applyFont="1" applyAlignment="1">
      <alignment horizontal="left" vertical="center" wrapText="1"/>
    </xf>
    <xf numFmtId="0" fontId="90" fillId="0" borderId="0" xfId="730" applyFont="1" applyAlignment="1">
      <alignment horizontal="left"/>
    </xf>
    <xf numFmtId="0" fontId="90" fillId="0" borderId="0" xfId="730" applyFont="1" applyAlignment="1">
      <alignment vertical="center"/>
    </xf>
    <xf numFmtId="0" fontId="90" fillId="0" borderId="0" xfId="730" applyFont="1"/>
    <xf numFmtId="0" fontId="90" fillId="0" borderId="40" xfId="730" applyFont="1" applyBorder="1"/>
    <xf numFmtId="0" fontId="90" fillId="0" borderId="41" xfId="730" applyFont="1" applyBorder="1"/>
    <xf numFmtId="0" fontId="90" fillId="0" borderId="42" xfId="730" applyFont="1" applyBorder="1"/>
    <xf numFmtId="0" fontId="90" fillId="0" borderId="40" xfId="730" applyFont="1" applyBorder="1" applyAlignment="1">
      <alignment horizontal="left"/>
    </xf>
    <xf numFmtId="0" fontId="90" fillId="0" borderId="41" xfId="730" applyFont="1" applyBorder="1" applyAlignment="1">
      <alignment horizontal="left"/>
    </xf>
    <xf numFmtId="0" fontId="90" fillId="0" borderId="42" xfId="730" applyFont="1" applyBorder="1" applyAlignment="1">
      <alignment horizontal="left"/>
    </xf>
    <xf numFmtId="0" fontId="113" fillId="0" borderId="0" xfId="730" applyFont="1"/>
    <xf numFmtId="0" fontId="97" fillId="67" borderId="86" xfId="730" applyFont="1" applyFill="1" applyBorder="1"/>
    <xf numFmtId="0" fontId="97" fillId="67" borderId="85" xfId="730" applyFont="1" applyFill="1" applyBorder="1"/>
    <xf numFmtId="0" fontId="97" fillId="67" borderId="87" xfId="730" applyFont="1" applyFill="1" applyBorder="1"/>
    <xf numFmtId="0" fontId="113" fillId="0" borderId="0" xfId="730" applyFont="1" applyAlignment="1">
      <alignment horizontal="center" vertical="center"/>
    </xf>
    <xf numFmtId="0" fontId="113" fillId="4" borderId="0" xfId="730" applyFont="1" applyFill="1"/>
    <xf numFmtId="0" fontId="113" fillId="5" borderId="0" xfId="730" applyFont="1" applyFill="1"/>
    <xf numFmtId="0" fontId="113" fillId="4" borderId="82" xfId="730" quotePrefix="1" applyFont="1" applyFill="1" applyBorder="1" applyAlignment="1">
      <alignment horizontal="center" vertical="center"/>
    </xf>
    <xf numFmtId="0" fontId="113" fillId="0" borderId="92" xfId="730" applyFont="1" applyBorder="1" applyAlignment="1">
      <alignment horizontal="left" vertical="center"/>
    </xf>
    <xf numFmtId="15" fontId="113" fillId="5" borderId="89" xfId="730" applyNumberFormat="1" applyFont="1" applyFill="1" applyBorder="1" applyAlignment="1">
      <alignment horizontal="center" vertical="center"/>
    </xf>
    <xf numFmtId="0" fontId="113" fillId="5" borderId="0" xfId="730" applyFont="1" applyFill="1" applyAlignment="1">
      <alignment horizontal="center" vertical="center"/>
    </xf>
    <xf numFmtId="0" fontId="113" fillId="0" borderId="82" xfId="730" applyFont="1" applyBorder="1"/>
    <xf numFmtId="0" fontId="113" fillId="0" borderId="92" xfId="730" applyFont="1" applyBorder="1"/>
    <xf numFmtId="0" fontId="113" fillId="0" borderId="67" xfId="730" applyFont="1" applyBorder="1"/>
    <xf numFmtId="0" fontId="113" fillId="0" borderId="88" xfId="730" applyFont="1" applyBorder="1"/>
    <xf numFmtId="0" fontId="113" fillId="0" borderId="43" xfId="730" applyFont="1" applyBorder="1"/>
    <xf numFmtId="0" fontId="113" fillId="0" borderId="44" xfId="730" applyFont="1" applyBorder="1"/>
    <xf numFmtId="0" fontId="113" fillId="0" borderId="0" xfId="730" applyFont="1" applyAlignment="1">
      <alignment horizontal="center"/>
    </xf>
    <xf numFmtId="0" fontId="113" fillId="0" borderId="0" xfId="0" applyFont="1"/>
    <xf numFmtId="43" fontId="97" fillId="67" borderId="31" xfId="1" applyFont="1" applyFill="1" applyBorder="1" applyAlignment="1">
      <alignment horizontal="center" vertical="center" wrapText="1" readingOrder="1"/>
    </xf>
    <xf numFmtId="43" fontId="97" fillId="67" borderId="32" xfId="1" applyFont="1" applyFill="1" applyBorder="1" applyAlignment="1">
      <alignment horizontal="center" vertical="center" wrapText="1" readingOrder="1"/>
    </xf>
    <xf numFmtId="0" fontId="97" fillId="67" borderId="32" xfId="0" applyFont="1" applyFill="1" applyBorder="1" applyAlignment="1">
      <alignment horizontal="center" vertical="center" wrapText="1" readingOrder="1"/>
    </xf>
    <xf numFmtId="166" fontId="97" fillId="67" borderId="32" xfId="0" applyNumberFormat="1" applyFont="1" applyFill="1" applyBorder="1" applyAlignment="1">
      <alignment horizontal="center" vertical="center" wrapText="1" readingOrder="1"/>
    </xf>
    <xf numFmtId="43" fontId="113" fillId="0" borderId="35" xfId="1" applyFont="1" applyBorder="1"/>
    <xf numFmtId="43" fontId="115" fillId="4" borderId="35" xfId="1" applyFont="1" applyFill="1" applyBorder="1" applyAlignment="1">
      <alignment horizontal="center" vertical="center" wrapText="1" readingOrder="1"/>
    </xf>
    <xf numFmtId="0" fontId="115" fillId="4" borderId="45" xfId="0" applyFont="1" applyFill="1" applyBorder="1" applyAlignment="1">
      <alignment horizontal="center" vertical="center" wrapText="1" readingOrder="1"/>
    </xf>
    <xf numFmtId="165" fontId="113" fillId="0" borderId="35" xfId="1" applyNumberFormat="1" applyFont="1" applyBorder="1"/>
    <xf numFmtId="43" fontId="113" fillId="2" borderId="35" xfId="1" applyFont="1" applyFill="1" applyBorder="1"/>
    <xf numFmtId="0" fontId="97" fillId="67" borderId="31" xfId="0" applyFont="1" applyFill="1" applyBorder="1" applyAlignment="1">
      <alignment horizontal="center" vertical="center" wrapText="1" readingOrder="1"/>
    </xf>
    <xf numFmtId="166" fontId="97" fillId="67" borderId="33" xfId="0" applyNumberFormat="1" applyFont="1" applyFill="1" applyBorder="1" applyAlignment="1">
      <alignment horizontal="center" vertical="center" wrapText="1" readingOrder="1"/>
    </xf>
    <xf numFmtId="0" fontId="113" fillId="0" borderId="34" xfId="0" applyFont="1" applyBorder="1" applyAlignment="1">
      <alignment horizontal="center" vertical="center"/>
    </xf>
    <xf numFmtId="0" fontId="113" fillId="0" borderId="35" xfId="0" applyFont="1" applyBorder="1"/>
    <xf numFmtId="0" fontId="113" fillId="0" borderId="36" xfId="0" applyFont="1" applyBorder="1"/>
    <xf numFmtId="43" fontId="113" fillId="0" borderId="0" xfId="0" applyNumberFormat="1" applyFont="1"/>
    <xf numFmtId="0" fontId="0" fillId="0" borderId="95" xfId="0" applyBorder="1" applyAlignment="1">
      <alignment horizontal="left" vertical="center"/>
    </xf>
    <xf numFmtId="202" fontId="0" fillId="0" borderId="95" xfId="0" applyNumberFormat="1" applyBorder="1" applyAlignment="1">
      <alignment horizontal="center" vertical="center"/>
    </xf>
    <xf numFmtId="0" fontId="0" fillId="0" borderId="95" xfId="0" applyBorder="1" applyAlignment="1">
      <alignment horizontal="left" vertical="center" wrapText="1"/>
    </xf>
    <xf numFmtId="202" fontId="0" fillId="0" borderId="0" xfId="0" applyNumberFormat="1" applyAlignment="1">
      <alignment horizontal="center" vertical="center"/>
    </xf>
    <xf numFmtId="1" fontId="92" fillId="0" borderId="0" xfId="0" applyNumberFormat="1" applyFont="1" applyAlignment="1">
      <alignment horizontal="center" vertical="center" wrapText="1"/>
    </xf>
    <xf numFmtId="1" fontId="0" fillId="0" borderId="95" xfId="0" applyNumberFormat="1" applyBorder="1" applyAlignment="1">
      <alignment horizontal="center" vertical="center"/>
    </xf>
    <xf numFmtId="1" fontId="0" fillId="0" borderId="0" xfId="0" applyNumberFormat="1" applyAlignment="1">
      <alignment horizontal="center" vertical="center"/>
    </xf>
    <xf numFmtId="0" fontId="94" fillId="67" borderId="92" xfId="0" applyFont="1" applyFill="1" applyBorder="1" applyAlignment="1">
      <alignment horizontal="center" vertical="center" wrapText="1"/>
    </xf>
    <xf numFmtId="1" fontId="0" fillId="0" borderId="92" xfId="0" applyNumberFormat="1" applyBorder="1" applyAlignment="1">
      <alignment horizontal="center" vertical="center"/>
    </xf>
    <xf numFmtId="1" fontId="50" fillId="0" borderId="0" xfId="0" applyNumberFormat="1" applyFont="1" applyAlignment="1">
      <alignment horizontal="center" vertical="center"/>
    </xf>
    <xf numFmtId="9" fontId="0" fillId="0" borderId="0" xfId="3" applyFont="1" applyAlignment="1">
      <alignment horizontal="center" vertical="center" wrapText="1"/>
    </xf>
    <xf numFmtId="9" fontId="0" fillId="0" borderId="95" xfId="3" applyFont="1" applyBorder="1" applyAlignment="1">
      <alignment horizontal="center" vertical="center" wrapText="1"/>
    </xf>
    <xf numFmtId="0" fontId="50" fillId="65" borderId="0" xfId="0" applyFont="1" applyFill="1" applyAlignment="1">
      <alignment horizontal="left" vertical="center" wrapText="1"/>
    </xf>
    <xf numFmtId="0" fontId="94" fillId="0" borderId="0" xfId="0" applyFont="1" applyAlignment="1">
      <alignment horizontal="center" vertical="center" wrapText="1"/>
    </xf>
    <xf numFmtId="0" fontId="94" fillId="67" borderId="132" xfId="0" applyFont="1" applyFill="1" applyBorder="1" applyAlignment="1">
      <alignment horizontal="center" vertical="center" wrapText="1"/>
    </xf>
    <xf numFmtId="17" fontId="94" fillId="67" borderId="132" xfId="0" applyNumberFormat="1" applyFont="1" applyFill="1" applyBorder="1" applyAlignment="1">
      <alignment horizontal="center" vertical="center" wrapText="1"/>
    </xf>
    <xf numFmtId="0" fontId="50" fillId="73" borderId="35" xfId="0" applyFont="1" applyFill="1" applyBorder="1" applyAlignment="1">
      <alignment horizontal="center" vertical="center" wrapText="1"/>
    </xf>
    <xf numFmtId="0" fontId="50" fillId="73" borderId="35" xfId="0" applyFont="1" applyFill="1" applyBorder="1" applyAlignment="1">
      <alignment horizontal="left" vertical="center" wrapText="1"/>
    </xf>
    <xf numFmtId="0" fontId="0" fillId="0" borderId="35" xfId="0" applyBorder="1" applyAlignment="1">
      <alignment horizontal="center" vertical="center" wrapText="1"/>
    </xf>
    <xf numFmtId="0" fontId="0" fillId="0" borderId="35" xfId="0" applyBorder="1" applyAlignment="1">
      <alignment horizontal="left" vertical="center" indent="1"/>
    </xf>
    <xf numFmtId="0" fontId="0" fillId="0" borderId="35" xfId="0" applyBorder="1" applyAlignment="1">
      <alignment horizontal="left" vertical="center" wrapText="1" indent="1"/>
    </xf>
    <xf numFmtId="0" fontId="0" fillId="0" borderId="133" xfId="0" applyBorder="1" applyAlignment="1">
      <alignment horizontal="center" vertical="center" wrapText="1"/>
    </xf>
    <xf numFmtId="0" fontId="0" fillId="0" borderId="133" xfId="0" applyBorder="1" applyAlignment="1">
      <alignment horizontal="left" vertical="center" wrapText="1" indent="1"/>
    </xf>
    <xf numFmtId="9" fontId="50" fillId="0" borderId="0" xfId="3" applyFont="1" applyFill="1" applyAlignment="1">
      <alignment horizontal="center" vertical="center" wrapText="1"/>
    </xf>
    <xf numFmtId="15" fontId="50" fillId="0" borderId="0" xfId="0" applyNumberFormat="1" applyFont="1" applyAlignment="1">
      <alignment horizontal="center" vertical="center" wrapText="1"/>
    </xf>
    <xf numFmtId="9" fontId="0" fillId="0" borderId="0" xfId="3" applyFont="1" applyBorder="1" applyAlignment="1">
      <alignment horizontal="center" vertical="center" wrapText="1"/>
    </xf>
    <xf numFmtId="0" fontId="96" fillId="69" borderId="95" xfId="0" applyFont="1" applyFill="1" applyBorder="1" applyAlignment="1">
      <alignment horizontal="center" vertical="center" wrapText="1"/>
    </xf>
    <xf numFmtId="0" fontId="94" fillId="69" borderId="95" xfId="0" applyFont="1" applyFill="1" applyBorder="1" applyAlignment="1">
      <alignment horizontal="left" vertical="center" wrapText="1"/>
    </xf>
    <xf numFmtId="1" fontId="94" fillId="69" borderId="95" xfId="0" applyNumberFormat="1" applyFont="1" applyFill="1" applyBorder="1" applyAlignment="1">
      <alignment horizontal="center" vertical="center" wrapText="1"/>
    </xf>
    <xf numFmtId="3" fontId="50" fillId="73" borderId="35" xfId="0" applyNumberFormat="1" applyFont="1" applyFill="1" applyBorder="1" applyAlignment="1">
      <alignment horizontal="center" vertical="center" wrapText="1"/>
    </xf>
    <xf numFmtId="3" fontId="0" fillId="0" borderId="35" xfId="0" applyNumberFormat="1" applyBorder="1" applyAlignment="1">
      <alignment horizontal="center" vertical="center" wrapText="1"/>
    </xf>
    <xf numFmtId="3" fontId="0" fillId="2" borderId="35" xfId="0" applyNumberFormat="1" applyFill="1" applyBorder="1" applyAlignment="1">
      <alignment horizontal="center" vertical="center" wrapText="1"/>
    </xf>
    <xf numFmtId="3" fontId="0" fillId="0" borderId="133" xfId="0" applyNumberFormat="1" applyBorder="1" applyAlignment="1">
      <alignment horizontal="center" vertical="center" wrapText="1"/>
    </xf>
    <xf numFmtId="3" fontId="0" fillId="2" borderId="133" xfId="0" applyNumberFormat="1" applyFill="1" applyBorder="1" applyAlignment="1">
      <alignment horizontal="center" vertical="center" wrapText="1"/>
    </xf>
    <xf numFmtId="3" fontId="0" fillId="0" borderId="0" xfId="0" applyNumberFormat="1" applyAlignment="1">
      <alignment horizontal="center" vertical="center" wrapText="1"/>
    </xf>
    <xf numFmtId="3" fontId="94" fillId="69" borderId="95" xfId="0" applyNumberFormat="1" applyFont="1" applyFill="1" applyBorder="1" applyAlignment="1">
      <alignment horizontal="center" vertical="center" wrapText="1"/>
    </xf>
    <xf numFmtId="17" fontId="50" fillId="0" borderId="95" xfId="0" applyNumberFormat="1" applyFont="1" applyBorder="1" applyAlignment="1">
      <alignment horizontal="center" vertical="center" wrapText="1"/>
    </xf>
    <xf numFmtId="0" fontId="50" fillId="72" borderId="0" xfId="0" applyFont="1" applyFill="1" applyAlignment="1">
      <alignment horizontal="left" vertical="center" wrapText="1"/>
    </xf>
    <xf numFmtId="0" fontId="50" fillId="62" borderId="95" xfId="0" applyFont="1" applyFill="1" applyBorder="1" applyAlignment="1">
      <alignment horizontal="right" vertical="center" wrapText="1"/>
    </xf>
    <xf numFmtId="0" fontId="50" fillId="54" borderId="95" xfId="0" applyFont="1" applyFill="1" applyBorder="1" applyAlignment="1">
      <alignment horizontal="right" vertical="center" wrapText="1"/>
    </xf>
    <xf numFmtId="3" fontId="50" fillId="0" borderId="0" xfId="0" applyNumberFormat="1" applyFont="1" applyAlignment="1">
      <alignment horizontal="center" vertical="center" wrapText="1"/>
    </xf>
    <xf numFmtId="3" fontId="83" fillId="0" borderId="0" xfId="0" applyNumberFormat="1" applyFont="1" applyAlignment="1">
      <alignment horizontal="center" vertical="center" wrapText="1"/>
    </xf>
    <xf numFmtId="0" fontId="1" fillId="0" borderId="0" xfId="224" applyFont="1" applyAlignment="1">
      <alignment horizontal="left" vertical="center"/>
    </xf>
    <xf numFmtId="0" fontId="1" fillId="0" borderId="0" xfId="224" applyFont="1" applyAlignment="1">
      <alignment vertical="center"/>
    </xf>
    <xf numFmtId="0" fontId="92" fillId="0" borderId="0" xfId="224" applyFont="1" applyAlignment="1">
      <alignment vertical="center" wrapText="1"/>
    </xf>
    <xf numFmtId="203" fontId="1" fillId="0" borderId="0" xfId="3" applyNumberFormat="1" applyFont="1" applyAlignment="1">
      <alignment horizontal="center" vertical="center" wrapText="1"/>
    </xf>
    <xf numFmtId="0" fontId="92" fillId="0" borderId="64" xfId="4" applyFont="1" applyBorder="1" applyAlignment="1">
      <alignment horizontal="left" vertical="center" wrapText="1"/>
    </xf>
    <xf numFmtId="0" fontId="92" fillId="0" borderId="82" xfId="4" applyFont="1" applyBorder="1" applyAlignment="1">
      <alignment horizontal="left" vertical="center" wrapText="1"/>
    </xf>
    <xf numFmtId="0" fontId="50" fillId="0" borderId="60" xfId="0" applyFont="1" applyBorder="1" applyAlignment="1">
      <alignment horizontal="center" vertical="center" wrapText="1"/>
    </xf>
    <xf numFmtId="0" fontId="94" fillId="67" borderId="135" xfId="0" applyFont="1" applyFill="1" applyBorder="1" applyAlignment="1">
      <alignment horizontal="center" vertical="center" wrapText="1"/>
    </xf>
    <xf numFmtId="0" fontId="0" fillId="0" borderId="135" xfId="0" applyBorder="1" applyAlignment="1">
      <alignment horizontal="center" vertical="center" wrapText="1"/>
    </xf>
    <xf numFmtId="0" fontId="0" fillId="0" borderId="135" xfId="0" applyBorder="1" applyAlignment="1">
      <alignment horizontal="left" vertical="center" wrapText="1"/>
    </xf>
    <xf numFmtId="0" fontId="0" fillId="0" borderId="136" xfId="0" applyBorder="1" applyAlignment="1">
      <alignment horizontal="center" vertical="center" wrapText="1"/>
    </xf>
    <xf numFmtId="0" fontId="50" fillId="0" borderId="136" xfId="0" applyFont="1" applyBorder="1" applyAlignment="1">
      <alignment horizontal="center" vertical="center" wrapText="1"/>
    </xf>
    <xf numFmtId="0" fontId="50" fillId="76" borderId="60" xfId="0" applyFont="1" applyFill="1" applyBorder="1" applyAlignment="1">
      <alignment horizontal="center" vertical="center" wrapText="1"/>
    </xf>
    <xf numFmtId="0" fontId="50" fillId="57" borderId="60" xfId="0" applyFont="1" applyFill="1" applyBorder="1" applyAlignment="1">
      <alignment horizontal="center" vertical="center" wrapText="1"/>
    </xf>
    <xf numFmtId="0" fontId="87" fillId="57" borderId="111" xfId="0" applyFont="1" applyFill="1" applyBorder="1" applyAlignment="1">
      <alignment horizontal="left" vertical="center" wrapText="1"/>
    </xf>
    <xf numFmtId="0" fontId="50" fillId="76" borderId="136" xfId="0" applyFont="1" applyFill="1" applyBorder="1" applyAlignment="1">
      <alignment horizontal="center" vertical="center" wrapText="1"/>
    </xf>
    <xf numFmtId="0" fontId="50" fillId="57" borderId="136" xfId="0" applyFont="1" applyFill="1" applyBorder="1" applyAlignment="1">
      <alignment horizontal="center" vertical="center" wrapText="1"/>
    </xf>
    <xf numFmtId="0" fontId="87" fillId="57" borderId="137" xfId="0" applyFont="1" applyFill="1" applyBorder="1" applyAlignment="1">
      <alignment horizontal="left" vertical="center" wrapText="1"/>
    </xf>
    <xf numFmtId="0" fontId="94" fillId="67" borderId="136" xfId="0" applyFont="1" applyFill="1" applyBorder="1" applyAlignment="1">
      <alignment horizontal="center" vertical="center" wrapText="1"/>
    </xf>
    <xf numFmtId="0" fontId="94" fillId="67" borderId="137" xfId="0" applyFont="1" applyFill="1" applyBorder="1" applyAlignment="1">
      <alignment horizontal="center" vertical="center" wrapText="1"/>
    </xf>
    <xf numFmtId="0" fontId="94" fillId="67" borderId="140" xfId="0" applyFont="1" applyFill="1" applyBorder="1" applyAlignment="1">
      <alignment horizontal="center" vertical="center" wrapText="1"/>
    </xf>
    <xf numFmtId="0" fontId="50" fillId="76" borderId="117" xfId="0" applyFont="1" applyFill="1" applyBorder="1" applyAlignment="1">
      <alignment horizontal="center" vertical="center" wrapText="1"/>
    </xf>
    <xf numFmtId="0" fontId="50" fillId="76" borderId="140" xfId="0" applyFont="1" applyFill="1" applyBorder="1" applyAlignment="1">
      <alignment horizontal="center" vertical="center" wrapText="1"/>
    </xf>
    <xf numFmtId="0" fontId="0" fillId="76" borderId="117" xfId="0" applyFill="1" applyBorder="1" applyAlignment="1">
      <alignment horizontal="center" vertical="center" wrapText="1"/>
    </xf>
    <xf numFmtId="0" fontId="0" fillId="76" borderId="140" xfId="0" applyFill="1" applyBorder="1" applyAlignment="1">
      <alignment horizontal="center" vertical="center" wrapText="1"/>
    </xf>
    <xf numFmtId="0" fontId="50" fillId="69" borderId="60" xfId="0" applyFont="1" applyFill="1" applyBorder="1" applyAlignment="1">
      <alignment horizontal="center" vertical="center" wrapText="1"/>
    </xf>
    <xf numFmtId="0" fontId="94" fillId="69" borderId="136" xfId="0" applyFont="1" applyFill="1" applyBorder="1" applyAlignment="1">
      <alignment horizontal="center" vertical="center" wrapText="1"/>
    </xf>
    <xf numFmtId="0" fontId="94" fillId="69" borderId="135" xfId="0" applyFont="1" applyFill="1" applyBorder="1" applyAlignment="1">
      <alignment horizontal="center" vertical="center" wrapText="1"/>
    </xf>
    <xf numFmtId="0" fontId="94" fillId="69" borderId="135" xfId="0" applyFont="1" applyFill="1" applyBorder="1" applyAlignment="1">
      <alignment horizontal="left" vertical="center" wrapText="1"/>
    </xf>
    <xf numFmtId="0" fontId="50" fillId="70" borderId="135" xfId="0" applyFont="1" applyFill="1" applyBorder="1" applyAlignment="1">
      <alignment horizontal="center" vertical="center" wrapText="1"/>
    </xf>
    <xf numFmtId="0" fontId="116" fillId="0" borderId="143" xfId="0" applyFont="1" applyBorder="1" applyAlignment="1">
      <alignment horizontal="center" vertical="center" wrapText="1"/>
    </xf>
    <xf numFmtId="0" fontId="87" fillId="0" borderId="144" xfId="0" applyFont="1" applyBorder="1" applyAlignment="1">
      <alignment horizontal="left" vertical="center" wrapText="1"/>
    </xf>
    <xf numFmtId="3" fontId="116" fillId="70" borderId="95" xfId="0" applyNumberFormat="1" applyFont="1" applyFill="1" applyBorder="1" applyAlignment="1">
      <alignment horizontal="center" vertical="center" wrapText="1"/>
    </xf>
    <xf numFmtId="0" fontId="0" fillId="0" borderId="123" xfId="0" applyBorder="1" applyAlignment="1">
      <alignment horizontal="center" vertical="center" wrapText="1"/>
    </xf>
    <xf numFmtId="0" fontId="0" fillId="0" borderId="123" xfId="0" applyBorder="1" applyAlignment="1">
      <alignment horizontal="left" vertical="center" wrapText="1"/>
    </xf>
    <xf numFmtId="0" fontId="0" fillId="0" borderId="80" xfId="0" applyBorder="1" applyAlignment="1">
      <alignment horizontal="center" vertical="center" wrapText="1"/>
    </xf>
    <xf numFmtId="0" fontId="0" fillId="0" borderId="108" xfId="0" applyBorder="1" applyAlignment="1">
      <alignment horizontal="center" vertical="center" wrapText="1"/>
    </xf>
    <xf numFmtId="0" fontId="50" fillId="70" borderId="146" xfId="0" applyFont="1" applyFill="1" applyBorder="1" applyAlignment="1">
      <alignment horizontal="center" vertical="center"/>
    </xf>
    <xf numFmtId="0" fontId="92" fillId="0" borderId="146" xfId="0" applyFont="1" applyBorder="1" applyAlignment="1">
      <alignment horizontal="center" vertical="center"/>
    </xf>
    <xf numFmtId="0" fontId="95" fillId="0" borderId="146" xfId="0" applyFont="1" applyBorder="1" applyAlignment="1">
      <alignment horizontal="center" vertical="center"/>
    </xf>
    <xf numFmtId="0" fontId="92" fillId="63" borderId="146" xfId="0" applyFont="1" applyFill="1" applyBorder="1" applyAlignment="1">
      <alignment horizontal="center" vertical="center"/>
    </xf>
    <xf numFmtId="0" fontId="92" fillId="62" borderId="146" xfId="0" applyFont="1" applyFill="1" applyBorder="1" applyAlignment="1">
      <alignment horizontal="center" vertical="center"/>
    </xf>
    <xf numFmtId="0" fontId="23" fillId="4" borderId="146" xfId="0" applyFont="1" applyFill="1" applyBorder="1" applyAlignment="1">
      <alignment horizontal="center" vertical="center" wrapText="1" readingOrder="1"/>
    </xf>
    <xf numFmtId="165" fontId="23" fillId="4" borderId="146" xfId="0" applyNumberFormat="1" applyFont="1" applyFill="1" applyBorder="1" applyAlignment="1">
      <alignment horizontal="center" vertical="center" wrapText="1" readingOrder="1"/>
    </xf>
    <xf numFmtId="0" fontId="17" fillId="4" borderId="146" xfId="0" applyFont="1" applyFill="1" applyBorder="1" applyAlignment="1">
      <alignment horizontal="left" vertical="center" wrapText="1" readingOrder="1"/>
    </xf>
    <xf numFmtId="0" fontId="24" fillId="4" borderId="146" xfId="0" applyFont="1" applyFill="1" applyBorder="1" applyAlignment="1">
      <alignment horizontal="center" vertical="center" wrapText="1" readingOrder="1"/>
    </xf>
    <xf numFmtId="1" fontId="0" fillId="0" borderId="0" xfId="0" applyNumberFormat="1"/>
    <xf numFmtId="1" fontId="88" fillId="0" borderId="66" xfId="0" applyNumberFormat="1" applyFont="1" applyBorder="1"/>
    <xf numFmtId="1" fontId="88" fillId="0" borderId="0" xfId="0" applyNumberFormat="1" applyFont="1"/>
    <xf numFmtId="0" fontId="50" fillId="0" borderId="0" xfId="0" applyFont="1"/>
    <xf numFmtId="9" fontId="50" fillId="0" borderId="0" xfId="0" applyNumberFormat="1" applyFont="1"/>
    <xf numFmtId="0" fontId="92" fillId="0" borderId="146" xfId="4" applyFont="1" applyBorder="1" applyAlignment="1">
      <alignment horizontal="center" vertical="center" wrapText="1"/>
    </xf>
    <xf numFmtId="198" fontId="92" fillId="0" borderId="146" xfId="4" applyNumberFormat="1" applyFont="1" applyBorder="1" applyAlignment="1">
      <alignment horizontal="center" vertical="center" wrapText="1"/>
    </xf>
    <xf numFmtId="0" fontId="92" fillId="0" borderId="146" xfId="4" applyFont="1" applyBorder="1" applyAlignment="1">
      <alignment horizontal="left" vertical="center" wrapText="1"/>
    </xf>
    <xf numFmtId="16" fontId="92" fillId="0" borderId="146" xfId="4" applyNumberFormat="1" applyFont="1" applyBorder="1" applyAlignment="1">
      <alignment horizontal="center" vertical="center" wrapText="1"/>
    </xf>
    <xf numFmtId="0" fontId="50" fillId="0" borderId="95" xfId="0" applyFont="1" applyBorder="1" applyAlignment="1">
      <alignment horizontal="center" vertical="center" wrapText="1"/>
    </xf>
    <xf numFmtId="0" fontId="50" fillId="0" borderId="35" xfId="0" applyFont="1" applyBorder="1" applyAlignment="1">
      <alignment horizontal="center" vertical="center" wrapText="1"/>
    </xf>
    <xf numFmtId="0" fontId="50" fillId="0" borderId="35" xfId="0" applyFont="1" applyBorder="1" applyAlignment="1">
      <alignment horizontal="left" vertical="center" wrapText="1"/>
    </xf>
    <xf numFmtId="3" fontId="50" fillId="0" borderId="35" xfId="0" applyNumberFormat="1" applyFont="1" applyBorder="1" applyAlignment="1">
      <alignment horizontal="center" vertical="center" wrapText="1"/>
    </xf>
    <xf numFmtId="0" fontId="92" fillId="0" borderId="146" xfId="0" applyFont="1" applyBorder="1" applyAlignment="1">
      <alignment horizontal="center" vertical="center" wrapText="1"/>
    </xf>
    <xf numFmtId="0" fontId="80" fillId="0" borderId="0" xfId="0" applyFont="1" applyAlignment="1">
      <alignment horizontal="center" vertical="center" wrapText="1"/>
    </xf>
    <xf numFmtId="0" fontId="79" fillId="0" borderId="0" xfId="0" applyFont="1" applyAlignment="1">
      <alignment horizontal="center" vertical="center" wrapText="1"/>
    </xf>
    <xf numFmtId="0" fontId="80" fillId="0" borderId="0" xfId="0" applyFont="1" applyAlignment="1">
      <alignment horizontal="left" vertical="center" wrapText="1"/>
    </xf>
    <xf numFmtId="0" fontId="79" fillId="2" borderId="0" xfId="0" applyFont="1" applyFill="1" applyAlignment="1">
      <alignment horizontal="center" vertical="center" wrapText="1"/>
    </xf>
    <xf numFmtId="15" fontId="79" fillId="2" borderId="0" xfId="0" applyNumberFormat="1" applyFont="1" applyFill="1" applyAlignment="1">
      <alignment horizontal="left" vertical="center" wrapText="1"/>
    </xf>
    <xf numFmtId="2" fontId="102" fillId="67" borderId="132" xfId="0" applyNumberFormat="1" applyFont="1" applyFill="1" applyBorder="1" applyAlignment="1">
      <alignment horizontal="center" vertical="center" wrapText="1"/>
    </xf>
    <xf numFmtId="2" fontId="80" fillId="0" borderId="35" xfId="0" applyNumberFormat="1" applyFont="1" applyBorder="1" applyAlignment="1">
      <alignment horizontal="left" vertical="center" wrapText="1"/>
    </xf>
    <xf numFmtId="2" fontId="80" fillId="0" borderId="35" xfId="0" applyNumberFormat="1" applyFont="1" applyBorder="1" applyAlignment="1">
      <alignment horizontal="center" vertical="center" wrapText="1"/>
    </xf>
    <xf numFmtId="2" fontId="80" fillId="0" borderId="133" xfId="0" applyNumberFormat="1" applyFont="1" applyBorder="1" applyAlignment="1">
      <alignment horizontal="left" vertical="center" wrapText="1"/>
    </xf>
    <xf numFmtId="2" fontId="80" fillId="0" borderId="133" xfId="0" applyNumberFormat="1" applyFont="1" applyBorder="1" applyAlignment="1">
      <alignment horizontal="center" vertical="center" wrapText="1"/>
    </xf>
    <xf numFmtId="1" fontId="81" fillId="0" borderId="35" xfId="0" applyNumberFormat="1" applyFont="1" applyBorder="1" applyAlignment="1">
      <alignment horizontal="center" vertical="center" wrapText="1"/>
    </xf>
    <xf numFmtId="1" fontId="81" fillId="0" borderId="133" xfId="0" applyNumberFormat="1" applyFont="1" applyBorder="1" applyAlignment="1">
      <alignment horizontal="center" vertical="center" wrapText="1"/>
    </xf>
    <xf numFmtId="202" fontId="80" fillId="0" borderId="35" xfId="0" applyNumberFormat="1" applyFont="1" applyBorder="1" applyAlignment="1">
      <alignment horizontal="center" vertical="center" wrapText="1"/>
    </xf>
    <xf numFmtId="202" fontId="80" fillId="0" borderId="133" xfId="0" applyNumberFormat="1" applyFont="1" applyBorder="1" applyAlignment="1">
      <alignment horizontal="center" vertical="center" wrapText="1"/>
    </xf>
    <xf numFmtId="0" fontId="102" fillId="67" borderId="132" xfId="0" applyFont="1" applyFill="1" applyBorder="1" applyAlignment="1">
      <alignment horizontal="center" vertical="center" wrapText="1"/>
    </xf>
    <xf numFmtId="0" fontId="79" fillId="0" borderId="35" xfId="0" applyFont="1" applyBorder="1" applyAlignment="1">
      <alignment horizontal="center" vertical="center" wrapText="1"/>
    </xf>
    <xf numFmtId="0" fontId="79" fillId="0" borderId="35" xfId="0" applyFont="1" applyBorder="1" applyAlignment="1">
      <alignment horizontal="left" vertical="center" wrapText="1"/>
    </xf>
    <xf numFmtId="9" fontId="80" fillId="0" borderId="0" xfId="3" applyFont="1" applyAlignment="1">
      <alignment horizontal="center" vertical="center" wrapText="1"/>
    </xf>
    <xf numFmtId="0" fontId="79" fillId="65" borderId="0" xfId="0" applyFont="1" applyFill="1" applyAlignment="1">
      <alignment horizontal="left" vertical="center" wrapText="1"/>
    </xf>
    <xf numFmtId="3" fontId="80" fillId="0" borderId="35" xfId="0" applyNumberFormat="1" applyFont="1" applyBorder="1" applyAlignment="1">
      <alignment horizontal="center" vertical="center" wrapText="1"/>
    </xf>
    <xf numFmtId="3" fontId="80" fillId="0" borderId="133" xfId="0" applyNumberFormat="1" applyFont="1" applyBorder="1" applyAlignment="1">
      <alignment horizontal="center" vertical="center" wrapText="1"/>
    </xf>
    <xf numFmtId="0" fontId="80" fillId="0" borderId="35" xfId="0" applyFont="1" applyBorder="1" applyAlignment="1">
      <alignment horizontal="center" vertical="center" wrapText="1"/>
    </xf>
    <xf numFmtId="0" fontId="79" fillId="0" borderId="133" xfId="0" applyFont="1" applyBorder="1" applyAlignment="1">
      <alignment horizontal="center" vertical="center" wrapText="1"/>
    </xf>
    <xf numFmtId="0" fontId="79" fillId="0" borderId="133" xfId="0" applyFont="1" applyBorder="1" applyAlignment="1">
      <alignment horizontal="left" vertical="center" wrapText="1"/>
    </xf>
    <xf numFmtId="0" fontId="80" fillId="0" borderId="133" xfId="0" applyFont="1" applyBorder="1" applyAlignment="1">
      <alignment horizontal="center" vertical="center" wrapText="1"/>
    </xf>
    <xf numFmtId="17" fontId="102" fillId="67" borderId="132" xfId="0" applyNumberFormat="1" applyFont="1" applyFill="1" applyBorder="1" applyAlignment="1">
      <alignment horizontal="center" vertical="center" wrapText="1"/>
    </xf>
    <xf numFmtId="0" fontId="102" fillId="69" borderId="146" xfId="0" applyFont="1" applyFill="1" applyBorder="1" applyAlignment="1">
      <alignment horizontal="center" vertical="center" wrapText="1"/>
    </xf>
    <xf numFmtId="0" fontId="94" fillId="69" borderId="146" xfId="0" applyFont="1" applyFill="1" applyBorder="1" applyAlignment="1">
      <alignment horizontal="left" vertical="center" wrapText="1"/>
    </xf>
    <xf numFmtId="0" fontId="79" fillId="72" borderId="0" xfId="0" applyFont="1" applyFill="1" applyAlignment="1">
      <alignment horizontal="left" vertical="center" wrapText="1"/>
    </xf>
    <xf numFmtId="0" fontId="50" fillId="0" borderId="132" xfId="0" applyFont="1" applyBorder="1" applyAlignment="1">
      <alignment horizontal="center" vertical="center" wrapText="1"/>
    </xf>
    <xf numFmtId="0" fontId="50" fillId="54" borderId="35" xfId="0" applyFont="1" applyFill="1" applyBorder="1" applyAlignment="1">
      <alignment horizontal="right" vertical="center" wrapText="1"/>
    </xf>
    <xf numFmtId="0" fontId="50" fillId="62" borderId="35" xfId="0" applyFont="1" applyFill="1" applyBorder="1" applyAlignment="1">
      <alignment horizontal="right" vertical="center" wrapText="1"/>
    </xf>
    <xf numFmtId="0" fontId="50" fillId="62" borderId="133" xfId="0" applyFont="1" applyFill="1" applyBorder="1" applyAlignment="1">
      <alignment horizontal="right" vertical="center" wrapText="1"/>
    </xf>
    <xf numFmtId="17" fontId="94" fillId="67" borderId="148" xfId="0" applyNumberFormat="1" applyFont="1" applyFill="1" applyBorder="1" applyAlignment="1">
      <alignment horizontal="center" vertical="center" wrapText="1"/>
    </xf>
    <xf numFmtId="202" fontId="0" fillId="56" borderId="35" xfId="0" applyNumberFormat="1" applyFill="1" applyBorder="1" applyAlignment="1">
      <alignment horizontal="center" vertical="center" wrapText="1"/>
    </xf>
    <xf numFmtId="202" fontId="0" fillId="70" borderId="35" xfId="0" applyNumberFormat="1" applyFill="1" applyBorder="1" applyAlignment="1">
      <alignment horizontal="center" vertical="center" wrapText="1"/>
    </xf>
    <xf numFmtId="0" fontId="50" fillId="0" borderId="133" xfId="0" applyFont="1" applyBorder="1" applyAlignment="1">
      <alignment horizontal="center" vertical="center" wrapText="1"/>
    </xf>
    <xf numFmtId="9" fontId="0" fillId="0" borderId="0" xfId="0" applyNumberFormat="1" applyAlignment="1">
      <alignment horizontal="center" vertical="center" wrapText="1"/>
    </xf>
    <xf numFmtId="202" fontId="50" fillId="0" borderId="35" xfId="0" applyNumberFormat="1" applyFont="1" applyBorder="1" applyAlignment="1">
      <alignment horizontal="center" vertical="center" wrapText="1"/>
    </xf>
    <xf numFmtId="202" fontId="50" fillId="0" borderId="133" xfId="0" applyNumberFormat="1" applyFont="1" applyBorder="1" applyAlignment="1">
      <alignment horizontal="center" vertical="center" wrapText="1"/>
    </xf>
    <xf numFmtId="0" fontId="102" fillId="67" borderId="132" xfId="852" applyFont="1" applyFill="1" applyBorder="1" applyAlignment="1">
      <alignment horizontal="center" vertical="center"/>
    </xf>
    <xf numFmtId="0" fontId="122" fillId="67" borderId="132" xfId="0" applyFont="1" applyFill="1" applyBorder="1" applyAlignment="1">
      <alignment horizontal="center" vertical="center"/>
    </xf>
    <xf numFmtId="0" fontId="120" fillId="70" borderId="35" xfId="0" applyFont="1" applyFill="1" applyBorder="1" applyAlignment="1">
      <alignment horizontal="center" vertical="center"/>
    </xf>
    <xf numFmtId="0" fontId="120" fillId="70" borderId="35" xfId="0" applyFont="1" applyFill="1" applyBorder="1" applyAlignment="1">
      <alignment horizontal="left" vertical="center"/>
    </xf>
    <xf numFmtId="9" fontId="120" fillId="70" borderId="35" xfId="0" applyNumberFormat="1" applyFont="1" applyFill="1" applyBorder="1" applyAlignment="1">
      <alignment horizontal="center" vertical="center"/>
    </xf>
    <xf numFmtId="0" fontId="121" fillId="0" borderId="35" xfId="0" applyFont="1" applyBorder="1" applyAlignment="1">
      <alignment horizontal="center" vertical="center"/>
    </xf>
    <xf numFmtId="0" fontId="121" fillId="0" borderId="35" xfId="0" applyFont="1" applyBorder="1" applyAlignment="1">
      <alignment horizontal="left" vertical="center" indent="1"/>
    </xf>
    <xf numFmtId="9" fontId="121" fillId="0" borderId="35" xfId="0" applyNumberFormat="1" applyFont="1" applyBorder="1" applyAlignment="1">
      <alignment horizontal="center" vertical="center"/>
    </xf>
    <xf numFmtId="0" fontId="121" fillId="68" borderId="133" xfId="0" applyFont="1" applyFill="1" applyBorder="1" applyAlignment="1">
      <alignment horizontal="center" vertical="center"/>
    </xf>
    <xf numFmtId="0" fontId="120" fillId="68" borderId="133" xfId="0" applyFont="1" applyFill="1" applyBorder="1" applyAlignment="1">
      <alignment horizontal="left" vertical="center"/>
    </xf>
    <xf numFmtId="9" fontId="120" fillId="68" borderId="133" xfId="0" applyNumberFormat="1" applyFont="1" applyFill="1" applyBorder="1" applyAlignment="1">
      <alignment horizontal="center" vertical="center"/>
    </xf>
    <xf numFmtId="0" fontId="94" fillId="67" borderId="149" xfId="0" applyFont="1" applyFill="1" applyBorder="1" applyAlignment="1">
      <alignment horizontal="center" vertical="center" wrapText="1"/>
    </xf>
    <xf numFmtId="1" fontId="94" fillId="69" borderId="147" xfId="0" applyNumberFormat="1" applyFont="1" applyFill="1" applyBorder="1" applyAlignment="1">
      <alignment horizontal="center" vertical="center" wrapText="1"/>
    </xf>
    <xf numFmtId="17" fontId="50" fillId="0" borderId="147" xfId="0" applyNumberFormat="1" applyFont="1" applyBorder="1" applyAlignment="1">
      <alignment horizontal="center" vertical="center" wrapText="1"/>
    </xf>
    <xf numFmtId="0" fontId="0" fillId="0" borderId="147" xfId="0" applyBorder="1" applyAlignment="1">
      <alignment horizontal="center" vertical="center" wrapText="1"/>
    </xf>
    <xf numFmtId="0" fontId="94" fillId="67" borderId="148" xfId="0" applyFont="1" applyFill="1" applyBorder="1" applyAlignment="1">
      <alignment horizontal="center" vertical="center" wrapText="1"/>
    </xf>
    <xf numFmtId="9" fontId="50" fillId="73" borderId="35" xfId="3" applyFont="1" applyFill="1" applyBorder="1" applyAlignment="1">
      <alignment horizontal="center" vertical="center" wrapText="1"/>
    </xf>
    <xf numFmtId="9" fontId="0" fillId="0" borderId="0" xfId="3" applyFont="1" applyAlignment="1">
      <alignment horizontal="left" vertical="center" wrapText="1"/>
    </xf>
    <xf numFmtId="0" fontId="94" fillId="67" borderId="146" xfId="0" applyFont="1" applyFill="1" applyBorder="1" applyAlignment="1">
      <alignment horizontal="center" vertical="center" wrapText="1"/>
    </xf>
    <xf numFmtId="0" fontId="94" fillId="67" borderId="65" xfId="0" applyFont="1" applyFill="1" applyBorder="1" applyAlignment="1">
      <alignment horizontal="center" vertical="center" wrapText="1"/>
    </xf>
    <xf numFmtId="0" fontId="0" fillId="0" borderId="0" xfId="0" applyAlignment="1">
      <alignment wrapText="1"/>
    </xf>
    <xf numFmtId="0" fontId="92" fillId="0" borderId="95" xfId="0" applyFont="1" applyBorder="1" applyAlignment="1">
      <alignment horizontal="center" vertical="center" wrapText="1"/>
    </xf>
    <xf numFmtId="166" fontId="0" fillId="0" borderId="0" xfId="0" applyNumberFormat="1" applyAlignment="1">
      <alignment wrapText="1"/>
    </xf>
    <xf numFmtId="165" fontId="92" fillId="0" borderId="95" xfId="1" applyNumberFormat="1" applyFont="1" applyBorder="1" applyAlignment="1">
      <alignment horizontal="center" vertical="center" wrapText="1"/>
    </xf>
    <xf numFmtId="0" fontId="0" fillId="0" borderId="0" xfId="0" applyAlignment="1">
      <alignment horizontal="center" wrapText="1"/>
    </xf>
    <xf numFmtId="17" fontId="94" fillId="67" borderId="152" xfId="0" applyNumberFormat="1" applyFont="1" applyFill="1" applyBorder="1" applyAlignment="1">
      <alignment horizontal="center" vertical="center" wrapText="1"/>
    </xf>
    <xf numFmtId="202" fontId="0" fillId="56" borderId="148" xfId="0" applyNumberFormat="1" applyFill="1" applyBorder="1" applyAlignment="1">
      <alignment horizontal="center" vertical="center" wrapText="1"/>
    </xf>
    <xf numFmtId="202" fontId="0" fillId="56" borderId="133" xfId="0" applyNumberFormat="1" applyFill="1" applyBorder="1" applyAlignment="1">
      <alignment horizontal="center" vertical="center" wrapText="1"/>
    </xf>
    <xf numFmtId="202" fontId="0" fillId="6" borderId="153" xfId="0" applyNumberFormat="1" applyFill="1" applyBorder="1" applyAlignment="1">
      <alignment horizontal="center" vertical="center" wrapText="1"/>
    </xf>
    <xf numFmtId="202" fontId="0" fillId="70" borderId="148" xfId="0" applyNumberFormat="1" applyFill="1" applyBorder="1" applyAlignment="1">
      <alignment horizontal="center" vertical="center" wrapText="1"/>
    </xf>
    <xf numFmtId="202" fontId="0" fillId="70" borderId="133" xfId="0" applyNumberFormat="1" applyFill="1" applyBorder="1" applyAlignment="1">
      <alignment horizontal="center" vertical="center" wrapText="1"/>
    </xf>
    <xf numFmtId="16" fontId="92" fillId="0" borderId="150" xfId="0" applyNumberFormat="1" applyFont="1" applyBorder="1" applyAlignment="1">
      <alignment horizontal="center" vertical="center"/>
    </xf>
    <xf numFmtId="0" fontId="0" fillId="0" borderId="150" xfId="0" applyBorder="1" applyAlignment="1">
      <alignment horizontal="center" vertical="center"/>
    </xf>
    <xf numFmtId="0" fontId="0" fillId="0" borderId="150" xfId="0" applyBorder="1" applyAlignment="1">
      <alignment horizontal="center"/>
    </xf>
    <xf numFmtId="165" fontId="92" fillId="0" borderId="150" xfId="1" applyNumberFormat="1" applyFont="1" applyBorder="1" applyAlignment="1">
      <alignment horizontal="center" vertical="center"/>
    </xf>
    <xf numFmtId="3" fontId="80" fillId="65" borderId="35" xfId="0" applyNumberFormat="1" applyFont="1" applyFill="1" applyBorder="1" applyAlignment="1">
      <alignment horizontal="center" vertical="center" wrapText="1"/>
    </xf>
    <xf numFmtId="16" fontId="92" fillId="0" borderId="159" xfId="0" applyNumberFormat="1" applyFont="1" applyBorder="1" applyAlignment="1">
      <alignment horizontal="center" vertical="center"/>
    </xf>
    <xf numFmtId="0" fontId="92" fillId="0" borderId="159" xfId="0" applyFont="1" applyBorder="1" applyAlignment="1">
      <alignment horizontal="center" vertical="center"/>
    </xf>
    <xf numFmtId="165" fontId="92" fillId="0" borderId="159" xfId="1" applyNumberFormat="1" applyFont="1" applyBorder="1" applyAlignment="1">
      <alignment horizontal="center" vertical="center"/>
    </xf>
    <xf numFmtId="0" fontId="0" fillId="0" borderId="159" xfId="0" applyBorder="1" applyAlignment="1">
      <alignment horizontal="center"/>
    </xf>
    <xf numFmtId="0" fontId="0" fillId="0" borderId="159" xfId="0" applyBorder="1" applyAlignment="1">
      <alignment horizontal="center" vertical="center"/>
    </xf>
    <xf numFmtId="0" fontId="83" fillId="0" borderId="0" xfId="882" applyFont="1" applyAlignment="1">
      <alignment horizontal="center" vertical="center" wrapText="1"/>
    </xf>
    <xf numFmtId="0" fontId="92" fillId="0" borderId="0" xfId="882" applyFont="1" applyAlignment="1">
      <alignment wrapText="1"/>
    </xf>
    <xf numFmtId="0" fontId="92" fillId="0" borderId="0" xfId="882" applyFont="1" applyAlignment="1">
      <alignment horizontal="center" vertical="center" wrapText="1"/>
    </xf>
    <xf numFmtId="0" fontId="94" fillId="67" borderId="159" xfId="882" applyFont="1" applyFill="1" applyBorder="1" applyAlignment="1">
      <alignment horizontal="center" vertical="center" wrapText="1"/>
    </xf>
    <xf numFmtId="16" fontId="92" fillId="0" borderId="159" xfId="882" applyNumberFormat="1" applyFont="1" applyBorder="1" applyAlignment="1">
      <alignment horizontal="center" vertical="center" wrapText="1"/>
    </xf>
    <xf numFmtId="0" fontId="92" fillId="0" borderId="159" xfId="882" applyFont="1" applyBorder="1" applyAlignment="1">
      <alignment horizontal="left" vertical="center" wrapText="1"/>
    </xf>
    <xf numFmtId="0" fontId="92" fillId="0" borderId="159" xfId="882" applyFont="1" applyBorder="1" applyAlignment="1">
      <alignment wrapText="1"/>
    </xf>
    <xf numFmtId="3" fontId="0" fillId="0" borderId="159" xfId="0" applyNumberFormat="1" applyBorder="1" applyAlignment="1">
      <alignment horizontal="center" vertical="center" wrapText="1"/>
    </xf>
    <xf numFmtId="0" fontId="92" fillId="0" borderId="159" xfId="0" applyFont="1" applyBorder="1" applyAlignment="1">
      <alignment horizontal="center" vertical="center" wrapText="1"/>
    </xf>
    <xf numFmtId="165" fontId="92" fillId="0" borderId="159" xfId="1" applyNumberFormat="1" applyFont="1" applyBorder="1" applyAlignment="1">
      <alignment horizontal="center" vertical="center" wrapText="1"/>
    </xf>
    <xf numFmtId="165" fontId="0" fillId="0" borderId="0" xfId="0" applyNumberFormat="1"/>
    <xf numFmtId="0" fontId="0" fillId="0" borderId="159" xfId="0" applyBorder="1" applyAlignment="1">
      <alignment horizontal="center" wrapText="1"/>
    </xf>
    <xf numFmtId="0" fontId="0" fillId="0" borderId="62" xfId="0" applyBorder="1" applyAlignment="1">
      <alignment horizontal="center" vertical="center" wrapText="1"/>
    </xf>
    <xf numFmtId="0" fontId="0" fillId="0" borderId="89" xfId="0" applyBorder="1" applyAlignment="1">
      <alignment horizontal="center" vertical="center" wrapText="1"/>
    </xf>
    <xf numFmtId="0" fontId="82" fillId="2" borderId="0" xfId="0" applyFont="1" applyFill="1" applyAlignment="1">
      <alignment horizontal="center" vertical="center" wrapText="1"/>
    </xf>
    <xf numFmtId="0" fontId="94" fillId="67" borderId="165" xfId="0" applyFont="1" applyFill="1" applyBorder="1" applyAlignment="1">
      <alignment horizontal="center" vertical="center" wrapText="1"/>
    </xf>
    <xf numFmtId="0" fontId="94" fillId="67" borderId="166" xfId="0" applyFont="1" applyFill="1" applyBorder="1" applyAlignment="1">
      <alignment horizontal="center" vertical="center" wrapText="1"/>
    </xf>
    <xf numFmtId="0" fontId="94" fillId="67" borderId="167" xfId="0" applyFont="1" applyFill="1" applyBorder="1" applyAlignment="1">
      <alignment horizontal="center" vertical="center" wrapText="1"/>
    </xf>
    <xf numFmtId="0" fontId="94" fillId="67" borderId="51" xfId="0" applyFont="1" applyFill="1" applyBorder="1" applyAlignment="1">
      <alignment horizontal="center" vertical="center" wrapText="1"/>
    </xf>
    <xf numFmtId="0" fontId="94" fillId="67" borderId="52" xfId="0" applyFont="1" applyFill="1" applyBorder="1" applyAlignment="1">
      <alignment horizontal="center" vertical="center" wrapText="1"/>
    </xf>
    <xf numFmtId="0" fontId="94" fillId="67" borderId="53" xfId="0" applyFont="1" applyFill="1" applyBorder="1" applyAlignment="1">
      <alignment horizontal="center" vertical="center" wrapText="1"/>
    </xf>
    <xf numFmtId="0" fontId="94" fillId="79" borderId="117" xfId="0" applyFont="1" applyFill="1" applyBorder="1" applyAlignment="1">
      <alignment horizontal="center" vertical="center" wrapText="1"/>
    </xf>
    <xf numFmtId="0" fontId="0" fillId="0" borderId="160" xfId="0" applyBorder="1" applyAlignment="1">
      <alignment horizontal="center" vertical="center" wrapText="1"/>
    </xf>
    <xf numFmtId="0" fontId="0" fillId="0" borderId="108" xfId="0" applyBorder="1" applyAlignment="1">
      <alignment horizontal="left" vertical="center" wrapText="1"/>
    </xf>
    <xf numFmtId="0" fontId="94" fillId="79" borderId="165" xfId="0" applyFont="1" applyFill="1" applyBorder="1" applyAlignment="1">
      <alignment horizontal="center" vertical="center" wrapText="1"/>
    </xf>
    <xf numFmtId="0" fontId="50" fillId="57" borderId="166" xfId="0" applyFont="1" applyFill="1" applyBorder="1" applyAlignment="1">
      <alignment horizontal="center" vertical="center" wrapText="1"/>
    </xf>
    <xf numFmtId="0" fontId="50" fillId="76" borderId="166" xfId="0" applyFont="1" applyFill="1" applyBorder="1" applyAlignment="1">
      <alignment horizontal="center" vertical="center" wrapText="1"/>
    </xf>
    <xf numFmtId="0" fontId="87" fillId="57" borderId="167" xfId="0" applyFont="1" applyFill="1" applyBorder="1" applyAlignment="1">
      <alignment horizontal="left" vertical="center" wrapText="1"/>
    </xf>
    <xf numFmtId="0" fontId="0" fillId="0" borderId="164" xfId="0" applyBorder="1" applyAlignment="1">
      <alignment horizontal="center" vertical="center" wrapText="1"/>
    </xf>
    <xf numFmtId="0" fontId="0" fillId="0" borderId="150" xfId="0" applyBorder="1" applyAlignment="1">
      <alignment horizontal="center" vertical="center" wrapText="1"/>
    </xf>
    <xf numFmtId="0" fontId="0" fillId="0" borderId="138" xfId="0" applyBorder="1" applyAlignment="1">
      <alignment horizontal="left" vertical="center" wrapText="1"/>
    </xf>
    <xf numFmtId="0" fontId="0" fillId="76" borderId="165" xfId="0" applyFill="1" applyBorder="1" applyAlignment="1">
      <alignment horizontal="center" vertical="center" wrapText="1"/>
    </xf>
    <xf numFmtId="0" fontId="0" fillId="0" borderId="166" xfId="0" applyBorder="1" applyAlignment="1">
      <alignment horizontal="center" vertical="center" wrapText="1"/>
    </xf>
    <xf numFmtId="0" fontId="50" fillId="0" borderId="166" xfId="0" applyFont="1" applyBorder="1" applyAlignment="1">
      <alignment horizontal="center" vertical="center" wrapText="1"/>
    </xf>
    <xf numFmtId="0" fontId="0" fillId="0" borderId="152" xfId="0" applyBorder="1" applyAlignment="1">
      <alignment horizontal="center" vertical="center" wrapText="1"/>
    </xf>
    <xf numFmtId="0" fontId="0" fillId="0" borderId="91" xfId="0" applyBorder="1" applyAlignment="1">
      <alignment horizontal="left" vertical="center" wrapText="1"/>
    </xf>
    <xf numFmtId="0" fontId="94" fillId="69" borderId="51" xfId="0" applyFont="1" applyFill="1" applyBorder="1" applyAlignment="1">
      <alignment horizontal="center" vertical="center" wrapText="1"/>
    </xf>
    <xf numFmtId="0" fontId="94" fillId="69" borderId="53" xfId="0" applyFont="1" applyFill="1" applyBorder="1" applyAlignment="1">
      <alignment horizontal="left" vertical="center" wrapText="1"/>
    </xf>
    <xf numFmtId="0" fontId="94" fillId="69" borderId="166" xfId="0" applyFont="1" applyFill="1" applyBorder="1" applyAlignment="1">
      <alignment horizontal="center" vertical="center" wrapText="1"/>
    </xf>
    <xf numFmtId="0" fontId="50" fillId="70" borderId="150" xfId="0" applyFont="1" applyFill="1" applyBorder="1" applyAlignment="1">
      <alignment horizontal="center" vertical="center" wrapText="1"/>
    </xf>
    <xf numFmtId="0" fontId="94" fillId="79" borderId="150" xfId="0" applyFont="1" applyFill="1" applyBorder="1" applyAlignment="1">
      <alignment horizontal="center" vertical="center" wrapText="1"/>
    </xf>
    <xf numFmtId="0" fontId="50" fillId="57" borderId="150" xfId="0" applyFont="1" applyFill="1" applyBorder="1" applyAlignment="1">
      <alignment horizontal="center" vertical="center" wrapText="1"/>
    </xf>
    <xf numFmtId="0" fontId="50" fillId="76" borderId="150" xfId="0" applyFont="1" applyFill="1" applyBorder="1" applyAlignment="1">
      <alignment horizontal="center" vertical="center" wrapText="1"/>
    </xf>
    <xf numFmtId="0" fontId="50" fillId="0" borderId="150" xfId="0" applyFont="1" applyBorder="1" applyAlignment="1">
      <alignment horizontal="center" vertical="center" wrapText="1"/>
    </xf>
    <xf numFmtId="0" fontId="50" fillId="0" borderId="160" xfId="0" applyFont="1" applyBorder="1" applyAlignment="1">
      <alignment horizontal="center" vertical="center" wrapText="1"/>
    </xf>
    <xf numFmtId="0" fontId="50" fillId="69" borderId="150" xfId="0" applyFont="1" applyFill="1" applyBorder="1" applyAlignment="1">
      <alignment horizontal="center" vertical="center" wrapText="1"/>
    </xf>
    <xf numFmtId="0" fontId="94" fillId="69" borderId="150" xfId="0" applyFont="1" applyFill="1" applyBorder="1" applyAlignment="1">
      <alignment horizontal="center" vertical="center" wrapText="1"/>
    </xf>
    <xf numFmtId="0" fontId="94" fillId="67" borderId="152" xfId="0" applyFont="1" applyFill="1" applyBorder="1" applyAlignment="1">
      <alignment horizontal="center" vertical="center" wrapText="1"/>
    </xf>
    <xf numFmtId="0" fontId="94" fillId="67" borderId="150" xfId="0" applyFont="1" applyFill="1" applyBorder="1" applyAlignment="1">
      <alignment horizontal="center" vertical="center" wrapText="1"/>
    </xf>
    <xf numFmtId="15" fontId="0" fillId="0" borderId="159" xfId="0" applyNumberFormat="1" applyBorder="1" applyAlignment="1">
      <alignment horizontal="center" vertical="center"/>
    </xf>
    <xf numFmtId="15" fontId="0" fillId="70" borderId="159" xfId="0" applyNumberFormat="1" applyFill="1" applyBorder="1" applyAlignment="1">
      <alignment horizontal="center" vertical="center"/>
    </xf>
    <xf numFmtId="0" fontId="92" fillId="4" borderId="65" xfId="0" applyFont="1" applyFill="1" applyBorder="1" applyAlignment="1">
      <alignment vertical="center" wrapText="1"/>
    </xf>
    <xf numFmtId="0" fontId="92" fillId="4" borderId="160" xfId="0" applyFont="1" applyFill="1" applyBorder="1" applyAlignment="1">
      <alignment vertical="center" wrapText="1"/>
    </xf>
    <xf numFmtId="0" fontId="92" fillId="4" borderId="152" xfId="0" applyFont="1" applyFill="1" applyBorder="1" applyAlignment="1">
      <alignment vertical="center" wrapText="1"/>
    </xf>
    <xf numFmtId="0" fontId="92" fillId="0" borderId="65" xfId="0" applyFont="1" applyBorder="1" applyAlignment="1">
      <alignment horizontal="center" vertical="center"/>
    </xf>
    <xf numFmtId="0" fontId="92" fillId="0" borderId="160" xfId="0" applyFont="1" applyBorder="1" applyAlignment="1">
      <alignment horizontal="center" vertical="center"/>
    </xf>
    <xf numFmtId="0" fontId="92" fillId="0" borderId="152" xfId="0" applyFont="1" applyBorder="1" applyAlignment="1">
      <alignment horizontal="center" vertical="center"/>
    </xf>
    <xf numFmtId="0" fontId="92" fillId="0" borderId="150" xfId="0" applyFont="1" applyBorder="1" applyAlignment="1">
      <alignment horizontal="center" vertical="center"/>
    </xf>
    <xf numFmtId="9" fontId="50" fillId="0" borderId="150" xfId="3" applyFont="1" applyBorder="1" applyAlignment="1">
      <alignment horizontal="center" vertical="center" wrapText="1"/>
    </xf>
    <xf numFmtId="9" fontId="50" fillId="0" borderId="0" xfId="3" applyFont="1" applyAlignment="1">
      <alignment horizontal="left" vertical="center" wrapText="1"/>
    </xf>
    <xf numFmtId="9" fontId="50" fillId="0" borderId="150" xfId="3" applyFont="1" applyBorder="1" applyAlignment="1">
      <alignment horizontal="left" vertical="center" wrapText="1"/>
    </xf>
    <xf numFmtId="202" fontId="0" fillId="66" borderId="35" xfId="0" applyNumberFormat="1" applyFill="1" applyBorder="1" applyAlignment="1">
      <alignment horizontal="center" vertical="center" wrapText="1"/>
    </xf>
    <xf numFmtId="202" fontId="0" fillId="66" borderId="151" xfId="0" applyNumberFormat="1" applyFill="1" applyBorder="1" applyAlignment="1">
      <alignment horizontal="center" vertical="center" wrapText="1"/>
    </xf>
    <xf numFmtId="1" fontId="0" fillId="0" borderId="0" xfId="0" applyNumberFormat="1" applyAlignment="1">
      <alignment horizontal="left" vertical="center" wrapText="1"/>
    </xf>
    <xf numFmtId="0" fontId="50" fillId="0" borderId="0" xfId="0" applyFont="1" applyAlignment="1">
      <alignment horizontal="left" vertical="center" wrapText="1"/>
    </xf>
    <xf numFmtId="201" fontId="0" fillId="78" borderId="148" xfId="0" applyNumberFormat="1" applyFill="1" applyBorder="1" applyAlignment="1">
      <alignment horizontal="center" vertical="center" wrapText="1"/>
    </xf>
    <xf numFmtId="201" fontId="0" fillId="78" borderId="35" xfId="0" applyNumberFormat="1" applyFill="1" applyBorder="1" applyAlignment="1">
      <alignment horizontal="center" vertical="center" wrapText="1"/>
    </xf>
    <xf numFmtId="201" fontId="0" fillId="78" borderId="133" xfId="0" applyNumberFormat="1" applyFill="1" applyBorder="1" applyAlignment="1">
      <alignment horizontal="center" vertical="center" wrapText="1"/>
    </xf>
    <xf numFmtId="202" fontId="0" fillId="66" borderId="153" xfId="0" applyNumberFormat="1" applyFill="1" applyBorder="1" applyAlignment="1">
      <alignment horizontal="center" vertical="center" wrapText="1"/>
    </xf>
    <xf numFmtId="202" fontId="0" fillId="73" borderId="148" xfId="0" applyNumberFormat="1" applyFill="1" applyBorder="1" applyAlignment="1">
      <alignment horizontal="center" vertical="center" wrapText="1"/>
    </xf>
    <xf numFmtId="202" fontId="0" fillId="73" borderId="35" xfId="0" applyNumberFormat="1" applyFill="1" applyBorder="1" applyAlignment="1">
      <alignment horizontal="center" vertical="center" wrapText="1"/>
    </xf>
    <xf numFmtId="202" fontId="0" fillId="73" borderId="133" xfId="0" applyNumberFormat="1" applyFill="1" applyBorder="1" applyAlignment="1">
      <alignment horizontal="center" vertical="center" wrapText="1"/>
    </xf>
    <xf numFmtId="202" fontId="0" fillId="0" borderId="0" xfId="0" applyNumberFormat="1" applyAlignment="1">
      <alignment horizontal="center" vertical="center" wrapText="1"/>
    </xf>
    <xf numFmtId="0" fontId="106" fillId="0" borderId="159" xfId="0" applyFont="1" applyBorder="1" applyAlignment="1">
      <alignment horizontal="center" vertical="center"/>
    </xf>
    <xf numFmtId="0" fontId="106" fillId="0" borderId="159" xfId="0" applyFont="1" applyBorder="1" applyAlignment="1">
      <alignment horizontal="left" vertical="center" wrapText="1"/>
    </xf>
    <xf numFmtId="0" fontId="0" fillId="0" borderId="159" xfId="0" applyBorder="1" applyAlignment="1">
      <alignment horizontal="center" vertical="center" wrapText="1"/>
    </xf>
    <xf numFmtId="3" fontId="50" fillId="0" borderId="159" xfId="0" applyNumberFormat="1" applyFont="1" applyBorder="1" applyAlignment="1">
      <alignment horizontal="center" vertical="center" wrapText="1"/>
    </xf>
    <xf numFmtId="0" fontId="94" fillId="67" borderId="159" xfId="0" applyFont="1" applyFill="1" applyBorder="1" applyAlignment="1">
      <alignment horizontal="center" vertical="center" wrapText="1"/>
    </xf>
    <xf numFmtId="9" fontId="0" fillId="0" borderId="159" xfId="3" applyFont="1" applyBorder="1" applyAlignment="1">
      <alignment horizontal="center" vertical="center" wrapText="1"/>
    </xf>
    <xf numFmtId="16" fontId="0" fillId="0" borderId="159" xfId="0" applyNumberFormat="1" applyBorder="1" applyAlignment="1">
      <alignment horizontal="center" vertical="center"/>
    </xf>
    <xf numFmtId="9" fontId="3" fillId="0" borderId="0" xfId="3" applyFont="1" applyAlignment="1">
      <alignment horizontal="center" vertical="center"/>
    </xf>
    <xf numFmtId="165" fontId="0" fillId="0" borderId="0" xfId="1" applyNumberFormat="1" applyFont="1" applyAlignment="1">
      <alignment horizontal="center" vertical="center" wrapText="1"/>
    </xf>
    <xf numFmtId="0" fontId="50" fillId="65" borderId="0" xfId="0" applyFont="1" applyFill="1"/>
    <xf numFmtId="0" fontId="0" fillId="2" borderId="0" xfId="0" applyFill="1"/>
    <xf numFmtId="3" fontId="0" fillId="0" borderId="0" xfId="0" applyNumberFormat="1"/>
    <xf numFmtId="17" fontId="50" fillId="0" borderId="0" xfId="0" applyNumberFormat="1" applyFont="1"/>
    <xf numFmtId="0" fontId="50" fillId="65" borderId="0" xfId="0" applyFont="1" applyFill="1" applyAlignment="1">
      <alignment horizontal="center" vertical="center" wrapText="1"/>
    </xf>
    <xf numFmtId="0" fontId="3" fillId="5" borderId="44" xfId="0" applyFont="1" applyFill="1" applyBorder="1" applyAlignment="1">
      <alignment horizontal="left" vertical="center" wrapText="1"/>
    </xf>
    <xf numFmtId="170" fontId="4" fillId="5" borderId="46" xfId="0" applyNumberFormat="1" applyFont="1" applyFill="1" applyBorder="1" applyAlignment="1">
      <alignment vertical="center"/>
    </xf>
    <xf numFmtId="3" fontId="3" fillId="5" borderId="39" xfId="0" applyNumberFormat="1" applyFont="1" applyFill="1" applyBorder="1" applyAlignment="1">
      <alignment vertical="center" wrapText="1"/>
    </xf>
    <xf numFmtId="0" fontId="3" fillId="5" borderId="39" xfId="0" applyFont="1" applyFill="1" applyBorder="1" applyAlignment="1">
      <alignment horizontal="left" vertical="center" wrapText="1"/>
    </xf>
    <xf numFmtId="9" fontId="4" fillId="5" borderId="39" xfId="3" applyFont="1" applyFill="1" applyBorder="1" applyAlignment="1" applyProtection="1">
      <alignment vertical="center" wrapText="1"/>
      <protection hidden="1"/>
    </xf>
    <xf numFmtId="3" fontId="3" fillId="5" borderId="39" xfId="3" applyNumberFormat="1" applyFont="1" applyFill="1" applyBorder="1" applyAlignment="1" applyProtection="1">
      <alignment vertical="center" wrapText="1"/>
      <protection hidden="1"/>
    </xf>
    <xf numFmtId="0" fontId="3" fillId="5" borderId="47" xfId="0" applyFont="1" applyFill="1" applyBorder="1" applyAlignment="1">
      <alignment horizontal="left" vertical="center" wrapText="1"/>
    </xf>
    <xf numFmtId="170" fontId="4" fillId="5" borderId="40" xfId="0" applyNumberFormat="1" applyFont="1" applyFill="1" applyBorder="1" applyAlignment="1">
      <alignment vertical="center"/>
    </xf>
    <xf numFmtId="3" fontId="3" fillId="5" borderId="41" xfId="0" applyNumberFormat="1" applyFont="1" applyFill="1" applyBorder="1" applyAlignment="1">
      <alignment vertical="center" wrapText="1"/>
    </xf>
    <xf numFmtId="0" fontId="3" fillId="5" borderId="41" xfId="0" applyFont="1" applyFill="1" applyBorder="1" applyAlignment="1">
      <alignment horizontal="left" vertical="center" wrapText="1"/>
    </xf>
    <xf numFmtId="9" fontId="4" fillId="5" borderId="41" xfId="3" applyFont="1" applyFill="1" applyBorder="1" applyAlignment="1" applyProtection="1">
      <alignment vertical="center" wrapText="1"/>
      <protection hidden="1"/>
    </xf>
    <xf numFmtId="0" fontId="3" fillId="5" borderId="42" xfId="0" applyFont="1" applyFill="1" applyBorder="1" applyAlignment="1">
      <alignment horizontal="left" vertical="center" wrapText="1"/>
    </xf>
    <xf numFmtId="1" fontId="0" fillId="0" borderId="0" xfId="0" applyNumberFormat="1" applyAlignment="1">
      <alignment horizontal="center" vertical="center" wrapText="1"/>
    </xf>
    <xf numFmtId="1" fontId="50" fillId="0" borderId="0" xfId="0" applyNumberFormat="1" applyFont="1" applyAlignment="1">
      <alignment horizontal="center" vertical="center" wrapText="1"/>
    </xf>
    <xf numFmtId="202" fontId="0" fillId="0" borderId="0" xfId="3" applyNumberFormat="1" applyFont="1" applyBorder="1" applyAlignment="1">
      <alignment horizontal="center" vertical="center" wrapText="1"/>
    </xf>
    <xf numFmtId="201" fontId="50" fillId="0" borderId="0" xfId="0" applyNumberFormat="1" applyFont="1" applyAlignment="1">
      <alignment horizontal="center" vertical="center" wrapText="1"/>
    </xf>
    <xf numFmtId="202" fontId="50" fillId="0" borderId="0" xfId="0" applyNumberFormat="1" applyFont="1" applyAlignment="1">
      <alignment horizontal="center" vertical="center" wrapText="1"/>
    </xf>
    <xf numFmtId="0" fontId="50" fillId="80" borderId="150" xfId="0" applyFont="1" applyFill="1" applyBorder="1" applyAlignment="1">
      <alignment horizontal="center" vertical="center" wrapText="1"/>
    </xf>
    <xf numFmtId="202" fontId="50" fillId="0" borderId="150" xfId="0" applyNumberFormat="1" applyFont="1" applyBorder="1" applyAlignment="1">
      <alignment horizontal="center" vertical="center" wrapText="1"/>
    </xf>
    <xf numFmtId="3" fontId="50" fillId="80" borderId="0" xfId="0" applyNumberFormat="1" applyFont="1" applyFill="1" applyAlignment="1">
      <alignment horizontal="center" vertical="center" wrapText="1"/>
    </xf>
    <xf numFmtId="201" fontId="0" fillId="0" borderId="148" xfId="0" applyNumberFormat="1" applyBorder="1" applyAlignment="1">
      <alignment horizontal="center" vertical="center" wrapText="1"/>
    </xf>
    <xf numFmtId="201" fontId="0" fillId="0" borderId="35" xfId="0" applyNumberFormat="1" applyBorder="1" applyAlignment="1">
      <alignment horizontal="center" vertical="center" wrapText="1"/>
    </xf>
    <xf numFmtId="201" fontId="0" fillId="0" borderId="133" xfId="0" applyNumberFormat="1" applyBorder="1" applyAlignment="1">
      <alignment horizontal="center" vertical="center" wrapText="1"/>
    </xf>
    <xf numFmtId="0" fontId="50" fillId="65" borderId="170" xfId="0" applyFont="1" applyFill="1" applyBorder="1" applyAlignment="1">
      <alignment horizontal="left" vertical="center" wrapText="1"/>
    </xf>
    <xf numFmtId="0" fontId="0" fillId="0" borderId="170" xfId="0" applyBorder="1" applyAlignment="1">
      <alignment horizontal="center" vertical="center" wrapText="1"/>
    </xf>
    <xf numFmtId="17" fontId="94" fillId="67" borderId="170" xfId="0" applyNumberFormat="1" applyFont="1" applyFill="1" applyBorder="1" applyAlignment="1">
      <alignment horizontal="center" vertical="center" wrapText="1"/>
    </xf>
    <xf numFmtId="0" fontId="92" fillId="0" borderId="35" xfId="0" applyFont="1" applyBorder="1" applyAlignment="1">
      <alignment horizontal="center" vertical="center"/>
    </xf>
    <xf numFmtId="0" fontId="92" fillId="0" borderId="133" xfId="0" applyFont="1" applyBorder="1" applyAlignment="1">
      <alignment horizontal="center" vertical="center"/>
    </xf>
    <xf numFmtId="0" fontId="94" fillId="67" borderId="170" xfId="0" applyFont="1" applyFill="1" applyBorder="1" applyAlignment="1">
      <alignment horizontal="center" vertical="center" wrapText="1"/>
    </xf>
    <xf numFmtId="0" fontId="50" fillId="81" borderId="159" xfId="0" applyFont="1" applyFill="1" applyBorder="1" applyAlignment="1">
      <alignment horizontal="right" vertical="center" wrapText="1"/>
    </xf>
    <xf numFmtId="0" fontId="50" fillId="0" borderId="0" xfId="0" applyFont="1" applyAlignment="1">
      <alignment horizontal="right" vertical="center" wrapText="1"/>
    </xf>
    <xf numFmtId="0" fontId="0" fillId="0" borderId="163" xfId="0" applyBorder="1" applyAlignment="1">
      <alignment horizontal="center" vertical="center" wrapText="1"/>
    </xf>
    <xf numFmtId="0" fontId="0" fillId="73" borderId="166" xfId="0" applyFill="1" applyBorder="1" applyAlignment="1">
      <alignment horizontal="center" vertical="center" wrapText="1"/>
    </xf>
    <xf numFmtId="0" fontId="50" fillId="73" borderId="166" xfId="0" applyFont="1" applyFill="1" applyBorder="1" applyAlignment="1">
      <alignment horizontal="center" vertical="center" wrapText="1"/>
    </xf>
    <xf numFmtId="0" fontId="0" fillId="73" borderId="166" xfId="0" applyFill="1" applyBorder="1" applyAlignment="1">
      <alignment horizontal="left" vertical="center" wrapText="1"/>
    </xf>
    <xf numFmtId="0" fontId="50" fillId="73" borderId="171" xfId="0" applyFont="1" applyFill="1" applyBorder="1" applyAlignment="1">
      <alignment horizontal="center" vertical="center" wrapText="1"/>
    </xf>
    <xf numFmtId="3" fontId="116" fillId="57" borderId="95" xfId="0" applyNumberFormat="1" applyFont="1" applyFill="1" applyBorder="1" applyAlignment="1">
      <alignment horizontal="center" vertical="center" wrapText="1"/>
    </xf>
    <xf numFmtId="3" fontId="50" fillId="57" borderId="150" xfId="0" applyNumberFormat="1" applyFont="1" applyFill="1" applyBorder="1" applyAlignment="1">
      <alignment horizontal="center" vertical="center" wrapText="1"/>
    </xf>
    <xf numFmtId="3" fontId="50" fillId="76" borderId="150" xfId="0" applyNumberFormat="1" applyFont="1" applyFill="1" applyBorder="1" applyAlignment="1">
      <alignment horizontal="center" vertical="center" wrapText="1"/>
    </xf>
    <xf numFmtId="3" fontId="50" fillId="0" borderId="150" xfId="0" applyNumberFormat="1" applyFont="1" applyBorder="1" applyAlignment="1">
      <alignment horizontal="center" vertical="center" wrapText="1"/>
    </xf>
    <xf numFmtId="3" fontId="50" fillId="0" borderId="175" xfId="0" applyNumberFormat="1" applyFont="1" applyBorder="1" applyAlignment="1">
      <alignment horizontal="center" vertical="center" wrapText="1"/>
    </xf>
    <xf numFmtId="3" fontId="50" fillId="0" borderId="160" xfId="0" applyNumberFormat="1" applyFont="1" applyBorder="1" applyAlignment="1">
      <alignment horizontal="center" vertical="center" wrapText="1"/>
    </xf>
    <xf numFmtId="3" fontId="0" fillId="0" borderId="160" xfId="0" applyNumberFormat="1" applyBorder="1" applyAlignment="1">
      <alignment horizontal="center" vertical="center" wrapText="1"/>
    </xf>
    <xf numFmtId="3" fontId="94" fillId="69" borderId="150" xfId="0" applyNumberFormat="1" applyFont="1" applyFill="1" applyBorder="1" applyAlignment="1">
      <alignment horizontal="center" vertical="center" wrapText="1"/>
    </xf>
    <xf numFmtId="3" fontId="50" fillId="57" borderId="60" xfId="0" applyNumberFormat="1" applyFont="1" applyFill="1" applyBorder="1" applyAlignment="1">
      <alignment horizontal="center" vertical="center" wrapText="1"/>
    </xf>
    <xf numFmtId="3" fontId="50" fillId="76" borderId="60" xfId="0" applyNumberFormat="1" applyFont="1" applyFill="1" applyBorder="1" applyAlignment="1">
      <alignment horizontal="center" vertical="center" wrapText="1"/>
    </xf>
    <xf numFmtId="3" fontId="50" fillId="57" borderId="166" xfId="0" applyNumberFormat="1" applyFont="1" applyFill="1" applyBorder="1" applyAlignment="1">
      <alignment horizontal="center" vertical="center" wrapText="1"/>
    </xf>
    <xf numFmtId="3" fontId="50" fillId="76" borderId="166" xfId="0" applyNumberFormat="1" applyFont="1" applyFill="1" applyBorder="1" applyAlignment="1">
      <alignment horizontal="center" vertical="center" wrapText="1"/>
    </xf>
    <xf numFmtId="3" fontId="0" fillId="0" borderId="60" xfId="0" applyNumberFormat="1" applyBorder="1" applyAlignment="1">
      <alignment horizontal="center" vertical="center" wrapText="1"/>
    </xf>
    <xf numFmtId="3" fontId="50" fillId="0" borderId="60" xfId="0" applyNumberFormat="1" applyFont="1" applyBorder="1" applyAlignment="1">
      <alignment horizontal="center" vertical="center" wrapText="1"/>
    </xf>
    <xf numFmtId="3" fontId="0" fillId="0" borderId="166" xfId="0" applyNumberFormat="1" applyBorder="1" applyAlignment="1">
      <alignment horizontal="center" vertical="center" wrapText="1"/>
    </xf>
    <xf numFmtId="3" fontId="50" fillId="0" borderId="166" xfId="0" applyNumberFormat="1" applyFont="1" applyBorder="1" applyAlignment="1">
      <alignment horizontal="center" vertical="center" wrapText="1"/>
    </xf>
    <xf numFmtId="3" fontId="50" fillId="69" borderId="60" xfId="0" applyNumberFormat="1" applyFont="1" applyFill="1" applyBorder="1" applyAlignment="1">
      <alignment horizontal="center" vertical="center" wrapText="1"/>
    </xf>
    <xf numFmtId="3" fontId="94" fillId="69" borderId="166" xfId="0" applyNumberFormat="1" applyFont="1" applyFill="1" applyBorder="1" applyAlignment="1">
      <alignment horizontal="center" vertical="center" wrapText="1"/>
    </xf>
    <xf numFmtId="3" fontId="0" fillId="0" borderId="62" xfId="0" applyNumberFormat="1" applyBorder="1" applyAlignment="1">
      <alignment horizontal="center" vertical="center" wrapText="1"/>
    </xf>
    <xf numFmtId="3" fontId="0" fillId="0" borderId="123" xfId="0" applyNumberFormat="1" applyBorder="1" applyAlignment="1">
      <alignment horizontal="center" vertical="center" wrapText="1"/>
    </xf>
    <xf numFmtId="3" fontId="0" fillId="0" borderId="164" xfId="0" applyNumberFormat="1" applyBorder="1" applyAlignment="1">
      <alignment horizontal="center" vertical="center" wrapText="1"/>
    </xf>
    <xf numFmtId="3" fontId="0" fillId="0" borderId="175" xfId="0" applyNumberFormat="1" applyBorder="1" applyAlignment="1">
      <alignment horizontal="center" vertical="center" wrapText="1"/>
    </xf>
    <xf numFmtId="3" fontId="0" fillId="0" borderId="89" xfId="0" applyNumberFormat="1" applyBorder="1" applyAlignment="1">
      <alignment horizontal="center" vertical="center" wrapText="1"/>
    </xf>
    <xf numFmtId="3" fontId="0" fillId="0" borderId="179" xfId="0" applyNumberFormat="1" applyBorder="1" applyAlignment="1">
      <alignment horizontal="center" vertical="center" wrapText="1"/>
    </xf>
    <xf numFmtId="3" fontId="94" fillId="69" borderId="51" xfId="0" applyNumberFormat="1" applyFont="1" applyFill="1" applyBorder="1" applyAlignment="1">
      <alignment horizontal="center" vertical="center" wrapText="1"/>
    </xf>
    <xf numFmtId="3" fontId="113" fillId="0" borderId="35" xfId="0" applyNumberFormat="1" applyFont="1" applyBorder="1"/>
    <xf numFmtId="3" fontId="94" fillId="69" borderId="52" xfId="0" applyNumberFormat="1" applyFont="1" applyFill="1" applyBorder="1" applyAlignment="1">
      <alignment horizontal="center" vertical="center" wrapText="1"/>
    </xf>
    <xf numFmtId="3" fontId="116" fillId="0" borderId="143" xfId="0" applyNumberFormat="1" applyFont="1" applyBorder="1" applyAlignment="1">
      <alignment horizontal="center" vertical="center" wrapText="1"/>
    </xf>
    <xf numFmtId="3" fontId="50" fillId="70" borderId="150" xfId="0" applyNumberFormat="1" applyFont="1" applyFill="1" applyBorder="1" applyAlignment="1">
      <alignment horizontal="center" vertical="center" wrapText="1"/>
    </xf>
    <xf numFmtId="3" fontId="0" fillId="0" borderId="150" xfId="0" applyNumberFormat="1" applyBorder="1" applyAlignment="1">
      <alignment horizontal="center" vertical="center" wrapText="1"/>
    </xf>
    <xf numFmtId="0" fontId="0" fillId="0" borderId="180" xfId="0" applyBorder="1" applyAlignment="1">
      <alignment horizontal="center" vertical="center"/>
    </xf>
    <xf numFmtId="0" fontId="0" fillId="73" borderId="180" xfId="0" applyFill="1" applyBorder="1" applyAlignment="1">
      <alignment horizontal="center" vertical="center" wrapText="1"/>
    </xf>
    <xf numFmtId="0" fontId="0" fillId="63" borderId="180" xfId="0" applyFill="1" applyBorder="1" applyAlignment="1">
      <alignment horizontal="center" vertical="center" wrapText="1"/>
    </xf>
    <xf numFmtId="0" fontId="0" fillId="0" borderId="180" xfId="0" applyBorder="1" applyAlignment="1">
      <alignment horizontal="left" vertical="center" wrapText="1"/>
    </xf>
    <xf numFmtId="0" fontId="0" fillId="0" borderId="180" xfId="0" applyBorder="1" applyAlignment="1">
      <alignment horizontal="center" vertical="center" wrapText="1"/>
    </xf>
    <xf numFmtId="0" fontId="0" fillId="72" borderId="180" xfId="0" applyFill="1" applyBorder="1" applyAlignment="1">
      <alignment horizontal="center" vertical="center" wrapText="1"/>
    </xf>
    <xf numFmtId="0" fontId="0" fillId="0" borderId="60" xfId="0" applyBorder="1" applyAlignment="1">
      <alignment horizontal="center" vertical="center"/>
    </xf>
    <xf numFmtId="0" fontId="0" fillId="73" borderId="60" xfId="0" applyFill="1" applyBorder="1" applyAlignment="1">
      <alignment horizontal="center" vertical="center" wrapText="1"/>
    </xf>
    <xf numFmtId="0" fontId="96" fillId="69" borderId="122" xfId="0" applyFont="1" applyFill="1" applyBorder="1" applyAlignment="1">
      <alignment horizontal="center" vertical="center" wrapText="1"/>
    </xf>
    <xf numFmtId="0" fontId="94" fillId="69" borderId="124" xfId="0" applyFont="1" applyFill="1" applyBorder="1" applyAlignment="1">
      <alignment horizontal="center" vertical="center" wrapText="1"/>
    </xf>
    <xf numFmtId="0" fontId="96" fillId="69" borderId="124" xfId="0" applyFont="1" applyFill="1" applyBorder="1" applyAlignment="1">
      <alignment horizontal="center" vertical="center" wrapText="1"/>
    </xf>
    <xf numFmtId="0" fontId="96" fillId="69" borderId="124" xfId="0" applyFont="1" applyFill="1" applyBorder="1" applyAlignment="1">
      <alignment horizontal="left" vertical="center" wrapText="1"/>
    </xf>
    <xf numFmtId="1" fontId="94" fillId="69" borderId="124" xfId="0" applyNumberFormat="1" applyFont="1" applyFill="1" applyBorder="1" applyAlignment="1">
      <alignment horizontal="center" vertical="center" wrapText="1"/>
    </xf>
    <xf numFmtId="0" fontId="0" fillId="73" borderId="182" xfId="0" applyFill="1" applyBorder="1" applyAlignment="1">
      <alignment horizontal="center" vertical="center" wrapText="1"/>
    </xf>
    <xf numFmtId="1" fontId="50" fillId="73" borderId="166" xfId="0" applyNumberFormat="1" applyFont="1" applyFill="1" applyBorder="1" applyAlignment="1">
      <alignment horizontal="center" vertical="center" wrapText="1"/>
    </xf>
    <xf numFmtId="0" fontId="50" fillId="73" borderId="167" xfId="0" applyFont="1" applyFill="1" applyBorder="1" applyAlignment="1">
      <alignment horizontal="center" vertical="center" wrapText="1"/>
    </xf>
    <xf numFmtId="0" fontId="0" fillId="0" borderId="183" xfId="0" applyBorder="1" applyAlignment="1">
      <alignment horizontal="center" vertical="center" wrapText="1"/>
    </xf>
    <xf numFmtId="2" fontId="50" fillId="73" borderId="166" xfId="0" applyNumberFormat="1" applyFont="1" applyFill="1" applyBorder="1" applyAlignment="1">
      <alignment horizontal="center" vertical="center" wrapText="1"/>
    </xf>
    <xf numFmtId="2" fontId="50" fillId="73" borderId="167" xfId="0" applyNumberFormat="1" applyFont="1" applyFill="1" applyBorder="1" applyAlignment="1">
      <alignment horizontal="center" vertical="center" wrapText="1"/>
    </xf>
    <xf numFmtId="0" fontId="94" fillId="67" borderId="179" xfId="0" applyFont="1" applyFill="1" applyBorder="1" applyAlignment="1">
      <alignment horizontal="center" vertical="center" wrapText="1"/>
    </xf>
    <xf numFmtId="0" fontId="94" fillId="67" borderId="181" xfId="0" applyFont="1" applyFill="1" applyBorder="1" applyAlignment="1">
      <alignment horizontal="center" vertical="center" wrapText="1"/>
    </xf>
    <xf numFmtId="0" fontId="94" fillId="67" borderId="185" xfId="0" applyFont="1" applyFill="1" applyBorder="1" applyAlignment="1">
      <alignment horizontal="center" vertical="center" wrapText="1"/>
    </xf>
    <xf numFmtId="0" fontId="0" fillId="0" borderId="179" xfId="0" applyBorder="1" applyAlignment="1">
      <alignment horizontal="center" vertical="center" wrapText="1"/>
    </xf>
    <xf numFmtId="0" fontId="50" fillId="0" borderId="180" xfId="0" applyFont="1" applyBorder="1" applyAlignment="1">
      <alignment horizontal="center" vertical="center" wrapText="1"/>
    </xf>
    <xf numFmtId="1" fontId="94" fillId="69" borderId="186" xfId="0" applyNumberFormat="1" applyFont="1" applyFill="1" applyBorder="1" applyAlignment="1">
      <alignment horizontal="center" vertical="center" wrapText="1"/>
    </xf>
    <xf numFmtId="0" fontId="50" fillId="74" borderId="0" xfId="0" applyFont="1" applyFill="1" applyAlignment="1">
      <alignment horizontal="center" vertical="center" wrapText="1"/>
    </xf>
    <xf numFmtId="204" fontId="30" fillId="0" borderId="0" xfId="0" applyNumberFormat="1" applyFont="1"/>
    <xf numFmtId="1" fontId="30" fillId="0" borderId="0" xfId="0" applyNumberFormat="1" applyFont="1"/>
    <xf numFmtId="3" fontId="0" fillId="70" borderId="95" xfId="0" applyNumberFormat="1" applyFill="1" applyBorder="1" applyAlignment="1">
      <alignment horizontal="center" vertical="center" wrapText="1"/>
    </xf>
    <xf numFmtId="0" fontId="0" fillId="72" borderId="160" xfId="0" applyFill="1" applyBorder="1" applyAlignment="1">
      <alignment horizontal="center" vertical="center" wrapText="1"/>
    </xf>
    <xf numFmtId="0" fontId="124" fillId="0" borderId="180" xfId="0" applyFont="1" applyBorder="1" applyAlignment="1">
      <alignment horizontal="left" vertical="center" wrapText="1"/>
    </xf>
    <xf numFmtId="0" fontId="0" fillId="0" borderId="65" xfId="0" applyBorder="1" applyAlignment="1">
      <alignment horizontal="center" vertical="center" wrapText="1"/>
    </xf>
    <xf numFmtId="0" fontId="0" fillId="0" borderId="65" xfId="0" applyBorder="1" applyAlignment="1">
      <alignment horizontal="left" vertical="center" wrapText="1"/>
    </xf>
    <xf numFmtId="2" fontId="50" fillId="0" borderId="65" xfId="0" applyNumberFormat="1" applyFont="1" applyBorder="1" applyAlignment="1">
      <alignment horizontal="center" vertical="center" wrapText="1"/>
    </xf>
    <xf numFmtId="2" fontId="50" fillId="0" borderId="187" xfId="0" applyNumberFormat="1" applyFont="1" applyBorder="1" applyAlignment="1">
      <alignment horizontal="center" vertical="center" wrapText="1"/>
    </xf>
    <xf numFmtId="0" fontId="97" fillId="67" borderId="180" xfId="0" applyFont="1" applyFill="1" applyBorder="1" applyAlignment="1">
      <alignment horizontal="center" vertical="center" wrapText="1"/>
    </xf>
    <xf numFmtId="9" fontId="0" fillId="0" borderId="180" xfId="3" applyFont="1" applyBorder="1" applyAlignment="1">
      <alignment horizontal="center" vertical="center" wrapText="1"/>
    </xf>
    <xf numFmtId="201" fontId="0" fillId="0" borderId="180" xfId="0" applyNumberFormat="1" applyBorder="1" applyAlignment="1">
      <alignment horizontal="center" vertical="center" wrapText="1"/>
    </xf>
    <xf numFmtId="17" fontId="50" fillId="65" borderId="0" xfId="0" applyNumberFormat="1" applyFont="1" applyFill="1" applyAlignment="1">
      <alignment horizontal="center" vertical="center" wrapText="1"/>
    </xf>
    <xf numFmtId="14" fontId="50" fillId="65" borderId="0" xfId="0" applyNumberFormat="1" applyFont="1" applyFill="1" applyAlignment="1">
      <alignment horizontal="center" vertical="center" wrapText="1"/>
    </xf>
    <xf numFmtId="0" fontId="0" fillId="0" borderId="188" xfId="0" applyBorder="1" applyAlignment="1">
      <alignment horizontal="center" vertical="center" wrapText="1"/>
    </xf>
    <xf numFmtId="0" fontId="0" fillId="0" borderId="189" xfId="0" applyBorder="1" applyAlignment="1">
      <alignment horizontal="center" vertical="center" wrapText="1"/>
    </xf>
    <xf numFmtId="0" fontId="0" fillId="0" borderId="190" xfId="0" applyBorder="1" applyAlignment="1">
      <alignment horizontal="center" vertical="center" wrapText="1"/>
    </xf>
    <xf numFmtId="0" fontId="0" fillId="0" borderId="189" xfId="0" applyBorder="1" applyAlignment="1">
      <alignment horizontal="left" vertical="center" wrapText="1"/>
    </xf>
    <xf numFmtId="0" fontId="94" fillId="67" borderId="60" xfId="224" applyFont="1" applyFill="1" applyBorder="1" applyAlignment="1">
      <alignment vertical="center" wrapText="1"/>
    </xf>
    <xf numFmtId="0" fontId="94" fillId="67" borderId="111" xfId="224" applyFont="1" applyFill="1" applyBorder="1" applyAlignment="1">
      <alignment vertical="center" wrapText="1"/>
    </xf>
    <xf numFmtId="0" fontId="50" fillId="68" borderId="161" xfId="0" applyFont="1" applyFill="1" applyBorder="1" applyAlignment="1">
      <alignment vertical="center" wrapText="1"/>
    </xf>
    <xf numFmtId="0" fontId="50" fillId="68" borderId="172" xfId="0" applyFont="1" applyFill="1" applyBorder="1" applyAlignment="1">
      <alignment vertical="center" wrapText="1"/>
    </xf>
    <xf numFmtId="0" fontId="50" fillId="68" borderId="159" xfId="0" applyFont="1" applyFill="1" applyBorder="1" applyAlignment="1">
      <alignment vertical="center" wrapText="1"/>
    </xf>
    <xf numFmtId="0" fontId="50" fillId="0" borderId="0" xfId="0" applyFont="1" applyAlignment="1">
      <alignment horizontal="center" vertical="center"/>
    </xf>
    <xf numFmtId="3" fontId="0" fillId="0" borderId="0" xfId="0" applyNumberFormat="1" applyAlignment="1">
      <alignment horizontal="left" vertical="center" wrapText="1"/>
    </xf>
    <xf numFmtId="3" fontId="50" fillId="0" borderId="0" xfId="0" applyNumberFormat="1" applyFont="1" applyAlignment="1">
      <alignment horizontal="left" vertical="center" wrapText="1"/>
    </xf>
    <xf numFmtId="0" fontId="0" fillId="0" borderId="151" xfId="0" applyBorder="1" applyAlignment="1">
      <alignment horizontal="center" vertical="center" wrapText="1"/>
    </xf>
    <xf numFmtId="0" fontId="0" fillId="0" borderId="151" xfId="0" applyBorder="1" applyAlignment="1">
      <alignment horizontal="left" vertical="center" wrapText="1" indent="1"/>
    </xf>
    <xf numFmtId="3" fontId="79" fillId="0" borderId="0" xfId="0" applyNumberFormat="1" applyFont="1" applyAlignment="1">
      <alignment horizontal="center" vertical="center" wrapText="1"/>
    </xf>
    <xf numFmtId="0" fontId="50" fillId="73" borderId="159" xfId="0" applyFont="1" applyFill="1" applyBorder="1" applyAlignment="1">
      <alignment horizontal="center" vertical="center" wrapText="1"/>
    </xf>
    <xf numFmtId="3" fontId="50" fillId="73" borderId="159" xfId="0" applyNumberFormat="1" applyFont="1" applyFill="1" applyBorder="1" applyAlignment="1">
      <alignment horizontal="center" vertical="center" wrapText="1"/>
    </xf>
    <xf numFmtId="0" fontId="50" fillId="2" borderId="0" xfId="0" applyFont="1" applyFill="1" applyAlignment="1">
      <alignment horizontal="center" vertical="center" wrapText="1"/>
    </xf>
    <xf numFmtId="202" fontId="0" fillId="0" borderId="180" xfId="0" applyNumberFormat="1" applyBorder="1" applyAlignment="1">
      <alignment horizontal="center" vertical="center"/>
    </xf>
    <xf numFmtId="202" fontId="50" fillId="0" borderId="180" xfId="0" applyNumberFormat="1" applyFont="1" applyBorder="1" applyAlignment="1">
      <alignment horizontal="center" vertical="center"/>
    </xf>
    <xf numFmtId="9" fontId="80" fillId="0" borderId="0" xfId="0" applyNumberFormat="1" applyFont="1" applyAlignment="1">
      <alignment horizontal="center" vertical="center" wrapText="1"/>
    </xf>
    <xf numFmtId="3" fontId="80" fillId="0" borderId="35" xfId="3" applyNumberFormat="1" applyFont="1" applyBorder="1" applyAlignment="1">
      <alignment horizontal="center" vertical="center" wrapText="1"/>
    </xf>
    <xf numFmtId="3" fontId="80" fillId="0" borderId="133" xfId="3" applyNumberFormat="1" applyFont="1" applyBorder="1" applyAlignment="1">
      <alignment horizontal="center" vertical="center" wrapText="1"/>
    </xf>
    <xf numFmtId="3" fontId="102" fillId="69" borderId="146" xfId="0" applyNumberFormat="1" applyFont="1" applyFill="1" applyBorder="1" applyAlignment="1">
      <alignment horizontal="center" vertical="center" wrapText="1"/>
    </xf>
    <xf numFmtId="3" fontId="80" fillId="0" borderId="0" xfId="0" applyNumberFormat="1" applyFont="1" applyAlignment="1">
      <alignment horizontal="center" vertical="center" wrapText="1"/>
    </xf>
    <xf numFmtId="16" fontId="0" fillId="0" borderId="180" xfId="0" applyNumberFormat="1" applyBorder="1" applyAlignment="1">
      <alignment horizontal="center" vertical="center"/>
    </xf>
    <xf numFmtId="0" fontId="0" fillId="0" borderId="180" xfId="0" applyBorder="1" applyAlignment="1">
      <alignment horizontal="center"/>
    </xf>
    <xf numFmtId="0" fontId="0" fillId="0" borderId="180" xfId="0" applyBorder="1" applyAlignment="1">
      <alignment horizontal="center" wrapText="1"/>
    </xf>
    <xf numFmtId="1" fontId="50" fillId="0" borderId="0" xfId="3" applyNumberFormat="1" applyFont="1" applyFill="1" applyAlignment="1">
      <alignment horizontal="center" vertical="center" wrapText="1"/>
    </xf>
    <xf numFmtId="0" fontId="99" fillId="0" borderId="0" xfId="0" applyFont="1"/>
    <xf numFmtId="0" fontId="113" fillId="0" borderId="183" xfId="730" applyFont="1" applyBorder="1" applyAlignment="1">
      <alignment horizontal="left" vertical="center"/>
    </xf>
    <xf numFmtId="0" fontId="113" fillId="0" borderId="183" xfId="730" applyFont="1" applyBorder="1"/>
    <xf numFmtId="0" fontId="92" fillId="0" borderId="180" xfId="345" applyFont="1" applyBorder="1" applyAlignment="1">
      <alignment horizontal="center" vertical="center" wrapText="1"/>
    </xf>
    <xf numFmtId="198" fontId="92" fillId="0" borderId="180" xfId="345" applyNumberFormat="1" applyFont="1" applyBorder="1" applyAlignment="1">
      <alignment horizontal="center" vertical="center" wrapText="1"/>
    </xf>
    <xf numFmtId="0" fontId="92" fillId="0" borderId="180" xfId="345" applyFont="1" applyBorder="1" applyAlignment="1">
      <alignment horizontal="left" vertical="center" wrapText="1"/>
    </xf>
    <xf numFmtId="16" fontId="92" fillId="0" borderId="180" xfId="345" applyNumberFormat="1" applyFont="1" applyBorder="1" applyAlignment="1">
      <alignment horizontal="center" vertical="center" wrapText="1"/>
    </xf>
    <xf numFmtId="165" fontId="92" fillId="0" borderId="180" xfId="1" applyNumberFormat="1" applyFont="1" applyBorder="1" applyAlignment="1">
      <alignment horizontal="center" vertical="center"/>
    </xf>
    <xf numFmtId="0" fontId="0" fillId="0" borderId="180" xfId="0" applyBorder="1" applyAlignment="1">
      <alignment horizontal="right"/>
    </xf>
    <xf numFmtId="16" fontId="0" fillId="0" borderId="0" xfId="0" applyNumberFormat="1" applyAlignment="1">
      <alignment horizontal="center" vertical="center"/>
    </xf>
    <xf numFmtId="0" fontId="0" fillId="0" borderId="0" xfId="0" applyAlignment="1">
      <alignment horizontal="right"/>
    </xf>
    <xf numFmtId="0" fontId="94" fillId="67" borderId="192" xfId="0" applyFont="1" applyFill="1" applyBorder="1" applyAlignment="1">
      <alignment horizontal="center" vertical="center"/>
    </xf>
    <xf numFmtId="0" fontId="83" fillId="57" borderId="192" xfId="0" applyFont="1" applyFill="1" applyBorder="1" applyAlignment="1">
      <alignment horizontal="left" vertical="center" wrapText="1"/>
    </xf>
    <xf numFmtId="0" fontId="83" fillId="57" borderId="192" xfId="0" applyFont="1" applyFill="1" applyBorder="1" applyAlignment="1">
      <alignment horizontal="center" vertical="center" wrapText="1"/>
    </xf>
    <xf numFmtId="0" fontId="106" fillId="5" borderId="192" xfId="0" applyFont="1" applyFill="1" applyBorder="1" applyAlignment="1">
      <alignment horizontal="left" vertical="center"/>
    </xf>
    <xf numFmtId="0" fontId="106" fillId="5" borderId="192" xfId="0" applyFont="1" applyFill="1" applyBorder="1" applyAlignment="1">
      <alignment horizontal="center" vertical="center"/>
    </xf>
    <xf numFmtId="0" fontId="106" fillId="0" borderId="197" xfId="0" applyFont="1" applyBorder="1" applyAlignment="1">
      <alignment horizontal="center" vertical="center"/>
    </xf>
    <xf numFmtId="0" fontId="106" fillId="0" borderId="197" xfId="0" applyFont="1" applyBorder="1" applyAlignment="1">
      <alignment horizontal="left" vertical="center" wrapText="1"/>
    </xf>
    <xf numFmtId="0" fontId="94" fillId="67" borderId="198" xfId="0" applyFont="1" applyFill="1" applyBorder="1" applyAlignment="1">
      <alignment horizontal="center" vertical="center" wrapText="1"/>
    </xf>
    <xf numFmtId="0" fontId="94" fillId="67" borderId="199" xfId="0" applyFont="1" applyFill="1" applyBorder="1" applyAlignment="1">
      <alignment horizontal="center" vertical="center" wrapText="1"/>
    </xf>
    <xf numFmtId="0" fontId="94" fillId="67" borderId="200" xfId="0" applyFont="1" applyFill="1" applyBorder="1" applyAlignment="1">
      <alignment horizontal="center" vertical="center" wrapText="1"/>
    </xf>
    <xf numFmtId="0" fontId="94" fillId="79" borderId="198" xfId="0" applyFont="1" applyFill="1" applyBorder="1" applyAlignment="1">
      <alignment horizontal="center" vertical="center" wrapText="1"/>
    </xf>
    <xf numFmtId="3" fontId="50" fillId="57" borderId="199" xfId="0" applyNumberFormat="1" applyFont="1" applyFill="1" applyBorder="1" applyAlignment="1">
      <alignment horizontal="center" vertical="center" wrapText="1"/>
    </xf>
    <xf numFmtId="3" fontId="50" fillId="76" borderId="199" xfId="0" applyNumberFormat="1" applyFont="1" applyFill="1" applyBorder="1" applyAlignment="1">
      <alignment horizontal="center" vertical="center" wrapText="1"/>
    </xf>
    <xf numFmtId="0" fontId="87" fillId="57" borderId="200" xfId="0" applyFont="1" applyFill="1" applyBorder="1" applyAlignment="1">
      <alignment horizontal="left" vertical="center" wrapText="1"/>
    </xf>
    <xf numFmtId="3" fontId="0" fillId="0" borderId="201" xfId="0" applyNumberFormat="1" applyBorder="1" applyAlignment="1">
      <alignment horizontal="center" vertical="center" wrapText="1"/>
    </xf>
    <xf numFmtId="0" fontId="0" fillId="0" borderId="197" xfId="0" applyBorder="1" applyAlignment="1">
      <alignment horizontal="center" vertical="center" wrapText="1"/>
    </xf>
    <xf numFmtId="0" fontId="0" fillId="76" borderId="198" xfId="0" applyFill="1" applyBorder="1" applyAlignment="1">
      <alignment horizontal="center" vertical="center" wrapText="1"/>
    </xf>
    <xf numFmtId="3" fontId="0" fillId="0" borderId="199" xfId="0" applyNumberFormat="1" applyBorder="1" applyAlignment="1">
      <alignment horizontal="center" vertical="center" wrapText="1"/>
    </xf>
    <xf numFmtId="0" fontId="0" fillId="0" borderId="199" xfId="0" applyBorder="1" applyAlignment="1">
      <alignment horizontal="center" vertical="center" wrapText="1"/>
    </xf>
    <xf numFmtId="3" fontId="50" fillId="0" borderId="199" xfId="0" applyNumberFormat="1" applyFont="1" applyBorder="1" applyAlignment="1">
      <alignment horizontal="center" vertical="center" wrapText="1"/>
    </xf>
    <xf numFmtId="3" fontId="0" fillId="0" borderId="162" xfId="0" applyNumberFormat="1" applyBorder="1" applyAlignment="1">
      <alignment horizontal="center" vertical="center" wrapText="1"/>
    </xf>
    <xf numFmtId="3" fontId="94" fillId="69" borderId="199" xfId="0" applyNumberFormat="1" applyFont="1" applyFill="1" applyBorder="1" applyAlignment="1">
      <alignment horizontal="center" vertical="center" wrapText="1"/>
    </xf>
    <xf numFmtId="3" fontId="0" fillId="0" borderId="197" xfId="0" applyNumberFormat="1" applyBorder="1" applyAlignment="1">
      <alignment horizontal="center" vertical="center" wrapText="1"/>
    </xf>
    <xf numFmtId="3" fontId="50" fillId="70" borderId="197" xfId="0" applyNumberFormat="1" applyFont="1" applyFill="1" applyBorder="1" applyAlignment="1">
      <alignment horizontal="center" vertical="center" wrapText="1"/>
    </xf>
    <xf numFmtId="0" fontId="94" fillId="67" borderId="197" xfId="0" applyFont="1" applyFill="1" applyBorder="1" applyAlignment="1">
      <alignment horizontal="center" vertical="center" wrapText="1"/>
    </xf>
    <xf numFmtId="0" fontId="94" fillId="79" borderId="197" xfId="0" applyFont="1" applyFill="1" applyBorder="1" applyAlignment="1">
      <alignment horizontal="center" vertical="center" wrapText="1"/>
    </xf>
    <xf numFmtId="3" fontId="50" fillId="57" borderId="197" xfId="0" applyNumberFormat="1" applyFont="1" applyFill="1" applyBorder="1" applyAlignment="1">
      <alignment horizontal="center" vertical="center" wrapText="1"/>
    </xf>
    <xf numFmtId="3" fontId="50" fillId="76" borderId="197" xfId="0" applyNumberFormat="1" applyFont="1" applyFill="1" applyBorder="1" applyAlignment="1">
      <alignment horizontal="center" vertical="center" wrapText="1"/>
    </xf>
    <xf numFmtId="0" fontId="50" fillId="76" borderId="197" xfId="0" applyFont="1" applyFill="1" applyBorder="1" applyAlignment="1">
      <alignment horizontal="center" vertical="center" wrapText="1"/>
    </xf>
    <xf numFmtId="3" fontId="50" fillId="0" borderId="197" xfId="0" applyNumberFormat="1" applyFont="1" applyBorder="1" applyAlignment="1">
      <alignment horizontal="center" vertical="center" wrapText="1"/>
    </xf>
    <xf numFmtId="3" fontId="94" fillId="69" borderId="197" xfId="0" applyNumberFormat="1" applyFont="1" applyFill="1" applyBorder="1" applyAlignment="1">
      <alignment horizontal="center" vertical="center" wrapText="1"/>
    </xf>
    <xf numFmtId="201" fontId="0" fillId="0" borderId="197" xfId="0" applyNumberFormat="1" applyBorder="1" applyAlignment="1">
      <alignment horizontal="center" vertical="center" wrapText="1"/>
    </xf>
    <xf numFmtId="0" fontId="42" fillId="0" borderId="0" xfId="0" applyFont="1" applyAlignment="1">
      <alignment horizontal="left" vertical="center" wrapText="1"/>
    </xf>
    <xf numFmtId="16" fontId="0" fillId="0" borderId="197" xfId="0" applyNumberFormat="1" applyBorder="1" applyAlignment="1">
      <alignment horizontal="center" vertical="center"/>
    </xf>
    <xf numFmtId="0" fontId="0" fillId="0" borderId="197" xfId="0" applyBorder="1" applyAlignment="1">
      <alignment horizontal="center" vertical="center"/>
    </xf>
    <xf numFmtId="0" fontId="0" fillId="0" borderId="197" xfId="0" applyBorder="1" applyAlignment="1">
      <alignment horizontal="center"/>
    </xf>
    <xf numFmtId="0" fontId="0" fillId="0" borderId="197" xfId="0" applyBorder="1" applyAlignment="1">
      <alignment horizontal="center" wrapText="1"/>
    </xf>
    <xf numFmtId="0" fontId="50" fillId="70" borderId="197" xfId="0" applyFont="1" applyFill="1" applyBorder="1" applyAlignment="1">
      <alignment horizontal="center" vertical="center"/>
    </xf>
    <xf numFmtId="0" fontId="92" fillId="0" borderId="197" xfId="0" applyFont="1" applyBorder="1" applyAlignment="1">
      <alignment horizontal="center" vertical="center"/>
    </xf>
    <xf numFmtId="0" fontId="95" fillId="0" borderId="197" xfId="0" applyFont="1" applyBorder="1" applyAlignment="1">
      <alignment horizontal="center" vertical="center"/>
    </xf>
    <xf numFmtId="0" fontId="92" fillId="63" borderId="197" xfId="0" applyFont="1" applyFill="1" applyBorder="1" applyAlignment="1">
      <alignment horizontal="center" vertical="center"/>
    </xf>
    <xf numFmtId="0" fontId="92" fillId="62" borderId="197" xfId="0" applyFont="1" applyFill="1" applyBorder="1" applyAlignment="1">
      <alignment horizontal="center" vertical="center"/>
    </xf>
    <xf numFmtId="0" fontId="92" fillId="0" borderId="197" xfId="0" applyFont="1" applyBorder="1" applyAlignment="1">
      <alignment horizontal="center" vertical="center" wrapText="1"/>
    </xf>
    <xf numFmtId="0" fontId="96" fillId="0" borderId="0" xfId="0" applyFont="1" applyAlignment="1">
      <alignment horizontal="center" vertical="center" wrapText="1"/>
    </xf>
    <xf numFmtId="0" fontId="50" fillId="74" borderId="0" xfId="0" applyFont="1" applyFill="1" applyAlignment="1">
      <alignment horizontal="left" vertical="center" wrapText="1"/>
    </xf>
    <xf numFmtId="0" fontId="50" fillId="82" borderId="0" xfId="0" applyFont="1" applyFill="1" applyAlignment="1">
      <alignment horizontal="left" vertical="center" wrapText="1"/>
    </xf>
    <xf numFmtId="3" fontId="0" fillId="66" borderId="0" xfId="0" applyNumberFormat="1" applyFill="1" applyAlignment="1">
      <alignment horizontal="center" vertical="center" wrapText="1"/>
    </xf>
    <xf numFmtId="17" fontId="94" fillId="67" borderId="202" xfId="0" applyNumberFormat="1" applyFont="1" applyFill="1" applyBorder="1" applyAlignment="1">
      <alignment horizontal="center" vertical="center" wrapText="1"/>
    </xf>
    <xf numFmtId="0" fontId="0" fillId="0" borderId="197" xfId="0" applyBorder="1" applyAlignment="1">
      <alignment horizontal="left" vertical="center" wrapText="1"/>
    </xf>
    <xf numFmtId="0" fontId="0" fillId="0" borderId="161" xfId="0" applyBorder="1" applyAlignment="1">
      <alignment horizontal="center" vertical="center" wrapText="1"/>
    </xf>
    <xf numFmtId="0" fontId="0" fillId="0" borderId="203" xfId="0" applyBorder="1" applyAlignment="1">
      <alignment horizontal="center" vertical="center" wrapText="1"/>
    </xf>
    <xf numFmtId="0" fontId="0" fillId="0" borderId="180" xfId="0" quotePrefix="1" applyBorder="1" applyAlignment="1">
      <alignment horizontal="center" wrapText="1"/>
    </xf>
    <xf numFmtId="3" fontId="0" fillId="0" borderId="63" xfId="0" applyNumberFormat="1" applyBorder="1" applyAlignment="1">
      <alignment horizontal="center" vertical="center" wrapText="1"/>
    </xf>
    <xf numFmtId="0" fontId="90" fillId="0" borderId="0" xfId="0" applyFont="1"/>
    <xf numFmtId="43" fontId="126" fillId="4" borderId="35" xfId="1" applyFont="1" applyFill="1" applyBorder="1" applyAlignment="1">
      <alignment horizontal="center" vertical="center" wrapText="1" readingOrder="1"/>
    </xf>
    <xf numFmtId="0" fontId="50" fillId="61" borderId="0" xfId="0" applyFont="1" applyFill="1" applyAlignment="1">
      <alignment horizontal="center" vertical="center" wrapText="1"/>
    </xf>
    <xf numFmtId="3" fontId="0" fillId="0" borderId="180" xfId="0" applyNumberFormat="1" applyBorder="1" applyAlignment="1">
      <alignment horizontal="center" vertical="center" wrapText="1"/>
    </xf>
    <xf numFmtId="3" fontId="0" fillId="0" borderId="172" xfId="0" applyNumberFormat="1" applyBorder="1" applyAlignment="1">
      <alignment horizontal="center" vertical="center" wrapText="1"/>
    </xf>
    <xf numFmtId="0" fontId="83" fillId="0" borderId="201" xfId="0" applyFont="1" applyBorder="1" applyAlignment="1">
      <alignment horizontal="center" vertical="center" wrapText="1"/>
    </xf>
    <xf numFmtId="0" fontId="83" fillId="0" borderId="197" xfId="0" applyFont="1" applyBorder="1" applyAlignment="1">
      <alignment horizontal="center" vertical="center" wrapText="1"/>
    </xf>
    <xf numFmtId="0" fontId="83" fillId="0" borderId="203" xfId="0" applyFont="1" applyBorder="1" applyAlignment="1">
      <alignment horizontal="center" vertical="center" wrapText="1"/>
    </xf>
    <xf numFmtId="0" fontId="92" fillId="0" borderId="201" xfId="0" applyFont="1" applyBorder="1" applyAlignment="1">
      <alignment horizontal="center" vertical="center" wrapText="1"/>
    </xf>
    <xf numFmtId="0" fontId="0" fillId="0" borderId="197" xfId="0" applyBorder="1"/>
    <xf numFmtId="14" fontId="92" fillId="0" borderId="197" xfId="0" applyNumberFormat="1" applyFont="1" applyBorder="1" applyAlignment="1">
      <alignment horizontal="center" vertical="center" wrapText="1"/>
    </xf>
    <xf numFmtId="0" fontId="0" fillId="0" borderId="203" xfId="0" applyBorder="1"/>
    <xf numFmtId="0" fontId="92" fillId="0" borderId="197" xfId="0" applyFont="1" applyBorder="1" applyAlignment="1">
      <alignment horizontal="left" vertical="center" wrapText="1"/>
    </xf>
    <xf numFmtId="0" fontId="92" fillId="0" borderId="43" xfId="0" applyFont="1" applyBorder="1" applyAlignment="1">
      <alignment horizontal="center" vertical="center" wrapText="1"/>
    </xf>
    <xf numFmtId="0" fontId="92" fillId="0" borderId="207" xfId="0" applyFont="1" applyBorder="1" applyAlignment="1">
      <alignment horizontal="left" vertical="center" wrapText="1"/>
    </xf>
    <xf numFmtId="0" fontId="92" fillId="0" borderId="207" xfId="0" applyFont="1" applyBorder="1" applyAlignment="1">
      <alignment horizontal="center" vertical="center" wrapText="1"/>
    </xf>
    <xf numFmtId="14" fontId="92" fillId="0" borderId="207" xfId="0" applyNumberFormat="1" applyFont="1" applyBorder="1" applyAlignment="1">
      <alignment horizontal="center" vertical="center" wrapText="1"/>
    </xf>
    <xf numFmtId="0" fontId="0" fillId="0" borderId="208" xfId="0" applyBorder="1"/>
    <xf numFmtId="0" fontId="97" fillId="67" borderId="63" xfId="0" applyFont="1" applyFill="1" applyBorder="1" applyAlignment="1">
      <alignment horizontal="center" vertical="center" wrapText="1"/>
    </xf>
    <xf numFmtId="0" fontId="0" fillId="0" borderId="63" xfId="0" applyBorder="1"/>
    <xf numFmtId="14" fontId="92" fillId="0" borderId="63" xfId="0" applyNumberFormat="1" applyFont="1" applyBorder="1" applyAlignment="1">
      <alignment horizontal="center" vertical="center" wrapText="1"/>
    </xf>
    <xf numFmtId="0" fontId="92" fillId="0" borderId="63" xfId="0" applyFont="1" applyBorder="1" applyAlignment="1">
      <alignment horizontal="center" vertical="center" wrapText="1"/>
    </xf>
    <xf numFmtId="0" fontId="50" fillId="0" borderId="63" xfId="0" applyFont="1" applyBorder="1" applyAlignment="1">
      <alignment horizontal="center"/>
    </xf>
    <xf numFmtId="0" fontId="0" fillId="72" borderId="197" xfId="0" applyFill="1" applyBorder="1"/>
    <xf numFmtId="0" fontId="50" fillId="0" borderId="0" xfId="0" applyFont="1" applyAlignment="1">
      <alignment horizontal="center"/>
    </xf>
    <xf numFmtId="0" fontId="50" fillId="0" borderId="203" xfId="0" applyFont="1" applyBorder="1"/>
    <xf numFmtId="17" fontId="0" fillId="72" borderId="0" xfId="0" applyNumberFormat="1" applyFill="1"/>
    <xf numFmtId="205" fontId="0" fillId="0" borderId="0" xfId="0" applyNumberFormat="1"/>
    <xf numFmtId="3" fontId="83" fillId="0" borderId="197" xfId="0" applyNumberFormat="1" applyFont="1" applyBorder="1" applyAlignment="1">
      <alignment horizontal="center" vertical="center" wrapText="1"/>
    </xf>
    <xf numFmtId="1" fontId="0" fillId="72" borderId="0" xfId="0" applyNumberFormat="1" applyFill="1" applyAlignment="1">
      <alignment horizontal="center" vertical="center"/>
    </xf>
    <xf numFmtId="1" fontId="82" fillId="2" borderId="0" xfId="0" applyNumberFormat="1" applyFont="1" applyFill="1" applyAlignment="1">
      <alignment horizontal="center"/>
    </xf>
    <xf numFmtId="1" fontId="92" fillId="0" borderId="63" xfId="0" applyNumberFormat="1" applyFont="1" applyBorder="1" applyAlignment="1">
      <alignment horizontal="center" vertical="center" wrapText="1"/>
    </xf>
    <xf numFmtId="1" fontId="83" fillId="0" borderId="63" xfId="0" applyNumberFormat="1" applyFont="1" applyBorder="1" applyAlignment="1">
      <alignment horizontal="center" vertical="center" wrapText="1"/>
    </xf>
    <xf numFmtId="0" fontId="92" fillId="2" borderId="63" xfId="0" applyFont="1" applyFill="1" applyBorder="1" applyAlignment="1">
      <alignment horizontal="center" vertical="center" wrapText="1"/>
    </xf>
    <xf numFmtId="0" fontId="0" fillId="83" borderId="0" xfId="0" applyFill="1"/>
    <xf numFmtId="0" fontId="50" fillId="83" borderId="0" xfId="0" applyFont="1" applyFill="1" applyAlignment="1">
      <alignment horizontal="center"/>
    </xf>
    <xf numFmtId="0" fontId="50" fillId="83" borderId="0" xfId="0" applyFont="1" applyFill="1" applyAlignment="1">
      <alignment horizontal="center" vertical="center"/>
    </xf>
    <xf numFmtId="1" fontId="0" fillId="84" borderId="0" xfId="0" applyNumberFormat="1" applyFill="1" applyAlignment="1">
      <alignment horizontal="center" vertical="center"/>
    </xf>
    <xf numFmtId="1" fontId="50" fillId="84" borderId="0" xfId="0" applyNumberFormat="1" applyFont="1" applyFill="1" applyAlignment="1">
      <alignment horizontal="center"/>
    </xf>
    <xf numFmtId="1" fontId="95" fillId="2" borderId="0" xfId="0" applyNumberFormat="1" applyFont="1" applyFill="1" applyAlignment="1">
      <alignment horizontal="center"/>
    </xf>
    <xf numFmtId="1" fontId="83" fillId="0" borderId="197" xfId="0" applyNumberFormat="1" applyFont="1" applyBorder="1" applyAlignment="1">
      <alignment horizontal="center" vertical="center" wrapText="1"/>
    </xf>
    <xf numFmtId="0" fontId="83" fillId="0" borderId="63" xfId="0" applyFont="1" applyBorder="1" applyAlignment="1">
      <alignment horizontal="center" vertical="center" wrapText="1"/>
    </xf>
    <xf numFmtId="3" fontId="83" fillId="0" borderId="63" xfId="0" applyNumberFormat="1" applyFont="1" applyBorder="1" applyAlignment="1">
      <alignment horizontal="center" vertical="center" wrapText="1"/>
    </xf>
    <xf numFmtId="0" fontId="50" fillId="72" borderId="197" xfId="0" applyFont="1" applyFill="1" applyBorder="1"/>
    <xf numFmtId="0" fontId="50" fillId="72" borderId="63" xfId="0" applyFont="1" applyFill="1" applyBorder="1" applyAlignment="1">
      <alignment horizontal="left"/>
    </xf>
    <xf numFmtId="0" fontId="0" fillId="72" borderId="63" xfId="0" applyFill="1" applyBorder="1" applyAlignment="1">
      <alignment horizontal="left"/>
    </xf>
    <xf numFmtId="0" fontId="92" fillId="0" borderId="206" xfId="0" applyFont="1" applyBorder="1" applyAlignment="1">
      <alignment horizontal="center" vertical="center" wrapText="1"/>
    </xf>
    <xf numFmtId="0" fontId="92" fillId="72" borderId="197" xfId="0" applyFont="1" applyFill="1" applyBorder="1" applyAlignment="1">
      <alignment horizontal="left" vertical="center" wrapText="1"/>
    </xf>
    <xf numFmtId="1" fontId="0" fillId="0" borderId="63" xfId="0" applyNumberFormat="1" applyBorder="1"/>
    <xf numFmtId="1" fontId="92" fillId="0" borderId="207" xfId="0" applyNumberFormat="1" applyFont="1" applyBorder="1" applyAlignment="1">
      <alignment horizontal="center" vertical="center" wrapText="1"/>
    </xf>
    <xf numFmtId="0" fontId="50" fillId="85" borderId="0" xfId="0" applyFont="1" applyFill="1" applyAlignment="1">
      <alignment horizontal="center" vertical="center" wrapText="1"/>
    </xf>
    <xf numFmtId="0" fontId="50" fillId="0" borderId="205" xfId="0" applyFont="1" applyBorder="1" applyAlignment="1">
      <alignment horizontal="center" vertical="center" wrapText="1"/>
    </xf>
    <xf numFmtId="0" fontId="50" fillId="0" borderId="197" xfId="0" applyFont="1" applyBorder="1" applyAlignment="1">
      <alignment horizontal="center" vertical="center" wrapText="1"/>
    </xf>
    <xf numFmtId="0" fontId="0" fillId="56" borderId="197" xfId="0" applyFill="1" applyBorder="1"/>
    <xf numFmtId="14" fontId="92" fillId="56" borderId="197" xfId="0" applyNumberFormat="1" applyFont="1" applyFill="1" applyBorder="1" applyAlignment="1">
      <alignment horizontal="center" vertical="center" wrapText="1"/>
    </xf>
    <xf numFmtId="0" fontId="92" fillId="56" borderId="197" xfId="0" applyFont="1" applyFill="1" applyBorder="1" applyAlignment="1">
      <alignment horizontal="center" vertical="center" wrapText="1"/>
    </xf>
    <xf numFmtId="0" fontId="0" fillId="56" borderId="203" xfId="0" applyFill="1" applyBorder="1"/>
    <xf numFmtId="0" fontId="0" fillId="72" borderId="63" xfId="0" applyFill="1" applyBorder="1" applyAlignment="1">
      <alignment horizontal="left" vertical="center" wrapText="1"/>
    </xf>
    <xf numFmtId="1" fontId="83" fillId="85" borderId="197" xfId="0" applyNumberFormat="1" applyFont="1" applyFill="1" applyBorder="1" applyAlignment="1">
      <alignment horizontal="center" vertical="center" wrapText="1"/>
    </xf>
    <xf numFmtId="0" fontId="50" fillId="0" borderId="63" xfId="0" applyFont="1" applyBorder="1" applyAlignment="1">
      <alignment horizontal="center" vertical="center" wrapText="1"/>
    </xf>
    <xf numFmtId="201" fontId="50" fillId="0" borderId="63" xfId="0" applyNumberFormat="1" applyFont="1" applyBorder="1" applyAlignment="1">
      <alignment horizontal="center" vertical="center" wrapText="1"/>
    </xf>
    <xf numFmtId="4" fontId="50" fillId="0" borderId="63" xfId="0" applyNumberFormat="1" applyFont="1" applyBorder="1" applyAlignment="1">
      <alignment horizontal="center" vertical="center" wrapText="1"/>
    </xf>
    <xf numFmtId="0" fontId="95" fillId="56" borderId="197" xfId="0" applyFont="1" applyFill="1" applyBorder="1" applyAlignment="1">
      <alignment horizontal="center" vertical="center" wrapText="1"/>
    </xf>
    <xf numFmtId="0" fontId="0" fillId="0" borderId="168" xfId="0" applyBorder="1" applyAlignment="1">
      <alignment horizontal="center" vertical="center" wrapText="1"/>
    </xf>
    <xf numFmtId="16" fontId="0" fillId="0" borderId="207" xfId="0" applyNumberFormat="1" applyBorder="1" applyAlignment="1">
      <alignment horizontal="center" vertical="center"/>
    </xf>
    <xf numFmtId="0" fontId="0" fillId="0" borderId="207" xfId="0" applyBorder="1" applyAlignment="1">
      <alignment horizontal="center" vertical="center"/>
    </xf>
    <xf numFmtId="0" fontId="0" fillId="0" borderId="207" xfId="0" applyBorder="1" applyAlignment="1">
      <alignment horizontal="center"/>
    </xf>
    <xf numFmtId="0" fontId="0" fillId="0" borderId="207" xfId="0" applyBorder="1" applyAlignment="1">
      <alignment horizontal="center" wrapText="1"/>
    </xf>
    <xf numFmtId="0" fontId="92" fillId="0" borderId="197" xfId="4" applyFont="1" applyBorder="1" applyAlignment="1">
      <alignment horizontal="center" vertical="center" wrapText="1"/>
    </xf>
    <xf numFmtId="198" fontId="92" fillId="0" borderId="197" xfId="4" applyNumberFormat="1" applyFont="1" applyBorder="1" applyAlignment="1">
      <alignment horizontal="center" vertical="center" wrapText="1"/>
    </xf>
    <xf numFmtId="0" fontId="92" fillId="0" borderId="197" xfId="4" applyFont="1" applyBorder="1" applyAlignment="1">
      <alignment horizontal="left" vertical="center" wrapText="1"/>
    </xf>
    <xf numFmtId="16" fontId="92" fillId="0" borderId="197" xfId="4" applyNumberFormat="1" applyFont="1" applyBorder="1" applyAlignment="1">
      <alignment horizontal="center" vertical="center" wrapText="1"/>
    </xf>
    <xf numFmtId="3" fontId="127" fillId="0" borderId="0" xfId="0" applyNumberFormat="1" applyFont="1" applyAlignment="1">
      <alignment horizontal="center" vertical="center" wrapText="1"/>
    </xf>
    <xf numFmtId="0" fontId="0" fillId="0" borderId="207" xfId="0" applyBorder="1" applyAlignment="1">
      <alignment horizontal="center" vertical="center" wrapText="1"/>
    </xf>
    <xf numFmtId="0" fontId="50" fillId="0" borderId="197" xfId="0" applyFont="1" applyBorder="1" applyAlignment="1">
      <alignment horizontal="center" wrapText="1"/>
    </xf>
    <xf numFmtId="0" fontId="50" fillId="72" borderId="0" xfId="0" applyFont="1" applyFill="1" applyAlignment="1">
      <alignment horizontal="center" vertical="center" wrapText="1"/>
    </xf>
    <xf numFmtId="1" fontId="48" fillId="0" borderId="0" xfId="224" applyNumberFormat="1" applyFont="1" applyAlignment="1">
      <alignment horizontal="center" vertical="center"/>
    </xf>
    <xf numFmtId="0" fontId="50" fillId="70" borderId="197" xfId="0" applyFont="1" applyFill="1" applyBorder="1" applyAlignment="1">
      <alignment horizontal="center" vertical="center" wrapText="1"/>
    </xf>
    <xf numFmtId="0" fontId="94" fillId="67" borderId="207" xfId="0" applyFont="1" applyFill="1" applyBorder="1" applyAlignment="1">
      <alignment horizontal="center" vertical="center" wrapText="1"/>
    </xf>
    <xf numFmtId="0" fontId="94" fillId="67" borderId="205" xfId="0" applyFont="1" applyFill="1" applyBorder="1" applyAlignment="1">
      <alignment horizontal="center" vertical="center" wrapText="1"/>
    </xf>
    <xf numFmtId="0" fontId="50" fillId="57" borderId="197" xfId="0" applyFont="1" applyFill="1" applyBorder="1" applyAlignment="1">
      <alignment horizontal="center" vertical="center" wrapText="1"/>
    </xf>
    <xf numFmtId="0" fontId="50" fillId="76" borderId="205" xfId="0" applyFont="1" applyFill="1" applyBorder="1" applyAlignment="1">
      <alignment horizontal="center" vertical="center" wrapText="1"/>
    </xf>
    <xf numFmtId="0" fontId="94" fillId="69" borderId="197" xfId="0" applyFont="1" applyFill="1" applyBorder="1" applyAlignment="1">
      <alignment horizontal="center" vertical="center" wrapText="1"/>
    </xf>
    <xf numFmtId="0" fontId="26" fillId="72" borderId="197" xfId="0" applyFont="1" applyFill="1" applyBorder="1" applyAlignment="1">
      <alignment horizontal="center" vertical="center" wrapText="1"/>
    </xf>
    <xf numFmtId="0" fontId="87" fillId="72" borderId="197" xfId="0" applyFont="1" applyFill="1" applyBorder="1" applyAlignment="1">
      <alignment horizontal="center" vertical="center" wrapText="1"/>
    </xf>
    <xf numFmtId="0" fontId="88" fillId="72" borderId="197" xfId="0" applyFont="1" applyFill="1" applyBorder="1" applyAlignment="1">
      <alignment horizontal="center" vertical="center" wrapText="1"/>
    </xf>
    <xf numFmtId="3" fontId="26" fillId="72" borderId="197" xfId="0" applyNumberFormat="1" applyFont="1" applyFill="1" applyBorder="1" applyAlignment="1">
      <alignment horizontal="center" vertical="center" wrapText="1"/>
    </xf>
    <xf numFmtId="3" fontId="87" fillId="72" borderId="197" xfId="0" applyNumberFormat="1" applyFont="1" applyFill="1" applyBorder="1" applyAlignment="1">
      <alignment horizontal="center" vertical="center" wrapText="1"/>
    </xf>
    <xf numFmtId="1" fontId="26" fillId="72" borderId="197" xfId="0" applyNumberFormat="1" applyFont="1" applyFill="1" applyBorder="1" applyAlignment="1">
      <alignment horizontal="center" vertical="center" wrapText="1"/>
    </xf>
    <xf numFmtId="0" fontId="98" fillId="67" borderId="207" xfId="0" applyFont="1" applyFill="1" applyBorder="1" applyAlignment="1">
      <alignment horizontal="center" vertical="center" wrapText="1"/>
    </xf>
    <xf numFmtId="0" fontId="98" fillId="67" borderId="205" xfId="0" applyFont="1" applyFill="1" applyBorder="1" applyAlignment="1">
      <alignment horizontal="center" vertical="center" wrapText="1"/>
    </xf>
    <xf numFmtId="201" fontId="0" fillId="0" borderId="0" xfId="0" applyNumberFormat="1" applyAlignment="1">
      <alignment horizontal="center" vertical="center" wrapText="1"/>
    </xf>
    <xf numFmtId="3" fontId="0" fillId="0" borderId="0" xfId="0" applyNumberFormat="1" applyAlignment="1">
      <alignment horizontal="center" vertical="center"/>
    </xf>
    <xf numFmtId="0" fontId="106" fillId="0" borderId="211" xfId="0" applyFont="1" applyBorder="1" applyAlignment="1">
      <alignment horizontal="left" vertical="center"/>
    </xf>
    <xf numFmtId="0" fontId="106" fillId="0" borderId="63" xfId="0" applyFont="1" applyBorder="1" applyAlignment="1">
      <alignment horizontal="left" vertical="center"/>
    </xf>
    <xf numFmtId="0" fontId="106" fillId="0" borderId="63" xfId="0" applyFont="1" applyBorder="1" applyAlignment="1">
      <alignment horizontal="center" vertical="center"/>
    </xf>
    <xf numFmtId="0" fontId="106" fillId="0" borderId="63" xfId="0" applyFont="1" applyBorder="1" applyAlignment="1">
      <alignment horizontal="left" vertical="center" wrapText="1"/>
    </xf>
    <xf numFmtId="0" fontId="7" fillId="67" borderId="221" xfId="0" applyFont="1" applyFill="1" applyBorder="1" applyAlignment="1">
      <alignment horizontal="center" vertical="center" wrapText="1" readingOrder="1"/>
    </xf>
    <xf numFmtId="0" fontId="7" fillId="67" borderId="221" xfId="0" applyFont="1" applyFill="1" applyBorder="1" applyAlignment="1">
      <alignment vertical="center" wrapText="1" readingOrder="1"/>
    </xf>
    <xf numFmtId="37" fontId="48" fillId="86" borderId="223" xfId="1" applyNumberFormat="1" applyFont="1" applyFill="1" applyBorder="1" applyAlignment="1">
      <alignment horizontal="center" vertical="center" wrapText="1" readingOrder="1"/>
    </xf>
    <xf numFmtId="38" fontId="20" fillId="87" borderId="223" xfId="1" applyNumberFormat="1" applyFont="1" applyFill="1" applyBorder="1" applyAlignment="1">
      <alignment horizontal="center" vertical="center" wrapText="1" readingOrder="1"/>
    </xf>
    <xf numFmtId="0" fontId="20" fillId="87" borderId="214" xfId="0" applyFont="1" applyFill="1" applyBorder="1" applyAlignment="1">
      <alignment horizontal="right" vertical="center" wrapText="1" readingOrder="1"/>
    </xf>
    <xf numFmtId="0" fontId="20" fillId="87" borderId="212" xfId="0" applyFont="1" applyFill="1" applyBorder="1" applyAlignment="1">
      <alignment horizontal="center" vertical="center" wrapText="1" readingOrder="1"/>
    </xf>
    <xf numFmtId="37" fontId="20" fillId="87" borderId="212" xfId="1" applyNumberFormat="1" applyFont="1" applyFill="1" applyBorder="1" applyAlignment="1">
      <alignment horizontal="center" vertical="center" wrapText="1" readingOrder="1"/>
    </xf>
    <xf numFmtId="37" fontId="20" fillId="87" borderId="213" xfId="1" applyNumberFormat="1" applyFont="1" applyFill="1" applyBorder="1" applyAlignment="1">
      <alignment horizontal="center" vertical="center" wrapText="1" readingOrder="1"/>
    </xf>
    <xf numFmtId="0" fontId="48" fillId="86" borderId="221" xfId="0" applyFont="1" applyFill="1" applyBorder="1" applyAlignment="1">
      <alignment horizontal="center" vertical="center" wrapText="1" readingOrder="1"/>
    </xf>
    <xf numFmtId="37" fontId="48" fillId="86" borderId="221" xfId="1" applyNumberFormat="1" applyFont="1" applyFill="1" applyBorder="1" applyAlignment="1">
      <alignment horizontal="center" vertical="center" wrapText="1" readingOrder="1"/>
    </xf>
    <xf numFmtId="0" fontId="20" fillId="87" borderId="221" xfId="0" applyFont="1" applyFill="1" applyBorder="1" applyAlignment="1">
      <alignment horizontal="center" vertical="center" wrapText="1" readingOrder="1"/>
    </xf>
    <xf numFmtId="37" fontId="20" fillId="87" borderId="221" xfId="1" applyNumberFormat="1" applyFont="1" applyFill="1" applyBorder="1" applyAlignment="1">
      <alignment horizontal="center" vertical="center" wrapText="1" readingOrder="1"/>
    </xf>
    <xf numFmtId="38" fontId="20" fillId="87" borderId="221" xfId="1" applyNumberFormat="1" applyFont="1" applyFill="1" applyBorder="1" applyAlignment="1">
      <alignment horizontal="center" vertical="center" wrapText="1" readingOrder="1"/>
    </xf>
    <xf numFmtId="37" fontId="0" fillId="0" borderId="0" xfId="0" applyNumberFormat="1"/>
    <xf numFmtId="0" fontId="128" fillId="72" borderId="0" xfId="0" applyFont="1" applyFill="1"/>
    <xf numFmtId="0" fontId="128" fillId="57" borderId="0" xfId="0" applyFont="1" applyFill="1"/>
    <xf numFmtId="14" fontId="87" fillId="57" borderId="42" xfId="0" applyNumberFormat="1" applyFont="1" applyFill="1" applyBorder="1" applyAlignment="1">
      <alignment horizontal="center" vertical="center" wrapText="1"/>
    </xf>
    <xf numFmtId="0" fontId="26" fillId="57" borderId="39" xfId="0" applyFont="1" applyFill="1" applyBorder="1" applyAlignment="1">
      <alignment horizontal="center" vertical="center"/>
    </xf>
    <xf numFmtId="0" fontId="26" fillId="57" borderId="47" xfId="0" applyFont="1" applyFill="1" applyBorder="1" applyAlignment="1">
      <alignment horizontal="center" vertical="center"/>
    </xf>
    <xf numFmtId="14" fontId="87" fillId="57" borderId="41" xfId="0" applyNumberFormat="1" applyFont="1" applyFill="1" applyBorder="1" applyAlignment="1">
      <alignment horizontal="center" vertical="center" wrapText="1"/>
    </xf>
    <xf numFmtId="0" fontId="48" fillId="86" borderId="222" xfId="0" applyFont="1" applyFill="1" applyBorder="1" applyAlignment="1">
      <alignment horizontal="left" vertical="center" wrapText="1" readingOrder="1"/>
    </xf>
    <xf numFmtId="0" fontId="20" fillId="87" borderId="222" xfId="0" applyFont="1" applyFill="1" applyBorder="1" applyAlignment="1">
      <alignment horizontal="right" vertical="center" wrapText="1" readingOrder="1"/>
    </xf>
    <xf numFmtId="37" fontId="20" fillId="87" borderId="223" xfId="1" applyNumberFormat="1" applyFont="1" applyFill="1" applyBorder="1" applyAlignment="1">
      <alignment horizontal="center" vertical="center" wrapText="1" readingOrder="1"/>
    </xf>
    <xf numFmtId="0" fontId="0" fillId="0" borderId="0" xfId="0" applyAlignment="1">
      <alignment horizontal="left" vertical="center" wrapText="1" indent="1"/>
    </xf>
    <xf numFmtId="3" fontId="92" fillId="0" borderId="150" xfId="0" applyNumberFormat="1" applyFont="1" applyBorder="1" applyAlignment="1">
      <alignment horizontal="center" vertical="center"/>
    </xf>
    <xf numFmtId="3" fontId="0" fillId="0" borderId="151" xfId="0" applyNumberFormat="1" applyBorder="1" applyAlignment="1">
      <alignment horizontal="center" vertical="center" wrapText="1"/>
    </xf>
    <xf numFmtId="3" fontId="50" fillId="73" borderId="170" xfId="0" applyNumberFormat="1" applyFont="1" applyFill="1" applyBorder="1" applyAlignment="1">
      <alignment horizontal="center" vertical="center" wrapText="1"/>
    </xf>
    <xf numFmtId="3" fontId="0" fillId="0" borderId="230" xfId="0" applyNumberFormat="1" applyBorder="1" applyAlignment="1">
      <alignment horizontal="center" vertical="center" wrapText="1"/>
    </xf>
    <xf numFmtId="3" fontId="50" fillId="73" borderId="0" xfId="0" applyNumberFormat="1" applyFont="1" applyFill="1" applyAlignment="1">
      <alignment horizontal="center" vertical="center" wrapText="1"/>
    </xf>
    <xf numFmtId="0" fontId="0" fillId="0" borderId="230" xfId="0" applyBorder="1" applyAlignment="1">
      <alignment horizontal="center" vertical="center" wrapText="1"/>
    </xf>
    <xf numFmtId="3" fontId="50" fillId="0" borderId="230" xfId="0" applyNumberFormat="1" applyFont="1" applyBorder="1" applyAlignment="1">
      <alignment horizontal="center" vertical="center" wrapText="1"/>
    </xf>
    <xf numFmtId="3" fontId="0" fillId="0" borderId="231" xfId="0" applyNumberFormat="1" applyBorder="1" applyAlignment="1">
      <alignment horizontal="center" vertical="center" wrapText="1"/>
    </xf>
    <xf numFmtId="0" fontId="0" fillId="0" borderId="63" xfId="0" applyBorder="1" applyAlignment="1">
      <alignment horizontal="center" vertical="center" wrapText="1"/>
    </xf>
    <xf numFmtId="9" fontId="0" fillId="0" borderId="63" xfId="3" applyFont="1" applyBorder="1" applyAlignment="1">
      <alignment horizontal="center" vertical="center" wrapText="1"/>
    </xf>
    <xf numFmtId="1" fontId="0" fillId="0" borderId="63" xfId="0" applyNumberFormat="1" applyBorder="1" applyAlignment="1">
      <alignment horizontal="center" vertical="center" wrapText="1"/>
    </xf>
    <xf numFmtId="0" fontId="95" fillId="0" borderId="0" xfId="0" applyFont="1" applyAlignment="1">
      <alignment horizontal="center" vertical="center" wrapText="1"/>
    </xf>
    <xf numFmtId="3" fontId="129" fillId="2" borderId="0" xfId="0" applyNumberFormat="1" applyFont="1" applyFill="1" applyAlignment="1">
      <alignment horizontal="center" vertical="center" wrapText="1"/>
    </xf>
    <xf numFmtId="3" fontId="0" fillId="2" borderId="0" xfId="0" applyNumberFormat="1" applyFill="1" applyAlignment="1">
      <alignment horizontal="center" vertical="center" wrapText="1"/>
    </xf>
    <xf numFmtId="0" fontId="91" fillId="72" borderId="197" xfId="0" applyFont="1" applyFill="1" applyBorder="1" applyAlignment="1">
      <alignment horizontal="center" vertical="center" wrapText="1"/>
    </xf>
    <xf numFmtId="0" fontId="20" fillId="87" borderId="222" xfId="0" applyFont="1" applyFill="1" applyBorder="1" applyAlignment="1">
      <alignment horizontal="center" vertical="center" wrapText="1" readingOrder="1"/>
    </xf>
    <xf numFmtId="0" fontId="48" fillId="86" borderId="222" xfId="0" applyFont="1" applyFill="1" applyBorder="1" applyAlignment="1">
      <alignment horizontal="center" vertical="center" wrapText="1" readingOrder="1"/>
    </xf>
    <xf numFmtId="0" fontId="20" fillId="87" borderId="214" xfId="0" applyFont="1" applyFill="1" applyBorder="1" applyAlignment="1">
      <alignment horizontal="center" vertical="center" wrapText="1" readingOrder="1"/>
    </xf>
    <xf numFmtId="0" fontId="48" fillId="86" borderId="222" xfId="0" applyFont="1" applyFill="1" applyBorder="1" applyAlignment="1">
      <alignment horizontal="right" vertical="center" wrapText="1" readingOrder="1"/>
    </xf>
    <xf numFmtId="14" fontId="87" fillId="57" borderId="40" xfId="0" applyNumberFormat="1" applyFont="1" applyFill="1" applyBorder="1" applyAlignment="1">
      <alignment horizontal="right" vertical="center" wrapText="1"/>
    </xf>
    <xf numFmtId="0" fontId="26" fillId="57" borderId="46" xfId="0" applyFont="1" applyFill="1" applyBorder="1" applyAlignment="1">
      <alignment horizontal="right"/>
    </xf>
    <xf numFmtId="37" fontId="20" fillId="87" borderId="222" xfId="0" applyNumberFormat="1" applyFont="1" applyFill="1" applyBorder="1" applyAlignment="1">
      <alignment horizontal="center" vertical="center" wrapText="1" readingOrder="1"/>
    </xf>
    <xf numFmtId="1" fontId="48" fillId="86" borderId="222" xfId="0" applyNumberFormat="1" applyFont="1" applyFill="1" applyBorder="1" applyAlignment="1">
      <alignment horizontal="center" vertical="center" wrapText="1" readingOrder="1"/>
    </xf>
    <xf numFmtId="0" fontId="50" fillId="77" borderId="0" xfId="0" applyFont="1" applyFill="1" applyAlignment="1">
      <alignment horizontal="center" vertical="center" wrapText="1"/>
    </xf>
    <xf numFmtId="3" fontId="83" fillId="2" borderId="0" xfId="0" applyNumberFormat="1" applyFont="1" applyFill="1" applyAlignment="1">
      <alignment horizontal="center" vertical="center" wrapText="1"/>
    </xf>
    <xf numFmtId="0" fontId="0" fillId="0" borderId="232" xfId="0" applyBorder="1" applyAlignment="1">
      <alignment horizontal="center" vertical="center" wrapText="1"/>
    </xf>
    <xf numFmtId="0" fontId="130" fillId="0" borderId="0" xfId="0" applyFont="1" applyAlignment="1">
      <alignment horizontal="center" vertical="center" wrapText="1"/>
    </xf>
    <xf numFmtId="0" fontId="50" fillId="0" borderId="164" xfId="0" applyFont="1" applyBorder="1" applyAlignment="1">
      <alignment horizontal="center" wrapText="1"/>
    </xf>
    <xf numFmtId="0" fontId="50" fillId="0" borderId="63" xfId="0" applyFont="1" applyBorder="1" applyAlignment="1">
      <alignment horizontal="center" vertical="center"/>
    </xf>
    <xf numFmtId="0" fontId="0" fillId="0" borderId="120" xfId="0" applyBorder="1" applyAlignment="1">
      <alignment horizontal="center" vertical="center"/>
    </xf>
    <xf numFmtId="0" fontId="0" fillId="0" borderId="63" xfId="0" applyBorder="1" applyAlignment="1">
      <alignment horizontal="center"/>
    </xf>
    <xf numFmtId="0" fontId="80" fillId="5" borderId="166" xfId="0" applyFont="1" applyFill="1" applyBorder="1" applyAlignment="1">
      <alignment horizontal="center" vertical="top"/>
    </xf>
    <xf numFmtId="0" fontId="0" fillId="0" borderId="166" xfId="0" applyBorder="1" applyAlignment="1">
      <alignment horizontal="center"/>
    </xf>
    <xf numFmtId="0" fontId="0" fillId="0" borderId="171" xfId="0" applyBorder="1" applyAlignment="1">
      <alignment horizontal="center"/>
    </xf>
    <xf numFmtId="0" fontId="0" fillId="0" borderId="169" xfId="0" applyBorder="1" applyAlignment="1">
      <alignment horizontal="center" vertical="center"/>
    </xf>
    <xf numFmtId="0" fontId="50" fillId="66" borderId="111" xfId="0" applyFont="1" applyFill="1" applyBorder="1" applyAlignment="1">
      <alignment horizontal="center" vertical="center"/>
    </xf>
    <xf numFmtId="0" fontId="50" fillId="66" borderId="167" xfId="0" applyFont="1" applyFill="1" applyBorder="1" applyAlignment="1">
      <alignment horizontal="center"/>
    </xf>
    <xf numFmtId="0" fontId="50" fillId="0" borderId="163" xfId="0" applyFont="1" applyBorder="1" applyAlignment="1">
      <alignment horizontal="center" vertical="center"/>
    </xf>
    <xf numFmtId="0" fontId="50" fillId="0" borderId="54" xfId="0" applyFont="1" applyBorder="1" applyAlignment="1">
      <alignment horizontal="center" vertical="center"/>
    </xf>
    <xf numFmtId="0" fontId="0" fillId="89" borderId="163" xfId="0" applyFill="1" applyBorder="1" applyAlignment="1">
      <alignment horizontal="center"/>
    </xf>
    <xf numFmtId="0" fontId="0" fillId="0" borderId="163" xfId="0" applyBorder="1" applyAlignment="1">
      <alignment horizontal="center"/>
    </xf>
    <xf numFmtId="0" fontId="50" fillId="85" borderId="59" xfId="0" applyFont="1" applyFill="1" applyBorder="1" applyAlignment="1">
      <alignment horizontal="center"/>
    </xf>
    <xf numFmtId="0" fontId="50" fillId="85" borderId="60" xfId="0" applyFont="1" applyFill="1" applyBorder="1" applyAlignment="1">
      <alignment horizontal="center"/>
    </xf>
    <xf numFmtId="0" fontId="50" fillId="85" borderId="111" xfId="0" applyFont="1" applyFill="1" applyBorder="1" applyAlignment="1">
      <alignment horizontal="center"/>
    </xf>
    <xf numFmtId="0" fontId="79" fillId="56" borderId="164" xfId="0" applyFont="1" applyFill="1" applyBorder="1" applyAlignment="1">
      <alignment horizontal="right" vertical="top" wrapText="1"/>
    </xf>
    <xf numFmtId="0" fontId="0" fillId="66" borderId="163" xfId="0" applyFill="1" applyBorder="1" applyAlignment="1">
      <alignment horizontal="center"/>
    </xf>
    <xf numFmtId="0" fontId="79" fillId="56" borderId="122" xfId="0" applyFont="1" applyFill="1" applyBorder="1" applyAlignment="1">
      <alignment horizontal="right" vertical="top" wrapText="1"/>
    </xf>
    <xf numFmtId="0" fontId="0" fillId="6" borderId="39" xfId="0" applyFill="1" applyBorder="1" applyAlignment="1">
      <alignment horizontal="center"/>
    </xf>
    <xf numFmtId="0" fontId="0" fillId="6" borderId="47" xfId="0" applyFill="1" applyBorder="1" applyAlignment="1">
      <alignment horizontal="center"/>
    </xf>
    <xf numFmtId="0" fontId="0" fillId="0" borderId="167" xfId="0" applyBorder="1" applyAlignment="1">
      <alignment horizontal="center"/>
    </xf>
    <xf numFmtId="0" fontId="0" fillId="61" borderId="169" xfId="0" applyFill="1" applyBorder="1" applyAlignment="1">
      <alignment horizontal="center" vertical="center"/>
    </xf>
    <xf numFmtId="0" fontId="87" fillId="5" borderId="0" xfId="0" applyFont="1" applyFill="1" applyAlignment="1">
      <alignment horizontal="center" vertical="center" wrapText="1"/>
    </xf>
    <xf numFmtId="0" fontId="94" fillId="67" borderId="232" xfId="0" applyFont="1" applyFill="1" applyBorder="1" applyAlignment="1">
      <alignment horizontal="center" vertical="center" wrapText="1"/>
    </xf>
    <xf numFmtId="0" fontId="94" fillId="67" borderId="233" xfId="0" applyFont="1" applyFill="1" applyBorder="1" applyAlignment="1">
      <alignment horizontal="center" vertical="center" wrapText="1"/>
    </xf>
    <xf numFmtId="0" fontId="94" fillId="79" borderId="63" xfId="0" applyFont="1" applyFill="1" applyBorder="1" applyAlignment="1">
      <alignment horizontal="center" vertical="center" wrapText="1"/>
    </xf>
    <xf numFmtId="0" fontId="50" fillId="76" borderId="233" xfId="0" applyFont="1" applyFill="1" applyBorder="1" applyAlignment="1">
      <alignment horizontal="center" vertical="center" wrapText="1"/>
    </xf>
    <xf numFmtId="0" fontId="50" fillId="76" borderId="63" xfId="0" applyFont="1" applyFill="1" applyBorder="1" applyAlignment="1">
      <alignment horizontal="center" vertical="center" wrapText="1"/>
    </xf>
    <xf numFmtId="0" fontId="0" fillId="0" borderId="63" xfId="0" applyBorder="1" applyAlignment="1">
      <alignment horizontal="left" vertical="center" wrapText="1"/>
    </xf>
    <xf numFmtId="0" fontId="0" fillId="0" borderId="238" xfId="0" applyBorder="1" applyAlignment="1">
      <alignment horizontal="center" vertical="center" wrapText="1"/>
    </xf>
    <xf numFmtId="0" fontId="0" fillId="76" borderId="0" xfId="0" applyFill="1" applyAlignment="1">
      <alignment horizontal="center" vertical="center" wrapText="1"/>
    </xf>
    <xf numFmtId="0" fontId="50" fillId="0" borderId="232" xfId="0" applyFont="1" applyBorder="1" applyAlignment="1">
      <alignment horizontal="center" vertical="center" wrapText="1"/>
    </xf>
    <xf numFmtId="0" fontId="88" fillId="72" borderId="63" xfId="0" applyFont="1" applyFill="1" applyBorder="1" applyAlignment="1">
      <alignment horizontal="center" vertical="center" wrapText="1"/>
    </xf>
    <xf numFmtId="3" fontId="88" fillId="72" borderId="63" xfId="0" applyNumberFormat="1" applyFont="1" applyFill="1" applyBorder="1" applyAlignment="1">
      <alignment horizontal="center" vertical="center" wrapText="1"/>
    </xf>
    <xf numFmtId="0" fontId="91" fillId="72" borderId="63" xfId="0" applyFont="1" applyFill="1" applyBorder="1" applyAlignment="1">
      <alignment horizontal="center" vertical="center" wrapText="1"/>
    </xf>
    <xf numFmtId="0" fontId="0" fillId="72" borderId="63" xfId="0" applyFill="1" applyBorder="1" applyAlignment="1">
      <alignment horizontal="center" vertical="center" wrapText="1"/>
    </xf>
    <xf numFmtId="0" fontId="79" fillId="72" borderId="63" xfId="0" applyFont="1" applyFill="1" applyBorder="1" applyAlignment="1">
      <alignment horizontal="center" vertical="center" wrapText="1"/>
    </xf>
    <xf numFmtId="0" fontId="0" fillId="72" borderId="59" xfId="0" applyFill="1" applyBorder="1" applyAlignment="1">
      <alignment horizontal="center" vertical="center"/>
    </xf>
    <xf numFmtId="0" fontId="0" fillId="72" borderId="111" xfId="0" applyFill="1" applyBorder="1" applyAlignment="1">
      <alignment horizontal="center" vertical="center"/>
    </xf>
    <xf numFmtId="0" fontId="50" fillId="72" borderId="164" xfId="0" applyFont="1" applyFill="1" applyBorder="1" applyAlignment="1">
      <alignment horizontal="center" vertical="center" wrapText="1"/>
    </xf>
    <xf numFmtId="0" fontId="0" fillId="72" borderId="163" xfId="0" applyFill="1" applyBorder="1" applyAlignment="1">
      <alignment horizontal="center" vertical="center"/>
    </xf>
    <xf numFmtId="0" fontId="0" fillId="72" borderId="182" xfId="0" applyFill="1" applyBorder="1" applyAlignment="1">
      <alignment horizontal="center" vertical="center"/>
    </xf>
    <xf numFmtId="0" fontId="92" fillId="72" borderId="167" xfId="0" applyFont="1" applyFill="1" applyBorder="1" applyAlignment="1">
      <alignment horizontal="center" vertical="center"/>
    </xf>
    <xf numFmtId="3" fontId="50" fillId="73" borderId="63" xfId="0" applyNumberFormat="1" applyFont="1" applyFill="1" applyBorder="1" applyAlignment="1">
      <alignment horizontal="center" vertical="center" wrapText="1"/>
    </xf>
    <xf numFmtId="17" fontId="102" fillId="67" borderId="232" xfId="0" applyNumberFormat="1" applyFont="1" applyFill="1" applyBorder="1" applyAlignment="1">
      <alignment horizontal="center" vertical="center" wrapText="1"/>
    </xf>
    <xf numFmtId="3" fontId="80" fillId="0" borderId="63" xfId="0" applyNumberFormat="1" applyFont="1" applyBorder="1" applyAlignment="1">
      <alignment horizontal="center" vertical="center" wrapText="1"/>
    </xf>
    <xf numFmtId="1" fontId="50" fillId="0" borderId="63" xfId="0" applyNumberFormat="1" applyFont="1" applyBorder="1" applyAlignment="1">
      <alignment horizontal="center" vertical="center" wrapText="1"/>
    </xf>
    <xf numFmtId="16" fontId="0" fillId="0" borderId="63" xfId="0" applyNumberFormat="1" applyBorder="1" applyAlignment="1">
      <alignment horizontal="center" vertical="center"/>
    </xf>
    <xf numFmtId="0" fontId="0" fillId="0" borderId="63" xfId="0" applyBorder="1" applyAlignment="1">
      <alignment horizontal="center" vertical="center"/>
    </xf>
    <xf numFmtId="0" fontId="0" fillId="0" borderId="63" xfId="0" applyBorder="1" applyAlignment="1">
      <alignment horizontal="center" wrapText="1"/>
    </xf>
    <xf numFmtId="16" fontId="92" fillId="0" borderId="63" xfId="0" applyNumberFormat="1" applyFont="1" applyBorder="1" applyAlignment="1">
      <alignment horizontal="center" vertical="center"/>
    </xf>
    <xf numFmtId="0" fontId="0" fillId="0" borderId="232" xfId="0" applyBorder="1" applyAlignment="1">
      <alignment horizontal="center"/>
    </xf>
    <xf numFmtId="0" fontId="124" fillId="0" borderId="240" xfId="0" applyFont="1" applyBorder="1" applyAlignment="1">
      <alignment horizontal="center" vertical="center" wrapText="1"/>
    </xf>
    <xf numFmtId="0" fontId="0" fillId="0" borderId="0" xfId="0" applyAlignment="1">
      <alignment horizontal="left" vertical="center"/>
    </xf>
    <xf numFmtId="0" fontId="0" fillId="0" borderId="0" xfId="0" applyAlignment="1">
      <alignment vertical="center"/>
    </xf>
    <xf numFmtId="0" fontId="92" fillId="0" borderId="0" xfId="0" applyFont="1" applyAlignment="1">
      <alignment horizontal="center" vertical="center"/>
    </xf>
    <xf numFmtId="14" fontId="0" fillId="0" borderId="0" xfId="0" applyNumberFormat="1" applyAlignment="1">
      <alignment vertical="center"/>
    </xf>
    <xf numFmtId="206" fontId="0" fillId="0" borderId="0" xfId="885" applyNumberFormat="1" applyFont="1" applyFill="1" applyAlignment="1">
      <alignment vertical="center"/>
    </xf>
    <xf numFmtId="0" fontId="50" fillId="0" borderId="232" xfId="0" applyFont="1" applyBorder="1" applyAlignment="1">
      <alignment horizontal="left" vertical="center"/>
    </xf>
    <xf numFmtId="0" fontId="50" fillId="0" borderId="0" xfId="0" applyFont="1" applyAlignment="1">
      <alignment vertical="center"/>
    </xf>
    <xf numFmtId="0" fontId="83" fillId="0" borderId="232" xfId="0" applyFont="1" applyBorder="1" applyAlignment="1">
      <alignment horizontal="center" vertical="center" wrapText="1"/>
    </xf>
    <xf numFmtId="206" fontId="50" fillId="0" borderId="232" xfId="885" applyNumberFormat="1" applyFont="1" applyFill="1" applyBorder="1" applyAlignment="1">
      <alignment horizontal="center" vertical="center" wrapText="1"/>
    </xf>
    <xf numFmtId="0" fontId="0" fillId="0" borderId="63" xfId="0" applyBorder="1" applyAlignment="1">
      <alignment horizontal="left" vertical="center"/>
    </xf>
    <xf numFmtId="0" fontId="92" fillId="0" borderId="63" xfId="0" applyFont="1" applyBorder="1" applyAlignment="1">
      <alignment horizontal="center" vertical="center"/>
    </xf>
    <xf numFmtId="206" fontId="50" fillId="0" borderId="63" xfId="885" applyNumberFormat="1" applyFont="1" applyFill="1" applyBorder="1" applyAlignment="1">
      <alignment vertical="center"/>
    </xf>
    <xf numFmtId="0" fontId="0" fillId="0" borderId="65" xfId="0" applyBorder="1" applyAlignment="1">
      <alignment horizontal="left" vertical="center"/>
    </xf>
    <xf numFmtId="0" fontId="0" fillId="0" borderId="65" xfId="0" applyBorder="1" applyAlignment="1">
      <alignment horizontal="center" vertical="center"/>
    </xf>
    <xf numFmtId="206" fontId="0" fillId="0" borderId="65" xfId="885" applyNumberFormat="1" applyFont="1" applyFill="1" applyBorder="1" applyAlignment="1">
      <alignment vertical="center"/>
    </xf>
    <xf numFmtId="206" fontId="0" fillId="0" borderId="65" xfId="885" applyNumberFormat="1" applyFont="1" applyFill="1" applyBorder="1" applyAlignment="1">
      <alignment horizontal="right" vertical="center"/>
    </xf>
    <xf numFmtId="206" fontId="0" fillId="0" borderId="65" xfId="885" applyNumberFormat="1" applyFont="1" applyFill="1" applyBorder="1" applyAlignment="1">
      <alignment horizontal="center" vertical="center"/>
    </xf>
    <xf numFmtId="0" fontId="0" fillId="66" borderId="63" xfId="0" applyFill="1" applyBorder="1" applyAlignment="1">
      <alignment horizontal="center" vertical="center"/>
    </xf>
    <xf numFmtId="0" fontId="50" fillId="0" borderId="63" xfId="0" applyFont="1" applyBorder="1" applyAlignment="1">
      <alignment horizontal="left" vertical="center"/>
    </xf>
    <xf numFmtId="0" fontId="83" fillId="0" borderId="63" xfId="0" applyFont="1" applyBorder="1" applyAlignment="1">
      <alignment horizontal="center" vertical="center"/>
    </xf>
    <xf numFmtId="206" fontId="83" fillId="0" borderId="63" xfId="885" applyNumberFormat="1" applyFont="1" applyFill="1" applyBorder="1" applyAlignment="1">
      <alignment horizontal="center" vertical="center"/>
    </xf>
    <xf numFmtId="0" fontId="83" fillId="57" borderId="63" xfId="0" applyFont="1" applyFill="1" applyBorder="1" applyAlignment="1">
      <alignment horizontal="center" vertical="center"/>
    </xf>
    <xf numFmtId="0" fontId="50" fillId="0" borderId="65" xfId="0" applyFont="1" applyBorder="1" applyAlignment="1">
      <alignment horizontal="left" vertical="center"/>
    </xf>
    <xf numFmtId="206" fontId="50" fillId="0" borderId="63" xfId="885" applyNumberFormat="1" applyFont="1" applyFill="1" applyBorder="1" applyAlignment="1">
      <alignment horizontal="center" vertical="center"/>
    </xf>
    <xf numFmtId="0" fontId="50" fillId="66" borderId="63" xfId="0" applyFont="1" applyFill="1" applyBorder="1" applyAlignment="1">
      <alignment horizontal="center" vertical="center"/>
    </xf>
    <xf numFmtId="0" fontId="50" fillId="0" borderId="0" xfId="0" applyFont="1" applyAlignment="1">
      <alignment horizontal="left" vertical="center"/>
    </xf>
    <xf numFmtId="0" fontId="0" fillId="0" borderId="232" xfId="0" applyBorder="1" applyAlignment="1">
      <alignment horizontal="left" vertical="center"/>
    </xf>
    <xf numFmtId="0" fontId="92" fillId="0" borderId="232" xfId="0" applyFont="1" applyBorder="1" applyAlignment="1">
      <alignment horizontal="center" vertical="center"/>
    </xf>
    <xf numFmtId="0" fontId="0" fillId="0" borderId="232" xfId="0" applyBorder="1" applyAlignment="1">
      <alignment horizontal="center" vertical="center"/>
    </xf>
    <xf numFmtId="0" fontId="0" fillId="0" borderId="232" xfId="0" applyBorder="1" applyAlignment="1">
      <alignment vertical="center"/>
    </xf>
    <xf numFmtId="206" fontId="0" fillId="0" borderId="232" xfId="885" applyNumberFormat="1" applyFont="1" applyFill="1" applyBorder="1" applyAlignment="1">
      <alignment vertical="center"/>
    </xf>
    <xf numFmtId="0" fontId="0" fillId="0" borderId="65" xfId="0" applyBorder="1" applyAlignment="1">
      <alignment vertical="center"/>
    </xf>
    <xf numFmtId="0" fontId="0" fillId="0" borderId="63" xfId="0" applyBorder="1" applyAlignment="1">
      <alignment vertical="center"/>
    </xf>
    <xf numFmtId="206" fontId="50" fillId="0" borderId="65" xfId="885" applyNumberFormat="1" applyFont="1" applyFill="1" applyBorder="1" applyAlignment="1">
      <alignment vertical="center"/>
    </xf>
    <xf numFmtId="206" fontId="1" fillId="0" borderId="65" xfId="885" applyNumberFormat="1" applyFont="1" applyFill="1" applyBorder="1" applyAlignment="1">
      <alignment vertical="center"/>
    </xf>
    <xf numFmtId="164" fontId="0" fillId="0" borderId="0" xfId="0" applyNumberFormat="1" applyAlignment="1">
      <alignment vertical="center"/>
    </xf>
    <xf numFmtId="165" fontId="31" fillId="0" borderId="0" xfId="0" applyNumberFormat="1" applyFont="1" applyAlignment="1">
      <alignment horizontal="center" vertical="center"/>
    </xf>
    <xf numFmtId="9" fontId="0" fillId="0" borderId="0" xfId="3" applyFont="1" applyFill="1" applyBorder="1" applyAlignment="1">
      <alignment horizontal="center" vertical="center" wrapText="1"/>
    </xf>
    <xf numFmtId="16" fontId="0" fillId="0" borderId="230" xfId="0" applyNumberFormat="1" applyBorder="1" applyAlignment="1">
      <alignment horizontal="center" vertical="center"/>
    </xf>
    <xf numFmtId="0" fontId="0" fillId="0" borderId="230" xfId="0" applyBorder="1" applyAlignment="1">
      <alignment horizontal="center" vertical="center"/>
    </xf>
    <xf numFmtId="0" fontId="0" fillId="0" borderId="241" xfId="0" applyBorder="1" applyAlignment="1">
      <alignment horizontal="center"/>
    </xf>
    <xf numFmtId="0" fontId="1" fillId="0" borderId="230" xfId="0" applyFont="1" applyBorder="1" applyAlignment="1">
      <alignment horizontal="center" vertical="center"/>
    </xf>
    <xf numFmtId="0" fontId="124" fillId="0" borderId="230" xfId="0" applyFont="1" applyBorder="1" applyAlignment="1">
      <alignment horizontal="center" vertical="center" wrapText="1"/>
    </xf>
    <xf numFmtId="0" fontId="113" fillId="0" borderId="230" xfId="730" applyFont="1" applyBorder="1"/>
    <xf numFmtId="0" fontId="113" fillId="4" borderId="230" xfId="730" quotePrefix="1" applyFont="1" applyFill="1" applyBorder="1" applyAlignment="1">
      <alignment horizontal="center" vertical="center"/>
    </xf>
    <xf numFmtId="0" fontId="90" fillId="0" borderId="0" xfId="0" applyFont="1" applyAlignment="1">
      <alignment horizontal="left" vertical="center" wrapText="1"/>
    </xf>
    <xf numFmtId="0" fontId="0" fillId="2" borderId="0" xfId="0" applyFill="1" applyAlignment="1">
      <alignment horizontal="center" vertical="center" wrapText="1"/>
    </xf>
    <xf numFmtId="3" fontId="0" fillId="70" borderId="0" xfId="0" applyNumberFormat="1" applyFill="1" applyAlignment="1">
      <alignment horizontal="center" vertical="center" wrapText="1"/>
    </xf>
    <xf numFmtId="3" fontId="95" fillId="0" borderId="0" xfId="0" applyNumberFormat="1" applyFont="1" applyAlignment="1">
      <alignment horizontal="center" vertical="center" wrapText="1"/>
    </xf>
    <xf numFmtId="1" fontId="0" fillId="0" borderId="63" xfId="0" applyNumberFormat="1" applyBorder="1" applyAlignment="1">
      <alignment horizontal="center" vertical="center"/>
    </xf>
    <xf numFmtId="1" fontId="0" fillId="0" borderId="65" xfId="0" applyNumberFormat="1" applyBorder="1" applyAlignment="1">
      <alignment horizontal="center" vertical="center"/>
    </xf>
    <xf numFmtId="0" fontId="8" fillId="87" borderId="242" xfId="0" applyFont="1" applyFill="1" applyBorder="1" applyAlignment="1">
      <alignment horizontal="center" vertical="center" wrapText="1" readingOrder="1"/>
    </xf>
    <xf numFmtId="0" fontId="53" fillId="87" borderId="242" xfId="0" applyFont="1" applyFill="1" applyBorder="1" applyAlignment="1">
      <alignment horizontal="center" vertical="center" wrapText="1" readingOrder="1"/>
    </xf>
    <xf numFmtId="0" fontId="43" fillId="87" borderId="242" xfId="0" applyFont="1" applyFill="1" applyBorder="1" applyAlignment="1">
      <alignment horizontal="center" vertical="center" wrapText="1" readingOrder="1"/>
    </xf>
    <xf numFmtId="3" fontId="43" fillId="87" borderId="242" xfId="0" applyNumberFormat="1" applyFont="1" applyFill="1" applyBorder="1" applyAlignment="1">
      <alignment horizontal="center" vertical="center" wrapText="1" readingOrder="1"/>
    </xf>
    <xf numFmtId="37" fontId="53" fillId="86" borderId="243" xfId="1" applyNumberFormat="1" applyFont="1" applyFill="1" applyBorder="1" applyAlignment="1">
      <alignment horizontal="center" vertical="center" wrapText="1" readingOrder="1"/>
    </xf>
    <xf numFmtId="3" fontId="97" fillId="90" borderId="0" xfId="0" applyNumberFormat="1" applyFont="1" applyFill="1" applyAlignment="1">
      <alignment horizontal="center"/>
    </xf>
    <xf numFmtId="3" fontId="113" fillId="89" borderId="246" xfId="0" applyNumberFormat="1" applyFont="1" applyFill="1" applyBorder="1" applyAlignment="1">
      <alignment horizontal="center"/>
    </xf>
    <xf numFmtId="1" fontId="83" fillId="0" borderId="63" xfId="0" applyNumberFormat="1" applyFont="1" applyBorder="1" applyAlignment="1">
      <alignment horizontal="center" vertical="center"/>
    </xf>
    <xf numFmtId="1" fontId="50" fillId="0" borderId="63" xfId="0" applyNumberFormat="1" applyFont="1" applyBorder="1" applyAlignment="1">
      <alignment horizontal="center" vertical="center"/>
    </xf>
    <xf numFmtId="0" fontId="94" fillId="67" borderId="63" xfId="0" applyFont="1" applyFill="1" applyBorder="1" applyAlignment="1">
      <alignment horizontal="center" vertical="center" wrapText="1"/>
    </xf>
    <xf numFmtId="0" fontId="50" fillId="70" borderId="63" xfId="0" applyFont="1" applyFill="1" applyBorder="1" applyAlignment="1">
      <alignment horizontal="center" vertical="center"/>
    </xf>
    <xf numFmtId="0" fontId="95" fillId="0" borderId="63" xfId="0" applyFont="1" applyBorder="1" applyAlignment="1">
      <alignment horizontal="center" vertical="center"/>
    </xf>
    <xf numFmtId="0" fontId="92" fillId="63" borderId="63" xfId="0" applyFont="1" applyFill="1" applyBorder="1" applyAlignment="1">
      <alignment horizontal="center" vertical="center"/>
    </xf>
    <xf numFmtId="0" fontId="92" fillId="62" borderId="63" xfId="0" applyFont="1" applyFill="1" applyBorder="1" applyAlignment="1">
      <alignment horizontal="center" vertical="center"/>
    </xf>
    <xf numFmtId="0" fontId="0" fillId="0" borderId="251" xfId="0" applyBorder="1" applyAlignment="1">
      <alignment horizontal="center" wrapText="1"/>
    </xf>
    <xf numFmtId="0" fontId="6" fillId="67" borderId="212" xfId="0" applyFont="1" applyFill="1" applyBorder="1" applyAlignment="1">
      <alignment vertical="center" wrapText="1" readingOrder="1"/>
    </xf>
    <xf numFmtId="1" fontId="3" fillId="0" borderId="0" xfId="3" applyNumberFormat="1" applyFont="1" applyAlignment="1">
      <alignment horizontal="center" vertical="center"/>
    </xf>
    <xf numFmtId="37" fontId="132" fillId="53" borderId="230" xfId="0" applyNumberFormat="1" applyFont="1" applyFill="1" applyBorder="1" applyAlignment="1">
      <alignment horizontal="center" vertical="center"/>
    </xf>
    <xf numFmtId="37" fontId="133" fillId="53" borderId="233" xfId="0" applyNumberFormat="1" applyFont="1" applyFill="1" applyBorder="1" applyAlignment="1">
      <alignment horizontal="center" vertical="center"/>
    </xf>
    <xf numFmtId="0" fontId="0" fillId="0" borderId="230" xfId="0" applyBorder="1" applyAlignment="1">
      <alignment horizontal="center"/>
    </xf>
    <xf numFmtId="0" fontId="0" fillId="0" borderId="230" xfId="0" applyBorder="1" applyAlignment="1">
      <alignment horizontal="center" wrapText="1"/>
    </xf>
    <xf numFmtId="0" fontId="6" fillId="67" borderId="212" xfId="0" applyFont="1" applyFill="1" applyBorder="1" applyAlignment="1">
      <alignment horizontal="center" vertical="center" wrapText="1" readingOrder="1"/>
    </xf>
    <xf numFmtId="0" fontId="50" fillId="0" borderId="233" xfId="0" applyFont="1" applyBorder="1" applyAlignment="1">
      <alignment horizontal="center" vertical="center" wrapText="1"/>
    </xf>
    <xf numFmtId="0" fontId="91" fillId="72" borderId="232" xfId="0" applyFont="1" applyFill="1" applyBorder="1" applyAlignment="1">
      <alignment horizontal="center" vertical="center" wrapText="1"/>
    </xf>
    <xf numFmtId="0" fontId="0" fillId="89" borderId="230" xfId="0" applyFill="1" applyBorder="1" applyAlignment="1">
      <alignment horizontal="center"/>
    </xf>
    <xf numFmtId="0" fontId="50" fillId="57" borderId="230" xfId="0" applyFont="1" applyFill="1" applyBorder="1" applyAlignment="1">
      <alignment horizontal="center" vertical="center" wrapText="1"/>
    </xf>
    <xf numFmtId="0" fontId="50" fillId="0" borderId="230" xfId="0" applyFont="1" applyBorder="1" applyAlignment="1">
      <alignment horizontal="center" vertical="center" wrapText="1"/>
    </xf>
    <xf numFmtId="0" fontId="50" fillId="76" borderId="230" xfId="0" applyFont="1" applyFill="1" applyBorder="1" applyAlignment="1">
      <alignment horizontal="center" vertical="center" wrapText="1"/>
    </xf>
    <xf numFmtId="0" fontId="94" fillId="69" borderId="230" xfId="0" applyFont="1" applyFill="1" applyBorder="1" applyAlignment="1">
      <alignment horizontal="center" vertical="center" wrapText="1"/>
    </xf>
    <xf numFmtId="0" fontId="35" fillId="0" borderId="247" xfId="0" applyFont="1" applyBorder="1" applyAlignment="1">
      <alignment horizontal="center" vertical="center" wrapText="1" readingOrder="1"/>
    </xf>
    <xf numFmtId="37" fontId="49" fillId="0" borderId="248" xfId="1" applyNumberFormat="1" applyFont="1" applyFill="1" applyBorder="1" applyAlignment="1">
      <alignment horizontal="center" vertical="center" wrapText="1" readingOrder="1"/>
    </xf>
    <xf numFmtId="3" fontId="26" fillId="0" borderId="249" xfId="0" applyNumberFormat="1" applyFont="1" applyBorder="1" applyAlignment="1">
      <alignment horizontal="center"/>
    </xf>
    <xf numFmtId="1" fontId="0" fillId="0" borderId="0" xfId="0" applyNumberFormat="1" applyAlignment="1">
      <alignment horizontal="center"/>
    </xf>
    <xf numFmtId="0" fontId="0" fillId="66" borderId="230" xfId="0" applyFill="1" applyBorder="1"/>
    <xf numFmtId="37" fontId="87" fillId="66" borderId="230" xfId="0" applyNumberFormat="1" applyFont="1" applyFill="1" applyBorder="1" applyAlignment="1">
      <alignment horizontal="center" vertical="center"/>
    </xf>
    <xf numFmtId="0" fontId="87" fillId="66" borderId="230" xfId="0" applyFont="1" applyFill="1" applyBorder="1" applyAlignment="1">
      <alignment horizontal="center" vertical="center"/>
    </xf>
    <xf numFmtId="0" fontId="134" fillId="0" borderId="59" xfId="0" applyFont="1" applyBorder="1" applyAlignment="1">
      <alignment horizontal="center"/>
    </xf>
    <xf numFmtId="0" fontId="134" fillId="0" borderId="60" xfId="0" applyFont="1" applyBorder="1" applyAlignment="1">
      <alignment horizontal="center"/>
    </xf>
    <xf numFmtId="0" fontId="0" fillId="0" borderId="42" xfId="0" applyBorder="1"/>
    <xf numFmtId="37" fontId="132" fillId="53" borderId="164" xfId="0" applyNumberFormat="1" applyFont="1" applyFill="1" applyBorder="1" applyAlignment="1">
      <alignment horizontal="center" vertical="center"/>
    </xf>
    <xf numFmtId="0" fontId="134" fillId="0" borderId="163" xfId="0" applyFont="1" applyBorder="1" applyAlignment="1">
      <alignment horizontal="center" vertical="center"/>
    </xf>
    <xf numFmtId="37" fontId="132" fillId="53" borderId="182" xfId="0" applyNumberFormat="1" applyFont="1" applyFill="1" applyBorder="1" applyAlignment="1">
      <alignment horizontal="center" vertical="center"/>
    </xf>
    <xf numFmtId="37" fontId="132" fillId="53" borderId="166" xfId="0" applyNumberFormat="1" applyFont="1" applyFill="1" applyBorder="1" applyAlignment="1">
      <alignment horizontal="center" vertical="center"/>
    </xf>
    <xf numFmtId="0" fontId="134" fillId="0" borderId="47" xfId="0" applyFont="1" applyBorder="1" applyAlignment="1">
      <alignment horizontal="center" vertical="center"/>
    </xf>
    <xf numFmtId="1" fontId="0" fillId="0" borderId="230" xfId="0" applyNumberFormat="1" applyBorder="1" applyAlignment="1">
      <alignment horizontal="center"/>
    </xf>
    <xf numFmtId="1" fontId="0" fillId="0" borderId="230" xfId="0" applyNumberFormat="1" applyBorder="1" applyAlignment="1">
      <alignment horizontal="center" wrapText="1"/>
    </xf>
    <xf numFmtId="166" fontId="0" fillId="0" borderId="0" xfId="0" applyNumberFormat="1" applyAlignment="1">
      <alignment horizontal="center"/>
    </xf>
    <xf numFmtId="0" fontId="94" fillId="67" borderId="230" xfId="224" applyFont="1" applyFill="1" applyBorder="1" applyAlignment="1">
      <alignment horizontal="center" vertical="center"/>
    </xf>
    <xf numFmtId="0" fontId="83" fillId="0" borderId="230" xfId="224" applyFont="1" applyBorder="1" applyAlignment="1">
      <alignment horizontal="center" vertical="center"/>
    </xf>
    <xf numFmtId="200" fontId="83" fillId="0" borderId="230" xfId="224" applyNumberFormat="1" applyFont="1" applyBorder="1" applyAlignment="1">
      <alignment horizontal="center" vertical="center"/>
    </xf>
    <xf numFmtId="0" fontId="2" fillId="0" borderId="230" xfId="224" applyBorder="1" applyAlignment="1">
      <alignment horizontal="right" vertical="center"/>
    </xf>
    <xf numFmtId="0" fontId="2" fillId="0" borderId="230" xfId="224" applyBorder="1" applyAlignment="1">
      <alignment horizontal="center" vertical="center"/>
    </xf>
    <xf numFmtId="199" fontId="83" fillId="0" borderId="230" xfId="224" applyNumberFormat="1" applyFont="1" applyBorder="1" applyAlignment="1">
      <alignment horizontal="left" vertical="center"/>
    </xf>
    <xf numFmtId="0" fontId="92" fillId="0" borderId="230" xfId="224" applyFont="1" applyBorder="1" applyAlignment="1">
      <alignment horizontal="center" vertical="center"/>
    </xf>
    <xf numFmtId="0" fontId="92" fillId="0" borderId="230" xfId="224" applyFont="1" applyBorder="1" applyAlignment="1">
      <alignment vertical="center"/>
    </xf>
    <xf numFmtId="0" fontId="92" fillId="5" borderId="230" xfId="224" applyFont="1" applyFill="1" applyBorder="1" applyAlignment="1">
      <alignment horizontal="center" vertical="center"/>
    </xf>
    <xf numFmtId="0" fontId="83" fillId="0" borderId="230" xfId="224" applyFont="1" applyBorder="1" applyAlignment="1">
      <alignment vertical="center"/>
    </xf>
    <xf numFmtId="0" fontId="83" fillId="0" borderId="0" xfId="224" applyFont="1" applyAlignment="1">
      <alignment horizontal="center" vertical="center"/>
    </xf>
    <xf numFmtId="0" fontId="1" fillId="0" borderId="230" xfId="224" applyFont="1" applyBorder="1" applyAlignment="1">
      <alignment horizontal="left" vertical="center"/>
    </xf>
    <xf numFmtId="0" fontId="50" fillId="0" borderId="230" xfId="224" applyFont="1" applyBorder="1" applyAlignment="1">
      <alignment horizontal="center" vertical="center"/>
    </xf>
    <xf numFmtId="0" fontId="94" fillId="67" borderId="230" xfId="0" applyFont="1" applyFill="1" applyBorder="1" applyAlignment="1">
      <alignment horizontal="center" vertical="center"/>
    </xf>
    <xf numFmtId="0" fontId="94" fillId="67" borderId="230" xfId="0" applyFont="1" applyFill="1" applyBorder="1" applyAlignment="1">
      <alignment horizontal="center" vertical="center" wrapText="1"/>
    </xf>
    <xf numFmtId="0" fontId="1" fillId="71" borderId="230" xfId="0" applyFont="1" applyFill="1" applyBorder="1" applyAlignment="1">
      <alignment horizontal="center" vertical="center"/>
    </xf>
    <xf numFmtId="17" fontId="50" fillId="71" borderId="230" xfId="0" applyNumberFormat="1" applyFont="1" applyFill="1" applyBorder="1" applyAlignment="1">
      <alignment horizontal="center" vertical="center"/>
    </xf>
    <xf numFmtId="0" fontId="50" fillId="71" borderId="230" xfId="0" applyFont="1" applyFill="1" applyBorder="1" applyAlignment="1">
      <alignment horizontal="center" vertical="center"/>
    </xf>
    <xf numFmtId="1" fontId="50" fillId="71" borderId="230" xfId="0" applyNumberFormat="1" applyFont="1" applyFill="1" applyBorder="1" applyAlignment="1">
      <alignment horizontal="center" vertical="center"/>
    </xf>
    <xf numFmtId="0" fontId="1" fillId="71" borderId="230" xfId="0" applyFont="1" applyFill="1" applyBorder="1"/>
    <xf numFmtId="14" fontId="1" fillId="0" borderId="230" xfId="0" applyNumberFormat="1" applyFont="1" applyBorder="1" applyAlignment="1">
      <alignment horizontal="center" vertical="center"/>
    </xf>
    <xf numFmtId="0" fontId="1" fillId="0" borderId="230" xfId="0" applyFont="1" applyBorder="1"/>
    <xf numFmtId="0" fontId="1" fillId="0" borderId="230" xfId="0" applyFont="1" applyBorder="1" applyAlignment="1">
      <alignment vertical="center" wrapText="1"/>
    </xf>
    <xf numFmtId="0" fontId="0" fillId="0" borderId="230" xfId="0" applyBorder="1" applyAlignment="1">
      <alignment vertical="center" wrapText="1"/>
    </xf>
    <xf numFmtId="0" fontId="0" fillId="0" borderId="230" xfId="0" applyBorder="1"/>
    <xf numFmtId="0" fontId="108" fillId="67" borderId="230" xfId="0" applyFont="1" applyFill="1" applyBorder="1" applyAlignment="1">
      <alignment horizontal="center" vertical="center" wrapText="1"/>
    </xf>
    <xf numFmtId="14" fontId="124" fillId="0" borderId="230" xfId="0" applyNumberFormat="1" applyFont="1" applyBorder="1" applyAlignment="1">
      <alignment horizontal="center" vertical="center" wrapText="1"/>
    </xf>
    <xf numFmtId="0" fontId="124" fillId="0" borderId="230" xfId="0" applyFont="1" applyBorder="1" applyAlignment="1">
      <alignment horizontal="left" vertical="center" wrapText="1"/>
    </xf>
    <xf numFmtId="0" fontId="124" fillId="73" borderId="230" xfId="0" applyFont="1" applyFill="1" applyBorder="1" applyAlignment="1">
      <alignment horizontal="center" vertical="center" wrapText="1"/>
    </xf>
    <xf numFmtId="0" fontId="123" fillId="73" borderId="230" xfId="0" applyFont="1" applyFill="1" applyBorder="1" applyAlignment="1">
      <alignment horizontal="center" vertical="center" wrapText="1"/>
    </xf>
    <xf numFmtId="0" fontId="124" fillId="73" borderId="230" xfId="0" applyFont="1" applyFill="1" applyBorder="1" applyAlignment="1">
      <alignment horizontal="left" vertical="center" wrapText="1"/>
    </xf>
    <xf numFmtId="0" fontId="125" fillId="69" borderId="230" xfId="0" applyFont="1" applyFill="1" applyBorder="1" applyAlignment="1">
      <alignment horizontal="center" vertical="center" wrapText="1"/>
    </xf>
    <xf numFmtId="0" fontId="108" fillId="69" borderId="230" xfId="0" applyFont="1" applyFill="1" applyBorder="1" applyAlignment="1">
      <alignment horizontal="center" vertical="center" wrapText="1"/>
    </xf>
    <xf numFmtId="0" fontId="125" fillId="69" borderId="230" xfId="0" applyFont="1" applyFill="1" applyBorder="1" applyAlignment="1">
      <alignment horizontal="left" vertical="center" wrapText="1"/>
    </xf>
    <xf numFmtId="37" fontId="88" fillId="0" borderId="0" xfId="0" applyNumberFormat="1" applyFont="1"/>
    <xf numFmtId="3" fontId="92" fillId="56" borderId="197" xfId="0" applyNumberFormat="1" applyFont="1" applyFill="1" applyBorder="1" applyAlignment="1">
      <alignment horizontal="center" vertical="center" wrapText="1"/>
    </xf>
    <xf numFmtId="0" fontId="113" fillId="0" borderId="230" xfId="730" applyFont="1" applyBorder="1" applyAlignment="1">
      <alignment horizontal="center" vertical="center"/>
    </xf>
    <xf numFmtId="0" fontId="50" fillId="0" borderId="230" xfId="0" applyFont="1" applyBorder="1" applyAlignment="1">
      <alignment horizontal="center"/>
    </xf>
    <xf numFmtId="0" fontId="113" fillId="0" borderId="230" xfId="730" applyFont="1" applyBorder="1" applyAlignment="1">
      <alignment horizontal="center"/>
    </xf>
    <xf numFmtId="0" fontId="50" fillId="85" borderId="230" xfId="0" applyFont="1" applyFill="1" applyBorder="1" applyAlignment="1">
      <alignment horizontal="center"/>
    </xf>
    <xf numFmtId="0" fontId="50" fillId="0" borderId="230" xfId="0" applyFont="1" applyBorder="1" applyAlignment="1">
      <alignment horizontal="center" vertical="center"/>
    </xf>
    <xf numFmtId="0" fontId="50" fillId="0" borderId="183" xfId="0" applyFont="1" applyBorder="1" applyAlignment="1">
      <alignment horizontal="center" vertical="center"/>
    </xf>
    <xf numFmtId="0" fontId="80" fillId="56" borderId="230" xfId="0" applyFont="1" applyFill="1" applyBorder="1" applyAlignment="1">
      <alignment horizontal="center" vertical="top" wrapText="1"/>
    </xf>
    <xf numFmtId="0" fontId="0" fillId="6" borderId="230" xfId="0" applyFill="1" applyBorder="1" applyAlignment="1">
      <alignment horizontal="center"/>
    </xf>
    <xf numFmtId="0" fontId="80" fillId="5" borderId="230" xfId="0" applyFont="1" applyFill="1" applyBorder="1" applyAlignment="1">
      <alignment horizontal="center" vertical="top"/>
    </xf>
    <xf numFmtId="0" fontId="0" fillId="89" borderId="183" xfId="0" applyFill="1" applyBorder="1" applyAlignment="1">
      <alignment horizontal="center"/>
    </xf>
    <xf numFmtId="0" fontId="0" fillId="0" borderId="183" xfId="0" applyBorder="1" applyAlignment="1">
      <alignment horizontal="center"/>
    </xf>
    <xf numFmtId="0" fontId="0" fillId="66" borderId="230" xfId="0" applyFill="1" applyBorder="1" applyAlignment="1">
      <alignment horizontal="center"/>
    </xf>
    <xf numFmtId="3" fontId="0" fillId="0" borderId="238" xfId="0" applyNumberFormat="1" applyBorder="1" applyAlignment="1">
      <alignment horizontal="center" vertical="center" wrapText="1"/>
    </xf>
    <xf numFmtId="0" fontId="0" fillId="0" borderId="251" xfId="0" applyBorder="1" applyAlignment="1">
      <alignment horizontal="center" vertical="center" wrapText="1"/>
    </xf>
    <xf numFmtId="0" fontId="91" fillId="72" borderId="251" xfId="0" applyFont="1" applyFill="1" applyBorder="1" applyAlignment="1">
      <alignment horizontal="center" vertical="center" wrapText="1"/>
    </xf>
    <xf numFmtId="0" fontId="98" fillId="67" borderId="251" xfId="0" applyFont="1" applyFill="1" applyBorder="1" applyAlignment="1">
      <alignment horizontal="center" vertical="center" wrapText="1"/>
    </xf>
    <xf numFmtId="0" fontId="98" fillId="67" borderId="183" xfId="0" applyFont="1" applyFill="1" applyBorder="1" applyAlignment="1">
      <alignment horizontal="center" vertical="center" wrapText="1"/>
    </xf>
    <xf numFmtId="0" fontId="88" fillId="72" borderId="230" xfId="0" applyFont="1" applyFill="1" applyBorder="1" applyAlignment="1">
      <alignment horizontal="center" vertical="center" wrapText="1"/>
    </xf>
    <xf numFmtId="0" fontId="91" fillId="72" borderId="230" xfId="0" applyFont="1" applyFill="1" applyBorder="1" applyAlignment="1">
      <alignment horizontal="center" vertical="center" wrapText="1"/>
    </xf>
    <xf numFmtId="3" fontId="88" fillId="72" borderId="230" xfId="0" applyNumberFormat="1" applyFont="1" applyFill="1" applyBorder="1" applyAlignment="1">
      <alignment horizontal="center" vertical="center" wrapText="1"/>
    </xf>
    <xf numFmtId="0" fontId="79" fillId="72" borderId="230" xfId="0" applyFont="1" applyFill="1" applyBorder="1" applyAlignment="1">
      <alignment horizontal="center" vertical="center" wrapText="1"/>
    </xf>
    <xf numFmtId="0" fontId="0" fillId="72" borderId="230" xfId="0" applyFill="1" applyBorder="1" applyAlignment="1">
      <alignment horizontal="center" vertical="center" wrapText="1"/>
    </xf>
    <xf numFmtId="3" fontId="50" fillId="70" borderId="230" xfId="0" applyNumberFormat="1" applyFont="1" applyFill="1" applyBorder="1" applyAlignment="1">
      <alignment horizontal="center" vertical="center" wrapText="1"/>
    </xf>
    <xf numFmtId="0" fontId="94" fillId="67" borderId="251" xfId="0" applyFont="1" applyFill="1" applyBorder="1" applyAlignment="1">
      <alignment horizontal="center" vertical="center" wrapText="1"/>
    </xf>
    <xf numFmtId="0" fontId="94" fillId="79" borderId="230" xfId="0" applyFont="1" applyFill="1" applyBorder="1" applyAlignment="1">
      <alignment horizontal="center" vertical="center" wrapText="1"/>
    </xf>
    <xf numFmtId="0" fontId="50" fillId="76" borderId="183" xfId="0" applyFont="1" applyFill="1" applyBorder="1" applyAlignment="1">
      <alignment horizontal="center" vertical="center" wrapText="1"/>
    </xf>
    <xf numFmtId="0" fontId="26" fillId="72" borderId="230" xfId="0" applyFont="1" applyFill="1" applyBorder="1" applyAlignment="1">
      <alignment horizontal="center" vertical="center" wrapText="1"/>
    </xf>
    <xf numFmtId="0" fontId="87" fillId="72" borderId="230" xfId="0" applyFont="1" applyFill="1" applyBorder="1" applyAlignment="1">
      <alignment horizontal="center" vertical="center" wrapText="1"/>
    </xf>
    <xf numFmtId="3" fontId="26" fillId="72" borderId="230" xfId="0" applyNumberFormat="1" applyFont="1" applyFill="1" applyBorder="1" applyAlignment="1">
      <alignment horizontal="center" vertical="center" wrapText="1"/>
    </xf>
    <xf numFmtId="1" fontId="26" fillId="72" borderId="230" xfId="0" applyNumberFormat="1" applyFont="1" applyFill="1" applyBorder="1" applyAlignment="1">
      <alignment horizontal="center" vertical="center" wrapText="1"/>
    </xf>
    <xf numFmtId="0" fontId="50" fillId="0" borderId="183" xfId="0" applyFont="1" applyBorder="1" applyAlignment="1">
      <alignment horizontal="center" vertical="center" wrapText="1"/>
    </xf>
    <xf numFmtId="3" fontId="87" fillId="72" borderId="230" xfId="0" applyNumberFormat="1" applyFont="1" applyFill="1" applyBorder="1" applyAlignment="1">
      <alignment horizontal="center" vertical="center" wrapText="1"/>
    </xf>
    <xf numFmtId="3" fontId="50" fillId="57" borderId="230" xfId="0" applyNumberFormat="1" applyFont="1" applyFill="1" applyBorder="1" applyAlignment="1">
      <alignment horizontal="center" vertical="center" wrapText="1"/>
    </xf>
    <xf numFmtId="3" fontId="94" fillId="69" borderId="230" xfId="0" applyNumberFormat="1" applyFont="1" applyFill="1" applyBorder="1" applyAlignment="1">
      <alignment horizontal="center" vertical="center" wrapText="1"/>
    </xf>
    <xf numFmtId="3" fontId="80" fillId="0" borderId="230" xfId="0" applyNumberFormat="1" applyFont="1" applyBorder="1" applyAlignment="1">
      <alignment horizontal="center" vertical="center" wrapText="1"/>
    </xf>
    <xf numFmtId="3" fontId="3" fillId="2" borderId="41" xfId="3" applyNumberFormat="1" applyFont="1" applyFill="1" applyBorder="1" applyAlignment="1" applyProtection="1">
      <alignment vertical="center" wrapText="1"/>
      <protection hidden="1"/>
    </xf>
    <xf numFmtId="17" fontId="94" fillId="67" borderId="0" xfId="0" applyNumberFormat="1" applyFont="1" applyFill="1" applyAlignment="1">
      <alignment horizontal="center" vertical="center" wrapText="1"/>
    </xf>
    <xf numFmtId="3" fontId="94" fillId="69" borderId="0" xfId="0" applyNumberFormat="1" applyFont="1" applyFill="1" applyAlignment="1">
      <alignment horizontal="center" vertical="center" wrapText="1"/>
    </xf>
    <xf numFmtId="0" fontId="1" fillId="0" borderId="230" xfId="0" applyFont="1" applyBorder="1" applyAlignment="1">
      <alignment horizontal="center" vertical="center" wrapText="1"/>
    </xf>
    <xf numFmtId="14" fontId="1" fillId="0" borderId="0" xfId="0" applyNumberFormat="1" applyFont="1" applyAlignment="1">
      <alignment horizontal="center" vertical="center" wrapText="1"/>
    </xf>
    <xf numFmtId="0" fontId="98" fillId="67" borderId="230" xfId="0" applyFont="1" applyFill="1" applyBorder="1" applyAlignment="1">
      <alignment horizontal="center" vertical="center" wrapText="1"/>
    </xf>
    <xf numFmtId="0" fontId="98" fillId="67" borderId="230" xfId="0" applyFont="1" applyFill="1" applyBorder="1" applyAlignment="1">
      <alignment horizontal="center" vertical="center"/>
    </xf>
    <xf numFmtId="37" fontId="0" fillId="0" borderId="0" xfId="0" applyNumberFormat="1" applyAlignment="1">
      <alignment horizontal="center"/>
    </xf>
    <xf numFmtId="0" fontId="0" fillId="66" borderId="230" xfId="0" applyFill="1" applyBorder="1" applyAlignment="1">
      <alignment horizontal="left" vertical="center" wrapText="1"/>
    </xf>
    <xf numFmtId="2" fontId="0" fillId="0" borderId="230" xfId="0" applyNumberFormat="1" applyBorder="1" applyAlignment="1">
      <alignment horizontal="center" vertical="center" wrapText="1"/>
    </xf>
    <xf numFmtId="0" fontId="35" fillId="5" borderId="0" xfId="0" applyFont="1" applyFill="1" applyAlignment="1">
      <alignment horizontal="left" vertical="center"/>
    </xf>
    <xf numFmtId="0" fontId="0" fillId="2" borderId="0" xfId="0" applyFill="1" applyAlignment="1">
      <alignment horizontal="center" vertical="center"/>
    </xf>
    <xf numFmtId="3" fontId="3" fillId="2" borderId="0" xfId="0" applyNumberFormat="1" applyFont="1" applyFill="1" applyAlignment="1">
      <alignment vertical="center" wrapText="1"/>
    </xf>
    <xf numFmtId="168" fontId="35" fillId="2" borderId="52" xfId="0" applyNumberFormat="1" applyFont="1" applyFill="1" applyBorder="1" applyAlignment="1" applyProtection="1">
      <alignment horizontal="center" vertical="center"/>
      <protection hidden="1"/>
    </xf>
    <xf numFmtId="0" fontId="4" fillId="0" borderId="0" xfId="0" applyFont="1"/>
    <xf numFmtId="1" fontId="42" fillId="2" borderId="0" xfId="0" applyNumberFormat="1" applyFont="1" applyFill="1" applyAlignment="1">
      <alignment horizontal="center" vertical="center" wrapText="1"/>
    </xf>
    <xf numFmtId="0" fontId="97" fillId="67" borderId="251" xfId="730" applyFont="1" applyFill="1" applyBorder="1" applyAlignment="1">
      <alignment horizontal="center" vertical="center" wrapText="1"/>
    </xf>
    <xf numFmtId="0" fontId="97" fillId="67" borderId="238" xfId="730" applyFont="1" applyFill="1" applyBorder="1" applyAlignment="1">
      <alignment horizontal="center" vertical="center" wrapText="1"/>
    </xf>
    <xf numFmtId="0" fontId="97" fillId="67" borderId="236" xfId="730" applyFont="1" applyFill="1" applyBorder="1" applyAlignment="1">
      <alignment horizontal="center" vertical="center"/>
    </xf>
    <xf numFmtId="0" fontId="97" fillId="67" borderId="252" xfId="730" applyFont="1" applyFill="1" applyBorder="1" applyAlignment="1">
      <alignment horizontal="center" vertical="center"/>
    </xf>
    <xf numFmtId="0" fontId="113" fillId="0" borderId="183" xfId="730" applyFont="1" applyBorder="1" applyAlignment="1">
      <alignment horizontal="center" vertical="center"/>
    </xf>
    <xf numFmtId="0" fontId="113" fillId="0" borderId="164" xfId="730" applyFont="1" applyBorder="1" applyAlignment="1">
      <alignment horizontal="center" vertical="center"/>
    </xf>
    <xf numFmtId="15" fontId="113" fillId="0" borderId="230" xfId="730" applyNumberFormat="1" applyFont="1" applyBorder="1" applyAlignment="1">
      <alignment horizontal="center" vertical="center"/>
    </xf>
    <xf numFmtId="15" fontId="113" fillId="0" borderId="164" xfId="730" applyNumberFormat="1" applyFont="1" applyBorder="1" applyAlignment="1">
      <alignment horizontal="center" vertical="center"/>
    </xf>
    <xf numFmtId="0" fontId="113" fillId="0" borderId="163" xfId="730" applyFont="1" applyBorder="1" applyAlignment="1">
      <alignment horizontal="center" vertical="center"/>
    </xf>
    <xf numFmtId="0" fontId="113" fillId="5" borderId="230" xfId="730" applyFont="1" applyFill="1" applyBorder="1" applyAlignment="1">
      <alignment horizontal="left" vertical="center" wrapText="1"/>
    </xf>
    <xf numFmtId="0" fontId="113" fillId="5" borderId="236" xfId="730" applyFont="1" applyFill="1" applyBorder="1" applyAlignment="1">
      <alignment horizontal="center" vertical="center"/>
    </xf>
    <xf numFmtId="15" fontId="113" fillId="5" borderId="238" xfId="730" applyNumberFormat="1" applyFont="1" applyFill="1" applyBorder="1" applyAlignment="1">
      <alignment horizontal="center" vertical="center"/>
    </xf>
    <xf numFmtId="0" fontId="113" fillId="0" borderId="230" xfId="730" applyFont="1" applyBorder="1" applyAlignment="1">
      <alignment horizontal="left" vertical="center" wrapText="1"/>
    </xf>
    <xf numFmtId="0" fontId="90" fillId="0" borderId="230" xfId="730" applyFont="1" applyBorder="1" applyAlignment="1">
      <alignment horizontal="center" vertical="center"/>
    </xf>
    <xf numFmtId="0" fontId="90" fillId="0" borderId="183" xfId="730" applyFont="1" applyBorder="1" applyAlignment="1">
      <alignment horizontal="center" vertical="center"/>
    </xf>
    <xf numFmtId="0" fontId="113" fillId="0" borderId="230" xfId="730" applyFont="1" applyBorder="1" applyAlignment="1">
      <alignment horizontal="left" vertical="center"/>
    </xf>
    <xf numFmtId="0" fontId="28" fillId="0" borderId="40" xfId="0" applyFont="1" applyBorder="1" applyAlignment="1">
      <alignment wrapText="1"/>
    </xf>
    <xf numFmtId="0" fontId="3" fillId="0" borderId="41" xfId="0" applyFont="1" applyBorder="1"/>
    <xf numFmtId="0" fontId="29" fillId="0" borderId="41" xfId="0" applyFont="1" applyBorder="1"/>
    <xf numFmtId="0" fontId="28" fillId="0" borderId="42" xfId="0" applyFont="1" applyBorder="1" applyAlignment="1">
      <alignment wrapText="1"/>
    </xf>
    <xf numFmtId="0" fontId="3" fillId="0" borderId="43" xfId="0" applyFont="1" applyBorder="1"/>
    <xf numFmtId="0" fontId="28" fillId="0" borderId="44" xfId="0" applyFont="1" applyBorder="1" applyAlignment="1">
      <alignment wrapText="1"/>
    </xf>
    <xf numFmtId="0" fontId="3" fillId="0" borderId="46" xfId="0" applyFont="1" applyBorder="1"/>
    <xf numFmtId="0" fontId="3" fillId="0" borderId="39" xfId="0" applyFont="1" applyBorder="1"/>
    <xf numFmtId="0" fontId="29" fillId="0" borderId="39" xfId="0" applyFont="1" applyBorder="1"/>
    <xf numFmtId="0" fontId="28" fillId="0" borderId="47" xfId="0" applyFont="1" applyBorder="1" applyAlignment="1">
      <alignment wrapText="1"/>
    </xf>
    <xf numFmtId="0" fontId="136" fillId="0" borderId="40" xfId="0" applyFont="1" applyBorder="1"/>
    <xf numFmtId="1" fontId="137" fillId="2" borderId="41" xfId="0" applyNumberFormat="1" applyFont="1" applyFill="1" applyBorder="1" applyAlignment="1">
      <alignment horizontal="center" vertical="center" wrapText="1"/>
    </xf>
    <xf numFmtId="0" fontId="137" fillId="0" borderId="42" xfId="0" applyFont="1" applyBorder="1" applyAlignment="1">
      <alignment horizontal="left" vertical="center" wrapText="1"/>
    </xf>
    <xf numFmtId="0" fontId="136" fillId="0" borderId="46" xfId="0" applyFont="1" applyBorder="1"/>
    <xf numFmtId="1" fontId="137" fillId="2" borderId="39" xfId="0" applyNumberFormat="1" applyFont="1" applyFill="1" applyBorder="1" applyAlignment="1">
      <alignment horizontal="center" vertical="center" wrapText="1"/>
    </xf>
    <xf numFmtId="0" fontId="137" fillId="0" borderId="47" xfId="0" applyFont="1" applyBorder="1" applyAlignment="1">
      <alignment horizontal="left" vertical="center" wrapText="1"/>
    </xf>
    <xf numFmtId="0" fontId="33" fillId="5" borderId="40" xfId="0" applyFont="1" applyFill="1" applyBorder="1" applyAlignment="1">
      <alignment horizontal="centerContinuous"/>
    </xf>
    <xf numFmtId="0" fontId="32" fillId="5" borderId="41" xfId="0" applyFont="1" applyFill="1" applyBorder="1" applyAlignment="1">
      <alignment horizontal="centerContinuous"/>
    </xf>
    <xf numFmtId="0" fontId="34" fillId="5" borderId="41" xfId="0" applyFont="1" applyFill="1" applyBorder="1" applyAlignment="1">
      <alignment horizontal="centerContinuous" vertical="top" wrapText="1"/>
    </xf>
    <xf numFmtId="0" fontId="24" fillId="5" borderId="41" xfId="0" applyFont="1" applyFill="1" applyBorder="1" applyAlignment="1">
      <alignment horizontal="centerContinuous" vertical="top" wrapText="1"/>
    </xf>
    <xf numFmtId="0" fontId="24" fillId="5" borderId="42" xfId="0" applyFont="1" applyFill="1" applyBorder="1" applyAlignment="1">
      <alignment vertical="top" wrapText="1"/>
    </xf>
    <xf numFmtId="2" fontId="37" fillId="5" borderId="0" xfId="3" applyNumberFormat="1" applyFont="1" applyFill="1" applyBorder="1" applyAlignment="1" applyProtection="1">
      <alignment vertical="center" wrapText="1"/>
    </xf>
    <xf numFmtId="49" fontId="3" fillId="5" borderId="51" xfId="0" applyNumberFormat="1" applyFont="1" applyFill="1" applyBorder="1" applyAlignment="1">
      <alignment horizontal="left" vertical="center"/>
    </xf>
    <xf numFmtId="168" fontId="35" fillId="5" borderId="52" xfId="0" applyNumberFormat="1" applyFont="1" applyFill="1" applyBorder="1" applyAlignment="1">
      <alignment horizontal="center" vertical="center"/>
    </xf>
    <xf numFmtId="169" fontId="38" fillId="5" borderId="53" xfId="0" applyNumberFormat="1" applyFont="1" applyFill="1" applyBorder="1" applyAlignment="1">
      <alignment horizontal="left" vertical="center" wrapText="1"/>
    </xf>
    <xf numFmtId="0" fontId="35" fillId="5" borderId="43" xfId="0" applyFont="1" applyFill="1" applyBorder="1" applyAlignment="1">
      <alignment vertical="center"/>
    </xf>
    <xf numFmtId="0" fontId="36" fillId="5" borderId="0" xfId="0" applyFont="1" applyFill="1" applyAlignment="1">
      <alignment vertical="center"/>
    </xf>
    <xf numFmtId="0" fontId="35" fillId="5" borderId="0" xfId="0" applyFont="1" applyFill="1" applyAlignment="1">
      <alignment horizontal="right" vertical="center"/>
    </xf>
    <xf numFmtId="49" fontId="3" fillId="5" borderId="0" xfId="0" applyNumberFormat="1" applyFont="1" applyFill="1" applyAlignment="1">
      <alignment horizontal="left" vertical="center"/>
    </xf>
    <xf numFmtId="168" fontId="35" fillId="5" borderId="0" xfId="0" applyNumberFormat="1" applyFont="1" applyFill="1" applyAlignment="1">
      <alignment horizontal="center" vertical="center"/>
    </xf>
    <xf numFmtId="169" fontId="38" fillId="5" borderId="44" xfId="0" applyNumberFormat="1" applyFont="1" applyFill="1" applyBorder="1" applyAlignment="1">
      <alignment horizontal="left" vertical="center" wrapText="1"/>
    </xf>
    <xf numFmtId="0" fontId="35" fillId="5" borderId="46" xfId="0" applyFont="1" applyFill="1" applyBorder="1" applyAlignment="1">
      <alignment vertical="center"/>
    </xf>
    <xf numFmtId="0" fontId="35" fillId="5" borderId="39" xfId="0" applyFont="1" applyFill="1" applyBorder="1" applyAlignment="1">
      <alignment vertical="center"/>
    </xf>
    <xf numFmtId="0" fontId="40" fillId="6" borderId="28" xfId="0" applyFont="1" applyFill="1" applyBorder="1" applyAlignment="1">
      <alignment horizontal="left" vertical="center"/>
    </xf>
    <xf numFmtId="0" fontId="41" fillId="6" borderId="29" xfId="0" applyFont="1" applyFill="1" applyBorder="1" applyAlignment="1">
      <alignment horizontal="centerContinuous" vertical="center" wrapText="1"/>
    </xf>
    <xf numFmtId="0" fontId="36" fillId="6" borderId="29" xfId="0" applyFont="1" applyFill="1" applyBorder="1" applyAlignment="1">
      <alignment horizontal="centerContinuous" vertical="center"/>
    </xf>
    <xf numFmtId="0" fontId="41" fillId="6" borderId="29" xfId="0" applyFont="1" applyFill="1" applyBorder="1" applyAlignment="1">
      <alignment horizontal="centerContinuous" vertical="center"/>
    </xf>
    <xf numFmtId="0" fontId="41" fillId="6" borderId="30" xfId="0" applyFont="1" applyFill="1" applyBorder="1" applyAlignment="1">
      <alignment horizontal="centerContinuous" vertical="center"/>
    </xf>
    <xf numFmtId="170" fontId="42" fillId="5" borderId="43" xfId="0" applyNumberFormat="1" applyFont="1" applyFill="1" applyBorder="1" applyAlignment="1">
      <alignment vertical="center"/>
    </xf>
    <xf numFmtId="0" fontId="3" fillId="2" borderId="28" xfId="0" applyFont="1" applyFill="1" applyBorder="1" applyAlignment="1">
      <alignment horizontal="center" vertical="center"/>
    </xf>
    <xf numFmtId="17" fontId="3" fillId="2" borderId="30" xfId="0" applyNumberFormat="1" applyFont="1" applyFill="1" applyBorder="1" applyAlignment="1">
      <alignment horizontal="center" vertical="center"/>
    </xf>
    <xf numFmtId="9" fontId="44" fillId="5" borderId="0" xfId="3" applyFont="1" applyFill="1" applyBorder="1" applyAlignment="1" applyProtection="1">
      <alignment vertical="center" wrapText="1"/>
    </xf>
    <xf numFmtId="0" fontId="42" fillId="5" borderId="0" xfId="0" applyFont="1" applyFill="1" applyAlignment="1">
      <alignment vertical="center" wrapText="1"/>
    </xf>
    <xf numFmtId="0" fontId="43" fillId="5" borderId="0" xfId="0" applyFont="1" applyFill="1" applyAlignment="1">
      <alignment horizontal="right" vertical="center" wrapText="1"/>
    </xf>
    <xf numFmtId="9" fontId="37" fillId="5" borderId="0" xfId="3" applyFont="1" applyFill="1" applyBorder="1" applyAlignment="1" applyProtection="1">
      <alignment vertical="center" wrapText="1"/>
    </xf>
    <xf numFmtId="9" fontId="36" fillId="5" borderId="44" xfId="3" applyFont="1" applyFill="1" applyBorder="1" applyAlignment="1" applyProtection="1">
      <alignment horizontal="center" vertical="center" wrapText="1"/>
    </xf>
    <xf numFmtId="171" fontId="36" fillId="5" borderId="0" xfId="3" applyNumberFormat="1" applyFont="1" applyFill="1" applyBorder="1" applyAlignment="1" applyProtection="1">
      <alignment horizontal="left" vertical="center" wrapText="1"/>
    </xf>
    <xf numFmtId="170" fontId="53" fillId="66" borderId="28" xfId="0" applyNumberFormat="1" applyFont="1" applyFill="1" applyBorder="1" applyAlignment="1">
      <alignment vertical="center"/>
    </xf>
    <xf numFmtId="0" fontId="53" fillId="66" borderId="29" xfId="0" applyFont="1" applyFill="1" applyBorder="1" applyAlignment="1">
      <alignment vertical="center" wrapText="1"/>
    </xf>
    <xf numFmtId="0" fontId="53" fillId="66" borderId="29" xfId="0" applyFont="1" applyFill="1" applyBorder="1" applyAlignment="1">
      <alignment horizontal="right" vertical="center" wrapText="1"/>
    </xf>
    <xf numFmtId="9" fontId="44" fillId="66" borderId="29" xfId="3" applyFont="1" applyFill="1" applyBorder="1" applyAlignment="1" applyProtection="1">
      <alignment vertical="center" wrapText="1"/>
    </xf>
    <xf numFmtId="171" fontId="53" fillId="66" borderId="29" xfId="3" applyNumberFormat="1" applyFont="1" applyFill="1" applyBorder="1" applyAlignment="1" applyProtection="1">
      <alignment horizontal="left" vertical="center" wrapText="1"/>
    </xf>
    <xf numFmtId="9" fontId="53" fillId="66" borderId="30" xfId="3" applyFont="1" applyFill="1" applyBorder="1" applyAlignment="1" applyProtection="1">
      <alignment horizontal="center" vertical="center" wrapText="1"/>
    </xf>
    <xf numFmtId="3" fontId="3" fillId="5" borderId="0" xfId="0" applyNumberFormat="1" applyFont="1" applyFill="1" applyAlignment="1">
      <alignment vertical="center" wrapText="1"/>
    </xf>
    <xf numFmtId="9" fontId="4" fillId="5" borderId="0" xfId="3" applyFont="1" applyFill="1" applyBorder="1" applyAlignment="1" applyProtection="1">
      <alignment vertical="center" wrapText="1"/>
    </xf>
    <xf numFmtId="3" fontId="3" fillId="2" borderId="0" xfId="3" applyNumberFormat="1" applyFont="1" applyFill="1" applyBorder="1" applyAlignment="1" applyProtection="1">
      <alignment vertical="center" wrapText="1"/>
    </xf>
    <xf numFmtId="3" fontId="3" fillId="5" borderId="0" xfId="3" applyNumberFormat="1" applyFont="1" applyFill="1" applyBorder="1" applyAlignment="1" applyProtection="1">
      <alignment vertical="center" wrapText="1"/>
    </xf>
    <xf numFmtId="9" fontId="4" fillId="5" borderId="39" xfId="3" applyFont="1" applyFill="1" applyBorder="1" applyAlignment="1" applyProtection="1">
      <alignment vertical="center" wrapText="1"/>
    </xf>
    <xf numFmtId="3" fontId="3" fillId="5" borderId="39" xfId="3" applyNumberFormat="1" applyFont="1" applyFill="1" applyBorder="1" applyAlignment="1" applyProtection="1">
      <alignment vertical="center" wrapText="1"/>
    </xf>
    <xf numFmtId="9" fontId="4" fillId="5" borderId="41" xfId="3" applyFont="1" applyFill="1" applyBorder="1" applyAlignment="1" applyProtection="1">
      <alignment vertical="center" wrapText="1"/>
    </xf>
    <xf numFmtId="3" fontId="3" fillId="2" borderId="41" xfId="3" applyNumberFormat="1" applyFont="1" applyFill="1" applyBorder="1" applyAlignment="1" applyProtection="1">
      <alignment vertical="center" wrapText="1"/>
    </xf>
    <xf numFmtId="0" fontId="4" fillId="0" borderId="43" xfId="0" applyFont="1" applyBorder="1" applyAlignment="1">
      <alignment horizontal="center" vertical="center"/>
    </xf>
    <xf numFmtId="0" fontId="48" fillId="5" borderId="0" xfId="0" applyFont="1" applyFill="1" applyAlignment="1">
      <alignment horizontal="center" vertical="center" wrapText="1"/>
    </xf>
    <xf numFmtId="9" fontId="48" fillId="5" borderId="0" xfId="3" applyFont="1" applyFill="1" applyBorder="1" applyAlignment="1" applyProtection="1">
      <alignment horizontal="center" vertical="center" wrapText="1"/>
    </xf>
    <xf numFmtId="171" fontId="42" fillId="5" borderId="0" xfId="3" applyNumberFormat="1" applyFont="1" applyFill="1" applyBorder="1" applyAlignment="1" applyProtection="1">
      <alignment horizontal="left" vertical="center" wrapText="1"/>
    </xf>
    <xf numFmtId="9" fontId="42" fillId="5" borderId="44" xfId="3" applyFont="1" applyFill="1" applyBorder="1" applyAlignment="1" applyProtection="1">
      <alignment horizontal="center" vertical="center" wrapText="1"/>
    </xf>
    <xf numFmtId="0" fontId="35" fillId="5" borderId="43" xfId="0" applyFont="1" applyFill="1" applyBorder="1" applyAlignment="1">
      <alignment horizontal="left" vertical="center" wrapText="1"/>
    </xf>
    <xf numFmtId="0" fontId="4" fillId="6" borderId="28" xfId="0" applyFont="1" applyFill="1" applyBorder="1" applyAlignment="1">
      <alignment horizontal="left" vertical="center" wrapText="1"/>
    </xf>
    <xf numFmtId="0" fontId="48" fillId="6" borderId="29" xfId="0" applyFont="1" applyFill="1" applyBorder="1" applyAlignment="1">
      <alignment horizontal="center" vertical="center" wrapText="1"/>
    </xf>
    <xf numFmtId="9" fontId="37" fillId="6" borderId="29" xfId="3" applyFont="1" applyFill="1" applyBorder="1" applyAlignment="1" applyProtection="1">
      <alignment vertical="center" wrapText="1"/>
    </xf>
    <xf numFmtId="171" fontId="42" fillId="6" borderId="29" xfId="3" applyNumberFormat="1" applyFont="1" applyFill="1" applyBorder="1" applyAlignment="1" applyProtection="1">
      <alignment horizontal="left" vertical="center" wrapText="1"/>
    </xf>
    <xf numFmtId="9" fontId="42" fillId="6" borderId="30" xfId="3" applyFont="1" applyFill="1" applyBorder="1" applyAlignment="1" applyProtection="1">
      <alignment horizontal="center" vertical="center" wrapText="1"/>
    </xf>
    <xf numFmtId="0" fontId="49" fillId="66" borderId="28" xfId="0" applyFont="1" applyFill="1" applyBorder="1" applyAlignment="1">
      <alignment horizontal="left" vertical="center"/>
    </xf>
    <xf numFmtId="0" fontId="41" fillId="66" borderId="29" xfId="0" applyFont="1" applyFill="1" applyBorder="1" applyAlignment="1">
      <alignment horizontal="centerContinuous" vertical="center" wrapText="1"/>
    </xf>
    <xf numFmtId="0" fontId="36" fillId="66" borderId="29" xfId="0" applyFont="1" applyFill="1" applyBorder="1" applyAlignment="1">
      <alignment horizontal="centerContinuous" vertical="center"/>
    </xf>
    <xf numFmtId="0" fontId="41" fillId="66" borderId="29" xfId="0" applyFont="1" applyFill="1" applyBorder="1" applyAlignment="1">
      <alignment horizontal="centerContinuous" vertical="center"/>
    </xf>
    <xf numFmtId="0" fontId="41" fillId="66" borderId="30" xfId="0" applyFont="1" applyFill="1" applyBorder="1" applyAlignment="1">
      <alignment horizontal="centerContinuous" vertical="center"/>
    </xf>
    <xf numFmtId="0" fontId="35" fillId="5" borderId="43" xfId="0" applyFont="1" applyFill="1" applyBorder="1" applyAlignment="1">
      <alignment horizontal="right" vertical="center" wrapText="1"/>
    </xf>
    <xf numFmtId="0" fontId="35" fillId="0" borderId="0" xfId="0" applyFont="1" applyAlignment="1">
      <alignment horizontal="left" vertical="center"/>
    </xf>
    <xf numFmtId="0" fontId="35" fillId="0" borderId="44" xfId="0" applyFont="1" applyBorder="1" applyAlignment="1">
      <alignment horizontal="center" vertical="center" wrapText="1"/>
    </xf>
    <xf numFmtId="0" fontId="35" fillId="5" borderId="44" xfId="0" applyFont="1" applyFill="1" applyBorder="1" applyAlignment="1">
      <alignment horizontal="center" vertical="center" wrapText="1"/>
    </xf>
    <xf numFmtId="0" fontId="3" fillId="5" borderId="0" xfId="0" applyFont="1" applyFill="1" applyAlignment="1">
      <alignment horizontal="left" vertical="center"/>
    </xf>
    <xf numFmtId="0" fontId="35" fillId="5" borderId="46" xfId="0" applyFont="1" applyFill="1" applyBorder="1" applyAlignment="1">
      <alignment horizontal="right" vertical="center" wrapText="1"/>
    </xf>
    <xf numFmtId="0" fontId="3" fillId="5" borderId="39" xfId="0" applyFont="1" applyFill="1" applyBorder="1" applyAlignment="1">
      <alignment horizontal="left" vertical="center"/>
    </xf>
    <xf numFmtId="0" fontId="35" fillId="5" borderId="39" xfId="0" applyFont="1" applyFill="1" applyBorder="1" applyAlignment="1">
      <alignment horizontal="center" vertical="center" wrapText="1"/>
    </xf>
    <xf numFmtId="0" fontId="35" fillId="5" borderId="47" xfId="0" applyFont="1" applyFill="1" applyBorder="1" applyAlignment="1">
      <alignment horizontal="center" vertical="center" wrapText="1"/>
    </xf>
    <xf numFmtId="0" fontId="50" fillId="0" borderId="56" xfId="0" applyFont="1" applyBorder="1" applyAlignment="1">
      <alignment horizontal="center" vertical="center" wrapText="1"/>
    </xf>
    <xf numFmtId="0" fontId="50" fillId="0" borderId="58" xfId="0" applyFont="1" applyBorder="1" applyAlignment="1">
      <alignment horizontal="center" vertical="center" wrapText="1"/>
    </xf>
    <xf numFmtId="0" fontId="94" fillId="67" borderId="86" xfId="224" applyFont="1" applyFill="1" applyBorder="1" applyAlignment="1">
      <alignment horizontal="center" vertical="center" wrapText="1"/>
    </xf>
    <xf numFmtId="0" fontId="94" fillId="67" borderId="85" xfId="224" applyFont="1" applyFill="1" applyBorder="1" applyAlignment="1">
      <alignment horizontal="center" vertical="center" wrapText="1"/>
    </xf>
    <xf numFmtId="0" fontId="94" fillId="67" borderId="117" xfId="224" applyFont="1" applyFill="1" applyBorder="1" applyAlignment="1">
      <alignment horizontal="center" vertical="center" wrapText="1"/>
    </xf>
    <xf numFmtId="0" fontId="50" fillId="0" borderId="40" xfId="0" applyFont="1" applyBorder="1" applyAlignment="1">
      <alignment horizontal="center" vertical="center" wrapText="1"/>
    </xf>
    <xf numFmtId="0" fontId="50" fillId="0" borderId="41" xfId="0" applyFont="1" applyBorder="1" applyAlignment="1">
      <alignment horizontal="center" vertical="center" wrapText="1"/>
    </xf>
    <xf numFmtId="0" fontId="50" fillId="0" borderId="46" xfId="0" applyFont="1" applyBorder="1" applyAlignment="1">
      <alignment horizontal="center" vertical="center" wrapText="1"/>
    </xf>
    <xf numFmtId="0" fontId="50" fillId="0" borderId="39" xfId="0" applyFont="1" applyBorder="1" applyAlignment="1">
      <alignment horizontal="center" vertical="center" wrapText="1"/>
    </xf>
    <xf numFmtId="0" fontId="94" fillId="67" borderId="40" xfId="224" applyFont="1" applyFill="1" applyBorder="1" applyAlignment="1">
      <alignment horizontal="center" vertical="center" wrapText="1"/>
    </xf>
    <xf numFmtId="0" fontId="94" fillId="67" borderId="41" xfId="224" applyFont="1" applyFill="1" applyBorder="1" applyAlignment="1">
      <alignment horizontal="center" vertical="center" wrapText="1"/>
    </xf>
    <xf numFmtId="0" fontId="94" fillId="67" borderId="42" xfId="224" applyFont="1" applyFill="1" applyBorder="1" applyAlignment="1">
      <alignment horizontal="center" vertical="center" wrapText="1"/>
    </xf>
    <xf numFmtId="0" fontId="50" fillId="54" borderId="54" xfId="0" applyFont="1" applyFill="1" applyBorder="1" applyAlignment="1">
      <alignment horizontal="center" vertical="center" wrapText="1"/>
    </xf>
    <xf numFmtId="0" fontId="50" fillId="54" borderId="169" xfId="0" applyFont="1" applyFill="1" applyBorder="1" applyAlignment="1">
      <alignment horizontal="center" vertical="center" wrapText="1"/>
    </xf>
    <xf numFmtId="0" fontId="0" fillId="0" borderId="62" xfId="0" applyBorder="1" applyAlignment="1">
      <alignment horizontal="left" vertical="center" wrapText="1"/>
    </xf>
    <xf numFmtId="0" fontId="0" fillId="0" borderId="168" xfId="0" applyBorder="1" applyAlignment="1">
      <alignment horizontal="left" vertical="center" wrapText="1"/>
    </xf>
    <xf numFmtId="0" fontId="0" fillId="0" borderId="191" xfId="0" applyBorder="1" applyAlignment="1">
      <alignment horizontal="center" vertical="center" wrapText="1"/>
    </xf>
    <xf numFmtId="0" fontId="0" fillId="0" borderId="187" xfId="0" applyBorder="1" applyAlignment="1">
      <alignment horizontal="center" vertical="center" wrapText="1"/>
    </xf>
    <xf numFmtId="0" fontId="0" fillId="0" borderId="186" xfId="0" applyBorder="1" applyAlignment="1">
      <alignment horizontal="center" vertical="center" wrapText="1"/>
    </xf>
    <xf numFmtId="0" fontId="0" fillId="0" borderId="201" xfId="0" applyBorder="1" applyAlignment="1">
      <alignment horizontal="left" vertical="center" wrapText="1"/>
    </xf>
    <xf numFmtId="0" fontId="0" fillId="0" borderId="161" xfId="0" applyBorder="1" applyAlignment="1">
      <alignment horizontal="left" vertical="center" wrapText="1"/>
    </xf>
    <xf numFmtId="0" fontId="50" fillId="77" borderId="54" xfId="0" applyFont="1" applyFill="1" applyBorder="1" applyAlignment="1">
      <alignment horizontal="center" vertical="center" wrapText="1"/>
    </xf>
    <xf numFmtId="0" fontId="50" fillId="77" borderId="169" xfId="0" applyFont="1" applyFill="1" applyBorder="1" applyAlignment="1">
      <alignment horizontal="center" vertical="center" wrapText="1"/>
    </xf>
    <xf numFmtId="0" fontId="0" fillId="0" borderId="111" xfId="0" applyBorder="1" applyAlignment="1">
      <alignment horizontal="left" vertical="center" wrapText="1"/>
    </xf>
    <xf numFmtId="0" fontId="0" fillId="0" borderId="200" xfId="0" applyBorder="1" applyAlignment="1">
      <alignment horizontal="left" vertical="center" wrapText="1"/>
    </xf>
    <xf numFmtId="0" fontId="0" fillId="0" borderId="162" xfId="0" applyBorder="1" applyAlignment="1">
      <alignment horizontal="left" vertical="center" wrapText="1"/>
    </xf>
    <xf numFmtId="0" fontId="0" fillId="0" borderId="145" xfId="0" applyBorder="1" applyAlignment="1">
      <alignment horizontal="left" vertical="center" wrapText="1"/>
    </xf>
    <xf numFmtId="0" fontId="94" fillId="69" borderId="51" xfId="0" applyFont="1" applyFill="1" applyBorder="1" applyAlignment="1">
      <alignment horizontal="left" vertical="center" wrapText="1"/>
    </xf>
    <xf numFmtId="0" fontId="94" fillId="69" borderId="94" xfId="0" applyFont="1" applyFill="1" applyBorder="1" applyAlignment="1">
      <alignment horizontal="left" vertical="center" wrapText="1"/>
    </xf>
    <xf numFmtId="0" fontId="99" fillId="0" borderId="0" xfId="0" applyFont="1" applyAlignment="1">
      <alignment horizontal="left" vertical="center" wrapText="1"/>
    </xf>
    <xf numFmtId="0" fontId="50" fillId="66" borderId="54" xfId="0" applyFont="1" applyFill="1" applyBorder="1" applyAlignment="1">
      <alignment horizontal="center" vertical="center" wrapText="1"/>
    </xf>
    <xf numFmtId="0" fontId="50" fillId="66" borderId="169" xfId="0" applyFont="1" applyFill="1" applyBorder="1" applyAlignment="1">
      <alignment horizontal="center" vertical="center" wrapText="1"/>
    </xf>
    <xf numFmtId="0" fontId="87" fillId="66" borderId="197" xfId="0" applyFont="1" applyFill="1" applyBorder="1" applyAlignment="1">
      <alignment horizontal="center" vertical="center" textRotation="90" wrapText="1"/>
    </xf>
    <xf numFmtId="0" fontId="50" fillId="65" borderId="197" xfId="0" applyFont="1" applyFill="1" applyBorder="1" applyAlignment="1">
      <alignment horizontal="center" vertical="center" wrapText="1"/>
    </xf>
    <xf numFmtId="164" fontId="1" fillId="0" borderId="197" xfId="851" applyFont="1" applyFill="1" applyBorder="1" applyAlignment="1">
      <alignment horizontal="right" vertical="center" wrapText="1"/>
    </xf>
    <xf numFmtId="0" fontId="50" fillId="70" borderId="197" xfId="0" applyFont="1" applyFill="1" applyBorder="1" applyAlignment="1">
      <alignment horizontal="right" vertical="center"/>
    </xf>
    <xf numFmtId="0" fontId="50" fillId="77" borderId="197" xfId="0" applyFont="1" applyFill="1" applyBorder="1" applyAlignment="1">
      <alignment horizontal="center" vertical="center" wrapText="1"/>
    </xf>
    <xf numFmtId="0" fontId="117" fillId="0" borderId="142" xfId="0" applyFont="1" applyBorder="1" applyAlignment="1">
      <alignment horizontal="right" vertical="center" wrapText="1"/>
    </xf>
    <xf numFmtId="0" fontId="117" fillId="0" borderId="143" xfId="0" applyFont="1" applyBorder="1" applyAlignment="1">
      <alignment horizontal="right" vertical="center" wrapText="1"/>
    </xf>
    <xf numFmtId="0" fontId="50" fillId="54" borderId="197" xfId="0" applyFont="1" applyFill="1" applyBorder="1" applyAlignment="1">
      <alignment horizontal="center" vertical="center" wrapText="1"/>
    </xf>
    <xf numFmtId="0" fontId="50" fillId="66" borderId="197" xfId="0" applyFont="1" applyFill="1" applyBorder="1" applyAlignment="1">
      <alignment horizontal="center" vertical="center" wrapText="1"/>
    </xf>
    <xf numFmtId="0" fontId="91" fillId="72" borderId="197" xfId="0" applyFont="1" applyFill="1" applyBorder="1" applyAlignment="1">
      <alignment horizontal="center" vertical="center" wrapText="1"/>
    </xf>
    <xf numFmtId="0" fontId="91" fillId="72" borderId="232" xfId="0" applyFont="1" applyFill="1" applyBorder="1" applyAlignment="1">
      <alignment horizontal="center" vertical="center" wrapText="1"/>
    </xf>
    <xf numFmtId="0" fontId="50" fillId="77" borderId="230" xfId="0" applyFont="1" applyFill="1" applyBorder="1" applyAlignment="1">
      <alignment horizontal="center" vertical="center" wrapText="1"/>
    </xf>
    <xf numFmtId="0" fontId="50" fillId="66" borderId="230" xfId="0" applyFont="1" applyFill="1" applyBorder="1" applyAlignment="1">
      <alignment horizontal="center" vertical="center" wrapText="1"/>
    </xf>
    <xf numFmtId="0" fontId="50" fillId="54" borderId="230" xfId="0" applyFont="1" applyFill="1" applyBorder="1" applyAlignment="1">
      <alignment horizontal="center" vertical="center" wrapText="1"/>
    </xf>
    <xf numFmtId="0" fontId="50" fillId="65" borderId="230" xfId="0" applyFont="1" applyFill="1" applyBorder="1" applyAlignment="1">
      <alignment horizontal="center" vertical="center" wrapText="1"/>
    </xf>
    <xf numFmtId="164" fontId="1" fillId="0" borderId="230" xfId="851" applyFont="1" applyFill="1" applyBorder="1" applyAlignment="1">
      <alignment horizontal="right" vertical="center" wrapText="1"/>
    </xf>
    <xf numFmtId="0" fontId="50" fillId="70" borderId="230" xfId="0" applyFont="1" applyFill="1" applyBorder="1" applyAlignment="1">
      <alignment horizontal="right" vertical="center"/>
    </xf>
    <xf numFmtId="0" fontId="87" fillId="66" borderId="230" xfId="0" applyFont="1" applyFill="1" applyBorder="1" applyAlignment="1">
      <alignment horizontal="center" vertical="center" textRotation="90" wrapText="1"/>
    </xf>
    <xf numFmtId="0" fontId="0" fillId="0" borderId="167" xfId="0" applyBorder="1" applyAlignment="1">
      <alignment horizontal="left" vertical="center" wrapText="1"/>
    </xf>
    <xf numFmtId="0" fontId="91" fillId="72" borderId="251" xfId="0" applyFont="1" applyFill="1" applyBorder="1" applyAlignment="1">
      <alignment horizontal="center" vertical="center" wrapText="1"/>
    </xf>
    <xf numFmtId="0" fontId="0" fillId="0" borderId="164" xfId="0" applyBorder="1" applyAlignment="1">
      <alignment horizontal="left" vertical="center" wrapText="1"/>
    </xf>
    <xf numFmtId="0" fontId="0" fillId="0" borderId="183" xfId="0" applyBorder="1" applyAlignment="1">
      <alignment horizontal="left" vertical="center" wrapText="1"/>
    </xf>
    <xf numFmtId="0" fontId="0" fillId="0" borderId="238" xfId="0" applyBorder="1" applyAlignment="1">
      <alignment horizontal="left" vertical="center" wrapText="1"/>
    </xf>
    <xf numFmtId="0" fontId="0" fillId="0" borderId="236" xfId="0" applyBorder="1" applyAlignment="1">
      <alignment horizontal="left" vertical="center" wrapText="1"/>
    </xf>
    <xf numFmtId="0" fontId="48" fillId="0" borderId="0" xfId="224" applyFont="1" applyAlignment="1">
      <alignment horizontal="center" vertical="center"/>
    </xf>
    <xf numFmtId="0" fontId="35" fillId="5" borderId="0" xfId="0" applyFont="1" applyFill="1" applyAlignment="1">
      <alignment horizontal="left" vertical="center" wrapText="1"/>
    </xf>
    <xf numFmtId="171" fontId="36" fillId="5" borderId="0" xfId="3" applyNumberFormat="1" applyFont="1" applyFill="1" applyBorder="1" applyAlignment="1" applyProtection="1">
      <alignment horizontal="left" vertical="center" wrapText="1"/>
    </xf>
    <xf numFmtId="9" fontId="36" fillId="5" borderId="44" xfId="3" applyFont="1" applyFill="1" applyBorder="1" applyAlignment="1" applyProtection="1">
      <alignment horizontal="center" vertical="center" wrapText="1"/>
    </xf>
    <xf numFmtId="9" fontId="93" fillId="5" borderId="0" xfId="3" applyFont="1" applyFill="1" applyBorder="1" applyAlignment="1" applyProtection="1">
      <alignment horizontal="center" vertical="center" wrapText="1"/>
    </xf>
    <xf numFmtId="9" fontId="93" fillId="5" borderId="39" xfId="3" applyFont="1" applyFill="1" applyBorder="1" applyAlignment="1" applyProtection="1">
      <alignment horizontal="center" vertical="center" wrapText="1"/>
    </xf>
    <xf numFmtId="9" fontId="93" fillId="5" borderId="41" xfId="3" applyFont="1" applyFill="1" applyBorder="1" applyAlignment="1" applyProtection="1">
      <alignment horizontal="center" vertical="center" wrapText="1"/>
    </xf>
    <xf numFmtId="0" fontId="35" fillId="5" borderId="43" xfId="0" applyFont="1" applyFill="1" applyBorder="1" applyAlignment="1">
      <alignment horizontal="left" vertical="center"/>
    </xf>
    <xf numFmtId="0" fontId="35" fillId="5" borderId="0" xfId="0" applyFont="1" applyFill="1" applyAlignment="1">
      <alignment horizontal="left" vertical="center"/>
    </xf>
    <xf numFmtId="0" fontId="32" fillId="5" borderId="43" xfId="0" applyFont="1" applyFill="1" applyBorder="1" applyAlignment="1">
      <alignment horizontal="center" vertical="center"/>
    </xf>
    <xf numFmtId="0" fontId="32" fillId="5" borderId="0" xfId="0" applyFont="1" applyFill="1" applyAlignment="1">
      <alignment horizontal="center" vertical="center"/>
    </xf>
    <xf numFmtId="0" fontId="32" fillId="5" borderId="44" xfId="0" applyFont="1" applyFill="1" applyBorder="1" applyAlignment="1">
      <alignment horizontal="center" vertical="center"/>
    </xf>
    <xf numFmtId="0" fontId="53" fillId="0" borderId="28" xfId="0" applyFont="1" applyBorder="1" applyAlignment="1">
      <alignment horizontal="center" vertical="center" wrapText="1"/>
    </xf>
    <xf numFmtId="0" fontId="53" fillId="0" borderId="29" xfId="0" applyFont="1" applyBorder="1" applyAlignment="1">
      <alignment horizontal="center" vertical="center" wrapText="1"/>
    </xf>
    <xf numFmtId="0" fontId="53" fillId="0" borderId="30" xfId="0" applyFont="1" applyBorder="1" applyAlignment="1">
      <alignment horizontal="center" vertical="center" wrapText="1"/>
    </xf>
    <xf numFmtId="0" fontId="35" fillId="5" borderId="44" xfId="0" applyFont="1" applyFill="1" applyBorder="1" applyAlignment="1">
      <alignment horizontal="left" vertical="center"/>
    </xf>
    <xf numFmtId="0" fontId="35" fillId="5" borderId="0" xfId="0" applyFont="1" applyFill="1" applyAlignment="1">
      <alignment horizontal="right" vertical="center"/>
    </xf>
    <xf numFmtId="0" fontId="36" fillId="5" borderId="0" xfId="0" applyFont="1" applyFill="1" applyAlignment="1">
      <alignment horizontal="left" vertical="center" wrapText="1"/>
    </xf>
    <xf numFmtId="0" fontId="53" fillId="5" borderId="43" xfId="0" applyFont="1" applyFill="1" applyBorder="1" applyAlignment="1">
      <alignment horizontal="center" vertical="center"/>
    </xf>
    <xf numFmtId="0" fontId="53" fillId="5" borderId="0" xfId="0" applyFont="1" applyFill="1" applyAlignment="1">
      <alignment horizontal="center" vertical="center"/>
    </xf>
    <xf numFmtId="0" fontId="53" fillId="5" borderId="44" xfId="0" applyFont="1" applyFill="1" applyBorder="1" applyAlignment="1">
      <alignment horizontal="center" vertical="center"/>
    </xf>
    <xf numFmtId="9" fontId="93" fillId="5" borderId="41" xfId="3" applyFont="1" applyFill="1" applyBorder="1" applyAlignment="1" applyProtection="1">
      <alignment horizontal="center" vertical="center" wrapText="1"/>
      <protection hidden="1"/>
    </xf>
    <xf numFmtId="9" fontId="93" fillId="5" borderId="0" xfId="3" applyFont="1" applyFill="1" applyBorder="1" applyAlignment="1" applyProtection="1">
      <alignment horizontal="center" vertical="center" wrapText="1"/>
      <protection hidden="1"/>
    </xf>
    <xf numFmtId="9" fontId="93" fillId="5" borderId="39" xfId="3" applyFont="1" applyFill="1" applyBorder="1" applyAlignment="1" applyProtection="1">
      <alignment horizontal="center" vertical="center" wrapText="1"/>
      <protection hidden="1"/>
    </xf>
    <xf numFmtId="0" fontId="97" fillId="67" borderId="63" xfId="0" applyFont="1" applyFill="1" applyBorder="1" applyAlignment="1">
      <alignment horizontal="center" vertical="center" wrapText="1"/>
    </xf>
    <xf numFmtId="0" fontId="90" fillId="0" borderId="86" xfId="0" applyFont="1" applyBorder="1" applyAlignment="1">
      <alignment horizontal="center"/>
    </xf>
    <xf numFmtId="0" fontId="90" fillId="0" borderId="85" xfId="0" applyFont="1" applyBorder="1" applyAlignment="1">
      <alignment horizontal="center"/>
    </xf>
    <xf numFmtId="0" fontId="90" fillId="0" borderId="87" xfId="0" applyFont="1" applyBorder="1" applyAlignment="1">
      <alignment horizontal="center"/>
    </xf>
    <xf numFmtId="0" fontId="90" fillId="2" borderId="206" xfId="0" applyFont="1" applyFill="1" applyBorder="1" applyAlignment="1">
      <alignment horizontal="left" vertical="center"/>
    </xf>
    <xf numFmtId="0" fontId="90" fillId="2" borderId="172" xfId="0" applyFont="1" applyFill="1" applyBorder="1" applyAlignment="1">
      <alignment horizontal="left" vertical="center"/>
    </xf>
    <xf numFmtId="0" fontId="90" fillId="2" borderId="112" xfId="0" applyFont="1" applyFill="1" applyBorder="1" applyAlignment="1">
      <alignment horizontal="left" vertical="center"/>
    </xf>
    <xf numFmtId="0" fontId="90" fillId="2" borderId="206" xfId="0" applyFont="1" applyFill="1" applyBorder="1" applyAlignment="1">
      <alignment horizontal="left"/>
    </xf>
    <xf numFmtId="0" fontId="90" fillId="2" borderId="172" xfId="0" applyFont="1" applyFill="1" applyBorder="1" applyAlignment="1">
      <alignment horizontal="left"/>
    </xf>
    <xf numFmtId="0" fontId="90" fillId="2" borderId="112" xfId="0" applyFont="1" applyFill="1" applyBorder="1" applyAlignment="1">
      <alignment horizontal="left"/>
    </xf>
    <xf numFmtId="0" fontId="87" fillId="68" borderId="206" xfId="0" applyFont="1" applyFill="1" applyBorder="1" applyAlignment="1">
      <alignment horizontal="center" vertical="center" wrapText="1"/>
    </xf>
    <xf numFmtId="0" fontId="87" fillId="68" borderId="209" xfId="0" applyFont="1" applyFill="1" applyBorder="1" applyAlignment="1">
      <alignment horizontal="center" vertical="center" wrapText="1"/>
    </xf>
    <xf numFmtId="0" fontId="87" fillId="68" borderId="210" xfId="0" applyFont="1" applyFill="1" applyBorder="1" applyAlignment="1">
      <alignment horizontal="center" vertical="center" wrapText="1"/>
    </xf>
    <xf numFmtId="0" fontId="91" fillId="57" borderId="0" xfId="0" applyFont="1" applyFill="1" applyAlignment="1">
      <alignment horizontal="center"/>
    </xf>
    <xf numFmtId="0" fontId="31" fillId="0" borderId="28" xfId="0" applyFont="1" applyBorder="1" applyAlignment="1">
      <alignment horizontal="center"/>
    </xf>
    <xf numFmtId="0" fontId="31" fillId="0" borderId="29" xfId="0" applyFont="1" applyBorder="1" applyAlignment="1">
      <alignment horizontal="center"/>
    </xf>
    <xf numFmtId="0" fontId="31" fillId="0" borderId="30" xfId="0" applyFont="1" applyBorder="1" applyAlignment="1">
      <alignment horizontal="center"/>
    </xf>
    <xf numFmtId="0" fontId="28" fillId="0" borderId="0" xfId="0" applyFont="1" applyAlignment="1">
      <alignment horizontal="center" vertical="center"/>
    </xf>
    <xf numFmtId="0" fontId="100" fillId="67" borderId="95" xfId="0" applyFont="1" applyFill="1" applyBorder="1" applyAlignment="1">
      <alignment horizontal="right" vertical="center" wrapText="1" readingOrder="1"/>
    </xf>
    <xf numFmtId="0" fontId="23" fillId="0" borderId="99" xfId="0" applyFont="1" applyBorder="1" applyAlignment="1">
      <alignment horizontal="center" vertical="center" wrapText="1" readingOrder="1"/>
    </xf>
    <xf numFmtId="0" fontId="23" fillId="0" borderId="14" xfId="0" applyFont="1" applyBorder="1" applyAlignment="1">
      <alignment horizontal="center" vertical="center" wrapText="1" readingOrder="1"/>
    </xf>
    <xf numFmtId="0" fontId="7" fillId="67" borderId="213" xfId="0" applyFont="1" applyFill="1" applyBorder="1" applyAlignment="1">
      <alignment horizontal="center" vertical="center" wrapText="1" readingOrder="1"/>
    </xf>
    <xf numFmtId="0" fontId="7" fillId="67" borderId="214" xfId="0" applyFont="1" applyFill="1" applyBorder="1" applyAlignment="1">
      <alignment horizontal="center" vertical="center" wrapText="1" readingOrder="1"/>
    </xf>
    <xf numFmtId="0" fontId="7" fillId="67" borderId="216" xfId="0" applyFont="1" applyFill="1" applyBorder="1" applyAlignment="1">
      <alignment horizontal="center" vertical="center" wrapText="1" readingOrder="1"/>
    </xf>
    <xf numFmtId="0" fontId="7" fillId="67" borderId="217" xfId="0" applyFont="1" applyFill="1" applyBorder="1" applyAlignment="1">
      <alignment horizontal="center" vertical="center" wrapText="1" readingOrder="1"/>
    </xf>
    <xf numFmtId="0" fontId="7" fillId="67" borderId="218" xfId="0" applyFont="1" applyFill="1" applyBorder="1" applyAlignment="1">
      <alignment horizontal="center" vertical="center" wrapText="1" readingOrder="1"/>
    </xf>
    <xf numFmtId="0" fontId="7" fillId="67" borderId="219" xfId="0" applyFont="1" applyFill="1" applyBorder="1" applyAlignment="1">
      <alignment horizontal="center" vertical="center" wrapText="1" readingOrder="1"/>
    </xf>
    <xf numFmtId="0" fontId="7" fillId="67" borderId="212" xfId="0" applyFont="1" applyFill="1" applyBorder="1" applyAlignment="1">
      <alignment horizontal="center" vertical="center" wrapText="1" readingOrder="1"/>
    </xf>
    <xf numFmtId="0" fontId="7" fillId="67" borderId="215" xfId="0" applyFont="1" applyFill="1" applyBorder="1" applyAlignment="1">
      <alignment horizontal="center" vertical="center" wrapText="1" readingOrder="1"/>
    </xf>
    <xf numFmtId="0" fontId="7" fillId="67" borderId="220" xfId="0" applyFont="1" applyFill="1" applyBorder="1" applyAlignment="1">
      <alignment horizontal="center" vertical="center" wrapText="1" readingOrder="1"/>
    </xf>
    <xf numFmtId="0" fontId="97" fillId="69" borderId="95" xfId="0" applyFont="1" applyFill="1" applyBorder="1" applyAlignment="1">
      <alignment horizontal="right" wrapText="1"/>
    </xf>
    <xf numFmtId="0" fontId="99" fillId="0" borderId="95" xfId="0" applyFont="1" applyBorder="1" applyAlignment="1">
      <alignment horizontal="center" vertical="center" wrapText="1"/>
    </xf>
    <xf numFmtId="0" fontId="0" fillId="0" borderId="180" xfId="0" applyBorder="1" applyAlignment="1">
      <alignment horizontal="left" vertical="center" wrapText="1"/>
    </xf>
    <xf numFmtId="0" fontId="97" fillId="67" borderId="180" xfId="0" applyFont="1" applyFill="1" applyBorder="1" applyAlignment="1">
      <alignment horizontal="center" vertical="center" wrapText="1"/>
    </xf>
    <xf numFmtId="0" fontId="97" fillId="67" borderId="95" xfId="0" applyFont="1" applyFill="1" applyBorder="1" applyAlignment="1">
      <alignment horizontal="center" vertical="center" wrapText="1"/>
    </xf>
    <xf numFmtId="0" fontId="87" fillId="68" borderId="180" xfId="0" applyFont="1" applyFill="1" applyBorder="1" applyAlignment="1">
      <alignment horizontal="center" vertical="center" wrapText="1"/>
    </xf>
    <xf numFmtId="0" fontId="50" fillId="0" borderId="233" xfId="0" applyFont="1" applyBorder="1" applyAlignment="1">
      <alignment horizontal="center" vertical="center" wrapText="1"/>
    </xf>
    <xf numFmtId="0" fontId="50" fillId="0" borderId="239" xfId="0" applyFont="1" applyBorder="1" applyAlignment="1">
      <alignment horizontal="center" vertical="center" wrapText="1"/>
    </xf>
    <xf numFmtId="0" fontId="50" fillId="0" borderId="240" xfId="0" applyFont="1" applyBorder="1" applyAlignment="1">
      <alignment horizontal="center" vertical="center" wrapText="1"/>
    </xf>
    <xf numFmtId="0" fontId="50" fillId="0" borderId="232" xfId="0" applyFont="1" applyBorder="1" applyAlignment="1">
      <alignment horizontal="center" vertical="center"/>
    </xf>
    <xf numFmtId="206" fontId="50" fillId="0" borderId="232" xfId="885" applyNumberFormat="1" applyFont="1" applyFill="1" applyBorder="1" applyAlignment="1">
      <alignment horizontal="center" vertical="center"/>
    </xf>
    <xf numFmtId="0" fontId="108" fillId="69" borderId="233" xfId="0" applyFont="1" applyFill="1" applyBorder="1" applyAlignment="1">
      <alignment horizontal="right" vertical="center" wrapText="1"/>
    </xf>
    <xf numFmtId="0" fontId="108" fillId="69" borderId="240" xfId="0" applyFont="1" applyFill="1" applyBorder="1" applyAlignment="1">
      <alignment horizontal="right" vertical="center" wrapText="1"/>
    </xf>
    <xf numFmtId="0" fontId="123" fillId="54" borderId="233" xfId="0" applyFont="1" applyFill="1" applyBorder="1" applyAlignment="1">
      <alignment horizontal="left" vertical="center" wrapText="1"/>
    </xf>
    <xf numFmtId="0" fontId="123" fillId="54" borderId="239" xfId="0" applyFont="1" applyFill="1" applyBorder="1" applyAlignment="1">
      <alignment horizontal="left" vertical="center" wrapText="1"/>
    </xf>
    <xf numFmtId="0" fontId="123" fillId="54" borderId="240" xfId="0" applyFont="1" applyFill="1" applyBorder="1" applyAlignment="1">
      <alignment horizontal="left" vertical="center" wrapText="1"/>
    </xf>
    <xf numFmtId="0" fontId="123" fillId="73" borderId="233" xfId="0" applyFont="1" applyFill="1" applyBorder="1" applyAlignment="1">
      <alignment horizontal="right" vertical="center" wrapText="1"/>
    </xf>
    <xf numFmtId="0" fontId="123" fillId="73" borderId="240" xfId="0" applyFont="1" applyFill="1" applyBorder="1" applyAlignment="1">
      <alignment horizontal="right" vertical="center" wrapText="1"/>
    </xf>
    <xf numFmtId="0" fontId="123" fillId="54" borderId="230" xfId="0" applyFont="1" applyFill="1" applyBorder="1" applyAlignment="1">
      <alignment horizontal="left" vertical="center" wrapText="1"/>
    </xf>
    <xf numFmtId="0" fontId="94" fillId="67" borderId="230" xfId="224" applyFont="1" applyFill="1" applyBorder="1" applyAlignment="1">
      <alignment horizontal="center" vertical="center"/>
    </xf>
    <xf numFmtId="0" fontId="1" fillId="0" borderId="251" xfId="0" applyFont="1" applyBorder="1" applyAlignment="1">
      <alignment horizontal="left" vertical="center" wrapText="1"/>
    </xf>
    <xf numFmtId="0" fontId="1" fillId="0" borderId="65" xfId="0" applyFont="1" applyBorder="1" applyAlignment="1">
      <alignment horizontal="left" vertical="center" wrapText="1"/>
    </xf>
    <xf numFmtId="0" fontId="1" fillId="0" borderId="160" xfId="0" applyFont="1" applyBorder="1" applyAlignment="1">
      <alignment horizontal="left" vertical="center" wrapText="1"/>
    </xf>
    <xf numFmtId="0" fontId="135" fillId="2" borderId="55" xfId="0" applyFont="1" applyFill="1" applyBorder="1" applyAlignment="1">
      <alignment horizontal="center" vertical="center" wrapText="1"/>
    </xf>
    <xf numFmtId="0" fontId="0" fillId="0" borderId="83" xfId="0" applyBorder="1" applyAlignment="1">
      <alignment horizontal="center" vertical="center" wrapText="1"/>
    </xf>
    <xf numFmtId="0" fontId="0" fillId="0" borderId="68" xfId="0" applyBorder="1" applyAlignment="1">
      <alignment horizontal="center" vertical="center" wrapText="1"/>
    </xf>
    <xf numFmtId="0" fontId="0" fillId="0" borderId="122" xfId="0" applyBorder="1" applyAlignment="1">
      <alignment horizontal="center" vertical="center" wrapText="1"/>
    </xf>
    <xf numFmtId="0" fontId="50" fillId="0" borderId="98" xfId="0" applyFont="1" applyBorder="1" applyAlignment="1">
      <alignment horizontal="center" vertical="center" wrapText="1"/>
    </xf>
    <xf numFmtId="0" fontId="50" fillId="0" borderId="65" xfId="0" applyFont="1" applyBorder="1" applyAlignment="1">
      <alignment horizontal="center" vertical="center" wrapText="1"/>
    </xf>
    <xf numFmtId="0" fontId="50" fillId="0" borderId="124" xfId="0" applyFont="1" applyBorder="1" applyAlignment="1">
      <alignment horizontal="center" vertical="center" wrapText="1"/>
    </xf>
    <xf numFmtId="0" fontId="0" fillId="0" borderId="59" xfId="0" applyBorder="1" applyAlignment="1">
      <alignment horizontal="center" vertical="center" wrapText="1"/>
    </xf>
    <xf numFmtId="0" fontId="0" fillId="0" borderId="164" xfId="0" applyBorder="1" applyAlignment="1">
      <alignment horizontal="center" vertical="center" wrapText="1"/>
    </xf>
    <xf numFmtId="0" fontId="0" fillId="0" borderId="182" xfId="0" applyBorder="1" applyAlignment="1">
      <alignment horizontal="center" vertical="center" wrapText="1"/>
    </xf>
    <xf numFmtId="0" fontId="50" fillId="0" borderId="60" xfId="0" applyFont="1" applyBorder="1" applyAlignment="1">
      <alignment horizontal="center" vertical="center" wrapText="1"/>
    </xf>
    <xf numFmtId="0" fontId="50" fillId="0" borderId="180" xfId="0" applyFont="1" applyBorder="1" applyAlignment="1">
      <alignment horizontal="center" vertical="center" wrapText="1"/>
    </xf>
    <xf numFmtId="0" fontId="50" fillId="0" borderId="166" xfId="0" applyFont="1" applyBorder="1" applyAlignment="1">
      <alignment horizontal="center" vertical="center" wrapText="1"/>
    </xf>
    <xf numFmtId="0" fontId="0" fillId="0" borderId="62" xfId="0" applyBorder="1" applyAlignment="1">
      <alignment horizontal="center" vertical="center" wrapText="1"/>
    </xf>
    <xf numFmtId="0" fontId="50" fillId="0" borderId="160" xfId="0" applyFont="1" applyBorder="1" applyAlignment="1">
      <alignment horizontal="center" vertical="center" wrapText="1"/>
    </xf>
    <xf numFmtId="0" fontId="50" fillId="0" borderId="123" xfId="0" applyFont="1" applyBorder="1" applyAlignment="1">
      <alignment horizontal="center" vertical="center" wrapText="1"/>
    </xf>
    <xf numFmtId="0" fontId="0" fillId="0" borderId="162" xfId="0" applyBorder="1" applyAlignment="1">
      <alignment horizontal="center" vertical="center" wrapText="1"/>
    </xf>
    <xf numFmtId="0" fontId="0" fillId="0" borderId="184" xfId="0" applyBorder="1" applyAlignment="1">
      <alignment horizontal="center" vertical="center" wrapText="1"/>
    </xf>
    <xf numFmtId="0" fontId="50" fillId="0" borderId="189" xfId="0" applyFont="1" applyBorder="1" applyAlignment="1">
      <alignment horizontal="center" vertical="center" wrapText="1"/>
    </xf>
    <xf numFmtId="0" fontId="50" fillId="0" borderId="179" xfId="0" applyFont="1" applyBorder="1" applyAlignment="1">
      <alignment horizontal="center" vertical="center" wrapText="1"/>
    </xf>
    <xf numFmtId="0" fontId="50" fillId="0" borderId="60" xfId="0" applyFont="1" applyBorder="1" applyAlignment="1">
      <alignment horizontal="center" vertical="center"/>
    </xf>
    <xf numFmtId="0" fontId="50" fillId="0" borderId="180" xfId="0" applyFont="1" applyBorder="1" applyAlignment="1">
      <alignment horizontal="center" vertical="center"/>
    </xf>
    <xf numFmtId="0" fontId="0" fillId="0" borderId="59" xfId="0" applyBorder="1" applyAlignment="1">
      <alignment horizontal="center" vertical="center"/>
    </xf>
    <xf numFmtId="0" fontId="0" fillId="0" borderId="164" xfId="0" applyBorder="1" applyAlignment="1">
      <alignment horizontal="center" vertical="center"/>
    </xf>
    <xf numFmtId="0" fontId="0" fillId="0" borderId="0" xfId="0" applyAlignment="1">
      <alignment horizontal="center" vertical="center" wrapText="1"/>
    </xf>
    <xf numFmtId="0" fontId="94" fillId="67" borderId="60" xfId="0" applyFont="1" applyFill="1" applyBorder="1" applyAlignment="1">
      <alignment horizontal="center" vertical="center" wrapText="1"/>
    </xf>
    <xf numFmtId="0" fontId="94" fillId="67" borderId="179" xfId="0" applyFont="1" applyFill="1" applyBorder="1" applyAlignment="1">
      <alignment horizontal="center" vertical="center" wrapText="1"/>
    </xf>
    <xf numFmtId="0" fontId="94" fillId="67" borderId="59" xfId="0" applyFont="1" applyFill="1" applyBorder="1" applyAlignment="1">
      <alignment horizontal="center" vertical="center" wrapText="1"/>
    </xf>
    <xf numFmtId="0" fontId="94" fillId="67" borderId="184" xfId="0" applyFont="1" applyFill="1" applyBorder="1" applyAlignment="1">
      <alignment horizontal="center" vertical="center" wrapText="1"/>
    </xf>
    <xf numFmtId="0" fontId="94" fillId="67" borderId="61" xfId="0" applyFont="1" applyFill="1" applyBorder="1" applyAlignment="1">
      <alignment horizontal="center" vertical="center" wrapText="1"/>
    </xf>
    <xf numFmtId="0" fontId="94" fillId="67" borderId="111" xfId="0" applyFont="1" applyFill="1" applyBorder="1" applyAlignment="1">
      <alignment horizontal="center" vertical="center" wrapText="1"/>
    </xf>
    <xf numFmtId="0" fontId="87" fillId="66" borderId="230" xfId="0" applyFont="1" applyFill="1" applyBorder="1" applyAlignment="1">
      <alignment horizontal="center" vertical="center"/>
    </xf>
    <xf numFmtId="166" fontId="87" fillId="66" borderId="233" xfId="0" applyNumberFormat="1" applyFont="1" applyFill="1" applyBorder="1" applyAlignment="1">
      <alignment horizontal="center" vertical="center"/>
    </xf>
    <xf numFmtId="166" fontId="87" fillId="66" borderId="240" xfId="0" applyNumberFormat="1" applyFont="1" applyFill="1" applyBorder="1" applyAlignment="1">
      <alignment horizontal="center" vertical="center"/>
    </xf>
    <xf numFmtId="0" fontId="87" fillId="66" borderId="230" xfId="0" applyFont="1" applyFill="1" applyBorder="1" applyAlignment="1">
      <alignment horizontal="center" vertical="center" wrapText="1"/>
    </xf>
    <xf numFmtId="166" fontId="87" fillId="66" borderId="230" xfId="0" applyNumberFormat="1" applyFont="1" applyFill="1" applyBorder="1" applyAlignment="1">
      <alignment horizontal="center" vertical="center"/>
    </xf>
    <xf numFmtId="0" fontId="4" fillId="2" borderId="0" xfId="0" applyFont="1" applyFill="1" applyAlignment="1">
      <alignment horizontal="center" wrapText="1"/>
    </xf>
    <xf numFmtId="0" fontId="113" fillId="89" borderId="244" xfId="0" applyFont="1" applyFill="1" applyBorder="1" applyAlignment="1">
      <alignment horizontal="left"/>
    </xf>
    <xf numFmtId="0" fontId="113" fillId="89" borderId="245" xfId="0" applyFont="1" applyFill="1" applyBorder="1" applyAlignment="1">
      <alignment horizontal="left"/>
    </xf>
    <xf numFmtId="0" fontId="6" fillId="67" borderId="213" xfId="0" applyFont="1" applyFill="1" applyBorder="1" applyAlignment="1">
      <alignment horizontal="center" vertical="center" wrapText="1" readingOrder="1"/>
    </xf>
    <xf numFmtId="0" fontId="6" fillId="67" borderId="224" xfId="0" applyFont="1" applyFill="1" applyBorder="1" applyAlignment="1">
      <alignment horizontal="center" vertical="center" wrapText="1" readingOrder="1"/>
    </xf>
    <xf numFmtId="0" fontId="6" fillId="67" borderId="214" xfId="0" applyFont="1" applyFill="1" applyBorder="1" applyAlignment="1">
      <alignment horizontal="center" vertical="center" wrapText="1" readingOrder="1"/>
    </xf>
    <xf numFmtId="0" fontId="6" fillId="67" borderId="223" xfId="0" applyFont="1" applyFill="1" applyBorder="1" applyAlignment="1">
      <alignment horizontal="center" vertical="center" wrapText="1" readingOrder="1"/>
    </xf>
    <xf numFmtId="0" fontId="6" fillId="67" borderId="250" xfId="0" applyFont="1" applyFill="1" applyBorder="1" applyAlignment="1">
      <alignment horizontal="center" vertical="center" wrapText="1" readingOrder="1"/>
    </xf>
    <xf numFmtId="0" fontId="6" fillId="67" borderId="212" xfId="0" applyFont="1" applyFill="1" applyBorder="1" applyAlignment="1">
      <alignment horizontal="center" vertical="center" wrapText="1" readingOrder="1"/>
    </xf>
    <xf numFmtId="0" fontId="6" fillId="67" borderId="215" xfId="0" applyFont="1" applyFill="1" applyBorder="1" applyAlignment="1">
      <alignment horizontal="center" vertical="center" wrapText="1" readingOrder="1"/>
    </xf>
    <xf numFmtId="0" fontId="0" fillId="0" borderId="216" xfId="0" applyBorder="1" applyAlignment="1">
      <alignment horizontal="center"/>
    </xf>
    <xf numFmtId="0" fontId="98" fillId="67" borderId="95" xfId="0" applyFont="1" applyFill="1" applyBorder="1" applyAlignment="1">
      <alignment horizontal="center" vertical="center"/>
    </xf>
    <xf numFmtId="0" fontId="107" fillId="0" borderId="95" xfId="0" applyFont="1" applyBorder="1" applyAlignment="1">
      <alignment horizontal="left" vertical="center"/>
    </xf>
    <xf numFmtId="0" fontId="107" fillId="0" borderId="63" xfId="0" applyFont="1" applyBorder="1" applyAlignment="1">
      <alignment horizontal="center" vertical="center"/>
    </xf>
    <xf numFmtId="0" fontId="83" fillId="55" borderId="40" xfId="345" applyFont="1" applyFill="1" applyBorder="1" applyAlignment="1">
      <alignment horizontal="center" vertical="center" wrapText="1"/>
    </xf>
    <xf numFmtId="0" fontId="83" fillId="55" borderId="41" xfId="345" applyFont="1" applyFill="1" applyBorder="1" applyAlignment="1">
      <alignment horizontal="center" vertical="center" wrapText="1"/>
    </xf>
    <xf numFmtId="0" fontId="83" fillId="55" borderId="42" xfId="345" applyFont="1" applyFill="1" applyBorder="1" applyAlignment="1">
      <alignment horizontal="center" vertical="center" wrapText="1"/>
    </xf>
    <xf numFmtId="0" fontId="83" fillId="55" borderId="43" xfId="345" applyFont="1" applyFill="1" applyBorder="1" applyAlignment="1">
      <alignment horizontal="center" vertical="center" wrapText="1"/>
    </xf>
    <xf numFmtId="0" fontId="83" fillId="55" borderId="0" xfId="345" applyFont="1" applyFill="1" applyAlignment="1">
      <alignment horizontal="center" vertical="center" wrapText="1"/>
    </xf>
    <xf numFmtId="0" fontId="83" fillId="55" borderId="44" xfId="345" applyFont="1" applyFill="1" applyBorder="1" applyAlignment="1">
      <alignment horizontal="center" vertical="center" wrapText="1"/>
    </xf>
    <xf numFmtId="0" fontId="50" fillId="0" borderId="46" xfId="727" applyFont="1" applyBorder="1" applyAlignment="1">
      <alignment horizontal="center" vertical="center" wrapText="1"/>
    </xf>
    <xf numFmtId="0" fontId="50" fillId="0" borderId="39" xfId="727" applyFont="1" applyBorder="1" applyAlignment="1">
      <alignment horizontal="center" vertical="center" wrapText="1"/>
    </xf>
    <xf numFmtId="0" fontId="50" fillId="0" borderId="47" xfId="727" applyFont="1" applyBorder="1" applyAlignment="1">
      <alignment horizontal="center" vertical="center" wrapText="1"/>
    </xf>
    <xf numFmtId="0" fontId="97" fillId="67" borderId="164" xfId="730" applyFont="1" applyFill="1" applyBorder="1" applyAlignment="1">
      <alignment horizontal="center"/>
    </xf>
    <xf numFmtId="0" fontId="97" fillId="67" borderId="230" xfId="730" applyFont="1" applyFill="1" applyBorder="1" applyAlignment="1">
      <alignment horizontal="center"/>
    </xf>
    <xf numFmtId="0" fontId="97" fillId="67" borderId="163" xfId="730" applyFont="1" applyFill="1" applyBorder="1" applyAlignment="1">
      <alignment horizontal="center"/>
    </xf>
    <xf numFmtId="0" fontId="90" fillId="57" borderId="183" xfId="730" quotePrefix="1" applyFont="1" applyFill="1" applyBorder="1" applyAlignment="1">
      <alignment horizontal="center" vertical="center"/>
    </xf>
    <xf numFmtId="0" fontId="90" fillId="57" borderId="239" xfId="730" quotePrefix="1" applyFont="1" applyFill="1" applyBorder="1" applyAlignment="1">
      <alignment horizontal="center" vertical="center"/>
    </xf>
    <xf numFmtId="0" fontId="90" fillId="57" borderId="240" xfId="730" quotePrefix="1" applyFont="1" applyFill="1" applyBorder="1" applyAlignment="1">
      <alignment horizontal="center" vertical="center"/>
    </xf>
    <xf numFmtId="0" fontId="97" fillId="67" borderId="60" xfId="730" applyFont="1" applyFill="1" applyBorder="1" applyAlignment="1">
      <alignment horizontal="center" vertical="center"/>
    </xf>
    <xf numFmtId="0" fontId="97" fillId="67" borderId="230" xfId="730" applyFont="1" applyFill="1" applyBorder="1" applyAlignment="1">
      <alignment horizontal="center" vertical="center"/>
    </xf>
    <xf numFmtId="0" fontId="97" fillId="67" borderId="84" xfId="730" applyFont="1" applyFill="1" applyBorder="1" applyAlignment="1">
      <alignment horizontal="center" vertical="center" wrapText="1"/>
    </xf>
    <xf numFmtId="0" fontId="97" fillId="67" borderId="66" xfId="730" applyFont="1" applyFill="1" applyBorder="1" applyAlignment="1">
      <alignment horizontal="center" vertical="center" wrapText="1"/>
    </xf>
    <xf numFmtId="0" fontId="97" fillId="67" borderId="61" xfId="730" applyFont="1" applyFill="1" applyBorder="1" applyAlignment="1">
      <alignment horizontal="left" vertical="center"/>
    </xf>
    <xf numFmtId="0" fontId="97" fillId="67" borderId="85" xfId="730" applyFont="1" applyFill="1" applyBorder="1" applyAlignment="1">
      <alignment horizontal="left" vertical="center"/>
    </xf>
    <xf numFmtId="0" fontId="97" fillId="67" borderId="83" xfId="730" applyFont="1" applyFill="1" applyBorder="1" applyAlignment="1">
      <alignment horizontal="center" vertical="center" wrapText="1"/>
    </xf>
    <xf numFmtId="0" fontId="97" fillId="67" borderId="68" xfId="730" applyFont="1" applyFill="1" applyBorder="1" applyAlignment="1">
      <alignment horizontal="center" vertical="center" wrapText="1"/>
    </xf>
    <xf numFmtId="0" fontId="97" fillId="67" borderId="251" xfId="730" applyFont="1" applyFill="1" applyBorder="1" applyAlignment="1">
      <alignment horizontal="center" vertical="center"/>
    </xf>
    <xf numFmtId="0" fontId="114" fillId="0" borderId="236" xfId="730" applyFont="1" applyBorder="1" applyAlignment="1">
      <alignment horizontal="center" vertical="center"/>
    </xf>
    <xf numFmtId="0" fontId="114" fillId="0" borderId="237" xfId="730" applyFont="1" applyBorder="1" applyAlignment="1">
      <alignment horizontal="center" vertical="center"/>
    </xf>
    <xf numFmtId="0" fontId="114" fillId="0" borderId="253" xfId="730" applyFont="1" applyBorder="1" applyAlignment="1">
      <alignment horizontal="center" vertical="center"/>
    </xf>
    <xf numFmtId="0" fontId="114" fillId="0" borderId="168" xfId="730" applyFont="1" applyBorder="1" applyAlignment="1">
      <alignment horizontal="center" vertical="center"/>
    </xf>
    <xf numFmtId="0" fontId="114" fillId="0" borderId="55" xfId="730" applyFont="1" applyBorder="1" applyAlignment="1">
      <alignment horizontal="center" vertical="center"/>
    </xf>
    <xf numFmtId="0" fontId="114" fillId="0" borderId="81" xfId="730" applyFont="1" applyBorder="1" applyAlignment="1">
      <alignment horizontal="center" vertical="center"/>
    </xf>
    <xf numFmtId="0" fontId="7" fillId="67" borderId="224" xfId="0" applyFont="1" applyFill="1" applyBorder="1" applyAlignment="1">
      <alignment horizontal="center" vertical="center" wrapText="1" readingOrder="1"/>
    </xf>
    <xf numFmtId="0" fontId="7" fillId="67" borderId="0" xfId="0" applyFont="1" applyFill="1" applyAlignment="1">
      <alignment horizontal="center" vertical="center" wrapText="1" readingOrder="1"/>
    </xf>
    <xf numFmtId="0" fontId="7" fillId="67" borderId="225" xfId="0" applyFont="1" applyFill="1" applyBorder="1" applyAlignment="1">
      <alignment horizontal="center" vertical="center" wrapText="1" readingOrder="1"/>
    </xf>
    <xf numFmtId="0" fontId="7" fillId="67" borderId="212" xfId="0" applyFont="1" applyFill="1" applyBorder="1" applyAlignment="1">
      <alignment horizontal="right" vertical="center" wrapText="1" readingOrder="1"/>
    </xf>
    <xf numFmtId="0" fontId="7" fillId="67" borderId="215" xfId="0" applyFont="1" applyFill="1" applyBorder="1" applyAlignment="1">
      <alignment horizontal="right" vertical="center" wrapText="1" readingOrder="1"/>
    </xf>
    <xf numFmtId="0" fontId="7" fillId="67" borderId="220" xfId="0" applyFont="1" applyFill="1" applyBorder="1" applyAlignment="1">
      <alignment horizontal="right" vertical="center" wrapText="1" readingOrder="1"/>
    </xf>
    <xf numFmtId="9" fontId="50" fillId="0" borderId="146" xfId="0" applyNumberFormat="1" applyFont="1" applyBorder="1" applyAlignment="1">
      <alignment horizontal="center" vertical="center" wrapText="1"/>
    </xf>
    <xf numFmtId="0" fontId="50" fillId="0" borderId="146" xfId="0" applyFont="1" applyBorder="1" applyAlignment="1">
      <alignment horizontal="center" vertical="center" wrapText="1"/>
    </xf>
    <xf numFmtId="0" fontId="90" fillId="0" borderId="0" xfId="0" applyFont="1" applyAlignment="1">
      <alignment horizontal="left" vertical="center"/>
    </xf>
    <xf numFmtId="0" fontId="90" fillId="0" borderId="0" xfId="0" applyFont="1" applyAlignment="1">
      <alignment horizontal="left" vertical="top"/>
    </xf>
    <xf numFmtId="0" fontId="94" fillId="58" borderId="95" xfId="0" applyFont="1" applyFill="1" applyBorder="1" applyAlignment="1">
      <alignment horizontal="center" vertical="center"/>
    </xf>
    <xf numFmtId="0" fontId="107" fillId="73" borderId="95" xfId="0" applyFont="1" applyFill="1" applyBorder="1" applyAlignment="1">
      <alignment horizontal="center" vertical="center"/>
    </xf>
    <xf numFmtId="166" fontId="94" fillId="75" borderId="95" xfId="0" applyNumberFormat="1" applyFont="1" applyFill="1" applyBorder="1" applyAlignment="1">
      <alignment horizontal="center" vertical="center"/>
    </xf>
    <xf numFmtId="0" fontId="107" fillId="0" borderId="95" xfId="0" applyFont="1" applyBorder="1" applyAlignment="1">
      <alignment horizontal="center" vertical="center"/>
    </xf>
    <xf numFmtId="0" fontId="94" fillId="67" borderId="95" xfId="0" applyFont="1" applyFill="1" applyBorder="1" applyAlignment="1">
      <alignment horizontal="center" vertical="center" wrapText="1"/>
    </xf>
    <xf numFmtId="0" fontId="85" fillId="0" borderId="0" xfId="4" applyFont="1" applyAlignment="1">
      <alignment horizontal="center"/>
    </xf>
    <xf numFmtId="0" fontId="85" fillId="0" borderId="0" xfId="4" applyFont="1" applyAlignment="1">
      <alignment horizontal="center" vertical="center"/>
    </xf>
    <xf numFmtId="0" fontId="0" fillId="0" borderId="149" xfId="0" applyBorder="1" applyAlignment="1">
      <alignment horizontal="left" vertical="center" wrapText="1"/>
    </xf>
    <xf numFmtId="0" fontId="0" fillId="0" borderId="89" xfId="0" applyBorder="1" applyAlignment="1">
      <alignment horizontal="left" vertical="center" wrapText="1"/>
    </xf>
    <xf numFmtId="0" fontId="87" fillId="66" borderId="150" xfId="0" applyFont="1" applyFill="1" applyBorder="1" applyAlignment="1">
      <alignment horizontal="center" vertical="center" textRotation="90" wrapText="1"/>
    </xf>
    <xf numFmtId="0" fontId="50" fillId="65" borderId="150" xfId="0" applyFont="1" applyFill="1" applyBorder="1" applyAlignment="1">
      <alignment horizontal="center" vertical="center" wrapText="1"/>
    </xf>
    <xf numFmtId="164" fontId="1" fillId="0" borderId="150" xfId="851" applyFont="1" applyFill="1" applyBorder="1" applyAlignment="1">
      <alignment horizontal="right" vertical="center" wrapText="1"/>
    </xf>
    <xf numFmtId="0" fontId="50" fillId="70" borderId="150" xfId="0" applyFont="1" applyFill="1" applyBorder="1" applyAlignment="1">
      <alignment horizontal="right" vertical="center"/>
    </xf>
    <xf numFmtId="0" fontId="50" fillId="77" borderId="150" xfId="0" applyFont="1" applyFill="1" applyBorder="1" applyAlignment="1">
      <alignment horizontal="center" vertical="center" wrapText="1"/>
    </xf>
    <xf numFmtId="0" fontId="50" fillId="54" borderId="150" xfId="0" applyFont="1" applyFill="1" applyBorder="1" applyAlignment="1">
      <alignment horizontal="center" vertical="center" wrapText="1"/>
    </xf>
    <xf numFmtId="0" fontId="50" fillId="66" borderId="150" xfId="0" applyFont="1" applyFill="1" applyBorder="1" applyAlignment="1">
      <alignment horizontal="center" vertical="center" wrapText="1"/>
    </xf>
    <xf numFmtId="0" fontId="50" fillId="0" borderId="115" xfId="0" applyFont="1" applyBorder="1" applyAlignment="1">
      <alignment horizontal="center"/>
    </xf>
    <xf numFmtId="0" fontId="50" fillId="0" borderId="235" xfId="0" applyFont="1" applyBorder="1" applyAlignment="1">
      <alignment horizontal="center"/>
    </xf>
    <xf numFmtId="0" fontId="50" fillId="0" borderId="165" xfId="0" applyFont="1" applyBorder="1" applyAlignment="1">
      <alignment horizontal="center"/>
    </xf>
    <xf numFmtId="0" fontId="79" fillId="5" borderId="164" xfId="0" applyFont="1" applyFill="1" applyBorder="1" applyAlignment="1">
      <alignment horizontal="center" vertical="center"/>
    </xf>
    <xf numFmtId="0" fontId="79" fillId="5" borderId="182" xfId="0" applyFont="1" applyFill="1" applyBorder="1" applyAlignment="1">
      <alignment horizontal="center" vertical="center"/>
    </xf>
    <xf numFmtId="0" fontId="50" fillId="0" borderId="59" xfId="0" applyFont="1" applyBorder="1" applyAlignment="1">
      <alignment horizontal="right"/>
    </xf>
    <xf numFmtId="0" fontId="50" fillId="0" borderId="60" xfId="0" applyFont="1" applyBorder="1" applyAlignment="1">
      <alignment horizontal="right"/>
    </xf>
    <xf numFmtId="0" fontId="50" fillId="0" borderId="182" xfId="0" applyFont="1" applyBorder="1" applyAlignment="1">
      <alignment horizontal="right"/>
    </xf>
    <xf numFmtId="0" fontId="50" fillId="0" borderId="166" xfId="0" applyFont="1" applyBorder="1" applyAlignment="1">
      <alignment horizontal="right"/>
    </xf>
    <xf numFmtId="0" fontId="131" fillId="88" borderId="234" xfId="0" applyFont="1" applyFill="1" applyBorder="1" applyAlignment="1">
      <alignment horizontal="center"/>
    </xf>
    <xf numFmtId="0" fontId="131" fillId="88" borderId="55" xfId="0" applyFont="1" applyFill="1" applyBorder="1" applyAlignment="1">
      <alignment horizontal="center"/>
    </xf>
    <xf numFmtId="0" fontId="131" fillId="88" borderId="0" xfId="0" applyFont="1" applyFill="1" applyAlignment="1">
      <alignment horizontal="center"/>
    </xf>
    <xf numFmtId="0" fontId="50" fillId="0" borderId="86" xfId="0" applyFont="1" applyBorder="1" applyAlignment="1">
      <alignment horizontal="center"/>
    </xf>
    <xf numFmtId="0" fontId="50" fillId="0" borderId="85" xfId="0" applyFont="1" applyBorder="1" applyAlignment="1">
      <alignment horizontal="center"/>
    </xf>
    <xf numFmtId="0" fontId="50" fillId="0" borderId="117" xfId="0" applyFont="1" applyBorder="1" applyAlignment="1">
      <alignment horizontal="center"/>
    </xf>
    <xf numFmtId="0" fontId="131" fillId="88" borderId="43" xfId="0" applyFont="1" applyFill="1" applyBorder="1" applyAlignment="1">
      <alignment horizontal="center"/>
    </xf>
    <xf numFmtId="0" fontId="50" fillId="77" borderId="63" xfId="0" applyFont="1" applyFill="1" applyBorder="1" applyAlignment="1">
      <alignment horizontal="center" vertical="center" wrapText="1"/>
    </xf>
    <xf numFmtId="0" fontId="0" fillId="0" borderId="40" xfId="0" applyBorder="1" applyAlignment="1">
      <alignment horizontal="center" vertical="center" wrapText="1"/>
    </xf>
    <xf numFmtId="0" fontId="0" fillId="0" borderId="42" xfId="0" applyBorder="1" applyAlignment="1">
      <alignment horizontal="center" vertical="center" wrapText="1"/>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50" fillId="77" borderId="232" xfId="0" applyFont="1" applyFill="1" applyBorder="1" applyAlignment="1">
      <alignment horizontal="center" vertical="center" wrapText="1"/>
    </xf>
    <xf numFmtId="0" fontId="50" fillId="77" borderId="160" xfId="0" applyFont="1" applyFill="1" applyBorder="1" applyAlignment="1">
      <alignment horizontal="center" vertical="center" wrapText="1"/>
    </xf>
    <xf numFmtId="0" fontId="50" fillId="66" borderId="63" xfId="0" applyFont="1" applyFill="1" applyBorder="1" applyAlignment="1">
      <alignment horizontal="center" vertical="center" wrapText="1"/>
    </xf>
    <xf numFmtId="0" fontId="50" fillId="66" borderId="232" xfId="0" applyFont="1" applyFill="1" applyBorder="1" applyAlignment="1">
      <alignment horizontal="center" vertical="center" wrapText="1"/>
    </xf>
    <xf numFmtId="0" fontId="50" fillId="66" borderId="160" xfId="0" applyFont="1" applyFill="1" applyBorder="1" applyAlignment="1">
      <alignment horizontal="center" vertical="center" wrapText="1"/>
    </xf>
    <xf numFmtId="0" fontId="50" fillId="54" borderId="232" xfId="0" applyFont="1" applyFill="1" applyBorder="1" applyAlignment="1">
      <alignment horizontal="center" vertical="center" wrapText="1"/>
    </xf>
    <xf numFmtId="0" fontId="50" fillId="54" borderId="160" xfId="0" applyFont="1" applyFill="1" applyBorder="1" applyAlignment="1">
      <alignment horizontal="center" vertical="center" wrapText="1"/>
    </xf>
    <xf numFmtId="0" fontId="87" fillId="57" borderId="28" xfId="0" applyFont="1" applyFill="1" applyBorder="1" applyAlignment="1">
      <alignment horizontal="center" vertical="center" wrapText="1"/>
    </xf>
    <xf numFmtId="0" fontId="87" fillId="57" borderId="30" xfId="0" applyFont="1" applyFill="1" applyBorder="1" applyAlignment="1">
      <alignment horizontal="center" vertical="center" wrapText="1"/>
    </xf>
    <xf numFmtId="0" fontId="94" fillId="67" borderId="28" xfId="0" applyFont="1" applyFill="1" applyBorder="1" applyAlignment="1">
      <alignment horizontal="center" vertical="center" wrapText="1"/>
    </xf>
    <xf numFmtId="0" fontId="94" fillId="67" borderId="30" xfId="0" applyFont="1" applyFill="1" applyBorder="1" applyAlignment="1">
      <alignment horizontal="center" vertical="center" wrapText="1"/>
    </xf>
    <xf numFmtId="0" fontId="50" fillId="54" borderId="63" xfId="0" applyFont="1" applyFill="1" applyBorder="1" applyAlignment="1">
      <alignment horizontal="center" vertical="center" wrapText="1"/>
    </xf>
    <xf numFmtId="0" fontId="94" fillId="67" borderId="236" xfId="0" applyFont="1" applyFill="1" applyBorder="1" applyAlignment="1">
      <alignment horizontal="center" vertical="center" wrapText="1"/>
    </xf>
    <xf numFmtId="0" fontId="94" fillId="67" borderId="66" xfId="0" applyFont="1" applyFill="1" applyBorder="1" applyAlignment="1">
      <alignment horizontal="center" vertical="center" wrapText="1"/>
    </xf>
    <xf numFmtId="0" fontId="94" fillId="67" borderId="237" xfId="0" applyFont="1" applyFill="1" applyBorder="1" applyAlignment="1">
      <alignment horizontal="center" vertical="center" wrapText="1"/>
    </xf>
    <xf numFmtId="0" fontId="94" fillId="67" borderId="0" xfId="0" applyFont="1" applyFill="1" applyAlignment="1">
      <alignment horizontal="center" vertical="center" wrapText="1"/>
    </xf>
    <xf numFmtId="164" fontId="0" fillId="0" borderId="197" xfId="851" applyFont="1" applyFill="1" applyBorder="1" applyAlignment="1">
      <alignment horizontal="right" vertical="center" wrapText="1"/>
    </xf>
    <xf numFmtId="0" fontId="0" fillId="0" borderId="205" xfId="0" applyBorder="1" applyAlignment="1">
      <alignment horizontal="left" vertical="center" wrapText="1"/>
    </xf>
    <xf numFmtId="0" fontId="0" fillId="0" borderId="204" xfId="0" applyBorder="1" applyAlignment="1">
      <alignment horizontal="left" vertical="center" wrapText="1"/>
    </xf>
    <xf numFmtId="0" fontId="94" fillId="67" borderId="60" xfId="224" applyFont="1" applyFill="1" applyBorder="1" applyAlignment="1">
      <alignment horizontal="center" vertical="center" wrapText="1"/>
    </xf>
    <xf numFmtId="0" fontId="94" fillId="67" borderId="111" xfId="224" applyFont="1" applyFill="1" applyBorder="1" applyAlignment="1">
      <alignment horizontal="center" vertical="center" wrapText="1"/>
    </xf>
    <xf numFmtId="0" fontId="0" fillId="0" borderId="206" xfId="0" applyBorder="1" applyAlignment="1">
      <alignment horizontal="left" vertical="center" wrapText="1"/>
    </xf>
    <xf numFmtId="0" fontId="0" fillId="0" borderId="210" xfId="0" applyBorder="1" applyAlignment="1">
      <alignment horizontal="left" vertical="center" wrapText="1"/>
    </xf>
    <xf numFmtId="0" fontId="0" fillId="0" borderId="191" xfId="0" applyBorder="1" applyAlignment="1">
      <alignment horizontal="left" vertical="center" wrapText="1"/>
    </xf>
    <xf numFmtId="0" fontId="0" fillId="0" borderId="186" xfId="0" applyBorder="1" applyAlignment="1">
      <alignment horizontal="left" vertical="center" wrapText="1"/>
    </xf>
    <xf numFmtId="0" fontId="50" fillId="77" borderId="141" xfId="0" applyFont="1" applyFill="1" applyBorder="1" applyAlignment="1">
      <alignment horizontal="center" vertical="center" wrapText="1"/>
    </xf>
    <xf numFmtId="0" fontId="50" fillId="0" borderId="119" xfId="0" applyFont="1" applyBorder="1" applyAlignment="1">
      <alignment horizontal="center" vertical="center" wrapText="1"/>
    </xf>
    <xf numFmtId="0" fontId="50" fillId="0" borderId="134" xfId="0" applyFont="1" applyBorder="1" applyAlignment="1">
      <alignment horizontal="center" vertical="center" wrapText="1"/>
    </xf>
    <xf numFmtId="0" fontId="94" fillId="67" borderId="135" xfId="224" applyFont="1" applyFill="1" applyBorder="1" applyAlignment="1">
      <alignment horizontal="center" vertical="center" wrapText="1"/>
    </xf>
    <xf numFmtId="0" fontId="94" fillId="67" borderId="139" xfId="224" applyFont="1" applyFill="1" applyBorder="1" applyAlignment="1">
      <alignment horizontal="center" vertical="center" wrapText="1"/>
    </xf>
    <xf numFmtId="0" fontId="94" fillId="67" borderId="138" xfId="224" applyFont="1" applyFill="1" applyBorder="1" applyAlignment="1">
      <alignment horizontal="center" vertical="center" wrapText="1"/>
    </xf>
    <xf numFmtId="0" fontId="50" fillId="54" borderId="141" xfId="0" applyFont="1" applyFill="1" applyBorder="1" applyAlignment="1">
      <alignment horizontal="center" vertical="center" wrapText="1"/>
    </xf>
    <xf numFmtId="0" fontId="0" fillId="0" borderId="135" xfId="0" applyBorder="1" applyAlignment="1">
      <alignment horizontal="left" vertical="center" wrapText="1"/>
    </xf>
    <xf numFmtId="0" fontId="50" fillId="66" borderId="141" xfId="0" applyFont="1" applyFill="1" applyBorder="1" applyAlignment="1">
      <alignment horizontal="center" vertical="center" wrapText="1"/>
    </xf>
    <xf numFmtId="0" fontId="0" fillId="0" borderId="137" xfId="0" applyBorder="1" applyAlignment="1">
      <alignment horizontal="left" vertical="center" wrapText="1"/>
    </xf>
    <xf numFmtId="0" fontId="94" fillId="69" borderId="135" xfId="0" applyFont="1" applyFill="1" applyBorder="1" applyAlignment="1">
      <alignment horizontal="left" vertical="center" wrapText="1"/>
    </xf>
    <xf numFmtId="164" fontId="1" fillId="0" borderId="135" xfId="851" applyFont="1" applyFill="1" applyBorder="1" applyAlignment="1">
      <alignment horizontal="right" vertical="center" wrapText="1"/>
    </xf>
    <xf numFmtId="0" fontId="87" fillId="66" borderId="135" xfId="0" applyFont="1" applyFill="1" applyBorder="1" applyAlignment="1">
      <alignment horizontal="center" vertical="center" textRotation="90" wrapText="1"/>
    </xf>
    <xf numFmtId="0" fontId="50" fillId="65" borderId="135" xfId="0" applyFont="1" applyFill="1" applyBorder="1" applyAlignment="1">
      <alignment horizontal="center" vertical="center" wrapText="1"/>
    </xf>
    <xf numFmtId="0" fontId="50" fillId="70" borderId="135" xfId="0" applyFont="1" applyFill="1" applyBorder="1" applyAlignment="1">
      <alignment horizontal="right" vertical="center"/>
    </xf>
    <xf numFmtId="0" fontId="92" fillId="65" borderId="56" xfId="0" applyFont="1" applyFill="1" applyBorder="1" applyAlignment="1">
      <alignment horizontal="center" vertical="center" textRotation="90"/>
    </xf>
    <xf numFmtId="0" fontId="92" fillId="65" borderId="119" xfId="0" applyFont="1" applyFill="1" applyBorder="1" applyAlignment="1">
      <alignment horizontal="center" vertical="center" textRotation="90"/>
    </xf>
    <xf numFmtId="0" fontId="92" fillId="65" borderId="58" xfId="0" applyFont="1" applyFill="1" applyBorder="1" applyAlignment="1">
      <alignment horizontal="center" vertical="center" textRotation="90"/>
    </xf>
    <xf numFmtId="0" fontId="103" fillId="67" borderId="40" xfId="224" applyFont="1" applyFill="1" applyBorder="1" applyAlignment="1">
      <alignment horizontal="center" vertical="center"/>
    </xf>
    <xf numFmtId="0" fontId="103" fillId="67" borderId="41" xfId="224" applyFont="1" applyFill="1" applyBorder="1" applyAlignment="1">
      <alignment horizontal="center" vertical="center"/>
    </xf>
    <xf numFmtId="0" fontId="103" fillId="67" borderId="42" xfId="224" applyFont="1" applyFill="1" applyBorder="1" applyAlignment="1">
      <alignment horizontal="center" vertical="center"/>
    </xf>
    <xf numFmtId="0" fontId="103" fillId="67" borderId="46" xfId="224" applyFont="1" applyFill="1" applyBorder="1" applyAlignment="1">
      <alignment horizontal="center" vertical="center"/>
    </xf>
    <xf numFmtId="0" fontId="103" fillId="67" borderId="39" xfId="224" applyFont="1" applyFill="1" applyBorder="1" applyAlignment="1">
      <alignment horizontal="center" vertical="center"/>
    </xf>
    <xf numFmtId="0" fontId="103" fillId="67" borderId="47" xfId="224" applyFont="1" applyFill="1" applyBorder="1" applyAlignment="1">
      <alignment horizontal="center" vertical="center"/>
    </xf>
    <xf numFmtId="0" fontId="103" fillId="67" borderId="40" xfId="224" applyFont="1" applyFill="1" applyBorder="1" applyAlignment="1">
      <alignment horizontal="center" vertical="center" wrapText="1"/>
    </xf>
    <xf numFmtId="0" fontId="103" fillId="67" borderId="41" xfId="224" applyFont="1" applyFill="1" applyBorder="1" applyAlignment="1">
      <alignment horizontal="center" vertical="center" wrapText="1"/>
    </xf>
    <xf numFmtId="0" fontId="103" fillId="67" borderId="42" xfId="224" applyFont="1" applyFill="1" applyBorder="1" applyAlignment="1">
      <alignment horizontal="center" vertical="center" wrapText="1"/>
    </xf>
    <xf numFmtId="0" fontId="103" fillId="67" borderId="46" xfId="224" applyFont="1" applyFill="1" applyBorder="1" applyAlignment="1">
      <alignment horizontal="center" vertical="center" wrapText="1"/>
    </xf>
    <xf numFmtId="0" fontId="103" fillId="67" borderId="39" xfId="224" applyFont="1" applyFill="1" applyBorder="1" applyAlignment="1">
      <alignment horizontal="center" vertical="center" wrapText="1"/>
    </xf>
    <xf numFmtId="0" fontId="103" fillId="67" borderId="47" xfId="224" applyFont="1" applyFill="1" applyBorder="1" applyAlignment="1">
      <alignment horizontal="center" vertical="center" wrapText="1"/>
    </xf>
    <xf numFmtId="0" fontId="104" fillId="67" borderId="28" xfId="224" applyFont="1" applyFill="1" applyBorder="1" applyAlignment="1">
      <alignment horizontal="center" vertical="center"/>
    </xf>
    <xf numFmtId="0" fontId="104" fillId="67" borderId="29" xfId="224" applyFont="1" applyFill="1" applyBorder="1" applyAlignment="1">
      <alignment horizontal="center" vertical="center"/>
    </xf>
    <xf numFmtId="0" fontId="104" fillId="67" borderId="30" xfId="224" applyFont="1" applyFill="1" applyBorder="1" applyAlignment="1">
      <alignment horizontal="center" vertical="center"/>
    </xf>
    <xf numFmtId="0" fontId="104" fillId="67" borderId="28" xfId="224" applyFont="1" applyFill="1" applyBorder="1" applyAlignment="1">
      <alignment horizontal="center" vertical="center" wrapText="1"/>
    </xf>
    <xf numFmtId="0" fontId="104" fillId="67" borderId="29" xfId="224" applyFont="1" applyFill="1" applyBorder="1" applyAlignment="1">
      <alignment horizontal="center" vertical="center" wrapText="1"/>
    </xf>
    <xf numFmtId="0" fontId="104" fillId="67" borderId="30" xfId="224" applyFont="1" applyFill="1" applyBorder="1" applyAlignment="1">
      <alignment horizontal="center" vertical="center" wrapText="1"/>
    </xf>
    <xf numFmtId="0" fontId="101" fillId="67" borderId="54" xfId="224" applyFont="1" applyFill="1" applyBorder="1" applyAlignment="1">
      <alignment horizontal="center" vertical="center"/>
    </xf>
    <xf numFmtId="0" fontId="101" fillId="67" borderId="109" xfId="224" applyFont="1" applyFill="1" applyBorder="1" applyAlignment="1">
      <alignment horizontal="center" vertical="center"/>
    </xf>
    <xf numFmtId="0" fontId="101" fillId="67" borderId="54" xfId="224" applyFont="1" applyFill="1" applyBorder="1" applyAlignment="1">
      <alignment horizontal="center" vertical="center" wrapText="1"/>
    </xf>
    <xf numFmtId="0" fontId="101" fillId="67" borderId="109" xfId="224" applyFont="1" applyFill="1" applyBorder="1" applyAlignment="1">
      <alignment horizontal="center" vertical="center" wrapText="1"/>
    </xf>
    <xf numFmtId="0" fontId="101" fillId="67" borderId="56" xfId="224" applyFont="1" applyFill="1" applyBorder="1" applyAlignment="1">
      <alignment horizontal="center" vertical="center" wrapText="1"/>
    </xf>
    <xf numFmtId="0" fontId="101" fillId="67" borderId="58" xfId="224" applyFont="1" applyFill="1" applyBorder="1" applyAlignment="1">
      <alignment horizontal="center" vertical="center" wrapText="1"/>
    </xf>
    <xf numFmtId="0" fontId="101" fillId="67" borderId="87" xfId="224" applyFont="1" applyFill="1" applyBorder="1" applyAlignment="1">
      <alignment horizontal="center" vertical="center" wrapText="1"/>
    </xf>
    <xf numFmtId="0" fontId="101" fillId="67" borderId="110" xfId="224" applyFont="1" applyFill="1" applyBorder="1" applyAlignment="1">
      <alignment horizontal="center" vertical="center" wrapText="1"/>
    </xf>
    <xf numFmtId="0" fontId="6" fillId="3" borderId="2" xfId="0" applyFont="1" applyFill="1" applyBorder="1" applyAlignment="1">
      <alignment horizontal="center" vertical="center" wrapText="1" readingOrder="1"/>
    </xf>
    <xf numFmtId="0" fontId="6" fillId="3" borderId="3" xfId="0" applyFont="1" applyFill="1" applyBorder="1" applyAlignment="1">
      <alignment horizontal="center" vertical="center" wrapText="1" readingOrder="1"/>
    </xf>
    <xf numFmtId="0" fontId="6" fillId="3" borderId="4" xfId="0" applyFont="1" applyFill="1" applyBorder="1" applyAlignment="1">
      <alignment horizontal="center" vertical="center" wrapText="1" readingOrder="1"/>
    </xf>
    <xf numFmtId="0" fontId="6" fillId="3" borderId="9" xfId="0" applyFont="1" applyFill="1" applyBorder="1" applyAlignment="1">
      <alignment horizontal="center" vertical="center" wrapText="1" readingOrder="1"/>
    </xf>
    <xf numFmtId="0" fontId="6" fillId="3" borderId="10" xfId="0" applyFont="1" applyFill="1" applyBorder="1" applyAlignment="1">
      <alignment horizontal="center" vertical="center" wrapText="1" readingOrder="1"/>
    </xf>
    <xf numFmtId="0" fontId="10" fillId="3" borderId="9" xfId="0" applyFont="1" applyFill="1" applyBorder="1" applyAlignment="1">
      <alignment horizontal="center" vertical="center" wrapText="1" readingOrder="1"/>
    </xf>
    <xf numFmtId="0" fontId="10" fillId="3" borderId="10" xfId="0" applyFont="1" applyFill="1" applyBorder="1" applyAlignment="1">
      <alignment horizontal="center" vertical="center" wrapText="1" readingOrder="1"/>
    </xf>
    <xf numFmtId="0" fontId="10" fillId="3" borderId="16" xfId="0" applyFont="1" applyFill="1" applyBorder="1" applyAlignment="1">
      <alignment horizontal="center" vertical="center" wrapText="1" readingOrder="1"/>
    </xf>
    <xf numFmtId="0" fontId="10" fillId="3" borderId="17" xfId="0" applyFont="1" applyFill="1" applyBorder="1" applyAlignment="1">
      <alignment horizontal="center" vertical="center" wrapText="1" readingOrder="1"/>
    </xf>
    <xf numFmtId="0" fontId="10" fillId="3" borderId="11"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5" fillId="4" borderId="11" xfId="0" applyFont="1" applyFill="1" applyBorder="1" applyAlignment="1">
      <alignment horizontal="center" vertical="center" wrapText="1" readingOrder="1"/>
    </xf>
    <xf numFmtId="0" fontId="15" fillId="4" borderId="15" xfId="0" applyFont="1" applyFill="1" applyBorder="1" applyAlignment="1">
      <alignment horizontal="center" vertical="center" wrapText="1" readingOrder="1"/>
    </xf>
    <xf numFmtId="0" fontId="15" fillId="4" borderId="12" xfId="0" applyFont="1" applyFill="1" applyBorder="1" applyAlignment="1">
      <alignment horizontal="center" vertical="center" wrapText="1" readingOrder="1"/>
    </xf>
    <xf numFmtId="0" fontId="17" fillId="4" borderId="9" xfId="0" applyFont="1" applyFill="1" applyBorder="1" applyAlignment="1">
      <alignment horizontal="center" vertical="center" wrapText="1" readingOrder="1"/>
    </xf>
    <xf numFmtId="0" fontId="17" fillId="4" borderId="10" xfId="0" applyFont="1" applyFill="1" applyBorder="1" applyAlignment="1">
      <alignment horizontal="center" vertical="center" wrapText="1" readingOrder="1"/>
    </xf>
    <xf numFmtId="0" fontId="17" fillId="4" borderId="9" xfId="0" applyFont="1" applyFill="1" applyBorder="1" applyAlignment="1">
      <alignment horizontal="left" vertical="center" wrapText="1" readingOrder="1"/>
    </xf>
    <xf numFmtId="0" fontId="17" fillId="4" borderId="10" xfId="0" applyFont="1" applyFill="1" applyBorder="1" applyAlignment="1">
      <alignment horizontal="left" vertical="center" wrapText="1" readingOrder="1"/>
    </xf>
    <xf numFmtId="0" fontId="21" fillId="0" borderId="2" xfId="0" applyFont="1" applyBorder="1" applyAlignment="1">
      <alignment horizontal="center" vertical="center" wrapText="1" readingOrder="1"/>
    </xf>
    <xf numFmtId="0" fontId="21" fillId="0" borderId="3" xfId="0" applyFont="1" applyBorder="1" applyAlignment="1">
      <alignment horizontal="center" vertical="center" wrapText="1" readingOrder="1"/>
    </xf>
    <xf numFmtId="0" fontId="21" fillId="0" borderId="4" xfId="0" applyFont="1" applyBorder="1" applyAlignment="1">
      <alignment horizontal="center" vertical="center" wrapText="1" readingOrder="1"/>
    </xf>
  </cellXfs>
  <cellStyles count="1292">
    <cellStyle name="]_x000d__x000a_Zoomed=1_x000d__x000a_Row=0_x000d__x000a_Column=0_x000d__x000a_Height=0_x000d__x000a_Width=0_x000d__x000a_FontName=MS Sans Serif_x000d__x000a_FontStyle=1_x000d__x000a_FontSize=8_x000d__x000a_PrtFontName=C" xfId="6" xr:uid="{00000000-0005-0000-0000-000000000000}"/>
    <cellStyle name="]_x000d__x000a_Zoomed=1_x000d__x000a_Row=0_x000d__x000a_Column=0_x000d__x000a_Height=0_x000d__x000a_Width=0_x000d__x000a_FontName=MS Sans Serif_x000d__x000a_FontStyle=1_x000d__x000a_FontSize=8_x000d__x000a_PrtFontName=C 2" xfId="7" xr:uid="{00000000-0005-0000-0000-000001000000}"/>
    <cellStyle name="]_x000d__x000a_Zoomed=1_x000d__x000a_Row=0_x000d__x000a_Column=0_x000d__x000a_Height=0_x000d__x000a_Width=0_x000d__x000a_FontName=MS Sans Serif_x000d__x000a_FontStyle=1_x000d__x000a_FontSize=8_x000d__x000a_PrtFontName=C 3" xfId="8" xr:uid="{00000000-0005-0000-0000-000002000000}"/>
    <cellStyle name="]_x000d__x000a_Zoomed=1_x000d__x000a_Row=0_x000d__x000a_Column=0_x000d__x000a_Height=0_x000d__x000a_Width=0_x000d__x000a_FontName=MS Sans Serif_x000d__x000a_FontStyle=1_x000d__x000a_FontSize=8_x000d__x000a_PrtFontName=C 4" xfId="9" xr:uid="{00000000-0005-0000-0000-000003000000}"/>
    <cellStyle name="_PMO-Mellon-Payment Tracker1" xfId="10" xr:uid="{00000000-0005-0000-0000-000004000000}"/>
    <cellStyle name="_SOM pipeline_IBO Master 2006-07 v 09-Feb-06 ld" xfId="11" xr:uid="{00000000-0005-0000-0000-000005000000}"/>
    <cellStyle name="_SOM pipeline_IBO Master 2006-07 v 09-Feb-06 ld 2" xfId="12" xr:uid="{00000000-0005-0000-0000-000006000000}"/>
    <cellStyle name="_SOM pipeline_IBO Master 2006-07 v 09-Feb-06 ld 3" xfId="13" xr:uid="{00000000-0005-0000-0000-000007000000}"/>
    <cellStyle name="_SOM pipeline_IBO Master 2006-07 v 09-Feb-06 ld 4" xfId="14" xr:uid="{00000000-0005-0000-0000-000008000000}"/>
    <cellStyle name="_SOM pipeline_IBO Master 2006-07 v 09-Feb-06 ld_Pictorial" xfId="15" xr:uid="{00000000-0005-0000-0000-000009000000}"/>
    <cellStyle name="_SOM pipeline_IBO Master 2006-07 v 09-Feb-06 ld_sam-29Dec09" xfId="16" xr:uid="{00000000-0005-0000-0000-00000A000000}"/>
    <cellStyle name="12pt Title" xfId="17" xr:uid="{00000000-0005-0000-0000-00000B000000}"/>
    <cellStyle name="14pt Title" xfId="18" xr:uid="{00000000-0005-0000-0000-00000C000000}"/>
    <cellStyle name="20% - Accent1 2" xfId="19" xr:uid="{00000000-0005-0000-0000-00000D000000}"/>
    <cellStyle name="20% - Accent1 3" xfId="20" xr:uid="{00000000-0005-0000-0000-00000E000000}"/>
    <cellStyle name="20% - Accent2 2" xfId="21" xr:uid="{00000000-0005-0000-0000-00000F000000}"/>
    <cellStyle name="20% - Accent2 3" xfId="22" xr:uid="{00000000-0005-0000-0000-000010000000}"/>
    <cellStyle name="20% - Accent3 2" xfId="23" xr:uid="{00000000-0005-0000-0000-000011000000}"/>
    <cellStyle name="20% - Accent3 3" xfId="24" xr:uid="{00000000-0005-0000-0000-000012000000}"/>
    <cellStyle name="20% - Accent4 2" xfId="25" xr:uid="{00000000-0005-0000-0000-000013000000}"/>
    <cellStyle name="20% - Accent4 3" xfId="26" xr:uid="{00000000-0005-0000-0000-000014000000}"/>
    <cellStyle name="20% - Accent5 2" xfId="27" xr:uid="{00000000-0005-0000-0000-000015000000}"/>
    <cellStyle name="20% - Accent5 3" xfId="28" xr:uid="{00000000-0005-0000-0000-000016000000}"/>
    <cellStyle name="20% - Accent6 2" xfId="29" xr:uid="{00000000-0005-0000-0000-000017000000}"/>
    <cellStyle name="20% - Accent6 3" xfId="30" xr:uid="{00000000-0005-0000-0000-000018000000}"/>
    <cellStyle name="40% - Accent1 2" xfId="31" xr:uid="{00000000-0005-0000-0000-000019000000}"/>
    <cellStyle name="40% - Accent1 3" xfId="32" xr:uid="{00000000-0005-0000-0000-00001A000000}"/>
    <cellStyle name="40% - Accent2 2" xfId="33" xr:uid="{00000000-0005-0000-0000-00001B000000}"/>
    <cellStyle name="40% - Accent2 3" xfId="34" xr:uid="{00000000-0005-0000-0000-00001C000000}"/>
    <cellStyle name="40% - Accent3 2" xfId="35" xr:uid="{00000000-0005-0000-0000-00001D000000}"/>
    <cellStyle name="40% - Accent3 3" xfId="36" xr:uid="{00000000-0005-0000-0000-00001E000000}"/>
    <cellStyle name="40% - Accent4 2" xfId="37" xr:uid="{00000000-0005-0000-0000-00001F000000}"/>
    <cellStyle name="40% - Accent4 3" xfId="38" xr:uid="{00000000-0005-0000-0000-000020000000}"/>
    <cellStyle name="40% - Accent5 2" xfId="39" xr:uid="{00000000-0005-0000-0000-000021000000}"/>
    <cellStyle name="40% - Accent5 3" xfId="40" xr:uid="{00000000-0005-0000-0000-000022000000}"/>
    <cellStyle name="40% - Accent6 2" xfId="41" xr:uid="{00000000-0005-0000-0000-000023000000}"/>
    <cellStyle name="40% - Accent6 3" xfId="42" xr:uid="{00000000-0005-0000-0000-000024000000}"/>
    <cellStyle name="60% - Accent1 2" xfId="43" xr:uid="{00000000-0005-0000-0000-000025000000}"/>
    <cellStyle name="60% - Accent1 3" xfId="44" xr:uid="{00000000-0005-0000-0000-000026000000}"/>
    <cellStyle name="60% - Accent2 2" xfId="45" xr:uid="{00000000-0005-0000-0000-000027000000}"/>
    <cellStyle name="60% - Accent2 3" xfId="46" xr:uid="{00000000-0005-0000-0000-000028000000}"/>
    <cellStyle name="60% - Accent3 2" xfId="47" xr:uid="{00000000-0005-0000-0000-000029000000}"/>
    <cellStyle name="60% - Accent3 3" xfId="48" xr:uid="{00000000-0005-0000-0000-00002A000000}"/>
    <cellStyle name="60% - Accent4 2" xfId="49" xr:uid="{00000000-0005-0000-0000-00002B000000}"/>
    <cellStyle name="60% - Accent4 3" xfId="50" xr:uid="{00000000-0005-0000-0000-00002C000000}"/>
    <cellStyle name="60% - Accent5 2" xfId="51" xr:uid="{00000000-0005-0000-0000-00002D000000}"/>
    <cellStyle name="60% - Accent5 3" xfId="52" xr:uid="{00000000-0005-0000-0000-00002E000000}"/>
    <cellStyle name="60% - Accent6 2" xfId="53" xr:uid="{00000000-0005-0000-0000-00002F000000}"/>
    <cellStyle name="60% - Accent6 3" xfId="54" xr:uid="{00000000-0005-0000-0000-000030000000}"/>
    <cellStyle name="Accent1 2" xfId="55" xr:uid="{00000000-0005-0000-0000-000031000000}"/>
    <cellStyle name="Accent1 3" xfId="56" xr:uid="{00000000-0005-0000-0000-000032000000}"/>
    <cellStyle name="Accent2 2" xfId="57" xr:uid="{00000000-0005-0000-0000-000033000000}"/>
    <cellStyle name="Accent2 3" xfId="58" xr:uid="{00000000-0005-0000-0000-000034000000}"/>
    <cellStyle name="Accent3 2" xfId="59" xr:uid="{00000000-0005-0000-0000-000035000000}"/>
    <cellStyle name="Accent3 3" xfId="60" xr:uid="{00000000-0005-0000-0000-000036000000}"/>
    <cellStyle name="Accent4 2" xfId="61" xr:uid="{00000000-0005-0000-0000-000037000000}"/>
    <cellStyle name="Accent4 3" xfId="62" xr:uid="{00000000-0005-0000-0000-000038000000}"/>
    <cellStyle name="Accent5 2" xfId="63" xr:uid="{00000000-0005-0000-0000-000039000000}"/>
    <cellStyle name="Accent5 3" xfId="64" xr:uid="{00000000-0005-0000-0000-00003A000000}"/>
    <cellStyle name="Accent6 2" xfId="65" xr:uid="{00000000-0005-0000-0000-00003B000000}"/>
    <cellStyle name="Accent6 3" xfId="66" xr:uid="{00000000-0005-0000-0000-00003C000000}"/>
    <cellStyle name="Bad 2" xfId="67" xr:uid="{00000000-0005-0000-0000-00003D000000}"/>
    <cellStyle name="Bad 3" xfId="68" xr:uid="{00000000-0005-0000-0000-00003E000000}"/>
    <cellStyle name="Calculation 2" xfId="69" xr:uid="{00000000-0005-0000-0000-00003F000000}"/>
    <cellStyle name="Calculation 2 2" xfId="70" xr:uid="{00000000-0005-0000-0000-000040000000}"/>
    <cellStyle name="Calculation 2 2 2" xfId="854" xr:uid="{00000000-0005-0000-0000-000041000000}"/>
    <cellStyle name="Calculation 2 2 2 2" xfId="923" xr:uid="{00000000-0005-0000-0000-000042000000}"/>
    <cellStyle name="Calculation 2 2 2 2 2" xfId="992" xr:uid="{00000000-0005-0000-0000-000043000000}"/>
    <cellStyle name="Calculation 2 2 2 2 2 2" xfId="1135" xr:uid="{00000000-0005-0000-0000-000044000000}"/>
    <cellStyle name="Calculation 2 2 2 2 2 3" xfId="1280" xr:uid="{00000000-0005-0000-0000-000045000000}"/>
    <cellStyle name="Calculation 2 2 2 2 3" xfId="1075" xr:uid="{00000000-0005-0000-0000-000046000000}"/>
    <cellStyle name="Calculation 2 2 2 2 4" xfId="1220" xr:uid="{00000000-0005-0000-0000-000047000000}"/>
    <cellStyle name="Calculation 2 2 2 3" xfId="941" xr:uid="{00000000-0005-0000-0000-000048000000}"/>
    <cellStyle name="Calculation 2 2 2 3 2" xfId="1090" xr:uid="{00000000-0005-0000-0000-000049000000}"/>
    <cellStyle name="Calculation 2 2 2 3 3" xfId="1235" xr:uid="{00000000-0005-0000-0000-00004A000000}"/>
    <cellStyle name="Calculation 2 2 2 4" xfId="1022" xr:uid="{00000000-0005-0000-0000-00004B000000}"/>
    <cellStyle name="Calculation 2 2 2 5" xfId="1175" xr:uid="{00000000-0005-0000-0000-00004C000000}"/>
    <cellStyle name="Calculation 2 2 3" xfId="924" xr:uid="{00000000-0005-0000-0000-00004D000000}"/>
    <cellStyle name="Calculation 2 2 3 2" xfId="993" xr:uid="{00000000-0005-0000-0000-00004E000000}"/>
    <cellStyle name="Calculation 2 2 3 2 2" xfId="1136" xr:uid="{00000000-0005-0000-0000-00004F000000}"/>
    <cellStyle name="Calculation 2 2 3 2 3" xfId="1281" xr:uid="{00000000-0005-0000-0000-000050000000}"/>
    <cellStyle name="Calculation 2 2 3 3" xfId="1076" xr:uid="{00000000-0005-0000-0000-000051000000}"/>
    <cellStyle name="Calculation 2 2 3 4" xfId="1221" xr:uid="{00000000-0005-0000-0000-000052000000}"/>
    <cellStyle name="Calculation 2 2 4" xfId="1007" xr:uid="{00000000-0005-0000-0000-000053000000}"/>
    <cellStyle name="Calculation 2 2 5" xfId="1160" xr:uid="{00000000-0005-0000-0000-000054000000}"/>
    <cellStyle name="Calculation 2 3" xfId="853" xr:uid="{00000000-0005-0000-0000-000055000000}"/>
    <cellStyle name="Calculation 2 3 2" xfId="922" xr:uid="{00000000-0005-0000-0000-000056000000}"/>
    <cellStyle name="Calculation 2 3 2 2" xfId="991" xr:uid="{00000000-0005-0000-0000-000057000000}"/>
    <cellStyle name="Calculation 2 3 2 2 2" xfId="1134" xr:uid="{00000000-0005-0000-0000-000058000000}"/>
    <cellStyle name="Calculation 2 3 2 2 3" xfId="1279" xr:uid="{00000000-0005-0000-0000-000059000000}"/>
    <cellStyle name="Calculation 2 3 2 3" xfId="1074" xr:uid="{00000000-0005-0000-0000-00005A000000}"/>
    <cellStyle name="Calculation 2 3 2 4" xfId="1219" xr:uid="{00000000-0005-0000-0000-00005B000000}"/>
    <cellStyle name="Calculation 2 3 3" xfId="940" xr:uid="{00000000-0005-0000-0000-00005C000000}"/>
    <cellStyle name="Calculation 2 3 3 2" xfId="1089" xr:uid="{00000000-0005-0000-0000-00005D000000}"/>
    <cellStyle name="Calculation 2 3 3 3" xfId="1234" xr:uid="{00000000-0005-0000-0000-00005E000000}"/>
    <cellStyle name="Calculation 2 3 4" xfId="1021" xr:uid="{00000000-0005-0000-0000-00005F000000}"/>
    <cellStyle name="Calculation 2 3 5" xfId="1174" xr:uid="{00000000-0005-0000-0000-000060000000}"/>
    <cellStyle name="Calculation 2 4" xfId="925" xr:uid="{00000000-0005-0000-0000-000061000000}"/>
    <cellStyle name="Calculation 2 4 2" xfId="994" xr:uid="{00000000-0005-0000-0000-000062000000}"/>
    <cellStyle name="Calculation 2 4 2 2" xfId="1137" xr:uid="{00000000-0005-0000-0000-000063000000}"/>
    <cellStyle name="Calculation 2 4 2 3" xfId="1282" xr:uid="{00000000-0005-0000-0000-000064000000}"/>
    <cellStyle name="Calculation 2 4 3" xfId="1077" xr:uid="{00000000-0005-0000-0000-000065000000}"/>
    <cellStyle name="Calculation 2 4 4" xfId="1222" xr:uid="{00000000-0005-0000-0000-000066000000}"/>
    <cellStyle name="Calculation 2 5" xfId="1006" xr:uid="{00000000-0005-0000-0000-000067000000}"/>
    <cellStyle name="Calculation 2 6" xfId="1159" xr:uid="{00000000-0005-0000-0000-000068000000}"/>
    <cellStyle name="Calculation 3" xfId="71" xr:uid="{00000000-0005-0000-0000-000069000000}"/>
    <cellStyle name="Calculation 3 2" xfId="855" xr:uid="{00000000-0005-0000-0000-00006A000000}"/>
    <cellStyle name="Calculation 3 2 2" xfId="920" xr:uid="{00000000-0005-0000-0000-00006B000000}"/>
    <cellStyle name="Calculation 3 2 2 2" xfId="989" xr:uid="{00000000-0005-0000-0000-00006C000000}"/>
    <cellStyle name="Calculation 3 2 2 2 2" xfId="1132" xr:uid="{00000000-0005-0000-0000-00006D000000}"/>
    <cellStyle name="Calculation 3 2 2 2 3" xfId="1277" xr:uid="{00000000-0005-0000-0000-00006E000000}"/>
    <cellStyle name="Calculation 3 2 2 3" xfId="1072" xr:uid="{00000000-0005-0000-0000-00006F000000}"/>
    <cellStyle name="Calculation 3 2 2 4" xfId="1217" xr:uid="{00000000-0005-0000-0000-000070000000}"/>
    <cellStyle name="Calculation 3 2 3" xfId="942" xr:uid="{00000000-0005-0000-0000-000071000000}"/>
    <cellStyle name="Calculation 3 2 3 2" xfId="1091" xr:uid="{00000000-0005-0000-0000-000072000000}"/>
    <cellStyle name="Calculation 3 2 3 3" xfId="1236" xr:uid="{00000000-0005-0000-0000-000073000000}"/>
    <cellStyle name="Calculation 3 2 4" xfId="1023" xr:uid="{00000000-0005-0000-0000-000074000000}"/>
    <cellStyle name="Calculation 3 2 5" xfId="1176" xr:uid="{00000000-0005-0000-0000-000075000000}"/>
    <cellStyle name="Calculation 3 3" xfId="921" xr:uid="{00000000-0005-0000-0000-000076000000}"/>
    <cellStyle name="Calculation 3 3 2" xfId="990" xr:uid="{00000000-0005-0000-0000-000077000000}"/>
    <cellStyle name="Calculation 3 3 2 2" xfId="1133" xr:uid="{00000000-0005-0000-0000-000078000000}"/>
    <cellStyle name="Calculation 3 3 2 3" xfId="1278" xr:uid="{00000000-0005-0000-0000-000079000000}"/>
    <cellStyle name="Calculation 3 3 3" xfId="1073" xr:uid="{00000000-0005-0000-0000-00007A000000}"/>
    <cellStyle name="Calculation 3 3 4" xfId="1218" xr:uid="{00000000-0005-0000-0000-00007B000000}"/>
    <cellStyle name="Calculation 3 4" xfId="1008" xr:uid="{00000000-0005-0000-0000-00007C000000}"/>
    <cellStyle name="Calculation 3 5" xfId="1161" xr:uid="{00000000-0005-0000-0000-00007D000000}"/>
    <cellStyle name="Cash (0dp)" xfId="72" xr:uid="{00000000-0005-0000-0000-00007E000000}"/>
    <cellStyle name="Cash (0dp) 2" xfId="73" xr:uid="{00000000-0005-0000-0000-00007F000000}"/>
    <cellStyle name="Cash (0dp) 3" xfId="74" xr:uid="{00000000-0005-0000-0000-000080000000}"/>
    <cellStyle name="Cash (0dp) 4" xfId="75" xr:uid="{00000000-0005-0000-0000-000081000000}"/>
    <cellStyle name="Cash (0dp+NZ)" xfId="76" xr:uid="{00000000-0005-0000-0000-000082000000}"/>
    <cellStyle name="Cash (0dp+NZ) 2" xfId="77" xr:uid="{00000000-0005-0000-0000-000083000000}"/>
    <cellStyle name="Cash (0dp+NZ) 3" xfId="78" xr:uid="{00000000-0005-0000-0000-000084000000}"/>
    <cellStyle name="Cash (0dp+NZ) 4" xfId="79" xr:uid="{00000000-0005-0000-0000-000085000000}"/>
    <cellStyle name="Cash (2dp)" xfId="80" xr:uid="{00000000-0005-0000-0000-000086000000}"/>
    <cellStyle name="Cash (2dp) 2" xfId="81" xr:uid="{00000000-0005-0000-0000-000087000000}"/>
    <cellStyle name="Cash (2dp) 2 2" xfId="857" xr:uid="{00000000-0005-0000-0000-000088000000}"/>
    <cellStyle name="Cash (2dp) 2 2 2" xfId="1025" xr:uid="{00000000-0005-0000-0000-000089000000}"/>
    <cellStyle name="Cash (2dp) 2 3" xfId="879" xr:uid="{00000000-0005-0000-0000-00008A000000}"/>
    <cellStyle name="Cash (2dp) 2 3 2" xfId="898" xr:uid="{00000000-0005-0000-0000-00008B000000}"/>
    <cellStyle name="Cash (2dp) 2 3 2 2" xfId="1056" xr:uid="{00000000-0005-0000-0000-00008C000000}"/>
    <cellStyle name="Cash (2dp) 3" xfId="82" xr:uid="{00000000-0005-0000-0000-00008D000000}"/>
    <cellStyle name="Cash (2dp) 3 2" xfId="858" xr:uid="{00000000-0005-0000-0000-00008E000000}"/>
    <cellStyle name="Cash (2dp) 3 2 2" xfId="1026" xr:uid="{00000000-0005-0000-0000-00008F000000}"/>
    <cellStyle name="Cash (2dp) 3 3" xfId="880" xr:uid="{00000000-0005-0000-0000-000090000000}"/>
    <cellStyle name="Cash (2dp) 3 3 2" xfId="899" xr:uid="{00000000-0005-0000-0000-000091000000}"/>
    <cellStyle name="Cash (2dp) 3 3 2 2" xfId="1057" xr:uid="{00000000-0005-0000-0000-000092000000}"/>
    <cellStyle name="Cash (2dp) 4" xfId="83" xr:uid="{00000000-0005-0000-0000-000093000000}"/>
    <cellStyle name="Cash (2dp) 4 2" xfId="859" xr:uid="{00000000-0005-0000-0000-000094000000}"/>
    <cellStyle name="Cash (2dp) 4 2 2" xfId="1027" xr:uid="{00000000-0005-0000-0000-000095000000}"/>
    <cellStyle name="Cash (2dp) 4 3" xfId="881" xr:uid="{00000000-0005-0000-0000-000096000000}"/>
    <cellStyle name="Cash (2dp) 4 3 2" xfId="900" xr:uid="{00000000-0005-0000-0000-000097000000}"/>
    <cellStyle name="Cash (2dp) 4 3 2 2" xfId="1058" xr:uid="{00000000-0005-0000-0000-000098000000}"/>
    <cellStyle name="Cash (2dp) 5" xfId="856" xr:uid="{00000000-0005-0000-0000-000099000000}"/>
    <cellStyle name="Cash (2dp) 5 2" xfId="1024" xr:uid="{00000000-0005-0000-0000-00009A000000}"/>
    <cellStyle name="Cash (2dp) 6" xfId="878" xr:uid="{00000000-0005-0000-0000-00009B000000}"/>
    <cellStyle name="Cash (2dp) 6 2" xfId="901" xr:uid="{00000000-0005-0000-0000-00009C000000}"/>
    <cellStyle name="Cash (2dp) 6 2 2" xfId="1059" xr:uid="{00000000-0005-0000-0000-00009D000000}"/>
    <cellStyle name="Cash (2dp+NZ)" xfId="84" xr:uid="{00000000-0005-0000-0000-00009E000000}"/>
    <cellStyle name="Cash (2dp+NZ) 2" xfId="85" xr:uid="{00000000-0005-0000-0000-00009F000000}"/>
    <cellStyle name="Cash (2dp+NZ) 3" xfId="86" xr:uid="{00000000-0005-0000-0000-0000A0000000}"/>
    <cellStyle name="Cash (2dp+NZ) 4" xfId="87" xr:uid="{00000000-0005-0000-0000-0000A1000000}"/>
    <cellStyle name="Check Cell 2" xfId="88" xr:uid="{00000000-0005-0000-0000-0000A2000000}"/>
    <cellStyle name="Check Cell 3" xfId="89" xr:uid="{00000000-0005-0000-0000-0000A3000000}"/>
    <cellStyle name="Comma" xfId="1" builtinId="3"/>
    <cellStyle name="Comma (0dp)" xfId="90" xr:uid="{00000000-0005-0000-0000-0000A5000000}"/>
    <cellStyle name="Comma (0dp) 2" xfId="91" xr:uid="{00000000-0005-0000-0000-0000A6000000}"/>
    <cellStyle name="Comma (0dp) 3" xfId="92" xr:uid="{00000000-0005-0000-0000-0000A7000000}"/>
    <cellStyle name="Comma (0dp) 4" xfId="93" xr:uid="{00000000-0005-0000-0000-0000A8000000}"/>
    <cellStyle name="Comma (0dp+NZ)" xfId="94" xr:uid="{00000000-0005-0000-0000-0000A9000000}"/>
    <cellStyle name="Comma (0dp+NZ) 2" xfId="95" xr:uid="{00000000-0005-0000-0000-0000AA000000}"/>
    <cellStyle name="Comma (0dp+NZ) 3" xfId="96" xr:uid="{00000000-0005-0000-0000-0000AB000000}"/>
    <cellStyle name="Comma (0dp+NZ) 4" xfId="97" xr:uid="{00000000-0005-0000-0000-0000AC000000}"/>
    <cellStyle name="Comma (2dp)" xfId="98" xr:uid="{00000000-0005-0000-0000-0000AD000000}"/>
    <cellStyle name="Comma (2dp) 2" xfId="99" xr:uid="{00000000-0005-0000-0000-0000AE000000}"/>
    <cellStyle name="Comma (2dp) 3" xfId="100" xr:uid="{00000000-0005-0000-0000-0000AF000000}"/>
    <cellStyle name="Comma (2dp) 4" xfId="101" xr:uid="{00000000-0005-0000-0000-0000B0000000}"/>
    <cellStyle name="Comma (2dp+NZ)" xfId="102" xr:uid="{00000000-0005-0000-0000-0000B1000000}"/>
    <cellStyle name="Comma (2dp+NZ) 2" xfId="103" xr:uid="{00000000-0005-0000-0000-0000B2000000}"/>
    <cellStyle name="Comma (2dp+NZ) 3" xfId="104" xr:uid="{00000000-0005-0000-0000-0000B3000000}"/>
    <cellStyle name="Comma (2dp+NZ) 4" xfId="105" xr:uid="{00000000-0005-0000-0000-0000B4000000}"/>
    <cellStyle name="Comma [0] 2" xfId="106" xr:uid="{00000000-0005-0000-0000-0000B5000000}"/>
    <cellStyle name="Comma 10" xfId="885" xr:uid="{00000000-0005-0000-0000-0000B6000000}"/>
    <cellStyle name="Comma 11" xfId="931" xr:uid="{00000000-0005-0000-0000-0000B7000000}"/>
    <cellStyle name="Comma 2" xfId="107" xr:uid="{00000000-0005-0000-0000-0000B8000000}"/>
    <cellStyle name="Comma 2 2" xfId="108" xr:uid="{00000000-0005-0000-0000-0000B9000000}"/>
    <cellStyle name="Comma 2 3" xfId="109" xr:uid="{00000000-0005-0000-0000-0000BA000000}"/>
    <cellStyle name="Comma 2 4" xfId="110" xr:uid="{00000000-0005-0000-0000-0000BB000000}"/>
    <cellStyle name="Comma 2 5" xfId="850" xr:uid="{00000000-0005-0000-0000-0000BC000000}"/>
    <cellStyle name="Comma 2_Pictorial" xfId="111" xr:uid="{00000000-0005-0000-0000-0000BD000000}"/>
    <cellStyle name="Comma 3" xfId="112" xr:uid="{00000000-0005-0000-0000-0000BE000000}"/>
    <cellStyle name="Comma 4" xfId="5" xr:uid="{00000000-0005-0000-0000-0000BF000000}"/>
    <cellStyle name="Comma 5" xfId="113" xr:uid="{00000000-0005-0000-0000-0000C0000000}"/>
    <cellStyle name="Comma 6" xfId="2" xr:uid="{00000000-0005-0000-0000-0000C1000000}"/>
    <cellStyle name="Comma 7" xfId="851" xr:uid="{00000000-0005-0000-0000-0000C2000000}"/>
    <cellStyle name="Comma 8" xfId="883" xr:uid="{00000000-0005-0000-0000-0000C3000000}"/>
    <cellStyle name="Comma 9" xfId="884" xr:uid="{00000000-0005-0000-0000-0000C4000000}"/>
    <cellStyle name="Dezimal [0]_PGE_Rolling Capital Plan_Germany_July_2003_030819a" xfId="114" xr:uid="{00000000-0005-0000-0000-0000C5000000}"/>
    <cellStyle name="Dezimal_EMEA RCP " xfId="115" xr:uid="{00000000-0005-0000-0000-0000C6000000}"/>
    <cellStyle name="Explanatory Text 2" xfId="116" xr:uid="{00000000-0005-0000-0000-0000C7000000}"/>
    <cellStyle name="Explanatory Text 3" xfId="117" xr:uid="{00000000-0005-0000-0000-0000C8000000}"/>
    <cellStyle name="General" xfId="118" xr:uid="{00000000-0005-0000-0000-0000C9000000}"/>
    <cellStyle name="Good 2" xfId="119" xr:uid="{00000000-0005-0000-0000-0000CA000000}"/>
    <cellStyle name="Good 3" xfId="120" xr:uid="{00000000-0005-0000-0000-0000CB000000}"/>
    <cellStyle name="Grey" xfId="121" xr:uid="{00000000-0005-0000-0000-0000CC000000}"/>
    <cellStyle name="Heading 1 2" xfId="122" xr:uid="{00000000-0005-0000-0000-0000CD000000}"/>
    <cellStyle name="Heading 1 3" xfId="123" xr:uid="{00000000-0005-0000-0000-0000CE000000}"/>
    <cellStyle name="Heading 2 2" xfId="124" xr:uid="{00000000-0005-0000-0000-0000CF000000}"/>
    <cellStyle name="Heading 2 3" xfId="125" xr:uid="{00000000-0005-0000-0000-0000D0000000}"/>
    <cellStyle name="Heading 3 2" xfId="126" xr:uid="{00000000-0005-0000-0000-0000D1000000}"/>
    <cellStyle name="Heading 3 3" xfId="127" xr:uid="{00000000-0005-0000-0000-0000D2000000}"/>
    <cellStyle name="Heading 4 2" xfId="128" xr:uid="{00000000-0005-0000-0000-0000D3000000}"/>
    <cellStyle name="Heading 4 3" xfId="129" xr:uid="{00000000-0005-0000-0000-0000D4000000}"/>
    <cellStyle name="Hyperlink" xfId="852" builtinId="8"/>
    <cellStyle name="Input [yellow]" xfId="130" xr:uid="{00000000-0005-0000-0000-0000D6000000}"/>
    <cellStyle name="Input [yellow] 2" xfId="131" xr:uid="{00000000-0005-0000-0000-0000D7000000}"/>
    <cellStyle name="Input [yellow] 2 2" xfId="861" xr:uid="{00000000-0005-0000-0000-0000D8000000}"/>
    <cellStyle name="Input [yellow] 2 2 2" xfId="904" xr:uid="{00000000-0005-0000-0000-0000D9000000}"/>
    <cellStyle name="Input [yellow] 2 2 2 2" xfId="973" xr:uid="{00000000-0005-0000-0000-0000DA000000}"/>
    <cellStyle name="Input [yellow] 2 2 2 2 2" xfId="1122" xr:uid="{00000000-0005-0000-0000-0000DB000000}"/>
    <cellStyle name="Input [yellow] 2 2 2 2 3" xfId="1267" xr:uid="{00000000-0005-0000-0000-0000DC000000}"/>
    <cellStyle name="Input [yellow] 2 2 2 3" xfId="1062" xr:uid="{00000000-0005-0000-0000-0000DD000000}"/>
    <cellStyle name="Input [yellow] 2 2 2 4" xfId="1207" xr:uid="{00000000-0005-0000-0000-0000DE000000}"/>
    <cellStyle name="Input [yellow] 2 2 3" xfId="917" xr:uid="{00000000-0005-0000-0000-0000DF000000}"/>
    <cellStyle name="Input [yellow] 2 2 3 2" xfId="986" xr:uid="{00000000-0005-0000-0000-0000E0000000}"/>
    <cellStyle name="Input [yellow] 2 2 3 2 2" xfId="1156" xr:uid="{00000000-0005-0000-0000-0000E1000000}"/>
    <cellStyle name="Input [yellow] 2 2 3 3" xfId="1150" xr:uid="{00000000-0005-0000-0000-0000E2000000}"/>
    <cellStyle name="Input [yellow] 2 2 4" xfId="944" xr:uid="{00000000-0005-0000-0000-0000E3000000}"/>
    <cellStyle name="Input [yellow] 2 2 4 2" xfId="1093" xr:uid="{00000000-0005-0000-0000-0000E4000000}"/>
    <cellStyle name="Input [yellow] 2 2 4 3" xfId="1238" xr:uid="{00000000-0005-0000-0000-0000E5000000}"/>
    <cellStyle name="Input [yellow] 2 2 5" xfId="1029" xr:uid="{00000000-0005-0000-0000-0000E6000000}"/>
    <cellStyle name="Input [yellow] 2 2 6" xfId="1178" xr:uid="{00000000-0005-0000-0000-0000E7000000}"/>
    <cellStyle name="Input [yellow] 2 3" xfId="865" xr:uid="{00000000-0005-0000-0000-0000E8000000}"/>
    <cellStyle name="Input [yellow] 2 3 2" xfId="905" xr:uid="{00000000-0005-0000-0000-0000E9000000}"/>
    <cellStyle name="Input [yellow] 2 3 2 2" xfId="974" xr:uid="{00000000-0005-0000-0000-0000EA000000}"/>
    <cellStyle name="Input [yellow] 2 3 2 2 2" xfId="1123" xr:uid="{00000000-0005-0000-0000-0000EB000000}"/>
    <cellStyle name="Input [yellow] 2 3 2 2 3" xfId="1268" xr:uid="{00000000-0005-0000-0000-0000EC000000}"/>
    <cellStyle name="Input [yellow] 2 3 2 3" xfId="1063" xr:uid="{00000000-0005-0000-0000-0000ED000000}"/>
    <cellStyle name="Input [yellow] 2 3 2 4" xfId="1208" xr:uid="{00000000-0005-0000-0000-0000EE000000}"/>
    <cellStyle name="Input [yellow] 2 3 3" xfId="916" xr:uid="{00000000-0005-0000-0000-0000EF000000}"/>
    <cellStyle name="Input [yellow] 2 3 3 2" xfId="985" xr:uid="{00000000-0005-0000-0000-0000F0000000}"/>
    <cellStyle name="Input [yellow] 2 3 3 2 2" xfId="1155" xr:uid="{00000000-0005-0000-0000-0000F1000000}"/>
    <cellStyle name="Input [yellow] 2 3 3 3" xfId="1149" xr:uid="{00000000-0005-0000-0000-0000F2000000}"/>
    <cellStyle name="Input [yellow] 2 3 4" xfId="948" xr:uid="{00000000-0005-0000-0000-0000F3000000}"/>
    <cellStyle name="Input [yellow] 2 3 4 2" xfId="1097" xr:uid="{00000000-0005-0000-0000-0000F4000000}"/>
    <cellStyle name="Input [yellow] 2 3 4 3" xfId="1242" xr:uid="{00000000-0005-0000-0000-0000F5000000}"/>
    <cellStyle name="Input [yellow] 2 3 5" xfId="1033" xr:uid="{00000000-0005-0000-0000-0000F6000000}"/>
    <cellStyle name="Input [yellow] 2 3 6" xfId="1182" xr:uid="{00000000-0005-0000-0000-0000F7000000}"/>
    <cellStyle name="Input [yellow] 2 4" xfId="903" xr:uid="{00000000-0005-0000-0000-0000F8000000}"/>
    <cellStyle name="Input [yellow] 2 4 2" xfId="972" xr:uid="{00000000-0005-0000-0000-0000F9000000}"/>
    <cellStyle name="Input [yellow] 2 4 2 2" xfId="1121" xr:uid="{00000000-0005-0000-0000-0000FA000000}"/>
    <cellStyle name="Input [yellow] 2 4 2 3" xfId="1266" xr:uid="{00000000-0005-0000-0000-0000FB000000}"/>
    <cellStyle name="Input [yellow] 2 4 3" xfId="1061" xr:uid="{00000000-0005-0000-0000-0000FC000000}"/>
    <cellStyle name="Input [yellow] 2 4 4" xfId="1206" xr:uid="{00000000-0005-0000-0000-0000FD000000}"/>
    <cellStyle name="Input [yellow] 2 5" xfId="918" xr:uid="{00000000-0005-0000-0000-0000FE000000}"/>
    <cellStyle name="Input [yellow] 2 5 2" xfId="987" xr:uid="{00000000-0005-0000-0000-0000FF000000}"/>
    <cellStyle name="Input [yellow] 2 5 2 2" xfId="1157" xr:uid="{00000000-0005-0000-0000-000000010000}"/>
    <cellStyle name="Input [yellow] 2 5 3" xfId="1151" xr:uid="{00000000-0005-0000-0000-000001010000}"/>
    <cellStyle name="Input [yellow] 2 6" xfId="939" xr:uid="{00000000-0005-0000-0000-000002010000}"/>
    <cellStyle name="Input [yellow] 2 6 2" xfId="1088" xr:uid="{00000000-0005-0000-0000-000003010000}"/>
    <cellStyle name="Input [yellow] 2 6 3" xfId="1233" xr:uid="{00000000-0005-0000-0000-000004010000}"/>
    <cellStyle name="Input [yellow] 3" xfId="860" xr:uid="{00000000-0005-0000-0000-000005010000}"/>
    <cellStyle name="Input [yellow] 3 2" xfId="906" xr:uid="{00000000-0005-0000-0000-000006010000}"/>
    <cellStyle name="Input [yellow] 3 2 2" xfId="975" xr:uid="{00000000-0005-0000-0000-000007010000}"/>
    <cellStyle name="Input [yellow] 3 2 2 2" xfId="1124" xr:uid="{00000000-0005-0000-0000-000008010000}"/>
    <cellStyle name="Input [yellow] 3 2 2 3" xfId="1269" xr:uid="{00000000-0005-0000-0000-000009010000}"/>
    <cellStyle name="Input [yellow] 3 2 3" xfId="1064" xr:uid="{00000000-0005-0000-0000-00000A010000}"/>
    <cellStyle name="Input [yellow] 3 2 4" xfId="1209" xr:uid="{00000000-0005-0000-0000-00000B010000}"/>
    <cellStyle name="Input [yellow] 3 3" xfId="915" xr:uid="{00000000-0005-0000-0000-00000C010000}"/>
    <cellStyle name="Input [yellow] 3 3 2" xfId="984" xr:uid="{00000000-0005-0000-0000-00000D010000}"/>
    <cellStyle name="Input [yellow] 3 3 2 2" xfId="1154" xr:uid="{00000000-0005-0000-0000-00000E010000}"/>
    <cellStyle name="Input [yellow] 3 3 3" xfId="1148" xr:uid="{00000000-0005-0000-0000-00000F010000}"/>
    <cellStyle name="Input [yellow] 3 4" xfId="943" xr:uid="{00000000-0005-0000-0000-000010010000}"/>
    <cellStyle name="Input [yellow] 3 4 2" xfId="1092" xr:uid="{00000000-0005-0000-0000-000011010000}"/>
    <cellStyle name="Input [yellow] 3 4 3" xfId="1237" xr:uid="{00000000-0005-0000-0000-000012010000}"/>
    <cellStyle name="Input [yellow] 3 5" xfId="1028" xr:uid="{00000000-0005-0000-0000-000013010000}"/>
    <cellStyle name="Input [yellow] 3 6" xfId="1177" xr:uid="{00000000-0005-0000-0000-000014010000}"/>
    <cellStyle name="Input [yellow] 4" xfId="866" xr:uid="{00000000-0005-0000-0000-000015010000}"/>
    <cellStyle name="Input [yellow] 4 2" xfId="907" xr:uid="{00000000-0005-0000-0000-000016010000}"/>
    <cellStyle name="Input [yellow] 4 2 2" xfId="976" xr:uid="{00000000-0005-0000-0000-000017010000}"/>
    <cellStyle name="Input [yellow] 4 2 2 2" xfId="1125" xr:uid="{00000000-0005-0000-0000-000018010000}"/>
    <cellStyle name="Input [yellow] 4 2 2 3" xfId="1270" xr:uid="{00000000-0005-0000-0000-000019010000}"/>
    <cellStyle name="Input [yellow] 4 2 3" xfId="1065" xr:uid="{00000000-0005-0000-0000-00001A010000}"/>
    <cellStyle name="Input [yellow] 4 2 4" xfId="1210" xr:uid="{00000000-0005-0000-0000-00001B010000}"/>
    <cellStyle name="Input [yellow] 4 3" xfId="914" xr:uid="{00000000-0005-0000-0000-00001C010000}"/>
    <cellStyle name="Input [yellow] 4 3 2" xfId="983" xr:uid="{00000000-0005-0000-0000-00001D010000}"/>
    <cellStyle name="Input [yellow] 4 3 2 2" xfId="1153" xr:uid="{00000000-0005-0000-0000-00001E010000}"/>
    <cellStyle name="Input [yellow] 4 3 3" xfId="1147" xr:uid="{00000000-0005-0000-0000-00001F010000}"/>
    <cellStyle name="Input [yellow] 4 4" xfId="949" xr:uid="{00000000-0005-0000-0000-000020010000}"/>
    <cellStyle name="Input [yellow] 4 4 2" xfId="1098" xr:uid="{00000000-0005-0000-0000-000021010000}"/>
    <cellStyle name="Input [yellow] 4 4 3" xfId="1243" xr:uid="{00000000-0005-0000-0000-000022010000}"/>
    <cellStyle name="Input [yellow] 4 5" xfId="1034" xr:uid="{00000000-0005-0000-0000-000023010000}"/>
    <cellStyle name="Input [yellow] 4 6" xfId="1183" xr:uid="{00000000-0005-0000-0000-000024010000}"/>
    <cellStyle name="Input [yellow] 5" xfId="902" xr:uid="{00000000-0005-0000-0000-000025010000}"/>
    <cellStyle name="Input [yellow] 5 2" xfId="971" xr:uid="{00000000-0005-0000-0000-000026010000}"/>
    <cellStyle name="Input [yellow] 5 2 2" xfId="1120" xr:uid="{00000000-0005-0000-0000-000027010000}"/>
    <cellStyle name="Input [yellow] 5 2 3" xfId="1265" xr:uid="{00000000-0005-0000-0000-000028010000}"/>
    <cellStyle name="Input [yellow] 5 3" xfId="1060" xr:uid="{00000000-0005-0000-0000-000029010000}"/>
    <cellStyle name="Input [yellow] 5 4" xfId="1205" xr:uid="{00000000-0005-0000-0000-00002A010000}"/>
    <cellStyle name="Input [yellow] 6" xfId="919" xr:uid="{00000000-0005-0000-0000-00002B010000}"/>
    <cellStyle name="Input [yellow] 6 2" xfId="988" xr:uid="{00000000-0005-0000-0000-00002C010000}"/>
    <cellStyle name="Input [yellow] 6 2 2" xfId="1158" xr:uid="{00000000-0005-0000-0000-00002D010000}"/>
    <cellStyle name="Input [yellow] 6 3" xfId="1152" xr:uid="{00000000-0005-0000-0000-00002E010000}"/>
    <cellStyle name="Input [yellow] 7" xfId="938" xr:uid="{00000000-0005-0000-0000-00002F010000}"/>
    <cellStyle name="Input [yellow] 7 2" xfId="1087" xr:uid="{00000000-0005-0000-0000-000030010000}"/>
    <cellStyle name="Input [yellow] 7 3" xfId="1232" xr:uid="{00000000-0005-0000-0000-000031010000}"/>
    <cellStyle name="Input 2" xfId="132" xr:uid="{00000000-0005-0000-0000-000032010000}"/>
    <cellStyle name="Input 2 2" xfId="133" xr:uid="{00000000-0005-0000-0000-000033010000}"/>
    <cellStyle name="Input 2 2 2" xfId="863" xr:uid="{00000000-0005-0000-0000-000034010000}"/>
    <cellStyle name="Input 2 2 2 2" xfId="911" xr:uid="{00000000-0005-0000-0000-000035010000}"/>
    <cellStyle name="Input 2 2 2 2 2" xfId="980" xr:uid="{00000000-0005-0000-0000-000036010000}"/>
    <cellStyle name="Input 2 2 2 2 2 2" xfId="1129" xr:uid="{00000000-0005-0000-0000-000037010000}"/>
    <cellStyle name="Input 2 2 2 2 2 3" xfId="1274" xr:uid="{00000000-0005-0000-0000-000038010000}"/>
    <cellStyle name="Input 2 2 2 2 3" xfId="1069" xr:uid="{00000000-0005-0000-0000-000039010000}"/>
    <cellStyle name="Input 2 2 2 2 4" xfId="1214" xr:uid="{00000000-0005-0000-0000-00003A010000}"/>
    <cellStyle name="Input 2 2 2 3" xfId="946" xr:uid="{00000000-0005-0000-0000-00003B010000}"/>
    <cellStyle name="Input 2 2 2 3 2" xfId="1095" xr:uid="{00000000-0005-0000-0000-00003C010000}"/>
    <cellStyle name="Input 2 2 2 3 3" xfId="1240" xr:uid="{00000000-0005-0000-0000-00003D010000}"/>
    <cellStyle name="Input 2 2 2 4" xfId="1031" xr:uid="{00000000-0005-0000-0000-00003E010000}"/>
    <cellStyle name="Input 2 2 2 5" xfId="1180" xr:uid="{00000000-0005-0000-0000-00003F010000}"/>
    <cellStyle name="Input 2 2 3" xfId="912" xr:uid="{00000000-0005-0000-0000-000040010000}"/>
    <cellStyle name="Input 2 2 3 2" xfId="981" xr:uid="{00000000-0005-0000-0000-000041010000}"/>
    <cellStyle name="Input 2 2 3 2 2" xfId="1130" xr:uid="{00000000-0005-0000-0000-000042010000}"/>
    <cellStyle name="Input 2 2 3 2 3" xfId="1275" xr:uid="{00000000-0005-0000-0000-000043010000}"/>
    <cellStyle name="Input 2 2 3 3" xfId="1070" xr:uid="{00000000-0005-0000-0000-000044010000}"/>
    <cellStyle name="Input 2 2 3 4" xfId="1215" xr:uid="{00000000-0005-0000-0000-000045010000}"/>
    <cellStyle name="Input 2 2 4" xfId="1010" xr:uid="{00000000-0005-0000-0000-000046010000}"/>
    <cellStyle name="Input 2 2 5" xfId="1163" xr:uid="{00000000-0005-0000-0000-000047010000}"/>
    <cellStyle name="Input 2 3" xfId="862" xr:uid="{00000000-0005-0000-0000-000048010000}"/>
    <cellStyle name="Input 2 3 2" xfId="910" xr:uid="{00000000-0005-0000-0000-000049010000}"/>
    <cellStyle name="Input 2 3 2 2" xfId="979" xr:uid="{00000000-0005-0000-0000-00004A010000}"/>
    <cellStyle name="Input 2 3 2 2 2" xfId="1128" xr:uid="{00000000-0005-0000-0000-00004B010000}"/>
    <cellStyle name="Input 2 3 2 2 3" xfId="1273" xr:uid="{00000000-0005-0000-0000-00004C010000}"/>
    <cellStyle name="Input 2 3 2 3" xfId="1068" xr:uid="{00000000-0005-0000-0000-00004D010000}"/>
    <cellStyle name="Input 2 3 2 4" xfId="1213" xr:uid="{00000000-0005-0000-0000-00004E010000}"/>
    <cellStyle name="Input 2 3 3" xfId="945" xr:uid="{00000000-0005-0000-0000-00004F010000}"/>
    <cellStyle name="Input 2 3 3 2" xfId="1094" xr:uid="{00000000-0005-0000-0000-000050010000}"/>
    <cellStyle name="Input 2 3 3 3" xfId="1239" xr:uid="{00000000-0005-0000-0000-000051010000}"/>
    <cellStyle name="Input 2 3 4" xfId="1030" xr:uid="{00000000-0005-0000-0000-000052010000}"/>
    <cellStyle name="Input 2 3 5" xfId="1179" xr:uid="{00000000-0005-0000-0000-000053010000}"/>
    <cellStyle name="Input 2 4" xfId="913" xr:uid="{00000000-0005-0000-0000-000054010000}"/>
    <cellStyle name="Input 2 4 2" xfId="982" xr:uid="{00000000-0005-0000-0000-000055010000}"/>
    <cellStyle name="Input 2 4 2 2" xfId="1131" xr:uid="{00000000-0005-0000-0000-000056010000}"/>
    <cellStyle name="Input 2 4 2 3" xfId="1276" xr:uid="{00000000-0005-0000-0000-000057010000}"/>
    <cellStyle name="Input 2 4 3" xfId="1071" xr:uid="{00000000-0005-0000-0000-000058010000}"/>
    <cellStyle name="Input 2 4 4" xfId="1216" xr:uid="{00000000-0005-0000-0000-000059010000}"/>
    <cellStyle name="Input 2 5" xfId="1009" xr:uid="{00000000-0005-0000-0000-00005A010000}"/>
    <cellStyle name="Input 2 6" xfId="1162" xr:uid="{00000000-0005-0000-0000-00005B010000}"/>
    <cellStyle name="Input 3" xfId="134" xr:uid="{00000000-0005-0000-0000-00005C010000}"/>
    <cellStyle name="Input 3 2" xfId="864" xr:uid="{00000000-0005-0000-0000-00005D010000}"/>
    <cellStyle name="Input 3 2 2" xfId="908" xr:uid="{00000000-0005-0000-0000-00005E010000}"/>
    <cellStyle name="Input 3 2 2 2" xfId="977" xr:uid="{00000000-0005-0000-0000-00005F010000}"/>
    <cellStyle name="Input 3 2 2 2 2" xfId="1126" xr:uid="{00000000-0005-0000-0000-000060010000}"/>
    <cellStyle name="Input 3 2 2 2 3" xfId="1271" xr:uid="{00000000-0005-0000-0000-000061010000}"/>
    <cellStyle name="Input 3 2 2 3" xfId="1066" xr:uid="{00000000-0005-0000-0000-000062010000}"/>
    <cellStyle name="Input 3 2 2 4" xfId="1211" xr:uid="{00000000-0005-0000-0000-000063010000}"/>
    <cellStyle name="Input 3 2 3" xfId="947" xr:uid="{00000000-0005-0000-0000-000064010000}"/>
    <cellStyle name="Input 3 2 3 2" xfId="1096" xr:uid="{00000000-0005-0000-0000-000065010000}"/>
    <cellStyle name="Input 3 2 3 3" xfId="1241" xr:uid="{00000000-0005-0000-0000-000066010000}"/>
    <cellStyle name="Input 3 2 4" xfId="1032" xr:uid="{00000000-0005-0000-0000-000067010000}"/>
    <cellStyle name="Input 3 2 5" xfId="1181" xr:uid="{00000000-0005-0000-0000-000068010000}"/>
    <cellStyle name="Input 3 3" xfId="909" xr:uid="{00000000-0005-0000-0000-000069010000}"/>
    <cellStyle name="Input 3 3 2" xfId="978" xr:uid="{00000000-0005-0000-0000-00006A010000}"/>
    <cellStyle name="Input 3 3 2 2" xfId="1127" xr:uid="{00000000-0005-0000-0000-00006B010000}"/>
    <cellStyle name="Input 3 3 2 3" xfId="1272" xr:uid="{00000000-0005-0000-0000-00006C010000}"/>
    <cellStyle name="Input 3 3 3" xfId="1067" xr:uid="{00000000-0005-0000-0000-00006D010000}"/>
    <cellStyle name="Input 3 3 4" xfId="1212" xr:uid="{00000000-0005-0000-0000-00006E010000}"/>
    <cellStyle name="Input 3 4" xfId="1011" xr:uid="{00000000-0005-0000-0000-00006F010000}"/>
    <cellStyle name="Input 3 5" xfId="1164" xr:uid="{00000000-0005-0000-0000-000070010000}"/>
    <cellStyle name="K (0dp)" xfId="135" xr:uid="{00000000-0005-0000-0000-000071010000}"/>
    <cellStyle name="K (2dp)" xfId="136" xr:uid="{00000000-0005-0000-0000-000072010000}"/>
    <cellStyle name="Linked Cell 2" xfId="137" xr:uid="{00000000-0005-0000-0000-000073010000}"/>
    <cellStyle name="Linked Cell 3" xfId="138" xr:uid="{00000000-0005-0000-0000-000074010000}"/>
    <cellStyle name="M (0dp)" xfId="139" xr:uid="{00000000-0005-0000-0000-000075010000}"/>
    <cellStyle name="M (2dp)" xfId="140" xr:uid="{00000000-0005-0000-0000-000076010000}"/>
    <cellStyle name="Neutral 2" xfId="141" xr:uid="{00000000-0005-0000-0000-000077010000}"/>
    <cellStyle name="Neutral 3" xfId="142" xr:uid="{00000000-0005-0000-0000-000078010000}"/>
    <cellStyle name="Normal" xfId="0" builtinId="0"/>
    <cellStyle name="Normal - Style1" xfId="143" xr:uid="{00000000-0005-0000-0000-00007A010000}"/>
    <cellStyle name="Normal (0dp)" xfId="144" xr:uid="{00000000-0005-0000-0000-00007B010000}"/>
    <cellStyle name="Normal (0dp) 2" xfId="145" xr:uid="{00000000-0005-0000-0000-00007C010000}"/>
    <cellStyle name="Normal (0dp) 3" xfId="146" xr:uid="{00000000-0005-0000-0000-00007D010000}"/>
    <cellStyle name="Normal (0dp) 4" xfId="147" xr:uid="{00000000-0005-0000-0000-00007E010000}"/>
    <cellStyle name="Normal (0dp+NZ)" xfId="148" xr:uid="{00000000-0005-0000-0000-00007F010000}"/>
    <cellStyle name="Normal (0dp+NZ) 2" xfId="149" xr:uid="{00000000-0005-0000-0000-000080010000}"/>
    <cellStyle name="Normal (0dp+NZ) 3" xfId="150" xr:uid="{00000000-0005-0000-0000-000081010000}"/>
    <cellStyle name="Normal (0dp+NZ) 4" xfId="151" xr:uid="{00000000-0005-0000-0000-000082010000}"/>
    <cellStyle name="Normal (2dp)" xfId="152" xr:uid="{00000000-0005-0000-0000-000083010000}"/>
    <cellStyle name="Normal (2dp) 2" xfId="153" xr:uid="{00000000-0005-0000-0000-000084010000}"/>
    <cellStyle name="Normal (2dp) 3" xfId="154" xr:uid="{00000000-0005-0000-0000-000085010000}"/>
    <cellStyle name="Normal (2dp) 4" xfId="155" xr:uid="{00000000-0005-0000-0000-000086010000}"/>
    <cellStyle name="Normal (2dp+NZ)" xfId="156" xr:uid="{00000000-0005-0000-0000-000087010000}"/>
    <cellStyle name="Normal (2dp+NZ) 2" xfId="157" xr:uid="{00000000-0005-0000-0000-000088010000}"/>
    <cellStyle name="Normal (2dp+NZ) 3" xfId="158" xr:uid="{00000000-0005-0000-0000-000089010000}"/>
    <cellStyle name="Normal (2dp+NZ) 4" xfId="159" xr:uid="{00000000-0005-0000-0000-00008A010000}"/>
    <cellStyle name="Normal 10" xfId="160" xr:uid="{00000000-0005-0000-0000-00008B010000}"/>
    <cellStyle name="Normal 10 2" xfId="161" xr:uid="{00000000-0005-0000-0000-00008C010000}"/>
    <cellStyle name="Normal 10 2 2" xfId="162" xr:uid="{00000000-0005-0000-0000-00008D010000}"/>
    <cellStyle name="Normal 10 3" xfId="163" xr:uid="{00000000-0005-0000-0000-00008E010000}"/>
    <cellStyle name="Normal 10 4" xfId="164" xr:uid="{00000000-0005-0000-0000-00008F010000}"/>
    <cellStyle name="Normal 10 5" xfId="165" xr:uid="{00000000-0005-0000-0000-000090010000}"/>
    <cellStyle name="Normal 10 5 2" xfId="166" xr:uid="{00000000-0005-0000-0000-000091010000}"/>
    <cellStyle name="Normal 10 5 2 2" xfId="167" xr:uid="{00000000-0005-0000-0000-000092010000}"/>
    <cellStyle name="Normal 10 5 3" xfId="168" xr:uid="{00000000-0005-0000-0000-000093010000}"/>
    <cellStyle name="Normal 10 6" xfId="169" xr:uid="{00000000-0005-0000-0000-000094010000}"/>
    <cellStyle name="Normal 10 6 2" xfId="170" xr:uid="{00000000-0005-0000-0000-000095010000}"/>
    <cellStyle name="Normal 10 6 2 2" xfId="171" xr:uid="{00000000-0005-0000-0000-000096010000}"/>
    <cellStyle name="Normal 10 6 3" xfId="172" xr:uid="{00000000-0005-0000-0000-000097010000}"/>
    <cellStyle name="Normal 10 7" xfId="173" xr:uid="{00000000-0005-0000-0000-000098010000}"/>
    <cellStyle name="Normal 10 7 2" xfId="174" xr:uid="{00000000-0005-0000-0000-000099010000}"/>
    <cellStyle name="Normal 10 8" xfId="175" xr:uid="{00000000-0005-0000-0000-00009A010000}"/>
    <cellStyle name="Normal 11" xfId="176" xr:uid="{00000000-0005-0000-0000-00009B010000}"/>
    <cellStyle name="Normal 11 2" xfId="177" xr:uid="{00000000-0005-0000-0000-00009C010000}"/>
    <cellStyle name="Normal 11 2 2" xfId="178" xr:uid="{00000000-0005-0000-0000-00009D010000}"/>
    <cellStyle name="Normal 11 2 2 2" xfId="179" xr:uid="{00000000-0005-0000-0000-00009E010000}"/>
    <cellStyle name="Normal 11 2 3" xfId="180" xr:uid="{00000000-0005-0000-0000-00009F010000}"/>
    <cellStyle name="Normal 11 3" xfId="181" xr:uid="{00000000-0005-0000-0000-0000A0010000}"/>
    <cellStyle name="Normal 11 3 2" xfId="182" xr:uid="{00000000-0005-0000-0000-0000A1010000}"/>
    <cellStyle name="Normal 11 3 2 2" xfId="183" xr:uid="{00000000-0005-0000-0000-0000A2010000}"/>
    <cellStyle name="Normal 11 3 3" xfId="184" xr:uid="{00000000-0005-0000-0000-0000A3010000}"/>
    <cellStyle name="Normal 11 4" xfId="185" xr:uid="{00000000-0005-0000-0000-0000A4010000}"/>
    <cellStyle name="Normal 11 4 2" xfId="186" xr:uid="{00000000-0005-0000-0000-0000A5010000}"/>
    <cellStyle name="Normal 11 5" xfId="187" xr:uid="{00000000-0005-0000-0000-0000A6010000}"/>
    <cellStyle name="Normal 12" xfId="188" xr:uid="{00000000-0005-0000-0000-0000A7010000}"/>
    <cellStyle name="Normal 12 2" xfId="189" xr:uid="{00000000-0005-0000-0000-0000A8010000}"/>
    <cellStyle name="Normal 12 2 2" xfId="190" xr:uid="{00000000-0005-0000-0000-0000A9010000}"/>
    <cellStyle name="Normal 12 2 2 2" xfId="191" xr:uid="{00000000-0005-0000-0000-0000AA010000}"/>
    <cellStyle name="Normal 12 2 3" xfId="192" xr:uid="{00000000-0005-0000-0000-0000AB010000}"/>
    <cellStyle name="Normal 12 3" xfId="193" xr:uid="{00000000-0005-0000-0000-0000AC010000}"/>
    <cellStyle name="Normal 12 3 2" xfId="194" xr:uid="{00000000-0005-0000-0000-0000AD010000}"/>
    <cellStyle name="Normal 12 3 2 2" xfId="195" xr:uid="{00000000-0005-0000-0000-0000AE010000}"/>
    <cellStyle name="Normal 12 3 3" xfId="196" xr:uid="{00000000-0005-0000-0000-0000AF010000}"/>
    <cellStyle name="Normal 12 4" xfId="197" xr:uid="{00000000-0005-0000-0000-0000B0010000}"/>
    <cellStyle name="Normal 12 4 2" xfId="198" xr:uid="{00000000-0005-0000-0000-0000B1010000}"/>
    <cellStyle name="Normal 12 5" xfId="199" xr:uid="{00000000-0005-0000-0000-0000B2010000}"/>
    <cellStyle name="Normal 13" xfId="200" xr:uid="{00000000-0005-0000-0000-0000B3010000}"/>
    <cellStyle name="Normal 13 2" xfId="201" xr:uid="{00000000-0005-0000-0000-0000B4010000}"/>
    <cellStyle name="Normal 13 2 2" xfId="202" xr:uid="{00000000-0005-0000-0000-0000B5010000}"/>
    <cellStyle name="Normal 13 2 2 2" xfId="203" xr:uid="{00000000-0005-0000-0000-0000B6010000}"/>
    <cellStyle name="Normal 13 2 2 2 2" xfId="204" xr:uid="{00000000-0005-0000-0000-0000B7010000}"/>
    <cellStyle name="Normal 13 2 2 3" xfId="205" xr:uid="{00000000-0005-0000-0000-0000B8010000}"/>
    <cellStyle name="Normal 13 2 3" xfId="206" xr:uid="{00000000-0005-0000-0000-0000B9010000}"/>
    <cellStyle name="Normal 13 2 3 2" xfId="207" xr:uid="{00000000-0005-0000-0000-0000BA010000}"/>
    <cellStyle name="Normal 13 2 3 2 2" xfId="208" xr:uid="{00000000-0005-0000-0000-0000BB010000}"/>
    <cellStyle name="Normal 13 2 3 3" xfId="209" xr:uid="{00000000-0005-0000-0000-0000BC010000}"/>
    <cellStyle name="Normal 13 2 4" xfId="210" xr:uid="{00000000-0005-0000-0000-0000BD010000}"/>
    <cellStyle name="Normal 13 2 4 2" xfId="211" xr:uid="{00000000-0005-0000-0000-0000BE010000}"/>
    <cellStyle name="Normal 13 2 5" xfId="212" xr:uid="{00000000-0005-0000-0000-0000BF010000}"/>
    <cellStyle name="Normal 13 3" xfId="213" xr:uid="{00000000-0005-0000-0000-0000C0010000}"/>
    <cellStyle name="Normal 13 3 2" xfId="214" xr:uid="{00000000-0005-0000-0000-0000C1010000}"/>
    <cellStyle name="Normal 13 3 2 2" xfId="215" xr:uid="{00000000-0005-0000-0000-0000C2010000}"/>
    <cellStyle name="Normal 13 3 3" xfId="216" xr:uid="{00000000-0005-0000-0000-0000C3010000}"/>
    <cellStyle name="Normal 13 4" xfId="217" xr:uid="{00000000-0005-0000-0000-0000C4010000}"/>
    <cellStyle name="Normal 13 4 2" xfId="218" xr:uid="{00000000-0005-0000-0000-0000C5010000}"/>
    <cellStyle name="Normal 13 4 2 2" xfId="219" xr:uid="{00000000-0005-0000-0000-0000C6010000}"/>
    <cellStyle name="Normal 13 4 3" xfId="220" xr:uid="{00000000-0005-0000-0000-0000C7010000}"/>
    <cellStyle name="Normal 13 5" xfId="221" xr:uid="{00000000-0005-0000-0000-0000C8010000}"/>
    <cellStyle name="Normal 13 5 2" xfId="222" xr:uid="{00000000-0005-0000-0000-0000C9010000}"/>
    <cellStyle name="Normal 13 6" xfId="223" xr:uid="{00000000-0005-0000-0000-0000CA010000}"/>
    <cellStyle name="Normal 14" xfId="224" xr:uid="{00000000-0005-0000-0000-0000CB010000}"/>
    <cellStyle name="Normal 15" xfId="225" xr:uid="{00000000-0005-0000-0000-0000CC010000}"/>
    <cellStyle name="Normal 15 2" xfId="226" xr:uid="{00000000-0005-0000-0000-0000CD010000}"/>
    <cellStyle name="Normal 15 2 2" xfId="227" xr:uid="{00000000-0005-0000-0000-0000CE010000}"/>
    <cellStyle name="Normal 15 2 2 2" xfId="228" xr:uid="{00000000-0005-0000-0000-0000CF010000}"/>
    <cellStyle name="Normal 15 2 2 2 2" xfId="229" xr:uid="{00000000-0005-0000-0000-0000D0010000}"/>
    <cellStyle name="Normal 15 2 2 3" xfId="230" xr:uid="{00000000-0005-0000-0000-0000D1010000}"/>
    <cellStyle name="Normal 15 2 3" xfId="231" xr:uid="{00000000-0005-0000-0000-0000D2010000}"/>
    <cellStyle name="Normal 15 2 3 2" xfId="232" xr:uid="{00000000-0005-0000-0000-0000D3010000}"/>
    <cellStyle name="Normal 15 2 3 2 2" xfId="233" xr:uid="{00000000-0005-0000-0000-0000D4010000}"/>
    <cellStyle name="Normal 15 2 3 3" xfId="234" xr:uid="{00000000-0005-0000-0000-0000D5010000}"/>
    <cellStyle name="Normal 15 2 4" xfId="235" xr:uid="{00000000-0005-0000-0000-0000D6010000}"/>
    <cellStyle name="Normal 15 2 4 2" xfId="236" xr:uid="{00000000-0005-0000-0000-0000D7010000}"/>
    <cellStyle name="Normal 15 2 5" xfId="237" xr:uid="{00000000-0005-0000-0000-0000D8010000}"/>
    <cellStyle name="Normal 15 3" xfId="238" xr:uid="{00000000-0005-0000-0000-0000D9010000}"/>
    <cellStyle name="Normal 15 3 2" xfId="239" xr:uid="{00000000-0005-0000-0000-0000DA010000}"/>
    <cellStyle name="Normal 15 3 2 2" xfId="240" xr:uid="{00000000-0005-0000-0000-0000DB010000}"/>
    <cellStyle name="Normal 15 3 3" xfId="241" xr:uid="{00000000-0005-0000-0000-0000DC010000}"/>
    <cellStyle name="Normal 15 4" xfId="242" xr:uid="{00000000-0005-0000-0000-0000DD010000}"/>
    <cellStyle name="Normal 15 4 2" xfId="243" xr:uid="{00000000-0005-0000-0000-0000DE010000}"/>
    <cellStyle name="Normal 15 4 2 2" xfId="244" xr:uid="{00000000-0005-0000-0000-0000DF010000}"/>
    <cellStyle name="Normal 15 4 3" xfId="245" xr:uid="{00000000-0005-0000-0000-0000E0010000}"/>
    <cellStyle name="Normal 15 5" xfId="246" xr:uid="{00000000-0005-0000-0000-0000E1010000}"/>
    <cellStyle name="Normal 15 5 2" xfId="247" xr:uid="{00000000-0005-0000-0000-0000E2010000}"/>
    <cellStyle name="Normal 15 6" xfId="248" xr:uid="{00000000-0005-0000-0000-0000E3010000}"/>
    <cellStyle name="Normal 16" xfId="249" xr:uid="{00000000-0005-0000-0000-0000E4010000}"/>
    <cellStyle name="Normal 16 2" xfId="250" xr:uid="{00000000-0005-0000-0000-0000E5010000}"/>
    <cellStyle name="Normal 16 2 2" xfId="251" xr:uid="{00000000-0005-0000-0000-0000E6010000}"/>
    <cellStyle name="Normal 16 2 2 2" xfId="252" xr:uid="{00000000-0005-0000-0000-0000E7010000}"/>
    <cellStyle name="Normal 16 2 3" xfId="253" xr:uid="{00000000-0005-0000-0000-0000E8010000}"/>
    <cellStyle name="Normal 16 3" xfId="254" xr:uid="{00000000-0005-0000-0000-0000E9010000}"/>
    <cellStyle name="Normal 16 3 2" xfId="255" xr:uid="{00000000-0005-0000-0000-0000EA010000}"/>
    <cellStyle name="Normal 16 3 2 2" xfId="256" xr:uid="{00000000-0005-0000-0000-0000EB010000}"/>
    <cellStyle name="Normal 16 3 3" xfId="257" xr:uid="{00000000-0005-0000-0000-0000EC010000}"/>
    <cellStyle name="Normal 16 4" xfId="258" xr:uid="{00000000-0005-0000-0000-0000ED010000}"/>
    <cellStyle name="Normal 16 4 2" xfId="259" xr:uid="{00000000-0005-0000-0000-0000EE010000}"/>
    <cellStyle name="Normal 16 5" xfId="260" xr:uid="{00000000-0005-0000-0000-0000EF010000}"/>
    <cellStyle name="Normal 17" xfId="261" xr:uid="{00000000-0005-0000-0000-0000F0010000}"/>
    <cellStyle name="Normal 17 2" xfId="262" xr:uid="{00000000-0005-0000-0000-0000F1010000}"/>
    <cellStyle name="Normal 17 2 2" xfId="263" xr:uid="{00000000-0005-0000-0000-0000F2010000}"/>
    <cellStyle name="Normal 17 2 2 2" xfId="264" xr:uid="{00000000-0005-0000-0000-0000F3010000}"/>
    <cellStyle name="Normal 17 2 3" xfId="265" xr:uid="{00000000-0005-0000-0000-0000F4010000}"/>
    <cellStyle name="Normal 17 3" xfId="266" xr:uid="{00000000-0005-0000-0000-0000F5010000}"/>
    <cellStyle name="Normal 17 3 2" xfId="267" xr:uid="{00000000-0005-0000-0000-0000F6010000}"/>
    <cellStyle name="Normal 17 3 2 2" xfId="268" xr:uid="{00000000-0005-0000-0000-0000F7010000}"/>
    <cellStyle name="Normal 17 3 3" xfId="269" xr:uid="{00000000-0005-0000-0000-0000F8010000}"/>
    <cellStyle name="Normal 17 4" xfId="270" xr:uid="{00000000-0005-0000-0000-0000F9010000}"/>
    <cellStyle name="Normal 17 4 2" xfId="271" xr:uid="{00000000-0005-0000-0000-0000FA010000}"/>
    <cellStyle name="Normal 17 5" xfId="272" xr:uid="{00000000-0005-0000-0000-0000FB010000}"/>
    <cellStyle name="Normal 18" xfId="273" xr:uid="{00000000-0005-0000-0000-0000FC010000}"/>
    <cellStyle name="Normal 18 2" xfId="274" xr:uid="{00000000-0005-0000-0000-0000FD010000}"/>
    <cellStyle name="Normal 18 2 2" xfId="275" xr:uid="{00000000-0005-0000-0000-0000FE010000}"/>
    <cellStyle name="Normal 18 2 2 2" xfId="276" xr:uid="{00000000-0005-0000-0000-0000FF010000}"/>
    <cellStyle name="Normal 18 2 3" xfId="277" xr:uid="{00000000-0005-0000-0000-000000020000}"/>
    <cellStyle name="Normal 18 3" xfId="278" xr:uid="{00000000-0005-0000-0000-000001020000}"/>
    <cellStyle name="Normal 18 3 2" xfId="279" xr:uid="{00000000-0005-0000-0000-000002020000}"/>
    <cellStyle name="Normal 18 3 2 2" xfId="280" xr:uid="{00000000-0005-0000-0000-000003020000}"/>
    <cellStyle name="Normal 18 3 3" xfId="281" xr:uid="{00000000-0005-0000-0000-000004020000}"/>
    <cellStyle name="Normal 18 4" xfId="282" xr:uid="{00000000-0005-0000-0000-000005020000}"/>
    <cellStyle name="Normal 18 4 2" xfId="283" xr:uid="{00000000-0005-0000-0000-000006020000}"/>
    <cellStyle name="Normal 18 5" xfId="284" xr:uid="{00000000-0005-0000-0000-000007020000}"/>
    <cellStyle name="Normal 19" xfId="285" xr:uid="{00000000-0005-0000-0000-000008020000}"/>
    <cellStyle name="Normal 19 2" xfId="286" xr:uid="{00000000-0005-0000-0000-000009020000}"/>
    <cellStyle name="Normal 19 2 2" xfId="287" xr:uid="{00000000-0005-0000-0000-00000A020000}"/>
    <cellStyle name="Normal 19 2 2 2" xfId="288" xr:uid="{00000000-0005-0000-0000-00000B020000}"/>
    <cellStyle name="Normal 19 2 3" xfId="289" xr:uid="{00000000-0005-0000-0000-00000C020000}"/>
    <cellStyle name="Normal 19 3" xfId="290" xr:uid="{00000000-0005-0000-0000-00000D020000}"/>
    <cellStyle name="Normal 19 3 2" xfId="291" xr:uid="{00000000-0005-0000-0000-00000E020000}"/>
    <cellStyle name="Normal 19 3 2 2" xfId="292" xr:uid="{00000000-0005-0000-0000-00000F020000}"/>
    <cellStyle name="Normal 19 3 3" xfId="293" xr:uid="{00000000-0005-0000-0000-000010020000}"/>
    <cellStyle name="Normal 19 4" xfId="294" xr:uid="{00000000-0005-0000-0000-000011020000}"/>
    <cellStyle name="Normal 19 4 2" xfId="295" xr:uid="{00000000-0005-0000-0000-000012020000}"/>
    <cellStyle name="Normal 19 5" xfId="296" xr:uid="{00000000-0005-0000-0000-000013020000}"/>
    <cellStyle name="Normal 2" xfId="4" xr:uid="{00000000-0005-0000-0000-000014020000}"/>
    <cellStyle name="Normal 2 10" xfId="297" xr:uid="{00000000-0005-0000-0000-000015020000}"/>
    <cellStyle name="Normal 2 10 2" xfId="298" xr:uid="{00000000-0005-0000-0000-000016020000}"/>
    <cellStyle name="Normal 2 10 2 2" xfId="299" xr:uid="{00000000-0005-0000-0000-000017020000}"/>
    <cellStyle name="Normal 2 10 3" xfId="300" xr:uid="{00000000-0005-0000-0000-000018020000}"/>
    <cellStyle name="Normal 2 11" xfId="301" xr:uid="{00000000-0005-0000-0000-000019020000}"/>
    <cellStyle name="Normal 2 11 2" xfId="302" xr:uid="{00000000-0005-0000-0000-00001A020000}"/>
    <cellStyle name="Normal 2 11 2 2" xfId="303" xr:uid="{00000000-0005-0000-0000-00001B020000}"/>
    <cellStyle name="Normal 2 11 2 2 2" xfId="304" xr:uid="{00000000-0005-0000-0000-00001C020000}"/>
    <cellStyle name="Normal 2 11 2 3" xfId="305" xr:uid="{00000000-0005-0000-0000-00001D020000}"/>
    <cellStyle name="Normal 2 11 3" xfId="306" xr:uid="{00000000-0005-0000-0000-00001E020000}"/>
    <cellStyle name="Normal 2 11 3 2" xfId="307" xr:uid="{00000000-0005-0000-0000-00001F020000}"/>
    <cellStyle name="Normal 2 11 4" xfId="308" xr:uid="{00000000-0005-0000-0000-000020020000}"/>
    <cellStyle name="Normal 2 12" xfId="309" xr:uid="{00000000-0005-0000-0000-000021020000}"/>
    <cellStyle name="Normal 2 12 2" xfId="310" xr:uid="{00000000-0005-0000-0000-000022020000}"/>
    <cellStyle name="Normal 2 12 2 2" xfId="311" xr:uid="{00000000-0005-0000-0000-000023020000}"/>
    <cellStyle name="Normal 2 12 3" xfId="312" xr:uid="{00000000-0005-0000-0000-000024020000}"/>
    <cellStyle name="Normal 2 13" xfId="313" xr:uid="{00000000-0005-0000-0000-000025020000}"/>
    <cellStyle name="Normal 2 13 2" xfId="314" xr:uid="{00000000-0005-0000-0000-000026020000}"/>
    <cellStyle name="Normal 2 13 2 2" xfId="315" xr:uid="{00000000-0005-0000-0000-000027020000}"/>
    <cellStyle name="Normal 2 13 3" xfId="316" xr:uid="{00000000-0005-0000-0000-000028020000}"/>
    <cellStyle name="Normal 2 14" xfId="317" xr:uid="{00000000-0005-0000-0000-000029020000}"/>
    <cellStyle name="Normal 2 14 2" xfId="318" xr:uid="{00000000-0005-0000-0000-00002A020000}"/>
    <cellStyle name="Normal 2 14 2 2" xfId="319" xr:uid="{00000000-0005-0000-0000-00002B020000}"/>
    <cellStyle name="Normal 2 14 2 2 2" xfId="320" xr:uid="{00000000-0005-0000-0000-00002C020000}"/>
    <cellStyle name="Normal 2 14 2 3" xfId="321" xr:uid="{00000000-0005-0000-0000-00002D020000}"/>
    <cellStyle name="Normal 2 14 3" xfId="322" xr:uid="{00000000-0005-0000-0000-00002E020000}"/>
    <cellStyle name="Normal 2 14 3 2" xfId="323" xr:uid="{00000000-0005-0000-0000-00002F020000}"/>
    <cellStyle name="Normal 2 14 4" xfId="324" xr:uid="{00000000-0005-0000-0000-000030020000}"/>
    <cellStyle name="Normal 2 15" xfId="325" xr:uid="{00000000-0005-0000-0000-000031020000}"/>
    <cellStyle name="Normal 2 15 2" xfId="326" xr:uid="{00000000-0005-0000-0000-000032020000}"/>
    <cellStyle name="Normal 2 15 2 2" xfId="327" xr:uid="{00000000-0005-0000-0000-000033020000}"/>
    <cellStyle name="Normal 2 15 3" xfId="328" xr:uid="{00000000-0005-0000-0000-000034020000}"/>
    <cellStyle name="Normal 2 16" xfId="329" xr:uid="{00000000-0005-0000-0000-000035020000}"/>
    <cellStyle name="Normal 2 16 2" xfId="330" xr:uid="{00000000-0005-0000-0000-000036020000}"/>
    <cellStyle name="Normal 2 16 2 2" xfId="331" xr:uid="{00000000-0005-0000-0000-000037020000}"/>
    <cellStyle name="Normal 2 16 3" xfId="332" xr:uid="{00000000-0005-0000-0000-000038020000}"/>
    <cellStyle name="Normal 2 17" xfId="333" xr:uid="{00000000-0005-0000-0000-000039020000}"/>
    <cellStyle name="Normal 2 17 2" xfId="334" xr:uid="{00000000-0005-0000-0000-00003A020000}"/>
    <cellStyle name="Normal 2 17 2 2" xfId="335" xr:uid="{00000000-0005-0000-0000-00003B020000}"/>
    <cellStyle name="Normal 2 17 3" xfId="336" xr:uid="{00000000-0005-0000-0000-00003C020000}"/>
    <cellStyle name="Normal 2 18" xfId="337" xr:uid="{00000000-0005-0000-0000-00003D020000}"/>
    <cellStyle name="Normal 2 18 2" xfId="338" xr:uid="{00000000-0005-0000-0000-00003E020000}"/>
    <cellStyle name="Normal 2 18 2 2" xfId="339" xr:uid="{00000000-0005-0000-0000-00003F020000}"/>
    <cellStyle name="Normal 2 18 3" xfId="340" xr:uid="{00000000-0005-0000-0000-000040020000}"/>
    <cellStyle name="Normal 2 19" xfId="341" xr:uid="{00000000-0005-0000-0000-000041020000}"/>
    <cellStyle name="Normal 2 19 2" xfId="342" xr:uid="{00000000-0005-0000-0000-000042020000}"/>
    <cellStyle name="Normal 2 19 2 2" xfId="343" xr:uid="{00000000-0005-0000-0000-000043020000}"/>
    <cellStyle name="Normal 2 19 3" xfId="344" xr:uid="{00000000-0005-0000-0000-000044020000}"/>
    <cellStyle name="Normal 2 2" xfId="345" xr:uid="{00000000-0005-0000-0000-000045020000}"/>
    <cellStyle name="Normal 2 2 2" xfId="346" xr:uid="{00000000-0005-0000-0000-000046020000}"/>
    <cellStyle name="Normal 2 2 3" xfId="347" xr:uid="{00000000-0005-0000-0000-000047020000}"/>
    <cellStyle name="Normal 2 20" xfId="348" xr:uid="{00000000-0005-0000-0000-000048020000}"/>
    <cellStyle name="Normal 2 20 2" xfId="349" xr:uid="{00000000-0005-0000-0000-000049020000}"/>
    <cellStyle name="Normal 2 20 2 2" xfId="350" xr:uid="{00000000-0005-0000-0000-00004A020000}"/>
    <cellStyle name="Normal 2 20 3" xfId="351" xr:uid="{00000000-0005-0000-0000-00004B020000}"/>
    <cellStyle name="Normal 2 21" xfId="352" xr:uid="{00000000-0005-0000-0000-00004C020000}"/>
    <cellStyle name="Normal 2 21 2" xfId="353" xr:uid="{00000000-0005-0000-0000-00004D020000}"/>
    <cellStyle name="Normal 2 22" xfId="354" xr:uid="{00000000-0005-0000-0000-00004E020000}"/>
    <cellStyle name="Normal 2 22 2" xfId="355" xr:uid="{00000000-0005-0000-0000-00004F020000}"/>
    <cellStyle name="Normal 2 23" xfId="356" xr:uid="{00000000-0005-0000-0000-000050020000}"/>
    <cellStyle name="Normal 2 23 2" xfId="357" xr:uid="{00000000-0005-0000-0000-000051020000}"/>
    <cellStyle name="Normal 2 24" xfId="358" xr:uid="{00000000-0005-0000-0000-000052020000}"/>
    <cellStyle name="Normal 2 24 2" xfId="359" xr:uid="{00000000-0005-0000-0000-000053020000}"/>
    <cellStyle name="Normal 2 25" xfId="360" xr:uid="{00000000-0005-0000-0000-000054020000}"/>
    <cellStyle name="Normal 2 25 2" xfId="361" xr:uid="{00000000-0005-0000-0000-000055020000}"/>
    <cellStyle name="Normal 2 25 2 2" xfId="362" xr:uid="{00000000-0005-0000-0000-000056020000}"/>
    <cellStyle name="Normal 2 25 2 2 2" xfId="363" xr:uid="{00000000-0005-0000-0000-000057020000}"/>
    <cellStyle name="Normal 2 25 2 3" xfId="364" xr:uid="{00000000-0005-0000-0000-000058020000}"/>
    <cellStyle name="Normal 2 25 3" xfId="365" xr:uid="{00000000-0005-0000-0000-000059020000}"/>
    <cellStyle name="Normal 2 25 3 2" xfId="366" xr:uid="{00000000-0005-0000-0000-00005A020000}"/>
    <cellStyle name="Normal 2 25 3 2 2" xfId="367" xr:uid="{00000000-0005-0000-0000-00005B020000}"/>
    <cellStyle name="Normal 2 25 3 3" xfId="368" xr:uid="{00000000-0005-0000-0000-00005C020000}"/>
    <cellStyle name="Normal 2 25 4" xfId="369" xr:uid="{00000000-0005-0000-0000-00005D020000}"/>
    <cellStyle name="Normal 2 26" xfId="370" xr:uid="{00000000-0005-0000-0000-00005E020000}"/>
    <cellStyle name="Normal 2 26 2" xfId="371" xr:uid="{00000000-0005-0000-0000-00005F020000}"/>
    <cellStyle name="Normal 2 27" xfId="372" xr:uid="{00000000-0005-0000-0000-000060020000}"/>
    <cellStyle name="Normal 2 27 2" xfId="373" xr:uid="{00000000-0005-0000-0000-000061020000}"/>
    <cellStyle name="Normal 2 28" xfId="374" xr:uid="{00000000-0005-0000-0000-000062020000}"/>
    <cellStyle name="Normal 2 28 2" xfId="375" xr:uid="{00000000-0005-0000-0000-000063020000}"/>
    <cellStyle name="Normal 2 29" xfId="376" xr:uid="{00000000-0005-0000-0000-000064020000}"/>
    <cellStyle name="Normal 2 29 2" xfId="377" xr:uid="{00000000-0005-0000-0000-000065020000}"/>
    <cellStyle name="Normal 2 3" xfId="378" xr:uid="{00000000-0005-0000-0000-000066020000}"/>
    <cellStyle name="Normal 2 30" xfId="379" xr:uid="{00000000-0005-0000-0000-000067020000}"/>
    <cellStyle name="Normal 2 30 2" xfId="380" xr:uid="{00000000-0005-0000-0000-000068020000}"/>
    <cellStyle name="Normal 2 31" xfId="381" xr:uid="{00000000-0005-0000-0000-000069020000}"/>
    <cellStyle name="Normal 2 31 2" xfId="382" xr:uid="{00000000-0005-0000-0000-00006A020000}"/>
    <cellStyle name="Normal 2 32" xfId="383" xr:uid="{00000000-0005-0000-0000-00006B020000}"/>
    <cellStyle name="Normal 2 32 2" xfId="384" xr:uid="{00000000-0005-0000-0000-00006C020000}"/>
    <cellStyle name="Normal 2 33" xfId="385" xr:uid="{00000000-0005-0000-0000-00006D020000}"/>
    <cellStyle name="Normal 2 33 2" xfId="386" xr:uid="{00000000-0005-0000-0000-00006E020000}"/>
    <cellStyle name="Normal 2 34" xfId="387" xr:uid="{00000000-0005-0000-0000-00006F020000}"/>
    <cellStyle name="Normal 2 4" xfId="388" xr:uid="{00000000-0005-0000-0000-000070020000}"/>
    <cellStyle name="Normal 2 5" xfId="389" xr:uid="{00000000-0005-0000-0000-000071020000}"/>
    <cellStyle name="Normal 2 6" xfId="390" xr:uid="{00000000-0005-0000-0000-000072020000}"/>
    <cellStyle name="Normal 2 7" xfId="391" xr:uid="{00000000-0005-0000-0000-000073020000}"/>
    <cellStyle name="Normal 2 7 2" xfId="392" xr:uid="{00000000-0005-0000-0000-000074020000}"/>
    <cellStyle name="Normal 2 7 2 2" xfId="393" xr:uid="{00000000-0005-0000-0000-000075020000}"/>
    <cellStyle name="Normal 2 7 2 2 2" xfId="394" xr:uid="{00000000-0005-0000-0000-000076020000}"/>
    <cellStyle name="Normal 2 7 2 3" xfId="395" xr:uid="{00000000-0005-0000-0000-000077020000}"/>
    <cellStyle name="Normal 2 7 3" xfId="396" xr:uid="{00000000-0005-0000-0000-000078020000}"/>
    <cellStyle name="Normal 2 7 3 2" xfId="397" xr:uid="{00000000-0005-0000-0000-000079020000}"/>
    <cellStyle name="Normal 2 7 3 2 2" xfId="398" xr:uid="{00000000-0005-0000-0000-00007A020000}"/>
    <cellStyle name="Normal 2 7 3 3" xfId="399" xr:uid="{00000000-0005-0000-0000-00007B020000}"/>
    <cellStyle name="Normal 2 7 4" xfId="400" xr:uid="{00000000-0005-0000-0000-00007C020000}"/>
    <cellStyle name="Normal 2 7 4 2" xfId="401" xr:uid="{00000000-0005-0000-0000-00007D020000}"/>
    <cellStyle name="Normal 2 7 5" xfId="402" xr:uid="{00000000-0005-0000-0000-00007E020000}"/>
    <cellStyle name="Normal 2 8" xfId="403" xr:uid="{00000000-0005-0000-0000-00007F020000}"/>
    <cellStyle name="Normal 2 8 2" xfId="404" xr:uid="{00000000-0005-0000-0000-000080020000}"/>
    <cellStyle name="Normal 2 8 2 2" xfId="405" xr:uid="{00000000-0005-0000-0000-000081020000}"/>
    <cellStyle name="Normal 2 8 2 2 2" xfId="406" xr:uid="{00000000-0005-0000-0000-000082020000}"/>
    <cellStyle name="Normal 2 8 2 2 2 2" xfId="407" xr:uid="{00000000-0005-0000-0000-000083020000}"/>
    <cellStyle name="Normal 2 8 2 2 2 2 2" xfId="408" xr:uid="{00000000-0005-0000-0000-000084020000}"/>
    <cellStyle name="Normal 2 8 2 2 2 3" xfId="409" xr:uid="{00000000-0005-0000-0000-000085020000}"/>
    <cellStyle name="Normal 2 8 2 2 3" xfId="410" xr:uid="{00000000-0005-0000-0000-000086020000}"/>
    <cellStyle name="Normal 2 8 2 2 3 2" xfId="411" xr:uid="{00000000-0005-0000-0000-000087020000}"/>
    <cellStyle name="Normal 2 8 2 2 4" xfId="412" xr:uid="{00000000-0005-0000-0000-000088020000}"/>
    <cellStyle name="Normal 2 8 2 3" xfId="413" xr:uid="{00000000-0005-0000-0000-000089020000}"/>
    <cellStyle name="Normal 2 8 2 3 2" xfId="414" xr:uid="{00000000-0005-0000-0000-00008A020000}"/>
    <cellStyle name="Normal 2 8 2 3 2 2" xfId="415" xr:uid="{00000000-0005-0000-0000-00008B020000}"/>
    <cellStyle name="Normal 2 8 2 3 2 2 2" xfId="416" xr:uid="{00000000-0005-0000-0000-00008C020000}"/>
    <cellStyle name="Normal 2 8 2 3 2 3" xfId="417" xr:uid="{00000000-0005-0000-0000-00008D020000}"/>
    <cellStyle name="Normal 2 8 2 3 2 3 2" xfId="418" xr:uid="{00000000-0005-0000-0000-00008E020000}"/>
    <cellStyle name="Normal 2 8 2 3 2 4" xfId="419" xr:uid="{00000000-0005-0000-0000-00008F020000}"/>
    <cellStyle name="Normal 2 8 2 3 3" xfId="420" xr:uid="{00000000-0005-0000-0000-000090020000}"/>
    <cellStyle name="Normal 2 8 2 3 3 2" xfId="421" xr:uid="{00000000-0005-0000-0000-000091020000}"/>
    <cellStyle name="Normal 2 8 2 3 4" xfId="422" xr:uid="{00000000-0005-0000-0000-000092020000}"/>
    <cellStyle name="Normal 2 8 2 4" xfId="423" xr:uid="{00000000-0005-0000-0000-000093020000}"/>
    <cellStyle name="Normal 2 8 2 4 2" xfId="424" xr:uid="{00000000-0005-0000-0000-000094020000}"/>
    <cellStyle name="Normal 2 8 2 5" xfId="425" xr:uid="{00000000-0005-0000-0000-000095020000}"/>
    <cellStyle name="Normal 2 8 3" xfId="426" xr:uid="{00000000-0005-0000-0000-000096020000}"/>
    <cellStyle name="Normal 2 8 3 2" xfId="427" xr:uid="{00000000-0005-0000-0000-000097020000}"/>
    <cellStyle name="Normal 2 8 3 2 2" xfId="428" xr:uid="{00000000-0005-0000-0000-000098020000}"/>
    <cellStyle name="Normal 2 8 3 3" xfId="429" xr:uid="{00000000-0005-0000-0000-000099020000}"/>
    <cellStyle name="Normal 2 8 4" xfId="430" xr:uid="{00000000-0005-0000-0000-00009A020000}"/>
    <cellStyle name="Normal 2 8 4 2" xfId="431" xr:uid="{00000000-0005-0000-0000-00009B020000}"/>
    <cellStyle name="Normal 2 8 5" xfId="432" xr:uid="{00000000-0005-0000-0000-00009C020000}"/>
    <cellStyle name="Normal 2 9" xfId="433" xr:uid="{00000000-0005-0000-0000-00009D020000}"/>
    <cellStyle name="Normal 2 9 2" xfId="434" xr:uid="{00000000-0005-0000-0000-00009E020000}"/>
    <cellStyle name="Normal 2 9 2 2" xfId="435" xr:uid="{00000000-0005-0000-0000-00009F020000}"/>
    <cellStyle name="Normal 2 9 2 2 2" xfId="436" xr:uid="{00000000-0005-0000-0000-0000A0020000}"/>
    <cellStyle name="Normal 2 9 2 3" xfId="437" xr:uid="{00000000-0005-0000-0000-0000A1020000}"/>
    <cellStyle name="Normal 2 9 3" xfId="438" xr:uid="{00000000-0005-0000-0000-0000A2020000}"/>
    <cellStyle name="Normal 2 9 3 2" xfId="439" xr:uid="{00000000-0005-0000-0000-0000A3020000}"/>
    <cellStyle name="Normal 2 9 3 2 2" xfId="440" xr:uid="{00000000-0005-0000-0000-0000A4020000}"/>
    <cellStyle name="Normal 2 9 3 3" xfId="441" xr:uid="{00000000-0005-0000-0000-0000A5020000}"/>
    <cellStyle name="Normal 2 9 4" xfId="442" xr:uid="{00000000-0005-0000-0000-0000A6020000}"/>
    <cellStyle name="Normal 2 9 4 2" xfId="443" xr:uid="{00000000-0005-0000-0000-0000A7020000}"/>
    <cellStyle name="Normal 2 9 5" xfId="444" xr:uid="{00000000-0005-0000-0000-0000A8020000}"/>
    <cellStyle name="Normal 20" xfId="445" xr:uid="{00000000-0005-0000-0000-0000A9020000}"/>
    <cellStyle name="Normal 20 2" xfId="446" xr:uid="{00000000-0005-0000-0000-0000AA020000}"/>
    <cellStyle name="Normal 20 2 2" xfId="447" xr:uid="{00000000-0005-0000-0000-0000AB020000}"/>
    <cellStyle name="Normal 20 2 2 2" xfId="448" xr:uid="{00000000-0005-0000-0000-0000AC020000}"/>
    <cellStyle name="Normal 20 2 3" xfId="449" xr:uid="{00000000-0005-0000-0000-0000AD020000}"/>
    <cellStyle name="Normal 20 3" xfId="450" xr:uid="{00000000-0005-0000-0000-0000AE020000}"/>
    <cellStyle name="Normal 20 3 2" xfId="451" xr:uid="{00000000-0005-0000-0000-0000AF020000}"/>
    <cellStyle name="Normal 20 3 2 2" xfId="452" xr:uid="{00000000-0005-0000-0000-0000B0020000}"/>
    <cellStyle name="Normal 20 3 3" xfId="453" xr:uid="{00000000-0005-0000-0000-0000B1020000}"/>
    <cellStyle name="Normal 20 4" xfId="454" xr:uid="{00000000-0005-0000-0000-0000B2020000}"/>
    <cellStyle name="Normal 20 4 2" xfId="455" xr:uid="{00000000-0005-0000-0000-0000B3020000}"/>
    <cellStyle name="Normal 20 4 2 2" xfId="456" xr:uid="{00000000-0005-0000-0000-0000B4020000}"/>
    <cellStyle name="Normal 20 4 3" xfId="457" xr:uid="{00000000-0005-0000-0000-0000B5020000}"/>
    <cellStyle name="Normal 20 5" xfId="458" xr:uid="{00000000-0005-0000-0000-0000B6020000}"/>
    <cellStyle name="Normal 20 5 2" xfId="459" xr:uid="{00000000-0005-0000-0000-0000B7020000}"/>
    <cellStyle name="Normal 20 5 2 2" xfId="460" xr:uid="{00000000-0005-0000-0000-0000B8020000}"/>
    <cellStyle name="Normal 20 5 2 2 2" xfId="461" xr:uid="{00000000-0005-0000-0000-0000B9020000}"/>
    <cellStyle name="Normal 20 5 2 2 2 2" xfId="462" xr:uid="{00000000-0005-0000-0000-0000BA020000}"/>
    <cellStyle name="Normal 20 5 2 2 3" xfId="463" xr:uid="{00000000-0005-0000-0000-0000BB020000}"/>
    <cellStyle name="Normal 20 5 2 3" xfId="464" xr:uid="{00000000-0005-0000-0000-0000BC020000}"/>
    <cellStyle name="Normal 20 5 2 3 2" xfId="465" xr:uid="{00000000-0005-0000-0000-0000BD020000}"/>
    <cellStyle name="Normal 20 5 2 4" xfId="466" xr:uid="{00000000-0005-0000-0000-0000BE020000}"/>
    <cellStyle name="Normal 20 5 3" xfId="467" xr:uid="{00000000-0005-0000-0000-0000BF020000}"/>
    <cellStyle name="Normal 20 5 3 2" xfId="468" xr:uid="{00000000-0005-0000-0000-0000C0020000}"/>
    <cellStyle name="Normal 20 5 4" xfId="469" xr:uid="{00000000-0005-0000-0000-0000C1020000}"/>
    <cellStyle name="Normal 20 6" xfId="470" xr:uid="{00000000-0005-0000-0000-0000C2020000}"/>
    <cellStyle name="Normal 20 6 2" xfId="471" xr:uid="{00000000-0005-0000-0000-0000C3020000}"/>
    <cellStyle name="Normal 20 6 2 2" xfId="472" xr:uid="{00000000-0005-0000-0000-0000C4020000}"/>
    <cellStyle name="Normal 20 6 2 2 2" xfId="473" xr:uid="{00000000-0005-0000-0000-0000C5020000}"/>
    <cellStyle name="Normal 20 6 2 3" xfId="474" xr:uid="{00000000-0005-0000-0000-0000C6020000}"/>
    <cellStyle name="Normal 20 6 3" xfId="475" xr:uid="{00000000-0005-0000-0000-0000C7020000}"/>
    <cellStyle name="Normal 20 6 3 2" xfId="476" xr:uid="{00000000-0005-0000-0000-0000C8020000}"/>
    <cellStyle name="Normal 20 6 4" xfId="477" xr:uid="{00000000-0005-0000-0000-0000C9020000}"/>
    <cellStyle name="Normal 20 7" xfId="478" xr:uid="{00000000-0005-0000-0000-0000CA020000}"/>
    <cellStyle name="Normal 20 7 2" xfId="479" xr:uid="{00000000-0005-0000-0000-0000CB020000}"/>
    <cellStyle name="Normal 20 8" xfId="480" xr:uid="{00000000-0005-0000-0000-0000CC020000}"/>
    <cellStyle name="Normal 21" xfId="481" xr:uid="{00000000-0005-0000-0000-0000CD020000}"/>
    <cellStyle name="Normal 21 2" xfId="482" xr:uid="{00000000-0005-0000-0000-0000CE020000}"/>
    <cellStyle name="Normal 21 2 2" xfId="483" xr:uid="{00000000-0005-0000-0000-0000CF020000}"/>
    <cellStyle name="Normal 21 2 2 2" xfId="484" xr:uid="{00000000-0005-0000-0000-0000D0020000}"/>
    <cellStyle name="Normal 21 2 3" xfId="485" xr:uid="{00000000-0005-0000-0000-0000D1020000}"/>
    <cellStyle name="Normal 21 3" xfId="486" xr:uid="{00000000-0005-0000-0000-0000D2020000}"/>
    <cellStyle name="Normal 21 3 2" xfId="487" xr:uid="{00000000-0005-0000-0000-0000D3020000}"/>
    <cellStyle name="Normal 21 3 2 2" xfId="488" xr:uid="{00000000-0005-0000-0000-0000D4020000}"/>
    <cellStyle name="Normal 21 3 3" xfId="489" xr:uid="{00000000-0005-0000-0000-0000D5020000}"/>
    <cellStyle name="Normal 21 4" xfId="490" xr:uid="{00000000-0005-0000-0000-0000D6020000}"/>
    <cellStyle name="Normal 21 4 2" xfId="491" xr:uid="{00000000-0005-0000-0000-0000D7020000}"/>
    <cellStyle name="Normal 21 5" xfId="492" xr:uid="{00000000-0005-0000-0000-0000D8020000}"/>
    <cellStyle name="Normal 22" xfId="493" xr:uid="{00000000-0005-0000-0000-0000D9020000}"/>
    <cellStyle name="Normal 22 2" xfId="494" xr:uid="{00000000-0005-0000-0000-0000DA020000}"/>
    <cellStyle name="Normal 22 2 2" xfId="495" xr:uid="{00000000-0005-0000-0000-0000DB020000}"/>
    <cellStyle name="Normal 22 2 2 2" xfId="496" xr:uid="{00000000-0005-0000-0000-0000DC020000}"/>
    <cellStyle name="Normal 22 2 3" xfId="497" xr:uid="{00000000-0005-0000-0000-0000DD020000}"/>
    <cellStyle name="Normal 22 3" xfId="498" xr:uid="{00000000-0005-0000-0000-0000DE020000}"/>
    <cellStyle name="Normal 22 3 2" xfId="499" xr:uid="{00000000-0005-0000-0000-0000DF020000}"/>
    <cellStyle name="Normal 22 3 2 2" xfId="500" xr:uid="{00000000-0005-0000-0000-0000E0020000}"/>
    <cellStyle name="Normal 22 3 3" xfId="501" xr:uid="{00000000-0005-0000-0000-0000E1020000}"/>
    <cellStyle name="Normal 22 4" xfId="502" xr:uid="{00000000-0005-0000-0000-0000E2020000}"/>
    <cellStyle name="Normal 22 4 2" xfId="503" xr:uid="{00000000-0005-0000-0000-0000E3020000}"/>
    <cellStyle name="Normal 22 5" xfId="504" xr:uid="{00000000-0005-0000-0000-0000E4020000}"/>
    <cellStyle name="Normal 23" xfId="505" xr:uid="{00000000-0005-0000-0000-0000E5020000}"/>
    <cellStyle name="Normal 23 2" xfId="506" xr:uid="{00000000-0005-0000-0000-0000E6020000}"/>
    <cellStyle name="Normal 23 2 2" xfId="507" xr:uid="{00000000-0005-0000-0000-0000E7020000}"/>
    <cellStyle name="Normal 23 2 2 2" xfId="508" xr:uid="{00000000-0005-0000-0000-0000E8020000}"/>
    <cellStyle name="Normal 23 2 3" xfId="509" xr:uid="{00000000-0005-0000-0000-0000E9020000}"/>
    <cellStyle name="Normal 23 3" xfId="510" xr:uid="{00000000-0005-0000-0000-0000EA020000}"/>
    <cellStyle name="Normal 23 3 2" xfId="511" xr:uid="{00000000-0005-0000-0000-0000EB020000}"/>
    <cellStyle name="Normal 23 3 2 2" xfId="512" xr:uid="{00000000-0005-0000-0000-0000EC020000}"/>
    <cellStyle name="Normal 23 3 3" xfId="513" xr:uid="{00000000-0005-0000-0000-0000ED020000}"/>
    <cellStyle name="Normal 23 4" xfId="514" xr:uid="{00000000-0005-0000-0000-0000EE020000}"/>
    <cellStyle name="Normal 23 4 2" xfId="515" xr:uid="{00000000-0005-0000-0000-0000EF020000}"/>
    <cellStyle name="Normal 23 5" xfId="516" xr:uid="{00000000-0005-0000-0000-0000F0020000}"/>
    <cellStyle name="Normal 24" xfId="517" xr:uid="{00000000-0005-0000-0000-0000F1020000}"/>
    <cellStyle name="Normal 24 2" xfId="518" xr:uid="{00000000-0005-0000-0000-0000F2020000}"/>
    <cellStyle name="Normal 24 2 2" xfId="519" xr:uid="{00000000-0005-0000-0000-0000F3020000}"/>
    <cellStyle name="Normal 24 2 2 2" xfId="520" xr:uid="{00000000-0005-0000-0000-0000F4020000}"/>
    <cellStyle name="Normal 24 2 3" xfId="521" xr:uid="{00000000-0005-0000-0000-0000F5020000}"/>
    <cellStyle name="Normal 24 3" xfId="522" xr:uid="{00000000-0005-0000-0000-0000F6020000}"/>
    <cellStyle name="Normal 24 3 2" xfId="523" xr:uid="{00000000-0005-0000-0000-0000F7020000}"/>
    <cellStyle name="Normal 24 3 2 2" xfId="524" xr:uid="{00000000-0005-0000-0000-0000F8020000}"/>
    <cellStyle name="Normal 24 3 3" xfId="525" xr:uid="{00000000-0005-0000-0000-0000F9020000}"/>
    <cellStyle name="Normal 24 4" xfId="526" xr:uid="{00000000-0005-0000-0000-0000FA020000}"/>
    <cellStyle name="Normal 24 4 2" xfId="527" xr:uid="{00000000-0005-0000-0000-0000FB020000}"/>
    <cellStyle name="Normal 24 5" xfId="528" xr:uid="{00000000-0005-0000-0000-0000FC020000}"/>
    <cellStyle name="Normal 25" xfId="529" xr:uid="{00000000-0005-0000-0000-0000FD020000}"/>
    <cellStyle name="Normal 25 2" xfId="530" xr:uid="{00000000-0005-0000-0000-0000FE020000}"/>
    <cellStyle name="Normal 25 2 2" xfId="531" xr:uid="{00000000-0005-0000-0000-0000FF020000}"/>
    <cellStyle name="Normal 25 2 2 2" xfId="532" xr:uid="{00000000-0005-0000-0000-000000030000}"/>
    <cellStyle name="Normal 25 2 3" xfId="533" xr:uid="{00000000-0005-0000-0000-000001030000}"/>
    <cellStyle name="Normal 25 3" xfId="534" xr:uid="{00000000-0005-0000-0000-000002030000}"/>
    <cellStyle name="Normal 25 3 2" xfId="535" xr:uid="{00000000-0005-0000-0000-000003030000}"/>
    <cellStyle name="Normal 25 3 2 2" xfId="536" xr:uid="{00000000-0005-0000-0000-000004030000}"/>
    <cellStyle name="Normal 25 3 3" xfId="537" xr:uid="{00000000-0005-0000-0000-000005030000}"/>
    <cellStyle name="Normal 25 4" xfId="538" xr:uid="{00000000-0005-0000-0000-000006030000}"/>
    <cellStyle name="Normal 25 4 2" xfId="539" xr:uid="{00000000-0005-0000-0000-000007030000}"/>
    <cellStyle name="Normal 25 5" xfId="540" xr:uid="{00000000-0005-0000-0000-000008030000}"/>
    <cellStyle name="Normal 26" xfId="541" xr:uid="{00000000-0005-0000-0000-000009030000}"/>
    <cellStyle name="Normal 26 2" xfId="542" xr:uid="{00000000-0005-0000-0000-00000A030000}"/>
    <cellStyle name="Normal 26 2 2" xfId="543" xr:uid="{00000000-0005-0000-0000-00000B030000}"/>
    <cellStyle name="Normal 26 2 2 2" xfId="544" xr:uid="{00000000-0005-0000-0000-00000C030000}"/>
    <cellStyle name="Normal 26 2 3" xfId="545" xr:uid="{00000000-0005-0000-0000-00000D030000}"/>
    <cellStyle name="Normal 26 3" xfId="546" xr:uid="{00000000-0005-0000-0000-00000E030000}"/>
    <cellStyle name="Normal 26 3 2" xfId="547" xr:uid="{00000000-0005-0000-0000-00000F030000}"/>
    <cellStyle name="Normal 26 3 2 2" xfId="548" xr:uid="{00000000-0005-0000-0000-000010030000}"/>
    <cellStyle name="Normal 26 3 3" xfId="549" xr:uid="{00000000-0005-0000-0000-000011030000}"/>
    <cellStyle name="Normal 26 4" xfId="550" xr:uid="{00000000-0005-0000-0000-000012030000}"/>
    <cellStyle name="Normal 26 4 2" xfId="551" xr:uid="{00000000-0005-0000-0000-000013030000}"/>
    <cellStyle name="Normal 26 5" xfId="552" xr:uid="{00000000-0005-0000-0000-000014030000}"/>
    <cellStyle name="Normal 27" xfId="553" xr:uid="{00000000-0005-0000-0000-000015030000}"/>
    <cellStyle name="Normal 27 10" xfId="554" xr:uid="{00000000-0005-0000-0000-000016030000}"/>
    <cellStyle name="Normal 27 10 2" xfId="555" xr:uid="{00000000-0005-0000-0000-000017030000}"/>
    <cellStyle name="Normal 27 10 2 2" xfId="556" xr:uid="{00000000-0005-0000-0000-000018030000}"/>
    <cellStyle name="Normal 27 10 3" xfId="557" xr:uid="{00000000-0005-0000-0000-000019030000}"/>
    <cellStyle name="Normal 27 11" xfId="558" xr:uid="{00000000-0005-0000-0000-00001A030000}"/>
    <cellStyle name="Normal 27 11 2" xfId="559" xr:uid="{00000000-0005-0000-0000-00001B030000}"/>
    <cellStyle name="Normal 27 11 2 2" xfId="560" xr:uid="{00000000-0005-0000-0000-00001C030000}"/>
    <cellStyle name="Normal 27 11 3" xfId="561" xr:uid="{00000000-0005-0000-0000-00001D030000}"/>
    <cellStyle name="Normal 27 12" xfId="562" xr:uid="{00000000-0005-0000-0000-00001E030000}"/>
    <cellStyle name="Normal 27 12 2" xfId="563" xr:uid="{00000000-0005-0000-0000-00001F030000}"/>
    <cellStyle name="Normal 27 13" xfId="564" xr:uid="{00000000-0005-0000-0000-000020030000}"/>
    <cellStyle name="Normal 27 13 2" xfId="565" xr:uid="{00000000-0005-0000-0000-000021030000}"/>
    <cellStyle name="Normal 27 14" xfId="566" xr:uid="{00000000-0005-0000-0000-000022030000}"/>
    <cellStyle name="Normal 27 14 2" xfId="567" xr:uid="{00000000-0005-0000-0000-000023030000}"/>
    <cellStyle name="Normal 27 15" xfId="568" xr:uid="{00000000-0005-0000-0000-000024030000}"/>
    <cellStyle name="Normal 27 15 2" xfId="569" xr:uid="{00000000-0005-0000-0000-000025030000}"/>
    <cellStyle name="Normal 27 16" xfId="570" xr:uid="{00000000-0005-0000-0000-000026030000}"/>
    <cellStyle name="Normal 27 16 2" xfId="571" xr:uid="{00000000-0005-0000-0000-000027030000}"/>
    <cellStyle name="Normal 27 17" xfId="572" xr:uid="{00000000-0005-0000-0000-000028030000}"/>
    <cellStyle name="Normal 27 17 2" xfId="573" xr:uid="{00000000-0005-0000-0000-000029030000}"/>
    <cellStyle name="Normal 27 18" xfId="574" xr:uid="{00000000-0005-0000-0000-00002A030000}"/>
    <cellStyle name="Normal 27 18 2" xfId="575" xr:uid="{00000000-0005-0000-0000-00002B030000}"/>
    <cellStyle name="Normal 27 19" xfId="576" xr:uid="{00000000-0005-0000-0000-00002C030000}"/>
    <cellStyle name="Normal 27 19 2" xfId="577" xr:uid="{00000000-0005-0000-0000-00002D030000}"/>
    <cellStyle name="Normal 27 2" xfId="578" xr:uid="{00000000-0005-0000-0000-00002E030000}"/>
    <cellStyle name="Normal 27 2 2" xfId="579" xr:uid="{00000000-0005-0000-0000-00002F030000}"/>
    <cellStyle name="Normal 27 2 2 2" xfId="580" xr:uid="{00000000-0005-0000-0000-000030030000}"/>
    <cellStyle name="Normal 27 2 3" xfId="581" xr:uid="{00000000-0005-0000-0000-000031030000}"/>
    <cellStyle name="Normal 27 20" xfId="582" xr:uid="{00000000-0005-0000-0000-000032030000}"/>
    <cellStyle name="Normal 27 20 2" xfId="583" xr:uid="{00000000-0005-0000-0000-000033030000}"/>
    <cellStyle name="Normal 27 21" xfId="584" xr:uid="{00000000-0005-0000-0000-000034030000}"/>
    <cellStyle name="Normal 27 21 2" xfId="585" xr:uid="{00000000-0005-0000-0000-000035030000}"/>
    <cellStyle name="Normal 27 22" xfId="586" xr:uid="{00000000-0005-0000-0000-000036030000}"/>
    <cellStyle name="Normal 27 22 2" xfId="587" xr:uid="{00000000-0005-0000-0000-000037030000}"/>
    <cellStyle name="Normal 27 23" xfId="588" xr:uid="{00000000-0005-0000-0000-000038030000}"/>
    <cellStyle name="Normal 27 23 2" xfId="589" xr:uid="{00000000-0005-0000-0000-000039030000}"/>
    <cellStyle name="Normal 27 24" xfId="590" xr:uid="{00000000-0005-0000-0000-00003A030000}"/>
    <cellStyle name="Normal 27 24 2" xfId="591" xr:uid="{00000000-0005-0000-0000-00003B030000}"/>
    <cellStyle name="Normal 27 25" xfId="592" xr:uid="{00000000-0005-0000-0000-00003C030000}"/>
    <cellStyle name="Normal 27 3" xfId="593" xr:uid="{00000000-0005-0000-0000-00003D030000}"/>
    <cellStyle name="Normal 27 3 2" xfId="594" xr:uid="{00000000-0005-0000-0000-00003E030000}"/>
    <cellStyle name="Normal 27 3 2 2" xfId="595" xr:uid="{00000000-0005-0000-0000-00003F030000}"/>
    <cellStyle name="Normal 27 3 3" xfId="596" xr:uid="{00000000-0005-0000-0000-000040030000}"/>
    <cellStyle name="Normal 27 4" xfId="597" xr:uid="{00000000-0005-0000-0000-000041030000}"/>
    <cellStyle name="Normal 27 4 2" xfId="598" xr:uid="{00000000-0005-0000-0000-000042030000}"/>
    <cellStyle name="Normal 27 4 2 2" xfId="599" xr:uid="{00000000-0005-0000-0000-000043030000}"/>
    <cellStyle name="Normal 27 4 3" xfId="600" xr:uid="{00000000-0005-0000-0000-000044030000}"/>
    <cellStyle name="Normal 27 5" xfId="601" xr:uid="{00000000-0005-0000-0000-000045030000}"/>
    <cellStyle name="Normal 27 5 2" xfId="602" xr:uid="{00000000-0005-0000-0000-000046030000}"/>
    <cellStyle name="Normal 27 5 2 2" xfId="603" xr:uid="{00000000-0005-0000-0000-000047030000}"/>
    <cellStyle name="Normal 27 5 2 2 2" xfId="604" xr:uid="{00000000-0005-0000-0000-000048030000}"/>
    <cellStyle name="Normal 27 5 2 3" xfId="605" xr:uid="{00000000-0005-0000-0000-000049030000}"/>
    <cellStyle name="Normal 27 5 3" xfId="606" xr:uid="{00000000-0005-0000-0000-00004A030000}"/>
    <cellStyle name="Normal 27 5 3 2" xfId="607" xr:uid="{00000000-0005-0000-0000-00004B030000}"/>
    <cellStyle name="Normal 27 5 4" xfId="608" xr:uid="{00000000-0005-0000-0000-00004C030000}"/>
    <cellStyle name="Normal 27 6" xfId="609" xr:uid="{00000000-0005-0000-0000-00004D030000}"/>
    <cellStyle name="Normal 27 6 2" xfId="610" xr:uid="{00000000-0005-0000-0000-00004E030000}"/>
    <cellStyle name="Normal 27 6 2 2" xfId="611" xr:uid="{00000000-0005-0000-0000-00004F030000}"/>
    <cellStyle name="Normal 27 6 3" xfId="612" xr:uid="{00000000-0005-0000-0000-000050030000}"/>
    <cellStyle name="Normal 27 7" xfId="613" xr:uid="{00000000-0005-0000-0000-000051030000}"/>
    <cellStyle name="Normal 27 7 2" xfId="614" xr:uid="{00000000-0005-0000-0000-000052030000}"/>
    <cellStyle name="Normal 27 7 2 2" xfId="615" xr:uid="{00000000-0005-0000-0000-000053030000}"/>
    <cellStyle name="Normal 27 7 3" xfId="616" xr:uid="{00000000-0005-0000-0000-000054030000}"/>
    <cellStyle name="Normal 27 8" xfId="617" xr:uid="{00000000-0005-0000-0000-000055030000}"/>
    <cellStyle name="Normal 27 8 2" xfId="618" xr:uid="{00000000-0005-0000-0000-000056030000}"/>
    <cellStyle name="Normal 27 8 2 2" xfId="619" xr:uid="{00000000-0005-0000-0000-000057030000}"/>
    <cellStyle name="Normal 27 8 3" xfId="620" xr:uid="{00000000-0005-0000-0000-000058030000}"/>
    <cellStyle name="Normal 27 9" xfId="621" xr:uid="{00000000-0005-0000-0000-000059030000}"/>
    <cellStyle name="Normal 27 9 2" xfId="622" xr:uid="{00000000-0005-0000-0000-00005A030000}"/>
    <cellStyle name="Normal 27 9 2 2" xfId="623" xr:uid="{00000000-0005-0000-0000-00005B030000}"/>
    <cellStyle name="Normal 27 9 3" xfId="624" xr:uid="{00000000-0005-0000-0000-00005C030000}"/>
    <cellStyle name="Normal 28" xfId="625" xr:uid="{00000000-0005-0000-0000-00005D030000}"/>
    <cellStyle name="Normal 28 2" xfId="626" xr:uid="{00000000-0005-0000-0000-00005E030000}"/>
    <cellStyle name="Normal 28 2 2" xfId="627" xr:uid="{00000000-0005-0000-0000-00005F030000}"/>
    <cellStyle name="Normal 28 3" xfId="628" xr:uid="{00000000-0005-0000-0000-000060030000}"/>
    <cellStyle name="Normal 28 3 10" xfId="629" xr:uid="{00000000-0005-0000-0000-000061030000}"/>
    <cellStyle name="Normal 28 3 10 2" xfId="630" xr:uid="{00000000-0005-0000-0000-000062030000}"/>
    <cellStyle name="Normal 28 3 11" xfId="631" xr:uid="{00000000-0005-0000-0000-000063030000}"/>
    <cellStyle name="Normal 28 3 11 2" xfId="632" xr:uid="{00000000-0005-0000-0000-000064030000}"/>
    <cellStyle name="Normal 28 3 12" xfId="633" xr:uid="{00000000-0005-0000-0000-000065030000}"/>
    <cellStyle name="Normal 28 3 12 2" xfId="634" xr:uid="{00000000-0005-0000-0000-000066030000}"/>
    <cellStyle name="Normal 28 3 13" xfId="635" xr:uid="{00000000-0005-0000-0000-000067030000}"/>
    <cellStyle name="Normal 28 3 2" xfId="636" xr:uid="{00000000-0005-0000-0000-000068030000}"/>
    <cellStyle name="Normal 28 3 2 2" xfId="637" xr:uid="{00000000-0005-0000-0000-000069030000}"/>
    <cellStyle name="Normal 28 3 3" xfId="638" xr:uid="{00000000-0005-0000-0000-00006A030000}"/>
    <cellStyle name="Normal 28 3 3 2" xfId="639" xr:uid="{00000000-0005-0000-0000-00006B030000}"/>
    <cellStyle name="Normal 28 3 4" xfId="640" xr:uid="{00000000-0005-0000-0000-00006C030000}"/>
    <cellStyle name="Normal 28 3 4 2" xfId="641" xr:uid="{00000000-0005-0000-0000-00006D030000}"/>
    <cellStyle name="Normal 28 3 5" xfId="642" xr:uid="{00000000-0005-0000-0000-00006E030000}"/>
    <cellStyle name="Normal 28 3 5 2" xfId="643" xr:uid="{00000000-0005-0000-0000-00006F030000}"/>
    <cellStyle name="Normal 28 3 6" xfId="644" xr:uid="{00000000-0005-0000-0000-000070030000}"/>
    <cellStyle name="Normal 28 3 6 2" xfId="645" xr:uid="{00000000-0005-0000-0000-000071030000}"/>
    <cellStyle name="Normal 28 3 7" xfId="646" xr:uid="{00000000-0005-0000-0000-000072030000}"/>
    <cellStyle name="Normal 28 3 7 2" xfId="647" xr:uid="{00000000-0005-0000-0000-000073030000}"/>
    <cellStyle name="Normal 28 3 8" xfId="648" xr:uid="{00000000-0005-0000-0000-000074030000}"/>
    <cellStyle name="Normal 28 3 8 2" xfId="649" xr:uid="{00000000-0005-0000-0000-000075030000}"/>
    <cellStyle name="Normal 28 3 9" xfId="650" xr:uid="{00000000-0005-0000-0000-000076030000}"/>
    <cellStyle name="Normal 28 3 9 2" xfId="651" xr:uid="{00000000-0005-0000-0000-000077030000}"/>
    <cellStyle name="Normal 28 4" xfId="652" xr:uid="{00000000-0005-0000-0000-000078030000}"/>
    <cellStyle name="Normal 29" xfId="653" xr:uid="{00000000-0005-0000-0000-000079030000}"/>
    <cellStyle name="Normal 29 2" xfId="654" xr:uid="{00000000-0005-0000-0000-00007A030000}"/>
    <cellStyle name="Normal 29 2 2" xfId="655" xr:uid="{00000000-0005-0000-0000-00007B030000}"/>
    <cellStyle name="Normal 29 2 2 2" xfId="656" xr:uid="{00000000-0005-0000-0000-00007C030000}"/>
    <cellStyle name="Normal 29 2 3" xfId="657" xr:uid="{00000000-0005-0000-0000-00007D030000}"/>
    <cellStyle name="Normal 29 2 3 2" xfId="658" xr:uid="{00000000-0005-0000-0000-00007E030000}"/>
    <cellStyle name="Normal 29 2 3 2 2" xfId="659" xr:uid="{00000000-0005-0000-0000-00007F030000}"/>
    <cellStyle name="Normal 29 2 3 3" xfId="660" xr:uid="{00000000-0005-0000-0000-000080030000}"/>
    <cellStyle name="Normal 29 2 3 3 2" xfId="661" xr:uid="{00000000-0005-0000-0000-000081030000}"/>
    <cellStyle name="Normal 29 2 3 3 2 2" xfId="662" xr:uid="{00000000-0005-0000-0000-000082030000}"/>
    <cellStyle name="Normal 29 2 3 3 3" xfId="663" xr:uid="{00000000-0005-0000-0000-000083030000}"/>
    <cellStyle name="Normal 29 2 3 4" xfId="664" xr:uid="{00000000-0005-0000-0000-000084030000}"/>
    <cellStyle name="Normal 29 2 4" xfId="665" xr:uid="{00000000-0005-0000-0000-000085030000}"/>
    <cellStyle name="Normal 29 2 4 2" xfId="666" xr:uid="{00000000-0005-0000-0000-000086030000}"/>
    <cellStyle name="Normal 29 2 4 2 2" xfId="667" xr:uid="{00000000-0005-0000-0000-000087030000}"/>
    <cellStyle name="Normal 29 2 4 2 2 2" xfId="668" xr:uid="{00000000-0005-0000-0000-000088030000}"/>
    <cellStyle name="Normal 29 2 4 2 3" xfId="669" xr:uid="{00000000-0005-0000-0000-000089030000}"/>
    <cellStyle name="Normal 29 2 4 3" xfId="670" xr:uid="{00000000-0005-0000-0000-00008A030000}"/>
    <cellStyle name="Normal 29 2 5" xfId="671" xr:uid="{00000000-0005-0000-0000-00008B030000}"/>
    <cellStyle name="Normal 29 3" xfId="672" xr:uid="{00000000-0005-0000-0000-00008C030000}"/>
    <cellStyle name="Normal 3" xfId="673" xr:uid="{00000000-0005-0000-0000-00008D030000}"/>
    <cellStyle name="Normal 3 2" xfId="674" xr:uid="{00000000-0005-0000-0000-00008E030000}"/>
    <cellStyle name="Normal 3 3" xfId="675" xr:uid="{00000000-0005-0000-0000-00008F030000}"/>
    <cellStyle name="Normal 3 3 2" xfId="676" xr:uid="{00000000-0005-0000-0000-000090030000}"/>
    <cellStyle name="Normal 3 3 2 2" xfId="677" xr:uid="{00000000-0005-0000-0000-000091030000}"/>
    <cellStyle name="Normal 3 3 2 2 2" xfId="678" xr:uid="{00000000-0005-0000-0000-000092030000}"/>
    <cellStyle name="Normal 3 3 2 2 2 2" xfId="679" xr:uid="{00000000-0005-0000-0000-000093030000}"/>
    <cellStyle name="Normal 3 3 3" xfId="680" xr:uid="{00000000-0005-0000-0000-000094030000}"/>
    <cellStyle name="Normal 3 3 3 2" xfId="681" xr:uid="{00000000-0005-0000-0000-000095030000}"/>
    <cellStyle name="Normal 3 3 4" xfId="682" xr:uid="{00000000-0005-0000-0000-000096030000}"/>
    <cellStyle name="Normal 3 4" xfId="683" xr:uid="{00000000-0005-0000-0000-000097030000}"/>
    <cellStyle name="Normal 3 4 2" xfId="684" xr:uid="{00000000-0005-0000-0000-000098030000}"/>
    <cellStyle name="Normal 3 4 2 2" xfId="685" xr:uid="{00000000-0005-0000-0000-000099030000}"/>
    <cellStyle name="Normal 3 4 3" xfId="686" xr:uid="{00000000-0005-0000-0000-00009A030000}"/>
    <cellStyle name="Normal 3 5" xfId="687" xr:uid="{00000000-0005-0000-0000-00009B030000}"/>
    <cellStyle name="Normal 3 5 2" xfId="688" xr:uid="{00000000-0005-0000-0000-00009C030000}"/>
    <cellStyle name="Normal 3 6" xfId="689" xr:uid="{00000000-0005-0000-0000-00009D030000}"/>
    <cellStyle name="Normal 3 7" xfId="690" xr:uid="{00000000-0005-0000-0000-00009E030000}"/>
    <cellStyle name="Normal 30" xfId="691" xr:uid="{00000000-0005-0000-0000-00009F030000}"/>
    <cellStyle name="Normal 30 2" xfId="692" xr:uid="{00000000-0005-0000-0000-0000A0030000}"/>
    <cellStyle name="Normal 31" xfId="693" xr:uid="{00000000-0005-0000-0000-0000A1030000}"/>
    <cellStyle name="Normal 31 2" xfId="694" xr:uid="{00000000-0005-0000-0000-0000A2030000}"/>
    <cellStyle name="Normal 32" xfId="695" xr:uid="{00000000-0005-0000-0000-0000A3030000}"/>
    <cellStyle name="Normal 32 2" xfId="696" xr:uid="{00000000-0005-0000-0000-0000A4030000}"/>
    <cellStyle name="Normal 33" xfId="697" xr:uid="{00000000-0005-0000-0000-0000A5030000}"/>
    <cellStyle name="Normal 33 2" xfId="698" xr:uid="{00000000-0005-0000-0000-0000A6030000}"/>
    <cellStyle name="Normal 34" xfId="699" xr:uid="{00000000-0005-0000-0000-0000A7030000}"/>
    <cellStyle name="Normal 34 2" xfId="700" xr:uid="{00000000-0005-0000-0000-0000A8030000}"/>
    <cellStyle name="Normal 35" xfId="701" xr:uid="{00000000-0005-0000-0000-0000A9030000}"/>
    <cellStyle name="Normal 35 2" xfId="702" xr:uid="{00000000-0005-0000-0000-0000AA030000}"/>
    <cellStyle name="Normal 36" xfId="703" xr:uid="{00000000-0005-0000-0000-0000AB030000}"/>
    <cellStyle name="Normal 36 2" xfId="704" xr:uid="{00000000-0005-0000-0000-0000AC030000}"/>
    <cellStyle name="Normal 37" xfId="705" xr:uid="{00000000-0005-0000-0000-0000AD030000}"/>
    <cellStyle name="Normal 37 2" xfId="706" xr:uid="{00000000-0005-0000-0000-0000AE030000}"/>
    <cellStyle name="Normal 38" xfId="707" xr:uid="{00000000-0005-0000-0000-0000AF030000}"/>
    <cellStyle name="Normal 38 2" xfId="708" xr:uid="{00000000-0005-0000-0000-0000B0030000}"/>
    <cellStyle name="Normal 39" xfId="709" xr:uid="{00000000-0005-0000-0000-0000B1030000}"/>
    <cellStyle name="Normal 39 2" xfId="710" xr:uid="{00000000-0005-0000-0000-0000B2030000}"/>
    <cellStyle name="Normal 4" xfId="711" xr:uid="{00000000-0005-0000-0000-0000B3030000}"/>
    <cellStyle name="Normal 4 2" xfId="712" xr:uid="{00000000-0005-0000-0000-0000B4030000}"/>
    <cellStyle name="Normal 4 2 2" xfId="713" xr:uid="{00000000-0005-0000-0000-0000B5030000}"/>
    <cellStyle name="Normal 4 2 3" xfId="714" xr:uid="{00000000-0005-0000-0000-0000B6030000}"/>
    <cellStyle name="Normal 4 2 4" xfId="715" xr:uid="{00000000-0005-0000-0000-0000B7030000}"/>
    <cellStyle name="Normal 4 3" xfId="716" xr:uid="{00000000-0005-0000-0000-0000B8030000}"/>
    <cellStyle name="Normal 4 4" xfId="717" xr:uid="{00000000-0005-0000-0000-0000B9030000}"/>
    <cellStyle name="Normal 4 5" xfId="718" xr:uid="{00000000-0005-0000-0000-0000BA030000}"/>
    <cellStyle name="Normal 4 6" xfId="719" xr:uid="{00000000-0005-0000-0000-0000BB030000}"/>
    <cellStyle name="Normal 4_Pictorial" xfId="720" xr:uid="{00000000-0005-0000-0000-0000BC030000}"/>
    <cellStyle name="Normal 40" xfId="721" xr:uid="{00000000-0005-0000-0000-0000BD030000}"/>
    <cellStyle name="Normal 40 2" xfId="722" xr:uid="{00000000-0005-0000-0000-0000BE030000}"/>
    <cellStyle name="Normal 41" xfId="723" xr:uid="{00000000-0005-0000-0000-0000BF030000}"/>
    <cellStyle name="Normal 41 2" xfId="724" xr:uid="{00000000-0005-0000-0000-0000C0030000}"/>
    <cellStyle name="Normal 42" xfId="725" xr:uid="{00000000-0005-0000-0000-0000C1030000}"/>
    <cellStyle name="Normal 42 2" xfId="726" xr:uid="{00000000-0005-0000-0000-0000C2030000}"/>
    <cellStyle name="Normal 43" xfId="727" xr:uid="{00000000-0005-0000-0000-0000C3030000}"/>
    <cellStyle name="Normal 43 2" xfId="728" xr:uid="{00000000-0005-0000-0000-0000C4030000}"/>
    <cellStyle name="Normal 43 2 2" xfId="729" xr:uid="{00000000-0005-0000-0000-0000C5030000}"/>
    <cellStyle name="Normal 43 3" xfId="730" xr:uid="{00000000-0005-0000-0000-0000C6030000}"/>
    <cellStyle name="Normal 43 3 2" xfId="731" xr:uid="{00000000-0005-0000-0000-0000C7030000}"/>
    <cellStyle name="Normal 43 4" xfId="732" xr:uid="{00000000-0005-0000-0000-0000C8030000}"/>
    <cellStyle name="Normal 44" xfId="733" xr:uid="{00000000-0005-0000-0000-0000C9030000}"/>
    <cellStyle name="Normal 44 2" xfId="734" xr:uid="{00000000-0005-0000-0000-0000CA030000}"/>
    <cellStyle name="Normal 45" xfId="735" xr:uid="{00000000-0005-0000-0000-0000CB030000}"/>
    <cellStyle name="Normal 45 2" xfId="736" xr:uid="{00000000-0005-0000-0000-0000CC030000}"/>
    <cellStyle name="Normal 46" xfId="737" xr:uid="{00000000-0005-0000-0000-0000CD030000}"/>
    <cellStyle name="Normal 47" xfId="738" xr:uid="{00000000-0005-0000-0000-0000CE030000}"/>
    <cellStyle name="Normal 48" xfId="739" xr:uid="{00000000-0005-0000-0000-0000CF030000}"/>
    <cellStyle name="Normal 48 2" xfId="740" xr:uid="{00000000-0005-0000-0000-0000D0030000}"/>
    <cellStyle name="Normal 49" xfId="741" xr:uid="{00000000-0005-0000-0000-0000D1030000}"/>
    <cellStyle name="Normal 49 2" xfId="742" xr:uid="{00000000-0005-0000-0000-0000D2030000}"/>
    <cellStyle name="Normal 5" xfId="743" xr:uid="{00000000-0005-0000-0000-0000D3030000}"/>
    <cellStyle name="Normal 5 2" xfId="744" xr:uid="{00000000-0005-0000-0000-0000D4030000}"/>
    <cellStyle name="Normal 5 2 2" xfId="745" xr:uid="{00000000-0005-0000-0000-0000D5030000}"/>
    <cellStyle name="Normal 5 2 2 2" xfId="746" xr:uid="{00000000-0005-0000-0000-0000D6030000}"/>
    <cellStyle name="Normal 5 2 3" xfId="747" xr:uid="{00000000-0005-0000-0000-0000D7030000}"/>
    <cellStyle name="Normal 5 3" xfId="748" xr:uid="{00000000-0005-0000-0000-0000D8030000}"/>
    <cellStyle name="Normal 5 3 2" xfId="749" xr:uid="{00000000-0005-0000-0000-0000D9030000}"/>
    <cellStyle name="Normal 5 3 2 2" xfId="750" xr:uid="{00000000-0005-0000-0000-0000DA030000}"/>
    <cellStyle name="Normal 5 3 3" xfId="751" xr:uid="{00000000-0005-0000-0000-0000DB030000}"/>
    <cellStyle name="Normal 5 4" xfId="752" xr:uid="{00000000-0005-0000-0000-0000DC030000}"/>
    <cellStyle name="Normal 5 4 2" xfId="753" xr:uid="{00000000-0005-0000-0000-0000DD030000}"/>
    <cellStyle name="Normal 5 5" xfId="754" xr:uid="{00000000-0005-0000-0000-0000DE030000}"/>
    <cellStyle name="Normal 50" xfId="755" xr:uid="{00000000-0005-0000-0000-0000DF030000}"/>
    <cellStyle name="Normal 50 2" xfId="756" xr:uid="{00000000-0005-0000-0000-0000E0030000}"/>
    <cellStyle name="Normal 51" xfId="757" xr:uid="{00000000-0005-0000-0000-0000E1030000}"/>
    <cellStyle name="Normal 52" xfId="882" xr:uid="{00000000-0005-0000-0000-0000E2030000}"/>
    <cellStyle name="Normal 6" xfId="758" xr:uid="{00000000-0005-0000-0000-0000E3030000}"/>
    <cellStyle name="Normal 6 2" xfId="759" xr:uid="{00000000-0005-0000-0000-0000E4030000}"/>
    <cellStyle name="Normal 6 2 2" xfId="760" xr:uid="{00000000-0005-0000-0000-0000E5030000}"/>
    <cellStyle name="Normal 6 2 2 2" xfId="761" xr:uid="{00000000-0005-0000-0000-0000E6030000}"/>
    <cellStyle name="Normal 6 2 3" xfId="762" xr:uid="{00000000-0005-0000-0000-0000E7030000}"/>
    <cellStyle name="Normal 6 3" xfId="763" xr:uid="{00000000-0005-0000-0000-0000E8030000}"/>
    <cellStyle name="Normal 6 3 2" xfId="764" xr:uid="{00000000-0005-0000-0000-0000E9030000}"/>
    <cellStyle name="Normal 6 3 2 2" xfId="765" xr:uid="{00000000-0005-0000-0000-0000EA030000}"/>
    <cellStyle name="Normal 6 3 3" xfId="766" xr:uid="{00000000-0005-0000-0000-0000EB030000}"/>
    <cellStyle name="Normal 6 4" xfId="767" xr:uid="{00000000-0005-0000-0000-0000EC030000}"/>
    <cellStyle name="Normal 6 4 2" xfId="768" xr:uid="{00000000-0005-0000-0000-0000ED030000}"/>
    <cellStyle name="Normal 6 5" xfId="769" xr:uid="{00000000-0005-0000-0000-0000EE030000}"/>
    <cellStyle name="Normal 7" xfId="770" xr:uid="{00000000-0005-0000-0000-0000EF030000}"/>
    <cellStyle name="Normal 7 2" xfId="771" xr:uid="{00000000-0005-0000-0000-0000F0030000}"/>
    <cellStyle name="Normal 7 2 2" xfId="772" xr:uid="{00000000-0005-0000-0000-0000F1030000}"/>
    <cellStyle name="Normal 7 3" xfId="773" xr:uid="{00000000-0005-0000-0000-0000F2030000}"/>
    <cellStyle name="Normal 7 3 2" xfId="774" xr:uid="{00000000-0005-0000-0000-0000F3030000}"/>
    <cellStyle name="Normal 7 3 2 2" xfId="775" xr:uid="{00000000-0005-0000-0000-0000F4030000}"/>
    <cellStyle name="Normal 7 3 3" xfId="776" xr:uid="{00000000-0005-0000-0000-0000F5030000}"/>
    <cellStyle name="Normal 7 4" xfId="777" xr:uid="{00000000-0005-0000-0000-0000F6030000}"/>
    <cellStyle name="Normal 7 4 2" xfId="778" xr:uid="{00000000-0005-0000-0000-0000F7030000}"/>
    <cellStyle name="Normal 7 4 2 2" xfId="779" xr:uid="{00000000-0005-0000-0000-0000F8030000}"/>
    <cellStyle name="Normal 7 4 3" xfId="780" xr:uid="{00000000-0005-0000-0000-0000F9030000}"/>
    <cellStyle name="Normal 7 5" xfId="781" xr:uid="{00000000-0005-0000-0000-0000FA030000}"/>
    <cellStyle name="Normal 7 5 2" xfId="782" xr:uid="{00000000-0005-0000-0000-0000FB030000}"/>
    <cellStyle name="Normal 7 6" xfId="783" xr:uid="{00000000-0005-0000-0000-0000FC030000}"/>
    <cellStyle name="Normal 8" xfId="784" xr:uid="{00000000-0005-0000-0000-0000FD030000}"/>
    <cellStyle name="Normal 8 2" xfId="785" xr:uid="{00000000-0005-0000-0000-0000FE030000}"/>
    <cellStyle name="Normal 8 2 2" xfId="786" xr:uid="{00000000-0005-0000-0000-0000FF030000}"/>
    <cellStyle name="Normal 8 2 2 2" xfId="787" xr:uid="{00000000-0005-0000-0000-000000040000}"/>
    <cellStyle name="Normal 8 2 3" xfId="788" xr:uid="{00000000-0005-0000-0000-000001040000}"/>
    <cellStyle name="Normal 8 3" xfId="789" xr:uid="{00000000-0005-0000-0000-000002040000}"/>
    <cellStyle name="Normal 8 3 2" xfId="790" xr:uid="{00000000-0005-0000-0000-000003040000}"/>
    <cellStyle name="Normal 8 3 2 2" xfId="791" xr:uid="{00000000-0005-0000-0000-000004040000}"/>
    <cellStyle name="Normal 8 3 3" xfId="792" xr:uid="{00000000-0005-0000-0000-000005040000}"/>
    <cellStyle name="Normal 8 4" xfId="793" xr:uid="{00000000-0005-0000-0000-000006040000}"/>
    <cellStyle name="Normal 8 4 2" xfId="794" xr:uid="{00000000-0005-0000-0000-000007040000}"/>
    <cellStyle name="Normal 8 5" xfId="795" xr:uid="{00000000-0005-0000-0000-000008040000}"/>
    <cellStyle name="Normal 9" xfId="796" xr:uid="{00000000-0005-0000-0000-000009040000}"/>
    <cellStyle name="Normal 9 2" xfId="797" xr:uid="{00000000-0005-0000-0000-00000A040000}"/>
    <cellStyle name="Normal 9 2 2" xfId="798" xr:uid="{00000000-0005-0000-0000-00000B040000}"/>
    <cellStyle name="Normal 9 2 2 2" xfId="799" xr:uid="{00000000-0005-0000-0000-00000C040000}"/>
    <cellStyle name="Normal 9 2 3" xfId="800" xr:uid="{00000000-0005-0000-0000-00000D040000}"/>
    <cellStyle name="Normal 9 3" xfId="801" xr:uid="{00000000-0005-0000-0000-00000E040000}"/>
    <cellStyle name="Normal 9 3 2" xfId="802" xr:uid="{00000000-0005-0000-0000-00000F040000}"/>
    <cellStyle name="Normal 9 3 2 2" xfId="803" xr:uid="{00000000-0005-0000-0000-000010040000}"/>
    <cellStyle name="Normal 9 3 3" xfId="804" xr:uid="{00000000-0005-0000-0000-000011040000}"/>
    <cellStyle name="Normal 9 4" xfId="805" xr:uid="{00000000-0005-0000-0000-000012040000}"/>
    <cellStyle name="Normal 9 4 2" xfId="806" xr:uid="{00000000-0005-0000-0000-000013040000}"/>
    <cellStyle name="Normal 9 5" xfId="807" xr:uid="{00000000-0005-0000-0000-000014040000}"/>
    <cellStyle name="Normale_DallaBenetta211205" xfId="808" xr:uid="{00000000-0005-0000-0000-000015040000}"/>
    <cellStyle name="Note 2" xfId="809" xr:uid="{00000000-0005-0000-0000-000016040000}"/>
    <cellStyle name="Note 2 2" xfId="810" xr:uid="{00000000-0005-0000-0000-000017040000}"/>
    <cellStyle name="Note 2 2 2" xfId="868" xr:uid="{00000000-0005-0000-0000-000018040000}"/>
    <cellStyle name="Note 2 2 2 2" xfId="926" xr:uid="{00000000-0005-0000-0000-000019040000}"/>
    <cellStyle name="Note 2 2 2 2 2" xfId="995" xr:uid="{00000000-0005-0000-0000-00001A040000}"/>
    <cellStyle name="Note 2 2 2 2 2 2" xfId="1138" xr:uid="{00000000-0005-0000-0000-00001B040000}"/>
    <cellStyle name="Note 2 2 2 2 2 3" xfId="1283" xr:uid="{00000000-0005-0000-0000-00001C040000}"/>
    <cellStyle name="Note 2 2 2 2 3" xfId="1078" xr:uid="{00000000-0005-0000-0000-00001D040000}"/>
    <cellStyle name="Note 2 2 2 2 4" xfId="1223" xr:uid="{00000000-0005-0000-0000-00001E040000}"/>
    <cellStyle name="Note 2 2 2 3" xfId="895" xr:uid="{00000000-0005-0000-0000-00001F040000}"/>
    <cellStyle name="Note 2 2 2 3 2" xfId="968" xr:uid="{00000000-0005-0000-0000-000020040000}"/>
    <cellStyle name="Note 2 2 2 3 2 2" xfId="1117" xr:uid="{00000000-0005-0000-0000-000021040000}"/>
    <cellStyle name="Note 2 2 2 3 2 3" xfId="1262" xr:uid="{00000000-0005-0000-0000-000022040000}"/>
    <cellStyle name="Note 2 2 2 3 3" xfId="1053" xr:uid="{00000000-0005-0000-0000-000023040000}"/>
    <cellStyle name="Note 2 2 2 3 4" xfId="1202" xr:uid="{00000000-0005-0000-0000-000024040000}"/>
    <cellStyle name="Note 2 2 2 4" xfId="951" xr:uid="{00000000-0005-0000-0000-000025040000}"/>
    <cellStyle name="Note 2 2 2 4 2" xfId="1100" xr:uid="{00000000-0005-0000-0000-000026040000}"/>
    <cellStyle name="Note 2 2 2 4 3" xfId="1245" xr:uid="{00000000-0005-0000-0000-000027040000}"/>
    <cellStyle name="Note 2 2 2 5" xfId="1036" xr:uid="{00000000-0005-0000-0000-000028040000}"/>
    <cellStyle name="Note 2 2 2 6" xfId="1185" xr:uid="{00000000-0005-0000-0000-000029040000}"/>
    <cellStyle name="Note 2 2 3" xfId="896" xr:uid="{00000000-0005-0000-0000-00002A040000}"/>
    <cellStyle name="Note 2 2 3 2" xfId="969" xr:uid="{00000000-0005-0000-0000-00002B040000}"/>
    <cellStyle name="Note 2 2 3 2 2" xfId="1118" xr:uid="{00000000-0005-0000-0000-00002C040000}"/>
    <cellStyle name="Note 2 2 3 2 3" xfId="1263" xr:uid="{00000000-0005-0000-0000-00002D040000}"/>
    <cellStyle name="Note 2 2 3 3" xfId="1054" xr:uid="{00000000-0005-0000-0000-00002E040000}"/>
    <cellStyle name="Note 2 2 3 4" xfId="1203" xr:uid="{00000000-0005-0000-0000-00002F040000}"/>
    <cellStyle name="Note 2 2 4" xfId="1013" xr:uid="{00000000-0005-0000-0000-000030040000}"/>
    <cellStyle name="Note 2 2 5" xfId="1166" xr:uid="{00000000-0005-0000-0000-000031040000}"/>
    <cellStyle name="Note 2 3" xfId="867" xr:uid="{00000000-0005-0000-0000-000032040000}"/>
    <cellStyle name="Note 2 3 2" xfId="927" xr:uid="{00000000-0005-0000-0000-000033040000}"/>
    <cellStyle name="Note 2 3 2 2" xfId="996" xr:uid="{00000000-0005-0000-0000-000034040000}"/>
    <cellStyle name="Note 2 3 2 2 2" xfId="1139" xr:uid="{00000000-0005-0000-0000-000035040000}"/>
    <cellStyle name="Note 2 3 2 2 3" xfId="1284" xr:uid="{00000000-0005-0000-0000-000036040000}"/>
    <cellStyle name="Note 2 3 2 3" xfId="1079" xr:uid="{00000000-0005-0000-0000-000037040000}"/>
    <cellStyle name="Note 2 3 2 4" xfId="1224" xr:uid="{00000000-0005-0000-0000-000038040000}"/>
    <cellStyle name="Note 2 3 3" xfId="894" xr:uid="{00000000-0005-0000-0000-000039040000}"/>
    <cellStyle name="Note 2 3 3 2" xfId="967" xr:uid="{00000000-0005-0000-0000-00003A040000}"/>
    <cellStyle name="Note 2 3 3 2 2" xfId="1116" xr:uid="{00000000-0005-0000-0000-00003B040000}"/>
    <cellStyle name="Note 2 3 3 2 3" xfId="1261" xr:uid="{00000000-0005-0000-0000-00003C040000}"/>
    <cellStyle name="Note 2 3 3 3" xfId="1052" xr:uid="{00000000-0005-0000-0000-00003D040000}"/>
    <cellStyle name="Note 2 3 3 4" xfId="1201" xr:uid="{00000000-0005-0000-0000-00003E040000}"/>
    <cellStyle name="Note 2 3 4" xfId="950" xr:uid="{00000000-0005-0000-0000-00003F040000}"/>
    <cellStyle name="Note 2 3 4 2" xfId="1099" xr:uid="{00000000-0005-0000-0000-000040040000}"/>
    <cellStyle name="Note 2 3 4 3" xfId="1244" xr:uid="{00000000-0005-0000-0000-000041040000}"/>
    <cellStyle name="Note 2 3 5" xfId="1035" xr:uid="{00000000-0005-0000-0000-000042040000}"/>
    <cellStyle name="Note 2 3 6" xfId="1184" xr:uid="{00000000-0005-0000-0000-000043040000}"/>
    <cellStyle name="Note 2 4" xfId="897" xr:uid="{00000000-0005-0000-0000-000044040000}"/>
    <cellStyle name="Note 2 4 2" xfId="970" xr:uid="{00000000-0005-0000-0000-000045040000}"/>
    <cellStyle name="Note 2 4 2 2" xfId="1119" xr:uid="{00000000-0005-0000-0000-000046040000}"/>
    <cellStyle name="Note 2 4 2 3" xfId="1264" xr:uid="{00000000-0005-0000-0000-000047040000}"/>
    <cellStyle name="Note 2 4 3" xfId="1055" xr:uid="{00000000-0005-0000-0000-000048040000}"/>
    <cellStyle name="Note 2 4 4" xfId="1204" xr:uid="{00000000-0005-0000-0000-000049040000}"/>
    <cellStyle name="Note 2 5" xfId="1012" xr:uid="{00000000-0005-0000-0000-00004A040000}"/>
    <cellStyle name="Note 2 6" xfId="1165" xr:uid="{00000000-0005-0000-0000-00004B040000}"/>
    <cellStyle name="Note 3" xfId="811" xr:uid="{00000000-0005-0000-0000-00004C040000}"/>
    <cellStyle name="Note 3 2" xfId="869" xr:uid="{00000000-0005-0000-0000-00004D040000}"/>
    <cellStyle name="Note 3 2 2" xfId="928" xr:uid="{00000000-0005-0000-0000-00004E040000}"/>
    <cellStyle name="Note 3 2 2 2" xfId="997" xr:uid="{00000000-0005-0000-0000-00004F040000}"/>
    <cellStyle name="Note 3 2 2 2 2" xfId="1140" xr:uid="{00000000-0005-0000-0000-000050040000}"/>
    <cellStyle name="Note 3 2 2 2 3" xfId="1285" xr:uid="{00000000-0005-0000-0000-000051040000}"/>
    <cellStyle name="Note 3 2 2 3" xfId="1080" xr:uid="{00000000-0005-0000-0000-000052040000}"/>
    <cellStyle name="Note 3 2 2 4" xfId="1225" xr:uid="{00000000-0005-0000-0000-000053040000}"/>
    <cellStyle name="Note 3 2 3" xfId="892" xr:uid="{00000000-0005-0000-0000-000054040000}"/>
    <cellStyle name="Note 3 2 3 2" xfId="965" xr:uid="{00000000-0005-0000-0000-000055040000}"/>
    <cellStyle name="Note 3 2 3 2 2" xfId="1114" xr:uid="{00000000-0005-0000-0000-000056040000}"/>
    <cellStyle name="Note 3 2 3 2 3" xfId="1259" xr:uid="{00000000-0005-0000-0000-000057040000}"/>
    <cellStyle name="Note 3 2 3 3" xfId="1050" xr:uid="{00000000-0005-0000-0000-000058040000}"/>
    <cellStyle name="Note 3 2 3 4" xfId="1199" xr:uid="{00000000-0005-0000-0000-000059040000}"/>
    <cellStyle name="Note 3 2 4" xfId="952" xr:uid="{00000000-0005-0000-0000-00005A040000}"/>
    <cellStyle name="Note 3 2 4 2" xfId="1101" xr:uid="{00000000-0005-0000-0000-00005B040000}"/>
    <cellStyle name="Note 3 2 4 3" xfId="1246" xr:uid="{00000000-0005-0000-0000-00005C040000}"/>
    <cellStyle name="Note 3 2 5" xfId="1037" xr:uid="{00000000-0005-0000-0000-00005D040000}"/>
    <cellStyle name="Note 3 2 6" xfId="1186" xr:uid="{00000000-0005-0000-0000-00005E040000}"/>
    <cellStyle name="Note 3 3" xfId="893" xr:uid="{00000000-0005-0000-0000-00005F040000}"/>
    <cellStyle name="Note 3 3 2" xfId="966" xr:uid="{00000000-0005-0000-0000-000060040000}"/>
    <cellStyle name="Note 3 3 2 2" xfId="1115" xr:uid="{00000000-0005-0000-0000-000061040000}"/>
    <cellStyle name="Note 3 3 2 3" xfId="1260" xr:uid="{00000000-0005-0000-0000-000062040000}"/>
    <cellStyle name="Note 3 3 3" xfId="1051" xr:uid="{00000000-0005-0000-0000-000063040000}"/>
    <cellStyle name="Note 3 3 4" xfId="1200" xr:uid="{00000000-0005-0000-0000-000064040000}"/>
    <cellStyle name="Note 3 4" xfId="1014" xr:uid="{00000000-0005-0000-0000-000065040000}"/>
    <cellStyle name="Note 3 5" xfId="1167" xr:uid="{00000000-0005-0000-0000-000066040000}"/>
    <cellStyle name="Output 2" xfId="812" xr:uid="{00000000-0005-0000-0000-000067040000}"/>
    <cellStyle name="Output 2 2" xfId="813" xr:uid="{00000000-0005-0000-0000-000068040000}"/>
    <cellStyle name="Output 2 2 2" xfId="871" xr:uid="{00000000-0005-0000-0000-000069040000}"/>
    <cellStyle name="Output 2 2 2 2" xfId="889" xr:uid="{00000000-0005-0000-0000-00006A040000}"/>
    <cellStyle name="Output 2 2 2 2 2" xfId="962" xr:uid="{00000000-0005-0000-0000-00006B040000}"/>
    <cellStyle name="Output 2 2 2 2 2 2" xfId="1111" xr:uid="{00000000-0005-0000-0000-00006C040000}"/>
    <cellStyle name="Output 2 2 2 2 2 3" xfId="1256" xr:uid="{00000000-0005-0000-0000-00006D040000}"/>
    <cellStyle name="Output 2 2 2 2 3" xfId="1047" xr:uid="{00000000-0005-0000-0000-00006E040000}"/>
    <cellStyle name="Output 2 2 2 2 4" xfId="1196" xr:uid="{00000000-0005-0000-0000-00006F040000}"/>
    <cellStyle name="Output 2 2 2 3" xfId="954" xr:uid="{00000000-0005-0000-0000-000070040000}"/>
    <cellStyle name="Output 2 2 2 3 2" xfId="1103" xr:uid="{00000000-0005-0000-0000-000071040000}"/>
    <cellStyle name="Output 2 2 2 3 3" xfId="1248" xr:uid="{00000000-0005-0000-0000-000072040000}"/>
    <cellStyle name="Output 2 2 2 4" xfId="1039" xr:uid="{00000000-0005-0000-0000-000073040000}"/>
    <cellStyle name="Output 2 2 2 5" xfId="1188" xr:uid="{00000000-0005-0000-0000-000074040000}"/>
    <cellStyle name="Output 2 2 3" xfId="890" xr:uid="{00000000-0005-0000-0000-000075040000}"/>
    <cellStyle name="Output 2 2 3 2" xfId="963" xr:uid="{00000000-0005-0000-0000-000076040000}"/>
    <cellStyle name="Output 2 2 3 2 2" xfId="1112" xr:uid="{00000000-0005-0000-0000-000077040000}"/>
    <cellStyle name="Output 2 2 3 2 3" xfId="1257" xr:uid="{00000000-0005-0000-0000-000078040000}"/>
    <cellStyle name="Output 2 2 3 3" xfId="1048" xr:uid="{00000000-0005-0000-0000-000079040000}"/>
    <cellStyle name="Output 2 2 3 4" xfId="1197" xr:uid="{00000000-0005-0000-0000-00007A040000}"/>
    <cellStyle name="Output 2 2 4" xfId="1016" xr:uid="{00000000-0005-0000-0000-00007B040000}"/>
    <cellStyle name="Output 2 2 5" xfId="1169" xr:uid="{00000000-0005-0000-0000-00007C040000}"/>
    <cellStyle name="Output 2 3" xfId="870" xr:uid="{00000000-0005-0000-0000-00007D040000}"/>
    <cellStyle name="Output 2 3 2" xfId="888" xr:uid="{00000000-0005-0000-0000-00007E040000}"/>
    <cellStyle name="Output 2 3 2 2" xfId="961" xr:uid="{00000000-0005-0000-0000-00007F040000}"/>
    <cellStyle name="Output 2 3 2 2 2" xfId="1110" xr:uid="{00000000-0005-0000-0000-000080040000}"/>
    <cellStyle name="Output 2 3 2 2 3" xfId="1255" xr:uid="{00000000-0005-0000-0000-000081040000}"/>
    <cellStyle name="Output 2 3 2 3" xfId="1046" xr:uid="{00000000-0005-0000-0000-000082040000}"/>
    <cellStyle name="Output 2 3 2 4" xfId="1195" xr:uid="{00000000-0005-0000-0000-000083040000}"/>
    <cellStyle name="Output 2 3 3" xfId="953" xr:uid="{00000000-0005-0000-0000-000084040000}"/>
    <cellStyle name="Output 2 3 3 2" xfId="1102" xr:uid="{00000000-0005-0000-0000-000085040000}"/>
    <cellStyle name="Output 2 3 3 3" xfId="1247" xr:uid="{00000000-0005-0000-0000-000086040000}"/>
    <cellStyle name="Output 2 3 4" xfId="1038" xr:uid="{00000000-0005-0000-0000-000087040000}"/>
    <cellStyle name="Output 2 3 5" xfId="1187" xr:uid="{00000000-0005-0000-0000-000088040000}"/>
    <cellStyle name="Output 2 4" xfId="891" xr:uid="{00000000-0005-0000-0000-000089040000}"/>
    <cellStyle name="Output 2 4 2" xfId="964" xr:uid="{00000000-0005-0000-0000-00008A040000}"/>
    <cellStyle name="Output 2 4 2 2" xfId="1113" xr:uid="{00000000-0005-0000-0000-00008B040000}"/>
    <cellStyle name="Output 2 4 2 3" xfId="1258" xr:uid="{00000000-0005-0000-0000-00008C040000}"/>
    <cellStyle name="Output 2 4 3" xfId="1049" xr:uid="{00000000-0005-0000-0000-00008D040000}"/>
    <cellStyle name="Output 2 4 4" xfId="1198" xr:uid="{00000000-0005-0000-0000-00008E040000}"/>
    <cellStyle name="Output 2 5" xfId="1015" xr:uid="{00000000-0005-0000-0000-00008F040000}"/>
    <cellStyle name="Output 2 6" xfId="1168" xr:uid="{00000000-0005-0000-0000-000090040000}"/>
    <cellStyle name="Output 3" xfId="814" xr:uid="{00000000-0005-0000-0000-000091040000}"/>
    <cellStyle name="Output 3 2" xfId="872" xr:uid="{00000000-0005-0000-0000-000092040000}"/>
    <cellStyle name="Output 3 2 2" xfId="886" xr:uid="{00000000-0005-0000-0000-000093040000}"/>
    <cellStyle name="Output 3 2 2 2" xfId="959" xr:uid="{00000000-0005-0000-0000-000094040000}"/>
    <cellStyle name="Output 3 2 2 2 2" xfId="1108" xr:uid="{00000000-0005-0000-0000-000095040000}"/>
    <cellStyle name="Output 3 2 2 2 3" xfId="1253" xr:uid="{00000000-0005-0000-0000-000096040000}"/>
    <cellStyle name="Output 3 2 2 3" xfId="1044" xr:uid="{00000000-0005-0000-0000-000097040000}"/>
    <cellStyle name="Output 3 2 2 4" xfId="1193" xr:uid="{00000000-0005-0000-0000-000098040000}"/>
    <cellStyle name="Output 3 2 3" xfId="955" xr:uid="{00000000-0005-0000-0000-000099040000}"/>
    <cellStyle name="Output 3 2 3 2" xfId="1104" xr:uid="{00000000-0005-0000-0000-00009A040000}"/>
    <cellStyle name="Output 3 2 3 3" xfId="1249" xr:uid="{00000000-0005-0000-0000-00009B040000}"/>
    <cellStyle name="Output 3 2 4" xfId="1040" xr:uid="{00000000-0005-0000-0000-00009C040000}"/>
    <cellStyle name="Output 3 2 5" xfId="1189" xr:uid="{00000000-0005-0000-0000-00009D040000}"/>
    <cellStyle name="Output 3 3" xfId="887" xr:uid="{00000000-0005-0000-0000-00009E040000}"/>
    <cellStyle name="Output 3 3 2" xfId="960" xr:uid="{00000000-0005-0000-0000-00009F040000}"/>
    <cellStyle name="Output 3 3 2 2" xfId="1109" xr:uid="{00000000-0005-0000-0000-0000A0040000}"/>
    <cellStyle name="Output 3 3 2 3" xfId="1254" xr:uid="{00000000-0005-0000-0000-0000A1040000}"/>
    <cellStyle name="Output 3 3 3" xfId="1045" xr:uid="{00000000-0005-0000-0000-0000A2040000}"/>
    <cellStyle name="Output 3 3 4" xfId="1194" xr:uid="{00000000-0005-0000-0000-0000A3040000}"/>
    <cellStyle name="Output 3 4" xfId="1017" xr:uid="{00000000-0005-0000-0000-0000A4040000}"/>
    <cellStyle name="Output 3 5" xfId="1170" xr:uid="{00000000-0005-0000-0000-0000A5040000}"/>
    <cellStyle name="Percent" xfId="3" builtinId="5"/>
    <cellStyle name="Percent [2]" xfId="815" xr:uid="{00000000-0005-0000-0000-0000A7040000}"/>
    <cellStyle name="Percent 2" xfId="816" xr:uid="{00000000-0005-0000-0000-0000A8040000}"/>
    <cellStyle name="Percent 2 2" xfId="817" xr:uid="{00000000-0005-0000-0000-0000A9040000}"/>
    <cellStyle name="Percent 2 3" xfId="818" xr:uid="{00000000-0005-0000-0000-0000AA040000}"/>
    <cellStyle name="Percent 2 4" xfId="819" xr:uid="{00000000-0005-0000-0000-0000AB040000}"/>
    <cellStyle name="Percent 2 5" xfId="820" xr:uid="{00000000-0005-0000-0000-0000AC040000}"/>
    <cellStyle name="Percent 3" xfId="821" xr:uid="{00000000-0005-0000-0000-0000AD040000}"/>
    <cellStyle name="Percent 3 2" xfId="822" xr:uid="{00000000-0005-0000-0000-0000AE040000}"/>
    <cellStyle name="Percent 3 3" xfId="823" xr:uid="{00000000-0005-0000-0000-0000AF040000}"/>
    <cellStyle name="Percent 3 4" xfId="824" xr:uid="{00000000-0005-0000-0000-0000B0040000}"/>
    <cellStyle name="Percent 4" xfId="825" xr:uid="{00000000-0005-0000-0000-0000B1040000}"/>
    <cellStyle name="Percent 4 2" xfId="826" xr:uid="{00000000-0005-0000-0000-0000B2040000}"/>
    <cellStyle name="Percent 4 2 2" xfId="827" xr:uid="{00000000-0005-0000-0000-0000B3040000}"/>
    <cellStyle name="Percent 4 3" xfId="828" xr:uid="{00000000-0005-0000-0000-0000B4040000}"/>
    <cellStyle name="Percent 5" xfId="829" xr:uid="{00000000-0005-0000-0000-0000B5040000}"/>
    <cellStyle name="Percent 6" xfId="830" xr:uid="{00000000-0005-0000-0000-0000B6040000}"/>
    <cellStyle name="Percent 7" xfId="831" xr:uid="{00000000-0005-0000-0000-0000B7040000}"/>
    <cellStyle name="Standard_BUs" xfId="832" xr:uid="{00000000-0005-0000-0000-0000B8040000}"/>
    <cellStyle name="Style 1" xfId="833" xr:uid="{00000000-0005-0000-0000-0000B9040000}"/>
    <cellStyle name="Style 1 2" xfId="834" xr:uid="{00000000-0005-0000-0000-0000BA040000}"/>
    <cellStyle name="Style1" xfId="835" xr:uid="{00000000-0005-0000-0000-0000BB040000}"/>
    <cellStyle name="Style1 2" xfId="836" xr:uid="{00000000-0005-0000-0000-0000BC040000}"/>
    <cellStyle name="Style1 2 2" xfId="874" xr:uid="{00000000-0005-0000-0000-0000BD040000}"/>
    <cellStyle name="Style1 2 2 2" xfId="929" xr:uid="{00000000-0005-0000-0000-0000BE040000}"/>
    <cellStyle name="Style1 2 2 2 2" xfId="998" xr:uid="{00000000-0005-0000-0000-0000BF040000}"/>
    <cellStyle name="Style1 3" xfId="873" xr:uid="{00000000-0005-0000-0000-0000C0040000}"/>
    <cellStyle name="Style1 3 2" xfId="930" xr:uid="{00000000-0005-0000-0000-0000C1040000}"/>
    <cellStyle name="Style1 3 2 2" xfId="999" xr:uid="{00000000-0005-0000-0000-0000C2040000}"/>
    <cellStyle name="Title 2" xfId="837" xr:uid="{00000000-0005-0000-0000-0000C3040000}"/>
    <cellStyle name="Title 3" xfId="838" xr:uid="{00000000-0005-0000-0000-0000C4040000}"/>
    <cellStyle name="Total 2" xfId="839" xr:uid="{00000000-0005-0000-0000-0000C5040000}"/>
    <cellStyle name="Total 2 2" xfId="840" xr:uid="{00000000-0005-0000-0000-0000C6040000}"/>
    <cellStyle name="Total 2 2 2" xfId="876" xr:uid="{00000000-0005-0000-0000-0000C7040000}"/>
    <cellStyle name="Total 2 2 2 2" xfId="934" xr:uid="{00000000-0005-0000-0000-0000C8040000}"/>
    <cellStyle name="Total 2 2 2 2 2" xfId="1002" xr:uid="{00000000-0005-0000-0000-0000C9040000}"/>
    <cellStyle name="Total 2 2 2 2 2 2" xfId="1143" xr:uid="{00000000-0005-0000-0000-0000CA040000}"/>
    <cellStyle name="Total 2 2 2 2 2 3" xfId="1288" xr:uid="{00000000-0005-0000-0000-0000CB040000}"/>
    <cellStyle name="Total 2 2 2 2 3" xfId="1083" xr:uid="{00000000-0005-0000-0000-0000CC040000}"/>
    <cellStyle name="Total 2 2 2 2 4" xfId="1228" xr:uid="{00000000-0005-0000-0000-0000CD040000}"/>
    <cellStyle name="Total 2 2 2 3" xfId="957" xr:uid="{00000000-0005-0000-0000-0000CE040000}"/>
    <cellStyle name="Total 2 2 2 3 2" xfId="1106" xr:uid="{00000000-0005-0000-0000-0000CF040000}"/>
    <cellStyle name="Total 2 2 2 3 3" xfId="1251" xr:uid="{00000000-0005-0000-0000-0000D0040000}"/>
    <cellStyle name="Total 2 2 2 4" xfId="1042" xr:uid="{00000000-0005-0000-0000-0000D1040000}"/>
    <cellStyle name="Total 2 2 2 5" xfId="1191" xr:uid="{00000000-0005-0000-0000-0000D2040000}"/>
    <cellStyle name="Total 2 2 3" xfId="933" xr:uid="{00000000-0005-0000-0000-0000D3040000}"/>
    <cellStyle name="Total 2 2 3 2" xfId="1001" xr:uid="{00000000-0005-0000-0000-0000D4040000}"/>
    <cellStyle name="Total 2 2 3 2 2" xfId="1142" xr:uid="{00000000-0005-0000-0000-0000D5040000}"/>
    <cellStyle name="Total 2 2 3 2 3" xfId="1287" xr:uid="{00000000-0005-0000-0000-0000D6040000}"/>
    <cellStyle name="Total 2 2 3 3" xfId="1082" xr:uid="{00000000-0005-0000-0000-0000D7040000}"/>
    <cellStyle name="Total 2 2 3 4" xfId="1227" xr:uid="{00000000-0005-0000-0000-0000D8040000}"/>
    <cellStyle name="Total 2 2 4" xfId="1019" xr:uid="{00000000-0005-0000-0000-0000D9040000}"/>
    <cellStyle name="Total 2 2 5" xfId="1172" xr:uid="{00000000-0005-0000-0000-0000DA040000}"/>
    <cellStyle name="Total 2 3" xfId="875" xr:uid="{00000000-0005-0000-0000-0000DB040000}"/>
    <cellStyle name="Total 2 3 2" xfId="935" xr:uid="{00000000-0005-0000-0000-0000DC040000}"/>
    <cellStyle name="Total 2 3 2 2" xfId="1003" xr:uid="{00000000-0005-0000-0000-0000DD040000}"/>
    <cellStyle name="Total 2 3 2 2 2" xfId="1144" xr:uid="{00000000-0005-0000-0000-0000DE040000}"/>
    <cellStyle name="Total 2 3 2 2 3" xfId="1289" xr:uid="{00000000-0005-0000-0000-0000DF040000}"/>
    <cellStyle name="Total 2 3 2 3" xfId="1084" xr:uid="{00000000-0005-0000-0000-0000E0040000}"/>
    <cellStyle name="Total 2 3 2 4" xfId="1229" xr:uid="{00000000-0005-0000-0000-0000E1040000}"/>
    <cellStyle name="Total 2 3 3" xfId="956" xr:uid="{00000000-0005-0000-0000-0000E2040000}"/>
    <cellStyle name="Total 2 3 3 2" xfId="1105" xr:uid="{00000000-0005-0000-0000-0000E3040000}"/>
    <cellStyle name="Total 2 3 3 3" xfId="1250" xr:uid="{00000000-0005-0000-0000-0000E4040000}"/>
    <cellStyle name="Total 2 3 4" xfId="1041" xr:uid="{00000000-0005-0000-0000-0000E5040000}"/>
    <cellStyle name="Total 2 3 5" xfId="1190" xr:uid="{00000000-0005-0000-0000-0000E6040000}"/>
    <cellStyle name="Total 2 4" xfId="932" xr:uid="{00000000-0005-0000-0000-0000E7040000}"/>
    <cellStyle name="Total 2 4 2" xfId="1000" xr:uid="{00000000-0005-0000-0000-0000E8040000}"/>
    <cellStyle name="Total 2 4 2 2" xfId="1141" xr:uid="{00000000-0005-0000-0000-0000E9040000}"/>
    <cellStyle name="Total 2 4 2 3" xfId="1286" xr:uid="{00000000-0005-0000-0000-0000EA040000}"/>
    <cellStyle name="Total 2 4 3" xfId="1081" xr:uid="{00000000-0005-0000-0000-0000EB040000}"/>
    <cellStyle name="Total 2 4 4" xfId="1226" xr:uid="{00000000-0005-0000-0000-0000EC040000}"/>
    <cellStyle name="Total 2 5" xfId="1018" xr:uid="{00000000-0005-0000-0000-0000ED040000}"/>
    <cellStyle name="Total 2 6" xfId="1171" xr:uid="{00000000-0005-0000-0000-0000EE040000}"/>
    <cellStyle name="Total 3" xfId="841" xr:uid="{00000000-0005-0000-0000-0000EF040000}"/>
    <cellStyle name="Total 3 2" xfId="877" xr:uid="{00000000-0005-0000-0000-0000F0040000}"/>
    <cellStyle name="Total 3 2 2" xfId="937" xr:uid="{00000000-0005-0000-0000-0000F1040000}"/>
    <cellStyle name="Total 3 2 2 2" xfId="1005" xr:uid="{00000000-0005-0000-0000-0000F2040000}"/>
    <cellStyle name="Total 3 2 2 2 2" xfId="1146" xr:uid="{00000000-0005-0000-0000-0000F3040000}"/>
    <cellStyle name="Total 3 2 2 2 3" xfId="1291" xr:uid="{00000000-0005-0000-0000-0000F4040000}"/>
    <cellStyle name="Total 3 2 2 3" xfId="1086" xr:uid="{00000000-0005-0000-0000-0000F5040000}"/>
    <cellStyle name="Total 3 2 2 4" xfId="1231" xr:uid="{00000000-0005-0000-0000-0000F6040000}"/>
    <cellStyle name="Total 3 2 3" xfId="958" xr:uid="{00000000-0005-0000-0000-0000F7040000}"/>
    <cellStyle name="Total 3 2 3 2" xfId="1107" xr:uid="{00000000-0005-0000-0000-0000F8040000}"/>
    <cellStyle name="Total 3 2 3 3" xfId="1252" xr:uid="{00000000-0005-0000-0000-0000F9040000}"/>
    <cellStyle name="Total 3 2 4" xfId="1043" xr:uid="{00000000-0005-0000-0000-0000FA040000}"/>
    <cellStyle name="Total 3 2 5" xfId="1192" xr:uid="{00000000-0005-0000-0000-0000FB040000}"/>
    <cellStyle name="Total 3 3" xfId="936" xr:uid="{00000000-0005-0000-0000-0000FC040000}"/>
    <cellStyle name="Total 3 3 2" xfId="1004" xr:uid="{00000000-0005-0000-0000-0000FD040000}"/>
    <cellStyle name="Total 3 3 2 2" xfId="1145" xr:uid="{00000000-0005-0000-0000-0000FE040000}"/>
    <cellStyle name="Total 3 3 2 3" xfId="1290" xr:uid="{00000000-0005-0000-0000-0000FF040000}"/>
    <cellStyle name="Total 3 3 3" xfId="1085" xr:uid="{00000000-0005-0000-0000-000000050000}"/>
    <cellStyle name="Total 3 3 4" xfId="1230" xr:uid="{00000000-0005-0000-0000-000001050000}"/>
    <cellStyle name="Total 3 4" xfId="1020" xr:uid="{00000000-0005-0000-0000-000002050000}"/>
    <cellStyle name="Total 3 5" xfId="1173" xr:uid="{00000000-0005-0000-0000-000003050000}"/>
    <cellStyle name="Tusental (0)_pldt" xfId="842" xr:uid="{00000000-0005-0000-0000-000004050000}"/>
    <cellStyle name="Tusental_pldt" xfId="843" xr:uid="{00000000-0005-0000-0000-000005050000}"/>
    <cellStyle name="Valuta (0)_pldt" xfId="844" xr:uid="{00000000-0005-0000-0000-000006050000}"/>
    <cellStyle name="Valuta_pldt" xfId="845" xr:uid="{00000000-0005-0000-0000-000007050000}"/>
    <cellStyle name="Währung [0]_PGE_Rolling Capital Plan_Germany_July_2003_030819a" xfId="846" xr:uid="{00000000-0005-0000-0000-000008050000}"/>
    <cellStyle name="Währung_IFC 2005 Status Bericht Zimmermann" xfId="847" xr:uid="{00000000-0005-0000-0000-000009050000}"/>
    <cellStyle name="Warning Text 2" xfId="848" xr:uid="{00000000-0005-0000-0000-00000A050000}"/>
    <cellStyle name="Warning Text 3" xfId="849" xr:uid="{00000000-0005-0000-0000-00000B05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338D"/>
      <rgbColor rgb="000091DA"/>
      <rgbColor rgb="006D2077"/>
      <rgbColor rgb="00005EB8"/>
      <rgbColor rgb="0000A3A1"/>
      <rgbColor rgb="00EAAA00"/>
      <rgbColor rgb="0043B02A"/>
      <rgbColor rgb="00C6007E"/>
      <rgbColor rgb="0000338D"/>
      <rgbColor rgb="000091DA"/>
      <rgbColor rgb="006D2077"/>
      <rgbColor rgb="00005EB8"/>
      <rgbColor rgb="0000A3A1"/>
      <rgbColor rgb="00EAAA00"/>
      <rgbColor rgb="0043B02A"/>
      <rgbColor rgb="00C6007E"/>
      <rgbColor rgb="00753F19"/>
      <rgbColor rgb="009B642E"/>
      <rgbColor rgb="009D9375"/>
      <rgbColor rgb="00E3BC9F"/>
      <rgbColor rgb="00E36877"/>
      <rgbColor rgb="00FF99CC"/>
      <rgbColor rgb="00CC99FF"/>
      <rgbColor rgb="00FFCC99"/>
      <rgbColor rgb="003366FF"/>
      <rgbColor rgb="0033CCCC"/>
      <rgbColor rgb="0099CC00"/>
      <rgbColor rgb="00F5B36A"/>
      <rgbColor rgb="00FF9900"/>
      <rgbColor rgb="00FF6600"/>
      <rgbColor rgb="00666699"/>
      <rgbColor rgb="00969696"/>
      <rgbColor rgb="00003366"/>
      <rgbColor rgb="00339966"/>
      <rgbColor rgb="00003300"/>
      <rgbColor rgb="00333300"/>
      <rgbColor rgb="00993300"/>
      <rgbColor rgb="00E6E9EE"/>
      <rgbColor rgb="00333399"/>
      <rgbColor rgb="00333333"/>
    </indexedColors>
    <mruColors>
      <color rgb="FF2F75B5"/>
      <color rgb="FF002060"/>
      <color rgb="FFDEEBF7"/>
      <color rgb="FFA5A5A5"/>
      <color rgb="FF703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70.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externalLink" Target="externalLinks/externalLink16.xml"/><Relationship Id="rId84" Type="http://schemas.openxmlformats.org/officeDocument/2006/relationships/externalLink" Target="externalLinks/externalLink37.xml"/><Relationship Id="rId138" Type="http://schemas.openxmlformats.org/officeDocument/2006/relationships/externalLink" Target="externalLinks/externalLink91.xml"/><Relationship Id="rId107" Type="http://schemas.openxmlformats.org/officeDocument/2006/relationships/externalLink" Target="externalLinks/externalLink60.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externalLink" Target="externalLinks/externalLink6.xml"/><Relationship Id="rId74" Type="http://schemas.openxmlformats.org/officeDocument/2006/relationships/externalLink" Target="externalLinks/externalLink27.xml"/><Relationship Id="rId128" Type="http://schemas.openxmlformats.org/officeDocument/2006/relationships/externalLink" Target="externalLinks/externalLink81.xml"/><Relationship Id="rId149" Type="http://schemas.openxmlformats.org/officeDocument/2006/relationships/externalLink" Target="externalLinks/externalLink102.xml"/><Relationship Id="rId5" Type="http://schemas.openxmlformats.org/officeDocument/2006/relationships/worksheet" Target="worksheets/sheet5.xml"/><Relationship Id="rId95" Type="http://schemas.openxmlformats.org/officeDocument/2006/relationships/externalLink" Target="externalLinks/externalLink48.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externalLink" Target="externalLinks/externalLink17.xml"/><Relationship Id="rId118" Type="http://schemas.openxmlformats.org/officeDocument/2006/relationships/externalLink" Target="externalLinks/externalLink71.xml"/><Relationship Id="rId139" Type="http://schemas.openxmlformats.org/officeDocument/2006/relationships/externalLink" Target="externalLinks/externalLink92.xml"/><Relationship Id="rId80" Type="http://schemas.openxmlformats.org/officeDocument/2006/relationships/externalLink" Target="externalLinks/externalLink33.xml"/><Relationship Id="rId85" Type="http://schemas.openxmlformats.org/officeDocument/2006/relationships/externalLink" Target="externalLinks/externalLink38.xml"/><Relationship Id="rId150" Type="http://schemas.openxmlformats.org/officeDocument/2006/relationships/externalLink" Target="externalLinks/externalLink103.xml"/><Relationship Id="rId155"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12.xml"/><Relationship Id="rId103" Type="http://schemas.openxmlformats.org/officeDocument/2006/relationships/externalLink" Target="externalLinks/externalLink56.xml"/><Relationship Id="rId108" Type="http://schemas.openxmlformats.org/officeDocument/2006/relationships/externalLink" Target="externalLinks/externalLink61.xml"/><Relationship Id="rId124" Type="http://schemas.openxmlformats.org/officeDocument/2006/relationships/externalLink" Target="externalLinks/externalLink77.xml"/><Relationship Id="rId129" Type="http://schemas.openxmlformats.org/officeDocument/2006/relationships/externalLink" Target="externalLinks/externalLink82.xml"/><Relationship Id="rId54" Type="http://schemas.openxmlformats.org/officeDocument/2006/relationships/externalLink" Target="externalLinks/externalLink7.xml"/><Relationship Id="rId70" Type="http://schemas.openxmlformats.org/officeDocument/2006/relationships/externalLink" Target="externalLinks/externalLink23.xml"/><Relationship Id="rId75" Type="http://schemas.openxmlformats.org/officeDocument/2006/relationships/externalLink" Target="externalLinks/externalLink28.xml"/><Relationship Id="rId91" Type="http://schemas.openxmlformats.org/officeDocument/2006/relationships/externalLink" Target="externalLinks/externalLink44.xml"/><Relationship Id="rId96" Type="http://schemas.openxmlformats.org/officeDocument/2006/relationships/externalLink" Target="externalLinks/externalLink49.xml"/><Relationship Id="rId140" Type="http://schemas.openxmlformats.org/officeDocument/2006/relationships/externalLink" Target="externalLinks/externalLink93.xml"/><Relationship Id="rId145" Type="http://schemas.openxmlformats.org/officeDocument/2006/relationships/externalLink" Target="externalLinks/externalLink98.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externalLink" Target="externalLinks/externalLink2.xml"/><Relationship Id="rId114" Type="http://schemas.openxmlformats.org/officeDocument/2006/relationships/externalLink" Target="externalLinks/externalLink67.xml"/><Relationship Id="rId119" Type="http://schemas.openxmlformats.org/officeDocument/2006/relationships/externalLink" Target="externalLinks/externalLink72.xml"/><Relationship Id="rId44" Type="http://schemas.openxmlformats.org/officeDocument/2006/relationships/worksheet" Target="worksheets/sheet44.xml"/><Relationship Id="rId60" Type="http://schemas.openxmlformats.org/officeDocument/2006/relationships/externalLink" Target="externalLinks/externalLink13.xml"/><Relationship Id="rId65" Type="http://schemas.openxmlformats.org/officeDocument/2006/relationships/externalLink" Target="externalLinks/externalLink18.xml"/><Relationship Id="rId81" Type="http://schemas.openxmlformats.org/officeDocument/2006/relationships/externalLink" Target="externalLinks/externalLink34.xml"/><Relationship Id="rId86" Type="http://schemas.openxmlformats.org/officeDocument/2006/relationships/externalLink" Target="externalLinks/externalLink39.xml"/><Relationship Id="rId130" Type="http://schemas.openxmlformats.org/officeDocument/2006/relationships/externalLink" Target="externalLinks/externalLink83.xml"/><Relationship Id="rId135" Type="http://schemas.openxmlformats.org/officeDocument/2006/relationships/externalLink" Target="externalLinks/externalLink88.xml"/><Relationship Id="rId151" Type="http://schemas.openxmlformats.org/officeDocument/2006/relationships/externalLink" Target="externalLinks/externalLink104.xml"/><Relationship Id="rId156"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62.xml"/><Relationship Id="rId34" Type="http://schemas.openxmlformats.org/officeDocument/2006/relationships/worksheet" Target="worksheets/sheet34.xml"/><Relationship Id="rId50" Type="http://schemas.openxmlformats.org/officeDocument/2006/relationships/externalLink" Target="externalLinks/externalLink3.xml"/><Relationship Id="rId55" Type="http://schemas.openxmlformats.org/officeDocument/2006/relationships/externalLink" Target="externalLinks/externalLink8.xml"/><Relationship Id="rId76" Type="http://schemas.openxmlformats.org/officeDocument/2006/relationships/externalLink" Target="externalLinks/externalLink29.xml"/><Relationship Id="rId97" Type="http://schemas.openxmlformats.org/officeDocument/2006/relationships/externalLink" Target="externalLinks/externalLink50.xml"/><Relationship Id="rId104" Type="http://schemas.openxmlformats.org/officeDocument/2006/relationships/externalLink" Target="externalLinks/externalLink57.xml"/><Relationship Id="rId120" Type="http://schemas.openxmlformats.org/officeDocument/2006/relationships/externalLink" Target="externalLinks/externalLink73.xml"/><Relationship Id="rId125" Type="http://schemas.openxmlformats.org/officeDocument/2006/relationships/externalLink" Target="externalLinks/externalLink78.xml"/><Relationship Id="rId141" Type="http://schemas.openxmlformats.org/officeDocument/2006/relationships/externalLink" Target="externalLinks/externalLink94.xml"/><Relationship Id="rId146" Type="http://schemas.openxmlformats.org/officeDocument/2006/relationships/externalLink" Target="externalLinks/externalLink99.xml"/><Relationship Id="rId7" Type="http://schemas.openxmlformats.org/officeDocument/2006/relationships/worksheet" Target="worksheets/sheet7.xml"/><Relationship Id="rId71" Type="http://schemas.openxmlformats.org/officeDocument/2006/relationships/externalLink" Target="externalLinks/externalLink24.xml"/><Relationship Id="rId92" Type="http://schemas.openxmlformats.org/officeDocument/2006/relationships/externalLink" Target="externalLinks/externalLink45.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9.xml"/><Relationship Id="rId87" Type="http://schemas.openxmlformats.org/officeDocument/2006/relationships/externalLink" Target="externalLinks/externalLink40.xml"/><Relationship Id="rId110" Type="http://schemas.openxmlformats.org/officeDocument/2006/relationships/externalLink" Target="externalLinks/externalLink63.xml"/><Relationship Id="rId115" Type="http://schemas.openxmlformats.org/officeDocument/2006/relationships/externalLink" Target="externalLinks/externalLink68.xml"/><Relationship Id="rId131" Type="http://schemas.openxmlformats.org/officeDocument/2006/relationships/externalLink" Target="externalLinks/externalLink84.xml"/><Relationship Id="rId136" Type="http://schemas.openxmlformats.org/officeDocument/2006/relationships/externalLink" Target="externalLinks/externalLink89.xml"/><Relationship Id="rId157" Type="http://schemas.openxmlformats.org/officeDocument/2006/relationships/calcChain" Target="calcChain.xml"/><Relationship Id="rId61" Type="http://schemas.openxmlformats.org/officeDocument/2006/relationships/externalLink" Target="externalLinks/externalLink14.xml"/><Relationship Id="rId82" Type="http://schemas.openxmlformats.org/officeDocument/2006/relationships/externalLink" Target="externalLinks/externalLink35.xml"/><Relationship Id="rId152" Type="http://schemas.openxmlformats.org/officeDocument/2006/relationships/externalLink" Target="externalLinks/externalLink105.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9.xml"/><Relationship Id="rId77" Type="http://schemas.openxmlformats.org/officeDocument/2006/relationships/externalLink" Target="externalLinks/externalLink30.xml"/><Relationship Id="rId100" Type="http://schemas.openxmlformats.org/officeDocument/2006/relationships/externalLink" Target="externalLinks/externalLink53.xml"/><Relationship Id="rId105" Type="http://schemas.openxmlformats.org/officeDocument/2006/relationships/externalLink" Target="externalLinks/externalLink58.xml"/><Relationship Id="rId126" Type="http://schemas.openxmlformats.org/officeDocument/2006/relationships/externalLink" Target="externalLinks/externalLink79.xml"/><Relationship Id="rId147" Type="http://schemas.openxmlformats.org/officeDocument/2006/relationships/externalLink" Target="externalLinks/externalLink100.xml"/><Relationship Id="rId8" Type="http://schemas.openxmlformats.org/officeDocument/2006/relationships/worksheet" Target="worksheets/sheet8.xml"/><Relationship Id="rId51" Type="http://schemas.openxmlformats.org/officeDocument/2006/relationships/externalLink" Target="externalLinks/externalLink4.xml"/><Relationship Id="rId72" Type="http://schemas.openxmlformats.org/officeDocument/2006/relationships/externalLink" Target="externalLinks/externalLink25.xml"/><Relationship Id="rId93" Type="http://schemas.openxmlformats.org/officeDocument/2006/relationships/externalLink" Target="externalLinks/externalLink46.xml"/><Relationship Id="rId98" Type="http://schemas.openxmlformats.org/officeDocument/2006/relationships/externalLink" Target="externalLinks/externalLink51.xml"/><Relationship Id="rId121" Type="http://schemas.openxmlformats.org/officeDocument/2006/relationships/externalLink" Target="externalLinks/externalLink74.xml"/><Relationship Id="rId142" Type="http://schemas.openxmlformats.org/officeDocument/2006/relationships/externalLink" Target="externalLinks/externalLink9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20.xml"/><Relationship Id="rId116" Type="http://schemas.openxmlformats.org/officeDocument/2006/relationships/externalLink" Target="externalLinks/externalLink69.xml"/><Relationship Id="rId137" Type="http://schemas.openxmlformats.org/officeDocument/2006/relationships/externalLink" Target="externalLinks/externalLink9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15.xml"/><Relationship Id="rId83" Type="http://schemas.openxmlformats.org/officeDocument/2006/relationships/externalLink" Target="externalLinks/externalLink36.xml"/><Relationship Id="rId88" Type="http://schemas.openxmlformats.org/officeDocument/2006/relationships/externalLink" Target="externalLinks/externalLink41.xml"/><Relationship Id="rId111" Type="http://schemas.openxmlformats.org/officeDocument/2006/relationships/externalLink" Target="externalLinks/externalLink64.xml"/><Relationship Id="rId132" Type="http://schemas.openxmlformats.org/officeDocument/2006/relationships/externalLink" Target="externalLinks/externalLink85.xml"/><Relationship Id="rId153" Type="http://schemas.openxmlformats.org/officeDocument/2006/relationships/externalLink" Target="externalLinks/externalLink106.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0.xml"/><Relationship Id="rId106" Type="http://schemas.openxmlformats.org/officeDocument/2006/relationships/externalLink" Target="externalLinks/externalLink59.xml"/><Relationship Id="rId127" Type="http://schemas.openxmlformats.org/officeDocument/2006/relationships/externalLink" Target="externalLinks/externalLink80.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externalLink" Target="externalLinks/externalLink5.xml"/><Relationship Id="rId73" Type="http://schemas.openxmlformats.org/officeDocument/2006/relationships/externalLink" Target="externalLinks/externalLink26.xml"/><Relationship Id="rId78" Type="http://schemas.openxmlformats.org/officeDocument/2006/relationships/externalLink" Target="externalLinks/externalLink31.xml"/><Relationship Id="rId94" Type="http://schemas.openxmlformats.org/officeDocument/2006/relationships/externalLink" Target="externalLinks/externalLink47.xml"/><Relationship Id="rId99" Type="http://schemas.openxmlformats.org/officeDocument/2006/relationships/externalLink" Target="externalLinks/externalLink52.xml"/><Relationship Id="rId101" Type="http://schemas.openxmlformats.org/officeDocument/2006/relationships/externalLink" Target="externalLinks/externalLink54.xml"/><Relationship Id="rId122" Type="http://schemas.openxmlformats.org/officeDocument/2006/relationships/externalLink" Target="externalLinks/externalLink75.xml"/><Relationship Id="rId143" Type="http://schemas.openxmlformats.org/officeDocument/2006/relationships/externalLink" Target="externalLinks/externalLink96.xml"/><Relationship Id="rId148" Type="http://schemas.openxmlformats.org/officeDocument/2006/relationships/externalLink" Target="externalLinks/externalLink10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externalLink" Target="externalLinks/externalLink21.xml"/><Relationship Id="rId89" Type="http://schemas.openxmlformats.org/officeDocument/2006/relationships/externalLink" Target="externalLinks/externalLink42.xml"/><Relationship Id="rId112" Type="http://schemas.openxmlformats.org/officeDocument/2006/relationships/externalLink" Target="externalLinks/externalLink65.xml"/><Relationship Id="rId133" Type="http://schemas.openxmlformats.org/officeDocument/2006/relationships/externalLink" Target="externalLinks/externalLink86.xml"/><Relationship Id="rId154" Type="http://schemas.openxmlformats.org/officeDocument/2006/relationships/theme" Target="theme/theme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externalLink" Target="externalLinks/externalLink11.xml"/><Relationship Id="rId79" Type="http://schemas.openxmlformats.org/officeDocument/2006/relationships/externalLink" Target="externalLinks/externalLink32.xml"/><Relationship Id="rId102" Type="http://schemas.openxmlformats.org/officeDocument/2006/relationships/externalLink" Target="externalLinks/externalLink55.xml"/><Relationship Id="rId123" Type="http://schemas.openxmlformats.org/officeDocument/2006/relationships/externalLink" Target="externalLinks/externalLink76.xml"/><Relationship Id="rId144" Type="http://schemas.openxmlformats.org/officeDocument/2006/relationships/externalLink" Target="externalLinks/externalLink97.xml"/><Relationship Id="rId90" Type="http://schemas.openxmlformats.org/officeDocument/2006/relationships/externalLink" Target="externalLinks/externalLink43.xml"/><Relationship Id="rId27" Type="http://schemas.openxmlformats.org/officeDocument/2006/relationships/worksheet" Target="worksheets/sheet27.xml"/><Relationship Id="rId48" Type="http://schemas.openxmlformats.org/officeDocument/2006/relationships/externalLink" Target="externalLinks/externalLink1.xml"/><Relationship Id="rId69" Type="http://schemas.openxmlformats.org/officeDocument/2006/relationships/externalLink" Target="externalLinks/externalLink22.xml"/><Relationship Id="rId113" Type="http://schemas.openxmlformats.org/officeDocument/2006/relationships/externalLink" Target="externalLinks/externalLink66.xml"/><Relationship Id="rId134" Type="http://schemas.openxmlformats.org/officeDocument/2006/relationships/externalLink" Target="externalLinks/externalLink8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Civil CONSTRUCTION Works</a:t>
            </a:r>
          </a:p>
        </c:rich>
      </c:tx>
      <c:layout>
        <c:manualLayout>
          <c:xMode val="edge"/>
          <c:yMode val="edge"/>
          <c:x val="0.1490341903743814"/>
          <c:y val="1.3141040356273819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'Graphs Data'!$A$3</c:f>
              <c:strCache>
                <c:ptCount val="1"/>
                <c:pt idx="0">
                  <c:v>Civil Works</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7F6-48BB-ABE6-3091DDC650A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4755-4600-8A56-46AADA5DFBA4}"/>
              </c:ext>
            </c:extLst>
          </c:dPt>
          <c:dLbls>
            <c:dLbl>
              <c:idx val="0"/>
              <c:layout>
                <c:manualLayout>
                  <c:x val="-2.1297875780055663E-3"/>
                  <c:y val="2.07489409651966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6569116805600368"/>
                      <c:h val="0.23251099466377245"/>
                    </c:manualLayout>
                  </c15:layout>
                </c:ext>
                <c:ext xmlns:c16="http://schemas.microsoft.com/office/drawing/2014/chart" uri="{C3380CC4-5D6E-409C-BE32-E72D297353CC}">
                  <c16:uniqueId val="{00000003-17F6-48BB-ABE6-3091DDC650A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4-4755-4600-8A56-46AADA5DFBA4}"/>
                </c:ext>
              </c:extLst>
            </c:dLbl>
            <c:spPr>
              <a:noFill/>
              <a:ln>
                <a:noFill/>
              </a:ln>
              <a:effectLst/>
            </c:sp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'Graphs Data'!$B$2:$D$2</c15:sqref>
                  </c15:fullRef>
                </c:ext>
              </c:extLst>
              <c:f>'Graphs Data'!$C$2:$D$2</c:f>
              <c:strCache>
                <c:ptCount val="2"/>
                <c:pt idx="0">
                  <c:v>Remaining Scope</c:v>
                </c:pt>
                <c:pt idx="1">
                  <c:v>Achieved</c:v>
                </c:pt>
              </c:strCache>
            </c:strRef>
          </c:cat>
          <c:val>
            <c:numRef>
              <c:extLst>
                <c:ext xmlns:c15="http://schemas.microsoft.com/office/drawing/2012/chart" uri="{02D57815-91ED-43cb-92C2-25804820EDAC}">
                  <c15:fullRef>
                    <c15:sqref>'Graphs Data'!$B$3:$D$3</c15:sqref>
                  </c15:fullRef>
                </c:ext>
              </c:extLst>
              <c:f>'Graphs Data'!$C$3:$D$3</c:f>
              <c:numCache>
                <c:formatCode>#,##0</c:formatCode>
                <c:ptCount val="2"/>
                <c:pt idx="0">
                  <c:v>8461.4499999999971</c:v>
                </c:pt>
                <c:pt idx="1">
                  <c:v>54088.55</c:v>
                </c:pt>
              </c:numCache>
            </c:numRef>
          </c:val>
          <c:extLst>
            <c:ext xmlns:c15="http://schemas.microsoft.com/office/drawing/2012/chart" uri="{02D57815-91ED-43cb-92C2-25804820EDAC}">
              <c15:categoryFilterExceptions>
                <c15:categoryFilterException>
                  <c15:sqref>'Graphs Data'!$B$3</c15:sqref>
                  <c15:bubble3D val="0"/>
                </c15:categoryFilterException>
              </c15:categoryFilterExceptions>
            </c:ext>
            <c:ext xmlns:c16="http://schemas.microsoft.com/office/drawing/2014/chart" uri="{C3380CC4-5D6E-409C-BE32-E72D297353CC}">
              <c16:uniqueId val="{00000004-17F6-48BB-ABE6-3091DDC650AC}"/>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a:t>
            </a:r>
            <a:r>
              <a:rPr lang="en-US" b="1" baseline="0"/>
              <a:t> wise Planned Vs Achieved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'Top Sheet'!$X$12:$X$13</c:f>
              <c:strCache>
                <c:ptCount val="2"/>
                <c:pt idx="0">
                  <c:v>Dec-23</c:v>
                </c:pt>
                <c:pt idx="1">
                  <c:v>Month Plan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'Top Sheet'!$X$14:$X$29</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'Top Sheet'!$W$14:$W$29</c15:sqref>
                        </c15:formulaRef>
                      </c:ext>
                    </c:extLst>
                    <c:strCache>
                      <c:ptCount val="16"/>
                      <c:pt idx="0">
                        <c:v>PCC</c:v>
                      </c:pt>
                      <c:pt idx="1">
                        <c:v>RCC Foundation</c:v>
                      </c:pt>
                      <c:pt idx="2">
                        <c:v>Step Footing</c:v>
                      </c:pt>
                      <c:pt idx="3">
                        <c:v>Pier 1900 mm</c:v>
                      </c:pt>
                      <c:pt idx="4">
                        <c:v>Pier 1600 mm</c:v>
                      </c:pt>
                      <c:pt idx="5">
                        <c:v>Pier Cap</c:v>
                      </c:pt>
                      <c:pt idx="6">
                        <c:v>Track Beam with Nose</c:v>
                      </c:pt>
                      <c:pt idx="7">
                        <c:v>Track Beam without Nose</c:v>
                      </c:pt>
                      <c:pt idx="8">
                        <c:v>h - Section Beam</c:v>
                      </c:pt>
                      <c:pt idx="9">
                        <c:v>U - Section Beam</c:v>
                      </c:pt>
                      <c:pt idx="10">
                        <c:v>Pre-cast Slab</c:v>
                      </c:pt>
                      <c:pt idx="11">
                        <c:v>Erection-Track Beam with Nose</c:v>
                      </c:pt>
                      <c:pt idx="12">
                        <c:v>Erection-Track Beam without Nose</c:v>
                      </c:pt>
                      <c:pt idx="13">
                        <c:v>Erection-h - Section Beam</c:v>
                      </c:pt>
                      <c:pt idx="14">
                        <c:v>Erection-U - Section Beam</c:v>
                      </c:pt>
                      <c:pt idx="15">
                        <c:v>Erection-Pre-cast Slab</c:v>
                      </c:pt>
                    </c:strCache>
                  </c:strRef>
                </c15:cat>
              </c15:filteredCategoryTitle>
            </c:ext>
            <c:ext xmlns:c16="http://schemas.microsoft.com/office/drawing/2014/chart" uri="{C3380CC4-5D6E-409C-BE32-E72D297353CC}">
              <c16:uniqueId val="{00000000-3F18-4A03-98D4-5AD6C70ACFCA}"/>
            </c:ext>
          </c:extLst>
        </c:ser>
        <c:ser>
          <c:idx val="1"/>
          <c:order val="1"/>
          <c:tx>
            <c:strRef>
              <c:f>'Top Sheet'!$Y$12:$Y$13</c:f>
              <c:strCache>
                <c:ptCount val="2"/>
                <c:pt idx="0">
                  <c:v>Dec-23</c:v>
                </c:pt>
                <c:pt idx="1">
                  <c:v>Month 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'Top Sheet'!$Y$14:$Y$29</c:f>
              <c:numCache>
                <c:formatCode>0</c:formatCode>
                <c:ptCount val="16"/>
                <c:pt idx="0">
                  <c:v>109</c:v>
                </c:pt>
                <c:pt idx="1">
                  <c:v>476</c:v>
                </c:pt>
                <c:pt idx="2">
                  <c:v>80</c:v>
                </c:pt>
                <c:pt idx="3">
                  <c:v>68</c:v>
                </c:pt>
                <c:pt idx="4">
                  <c:v>172</c:v>
                </c:pt>
                <c:pt idx="5">
                  <c:v>196</c:v>
                </c:pt>
                <c:pt idx="6">
                  <c:v>264</c:v>
                </c:pt>
                <c:pt idx="7">
                  <c:v>204</c:v>
                </c:pt>
                <c:pt idx="8">
                  <c:v>288</c:v>
                </c:pt>
                <c:pt idx="9">
                  <c:v>36</c:v>
                </c:pt>
                <c:pt idx="10">
                  <c:v>2.5</c:v>
                </c:pt>
                <c:pt idx="11">
                  <c:v>24</c:v>
                </c:pt>
                <c:pt idx="12">
                  <c:v>12</c:v>
                </c:pt>
                <c:pt idx="13">
                  <c:v>10</c:v>
                </c:pt>
                <c:pt idx="14">
                  <c:v>13</c:v>
                </c:pt>
                <c:pt idx="15">
                  <c:v>0</c:v>
                </c:pt>
              </c:numCache>
            </c:numRef>
          </c:val>
          <c:extLst>
            <c:ext xmlns:c15="http://schemas.microsoft.com/office/drawing/2012/chart" uri="{02D57815-91ED-43cb-92C2-25804820EDAC}">
              <c15:filteredCategoryTitle>
                <c15:cat>
                  <c:strRef>
                    <c:extLst>
                      <c:ext uri="{02D57815-91ED-43cb-92C2-25804820EDAC}">
                        <c15:formulaRef>
                          <c15:sqref>'Top Sheet'!$W$14:$W$29</c15:sqref>
                        </c15:formulaRef>
                      </c:ext>
                    </c:extLst>
                    <c:strCache>
                      <c:ptCount val="16"/>
                      <c:pt idx="0">
                        <c:v>PCC</c:v>
                      </c:pt>
                      <c:pt idx="1">
                        <c:v>RCC Foundation</c:v>
                      </c:pt>
                      <c:pt idx="2">
                        <c:v>Step Footing</c:v>
                      </c:pt>
                      <c:pt idx="3">
                        <c:v>Pier 1900 mm</c:v>
                      </c:pt>
                      <c:pt idx="4">
                        <c:v>Pier 1600 mm</c:v>
                      </c:pt>
                      <c:pt idx="5">
                        <c:v>Pier Cap</c:v>
                      </c:pt>
                      <c:pt idx="6">
                        <c:v>Track Beam with Nose</c:v>
                      </c:pt>
                      <c:pt idx="7">
                        <c:v>Track Beam without Nose</c:v>
                      </c:pt>
                      <c:pt idx="8">
                        <c:v>h - Section Beam</c:v>
                      </c:pt>
                      <c:pt idx="9">
                        <c:v>U - Section Beam</c:v>
                      </c:pt>
                      <c:pt idx="10">
                        <c:v>Pre-cast Slab</c:v>
                      </c:pt>
                      <c:pt idx="11">
                        <c:v>Erection-Track Beam with Nose</c:v>
                      </c:pt>
                      <c:pt idx="12">
                        <c:v>Erection-Track Beam without Nose</c:v>
                      </c:pt>
                      <c:pt idx="13">
                        <c:v>Erection-h - Section Beam</c:v>
                      </c:pt>
                      <c:pt idx="14">
                        <c:v>Erection-U - Section Beam</c:v>
                      </c:pt>
                      <c:pt idx="15">
                        <c:v>Erection-Pre-cast Slab</c:v>
                      </c:pt>
                    </c:strCache>
                  </c:strRef>
                </c15:cat>
              </c15:filteredCategoryTitle>
            </c:ext>
            <c:ext xmlns:c16="http://schemas.microsoft.com/office/drawing/2014/chart" uri="{C3380CC4-5D6E-409C-BE32-E72D297353CC}">
              <c16:uniqueId val="{00000001-3F18-4A03-98D4-5AD6C70ACFCA}"/>
            </c:ext>
          </c:extLst>
        </c:ser>
        <c:dLbls>
          <c:dLblPos val="outEnd"/>
          <c:showLegendKey val="0"/>
          <c:showVal val="1"/>
          <c:showCatName val="0"/>
          <c:showSerName val="0"/>
          <c:showPercent val="0"/>
          <c:showBubbleSize val="0"/>
        </c:dLbls>
        <c:gapWidth val="69"/>
        <c:overlap val="-4"/>
        <c:axId val="214983808"/>
        <c:axId val="214985344"/>
      </c:barChart>
      <c:catAx>
        <c:axId val="21498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85344"/>
        <c:crosses val="autoZero"/>
        <c:auto val="1"/>
        <c:lblAlgn val="ctr"/>
        <c:lblOffset val="100"/>
        <c:noMultiLvlLbl val="0"/>
      </c:catAx>
      <c:valAx>
        <c:axId val="214985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8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200"/>
              <a:t>ENGINEERING Works</a:t>
            </a:r>
          </a:p>
        </c:rich>
      </c:tx>
      <c:layout>
        <c:manualLayout>
          <c:xMode val="edge"/>
          <c:yMode val="edge"/>
          <c:x val="0.23350590844404426"/>
          <c:y val="8.2939632545931761E-3"/>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981419604857495"/>
          <c:y val="0.29594166335739375"/>
          <c:w val="0.57643219997721917"/>
          <c:h val="0.52999719685112956"/>
        </c:manualLayout>
      </c:layout>
      <c:pieChart>
        <c:varyColors val="1"/>
        <c:ser>
          <c:idx val="0"/>
          <c:order val="0"/>
          <c:tx>
            <c:strRef>
              <c:f>'Graphs Data'!$A$7</c:f>
              <c:strCache>
                <c:ptCount val="1"/>
                <c:pt idx="0">
                  <c:v>Civil Works</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0DB-4F55-98D2-826F24D382E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0DB-4F55-98D2-826F24D382E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FAEF-456B-A1A2-D12CE597E23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1-60DB-4F55-98D2-826F24D382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3-60DB-4F55-98D2-826F24D382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4-FAEF-456B-A1A2-D12CE597E230}"/>
                </c:ext>
              </c:extLst>
            </c:dLbl>
            <c:spPr>
              <a:noFill/>
              <a:ln>
                <a:noFill/>
              </a:ln>
              <a:effectLst/>
            </c:sp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 Data'!$B$6:$D$6</c:f>
              <c:strCache>
                <c:ptCount val="3"/>
                <c:pt idx="0">
                  <c:v>Remaining Scope</c:v>
                </c:pt>
                <c:pt idx="2">
                  <c:v>Achieved</c:v>
                </c:pt>
              </c:strCache>
            </c:strRef>
          </c:cat>
          <c:val>
            <c:numRef>
              <c:f>'Graphs Data'!$B$7:$D$7</c:f>
              <c:numCache>
                <c:formatCode>#,##0</c:formatCode>
                <c:ptCount val="3"/>
                <c:pt idx="0">
                  <c:v>0</c:v>
                </c:pt>
                <c:pt idx="2">
                  <c:v>62550</c:v>
                </c:pt>
              </c:numCache>
            </c:numRef>
          </c:val>
          <c:extLst>
            <c:ext xmlns:c16="http://schemas.microsoft.com/office/drawing/2014/chart" uri="{C3380CC4-5D6E-409C-BE32-E72D297353CC}">
              <c16:uniqueId val="{00000004-60DB-4F55-98D2-826F24D382E6}"/>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113608869132286"/>
          <c:y val="0.82598940586972081"/>
          <c:w val="0.34658588154205827"/>
          <c:h val="0.162027582915771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Area wise Progress for the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'Top Sheet'!$AJ$11</c:f>
              <c:strCache>
                <c:ptCount val="1"/>
                <c:pt idx="0">
                  <c:v>PCC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Sheet'!$AJ$12:$AJ$22</c:f>
              <c:numCache>
                <c:formatCode>0</c:formatCode>
                <c:ptCount val="11"/>
                <c:pt idx="0">
                  <c:v>0</c:v>
                </c:pt>
                <c:pt idx="1">
                  <c:v>10</c:v>
                </c:pt>
                <c:pt idx="2">
                  <c:v>0</c:v>
                </c:pt>
                <c:pt idx="3">
                  <c:v>18</c:v>
                </c:pt>
                <c:pt idx="4">
                  <c:v>44</c:v>
                </c:pt>
                <c:pt idx="5">
                  <c:v>0</c:v>
                </c:pt>
                <c:pt idx="6">
                  <c:v>30</c:v>
                </c:pt>
                <c:pt idx="7">
                  <c:v>7</c:v>
                </c:pt>
                <c:pt idx="8">
                  <c:v>0</c:v>
                </c:pt>
                <c:pt idx="9">
                  <c:v>0</c:v>
                </c:pt>
                <c:pt idx="10">
                  <c:v>0</c:v>
                </c:pt>
              </c:numCache>
            </c:numRef>
          </c:val>
          <c:extLst>
            <c:ext xmlns:c16="http://schemas.microsoft.com/office/drawing/2014/chart" uri="{C3380CC4-5D6E-409C-BE32-E72D297353CC}">
              <c16:uniqueId val="{00000000-7F19-4C64-94BE-6ACC721DE4D2}"/>
            </c:ext>
          </c:extLst>
        </c:ser>
        <c:ser>
          <c:idx val="1"/>
          <c:order val="1"/>
          <c:tx>
            <c:strRef>
              <c:f>'Top Sheet'!$AK$11</c:f>
              <c:strCache>
                <c:ptCount val="1"/>
                <c:pt idx="0">
                  <c:v>RCC Foundation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Sheet'!$AK$12:$AK$22</c:f>
              <c:numCache>
                <c:formatCode>0</c:formatCode>
                <c:ptCount val="11"/>
                <c:pt idx="0">
                  <c:v>0</c:v>
                </c:pt>
                <c:pt idx="1">
                  <c:v>0</c:v>
                </c:pt>
                <c:pt idx="2">
                  <c:v>0</c:v>
                </c:pt>
                <c:pt idx="3">
                  <c:v>0</c:v>
                </c:pt>
                <c:pt idx="4">
                  <c:v>160</c:v>
                </c:pt>
                <c:pt idx="5">
                  <c:v>0</c:v>
                </c:pt>
                <c:pt idx="6">
                  <c:v>266</c:v>
                </c:pt>
                <c:pt idx="7">
                  <c:v>50</c:v>
                </c:pt>
                <c:pt idx="8">
                  <c:v>0</c:v>
                </c:pt>
                <c:pt idx="9">
                  <c:v>0</c:v>
                </c:pt>
                <c:pt idx="10">
                  <c:v>0</c:v>
                </c:pt>
              </c:numCache>
            </c:numRef>
          </c:val>
          <c:extLst>
            <c:ext xmlns:c16="http://schemas.microsoft.com/office/drawing/2014/chart" uri="{C3380CC4-5D6E-409C-BE32-E72D297353CC}">
              <c16:uniqueId val="{00000001-7F19-4C64-94BE-6ACC721DE4D2}"/>
            </c:ext>
          </c:extLst>
        </c:ser>
        <c:ser>
          <c:idx val="2"/>
          <c:order val="2"/>
          <c:tx>
            <c:strRef>
              <c:f>'Top Sheet'!$AL$11</c:f>
              <c:strCache>
                <c:ptCount val="1"/>
                <c:pt idx="0">
                  <c:v>Step Footing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Sheet'!$AL$12:$AL$22</c:f>
              <c:numCache>
                <c:formatCode>0</c:formatCode>
                <c:ptCount val="11"/>
                <c:pt idx="0">
                  <c:v>0</c:v>
                </c:pt>
                <c:pt idx="1">
                  <c:v>0</c:v>
                </c:pt>
                <c:pt idx="2">
                  <c:v>0</c:v>
                </c:pt>
                <c:pt idx="3">
                  <c:v>0</c:v>
                </c:pt>
                <c:pt idx="4">
                  <c:v>35</c:v>
                </c:pt>
                <c:pt idx="5">
                  <c:v>0</c:v>
                </c:pt>
                <c:pt idx="6">
                  <c:v>33</c:v>
                </c:pt>
                <c:pt idx="7">
                  <c:v>12</c:v>
                </c:pt>
                <c:pt idx="8">
                  <c:v>0</c:v>
                </c:pt>
                <c:pt idx="9">
                  <c:v>0</c:v>
                </c:pt>
                <c:pt idx="10">
                  <c:v>0</c:v>
                </c:pt>
              </c:numCache>
            </c:numRef>
          </c:val>
          <c:extLst>
            <c:ext xmlns:c16="http://schemas.microsoft.com/office/drawing/2014/chart" uri="{C3380CC4-5D6E-409C-BE32-E72D297353CC}">
              <c16:uniqueId val="{00000002-7F19-4C64-94BE-6ACC721DE4D2}"/>
            </c:ext>
          </c:extLst>
        </c:ser>
        <c:ser>
          <c:idx val="3"/>
          <c:order val="3"/>
          <c:tx>
            <c:strRef>
              <c:f>'Top Sheet'!$AM$11</c:f>
              <c:strCache>
                <c:ptCount val="1"/>
                <c:pt idx="0">
                  <c:v>Pier 1900 mm</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Sheet'!$AM$12:$AM$22</c:f>
              <c:numCache>
                <c:formatCode>0</c:formatCode>
                <c:ptCount val="11"/>
                <c:pt idx="0">
                  <c:v>0</c:v>
                </c:pt>
                <c:pt idx="1">
                  <c:v>0</c:v>
                </c:pt>
                <c:pt idx="2">
                  <c:v>0</c:v>
                </c:pt>
                <c:pt idx="3">
                  <c:v>0</c:v>
                </c:pt>
                <c:pt idx="4">
                  <c:v>12</c:v>
                </c:pt>
                <c:pt idx="5">
                  <c:v>0</c:v>
                </c:pt>
                <c:pt idx="6">
                  <c:v>44</c:v>
                </c:pt>
                <c:pt idx="7">
                  <c:v>12</c:v>
                </c:pt>
                <c:pt idx="8">
                  <c:v>0</c:v>
                </c:pt>
                <c:pt idx="9">
                  <c:v>0</c:v>
                </c:pt>
                <c:pt idx="10">
                  <c:v>0</c:v>
                </c:pt>
              </c:numCache>
            </c:numRef>
          </c:val>
          <c:extLst>
            <c:ext xmlns:c16="http://schemas.microsoft.com/office/drawing/2014/chart" uri="{C3380CC4-5D6E-409C-BE32-E72D297353CC}">
              <c16:uniqueId val="{00000003-7F19-4C64-94BE-6ACC721DE4D2}"/>
            </c:ext>
          </c:extLst>
        </c:ser>
        <c:ser>
          <c:idx val="4"/>
          <c:order val="4"/>
          <c:tx>
            <c:strRef>
              <c:f>'Top Sheet'!$AN$11</c:f>
              <c:strCache>
                <c:ptCount val="1"/>
                <c:pt idx="0">
                  <c:v>Pier 1600 mm</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Sheet'!$AN$12:$AN$22</c:f>
              <c:numCache>
                <c:formatCode>0</c:formatCode>
                <c:ptCount val="11"/>
                <c:pt idx="0">
                  <c:v>0</c:v>
                </c:pt>
                <c:pt idx="1">
                  <c:v>0</c:v>
                </c:pt>
                <c:pt idx="2">
                  <c:v>0</c:v>
                </c:pt>
                <c:pt idx="3">
                  <c:v>0</c:v>
                </c:pt>
                <c:pt idx="4">
                  <c:v>0</c:v>
                </c:pt>
                <c:pt idx="5">
                  <c:v>0</c:v>
                </c:pt>
                <c:pt idx="6">
                  <c:v>5</c:v>
                </c:pt>
                <c:pt idx="7">
                  <c:v>0</c:v>
                </c:pt>
                <c:pt idx="8">
                  <c:v>0</c:v>
                </c:pt>
                <c:pt idx="9">
                  <c:v>0</c:v>
                </c:pt>
                <c:pt idx="10">
                  <c:v>167</c:v>
                </c:pt>
              </c:numCache>
            </c:numRef>
          </c:val>
          <c:extLst>
            <c:ext xmlns:c16="http://schemas.microsoft.com/office/drawing/2014/chart" uri="{C3380CC4-5D6E-409C-BE32-E72D297353CC}">
              <c16:uniqueId val="{00000004-7F19-4C64-94BE-6ACC721DE4D2}"/>
            </c:ext>
          </c:extLst>
        </c:ser>
        <c:ser>
          <c:idx val="5"/>
          <c:order val="5"/>
          <c:tx>
            <c:strRef>
              <c:f>'Top Sheet'!$AO$11</c:f>
              <c:strCache>
                <c:ptCount val="1"/>
                <c:pt idx="0">
                  <c:v>Pier Cap</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Sheet'!$AO$12:$AO$22</c:f>
              <c:numCache>
                <c:formatCode>0</c:formatCode>
                <c:ptCount val="11"/>
                <c:pt idx="0">
                  <c:v>0</c:v>
                </c:pt>
                <c:pt idx="1">
                  <c:v>64</c:v>
                </c:pt>
                <c:pt idx="2">
                  <c:v>0</c:v>
                </c:pt>
                <c:pt idx="3">
                  <c:v>0</c:v>
                </c:pt>
                <c:pt idx="4">
                  <c:v>67</c:v>
                </c:pt>
                <c:pt idx="5">
                  <c:v>0</c:v>
                </c:pt>
                <c:pt idx="6">
                  <c:v>0</c:v>
                </c:pt>
                <c:pt idx="7">
                  <c:v>0</c:v>
                </c:pt>
                <c:pt idx="8">
                  <c:v>0</c:v>
                </c:pt>
                <c:pt idx="9">
                  <c:v>65</c:v>
                </c:pt>
                <c:pt idx="10">
                  <c:v>0</c:v>
                </c:pt>
              </c:numCache>
            </c:numRef>
          </c:val>
          <c:extLst>
            <c:ext xmlns:c16="http://schemas.microsoft.com/office/drawing/2014/chart" uri="{C3380CC4-5D6E-409C-BE32-E72D297353CC}">
              <c16:uniqueId val="{00000005-7F19-4C64-94BE-6ACC721DE4D2}"/>
            </c:ext>
          </c:extLst>
        </c:ser>
        <c:ser>
          <c:idx val="6"/>
          <c:order val="6"/>
          <c:tx>
            <c:strRef>
              <c:f>'Top Sheet'!$AP$11</c:f>
              <c:strCache>
                <c:ptCount val="1"/>
                <c:pt idx="0">
                  <c:v>Track Beam with Nose</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Sheet'!$AP$12:$AP$22</c:f>
              <c:numCache>
                <c:formatCode>0</c:formatCode>
                <c:ptCount val="11"/>
                <c:pt idx="0">
                  <c:v>0</c:v>
                </c:pt>
                <c:pt idx="1">
                  <c:v>0</c:v>
                </c:pt>
                <c:pt idx="2">
                  <c:v>0</c:v>
                </c:pt>
                <c:pt idx="3">
                  <c:v>0</c:v>
                </c:pt>
                <c:pt idx="4">
                  <c:v>72</c:v>
                </c:pt>
                <c:pt idx="5">
                  <c:v>0</c:v>
                </c:pt>
                <c:pt idx="6">
                  <c:v>0</c:v>
                </c:pt>
                <c:pt idx="7">
                  <c:v>0</c:v>
                </c:pt>
                <c:pt idx="8">
                  <c:v>0</c:v>
                </c:pt>
                <c:pt idx="9">
                  <c:v>24</c:v>
                </c:pt>
                <c:pt idx="10">
                  <c:v>168</c:v>
                </c:pt>
              </c:numCache>
            </c:numRef>
          </c:val>
          <c:extLst>
            <c:ext xmlns:c16="http://schemas.microsoft.com/office/drawing/2014/chart" uri="{C3380CC4-5D6E-409C-BE32-E72D297353CC}">
              <c16:uniqueId val="{00000006-7F19-4C64-94BE-6ACC721DE4D2}"/>
            </c:ext>
          </c:extLst>
        </c:ser>
        <c:ser>
          <c:idx val="7"/>
          <c:order val="7"/>
          <c:tx>
            <c:strRef>
              <c:f>'Top Sheet'!$AQ$11</c:f>
              <c:strCache>
                <c:ptCount val="1"/>
                <c:pt idx="0">
                  <c:v>Track Beam without Nose</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Sheet'!$AQ$12:$AQ$22</c:f>
              <c:numCache>
                <c:formatCode>0</c:formatCode>
                <c:ptCount val="11"/>
                <c:pt idx="0">
                  <c:v>0</c:v>
                </c:pt>
                <c:pt idx="1">
                  <c:v>0</c:v>
                </c:pt>
                <c:pt idx="2">
                  <c:v>0</c:v>
                </c:pt>
                <c:pt idx="3">
                  <c:v>0</c:v>
                </c:pt>
                <c:pt idx="4">
                  <c:v>24</c:v>
                </c:pt>
                <c:pt idx="5">
                  <c:v>0</c:v>
                </c:pt>
                <c:pt idx="6">
                  <c:v>0</c:v>
                </c:pt>
                <c:pt idx="7">
                  <c:v>0</c:v>
                </c:pt>
                <c:pt idx="8">
                  <c:v>0</c:v>
                </c:pt>
                <c:pt idx="9">
                  <c:v>0</c:v>
                </c:pt>
                <c:pt idx="10">
                  <c:v>180</c:v>
                </c:pt>
              </c:numCache>
            </c:numRef>
          </c:val>
          <c:extLst>
            <c:ext xmlns:c16="http://schemas.microsoft.com/office/drawing/2014/chart" uri="{C3380CC4-5D6E-409C-BE32-E72D297353CC}">
              <c16:uniqueId val="{00000007-7F19-4C64-94BE-6ACC721DE4D2}"/>
            </c:ext>
          </c:extLst>
        </c:ser>
        <c:ser>
          <c:idx val="8"/>
          <c:order val="8"/>
          <c:tx>
            <c:strRef>
              <c:f>'Top Sheet'!$AR$11</c:f>
              <c:strCache>
                <c:ptCount val="1"/>
                <c:pt idx="0">
                  <c:v>h - Section Beam</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Sheet'!$AR$12:$AR$22</c:f>
              <c:numCache>
                <c:formatCode>0</c:formatCode>
                <c:ptCount val="11"/>
                <c:pt idx="0">
                  <c:v>0</c:v>
                </c:pt>
                <c:pt idx="1">
                  <c:v>36</c:v>
                </c:pt>
                <c:pt idx="2">
                  <c:v>72</c:v>
                </c:pt>
                <c:pt idx="3">
                  <c:v>0</c:v>
                </c:pt>
                <c:pt idx="4">
                  <c:v>48</c:v>
                </c:pt>
                <c:pt idx="5">
                  <c:v>0</c:v>
                </c:pt>
                <c:pt idx="6">
                  <c:v>12</c:v>
                </c:pt>
                <c:pt idx="7">
                  <c:v>72</c:v>
                </c:pt>
                <c:pt idx="8">
                  <c:v>12</c:v>
                </c:pt>
                <c:pt idx="9">
                  <c:v>0</c:v>
                </c:pt>
                <c:pt idx="10">
                  <c:v>36</c:v>
                </c:pt>
              </c:numCache>
            </c:numRef>
          </c:val>
          <c:extLst>
            <c:ext xmlns:c16="http://schemas.microsoft.com/office/drawing/2014/chart" uri="{C3380CC4-5D6E-409C-BE32-E72D297353CC}">
              <c16:uniqueId val="{00000008-7F19-4C64-94BE-6ACC721DE4D2}"/>
            </c:ext>
          </c:extLst>
        </c:ser>
        <c:ser>
          <c:idx val="9"/>
          <c:order val="9"/>
          <c:tx>
            <c:strRef>
              <c:f>'Top Sheet'!$AS$11</c:f>
              <c:strCache>
                <c:ptCount val="1"/>
                <c:pt idx="0">
                  <c:v>U - Section Beam</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Sheet'!$AS$12:$AS$22</c:f>
              <c:numCache>
                <c:formatCode>0</c:formatCode>
                <c:ptCount val="11"/>
                <c:pt idx="0">
                  <c:v>0</c:v>
                </c:pt>
                <c:pt idx="1">
                  <c:v>0</c:v>
                </c:pt>
                <c:pt idx="2">
                  <c:v>0</c:v>
                </c:pt>
                <c:pt idx="3">
                  <c:v>0</c:v>
                </c:pt>
                <c:pt idx="4">
                  <c:v>0</c:v>
                </c:pt>
                <c:pt idx="5">
                  <c:v>0</c:v>
                </c:pt>
                <c:pt idx="6">
                  <c:v>0</c:v>
                </c:pt>
                <c:pt idx="7">
                  <c:v>0</c:v>
                </c:pt>
                <c:pt idx="8">
                  <c:v>0</c:v>
                </c:pt>
                <c:pt idx="9">
                  <c:v>0</c:v>
                </c:pt>
                <c:pt idx="10">
                  <c:v>36</c:v>
                </c:pt>
              </c:numCache>
            </c:numRef>
          </c:val>
          <c:extLst>
            <c:ext xmlns:c16="http://schemas.microsoft.com/office/drawing/2014/chart" uri="{C3380CC4-5D6E-409C-BE32-E72D297353CC}">
              <c16:uniqueId val="{00000009-7F19-4C64-94BE-6ACC721DE4D2}"/>
            </c:ext>
          </c:extLst>
        </c:ser>
        <c:ser>
          <c:idx val="10"/>
          <c:order val="10"/>
          <c:tx>
            <c:strRef>
              <c:f>'Top Sheet'!$AT$11</c:f>
              <c:strCache>
                <c:ptCount val="1"/>
                <c:pt idx="0">
                  <c:v>Pre-cast Slab</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Sheet'!$AT$12:$AT$22</c:f>
              <c:numCache>
                <c:formatCode>0</c:formatCode>
                <c:ptCount val="11"/>
                <c:pt idx="0">
                  <c:v>2.5</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A-7F19-4C64-94BE-6ACC721DE4D2}"/>
            </c:ext>
          </c:extLst>
        </c:ser>
        <c:ser>
          <c:idx val="11"/>
          <c:order val="11"/>
          <c:tx>
            <c:strRef>
              <c:f>'Top Sheet'!$AU$11</c:f>
              <c:strCache>
                <c:ptCount val="1"/>
                <c:pt idx="0">
                  <c:v>Erection-Track Beam with Nose</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Sheet'!$AU$12:$AU$22</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B-7F19-4C64-94BE-6ACC721DE4D2}"/>
            </c:ext>
          </c:extLst>
        </c:ser>
        <c:ser>
          <c:idx val="12"/>
          <c:order val="12"/>
          <c:tx>
            <c:strRef>
              <c:f>'Top Sheet'!$AV$11</c:f>
              <c:strCache>
                <c:ptCount val="1"/>
                <c:pt idx="0">
                  <c:v>Erection-Track Beam without Nose</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Sheet'!$AV$12:$AV$22</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C-7F19-4C64-94BE-6ACC721DE4D2}"/>
            </c:ext>
          </c:extLst>
        </c:ser>
        <c:ser>
          <c:idx val="13"/>
          <c:order val="13"/>
          <c:tx>
            <c:strRef>
              <c:f>'Top Sheet'!$AW$11</c:f>
              <c:strCache>
                <c:ptCount val="1"/>
                <c:pt idx="0">
                  <c:v>Erection-h - Section Beam</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Sheet'!$AW$12:$AW$22</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D-7F19-4C64-94BE-6ACC721DE4D2}"/>
            </c:ext>
          </c:extLst>
        </c:ser>
        <c:ser>
          <c:idx val="14"/>
          <c:order val="14"/>
          <c:tx>
            <c:strRef>
              <c:f>'Top Sheet'!$AX$11</c:f>
              <c:strCache>
                <c:ptCount val="1"/>
                <c:pt idx="0">
                  <c:v>Erection-U - Section Beam</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Sheet'!$AX$12:$AX$22</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E-7F19-4C64-94BE-6ACC721DE4D2}"/>
            </c:ext>
          </c:extLst>
        </c:ser>
        <c:ser>
          <c:idx val="15"/>
          <c:order val="15"/>
          <c:tx>
            <c:strRef>
              <c:f>'Top Sheet'!$AY$11</c:f>
              <c:strCache>
                <c:ptCount val="1"/>
                <c:pt idx="0">
                  <c:v>Erection-Pre-cast Slab</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Sheet'!$AY$12:$AY$22</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F-7F19-4C64-94BE-6ACC721DE4D2}"/>
            </c:ext>
          </c:extLst>
        </c:ser>
        <c:ser>
          <c:idx val="16"/>
          <c:order val="16"/>
          <c:tx>
            <c:strRef>
              <c:f>'Top Sheet'!$AZ$11</c:f>
              <c:strCache>
                <c:ptCount val="1"/>
                <c:pt idx="0">
                  <c:v>Track Laying</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Sheet'!$AZ$12:$AZ$22</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0-7F19-4C64-94BE-6ACC721DE4D2}"/>
            </c:ext>
          </c:extLst>
        </c:ser>
        <c:ser>
          <c:idx val="17"/>
          <c:order val="17"/>
          <c:tx>
            <c:strRef>
              <c:f>'Top Sheet'!$BA$11</c:f>
              <c:strCache>
                <c:ptCount val="1"/>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Sheet'!$AI$12:$AI$22</c:f>
              <c:strCache>
                <c:ptCount val="11"/>
                <c:pt idx="0">
                  <c:v>A</c:v>
                </c:pt>
                <c:pt idx="1">
                  <c:v>B</c:v>
                </c:pt>
                <c:pt idx="2">
                  <c:v>C</c:v>
                </c:pt>
                <c:pt idx="3">
                  <c:v>D</c:v>
                </c:pt>
                <c:pt idx="4">
                  <c:v>E</c:v>
                </c:pt>
                <c:pt idx="5">
                  <c:v>F</c:v>
                </c:pt>
                <c:pt idx="6">
                  <c:v>G</c:v>
                </c:pt>
                <c:pt idx="7">
                  <c:v>H</c:v>
                </c:pt>
                <c:pt idx="8">
                  <c:v>I</c:v>
                </c:pt>
                <c:pt idx="9">
                  <c:v>J</c:v>
                </c:pt>
                <c:pt idx="10">
                  <c:v>K</c:v>
                </c:pt>
              </c:strCache>
            </c:strRef>
          </c:cat>
          <c:val>
            <c:numRef>
              <c:f>'Top Sheet'!$BA$12:$BA$22</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1-7F19-4C64-94BE-6ACC721DE4D2}"/>
            </c:ext>
          </c:extLst>
        </c:ser>
        <c:dLbls>
          <c:dLblPos val="ctr"/>
          <c:showLegendKey val="0"/>
          <c:showVal val="1"/>
          <c:showCatName val="0"/>
          <c:showSerName val="0"/>
          <c:showPercent val="0"/>
          <c:showBubbleSize val="0"/>
        </c:dLbls>
        <c:gapWidth val="150"/>
        <c:overlap val="100"/>
        <c:axId val="215242240"/>
        <c:axId val="215243776"/>
      </c:barChart>
      <c:catAx>
        <c:axId val="21524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243776"/>
        <c:crosses val="autoZero"/>
        <c:auto val="1"/>
        <c:lblAlgn val="ctr"/>
        <c:lblOffset val="100"/>
        <c:noMultiLvlLbl val="0"/>
      </c:catAx>
      <c:valAx>
        <c:axId val="215243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242240"/>
        <c:crosses val="autoZero"/>
        <c:crossBetween val="between"/>
      </c:valAx>
      <c:spPr>
        <a:noFill/>
        <a:ln>
          <a:noFill/>
        </a:ln>
        <a:effectLst/>
      </c:spPr>
    </c:plotArea>
    <c:legend>
      <c:legendPos val="b"/>
      <c:layout>
        <c:manualLayout>
          <c:xMode val="edge"/>
          <c:yMode val="edge"/>
          <c:x val="2.2719491980814792E-2"/>
          <c:y val="0.54124171481766348"/>
          <c:w val="0.95456081826087502"/>
          <c:h val="0.440081237802932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Execution: Scope Vs. Completed</a:t>
            </a:r>
            <a:r>
              <a:rPr lang="en-US" b="1" baseline="0"/>
              <a:t> till date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1"/>
          <c:order val="0"/>
          <c:tx>
            <c:strRef>
              <c:f>'Top Sheet'!$AE$12</c:f>
              <c:strCache>
                <c:ptCount val="1"/>
                <c:pt idx="0">
                  <c:v>Completed Till date
(cum)</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'Top Sheet'!$AE$13:$AE$23</c:f>
              <c:numCache>
                <c:formatCode>0</c:formatCode>
                <c:ptCount val="11"/>
                <c:pt idx="0">
                  <c:v>1840</c:v>
                </c:pt>
                <c:pt idx="1">
                  <c:v>11022.75</c:v>
                </c:pt>
                <c:pt idx="2">
                  <c:v>2606</c:v>
                </c:pt>
                <c:pt idx="3">
                  <c:v>3344.3</c:v>
                </c:pt>
                <c:pt idx="4">
                  <c:v>4672</c:v>
                </c:pt>
                <c:pt idx="5">
                  <c:v>5660</c:v>
                </c:pt>
                <c:pt idx="6">
                  <c:v>7728</c:v>
                </c:pt>
                <c:pt idx="7">
                  <c:v>9105</c:v>
                </c:pt>
                <c:pt idx="8">
                  <c:v>2887.5</c:v>
                </c:pt>
                <c:pt idx="9">
                  <c:v>2896.5</c:v>
                </c:pt>
                <c:pt idx="10">
                  <c:v>196.5</c:v>
                </c:pt>
              </c:numCache>
            </c:numRef>
          </c:val>
          <c:extLst>
            <c:ext xmlns:c15="http://schemas.microsoft.com/office/drawing/2012/chart" uri="{02D57815-91ED-43cb-92C2-25804820EDAC}">
              <c15:filteredCategoryTitle>
                <c15:cat>
                  <c:multiLvlStrRef>
                    <c:extLst>
                      <c:ext uri="{02D57815-91ED-43cb-92C2-25804820EDAC}">
                        <c15:formulaRef>
                          <c15:sqref>'Top Sheet'!$AB$13:$AC$23</c15:sqref>
                        </c15:formulaRef>
                      </c:ext>
                    </c:extLst>
                    <c:multiLvlStrCache>
                      <c:ptCount val="11"/>
                      <c:lvl>
                        <c:pt idx="0">
                          <c:v>CuM</c:v>
                        </c:pt>
                        <c:pt idx="1">
                          <c:v>CuM</c:v>
                        </c:pt>
                        <c:pt idx="2">
                          <c:v>CuM</c:v>
                        </c:pt>
                        <c:pt idx="3">
                          <c:v>CuM</c:v>
                        </c:pt>
                        <c:pt idx="4">
                          <c:v>CuM</c:v>
                        </c:pt>
                        <c:pt idx="5">
                          <c:v>CuM</c:v>
                        </c:pt>
                        <c:pt idx="6">
                          <c:v>CuM</c:v>
                        </c:pt>
                        <c:pt idx="7">
                          <c:v>CuM</c:v>
                        </c:pt>
                        <c:pt idx="8">
                          <c:v>CuM</c:v>
                        </c:pt>
                        <c:pt idx="9">
                          <c:v>CuM</c:v>
                        </c:pt>
                        <c:pt idx="10">
                          <c:v>CuM</c:v>
                        </c:pt>
                      </c:lvl>
                      <c:lvl>
                        <c:pt idx="0">
                          <c:v>PCC</c:v>
                        </c:pt>
                        <c:pt idx="1">
                          <c:v>RCC Foundation</c:v>
                        </c:pt>
                        <c:pt idx="2">
                          <c:v>Step Footing</c:v>
                        </c:pt>
                        <c:pt idx="3">
                          <c:v>Pier 1900 mm</c:v>
                        </c:pt>
                        <c:pt idx="4">
                          <c:v>Pier 1600 mm</c:v>
                        </c:pt>
                        <c:pt idx="5">
                          <c:v>Pier Cap</c:v>
                        </c:pt>
                        <c:pt idx="6">
                          <c:v>Track Beam with Nose</c:v>
                        </c:pt>
                        <c:pt idx="7">
                          <c:v>Track Beam without Nose</c:v>
                        </c:pt>
                        <c:pt idx="8">
                          <c:v>h - Section Beam</c:v>
                        </c:pt>
                        <c:pt idx="9">
                          <c:v>U - Section Beam</c:v>
                        </c:pt>
                        <c:pt idx="10">
                          <c:v>Pre-cast Slab</c:v>
                        </c:pt>
                      </c:lvl>
                    </c:multiLvlStrCache>
                  </c:multiLvlStrRef>
                </c15:cat>
              </c15:filteredCategoryTitle>
            </c:ext>
            <c:ext xmlns:c16="http://schemas.microsoft.com/office/drawing/2014/chart" uri="{C3380CC4-5D6E-409C-BE32-E72D297353CC}">
              <c16:uniqueId val="{00000001-C071-485B-BD92-6DEC8AF8CB7C}"/>
            </c:ext>
          </c:extLst>
        </c:ser>
        <c:ser>
          <c:idx val="0"/>
          <c:order val="1"/>
          <c:tx>
            <c:strRef>
              <c:f>'Top Sheet'!$AD$12</c:f>
              <c:strCache>
                <c:ptCount val="1"/>
                <c:pt idx="0">
                  <c:v>Scope
(cum)</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'Top Sheet'!$AD$13:$AD$23</c:f>
              <c:numCache>
                <c:formatCode>0</c:formatCode>
                <c:ptCount val="11"/>
                <c:pt idx="0">
                  <c:v>2033.980392156863</c:v>
                </c:pt>
                <c:pt idx="1">
                  <c:v>13947.294117647059</c:v>
                </c:pt>
                <c:pt idx="2">
                  <c:v>3196.2549019607845</c:v>
                </c:pt>
                <c:pt idx="3">
                  <c:v>3486.8235294117649</c:v>
                </c:pt>
                <c:pt idx="4">
                  <c:v>3486.8235294117649</c:v>
                </c:pt>
                <c:pt idx="5">
                  <c:v>5230.2352941176478</c:v>
                </c:pt>
                <c:pt idx="6">
                  <c:v>6973.6470588235297</c:v>
                </c:pt>
                <c:pt idx="7">
                  <c:v>6973.6470588235297</c:v>
                </c:pt>
                <c:pt idx="8">
                  <c:v>6973.6470588235297</c:v>
                </c:pt>
                <c:pt idx="9">
                  <c:v>6973.6470588235297</c:v>
                </c:pt>
                <c:pt idx="10">
                  <c:v>0</c:v>
                </c:pt>
              </c:numCache>
            </c:numRef>
          </c:val>
          <c:extLst>
            <c:ext xmlns:c15="http://schemas.microsoft.com/office/drawing/2012/chart" uri="{02D57815-91ED-43cb-92C2-25804820EDAC}">
              <c15:filteredCategoryTitle>
                <c15:cat>
                  <c:multiLvlStrRef>
                    <c:extLst>
                      <c:ext uri="{02D57815-91ED-43cb-92C2-25804820EDAC}">
                        <c15:formulaRef>
                          <c15:sqref>'Top Sheet'!$AB$13:$AC$23</c15:sqref>
                        </c15:formulaRef>
                      </c:ext>
                    </c:extLst>
                    <c:multiLvlStrCache>
                      <c:ptCount val="11"/>
                      <c:lvl>
                        <c:pt idx="0">
                          <c:v>CuM</c:v>
                        </c:pt>
                        <c:pt idx="1">
                          <c:v>CuM</c:v>
                        </c:pt>
                        <c:pt idx="2">
                          <c:v>CuM</c:v>
                        </c:pt>
                        <c:pt idx="3">
                          <c:v>CuM</c:v>
                        </c:pt>
                        <c:pt idx="4">
                          <c:v>CuM</c:v>
                        </c:pt>
                        <c:pt idx="5">
                          <c:v>CuM</c:v>
                        </c:pt>
                        <c:pt idx="6">
                          <c:v>CuM</c:v>
                        </c:pt>
                        <c:pt idx="7">
                          <c:v>CuM</c:v>
                        </c:pt>
                        <c:pt idx="8">
                          <c:v>CuM</c:v>
                        </c:pt>
                        <c:pt idx="9">
                          <c:v>CuM</c:v>
                        </c:pt>
                        <c:pt idx="10">
                          <c:v>CuM</c:v>
                        </c:pt>
                      </c:lvl>
                      <c:lvl>
                        <c:pt idx="0">
                          <c:v>PCC</c:v>
                        </c:pt>
                        <c:pt idx="1">
                          <c:v>RCC Foundation</c:v>
                        </c:pt>
                        <c:pt idx="2">
                          <c:v>Step Footing</c:v>
                        </c:pt>
                        <c:pt idx="3">
                          <c:v>Pier 1900 mm</c:v>
                        </c:pt>
                        <c:pt idx="4">
                          <c:v>Pier 1600 mm</c:v>
                        </c:pt>
                        <c:pt idx="5">
                          <c:v>Pier Cap</c:v>
                        </c:pt>
                        <c:pt idx="6">
                          <c:v>Track Beam with Nose</c:v>
                        </c:pt>
                        <c:pt idx="7">
                          <c:v>Track Beam without Nose</c:v>
                        </c:pt>
                        <c:pt idx="8">
                          <c:v>h - Section Beam</c:v>
                        </c:pt>
                        <c:pt idx="9">
                          <c:v>U - Section Beam</c:v>
                        </c:pt>
                        <c:pt idx="10">
                          <c:v>Pre-cast Slab</c:v>
                        </c:pt>
                      </c:lvl>
                    </c:multiLvlStrCache>
                  </c:multiLvlStrRef>
                </c15:cat>
              </c15:filteredCategoryTitle>
            </c:ext>
            <c:ext xmlns:c16="http://schemas.microsoft.com/office/drawing/2014/chart" uri="{C3380CC4-5D6E-409C-BE32-E72D297353CC}">
              <c16:uniqueId val="{00000000-C071-485B-BD92-6DEC8AF8CB7C}"/>
            </c:ext>
          </c:extLst>
        </c:ser>
        <c:dLbls>
          <c:showLegendKey val="0"/>
          <c:showVal val="0"/>
          <c:showCatName val="0"/>
          <c:showSerName val="0"/>
          <c:showPercent val="0"/>
          <c:showBubbleSize val="0"/>
        </c:dLbls>
        <c:gapWidth val="150"/>
        <c:overlap val="100"/>
        <c:axId val="215294336"/>
        <c:axId val="215295872"/>
      </c:barChart>
      <c:catAx>
        <c:axId val="215294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295872"/>
        <c:crosses val="autoZero"/>
        <c:auto val="1"/>
        <c:lblAlgn val="ctr"/>
        <c:lblOffset val="100"/>
        <c:noMultiLvlLbl val="0"/>
      </c:catAx>
      <c:valAx>
        <c:axId val="2152958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294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Today's Pre-cast</a:t>
            </a:r>
            <a:r>
              <a:rPr lang="en-US" sz="1200" b="1" baseline="0"/>
              <a:t> Erection</a:t>
            </a:r>
            <a:r>
              <a:rPr lang="en-US" sz="1200" b="1"/>
              <a:t> Progress Vs. Asking Rate</a:t>
            </a:r>
          </a:p>
        </c:rich>
      </c:tx>
      <c:layout>
        <c:manualLayout>
          <c:xMode val="edge"/>
          <c:yMode val="edge"/>
          <c:x val="0.24767270394795601"/>
          <c:y val="1.255608378303073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08418425501856"/>
          <c:y val="0.11335416061622662"/>
          <c:w val="0.80904040142226596"/>
          <c:h val="0.69265088394149144"/>
        </c:manualLayout>
      </c:layout>
      <c:barChart>
        <c:barDir val="bar"/>
        <c:grouping val="clustered"/>
        <c:varyColors val="0"/>
        <c:ser>
          <c:idx val="0"/>
          <c:order val="0"/>
          <c:tx>
            <c:strRef>
              <c:f>'Top Sheet'!$D$39</c:f>
              <c:strCache>
                <c:ptCount val="1"/>
                <c:pt idx="0">
                  <c:v>Today's Progress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'Top Sheet'!$B$55:$C$59</c15:sqref>
                  </c15:fullRef>
                  <c15:levelRef>
                    <c15:sqref>'Top Sheet'!$B$55:$B$59</c15:sqref>
                  </c15:levelRef>
                </c:ext>
              </c:extLst>
              <c:f>'Top Sheet'!$B$55:$B$59</c:f>
              <c:strCache>
                <c:ptCount val="5"/>
                <c:pt idx="0">
                  <c:v>Erection-Track Beam with Nose</c:v>
                </c:pt>
                <c:pt idx="1">
                  <c:v>Erection-Track Beam without Nose</c:v>
                </c:pt>
                <c:pt idx="2">
                  <c:v>Erection-h - Section Beam</c:v>
                </c:pt>
                <c:pt idx="3">
                  <c:v>Erection-U - Section Beam</c:v>
                </c:pt>
                <c:pt idx="4">
                  <c:v>Erection-Pre-cast Slab</c:v>
                </c:pt>
              </c:strCache>
            </c:strRef>
          </c:cat>
          <c:val>
            <c:numRef>
              <c:f>'Top Sheet'!$D$55:$D$59</c:f>
              <c:numCache>
                <c:formatCode>General</c:formatCode>
                <c:ptCount val="5"/>
                <c:pt idx="0">
                  <c:v>0</c:v>
                </c:pt>
                <c:pt idx="1">
                  <c:v>0</c:v>
                </c:pt>
                <c:pt idx="2">
                  <c:v>0</c:v>
                </c:pt>
                <c:pt idx="3">
                  <c:v>2</c:v>
                </c:pt>
                <c:pt idx="4">
                  <c:v>0</c:v>
                </c:pt>
              </c:numCache>
            </c:numRef>
          </c:val>
          <c:extLst>
            <c:ext xmlns:c16="http://schemas.microsoft.com/office/drawing/2014/chart" uri="{C3380CC4-5D6E-409C-BE32-E72D297353CC}">
              <c16:uniqueId val="{00000000-124B-4D3B-8F59-3EB3FB4E9AB7}"/>
            </c:ext>
          </c:extLst>
        </c:ser>
        <c:ser>
          <c:idx val="1"/>
          <c:order val="1"/>
          <c:tx>
            <c:strRef>
              <c:f>'Top Sheet'!$E$39</c:f>
              <c:strCache>
                <c:ptCount val="1"/>
                <c:pt idx="0">
                  <c:v>Asking Rate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'Top Sheet'!$B$55:$C$59</c15:sqref>
                  </c15:fullRef>
                  <c15:levelRef>
                    <c15:sqref>'Top Sheet'!$B$55:$B$59</c15:sqref>
                  </c15:levelRef>
                </c:ext>
              </c:extLst>
              <c:f>'Top Sheet'!$B$55:$B$59</c:f>
              <c:strCache>
                <c:ptCount val="5"/>
                <c:pt idx="0">
                  <c:v>Erection-Track Beam with Nose</c:v>
                </c:pt>
                <c:pt idx="1">
                  <c:v>Erection-Track Beam without Nose</c:v>
                </c:pt>
                <c:pt idx="2">
                  <c:v>Erection-h - Section Beam</c:v>
                </c:pt>
                <c:pt idx="3">
                  <c:v>Erection-U - Section Beam</c:v>
                </c:pt>
                <c:pt idx="4">
                  <c:v>Erection-Pre-cast Slab</c:v>
                </c:pt>
              </c:strCache>
            </c:strRef>
          </c:cat>
          <c:val>
            <c:numRef>
              <c:f>'Top Sheet'!$E$55:$E$59</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124B-4D3B-8F59-3EB3FB4E9AB7}"/>
            </c:ext>
          </c:extLst>
        </c:ser>
        <c:dLbls>
          <c:dLblPos val="outEnd"/>
          <c:showLegendKey val="0"/>
          <c:showVal val="1"/>
          <c:showCatName val="0"/>
          <c:showSerName val="0"/>
          <c:showPercent val="0"/>
          <c:showBubbleSize val="0"/>
        </c:dLbls>
        <c:gapWidth val="182"/>
        <c:axId val="215323008"/>
        <c:axId val="215324544"/>
      </c:barChart>
      <c:catAx>
        <c:axId val="21532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324544"/>
        <c:crosses val="autoZero"/>
        <c:auto val="1"/>
        <c:lblAlgn val="ctr"/>
        <c:lblOffset val="100"/>
        <c:noMultiLvlLbl val="0"/>
      </c:catAx>
      <c:valAx>
        <c:axId val="215324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323008"/>
        <c:crosses val="autoZero"/>
        <c:crossBetween val="between"/>
      </c:valAx>
      <c:spPr>
        <a:noFill/>
        <a:ln>
          <a:noFill/>
        </a:ln>
        <a:effectLst/>
      </c:spPr>
    </c:plotArea>
    <c:legend>
      <c:legendPos val="b"/>
      <c:layout>
        <c:manualLayout>
          <c:xMode val="edge"/>
          <c:yMode val="edge"/>
          <c:x val="0.34705344196924742"/>
          <c:y val="0.91979610784855137"/>
          <c:w val="0.30589311606150521"/>
          <c:h val="6.809771622233928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Today's Civil Progress Vs. Asking Rate</a:t>
            </a:r>
          </a:p>
        </c:rich>
      </c:tx>
      <c:layout>
        <c:manualLayout>
          <c:xMode val="edge"/>
          <c:yMode val="edge"/>
          <c:x val="0.31509480628090442"/>
          <c:y val="1.6185206067126977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6162217765583438E-2"/>
          <c:y val="0.11335416061622662"/>
          <c:w val="0.8744795007454218"/>
          <c:h val="0.75827575595074737"/>
        </c:manualLayout>
      </c:layout>
      <c:barChart>
        <c:barDir val="bar"/>
        <c:grouping val="clustered"/>
        <c:varyColors val="0"/>
        <c:ser>
          <c:idx val="0"/>
          <c:order val="0"/>
          <c:tx>
            <c:strRef>
              <c:f>'Top Sheet'!$D$39</c:f>
              <c:strCache>
                <c:ptCount val="1"/>
                <c:pt idx="0">
                  <c:v>Today's Progress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'Top Sheet'!$B$40:$C$50</c15:sqref>
                  </c15:fullRef>
                  <c15:levelRef>
                    <c15:sqref>'Top Sheet'!$B$40:$B$50</c15:sqref>
                  </c15:levelRef>
                </c:ext>
              </c:extLst>
              <c:f>'Top Sheet'!$B$40:$B$50</c:f>
              <c:strCache>
                <c:ptCount val="11"/>
                <c:pt idx="0">
                  <c:v>PCC</c:v>
                </c:pt>
                <c:pt idx="1">
                  <c:v>RCC Foundation</c:v>
                </c:pt>
                <c:pt idx="2">
                  <c:v>Step Footing</c:v>
                </c:pt>
                <c:pt idx="3">
                  <c:v>Pier 1900 mm</c:v>
                </c:pt>
                <c:pt idx="4">
                  <c:v>Pier 1600 mm</c:v>
                </c:pt>
                <c:pt idx="5">
                  <c:v>Pier Cap</c:v>
                </c:pt>
                <c:pt idx="6">
                  <c:v>Track Beam with Nose</c:v>
                </c:pt>
                <c:pt idx="7">
                  <c:v>Track Beam without Nose</c:v>
                </c:pt>
                <c:pt idx="8">
                  <c:v>h - Section Beam</c:v>
                </c:pt>
                <c:pt idx="9">
                  <c:v>U - Section Beam</c:v>
                </c:pt>
                <c:pt idx="10">
                  <c:v>Pre-cast Slab</c:v>
                </c:pt>
              </c:strCache>
            </c:strRef>
          </c:cat>
          <c:val>
            <c:numRef>
              <c:f>'Top Sheet'!$D$40:$D$50</c:f>
              <c:numCache>
                <c:formatCode>General</c:formatCode>
                <c:ptCount val="11"/>
                <c:pt idx="0">
                  <c:v>28</c:v>
                </c:pt>
                <c:pt idx="1">
                  <c:v>40</c:v>
                </c:pt>
                <c:pt idx="2">
                  <c:v>5</c:v>
                </c:pt>
                <c:pt idx="3">
                  <c:v>12</c:v>
                </c:pt>
                <c:pt idx="4">
                  <c:v>10</c:v>
                </c:pt>
                <c:pt idx="5">
                  <c:v>35</c:v>
                </c:pt>
                <c:pt idx="6">
                  <c:v>24</c:v>
                </c:pt>
                <c:pt idx="7">
                  <c:v>12</c:v>
                </c:pt>
                <c:pt idx="8">
                  <c:v>24</c:v>
                </c:pt>
                <c:pt idx="9">
                  <c:v>0</c:v>
                </c:pt>
                <c:pt idx="10">
                  <c:v>0</c:v>
                </c:pt>
              </c:numCache>
            </c:numRef>
          </c:val>
          <c:extLst>
            <c:ext xmlns:c16="http://schemas.microsoft.com/office/drawing/2014/chart" uri="{C3380CC4-5D6E-409C-BE32-E72D297353CC}">
              <c16:uniqueId val="{00000000-931F-46DF-8B51-323871173A09}"/>
            </c:ext>
          </c:extLst>
        </c:ser>
        <c:ser>
          <c:idx val="1"/>
          <c:order val="1"/>
          <c:tx>
            <c:strRef>
              <c:f>'Top Sheet'!$E$39</c:f>
              <c:strCache>
                <c:ptCount val="1"/>
                <c:pt idx="0">
                  <c:v>Asking Rate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'Top Sheet'!$B$40:$C$50</c15:sqref>
                  </c15:fullRef>
                  <c15:levelRef>
                    <c15:sqref>'Top Sheet'!$B$40:$B$50</c15:sqref>
                  </c15:levelRef>
                </c:ext>
              </c:extLst>
              <c:f>'Top Sheet'!$B$40:$B$50</c:f>
              <c:strCache>
                <c:ptCount val="11"/>
                <c:pt idx="0">
                  <c:v>PCC</c:v>
                </c:pt>
                <c:pt idx="1">
                  <c:v>RCC Foundation</c:v>
                </c:pt>
                <c:pt idx="2">
                  <c:v>Step Footing</c:v>
                </c:pt>
                <c:pt idx="3">
                  <c:v>Pier 1900 mm</c:v>
                </c:pt>
                <c:pt idx="4">
                  <c:v>Pier 1600 mm</c:v>
                </c:pt>
                <c:pt idx="5">
                  <c:v>Pier Cap</c:v>
                </c:pt>
                <c:pt idx="6">
                  <c:v>Track Beam with Nose</c:v>
                </c:pt>
                <c:pt idx="7">
                  <c:v>Track Beam without Nose</c:v>
                </c:pt>
                <c:pt idx="8">
                  <c:v>h - Section Beam</c:v>
                </c:pt>
                <c:pt idx="9">
                  <c:v>U - Section Beam</c:v>
                </c:pt>
                <c:pt idx="10">
                  <c:v>Pre-cast Slab</c:v>
                </c:pt>
              </c:strCache>
            </c:strRef>
          </c:cat>
          <c:val>
            <c:numRef>
              <c:f>'Top Sheet'!$E$40:$E$50</c:f>
              <c:numCache>
                <c:formatCode>General</c:formatCode>
                <c:ptCount val="11"/>
                <c:pt idx="0">
                  <c:v>-8</c:v>
                </c:pt>
                <c:pt idx="1">
                  <c:v>-37</c:v>
                </c:pt>
                <c:pt idx="2">
                  <c:v>-6</c:v>
                </c:pt>
                <c:pt idx="3">
                  <c:v>-5</c:v>
                </c:pt>
                <c:pt idx="4">
                  <c:v>-13</c:v>
                </c:pt>
                <c:pt idx="5">
                  <c:v>-15</c:v>
                </c:pt>
                <c:pt idx="6">
                  <c:v>-20</c:v>
                </c:pt>
                <c:pt idx="7">
                  <c:v>-16</c:v>
                </c:pt>
                <c:pt idx="8">
                  <c:v>-22</c:v>
                </c:pt>
                <c:pt idx="9">
                  <c:v>-3</c:v>
                </c:pt>
                <c:pt idx="10">
                  <c:v>0</c:v>
                </c:pt>
              </c:numCache>
            </c:numRef>
          </c:val>
          <c:extLst>
            <c:ext xmlns:c16="http://schemas.microsoft.com/office/drawing/2014/chart" uri="{C3380CC4-5D6E-409C-BE32-E72D297353CC}">
              <c16:uniqueId val="{00000001-931F-46DF-8B51-323871173A09}"/>
            </c:ext>
          </c:extLst>
        </c:ser>
        <c:dLbls>
          <c:dLblPos val="outEnd"/>
          <c:showLegendKey val="0"/>
          <c:showVal val="1"/>
          <c:showCatName val="0"/>
          <c:showSerName val="0"/>
          <c:showPercent val="0"/>
          <c:showBubbleSize val="0"/>
        </c:dLbls>
        <c:gapWidth val="182"/>
        <c:axId val="215695744"/>
        <c:axId val="215697280"/>
      </c:barChart>
      <c:catAx>
        <c:axId val="21569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697280"/>
        <c:crosses val="autoZero"/>
        <c:auto val="1"/>
        <c:lblAlgn val="ctr"/>
        <c:lblOffset val="100"/>
        <c:noMultiLvlLbl val="0"/>
      </c:catAx>
      <c:valAx>
        <c:axId val="21569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695744"/>
        <c:crosses val="autoZero"/>
        <c:crossBetween val="between"/>
      </c:valAx>
      <c:spPr>
        <a:noFill/>
        <a:ln>
          <a:noFill/>
        </a:ln>
        <a:effectLst/>
      </c:spPr>
    </c:plotArea>
    <c:legend>
      <c:legendPos val="b"/>
      <c:layout>
        <c:manualLayout>
          <c:xMode val="edge"/>
          <c:yMode val="edge"/>
          <c:x val="0.34705347612620524"/>
          <c:y val="0.93073374847994561"/>
          <c:w val="0.30589311606150521"/>
          <c:h val="6.809771622233928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Manpower</a:t>
            </a:r>
            <a:r>
              <a:rPr lang="en-US" sz="1100" b="1" baseline="0"/>
              <a:t> Status - Sep'22</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247594050743664E-2"/>
          <c:y val="0.19643518518518518"/>
          <c:w val="0.88482392825896761"/>
          <c:h val="0.57104877515310581"/>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[103]Manpower!$B$18:$B$47</c:f>
              <c:numCache>
                <c:formatCode>General</c:formatCode>
                <c:ptCount val="30"/>
                <c:pt idx="0">
                  <c:v>44805</c:v>
                </c:pt>
                <c:pt idx="1">
                  <c:v>44806</c:v>
                </c:pt>
                <c:pt idx="2">
                  <c:v>44807</c:v>
                </c:pt>
                <c:pt idx="3">
                  <c:v>44808</c:v>
                </c:pt>
                <c:pt idx="4">
                  <c:v>44809</c:v>
                </c:pt>
                <c:pt idx="5">
                  <c:v>44810</c:v>
                </c:pt>
                <c:pt idx="6">
                  <c:v>44811</c:v>
                </c:pt>
                <c:pt idx="7">
                  <c:v>44812</c:v>
                </c:pt>
                <c:pt idx="8">
                  <c:v>44813</c:v>
                </c:pt>
                <c:pt idx="9">
                  <c:v>44814</c:v>
                </c:pt>
                <c:pt idx="10">
                  <c:v>44815</c:v>
                </c:pt>
                <c:pt idx="11">
                  <c:v>44816</c:v>
                </c:pt>
                <c:pt idx="12">
                  <c:v>44817</c:v>
                </c:pt>
                <c:pt idx="13">
                  <c:v>44818</c:v>
                </c:pt>
                <c:pt idx="14">
                  <c:v>44819</c:v>
                </c:pt>
                <c:pt idx="15">
                  <c:v>44820</c:v>
                </c:pt>
                <c:pt idx="16">
                  <c:v>44821</c:v>
                </c:pt>
                <c:pt idx="17">
                  <c:v>44822</c:v>
                </c:pt>
                <c:pt idx="18">
                  <c:v>44823</c:v>
                </c:pt>
                <c:pt idx="19">
                  <c:v>44824</c:v>
                </c:pt>
                <c:pt idx="20">
                  <c:v>44825</c:v>
                </c:pt>
                <c:pt idx="21">
                  <c:v>44826</c:v>
                </c:pt>
                <c:pt idx="22">
                  <c:v>44827</c:v>
                </c:pt>
                <c:pt idx="23">
                  <c:v>44828</c:v>
                </c:pt>
                <c:pt idx="24">
                  <c:v>44829</c:v>
                </c:pt>
                <c:pt idx="25">
                  <c:v>44830</c:v>
                </c:pt>
                <c:pt idx="26">
                  <c:v>44831</c:v>
                </c:pt>
                <c:pt idx="27">
                  <c:v>44832</c:v>
                </c:pt>
                <c:pt idx="28">
                  <c:v>44833</c:v>
                </c:pt>
                <c:pt idx="29">
                  <c:v>44834</c:v>
                </c:pt>
              </c:numCache>
            </c:numRef>
          </c:cat>
          <c:val>
            <c:numRef>
              <c:f>[103]Manpower!$C$18:$C$47</c:f>
              <c:numCache>
                <c:formatCode>General</c:formatCode>
                <c:ptCount val="30"/>
                <c:pt idx="0">
                  <c:v>340</c:v>
                </c:pt>
                <c:pt idx="1">
                  <c:v>340</c:v>
                </c:pt>
                <c:pt idx="2">
                  <c:v>340</c:v>
                </c:pt>
                <c:pt idx="3">
                  <c:v>340</c:v>
                </c:pt>
                <c:pt idx="4">
                  <c:v>340</c:v>
                </c:pt>
                <c:pt idx="5">
                  <c:v>340</c:v>
                </c:pt>
                <c:pt idx="6">
                  <c:v>340</c:v>
                </c:pt>
                <c:pt idx="7">
                  <c:v>340</c:v>
                </c:pt>
                <c:pt idx="8">
                  <c:v>340</c:v>
                </c:pt>
                <c:pt idx="9">
                  <c:v>340</c:v>
                </c:pt>
                <c:pt idx="10">
                  <c:v>340</c:v>
                </c:pt>
                <c:pt idx="11">
                  <c:v>340</c:v>
                </c:pt>
                <c:pt idx="12">
                  <c:v>340</c:v>
                </c:pt>
                <c:pt idx="13">
                  <c:v>340</c:v>
                </c:pt>
                <c:pt idx="14">
                  <c:v>340</c:v>
                </c:pt>
                <c:pt idx="15">
                  <c:v>340</c:v>
                </c:pt>
                <c:pt idx="16">
                  <c:v>340</c:v>
                </c:pt>
                <c:pt idx="17">
                  <c:v>340</c:v>
                </c:pt>
                <c:pt idx="18">
                  <c:v>340</c:v>
                </c:pt>
                <c:pt idx="19">
                  <c:v>340</c:v>
                </c:pt>
                <c:pt idx="20">
                  <c:v>340</c:v>
                </c:pt>
                <c:pt idx="21">
                  <c:v>340</c:v>
                </c:pt>
                <c:pt idx="22">
                  <c:v>340</c:v>
                </c:pt>
                <c:pt idx="23">
                  <c:v>340</c:v>
                </c:pt>
                <c:pt idx="24">
                  <c:v>340</c:v>
                </c:pt>
                <c:pt idx="25">
                  <c:v>340</c:v>
                </c:pt>
                <c:pt idx="26">
                  <c:v>340</c:v>
                </c:pt>
                <c:pt idx="27">
                  <c:v>340</c:v>
                </c:pt>
                <c:pt idx="28">
                  <c:v>340</c:v>
                </c:pt>
                <c:pt idx="29">
                  <c:v>340</c:v>
                </c:pt>
              </c:numCache>
            </c:numRef>
          </c:val>
          <c:extLst>
            <c:ext xmlns:c16="http://schemas.microsoft.com/office/drawing/2014/chart" uri="{C3380CC4-5D6E-409C-BE32-E72D297353CC}">
              <c16:uniqueId val="{00000000-18FF-4446-9618-443A8D3175E5}"/>
            </c:ext>
          </c:extLst>
        </c:ser>
        <c:ser>
          <c:idx val="1"/>
          <c:order val="1"/>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[103]Manpower!$B$18:$B$47</c:f>
              <c:numCache>
                <c:formatCode>General</c:formatCode>
                <c:ptCount val="30"/>
                <c:pt idx="0">
                  <c:v>44805</c:v>
                </c:pt>
                <c:pt idx="1">
                  <c:v>44806</c:v>
                </c:pt>
                <c:pt idx="2">
                  <c:v>44807</c:v>
                </c:pt>
                <c:pt idx="3">
                  <c:v>44808</c:v>
                </c:pt>
                <c:pt idx="4">
                  <c:v>44809</c:v>
                </c:pt>
                <c:pt idx="5">
                  <c:v>44810</c:v>
                </c:pt>
                <c:pt idx="6">
                  <c:v>44811</c:v>
                </c:pt>
                <c:pt idx="7">
                  <c:v>44812</c:v>
                </c:pt>
                <c:pt idx="8">
                  <c:v>44813</c:v>
                </c:pt>
                <c:pt idx="9">
                  <c:v>44814</c:v>
                </c:pt>
                <c:pt idx="10">
                  <c:v>44815</c:v>
                </c:pt>
                <c:pt idx="11">
                  <c:v>44816</c:v>
                </c:pt>
                <c:pt idx="12">
                  <c:v>44817</c:v>
                </c:pt>
                <c:pt idx="13">
                  <c:v>44818</c:v>
                </c:pt>
                <c:pt idx="14">
                  <c:v>44819</c:v>
                </c:pt>
                <c:pt idx="15">
                  <c:v>44820</c:v>
                </c:pt>
                <c:pt idx="16">
                  <c:v>44821</c:v>
                </c:pt>
                <c:pt idx="17">
                  <c:v>44822</c:v>
                </c:pt>
                <c:pt idx="18">
                  <c:v>44823</c:v>
                </c:pt>
                <c:pt idx="19">
                  <c:v>44824</c:v>
                </c:pt>
                <c:pt idx="20">
                  <c:v>44825</c:v>
                </c:pt>
                <c:pt idx="21">
                  <c:v>44826</c:v>
                </c:pt>
                <c:pt idx="22">
                  <c:v>44827</c:v>
                </c:pt>
                <c:pt idx="23">
                  <c:v>44828</c:v>
                </c:pt>
                <c:pt idx="24">
                  <c:v>44829</c:v>
                </c:pt>
                <c:pt idx="25">
                  <c:v>44830</c:v>
                </c:pt>
                <c:pt idx="26">
                  <c:v>44831</c:v>
                </c:pt>
                <c:pt idx="27">
                  <c:v>44832</c:v>
                </c:pt>
                <c:pt idx="28">
                  <c:v>44833</c:v>
                </c:pt>
                <c:pt idx="29">
                  <c:v>44834</c:v>
                </c:pt>
              </c:numCache>
            </c:numRef>
          </c:cat>
          <c:val>
            <c:numRef>
              <c:f>[103]Manpower!$D$18:$D$47</c:f>
              <c:numCache>
                <c:formatCode>General</c:formatCode>
                <c:ptCount val="30"/>
                <c:pt idx="0">
                  <c:v>158</c:v>
                </c:pt>
                <c:pt idx="1">
                  <c:v>160</c:v>
                </c:pt>
                <c:pt idx="2">
                  <c:v>155</c:v>
                </c:pt>
                <c:pt idx="3">
                  <c:v>15</c:v>
                </c:pt>
                <c:pt idx="4">
                  <c:v>140</c:v>
                </c:pt>
                <c:pt idx="5">
                  <c:v>155</c:v>
                </c:pt>
                <c:pt idx="6">
                  <c:v>158</c:v>
                </c:pt>
                <c:pt idx="7">
                  <c:v>160</c:v>
                </c:pt>
                <c:pt idx="8">
                  <c:v>164</c:v>
                </c:pt>
                <c:pt idx="9">
                  <c:v>160</c:v>
                </c:pt>
                <c:pt idx="10">
                  <c:v>20</c:v>
                </c:pt>
                <c:pt idx="11">
                  <c:v>155</c:v>
                </c:pt>
                <c:pt idx="12">
                  <c:v>166</c:v>
                </c:pt>
                <c:pt idx="13">
                  <c:v>175</c:v>
                </c:pt>
                <c:pt idx="14">
                  <c:v>174</c:v>
                </c:pt>
                <c:pt idx="15">
                  <c:v>174</c:v>
                </c:pt>
                <c:pt idx="16">
                  <c:v>0</c:v>
                </c:pt>
                <c:pt idx="17">
                  <c:v>42</c:v>
                </c:pt>
                <c:pt idx="18">
                  <c:v>169</c:v>
                </c:pt>
                <c:pt idx="19">
                  <c:v>168</c:v>
                </c:pt>
                <c:pt idx="20">
                  <c:v>170</c:v>
                </c:pt>
                <c:pt idx="21">
                  <c:v>167</c:v>
                </c:pt>
              </c:numCache>
            </c:numRef>
          </c:val>
          <c:extLst>
            <c:ext xmlns:c16="http://schemas.microsoft.com/office/drawing/2014/chart" uri="{C3380CC4-5D6E-409C-BE32-E72D297353CC}">
              <c16:uniqueId val="{00000001-18FF-4446-9618-443A8D3175E5}"/>
            </c:ext>
          </c:extLst>
        </c:ser>
        <c:dLbls>
          <c:showLegendKey val="0"/>
          <c:showVal val="0"/>
          <c:showCatName val="0"/>
          <c:showSerName val="0"/>
          <c:showPercent val="0"/>
          <c:showBubbleSize val="0"/>
        </c:dLbls>
        <c:gapWidth val="219"/>
        <c:overlap val="-27"/>
        <c:axId val="216512768"/>
        <c:axId val="216526848"/>
      </c:barChart>
      <c:catAx>
        <c:axId val="216512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26848"/>
        <c:crosses val="autoZero"/>
        <c:auto val="1"/>
        <c:lblAlgn val="ctr"/>
        <c:lblOffset val="100"/>
        <c:noMultiLvlLbl val="0"/>
      </c:catAx>
      <c:valAx>
        <c:axId val="21652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12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Manpower</a:t>
            </a:r>
            <a:r>
              <a:rPr lang="en-US" sz="1100" b="1" baseline="0"/>
              <a:t> Status -  Oct '22</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247594050743664E-2"/>
          <c:y val="0.19643518518518518"/>
          <c:w val="0.88482392825896761"/>
          <c:h val="0.57104877515310581"/>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[102]Manpower!$B$54:$B$84</c:f>
              <c:numCache>
                <c:formatCode>General</c:formatCode>
                <c:ptCount val="31"/>
                <c:pt idx="0">
                  <c:v>44835</c:v>
                </c:pt>
                <c:pt idx="1">
                  <c:v>44836</c:v>
                </c:pt>
                <c:pt idx="2">
                  <c:v>44837</c:v>
                </c:pt>
                <c:pt idx="3">
                  <c:v>44838</c:v>
                </c:pt>
                <c:pt idx="4">
                  <c:v>44839</c:v>
                </c:pt>
                <c:pt idx="5">
                  <c:v>44840</c:v>
                </c:pt>
                <c:pt idx="6">
                  <c:v>44841</c:v>
                </c:pt>
                <c:pt idx="7">
                  <c:v>44842</c:v>
                </c:pt>
                <c:pt idx="8">
                  <c:v>44843</c:v>
                </c:pt>
                <c:pt idx="9">
                  <c:v>44844</c:v>
                </c:pt>
                <c:pt idx="10">
                  <c:v>44845</c:v>
                </c:pt>
                <c:pt idx="11">
                  <c:v>44846</c:v>
                </c:pt>
                <c:pt idx="12">
                  <c:v>44847</c:v>
                </c:pt>
                <c:pt idx="13">
                  <c:v>44848</c:v>
                </c:pt>
                <c:pt idx="14">
                  <c:v>44849</c:v>
                </c:pt>
                <c:pt idx="15">
                  <c:v>44850</c:v>
                </c:pt>
                <c:pt idx="16">
                  <c:v>44851</c:v>
                </c:pt>
                <c:pt idx="17">
                  <c:v>44852</c:v>
                </c:pt>
                <c:pt idx="18">
                  <c:v>44853</c:v>
                </c:pt>
                <c:pt idx="19">
                  <c:v>44854</c:v>
                </c:pt>
                <c:pt idx="20">
                  <c:v>44855</c:v>
                </c:pt>
                <c:pt idx="21">
                  <c:v>44856</c:v>
                </c:pt>
                <c:pt idx="22">
                  <c:v>44857</c:v>
                </c:pt>
                <c:pt idx="23">
                  <c:v>44858</c:v>
                </c:pt>
                <c:pt idx="24">
                  <c:v>44859</c:v>
                </c:pt>
                <c:pt idx="25">
                  <c:v>44860</c:v>
                </c:pt>
                <c:pt idx="26">
                  <c:v>44861</c:v>
                </c:pt>
                <c:pt idx="27">
                  <c:v>44862</c:v>
                </c:pt>
                <c:pt idx="28">
                  <c:v>44863</c:v>
                </c:pt>
                <c:pt idx="29">
                  <c:v>44864</c:v>
                </c:pt>
                <c:pt idx="30">
                  <c:v>44865</c:v>
                </c:pt>
              </c:numCache>
            </c:numRef>
          </c:cat>
          <c:val>
            <c:numRef>
              <c:f>[102]Manpower!$C$54:$C$84</c:f>
              <c:numCache>
                <c:formatCode>General</c:formatCode>
                <c:ptCount val="31"/>
                <c:pt idx="0">
                  <c:v>340</c:v>
                </c:pt>
                <c:pt idx="1">
                  <c:v>340</c:v>
                </c:pt>
                <c:pt idx="2">
                  <c:v>340</c:v>
                </c:pt>
                <c:pt idx="3">
                  <c:v>340</c:v>
                </c:pt>
                <c:pt idx="4">
                  <c:v>340</c:v>
                </c:pt>
                <c:pt idx="5">
                  <c:v>340</c:v>
                </c:pt>
                <c:pt idx="6">
                  <c:v>340</c:v>
                </c:pt>
                <c:pt idx="7">
                  <c:v>340</c:v>
                </c:pt>
                <c:pt idx="8">
                  <c:v>340</c:v>
                </c:pt>
                <c:pt idx="9">
                  <c:v>340</c:v>
                </c:pt>
                <c:pt idx="10">
                  <c:v>340</c:v>
                </c:pt>
                <c:pt idx="11">
                  <c:v>340</c:v>
                </c:pt>
                <c:pt idx="12">
                  <c:v>340</c:v>
                </c:pt>
                <c:pt idx="13">
                  <c:v>340</c:v>
                </c:pt>
                <c:pt idx="14">
                  <c:v>340</c:v>
                </c:pt>
                <c:pt idx="15">
                  <c:v>340</c:v>
                </c:pt>
                <c:pt idx="16">
                  <c:v>340</c:v>
                </c:pt>
                <c:pt idx="17">
                  <c:v>340</c:v>
                </c:pt>
                <c:pt idx="18">
                  <c:v>340</c:v>
                </c:pt>
                <c:pt idx="19">
                  <c:v>340</c:v>
                </c:pt>
                <c:pt idx="20">
                  <c:v>340</c:v>
                </c:pt>
                <c:pt idx="21">
                  <c:v>340</c:v>
                </c:pt>
                <c:pt idx="22">
                  <c:v>340</c:v>
                </c:pt>
                <c:pt idx="23">
                  <c:v>340</c:v>
                </c:pt>
                <c:pt idx="24">
                  <c:v>340</c:v>
                </c:pt>
                <c:pt idx="25">
                  <c:v>340</c:v>
                </c:pt>
                <c:pt idx="26">
                  <c:v>340</c:v>
                </c:pt>
                <c:pt idx="27">
                  <c:v>340</c:v>
                </c:pt>
                <c:pt idx="28">
                  <c:v>340</c:v>
                </c:pt>
                <c:pt idx="29">
                  <c:v>340</c:v>
                </c:pt>
                <c:pt idx="30">
                  <c:v>340</c:v>
                </c:pt>
              </c:numCache>
            </c:numRef>
          </c:val>
          <c:extLst>
            <c:ext xmlns:c16="http://schemas.microsoft.com/office/drawing/2014/chart" uri="{C3380CC4-5D6E-409C-BE32-E72D297353CC}">
              <c16:uniqueId val="{00000000-89DE-4187-974B-32BCF5073977}"/>
            </c:ext>
          </c:extLst>
        </c:ser>
        <c:ser>
          <c:idx val="1"/>
          <c:order val="1"/>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[102]Manpower!$B$54:$B$84</c:f>
              <c:numCache>
                <c:formatCode>General</c:formatCode>
                <c:ptCount val="31"/>
                <c:pt idx="0">
                  <c:v>44835</c:v>
                </c:pt>
                <c:pt idx="1">
                  <c:v>44836</c:v>
                </c:pt>
                <c:pt idx="2">
                  <c:v>44837</c:v>
                </c:pt>
                <c:pt idx="3">
                  <c:v>44838</c:v>
                </c:pt>
                <c:pt idx="4">
                  <c:v>44839</c:v>
                </c:pt>
                <c:pt idx="5">
                  <c:v>44840</c:v>
                </c:pt>
                <c:pt idx="6">
                  <c:v>44841</c:v>
                </c:pt>
                <c:pt idx="7">
                  <c:v>44842</c:v>
                </c:pt>
                <c:pt idx="8">
                  <c:v>44843</c:v>
                </c:pt>
                <c:pt idx="9">
                  <c:v>44844</c:v>
                </c:pt>
                <c:pt idx="10">
                  <c:v>44845</c:v>
                </c:pt>
                <c:pt idx="11">
                  <c:v>44846</c:v>
                </c:pt>
                <c:pt idx="12">
                  <c:v>44847</c:v>
                </c:pt>
                <c:pt idx="13">
                  <c:v>44848</c:v>
                </c:pt>
                <c:pt idx="14">
                  <c:v>44849</c:v>
                </c:pt>
                <c:pt idx="15">
                  <c:v>44850</c:v>
                </c:pt>
                <c:pt idx="16">
                  <c:v>44851</c:v>
                </c:pt>
                <c:pt idx="17">
                  <c:v>44852</c:v>
                </c:pt>
                <c:pt idx="18">
                  <c:v>44853</c:v>
                </c:pt>
                <c:pt idx="19">
                  <c:v>44854</c:v>
                </c:pt>
                <c:pt idx="20">
                  <c:v>44855</c:v>
                </c:pt>
                <c:pt idx="21">
                  <c:v>44856</c:v>
                </c:pt>
                <c:pt idx="22">
                  <c:v>44857</c:v>
                </c:pt>
                <c:pt idx="23">
                  <c:v>44858</c:v>
                </c:pt>
                <c:pt idx="24">
                  <c:v>44859</c:v>
                </c:pt>
                <c:pt idx="25">
                  <c:v>44860</c:v>
                </c:pt>
                <c:pt idx="26">
                  <c:v>44861</c:v>
                </c:pt>
                <c:pt idx="27">
                  <c:v>44862</c:v>
                </c:pt>
                <c:pt idx="28">
                  <c:v>44863</c:v>
                </c:pt>
                <c:pt idx="29">
                  <c:v>44864</c:v>
                </c:pt>
                <c:pt idx="30">
                  <c:v>44865</c:v>
                </c:pt>
              </c:numCache>
            </c:numRef>
          </c:cat>
          <c:val>
            <c:numRef>
              <c:f>[102]Manpower!$D$54:$D$84</c:f>
              <c:numCache>
                <c:formatCode>General</c:formatCode>
                <c:ptCount val="31"/>
                <c:pt idx="0">
                  <c:v>203</c:v>
                </c:pt>
                <c:pt idx="1">
                  <c:v>0</c:v>
                </c:pt>
                <c:pt idx="2">
                  <c:v>199</c:v>
                </c:pt>
                <c:pt idx="3">
                  <c:v>204</c:v>
                </c:pt>
                <c:pt idx="4">
                  <c:v>157</c:v>
                </c:pt>
                <c:pt idx="5">
                  <c:v>199</c:v>
                </c:pt>
                <c:pt idx="6">
                  <c:v>200</c:v>
                </c:pt>
                <c:pt idx="7">
                  <c:v>228</c:v>
                </c:pt>
                <c:pt idx="8">
                  <c:v>0</c:v>
                </c:pt>
                <c:pt idx="9">
                  <c:v>231</c:v>
                </c:pt>
                <c:pt idx="10">
                  <c:v>227</c:v>
                </c:pt>
                <c:pt idx="11">
                  <c:v>228</c:v>
                </c:pt>
                <c:pt idx="12">
                  <c:v>232</c:v>
                </c:pt>
                <c:pt idx="13">
                  <c:v>234</c:v>
                </c:pt>
                <c:pt idx="14">
                  <c:v>231</c:v>
                </c:pt>
                <c:pt idx="15">
                  <c:v>0</c:v>
                </c:pt>
                <c:pt idx="16">
                  <c:v>234</c:v>
                </c:pt>
                <c:pt idx="17">
                  <c:v>230</c:v>
                </c:pt>
                <c:pt idx="18">
                  <c:v>229</c:v>
                </c:pt>
                <c:pt idx="19">
                  <c:v>231</c:v>
                </c:pt>
                <c:pt idx="20">
                  <c:v>236</c:v>
                </c:pt>
                <c:pt idx="21">
                  <c:v>235</c:v>
                </c:pt>
                <c:pt idx="22">
                  <c:v>0</c:v>
                </c:pt>
                <c:pt idx="23">
                  <c:v>0</c:v>
                </c:pt>
                <c:pt idx="24">
                  <c:v>165</c:v>
                </c:pt>
                <c:pt idx="25">
                  <c:v>220</c:v>
                </c:pt>
                <c:pt idx="26">
                  <c:v>235</c:v>
                </c:pt>
                <c:pt idx="27">
                  <c:v>236</c:v>
                </c:pt>
                <c:pt idx="28">
                  <c:v>237</c:v>
                </c:pt>
                <c:pt idx="29">
                  <c:v>0</c:v>
                </c:pt>
                <c:pt idx="30">
                  <c:v>236</c:v>
                </c:pt>
              </c:numCache>
            </c:numRef>
          </c:val>
          <c:extLst>
            <c:ext xmlns:c16="http://schemas.microsoft.com/office/drawing/2014/chart" uri="{C3380CC4-5D6E-409C-BE32-E72D297353CC}">
              <c16:uniqueId val="{00000001-89DE-4187-974B-32BCF5073977}"/>
            </c:ext>
          </c:extLst>
        </c:ser>
        <c:dLbls>
          <c:showLegendKey val="0"/>
          <c:showVal val="0"/>
          <c:showCatName val="0"/>
          <c:showSerName val="0"/>
          <c:showPercent val="0"/>
          <c:showBubbleSize val="0"/>
        </c:dLbls>
        <c:gapWidth val="219"/>
        <c:overlap val="-27"/>
        <c:axId val="216162688"/>
        <c:axId val="216164224"/>
      </c:barChart>
      <c:catAx>
        <c:axId val="216162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164224"/>
        <c:crosses val="autoZero"/>
        <c:auto val="1"/>
        <c:lblAlgn val="ctr"/>
        <c:lblOffset val="100"/>
        <c:noMultiLvlLbl val="1"/>
      </c:catAx>
      <c:valAx>
        <c:axId val="21616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16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Manpower</a:t>
            </a:r>
            <a:r>
              <a:rPr lang="en-US" sz="1100" b="1" baseline="0"/>
              <a:t> Status -  Nov '22</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247594050743664E-2"/>
          <c:y val="0.19643518518518518"/>
          <c:w val="0.88482392825896761"/>
          <c:h val="0.57104877515310581"/>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[102]Manpower!$B$86:$B$115</c:f>
              <c:numCache>
                <c:formatCode>General</c:formatCode>
                <c:ptCount val="30"/>
                <c:pt idx="0">
                  <c:v>44866</c:v>
                </c:pt>
                <c:pt idx="1">
                  <c:v>44867</c:v>
                </c:pt>
                <c:pt idx="2">
                  <c:v>44868</c:v>
                </c:pt>
                <c:pt idx="3">
                  <c:v>44869</c:v>
                </c:pt>
                <c:pt idx="4">
                  <c:v>44870</c:v>
                </c:pt>
                <c:pt idx="5">
                  <c:v>44871</c:v>
                </c:pt>
                <c:pt idx="6">
                  <c:v>44872</c:v>
                </c:pt>
                <c:pt idx="7">
                  <c:v>44873</c:v>
                </c:pt>
                <c:pt idx="8">
                  <c:v>44874</c:v>
                </c:pt>
                <c:pt idx="9">
                  <c:v>44875</c:v>
                </c:pt>
                <c:pt idx="10">
                  <c:v>44876</c:v>
                </c:pt>
                <c:pt idx="11">
                  <c:v>44877</c:v>
                </c:pt>
                <c:pt idx="12">
                  <c:v>44878</c:v>
                </c:pt>
                <c:pt idx="13">
                  <c:v>44879</c:v>
                </c:pt>
                <c:pt idx="14">
                  <c:v>44880</c:v>
                </c:pt>
                <c:pt idx="15">
                  <c:v>44881</c:v>
                </c:pt>
                <c:pt idx="16">
                  <c:v>44882</c:v>
                </c:pt>
                <c:pt idx="17">
                  <c:v>44883</c:v>
                </c:pt>
                <c:pt idx="18">
                  <c:v>44884</c:v>
                </c:pt>
                <c:pt idx="19">
                  <c:v>44885</c:v>
                </c:pt>
                <c:pt idx="20">
                  <c:v>44886</c:v>
                </c:pt>
                <c:pt idx="21">
                  <c:v>44887</c:v>
                </c:pt>
                <c:pt idx="22">
                  <c:v>44888</c:v>
                </c:pt>
                <c:pt idx="23">
                  <c:v>44889</c:v>
                </c:pt>
                <c:pt idx="24">
                  <c:v>44890</c:v>
                </c:pt>
                <c:pt idx="25">
                  <c:v>44891</c:v>
                </c:pt>
                <c:pt idx="26">
                  <c:v>44892</c:v>
                </c:pt>
                <c:pt idx="27">
                  <c:v>44893</c:v>
                </c:pt>
                <c:pt idx="28">
                  <c:v>44894</c:v>
                </c:pt>
                <c:pt idx="29">
                  <c:v>44895</c:v>
                </c:pt>
              </c:numCache>
            </c:numRef>
          </c:cat>
          <c:val>
            <c:numRef>
              <c:f>[102]Manpower!$C$86:$C$115</c:f>
              <c:numCache>
                <c:formatCode>General</c:formatCode>
                <c:ptCount val="30"/>
                <c:pt idx="0">
                  <c:v>340</c:v>
                </c:pt>
                <c:pt idx="1">
                  <c:v>340</c:v>
                </c:pt>
                <c:pt idx="2">
                  <c:v>340</c:v>
                </c:pt>
                <c:pt idx="3">
                  <c:v>340</c:v>
                </c:pt>
                <c:pt idx="4">
                  <c:v>340</c:v>
                </c:pt>
                <c:pt idx="5">
                  <c:v>340</c:v>
                </c:pt>
                <c:pt idx="6">
                  <c:v>340</c:v>
                </c:pt>
                <c:pt idx="7">
                  <c:v>340</c:v>
                </c:pt>
                <c:pt idx="8">
                  <c:v>340</c:v>
                </c:pt>
                <c:pt idx="9">
                  <c:v>340</c:v>
                </c:pt>
                <c:pt idx="10">
                  <c:v>340</c:v>
                </c:pt>
                <c:pt idx="11">
                  <c:v>340</c:v>
                </c:pt>
                <c:pt idx="12">
                  <c:v>340</c:v>
                </c:pt>
                <c:pt idx="13">
                  <c:v>340</c:v>
                </c:pt>
                <c:pt idx="14">
                  <c:v>340</c:v>
                </c:pt>
                <c:pt idx="15">
                  <c:v>340</c:v>
                </c:pt>
                <c:pt idx="16">
                  <c:v>340</c:v>
                </c:pt>
                <c:pt idx="17">
                  <c:v>340</c:v>
                </c:pt>
                <c:pt idx="18">
                  <c:v>340</c:v>
                </c:pt>
                <c:pt idx="19">
                  <c:v>340</c:v>
                </c:pt>
                <c:pt idx="20">
                  <c:v>340</c:v>
                </c:pt>
                <c:pt idx="21">
                  <c:v>340</c:v>
                </c:pt>
                <c:pt idx="22">
                  <c:v>340</c:v>
                </c:pt>
                <c:pt idx="23">
                  <c:v>340</c:v>
                </c:pt>
                <c:pt idx="24">
                  <c:v>340</c:v>
                </c:pt>
                <c:pt idx="25">
                  <c:v>340</c:v>
                </c:pt>
                <c:pt idx="26">
                  <c:v>340</c:v>
                </c:pt>
                <c:pt idx="27">
                  <c:v>340</c:v>
                </c:pt>
                <c:pt idx="28">
                  <c:v>340</c:v>
                </c:pt>
                <c:pt idx="29">
                  <c:v>340</c:v>
                </c:pt>
              </c:numCache>
            </c:numRef>
          </c:val>
          <c:extLst>
            <c:ext xmlns:c16="http://schemas.microsoft.com/office/drawing/2014/chart" uri="{C3380CC4-5D6E-409C-BE32-E72D297353CC}">
              <c16:uniqueId val="{00000000-AB37-4CFF-860F-7A0684E78017}"/>
            </c:ext>
          </c:extLst>
        </c:ser>
        <c:ser>
          <c:idx val="1"/>
          <c:order val="1"/>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[102]Manpower!$B$86:$B$115</c:f>
              <c:numCache>
                <c:formatCode>General</c:formatCode>
                <c:ptCount val="30"/>
                <c:pt idx="0">
                  <c:v>44866</c:v>
                </c:pt>
                <c:pt idx="1">
                  <c:v>44867</c:v>
                </c:pt>
                <c:pt idx="2">
                  <c:v>44868</c:v>
                </c:pt>
                <c:pt idx="3">
                  <c:v>44869</c:v>
                </c:pt>
                <c:pt idx="4">
                  <c:v>44870</c:v>
                </c:pt>
                <c:pt idx="5">
                  <c:v>44871</c:v>
                </c:pt>
                <c:pt idx="6">
                  <c:v>44872</c:v>
                </c:pt>
                <c:pt idx="7">
                  <c:v>44873</c:v>
                </c:pt>
                <c:pt idx="8">
                  <c:v>44874</c:v>
                </c:pt>
                <c:pt idx="9">
                  <c:v>44875</c:v>
                </c:pt>
                <c:pt idx="10">
                  <c:v>44876</c:v>
                </c:pt>
                <c:pt idx="11">
                  <c:v>44877</c:v>
                </c:pt>
                <c:pt idx="12">
                  <c:v>44878</c:v>
                </c:pt>
                <c:pt idx="13">
                  <c:v>44879</c:v>
                </c:pt>
                <c:pt idx="14">
                  <c:v>44880</c:v>
                </c:pt>
                <c:pt idx="15">
                  <c:v>44881</c:v>
                </c:pt>
                <c:pt idx="16">
                  <c:v>44882</c:v>
                </c:pt>
                <c:pt idx="17">
                  <c:v>44883</c:v>
                </c:pt>
                <c:pt idx="18">
                  <c:v>44884</c:v>
                </c:pt>
                <c:pt idx="19">
                  <c:v>44885</c:v>
                </c:pt>
                <c:pt idx="20">
                  <c:v>44886</c:v>
                </c:pt>
                <c:pt idx="21">
                  <c:v>44887</c:v>
                </c:pt>
                <c:pt idx="22">
                  <c:v>44888</c:v>
                </c:pt>
                <c:pt idx="23">
                  <c:v>44889</c:v>
                </c:pt>
                <c:pt idx="24">
                  <c:v>44890</c:v>
                </c:pt>
                <c:pt idx="25">
                  <c:v>44891</c:v>
                </c:pt>
                <c:pt idx="26">
                  <c:v>44892</c:v>
                </c:pt>
                <c:pt idx="27">
                  <c:v>44893</c:v>
                </c:pt>
                <c:pt idx="28">
                  <c:v>44894</c:v>
                </c:pt>
                <c:pt idx="29">
                  <c:v>44895</c:v>
                </c:pt>
              </c:numCache>
            </c:numRef>
          </c:cat>
          <c:val>
            <c:numRef>
              <c:f>[102]Manpower!$D$86:$D$115</c:f>
              <c:numCache>
                <c:formatCode>General</c:formatCode>
                <c:ptCount val="30"/>
                <c:pt idx="0">
                  <c:v>237</c:v>
                </c:pt>
                <c:pt idx="1">
                  <c:v>241</c:v>
                </c:pt>
                <c:pt idx="2">
                  <c:v>238</c:v>
                </c:pt>
                <c:pt idx="3">
                  <c:v>242</c:v>
                </c:pt>
                <c:pt idx="4">
                  <c:v>241</c:v>
                </c:pt>
                <c:pt idx="5">
                  <c:v>0</c:v>
                </c:pt>
                <c:pt idx="6">
                  <c:v>239</c:v>
                </c:pt>
                <c:pt idx="7">
                  <c:v>243</c:v>
                </c:pt>
                <c:pt idx="8">
                  <c:v>246</c:v>
                </c:pt>
                <c:pt idx="9">
                  <c:v>245</c:v>
                </c:pt>
                <c:pt idx="10">
                  <c:v>261</c:v>
                </c:pt>
                <c:pt idx="11">
                  <c:v>261</c:v>
                </c:pt>
                <c:pt idx="12">
                  <c:v>0</c:v>
                </c:pt>
                <c:pt idx="13">
                  <c:v>269</c:v>
                </c:pt>
                <c:pt idx="14">
                  <c:v>266</c:v>
                </c:pt>
                <c:pt idx="15">
                  <c:v>267</c:v>
                </c:pt>
                <c:pt idx="16">
                  <c:v>270</c:v>
                </c:pt>
                <c:pt idx="17">
                  <c:v>270</c:v>
                </c:pt>
                <c:pt idx="18">
                  <c:v>270</c:v>
                </c:pt>
                <c:pt idx="19">
                  <c:v>0</c:v>
                </c:pt>
                <c:pt idx="20">
                  <c:v>270</c:v>
                </c:pt>
                <c:pt idx="21">
                  <c:v>281</c:v>
                </c:pt>
                <c:pt idx="22">
                  <c:v>280</c:v>
                </c:pt>
                <c:pt idx="23">
                  <c:v>279</c:v>
                </c:pt>
                <c:pt idx="24">
                  <c:v>279</c:v>
                </c:pt>
                <c:pt idx="25">
                  <c:v>279</c:v>
                </c:pt>
                <c:pt idx="26">
                  <c:v>0</c:v>
                </c:pt>
                <c:pt idx="27">
                  <c:v>279</c:v>
                </c:pt>
                <c:pt idx="28">
                  <c:v>301</c:v>
                </c:pt>
                <c:pt idx="29">
                  <c:v>305</c:v>
                </c:pt>
              </c:numCache>
            </c:numRef>
          </c:val>
          <c:extLst>
            <c:ext xmlns:c16="http://schemas.microsoft.com/office/drawing/2014/chart" uri="{C3380CC4-5D6E-409C-BE32-E72D297353CC}">
              <c16:uniqueId val="{00000001-AB37-4CFF-860F-7A0684E78017}"/>
            </c:ext>
          </c:extLst>
        </c:ser>
        <c:dLbls>
          <c:showLegendKey val="0"/>
          <c:showVal val="0"/>
          <c:showCatName val="0"/>
          <c:showSerName val="0"/>
          <c:showPercent val="0"/>
          <c:showBubbleSize val="0"/>
        </c:dLbls>
        <c:gapWidth val="219"/>
        <c:overlap val="-27"/>
        <c:axId val="215880064"/>
        <c:axId val="215881600"/>
      </c:barChart>
      <c:catAx>
        <c:axId val="215880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81600"/>
        <c:crosses val="autoZero"/>
        <c:auto val="1"/>
        <c:lblAlgn val="ctr"/>
        <c:lblOffset val="100"/>
        <c:noMultiLvlLbl val="1"/>
      </c:catAx>
      <c:valAx>
        <c:axId val="21588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80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Manpower</a:t>
            </a:r>
            <a:r>
              <a:rPr lang="en-US" sz="1100" b="1" baseline="0"/>
              <a:t> Status -  Dec '22</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247594050743664E-2"/>
          <c:y val="0.19643518518518518"/>
          <c:w val="0.88482392825896761"/>
          <c:h val="0.57104877515310581"/>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[102]Manpower!$B$117:$B$147</c:f>
              <c:numCache>
                <c:formatCode>General</c:formatCode>
                <c:ptCount val="31"/>
                <c:pt idx="0">
                  <c:v>44896</c:v>
                </c:pt>
                <c:pt idx="1">
                  <c:v>44897</c:v>
                </c:pt>
                <c:pt idx="2">
                  <c:v>44898</c:v>
                </c:pt>
                <c:pt idx="3">
                  <c:v>44899</c:v>
                </c:pt>
                <c:pt idx="4">
                  <c:v>44900</c:v>
                </c:pt>
                <c:pt idx="5">
                  <c:v>44901</c:v>
                </c:pt>
                <c:pt idx="6">
                  <c:v>44902</c:v>
                </c:pt>
                <c:pt idx="7">
                  <c:v>44903</c:v>
                </c:pt>
                <c:pt idx="8">
                  <c:v>44904</c:v>
                </c:pt>
                <c:pt idx="9">
                  <c:v>44905</c:v>
                </c:pt>
                <c:pt idx="10">
                  <c:v>44906</c:v>
                </c:pt>
                <c:pt idx="11">
                  <c:v>44907</c:v>
                </c:pt>
                <c:pt idx="12">
                  <c:v>44908</c:v>
                </c:pt>
                <c:pt idx="13">
                  <c:v>44909</c:v>
                </c:pt>
                <c:pt idx="14">
                  <c:v>44910</c:v>
                </c:pt>
                <c:pt idx="15">
                  <c:v>44911</c:v>
                </c:pt>
                <c:pt idx="16">
                  <c:v>44912</c:v>
                </c:pt>
                <c:pt idx="17">
                  <c:v>44913</c:v>
                </c:pt>
                <c:pt idx="18">
                  <c:v>44914</c:v>
                </c:pt>
                <c:pt idx="19">
                  <c:v>44915</c:v>
                </c:pt>
                <c:pt idx="20">
                  <c:v>44916</c:v>
                </c:pt>
                <c:pt idx="21">
                  <c:v>44917</c:v>
                </c:pt>
                <c:pt idx="22">
                  <c:v>44918</c:v>
                </c:pt>
                <c:pt idx="23">
                  <c:v>44919</c:v>
                </c:pt>
                <c:pt idx="24">
                  <c:v>44920</c:v>
                </c:pt>
                <c:pt idx="25">
                  <c:v>44921</c:v>
                </c:pt>
                <c:pt idx="26">
                  <c:v>44922</c:v>
                </c:pt>
                <c:pt idx="27">
                  <c:v>44923</c:v>
                </c:pt>
                <c:pt idx="28">
                  <c:v>44924</c:v>
                </c:pt>
                <c:pt idx="29">
                  <c:v>44925</c:v>
                </c:pt>
                <c:pt idx="30">
                  <c:v>44926</c:v>
                </c:pt>
              </c:numCache>
            </c:numRef>
          </c:cat>
          <c:val>
            <c:numRef>
              <c:f>[102]Manpower!$C$117:$C$147</c:f>
              <c:numCache>
                <c:formatCode>General</c:formatCode>
                <c:ptCount val="31"/>
                <c:pt idx="0">
                  <c:v>340</c:v>
                </c:pt>
                <c:pt idx="1">
                  <c:v>340</c:v>
                </c:pt>
                <c:pt idx="2">
                  <c:v>340</c:v>
                </c:pt>
                <c:pt idx="3">
                  <c:v>340</c:v>
                </c:pt>
                <c:pt idx="4">
                  <c:v>340</c:v>
                </c:pt>
                <c:pt idx="5">
                  <c:v>340</c:v>
                </c:pt>
                <c:pt idx="6">
                  <c:v>340</c:v>
                </c:pt>
                <c:pt idx="7">
                  <c:v>340</c:v>
                </c:pt>
                <c:pt idx="8">
                  <c:v>340</c:v>
                </c:pt>
                <c:pt idx="9">
                  <c:v>340</c:v>
                </c:pt>
                <c:pt idx="10">
                  <c:v>340</c:v>
                </c:pt>
                <c:pt idx="11">
                  <c:v>340</c:v>
                </c:pt>
                <c:pt idx="12">
                  <c:v>340</c:v>
                </c:pt>
                <c:pt idx="13">
                  <c:v>340</c:v>
                </c:pt>
                <c:pt idx="14">
                  <c:v>340</c:v>
                </c:pt>
                <c:pt idx="15">
                  <c:v>340</c:v>
                </c:pt>
                <c:pt idx="16">
                  <c:v>340</c:v>
                </c:pt>
                <c:pt idx="17">
                  <c:v>340</c:v>
                </c:pt>
                <c:pt idx="18">
                  <c:v>340</c:v>
                </c:pt>
                <c:pt idx="19">
                  <c:v>340</c:v>
                </c:pt>
                <c:pt idx="20">
                  <c:v>340</c:v>
                </c:pt>
                <c:pt idx="21">
                  <c:v>340</c:v>
                </c:pt>
                <c:pt idx="22">
                  <c:v>340</c:v>
                </c:pt>
                <c:pt idx="23">
                  <c:v>340</c:v>
                </c:pt>
                <c:pt idx="24">
                  <c:v>340</c:v>
                </c:pt>
                <c:pt idx="25">
                  <c:v>340</c:v>
                </c:pt>
                <c:pt idx="26">
                  <c:v>340</c:v>
                </c:pt>
                <c:pt idx="27">
                  <c:v>340</c:v>
                </c:pt>
                <c:pt idx="28">
                  <c:v>340</c:v>
                </c:pt>
                <c:pt idx="29">
                  <c:v>340</c:v>
                </c:pt>
                <c:pt idx="30">
                  <c:v>340</c:v>
                </c:pt>
              </c:numCache>
            </c:numRef>
          </c:val>
          <c:extLst>
            <c:ext xmlns:c16="http://schemas.microsoft.com/office/drawing/2014/chart" uri="{C3380CC4-5D6E-409C-BE32-E72D297353CC}">
              <c16:uniqueId val="{00000000-8368-4279-A029-AEBB46FBF28B}"/>
            </c:ext>
          </c:extLst>
        </c:ser>
        <c:ser>
          <c:idx val="1"/>
          <c:order val="1"/>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[102]Manpower!$B$117:$B$147</c:f>
              <c:numCache>
                <c:formatCode>General</c:formatCode>
                <c:ptCount val="31"/>
                <c:pt idx="0">
                  <c:v>44896</c:v>
                </c:pt>
                <c:pt idx="1">
                  <c:v>44897</c:v>
                </c:pt>
                <c:pt idx="2">
                  <c:v>44898</c:v>
                </c:pt>
                <c:pt idx="3">
                  <c:v>44899</c:v>
                </c:pt>
                <c:pt idx="4">
                  <c:v>44900</c:v>
                </c:pt>
                <c:pt idx="5">
                  <c:v>44901</c:v>
                </c:pt>
                <c:pt idx="6">
                  <c:v>44902</c:v>
                </c:pt>
                <c:pt idx="7">
                  <c:v>44903</c:v>
                </c:pt>
                <c:pt idx="8">
                  <c:v>44904</c:v>
                </c:pt>
                <c:pt idx="9">
                  <c:v>44905</c:v>
                </c:pt>
                <c:pt idx="10">
                  <c:v>44906</c:v>
                </c:pt>
                <c:pt idx="11">
                  <c:v>44907</c:v>
                </c:pt>
                <c:pt idx="12">
                  <c:v>44908</c:v>
                </c:pt>
                <c:pt idx="13">
                  <c:v>44909</c:v>
                </c:pt>
                <c:pt idx="14">
                  <c:v>44910</c:v>
                </c:pt>
                <c:pt idx="15">
                  <c:v>44911</c:v>
                </c:pt>
                <c:pt idx="16">
                  <c:v>44912</c:v>
                </c:pt>
                <c:pt idx="17">
                  <c:v>44913</c:v>
                </c:pt>
                <c:pt idx="18">
                  <c:v>44914</c:v>
                </c:pt>
                <c:pt idx="19">
                  <c:v>44915</c:v>
                </c:pt>
                <c:pt idx="20">
                  <c:v>44916</c:v>
                </c:pt>
                <c:pt idx="21">
                  <c:v>44917</c:v>
                </c:pt>
                <c:pt idx="22">
                  <c:v>44918</c:v>
                </c:pt>
                <c:pt idx="23">
                  <c:v>44919</c:v>
                </c:pt>
                <c:pt idx="24">
                  <c:v>44920</c:v>
                </c:pt>
                <c:pt idx="25">
                  <c:v>44921</c:v>
                </c:pt>
                <c:pt idx="26">
                  <c:v>44922</c:v>
                </c:pt>
                <c:pt idx="27">
                  <c:v>44923</c:v>
                </c:pt>
                <c:pt idx="28">
                  <c:v>44924</c:v>
                </c:pt>
                <c:pt idx="29">
                  <c:v>44925</c:v>
                </c:pt>
                <c:pt idx="30">
                  <c:v>44926</c:v>
                </c:pt>
              </c:numCache>
            </c:numRef>
          </c:cat>
          <c:val>
            <c:numRef>
              <c:f>[102]Manpower!$D$117:$D$147</c:f>
              <c:numCache>
                <c:formatCode>General</c:formatCode>
                <c:ptCount val="31"/>
                <c:pt idx="0">
                  <c:v>306</c:v>
                </c:pt>
                <c:pt idx="1">
                  <c:v>303</c:v>
                </c:pt>
                <c:pt idx="2">
                  <c:v>309</c:v>
                </c:pt>
                <c:pt idx="3">
                  <c:v>0</c:v>
                </c:pt>
                <c:pt idx="4">
                  <c:v>310</c:v>
                </c:pt>
                <c:pt idx="5">
                  <c:v>305</c:v>
                </c:pt>
                <c:pt idx="6">
                  <c:v>305</c:v>
                </c:pt>
                <c:pt idx="7">
                  <c:v>306</c:v>
                </c:pt>
                <c:pt idx="8">
                  <c:v>309</c:v>
                </c:pt>
                <c:pt idx="9">
                  <c:v>310</c:v>
                </c:pt>
                <c:pt idx="10">
                  <c:v>150</c:v>
                </c:pt>
                <c:pt idx="11">
                  <c:v>283</c:v>
                </c:pt>
                <c:pt idx="12">
                  <c:v>0</c:v>
                </c:pt>
                <c:pt idx="13">
                  <c:v>308</c:v>
                </c:pt>
                <c:pt idx="14">
                  <c:v>310</c:v>
                </c:pt>
                <c:pt idx="15">
                  <c:v>304</c:v>
                </c:pt>
                <c:pt idx="16">
                  <c:v>298</c:v>
                </c:pt>
                <c:pt idx="17">
                  <c:v>302</c:v>
                </c:pt>
                <c:pt idx="18">
                  <c:v>308</c:v>
                </c:pt>
                <c:pt idx="19">
                  <c:v>308</c:v>
                </c:pt>
                <c:pt idx="20">
                  <c:v>309</c:v>
                </c:pt>
                <c:pt idx="21">
                  <c:v>308</c:v>
                </c:pt>
                <c:pt idx="22">
                  <c:v>307</c:v>
                </c:pt>
                <c:pt idx="23">
                  <c:v>310</c:v>
                </c:pt>
                <c:pt idx="24">
                  <c:v>0</c:v>
                </c:pt>
                <c:pt idx="25">
                  <c:v>301</c:v>
                </c:pt>
                <c:pt idx="26">
                  <c:v>305</c:v>
                </c:pt>
                <c:pt idx="27">
                  <c:v>297</c:v>
                </c:pt>
                <c:pt idx="28">
                  <c:v>300</c:v>
                </c:pt>
                <c:pt idx="29">
                  <c:v>298</c:v>
                </c:pt>
                <c:pt idx="30">
                  <c:v>301</c:v>
                </c:pt>
              </c:numCache>
            </c:numRef>
          </c:val>
          <c:extLst>
            <c:ext xmlns:c16="http://schemas.microsoft.com/office/drawing/2014/chart" uri="{C3380CC4-5D6E-409C-BE32-E72D297353CC}">
              <c16:uniqueId val="{00000001-8368-4279-A029-AEBB46FBF28B}"/>
            </c:ext>
          </c:extLst>
        </c:ser>
        <c:dLbls>
          <c:showLegendKey val="0"/>
          <c:showVal val="0"/>
          <c:showCatName val="0"/>
          <c:showSerName val="0"/>
          <c:showPercent val="0"/>
          <c:showBubbleSize val="0"/>
        </c:dLbls>
        <c:gapWidth val="219"/>
        <c:overlap val="-27"/>
        <c:axId val="215937408"/>
        <c:axId val="215938944"/>
      </c:barChart>
      <c:catAx>
        <c:axId val="215937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938944"/>
        <c:crosses val="autoZero"/>
        <c:auto val="1"/>
        <c:lblAlgn val="ctr"/>
        <c:lblOffset val="100"/>
        <c:noMultiLvlLbl val="0"/>
      </c:catAx>
      <c:valAx>
        <c:axId val="21593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937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Manpower</a:t>
            </a:r>
            <a:r>
              <a:rPr lang="en-US" sz="1100" b="1" baseline="0"/>
              <a:t> Status -  Jan '23</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247594050743664E-2"/>
          <c:y val="0.19643518518518518"/>
          <c:w val="0.88482392825896761"/>
          <c:h val="0.57104877515310581"/>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[102]Manpower!$B$149:$B$179</c:f>
              <c:numCache>
                <c:formatCode>General</c:formatCode>
                <c:ptCount val="31"/>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numCache>
            </c:numRef>
          </c:cat>
          <c:val>
            <c:numRef>
              <c:f>[102]Manpower!$C$149:$C$179</c:f>
              <c:numCache>
                <c:formatCode>General</c:formatCode>
                <c:ptCount val="31"/>
                <c:pt idx="0">
                  <c:v>425</c:v>
                </c:pt>
                <c:pt idx="1">
                  <c:v>425</c:v>
                </c:pt>
                <c:pt idx="2">
                  <c:v>425</c:v>
                </c:pt>
                <c:pt idx="3">
                  <c:v>425</c:v>
                </c:pt>
                <c:pt idx="4">
                  <c:v>425</c:v>
                </c:pt>
                <c:pt idx="5">
                  <c:v>425</c:v>
                </c:pt>
                <c:pt idx="6">
                  <c:v>425</c:v>
                </c:pt>
                <c:pt idx="7">
                  <c:v>425</c:v>
                </c:pt>
                <c:pt idx="8">
                  <c:v>425</c:v>
                </c:pt>
                <c:pt idx="9">
                  <c:v>425</c:v>
                </c:pt>
                <c:pt idx="10">
                  <c:v>425</c:v>
                </c:pt>
                <c:pt idx="11">
                  <c:v>425</c:v>
                </c:pt>
                <c:pt idx="12">
                  <c:v>425</c:v>
                </c:pt>
                <c:pt idx="13">
                  <c:v>425</c:v>
                </c:pt>
                <c:pt idx="14">
                  <c:v>425</c:v>
                </c:pt>
                <c:pt idx="15">
                  <c:v>425</c:v>
                </c:pt>
                <c:pt idx="16">
                  <c:v>425</c:v>
                </c:pt>
                <c:pt idx="17">
                  <c:v>425</c:v>
                </c:pt>
                <c:pt idx="18">
                  <c:v>425</c:v>
                </c:pt>
                <c:pt idx="19">
                  <c:v>425</c:v>
                </c:pt>
                <c:pt idx="20">
                  <c:v>425</c:v>
                </c:pt>
                <c:pt idx="21">
                  <c:v>425</c:v>
                </c:pt>
                <c:pt idx="22">
                  <c:v>425</c:v>
                </c:pt>
                <c:pt idx="23">
                  <c:v>425</c:v>
                </c:pt>
                <c:pt idx="24">
                  <c:v>425</c:v>
                </c:pt>
                <c:pt idx="25">
                  <c:v>425</c:v>
                </c:pt>
                <c:pt idx="26">
                  <c:v>425</c:v>
                </c:pt>
                <c:pt idx="27">
                  <c:v>425</c:v>
                </c:pt>
                <c:pt idx="28">
                  <c:v>425</c:v>
                </c:pt>
                <c:pt idx="29">
                  <c:v>425</c:v>
                </c:pt>
                <c:pt idx="30">
                  <c:v>425</c:v>
                </c:pt>
              </c:numCache>
            </c:numRef>
          </c:val>
          <c:extLst>
            <c:ext xmlns:c16="http://schemas.microsoft.com/office/drawing/2014/chart" uri="{C3380CC4-5D6E-409C-BE32-E72D297353CC}">
              <c16:uniqueId val="{00000000-92FD-4EEE-B9DF-29C48E155EAD}"/>
            </c:ext>
          </c:extLst>
        </c:ser>
        <c:ser>
          <c:idx val="1"/>
          <c:order val="1"/>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[102]Manpower!$B$149:$B$179</c:f>
              <c:numCache>
                <c:formatCode>General</c:formatCode>
                <c:ptCount val="31"/>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numCache>
            </c:numRef>
          </c:cat>
          <c:val>
            <c:numRef>
              <c:f>[102]Manpower!$D$149:$D$179</c:f>
              <c:numCache>
                <c:formatCode>General</c:formatCode>
                <c:ptCount val="31"/>
                <c:pt idx="0">
                  <c:v>0</c:v>
                </c:pt>
                <c:pt idx="1">
                  <c:v>290</c:v>
                </c:pt>
                <c:pt idx="2">
                  <c:v>302</c:v>
                </c:pt>
                <c:pt idx="3">
                  <c:v>300</c:v>
                </c:pt>
                <c:pt idx="4">
                  <c:v>305</c:v>
                </c:pt>
                <c:pt idx="5">
                  <c:v>302</c:v>
                </c:pt>
                <c:pt idx="6">
                  <c:v>305</c:v>
                </c:pt>
                <c:pt idx="7">
                  <c:v>0</c:v>
                </c:pt>
                <c:pt idx="8">
                  <c:v>311</c:v>
                </c:pt>
                <c:pt idx="9">
                  <c:v>313</c:v>
                </c:pt>
                <c:pt idx="10">
                  <c:v>312</c:v>
                </c:pt>
                <c:pt idx="11">
                  <c:v>310</c:v>
                </c:pt>
                <c:pt idx="12">
                  <c:v>311</c:v>
                </c:pt>
                <c:pt idx="13">
                  <c:v>309</c:v>
                </c:pt>
                <c:pt idx="14">
                  <c:v>0</c:v>
                </c:pt>
                <c:pt idx="15">
                  <c:v>303</c:v>
                </c:pt>
                <c:pt idx="16">
                  <c:v>308</c:v>
                </c:pt>
                <c:pt idx="17">
                  <c:v>312</c:v>
                </c:pt>
                <c:pt idx="18">
                  <c:v>310</c:v>
                </c:pt>
                <c:pt idx="19">
                  <c:v>313</c:v>
                </c:pt>
                <c:pt idx="20">
                  <c:v>313</c:v>
                </c:pt>
                <c:pt idx="21">
                  <c:v>0</c:v>
                </c:pt>
                <c:pt idx="22">
                  <c:v>305</c:v>
                </c:pt>
                <c:pt idx="23">
                  <c:v>313</c:v>
                </c:pt>
                <c:pt idx="24">
                  <c:v>310</c:v>
                </c:pt>
                <c:pt idx="25">
                  <c:v>310</c:v>
                </c:pt>
                <c:pt idx="26">
                  <c:v>315</c:v>
                </c:pt>
                <c:pt idx="27">
                  <c:v>315</c:v>
                </c:pt>
                <c:pt idx="28">
                  <c:v>0</c:v>
                </c:pt>
                <c:pt idx="29">
                  <c:v>310</c:v>
                </c:pt>
                <c:pt idx="30">
                  <c:v>318</c:v>
                </c:pt>
              </c:numCache>
            </c:numRef>
          </c:val>
          <c:extLst>
            <c:ext xmlns:c16="http://schemas.microsoft.com/office/drawing/2014/chart" uri="{C3380CC4-5D6E-409C-BE32-E72D297353CC}">
              <c16:uniqueId val="{00000001-92FD-4EEE-B9DF-29C48E155EAD}"/>
            </c:ext>
          </c:extLst>
        </c:ser>
        <c:dLbls>
          <c:showLegendKey val="0"/>
          <c:showVal val="0"/>
          <c:showCatName val="0"/>
          <c:showSerName val="0"/>
          <c:showPercent val="0"/>
          <c:showBubbleSize val="0"/>
        </c:dLbls>
        <c:gapWidth val="219"/>
        <c:overlap val="-27"/>
        <c:axId val="219578752"/>
        <c:axId val="219580288"/>
      </c:barChart>
      <c:catAx>
        <c:axId val="219578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80288"/>
        <c:crosses val="autoZero"/>
        <c:auto val="1"/>
        <c:lblAlgn val="ctr"/>
        <c:lblOffset val="100"/>
        <c:noMultiLvlLbl val="1"/>
      </c:catAx>
      <c:valAx>
        <c:axId val="21958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78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Manpower</a:t>
            </a:r>
            <a:r>
              <a:rPr lang="en-US" sz="1100" b="1" baseline="0"/>
              <a:t> Status -  Feb '23</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247594050743664E-2"/>
          <c:y val="0.19643518518518518"/>
          <c:w val="0.88482392825896761"/>
          <c:h val="0.57104877515310581"/>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[102]Manpower!$B$181:$B$208</c:f>
              <c:numCache>
                <c:formatCode>General</c:formatCode>
                <c:ptCount val="28"/>
                <c:pt idx="0">
                  <c:v>44958</c:v>
                </c:pt>
                <c:pt idx="1">
                  <c:v>44959</c:v>
                </c:pt>
                <c:pt idx="2">
                  <c:v>44960</c:v>
                </c:pt>
                <c:pt idx="3">
                  <c:v>44961</c:v>
                </c:pt>
                <c:pt idx="4">
                  <c:v>44962</c:v>
                </c:pt>
                <c:pt idx="5">
                  <c:v>44963</c:v>
                </c:pt>
                <c:pt idx="6">
                  <c:v>44964</c:v>
                </c:pt>
                <c:pt idx="7">
                  <c:v>44965</c:v>
                </c:pt>
                <c:pt idx="8">
                  <c:v>44966</c:v>
                </c:pt>
                <c:pt idx="9">
                  <c:v>44967</c:v>
                </c:pt>
                <c:pt idx="10">
                  <c:v>44968</c:v>
                </c:pt>
                <c:pt idx="11">
                  <c:v>44969</c:v>
                </c:pt>
                <c:pt idx="12">
                  <c:v>44970</c:v>
                </c:pt>
                <c:pt idx="13">
                  <c:v>44971</c:v>
                </c:pt>
                <c:pt idx="14">
                  <c:v>44972</c:v>
                </c:pt>
                <c:pt idx="15">
                  <c:v>44973</c:v>
                </c:pt>
                <c:pt idx="16">
                  <c:v>44974</c:v>
                </c:pt>
                <c:pt idx="17">
                  <c:v>44975</c:v>
                </c:pt>
                <c:pt idx="18">
                  <c:v>44976</c:v>
                </c:pt>
                <c:pt idx="19">
                  <c:v>44977</c:v>
                </c:pt>
                <c:pt idx="20">
                  <c:v>44978</c:v>
                </c:pt>
                <c:pt idx="21">
                  <c:v>44979</c:v>
                </c:pt>
                <c:pt idx="22">
                  <c:v>44980</c:v>
                </c:pt>
                <c:pt idx="23">
                  <c:v>44981</c:v>
                </c:pt>
                <c:pt idx="24">
                  <c:v>44982</c:v>
                </c:pt>
                <c:pt idx="25">
                  <c:v>44983</c:v>
                </c:pt>
                <c:pt idx="26">
                  <c:v>44984</c:v>
                </c:pt>
                <c:pt idx="27">
                  <c:v>44985</c:v>
                </c:pt>
              </c:numCache>
            </c:numRef>
          </c:cat>
          <c:val>
            <c:numRef>
              <c:f>[102]Manpower!$C$181:$C$208</c:f>
              <c:numCache>
                <c:formatCode>General</c:formatCode>
                <c:ptCount val="28"/>
                <c:pt idx="0">
                  <c:v>425</c:v>
                </c:pt>
                <c:pt idx="1">
                  <c:v>425</c:v>
                </c:pt>
                <c:pt idx="2">
                  <c:v>425</c:v>
                </c:pt>
                <c:pt idx="3">
                  <c:v>425</c:v>
                </c:pt>
                <c:pt idx="4">
                  <c:v>425</c:v>
                </c:pt>
                <c:pt idx="5">
                  <c:v>425</c:v>
                </c:pt>
                <c:pt idx="6">
                  <c:v>425</c:v>
                </c:pt>
                <c:pt idx="7">
                  <c:v>425</c:v>
                </c:pt>
                <c:pt idx="8">
                  <c:v>425</c:v>
                </c:pt>
                <c:pt idx="9">
                  <c:v>425</c:v>
                </c:pt>
                <c:pt idx="10">
                  <c:v>425</c:v>
                </c:pt>
                <c:pt idx="11">
                  <c:v>425</c:v>
                </c:pt>
                <c:pt idx="12">
                  <c:v>425</c:v>
                </c:pt>
                <c:pt idx="13">
                  <c:v>425</c:v>
                </c:pt>
                <c:pt idx="14">
                  <c:v>425</c:v>
                </c:pt>
                <c:pt idx="15">
                  <c:v>425</c:v>
                </c:pt>
                <c:pt idx="16">
                  <c:v>425</c:v>
                </c:pt>
                <c:pt idx="17">
                  <c:v>425</c:v>
                </c:pt>
                <c:pt idx="18">
                  <c:v>425</c:v>
                </c:pt>
                <c:pt idx="19">
                  <c:v>425</c:v>
                </c:pt>
                <c:pt idx="20">
                  <c:v>425</c:v>
                </c:pt>
                <c:pt idx="21">
                  <c:v>425</c:v>
                </c:pt>
                <c:pt idx="22">
                  <c:v>425</c:v>
                </c:pt>
                <c:pt idx="23">
                  <c:v>425</c:v>
                </c:pt>
                <c:pt idx="24">
                  <c:v>425</c:v>
                </c:pt>
                <c:pt idx="25">
                  <c:v>425</c:v>
                </c:pt>
                <c:pt idx="26">
                  <c:v>425</c:v>
                </c:pt>
                <c:pt idx="27">
                  <c:v>425</c:v>
                </c:pt>
              </c:numCache>
            </c:numRef>
          </c:val>
          <c:extLst>
            <c:ext xmlns:c16="http://schemas.microsoft.com/office/drawing/2014/chart" uri="{C3380CC4-5D6E-409C-BE32-E72D297353CC}">
              <c16:uniqueId val="{00000000-25B9-46F3-8129-0329DA27A8A5}"/>
            </c:ext>
          </c:extLst>
        </c:ser>
        <c:ser>
          <c:idx val="1"/>
          <c:order val="1"/>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[102]Manpower!$B$181:$B$208</c:f>
              <c:numCache>
                <c:formatCode>General</c:formatCode>
                <c:ptCount val="28"/>
                <c:pt idx="0">
                  <c:v>44958</c:v>
                </c:pt>
                <c:pt idx="1">
                  <c:v>44959</c:v>
                </c:pt>
                <c:pt idx="2">
                  <c:v>44960</c:v>
                </c:pt>
                <c:pt idx="3">
                  <c:v>44961</c:v>
                </c:pt>
                <c:pt idx="4">
                  <c:v>44962</c:v>
                </c:pt>
                <c:pt idx="5">
                  <c:v>44963</c:v>
                </c:pt>
                <c:pt idx="6">
                  <c:v>44964</c:v>
                </c:pt>
                <c:pt idx="7">
                  <c:v>44965</c:v>
                </c:pt>
                <c:pt idx="8">
                  <c:v>44966</c:v>
                </c:pt>
                <c:pt idx="9">
                  <c:v>44967</c:v>
                </c:pt>
                <c:pt idx="10">
                  <c:v>44968</c:v>
                </c:pt>
                <c:pt idx="11">
                  <c:v>44969</c:v>
                </c:pt>
                <c:pt idx="12">
                  <c:v>44970</c:v>
                </c:pt>
                <c:pt idx="13">
                  <c:v>44971</c:v>
                </c:pt>
                <c:pt idx="14">
                  <c:v>44972</c:v>
                </c:pt>
                <c:pt idx="15">
                  <c:v>44973</c:v>
                </c:pt>
                <c:pt idx="16">
                  <c:v>44974</c:v>
                </c:pt>
                <c:pt idx="17">
                  <c:v>44975</c:v>
                </c:pt>
                <c:pt idx="18">
                  <c:v>44976</c:v>
                </c:pt>
                <c:pt idx="19">
                  <c:v>44977</c:v>
                </c:pt>
                <c:pt idx="20">
                  <c:v>44978</c:v>
                </c:pt>
                <c:pt idx="21">
                  <c:v>44979</c:v>
                </c:pt>
                <c:pt idx="22">
                  <c:v>44980</c:v>
                </c:pt>
                <c:pt idx="23">
                  <c:v>44981</c:v>
                </c:pt>
                <c:pt idx="24">
                  <c:v>44982</c:v>
                </c:pt>
                <c:pt idx="25">
                  <c:v>44983</c:v>
                </c:pt>
                <c:pt idx="26">
                  <c:v>44984</c:v>
                </c:pt>
                <c:pt idx="27">
                  <c:v>44985</c:v>
                </c:pt>
              </c:numCache>
            </c:numRef>
          </c:cat>
          <c:val>
            <c:numRef>
              <c:f>[102]Manpower!$D$181:$D$208</c:f>
              <c:numCache>
                <c:formatCode>General</c:formatCode>
                <c:ptCount val="28"/>
                <c:pt idx="0">
                  <c:v>308</c:v>
                </c:pt>
                <c:pt idx="1">
                  <c:v>318</c:v>
                </c:pt>
                <c:pt idx="2">
                  <c:v>312</c:v>
                </c:pt>
                <c:pt idx="3">
                  <c:v>315</c:v>
                </c:pt>
                <c:pt idx="4">
                  <c:v>0</c:v>
                </c:pt>
                <c:pt idx="5">
                  <c:v>307</c:v>
                </c:pt>
                <c:pt idx="6">
                  <c:v>310</c:v>
                </c:pt>
                <c:pt idx="7">
                  <c:v>318</c:v>
                </c:pt>
                <c:pt idx="8">
                  <c:v>315</c:v>
                </c:pt>
                <c:pt idx="9">
                  <c:v>315</c:v>
                </c:pt>
                <c:pt idx="10">
                  <c:v>312</c:v>
                </c:pt>
                <c:pt idx="11">
                  <c:v>0</c:v>
                </c:pt>
                <c:pt idx="12">
                  <c:v>310</c:v>
                </c:pt>
                <c:pt idx="13">
                  <c:v>313</c:v>
                </c:pt>
                <c:pt idx="14">
                  <c:v>316</c:v>
                </c:pt>
                <c:pt idx="15">
                  <c:v>319</c:v>
                </c:pt>
                <c:pt idx="16">
                  <c:v>315</c:v>
                </c:pt>
                <c:pt idx="17">
                  <c:v>319</c:v>
                </c:pt>
                <c:pt idx="18">
                  <c:v>0</c:v>
                </c:pt>
                <c:pt idx="19">
                  <c:v>308</c:v>
                </c:pt>
                <c:pt idx="20">
                  <c:v>312</c:v>
                </c:pt>
                <c:pt idx="21">
                  <c:v>314</c:v>
                </c:pt>
                <c:pt idx="22">
                  <c:v>315</c:v>
                </c:pt>
                <c:pt idx="23">
                  <c:v>302</c:v>
                </c:pt>
                <c:pt idx="24">
                  <c:v>302</c:v>
                </c:pt>
                <c:pt idx="25">
                  <c:v>0</c:v>
                </c:pt>
                <c:pt idx="26">
                  <c:v>303</c:v>
                </c:pt>
                <c:pt idx="27">
                  <c:v>299</c:v>
                </c:pt>
              </c:numCache>
            </c:numRef>
          </c:val>
          <c:extLst>
            <c:ext xmlns:c16="http://schemas.microsoft.com/office/drawing/2014/chart" uri="{C3380CC4-5D6E-409C-BE32-E72D297353CC}">
              <c16:uniqueId val="{00000001-25B9-46F3-8129-0329DA27A8A5}"/>
            </c:ext>
          </c:extLst>
        </c:ser>
        <c:dLbls>
          <c:showLegendKey val="0"/>
          <c:showVal val="0"/>
          <c:showCatName val="0"/>
          <c:showSerName val="0"/>
          <c:showPercent val="0"/>
          <c:showBubbleSize val="0"/>
        </c:dLbls>
        <c:gapWidth val="219"/>
        <c:overlap val="-27"/>
        <c:axId val="219619712"/>
        <c:axId val="219621248"/>
      </c:barChart>
      <c:catAx>
        <c:axId val="219619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21248"/>
        <c:crosses val="autoZero"/>
        <c:auto val="1"/>
        <c:lblAlgn val="ctr"/>
        <c:lblOffset val="100"/>
        <c:noMultiLvlLbl val="1"/>
      </c:catAx>
      <c:valAx>
        <c:axId val="21962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19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Manpower</a:t>
            </a:r>
            <a:r>
              <a:rPr lang="en-US" sz="1100" b="1" baseline="0"/>
              <a:t> Status -  Mar '23</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247594050743664E-2"/>
          <c:y val="0.19643518518518518"/>
          <c:w val="0.88482392825896761"/>
          <c:h val="0.57104877515310581"/>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[102]Manpower!$B$210:$B$240</c:f>
              <c:numCache>
                <c:formatCode>General</c:formatCode>
                <c:ptCount val="31"/>
                <c:pt idx="0">
                  <c:v>44986</c:v>
                </c:pt>
                <c:pt idx="1">
                  <c:v>44987</c:v>
                </c:pt>
                <c:pt idx="2">
                  <c:v>44988</c:v>
                </c:pt>
                <c:pt idx="3">
                  <c:v>44989</c:v>
                </c:pt>
                <c:pt idx="4">
                  <c:v>44990</c:v>
                </c:pt>
                <c:pt idx="5">
                  <c:v>44991</c:v>
                </c:pt>
                <c:pt idx="6">
                  <c:v>44992</c:v>
                </c:pt>
                <c:pt idx="7">
                  <c:v>44993</c:v>
                </c:pt>
                <c:pt idx="8">
                  <c:v>44994</c:v>
                </c:pt>
                <c:pt idx="9">
                  <c:v>44995</c:v>
                </c:pt>
                <c:pt idx="10">
                  <c:v>44996</c:v>
                </c:pt>
                <c:pt idx="11">
                  <c:v>44997</c:v>
                </c:pt>
                <c:pt idx="12">
                  <c:v>44998</c:v>
                </c:pt>
                <c:pt idx="13">
                  <c:v>44999</c:v>
                </c:pt>
                <c:pt idx="14">
                  <c:v>45000</c:v>
                </c:pt>
                <c:pt idx="15">
                  <c:v>45001</c:v>
                </c:pt>
                <c:pt idx="16">
                  <c:v>45002</c:v>
                </c:pt>
                <c:pt idx="17">
                  <c:v>45003</c:v>
                </c:pt>
                <c:pt idx="18">
                  <c:v>45004</c:v>
                </c:pt>
                <c:pt idx="19">
                  <c:v>45005</c:v>
                </c:pt>
                <c:pt idx="20">
                  <c:v>45006</c:v>
                </c:pt>
                <c:pt idx="21">
                  <c:v>45007</c:v>
                </c:pt>
                <c:pt idx="22">
                  <c:v>45008</c:v>
                </c:pt>
                <c:pt idx="23">
                  <c:v>45009</c:v>
                </c:pt>
                <c:pt idx="24">
                  <c:v>45010</c:v>
                </c:pt>
                <c:pt idx="25">
                  <c:v>45011</c:v>
                </c:pt>
                <c:pt idx="26">
                  <c:v>45012</c:v>
                </c:pt>
                <c:pt idx="27">
                  <c:v>45013</c:v>
                </c:pt>
                <c:pt idx="28">
                  <c:v>45014</c:v>
                </c:pt>
                <c:pt idx="29">
                  <c:v>45015</c:v>
                </c:pt>
                <c:pt idx="30">
                  <c:v>45016</c:v>
                </c:pt>
              </c:numCache>
            </c:numRef>
          </c:cat>
          <c:val>
            <c:numRef>
              <c:f>[102]Manpower!$C$210:$C$240</c:f>
              <c:numCache>
                <c:formatCode>General</c:formatCode>
                <c:ptCount val="31"/>
                <c:pt idx="0">
                  <c:v>425</c:v>
                </c:pt>
                <c:pt idx="1">
                  <c:v>425</c:v>
                </c:pt>
                <c:pt idx="2">
                  <c:v>425</c:v>
                </c:pt>
                <c:pt idx="3">
                  <c:v>425</c:v>
                </c:pt>
                <c:pt idx="4">
                  <c:v>425</c:v>
                </c:pt>
                <c:pt idx="5">
                  <c:v>425</c:v>
                </c:pt>
                <c:pt idx="6">
                  <c:v>425</c:v>
                </c:pt>
                <c:pt idx="7">
                  <c:v>425</c:v>
                </c:pt>
                <c:pt idx="8">
                  <c:v>425</c:v>
                </c:pt>
                <c:pt idx="9">
                  <c:v>425</c:v>
                </c:pt>
                <c:pt idx="10">
                  <c:v>425</c:v>
                </c:pt>
                <c:pt idx="11">
                  <c:v>425</c:v>
                </c:pt>
                <c:pt idx="12">
                  <c:v>425</c:v>
                </c:pt>
                <c:pt idx="13">
                  <c:v>425</c:v>
                </c:pt>
                <c:pt idx="14">
                  <c:v>425</c:v>
                </c:pt>
                <c:pt idx="15">
                  <c:v>425</c:v>
                </c:pt>
                <c:pt idx="16">
                  <c:v>425</c:v>
                </c:pt>
                <c:pt idx="17">
                  <c:v>425</c:v>
                </c:pt>
                <c:pt idx="18">
                  <c:v>425</c:v>
                </c:pt>
                <c:pt idx="19">
                  <c:v>425</c:v>
                </c:pt>
                <c:pt idx="20">
                  <c:v>425</c:v>
                </c:pt>
                <c:pt idx="21">
                  <c:v>425</c:v>
                </c:pt>
                <c:pt idx="22">
                  <c:v>425</c:v>
                </c:pt>
                <c:pt idx="23">
                  <c:v>425</c:v>
                </c:pt>
                <c:pt idx="24">
                  <c:v>425</c:v>
                </c:pt>
                <c:pt idx="25">
                  <c:v>425</c:v>
                </c:pt>
                <c:pt idx="26">
                  <c:v>425</c:v>
                </c:pt>
                <c:pt idx="27">
                  <c:v>425</c:v>
                </c:pt>
                <c:pt idx="28">
                  <c:v>425</c:v>
                </c:pt>
                <c:pt idx="29">
                  <c:v>425</c:v>
                </c:pt>
                <c:pt idx="30">
                  <c:v>425</c:v>
                </c:pt>
              </c:numCache>
            </c:numRef>
          </c:val>
          <c:extLst>
            <c:ext xmlns:c16="http://schemas.microsoft.com/office/drawing/2014/chart" uri="{C3380CC4-5D6E-409C-BE32-E72D297353CC}">
              <c16:uniqueId val="{00000000-0BCC-45B9-9092-85575A35EB95}"/>
            </c:ext>
          </c:extLst>
        </c:ser>
        <c:ser>
          <c:idx val="1"/>
          <c:order val="1"/>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[102]Manpower!$B$210:$B$240</c:f>
              <c:numCache>
                <c:formatCode>General</c:formatCode>
                <c:ptCount val="31"/>
                <c:pt idx="0">
                  <c:v>44986</c:v>
                </c:pt>
                <c:pt idx="1">
                  <c:v>44987</c:v>
                </c:pt>
                <c:pt idx="2">
                  <c:v>44988</c:v>
                </c:pt>
                <c:pt idx="3">
                  <c:v>44989</c:v>
                </c:pt>
                <c:pt idx="4">
                  <c:v>44990</c:v>
                </c:pt>
                <c:pt idx="5">
                  <c:v>44991</c:v>
                </c:pt>
                <c:pt idx="6">
                  <c:v>44992</c:v>
                </c:pt>
                <c:pt idx="7">
                  <c:v>44993</c:v>
                </c:pt>
                <c:pt idx="8">
                  <c:v>44994</c:v>
                </c:pt>
                <c:pt idx="9">
                  <c:v>44995</c:v>
                </c:pt>
                <c:pt idx="10">
                  <c:v>44996</c:v>
                </c:pt>
                <c:pt idx="11">
                  <c:v>44997</c:v>
                </c:pt>
                <c:pt idx="12">
                  <c:v>44998</c:v>
                </c:pt>
                <c:pt idx="13">
                  <c:v>44999</c:v>
                </c:pt>
                <c:pt idx="14">
                  <c:v>45000</c:v>
                </c:pt>
                <c:pt idx="15">
                  <c:v>45001</c:v>
                </c:pt>
                <c:pt idx="16">
                  <c:v>45002</c:v>
                </c:pt>
                <c:pt idx="17">
                  <c:v>45003</c:v>
                </c:pt>
                <c:pt idx="18">
                  <c:v>45004</c:v>
                </c:pt>
                <c:pt idx="19">
                  <c:v>45005</c:v>
                </c:pt>
                <c:pt idx="20">
                  <c:v>45006</c:v>
                </c:pt>
                <c:pt idx="21">
                  <c:v>45007</c:v>
                </c:pt>
                <c:pt idx="22">
                  <c:v>45008</c:v>
                </c:pt>
                <c:pt idx="23">
                  <c:v>45009</c:v>
                </c:pt>
                <c:pt idx="24">
                  <c:v>45010</c:v>
                </c:pt>
                <c:pt idx="25">
                  <c:v>45011</c:v>
                </c:pt>
                <c:pt idx="26">
                  <c:v>45012</c:v>
                </c:pt>
                <c:pt idx="27">
                  <c:v>45013</c:v>
                </c:pt>
                <c:pt idx="28">
                  <c:v>45014</c:v>
                </c:pt>
                <c:pt idx="29">
                  <c:v>45015</c:v>
                </c:pt>
                <c:pt idx="30">
                  <c:v>45016</c:v>
                </c:pt>
              </c:numCache>
            </c:numRef>
          </c:cat>
          <c:val>
            <c:numRef>
              <c:f>[102]Manpower!$D$210:$D$240</c:f>
              <c:numCache>
                <c:formatCode>General</c:formatCode>
                <c:ptCount val="31"/>
                <c:pt idx="0">
                  <c:v>290</c:v>
                </c:pt>
                <c:pt idx="1">
                  <c:v>285</c:v>
                </c:pt>
                <c:pt idx="2">
                  <c:v>283</c:v>
                </c:pt>
                <c:pt idx="3">
                  <c:v>240</c:v>
                </c:pt>
                <c:pt idx="4">
                  <c:v>0</c:v>
                </c:pt>
                <c:pt idx="5">
                  <c:v>240</c:v>
                </c:pt>
                <c:pt idx="6">
                  <c:v>230</c:v>
                </c:pt>
                <c:pt idx="7">
                  <c:v>0</c:v>
                </c:pt>
                <c:pt idx="8">
                  <c:v>223</c:v>
                </c:pt>
                <c:pt idx="9">
                  <c:v>225</c:v>
                </c:pt>
                <c:pt idx="10">
                  <c:v>231</c:v>
                </c:pt>
                <c:pt idx="11">
                  <c:v>0</c:v>
                </c:pt>
                <c:pt idx="12">
                  <c:v>231</c:v>
                </c:pt>
                <c:pt idx="13">
                  <c:v>234</c:v>
                </c:pt>
                <c:pt idx="14">
                  <c:v>239</c:v>
                </c:pt>
                <c:pt idx="15">
                  <c:v>232</c:v>
                </c:pt>
                <c:pt idx="16">
                  <c:v>233</c:v>
                </c:pt>
                <c:pt idx="17">
                  <c:v>240</c:v>
                </c:pt>
                <c:pt idx="18">
                  <c:v>0</c:v>
                </c:pt>
                <c:pt idx="19">
                  <c:v>232</c:v>
                </c:pt>
                <c:pt idx="20">
                  <c:v>229</c:v>
                </c:pt>
                <c:pt idx="21">
                  <c:v>225</c:v>
                </c:pt>
                <c:pt idx="22">
                  <c:v>230</c:v>
                </c:pt>
                <c:pt idx="23">
                  <c:v>224</c:v>
                </c:pt>
                <c:pt idx="24">
                  <c:v>222</c:v>
                </c:pt>
                <c:pt idx="25">
                  <c:v>0</c:v>
                </c:pt>
                <c:pt idx="26">
                  <c:v>231</c:v>
                </c:pt>
                <c:pt idx="27">
                  <c:v>234</c:v>
                </c:pt>
                <c:pt idx="28">
                  <c:v>236</c:v>
                </c:pt>
                <c:pt idx="29">
                  <c:v>235</c:v>
                </c:pt>
                <c:pt idx="30">
                  <c:v>237</c:v>
                </c:pt>
              </c:numCache>
            </c:numRef>
          </c:val>
          <c:extLst>
            <c:ext xmlns:c16="http://schemas.microsoft.com/office/drawing/2014/chart" uri="{C3380CC4-5D6E-409C-BE32-E72D297353CC}">
              <c16:uniqueId val="{00000001-0BCC-45B9-9092-85575A35EB95}"/>
            </c:ext>
          </c:extLst>
        </c:ser>
        <c:dLbls>
          <c:showLegendKey val="0"/>
          <c:showVal val="0"/>
          <c:showCatName val="0"/>
          <c:showSerName val="0"/>
          <c:showPercent val="0"/>
          <c:showBubbleSize val="0"/>
        </c:dLbls>
        <c:gapWidth val="219"/>
        <c:overlap val="-27"/>
        <c:axId val="219656576"/>
        <c:axId val="219658112"/>
      </c:barChart>
      <c:catAx>
        <c:axId val="219656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58112"/>
        <c:crosses val="autoZero"/>
        <c:auto val="1"/>
        <c:lblAlgn val="ctr"/>
        <c:lblOffset val="100"/>
        <c:noMultiLvlLbl val="1"/>
      </c:catAx>
      <c:valAx>
        <c:axId val="21965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5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Construction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 Data'!$G$1</c:f>
              <c:strCache>
                <c:ptCount val="1"/>
                <c:pt idx="0">
                  <c:v>Plan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 Data'!$F$2:$F$18</c:f>
              <c:numCache>
                <c:formatCode>mmm\-yy</c:formatCode>
                <c:ptCount val="17"/>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numCache>
            </c:numRef>
          </c:cat>
          <c:val>
            <c:numRef>
              <c:f>'Graphs Data'!$G$2:$G$18</c:f>
              <c:numCache>
                <c:formatCode>General</c:formatCode>
                <c:ptCount val="17"/>
                <c:pt idx="0">
                  <c:v>12</c:v>
                </c:pt>
                <c:pt idx="1">
                  <c:v>1402</c:v>
                </c:pt>
                <c:pt idx="2">
                  <c:v>1265</c:v>
                </c:pt>
                <c:pt idx="3">
                  <c:v>1235</c:v>
                </c:pt>
                <c:pt idx="4">
                  <c:v>2438</c:v>
                </c:pt>
                <c:pt idx="5">
                  <c:v>2970</c:v>
                </c:pt>
                <c:pt idx="6">
                  <c:v>3856</c:v>
                </c:pt>
                <c:pt idx="7">
                  <c:v>3386</c:v>
                </c:pt>
                <c:pt idx="8">
                  <c:v>4272</c:v>
                </c:pt>
                <c:pt idx="9">
                  <c:v>4972</c:v>
                </c:pt>
                <c:pt idx="10">
                  <c:v>5498</c:v>
                </c:pt>
                <c:pt idx="11">
                  <c:v>5483</c:v>
                </c:pt>
                <c:pt idx="12">
                  <c:v>4649</c:v>
                </c:pt>
                <c:pt idx="13">
                  <c:v>5656</c:v>
                </c:pt>
                <c:pt idx="14">
                  <c:v>4133</c:v>
                </c:pt>
                <c:pt idx="15">
                  <c:v>4552</c:v>
                </c:pt>
                <c:pt idx="16">
                  <c:v>4404</c:v>
                </c:pt>
              </c:numCache>
            </c:numRef>
          </c:val>
          <c:extLst>
            <c:ext xmlns:c16="http://schemas.microsoft.com/office/drawing/2014/chart" uri="{C3380CC4-5D6E-409C-BE32-E72D297353CC}">
              <c16:uniqueId val="{00000000-DDA1-43ED-846D-0C648CA6742E}"/>
            </c:ext>
          </c:extLst>
        </c:ser>
        <c:ser>
          <c:idx val="1"/>
          <c:order val="1"/>
          <c:tx>
            <c:strRef>
              <c:f>'Graphs Data'!$H$1</c:f>
              <c:strCache>
                <c:ptCount val="1"/>
                <c:pt idx="0">
                  <c:v>Actual</c:v>
                </c:pt>
              </c:strCache>
            </c:strRef>
          </c:tx>
          <c:spPr>
            <a:solidFill>
              <a:schemeClr val="accent2"/>
            </a:solidFill>
            <a:ln>
              <a:noFill/>
            </a:ln>
            <a:effectLst/>
          </c:spPr>
          <c:invertIfNegative val="0"/>
          <c:dLbls>
            <c:dLbl>
              <c:idx val="4"/>
              <c:layout>
                <c:manualLayout>
                  <c:x val="1.0389612514492793E-2"/>
                  <c:y val="-1.0045546053451392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26-443B-837F-C8F4861648E8}"/>
                </c:ext>
              </c:extLst>
            </c:dLbl>
            <c:dLbl>
              <c:idx val="5"/>
              <c:layout>
                <c:manualLayout>
                  <c:x val="1.2987015643115992E-2"/>
                  <c:y val="-5.47945205479452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26-443B-837F-C8F4861648E8}"/>
                </c:ext>
              </c:extLst>
            </c:dLbl>
            <c:dLbl>
              <c:idx val="6"/>
              <c:layout>
                <c:manualLayout>
                  <c:x val="2.0779225028985493E-2"/>
                  <c:y val="-5.4792363283356705E-3"/>
                </c:manualLayout>
              </c:layout>
              <c:showLegendKey val="0"/>
              <c:showVal val="1"/>
              <c:showCatName val="0"/>
              <c:showSerName val="0"/>
              <c:showPercent val="0"/>
              <c:showBubbleSize val="0"/>
              <c:extLst>
                <c:ext xmlns:c15="http://schemas.microsoft.com/office/drawing/2012/chart" uri="{CE6537A1-D6FC-4f65-9D91-7224C49458BB}">
                  <c15:layout>
                    <c:manualLayout>
                      <c:w val="7.3350664352319128E-2"/>
                      <c:h val="7.6630352712760211E-2"/>
                    </c:manualLayout>
                  </c15:layout>
                </c:ext>
                <c:ext xmlns:c16="http://schemas.microsoft.com/office/drawing/2014/chart" uri="{C3380CC4-5D6E-409C-BE32-E72D297353CC}">
                  <c16:uniqueId val="{00000003-0126-443B-837F-C8F4861648E8}"/>
                </c:ext>
              </c:extLst>
            </c:dLbl>
            <c:dLbl>
              <c:idx val="7"/>
              <c:layout>
                <c:manualLayout>
                  <c:x val="1.2987015643115992E-2"/>
                  <c:y val="1.09589041095889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26-443B-837F-C8F4861648E8}"/>
                </c:ext>
              </c:extLst>
            </c:dLbl>
            <c:dLbl>
              <c:idx val="8"/>
              <c:layout>
                <c:manualLayout>
                  <c:x val="2.8571434414855181E-2"/>
                  <c:y val="1.09589041095890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26-443B-837F-C8F4861648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 Data'!$F$2:$F$18</c:f>
              <c:numCache>
                <c:formatCode>mmm\-yy</c:formatCode>
                <c:ptCount val="17"/>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numCache>
            </c:numRef>
          </c:cat>
          <c:val>
            <c:numRef>
              <c:f>'Graphs Data'!$H$2:$H$18</c:f>
              <c:numCache>
                <c:formatCode>General</c:formatCode>
                <c:ptCount val="17"/>
                <c:pt idx="0">
                  <c:v>21</c:v>
                </c:pt>
                <c:pt idx="1">
                  <c:v>955</c:v>
                </c:pt>
                <c:pt idx="2">
                  <c:v>754</c:v>
                </c:pt>
                <c:pt idx="3">
                  <c:v>952</c:v>
                </c:pt>
                <c:pt idx="4">
                  <c:v>1023</c:v>
                </c:pt>
                <c:pt idx="5">
                  <c:v>1440</c:v>
                </c:pt>
                <c:pt idx="6">
                  <c:v>2085</c:v>
                </c:pt>
                <c:pt idx="7" formatCode="#,##0">
                  <c:v>2807</c:v>
                </c:pt>
                <c:pt idx="8">
                  <c:v>3981</c:v>
                </c:pt>
                <c:pt idx="9">
                  <c:v>3138</c:v>
                </c:pt>
                <c:pt idx="10" formatCode="0">
                  <c:v>3198</c:v>
                </c:pt>
                <c:pt idx="11" formatCode="0">
                  <c:v>3482</c:v>
                </c:pt>
                <c:pt idx="12" formatCode="0">
                  <c:v>3252</c:v>
                </c:pt>
                <c:pt idx="13" formatCode="0">
                  <c:v>2982</c:v>
                </c:pt>
                <c:pt idx="14">
                  <c:v>1620</c:v>
                </c:pt>
                <c:pt idx="15" formatCode="#,##0">
                  <c:v>2934.5</c:v>
                </c:pt>
                <c:pt idx="16" formatCode="#,##0">
                  <c:v>2693</c:v>
                </c:pt>
              </c:numCache>
            </c:numRef>
          </c:val>
          <c:extLst>
            <c:ext xmlns:c16="http://schemas.microsoft.com/office/drawing/2014/chart" uri="{C3380CC4-5D6E-409C-BE32-E72D297353CC}">
              <c16:uniqueId val="{00000001-DDA1-43ED-846D-0C648CA6742E}"/>
            </c:ext>
          </c:extLst>
        </c:ser>
        <c:dLbls>
          <c:showLegendKey val="0"/>
          <c:showVal val="0"/>
          <c:showCatName val="0"/>
          <c:showSerName val="0"/>
          <c:showPercent val="0"/>
          <c:showBubbleSize val="0"/>
        </c:dLbls>
        <c:gapWidth val="219"/>
        <c:overlap val="-27"/>
        <c:axId val="219331200"/>
        <c:axId val="219349376"/>
      </c:barChart>
      <c:dateAx>
        <c:axId val="21933120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49376"/>
        <c:crosses val="autoZero"/>
        <c:auto val="1"/>
        <c:lblOffset val="100"/>
        <c:baseTimeUnit val="months"/>
      </c:dateAx>
      <c:valAx>
        <c:axId val="219349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3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Engineering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944198544334604"/>
          <c:y val="0.17780971265780118"/>
          <c:w val="0.85344574842663468"/>
          <c:h val="0.60131416183585551"/>
        </c:manualLayout>
      </c:layout>
      <c:barChart>
        <c:barDir val="col"/>
        <c:grouping val="clustered"/>
        <c:varyColors val="0"/>
        <c:ser>
          <c:idx val="0"/>
          <c:order val="0"/>
          <c:tx>
            <c:strRef>
              <c:f>'Graphs Data'!$G$28</c:f>
              <c:strCache>
                <c:ptCount val="1"/>
                <c:pt idx="0">
                  <c:v>Plan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 Data'!$F$29:$F$45</c:f>
              <c:numCache>
                <c:formatCode>mmm\-yy</c:formatCode>
                <c:ptCount val="17"/>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numCache>
            </c:numRef>
          </c:cat>
          <c:val>
            <c:numRef>
              <c:f>'Graphs Data'!$G$29:$G$45</c:f>
              <c:numCache>
                <c:formatCode>General</c:formatCode>
                <c:ptCount val="17"/>
                <c:pt idx="0">
                  <c:v>6000</c:v>
                </c:pt>
                <c:pt idx="1">
                  <c:v>9000</c:v>
                </c:pt>
                <c:pt idx="2">
                  <c:v>13000</c:v>
                </c:pt>
                <c:pt idx="3">
                  <c:v>14500</c:v>
                </c:pt>
                <c:pt idx="4">
                  <c:v>8250</c:v>
                </c:pt>
                <c:pt idx="5">
                  <c:v>28088</c:v>
                </c:pt>
                <c:pt idx="6">
                  <c:v>19337</c:v>
                </c:pt>
                <c:pt idx="7">
                  <c:v>8000</c:v>
                </c:pt>
                <c:pt idx="8">
                  <c:v>12893</c:v>
                </c:pt>
                <c:pt idx="9">
                  <c:v>12893</c:v>
                </c:pt>
                <c:pt idx="10">
                  <c:v>4788</c:v>
                </c:pt>
                <c:pt idx="11">
                  <c:v>4788</c:v>
                </c:pt>
                <c:pt idx="12">
                  <c:v>4788</c:v>
                </c:pt>
                <c:pt idx="13">
                  <c:v>4788</c:v>
                </c:pt>
                <c:pt idx="14">
                  <c:v>4788</c:v>
                </c:pt>
                <c:pt idx="15">
                  <c:v>8208</c:v>
                </c:pt>
                <c:pt idx="16">
                  <c:v>0</c:v>
                </c:pt>
              </c:numCache>
            </c:numRef>
          </c:val>
          <c:extLst>
            <c:ext xmlns:c16="http://schemas.microsoft.com/office/drawing/2014/chart" uri="{C3380CC4-5D6E-409C-BE32-E72D297353CC}">
              <c16:uniqueId val="{00000000-C47C-474C-ACF3-CA0D6FB02ED8}"/>
            </c:ext>
          </c:extLst>
        </c:ser>
        <c:ser>
          <c:idx val="1"/>
          <c:order val="1"/>
          <c:tx>
            <c:strRef>
              <c:f>'Graphs Data'!$H$28</c:f>
              <c:strCache>
                <c:ptCount val="1"/>
                <c:pt idx="0">
                  <c:v>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 Data'!$F$29:$F$45</c:f>
              <c:numCache>
                <c:formatCode>mmm\-yy</c:formatCode>
                <c:ptCount val="17"/>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numCache>
            </c:numRef>
          </c:cat>
          <c:val>
            <c:numRef>
              <c:f>'Graphs Data'!$H$29:$H$45</c:f>
              <c:numCache>
                <c:formatCode>General</c:formatCode>
                <c:ptCount val="17"/>
                <c:pt idx="0">
                  <c:v>3500</c:v>
                </c:pt>
                <c:pt idx="1">
                  <c:v>5500</c:v>
                </c:pt>
                <c:pt idx="2">
                  <c:v>6500</c:v>
                </c:pt>
                <c:pt idx="3">
                  <c:v>7500</c:v>
                </c:pt>
                <c:pt idx="4">
                  <c:v>7912</c:v>
                </c:pt>
                <c:pt idx="5">
                  <c:v>8801</c:v>
                </c:pt>
                <c:pt idx="6">
                  <c:v>4287</c:v>
                </c:pt>
                <c:pt idx="7">
                  <c:v>2157</c:v>
                </c:pt>
                <c:pt idx="8">
                  <c:v>0</c:v>
                </c:pt>
                <c:pt idx="9">
                  <c:v>4911</c:v>
                </c:pt>
                <c:pt idx="10">
                  <c:v>0</c:v>
                </c:pt>
                <c:pt idx="11">
                  <c:v>0</c:v>
                </c:pt>
                <c:pt idx="12">
                  <c:v>0</c:v>
                </c:pt>
                <c:pt idx="13">
                  <c:v>0</c:v>
                </c:pt>
                <c:pt idx="14">
                  <c:v>0</c:v>
                </c:pt>
                <c:pt idx="15">
                  <c:v>8208</c:v>
                </c:pt>
                <c:pt idx="16">
                  <c:v>0</c:v>
                </c:pt>
              </c:numCache>
            </c:numRef>
          </c:val>
          <c:extLst>
            <c:ext xmlns:c16="http://schemas.microsoft.com/office/drawing/2014/chart" uri="{C3380CC4-5D6E-409C-BE32-E72D297353CC}">
              <c16:uniqueId val="{00000001-C47C-474C-ACF3-CA0D6FB02ED8}"/>
            </c:ext>
          </c:extLst>
        </c:ser>
        <c:dLbls>
          <c:showLegendKey val="0"/>
          <c:showVal val="0"/>
          <c:showCatName val="0"/>
          <c:showSerName val="0"/>
          <c:showPercent val="0"/>
          <c:showBubbleSize val="0"/>
        </c:dLbls>
        <c:gapWidth val="219"/>
        <c:overlap val="-27"/>
        <c:axId val="219394048"/>
        <c:axId val="219395584"/>
      </c:barChart>
      <c:dateAx>
        <c:axId val="21939404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95584"/>
        <c:crosses val="autoZero"/>
        <c:auto val="1"/>
        <c:lblOffset val="100"/>
        <c:baseTimeUnit val="months"/>
      </c:dateAx>
      <c:valAx>
        <c:axId val="21939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94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Engineering</a:t>
            </a:r>
            <a:r>
              <a:rPr lang="en-US" b="1" baseline="0"/>
              <a:t> V/s. Construction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739358226665074"/>
          <c:y val="0.14717212466381904"/>
          <c:w val="0.86573619130985713"/>
          <c:h val="0.67867334769328125"/>
        </c:manualLayout>
      </c:layout>
      <c:lineChart>
        <c:grouping val="standard"/>
        <c:varyColors val="0"/>
        <c:ser>
          <c:idx val="0"/>
          <c:order val="0"/>
          <c:tx>
            <c:strRef>
              <c:f>'Graphs Data'!$F$55</c:f>
              <c:strCache>
                <c:ptCount val="1"/>
                <c:pt idx="0">
                  <c:v>Engineering Actual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 Data'!$G$54:$W$54</c:f>
              <c:numCache>
                <c:formatCode>mmm\-yy</c:formatCode>
                <c:ptCount val="17"/>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numCache>
            </c:numRef>
          </c:cat>
          <c:val>
            <c:numRef>
              <c:f>'Graphs Data'!$G$55:$W$55</c:f>
              <c:numCache>
                <c:formatCode>_(* #,##0_);_(* \(#,##0\);_(* "-"??_);_(@_)</c:formatCode>
                <c:ptCount val="17"/>
                <c:pt idx="0">
                  <c:v>3500</c:v>
                </c:pt>
                <c:pt idx="1">
                  <c:v>9000</c:v>
                </c:pt>
                <c:pt idx="2">
                  <c:v>15500</c:v>
                </c:pt>
                <c:pt idx="3">
                  <c:v>23000</c:v>
                </c:pt>
                <c:pt idx="4">
                  <c:v>30912</c:v>
                </c:pt>
                <c:pt idx="5">
                  <c:v>39713</c:v>
                </c:pt>
                <c:pt idx="6">
                  <c:v>44000</c:v>
                </c:pt>
                <c:pt idx="7">
                  <c:v>46157</c:v>
                </c:pt>
                <c:pt idx="8">
                  <c:v>46157</c:v>
                </c:pt>
                <c:pt idx="9">
                  <c:v>51068</c:v>
                </c:pt>
                <c:pt idx="10">
                  <c:v>51068</c:v>
                </c:pt>
                <c:pt idx="11">
                  <c:v>51068</c:v>
                </c:pt>
                <c:pt idx="12">
                  <c:v>51068</c:v>
                </c:pt>
                <c:pt idx="13">
                  <c:v>51068</c:v>
                </c:pt>
                <c:pt idx="14">
                  <c:v>51068</c:v>
                </c:pt>
                <c:pt idx="15" formatCode="General">
                  <c:v>59276</c:v>
                </c:pt>
                <c:pt idx="16" formatCode="General">
                  <c:v>59276</c:v>
                </c:pt>
              </c:numCache>
            </c:numRef>
          </c:val>
          <c:smooth val="0"/>
          <c:extLst>
            <c:ext xmlns:c16="http://schemas.microsoft.com/office/drawing/2014/chart" uri="{C3380CC4-5D6E-409C-BE32-E72D297353CC}">
              <c16:uniqueId val="{00000000-76A3-438B-90E8-443B50FE7D02}"/>
            </c:ext>
          </c:extLst>
        </c:ser>
        <c:ser>
          <c:idx val="1"/>
          <c:order val="1"/>
          <c:tx>
            <c:strRef>
              <c:f>'Graphs Data'!$F$56</c:f>
              <c:strCache>
                <c:ptCount val="1"/>
                <c:pt idx="0">
                  <c:v>Workfront Non-Availability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 Data'!$G$54:$W$54</c:f>
              <c:numCache>
                <c:formatCode>mmm\-yy</c:formatCode>
                <c:ptCount val="17"/>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numCache>
            </c:numRef>
          </c:cat>
          <c:val>
            <c:numRef>
              <c:f>'Graphs Data'!$G$56:$W$56</c:f>
              <c:numCache>
                <c:formatCode>_(* #,##0_);_(* \(#,##0\);_(* "-"??_);_(@_)</c:formatCode>
                <c:ptCount val="17"/>
                <c:pt idx="16" formatCode="General">
                  <c:v>6123</c:v>
                </c:pt>
              </c:numCache>
            </c:numRef>
          </c:val>
          <c:smooth val="0"/>
          <c:extLst>
            <c:ext xmlns:c16="http://schemas.microsoft.com/office/drawing/2014/chart" uri="{C3380CC4-5D6E-409C-BE32-E72D297353CC}">
              <c16:uniqueId val="{00000001-76A3-438B-90E8-443B50FE7D02}"/>
            </c:ext>
          </c:extLst>
        </c:ser>
        <c:ser>
          <c:idx val="2"/>
          <c:order val="2"/>
          <c:tx>
            <c:strRef>
              <c:f>'Graphs Data'!$F$57</c:f>
              <c:strCache>
                <c:ptCount val="1"/>
                <c:pt idx="0">
                  <c:v>Construction Actual</c:v>
                </c:pt>
              </c:strCache>
            </c:strRef>
          </c:tx>
          <c:spPr>
            <a:ln w="28575" cap="rnd">
              <a:solidFill>
                <a:schemeClr val="accent2"/>
              </a:solidFill>
              <a:round/>
            </a:ln>
            <a:effectLst/>
          </c:spPr>
          <c:marker>
            <c:symbol val="circle"/>
            <c:size val="5"/>
            <c:spPr>
              <a:solidFill>
                <a:schemeClr val="accent3"/>
              </a:solidFill>
              <a:ln w="9525">
                <a:solidFill>
                  <a:schemeClr val="accent2"/>
                </a:solidFill>
              </a:ln>
              <a:effectLst/>
            </c:spPr>
          </c:marker>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 Data'!$G$54:$W$54</c:f>
              <c:numCache>
                <c:formatCode>mmm\-yy</c:formatCode>
                <c:ptCount val="17"/>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numCache>
            </c:numRef>
          </c:cat>
          <c:val>
            <c:numRef>
              <c:f>'Graphs Data'!$G$57:$W$57</c:f>
              <c:numCache>
                <c:formatCode>_(* #,##0_);_(* \(#,##0\);_(* "-"??_);_(@_)</c:formatCode>
                <c:ptCount val="17"/>
                <c:pt idx="0">
                  <c:v>621</c:v>
                </c:pt>
                <c:pt idx="1">
                  <c:v>1576</c:v>
                </c:pt>
                <c:pt idx="2">
                  <c:v>2332</c:v>
                </c:pt>
                <c:pt idx="3">
                  <c:v>3288</c:v>
                </c:pt>
                <c:pt idx="4">
                  <c:v>4297</c:v>
                </c:pt>
                <c:pt idx="5">
                  <c:v>5656</c:v>
                </c:pt>
                <c:pt idx="6">
                  <c:v>7693</c:v>
                </c:pt>
                <c:pt idx="7">
                  <c:v>10037</c:v>
                </c:pt>
                <c:pt idx="8">
                  <c:v>14018</c:v>
                </c:pt>
                <c:pt idx="9">
                  <c:v>17156</c:v>
                </c:pt>
                <c:pt idx="10">
                  <c:v>20354</c:v>
                </c:pt>
                <c:pt idx="11">
                  <c:v>23836</c:v>
                </c:pt>
                <c:pt idx="12">
                  <c:v>27088</c:v>
                </c:pt>
                <c:pt idx="13">
                  <c:v>30070</c:v>
                </c:pt>
                <c:pt idx="14">
                  <c:v>30670</c:v>
                </c:pt>
                <c:pt idx="15">
                  <c:v>35224.5</c:v>
                </c:pt>
                <c:pt idx="16" formatCode="0">
                  <c:v>37917.5</c:v>
                </c:pt>
              </c:numCache>
            </c:numRef>
          </c:val>
          <c:smooth val="0"/>
          <c:extLst>
            <c:ext xmlns:c16="http://schemas.microsoft.com/office/drawing/2014/chart" uri="{C3380CC4-5D6E-409C-BE32-E72D297353CC}">
              <c16:uniqueId val="{00000001-8F2D-4A8F-9F22-AC4F317B3739}"/>
            </c:ext>
          </c:extLst>
        </c:ser>
        <c:dLbls>
          <c:showLegendKey val="0"/>
          <c:showVal val="0"/>
          <c:showCatName val="0"/>
          <c:showSerName val="0"/>
          <c:showPercent val="0"/>
          <c:showBubbleSize val="0"/>
        </c:dLbls>
        <c:marker val="1"/>
        <c:smooth val="0"/>
        <c:axId val="219441024"/>
        <c:axId val="219442560"/>
      </c:lineChart>
      <c:dateAx>
        <c:axId val="21944102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42560"/>
        <c:crosses val="autoZero"/>
        <c:auto val="1"/>
        <c:lblOffset val="100"/>
        <c:baseTimeUnit val="months"/>
      </c:dateAx>
      <c:valAx>
        <c:axId val="21944256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41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0000"/>
                </a:solidFill>
                <a:latin typeface="Arial"/>
                <a:ea typeface="Arial"/>
                <a:cs typeface="Arial"/>
              </a:defRPr>
            </a:pPr>
            <a:r>
              <a:rPr lang="en-US" sz="1200" b="1"/>
              <a:t>Civil (RCC) S-curve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0000"/>
              </a:solidFill>
              <a:latin typeface="Arial"/>
              <a:ea typeface="Arial"/>
              <a:cs typeface="Arial"/>
            </a:defRPr>
          </a:pPr>
          <a:endParaRPr lang="en-US"/>
        </a:p>
      </c:txPr>
    </c:title>
    <c:autoTitleDeleted val="0"/>
    <c:plotArea>
      <c:layout>
        <c:manualLayout>
          <c:layoutTarget val="inner"/>
          <c:xMode val="edge"/>
          <c:yMode val="edge"/>
          <c:x val="5.5682510274574069E-2"/>
          <c:y val="0.10980727810247939"/>
          <c:w val="0.88381387787142041"/>
          <c:h val="0.81159444357218502"/>
        </c:manualLayout>
      </c:layout>
      <c:barChart>
        <c:barDir val="col"/>
        <c:grouping val="clustered"/>
        <c:varyColors val="0"/>
        <c:ser>
          <c:idx val="0"/>
          <c:order val="0"/>
          <c:tx>
            <c:strRef>
              <c:f>'Civil S-curve'!$H$306</c:f>
              <c:strCache>
                <c:ptCount val="1"/>
                <c:pt idx="0">
                  <c:v>Plan</c:v>
                </c:pt>
              </c:strCache>
            </c:strRef>
          </c:tx>
          <c:spPr>
            <a:solidFill>
              <a:srgbClr val="7030A0">
                <a:alpha val="20000"/>
              </a:srgbClr>
            </a:solidFill>
            <a:ln w="25400" cmpd="sng">
              <a:solidFill>
                <a:srgbClr val="7030A0"/>
              </a:solidFill>
              <a:prstDash val="solid"/>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'Civil S-curve'!$I$305:$AD$305</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'Civil S-curve'!$I$306:$AB$306</c:f>
              <c:numCache>
                <c:formatCode>#,##0</c:formatCode>
                <c:ptCount val="20"/>
                <c:pt idx="0">
                  <c:v>325</c:v>
                </c:pt>
                <c:pt idx="1">
                  <c:v>605</c:v>
                </c:pt>
                <c:pt idx="2">
                  <c:v>950</c:v>
                </c:pt>
                <c:pt idx="3">
                  <c:v>1775</c:v>
                </c:pt>
                <c:pt idx="4">
                  <c:v>3120</c:v>
                </c:pt>
                <c:pt idx="5">
                  <c:v>4343</c:v>
                </c:pt>
                <c:pt idx="6">
                  <c:v>5521</c:v>
                </c:pt>
                <c:pt idx="7">
                  <c:v>6321</c:v>
                </c:pt>
                <c:pt idx="8">
                  <c:v>6798</c:v>
                </c:pt>
                <c:pt idx="9">
                  <c:v>6557</c:v>
                </c:pt>
                <c:pt idx="10">
                  <c:v>5627</c:v>
                </c:pt>
                <c:pt idx="11">
                  <c:v>4984</c:v>
                </c:pt>
                <c:pt idx="12">
                  <c:v>4216</c:v>
                </c:pt>
                <c:pt idx="13">
                  <c:v>3163</c:v>
                </c:pt>
                <c:pt idx="14">
                  <c:v>2423</c:v>
                </c:pt>
                <c:pt idx="15">
                  <c:v>1312</c:v>
                </c:pt>
                <c:pt idx="16">
                  <c:v>757</c:v>
                </c:pt>
                <c:pt idx="17">
                  <c:v>2141</c:v>
                </c:pt>
                <c:pt idx="18">
                  <c:v>1612</c:v>
                </c:pt>
                <c:pt idx="19">
                  <c:v>0</c:v>
                </c:pt>
              </c:numCache>
            </c:numRef>
          </c:val>
          <c:extLst>
            <c:ext xmlns:c16="http://schemas.microsoft.com/office/drawing/2014/chart" uri="{C3380CC4-5D6E-409C-BE32-E72D297353CC}">
              <c16:uniqueId val="{00000008-FBC0-42D8-8753-9AEF008D09BE}"/>
            </c:ext>
          </c:extLst>
        </c:ser>
        <c:ser>
          <c:idx val="2"/>
          <c:order val="2"/>
          <c:tx>
            <c:strRef>
              <c:f>'Civil S-curve'!$H$308</c:f>
              <c:strCache>
                <c:ptCount val="1"/>
                <c:pt idx="0">
                  <c:v>Actual</c:v>
                </c:pt>
              </c:strCache>
            </c:strRef>
          </c:tx>
          <c:spPr>
            <a:solidFill>
              <a:srgbClr val="002060">
                <a:alpha val="20000"/>
              </a:srgbClr>
            </a:solidFill>
            <a:ln w="25400" cmpd="sng">
              <a:solidFill>
                <a:srgbClr val="002060"/>
              </a:solidFill>
              <a:prstDash val="solid"/>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'Civil S-curve'!$I$305:$AD$305</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'Civil S-curve'!$I$308:$AB$308</c:f>
              <c:numCache>
                <c:formatCode>#,##0</c:formatCode>
                <c:ptCount val="20"/>
                <c:pt idx="0">
                  <c:v>21</c:v>
                </c:pt>
                <c:pt idx="1">
                  <c:v>955</c:v>
                </c:pt>
                <c:pt idx="2">
                  <c:v>754</c:v>
                </c:pt>
                <c:pt idx="3">
                  <c:v>952.35</c:v>
                </c:pt>
                <c:pt idx="4">
                  <c:v>1023</c:v>
                </c:pt>
                <c:pt idx="5">
                  <c:v>1439.7</c:v>
                </c:pt>
                <c:pt idx="6">
                  <c:v>2085</c:v>
                </c:pt>
                <c:pt idx="7">
                  <c:v>2807</c:v>
                </c:pt>
                <c:pt idx="8">
                  <c:v>3981</c:v>
                </c:pt>
                <c:pt idx="9">
                  <c:v>3145</c:v>
                </c:pt>
                <c:pt idx="10">
                  <c:v>3197.5</c:v>
                </c:pt>
                <c:pt idx="11">
                  <c:v>3483</c:v>
                </c:pt>
                <c:pt idx="12">
                  <c:v>3252</c:v>
                </c:pt>
                <c:pt idx="13">
                  <c:v>2981.5</c:v>
                </c:pt>
                <c:pt idx="14">
                  <c:v>1620</c:v>
                </c:pt>
                <c:pt idx="15">
                  <c:v>2934.5</c:v>
                </c:pt>
                <c:pt idx="16">
                  <c:v>2693</c:v>
                </c:pt>
                <c:pt idx="17">
                  <c:v>3217</c:v>
                </c:pt>
                <c:pt idx="18">
                  <c:v>3606.5</c:v>
                </c:pt>
                <c:pt idx="19">
                  <c:v>3895.5</c:v>
                </c:pt>
              </c:numCache>
            </c:numRef>
          </c:val>
          <c:extLst>
            <c:ext xmlns:c16="http://schemas.microsoft.com/office/drawing/2014/chart" uri="{C3380CC4-5D6E-409C-BE32-E72D297353CC}">
              <c16:uniqueId val="{0000000A-FBC0-42D8-8753-9AEF008D09BE}"/>
            </c:ext>
          </c:extLst>
        </c:ser>
        <c:ser>
          <c:idx val="4"/>
          <c:order val="4"/>
          <c:tx>
            <c:strRef>
              <c:f>'Civil S-curve'!$H$310</c:f>
              <c:strCache>
                <c:ptCount val="1"/>
                <c:pt idx="0">
                  <c:v>Revised Plan</c:v>
                </c:pt>
              </c:strCache>
            </c:strRef>
          </c:tx>
          <c:spPr>
            <a:solidFill>
              <a:srgbClr val="0070C0">
                <a:alpha val="20000"/>
              </a:srgbClr>
            </a:solidFill>
            <a:ln w="19050">
              <a:solidFill>
                <a:srgbClr val="0070C0"/>
              </a:solidFill>
              <a:prstDash val="solid"/>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'Civil S-curve'!$I$305:$AD$305</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'Civil S-curve'!$I$310:$AD$310</c:f>
              <c:numCache>
                <c:formatCode>#,##0</c:formatCode>
                <c:ptCount val="22"/>
                <c:pt idx="12">
                  <c:v>3252</c:v>
                </c:pt>
                <c:pt idx="13">
                  <c:v>2982</c:v>
                </c:pt>
                <c:pt idx="14">
                  <c:v>1620</c:v>
                </c:pt>
                <c:pt idx="15">
                  <c:v>2935</c:v>
                </c:pt>
                <c:pt idx="16">
                  <c:v>2693</c:v>
                </c:pt>
                <c:pt idx="17">
                  <c:v>3216</c:v>
                </c:pt>
                <c:pt idx="18">
                  <c:v>4639</c:v>
                </c:pt>
                <c:pt idx="19">
                  <c:v>5099.1124999999993</c:v>
                </c:pt>
                <c:pt idx="20">
                  <c:v>5099.1124999999993</c:v>
                </c:pt>
                <c:pt idx="21">
                  <c:v>7171.2249999999913</c:v>
                </c:pt>
              </c:numCache>
            </c:numRef>
          </c:val>
          <c:extLst>
            <c:ext xmlns:c16="http://schemas.microsoft.com/office/drawing/2014/chart" uri="{C3380CC4-5D6E-409C-BE32-E72D297353CC}">
              <c16:uniqueId val="{00000001-E01E-459C-BFFD-AF61B71DC2AF}"/>
            </c:ext>
          </c:extLst>
        </c:ser>
        <c:dLbls>
          <c:showLegendKey val="0"/>
          <c:showVal val="0"/>
          <c:showCatName val="0"/>
          <c:showSerName val="0"/>
          <c:showPercent val="0"/>
          <c:showBubbleSize val="0"/>
        </c:dLbls>
        <c:gapWidth val="200"/>
        <c:axId val="220273280"/>
        <c:axId val="220271744"/>
      </c:barChart>
      <c:lineChart>
        <c:grouping val="standard"/>
        <c:varyColors val="0"/>
        <c:ser>
          <c:idx val="1"/>
          <c:order val="1"/>
          <c:tx>
            <c:strRef>
              <c:f>'Civil S-curve'!$H$307</c:f>
              <c:strCache>
                <c:ptCount val="1"/>
                <c:pt idx="0">
                  <c:v>Cum Plan</c:v>
                </c:pt>
              </c:strCache>
            </c:strRef>
          </c:tx>
          <c:spPr>
            <a:ln w="19050" cap="rnd">
              <a:solidFill>
                <a:srgbClr val="0070C0"/>
              </a:solidFill>
              <a:prstDash val="dash"/>
              <a:round/>
            </a:ln>
            <a:effectLst/>
          </c:spPr>
          <c:marker>
            <c:symbol val="circle"/>
            <c:size val="5"/>
            <c:spPr>
              <a:solidFill>
                <a:srgbClr val="0070C0"/>
              </a:solidFill>
              <a:ln w="19050">
                <a:solidFill>
                  <a:srgbClr val="0070C0"/>
                </a:solidFill>
                <a:prstDash val="dash"/>
              </a:ln>
              <a:effectLst/>
            </c:spPr>
          </c:marker>
          <c:dLbls>
            <c:dLbl>
              <c:idx val="9"/>
              <c:layout>
                <c:manualLayout>
                  <c:x val="-3.1103836749749494E-2"/>
                  <c:y val="-4.44241559403182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1E-459C-BFFD-AF61B71DC2AF}"/>
                </c:ext>
              </c:extLst>
            </c:dLbl>
            <c:spPr>
              <a:solidFill>
                <a:srgbClr val="DEEBF7"/>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'Civil S-curve'!$I$305:$AD$305</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'Civil S-curve'!$I$307:$AD$307</c:f>
              <c:numCache>
                <c:formatCode>#,##0</c:formatCode>
                <c:ptCount val="22"/>
                <c:pt idx="0">
                  <c:v>325</c:v>
                </c:pt>
                <c:pt idx="1">
                  <c:v>930</c:v>
                </c:pt>
                <c:pt idx="2">
                  <c:v>1880</c:v>
                </c:pt>
                <c:pt idx="3">
                  <c:v>3655</c:v>
                </c:pt>
                <c:pt idx="4">
                  <c:v>6775</c:v>
                </c:pt>
                <c:pt idx="5">
                  <c:v>11118</c:v>
                </c:pt>
                <c:pt idx="6">
                  <c:v>16639</c:v>
                </c:pt>
                <c:pt idx="7">
                  <c:v>22960</c:v>
                </c:pt>
                <c:pt idx="8">
                  <c:v>29758</c:v>
                </c:pt>
                <c:pt idx="9">
                  <c:v>36315</c:v>
                </c:pt>
                <c:pt idx="10">
                  <c:v>41942</c:v>
                </c:pt>
                <c:pt idx="11">
                  <c:v>46926</c:v>
                </c:pt>
                <c:pt idx="12">
                  <c:v>51142</c:v>
                </c:pt>
                <c:pt idx="13">
                  <c:v>54305</c:v>
                </c:pt>
                <c:pt idx="14">
                  <c:v>56728</c:v>
                </c:pt>
                <c:pt idx="15">
                  <c:v>58040</c:v>
                </c:pt>
                <c:pt idx="16">
                  <c:v>58797</c:v>
                </c:pt>
                <c:pt idx="17">
                  <c:v>60938</c:v>
                </c:pt>
                <c:pt idx="18">
                  <c:v>62550</c:v>
                </c:pt>
                <c:pt idx="19">
                  <c:v>62550</c:v>
                </c:pt>
                <c:pt idx="20">
                  <c:v>62550</c:v>
                </c:pt>
                <c:pt idx="21">
                  <c:v>62550</c:v>
                </c:pt>
              </c:numCache>
            </c:numRef>
          </c:val>
          <c:smooth val="0"/>
          <c:extLst>
            <c:ext xmlns:c16="http://schemas.microsoft.com/office/drawing/2014/chart" uri="{C3380CC4-5D6E-409C-BE32-E72D297353CC}">
              <c16:uniqueId val="{00000009-FBC0-42D8-8753-9AEF008D09BE}"/>
            </c:ext>
          </c:extLst>
        </c:ser>
        <c:ser>
          <c:idx val="3"/>
          <c:order val="3"/>
          <c:tx>
            <c:strRef>
              <c:f>'Civil S-curve'!$H$309</c:f>
              <c:strCache>
                <c:ptCount val="1"/>
                <c:pt idx="0">
                  <c:v>Cum Actual</c:v>
                </c:pt>
              </c:strCache>
            </c:strRef>
          </c:tx>
          <c:spPr>
            <a:ln w="19050" cap="rnd">
              <a:solidFill>
                <a:schemeClr val="tx1"/>
              </a:solidFill>
              <a:prstDash val="solid"/>
              <a:round/>
            </a:ln>
            <a:effectLst/>
          </c:spPr>
          <c:marker>
            <c:symbol val="circle"/>
            <c:size val="5"/>
            <c:spPr>
              <a:solidFill>
                <a:srgbClr val="A5A5A5"/>
              </a:solidFill>
              <a:ln w="19050">
                <a:solidFill>
                  <a:srgbClr val="A5A5A5"/>
                </a:solidFill>
              </a:ln>
              <a:effectLst/>
            </c:spPr>
          </c:marker>
          <c:dLbls>
            <c:spPr>
              <a:solidFill>
                <a:schemeClr val="accent4">
                  <a:lumMod val="20000"/>
                  <a:lumOff val="80000"/>
                </a:schemeClr>
              </a:solidFill>
              <a:ln>
                <a:noFill/>
              </a:ln>
              <a:effectLst/>
            </c:spPr>
            <c:txPr>
              <a:bodyPr rot="0" spcFirstLastPara="1" vertOverflow="ellipsis" vert="horz" wrap="square" lIns="38100" tIns="19050" rIns="38100" bIns="19050" anchor="b" anchorCtr="1">
                <a:spAutoFit/>
              </a:bodyPr>
              <a:lstStyle/>
              <a:p>
                <a:pPr>
                  <a:defRPr sz="800" b="1" i="0" u="none" strike="noStrike" kern="1200" baseline="0">
                    <a:solidFill>
                      <a:srgbClr val="00000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'Civil S-curve'!$I$305:$AD$305</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'Civil S-curve'!$I$309:$AB$309</c:f>
              <c:numCache>
                <c:formatCode>#,##0</c:formatCode>
                <c:ptCount val="20"/>
                <c:pt idx="0">
                  <c:v>21</c:v>
                </c:pt>
                <c:pt idx="1">
                  <c:v>976</c:v>
                </c:pt>
                <c:pt idx="2">
                  <c:v>1730</c:v>
                </c:pt>
                <c:pt idx="3">
                  <c:v>2682.35</c:v>
                </c:pt>
                <c:pt idx="4">
                  <c:v>3705.35</c:v>
                </c:pt>
                <c:pt idx="5">
                  <c:v>5145.05</c:v>
                </c:pt>
                <c:pt idx="6">
                  <c:v>7230.05</c:v>
                </c:pt>
                <c:pt idx="7">
                  <c:v>10037.049999999999</c:v>
                </c:pt>
                <c:pt idx="8">
                  <c:v>14018.05</c:v>
                </c:pt>
                <c:pt idx="9">
                  <c:v>17163.05</c:v>
                </c:pt>
                <c:pt idx="10">
                  <c:v>20360.55</c:v>
                </c:pt>
                <c:pt idx="11">
                  <c:v>23843.55</c:v>
                </c:pt>
                <c:pt idx="12">
                  <c:v>27095.55</c:v>
                </c:pt>
                <c:pt idx="13">
                  <c:v>30077.05</c:v>
                </c:pt>
                <c:pt idx="14">
                  <c:v>31697.05</c:v>
                </c:pt>
                <c:pt idx="15">
                  <c:v>34631.550000000003</c:v>
                </c:pt>
                <c:pt idx="16">
                  <c:v>37324.550000000003</c:v>
                </c:pt>
                <c:pt idx="17">
                  <c:v>40541.550000000003</c:v>
                </c:pt>
                <c:pt idx="18">
                  <c:v>44148.05</c:v>
                </c:pt>
                <c:pt idx="19">
                  <c:v>48043.55</c:v>
                </c:pt>
              </c:numCache>
            </c:numRef>
          </c:val>
          <c:smooth val="0"/>
          <c:extLst>
            <c:ext xmlns:c16="http://schemas.microsoft.com/office/drawing/2014/chart" uri="{C3380CC4-5D6E-409C-BE32-E72D297353CC}">
              <c16:uniqueId val="{00000000-FBC0-42D8-8753-9AEF008D09BE}"/>
            </c:ext>
          </c:extLst>
        </c:ser>
        <c:ser>
          <c:idx val="5"/>
          <c:order val="5"/>
          <c:tx>
            <c:strRef>
              <c:f>'Civil S-curve'!$H$311</c:f>
              <c:strCache>
                <c:ptCount val="1"/>
                <c:pt idx="0">
                  <c:v>Revised Cum Plan</c:v>
                </c:pt>
              </c:strCache>
            </c:strRef>
          </c:tx>
          <c:spPr>
            <a:ln w="19050" cap="rnd">
              <a:solidFill>
                <a:srgbClr val="FFC000"/>
              </a:solidFill>
              <a:prstDash val="dash"/>
              <a:round/>
            </a:ln>
            <a:effectLst/>
          </c:spPr>
          <c:marker>
            <c:symbol val="circle"/>
            <c:size val="5"/>
            <c:spPr>
              <a:solidFill>
                <a:srgbClr val="FFC000"/>
              </a:solidFill>
              <a:ln w="9525">
                <a:solidFill>
                  <a:srgbClr val="FFC000">
                    <a:alpha val="91000"/>
                  </a:srgbClr>
                </a:solidFill>
              </a:ln>
              <a:effectLst/>
            </c:spPr>
          </c:marker>
          <c:dLbls>
            <c:dLbl>
              <c:idx val="8"/>
              <c:spPr>
                <a:solidFill>
                  <a:schemeClr val="accent2"/>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0000"/>
                      </a:solidFill>
                      <a:latin typeface="Arial"/>
                      <a:ea typeface="Arial"/>
                      <a:cs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0-966E-4E93-BE8A-42B277932233}"/>
                </c:ext>
              </c:extLst>
            </c:dLbl>
            <c:dLbl>
              <c:idx val="15"/>
              <c:spPr>
                <a:solidFill>
                  <a:schemeClr val="accent2"/>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Arial"/>
                      <a:ea typeface="Arial"/>
                      <a:cs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1-966E-4E93-BE8A-42B277932233}"/>
                </c:ext>
              </c:extLst>
            </c:dLbl>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'Civil S-curve'!$I$305:$AD$305</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'Civil S-curve'!$I$311:$AD$311</c:f>
              <c:numCache>
                <c:formatCode>#,##0</c:formatCode>
                <c:ptCount val="22"/>
                <c:pt idx="12">
                  <c:v>27095.55</c:v>
                </c:pt>
                <c:pt idx="13">
                  <c:v>30077.55</c:v>
                </c:pt>
                <c:pt idx="14">
                  <c:v>31697.55</c:v>
                </c:pt>
                <c:pt idx="15">
                  <c:v>34632.550000000003</c:v>
                </c:pt>
                <c:pt idx="16">
                  <c:v>37325.550000000003</c:v>
                </c:pt>
                <c:pt idx="17">
                  <c:v>40541.550000000003</c:v>
                </c:pt>
                <c:pt idx="18">
                  <c:v>45180.55</c:v>
                </c:pt>
                <c:pt idx="19">
                  <c:v>50279.662500000006</c:v>
                </c:pt>
                <c:pt idx="20">
                  <c:v>55378.775000000009</c:v>
                </c:pt>
                <c:pt idx="21">
                  <c:v>62550</c:v>
                </c:pt>
              </c:numCache>
            </c:numRef>
          </c:val>
          <c:smooth val="0"/>
          <c:extLst>
            <c:ext xmlns:c16="http://schemas.microsoft.com/office/drawing/2014/chart" uri="{C3380CC4-5D6E-409C-BE32-E72D297353CC}">
              <c16:uniqueId val="{00000003-E01E-459C-BFFD-AF61B71DC2AF}"/>
            </c:ext>
          </c:extLst>
        </c:ser>
        <c:dLbls>
          <c:showLegendKey val="0"/>
          <c:showVal val="1"/>
          <c:showCatName val="0"/>
          <c:showSerName val="0"/>
          <c:showPercent val="0"/>
          <c:showBubbleSize val="0"/>
        </c:dLbls>
        <c:marker val="1"/>
        <c:smooth val="0"/>
        <c:axId val="220501504"/>
        <c:axId val="220503040"/>
      </c:lineChart>
      <c:catAx>
        <c:axId val="220501504"/>
        <c:scaling>
          <c:orientation val="minMax"/>
        </c:scaling>
        <c:delete val="0"/>
        <c:axPos val="b"/>
        <c:numFmt formatCode="General" sourceLinked="1"/>
        <c:majorTickMark val="out"/>
        <c:minorTickMark val="none"/>
        <c:tickLblPos val="low"/>
        <c:spPr>
          <a:noFill/>
          <a:ln w="3175" cap="flat" cmpd="sng" algn="ctr">
            <a:solidFill>
              <a:srgbClr val="000000"/>
            </a:solidFill>
            <a:prstDash val="solid"/>
            <a:round/>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20503040"/>
        <c:crosses val="autoZero"/>
        <c:auto val="1"/>
        <c:lblAlgn val="ctr"/>
        <c:lblOffset val="100"/>
        <c:noMultiLvlLbl val="1"/>
      </c:catAx>
      <c:valAx>
        <c:axId val="220503040"/>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rgbClr val="000000"/>
                    </a:solidFill>
                    <a:latin typeface="Arial"/>
                    <a:ea typeface="Arial"/>
                    <a:cs typeface="Arial"/>
                  </a:defRPr>
                </a:pPr>
                <a:r>
                  <a:rPr lang="en-US" sz="1000" b="1" i="0" baseline="0">
                    <a:effectLst/>
                  </a:rPr>
                  <a:t>Concrete (cum)</a:t>
                </a:r>
                <a:endParaRPr lang="en-US" sz="1000">
                  <a:effectLst/>
                </a:endParaRPr>
              </a:p>
            </c:rich>
          </c:tx>
          <c:layout>
            <c:manualLayout>
              <c:xMode val="edge"/>
              <c:yMode val="edge"/>
              <c:x val="1.3370064609970365E-3"/>
              <c:y val="0.31597538107230133"/>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rgbClr val="000000"/>
                  </a:solidFill>
                  <a:latin typeface="Arial"/>
                  <a:ea typeface="Arial"/>
                  <a:cs typeface="Arial"/>
                </a:defRPr>
              </a:pPr>
              <a:endParaRPr lang="en-US"/>
            </a:p>
          </c:txPr>
        </c:title>
        <c:numFmt formatCode="#,##0" sourceLinked="1"/>
        <c:majorTickMark val="out"/>
        <c:minorTickMark val="none"/>
        <c:tickLblPos val="nextTo"/>
        <c:spPr>
          <a:noFill/>
          <a:ln w="3175">
            <a:solidFill>
              <a:srgbClr val="000000"/>
            </a:solidFill>
            <a:prstDash val="solid"/>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20501504"/>
        <c:crosses val="autoZero"/>
        <c:crossBetween val="between"/>
      </c:valAx>
      <c:valAx>
        <c:axId val="220271744"/>
        <c:scaling>
          <c:orientation val="minMax"/>
          <c:max val="100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20273280"/>
        <c:crosses val="max"/>
        <c:crossBetween val="between"/>
      </c:valAx>
      <c:catAx>
        <c:axId val="220273280"/>
        <c:scaling>
          <c:orientation val="minMax"/>
        </c:scaling>
        <c:delete val="1"/>
        <c:axPos val="b"/>
        <c:numFmt formatCode="General" sourceLinked="1"/>
        <c:majorTickMark val="out"/>
        <c:minorTickMark val="none"/>
        <c:tickLblPos val="nextTo"/>
        <c:crossAx val="220271744"/>
        <c:crosses val="autoZero"/>
        <c:auto val="1"/>
        <c:lblAlgn val="ctr"/>
        <c:lblOffset val="100"/>
        <c:noMultiLvlLbl val="1"/>
      </c:catAx>
      <c:spPr>
        <a:noFill/>
        <a:ln w="25400">
          <a:noFill/>
        </a:ln>
        <a:effectLst/>
      </c:spPr>
    </c:plotArea>
    <c:legend>
      <c:legendPos val="r"/>
      <c:layout>
        <c:manualLayout>
          <c:xMode val="edge"/>
          <c:yMode val="edge"/>
          <c:x val="0.10804108189924883"/>
          <c:y val="5.4154555467534955E-2"/>
          <c:w val="0.10173014649714281"/>
          <c:h val="0.27058308279875726"/>
        </c:manualLayout>
      </c:layout>
      <c:overlay val="0"/>
      <c:spPr>
        <a:noFill/>
        <a:ln w="25400">
          <a:noFill/>
        </a:ln>
        <a:effectLst/>
      </c:spPr>
      <c:txPr>
        <a:bodyPr rot="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ysClr val="windowText" lastClr="000000"/>
      </a:solidFill>
      <a:round/>
    </a:ln>
    <a:effectLst/>
  </c:spPr>
  <c:txPr>
    <a:bodyPr/>
    <a:lstStyle/>
    <a:p>
      <a:pPr>
        <a:defRPr sz="800" b="0" i="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0000"/>
                </a:solidFill>
                <a:latin typeface="Arial"/>
                <a:ea typeface="Arial"/>
                <a:cs typeface="Arial"/>
              </a:defRPr>
            </a:pPr>
            <a:r>
              <a:rPr lang="en-US" sz="1200" b="1"/>
              <a:t>Elevated Hot Metal Track: Overall EPC S-curve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0000"/>
              </a:solidFill>
              <a:latin typeface="Arial"/>
              <a:ea typeface="Arial"/>
              <a:cs typeface="Arial"/>
            </a:defRPr>
          </a:pPr>
          <a:endParaRPr lang="en-US"/>
        </a:p>
      </c:txPr>
    </c:title>
    <c:autoTitleDeleted val="0"/>
    <c:plotArea>
      <c:layout>
        <c:manualLayout>
          <c:layoutTarget val="inner"/>
          <c:xMode val="edge"/>
          <c:yMode val="edge"/>
          <c:x val="4.8792228403458565E-2"/>
          <c:y val="0.14946431193334067"/>
          <c:w val="0.885078718515805"/>
          <c:h val="0.77193751605917127"/>
        </c:manualLayout>
      </c:layout>
      <c:barChart>
        <c:barDir val="col"/>
        <c:grouping val="clustered"/>
        <c:varyColors val="0"/>
        <c:ser>
          <c:idx val="0"/>
          <c:order val="0"/>
          <c:tx>
            <c:strRef>
              <c:f>'Overall S-curve'!$C$27</c:f>
              <c:strCache>
                <c:ptCount val="1"/>
                <c:pt idx="0">
                  <c:v>Plan</c:v>
                </c:pt>
              </c:strCache>
            </c:strRef>
          </c:tx>
          <c:spPr>
            <a:solidFill>
              <a:srgbClr val="7030A0">
                <a:alpha val="20000"/>
              </a:srgbClr>
            </a:solidFill>
            <a:ln w="25400" cmpd="sng">
              <a:solidFill>
                <a:srgbClr val="7030A0"/>
              </a:solidFill>
              <a:prstDash val="solid"/>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S-curve'!$D$2:$AA$2</c:f>
              <c:strCache>
                <c:ptCount val="24"/>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pt idx="22">
                  <c:v>Jan-24</c:v>
                </c:pt>
                <c:pt idx="23">
                  <c:v>Feb-24</c:v>
                </c:pt>
              </c:strCache>
            </c:strRef>
          </c:cat>
          <c:val>
            <c:numRef>
              <c:f>'Overall S-curve'!$D$27:$AA$27</c:f>
              <c:numCache>
                <c:formatCode>0.0</c:formatCode>
                <c:ptCount val="24"/>
                <c:pt idx="0">
                  <c:v>0.20783373301358915</c:v>
                </c:pt>
                <c:pt idx="1">
                  <c:v>1.9216626698641086</c:v>
                </c:pt>
                <c:pt idx="2">
                  <c:v>2.7382094324540369</c:v>
                </c:pt>
                <c:pt idx="3">
                  <c:v>3.2025259792166274</c:v>
                </c:pt>
                <c:pt idx="4">
                  <c:v>3.9832214228617109</c:v>
                </c:pt>
                <c:pt idx="5">
                  <c:v>4.8017026378896883</c:v>
                </c:pt>
                <c:pt idx="6">
                  <c:v>5.6366107114308557</c:v>
                </c:pt>
                <c:pt idx="7">
                  <c:v>6.8870946408761693</c:v>
                </c:pt>
                <c:pt idx="8">
                  <c:v>7.457600460361288</c:v>
                </c:pt>
                <c:pt idx="9">
                  <c:v>6.265751595209105</c:v>
                </c:pt>
                <c:pt idx="10">
                  <c:v>6.0125064281552039</c:v>
                </c:pt>
                <c:pt idx="11">
                  <c:v>5.5596155229282287</c:v>
                </c:pt>
                <c:pt idx="12">
                  <c:v>5.3456699333744364</c:v>
                </c:pt>
                <c:pt idx="13">
                  <c:v>5.808573287340721</c:v>
                </c:pt>
                <c:pt idx="14">
                  <c:v>6.2810587625961531</c:v>
                </c:pt>
                <c:pt idx="15">
                  <c:v>6.2401006277462923</c:v>
                </c:pt>
                <c:pt idx="16">
                  <c:v>5.181843459921196</c:v>
                </c:pt>
                <c:pt idx="17">
                  <c:v>5.7279307784835654</c:v>
                </c:pt>
                <c:pt idx="18">
                  <c:v>5.3600459764649715</c:v>
                </c:pt>
                <c:pt idx="19">
                  <c:v>2.8649068322981366</c:v>
                </c:pt>
                <c:pt idx="20">
                  <c:v>2.5</c:v>
                </c:pt>
                <c:pt idx="21">
                  <c:v>0</c:v>
                </c:pt>
                <c:pt idx="22">
                  <c:v>0</c:v>
                </c:pt>
                <c:pt idx="23">
                  <c:v>0</c:v>
                </c:pt>
              </c:numCache>
            </c:numRef>
          </c:val>
          <c:extLst>
            <c:ext xmlns:c16="http://schemas.microsoft.com/office/drawing/2014/chart" uri="{C3380CC4-5D6E-409C-BE32-E72D297353CC}">
              <c16:uniqueId val="{00000008-FBC0-42D8-8753-9AEF008D09BE}"/>
            </c:ext>
          </c:extLst>
        </c:ser>
        <c:ser>
          <c:idx val="2"/>
          <c:order val="2"/>
          <c:tx>
            <c:strRef>
              <c:f>'Overall S-curve'!$C$29</c:f>
              <c:strCache>
                <c:ptCount val="1"/>
                <c:pt idx="0">
                  <c:v>Actual</c:v>
                </c:pt>
              </c:strCache>
            </c:strRef>
          </c:tx>
          <c:spPr>
            <a:solidFill>
              <a:srgbClr val="002060">
                <a:alpha val="20000"/>
              </a:srgbClr>
            </a:solidFill>
            <a:ln w="25400" cmpd="sng">
              <a:solidFill>
                <a:srgbClr val="002060"/>
              </a:solidFill>
              <a:prstDash val="solid"/>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S-curve'!$D$2:$AA$2</c:f>
              <c:strCache>
                <c:ptCount val="24"/>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pt idx="22">
                  <c:v>Jan-24</c:v>
                </c:pt>
                <c:pt idx="23">
                  <c:v>Feb-24</c:v>
                </c:pt>
              </c:strCache>
            </c:strRef>
          </c:cat>
          <c:val>
            <c:numRef>
              <c:f>'Overall S-curve'!$D$29:$AA$29</c:f>
              <c:numCache>
                <c:formatCode>0.0</c:formatCode>
                <c:ptCount val="24"/>
                <c:pt idx="0">
                  <c:v>1.3429256594724222E-2</c:v>
                </c:pt>
                <c:pt idx="1">
                  <c:v>1.4899547029043427</c:v>
                </c:pt>
                <c:pt idx="2">
                  <c:v>1.5211830535571544</c:v>
                </c:pt>
                <c:pt idx="3">
                  <c:v>1.8080575539568347</c:v>
                </c:pt>
                <c:pt idx="4">
                  <c:v>1.9191047162270185</c:v>
                </c:pt>
                <c:pt idx="5">
                  <c:v>1.8799040767386095</c:v>
                </c:pt>
                <c:pt idx="6">
                  <c:v>5.886221251007397</c:v>
                </c:pt>
                <c:pt idx="7">
                  <c:v>1.9864108713029576</c:v>
                </c:pt>
                <c:pt idx="8">
                  <c:v>2.5981015685280302</c:v>
                </c:pt>
                <c:pt idx="9">
                  <c:v>4.3436389918950367</c:v>
                </c:pt>
                <c:pt idx="10">
                  <c:v>2.3843114589553389</c:v>
                </c:pt>
                <c:pt idx="11">
                  <c:v>3.351692616984097</c:v>
                </c:pt>
                <c:pt idx="12">
                  <c:v>3.3832821519328848</c:v>
                </c:pt>
                <c:pt idx="13">
                  <c:v>2.6063566706095136</c:v>
                </c:pt>
                <c:pt idx="14">
                  <c:v>2.5785566274544265</c:v>
                </c:pt>
                <c:pt idx="15">
                  <c:v>6.2836917367031537</c:v>
                </c:pt>
                <c:pt idx="16">
                  <c:v>4.0504864889608037</c:v>
                </c:pt>
                <c:pt idx="17">
                  <c:v>3.593299871058119</c:v>
                </c:pt>
                <c:pt idx="18">
                  <c:v>4.6057830435933562</c:v>
                </c:pt>
                <c:pt idx="19">
                  <c:v>4.0571411110433937</c:v>
                </c:pt>
                <c:pt idx="20">
                  <c:v>3.3401337518533776</c:v>
                </c:pt>
                <c:pt idx="21">
                  <c:v>1.539222150907769</c:v>
                </c:pt>
              </c:numCache>
            </c:numRef>
          </c:val>
          <c:extLst>
            <c:ext xmlns:c16="http://schemas.microsoft.com/office/drawing/2014/chart" uri="{C3380CC4-5D6E-409C-BE32-E72D297353CC}">
              <c16:uniqueId val="{0000000A-FBC0-42D8-8753-9AEF008D09BE}"/>
            </c:ext>
          </c:extLst>
        </c:ser>
        <c:dLbls>
          <c:showLegendKey val="0"/>
          <c:showVal val="0"/>
          <c:showCatName val="0"/>
          <c:showSerName val="0"/>
          <c:showPercent val="0"/>
          <c:showBubbleSize val="0"/>
        </c:dLbls>
        <c:gapWidth val="150"/>
        <c:axId val="221417856"/>
        <c:axId val="221403776"/>
      </c:barChart>
      <c:lineChart>
        <c:grouping val="standard"/>
        <c:varyColors val="0"/>
        <c:ser>
          <c:idx val="1"/>
          <c:order val="1"/>
          <c:tx>
            <c:strRef>
              <c:f>'Overall S-curve'!$C$28</c:f>
              <c:strCache>
                <c:ptCount val="1"/>
                <c:pt idx="0">
                  <c:v>Cum Plan</c:v>
                </c:pt>
              </c:strCache>
            </c:strRef>
          </c:tx>
          <c:spPr>
            <a:ln w="19050" cap="rnd">
              <a:solidFill>
                <a:srgbClr val="0070C0"/>
              </a:solidFill>
              <a:prstDash val="dash"/>
              <a:round/>
            </a:ln>
            <a:effectLst/>
          </c:spPr>
          <c:marker>
            <c:symbol val="circle"/>
            <c:size val="5"/>
            <c:spPr>
              <a:solidFill>
                <a:srgbClr val="0070C0"/>
              </a:solidFill>
              <a:ln w="19050">
                <a:solidFill>
                  <a:srgbClr val="0070C0"/>
                </a:solidFill>
                <a:prstDash val="dash"/>
              </a:ln>
              <a:effectLst/>
            </c:spPr>
          </c:marker>
          <c:dLbls>
            <c:spPr>
              <a:solidFill>
                <a:srgbClr val="DEEBF7"/>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S-curve'!$D$2:$AA$2</c:f>
              <c:strCache>
                <c:ptCount val="24"/>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pt idx="22">
                  <c:v>Jan-24</c:v>
                </c:pt>
                <c:pt idx="23">
                  <c:v>Feb-24</c:v>
                </c:pt>
              </c:strCache>
            </c:strRef>
          </c:cat>
          <c:val>
            <c:numRef>
              <c:f>'Overall S-curve'!$D$28:$AA$28</c:f>
              <c:numCache>
                <c:formatCode>0.0</c:formatCode>
                <c:ptCount val="24"/>
                <c:pt idx="0">
                  <c:v>0.20783373301358915</c:v>
                </c:pt>
                <c:pt idx="1">
                  <c:v>2.1294964028776979</c:v>
                </c:pt>
                <c:pt idx="2">
                  <c:v>4.8677058353317353</c:v>
                </c:pt>
                <c:pt idx="3">
                  <c:v>8.0702318145483627</c:v>
                </c:pt>
                <c:pt idx="4">
                  <c:v>12.053453237410073</c:v>
                </c:pt>
                <c:pt idx="5">
                  <c:v>16.855155875299761</c:v>
                </c:pt>
                <c:pt idx="6">
                  <c:v>22.491766586730616</c:v>
                </c:pt>
                <c:pt idx="7">
                  <c:v>29.378861227606784</c:v>
                </c:pt>
                <c:pt idx="8">
                  <c:v>36.836461687968068</c:v>
                </c:pt>
                <c:pt idx="9">
                  <c:v>43.102213283177171</c:v>
                </c:pt>
                <c:pt idx="10">
                  <c:v>49.114719711332377</c:v>
                </c:pt>
                <c:pt idx="11">
                  <c:v>54.674335234260603</c:v>
                </c:pt>
                <c:pt idx="12">
                  <c:v>60.020005167635041</c:v>
                </c:pt>
                <c:pt idx="13">
                  <c:v>65.828578454975769</c:v>
                </c:pt>
                <c:pt idx="14">
                  <c:v>72.10963721757193</c:v>
                </c:pt>
                <c:pt idx="15">
                  <c:v>78.349737845318217</c:v>
                </c:pt>
                <c:pt idx="16">
                  <c:v>83.531581305239413</c:v>
                </c:pt>
                <c:pt idx="17">
                  <c:v>89.259512083722981</c:v>
                </c:pt>
                <c:pt idx="18">
                  <c:v>94.619558060187956</c:v>
                </c:pt>
                <c:pt idx="19">
                  <c:v>97.484464892486088</c:v>
                </c:pt>
                <c:pt idx="20">
                  <c:v>99.984464892486088</c:v>
                </c:pt>
                <c:pt idx="21">
                  <c:v>99.984464892486088</c:v>
                </c:pt>
                <c:pt idx="22">
                  <c:v>99.984464892486088</c:v>
                </c:pt>
                <c:pt idx="23">
                  <c:v>99.984464892486088</c:v>
                </c:pt>
              </c:numCache>
            </c:numRef>
          </c:val>
          <c:smooth val="0"/>
          <c:extLst>
            <c:ext xmlns:c16="http://schemas.microsoft.com/office/drawing/2014/chart" uri="{C3380CC4-5D6E-409C-BE32-E72D297353CC}">
              <c16:uniqueId val="{00000009-FBC0-42D8-8753-9AEF008D09BE}"/>
            </c:ext>
          </c:extLst>
        </c:ser>
        <c:ser>
          <c:idx val="3"/>
          <c:order val="3"/>
          <c:tx>
            <c:strRef>
              <c:f>'Overall S-curve'!$C$30</c:f>
              <c:strCache>
                <c:ptCount val="1"/>
                <c:pt idx="0">
                  <c:v>Cum Actual</c:v>
                </c:pt>
              </c:strCache>
            </c:strRef>
          </c:tx>
          <c:spPr>
            <a:ln w="19050" cap="rnd">
              <a:solidFill>
                <a:schemeClr val="tx1"/>
              </a:solidFill>
              <a:prstDash val="solid"/>
              <a:round/>
            </a:ln>
            <a:effectLst/>
          </c:spPr>
          <c:marker>
            <c:symbol val="circle"/>
            <c:size val="5"/>
            <c:spPr>
              <a:solidFill>
                <a:srgbClr val="A5A5A5"/>
              </a:solidFill>
              <a:ln w="19050">
                <a:solidFill>
                  <a:srgbClr val="A5A5A5"/>
                </a:solidFill>
              </a:ln>
              <a:effectLst/>
            </c:spPr>
          </c:marker>
          <c:dLbls>
            <c:spPr>
              <a:solidFill>
                <a:schemeClr val="accent4">
                  <a:lumMod val="20000"/>
                  <a:lumOff val="80000"/>
                </a:schemeClr>
              </a:solidFill>
              <a:ln>
                <a:noFill/>
              </a:ln>
              <a:effectLst/>
            </c:spPr>
            <c:txPr>
              <a:bodyPr rot="0" spcFirstLastPara="1" vertOverflow="ellipsis" vert="horz" wrap="square" lIns="38100" tIns="19050" rIns="38100" bIns="19050" anchor="b" anchorCtr="1">
                <a:spAutoFit/>
              </a:bodyPr>
              <a:lstStyle/>
              <a:p>
                <a:pPr>
                  <a:defRPr sz="800" b="1" i="0" u="none" strike="noStrike" kern="1200" baseline="0">
                    <a:solidFill>
                      <a:srgbClr val="00000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S-curve'!$D$2:$AA$2</c:f>
              <c:strCache>
                <c:ptCount val="24"/>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pt idx="22">
                  <c:v>Jan-24</c:v>
                </c:pt>
                <c:pt idx="23">
                  <c:v>Feb-24</c:v>
                </c:pt>
              </c:strCache>
            </c:strRef>
          </c:cat>
          <c:val>
            <c:numRef>
              <c:f>'Overall S-curve'!$D$30:$AA$30</c:f>
              <c:numCache>
                <c:formatCode>0.0</c:formatCode>
                <c:ptCount val="24"/>
                <c:pt idx="0">
                  <c:v>1.3429256594724222E-2</c:v>
                </c:pt>
                <c:pt idx="1">
                  <c:v>1.503383959499067</c:v>
                </c:pt>
                <c:pt idx="2">
                  <c:v>3.0245670130562212</c:v>
                </c:pt>
                <c:pt idx="3">
                  <c:v>4.8326245670130561</c:v>
                </c:pt>
                <c:pt idx="4">
                  <c:v>6.7517292832400742</c:v>
                </c:pt>
                <c:pt idx="5">
                  <c:v>8.6316333599786841</c:v>
                </c:pt>
                <c:pt idx="6">
                  <c:v>14.517854610986081</c:v>
                </c:pt>
                <c:pt idx="7">
                  <c:v>16.504265482289039</c:v>
                </c:pt>
                <c:pt idx="8">
                  <c:v>19.102367050817069</c:v>
                </c:pt>
                <c:pt idx="9">
                  <c:v>23.446006042712106</c:v>
                </c:pt>
                <c:pt idx="10">
                  <c:v>25.830317501667444</c:v>
                </c:pt>
                <c:pt idx="11">
                  <c:v>29.18201011865154</c:v>
                </c:pt>
                <c:pt idx="12">
                  <c:v>32.565292270584422</c:v>
                </c:pt>
                <c:pt idx="13">
                  <c:v>35.171648941193936</c:v>
                </c:pt>
                <c:pt idx="14">
                  <c:v>37.750205568648362</c:v>
                </c:pt>
                <c:pt idx="15">
                  <c:v>44.033897305351516</c:v>
                </c:pt>
                <c:pt idx="16">
                  <c:v>48.084383794312316</c:v>
                </c:pt>
                <c:pt idx="17">
                  <c:v>51.677683665370438</c:v>
                </c:pt>
                <c:pt idx="18">
                  <c:v>56.283466708963793</c:v>
                </c:pt>
                <c:pt idx="19">
                  <c:v>60.340607820007186</c:v>
                </c:pt>
                <c:pt idx="20">
                  <c:v>63.680741571860565</c:v>
                </c:pt>
                <c:pt idx="21">
                  <c:v>65.219963722768341</c:v>
                </c:pt>
              </c:numCache>
            </c:numRef>
          </c:val>
          <c:smooth val="0"/>
          <c:extLst>
            <c:ext xmlns:c16="http://schemas.microsoft.com/office/drawing/2014/chart" uri="{C3380CC4-5D6E-409C-BE32-E72D297353CC}">
              <c16:uniqueId val="{00000000-FBC0-42D8-8753-9AEF008D09BE}"/>
            </c:ext>
          </c:extLst>
        </c:ser>
        <c:ser>
          <c:idx val="4"/>
          <c:order val="4"/>
          <c:tx>
            <c:strRef>
              <c:f>'Overall S-curve'!$C$31</c:f>
              <c:strCache>
                <c:ptCount val="1"/>
                <c:pt idx="0">
                  <c:v>Cum Revised Plan</c:v>
                </c:pt>
              </c:strCache>
            </c:strRef>
          </c:tx>
          <c:spPr>
            <a:ln w="19050" cap="rnd">
              <a:solidFill>
                <a:srgbClr val="FFC000"/>
              </a:solidFill>
              <a:prstDash val="dash"/>
              <a:round/>
            </a:ln>
            <a:effectLst/>
          </c:spPr>
          <c:marker>
            <c:symbol val="circle"/>
            <c:size val="5"/>
            <c:spPr>
              <a:solidFill>
                <a:schemeClr val="bg2"/>
              </a:solidFill>
              <a:ln w="9525">
                <a:solidFill>
                  <a:srgbClr val="FFC000"/>
                </a:solidFill>
              </a:ln>
              <a:effectLst/>
            </c:spPr>
          </c:marker>
          <c:dLbls>
            <c:dLbl>
              <c:idx val="14"/>
              <c:spPr>
                <a:solidFill>
                  <a:schemeClr val="accent4">
                    <a:lumMod val="20000"/>
                    <a:lumOff val="80000"/>
                    <a:alpha val="4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Arial"/>
                      <a:ea typeface="Arial"/>
                      <a:cs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0-4825-4AE0-AC58-249951CBCB9C}"/>
                </c:ext>
              </c:extLst>
            </c:dLbl>
            <c:dLbl>
              <c:idx val="15"/>
              <c:spPr>
                <a:solidFill>
                  <a:schemeClr val="accent4">
                    <a:lumMod val="20000"/>
                    <a:lumOff val="80000"/>
                    <a:alpha val="4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Arial"/>
                      <a:ea typeface="Arial"/>
                      <a:cs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1-4825-4AE0-AC58-249951CBCB9C}"/>
                </c:ext>
              </c:extLst>
            </c:dLbl>
            <c:dLbl>
              <c:idx val="16"/>
              <c:spPr>
                <a:solidFill>
                  <a:schemeClr val="accent4">
                    <a:lumMod val="20000"/>
                    <a:lumOff val="80000"/>
                    <a:alpha val="4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Arial"/>
                      <a:ea typeface="Arial"/>
                      <a:cs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2-4825-4AE0-AC58-249951CBCB9C}"/>
                </c:ext>
              </c:extLst>
            </c:dLbl>
            <c:dLbl>
              <c:idx val="17"/>
              <c:spPr>
                <a:solidFill>
                  <a:schemeClr val="accent4">
                    <a:lumMod val="20000"/>
                    <a:lumOff val="80000"/>
                    <a:alpha val="4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Arial"/>
                      <a:ea typeface="Arial"/>
                      <a:cs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3-4825-4AE0-AC58-249951CBCB9C}"/>
                </c:ext>
              </c:extLst>
            </c:dLbl>
            <c:dLbl>
              <c:idx val="18"/>
              <c:spPr>
                <a:solidFill>
                  <a:srgbClr val="FF0000">
                    <a:alpha val="40000"/>
                  </a:srgb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Arial"/>
                      <a:ea typeface="Arial"/>
                      <a:cs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4-4825-4AE0-AC58-249951CBCB9C}"/>
                </c:ext>
              </c:extLst>
            </c:dLbl>
            <c:dLbl>
              <c:idx val="23"/>
              <c:layout>
                <c:manualLayout>
                  <c:x val="3.4883096009128848E-3"/>
                  <c:y val="2.23481593596599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6E-4E83-9457-5BEAC8AF7E30}"/>
                </c:ext>
              </c:extLst>
            </c:dLbl>
            <c:spPr>
              <a:solidFill>
                <a:schemeClr val="accent2">
                  <a:alpha val="4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S-curve'!$D$2:$AA$2</c:f>
              <c:strCache>
                <c:ptCount val="24"/>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pt idx="22">
                  <c:v>Jan-24</c:v>
                </c:pt>
                <c:pt idx="23">
                  <c:v>Feb-24</c:v>
                </c:pt>
              </c:strCache>
            </c:strRef>
          </c:cat>
          <c:val>
            <c:numRef>
              <c:f>'Overall S-curve'!$D$31:$AA$31</c:f>
              <c:numCache>
                <c:formatCode>General</c:formatCode>
                <c:ptCount val="24"/>
                <c:pt idx="14" formatCode="0.0">
                  <c:v>38.125068341545891</c:v>
                </c:pt>
                <c:pt idx="15" formatCode="0.0">
                  <c:v>44.408760078249045</c:v>
                </c:pt>
                <c:pt idx="16" formatCode="0.0">
                  <c:v>48.459246567209846</c:v>
                </c:pt>
                <c:pt idx="17" formatCode="0.0">
                  <c:v>51.982670661870451</c:v>
                </c:pt>
                <c:pt idx="18" formatCode="0.0">
                  <c:v>56.587814217054536</c:v>
                </c:pt>
                <c:pt idx="19" formatCode="0.0">
                  <c:v>62.087814217054536</c:v>
                </c:pt>
                <c:pt idx="20" formatCode="0.0">
                  <c:v>69.087814217054529</c:v>
                </c:pt>
                <c:pt idx="21" formatCode="0.0">
                  <c:v>76.587814217054529</c:v>
                </c:pt>
                <c:pt idx="22" formatCode="0.0">
                  <c:v>84.087814217054529</c:v>
                </c:pt>
                <c:pt idx="23" formatCode="0.0">
                  <c:v>100</c:v>
                </c:pt>
              </c:numCache>
            </c:numRef>
          </c:val>
          <c:smooth val="0"/>
          <c:extLst>
            <c:ext xmlns:c16="http://schemas.microsoft.com/office/drawing/2014/chart" uri="{C3380CC4-5D6E-409C-BE32-E72D297353CC}">
              <c16:uniqueId val="{00000001-8CFB-4A1F-A898-CDF6CC04130E}"/>
            </c:ext>
          </c:extLst>
        </c:ser>
        <c:dLbls>
          <c:showLegendKey val="0"/>
          <c:showVal val="1"/>
          <c:showCatName val="0"/>
          <c:showSerName val="0"/>
          <c:showPercent val="0"/>
          <c:showBubbleSize val="0"/>
        </c:dLbls>
        <c:marker val="1"/>
        <c:smooth val="0"/>
        <c:axId val="221387776"/>
        <c:axId val="221401856"/>
      </c:lineChart>
      <c:catAx>
        <c:axId val="221387776"/>
        <c:scaling>
          <c:orientation val="minMax"/>
        </c:scaling>
        <c:delete val="0"/>
        <c:axPos val="b"/>
        <c:numFmt formatCode="General" sourceLinked="1"/>
        <c:majorTickMark val="out"/>
        <c:minorTickMark val="none"/>
        <c:tickLblPos val="low"/>
        <c:spPr>
          <a:noFill/>
          <a:ln w="3175" cap="flat" cmpd="sng" algn="ctr">
            <a:solidFill>
              <a:srgbClr val="000000"/>
            </a:solidFill>
            <a:prstDash val="solid"/>
            <a:round/>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21401856"/>
        <c:crosses val="autoZero"/>
        <c:auto val="1"/>
        <c:lblAlgn val="ctr"/>
        <c:lblOffset val="100"/>
        <c:noMultiLvlLbl val="1"/>
      </c:catAx>
      <c:valAx>
        <c:axId val="221401856"/>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sz="1000" b="1"/>
                  <a:t>Progress</a:t>
                </a:r>
                <a:r>
                  <a:rPr lang="en-US" sz="1000" b="1" baseline="0"/>
                  <a:t> (%)</a:t>
                </a:r>
                <a:endParaRPr lang="en-US" sz="1000" b="1"/>
              </a:p>
            </c:rich>
          </c:tx>
          <c:layout>
            <c:manualLayout>
              <c:xMode val="edge"/>
              <c:yMode val="edge"/>
              <c:x val="1.3370064609970365E-3"/>
              <c:y val="0.3159753810723013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 sourceLinked="1"/>
        <c:majorTickMark val="out"/>
        <c:minorTickMark val="none"/>
        <c:tickLblPos val="nextTo"/>
        <c:spPr>
          <a:noFill/>
          <a:ln w="3175">
            <a:solidFill>
              <a:srgbClr val="000000"/>
            </a:solidFill>
            <a:prstDash val="solid"/>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21387776"/>
        <c:crosses val="autoZero"/>
        <c:crossBetween val="between"/>
      </c:valAx>
      <c:valAx>
        <c:axId val="221403776"/>
        <c:scaling>
          <c:orientation val="minMax"/>
          <c:max val="12"/>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21417856"/>
        <c:crosses val="max"/>
        <c:crossBetween val="between"/>
      </c:valAx>
      <c:catAx>
        <c:axId val="221417856"/>
        <c:scaling>
          <c:orientation val="minMax"/>
        </c:scaling>
        <c:delete val="1"/>
        <c:axPos val="b"/>
        <c:numFmt formatCode="General" sourceLinked="1"/>
        <c:majorTickMark val="out"/>
        <c:minorTickMark val="none"/>
        <c:tickLblPos val="nextTo"/>
        <c:crossAx val="221403776"/>
        <c:crosses val="autoZero"/>
        <c:auto val="1"/>
        <c:lblAlgn val="ctr"/>
        <c:lblOffset val="100"/>
        <c:noMultiLvlLbl val="1"/>
      </c:catAx>
      <c:spPr>
        <a:noFill/>
        <a:ln w="25400">
          <a:noFill/>
        </a:ln>
        <a:effectLst/>
      </c:spPr>
    </c:plotArea>
    <c:legend>
      <c:legendPos val="r"/>
      <c:layout>
        <c:manualLayout>
          <c:xMode val="edge"/>
          <c:yMode val="edge"/>
          <c:x val="0.10804108189924883"/>
          <c:y val="5.4154555467534955E-2"/>
          <c:w val="0.11672824383050857"/>
          <c:h val="0.21869741763076619"/>
        </c:manualLayout>
      </c:layout>
      <c:overlay val="0"/>
      <c:spPr>
        <a:noFill/>
        <a:ln w="25400">
          <a:noFill/>
        </a:ln>
        <a:effectLst/>
      </c:spPr>
      <c:txPr>
        <a:bodyPr rot="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ysClr val="windowText" lastClr="000000"/>
      </a:solidFill>
      <a:round/>
    </a:ln>
    <a:effectLst/>
  </c:spPr>
  <c:txPr>
    <a:bodyPr/>
    <a:lstStyle/>
    <a:p>
      <a:pPr>
        <a:defRPr sz="800" b="0" i="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0000"/>
                </a:solidFill>
                <a:latin typeface="Arial"/>
                <a:ea typeface="Arial"/>
                <a:cs typeface="Arial"/>
              </a:defRPr>
            </a:pPr>
            <a:r>
              <a:rPr lang="en-US" sz="1200" b="1"/>
              <a:t>Engineering S-curve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0000"/>
              </a:solidFill>
              <a:latin typeface="Arial"/>
              <a:ea typeface="Arial"/>
              <a:cs typeface="Arial"/>
            </a:defRPr>
          </a:pPr>
          <a:endParaRPr lang="en-US"/>
        </a:p>
      </c:txPr>
    </c:title>
    <c:autoTitleDeleted val="0"/>
    <c:plotArea>
      <c:layout>
        <c:manualLayout>
          <c:layoutTarget val="inner"/>
          <c:xMode val="edge"/>
          <c:yMode val="edge"/>
          <c:x val="4.8792228403458565E-2"/>
          <c:y val="0.10980727810247939"/>
          <c:w val="0.89070414162745859"/>
          <c:h val="0.81159444357218502"/>
        </c:manualLayout>
      </c:layout>
      <c:barChart>
        <c:barDir val="col"/>
        <c:grouping val="clustered"/>
        <c:varyColors val="0"/>
        <c:ser>
          <c:idx val="0"/>
          <c:order val="0"/>
          <c:tx>
            <c:strRef>
              <c:f>'Engg S-curve'!$F$66</c:f>
              <c:strCache>
                <c:ptCount val="1"/>
                <c:pt idx="0">
                  <c:v>Plan</c:v>
                </c:pt>
              </c:strCache>
            </c:strRef>
          </c:tx>
          <c:spPr>
            <a:solidFill>
              <a:srgbClr val="7030A0">
                <a:alpha val="20000"/>
              </a:srgbClr>
            </a:solidFill>
            <a:ln w="25400" cmpd="sng">
              <a:solidFill>
                <a:srgbClr val="7030A0"/>
              </a:solidFill>
              <a:prstDash val="solid"/>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'Engg S-curve'!$G$59:$AB$59</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'Engg S-curve'!$G$66:$U$66</c:f>
              <c:numCache>
                <c:formatCode>#,##0.0</c:formatCode>
                <c:ptCount val="15"/>
                <c:pt idx="0">
                  <c:v>0</c:v>
                </c:pt>
                <c:pt idx="1">
                  <c:v>15.347721822541965</c:v>
                </c:pt>
                <c:pt idx="2">
                  <c:v>20.306954436450837</c:v>
                </c:pt>
                <c:pt idx="3">
                  <c:v>17.074340527577938</c:v>
                </c:pt>
                <c:pt idx="4">
                  <c:v>12.780175859312552</c:v>
                </c:pt>
                <c:pt idx="5">
                  <c:v>11.94404476418865</c:v>
                </c:pt>
                <c:pt idx="6">
                  <c:v>5.0599520383693042</c:v>
                </c:pt>
                <c:pt idx="7">
                  <c:v>7.4996003197442036</c:v>
                </c:pt>
                <c:pt idx="8">
                  <c:v>9.987210231814549</c:v>
                </c:pt>
                <c:pt idx="9">
                  <c:v>0</c:v>
                </c:pt>
                <c:pt idx="10">
                  <c:v>0</c:v>
                </c:pt>
                <c:pt idx="11">
                  <c:v>0</c:v>
                </c:pt>
                <c:pt idx="12">
                  <c:v>0</c:v>
                </c:pt>
                <c:pt idx="13">
                  <c:v>0</c:v>
                </c:pt>
                <c:pt idx="14">
                  <c:v>0</c:v>
                </c:pt>
              </c:numCache>
            </c:numRef>
          </c:val>
          <c:extLst>
            <c:ext xmlns:c16="http://schemas.microsoft.com/office/drawing/2014/chart" uri="{C3380CC4-5D6E-409C-BE32-E72D297353CC}">
              <c16:uniqueId val="{00000000-0221-4130-8373-ACEB8D5C8DF3}"/>
            </c:ext>
          </c:extLst>
        </c:ser>
        <c:ser>
          <c:idx val="2"/>
          <c:order val="2"/>
          <c:tx>
            <c:strRef>
              <c:f>'Engg S-curve'!$F$68</c:f>
              <c:strCache>
                <c:ptCount val="1"/>
                <c:pt idx="0">
                  <c:v>Actual</c:v>
                </c:pt>
              </c:strCache>
            </c:strRef>
          </c:tx>
          <c:spPr>
            <a:solidFill>
              <a:srgbClr val="002060">
                <a:alpha val="20000"/>
              </a:srgbClr>
            </a:solidFill>
            <a:ln w="25400" cmpd="sng">
              <a:solidFill>
                <a:srgbClr val="002060"/>
              </a:solidFill>
              <a:prstDash val="solid"/>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'Engg S-curve'!$G$59:$AB$59</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'Engg S-curve'!$G$68:$AB$68</c:f>
              <c:numCache>
                <c:formatCode>#,##0.0</c:formatCode>
                <c:ptCount val="22"/>
                <c:pt idx="0">
                  <c:v>0</c:v>
                </c:pt>
                <c:pt idx="1">
                  <c:v>8.7924327204902699</c:v>
                </c:pt>
                <c:pt idx="2">
                  <c:v>10.390087929656275</c:v>
                </c:pt>
                <c:pt idx="3">
                  <c:v>11.990407673860911</c:v>
                </c:pt>
                <c:pt idx="4">
                  <c:v>12.649080735411673</c:v>
                </c:pt>
                <c:pt idx="5">
                  <c:v>9.5923261390887298</c:v>
                </c:pt>
                <c:pt idx="6">
                  <c:v>5.4132693844924065</c:v>
                </c:pt>
                <c:pt idx="7">
                  <c:v>1.9136690647482013</c:v>
                </c:pt>
                <c:pt idx="8">
                  <c:v>0</c:v>
                </c:pt>
                <c:pt idx="9">
                  <c:v>8.9565680788702409</c:v>
                </c:pt>
                <c:pt idx="10">
                  <c:v>0</c:v>
                </c:pt>
                <c:pt idx="11">
                  <c:v>0</c:v>
                </c:pt>
                <c:pt idx="12">
                  <c:v>0</c:v>
                </c:pt>
                <c:pt idx="13">
                  <c:v>0</c:v>
                </c:pt>
                <c:pt idx="14">
                  <c:v>0</c:v>
                </c:pt>
                <c:pt idx="15">
                  <c:v>30.302158273381295</c:v>
                </c:pt>
                <c:pt idx="16">
                  <c:v>0</c:v>
                </c:pt>
                <c:pt idx="17">
                  <c:v>0</c:v>
                </c:pt>
                <c:pt idx="18">
                  <c:v>0</c:v>
                </c:pt>
                <c:pt idx="19">
                  <c:v>0</c:v>
                </c:pt>
                <c:pt idx="20">
                  <c:v>0</c:v>
                </c:pt>
              </c:numCache>
            </c:numRef>
          </c:val>
          <c:extLst>
            <c:ext xmlns:c16="http://schemas.microsoft.com/office/drawing/2014/chart" uri="{C3380CC4-5D6E-409C-BE32-E72D297353CC}">
              <c16:uniqueId val="{00000001-0221-4130-8373-ACEB8D5C8DF3}"/>
            </c:ext>
          </c:extLst>
        </c:ser>
        <c:dLbls>
          <c:showLegendKey val="0"/>
          <c:showVal val="0"/>
          <c:showCatName val="0"/>
          <c:showSerName val="0"/>
          <c:showPercent val="0"/>
          <c:showBubbleSize val="0"/>
        </c:dLbls>
        <c:gapWidth val="150"/>
        <c:axId val="221528832"/>
        <c:axId val="221510656"/>
      </c:barChart>
      <c:lineChart>
        <c:grouping val="standard"/>
        <c:varyColors val="0"/>
        <c:ser>
          <c:idx val="1"/>
          <c:order val="1"/>
          <c:tx>
            <c:strRef>
              <c:f>'Engg S-curve'!$F$67</c:f>
              <c:strCache>
                <c:ptCount val="1"/>
                <c:pt idx="0">
                  <c:v>Cum Plan</c:v>
                </c:pt>
              </c:strCache>
            </c:strRef>
          </c:tx>
          <c:spPr>
            <a:ln w="19050" cap="rnd">
              <a:solidFill>
                <a:srgbClr val="0070C0"/>
              </a:solidFill>
              <a:prstDash val="dash"/>
              <a:round/>
            </a:ln>
            <a:effectLst/>
          </c:spPr>
          <c:marker>
            <c:symbol val="circle"/>
            <c:size val="5"/>
            <c:spPr>
              <a:solidFill>
                <a:srgbClr val="0070C0"/>
              </a:solidFill>
              <a:ln w="19050">
                <a:solidFill>
                  <a:srgbClr val="0070C0"/>
                </a:solidFill>
                <a:prstDash val="dash"/>
              </a:ln>
              <a:effectLst/>
            </c:spPr>
          </c:marker>
          <c:dLbls>
            <c:spPr>
              <a:solidFill>
                <a:srgbClr val="DEEBF7"/>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'Engg S-curve'!$G$59:$AB$59</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'Engg S-curve'!$G$67:$AB$67</c:f>
              <c:numCache>
                <c:formatCode>#,##0.0</c:formatCode>
                <c:ptCount val="22"/>
                <c:pt idx="0">
                  <c:v>0</c:v>
                </c:pt>
                <c:pt idx="1">
                  <c:v>15.347721822541965</c:v>
                </c:pt>
                <c:pt idx="2">
                  <c:v>35.654676258992801</c:v>
                </c:pt>
                <c:pt idx="3">
                  <c:v>52.729016786570739</c:v>
                </c:pt>
                <c:pt idx="4">
                  <c:v>65.509192645883289</c:v>
                </c:pt>
                <c:pt idx="5">
                  <c:v>77.453237410071935</c:v>
                </c:pt>
                <c:pt idx="6">
                  <c:v>82.513189448441238</c:v>
                </c:pt>
                <c:pt idx="7">
                  <c:v>90.012789768185442</c:v>
                </c:pt>
                <c:pt idx="8">
                  <c:v>99.999999999999986</c:v>
                </c:pt>
                <c:pt idx="9">
                  <c:v>99.999999999999986</c:v>
                </c:pt>
                <c:pt idx="10">
                  <c:v>99.999999999999986</c:v>
                </c:pt>
                <c:pt idx="11">
                  <c:v>99.999999999999986</c:v>
                </c:pt>
                <c:pt idx="12">
                  <c:v>99.999999999999986</c:v>
                </c:pt>
                <c:pt idx="13">
                  <c:v>99.999999999999986</c:v>
                </c:pt>
                <c:pt idx="14">
                  <c:v>99.999999999999986</c:v>
                </c:pt>
                <c:pt idx="15">
                  <c:v>99.999999999999986</c:v>
                </c:pt>
                <c:pt idx="16">
                  <c:v>99.999999999999986</c:v>
                </c:pt>
                <c:pt idx="17">
                  <c:v>99.999999999999986</c:v>
                </c:pt>
                <c:pt idx="18">
                  <c:v>99.999999999999986</c:v>
                </c:pt>
                <c:pt idx="19">
                  <c:v>99.999999999999986</c:v>
                </c:pt>
                <c:pt idx="20">
                  <c:v>99.999999999999986</c:v>
                </c:pt>
                <c:pt idx="21">
                  <c:v>99.999999999999986</c:v>
                </c:pt>
              </c:numCache>
            </c:numRef>
          </c:val>
          <c:smooth val="0"/>
          <c:extLst>
            <c:ext xmlns:c16="http://schemas.microsoft.com/office/drawing/2014/chart" uri="{C3380CC4-5D6E-409C-BE32-E72D297353CC}">
              <c16:uniqueId val="{00000002-0221-4130-8373-ACEB8D5C8DF3}"/>
            </c:ext>
          </c:extLst>
        </c:ser>
        <c:ser>
          <c:idx val="3"/>
          <c:order val="3"/>
          <c:tx>
            <c:strRef>
              <c:f>'Engg S-curve'!$F$69</c:f>
              <c:strCache>
                <c:ptCount val="1"/>
                <c:pt idx="0">
                  <c:v>Cum Actual</c:v>
                </c:pt>
              </c:strCache>
            </c:strRef>
          </c:tx>
          <c:spPr>
            <a:ln w="19050" cap="rnd">
              <a:solidFill>
                <a:schemeClr val="tx1"/>
              </a:solidFill>
              <a:prstDash val="solid"/>
              <a:round/>
            </a:ln>
            <a:effectLst/>
          </c:spPr>
          <c:marker>
            <c:symbol val="circle"/>
            <c:size val="5"/>
            <c:spPr>
              <a:solidFill>
                <a:srgbClr val="A5A5A5"/>
              </a:solidFill>
              <a:ln w="19050">
                <a:solidFill>
                  <a:srgbClr val="A5A5A5"/>
                </a:solidFill>
              </a:ln>
              <a:effectLst/>
            </c:spPr>
          </c:marker>
          <c:dLbls>
            <c:spPr>
              <a:solidFill>
                <a:schemeClr val="accent4">
                  <a:lumMod val="20000"/>
                  <a:lumOff val="80000"/>
                </a:schemeClr>
              </a:solidFill>
              <a:ln>
                <a:noFill/>
              </a:ln>
              <a:effectLst/>
            </c:spPr>
            <c:txPr>
              <a:bodyPr rot="0" spcFirstLastPara="1" vertOverflow="ellipsis" vert="horz" wrap="square" lIns="38100" tIns="19050" rIns="38100" bIns="19050" anchor="b" anchorCtr="1">
                <a:spAutoFit/>
              </a:bodyPr>
              <a:lstStyle/>
              <a:p>
                <a:pPr>
                  <a:defRPr sz="800" b="1" i="0" u="none" strike="noStrike" kern="1200" baseline="0">
                    <a:solidFill>
                      <a:srgbClr val="00000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'Engg S-curve'!$G$59:$AB$59</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'Engg S-curve'!$G$69:$AB$69</c:f>
              <c:numCache>
                <c:formatCode>#,##0.0</c:formatCode>
                <c:ptCount val="22"/>
                <c:pt idx="0">
                  <c:v>0</c:v>
                </c:pt>
                <c:pt idx="1">
                  <c:v>8.7924327204902699</c:v>
                </c:pt>
                <c:pt idx="2">
                  <c:v>19.182520650146543</c:v>
                </c:pt>
                <c:pt idx="3">
                  <c:v>31.172928324007454</c:v>
                </c:pt>
                <c:pt idx="4">
                  <c:v>43.82200905941913</c:v>
                </c:pt>
                <c:pt idx="5">
                  <c:v>53.414335198507857</c:v>
                </c:pt>
                <c:pt idx="6">
                  <c:v>58.827604583000266</c:v>
                </c:pt>
                <c:pt idx="7">
                  <c:v>60.741273647748464</c:v>
                </c:pt>
                <c:pt idx="8">
                  <c:v>60.741273647748464</c:v>
                </c:pt>
                <c:pt idx="9">
                  <c:v>69.697841726618705</c:v>
                </c:pt>
                <c:pt idx="10">
                  <c:v>69.697841726618705</c:v>
                </c:pt>
                <c:pt idx="11">
                  <c:v>69.697841726618705</c:v>
                </c:pt>
                <c:pt idx="12">
                  <c:v>69.697841726618705</c:v>
                </c:pt>
                <c:pt idx="13">
                  <c:v>69.697841726618705</c:v>
                </c:pt>
                <c:pt idx="14">
                  <c:v>69.697841726618705</c:v>
                </c:pt>
                <c:pt idx="15">
                  <c:v>100</c:v>
                </c:pt>
                <c:pt idx="16">
                  <c:v>100</c:v>
                </c:pt>
                <c:pt idx="17">
                  <c:v>100</c:v>
                </c:pt>
                <c:pt idx="18">
                  <c:v>100</c:v>
                </c:pt>
                <c:pt idx="19">
                  <c:v>100</c:v>
                </c:pt>
                <c:pt idx="20">
                  <c:v>100</c:v>
                </c:pt>
              </c:numCache>
            </c:numRef>
          </c:val>
          <c:smooth val="0"/>
          <c:extLst>
            <c:ext xmlns:c16="http://schemas.microsoft.com/office/drawing/2014/chart" uri="{C3380CC4-5D6E-409C-BE32-E72D297353CC}">
              <c16:uniqueId val="{00000003-0221-4130-8373-ACEB8D5C8DF3}"/>
            </c:ext>
          </c:extLst>
        </c:ser>
        <c:dLbls>
          <c:showLegendKey val="0"/>
          <c:showVal val="1"/>
          <c:showCatName val="0"/>
          <c:showSerName val="0"/>
          <c:showPercent val="0"/>
          <c:showBubbleSize val="0"/>
        </c:dLbls>
        <c:marker val="1"/>
        <c:smooth val="0"/>
        <c:axId val="221486464"/>
        <c:axId val="221508736"/>
      </c:lineChart>
      <c:catAx>
        <c:axId val="221486464"/>
        <c:scaling>
          <c:orientation val="minMax"/>
        </c:scaling>
        <c:delete val="0"/>
        <c:axPos val="b"/>
        <c:numFmt formatCode="General" sourceLinked="1"/>
        <c:majorTickMark val="out"/>
        <c:minorTickMark val="none"/>
        <c:tickLblPos val="low"/>
        <c:spPr>
          <a:noFill/>
          <a:ln w="3175" cap="flat" cmpd="sng" algn="ctr">
            <a:solidFill>
              <a:srgbClr val="000000"/>
            </a:solidFill>
            <a:prstDash val="solid"/>
            <a:round/>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21508736"/>
        <c:crosses val="autoZero"/>
        <c:auto val="1"/>
        <c:lblAlgn val="ctr"/>
        <c:lblOffset val="100"/>
        <c:noMultiLvlLbl val="0"/>
      </c:catAx>
      <c:valAx>
        <c:axId val="221508736"/>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sz="1000" b="1" baseline="0"/>
                  <a:t>Progress (%)</a:t>
                </a:r>
                <a:endParaRPr lang="en-US" sz="1000" b="1"/>
              </a:p>
            </c:rich>
          </c:tx>
          <c:layout>
            <c:manualLayout>
              <c:xMode val="edge"/>
              <c:yMode val="edge"/>
              <c:x val="1.3370449338722687E-3"/>
              <c:y val="0.3615416648826866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 sourceLinked="1"/>
        <c:majorTickMark val="out"/>
        <c:minorTickMark val="none"/>
        <c:tickLblPos val="nextTo"/>
        <c:spPr>
          <a:noFill/>
          <a:ln w="3175">
            <a:solidFill>
              <a:srgbClr val="000000"/>
            </a:solidFill>
            <a:prstDash val="solid"/>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21486464"/>
        <c:crosses val="autoZero"/>
        <c:crossBetween val="between"/>
      </c:valAx>
      <c:valAx>
        <c:axId val="221510656"/>
        <c:scaling>
          <c:orientation val="minMax"/>
          <c:max val="40"/>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21528832"/>
        <c:crosses val="max"/>
        <c:crossBetween val="between"/>
      </c:valAx>
      <c:catAx>
        <c:axId val="221528832"/>
        <c:scaling>
          <c:orientation val="minMax"/>
        </c:scaling>
        <c:delete val="1"/>
        <c:axPos val="b"/>
        <c:numFmt formatCode="General" sourceLinked="1"/>
        <c:majorTickMark val="out"/>
        <c:minorTickMark val="none"/>
        <c:tickLblPos val="nextTo"/>
        <c:crossAx val="221510656"/>
        <c:crosses val="autoZero"/>
        <c:auto val="1"/>
        <c:lblAlgn val="ctr"/>
        <c:lblOffset val="100"/>
        <c:noMultiLvlLbl val="0"/>
      </c:catAx>
      <c:spPr>
        <a:noFill/>
        <a:ln w="25400">
          <a:noFill/>
        </a:ln>
        <a:effectLst/>
      </c:spPr>
    </c:plotArea>
    <c:legend>
      <c:legendPos val="r"/>
      <c:layout>
        <c:manualLayout>
          <c:xMode val="edge"/>
          <c:yMode val="edge"/>
          <c:x val="0.10804108189924883"/>
          <c:y val="5.4154555467534955E-2"/>
          <c:w val="0.12478456580910606"/>
          <c:h val="0.19644783891351322"/>
        </c:manualLayout>
      </c:layout>
      <c:overlay val="0"/>
      <c:spPr>
        <a:noFill/>
        <a:ln w="25400">
          <a:noFill/>
        </a:ln>
        <a:effectLst/>
      </c:spPr>
      <c:txPr>
        <a:bodyPr rot="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ysClr val="windowText" lastClr="000000"/>
      </a:solidFill>
      <a:round/>
    </a:ln>
    <a:effectLst/>
  </c:spPr>
  <c:txPr>
    <a:bodyPr/>
    <a:lstStyle/>
    <a:p>
      <a:pPr>
        <a:defRPr sz="800" b="0" i="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0000"/>
                </a:solidFill>
                <a:latin typeface="Arial"/>
                <a:ea typeface="Arial"/>
                <a:cs typeface="Arial"/>
              </a:defRPr>
            </a:pPr>
            <a:r>
              <a:rPr lang="en-US" sz="1200" b="1"/>
              <a:t>Procurement S-curve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0000"/>
              </a:solidFill>
              <a:latin typeface="Arial"/>
              <a:ea typeface="Arial"/>
              <a:cs typeface="Arial"/>
            </a:defRPr>
          </a:pPr>
          <a:endParaRPr lang="en-US"/>
        </a:p>
      </c:txPr>
    </c:title>
    <c:autoTitleDeleted val="0"/>
    <c:plotArea>
      <c:layout>
        <c:manualLayout>
          <c:layoutTarget val="inner"/>
          <c:xMode val="edge"/>
          <c:yMode val="edge"/>
          <c:x val="4.8792228403458565E-2"/>
          <c:y val="0.10980727810247939"/>
          <c:w val="0.89070414162745859"/>
          <c:h val="0.81159444357218502"/>
        </c:manualLayout>
      </c:layout>
      <c:barChart>
        <c:barDir val="col"/>
        <c:grouping val="clustered"/>
        <c:varyColors val="0"/>
        <c:ser>
          <c:idx val="0"/>
          <c:order val="0"/>
          <c:tx>
            <c:strRef>
              <c:f>'Procurement S-curve'!$G$64</c:f>
              <c:strCache>
                <c:ptCount val="1"/>
                <c:pt idx="0">
                  <c:v>Plan</c:v>
                </c:pt>
              </c:strCache>
            </c:strRef>
          </c:tx>
          <c:spPr>
            <a:solidFill>
              <a:srgbClr val="7030A0">
                <a:alpha val="20000"/>
              </a:srgbClr>
            </a:solidFill>
            <a:ln w="25400" cmpd="sng">
              <a:solidFill>
                <a:srgbClr val="7030A0"/>
              </a:solidFill>
              <a:prstDash val="solid"/>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'Procurement S-curve'!$H$63:$AC$63</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'Procurement S-curve'!$H$64:$AC$64</c:f>
              <c:numCache>
                <c:formatCode>0.0</c:formatCode>
                <c:ptCount val="22"/>
                <c:pt idx="0">
                  <c:v>0</c:v>
                </c:pt>
                <c:pt idx="1">
                  <c:v>0</c:v>
                </c:pt>
                <c:pt idx="2">
                  <c:v>1.0000000000000002</c:v>
                </c:pt>
                <c:pt idx="3">
                  <c:v>3.6000000000000005</c:v>
                </c:pt>
                <c:pt idx="4">
                  <c:v>7.1</c:v>
                </c:pt>
                <c:pt idx="5">
                  <c:v>8.3000000000000007</c:v>
                </c:pt>
                <c:pt idx="6">
                  <c:v>15.999999999999998</c:v>
                </c:pt>
                <c:pt idx="7">
                  <c:v>20</c:v>
                </c:pt>
                <c:pt idx="8">
                  <c:v>16.5</c:v>
                </c:pt>
                <c:pt idx="9">
                  <c:v>12.400000000000002</c:v>
                </c:pt>
                <c:pt idx="10">
                  <c:v>9.6</c:v>
                </c:pt>
                <c:pt idx="11">
                  <c:v>5.5000000000000018</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0-00C4-476D-935F-176E6A907155}"/>
            </c:ext>
          </c:extLst>
        </c:ser>
        <c:ser>
          <c:idx val="2"/>
          <c:order val="2"/>
          <c:tx>
            <c:strRef>
              <c:f>'Procurement S-curve'!$G$66</c:f>
              <c:strCache>
                <c:ptCount val="1"/>
                <c:pt idx="0">
                  <c:v>Actual</c:v>
                </c:pt>
              </c:strCache>
            </c:strRef>
          </c:tx>
          <c:spPr>
            <a:solidFill>
              <a:srgbClr val="002060">
                <a:alpha val="20000"/>
              </a:srgbClr>
            </a:solidFill>
            <a:ln w="25400" cmpd="sng">
              <a:solidFill>
                <a:srgbClr val="002060"/>
              </a:solidFill>
              <a:prstDash val="solid"/>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'Procurement S-curve'!$H$63:$AC$63</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'Procurement S-curve'!$H$66:$AC$66</c:f>
              <c:numCache>
                <c:formatCode>0.0</c:formatCode>
                <c:ptCount val="22"/>
                <c:pt idx="0">
                  <c:v>0</c:v>
                </c:pt>
                <c:pt idx="1">
                  <c:v>0</c:v>
                </c:pt>
                <c:pt idx="2">
                  <c:v>0</c:v>
                </c:pt>
                <c:pt idx="3">
                  <c:v>0</c:v>
                </c:pt>
                <c:pt idx="4">
                  <c:v>0</c:v>
                </c:pt>
                <c:pt idx="5">
                  <c:v>0</c:v>
                </c:pt>
                <c:pt idx="6">
                  <c:v>40.115609792248222</c:v>
                </c:pt>
                <c:pt idx="7">
                  <c:v>0</c:v>
                </c:pt>
                <c:pt idx="8">
                  <c:v>0.12351473530792226</c:v>
                </c:pt>
                <c:pt idx="9">
                  <c:v>12.620241594822264</c:v>
                </c:pt>
                <c:pt idx="10">
                  <c:v>0</c:v>
                </c:pt>
                <c:pt idx="11">
                  <c:v>0.55779254465057693</c:v>
                </c:pt>
                <c:pt idx="12">
                  <c:v>6.1458461994515945</c:v>
                </c:pt>
                <c:pt idx="13">
                  <c:v>1.3048096637928905</c:v>
                </c:pt>
                <c:pt idx="14">
                  <c:v>0.27173241767742895</c:v>
                </c:pt>
                <c:pt idx="15">
                  <c:v>8.1764284479138372</c:v>
                </c:pt>
                <c:pt idx="16">
                  <c:v>0.68748301672389533</c:v>
                </c:pt>
                <c:pt idx="17">
                  <c:v>0.78505965761715391</c:v>
                </c:pt>
                <c:pt idx="18">
                  <c:v>17.551937946196983</c:v>
                </c:pt>
                <c:pt idx="19">
                  <c:v>7.6208591684988018</c:v>
                </c:pt>
                <c:pt idx="20">
                  <c:v>0</c:v>
                </c:pt>
                <c:pt idx="21">
                  <c:v>0</c:v>
                </c:pt>
              </c:numCache>
            </c:numRef>
          </c:val>
          <c:extLst>
            <c:ext xmlns:c16="http://schemas.microsoft.com/office/drawing/2014/chart" uri="{C3380CC4-5D6E-409C-BE32-E72D297353CC}">
              <c16:uniqueId val="{00000001-00C4-476D-935F-176E6A907155}"/>
            </c:ext>
          </c:extLst>
        </c:ser>
        <c:dLbls>
          <c:showLegendKey val="0"/>
          <c:showVal val="0"/>
          <c:showCatName val="0"/>
          <c:showSerName val="0"/>
          <c:showPercent val="0"/>
          <c:showBubbleSize val="0"/>
        </c:dLbls>
        <c:gapWidth val="150"/>
        <c:axId val="221792128"/>
        <c:axId val="221790592"/>
      </c:barChart>
      <c:lineChart>
        <c:grouping val="standard"/>
        <c:varyColors val="0"/>
        <c:ser>
          <c:idx val="1"/>
          <c:order val="1"/>
          <c:tx>
            <c:strRef>
              <c:f>'Procurement S-curve'!$G$65</c:f>
              <c:strCache>
                <c:ptCount val="1"/>
                <c:pt idx="0">
                  <c:v>Cum Plan</c:v>
                </c:pt>
              </c:strCache>
            </c:strRef>
          </c:tx>
          <c:spPr>
            <a:ln w="19050" cap="rnd">
              <a:solidFill>
                <a:srgbClr val="0070C0"/>
              </a:solidFill>
              <a:prstDash val="dash"/>
              <a:round/>
            </a:ln>
            <a:effectLst/>
          </c:spPr>
          <c:marker>
            <c:symbol val="circle"/>
            <c:size val="5"/>
            <c:spPr>
              <a:solidFill>
                <a:srgbClr val="0070C0"/>
              </a:solidFill>
              <a:ln w="19050">
                <a:solidFill>
                  <a:srgbClr val="0070C0"/>
                </a:solidFill>
                <a:prstDash val="dash"/>
              </a:ln>
              <a:effectLst/>
            </c:spPr>
          </c:marker>
          <c:dLbls>
            <c:spPr>
              <a:solidFill>
                <a:srgbClr val="DEEBF7"/>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'Procurement S-curve'!$H$63:$AC$63</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'Procurement S-curve'!$H$65:$AC$65</c:f>
              <c:numCache>
                <c:formatCode>0.0</c:formatCode>
                <c:ptCount val="22"/>
                <c:pt idx="0">
                  <c:v>0</c:v>
                </c:pt>
                <c:pt idx="1">
                  <c:v>0</c:v>
                </c:pt>
                <c:pt idx="2">
                  <c:v>1.0000000000000002</c:v>
                </c:pt>
                <c:pt idx="3">
                  <c:v>4.6000000000000005</c:v>
                </c:pt>
                <c:pt idx="4">
                  <c:v>11.7</c:v>
                </c:pt>
                <c:pt idx="5">
                  <c:v>20</c:v>
                </c:pt>
                <c:pt idx="6">
                  <c:v>36</c:v>
                </c:pt>
                <c:pt idx="7">
                  <c:v>56</c:v>
                </c:pt>
                <c:pt idx="8">
                  <c:v>72.5</c:v>
                </c:pt>
                <c:pt idx="9">
                  <c:v>84.9</c:v>
                </c:pt>
                <c:pt idx="10">
                  <c:v>94.5</c:v>
                </c:pt>
                <c:pt idx="11">
                  <c:v>100</c:v>
                </c:pt>
                <c:pt idx="12">
                  <c:v>100</c:v>
                </c:pt>
                <c:pt idx="13">
                  <c:v>100</c:v>
                </c:pt>
                <c:pt idx="14">
                  <c:v>100</c:v>
                </c:pt>
                <c:pt idx="15">
                  <c:v>100</c:v>
                </c:pt>
                <c:pt idx="16">
                  <c:v>100</c:v>
                </c:pt>
                <c:pt idx="17">
                  <c:v>100</c:v>
                </c:pt>
                <c:pt idx="18">
                  <c:v>100</c:v>
                </c:pt>
                <c:pt idx="19">
                  <c:v>100</c:v>
                </c:pt>
                <c:pt idx="20">
                  <c:v>100</c:v>
                </c:pt>
                <c:pt idx="21">
                  <c:v>100</c:v>
                </c:pt>
              </c:numCache>
            </c:numRef>
          </c:val>
          <c:smooth val="0"/>
          <c:extLst>
            <c:ext xmlns:c16="http://schemas.microsoft.com/office/drawing/2014/chart" uri="{C3380CC4-5D6E-409C-BE32-E72D297353CC}">
              <c16:uniqueId val="{00000002-00C4-476D-935F-176E6A907155}"/>
            </c:ext>
          </c:extLst>
        </c:ser>
        <c:ser>
          <c:idx val="3"/>
          <c:order val="3"/>
          <c:tx>
            <c:strRef>
              <c:f>'Procurement S-curve'!$G$67</c:f>
              <c:strCache>
                <c:ptCount val="1"/>
                <c:pt idx="0">
                  <c:v>Cum Actual</c:v>
                </c:pt>
              </c:strCache>
            </c:strRef>
          </c:tx>
          <c:spPr>
            <a:ln w="19050" cap="rnd">
              <a:solidFill>
                <a:schemeClr val="tx1"/>
              </a:solidFill>
              <a:prstDash val="solid"/>
              <a:round/>
            </a:ln>
            <a:effectLst/>
          </c:spPr>
          <c:marker>
            <c:symbol val="circle"/>
            <c:size val="5"/>
            <c:spPr>
              <a:solidFill>
                <a:srgbClr val="A5A5A5"/>
              </a:solidFill>
              <a:ln w="19050">
                <a:solidFill>
                  <a:srgbClr val="A5A5A5"/>
                </a:solidFill>
              </a:ln>
              <a:effectLst/>
            </c:spPr>
          </c:marker>
          <c:dLbls>
            <c:spPr>
              <a:solidFill>
                <a:schemeClr val="accent4">
                  <a:lumMod val="20000"/>
                  <a:lumOff val="80000"/>
                </a:schemeClr>
              </a:solidFill>
              <a:ln>
                <a:noFill/>
              </a:ln>
              <a:effectLst/>
            </c:spPr>
            <c:txPr>
              <a:bodyPr rot="0" spcFirstLastPara="1" vertOverflow="ellipsis" vert="horz" wrap="square" lIns="38100" tIns="19050" rIns="38100" bIns="19050" anchor="b" anchorCtr="1">
                <a:spAutoFit/>
              </a:bodyPr>
              <a:lstStyle/>
              <a:p>
                <a:pPr>
                  <a:defRPr sz="800" b="1" i="0" u="none" strike="noStrike" kern="1200" baseline="0">
                    <a:solidFill>
                      <a:srgbClr val="00000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'Procurement S-curve'!$H$63:$AC$63</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'Procurement S-curve'!$H$67:$AC$67</c:f>
              <c:numCache>
                <c:formatCode>0.0</c:formatCode>
                <c:ptCount val="22"/>
                <c:pt idx="0">
                  <c:v>0</c:v>
                </c:pt>
                <c:pt idx="1">
                  <c:v>0</c:v>
                </c:pt>
                <c:pt idx="2">
                  <c:v>0</c:v>
                </c:pt>
                <c:pt idx="3">
                  <c:v>0</c:v>
                </c:pt>
                <c:pt idx="4">
                  <c:v>0</c:v>
                </c:pt>
                <c:pt idx="5">
                  <c:v>0</c:v>
                </c:pt>
                <c:pt idx="6">
                  <c:v>40.115609792248222</c:v>
                </c:pt>
                <c:pt idx="7">
                  <c:v>40.115609792248222</c:v>
                </c:pt>
                <c:pt idx="8">
                  <c:v>40.239124527556143</c:v>
                </c:pt>
                <c:pt idx="9">
                  <c:v>52.859366122378404</c:v>
                </c:pt>
                <c:pt idx="10">
                  <c:v>52.859366122378404</c:v>
                </c:pt>
                <c:pt idx="11">
                  <c:v>53.417158667028978</c:v>
                </c:pt>
                <c:pt idx="12">
                  <c:v>59.563004866480576</c:v>
                </c:pt>
                <c:pt idx="13">
                  <c:v>60.867814530273463</c:v>
                </c:pt>
                <c:pt idx="14">
                  <c:v>61.13954694795089</c:v>
                </c:pt>
                <c:pt idx="15">
                  <c:v>69.315975395864726</c:v>
                </c:pt>
                <c:pt idx="16">
                  <c:v>70.003458412588614</c:v>
                </c:pt>
                <c:pt idx="17">
                  <c:v>70.788518070205768</c:v>
                </c:pt>
                <c:pt idx="18">
                  <c:v>88.340456016402754</c:v>
                </c:pt>
                <c:pt idx="19">
                  <c:v>95.961315184901551</c:v>
                </c:pt>
                <c:pt idx="20">
                  <c:v>95.961315184901551</c:v>
                </c:pt>
                <c:pt idx="21">
                  <c:v>95.961315184901551</c:v>
                </c:pt>
              </c:numCache>
            </c:numRef>
          </c:val>
          <c:smooth val="0"/>
          <c:extLst>
            <c:ext xmlns:c16="http://schemas.microsoft.com/office/drawing/2014/chart" uri="{C3380CC4-5D6E-409C-BE32-E72D297353CC}">
              <c16:uniqueId val="{00000003-00C4-476D-935F-176E6A907155}"/>
            </c:ext>
          </c:extLst>
        </c:ser>
        <c:dLbls>
          <c:showLegendKey val="0"/>
          <c:showVal val="1"/>
          <c:showCatName val="0"/>
          <c:showSerName val="0"/>
          <c:showPercent val="0"/>
          <c:showBubbleSize val="0"/>
        </c:dLbls>
        <c:marker val="1"/>
        <c:smooth val="0"/>
        <c:axId val="221786880"/>
        <c:axId val="221788416"/>
      </c:lineChart>
      <c:catAx>
        <c:axId val="221786880"/>
        <c:scaling>
          <c:orientation val="minMax"/>
        </c:scaling>
        <c:delete val="0"/>
        <c:axPos val="b"/>
        <c:numFmt formatCode="General" sourceLinked="1"/>
        <c:majorTickMark val="out"/>
        <c:minorTickMark val="none"/>
        <c:tickLblPos val="low"/>
        <c:spPr>
          <a:noFill/>
          <a:ln w="3175" cap="flat" cmpd="sng" algn="ctr">
            <a:solidFill>
              <a:srgbClr val="000000"/>
            </a:solidFill>
            <a:prstDash val="solid"/>
            <a:round/>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21788416"/>
        <c:crosses val="autoZero"/>
        <c:auto val="1"/>
        <c:lblAlgn val="ctr"/>
        <c:lblOffset val="100"/>
        <c:noMultiLvlLbl val="0"/>
      </c:catAx>
      <c:valAx>
        <c:axId val="221788416"/>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sz="1000" b="1" i="0" baseline="0">
                    <a:effectLst/>
                  </a:rPr>
                  <a:t>Progress (%)</a:t>
                </a:r>
                <a:endParaRPr lang="en-US" sz="1000">
                  <a:effectLst/>
                </a:endParaRPr>
              </a:p>
            </c:rich>
          </c:tx>
          <c:layout>
            <c:manualLayout>
              <c:xMode val="edge"/>
              <c:yMode val="edge"/>
              <c:x val="2.50085587127696E-4"/>
              <c:y val="0.364579414058846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 sourceLinked="1"/>
        <c:majorTickMark val="out"/>
        <c:minorTickMark val="none"/>
        <c:tickLblPos val="nextTo"/>
        <c:spPr>
          <a:noFill/>
          <a:ln w="3175">
            <a:solidFill>
              <a:srgbClr val="000000"/>
            </a:solidFill>
            <a:prstDash val="solid"/>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21786880"/>
        <c:crosses val="autoZero"/>
        <c:crossBetween val="between"/>
      </c:valAx>
      <c:valAx>
        <c:axId val="221790592"/>
        <c:scaling>
          <c:orientation val="minMax"/>
          <c:max val="80"/>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21792128"/>
        <c:crosses val="max"/>
        <c:crossBetween val="between"/>
      </c:valAx>
      <c:catAx>
        <c:axId val="221792128"/>
        <c:scaling>
          <c:orientation val="minMax"/>
        </c:scaling>
        <c:delete val="1"/>
        <c:axPos val="b"/>
        <c:numFmt formatCode="General" sourceLinked="1"/>
        <c:majorTickMark val="out"/>
        <c:minorTickMark val="none"/>
        <c:tickLblPos val="nextTo"/>
        <c:crossAx val="221790592"/>
        <c:crosses val="autoZero"/>
        <c:auto val="1"/>
        <c:lblAlgn val="ctr"/>
        <c:lblOffset val="100"/>
        <c:noMultiLvlLbl val="0"/>
      </c:catAx>
      <c:spPr>
        <a:noFill/>
        <a:ln w="25400">
          <a:noFill/>
        </a:ln>
        <a:effectLst/>
      </c:spPr>
    </c:plotArea>
    <c:legend>
      <c:legendPos val="r"/>
      <c:layout>
        <c:manualLayout>
          <c:xMode val="edge"/>
          <c:yMode val="edge"/>
          <c:x val="0.10804108189924883"/>
          <c:y val="5.4154555467534955E-2"/>
          <c:w val="0.12478456580910606"/>
          <c:h val="0.19644783891351322"/>
        </c:manualLayout>
      </c:layout>
      <c:overlay val="0"/>
      <c:spPr>
        <a:noFill/>
        <a:ln w="25400">
          <a:noFill/>
        </a:ln>
        <a:effectLst/>
      </c:spPr>
      <c:txPr>
        <a:bodyPr rot="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ysClr val="windowText" lastClr="000000"/>
      </a:solidFill>
      <a:round/>
    </a:ln>
    <a:effectLst/>
  </c:spPr>
  <c:txPr>
    <a:bodyPr/>
    <a:lstStyle/>
    <a:p>
      <a:pPr>
        <a:defRPr sz="800" b="0" i="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0000"/>
                </a:solidFill>
                <a:latin typeface="Arial"/>
                <a:ea typeface="Arial"/>
                <a:cs typeface="Arial"/>
              </a:defRPr>
            </a:pPr>
            <a:r>
              <a:rPr lang="en-US" sz="1200" b="1"/>
              <a:t>Pre-cast</a:t>
            </a:r>
            <a:r>
              <a:rPr lang="en-US" sz="1200" b="1" baseline="0"/>
              <a:t> Erection</a:t>
            </a:r>
            <a:r>
              <a:rPr lang="en-US" sz="1200" b="1"/>
              <a:t> S-curve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0000"/>
              </a:solidFill>
              <a:latin typeface="Arial"/>
              <a:ea typeface="Arial"/>
              <a:cs typeface="Arial"/>
            </a:defRPr>
          </a:pPr>
          <a:endParaRPr lang="en-US"/>
        </a:p>
      </c:txPr>
    </c:title>
    <c:autoTitleDeleted val="0"/>
    <c:plotArea>
      <c:layout>
        <c:manualLayout>
          <c:layoutTarget val="inner"/>
          <c:xMode val="edge"/>
          <c:yMode val="edge"/>
          <c:x val="4.8792228403458565E-2"/>
          <c:y val="0.10980727810247939"/>
          <c:w val="0.89070414162745859"/>
          <c:h val="0.81159444357218502"/>
        </c:manualLayout>
      </c:layout>
      <c:barChart>
        <c:barDir val="col"/>
        <c:grouping val="clustered"/>
        <c:varyColors val="0"/>
        <c:ser>
          <c:idx val="0"/>
          <c:order val="0"/>
          <c:tx>
            <c:strRef>
              <c:f>'Pre-cast Erection S-Curve'!$E$146</c:f>
              <c:strCache>
                <c:ptCount val="1"/>
                <c:pt idx="0">
                  <c:v>Plan</c:v>
                </c:pt>
              </c:strCache>
            </c:strRef>
          </c:tx>
          <c:spPr>
            <a:solidFill>
              <a:srgbClr val="7030A0">
                <a:alpha val="20000"/>
              </a:srgbClr>
            </a:solidFill>
            <a:ln w="25400" cmpd="sng">
              <a:solidFill>
                <a:srgbClr val="7030A0"/>
              </a:solidFill>
              <a:prstDash val="solid"/>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'Pre-cast Erection S-Curve'!$F$145:$AA$145</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'Pre-cast Erection S-Curve'!$F$146:$AA$146</c:f>
              <c:numCache>
                <c:formatCode>#,##0</c:formatCode>
                <c:ptCount val="22"/>
                <c:pt idx="0">
                  <c:v>0</c:v>
                </c:pt>
                <c:pt idx="1">
                  <c:v>0</c:v>
                </c:pt>
                <c:pt idx="2">
                  <c:v>0</c:v>
                </c:pt>
                <c:pt idx="3">
                  <c:v>0</c:v>
                </c:pt>
                <c:pt idx="4">
                  <c:v>0</c:v>
                </c:pt>
                <c:pt idx="5">
                  <c:v>0</c:v>
                </c:pt>
                <c:pt idx="6">
                  <c:v>0</c:v>
                </c:pt>
                <c:pt idx="7">
                  <c:v>19.010989010989011</c:v>
                </c:pt>
                <c:pt idx="8">
                  <c:v>92.450549450549431</c:v>
                </c:pt>
                <c:pt idx="9">
                  <c:v>166.74725274725273</c:v>
                </c:pt>
                <c:pt idx="10">
                  <c:v>291.20879120879124</c:v>
                </c:pt>
                <c:pt idx="11">
                  <c:v>364.96703296703294</c:v>
                </c:pt>
                <c:pt idx="12">
                  <c:v>426.05494505494505</c:v>
                </c:pt>
                <c:pt idx="13">
                  <c:v>443.41758241758242</c:v>
                </c:pt>
                <c:pt idx="14">
                  <c:v>410.90109890109892</c:v>
                </c:pt>
                <c:pt idx="15">
                  <c:v>337.37362637362639</c:v>
                </c:pt>
                <c:pt idx="16">
                  <c:v>216.09890109890114</c:v>
                </c:pt>
                <c:pt idx="17">
                  <c:v>147.01098901098902</c:v>
                </c:pt>
                <c:pt idx="18">
                  <c:v>85.527472527472526</c:v>
                </c:pt>
                <c:pt idx="19">
                  <c:v>0</c:v>
                </c:pt>
                <c:pt idx="20">
                  <c:v>0</c:v>
                </c:pt>
                <c:pt idx="21">
                  <c:v>0</c:v>
                </c:pt>
              </c:numCache>
            </c:numRef>
          </c:val>
          <c:extLst>
            <c:ext xmlns:c16="http://schemas.microsoft.com/office/drawing/2014/chart" uri="{C3380CC4-5D6E-409C-BE32-E72D297353CC}">
              <c16:uniqueId val="{00000000-51AD-4A10-BB6F-70B0091C64D1}"/>
            </c:ext>
          </c:extLst>
        </c:ser>
        <c:ser>
          <c:idx val="2"/>
          <c:order val="2"/>
          <c:tx>
            <c:strRef>
              <c:f>'Pre-cast Erection S-Curve'!$E$148</c:f>
              <c:strCache>
                <c:ptCount val="1"/>
                <c:pt idx="0">
                  <c:v>Actual</c:v>
                </c:pt>
              </c:strCache>
            </c:strRef>
          </c:tx>
          <c:spPr>
            <a:solidFill>
              <a:srgbClr val="002060">
                <a:alpha val="20000"/>
              </a:srgbClr>
            </a:solidFill>
            <a:ln w="25400" cmpd="sng">
              <a:solidFill>
                <a:srgbClr val="002060"/>
              </a:solidFill>
              <a:prstDash val="solid"/>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'Pre-cast Erection S-Curve'!$F$145:$AA$145</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'Pre-cast Erection S-Curve'!$F$148:$AA$148</c:f>
              <c:numCache>
                <c:formatCode>#,##0</c:formatCode>
                <c:ptCount val="22"/>
                <c:pt idx="0">
                  <c:v>0</c:v>
                </c:pt>
                <c:pt idx="1">
                  <c:v>0</c:v>
                </c:pt>
                <c:pt idx="2">
                  <c:v>0</c:v>
                </c:pt>
                <c:pt idx="3">
                  <c:v>0</c:v>
                </c:pt>
                <c:pt idx="4">
                  <c:v>0</c:v>
                </c:pt>
                <c:pt idx="5">
                  <c:v>0</c:v>
                </c:pt>
                <c:pt idx="6">
                  <c:v>0</c:v>
                </c:pt>
                <c:pt idx="7">
                  <c:v>0</c:v>
                </c:pt>
                <c:pt idx="8">
                  <c:v>8</c:v>
                </c:pt>
                <c:pt idx="9">
                  <c:v>35</c:v>
                </c:pt>
                <c:pt idx="10">
                  <c:v>68</c:v>
                </c:pt>
                <c:pt idx="11">
                  <c:v>214</c:v>
                </c:pt>
                <c:pt idx="12">
                  <c:v>138</c:v>
                </c:pt>
                <c:pt idx="13">
                  <c:v>114</c:v>
                </c:pt>
                <c:pt idx="14">
                  <c:v>148</c:v>
                </c:pt>
                <c:pt idx="15">
                  <c:v>112</c:v>
                </c:pt>
                <c:pt idx="16">
                  <c:v>126</c:v>
                </c:pt>
                <c:pt idx="17">
                  <c:v>68</c:v>
                </c:pt>
                <c:pt idx="18">
                  <c:v>109</c:v>
                </c:pt>
                <c:pt idx="19">
                  <c:v>161</c:v>
                </c:pt>
                <c:pt idx="20">
                  <c:v>148</c:v>
                </c:pt>
                <c:pt idx="21">
                  <c:v>55</c:v>
                </c:pt>
              </c:numCache>
            </c:numRef>
          </c:val>
          <c:extLst>
            <c:ext xmlns:c16="http://schemas.microsoft.com/office/drawing/2014/chart" uri="{C3380CC4-5D6E-409C-BE32-E72D297353CC}">
              <c16:uniqueId val="{00000001-51AD-4A10-BB6F-70B0091C64D1}"/>
            </c:ext>
          </c:extLst>
        </c:ser>
        <c:dLbls>
          <c:showLegendKey val="0"/>
          <c:showVal val="0"/>
          <c:showCatName val="0"/>
          <c:showSerName val="0"/>
          <c:showPercent val="0"/>
          <c:showBubbleSize val="0"/>
        </c:dLbls>
        <c:gapWidth val="150"/>
        <c:axId val="216718720"/>
        <c:axId val="216717184"/>
      </c:barChart>
      <c:lineChart>
        <c:grouping val="standard"/>
        <c:varyColors val="0"/>
        <c:ser>
          <c:idx val="1"/>
          <c:order val="1"/>
          <c:tx>
            <c:strRef>
              <c:f>'Pre-cast Erection S-Curve'!$E$147</c:f>
              <c:strCache>
                <c:ptCount val="1"/>
                <c:pt idx="0">
                  <c:v>Cum Plan</c:v>
                </c:pt>
              </c:strCache>
            </c:strRef>
          </c:tx>
          <c:spPr>
            <a:ln w="19050" cap="rnd">
              <a:solidFill>
                <a:srgbClr val="0070C0"/>
              </a:solidFill>
              <a:prstDash val="dash"/>
              <a:round/>
            </a:ln>
            <a:effectLst/>
          </c:spPr>
          <c:marker>
            <c:symbol val="circle"/>
            <c:size val="5"/>
            <c:spPr>
              <a:solidFill>
                <a:srgbClr val="0070C0"/>
              </a:solidFill>
              <a:ln w="19050">
                <a:solidFill>
                  <a:srgbClr val="0070C0"/>
                </a:solidFill>
                <a:prstDash val="dash"/>
              </a:ln>
              <a:effectLst/>
            </c:spPr>
          </c:marker>
          <c:dLbls>
            <c:spPr>
              <a:solidFill>
                <a:srgbClr val="DEEBF7"/>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'Pre-cast Erection S-Curve'!$F$145:$AA$145</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'Pre-cast Erection S-Curve'!$F$147:$AA$147</c:f>
              <c:numCache>
                <c:formatCode>#,##0</c:formatCode>
                <c:ptCount val="22"/>
                <c:pt idx="0">
                  <c:v>0</c:v>
                </c:pt>
                <c:pt idx="1">
                  <c:v>0</c:v>
                </c:pt>
                <c:pt idx="2">
                  <c:v>0</c:v>
                </c:pt>
                <c:pt idx="3">
                  <c:v>0</c:v>
                </c:pt>
                <c:pt idx="4">
                  <c:v>0</c:v>
                </c:pt>
                <c:pt idx="5">
                  <c:v>0</c:v>
                </c:pt>
                <c:pt idx="6">
                  <c:v>0</c:v>
                </c:pt>
                <c:pt idx="7">
                  <c:v>19.010989010989011</c:v>
                </c:pt>
                <c:pt idx="8">
                  <c:v>111.46153846153844</c:v>
                </c:pt>
                <c:pt idx="9">
                  <c:v>278.20879120879118</c:v>
                </c:pt>
                <c:pt idx="10">
                  <c:v>569.41758241758248</c:v>
                </c:pt>
                <c:pt idx="11">
                  <c:v>934.38461538461547</c:v>
                </c:pt>
                <c:pt idx="12">
                  <c:v>1360.4395604395604</c:v>
                </c:pt>
                <c:pt idx="13">
                  <c:v>1803.8571428571429</c:v>
                </c:pt>
                <c:pt idx="14">
                  <c:v>2214.7582417582416</c:v>
                </c:pt>
                <c:pt idx="15">
                  <c:v>2552.131868131868</c:v>
                </c:pt>
                <c:pt idx="16">
                  <c:v>2768.2307692307691</c:v>
                </c:pt>
                <c:pt idx="17">
                  <c:v>2915.2417582417579</c:v>
                </c:pt>
                <c:pt idx="18">
                  <c:v>3000.7692307692305</c:v>
                </c:pt>
                <c:pt idx="19">
                  <c:v>3000.7692307692305</c:v>
                </c:pt>
                <c:pt idx="20">
                  <c:v>3000.7692307692305</c:v>
                </c:pt>
                <c:pt idx="21">
                  <c:v>3000.7692307692305</c:v>
                </c:pt>
              </c:numCache>
            </c:numRef>
          </c:val>
          <c:smooth val="0"/>
          <c:extLst>
            <c:ext xmlns:c16="http://schemas.microsoft.com/office/drawing/2014/chart" uri="{C3380CC4-5D6E-409C-BE32-E72D297353CC}">
              <c16:uniqueId val="{00000002-51AD-4A10-BB6F-70B0091C64D1}"/>
            </c:ext>
          </c:extLst>
        </c:ser>
        <c:ser>
          <c:idx val="3"/>
          <c:order val="3"/>
          <c:tx>
            <c:strRef>
              <c:f>'Pre-cast Erection S-Curve'!$E$149</c:f>
              <c:strCache>
                <c:ptCount val="1"/>
                <c:pt idx="0">
                  <c:v>Cum Actual</c:v>
                </c:pt>
              </c:strCache>
            </c:strRef>
          </c:tx>
          <c:spPr>
            <a:ln w="19050" cap="rnd">
              <a:solidFill>
                <a:schemeClr val="tx1"/>
              </a:solidFill>
              <a:prstDash val="solid"/>
              <a:round/>
            </a:ln>
            <a:effectLst/>
          </c:spPr>
          <c:marker>
            <c:symbol val="circle"/>
            <c:size val="5"/>
            <c:spPr>
              <a:solidFill>
                <a:srgbClr val="A5A5A5"/>
              </a:solidFill>
              <a:ln w="19050">
                <a:solidFill>
                  <a:srgbClr val="A5A5A5"/>
                </a:solidFill>
              </a:ln>
              <a:effectLst/>
            </c:spPr>
          </c:marker>
          <c:dLbls>
            <c:dLbl>
              <c:idx val="15"/>
              <c:spPr>
                <a:solidFill>
                  <a:schemeClr val="accent2"/>
                </a:solidFill>
                <a:ln>
                  <a:noFill/>
                </a:ln>
                <a:effectLst/>
              </c:spPr>
              <c:txPr>
                <a:bodyPr rot="0" spcFirstLastPara="1" vertOverflow="ellipsis" vert="horz" wrap="square" lIns="38100" tIns="19050" rIns="38100" bIns="19050" anchor="b" anchorCtr="1">
                  <a:spAutoFit/>
                </a:bodyPr>
                <a:lstStyle/>
                <a:p>
                  <a:pPr>
                    <a:defRPr sz="800" b="1" i="0" u="none" strike="noStrike" kern="1200" baseline="0">
                      <a:solidFill>
                        <a:srgbClr val="000000"/>
                      </a:solidFill>
                      <a:latin typeface="Arial"/>
                      <a:ea typeface="Arial"/>
                      <a:cs typeface="Arial"/>
                    </a:defRPr>
                  </a:pPr>
                  <a:endParaRPr lang="en-US"/>
                </a:p>
              </c:txPr>
              <c:dLblPos val="r"/>
              <c:showLegendKey val="0"/>
              <c:showVal val="1"/>
              <c:showCatName val="0"/>
              <c:showSerName val="0"/>
              <c:showPercent val="0"/>
              <c:showBubbleSize val="0"/>
              <c:extLst>
                <c:ext xmlns:c16="http://schemas.microsoft.com/office/drawing/2014/chart" uri="{C3380CC4-5D6E-409C-BE32-E72D297353CC}">
                  <c16:uniqueId val="{00000000-0E5D-4745-B2AF-684CBB88A96C}"/>
                </c:ext>
              </c:extLst>
            </c:dLbl>
            <c:spPr>
              <a:solidFill>
                <a:schemeClr val="accent4">
                  <a:lumMod val="20000"/>
                  <a:lumOff val="80000"/>
                </a:schemeClr>
              </a:solidFill>
              <a:ln>
                <a:noFill/>
              </a:ln>
              <a:effectLst/>
            </c:spPr>
            <c:txPr>
              <a:bodyPr rot="0" spcFirstLastPara="1" vertOverflow="ellipsis" vert="horz" wrap="square" lIns="38100" tIns="19050" rIns="38100" bIns="19050" anchor="b" anchorCtr="1">
                <a:spAutoFit/>
              </a:bodyPr>
              <a:lstStyle/>
              <a:p>
                <a:pPr>
                  <a:defRPr sz="800" b="1" i="0" u="none" strike="noStrike" kern="1200" baseline="0">
                    <a:solidFill>
                      <a:srgbClr val="00000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'Pre-cast Erection S-Curve'!$F$145:$AA$145</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'Pre-cast Erection S-Curve'!$F$149:$AA$149</c:f>
              <c:numCache>
                <c:formatCode>#,##0</c:formatCode>
                <c:ptCount val="22"/>
                <c:pt idx="0">
                  <c:v>0</c:v>
                </c:pt>
                <c:pt idx="1">
                  <c:v>0</c:v>
                </c:pt>
                <c:pt idx="2">
                  <c:v>0</c:v>
                </c:pt>
                <c:pt idx="3">
                  <c:v>0</c:v>
                </c:pt>
                <c:pt idx="4">
                  <c:v>0</c:v>
                </c:pt>
                <c:pt idx="5">
                  <c:v>0</c:v>
                </c:pt>
                <c:pt idx="6">
                  <c:v>0</c:v>
                </c:pt>
                <c:pt idx="7">
                  <c:v>0</c:v>
                </c:pt>
                <c:pt idx="8">
                  <c:v>8</c:v>
                </c:pt>
                <c:pt idx="9">
                  <c:v>43</c:v>
                </c:pt>
                <c:pt idx="10">
                  <c:v>111</c:v>
                </c:pt>
                <c:pt idx="11">
                  <c:v>325</c:v>
                </c:pt>
                <c:pt idx="12">
                  <c:v>463</c:v>
                </c:pt>
                <c:pt idx="13">
                  <c:v>577</c:v>
                </c:pt>
                <c:pt idx="14">
                  <c:v>725</c:v>
                </c:pt>
                <c:pt idx="15">
                  <c:v>837</c:v>
                </c:pt>
                <c:pt idx="16">
                  <c:v>963</c:v>
                </c:pt>
                <c:pt idx="17">
                  <c:v>1031</c:v>
                </c:pt>
                <c:pt idx="18">
                  <c:v>1140</c:v>
                </c:pt>
                <c:pt idx="19">
                  <c:v>1301</c:v>
                </c:pt>
                <c:pt idx="20">
                  <c:v>1449</c:v>
                </c:pt>
                <c:pt idx="21">
                  <c:v>1504</c:v>
                </c:pt>
              </c:numCache>
            </c:numRef>
          </c:val>
          <c:smooth val="0"/>
          <c:extLst>
            <c:ext xmlns:c16="http://schemas.microsoft.com/office/drawing/2014/chart" uri="{C3380CC4-5D6E-409C-BE32-E72D297353CC}">
              <c16:uniqueId val="{00000003-51AD-4A10-BB6F-70B0091C64D1}"/>
            </c:ext>
          </c:extLst>
        </c:ser>
        <c:dLbls>
          <c:showLegendKey val="0"/>
          <c:showVal val="1"/>
          <c:showCatName val="0"/>
          <c:showSerName val="0"/>
          <c:showPercent val="0"/>
          <c:showBubbleSize val="0"/>
        </c:dLbls>
        <c:marker val="1"/>
        <c:smooth val="0"/>
        <c:axId val="216701184"/>
        <c:axId val="216715264"/>
      </c:lineChart>
      <c:catAx>
        <c:axId val="216701184"/>
        <c:scaling>
          <c:orientation val="minMax"/>
        </c:scaling>
        <c:delete val="0"/>
        <c:axPos val="b"/>
        <c:numFmt formatCode="General" sourceLinked="1"/>
        <c:majorTickMark val="out"/>
        <c:minorTickMark val="none"/>
        <c:tickLblPos val="low"/>
        <c:spPr>
          <a:noFill/>
          <a:ln w="3175" cap="flat" cmpd="sng" algn="ctr">
            <a:solidFill>
              <a:srgbClr val="000000"/>
            </a:solidFill>
            <a:prstDash val="solid"/>
            <a:round/>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16715264"/>
        <c:crosses val="autoZero"/>
        <c:auto val="1"/>
        <c:lblAlgn val="ctr"/>
        <c:lblOffset val="100"/>
        <c:noMultiLvlLbl val="1"/>
      </c:catAx>
      <c:valAx>
        <c:axId val="216715264"/>
        <c:scaling>
          <c:orientation val="minMax"/>
          <c:max val="3500"/>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rgbClr val="000000"/>
                    </a:solidFill>
                    <a:latin typeface="Arial"/>
                    <a:ea typeface="Arial"/>
                    <a:cs typeface="Arial"/>
                  </a:defRPr>
                </a:pPr>
                <a:r>
                  <a:rPr lang="en-US" sz="1000" b="1" i="0" baseline="0">
                    <a:effectLst/>
                  </a:rPr>
                  <a:t>Progress (Nos.)</a:t>
                </a:r>
                <a:endParaRPr lang="en-US" sz="1000">
                  <a:effectLst/>
                </a:endParaRPr>
              </a:p>
            </c:rich>
          </c:tx>
          <c:layout>
            <c:manualLayout>
              <c:xMode val="edge"/>
              <c:yMode val="edge"/>
              <c:x val="1.3370686522889081E-3"/>
              <c:y val="0.3645794140588467"/>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rgbClr val="000000"/>
                  </a:solidFill>
                  <a:latin typeface="Arial"/>
                  <a:ea typeface="Arial"/>
                  <a:cs typeface="Arial"/>
                </a:defRPr>
              </a:pPr>
              <a:endParaRPr lang="en-US"/>
            </a:p>
          </c:txPr>
        </c:title>
        <c:numFmt formatCode="#,##0" sourceLinked="1"/>
        <c:majorTickMark val="out"/>
        <c:minorTickMark val="none"/>
        <c:tickLblPos val="nextTo"/>
        <c:spPr>
          <a:noFill/>
          <a:ln w="3175">
            <a:solidFill>
              <a:srgbClr val="000000"/>
            </a:solidFill>
            <a:prstDash val="solid"/>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16701184"/>
        <c:crosses val="autoZero"/>
        <c:crossBetween val="between"/>
      </c:valAx>
      <c:valAx>
        <c:axId val="216717184"/>
        <c:scaling>
          <c:orientation val="minMax"/>
          <c:max val="10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16718720"/>
        <c:crosses val="max"/>
        <c:crossBetween val="between"/>
      </c:valAx>
      <c:catAx>
        <c:axId val="216718720"/>
        <c:scaling>
          <c:orientation val="minMax"/>
        </c:scaling>
        <c:delete val="1"/>
        <c:axPos val="b"/>
        <c:numFmt formatCode="General" sourceLinked="1"/>
        <c:majorTickMark val="out"/>
        <c:minorTickMark val="none"/>
        <c:tickLblPos val="nextTo"/>
        <c:crossAx val="216717184"/>
        <c:crosses val="autoZero"/>
        <c:auto val="1"/>
        <c:lblAlgn val="ctr"/>
        <c:lblOffset val="100"/>
        <c:noMultiLvlLbl val="1"/>
      </c:catAx>
      <c:spPr>
        <a:noFill/>
        <a:ln w="25400">
          <a:noFill/>
        </a:ln>
        <a:effectLst/>
      </c:spPr>
    </c:plotArea>
    <c:legend>
      <c:legendPos val="r"/>
      <c:layout>
        <c:manualLayout>
          <c:xMode val="edge"/>
          <c:yMode val="edge"/>
          <c:x val="0.10804108189924883"/>
          <c:y val="5.4154555467534955E-2"/>
          <c:w val="0.12478456580910606"/>
          <c:h val="0.19644783891351322"/>
        </c:manualLayout>
      </c:layout>
      <c:overlay val="0"/>
      <c:spPr>
        <a:noFill/>
        <a:ln w="25400">
          <a:noFill/>
        </a:ln>
        <a:effectLst/>
      </c:spPr>
      <c:txPr>
        <a:bodyPr rot="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ysClr val="windowText" lastClr="000000"/>
      </a:solidFill>
      <a:round/>
    </a:ln>
    <a:effectLst/>
  </c:spPr>
  <c:txPr>
    <a:bodyPr/>
    <a:lstStyle/>
    <a:p>
      <a:pPr>
        <a:defRPr sz="800" b="0" i="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0000"/>
                </a:solidFill>
                <a:latin typeface="Arial"/>
                <a:ea typeface="Arial"/>
                <a:cs typeface="Arial"/>
              </a:defRPr>
            </a:pPr>
            <a:r>
              <a:rPr lang="en-US" sz="1200" b="1"/>
              <a:t>Mechanical (Track</a:t>
            </a:r>
            <a:r>
              <a:rPr lang="en-US" sz="1200" b="1" baseline="0"/>
              <a:t> linking) </a:t>
            </a:r>
            <a:r>
              <a:rPr lang="en-US" sz="1200" b="1"/>
              <a:t>S-curve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0000"/>
              </a:solidFill>
              <a:latin typeface="Arial"/>
              <a:ea typeface="Arial"/>
              <a:cs typeface="Arial"/>
            </a:defRPr>
          </a:pPr>
          <a:endParaRPr lang="en-US"/>
        </a:p>
      </c:txPr>
    </c:title>
    <c:autoTitleDeleted val="0"/>
    <c:plotArea>
      <c:layout>
        <c:manualLayout>
          <c:layoutTarget val="inner"/>
          <c:xMode val="edge"/>
          <c:yMode val="edge"/>
          <c:x val="4.8792228403458565E-2"/>
          <c:y val="0.10980727810247939"/>
          <c:w val="0.89070414162745859"/>
          <c:h val="0.81159444357218502"/>
        </c:manualLayout>
      </c:layout>
      <c:barChart>
        <c:barDir val="col"/>
        <c:grouping val="clustered"/>
        <c:varyColors val="0"/>
        <c:ser>
          <c:idx val="0"/>
          <c:order val="0"/>
          <c:tx>
            <c:strRef>
              <c:f>'Mechanical S-Curve'!$E$64</c:f>
              <c:strCache>
                <c:ptCount val="1"/>
                <c:pt idx="0">
                  <c:v>Plan</c:v>
                </c:pt>
              </c:strCache>
            </c:strRef>
          </c:tx>
          <c:spPr>
            <a:solidFill>
              <a:srgbClr val="7030A0">
                <a:alpha val="20000"/>
              </a:srgbClr>
            </a:solidFill>
            <a:ln w="25400" cmpd="sng">
              <a:solidFill>
                <a:srgbClr val="7030A0"/>
              </a:solidFill>
              <a:prstDash val="solid"/>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'Mechanical S-Curve'!$F$57:$AA$57</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'Mechanical S-Curve'!$F$64:$AA$64</c:f>
              <c:numCache>
                <c:formatCode>#,##0.0</c:formatCode>
                <c:ptCount val="22"/>
                <c:pt idx="0">
                  <c:v>0</c:v>
                </c:pt>
                <c:pt idx="1">
                  <c:v>0</c:v>
                </c:pt>
                <c:pt idx="2">
                  <c:v>0</c:v>
                </c:pt>
                <c:pt idx="3">
                  <c:v>0</c:v>
                </c:pt>
                <c:pt idx="4">
                  <c:v>0</c:v>
                </c:pt>
                <c:pt idx="5">
                  <c:v>0</c:v>
                </c:pt>
                <c:pt idx="6">
                  <c:v>0</c:v>
                </c:pt>
                <c:pt idx="7">
                  <c:v>0</c:v>
                </c:pt>
                <c:pt idx="8">
                  <c:v>0</c:v>
                </c:pt>
                <c:pt idx="9">
                  <c:v>0</c:v>
                </c:pt>
                <c:pt idx="10">
                  <c:v>0</c:v>
                </c:pt>
                <c:pt idx="11">
                  <c:v>0</c:v>
                </c:pt>
                <c:pt idx="12">
                  <c:v>2.6107432939731079</c:v>
                </c:pt>
                <c:pt idx="13">
                  <c:v>7.8586785884922516</c:v>
                </c:pt>
                <c:pt idx="14">
                  <c:v>13.399042727458877</c:v>
                </c:pt>
                <c:pt idx="15">
                  <c:v>18.582349327690942</c:v>
                </c:pt>
                <c:pt idx="16">
                  <c:v>18.09347484813323</c:v>
                </c:pt>
                <c:pt idx="17">
                  <c:v>18.123549587058903</c:v>
                </c:pt>
                <c:pt idx="18">
                  <c:v>13.260613609992491</c:v>
                </c:pt>
                <c:pt idx="19">
                  <c:v>8.0745341614906838</c:v>
                </c:pt>
                <c:pt idx="20">
                  <c:v>0</c:v>
                </c:pt>
                <c:pt idx="21">
                  <c:v>0</c:v>
                </c:pt>
              </c:numCache>
            </c:numRef>
          </c:val>
          <c:extLst>
            <c:ext xmlns:c16="http://schemas.microsoft.com/office/drawing/2014/chart" uri="{C3380CC4-5D6E-409C-BE32-E72D297353CC}">
              <c16:uniqueId val="{00000000-AA79-4423-8800-028224E11F1B}"/>
            </c:ext>
          </c:extLst>
        </c:ser>
        <c:ser>
          <c:idx val="2"/>
          <c:order val="2"/>
          <c:tx>
            <c:strRef>
              <c:f>'Mechanical S-Curve'!$E$66</c:f>
              <c:strCache>
                <c:ptCount val="1"/>
                <c:pt idx="0">
                  <c:v>Actual</c:v>
                </c:pt>
              </c:strCache>
            </c:strRef>
          </c:tx>
          <c:spPr>
            <a:solidFill>
              <a:srgbClr val="002060">
                <a:alpha val="20000"/>
              </a:srgbClr>
            </a:solidFill>
            <a:ln w="25400" cmpd="sng">
              <a:solidFill>
                <a:srgbClr val="002060"/>
              </a:solidFill>
              <a:prstDash val="solid"/>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'Mechanical S-Curve'!$F$57:$AA$57</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'Mechanical S-Curve'!$F$66:$AA$66</c:f>
              <c:numCache>
                <c:formatCode>#,##0.0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3.8819875776397512</c:v>
                </c:pt>
                <c:pt idx="15">
                  <c:v>0</c:v>
                </c:pt>
                <c:pt idx="16">
                  <c:v>8.1521739130434785</c:v>
                </c:pt>
                <c:pt idx="17">
                  <c:v>5.5900621118012426</c:v>
                </c:pt>
                <c:pt idx="18">
                  <c:v>0</c:v>
                </c:pt>
                <c:pt idx="19">
                  <c:v>0</c:v>
                </c:pt>
                <c:pt idx="20">
                  <c:v>0</c:v>
                </c:pt>
              </c:numCache>
            </c:numRef>
          </c:val>
          <c:extLst>
            <c:ext xmlns:c16="http://schemas.microsoft.com/office/drawing/2014/chart" uri="{C3380CC4-5D6E-409C-BE32-E72D297353CC}">
              <c16:uniqueId val="{00000001-AA79-4423-8800-028224E11F1B}"/>
            </c:ext>
          </c:extLst>
        </c:ser>
        <c:dLbls>
          <c:showLegendKey val="0"/>
          <c:showVal val="0"/>
          <c:showCatName val="0"/>
          <c:showSerName val="0"/>
          <c:showPercent val="0"/>
          <c:showBubbleSize val="0"/>
        </c:dLbls>
        <c:gapWidth val="150"/>
        <c:axId val="219796608"/>
        <c:axId val="219757952"/>
      </c:barChart>
      <c:lineChart>
        <c:grouping val="standard"/>
        <c:varyColors val="0"/>
        <c:ser>
          <c:idx val="1"/>
          <c:order val="1"/>
          <c:tx>
            <c:strRef>
              <c:f>'Mechanical S-Curve'!$E$65</c:f>
              <c:strCache>
                <c:ptCount val="1"/>
                <c:pt idx="0">
                  <c:v>Cum Plan</c:v>
                </c:pt>
              </c:strCache>
            </c:strRef>
          </c:tx>
          <c:spPr>
            <a:ln w="19050" cap="rnd">
              <a:solidFill>
                <a:srgbClr val="0070C0"/>
              </a:solidFill>
              <a:prstDash val="dash"/>
              <a:round/>
            </a:ln>
            <a:effectLst/>
          </c:spPr>
          <c:marker>
            <c:symbol val="circle"/>
            <c:size val="5"/>
            <c:spPr>
              <a:solidFill>
                <a:srgbClr val="0070C0"/>
              </a:solidFill>
              <a:ln w="19050">
                <a:solidFill>
                  <a:srgbClr val="0070C0"/>
                </a:solidFill>
                <a:prstDash val="dash"/>
              </a:ln>
              <a:effectLst/>
            </c:spPr>
          </c:marker>
          <c:dLbls>
            <c:spPr>
              <a:solidFill>
                <a:srgbClr val="DEEBF7"/>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'Mechanical S-Curve'!$F$57:$AA$57</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'Mechanical S-Curve'!$F$65:$AA$65</c:f>
              <c:numCache>
                <c:formatCode>#,##0.0</c:formatCode>
                <c:ptCount val="22"/>
                <c:pt idx="0">
                  <c:v>0</c:v>
                </c:pt>
                <c:pt idx="1">
                  <c:v>0</c:v>
                </c:pt>
                <c:pt idx="2">
                  <c:v>0</c:v>
                </c:pt>
                <c:pt idx="3">
                  <c:v>0</c:v>
                </c:pt>
                <c:pt idx="4">
                  <c:v>0</c:v>
                </c:pt>
                <c:pt idx="5">
                  <c:v>0</c:v>
                </c:pt>
                <c:pt idx="6">
                  <c:v>0</c:v>
                </c:pt>
                <c:pt idx="7">
                  <c:v>0</c:v>
                </c:pt>
                <c:pt idx="8">
                  <c:v>0</c:v>
                </c:pt>
                <c:pt idx="9">
                  <c:v>0</c:v>
                </c:pt>
                <c:pt idx="10">
                  <c:v>0</c:v>
                </c:pt>
                <c:pt idx="11">
                  <c:v>0</c:v>
                </c:pt>
                <c:pt idx="12">
                  <c:v>2.6107432939731079</c:v>
                </c:pt>
                <c:pt idx="13">
                  <c:v>10.46942188246536</c:v>
                </c:pt>
                <c:pt idx="14">
                  <c:v>23.868464609924239</c:v>
                </c:pt>
                <c:pt idx="15">
                  <c:v>42.45081393761518</c:v>
                </c:pt>
                <c:pt idx="16">
                  <c:v>60.544288785748407</c:v>
                </c:pt>
                <c:pt idx="17">
                  <c:v>78.66783837280731</c:v>
                </c:pt>
                <c:pt idx="18">
                  <c:v>91.9284519827998</c:v>
                </c:pt>
                <c:pt idx="19">
                  <c:v>100.00298614429049</c:v>
                </c:pt>
                <c:pt idx="20">
                  <c:v>100.00298614429049</c:v>
                </c:pt>
                <c:pt idx="21">
                  <c:v>100.00298614429049</c:v>
                </c:pt>
              </c:numCache>
            </c:numRef>
          </c:val>
          <c:smooth val="0"/>
          <c:extLst>
            <c:ext xmlns:c16="http://schemas.microsoft.com/office/drawing/2014/chart" uri="{C3380CC4-5D6E-409C-BE32-E72D297353CC}">
              <c16:uniqueId val="{00000002-AA79-4423-8800-028224E11F1B}"/>
            </c:ext>
          </c:extLst>
        </c:ser>
        <c:ser>
          <c:idx val="3"/>
          <c:order val="3"/>
          <c:tx>
            <c:strRef>
              <c:f>'Mechanical S-Curve'!$E$67</c:f>
              <c:strCache>
                <c:ptCount val="1"/>
                <c:pt idx="0">
                  <c:v>Cum Actual</c:v>
                </c:pt>
              </c:strCache>
            </c:strRef>
          </c:tx>
          <c:spPr>
            <a:ln w="19050" cap="rnd">
              <a:solidFill>
                <a:schemeClr val="tx1"/>
              </a:solidFill>
              <a:prstDash val="solid"/>
              <a:round/>
            </a:ln>
            <a:effectLst/>
          </c:spPr>
          <c:marker>
            <c:symbol val="circle"/>
            <c:size val="5"/>
            <c:spPr>
              <a:solidFill>
                <a:srgbClr val="A5A5A5"/>
              </a:solidFill>
              <a:ln w="19050">
                <a:solidFill>
                  <a:srgbClr val="A5A5A5"/>
                </a:solidFill>
              </a:ln>
              <a:effectLst/>
            </c:spPr>
          </c:marker>
          <c:dLbls>
            <c:dLbl>
              <c:idx val="15"/>
              <c:spPr>
                <a:solidFill>
                  <a:schemeClr val="accent2"/>
                </a:solidFill>
                <a:ln>
                  <a:noFill/>
                </a:ln>
                <a:effectLst/>
              </c:spPr>
              <c:txPr>
                <a:bodyPr rot="0" spcFirstLastPara="1" vertOverflow="ellipsis" vert="horz" wrap="square" lIns="38100" tIns="19050" rIns="38100" bIns="19050" anchor="b" anchorCtr="1">
                  <a:spAutoFit/>
                </a:bodyPr>
                <a:lstStyle/>
                <a:p>
                  <a:pPr>
                    <a:defRPr sz="800" b="1" i="0" u="none" strike="noStrike" kern="1200" baseline="0">
                      <a:solidFill>
                        <a:srgbClr val="000000"/>
                      </a:solidFill>
                      <a:latin typeface="Arial"/>
                      <a:ea typeface="Arial"/>
                      <a:cs typeface="Arial"/>
                    </a:defRPr>
                  </a:pPr>
                  <a:endParaRPr lang="en-US"/>
                </a:p>
              </c:txPr>
              <c:dLblPos val="r"/>
              <c:showLegendKey val="0"/>
              <c:showVal val="1"/>
              <c:showCatName val="0"/>
              <c:showSerName val="0"/>
              <c:showPercent val="0"/>
              <c:showBubbleSize val="0"/>
              <c:extLst>
                <c:ext xmlns:c16="http://schemas.microsoft.com/office/drawing/2014/chart" uri="{C3380CC4-5D6E-409C-BE32-E72D297353CC}">
                  <c16:uniqueId val="{00000000-7E7B-4FC4-894F-45F3CDD22CD3}"/>
                </c:ext>
              </c:extLst>
            </c:dLbl>
            <c:spPr>
              <a:solidFill>
                <a:schemeClr val="accent4">
                  <a:lumMod val="20000"/>
                  <a:lumOff val="80000"/>
                </a:schemeClr>
              </a:solidFill>
              <a:ln>
                <a:noFill/>
              </a:ln>
              <a:effectLst/>
            </c:spPr>
            <c:txPr>
              <a:bodyPr rot="0" spcFirstLastPara="1" vertOverflow="ellipsis" vert="horz" wrap="square" lIns="38100" tIns="19050" rIns="38100" bIns="19050" anchor="b" anchorCtr="1">
                <a:spAutoFit/>
              </a:bodyPr>
              <a:lstStyle/>
              <a:p>
                <a:pPr>
                  <a:defRPr sz="800" b="1" i="0" u="none" strike="noStrike" kern="1200" baseline="0">
                    <a:solidFill>
                      <a:srgbClr val="000000"/>
                    </a:solidFill>
                    <a:latin typeface="Arial"/>
                    <a:ea typeface="Arial"/>
                    <a:cs typeface="Arial"/>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'Mechanical S-Curve'!$F$57:$AA$57</c:f>
              <c:strCache>
                <c:ptCount val="22"/>
                <c:pt idx="0">
                  <c:v>Till Mar-22</c:v>
                </c:pt>
                <c:pt idx="1">
                  <c:v>Apr-22</c:v>
                </c:pt>
                <c:pt idx="2">
                  <c:v>May-22</c:v>
                </c:pt>
                <c:pt idx="3">
                  <c:v>Jun-22</c:v>
                </c:pt>
                <c:pt idx="4">
                  <c:v>Jul-22</c:v>
                </c:pt>
                <c:pt idx="5">
                  <c:v>Aug-22</c:v>
                </c:pt>
                <c:pt idx="6">
                  <c:v>Sep-22</c:v>
                </c:pt>
                <c:pt idx="7">
                  <c:v>Oct-22</c:v>
                </c:pt>
                <c:pt idx="8">
                  <c:v>Nov-22</c:v>
                </c:pt>
                <c:pt idx="9">
                  <c:v>Dec-22</c:v>
                </c:pt>
                <c:pt idx="10">
                  <c:v>Jan-23</c:v>
                </c:pt>
                <c:pt idx="11">
                  <c:v>Feb-23</c:v>
                </c:pt>
                <c:pt idx="12">
                  <c:v>Mar-23</c:v>
                </c:pt>
                <c:pt idx="13">
                  <c:v>Apr-23</c:v>
                </c:pt>
                <c:pt idx="14">
                  <c:v>May-23</c:v>
                </c:pt>
                <c:pt idx="15">
                  <c:v>Jun-23</c:v>
                </c:pt>
                <c:pt idx="16">
                  <c:v>Jul-23</c:v>
                </c:pt>
                <c:pt idx="17">
                  <c:v>Aug-23</c:v>
                </c:pt>
                <c:pt idx="18">
                  <c:v>Sep-23</c:v>
                </c:pt>
                <c:pt idx="19">
                  <c:v>Oct-23</c:v>
                </c:pt>
                <c:pt idx="20">
                  <c:v>Nov-23</c:v>
                </c:pt>
                <c:pt idx="21">
                  <c:v>Dec-23</c:v>
                </c:pt>
              </c:strCache>
            </c:strRef>
          </c:cat>
          <c:val>
            <c:numRef>
              <c:f>'Mechanical S-Curve'!$F$67:$AA$67</c:f>
              <c:numCache>
                <c:formatCode>#,##0.0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3.8819875776397512</c:v>
                </c:pt>
                <c:pt idx="15">
                  <c:v>3.8819875776397512</c:v>
                </c:pt>
                <c:pt idx="16">
                  <c:v>12.03416149068323</c:v>
                </c:pt>
                <c:pt idx="17">
                  <c:v>17.624223602484474</c:v>
                </c:pt>
                <c:pt idx="18">
                  <c:v>17.624223602484474</c:v>
                </c:pt>
                <c:pt idx="19">
                  <c:v>17.624223602484474</c:v>
                </c:pt>
                <c:pt idx="20">
                  <c:v>17.624223602484474</c:v>
                </c:pt>
              </c:numCache>
            </c:numRef>
          </c:val>
          <c:smooth val="0"/>
          <c:extLst>
            <c:ext xmlns:c16="http://schemas.microsoft.com/office/drawing/2014/chart" uri="{C3380CC4-5D6E-409C-BE32-E72D297353CC}">
              <c16:uniqueId val="{00000003-AA79-4423-8800-028224E11F1B}"/>
            </c:ext>
          </c:extLst>
        </c:ser>
        <c:dLbls>
          <c:showLegendKey val="0"/>
          <c:showVal val="1"/>
          <c:showCatName val="0"/>
          <c:showSerName val="0"/>
          <c:showPercent val="0"/>
          <c:showBubbleSize val="0"/>
        </c:dLbls>
        <c:marker val="1"/>
        <c:smooth val="0"/>
        <c:axId val="223016832"/>
        <c:axId val="219756032"/>
      </c:lineChart>
      <c:catAx>
        <c:axId val="223016832"/>
        <c:scaling>
          <c:orientation val="minMax"/>
        </c:scaling>
        <c:delete val="0"/>
        <c:axPos val="b"/>
        <c:numFmt formatCode="General" sourceLinked="1"/>
        <c:majorTickMark val="out"/>
        <c:minorTickMark val="none"/>
        <c:tickLblPos val="low"/>
        <c:spPr>
          <a:noFill/>
          <a:ln w="3175" cap="flat" cmpd="sng" algn="ctr">
            <a:solidFill>
              <a:srgbClr val="000000"/>
            </a:solidFill>
            <a:prstDash val="solid"/>
            <a:round/>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19756032"/>
        <c:crosses val="autoZero"/>
        <c:auto val="1"/>
        <c:lblAlgn val="ctr"/>
        <c:lblOffset val="100"/>
        <c:noMultiLvlLbl val="1"/>
      </c:catAx>
      <c:valAx>
        <c:axId val="219756032"/>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sz="1000" b="1" i="0" baseline="0">
                    <a:effectLst/>
                  </a:rPr>
                  <a:t>Progress (%)</a:t>
                </a:r>
                <a:endParaRPr lang="en-US" sz="1000">
                  <a:effectLst/>
                </a:endParaRPr>
              </a:p>
            </c:rich>
          </c:tx>
          <c:layout>
            <c:manualLayout>
              <c:xMode val="edge"/>
              <c:yMode val="edge"/>
              <c:x val="2.3770516629917754E-3"/>
              <c:y val="0.3949569058204470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 sourceLinked="1"/>
        <c:majorTickMark val="out"/>
        <c:minorTickMark val="none"/>
        <c:tickLblPos val="nextTo"/>
        <c:spPr>
          <a:noFill/>
          <a:ln w="3175">
            <a:solidFill>
              <a:srgbClr val="000000"/>
            </a:solidFill>
            <a:prstDash val="solid"/>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23016832"/>
        <c:crosses val="autoZero"/>
        <c:crossBetween val="between"/>
      </c:valAx>
      <c:valAx>
        <c:axId val="219757952"/>
        <c:scaling>
          <c:orientation val="minMax"/>
          <c:max val="30"/>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crossAx val="219796608"/>
        <c:crosses val="max"/>
        <c:crossBetween val="between"/>
      </c:valAx>
      <c:catAx>
        <c:axId val="219796608"/>
        <c:scaling>
          <c:orientation val="minMax"/>
        </c:scaling>
        <c:delete val="1"/>
        <c:axPos val="b"/>
        <c:numFmt formatCode="General" sourceLinked="1"/>
        <c:majorTickMark val="out"/>
        <c:minorTickMark val="none"/>
        <c:tickLblPos val="nextTo"/>
        <c:crossAx val="219757952"/>
        <c:crosses val="autoZero"/>
        <c:auto val="1"/>
        <c:lblAlgn val="ctr"/>
        <c:lblOffset val="100"/>
        <c:noMultiLvlLbl val="1"/>
      </c:catAx>
      <c:spPr>
        <a:noFill/>
        <a:ln w="25400">
          <a:noFill/>
        </a:ln>
        <a:effectLst/>
      </c:spPr>
    </c:plotArea>
    <c:legend>
      <c:legendPos val="r"/>
      <c:layout>
        <c:manualLayout>
          <c:xMode val="edge"/>
          <c:yMode val="edge"/>
          <c:x val="0.10804108189924883"/>
          <c:y val="5.4154555467534955E-2"/>
          <c:w val="0.12478456580910606"/>
          <c:h val="0.19644783891351322"/>
        </c:manualLayout>
      </c:layout>
      <c:overlay val="0"/>
      <c:spPr>
        <a:noFill/>
        <a:ln w="25400">
          <a:noFill/>
        </a:ln>
        <a:effectLst/>
      </c:spPr>
      <c:txPr>
        <a:bodyPr rot="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ysClr val="windowText" lastClr="000000"/>
      </a:solidFill>
      <a:round/>
    </a:ln>
    <a:effectLst/>
  </c:spPr>
  <c:txPr>
    <a:bodyPr/>
    <a:lstStyle/>
    <a:p>
      <a:pPr>
        <a:defRPr sz="800" b="0" i="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22</xdr:col>
      <xdr:colOff>964133</xdr:colOff>
      <xdr:row>3</xdr:row>
      <xdr:rowOff>72151</xdr:rowOff>
    </xdr:from>
    <xdr:to>
      <xdr:col>22</xdr:col>
      <xdr:colOff>1479654</xdr:colOff>
      <xdr:row>5</xdr:row>
      <xdr:rowOff>150813</xdr:rowOff>
    </xdr:to>
    <xdr:sp macro="" textlink="">
      <xdr:nvSpPr>
        <xdr:cNvPr id="14" name="AutoShape 1" descr="Image result for fog">
          <a:extLst>
            <a:ext uri="{FF2B5EF4-FFF2-40B4-BE49-F238E27FC236}">
              <a16:creationId xmlns:a16="http://schemas.microsoft.com/office/drawing/2014/main" id="{00000000-0008-0000-0200-00000E000000}"/>
            </a:ext>
          </a:extLst>
        </xdr:cNvPr>
        <xdr:cNvSpPr>
          <a:spLocks noChangeAspect="1" noChangeArrowheads="1"/>
        </xdr:cNvSpPr>
      </xdr:nvSpPr>
      <xdr:spPr bwMode="auto">
        <a:xfrm>
          <a:off x="13441883" y="865901"/>
          <a:ext cx="512118" cy="5231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111839</xdr:colOff>
      <xdr:row>10</xdr:row>
      <xdr:rowOff>130450</xdr:rowOff>
    </xdr:from>
    <xdr:to>
      <xdr:col>3</xdr:col>
      <xdr:colOff>553357</xdr:colOff>
      <xdr:row>17</xdr:row>
      <xdr:rowOff>27214</xdr:rowOff>
    </xdr:to>
    <xdr:graphicFrame macro="">
      <xdr:nvGraphicFramePr>
        <xdr:cNvPr id="16" name="Chart 15">
          <a:extLst>
            <a:ext uri="{FF2B5EF4-FFF2-40B4-BE49-F238E27FC236}">
              <a16:creationId xmlns:a16="http://schemas.microsoft.com/office/drawing/2014/main" id="{00000000-0008-0000-0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110323</xdr:colOff>
      <xdr:row>17</xdr:row>
      <xdr:rowOff>60098</xdr:rowOff>
    </xdr:from>
    <xdr:to>
      <xdr:col>6</xdr:col>
      <xdr:colOff>952500</xdr:colOff>
      <xdr:row>24</xdr:row>
      <xdr:rowOff>1070428</xdr:rowOff>
    </xdr:to>
    <xdr:graphicFrame macro="">
      <xdr:nvGraphicFramePr>
        <xdr:cNvPr id="19" name="Chart 18">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594180</xdr:colOff>
      <xdr:row>10</xdr:row>
      <xdr:rowOff>127001</xdr:rowOff>
    </xdr:from>
    <xdr:to>
      <xdr:col>6</xdr:col>
      <xdr:colOff>934357</xdr:colOff>
      <xdr:row>17</xdr:row>
      <xdr:rowOff>18143</xdr:rowOff>
    </xdr:to>
    <xdr:graphicFrame macro="">
      <xdr:nvGraphicFramePr>
        <xdr:cNvPr id="22" name="Chart 21">
          <a:extLst>
            <a:ext uri="{FF2B5EF4-FFF2-40B4-BE49-F238E27FC236}">
              <a16:creationId xmlns:a16="http://schemas.microsoft.com/office/drawing/2014/main" id="{00000000-0008-0000-02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1023938</xdr:colOff>
      <xdr:row>17</xdr:row>
      <xdr:rowOff>79375</xdr:rowOff>
    </xdr:from>
    <xdr:to>
      <xdr:col>10</xdr:col>
      <xdr:colOff>1071562</xdr:colOff>
      <xdr:row>24</xdr:row>
      <xdr:rowOff>1071562</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1019967</xdr:colOff>
      <xdr:row>9</xdr:row>
      <xdr:rowOff>37305</xdr:rowOff>
    </xdr:from>
    <xdr:to>
      <xdr:col>10</xdr:col>
      <xdr:colOff>1071561</xdr:colOff>
      <xdr:row>17</xdr:row>
      <xdr:rowOff>39686</xdr:rowOff>
    </xdr:to>
    <xdr:graphicFrame macro="">
      <xdr:nvGraphicFramePr>
        <xdr:cNvPr id="7" name="Chart 6">
          <a:extLst>
            <a:ext uri="{FF2B5EF4-FFF2-40B4-BE49-F238E27FC236}">
              <a16:creationId xmlns:a16="http://schemas.microsoft.com/office/drawing/2014/main" id="{5B18F7D0-9E5F-4682-86AA-F184B8AF9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417285</xdr:colOff>
      <xdr:row>52</xdr:row>
      <xdr:rowOff>45358</xdr:rowOff>
    </xdr:from>
    <xdr:to>
      <xdr:col>10</xdr:col>
      <xdr:colOff>1006927</xdr:colOff>
      <xdr:row>59</xdr:row>
      <xdr:rowOff>208643</xdr:rowOff>
    </xdr:to>
    <xdr:graphicFrame macro="">
      <xdr:nvGraphicFramePr>
        <xdr:cNvPr id="9" name="Chart 8">
          <a:extLst>
            <a:ext uri="{FF2B5EF4-FFF2-40B4-BE49-F238E27FC236}">
              <a16:creationId xmlns:a16="http://schemas.microsoft.com/office/drawing/2014/main" id="{94063C2B-595E-4F19-B120-594950FC1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426357</xdr:colOff>
      <xdr:row>38</xdr:row>
      <xdr:rowOff>54429</xdr:rowOff>
    </xdr:from>
    <xdr:to>
      <xdr:col>10</xdr:col>
      <xdr:colOff>1015999</xdr:colOff>
      <xdr:row>50</xdr:row>
      <xdr:rowOff>199572</xdr:rowOff>
    </xdr:to>
    <xdr:graphicFrame macro="">
      <xdr:nvGraphicFramePr>
        <xdr:cNvPr id="10" name="Chart 9">
          <a:extLst>
            <a:ext uri="{FF2B5EF4-FFF2-40B4-BE49-F238E27FC236}">
              <a16:creationId xmlns:a16="http://schemas.microsoft.com/office/drawing/2014/main" id="{5CF0FD64-101E-4690-871A-056780DE8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266700</xdr:colOff>
      <xdr:row>22</xdr:row>
      <xdr:rowOff>85725</xdr:rowOff>
    </xdr:from>
    <xdr:to>
      <xdr:col>13</xdr:col>
      <xdr:colOff>571500</xdr:colOff>
      <xdr:row>37</xdr:row>
      <xdr:rowOff>66675</xdr:rowOff>
    </xdr:to>
    <xdr:graphicFrame macro="">
      <xdr:nvGraphicFramePr>
        <xdr:cNvPr id="2" name="Chart 1">
          <a:extLst>
            <a:ext uri="{FF2B5EF4-FFF2-40B4-BE49-F238E27FC236}">
              <a16:creationId xmlns:a16="http://schemas.microsoft.com/office/drawing/2014/main" id="{326F68C0-2F14-4497-A2C4-DC92BEA8E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266700</xdr:colOff>
      <xdr:row>53</xdr:row>
      <xdr:rowOff>85725</xdr:rowOff>
    </xdr:from>
    <xdr:to>
      <xdr:col>13</xdr:col>
      <xdr:colOff>571500</xdr:colOff>
      <xdr:row>68</xdr:row>
      <xdr:rowOff>66675</xdr:rowOff>
    </xdr:to>
    <xdr:graphicFrame macro="">
      <xdr:nvGraphicFramePr>
        <xdr:cNvPr id="3" name="Chart 2">
          <a:extLst>
            <a:ext uri="{FF2B5EF4-FFF2-40B4-BE49-F238E27FC236}">
              <a16:creationId xmlns:a16="http://schemas.microsoft.com/office/drawing/2014/main" id="{C222FDAD-E63A-4A27-B8C6-A5544454A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134938</xdr:colOff>
      <xdr:row>87</xdr:row>
      <xdr:rowOff>7938</xdr:rowOff>
    </xdr:from>
    <xdr:to>
      <xdr:col>14</xdr:col>
      <xdr:colOff>439738</xdr:colOff>
      <xdr:row>101</xdr:row>
      <xdr:rowOff>171451</xdr:rowOff>
    </xdr:to>
    <xdr:graphicFrame macro="">
      <xdr:nvGraphicFramePr>
        <xdr:cNvPr id="4" name="Chart 3">
          <a:extLst>
            <a:ext uri="{FF2B5EF4-FFF2-40B4-BE49-F238E27FC236}">
              <a16:creationId xmlns:a16="http://schemas.microsoft.com/office/drawing/2014/main" id="{E9526883-7772-4BBE-BDF6-8E733C8A8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119</xdr:row>
      <xdr:rowOff>0</xdr:rowOff>
    </xdr:from>
    <xdr:to>
      <xdr:col>15</xdr:col>
      <xdr:colOff>304801</xdr:colOff>
      <xdr:row>133</xdr:row>
      <xdr:rowOff>163513</xdr:rowOff>
    </xdr:to>
    <xdr:graphicFrame macro="">
      <xdr:nvGraphicFramePr>
        <xdr:cNvPr id="5" name="Chart 4">
          <a:extLst>
            <a:ext uri="{FF2B5EF4-FFF2-40B4-BE49-F238E27FC236}">
              <a16:creationId xmlns:a16="http://schemas.microsoft.com/office/drawing/2014/main" id="{277EF96B-B5E9-4C50-B5AF-33A2B1093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222250</xdr:colOff>
      <xdr:row>153</xdr:row>
      <xdr:rowOff>0</xdr:rowOff>
    </xdr:from>
    <xdr:to>
      <xdr:col>15</xdr:col>
      <xdr:colOff>527051</xdr:colOff>
      <xdr:row>167</xdr:row>
      <xdr:rowOff>163513</xdr:rowOff>
    </xdr:to>
    <xdr:graphicFrame macro="">
      <xdr:nvGraphicFramePr>
        <xdr:cNvPr id="6" name="Chart 5">
          <a:extLst>
            <a:ext uri="{FF2B5EF4-FFF2-40B4-BE49-F238E27FC236}">
              <a16:creationId xmlns:a16="http://schemas.microsoft.com/office/drawing/2014/main" id="{66BC764D-D925-4563-B90B-C32DDF674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186</xdr:row>
      <xdr:rowOff>0</xdr:rowOff>
    </xdr:from>
    <xdr:to>
      <xdr:col>16</xdr:col>
      <xdr:colOff>304801</xdr:colOff>
      <xdr:row>200</xdr:row>
      <xdr:rowOff>163513</xdr:rowOff>
    </xdr:to>
    <xdr:graphicFrame macro="">
      <xdr:nvGraphicFramePr>
        <xdr:cNvPr id="7" name="Chart 6">
          <a:extLst>
            <a:ext uri="{FF2B5EF4-FFF2-40B4-BE49-F238E27FC236}">
              <a16:creationId xmlns:a16="http://schemas.microsoft.com/office/drawing/2014/main" id="{84DFFDBC-2E25-4913-BB77-BA4E04DAF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215</xdr:row>
      <xdr:rowOff>0</xdr:rowOff>
    </xdr:from>
    <xdr:to>
      <xdr:col>16</xdr:col>
      <xdr:colOff>304801</xdr:colOff>
      <xdr:row>229</xdr:row>
      <xdr:rowOff>163513</xdr:rowOff>
    </xdr:to>
    <xdr:graphicFrame macro="">
      <xdr:nvGraphicFramePr>
        <xdr:cNvPr id="8" name="Chart 7">
          <a:extLst>
            <a:ext uri="{FF2B5EF4-FFF2-40B4-BE49-F238E27FC236}">
              <a16:creationId xmlns:a16="http://schemas.microsoft.com/office/drawing/2014/main" id="{CACCF992-4190-47AA-8D82-39AEDE318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36</xdr:col>
      <xdr:colOff>222249</xdr:colOff>
      <xdr:row>6</xdr:row>
      <xdr:rowOff>79376</xdr:rowOff>
    </xdr:from>
    <xdr:to>
      <xdr:col>49</xdr:col>
      <xdr:colOff>18143</xdr:colOff>
      <xdr:row>34</xdr:row>
      <xdr:rowOff>82550</xdr:rowOff>
    </xdr:to>
    <xdr:graphicFrame macro="">
      <xdr:nvGraphicFramePr>
        <xdr:cNvPr id="2" name="Chart 1">
          <a:extLst>
            <a:ext uri="{FF2B5EF4-FFF2-40B4-BE49-F238E27FC236}">
              <a16:creationId xmlns:a16="http://schemas.microsoft.com/office/drawing/2014/main" id="{16253BC1-192D-4584-9E3F-D7E2E33F7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120649</xdr:colOff>
      <xdr:row>38</xdr:row>
      <xdr:rowOff>19049</xdr:rowOff>
    </xdr:from>
    <xdr:to>
      <xdr:col>49</xdr:col>
      <xdr:colOff>95250</xdr:colOff>
      <xdr:row>59</xdr:row>
      <xdr:rowOff>6349</xdr:rowOff>
    </xdr:to>
    <xdr:graphicFrame macro="">
      <xdr:nvGraphicFramePr>
        <xdr:cNvPr id="3" name="Chart 2">
          <a:extLst>
            <a:ext uri="{FF2B5EF4-FFF2-40B4-BE49-F238E27FC236}">
              <a16:creationId xmlns:a16="http://schemas.microsoft.com/office/drawing/2014/main" id="{BD16E068-051A-4020-BEA1-8F6DBBD11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230187</xdr:colOff>
      <xdr:row>65</xdr:row>
      <xdr:rowOff>107950</xdr:rowOff>
    </xdr:from>
    <xdr:to>
      <xdr:col>47</xdr:col>
      <xdr:colOff>585786</xdr:colOff>
      <xdr:row>83</xdr:row>
      <xdr:rowOff>177008</xdr:rowOff>
    </xdr:to>
    <xdr:graphicFrame macro="">
      <xdr:nvGraphicFramePr>
        <xdr:cNvPr id="4" name="Chart 3">
          <a:extLst>
            <a:ext uri="{FF2B5EF4-FFF2-40B4-BE49-F238E27FC236}">
              <a16:creationId xmlns:a16="http://schemas.microsoft.com/office/drawing/2014/main" id="{9A13E06C-D04F-4C40-A9C4-5B679FBF4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0.0107</cdr:x>
      <cdr:y>0.41471</cdr:y>
    </cdr:from>
    <cdr:to>
      <cdr:x>0.03868</cdr:x>
      <cdr:y>0.61189</cdr:y>
    </cdr:to>
    <cdr:sp macro="" textlink="">
      <cdr:nvSpPr>
        <cdr:cNvPr id="2" name="TextBox 1">
          <a:extLst xmlns:a="http://schemas.openxmlformats.org/drawingml/2006/main">
            <a:ext uri="{FF2B5EF4-FFF2-40B4-BE49-F238E27FC236}">
              <a16:creationId xmlns:a16="http://schemas.microsoft.com/office/drawing/2014/main" id="{5DD14FD0-46A1-4217-B7E8-78646C5276E6}"/>
            </a:ext>
          </a:extLst>
        </cdr:cNvPr>
        <cdr:cNvSpPr txBox="1"/>
      </cdr:nvSpPr>
      <cdr:spPr>
        <a:xfrm xmlns:a="http://schemas.openxmlformats.org/drawingml/2006/main">
          <a:off x="41275" y="841375"/>
          <a:ext cx="107950" cy="400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5.xml><?xml version="1.0" encoding="utf-8"?>
<xdr:wsDr xmlns:xdr="http://schemas.openxmlformats.org/drawingml/2006/spreadsheetDrawing" xmlns:a="http://schemas.openxmlformats.org/drawingml/2006/main">
  <xdr:twoCellAnchor>
    <xdr:from>
      <xdr:col>6</xdr:col>
      <xdr:colOff>0</xdr:colOff>
      <xdr:row>319</xdr:row>
      <xdr:rowOff>0</xdr:rowOff>
    </xdr:from>
    <xdr:to>
      <xdr:col>22</xdr:col>
      <xdr:colOff>418886</xdr:colOff>
      <xdr:row>341</xdr:row>
      <xdr:rowOff>164352</xdr:rowOff>
    </xdr:to>
    <xdr:graphicFrame macro="">
      <xdr:nvGraphicFramePr>
        <xdr:cNvPr id="3" name="Chart 2">
          <a:extLst>
            <a:ext uri="{FF2B5EF4-FFF2-40B4-BE49-F238E27FC236}">
              <a16:creationId xmlns:a16="http://schemas.microsoft.com/office/drawing/2014/main" id="{24EEA7D8-C1B9-4866-8F84-81CA4E29F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134939</xdr:colOff>
      <xdr:row>35</xdr:row>
      <xdr:rowOff>49389</xdr:rowOff>
    </xdr:from>
    <xdr:to>
      <xdr:col>20</xdr:col>
      <xdr:colOff>183444</xdr:colOff>
      <xdr:row>59</xdr:row>
      <xdr:rowOff>5603</xdr:rowOff>
    </xdr:to>
    <xdr:graphicFrame macro="">
      <xdr:nvGraphicFramePr>
        <xdr:cNvPr id="2" name="Chart 1">
          <a:extLst>
            <a:ext uri="{FF2B5EF4-FFF2-40B4-BE49-F238E27FC236}">
              <a16:creationId xmlns:a16="http://schemas.microsoft.com/office/drawing/2014/main" id="{1A74E1DA-F630-4F37-96D9-120EFE006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71</xdr:row>
      <xdr:rowOff>0</xdr:rowOff>
    </xdr:from>
    <xdr:to>
      <xdr:col>20</xdr:col>
      <xdr:colOff>0</xdr:colOff>
      <xdr:row>93</xdr:row>
      <xdr:rowOff>164352</xdr:rowOff>
    </xdr:to>
    <xdr:graphicFrame macro="">
      <xdr:nvGraphicFramePr>
        <xdr:cNvPr id="2" name="Chart 1">
          <a:extLst>
            <a:ext uri="{FF2B5EF4-FFF2-40B4-BE49-F238E27FC236}">
              <a16:creationId xmlns:a16="http://schemas.microsoft.com/office/drawing/2014/main" id="{3F9E0C30-FF78-40F4-90A3-33DF441CE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1492250</xdr:colOff>
      <xdr:row>68</xdr:row>
      <xdr:rowOff>150813</xdr:rowOff>
    </xdr:from>
    <xdr:to>
      <xdr:col>21</xdr:col>
      <xdr:colOff>277813</xdr:colOff>
      <xdr:row>93</xdr:row>
      <xdr:rowOff>164352</xdr:rowOff>
    </xdr:to>
    <xdr:graphicFrame macro="">
      <xdr:nvGraphicFramePr>
        <xdr:cNvPr id="2" name="Chart 1">
          <a:extLst>
            <a:ext uri="{FF2B5EF4-FFF2-40B4-BE49-F238E27FC236}">
              <a16:creationId xmlns:a16="http://schemas.microsoft.com/office/drawing/2014/main" id="{86948AA6-85E3-49D6-B965-B2ED00109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156</xdr:row>
      <xdr:rowOff>0</xdr:rowOff>
    </xdr:from>
    <xdr:to>
      <xdr:col>19</xdr:col>
      <xdr:colOff>418886</xdr:colOff>
      <xdr:row>178</xdr:row>
      <xdr:rowOff>164352</xdr:rowOff>
    </xdr:to>
    <xdr:graphicFrame macro="">
      <xdr:nvGraphicFramePr>
        <xdr:cNvPr id="2" name="Chart 1">
          <a:extLst>
            <a:ext uri="{FF2B5EF4-FFF2-40B4-BE49-F238E27FC236}">
              <a16:creationId xmlns:a16="http://schemas.microsoft.com/office/drawing/2014/main" id="{F6CBD067-BA89-4D4F-9E2C-C5D957694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0</xdr:colOff>
      <xdr:row>68</xdr:row>
      <xdr:rowOff>0</xdr:rowOff>
    </xdr:from>
    <xdr:to>
      <xdr:col>19</xdr:col>
      <xdr:colOff>418886</xdr:colOff>
      <xdr:row>90</xdr:row>
      <xdr:rowOff>164352</xdr:rowOff>
    </xdr:to>
    <xdr:graphicFrame macro="">
      <xdr:nvGraphicFramePr>
        <xdr:cNvPr id="2" name="Chart 1">
          <a:extLst>
            <a:ext uri="{FF2B5EF4-FFF2-40B4-BE49-F238E27FC236}">
              <a16:creationId xmlns:a16="http://schemas.microsoft.com/office/drawing/2014/main" id="{A483FA22-6108-4339-B734-3BDEFF38E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503582</xdr:colOff>
      <xdr:row>2</xdr:row>
      <xdr:rowOff>18158</xdr:rowOff>
    </xdr:from>
    <xdr:to>
      <xdr:col>71</xdr:col>
      <xdr:colOff>476250</xdr:colOff>
      <xdr:row>256</xdr:row>
      <xdr:rowOff>19050</xdr:rowOff>
    </xdr:to>
    <xdr:grpSp>
      <xdr:nvGrpSpPr>
        <xdr:cNvPr id="2" name="Group 1">
          <a:extLst>
            <a:ext uri="{FF2B5EF4-FFF2-40B4-BE49-F238E27FC236}">
              <a16:creationId xmlns:a16="http://schemas.microsoft.com/office/drawing/2014/main" id="{00000000-0008-0000-0800-000002000000}"/>
            </a:ext>
          </a:extLst>
        </xdr:cNvPr>
        <xdr:cNvGrpSpPr/>
      </xdr:nvGrpSpPr>
      <xdr:grpSpPr>
        <a:xfrm>
          <a:off x="7663207" y="415033"/>
          <a:ext cx="39025168" cy="40323392"/>
          <a:chOff x="1227482" y="2679023"/>
          <a:chExt cx="17444273" cy="22775965"/>
        </a:xfrm>
      </xdr:grpSpPr>
      <xdr:grpSp>
        <xdr:nvGrpSpPr>
          <xdr:cNvPr id="3" name="Group 2">
            <a:extLst>
              <a:ext uri="{FF2B5EF4-FFF2-40B4-BE49-F238E27FC236}">
                <a16:creationId xmlns:a16="http://schemas.microsoft.com/office/drawing/2014/main" id="{00000000-0008-0000-0800-000003000000}"/>
              </a:ext>
            </a:extLst>
          </xdr:cNvPr>
          <xdr:cNvGrpSpPr/>
        </xdr:nvGrpSpPr>
        <xdr:grpSpPr>
          <a:xfrm>
            <a:off x="1281113" y="7615239"/>
            <a:ext cx="17390642" cy="17839749"/>
            <a:chOff x="1300163" y="8315327"/>
            <a:chExt cx="17657342" cy="19525674"/>
          </a:xfrm>
        </xdr:grpSpPr>
        <xdr:grpSp>
          <xdr:nvGrpSpPr>
            <xdr:cNvPr id="5" name="Group 4">
              <a:extLst>
                <a:ext uri="{FF2B5EF4-FFF2-40B4-BE49-F238E27FC236}">
                  <a16:creationId xmlns:a16="http://schemas.microsoft.com/office/drawing/2014/main" id="{00000000-0008-0000-0800-000005000000}"/>
                </a:ext>
              </a:extLst>
            </xdr:cNvPr>
            <xdr:cNvGrpSpPr/>
          </xdr:nvGrpSpPr>
          <xdr:grpSpPr>
            <a:xfrm>
              <a:off x="1300163" y="8315327"/>
              <a:ext cx="11025187" cy="19525674"/>
              <a:chOff x="395288" y="1052514"/>
              <a:chExt cx="11025187" cy="19525674"/>
            </a:xfrm>
          </xdr:grpSpPr>
          <xdr:grpSp>
            <xdr:nvGrpSpPr>
              <xdr:cNvPr id="7" name="Group 6">
                <a:extLst>
                  <a:ext uri="{FF2B5EF4-FFF2-40B4-BE49-F238E27FC236}">
                    <a16:creationId xmlns:a16="http://schemas.microsoft.com/office/drawing/2014/main" id="{00000000-0008-0000-0800-000007000000}"/>
                  </a:ext>
                </a:extLst>
              </xdr:cNvPr>
              <xdr:cNvGrpSpPr/>
            </xdr:nvGrpSpPr>
            <xdr:grpSpPr>
              <a:xfrm>
                <a:off x="2171289" y="5923225"/>
                <a:ext cx="9024949" cy="14654963"/>
                <a:chOff x="1624558" y="1016965"/>
                <a:chExt cx="9027479" cy="14655848"/>
              </a:xfrm>
            </xdr:grpSpPr>
            <xdr:grpSp>
              <xdr:nvGrpSpPr>
                <xdr:cNvPr id="9" name="Group 8">
                  <a:extLst>
                    <a:ext uri="{FF2B5EF4-FFF2-40B4-BE49-F238E27FC236}">
                      <a16:creationId xmlns:a16="http://schemas.microsoft.com/office/drawing/2014/main" id="{00000000-0008-0000-0800-000009000000}"/>
                    </a:ext>
                  </a:extLst>
                </xdr:cNvPr>
                <xdr:cNvGrpSpPr/>
              </xdr:nvGrpSpPr>
              <xdr:grpSpPr>
                <a:xfrm>
                  <a:off x="2719637" y="6248141"/>
                  <a:ext cx="7932400" cy="9424672"/>
                  <a:chOff x="3673929" y="1605644"/>
                  <a:chExt cx="7830643" cy="9230507"/>
                </a:xfrm>
              </xdr:grpSpPr>
              <xdr:pic>
                <xdr:nvPicPr>
                  <xdr:cNvPr id="11" name="Picture 10">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1"/>
                  <a:stretch>
                    <a:fillRect/>
                  </a:stretch>
                </xdr:blipFill>
                <xdr:spPr>
                  <a:xfrm>
                    <a:off x="3673929" y="5225143"/>
                    <a:ext cx="7830643" cy="5611008"/>
                  </a:xfrm>
                  <a:prstGeom prst="rect">
                    <a:avLst/>
                  </a:prstGeom>
                  <a:ln>
                    <a:solidFill>
                      <a:sysClr val="windowText" lastClr="000000"/>
                    </a:solidFill>
                  </a:ln>
                </xdr:spPr>
              </xdr:pic>
              <xdr:pic>
                <xdr:nvPicPr>
                  <xdr:cNvPr id="12" name="Picture 11">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embed="rId2"/>
                  <a:stretch>
                    <a:fillRect/>
                  </a:stretch>
                </xdr:blipFill>
                <xdr:spPr>
                  <a:xfrm>
                    <a:off x="4381500" y="1605644"/>
                    <a:ext cx="3143250" cy="3627097"/>
                  </a:xfrm>
                  <a:prstGeom prst="rect">
                    <a:avLst/>
                  </a:prstGeom>
                  <a:ln>
                    <a:solidFill>
                      <a:sysClr val="windowText" lastClr="000000"/>
                    </a:solidFill>
                  </a:ln>
                </xdr:spPr>
              </xdr:pic>
            </xdr:grpSp>
            <xdr:pic>
              <xdr:nvPicPr>
                <xdr:cNvPr id="10" name="Picture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3"/>
                <a:stretch>
                  <a:fillRect/>
                </a:stretch>
              </xdr:blipFill>
              <xdr:spPr>
                <a:xfrm>
                  <a:off x="1624558" y="1016965"/>
                  <a:ext cx="7391032" cy="5221140"/>
                </a:xfrm>
                <a:prstGeom prst="rect">
                  <a:avLst/>
                </a:prstGeom>
                <a:ln>
                  <a:solidFill>
                    <a:sysClr val="windowText" lastClr="000000"/>
                  </a:solidFill>
                </a:ln>
              </xdr:spPr>
            </xdr:pic>
          </xdr:grpSp>
          <xdr:pic>
            <xdr:nvPicPr>
              <xdr:cNvPr id="8" name="Picture 7">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4"/>
              <a:stretch>
                <a:fillRect/>
              </a:stretch>
            </xdr:blipFill>
            <xdr:spPr>
              <a:xfrm>
                <a:off x="395288" y="1052514"/>
                <a:ext cx="11025187" cy="4917815"/>
              </a:xfrm>
              <a:prstGeom prst="rect">
                <a:avLst/>
              </a:prstGeom>
              <a:ln>
                <a:solidFill>
                  <a:sysClr val="windowText" lastClr="000000"/>
                </a:solidFill>
              </a:ln>
            </xdr:spPr>
          </xdr:pic>
        </xdr:grpSp>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5"/>
            <a:stretch>
              <a:fillRect/>
            </a:stretch>
          </xdr:blipFill>
          <xdr:spPr>
            <a:xfrm>
              <a:off x="12336706" y="10726616"/>
              <a:ext cx="6620799" cy="2523375"/>
            </a:xfrm>
            <a:prstGeom prst="rect">
              <a:avLst/>
            </a:prstGeom>
            <a:ln>
              <a:solidFill>
                <a:sysClr val="windowText" lastClr="000000"/>
              </a:solidFill>
            </a:ln>
          </xdr:spPr>
        </xdr:pic>
      </xdr:grpSp>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6"/>
          <a:stretch>
            <a:fillRect/>
          </a:stretch>
        </xdr:blipFill>
        <xdr:spPr>
          <a:xfrm>
            <a:off x="1227482" y="2679023"/>
            <a:ext cx="6278217" cy="4992768"/>
          </a:xfrm>
          <a:prstGeom prst="rect">
            <a:avLst/>
          </a:prstGeom>
          <a:ln>
            <a:solidFill>
              <a:sysClr val="windowText" lastClr="000000"/>
            </a:solidFill>
          </a:ln>
        </xdr:spPr>
      </xdr:pic>
    </xdr:grpSp>
    <xdr:clientData/>
  </xdr:twoCellAnchor>
  <xdr:twoCellAnchor>
    <xdr:from>
      <xdr:col>21</xdr:col>
      <xdr:colOff>12325</xdr:colOff>
      <xdr:row>40</xdr:row>
      <xdr:rowOff>135594</xdr:rowOff>
    </xdr:from>
    <xdr:to>
      <xdr:col>21</xdr:col>
      <xdr:colOff>538313</xdr:colOff>
      <xdr:row>40</xdr:row>
      <xdr:rowOff>137058</xdr:rowOff>
    </xdr:to>
    <xdr:cxnSp macro="">
      <xdr:nvCxnSpPr>
        <xdr:cNvPr id="13" name="Straight Connector 12">
          <a:extLst>
            <a:ext uri="{FF2B5EF4-FFF2-40B4-BE49-F238E27FC236}">
              <a16:creationId xmlns:a16="http://schemas.microsoft.com/office/drawing/2014/main" id="{00000000-0008-0000-0800-00000D000000}"/>
            </a:ext>
          </a:extLst>
        </xdr:cNvPr>
        <xdr:cNvCxnSpPr/>
      </xdr:nvCxnSpPr>
      <xdr:spPr>
        <a:xfrm>
          <a:off x="12813925" y="6688794"/>
          <a:ext cx="525988" cy="1464"/>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20</xdr:col>
      <xdr:colOff>257052</xdr:colOff>
      <xdr:row>40</xdr:row>
      <xdr:rowOff>145677</xdr:rowOff>
    </xdr:from>
    <xdr:to>
      <xdr:col>20</xdr:col>
      <xdr:colOff>593912</xdr:colOff>
      <xdr:row>40</xdr:row>
      <xdr:rowOff>150387</xdr:rowOff>
    </xdr:to>
    <xdr:cxnSp macro="">
      <xdr:nvCxnSpPr>
        <xdr:cNvPr id="14" name="Straight Connector 13">
          <a:extLst>
            <a:ext uri="{FF2B5EF4-FFF2-40B4-BE49-F238E27FC236}">
              <a16:creationId xmlns:a16="http://schemas.microsoft.com/office/drawing/2014/main" id="{00000000-0008-0000-0800-00000E000000}"/>
            </a:ext>
          </a:extLst>
        </xdr:cNvPr>
        <xdr:cNvCxnSpPr/>
      </xdr:nvCxnSpPr>
      <xdr:spPr>
        <a:xfrm flipV="1">
          <a:off x="12449052" y="6698877"/>
          <a:ext cx="336860" cy="4710"/>
        </a:xfrm>
        <a:prstGeom prst="line">
          <a:avLst/>
        </a:prstGeom>
        <a:ln w="127000" cmpd="sng">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20</xdr:col>
      <xdr:colOff>246530</xdr:colOff>
      <xdr:row>42</xdr:row>
      <xdr:rowOff>89647</xdr:rowOff>
    </xdr:from>
    <xdr:to>
      <xdr:col>21</xdr:col>
      <xdr:colOff>493059</xdr:colOff>
      <xdr:row>42</xdr:row>
      <xdr:rowOff>112060</xdr:rowOff>
    </xdr:to>
    <xdr:cxnSp macro="">
      <xdr:nvCxnSpPr>
        <xdr:cNvPr id="15" name="Straight Connector 14">
          <a:extLst>
            <a:ext uri="{FF2B5EF4-FFF2-40B4-BE49-F238E27FC236}">
              <a16:creationId xmlns:a16="http://schemas.microsoft.com/office/drawing/2014/main" id="{00000000-0008-0000-0800-00000F000000}"/>
            </a:ext>
          </a:extLst>
        </xdr:cNvPr>
        <xdr:cNvCxnSpPr/>
      </xdr:nvCxnSpPr>
      <xdr:spPr>
        <a:xfrm>
          <a:off x="12438530" y="6966697"/>
          <a:ext cx="856129" cy="22413"/>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53</xdr:col>
      <xdr:colOff>231321</xdr:colOff>
      <xdr:row>91</xdr:row>
      <xdr:rowOff>40821</xdr:rowOff>
    </xdr:from>
    <xdr:to>
      <xdr:col>53</xdr:col>
      <xdr:colOff>249114</xdr:colOff>
      <xdr:row>94</xdr:row>
      <xdr:rowOff>153865</xdr:rowOff>
    </xdr:to>
    <xdr:cxnSp macro="">
      <xdr:nvCxnSpPr>
        <xdr:cNvPr id="17" name="Straight Connector 16">
          <a:extLst>
            <a:ext uri="{FF2B5EF4-FFF2-40B4-BE49-F238E27FC236}">
              <a16:creationId xmlns:a16="http://schemas.microsoft.com/office/drawing/2014/main" id="{00000000-0008-0000-0800-000011000000}"/>
            </a:ext>
          </a:extLst>
        </xdr:cNvPr>
        <xdr:cNvCxnSpPr/>
      </xdr:nvCxnSpPr>
      <xdr:spPr>
        <a:xfrm>
          <a:off x="32684357" y="14981464"/>
          <a:ext cx="17793" cy="602901"/>
        </a:xfrm>
        <a:prstGeom prst="line">
          <a:avLst/>
        </a:prstGeom>
        <a:ln w="127000" cmpd="sng">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52</xdr:col>
      <xdr:colOff>48358</xdr:colOff>
      <xdr:row>91</xdr:row>
      <xdr:rowOff>23360</xdr:rowOff>
    </xdr:from>
    <xdr:to>
      <xdr:col>52</xdr:col>
      <xdr:colOff>65943</xdr:colOff>
      <xdr:row>95</xdr:row>
      <xdr:rowOff>14653</xdr:rowOff>
    </xdr:to>
    <xdr:cxnSp macro="">
      <xdr:nvCxnSpPr>
        <xdr:cNvPr id="18" name="Straight Connector 17">
          <a:extLst>
            <a:ext uri="{FF2B5EF4-FFF2-40B4-BE49-F238E27FC236}">
              <a16:creationId xmlns:a16="http://schemas.microsoft.com/office/drawing/2014/main" id="{00000000-0008-0000-0800-000012000000}"/>
            </a:ext>
          </a:extLst>
        </xdr:cNvPr>
        <xdr:cNvCxnSpPr/>
      </xdr:nvCxnSpPr>
      <xdr:spPr>
        <a:xfrm>
          <a:off x="31747558" y="14834735"/>
          <a:ext cx="17585" cy="638993"/>
        </a:xfrm>
        <a:prstGeom prst="line">
          <a:avLst/>
        </a:prstGeom>
        <a:ln w="127000" cmpd="sng">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52</xdr:col>
      <xdr:colOff>417635</xdr:colOff>
      <xdr:row>91</xdr:row>
      <xdr:rowOff>40821</xdr:rowOff>
    </xdr:from>
    <xdr:to>
      <xdr:col>52</xdr:col>
      <xdr:colOff>435429</xdr:colOff>
      <xdr:row>95</xdr:row>
      <xdr:rowOff>14654</xdr:rowOff>
    </xdr:to>
    <xdr:cxnSp macro="">
      <xdr:nvCxnSpPr>
        <xdr:cNvPr id="19" name="Straight Connector 18">
          <a:extLst>
            <a:ext uri="{FF2B5EF4-FFF2-40B4-BE49-F238E27FC236}">
              <a16:creationId xmlns:a16="http://schemas.microsoft.com/office/drawing/2014/main" id="{00000000-0008-0000-0800-000013000000}"/>
            </a:ext>
          </a:extLst>
        </xdr:cNvPr>
        <xdr:cNvCxnSpPr/>
      </xdr:nvCxnSpPr>
      <xdr:spPr>
        <a:xfrm flipH="1">
          <a:off x="32258349" y="14981464"/>
          <a:ext cx="17794" cy="626976"/>
        </a:xfrm>
        <a:prstGeom prst="line">
          <a:avLst/>
        </a:prstGeom>
        <a:ln w="127000" cmpd="sng">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20</xdr:col>
      <xdr:colOff>284629</xdr:colOff>
      <xdr:row>55</xdr:row>
      <xdr:rowOff>94130</xdr:rowOff>
    </xdr:from>
    <xdr:to>
      <xdr:col>21</xdr:col>
      <xdr:colOff>531158</xdr:colOff>
      <xdr:row>55</xdr:row>
      <xdr:rowOff>116543</xdr:rowOff>
    </xdr:to>
    <xdr:cxnSp macro="">
      <xdr:nvCxnSpPr>
        <xdr:cNvPr id="20" name="Straight Connector 19">
          <a:extLst>
            <a:ext uri="{FF2B5EF4-FFF2-40B4-BE49-F238E27FC236}">
              <a16:creationId xmlns:a16="http://schemas.microsoft.com/office/drawing/2014/main" id="{00000000-0008-0000-0800-000014000000}"/>
            </a:ext>
          </a:extLst>
        </xdr:cNvPr>
        <xdr:cNvCxnSpPr/>
      </xdr:nvCxnSpPr>
      <xdr:spPr>
        <a:xfrm>
          <a:off x="12476629" y="9076205"/>
          <a:ext cx="856129" cy="22413"/>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20</xdr:col>
      <xdr:colOff>256134</xdr:colOff>
      <xdr:row>53</xdr:row>
      <xdr:rowOff>94449</xdr:rowOff>
    </xdr:from>
    <xdr:to>
      <xdr:col>21</xdr:col>
      <xdr:colOff>502663</xdr:colOff>
      <xdr:row>53</xdr:row>
      <xdr:rowOff>116862</xdr:rowOff>
    </xdr:to>
    <xdr:cxnSp macro="">
      <xdr:nvCxnSpPr>
        <xdr:cNvPr id="21" name="Straight Connector 20">
          <a:extLst>
            <a:ext uri="{FF2B5EF4-FFF2-40B4-BE49-F238E27FC236}">
              <a16:creationId xmlns:a16="http://schemas.microsoft.com/office/drawing/2014/main" id="{00000000-0008-0000-0800-000015000000}"/>
            </a:ext>
          </a:extLst>
        </xdr:cNvPr>
        <xdr:cNvCxnSpPr/>
      </xdr:nvCxnSpPr>
      <xdr:spPr>
        <a:xfrm>
          <a:off x="12448134" y="8752674"/>
          <a:ext cx="856129" cy="22413"/>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20</xdr:col>
      <xdr:colOff>271662</xdr:colOff>
      <xdr:row>51</xdr:row>
      <xdr:rowOff>96371</xdr:rowOff>
    </xdr:from>
    <xdr:to>
      <xdr:col>21</xdr:col>
      <xdr:colOff>518191</xdr:colOff>
      <xdr:row>51</xdr:row>
      <xdr:rowOff>118784</xdr:rowOff>
    </xdr:to>
    <xdr:cxnSp macro="">
      <xdr:nvCxnSpPr>
        <xdr:cNvPr id="22" name="Straight Connector 21">
          <a:extLst>
            <a:ext uri="{FF2B5EF4-FFF2-40B4-BE49-F238E27FC236}">
              <a16:creationId xmlns:a16="http://schemas.microsoft.com/office/drawing/2014/main" id="{00000000-0008-0000-0800-000016000000}"/>
            </a:ext>
          </a:extLst>
        </xdr:cNvPr>
        <xdr:cNvCxnSpPr/>
      </xdr:nvCxnSpPr>
      <xdr:spPr>
        <a:xfrm>
          <a:off x="12463662" y="8430746"/>
          <a:ext cx="856129" cy="22413"/>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20</xdr:col>
      <xdr:colOff>327211</xdr:colOff>
      <xdr:row>49</xdr:row>
      <xdr:rowOff>103094</xdr:rowOff>
    </xdr:from>
    <xdr:to>
      <xdr:col>21</xdr:col>
      <xdr:colOff>573740</xdr:colOff>
      <xdr:row>49</xdr:row>
      <xdr:rowOff>125507</xdr:rowOff>
    </xdr:to>
    <xdr:cxnSp macro="">
      <xdr:nvCxnSpPr>
        <xdr:cNvPr id="23" name="Straight Connector 22">
          <a:extLst>
            <a:ext uri="{FF2B5EF4-FFF2-40B4-BE49-F238E27FC236}">
              <a16:creationId xmlns:a16="http://schemas.microsoft.com/office/drawing/2014/main" id="{00000000-0008-0000-0800-000017000000}"/>
            </a:ext>
          </a:extLst>
        </xdr:cNvPr>
        <xdr:cNvCxnSpPr/>
      </xdr:nvCxnSpPr>
      <xdr:spPr>
        <a:xfrm>
          <a:off x="12519211" y="8113619"/>
          <a:ext cx="856129" cy="22413"/>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20</xdr:col>
      <xdr:colOff>300318</xdr:colOff>
      <xdr:row>48</xdr:row>
      <xdr:rowOff>53789</xdr:rowOff>
    </xdr:from>
    <xdr:to>
      <xdr:col>21</xdr:col>
      <xdr:colOff>546847</xdr:colOff>
      <xdr:row>48</xdr:row>
      <xdr:rowOff>76202</xdr:rowOff>
    </xdr:to>
    <xdr:cxnSp macro="">
      <xdr:nvCxnSpPr>
        <xdr:cNvPr id="24" name="Straight Connector 23">
          <a:extLst>
            <a:ext uri="{FF2B5EF4-FFF2-40B4-BE49-F238E27FC236}">
              <a16:creationId xmlns:a16="http://schemas.microsoft.com/office/drawing/2014/main" id="{00000000-0008-0000-0800-000018000000}"/>
            </a:ext>
          </a:extLst>
        </xdr:cNvPr>
        <xdr:cNvCxnSpPr/>
      </xdr:nvCxnSpPr>
      <xdr:spPr>
        <a:xfrm>
          <a:off x="12492318" y="7902389"/>
          <a:ext cx="856129" cy="22413"/>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20</xdr:col>
      <xdr:colOff>358588</xdr:colOff>
      <xdr:row>46</xdr:row>
      <xdr:rowOff>100853</xdr:rowOff>
    </xdr:from>
    <xdr:to>
      <xdr:col>21</xdr:col>
      <xdr:colOff>560294</xdr:colOff>
      <xdr:row>46</xdr:row>
      <xdr:rowOff>112059</xdr:rowOff>
    </xdr:to>
    <xdr:cxnSp macro="">
      <xdr:nvCxnSpPr>
        <xdr:cNvPr id="25" name="Straight Connector 24">
          <a:extLst>
            <a:ext uri="{FF2B5EF4-FFF2-40B4-BE49-F238E27FC236}">
              <a16:creationId xmlns:a16="http://schemas.microsoft.com/office/drawing/2014/main" id="{00000000-0008-0000-0800-000019000000}"/>
            </a:ext>
          </a:extLst>
        </xdr:cNvPr>
        <xdr:cNvCxnSpPr/>
      </xdr:nvCxnSpPr>
      <xdr:spPr>
        <a:xfrm>
          <a:off x="12550588" y="7625603"/>
          <a:ext cx="811306" cy="11206"/>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20</xdr:col>
      <xdr:colOff>257735</xdr:colOff>
      <xdr:row>44</xdr:row>
      <xdr:rowOff>100853</xdr:rowOff>
    </xdr:from>
    <xdr:to>
      <xdr:col>21</xdr:col>
      <xdr:colOff>504264</xdr:colOff>
      <xdr:row>44</xdr:row>
      <xdr:rowOff>123266</xdr:rowOff>
    </xdr:to>
    <xdr:cxnSp macro="">
      <xdr:nvCxnSpPr>
        <xdr:cNvPr id="26" name="Straight Connector 25">
          <a:extLst>
            <a:ext uri="{FF2B5EF4-FFF2-40B4-BE49-F238E27FC236}">
              <a16:creationId xmlns:a16="http://schemas.microsoft.com/office/drawing/2014/main" id="{00000000-0008-0000-0800-00001A000000}"/>
            </a:ext>
          </a:extLst>
        </xdr:cNvPr>
        <xdr:cNvCxnSpPr/>
      </xdr:nvCxnSpPr>
      <xdr:spPr>
        <a:xfrm>
          <a:off x="12449735" y="7301753"/>
          <a:ext cx="856129" cy="22413"/>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51</xdr:col>
      <xdr:colOff>263769</xdr:colOff>
      <xdr:row>91</xdr:row>
      <xdr:rowOff>29308</xdr:rowOff>
    </xdr:from>
    <xdr:to>
      <xdr:col>51</xdr:col>
      <xdr:colOff>281354</xdr:colOff>
      <xdr:row>95</xdr:row>
      <xdr:rowOff>20601</xdr:rowOff>
    </xdr:to>
    <xdr:cxnSp macro="">
      <xdr:nvCxnSpPr>
        <xdr:cNvPr id="27" name="Straight Connector 26">
          <a:extLst>
            <a:ext uri="{FF2B5EF4-FFF2-40B4-BE49-F238E27FC236}">
              <a16:creationId xmlns:a16="http://schemas.microsoft.com/office/drawing/2014/main" id="{00000000-0008-0000-0800-00001B000000}"/>
            </a:ext>
          </a:extLst>
        </xdr:cNvPr>
        <xdr:cNvCxnSpPr/>
      </xdr:nvCxnSpPr>
      <xdr:spPr>
        <a:xfrm>
          <a:off x="31353369" y="14840683"/>
          <a:ext cx="17585" cy="638993"/>
        </a:xfrm>
        <a:prstGeom prst="line">
          <a:avLst/>
        </a:prstGeom>
        <a:ln w="127000" cmpd="sng">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50</xdr:col>
      <xdr:colOff>498231</xdr:colOff>
      <xdr:row>90</xdr:row>
      <xdr:rowOff>139211</xdr:rowOff>
    </xdr:from>
    <xdr:to>
      <xdr:col>50</xdr:col>
      <xdr:colOff>515816</xdr:colOff>
      <xdr:row>94</xdr:row>
      <xdr:rowOff>130504</xdr:rowOff>
    </xdr:to>
    <xdr:cxnSp macro="">
      <xdr:nvCxnSpPr>
        <xdr:cNvPr id="28" name="Straight Connector 27">
          <a:extLst>
            <a:ext uri="{FF2B5EF4-FFF2-40B4-BE49-F238E27FC236}">
              <a16:creationId xmlns:a16="http://schemas.microsoft.com/office/drawing/2014/main" id="{00000000-0008-0000-0800-00001C000000}"/>
            </a:ext>
          </a:extLst>
        </xdr:cNvPr>
        <xdr:cNvCxnSpPr/>
      </xdr:nvCxnSpPr>
      <xdr:spPr>
        <a:xfrm>
          <a:off x="30978231" y="14788661"/>
          <a:ext cx="17585" cy="638993"/>
        </a:xfrm>
        <a:prstGeom prst="line">
          <a:avLst/>
        </a:prstGeom>
        <a:ln w="127000" cmpd="sng">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54</xdr:col>
      <xdr:colOff>394607</xdr:colOff>
      <xdr:row>90</xdr:row>
      <xdr:rowOff>149679</xdr:rowOff>
    </xdr:from>
    <xdr:to>
      <xdr:col>54</xdr:col>
      <xdr:colOff>400051</xdr:colOff>
      <xdr:row>94</xdr:row>
      <xdr:rowOff>123825</xdr:rowOff>
    </xdr:to>
    <xdr:cxnSp macro="">
      <xdr:nvCxnSpPr>
        <xdr:cNvPr id="29" name="Straight Connector 28">
          <a:extLst>
            <a:ext uri="{FF2B5EF4-FFF2-40B4-BE49-F238E27FC236}">
              <a16:creationId xmlns:a16="http://schemas.microsoft.com/office/drawing/2014/main" id="{00000000-0008-0000-0800-00001D000000}"/>
            </a:ext>
          </a:extLst>
        </xdr:cNvPr>
        <xdr:cNvCxnSpPr/>
      </xdr:nvCxnSpPr>
      <xdr:spPr>
        <a:xfrm>
          <a:off x="33459964" y="14927036"/>
          <a:ext cx="5444" cy="627289"/>
        </a:xfrm>
        <a:prstGeom prst="line">
          <a:avLst/>
        </a:prstGeom>
        <a:ln w="127000" cmpd="sng">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28</xdr:col>
      <xdr:colOff>566918</xdr:colOff>
      <xdr:row>187</xdr:row>
      <xdr:rowOff>6686</xdr:rowOff>
    </xdr:from>
    <xdr:to>
      <xdr:col>29</xdr:col>
      <xdr:colOff>450734</xdr:colOff>
      <xdr:row>187</xdr:row>
      <xdr:rowOff>20293</xdr:rowOff>
    </xdr:to>
    <xdr:cxnSp macro="">
      <xdr:nvCxnSpPr>
        <xdr:cNvPr id="32" name="Straight Connector 31">
          <a:extLst>
            <a:ext uri="{FF2B5EF4-FFF2-40B4-BE49-F238E27FC236}">
              <a16:creationId xmlns:a16="http://schemas.microsoft.com/office/drawing/2014/main" id="{00000000-0008-0000-0800-000020000000}"/>
            </a:ext>
          </a:extLst>
        </xdr:cNvPr>
        <xdr:cNvCxnSpPr/>
      </xdr:nvCxnSpPr>
      <xdr:spPr>
        <a:xfrm>
          <a:off x="17635718" y="30362861"/>
          <a:ext cx="493416" cy="13607"/>
        </a:xfrm>
        <a:prstGeom prst="line">
          <a:avLst/>
        </a:prstGeom>
        <a:ln w="127000" cmpd="sng">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28</xdr:col>
      <xdr:colOff>597853</xdr:colOff>
      <xdr:row>184</xdr:row>
      <xdr:rowOff>132522</xdr:rowOff>
    </xdr:from>
    <xdr:to>
      <xdr:col>29</xdr:col>
      <xdr:colOff>422413</xdr:colOff>
      <xdr:row>184</xdr:row>
      <xdr:rowOff>146829</xdr:rowOff>
    </xdr:to>
    <xdr:cxnSp macro="">
      <xdr:nvCxnSpPr>
        <xdr:cNvPr id="33" name="Straight Connector 32">
          <a:extLst>
            <a:ext uri="{FF2B5EF4-FFF2-40B4-BE49-F238E27FC236}">
              <a16:creationId xmlns:a16="http://schemas.microsoft.com/office/drawing/2014/main" id="{00000000-0008-0000-0800-000021000000}"/>
            </a:ext>
          </a:extLst>
        </xdr:cNvPr>
        <xdr:cNvCxnSpPr/>
      </xdr:nvCxnSpPr>
      <xdr:spPr>
        <a:xfrm flipV="1">
          <a:off x="17666653" y="30002922"/>
          <a:ext cx="434160" cy="14307"/>
        </a:xfrm>
        <a:prstGeom prst="line">
          <a:avLst/>
        </a:prstGeom>
        <a:ln w="127000" cmpd="sng">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29</xdr:col>
      <xdr:colOff>7248</xdr:colOff>
      <xdr:row>164</xdr:row>
      <xdr:rowOff>61084</xdr:rowOff>
    </xdr:from>
    <xdr:to>
      <xdr:col>29</xdr:col>
      <xdr:colOff>475193</xdr:colOff>
      <xdr:row>164</xdr:row>
      <xdr:rowOff>68411</xdr:rowOff>
    </xdr:to>
    <xdr:cxnSp macro="">
      <xdr:nvCxnSpPr>
        <xdr:cNvPr id="34" name="Straight Connector 33">
          <a:extLst>
            <a:ext uri="{FF2B5EF4-FFF2-40B4-BE49-F238E27FC236}">
              <a16:creationId xmlns:a16="http://schemas.microsoft.com/office/drawing/2014/main" id="{00000000-0008-0000-0800-000022000000}"/>
            </a:ext>
          </a:extLst>
        </xdr:cNvPr>
        <xdr:cNvCxnSpPr/>
      </xdr:nvCxnSpPr>
      <xdr:spPr>
        <a:xfrm flipV="1">
          <a:off x="17685648" y="26692984"/>
          <a:ext cx="467945" cy="7327"/>
        </a:xfrm>
        <a:prstGeom prst="line">
          <a:avLst/>
        </a:prstGeom>
        <a:ln w="127000" cmpd="sng">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28</xdr:col>
      <xdr:colOff>604631</xdr:colOff>
      <xdr:row>166</xdr:row>
      <xdr:rowOff>57978</xdr:rowOff>
    </xdr:from>
    <xdr:to>
      <xdr:col>29</xdr:col>
      <xdr:colOff>459663</xdr:colOff>
      <xdr:row>166</xdr:row>
      <xdr:rowOff>65305</xdr:rowOff>
    </xdr:to>
    <xdr:cxnSp macro="">
      <xdr:nvCxnSpPr>
        <xdr:cNvPr id="35" name="Straight Connector 34">
          <a:extLst>
            <a:ext uri="{FF2B5EF4-FFF2-40B4-BE49-F238E27FC236}">
              <a16:creationId xmlns:a16="http://schemas.microsoft.com/office/drawing/2014/main" id="{00000000-0008-0000-0800-000023000000}"/>
            </a:ext>
          </a:extLst>
        </xdr:cNvPr>
        <xdr:cNvCxnSpPr/>
      </xdr:nvCxnSpPr>
      <xdr:spPr>
        <a:xfrm flipV="1">
          <a:off x="17673431" y="27013728"/>
          <a:ext cx="464632" cy="7327"/>
        </a:xfrm>
        <a:prstGeom prst="line">
          <a:avLst/>
        </a:prstGeom>
        <a:ln w="127000" cmpd="sng">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28</xdr:col>
      <xdr:colOff>591379</xdr:colOff>
      <xdr:row>168</xdr:row>
      <xdr:rowOff>36443</xdr:rowOff>
    </xdr:from>
    <xdr:to>
      <xdr:col>29</xdr:col>
      <xdr:colOff>446411</xdr:colOff>
      <xdr:row>168</xdr:row>
      <xdr:rowOff>43770</xdr:rowOff>
    </xdr:to>
    <xdr:cxnSp macro="">
      <xdr:nvCxnSpPr>
        <xdr:cNvPr id="36" name="Straight Connector 35">
          <a:extLst>
            <a:ext uri="{FF2B5EF4-FFF2-40B4-BE49-F238E27FC236}">
              <a16:creationId xmlns:a16="http://schemas.microsoft.com/office/drawing/2014/main" id="{00000000-0008-0000-0800-000024000000}"/>
            </a:ext>
          </a:extLst>
        </xdr:cNvPr>
        <xdr:cNvCxnSpPr/>
      </xdr:nvCxnSpPr>
      <xdr:spPr>
        <a:xfrm flipV="1">
          <a:off x="17660179" y="27316043"/>
          <a:ext cx="464632" cy="7327"/>
        </a:xfrm>
        <a:prstGeom prst="line">
          <a:avLst/>
        </a:prstGeom>
        <a:ln w="127000" cmpd="sng">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28</xdr:col>
      <xdr:colOff>602974</xdr:colOff>
      <xdr:row>170</xdr:row>
      <xdr:rowOff>64604</xdr:rowOff>
    </xdr:from>
    <xdr:to>
      <xdr:col>29</xdr:col>
      <xdr:colOff>458006</xdr:colOff>
      <xdr:row>170</xdr:row>
      <xdr:rowOff>71931</xdr:rowOff>
    </xdr:to>
    <xdr:cxnSp macro="">
      <xdr:nvCxnSpPr>
        <xdr:cNvPr id="37" name="Straight Connector 36">
          <a:extLst>
            <a:ext uri="{FF2B5EF4-FFF2-40B4-BE49-F238E27FC236}">
              <a16:creationId xmlns:a16="http://schemas.microsoft.com/office/drawing/2014/main" id="{00000000-0008-0000-0800-000025000000}"/>
            </a:ext>
          </a:extLst>
        </xdr:cNvPr>
        <xdr:cNvCxnSpPr/>
      </xdr:nvCxnSpPr>
      <xdr:spPr>
        <a:xfrm flipV="1">
          <a:off x="17671774" y="27668054"/>
          <a:ext cx="464632" cy="7327"/>
        </a:xfrm>
        <a:prstGeom prst="line">
          <a:avLst/>
        </a:prstGeom>
        <a:ln w="127000" cmpd="sng">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28</xdr:col>
      <xdr:colOff>589722</xdr:colOff>
      <xdr:row>172</xdr:row>
      <xdr:rowOff>26504</xdr:rowOff>
    </xdr:from>
    <xdr:to>
      <xdr:col>29</xdr:col>
      <xdr:colOff>444754</xdr:colOff>
      <xdr:row>172</xdr:row>
      <xdr:rowOff>33831</xdr:rowOff>
    </xdr:to>
    <xdr:cxnSp macro="">
      <xdr:nvCxnSpPr>
        <xdr:cNvPr id="38" name="Straight Connector 37">
          <a:extLst>
            <a:ext uri="{FF2B5EF4-FFF2-40B4-BE49-F238E27FC236}">
              <a16:creationId xmlns:a16="http://schemas.microsoft.com/office/drawing/2014/main" id="{00000000-0008-0000-0800-000026000000}"/>
            </a:ext>
          </a:extLst>
        </xdr:cNvPr>
        <xdr:cNvCxnSpPr/>
      </xdr:nvCxnSpPr>
      <xdr:spPr>
        <a:xfrm flipV="1">
          <a:off x="17658522" y="27953804"/>
          <a:ext cx="464632" cy="7327"/>
        </a:xfrm>
        <a:prstGeom prst="line">
          <a:avLst/>
        </a:prstGeom>
        <a:ln w="127000" cmpd="sng">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20</xdr:col>
      <xdr:colOff>296218</xdr:colOff>
      <xdr:row>57</xdr:row>
      <xdr:rowOff>76410</xdr:rowOff>
    </xdr:from>
    <xdr:to>
      <xdr:col>21</xdr:col>
      <xdr:colOff>542747</xdr:colOff>
      <xdr:row>57</xdr:row>
      <xdr:rowOff>98823</xdr:rowOff>
    </xdr:to>
    <xdr:cxnSp macro="">
      <xdr:nvCxnSpPr>
        <xdr:cNvPr id="39" name="Straight Connector 38">
          <a:extLst>
            <a:ext uri="{FF2B5EF4-FFF2-40B4-BE49-F238E27FC236}">
              <a16:creationId xmlns:a16="http://schemas.microsoft.com/office/drawing/2014/main" id="{00000000-0008-0000-0800-000027000000}"/>
            </a:ext>
          </a:extLst>
        </xdr:cNvPr>
        <xdr:cNvCxnSpPr/>
      </xdr:nvCxnSpPr>
      <xdr:spPr>
        <a:xfrm>
          <a:off x="12488218" y="9382335"/>
          <a:ext cx="856129" cy="22413"/>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53</xdr:col>
      <xdr:colOff>590916</xdr:colOff>
      <xdr:row>91</xdr:row>
      <xdr:rowOff>9875</xdr:rowOff>
    </xdr:from>
    <xdr:to>
      <xdr:col>54</xdr:col>
      <xdr:colOff>0</xdr:colOff>
      <xdr:row>93</xdr:row>
      <xdr:rowOff>17318</xdr:rowOff>
    </xdr:to>
    <xdr:cxnSp macro="">
      <xdr:nvCxnSpPr>
        <xdr:cNvPr id="42" name="Straight Connector 41">
          <a:extLst>
            <a:ext uri="{FF2B5EF4-FFF2-40B4-BE49-F238E27FC236}">
              <a16:creationId xmlns:a16="http://schemas.microsoft.com/office/drawing/2014/main" id="{00000000-0008-0000-0800-00002A000000}"/>
            </a:ext>
          </a:extLst>
        </xdr:cNvPr>
        <xdr:cNvCxnSpPr/>
      </xdr:nvCxnSpPr>
      <xdr:spPr>
        <a:xfrm>
          <a:off x="32716143" y="14280057"/>
          <a:ext cx="15221" cy="319170"/>
        </a:xfrm>
        <a:prstGeom prst="line">
          <a:avLst/>
        </a:prstGeom>
        <a:ln w="127000" cmpd="sng">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48</xdr:col>
      <xdr:colOff>0</xdr:colOff>
      <xdr:row>93</xdr:row>
      <xdr:rowOff>123265</xdr:rowOff>
    </xdr:from>
    <xdr:to>
      <xdr:col>48</xdr:col>
      <xdr:colOff>17597</xdr:colOff>
      <xdr:row>94</xdr:row>
      <xdr:rowOff>127344</xdr:rowOff>
    </xdr:to>
    <xdr:cxnSp macro="">
      <xdr:nvCxnSpPr>
        <xdr:cNvPr id="43" name="Straight Connector 42">
          <a:extLst>
            <a:ext uri="{FF2B5EF4-FFF2-40B4-BE49-F238E27FC236}">
              <a16:creationId xmlns:a16="http://schemas.microsoft.com/office/drawing/2014/main" id="{00000000-0008-0000-0800-00002B000000}"/>
            </a:ext>
          </a:extLst>
        </xdr:cNvPr>
        <xdr:cNvCxnSpPr/>
      </xdr:nvCxnSpPr>
      <xdr:spPr>
        <a:xfrm>
          <a:off x="29260800" y="15258490"/>
          <a:ext cx="17597" cy="166004"/>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48</xdr:col>
      <xdr:colOff>397338</xdr:colOff>
      <xdr:row>90</xdr:row>
      <xdr:rowOff>138774</xdr:rowOff>
    </xdr:from>
    <xdr:to>
      <xdr:col>48</xdr:col>
      <xdr:colOff>414923</xdr:colOff>
      <xdr:row>94</xdr:row>
      <xdr:rowOff>130067</xdr:rowOff>
    </xdr:to>
    <xdr:cxnSp macro="">
      <xdr:nvCxnSpPr>
        <xdr:cNvPr id="44" name="Straight Connector 43">
          <a:extLst>
            <a:ext uri="{FF2B5EF4-FFF2-40B4-BE49-F238E27FC236}">
              <a16:creationId xmlns:a16="http://schemas.microsoft.com/office/drawing/2014/main" id="{00000000-0008-0000-0800-00002C000000}"/>
            </a:ext>
          </a:extLst>
        </xdr:cNvPr>
        <xdr:cNvCxnSpPr/>
      </xdr:nvCxnSpPr>
      <xdr:spPr>
        <a:xfrm>
          <a:off x="29658138" y="14788224"/>
          <a:ext cx="17585" cy="638993"/>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49</xdr:col>
      <xdr:colOff>250378</xdr:colOff>
      <xdr:row>90</xdr:row>
      <xdr:rowOff>127890</xdr:rowOff>
    </xdr:from>
    <xdr:to>
      <xdr:col>49</xdr:col>
      <xdr:colOff>267963</xdr:colOff>
      <xdr:row>94</xdr:row>
      <xdr:rowOff>119183</xdr:rowOff>
    </xdr:to>
    <xdr:cxnSp macro="">
      <xdr:nvCxnSpPr>
        <xdr:cNvPr id="45" name="Straight Connector 44">
          <a:extLst>
            <a:ext uri="{FF2B5EF4-FFF2-40B4-BE49-F238E27FC236}">
              <a16:creationId xmlns:a16="http://schemas.microsoft.com/office/drawing/2014/main" id="{00000000-0008-0000-0800-00002D000000}"/>
            </a:ext>
          </a:extLst>
        </xdr:cNvPr>
        <xdr:cNvCxnSpPr/>
      </xdr:nvCxnSpPr>
      <xdr:spPr>
        <a:xfrm>
          <a:off x="30120778" y="14777340"/>
          <a:ext cx="17585" cy="638993"/>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50</xdr:col>
      <xdr:colOff>89811</xdr:colOff>
      <xdr:row>90</xdr:row>
      <xdr:rowOff>157827</xdr:rowOff>
    </xdr:from>
    <xdr:to>
      <xdr:col>50</xdr:col>
      <xdr:colOff>107396</xdr:colOff>
      <xdr:row>94</xdr:row>
      <xdr:rowOff>149120</xdr:rowOff>
    </xdr:to>
    <xdr:cxnSp macro="">
      <xdr:nvCxnSpPr>
        <xdr:cNvPr id="46" name="Straight Connector 45">
          <a:extLst>
            <a:ext uri="{FF2B5EF4-FFF2-40B4-BE49-F238E27FC236}">
              <a16:creationId xmlns:a16="http://schemas.microsoft.com/office/drawing/2014/main" id="{00000000-0008-0000-0800-00002E000000}"/>
            </a:ext>
          </a:extLst>
        </xdr:cNvPr>
        <xdr:cNvCxnSpPr/>
      </xdr:nvCxnSpPr>
      <xdr:spPr>
        <a:xfrm>
          <a:off x="30569811" y="14807277"/>
          <a:ext cx="17585" cy="638993"/>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38</xdr:col>
      <xdr:colOff>178570</xdr:colOff>
      <xdr:row>90</xdr:row>
      <xdr:rowOff>153074</xdr:rowOff>
    </xdr:from>
    <xdr:to>
      <xdr:col>38</xdr:col>
      <xdr:colOff>179294</xdr:colOff>
      <xdr:row>94</xdr:row>
      <xdr:rowOff>134471</xdr:rowOff>
    </xdr:to>
    <xdr:cxnSp macro="">
      <xdr:nvCxnSpPr>
        <xdr:cNvPr id="47" name="Straight Connector 46">
          <a:extLst>
            <a:ext uri="{FF2B5EF4-FFF2-40B4-BE49-F238E27FC236}">
              <a16:creationId xmlns:a16="http://schemas.microsoft.com/office/drawing/2014/main" id="{00000000-0008-0000-0800-00002F000000}"/>
            </a:ext>
          </a:extLst>
        </xdr:cNvPr>
        <xdr:cNvCxnSpPr/>
      </xdr:nvCxnSpPr>
      <xdr:spPr>
        <a:xfrm>
          <a:off x="23173041" y="14350927"/>
          <a:ext cx="724" cy="608926"/>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38</xdr:col>
      <xdr:colOff>481854</xdr:colOff>
      <xdr:row>92</xdr:row>
      <xdr:rowOff>145676</xdr:rowOff>
    </xdr:from>
    <xdr:to>
      <xdr:col>39</xdr:col>
      <xdr:colOff>425824</xdr:colOff>
      <xdr:row>92</xdr:row>
      <xdr:rowOff>145676</xdr:rowOff>
    </xdr:to>
    <xdr:cxnSp macro="">
      <xdr:nvCxnSpPr>
        <xdr:cNvPr id="48" name="Straight Connector 47">
          <a:extLst>
            <a:ext uri="{FF2B5EF4-FFF2-40B4-BE49-F238E27FC236}">
              <a16:creationId xmlns:a16="http://schemas.microsoft.com/office/drawing/2014/main" id="{00000000-0008-0000-0800-000030000000}"/>
            </a:ext>
          </a:extLst>
        </xdr:cNvPr>
        <xdr:cNvCxnSpPr/>
      </xdr:nvCxnSpPr>
      <xdr:spPr>
        <a:xfrm flipH="1">
          <a:off x="23476325" y="14657294"/>
          <a:ext cx="549087" cy="0"/>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38</xdr:col>
      <xdr:colOff>481853</xdr:colOff>
      <xdr:row>91</xdr:row>
      <xdr:rowOff>100853</xdr:rowOff>
    </xdr:from>
    <xdr:to>
      <xdr:col>39</xdr:col>
      <xdr:colOff>425825</xdr:colOff>
      <xdr:row>91</xdr:row>
      <xdr:rowOff>112059</xdr:rowOff>
    </xdr:to>
    <xdr:cxnSp macro="">
      <xdr:nvCxnSpPr>
        <xdr:cNvPr id="49" name="Straight Connector 48">
          <a:extLst>
            <a:ext uri="{FF2B5EF4-FFF2-40B4-BE49-F238E27FC236}">
              <a16:creationId xmlns:a16="http://schemas.microsoft.com/office/drawing/2014/main" id="{00000000-0008-0000-0800-000031000000}"/>
            </a:ext>
          </a:extLst>
        </xdr:cNvPr>
        <xdr:cNvCxnSpPr/>
      </xdr:nvCxnSpPr>
      <xdr:spPr>
        <a:xfrm flipH="1">
          <a:off x="23476324" y="14455588"/>
          <a:ext cx="549089" cy="11206"/>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29</xdr:col>
      <xdr:colOff>68036</xdr:colOff>
      <xdr:row>180</xdr:row>
      <xdr:rowOff>108858</xdr:rowOff>
    </xdr:from>
    <xdr:to>
      <xdr:col>29</xdr:col>
      <xdr:colOff>435429</xdr:colOff>
      <xdr:row>180</xdr:row>
      <xdr:rowOff>136773</xdr:rowOff>
    </xdr:to>
    <xdr:cxnSp macro="">
      <xdr:nvCxnSpPr>
        <xdr:cNvPr id="50" name="Straight Connector 49">
          <a:extLst>
            <a:ext uri="{FF2B5EF4-FFF2-40B4-BE49-F238E27FC236}">
              <a16:creationId xmlns:a16="http://schemas.microsoft.com/office/drawing/2014/main" id="{00000000-0008-0000-0800-000032000000}"/>
            </a:ext>
          </a:extLst>
        </xdr:cNvPr>
        <xdr:cNvCxnSpPr/>
      </xdr:nvCxnSpPr>
      <xdr:spPr>
        <a:xfrm flipV="1">
          <a:off x="17746436" y="29331558"/>
          <a:ext cx="367393" cy="27915"/>
        </a:xfrm>
        <a:prstGeom prst="line">
          <a:avLst/>
        </a:prstGeom>
        <a:ln w="127000" cmpd="sng">
          <a:solidFill>
            <a:srgbClr val="FFFF0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29</xdr:col>
      <xdr:colOff>43544</xdr:colOff>
      <xdr:row>178</xdr:row>
      <xdr:rowOff>97971</xdr:rowOff>
    </xdr:from>
    <xdr:to>
      <xdr:col>29</xdr:col>
      <xdr:colOff>480425</xdr:colOff>
      <xdr:row>178</xdr:row>
      <xdr:rowOff>112278</xdr:rowOff>
    </xdr:to>
    <xdr:cxnSp macro="">
      <xdr:nvCxnSpPr>
        <xdr:cNvPr id="51" name="Straight Connector 50">
          <a:extLst>
            <a:ext uri="{FF2B5EF4-FFF2-40B4-BE49-F238E27FC236}">
              <a16:creationId xmlns:a16="http://schemas.microsoft.com/office/drawing/2014/main" id="{00000000-0008-0000-0800-000033000000}"/>
            </a:ext>
          </a:extLst>
        </xdr:cNvPr>
        <xdr:cNvCxnSpPr/>
      </xdr:nvCxnSpPr>
      <xdr:spPr>
        <a:xfrm flipV="1">
          <a:off x="17721944" y="28996821"/>
          <a:ext cx="436881" cy="14307"/>
        </a:xfrm>
        <a:prstGeom prst="line">
          <a:avLst/>
        </a:prstGeom>
        <a:ln w="127000" cmpd="sng">
          <a:solidFill>
            <a:srgbClr val="FFFF0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29</xdr:col>
      <xdr:colOff>73479</xdr:colOff>
      <xdr:row>182</xdr:row>
      <xdr:rowOff>127907</xdr:rowOff>
    </xdr:from>
    <xdr:to>
      <xdr:col>29</xdr:col>
      <xdr:colOff>510360</xdr:colOff>
      <xdr:row>182</xdr:row>
      <xdr:rowOff>142214</xdr:rowOff>
    </xdr:to>
    <xdr:cxnSp macro="">
      <xdr:nvCxnSpPr>
        <xdr:cNvPr id="52" name="Straight Connector 51">
          <a:extLst>
            <a:ext uri="{FF2B5EF4-FFF2-40B4-BE49-F238E27FC236}">
              <a16:creationId xmlns:a16="http://schemas.microsoft.com/office/drawing/2014/main" id="{00000000-0008-0000-0800-000034000000}"/>
            </a:ext>
          </a:extLst>
        </xdr:cNvPr>
        <xdr:cNvCxnSpPr/>
      </xdr:nvCxnSpPr>
      <xdr:spPr>
        <a:xfrm flipV="1">
          <a:off x="17751879" y="29674457"/>
          <a:ext cx="436881" cy="14307"/>
        </a:xfrm>
        <a:prstGeom prst="line">
          <a:avLst/>
        </a:prstGeom>
        <a:ln w="127000" cmpd="sng">
          <a:solidFill>
            <a:srgbClr val="FFFF0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47</xdr:col>
      <xdr:colOff>582693</xdr:colOff>
      <xdr:row>91</xdr:row>
      <xdr:rowOff>33636</xdr:rowOff>
    </xdr:from>
    <xdr:to>
      <xdr:col>48</xdr:col>
      <xdr:colOff>11206</xdr:colOff>
      <xdr:row>93</xdr:row>
      <xdr:rowOff>11206</xdr:rowOff>
    </xdr:to>
    <xdr:cxnSp macro="">
      <xdr:nvCxnSpPr>
        <xdr:cNvPr id="53" name="Straight Connector 52">
          <a:extLst>
            <a:ext uri="{FF2B5EF4-FFF2-40B4-BE49-F238E27FC236}">
              <a16:creationId xmlns:a16="http://schemas.microsoft.com/office/drawing/2014/main" id="{00000000-0008-0000-0800-000035000000}"/>
            </a:ext>
          </a:extLst>
        </xdr:cNvPr>
        <xdr:cNvCxnSpPr/>
      </xdr:nvCxnSpPr>
      <xdr:spPr>
        <a:xfrm>
          <a:off x="29233893" y="14845011"/>
          <a:ext cx="38113" cy="301420"/>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40</xdr:col>
      <xdr:colOff>145676</xdr:colOff>
      <xdr:row>90</xdr:row>
      <xdr:rowOff>149657</xdr:rowOff>
    </xdr:from>
    <xdr:to>
      <xdr:col>40</xdr:col>
      <xdr:colOff>149748</xdr:colOff>
      <xdr:row>93</xdr:row>
      <xdr:rowOff>44824</xdr:rowOff>
    </xdr:to>
    <xdr:cxnSp macro="">
      <xdr:nvCxnSpPr>
        <xdr:cNvPr id="54" name="Straight Connector 53">
          <a:extLst>
            <a:ext uri="{FF2B5EF4-FFF2-40B4-BE49-F238E27FC236}">
              <a16:creationId xmlns:a16="http://schemas.microsoft.com/office/drawing/2014/main" id="{00000000-0008-0000-0800-000036000000}"/>
            </a:ext>
          </a:extLst>
        </xdr:cNvPr>
        <xdr:cNvCxnSpPr/>
      </xdr:nvCxnSpPr>
      <xdr:spPr>
        <a:xfrm flipH="1">
          <a:off x="24350382" y="14347510"/>
          <a:ext cx="4072" cy="365814"/>
        </a:xfrm>
        <a:prstGeom prst="line">
          <a:avLst/>
        </a:prstGeom>
        <a:ln w="127000" cmpd="sng">
          <a:solidFill>
            <a:srgbClr val="00B05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40</xdr:col>
      <xdr:colOff>533467</xdr:colOff>
      <xdr:row>91</xdr:row>
      <xdr:rowOff>2701</xdr:rowOff>
    </xdr:from>
    <xdr:to>
      <xdr:col>40</xdr:col>
      <xdr:colOff>549088</xdr:colOff>
      <xdr:row>93</xdr:row>
      <xdr:rowOff>33618</xdr:rowOff>
    </xdr:to>
    <xdr:cxnSp macro="">
      <xdr:nvCxnSpPr>
        <xdr:cNvPr id="55" name="Straight Connector 54">
          <a:extLst>
            <a:ext uri="{FF2B5EF4-FFF2-40B4-BE49-F238E27FC236}">
              <a16:creationId xmlns:a16="http://schemas.microsoft.com/office/drawing/2014/main" id="{00000000-0008-0000-0800-000037000000}"/>
            </a:ext>
          </a:extLst>
        </xdr:cNvPr>
        <xdr:cNvCxnSpPr/>
      </xdr:nvCxnSpPr>
      <xdr:spPr>
        <a:xfrm>
          <a:off x="24738173" y="14357436"/>
          <a:ext cx="15621" cy="344682"/>
        </a:xfrm>
        <a:prstGeom prst="line">
          <a:avLst/>
        </a:prstGeom>
        <a:ln w="127000" cmpd="sng">
          <a:solidFill>
            <a:srgbClr val="00B05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41</xdr:col>
      <xdr:colOff>359292</xdr:colOff>
      <xdr:row>91</xdr:row>
      <xdr:rowOff>32638</xdr:rowOff>
    </xdr:from>
    <xdr:to>
      <xdr:col>41</xdr:col>
      <xdr:colOff>376877</xdr:colOff>
      <xdr:row>95</xdr:row>
      <xdr:rowOff>23932</xdr:rowOff>
    </xdr:to>
    <xdr:cxnSp macro="">
      <xdr:nvCxnSpPr>
        <xdr:cNvPr id="56" name="Straight Connector 55">
          <a:extLst>
            <a:ext uri="{FF2B5EF4-FFF2-40B4-BE49-F238E27FC236}">
              <a16:creationId xmlns:a16="http://schemas.microsoft.com/office/drawing/2014/main" id="{00000000-0008-0000-0800-000038000000}"/>
            </a:ext>
          </a:extLst>
        </xdr:cNvPr>
        <xdr:cNvCxnSpPr/>
      </xdr:nvCxnSpPr>
      <xdr:spPr>
        <a:xfrm>
          <a:off x="25352892" y="14844013"/>
          <a:ext cx="17585" cy="638994"/>
        </a:xfrm>
        <a:prstGeom prst="line">
          <a:avLst/>
        </a:prstGeom>
        <a:ln w="127000" cmpd="sng">
          <a:solidFill>
            <a:srgbClr val="FFFF0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42</xdr:col>
      <xdr:colOff>35441</xdr:colOff>
      <xdr:row>91</xdr:row>
      <xdr:rowOff>35361</xdr:rowOff>
    </xdr:from>
    <xdr:to>
      <xdr:col>42</xdr:col>
      <xdr:colOff>53026</xdr:colOff>
      <xdr:row>95</xdr:row>
      <xdr:rowOff>26655</xdr:rowOff>
    </xdr:to>
    <xdr:cxnSp macro="">
      <xdr:nvCxnSpPr>
        <xdr:cNvPr id="57" name="Straight Connector 56">
          <a:extLst>
            <a:ext uri="{FF2B5EF4-FFF2-40B4-BE49-F238E27FC236}">
              <a16:creationId xmlns:a16="http://schemas.microsoft.com/office/drawing/2014/main" id="{00000000-0008-0000-0800-000039000000}"/>
            </a:ext>
          </a:extLst>
        </xdr:cNvPr>
        <xdr:cNvCxnSpPr/>
      </xdr:nvCxnSpPr>
      <xdr:spPr>
        <a:xfrm>
          <a:off x="25638641" y="14846736"/>
          <a:ext cx="17585" cy="638994"/>
        </a:xfrm>
        <a:prstGeom prst="line">
          <a:avLst/>
        </a:prstGeom>
        <a:ln w="127000" cmpd="sng">
          <a:solidFill>
            <a:srgbClr val="FFFF0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28</xdr:col>
      <xdr:colOff>581706</xdr:colOff>
      <xdr:row>198</xdr:row>
      <xdr:rowOff>136072</xdr:rowOff>
    </xdr:from>
    <xdr:to>
      <xdr:col>29</xdr:col>
      <xdr:colOff>476250</xdr:colOff>
      <xdr:row>198</xdr:row>
      <xdr:rowOff>139475</xdr:rowOff>
    </xdr:to>
    <xdr:cxnSp macro="">
      <xdr:nvCxnSpPr>
        <xdr:cNvPr id="58" name="Straight Connector 57">
          <a:extLst>
            <a:ext uri="{FF2B5EF4-FFF2-40B4-BE49-F238E27FC236}">
              <a16:creationId xmlns:a16="http://schemas.microsoft.com/office/drawing/2014/main" id="{00000000-0008-0000-0800-00003A000000}"/>
            </a:ext>
          </a:extLst>
        </xdr:cNvPr>
        <xdr:cNvCxnSpPr/>
      </xdr:nvCxnSpPr>
      <xdr:spPr>
        <a:xfrm flipV="1">
          <a:off x="17726706" y="32548286"/>
          <a:ext cx="506865" cy="3403"/>
        </a:xfrm>
        <a:prstGeom prst="line">
          <a:avLst/>
        </a:prstGeom>
        <a:ln w="127000" cmpd="sng">
          <a:solidFill>
            <a:srgbClr val="FF000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28</xdr:col>
      <xdr:colOff>598714</xdr:colOff>
      <xdr:row>196</xdr:row>
      <xdr:rowOff>108857</xdr:rowOff>
    </xdr:from>
    <xdr:to>
      <xdr:col>29</xdr:col>
      <xdr:colOff>476250</xdr:colOff>
      <xdr:row>196</xdr:row>
      <xdr:rowOff>108858</xdr:rowOff>
    </xdr:to>
    <xdr:cxnSp macro="">
      <xdr:nvCxnSpPr>
        <xdr:cNvPr id="61" name="Straight Connector 60">
          <a:extLst>
            <a:ext uri="{FF2B5EF4-FFF2-40B4-BE49-F238E27FC236}">
              <a16:creationId xmlns:a16="http://schemas.microsoft.com/office/drawing/2014/main" id="{00000000-0008-0000-0800-00003D000000}"/>
            </a:ext>
          </a:extLst>
        </xdr:cNvPr>
        <xdr:cNvCxnSpPr/>
      </xdr:nvCxnSpPr>
      <xdr:spPr>
        <a:xfrm>
          <a:off x="17743714" y="32194500"/>
          <a:ext cx="489857" cy="1"/>
        </a:xfrm>
        <a:prstGeom prst="line">
          <a:avLst/>
        </a:prstGeom>
        <a:ln w="127000" cmpd="sng">
          <a:solidFill>
            <a:srgbClr val="FF000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20</xdr:col>
      <xdr:colOff>365491</xdr:colOff>
      <xdr:row>59</xdr:row>
      <xdr:rowOff>99790</xdr:rowOff>
    </xdr:from>
    <xdr:to>
      <xdr:col>22</xdr:col>
      <xdr:colOff>5884</xdr:colOff>
      <xdr:row>59</xdr:row>
      <xdr:rowOff>122203</xdr:rowOff>
    </xdr:to>
    <xdr:cxnSp macro="">
      <xdr:nvCxnSpPr>
        <xdr:cNvPr id="62" name="Straight Connector 61">
          <a:extLst>
            <a:ext uri="{FF2B5EF4-FFF2-40B4-BE49-F238E27FC236}">
              <a16:creationId xmlns:a16="http://schemas.microsoft.com/office/drawing/2014/main" id="{00000000-0008-0000-0800-00003E000000}"/>
            </a:ext>
          </a:extLst>
        </xdr:cNvPr>
        <xdr:cNvCxnSpPr/>
      </xdr:nvCxnSpPr>
      <xdr:spPr>
        <a:xfrm>
          <a:off x="12488218" y="9382335"/>
          <a:ext cx="852666" cy="22413"/>
        </a:xfrm>
        <a:prstGeom prst="line">
          <a:avLst/>
        </a:prstGeom>
        <a:ln w="127000" cmpd="sng">
          <a:solidFill>
            <a:srgbClr val="00B05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20</xdr:col>
      <xdr:colOff>379347</xdr:colOff>
      <xdr:row>61</xdr:row>
      <xdr:rowOff>61688</xdr:rowOff>
    </xdr:from>
    <xdr:to>
      <xdr:col>22</xdr:col>
      <xdr:colOff>19740</xdr:colOff>
      <xdr:row>61</xdr:row>
      <xdr:rowOff>84101</xdr:rowOff>
    </xdr:to>
    <xdr:cxnSp macro="">
      <xdr:nvCxnSpPr>
        <xdr:cNvPr id="63" name="Straight Connector 62">
          <a:extLst>
            <a:ext uri="{FF2B5EF4-FFF2-40B4-BE49-F238E27FC236}">
              <a16:creationId xmlns:a16="http://schemas.microsoft.com/office/drawing/2014/main" id="{00000000-0008-0000-0800-00003F000000}"/>
            </a:ext>
          </a:extLst>
        </xdr:cNvPr>
        <xdr:cNvCxnSpPr/>
      </xdr:nvCxnSpPr>
      <xdr:spPr>
        <a:xfrm>
          <a:off x="12502074" y="9655961"/>
          <a:ext cx="852666" cy="22413"/>
        </a:xfrm>
        <a:prstGeom prst="line">
          <a:avLst/>
        </a:prstGeom>
        <a:ln w="127000" cmpd="sng">
          <a:solidFill>
            <a:schemeClr val="tx1">
              <a:lumMod val="75000"/>
              <a:lumOff val="25000"/>
            </a:schemeClr>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20</xdr:col>
      <xdr:colOff>358567</xdr:colOff>
      <xdr:row>63</xdr:row>
      <xdr:rowOff>92859</xdr:rowOff>
    </xdr:from>
    <xdr:to>
      <xdr:col>21</xdr:col>
      <xdr:colOff>605096</xdr:colOff>
      <xdr:row>63</xdr:row>
      <xdr:rowOff>115272</xdr:rowOff>
    </xdr:to>
    <xdr:cxnSp macro="">
      <xdr:nvCxnSpPr>
        <xdr:cNvPr id="64" name="Straight Connector 63">
          <a:extLst>
            <a:ext uri="{FF2B5EF4-FFF2-40B4-BE49-F238E27FC236}">
              <a16:creationId xmlns:a16="http://schemas.microsoft.com/office/drawing/2014/main" id="{00000000-0008-0000-0800-000040000000}"/>
            </a:ext>
          </a:extLst>
        </xdr:cNvPr>
        <xdr:cNvCxnSpPr/>
      </xdr:nvCxnSpPr>
      <xdr:spPr>
        <a:xfrm>
          <a:off x="12481294" y="9998859"/>
          <a:ext cx="852666" cy="22413"/>
        </a:xfrm>
        <a:prstGeom prst="line">
          <a:avLst/>
        </a:prstGeom>
        <a:ln w="127000" cmpd="sng">
          <a:solidFill>
            <a:schemeClr val="tx1">
              <a:lumMod val="75000"/>
              <a:lumOff val="25000"/>
            </a:schemeClr>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38</xdr:col>
      <xdr:colOff>504264</xdr:colOff>
      <xdr:row>93</xdr:row>
      <xdr:rowOff>154844</xdr:rowOff>
    </xdr:from>
    <xdr:to>
      <xdr:col>41</xdr:col>
      <xdr:colOff>56030</xdr:colOff>
      <xdr:row>94</xdr:row>
      <xdr:rowOff>56030</xdr:rowOff>
    </xdr:to>
    <xdr:cxnSp macro="">
      <xdr:nvCxnSpPr>
        <xdr:cNvPr id="81" name="Straight Connector 80">
          <a:extLst>
            <a:ext uri="{FF2B5EF4-FFF2-40B4-BE49-F238E27FC236}">
              <a16:creationId xmlns:a16="http://schemas.microsoft.com/office/drawing/2014/main" id="{00000000-0008-0000-0800-000051000000}"/>
            </a:ext>
          </a:extLst>
        </xdr:cNvPr>
        <xdr:cNvCxnSpPr/>
      </xdr:nvCxnSpPr>
      <xdr:spPr>
        <a:xfrm flipH="1">
          <a:off x="23498735" y="14823344"/>
          <a:ext cx="1367119" cy="58068"/>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37</xdr:col>
      <xdr:colOff>44823</xdr:colOff>
      <xdr:row>92</xdr:row>
      <xdr:rowOff>67235</xdr:rowOff>
    </xdr:from>
    <xdr:to>
      <xdr:col>37</xdr:col>
      <xdr:colOff>56029</xdr:colOff>
      <xdr:row>93</xdr:row>
      <xdr:rowOff>67235</xdr:rowOff>
    </xdr:to>
    <xdr:cxnSp macro="">
      <xdr:nvCxnSpPr>
        <xdr:cNvPr id="65" name="Straight Connector 64">
          <a:extLst>
            <a:ext uri="{FF2B5EF4-FFF2-40B4-BE49-F238E27FC236}">
              <a16:creationId xmlns:a16="http://schemas.microsoft.com/office/drawing/2014/main" id="{00000000-0008-0000-0800-000041000000}"/>
            </a:ext>
          </a:extLst>
        </xdr:cNvPr>
        <xdr:cNvCxnSpPr/>
      </xdr:nvCxnSpPr>
      <xdr:spPr>
        <a:xfrm flipH="1">
          <a:off x="22434176" y="14578853"/>
          <a:ext cx="11206" cy="156882"/>
        </a:xfrm>
        <a:prstGeom prst="line">
          <a:avLst/>
        </a:prstGeom>
        <a:ln w="127000" cmpd="sng">
          <a:solidFill>
            <a:schemeClr val="tx1">
              <a:lumMod val="75000"/>
              <a:lumOff val="25000"/>
            </a:schemeClr>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36</xdr:col>
      <xdr:colOff>353738</xdr:colOff>
      <xdr:row>91</xdr:row>
      <xdr:rowOff>61450</xdr:rowOff>
    </xdr:from>
    <xdr:to>
      <xdr:col>36</xdr:col>
      <xdr:colOff>358588</xdr:colOff>
      <xdr:row>93</xdr:row>
      <xdr:rowOff>33617</xdr:rowOff>
    </xdr:to>
    <xdr:cxnSp macro="">
      <xdr:nvCxnSpPr>
        <xdr:cNvPr id="66" name="Straight Connector 65">
          <a:extLst>
            <a:ext uri="{FF2B5EF4-FFF2-40B4-BE49-F238E27FC236}">
              <a16:creationId xmlns:a16="http://schemas.microsoft.com/office/drawing/2014/main" id="{00000000-0008-0000-0800-000042000000}"/>
            </a:ext>
          </a:extLst>
        </xdr:cNvPr>
        <xdr:cNvCxnSpPr/>
      </xdr:nvCxnSpPr>
      <xdr:spPr>
        <a:xfrm>
          <a:off x="22137973" y="14416185"/>
          <a:ext cx="4850" cy="285932"/>
        </a:xfrm>
        <a:prstGeom prst="line">
          <a:avLst/>
        </a:prstGeom>
        <a:ln w="127000" cmpd="sng">
          <a:solidFill>
            <a:srgbClr val="FFFF0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35</xdr:col>
      <xdr:colOff>549088</xdr:colOff>
      <xdr:row>91</xdr:row>
      <xdr:rowOff>11206</xdr:rowOff>
    </xdr:from>
    <xdr:to>
      <xdr:col>35</xdr:col>
      <xdr:colOff>560295</xdr:colOff>
      <xdr:row>93</xdr:row>
      <xdr:rowOff>56029</xdr:rowOff>
    </xdr:to>
    <xdr:cxnSp macro="">
      <xdr:nvCxnSpPr>
        <xdr:cNvPr id="67" name="Straight Connector 66">
          <a:extLst>
            <a:ext uri="{FF2B5EF4-FFF2-40B4-BE49-F238E27FC236}">
              <a16:creationId xmlns:a16="http://schemas.microsoft.com/office/drawing/2014/main" id="{00000000-0008-0000-0800-000043000000}"/>
            </a:ext>
          </a:extLst>
        </xdr:cNvPr>
        <xdr:cNvCxnSpPr/>
      </xdr:nvCxnSpPr>
      <xdr:spPr>
        <a:xfrm>
          <a:off x="21728206" y="14365941"/>
          <a:ext cx="11207" cy="358588"/>
        </a:xfrm>
        <a:prstGeom prst="line">
          <a:avLst/>
        </a:prstGeom>
        <a:ln w="127000" cmpd="sng">
          <a:solidFill>
            <a:srgbClr val="FFFF0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42</xdr:col>
      <xdr:colOff>358170</xdr:colOff>
      <xdr:row>91</xdr:row>
      <xdr:rowOff>32560</xdr:rowOff>
    </xdr:from>
    <xdr:to>
      <xdr:col>42</xdr:col>
      <xdr:colOff>375755</xdr:colOff>
      <xdr:row>95</xdr:row>
      <xdr:rowOff>23854</xdr:rowOff>
    </xdr:to>
    <xdr:cxnSp macro="">
      <xdr:nvCxnSpPr>
        <xdr:cNvPr id="69" name="Straight Connector 68">
          <a:extLst>
            <a:ext uri="{FF2B5EF4-FFF2-40B4-BE49-F238E27FC236}">
              <a16:creationId xmlns:a16="http://schemas.microsoft.com/office/drawing/2014/main" id="{00000000-0008-0000-0800-000045000000}"/>
            </a:ext>
          </a:extLst>
        </xdr:cNvPr>
        <xdr:cNvCxnSpPr/>
      </xdr:nvCxnSpPr>
      <xdr:spPr>
        <a:xfrm>
          <a:off x="25773111" y="14387295"/>
          <a:ext cx="17585" cy="618824"/>
        </a:xfrm>
        <a:prstGeom prst="line">
          <a:avLst/>
        </a:prstGeom>
        <a:ln w="127000" cmpd="sng">
          <a:solidFill>
            <a:srgbClr val="FFFF0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34</xdr:col>
      <xdr:colOff>354096</xdr:colOff>
      <xdr:row>91</xdr:row>
      <xdr:rowOff>40340</xdr:rowOff>
    </xdr:from>
    <xdr:to>
      <xdr:col>34</xdr:col>
      <xdr:colOff>365303</xdr:colOff>
      <xdr:row>93</xdr:row>
      <xdr:rowOff>85163</xdr:rowOff>
    </xdr:to>
    <xdr:cxnSp macro="">
      <xdr:nvCxnSpPr>
        <xdr:cNvPr id="88" name="Straight Connector 87">
          <a:extLst>
            <a:ext uri="{FF2B5EF4-FFF2-40B4-BE49-F238E27FC236}">
              <a16:creationId xmlns:a16="http://schemas.microsoft.com/office/drawing/2014/main" id="{00000000-0008-0000-0800-000058000000}"/>
            </a:ext>
          </a:extLst>
        </xdr:cNvPr>
        <xdr:cNvCxnSpPr/>
      </xdr:nvCxnSpPr>
      <xdr:spPr>
        <a:xfrm>
          <a:off x="20928096" y="14395075"/>
          <a:ext cx="11207" cy="358588"/>
        </a:xfrm>
        <a:prstGeom prst="line">
          <a:avLst/>
        </a:prstGeom>
        <a:ln w="127000" cmpd="sng">
          <a:solidFill>
            <a:srgbClr val="FFFF0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33</xdr:col>
      <xdr:colOff>573726</xdr:colOff>
      <xdr:row>91</xdr:row>
      <xdr:rowOff>35856</xdr:rowOff>
    </xdr:from>
    <xdr:to>
      <xdr:col>33</xdr:col>
      <xdr:colOff>584933</xdr:colOff>
      <xdr:row>93</xdr:row>
      <xdr:rowOff>80679</xdr:rowOff>
    </xdr:to>
    <xdr:cxnSp macro="">
      <xdr:nvCxnSpPr>
        <xdr:cNvPr id="89" name="Straight Connector 88">
          <a:extLst>
            <a:ext uri="{FF2B5EF4-FFF2-40B4-BE49-F238E27FC236}">
              <a16:creationId xmlns:a16="http://schemas.microsoft.com/office/drawing/2014/main" id="{00000000-0008-0000-0800-000059000000}"/>
            </a:ext>
          </a:extLst>
        </xdr:cNvPr>
        <xdr:cNvCxnSpPr/>
      </xdr:nvCxnSpPr>
      <xdr:spPr>
        <a:xfrm>
          <a:off x="20542608" y="14390591"/>
          <a:ext cx="11207" cy="358588"/>
        </a:xfrm>
        <a:prstGeom prst="line">
          <a:avLst/>
        </a:prstGeom>
        <a:ln w="127000" cmpd="sng">
          <a:solidFill>
            <a:srgbClr val="FFFF0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54</xdr:col>
      <xdr:colOff>13856</xdr:colOff>
      <xdr:row>93</xdr:row>
      <xdr:rowOff>69273</xdr:rowOff>
    </xdr:from>
    <xdr:to>
      <xdr:col>54</xdr:col>
      <xdr:colOff>17318</xdr:colOff>
      <xdr:row>94</xdr:row>
      <xdr:rowOff>100444</xdr:rowOff>
    </xdr:to>
    <xdr:cxnSp macro="">
      <xdr:nvCxnSpPr>
        <xdr:cNvPr id="76" name="Straight Connector 75">
          <a:extLst>
            <a:ext uri="{FF2B5EF4-FFF2-40B4-BE49-F238E27FC236}">
              <a16:creationId xmlns:a16="http://schemas.microsoft.com/office/drawing/2014/main" id="{00000000-0008-0000-0800-00004C000000}"/>
            </a:ext>
          </a:extLst>
        </xdr:cNvPr>
        <xdr:cNvCxnSpPr/>
      </xdr:nvCxnSpPr>
      <xdr:spPr>
        <a:xfrm flipH="1">
          <a:off x="32745220" y="14651182"/>
          <a:ext cx="3462" cy="187035"/>
        </a:xfrm>
        <a:prstGeom prst="line">
          <a:avLst/>
        </a:prstGeom>
        <a:ln w="127000" cmpd="sng">
          <a:solidFill>
            <a:srgbClr val="FF000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37</xdr:col>
      <xdr:colOff>369794</xdr:colOff>
      <xdr:row>92</xdr:row>
      <xdr:rowOff>78441</xdr:rowOff>
    </xdr:from>
    <xdr:to>
      <xdr:col>37</xdr:col>
      <xdr:colOff>381582</xdr:colOff>
      <xdr:row>95</xdr:row>
      <xdr:rowOff>26184</xdr:rowOff>
    </xdr:to>
    <xdr:cxnSp macro="">
      <xdr:nvCxnSpPr>
        <xdr:cNvPr id="80" name="Straight Connector 79">
          <a:extLst>
            <a:ext uri="{FF2B5EF4-FFF2-40B4-BE49-F238E27FC236}">
              <a16:creationId xmlns:a16="http://schemas.microsoft.com/office/drawing/2014/main" id="{00000000-0008-0000-0800-000050000000}"/>
            </a:ext>
          </a:extLst>
        </xdr:cNvPr>
        <xdr:cNvCxnSpPr/>
      </xdr:nvCxnSpPr>
      <xdr:spPr>
        <a:xfrm>
          <a:off x="22759147" y="14590059"/>
          <a:ext cx="11788" cy="418390"/>
        </a:xfrm>
        <a:prstGeom prst="line">
          <a:avLst/>
        </a:prstGeom>
        <a:ln w="127000" cmpd="sng">
          <a:solidFill>
            <a:schemeClr val="tx1">
              <a:lumMod val="75000"/>
              <a:lumOff val="25000"/>
            </a:schemeClr>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37</xdr:col>
      <xdr:colOff>375788</xdr:colOff>
      <xdr:row>91</xdr:row>
      <xdr:rowOff>25326</xdr:rowOff>
    </xdr:from>
    <xdr:to>
      <xdr:col>37</xdr:col>
      <xdr:colOff>375788</xdr:colOff>
      <xdr:row>92</xdr:row>
      <xdr:rowOff>56028</xdr:rowOff>
    </xdr:to>
    <xdr:cxnSp macro="">
      <xdr:nvCxnSpPr>
        <xdr:cNvPr id="82" name="Straight Connector 81">
          <a:extLst>
            <a:ext uri="{FF2B5EF4-FFF2-40B4-BE49-F238E27FC236}">
              <a16:creationId xmlns:a16="http://schemas.microsoft.com/office/drawing/2014/main" id="{00000000-0008-0000-0800-000052000000}"/>
            </a:ext>
          </a:extLst>
        </xdr:cNvPr>
        <xdr:cNvCxnSpPr/>
      </xdr:nvCxnSpPr>
      <xdr:spPr>
        <a:xfrm>
          <a:off x="22765141" y="14380061"/>
          <a:ext cx="0" cy="187585"/>
        </a:xfrm>
        <a:prstGeom prst="line">
          <a:avLst/>
        </a:prstGeom>
        <a:ln w="127000" cmpd="sng">
          <a:solidFill>
            <a:srgbClr val="00B0F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37</xdr:col>
      <xdr:colOff>57536</xdr:colOff>
      <xdr:row>91</xdr:row>
      <xdr:rowOff>20842</xdr:rowOff>
    </xdr:from>
    <xdr:to>
      <xdr:col>37</xdr:col>
      <xdr:colOff>57536</xdr:colOff>
      <xdr:row>92</xdr:row>
      <xdr:rowOff>51544</xdr:rowOff>
    </xdr:to>
    <xdr:cxnSp macro="">
      <xdr:nvCxnSpPr>
        <xdr:cNvPr id="86" name="Straight Connector 85">
          <a:extLst>
            <a:ext uri="{FF2B5EF4-FFF2-40B4-BE49-F238E27FC236}">
              <a16:creationId xmlns:a16="http://schemas.microsoft.com/office/drawing/2014/main" id="{00000000-0008-0000-0800-000056000000}"/>
            </a:ext>
          </a:extLst>
        </xdr:cNvPr>
        <xdr:cNvCxnSpPr/>
      </xdr:nvCxnSpPr>
      <xdr:spPr>
        <a:xfrm>
          <a:off x="22446889" y="14375577"/>
          <a:ext cx="0" cy="187585"/>
        </a:xfrm>
        <a:prstGeom prst="line">
          <a:avLst/>
        </a:prstGeom>
        <a:ln w="127000" cmpd="sng">
          <a:solidFill>
            <a:srgbClr val="00B050"/>
          </a:solidFill>
        </a:ln>
      </xdr:spPr>
      <xdr:style>
        <a:lnRef idx="3">
          <a:schemeClr val="accent5"/>
        </a:lnRef>
        <a:fillRef idx="0">
          <a:schemeClr val="accent5"/>
        </a:fillRef>
        <a:effectRef idx="2">
          <a:schemeClr val="accent5"/>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H\shell\shell\wp5\ACE\DRAFT\WP5\PRESENT\invoic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creview.cec.com.tw/DOCUME~1/prakash/LOCALS~1/Temp/Rar$DI01.297/Documents%20and%20Settings/Administrator/My%20Documents/YY%20Lin%20Files/Budget/BC16%20Budget_Rev3%20(Y.Y.Lin)/My%20Documents/GIF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ccounts\D\project%20documents\DMRC%20IT%20Park\project%20documents\Kuwait%20Audit%20Bureau\Rate%20Analys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C802Z\SAP\Phurchase%20Request\PR\C4030IB0223-&#40845;&#244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docreview.cec.com.tw/C802Z/SAP/Phurchase%20Request/PR/C4030IB0223-&#40845;&#2441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35613;&#20271;&#29835;&#20844;&#20107;&#21253;\REDUCE_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docreview.cec.com.tw/DOCUME~1/prakash/LOCALS~1/Temp/Rar$DI01.297/BC-16/Work_W/Rolling/Doc/Doc_0802/CB420/SAP/Budget/&#38928;&#31639;&#35722;&#26356;/73th-3rd/&#32317;&#38928;&#31639;&#35722;&#26356;&#30003;&#35531;-73th-2004.11.0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Quality\c\My%20Documents\My%20Documents\Jhankar-2\WINDOWS\Desktop\NRB\naneen%20backup\FORMATS\Lab\Alp-c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cc-wb2-laptop\c\WINDOWS\Desktop\NRB\naneen%20backup\FORMATS\Lab\Alp-ca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es-del-pc-193\D\%23rajib\modfly\TRANS\500\DETAI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DATACENTER\ActivePrj\BandIP\BandF\Drawings\Cement\Prince\BOQ\Airport-tender\Aditya-%20BOQ-workings-To%20Site-04.08.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BandIP\BandF\Drawings\Cement\Prince\BOQ\O2120\Aditya-%20BOQ-workings-To%20Site-04.08.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docreview.cec.com.tw/0B%20Monika/C13/IPC%20Weekly%20report/Documents%20and%20Settings/anilkumar_bhima/Desktop/051008/Emer/emer_jonson/05.08.12_Construction%20Stage/Price%20Comp%20Nego/Structures/My%20Documents/to%20do%20in%20indi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BandIP\BandF\Drawings\Housing\NARAYAN\BOQ\O2120\O2120-C-HP-01-BOQ-WORKINGS-COLS.%20&amp;%20SLABS-ALL%20Flr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DOCUME~1\ADMINI~1.PRA\LOCALS~1\Temp\Temporary%20Directory%206%20for%20C-13%20Budget%20R2.zip\C802Z\SAP\Phurchase%20Request\PR\C4030IB0223-&#40845;&#2441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creview.cec.com.tw/0B%20Monika/C13/IPC%20Weekly%20report/Emer/emer_jonson/05.08.12_Construction%20Stage/Price%20Comp%20Nego/Structures/My%20Documents/to%20do%20in%20india.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docreview.cec.com.tw/0B%20Monika/C13/IPC%20Weekly%20report/Emer/emer_jonson/05.08.12_Construction%20Stage/Price%20Comp%20Nego/Structures/emer/AK%20Project%2003/gsis%20qc%20branch%20ofc/gsis%20cost%20estimate-mldm.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jsitis0104/SHARE/CHANDA_G/COMPLEX2.xls" TargetMode="External"/></Relationships>
</file>

<file path=xl/externalLinks/_rels/externalLink20.xml.rels><?xml version="1.0" encoding="UTF-8" standalone="yes"?>
<Relationships xmlns="http://schemas.openxmlformats.org/package/2006/relationships"><Relationship Id="rId2" Type="http://schemas.microsoft.com/office/2019/04/relationships/externalLinkLongPath" Target="http://docreview.cec.com.tw/Documents%20and%20Settings/IBM/Local%20Settings/Temporary%20Internet%20Files/Content.IE5/C1E7WHE7/ramesh%20sir%20works/DMRC%20PHASE%20II/Shadra-Dilshad%20garden/Post%20Award/Post%20Tender/BC-4%20tender%20(with%20modifications).xls?BBDFA1A8" TargetMode="External"/><Relationship Id="rId1" Type="http://schemas.openxmlformats.org/officeDocument/2006/relationships/externalLinkPath" Target="file:///\\BBDFA1A8\BC-4%20tender%20(with%20modifications).xls" TargetMode="External"/></Relationships>
</file>

<file path=xl/externalLinks/_rels/externalLink21.xml.rels><?xml version="1.0" encoding="UTF-8" standalone="yes"?>
<Relationships xmlns="http://schemas.openxmlformats.org/package/2006/relationships"><Relationship Id="rId2" Type="http://schemas.microsoft.com/office/2019/04/relationships/externalLinkLongPath" Target="http://docreview.cec.com.tw/DOCUME~1/prakash/LOCALS~1/Temp/Rar$DI01.297/Documents%20and%20Settings/navlesh/My%20Documents/Budget/Rev%20Budget%20June%2008/Final%20Approved%20Budget%20June%202008/Budget%20June%20-08%20Revison/Appl%20Form%20&amp;%20Var/C-12%20Budget%20R2%20Final.xls?F0A4B66F" TargetMode="External"/><Relationship Id="rId1" Type="http://schemas.openxmlformats.org/officeDocument/2006/relationships/externalLinkPath" Target="file:///\\F0A4B66F\C-12%20Budget%20R2%20Final.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I:\cdl&#24247;&#23527;\2040H&#24247;&#23527;\14&#38928;&#31639;&#35336;&#30059;\C106&#19968;&#26399;&#32080;&#27083;\C106&#38928;&#31639;\C2040I-&#26045;&#24037;&#38928;&#31639;&#35336;&#30059;(C10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docreview.cec.com.tw/2820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docreview.cec.com.tw/India/DMRC%20BC-16/Planning/Month%20reporting/CB420/SAP/Budget/&#38928;&#31639;&#35722;&#26356;/73th-3rd/&#32317;&#38928;&#31639;&#35722;&#26356;&#30003;&#35531;-73th-2004.11.0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backup%20debasish\Debashis\Budget\Budget%2003-04\Bud%2003-04-%20Ver-2-%20annual-HO%20Final%20280803-approved\Backups%20for%20link%20files\Discarded%20links.xls" TargetMode="External"/></Relationships>
</file>

<file path=xl/externalLinks/_rels/externalLink26.xml.rels><?xml version="1.0" encoding="UTF-8" standalone="yes"?>
<Relationships xmlns="http://schemas.openxmlformats.org/package/2006/relationships"><Relationship Id="rId2" Type="http://schemas.microsoft.com/office/2019/04/relationships/externalLinkLongPath" Target="http://docreview.cec.com.tw/0B%20Monika/C13/IPC%20Weekly%20report/DOCUME~1/user/LOCALS~1/Temp/Temporary%20Directory%201%20for%20PSE(Corrected).zip/TENDER/Virup/90%20-%20GMR%20HOTEL/Client/Tender/Bill%20of%20Quantities/BMS%20IO%20&amp;%20BOQ%20-%2009.10.06.xls?96232F2C" TargetMode="External"/><Relationship Id="rId1" Type="http://schemas.openxmlformats.org/officeDocument/2006/relationships/externalLinkPath" Target="file:///\\96232F2C\BMS%20IO%20&amp;%20BOQ%20-%2009.10.0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creview.cec.com.tw/0B%20Monika/C13/IPC%20Weekly%20report/BandF/Housing/kkp/KKP-ISO/KKP-ISO-9001-1994/stds/GN-ST-06(2)(Design%20Sheet-Rule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Brc\c\Siddhu\Planning\Works\Work0304\Revision1\Work%20Plan-Dam-0304-R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creview.cec.com.tw/H23/cem/87-0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jsitis0104/cgpl%20planning/NSS/MOB/MOBPLAN/PPG_MOB2.XLS" TargetMode="External"/></Relationships>
</file>

<file path=xl/externalLinks/_rels/externalLink31.xml.rels><?xml version="1.0" encoding="UTF-8" standalone="yes"?>
<Relationships xmlns="http://schemas.openxmlformats.org/package/2006/relationships"><Relationship Id="rId2" Type="http://schemas.microsoft.com/office/2019/04/relationships/externalLinkLongPath" Target="http://docreview.cec.com.tw/0B%20Monika/C13/IPC%20Weekly%20report/Emer/emer_jonson/05.08.12_Construction%20Stage/Price%20Comp%20Nego/Structures/Hyderabad%20Airport%20(HIAL)/HIAL%20Nego%20Stage/HIAL%20Schedule%20of%20Rate%20(Conforming%20Tender)%20-%2031%20January%20'05/Sc?E05FC73E" TargetMode="External"/><Relationship Id="rId1" Type="http://schemas.openxmlformats.org/officeDocument/2006/relationships/externalLinkPath" Target="file:///\\E05FC73E\Sc"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docreview.cec.com.tw/0B%20Monika/C13/IPC%20Weekly%20report/PHILLIP/cebu-mactan/Siemens/BOQ-Siemens%20OEP.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uresh\c%20on%20suresh\WINDOWS\TEMP\cidcoanalysi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itrakant\PICTORIAL\Pictorial%20Presentation_c.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creview.cec.com.tw/0B%20Monika/C13/IPC%20Weekly%20report/2008-09%20budgets/final%20budgets/DOCUME~1/vj44756/Local%20Settings/Temp/SSU%20Strategic%20Deals%20Grp_4%20Dec_FLCB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nant\cgpl%20planning\NSS\MOB\MOBPLAN\STR_PLAN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ontract-aruna\public_aruna\Public_Aruna\contracts(ak)\Hyderabad\Mes\MES-SEC.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ES-DEL-PC-054\C\SHANT\pr\BOXTRN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mfnt004\aic\Documents%20and%20Settings\sb32726\Desktop\Budgets%202007-08\ES-BR-0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gopal.singla/AppData/Local/Microsoft/Windows/Temporary%20Internet%20Files/Content.Outlook/K3S6RYRN/DPR%20-%20NC03-MIS.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docreview.cec.com.tw/BMRC%20UG2/20090707_UG2%20Design%20program%20-%20Detail%20Design%20Allocatin-c.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docreview.cec.com.tw/Users/CEC2257/AppData/Local/Microsoft/Windows/Temporary%20Internet%20Files/Content.Outlook/O8V9RH69/Appendix_6.1_Risk_Management_Procedure%20SAMPLE%20K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G:\Infra\Geotech\BBR\Ap-19&amp;20\spt-bh.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FreqPlanmar'0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Dharmendra/DPR%20&amp;%20Reconciliation.xlsb"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docreview.cec.com.tw/0B%20Monika/C13/IPC%20Weekly%20report/Emer/emer_jonson/05.08.12_Construction%20Stage/Price%20Comp%20Nego/Structures/emer/CP2%20Pampanga/CP2%20updated.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sm\B&amp;F%202\My%20Documents\SVA\Internal\number2text-formula.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nant\cgpl%20planning\COMPLEX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nmurty\d\Check%20list.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docreview.cec.com.tw/0B%20Monika/C13/IPC%20Weekly%20report/Emer/emer_jonson/05.08.12_Construction%20Stage/Price%20Comp%20Nego/Structures/ecj%20disc%201/ak-cscec%20projects/Covanta%20Energy/BoQ%20Covanta.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Planning\iii%20--%20a\windows\TEMP\KGT\YR98-99\BHANDUP.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B:\BIRD-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docreview.cec.com.tw/BUDGET/C-12%20budget/BOQ%20C-12%20-%20NHAI.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docreview.cec.com.tw/QS%20Data/J3039-Venetian/Budget%20Forecast/From%20Derek/phasing.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EDRCDATACENTER\ActivePrj\BandIP\BandF\Drawings\Common\O3340-BOQ-workings-29.07.04-EXTRA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EARTH\VBX08\PANDA\PROJECTS\BELGAUM%20-%20MAHARASTRA%20BORDER\PLANNING%20AND%20SCHEDULING\ANALYSIS\Analysis-Dharwad-Rigid+flexi%20-%20Fina-budget-C.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EDRCDATACENTER\ActivePrj\BandIP\BandF\Drawings\Common\o3340-BOQ-workings-09.09.04-fin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docreview.cec.com.tw/Documents%20and%20Settings/Joyce%20Hsu/My%20Documents/CEC%20Data/Budget%20&amp;%20Cash%20Flow_by%20Joyce/All%20Budget/CB420/SAP/Budget/&#38928;&#31639;&#35722;&#26356;/73th-3rd/&#32317;&#38928;&#31639;&#35722;&#26356;&#30003;&#35531;-73th-2004.11.08.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Dekate\Mails%20-%20BRC\Hari\Sub-Con%20Folder\Payment%20summary%20of%20Subcontractors%2013.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F:\Pen%20Drive\CGPL\Weekly%20Reports\Weekly%20Reports\Incidents%20for%20Apr%202009.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F:\Pen%20Drive\CGPL\Weekly%20Reports\Weekly%20Reports\Weekly_Report-6th%20Jun'09%20to_4th%20July'09.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DRCDATACENTER\ActivePrj\BandIP\BandF\Drawings\Cement\Prince\BOQ\O2120\Aditya-%20BOQ-workings-23.08.04.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docreview.cec.com.tw/QS%20Data/J3039-Venetian/Budget%20Forecast/From%20Derek/Schlabor.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docreview.cec.com.tw/0B%20Monika/C13/IPC%20Weekly%20report/Emer/emer_jonson/05.08.12_Construction%20Stage/Price%20Comp%20Nego/Structures/My%20Documents/INDIA%20Fina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SRH\shell\shell\wp5\ACE\abroace\011analysi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Qaqc\d\WINDOWS\TEMP\FORM6&amp;7.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docreview.cec.com.tw/DOCUME~1/prakash/LOCALS~1/Temp/Rar$DI01.297/607&#24037;&#21209;/&#32080;&#31639;/607&#32080;&#31639;/49607&#32080;&#31639;&#20316;&#26989;-930507.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docreview.cec.com.tw/0B%20Monika/C13/IPC%20Weekly%20report/user/GMK/T4312-HIAL/BOQ/Public%20convenience%20building.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130.2.2.75\c\Annual%20BUDGET%202003-04\BUDGETFORMS%202003-2004.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docreview.cec.com.tw/DOCUME~1/prakash/LOCALS~1/Temp/Rar$DI01.297/Documents%20and%20Settings/nikhil.kumar/Local%20Settings/Temp/FINAL-%20Project%20Budget-VA.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EDRCDATACENTER\ActivePrj\BandIP\BandF\Drawings\Cement\Prince\BOQ\O2120\Aditya-%20BOQ-workings-23.08.04-final.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Planing\crm%20%23%202\Users\Revel\Downloads\IT%20SEZ%20-%20MAIN%20BLOCK\REPORTS\DAILY%20REPORTS\February%202013\IT%20SEZ%20-%20DAILY%20PROGRESS%20REPORT.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docreview.cec.com.tw/0B%20Monika/C13/IPC%20Weekly%20report/OPERATIONS/Hire-Charges/General/DOCUME~1/prasanth/LOCALS~1/Temp/MIS%20Summary%20January%2003.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Ces_server4\inter-dept\Public\Bridge\BOQ-2002085-05.10.04\Culverts\culverts_Pkg_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Set3018\j2830\J2376\App_pay\apply_1a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Planning\1-Planning\1Jitendra\Reports\Structures\StrStatusq.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A:\USERS\AUDT02\CONT1\8102\A-088.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EDRCDATACENTER\ActivePrj\BandIP\BandF\Drawings\Housing\NARAYAN\BOQ\O2120\O2120-C-HP-01-BOQ-WORKING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Himanshu\himanshu\Documents%20and%20Settings\sujay\Local%20Settings\Temporary%20Internet%20Files\Content.IE5\O52FKPMZ\1Jitendra\Reports\Structures\StrStatusq.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docreview.cec.com.tw/Avi-biz/07-08/Projects/DMRC/CB420/SAP/Budget/&#38928;&#31639;&#35722;&#26356;/73th-3rd/&#32317;&#38928;&#31639;&#35722;&#26356;&#30003;&#35531;-73th-2004.11.08.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docreview.cec.com.tw/DOCUME~1/yasser/LOCALS~1/Temp/notes6030C8/C-12%20Budget%20R7%20Final.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docreview.cec.com.tw/DOCUME~1/prakash/LOCALS~1/Temp/Rar$DI01.297/ORR/Project%20Management-Cost/Reference/6th/&#27231;&#20855;&#31649;&#21046;&#34920;-2006.03.06.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Edrcserver1\design\user\Cement\KVPgroup\E-Kvp\KVP-Engrs\PPRM-Housing\Namakkal%20Housing\School\T1037%20Entire%20School.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docreview.cec.com.tw/DOCUME~1/prakash/LOCALS~1/Temp/Rar$DI01.297/P3&#32178;&#22294;/2004-11/&#36865;&#23529;&#36039;&#26009;/P3LATE.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docreview.cec.com.tw/0B%20Monika/C13/IPC%20Weekly%20report/Emer/emer_jonson/05.08.12_Construction%20Stage/Price%20Comp%20Nego/Structures/Revised%20CC%202%20&amp;%203%20(CSCHK-SOMA)%2002-Aug-05.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docreview.cec.com.tw/0B%20Monika/C13/IPC%20Weekly%20report/Emer/emer_jonson/05.08.12_Construction%20Stage/Price%20Comp%20Nego/Structures/emer/ecj%20ref/Copy%20of%20BOQ14B%20fghtng%20adjstd.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docreview.cec.com.tw/DOCUME~1/prakash/LOCALS~1/Temp/Rar$DI01.297/cdl&#24247;&#23527;/2040H&#24247;&#23527;/14&#38928;&#31639;&#35336;&#30059;/C106&#19968;&#26399;&#32080;&#27083;/C106&#38928;&#31639;/C2040I-&#26045;&#24037;&#38928;&#31639;&#35336;&#30059;(C106).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docreview.cec.com.tw/DOCUME~1/prakash/LOCALS~1/Temp/Rar$DI01.297/&#26494;&#23665;&#22320;&#19979;&#36947;&#24037;&#31243;/&#38928;&#31639;/&#26989;&#20027;&#35722;&#26356;&#35373;&#35336;/&#31532;&#19971;&#27425;&#35722;&#26356;&#35373;&#35336;.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A:\3%20Bid_Report(2003).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docreview.cec.com.tw/0B%20Monika/C13/IPC%20Weekly%20report/Emer/emer_jonson/05.08.12_Construction%20Stage/Price%20Comp%20Nego/Structures/Rolly/nikkoshi/windows/TEMP/KOYO&#25552;&#20986;&#35211;&#31309;&#26360;%20.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docreview.cec.com.tw/DOCUME~1/prakash/LOCALS~1/Temp/Rar$DI01.297/WINDOWS/TEMP/IMSMAIL/6-7&#26376;mis&#27604;&#20729;&#34920;.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Maa_2\d\&#24489;&#21271;&#23560;&#26696;\&#35722;&#26356;&#35373;&#35336;&#20462;&#27491;&#21512;&#32004;&#32317;&#20729;&#34920;\&#31532;05&#27425;&#20462;&#27491;\005&#35722;&#26356;&#35373;&#35336;&#35443;&#32048;&#34920;.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http://docreview.cec.com.tw/DOCUME~1/prakash/LOCALS~1/Temp/Rar$DI01.297/&#26494;&#23665;&#22320;&#19979;&#36947;&#24037;&#31243;/&#38928;&#31639;/&#26989;&#20027;&#35722;&#26356;&#35373;&#35336;/&#38928;&#20272;&#23436;&#24037;&#32317;&#25104;&#26412;920424.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http://docreview.cec.com.tw/DOCUME~1/prakash/LOCALS~1/Temp/Rar$DI01.297/cdl&#24247;&#23527;/2040H&#24247;&#23527;/14&#38928;&#31639;&#35336;&#30059;/C105&#19968;&#26399;&#25972;&#22320;/C105&#19968;&#26399;&#38928;&#31639;/site%20preparation(0714)Rev.2-&#26989;&#21209;&#37096;&#38928;&#31639;&#20316;&#26989;.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Users/Pratik%20Thulkar/AppData/Local/Microsoft/Windows/INetCache/Content.Outlook/OXQB4TYT/Nov-23/R&amp;L/JVML%20HMT%20DPR%2001.11.2023%20-REV-01.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JSW%20Ballari/Elevated%20Hot%20Metal%20Track/1.%20DPR/20.%20OCtober-23/JVML%20HMT%20DPR%2005.10.2023.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Users/Planning/AppData/Local/Microsoft/Windows/INetCache/Content.Outlook/50JL47QK/JVML%20HMT%20DPR%2014.09.2023.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personal/shalinparikh_kpmg_com/Documents/JVML%20-%20Repository/Project%20Documents/KPMG%20Created%20Documents/JVML_Rail%20&amp;%20Logistics/Rail%20&amp;%20Logsitics_S-curve.xlsx"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Users/Pratik%20Thulkar/AppData/Local/Microsoft/Windows/INetCache/Content.Outlook/OXQB4TYT/JVML%20HMT%20DPR%2002.12.2022.xlsx"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Users/Pratik%20Thulkar/AppData/Local/Microsoft/Windows/INetCache/Content.Outlook/OXQB4TYT/Interim%20report/JVML%20HMT%20DPR%2016.06.2023.xlsx"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Users/rishavsharma1/AppData/Local/Microsoft/Windows/INetCache/Content.Outlook/9JLTFEGE/Plan-%20September%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
      <sheetName val="contract"/>
      <sheetName val="invoice"/>
      <sheetName val="1,4,13-.scope"/>
      <sheetName val="scurve"/>
      <sheetName val="Transfer"/>
      <sheetName val="288-1"/>
      <sheetName val="concrete"/>
      <sheetName val="beam-reinft-IIInd floor"/>
      <sheetName val="REL"/>
      <sheetName val="conc-foot-gradeslab"/>
      <sheetName val="Staff Acco."/>
      <sheetName val="BOQ -Temporary Diversion works"/>
      <sheetName val="BOQ -Road Works"/>
      <sheetName val="1,4,13-_scope"/>
      <sheetName val="water prop."/>
      <sheetName val="Rate Analysis"/>
      <sheetName val="COLUMN"/>
      <sheetName val="ANNEXURE-A"/>
      <sheetName val="beam-reinft"/>
      <sheetName val="DETAILED  BOQ"/>
      <sheetName val="Drop-down"/>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FT"/>
      <sheetName val="#REF"/>
      <sheetName val="A"/>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
      <sheetName val="Shuttering"/>
      <sheetName val="Misc. points"/>
      <sheetName val="qty abst"/>
      <sheetName val="Programe"/>
      <sheetName val="boq"/>
      <sheetName val="P&amp;M"/>
      <sheetName val="LABOUR"/>
      <sheetName val="histogram"/>
      <sheetName val="basic "/>
      <sheetName val="bua"/>
      <sheetName val="topsheet"/>
      <sheetName val="Rate Analysis"/>
      <sheetName val="Top Sheet"/>
      <sheetName val="Iron Steel &amp; handrails"/>
      <sheetName val="ANALYSIS"/>
      <sheetName val="Publicbuilding"/>
      <sheetName val="STRUC"/>
      <sheetName val="DOOR-WIND"/>
      <sheetName val="STEEL"/>
      <sheetName val="ROOFING"/>
      <sheetName val="FLOORING"/>
      <sheetName val="MR"/>
      <sheetName val="S1BOQ"/>
      <sheetName val="WPR-IV"/>
      <sheetName val="VENDOR CODE WO NO"/>
      <sheetName val="Master Item List"/>
      <sheetName val="VENDER DETAIL"/>
      <sheetName val="WAGES"/>
      <sheetName val="Civil Boq"/>
      <sheetName val="1-BOQ_Civil"/>
      <sheetName val="Concrete"/>
      <sheetName val="Reinf"/>
      <sheetName val="Main Summary"/>
      <sheetName val="Summary (G.H.Bachlor C)"/>
      <sheetName val="General preliminaries"/>
      <sheetName val="Misc__points"/>
      <sheetName val="qty_abst"/>
      <sheetName val="basic_"/>
      <sheetName val="Rate_Analysis"/>
      <sheetName val="Top_Sheet"/>
      <sheetName val="Misc__points2"/>
      <sheetName val="qty_abst2"/>
      <sheetName val="basic_2"/>
      <sheetName val="Rate_Analysis2"/>
      <sheetName val="Top_Sheet2"/>
      <sheetName val="Iron_Steel_&amp;_handrails2"/>
      <sheetName val="Iron_Steel_&amp;_handrails"/>
      <sheetName val="Misc__points1"/>
      <sheetName val="qty_abst1"/>
      <sheetName val="basic_1"/>
      <sheetName val="Rate_Analysis1"/>
      <sheetName val="Top_Sheet1"/>
      <sheetName val="Iron_Steel_&amp;_handrails1"/>
      <sheetName val="IS Summary"/>
      <sheetName val="BASIC"/>
      <sheetName val="Work Done Bill (2)"/>
      <sheetName val="Main_Summary"/>
      <sheetName val="Summary_(G_H_Bachlor_C)"/>
      <sheetName val="BOQ_(2)"/>
      <sheetName val="SPT_vs_PHI1"/>
      <sheetName val="Stress_Calculation"/>
      <sheetName val="CABLERET"/>
      <sheetName val="FINOLEX"/>
      <sheetName val="TBAL9697_-group_wise__sdpl"/>
      <sheetName val="PRECAST_lightconc-II2"/>
      <sheetName val="main"/>
      <sheetName val="switch"/>
      <sheetName val="Civil_Boq1"/>
      <sheetName val="Basic Rate"/>
      <sheetName val="INFLUENCES ON GM"/>
      <sheetName val="acevsSp (ABC)"/>
      <sheetName val="Drain Work"/>
      <sheetName val="Non-BOQ summary"/>
      <sheetName val="Curing Bund for Sep'13"/>
      <sheetName val="GBW"/>
      <sheetName val="Legal Risk Analysis"/>
      <sheetName val="Steel Summary"/>
      <sheetName val="Basis"/>
      <sheetName val="STAFFSCHED "/>
      <sheetName val="Assumptions"/>
      <sheetName val="girder"/>
      <sheetName val="Misc__points3"/>
      <sheetName val="qty_abst3"/>
      <sheetName val="basic_3"/>
      <sheetName val="Rate_Analysis3"/>
      <sheetName val="Top_Sheet3"/>
      <sheetName val="Iron_Steel_&amp;_handrails3"/>
      <sheetName val="VENDOR_CODE_WO_NO"/>
      <sheetName val="Master_Item_List"/>
      <sheetName val="Steel_Summary"/>
      <sheetName val="Civil_Boq"/>
      <sheetName val="General_preliminaries"/>
      <sheetName val="VENDER_DETAIL"/>
      <sheetName val="RA Format"/>
      <sheetName val="Measurement-ID works"/>
      <sheetName val="Ph 1 -ESM Pipe, Bitumen"/>
      <sheetName val="1"/>
      <sheetName val="sept-plan"/>
      <sheetName val="Data"/>
      <sheetName val="Site Dev BOQ"/>
      <sheetName val="Ref_Lists_SER"/>
      <sheetName val="pol-60"/>
      <sheetName val="#REF"/>
      <sheetName val="CORRECTION"/>
      <sheetName val="major qty"/>
      <sheetName val="Major P&amp;M deployment"/>
      <sheetName val="p&amp;m L&amp;T Hire"/>
      <sheetName val="Monthly Format.ATH (ro)revised"/>
      <sheetName val="ASCE"/>
      <sheetName val="DBCA"/>
      <sheetName val="BPL"/>
      <sheetName val="Data 1"/>
      <sheetName val="A6"/>
      <sheetName val="int hire"/>
      <sheetName val="Abs Sheet(Fuel oil area)JAN"/>
      <sheetName val="WDA_Sept'13"/>
      <sheetName val="Sheet2"/>
      <sheetName val="合成単価作成表-BLDG"/>
      <sheetName val="Sludge Cal"/>
      <sheetName val="경비공통"/>
      <sheetName val="Drop Down (Fixed)"/>
      <sheetName val="Master"/>
      <sheetName val="Drop Down"/>
      <sheetName val="BOQ_Direct_selling cost"/>
      <sheetName val="BLK2"/>
      <sheetName val="BLK3"/>
      <sheetName val="E &amp; R"/>
      <sheetName val="radar"/>
      <sheetName val="UG"/>
      <sheetName val="Main_Summary1"/>
      <sheetName val="Summary_(G_H_Bachlor_C)1"/>
      <sheetName val="Monthly_Format_ATH_(ro)revised"/>
      <sheetName val="Abs_Sheet(Fuel_oil_area)JAN"/>
      <sheetName val="Site_Dev_BOQ"/>
      <sheetName val="IS_Summary"/>
      <sheetName val="Work_Done_Bill_(2)"/>
      <sheetName val="Basic_Rate"/>
      <sheetName val="INFLUENCES_ON_GM"/>
      <sheetName val="acevsSp_(ABC)"/>
      <sheetName val="Progress"/>
      <sheetName val="MORGACTS"/>
      <sheetName val="Sheet1"/>
      <sheetName val="PointNo.5"/>
      <sheetName val="IO List"/>
      <sheetName val="ETC Panorama"/>
      <sheetName val="PRECAST lightconc-II"/>
      <sheetName val="Stress Calculation"/>
      <sheetName val="Dropdown"/>
      <sheetName val="ISRO"/>
      <sheetName val="IIST (2)"/>
      <sheetName val="IRIS"/>
      <sheetName val="spre"/>
      <sheetName val="TMLB-II"/>
      <sheetName val="IIST (3)"/>
      <sheetName val="IRISMAY13"/>
      <sheetName val="TMLB II MAY13"/>
      <sheetName val="isro JUL13"/>
      <sheetName val="IRIS Jul13"/>
      <sheetName val="IRS 2 jul13"/>
      <sheetName val="isro aug13"/>
      <sheetName val="IRIS augg13"/>
      <sheetName val="SPRE WORKING"/>
      <sheetName val="IRS 2augg 13"/>
      <sheetName val="iist sept13"/>
      <sheetName val="IRIS SEPT13"/>
      <sheetName val="SPRE SEPT"/>
      <sheetName val="IRS2 SEPT 13"/>
      <sheetName val="iist OCT 13"/>
      <sheetName val="IRIS OCT13"/>
      <sheetName val="IRIS2 OCT13"/>
      <sheetName val="iist nov13"/>
      <sheetName val="iris nov13"/>
      <sheetName val="spre nov13"/>
      <sheetName val="isro dec13"/>
      <sheetName val="IRIS DEC13"/>
      <sheetName val="isro jan 14"/>
      <sheetName val="isro feb14"/>
      <sheetName val="IRIS FEB-14"/>
      <sheetName val="TMLB-II FEB-14"/>
      <sheetName val="Rehab podium footing"/>
      <sheetName val="dummy"/>
      <sheetName val="Unit Rate"/>
      <sheetName val="Rates"/>
      <sheetName val="Lead"/>
      <sheetName val="Input"/>
      <sheetName val="August Construction Planning  "/>
      <sheetName val="Internal Planning"/>
      <sheetName val="July'2019 Weekly"/>
      <sheetName val="Fill this out first..."/>
      <sheetName val="Misc__points4"/>
      <sheetName val="qty_abst4"/>
      <sheetName val="basic_4"/>
      <sheetName val="Rate_Analysis4"/>
      <sheetName val="Iron_Steel_&amp;_handrails4"/>
      <sheetName val="Top_Sheet4"/>
      <sheetName val="Monthly_Format_ATH_(ro)revised1"/>
      <sheetName val="Main_Summary2"/>
      <sheetName val="Summary_(G_H_Bachlor_C)2"/>
      <sheetName val="General_preliminaries1"/>
      <sheetName val="Abs_Sheet(Fuel_oil_area)JAN1"/>
      <sheetName val="Civil_Boq2"/>
      <sheetName val="VENDOR_CODE_WO_NO1"/>
      <sheetName val="Master_Item_List1"/>
      <sheetName val="VENDER_DETAIL1"/>
      <sheetName val="BOQ_Direct_selling_cost"/>
      <sheetName val="Site_Dev_BOQ1"/>
      <sheetName val="Drain_Work"/>
      <sheetName val="Non-BOQ_summary"/>
      <sheetName val="Curing_Bund_for_Sep'13"/>
      <sheetName val="IS_Summary1"/>
      <sheetName val="int_hire"/>
      <sheetName val="Steel_Summary1"/>
      <sheetName val="Basic_Rate1"/>
      <sheetName val="INFLUENCES_ON_GM1"/>
      <sheetName val="acevsSp_(ABC)1"/>
      <sheetName val="Work_Done_Bill_(2)1"/>
      <sheetName val="Drop_Down_(Fixed)"/>
      <sheetName val="Drop_Down"/>
      <sheetName val="STAFFSCHED_"/>
      <sheetName val="E_&amp;_R"/>
      <sheetName val="Legal_Risk_Analysis"/>
      <sheetName val="PointNo_5"/>
      <sheetName val="IIST_(2)"/>
      <sheetName val="IIST_(3)"/>
      <sheetName val="TMLB_II_MAY13"/>
      <sheetName val="isro_JUL13"/>
      <sheetName val="IRIS_Jul13"/>
      <sheetName val="IRS_2_jul13"/>
      <sheetName val="isro_aug13"/>
      <sheetName val="IRIS_augg13"/>
      <sheetName val="SPRE_WORKING"/>
      <sheetName val="IRS_2augg_13"/>
      <sheetName val="iist_sept13"/>
      <sheetName val="IRIS_SEPT13"/>
      <sheetName val="SPRE_SEPT"/>
      <sheetName val="IRS2_SEPT_13"/>
      <sheetName val="iist_OCT_13"/>
      <sheetName val="IRIS_OCT13"/>
      <sheetName val="IRIS2_OCT13"/>
      <sheetName val="iist_nov13"/>
      <sheetName val="iris_nov13"/>
      <sheetName val="spre_nov13"/>
      <sheetName val="isro_dec13"/>
      <sheetName val="IRIS_DEC13"/>
      <sheetName val="isro_jan_14"/>
      <sheetName val="isro_feb14"/>
      <sheetName val="IRIS_FEB-14"/>
      <sheetName val="TMLB-II_FEB-14"/>
      <sheetName val="Fill_this_out_first___"/>
      <sheetName val="Misc__points5"/>
      <sheetName val="qty_abst5"/>
      <sheetName val="basic_5"/>
      <sheetName val="Rate_Analysis5"/>
      <sheetName val="Iron_Steel_&amp;_handrails5"/>
      <sheetName val="Top_Sheet5"/>
      <sheetName val="Monthly_Format_ATH_(ro)revised2"/>
      <sheetName val="Main_Summary3"/>
      <sheetName val="Summary_(G_H_Bachlor_C)3"/>
      <sheetName val="General_preliminaries2"/>
      <sheetName val="Abs_Sheet(Fuel_oil_area)JAN2"/>
      <sheetName val="Civil_Boq3"/>
      <sheetName val="VENDOR_CODE_WO_NO2"/>
      <sheetName val="Master_Item_List2"/>
      <sheetName val="VENDER_DETAIL2"/>
      <sheetName val="BOQ_Direct_selling_cost1"/>
      <sheetName val="Site_Dev_BOQ2"/>
      <sheetName val="Drain_Work1"/>
      <sheetName val="Non-BOQ_summary1"/>
      <sheetName val="Curing_Bund_for_Sep'131"/>
      <sheetName val="IS_Summary2"/>
      <sheetName val="int_hire1"/>
      <sheetName val="Steel_Summary2"/>
      <sheetName val="Basic_Rate2"/>
      <sheetName val="INFLUENCES_ON_GM2"/>
      <sheetName val="acevsSp_(ABC)2"/>
      <sheetName val="Work_Done_Bill_(2)2"/>
      <sheetName val="Drop_Down_(Fixed)1"/>
      <sheetName val="Drop_Down1"/>
      <sheetName val="STAFFSCHED_1"/>
      <sheetName val="E_&amp;_R1"/>
      <sheetName val="Legal_Risk_Analysis1"/>
      <sheetName val="PointNo_51"/>
      <sheetName val="IIST_(2)1"/>
      <sheetName val="IIST_(3)1"/>
      <sheetName val="TMLB_II_MAY131"/>
      <sheetName val="isro_JUL131"/>
      <sheetName val="IRIS_Jul131"/>
      <sheetName val="IRS_2_jul131"/>
      <sheetName val="isro_aug131"/>
      <sheetName val="IRIS_augg131"/>
      <sheetName val="SPRE_WORKING1"/>
      <sheetName val="IRS_2augg_131"/>
      <sheetName val="iist_sept131"/>
      <sheetName val="IRIS_SEPT131"/>
      <sheetName val="SPRE_SEPT1"/>
      <sheetName val="IRS2_SEPT_131"/>
      <sheetName val="iist_OCT_131"/>
      <sheetName val="IRIS_OCT131"/>
      <sheetName val="IRIS2_OCT131"/>
      <sheetName val="iist_nov131"/>
      <sheetName val="iris_nov131"/>
      <sheetName val="spre_nov131"/>
      <sheetName val="isro_dec131"/>
      <sheetName val="IRIS_DEC131"/>
      <sheetName val="isro_jan_141"/>
      <sheetName val="isro_feb141"/>
      <sheetName val="IRIS_FEB-141"/>
      <sheetName val="TMLB-II_FEB-141"/>
      <sheetName val="Fill_this_out_first___1"/>
      <sheetName val="Staff Forecast spread"/>
      <sheetName val="Calc_ISC"/>
      <sheetName val="2gii"/>
      <sheetName val="Assumption Inputs"/>
      <sheetName val="Design"/>
      <sheetName val="gen"/>
      <sheetName val="ABP inputs"/>
      <sheetName val="Synergy Sales Budget"/>
      <sheetName val="MLAP"/>
      <sheetName val="FitOutConfCentre"/>
      <sheetName val="Boulevard I Summary"/>
      <sheetName val="B-I Blockwork "/>
      <sheetName val="B-II-summary sheet "/>
      <sheetName val="B-II Blockwork  (2)"/>
      <sheetName val="B - III - Summary Sheet (2)"/>
      <sheetName val="B - III - Blockwork"/>
      <sheetName val="Hold Amount"/>
      <sheetName val="V-I Summary Sheet "/>
      <sheetName val="V-I Blockwork"/>
      <sheetName val="V-II Blockwork"/>
      <sheetName val="V-III- Blockwork"/>
      <sheetName val="Panorama -Summary-dwg"/>
      <sheetName val="NTA - 02 summary sheet (2)"/>
      <sheetName val="NTA-12-Summary"/>
      <sheetName val="NTA-13-Summary "/>
      <sheetName val="NTA-14-Summary "/>
      <sheetName val="NTA-21-Summary (2)"/>
      <sheetName val="omm-add"/>
      <sheetName val="Breakdown"/>
      <sheetName val="Cover"/>
      <sheetName val="Total Amount"/>
      <sheetName val="Revised Summary"/>
      <sheetName val="RMC April 16"/>
      <sheetName val="ABSTRACT"/>
      <sheetName val="Build-up"/>
      <sheetName val="P4-B"/>
      <sheetName val="d-safe DELUXE"/>
      <sheetName val="Main-Material"/>
      <sheetName val="Misc__points6"/>
      <sheetName val="qty_abst6"/>
      <sheetName val="basic_6"/>
      <sheetName val="Rate_Analysis6"/>
      <sheetName val="Iron_Steel_&amp;_handrails6"/>
      <sheetName val="Top_Sheet6"/>
      <sheetName val="Abs_Sheet(Fuel_oil_area)JAN3"/>
      <sheetName val="Monthly_Format_ATH_(ro)revised3"/>
      <sheetName val="Main_Summary4"/>
      <sheetName val="Summary_(G_H_Bachlor_C)4"/>
      <sheetName val="General_preliminaries3"/>
      <sheetName val="Site_Dev_BOQ3"/>
      <sheetName val="Civil_Boq4"/>
      <sheetName val="VENDOR_CODE_WO_NO3"/>
      <sheetName val="Master_Item_List3"/>
      <sheetName val="VENDER_DETAIL3"/>
      <sheetName val="BOQ_Direct_selling_cost2"/>
      <sheetName val="Drain_Work2"/>
      <sheetName val="Non-BOQ_summary2"/>
      <sheetName val="Curing_Bund_for_Sep'132"/>
      <sheetName val="IS_Summary3"/>
      <sheetName val="int_hire2"/>
      <sheetName val="Steel_Summary3"/>
      <sheetName val="Work_Done_Bill_(2)3"/>
      <sheetName val="Basic_Rate3"/>
      <sheetName val="INFLUENCES_ON_GM3"/>
      <sheetName val="acevsSp_(ABC)3"/>
      <sheetName val="Drop_Down2"/>
      <sheetName val="Drop_Down_(Fixed)2"/>
      <sheetName val="STAFFSCHED_2"/>
      <sheetName val="E_&amp;_R2"/>
      <sheetName val="Legal_Risk_Analysis2"/>
      <sheetName val="PointNo_52"/>
      <sheetName val="IIST_(2)2"/>
      <sheetName val="IIST_(3)2"/>
      <sheetName val="TMLB_II_MAY132"/>
      <sheetName val="isro_JUL132"/>
      <sheetName val="IRIS_Jul132"/>
      <sheetName val="IRS_2_jul132"/>
      <sheetName val="isro_aug132"/>
      <sheetName val="IRIS_augg132"/>
      <sheetName val="SPRE_WORKING2"/>
      <sheetName val="IRS_2augg_132"/>
      <sheetName val="iist_sept132"/>
      <sheetName val="IRIS_SEPT132"/>
      <sheetName val="SPRE_SEPT2"/>
      <sheetName val="IRS2_SEPT_132"/>
      <sheetName val="iist_OCT_132"/>
      <sheetName val="IRIS_OCT132"/>
      <sheetName val="IRIS2_OCT132"/>
      <sheetName val="iist_nov132"/>
      <sheetName val="iris_nov132"/>
      <sheetName val="spre_nov132"/>
      <sheetName val="isro_dec132"/>
      <sheetName val="IRIS_DEC132"/>
      <sheetName val="isro_jan_142"/>
      <sheetName val="isro_feb142"/>
      <sheetName val="IRIS_FEB-142"/>
      <sheetName val="TMLB-II_FEB-142"/>
      <sheetName val="Fill_this_out_first___2"/>
      <sheetName val="Ph_1_-ESM_Pipe,_Bitumen"/>
      <sheetName val="RA_Format"/>
      <sheetName val="Measurement-ID_works"/>
      <sheetName val="Misc__points7"/>
      <sheetName val="qty_abst7"/>
      <sheetName val="basic_7"/>
      <sheetName val="Rate_Analysis7"/>
      <sheetName val="Iron_Steel_&amp;_handrails7"/>
      <sheetName val="Top_Sheet7"/>
      <sheetName val="Abs_Sheet(Fuel_oil_area)JAN4"/>
      <sheetName val="Monthly_Format_ATH_(ro)revised4"/>
      <sheetName val="Main_Summary5"/>
      <sheetName val="Summary_(G_H_Bachlor_C)5"/>
      <sheetName val="General_preliminaries4"/>
      <sheetName val="Site_Dev_BOQ4"/>
      <sheetName val="Civil_Boq5"/>
      <sheetName val="VENDOR_CODE_WO_NO4"/>
      <sheetName val="Master_Item_List4"/>
      <sheetName val="VENDER_DETAIL4"/>
      <sheetName val="BOQ_Direct_selling_cost3"/>
      <sheetName val="Drain_Work3"/>
      <sheetName val="Non-BOQ_summary3"/>
      <sheetName val="Curing_Bund_for_Sep'133"/>
      <sheetName val="IS_Summary4"/>
      <sheetName val="int_hire3"/>
      <sheetName val="Steel_Summary4"/>
      <sheetName val="Work_Done_Bill_(2)4"/>
      <sheetName val="Basic_Rate4"/>
      <sheetName val="INFLUENCES_ON_GM4"/>
      <sheetName val="acevsSp_(ABC)4"/>
      <sheetName val="Drop_Down3"/>
      <sheetName val="Drop_Down_(Fixed)3"/>
      <sheetName val="STAFFSCHED_3"/>
      <sheetName val="E_&amp;_R3"/>
      <sheetName val="Legal_Risk_Analysis3"/>
      <sheetName val="PointNo_53"/>
      <sheetName val="IIST_(2)3"/>
      <sheetName val="IIST_(3)3"/>
      <sheetName val="TMLB_II_MAY133"/>
      <sheetName val="isro_JUL133"/>
      <sheetName val="IRIS_Jul133"/>
      <sheetName val="IRS_2_jul133"/>
      <sheetName val="isro_aug133"/>
      <sheetName val="IRIS_augg133"/>
      <sheetName val="SPRE_WORKING3"/>
      <sheetName val="IRS_2augg_133"/>
      <sheetName val="iist_sept133"/>
      <sheetName val="IRIS_SEPT133"/>
      <sheetName val="SPRE_SEPT3"/>
      <sheetName val="IRS2_SEPT_133"/>
      <sheetName val="iist_OCT_133"/>
      <sheetName val="IRIS_OCT133"/>
      <sheetName val="IRIS2_OCT133"/>
      <sheetName val="iist_nov133"/>
      <sheetName val="iris_nov133"/>
      <sheetName val="spre_nov133"/>
      <sheetName val="isro_dec133"/>
      <sheetName val="IRIS_DEC133"/>
      <sheetName val="isro_jan_143"/>
      <sheetName val="isro_feb143"/>
      <sheetName val="IRIS_FEB-143"/>
      <sheetName val="TMLB-II_FEB-143"/>
      <sheetName val="Fill_this_out_first___3"/>
      <sheetName val="Ph_1_-ESM_Pipe,_Bitumen1"/>
      <sheetName val="RA_Format1"/>
      <sheetName val="Measurement-ID_works1"/>
      <sheetName val="Staff_Forecast_spread"/>
      <sheetName val="A.O.R r1Str"/>
      <sheetName val="A.O.R r1"/>
      <sheetName val="A.O.R (2)"/>
      <sheetName val="RATE ANALYSIS."/>
      <sheetName val="COMPLEXALL"/>
      <sheetName val="AoR Finishing"/>
      <sheetName val="P+M - Tower Crane"/>
      <sheetName val="beam-reinft-IIInd floor"/>
      <sheetName val="REL"/>
      <sheetName val="Assumption_Inputs"/>
      <sheetName val="Assumption_Inputs1"/>
      <sheetName val="Stress_Calculation1"/>
      <sheetName val="Assumption_Inputs2"/>
      <sheetName val="Stress_Calculation2"/>
      <sheetName val="Assumption_Inputs3"/>
      <sheetName val="Stress_Calculation3"/>
      <sheetName val="STAFFSCHED_4"/>
      <sheetName val="Drain_Work4"/>
      <sheetName val="Non-BOQ_summary4"/>
      <sheetName val="Curing_Bund_for_Sep'134"/>
      <sheetName val="Assumption_Inputs4"/>
      <sheetName val="Stress_Calculation4"/>
      <sheetName val="IO_List"/>
      <sheetName val="major_qty"/>
      <sheetName val="Major_P&amp;M_deployment"/>
      <sheetName val="p&amp;m_L&amp;T_Hire"/>
      <sheetName val="PRECAST_lightconc-II"/>
      <sheetName val="Unit_Rate"/>
      <sheetName val="d-safe_DELUXE"/>
      <sheetName val="ABP_inputs"/>
      <sheetName val="Synergy_Sales_Budget"/>
      <sheetName val="Misc__points8"/>
      <sheetName val="qty_abst8"/>
      <sheetName val="basic_8"/>
      <sheetName val="Rate_Analysis8"/>
      <sheetName val="Top_Sheet8"/>
      <sheetName val="Iron_Steel_&amp;_handrails8"/>
      <sheetName val="STAFFSCHED_5"/>
      <sheetName val="IS_Summary5"/>
      <sheetName val="Work_Done_Bill_(2)5"/>
      <sheetName val="VENDOR_CODE_WO_NO5"/>
      <sheetName val="Master_Item_List5"/>
      <sheetName val="VENDER_DETAIL5"/>
      <sheetName val="General_preliminaries5"/>
      <sheetName val="Drain_Work5"/>
      <sheetName val="Non-BOQ_summary5"/>
      <sheetName val="Curing_Bund_for_Sep'135"/>
      <sheetName val="Site_Dev_BOQ5"/>
      <sheetName val="Assumption_Inputs5"/>
      <sheetName val="Stress_Calculation5"/>
      <sheetName val="IO_List1"/>
      <sheetName val="major_qty1"/>
      <sheetName val="Major_P&amp;M_deployment1"/>
      <sheetName val="p&amp;m_L&amp;T_Hire1"/>
      <sheetName val="PRECAST_lightconc-II1"/>
      <sheetName val="Unit_Rate1"/>
      <sheetName val="d-safe_DELUXE1"/>
      <sheetName val="ABP_inputs1"/>
      <sheetName val="Synergy_Sales_Budget1"/>
      <sheetName val="Misc__points9"/>
      <sheetName val="qty_abst9"/>
      <sheetName val="basic_9"/>
      <sheetName val="Rate_Analysis9"/>
      <sheetName val="Top_Sheet9"/>
      <sheetName val="Iron_Steel_&amp;_handrails9"/>
      <sheetName val="STAFFSCHED_6"/>
      <sheetName val="IS_Summary6"/>
      <sheetName val="Civil_Boq6"/>
      <sheetName val="Work_Done_Bill_(2)6"/>
      <sheetName val="VENDOR_CODE_WO_NO6"/>
      <sheetName val="Master_Item_List6"/>
      <sheetName val="VENDER_DETAIL6"/>
      <sheetName val="Main_Summary6"/>
      <sheetName val="Summary_(G_H_Bachlor_C)6"/>
      <sheetName val="General_preliminaries6"/>
      <sheetName val="Drain_Work6"/>
      <sheetName val="Non-BOQ_summary6"/>
      <sheetName val="Curing_Bund_for_Sep'136"/>
      <sheetName val="Site_Dev_BOQ6"/>
      <sheetName val="Assumption_Inputs6"/>
      <sheetName val="Stress_Calculation6"/>
      <sheetName val="Ph_1_-ESM_Pipe,_Bitumen2"/>
      <sheetName val="RA_Format2"/>
      <sheetName val="Measurement-ID_works2"/>
      <sheetName val="IO_List2"/>
      <sheetName val="major_qty2"/>
      <sheetName val="Major_P&amp;M_deployment2"/>
      <sheetName val="p&amp;m_L&amp;T_Hire2"/>
      <sheetName val="PRECAST_lightconc-II3"/>
      <sheetName val="Unit_Rate2"/>
      <sheetName val="d-safe_DELUXE2"/>
      <sheetName val="ABP_inputs2"/>
      <sheetName val="Synergy_Sales_Budget2"/>
      <sheetName val="Code"/>
      <sheetName val="std.wt."/>
      <sheetName val="SPT vs PHI"/>
      <sheetName val="TTL"/>
      <sheetName val="石炭性状"/>
      <sheetName val="예가표"/>
      <sheetName val="손익현황"/>
      <sheetName val="현황CODE"/>
      <sheetName val="제출계산서"/>
      <sheetName val="당초"/>
      <sheetName val="Joints"/>
      <sheetName val="具志川H社"/>
      <sheetName val="자재단가"/>
      <sheetName val="수량 총괄표"/>
      <sheetName val="품질관리비 산출"/>
      <sheetName val="BQMPALOC"/>
      <sheetName val="Waste Wtr Drg"/>
      <sheetName val="BOQ-Sum"/>
      <sheetName val="목표세부명세"/>
      <sheetName val="Sheet5"/>
      <sheetName val="jyp"/>
      <sheetName val="Lup"/>
      <sheetName val="Onerous Terms"/>
      <sheetName val="가격분석@1100(990104)"/>
      <sheetName val="Escalation"/>
      <sheetName val="ELECTRICAL"/>
      <sheetName val="A"/>
      <sheetName val="AB.SOW"/>
      <sheetName val="Valid Data"/>
      <sheetName val="Sheet3"/>
      <sheetName val="갑지(추정)"/>
      <sheetName val="WORK"/>
      <sheetName val="Process"/>
      <sheetName val="On-Costs"/>
      <sheetName val="LMR PF"/>
      <sheetName val=""/>
      <sheetName val="Cement Price Variation"/>
      <sheetName val="11-hsd"/>
      <sheetName val="13-septic"/>
      <sheetName val="7-ug"/>
      <sheetName val="2-utility"/>
      <sheetName val="18-misc"/>
      <sheetName val="5-pipe"/>
      <sheetName val="upa"/>
      <sheetName val="BOQ FORM FOR INQUIRY"/>
      <sheetName val="FORM OF PROPOSAL RFP-003"/>
      <sheetName val="뜃맟뭁돽띿맟?-BLDG"/>
      <sheetName val="合成??作成表-BLDG"/>
      <sheetName val="合成単価作成表_BLDG"/>
      <sheetName val="Civil Works"/>
      <sheetName val="Vendor"/>
      <sheetName val="77S(O)"/>
      <sheetName val="Shuttering Abstract"/>
      <sheetName val="Exp. Villa  R2B 216"/>
      <sheetName val="Name Manager"/>
      <sheetName val="Input Rates"/>
      <sheetName val="Detailed Areas"/>
      <sheetName val="Voucher"/>
      <sheetName val="20 mm aggregates "/>
      <sheetName val="3cd Annexure"/>
      <sheetName val="TAV ANALIZ"/>
      <sheetName val="입찰내역 발주처 양식"/>
      <sheetName val="Recon"/>
      <sheetName val="Data_1"/>
      <sheetName val="Rehab_podium_footing"/>
      <sheetName val="Detail"/>
      <sheetName val="horizontal"/>
      <sheetName val="Drop-Downs"/>
      <sheetName val="Material List "/>
      <sheetName val="Labour Rate "/>
      <sheetName val="(M+L)"/>
      <sheetName val="Labour productivity"/>
      <sheetName val="factors"/>
      <sheetName val="Item Master"/>
      <sheetName val="para"/>
      <sheetName val="kppl pl"/>
      <sheetName val="Assumption For Collection"/>
      <sheetName val="Schedule(4)"/>
      <sheetName val="Productivity"/>
      <sheetName val="Material"/>
      <sheetName val="Labour rate"/>
      <sheetName val="Reinforcement"/>
      <sheetName val="Formwork"/>
      <sheetName val="Block work"/>
      <sheetName val="Plaster"/>
      <sheetName val="RR masonry"/>
      <sheetName val="Concrete for arch."/>
      <sheetName val="PO Status"/>
      <sheetName val="Lay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
      <sheetName val="P2"/>
      <sheetName val="年度預定用量"/>
      <sheetName val="計算式"/>
      <sheetName val="SAP架設-2005.12.31"/>
      <sheetName val="NW#"/>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
      <sheetName val="P2"/>
      <sheetName val="年度預定用量"/>
      <sheetName val="計算式"/>
      <sheetName val="SAP架設-2005.12.31"/>
      <sheetName val="NW#"/>
    </sheetNames>
    <sheetDataSet>
      <sheetData sheetId="0"/>
      <sheetData sheetId="1"/>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
      <sheetName val="factor_"/>
      <sheetName val="Event資料庫"/>
      <sheetName val="流程編號"/>
      <sheetName val="單價分析"/>
      <sheetName val="計畫實際-940909"/>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歷次預算變更統計表"/>
      <sheetName val="#73-申請"/>
      <sheetName val="業主合約變動說明"/>
      <sheetName val="物調申請"/>
      <sheetName val="計程車休息站結算"/>
      <sheetName val="施工預算變動說明(WBS)"/>
      <sheetName val="施工預算變動說明(公文用箋順序)"/>
      <sheetName val="物調,災損,風險"/>
      <sheetName val="#1及#2潛盾機預算9309.14調整明細"/>
      <sheetName val="#3潛盾機預算93.09.14調整明細"/>
      <sheetName val="發包單價差-止水帶&amp;橡膠封"/>
      <sheetName val="發包單價差-隧道組鋼筋"/>
      <sheetName val="發包單價差-車站組鋼筋"/>
      <sheetName val="風險評估"/>
      <sheetName val="#72-核准"/>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IN SIZE "/>
      <sheetName val="Sp.Gr."/>
      <sheetName val="LLPL"/>
      <sheetName val="PROCTOR"/>
      <sheetName val="C.B.R"/>
      <sheetName val="Sheet6"/>
      <sheetName val="Sheet8"/>
      <sheetName val="Sheet9"/>
      <sheetName val="sp.CBR"/>
      <sheetName val="Sheet14"/>
      <sheetName val="Sheet15"/>
      <sheetName val="Sheet16"/>
      <sheetName val="Module2"/>
      <sheetName val="RE wall (2)"/>
      <sheetName val="Structures Quantities (3)"/>
      <sheetName val="Opportunities"/>
      <sheetName val="Abstract_Balance Qty"/>
      <sheetName val="Machinery Cost"/>
      <sheetName val="Structures Quantities"/>
      <sheetName val="Structures Quantities (2)"/>
      <sheetName val="RE wall"/>
      <sheetName val="RE wall - Highway"/>
      <sheetName val="Highway-LHS"/>
      <sheetName val="Highway-RHS"/>
      <sheetName val="Highway"/>
      <sheetName val="Sheet3"/>
      <sheetName val="Sheet2"/>
      <sheetName val="Sheet1"/>
      <sheetName val="Contract Register"/>
      <sheetName val="Summary"/>
      <sheetName val="Abstract_Balance Qty (2)"/>
      <sheetName val="Major Item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IN SIZE "/>
      <sheetName val="Sp.Gr."/>
      <sheetName val="LLPL"/>
      <sheetName val="PROCTOR"/>
      <sheetName val="C.B.R"/>
      <sheetName val="Sheet6"/>
      <sheetName val="Sheet8"/>
      <sheetName val="Sheet9"/>
      <sheetName val="sp.CBR"/>
      <sheetName val="Sheet14"/>
      <sheetName val="Sheet15"/>
      <sheetName val="Sheet16"/>
      <sheetName val="Module2"/>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Intro"/>
      <sheetName val="ult"/>
      <sheetName val="trans"/>
      <sheetName val="BOX"/>
      <sheetName val="BOX (2)"/>
      <sheetName val="Sheet2"/>
      <sheetName val="AOR"/>
      <sheetName val="CODE"/>
      <sheetName val="Basicrates"/>
      <sheetName val="BOX_(2)"/>
      <sheetName val="실행철강하도"/>
      <sheetName val="DATA-DEP.(13-17)"/>
      <sheetName val="DATA-KBPL(17-25)"/>
      <sheetName val="DATA-GCC(25-34.7)"/>
      <sheetName val="St.-Con(0-17)"/>
      <sheetName val="St.-Con.(17-34)"/>
    </sheetNames>
    <sheetDataSet>
      <sheetData sheetId="0" refreshError="1"/>
      <sheetData sheetId="1" refreshError="1">
        <row r="134">
          <cell r="L134">
            <v>1.17E-5</v>
          </cell>
        </row>
        <row r="140">
          <cell r="B140">
            <v>150</v>
          </cell>
          <cell r="C140">
            <v>16.510000000000002</v>
          </cell>
          <cell r="J140">
            <v>9.94</v>
          </cell>
        </row>
        <row r="141">
          <cell r="L141">
            <v>250</v>
          </cell>
        </row>
        <row r="142">
          <cell r="B142">
            <v>250</v>
          </cell>
          <cell r="C142">
            <v>3.7</v>
          </cell>
          <cell r="J142">
            <v>0.69</v>
          </cell>
        </row>
        <row r="143">
          <cell r="L143">
            <v>200</v>
          </cell>
        </row>
        <row r="147">
          <cell r="L147">
            <v>200</v>
          </cell>
        </row>
        <row r="148">
          <cell r="B148">
            <v>165</v>
          </cell>
          <cell r="J148">
            <v>0.86</v>
          </cell>
        </row>
        <row r="149">
          <cell r="L149">
            <v>250</v>
          </cell>
        </row>
        <row r="150">
          <cell r="C150">
            <v>2.2200000000000002</v>
          </cell>
          <cell r="J150">
            <v>6.57</v>
          </cell>
        </row>
        <row r="157">
          <cell r="L157">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rete"/>
      <sheetName val="beam-slab shuttering"/>
      <sheetName val="col-shuttering"/>
      <sheetName val="beam-reinft"/>
      <sheetName val="slab-reinft1"/>
      <sheetName val="Slab-reinft2"/>
      <sheetName val="col-reinft"/>
      <sheetName val="col-reinft1"/>
      <sheetName val="summary"/>
      <sheetName val="Indices"/>
      <sheetName val="Sheet1"/>
      <sheetName val="beam id's"/>
      <sheetName val="slab barnos"/>
      <sheetName val="Wall"/>
      <sheetName val="gen"/>
    </sheetNames>
    <sheetDataSet>
      <sheetData sheetId="0"/>
      <sheetData sheetId="1" refreshError="1"/>
      <sheetData sheetId="2" refreshError="1"/>
      <sheetData sheetId="3"/>
      <sheetData sheetId="4"/>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rete"/>
      <sheetName val="beam-slab shuttering"/>
      <sheetName val="col-shuttering"/>
      <sheetName val="beam-reinft"/>
      <sheetName val="slab-reinft1"/>
      <sheetName val="Slab-reinft2"/>
      <sheetName val="col-reinft"/>
      <sheetName val="col-reinft1"/>
      <sheetName val="summary"/>
      <sheetName val="Indices"/>
      <sheetName val="Sheet1"/>
      <sheetName val="beam id's"/>
      <sheetName val="slab barnos"/>
      <sheetName val="Rate Analysis"/>
      <sheetName val="col_reinft1"/>
      <sheetName val="#REF"/>
      <sheetName val="gen"/>
      <sheetName val="COLUMN"/>
      <sheetName val="Civil Works"/>
      <sheetName val="SPT vs PHI"/>
      <sheetName val="Labour abstract"/>
      <sheetName val="GM &amp; TA"/>
      <sheetName val="beam-slab_shuttering"/>
      <sheetName val="Wall"/>
      <sheetName val="BLK2"/>
      <sheetName val="BLK3"/>
      <sheetName val="E &amp; R"/>
      <sheetName val="radar"/>
      <sheetName val="UG"/>
      <sheetName val="PRECAST lightconc-II"/>
      <sheetName val="R20_R30_work"/>
      <sheetName val="girder"/>
      <sheetName val="Rocker"/>
      <sheetName val="98Price"/>
      <sheetName val="Debits as on 12.04.08"/>
      <sheetName val="Sheet3"/>
      <sheetName val="beam_id's"/>
      <sheetName val="slab_barnos"/>
      <sheetName val="Rate_Analysis"/>
      <sheetName val="Civil_Works"/>
      <sheetName val="Mix Design"/>
      <sheetName val="std-rates"/>
      <sheetName val="India F&amp;S Template"/>
      <sheetName val="Headings"/>
      <sheetName val="foot-slab reinft"/>
      <sheetName val="Costing"/>
      <sheetName val="E_&amp;_R"/>
      <sheetName val="SPT_vs_PHI"/>
      <sheetName val="Labour_abstract"/>
      <sheetName val="GM_&amp;_TA"/>
      <sheetName val="PRECAST_lightconc-II"/>
      <sheetName val="Debits_as_on_12_04_08"/>
      <sheetName val="upa"/>
      <sheetName val="pol-60"/>
      <sheetName val="Design"/>
      <sheetName val="Aditya- BOQ-workings-To Site-04"/>
      <sheetName val="FitOutConfCentre"/>
      <sheetName val="office"/>
      <sheetName val="Lab"/>
      <sheetName val="Materials Cost(PCC)"/>
      <sheetName val="beam-slab_shuttering1"/>
      <sheetName val="beam_id's1"/>
      <sheetName val="slab_barnos1"/>
      <sheetName val="Rate_Analysis1"/>
      <sheetName val="E_&amp;_R1"/>
      <sheetName val="SPT_vs_PHI1"/>
      <sheetName val="Labour_abstract1"/>
      <sheetName val="GM_&amp;_TA1"/>
      <sheetName val="PRECAST_lightconc-II1"/>
      <sheetName val="Debits_as_on_12_04_081"/>
      <sheetName val="beam-slab_shuttering2"/>
      <sheetName val="beam_id's2"/>
      <sheetName val="slab_barnos2"/>
      <sheetName val="Rate_Analysis2"/>
      <sheetName val="E_&amp;_R2"/>
      <sheetName val="SPT_vs_PHI2"/>
      <sheetName val="Labour_abstract2"/>
      <sheetName val="GM_&amp;_TA2"/>
      <sheetName val="PRECAST_lightconc-II2"/>
      <sheetName val="Debits_as_on_12_04_082"/>
      <sheetName val="beam-slab_shuttering3"/>
      <sheetName val="beam_id's3"/>
      <sheetName val="slab_barnos3"/>
      <sheetName val="Rate_Analysis3"/>
      <sheetName val="E_&amp;_R3"/>
      <sheetName val="SPT_vs_PHI3"/>
      <sheetName val="Labour_abstract3"/>
      <sheetName val="GM_&amp;_TA3"/>
      <sheetName val="PRECAST_lightconc-II3"/>
      <sheetName val="Debits_as_on_12_04_083"/>
      <sheetName val="beam-slab_shuttering4"/>
      <sheetName val="beam_id's4"/>
      <sheetName val="slab_barnos4"/>
      <sheetName val="Rate_Analysis4"/>
      <sheetName val="E_&amp;_R4"/>
      <sheetName val="SPT_vs_PHI4"/>
      <sheetName val="Labour_abstract4"/>
      <sheetName val="GM_&amp;_TA4"/>
      <sheetName val="PRECAST_lightconc-II4"/>
      <sheetName val="Debits_as_on_12_04_084"/>
      <sheetName val="India_F&amp;S_Template"/>
      <sheetName val="Mix_Design"/>
      <sheetName val="beam-slab_shuttering5"/>
      <sheetName val="beam_id's5"/>
      <sheetName val="slab_barnos5"/>
      <sheetName val="Rate_Analysis5"/>
      <sheetName val="E_&amp;_R5"/>
      <sheetName val="SPT_vs_PHI5"/>
      <sheetName val="Labour_abstract5"/>
      <sheetName val="GM_&amp;_TA5"/>
      <sheetName val="PRECAST_lightconc-II5"/>
      <sheetName val="Debits_as_on_12_04_085"/>
      <sheetName val="India_F&amp;S_Template1"/>
      <sheetName val="Mix_Design1"/>
      <sheetName val="beam-slab_shuttering6"/>
      <sheetName val="beam_id's6"/>
      <sheetName val="slab_barnos6"/>
      <sheetName val="Rate_Analysis6"/>
      <sheetName val="E_&amp;_R6"/>
      <sheetName val="SPT_vs_PHI6"/>
      <sheetName val="Labour_abstract6"/>
      <sheetName val="GM_&amp;_TA6"/>
      <sheetName val="PRECAST_lightconc-II6"/>
      <sheetName val="Debits_as_on_12_04_086"/>
      <sheetName val="India_F&amp;S_Template2"/>
      <sheetName val="Mix_Design2"/>
      <sheetName val="Materials Cost"/>
      <sheetName val="Cost_any"/>
      <sheetName val="beam-reinft-machine rm"/>
      <sheetName val="beam-reinft-IIInd floor"/>
      <sheetName val="B3-B4-B5-B6"/>
      <sheetName val="Prelims - Abstract"/>
      <sheetName val="Costing Sheet"/>
      <sheetName val="TBAL9697 -group wise  sdpl"/>
      <sheetName val="analysis"/>
      <sheetName val="final abstract"/>
      <sheetName val="CAL"/>
      <sheetName val="PACK (B)"/>
      <sheetName val="TBAL9697_-group_wise__sdpl"/>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SHUTTER-1flr beam(old)"/>
      <sheetName val="03_CTS,MEPZ-CANTEEN"/>
      <sheetName val="Flooring"/>
      <sheetName val="Skirting"/>
      <sheetName val="Dado"/>
      <sheetName val="03_CTS,MEPZ-CANTEEN (2)"/>
      <sheetName val="RECAPITULATION"/>
      <sheetName val="Coalmine"/>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CASHFLOWS"/>
      <sheetName val="2.05"/>
      <sheetName val="Blockwork"/>
      <sheetName val="PCC"/>
      <sheetName val="Sump"/>
      <sheetName val="Rate analysis civil"/>
      <sheetName val="material and Labour rate"/>
      <sheetName val="Format 1.9 Ph-1"/>
    </sheetNames>
    <sheetDataSet>
      <sheetData sheetId="0"/>
      <sheetData sheetId="1" refreshError="1"/>
      <sheetData sheetId="2" refreshError="1"/>
      <sheetData sheetId="3"/>
      <sheetData sheetId="4"/>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
      <sheetName val="Material&amp;equipment"/>
      <sheetName val="office"/>
      <sheetName val="inquiry"/>
      <sheetName val="Sheet5"/>
      <sheetName val="ITEMS"/>
      <sheetName val="OCM&amp;PROF"/>
      <sheetName val="detail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Sheet1"/>
      <sheetName val="beam-reinft-machine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sheetData sheetId="31"/>
      <sheetData sheetId="32"/>
      <sheetData sheetId="33" refreshError="1"/>
      <sheetData sheetId="34" refreshError="1"/>
      <sheetData sheetId="3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ENDIX-I"/>
      <sheetName val="Corr-spt"/>
      <sheetName val="Obs-spt"/>
      <sheetName val="SPT vs PHI"/>
      <sheetName val="Indices"/>
      <sheetName val="Concrete"/>
      <sheetName val="reinft"/>
      <sheetName val="glass project concrete"/>
      <sheetName val="glass project reift"/>
      <sheetName val="glass project indices"/>
      <sheetName val="SPT_vs_PHI"/>
      <sheetName val="glass_project_concrete"/>
      <sheetName val="glass_project_reift"/>
      <sheetName val="glass_project_indices"/>
      <sheetName val="Lab"/>
      <sheetName val="office"/>
      <sheetName val="Material&amp;equipment"/>
      <sheetName val="Boq"/>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FitOutConfCentre"/>
      <sheetName val="Rate Analysis"/>
      <sheetName val="Sheet1"/>
      <sheetName val="BH 12-11-10-13"/>
      <sheetName val="BH 12-11-10-9"/>
      <sheetName val="BH 36-15-37"/>
      <sheetName val="BH 16-35-25-17"/>
      <sheetName val="BH 35-25-17"/>
      <sheetName val="Sheet1 (2)"/>
      <sheetName val="Sheet2"/>
      <sheetName val="Sheet3"/>
      <sheetName val="Summary 0506"/>
      <sheetName val="Summary 0607- 31.MAR"/>
      <sheetName val="#REF!"/>
      <sheetName val="Qty"/>
      <sheetName val="sept-plan"/>
      <sheetName val="Table10"/>
      <sheetName val="Table11"/>
      <sheetName val="Table12"/>
      <sheetName val="Table9"/>
      <sheetName val="Spt-BH"/>
      <sheetName val="Other"/>
      <sheetName val="Summary"/>
      <sheetName val="Civil Boq"/>
      <sheetName val="Pile cap"/>
      <sheetName val="SPT_vs_PHI1"/>
      <sheetName val="glass_project_concrete1"/>
      <sheetName val="glass_project_reift1"/>
      <sheetName val="glass_project_indices1"/>
      <sheetName val="SBC-BH_19"/>
      <sheetName val="Rate_Analysis"/>
      <sheetName val="BH_12-11-10-13"/>
      <sheetName val="BH_12-11-10-9"/>
      <sheetName val="BH_36-15-37"/>
      <sheetName val="BH_16-35-25-17"/>
      <sheetName val="BH_35-25-17"/>
      <sheetName val="Sheet1_(2)"/>
      <sheetName val="PRECAST lightconc-II"/>
      <sheetName val="d-safe DELUXE"/>
      <sheetName val="Mix Design"/>
      <sheetName val="std-rates"/>
      <sheetName val="V.O.4 - PCC Qty"/>
      <sheetName val="TBAL9697 -group wise  sdpl"/>
      <sheetName val="Abstract Sheet"/>
      <sheetName val="Legal Risk Analysis"/>
      <sheetName val="RCC,Ret. Wall"/>
      <sheetName val="Form 6"/>
      <sheetName val="PointNo.5"/>
      <sheetName val="WWR"/>
      <sheetName val="Design"/>
      <sheetName val="BLK2"/>
      <sheetName val="BLK3"/>
      <sheetName val="E &amp; R"/>
      <sheetName val="radar"/>
      <sheetName val="UG"/>
      <sheetName val="Break up Sheet"/>
      <sheetName val="8"/>
      <sheetName val="Flight-1"/>
      <sheetName val="Publicbuilding"/>
      <sheetName val="FT-05-02IsoBOM"/>
      <sheetName val="Fill this out first..."/>
      <sheetName val="LABOUR"/>
      <sheetName val="REVISED4A PROG PERF-SITE 1"/>
      <sheetName val="GBW"/>
      <sheetName val="Summary_0506"/>
      <sheetName val="Summary_0607-_31_MAR"/>
      <sheetName val="Form_6"/>
      <sheetName val="Supplier"/>
      <sheetName val="final abstract"/>
      <sheetName val="BOQ_Direct_selling cost"/>
      <sheetName val="BOQ (2)"/>
      <sheetName val="Load Details-220kV"/>
      <sheetName val="dummy"/>
      <sheetName val="CABLE DATA"/>
      <sheetName val="Stock-II"/>
      <sheetName val="R20_R30_work"/>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beam-reinft-IIInd floor"/>
      <sheetName val="Rev S1 Abstract"/>
      <sheetName val="Quantity Abstract"/>
      <sheetName val=""/>
      <sheetName val="Abstract"/>
      <sheetName val="A-General"/>
      <sheetName val="Process"/>
      <sheetName val="pt_cw"/>
      <sheetName val="Metso - Forth &amp; Slurry 11.02.10"/>
      <sheetName val="PRRM Dashboard"/>
      <sheetName val="Mappings"/>
      <sheetName val="BHANDUP"/>
      <sheetName val="B@["/>
      <sheetName val="LT Motor catalog"/>
      <sheetName val="Cable cat"/>
      <sheetName val="estimate"/>
      <sheetName val="Havells  LT (XLPE)"/>
      <sheetName val="pr.cal"/>
      <sheetName val="ELECT"/>
      <sheetName val="Coefficients"/>
      <sheetName val="IS3370"/>
      <sheetName val="IS456"/>
      <sheetName val="Input"/>
      <sheetName val="Activity"/>
      <sheetName val="Staff Acco."/>
      <sheetName val="Crew"/>
      <sheetName val="Piping"/>
      <sheetName val="Pipe Supports"/>
      <sheetName val="M-Book for Conc"/>
      <sheetName val="M-Book for FW"/>
      <sheetName val="RA"/>
      <sheetName val="11-hsd"/>
      <sheetName val="13-septic"/>
      <sheetName val="7-ug"/>
      <sheetName val="2-utility"/>
      <sheetName val="18-misc"/>
      <sheetName val="5-pipe"/>
      <sheetName val="d-safe specs"/>
      <sheetName val="Footings"/>
      <sheetName val="VCH-SLC"/>
      <sheetName val="Parapet"/>
      <sheetName val="sheet6"/>
      <sheetName val="RA-markate"/>
      <sheetName val="INPUT SHEET"/>
      <sheetName val="RES-PLANNING"/>
      <sheetName val="Sump"/>
      <sheetName val="COLUMN"/>
      <sheetName val="cubes_M20"/>
      <sheetName val="B@__x005f_x0000__x005f_x0004_@_x005f_x0000__x0000"/>
      <sheetName val="Project Budget Worksheet"/>
      <sheetName val="class &amp; category"/>
      <sheetName val="Rein-Final (Ph 1+Ph2)"/>
      <sheetName val="DADAN-1"/>
      <sheetName val="1"/>
      <sheetName val="BS1"/>
      <sheetName val="#REF"/>
      <sheetName val="B@_"/>
      <sheetName val="BOQ -II ph 2"/>
      <sheetName val="Fee Rate Summary"/>
      <sheetName val="switch"/>
      <sheetName val="B@___x0004_@_____$__"/>
      <sheetName val="Macro1"/>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SBC-BH_191"/>
      <sheetName val="Rate_Analysis1"/>
      <sheetName val="Civil_Boq"/>
      <sheetName val="Pile_cap"/>
      <sheetName val="PRECAST_lightconc-II"/>
      <sheetName val="d-safe_DELUXE"/>
      <sheetName val="Mix_Design"/>
      <sheetName val="RCC,Ret__Wall"/>
      <sheetName val="PointNo_5"/>
      <sheetName val="TBAL9697_-group_wise__sdpl"/>
      <sheetName val="Abstract_Sheet"/>
      <sheetName val="E_&amp;_R"/>
      <sheetName val="Legal_Risk_Analysis"/>
      <sheetName val="Break_up_Sheet"/>
      <sheetName val="V_O_4_-_PCC_Qty"/>
      <sheetName val="maingirder"/>
      <sheetName val="basic-data"/>
      <sheetName val="STAFFSCHED "/>
      <sheetName val="SUMM"/>
      <sheetName val="220 11  BS "/>
      <sheetName val="Report"/>
      <sheetName val="Cost of O &amp; O"/>
      <sheetName val="Cost_any"/>
      <sheetName val="India F&amp;S Template"/>
      <sheetName val="B@___x005f_x0004_@_____$__"/>
      <sheetName val="T&amp;M"/>
      <sheetName val="SOR"/>
      <sheetName val="AOR"/>
      <sheetName val="Lead"/>
      <sheetName val="Title"/>
      <sheetName val="Headings"/>
      <sheetName val="Formulas"/>
      <sheetName val="HPL"/>
      <sheetName val="Costing"/>
      <sheetName val="PriceSummary"/>
      <sheetName val="FUNDFLOW"/>
      <sheetName val="col-reinft1"/>
      <sheetName val="SSR &amp; NSSR Market final"/>
      <sheetName val="p&amp;m"/>
      <sheetName val="Site wise NADs"/>
      <sheetName val="Summary_05061"/>
      <sheetName val="Summary_0607-_31_MAR1"/>
      <sheetName val="Form_61"/>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Build-up"/>
      <sheetName val="Quote Sheet"/>
      <sheetName val="RA RCC F"/>
      <sheetName val="Cal"/>
      <sheetName val="Data"/>
      <sheetName val="Voucher"/>
      <sheetName val="Materials Cost(PCC)"/>
      <sheetName val="2gii"/>
      <sheetName val="B@__x005f_x005f_x005f_x0000__x005f_x005f_x005f_x0004_@_"/>
      <sheetName val="x-items"/>
      <sheetName val="NPV"/>
      <sheetName val="Stress Calculation"/>
      <sheetName val="B@[_x005f_x0000__x005f_x0004_@_x005f_x0000__x0000"/>
      <sheetName val="attach(2)"/>
      <sheetName val="Back"/>
      <sheetName val="Material "/>
      <sheetName val="Labour &amp; Plant"/>
      <sheetName val="inWords"/>
      <sheetName val="TABLES"/>
      <sheetName val="precast RC element"/>
      <sheetName val="Abstract for Variation"/>
      <sheetName val="LBD VARIATION"/>
      <sheetName val="Tees"/>
      <sheetName val="TRF details"/>
      <sheetName val="Materials Cost"/>
      <sheetName val="Qty-Opt1"/>
      <sheetName val="bricks"/>
      <sheetName val="EDWise"/>
      <sheetName val="Debits as on 12.04.08"/>
      <sheetName val="B@_@__$"/>
      <sheetName val="合成単価作成表-BLDG"/>
      <sheetName val="C"/>
      <sheetName val="B"/>
      <sheetName val="Mx1012a"/>
      <sheetName val="MGS"/>
      <sheetName val="B@___x005f_x005f_x005f_x0004_@_____$__"/>
      <sheetName val="B@__x005f_x0000__x005f_x0004_@_x005f_x0000___$_x0"/>
      <sheetName val="B@__x005f_x005f_x005f_x005f_x005f_x005f_x005f_x0000__x0"/>
      <sheetName val="PL-ST-6"/>
      <sheetName val="BLOCK-E"/>
      <sheetName val="SPT_vs_PHI3"/>
      <sheetName val="glass_project_concrete3"/>
      <sheetName val="glass_project_reift3"/>
      <sheetName val="glass_project_indices3"/>
      <sheetName val="SBC-BH_192"/>
      <sheetName val="BH_12-11-10-132"/>
      <sheetName val="BH_12-11-10-92"/>
      <sheetName val="BH_36-15-372"/>
      <sheetName val="BH_16-35-25-172"/>
      <sheetName val="BH_35-25-172"/>
      <sheetName val="Sheet1_(2)2"/>
      <sheetName val="Rate_Analysis2"/>
      <sheetName val="Civil_Boq1"/>
      <sheetName val="Pile_cap1"/>
      <sheetName val="Mix_Design1"/>
      <sheetName val="PRECAST_lightconc-II1"/>
      <sheetName val="d-safe_DELUXE1"/>
      <sheetName val="PointNo_51"/>
      <sheetName val="RCC,Ret__Wall1"/>
      <sheetName val="TBAL9697_-group_wise__sdpl1"/>
      <sheetName val="Abstract_Sheet1"/>
      <sheetName val="E_&amp;_R1"/>
      <sheetName val="Legal_Risk_Analysis1"/>
      <sheetName val="Break_up_Sheet1"/>
      <sheetName val="V_O_4_-_PCC_Qty1"/>
      <sheetName val="class_&amp;_category"/>
      <sheetName val="d-safe_specs"/>
      <sheetName val="STAFFSCHED_"/>
      <sheetName val="Rein-Final_(Ph_1+Ph2)"/>
      <sheetName val="Metso_-_Forth_&amp;_Slurry_11_02_10"/>
      <sheetName val="Fee_Rate_Summary"/>
      <sheetName val="Coalmine"/>
      <sheetName val="PACK (B)"/>
      <sheetName val="Code"/>
      <sheetName val="Joints"/>
      <sheetName val="2.2 띠장의 설계"/>
      <sheetName val="HVAC"/>
      <sheetName val="Basicrates"/>
      <sheetName val="ComboSheet"/>
      <sheetName val="Assmpns"/>
      <sheetName val="Inputs &amp; Summary Output"/>
      <sheetName val="Broad Refresher Model"/>
      <sheetName val="database"/>
      <sheetName val="ISA"/>
      <sheetName val="upa"/>
      <sheetName val="Detail"/>
      <sheetName val="3"/>
      <sheetName val="DB_ET200(R. A)"/>
      <sheetName val="石炭性状"/>
      <sheetName val="SP&amp;ST 제출가"/>
      <sheetName val="산업"/>
      <sheetName val="제출계산서"/>
      <sheetName val="공사내역"/>
      <sheetName val="eq_data"/>
      <sheetName val="가격분석@1100(990104)"/>
      <sheetName val="Escalation"/>
      <sheetName val="예가표"/>
      <sheetName val="TASKRSRC"/>
      <sheetName val="Direct cost shed A-2 "/>
      <sheetName val="[Spt-BH.xls][Spt-BH.xls]B@[_x0000__x0004_@_x0000_"/>
      <sheetName val="[Spt-BH.xls][Spt-BH.xls]B@[?_x0004_@?"/>
      <sheetName val="[Spt-BH.xls][Spt-BH.xls][Spt-BH"/>
      <sheetName val="[Spt-BH.xls][Spt-BH.xls]B@[?@??"/>
      <sheetName val="SàQa_x0005_@_x0000__x0000__x0000_²"/>
      <sheetName val="Staff Forecast spread"/>
      <sheetName val="SubmitCal"/>
      <sheetName val="Ra  stair"/>
      <sheetName val="Summary_05062"/>
      <sheetName val="Summary_0607-_31_MAR2"/>
      <sheetName val="Form_62"/>
      <sheetName val="Fill_this_out_first___1"/>
      <sheetName val="REVISED4A_PROG_PERF-SITE_11"/>
      <sheetName val="final_abstract1"/>
      <sheetName val="Load_Details-220kV1"/>
      <sheetName val="beam-reinft-IIInd_floor1"/>
      <sheetName val="BOQ_Direct_selling_cost1"/>
      <sheetName val="BOQ_(2)1"/>
      <sheetName val="CABLE_DATA1"/>
      <sheetName val="Rev_S1_Abstract1"/>
      <sheetName val="Quantity_Abstract1"/>
      <sheetName val="Staff_Acco_1"/>
      <sheetName val="Pipe_Supports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M-Book_for_Conc1"/>
      <sheetName val="M-Book_for_FW1"/>
      <sheetName val="INPUT_SHEET1"/>
      <sheetName val="Project_Budget_Worksheet1"/>
      <sheetName val="BOQ_-II_ph_21"/>
      <sheetName val="钢筋"/>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SSR_&amp;_NSSR_Market_final"/>
      <sheetName val="220_11__BS_"/>
      <sheetName val="precast_RC_element"/>
      <sheetName val="Abstract_for_Variation"/>
      <sheetName val="LBD_VARIATION"/>
      <sheetName val="LT_Motor_catalog"/>
      <sheetName val="Cable_cat"/>
      <sheetName val="PRRM_Dashboard"/>
      <sheetName val="India_F&amp;S_Template"/>
      <sheetName val="SPT_vs_PHI4"/>
      <sheetName val="02"/>
      <sheetName val="03"/>
      <sheetName val="04"/>
      <sheetName val="05"/>
      <sheetName val="B@__x0000__x0004_@_x0000__x0000"/>
      <sheetName val="B@__x005f_x0000__x005f_x0004_@_"/>
      <sheetName val="B@[_x005f_x005f_x005f_x0000__x005f_x005f_x005f_x0004_@_"/>
      <sheetName val="재1"/>
      <sheetName val="IDCCALHYD-GOO"/>
      <sheetName val="SPT_vs_PHI5"/>
      <sheetName val="glass_project_concrete5"/>
      <sheetName val="glass_project_reift5"/>
      <sheetName val="glass_project_indices5"/>
      <sheetName val="SBC-BH_194"/>
      <sheetName val="Rate_Analysis4"/>
      <sheetName val="Summary_05064"/>
      <sheetName val="Summary_0607-_31_MAR4"/>
      <sheetName val="Civil_Boq3"/>
      <sheetName val="Pile_cap3"/>
      <sheetName val="V_O_4_-_PCC_Qty3"/>
      <sheetName val="TBAL9697_-group_wise__sdpl3"/>
      <sheetName val="Abstract_Sheet3"/>
      <sheetName val="Legal_Risk_Analysis3"/>
      <sheetName val="BH_12-11-10-134"/>
      <sheetName val="BH_12-11-10-94"/>
      <sheetName val="BH_36-15-374"/>
      <sheetName val="BH_16-35-25-174"/>
      <sheetName val="BH_35-25-174"/>
      <sheetName val="Sheet1_(2)4"/>
      <sheetName val="PRECAST_lightconc-II3"/>
      <sheetName val="Mix_Design3"/>
      <sheetName val="d-safe_DELUXE3"/>
      <sheetName val="RCC,Ret__Wall3"/>
      <sheetName val="Form_64"/>
      <sheetName val="PointNo_53"/>
      <sheetName val="E_&amp;_R3"/>
      <sheetName val="Break_up_Sheet3"/>
      <sheetName val="Fill_this_out_first___3"/>
      <sheetName val="REVISED4A_PROG_PERF-SITE_13"/>
      <sheetName val="BOQ_Direct_selling_cost3"/>
      <sheetName val="final_abstract2"/>
      <sheetName val="BOQ_(2)3"/>
      <sheetName val="beam-reinft-IIInd_floor2"/>
      <sheetName val="Staff_Acco_3"/>
      <sheetName val="Pipe_Supports3"/>
      <sheetName val="M-Book_for_Conc2"/>
      <sheetName val="M-Book_for_FW2"/>
      <sheetName val="CABLE_DATA3"/>
      <sheetName val="Load_Details-220kV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Rev_S1_Abstract2"/>
      <sheetName val="Quantity_Abstract2"/>
      <sheetName val="INPUT_SHEET2"/>
      <sheetName val="Project_Budget_Worksheet2"/>
      <sheetName val="Metso_-_Forth_&amp;_Slurry_11_02_11"/>
      <sheetName val="BOQ_-II_ph_22"/>
      <sheetName val="Fee_Rate_Summary1"/>
      <sheetName val="STAFFSCHED_1"/>
      <sheetName val="d-safe_specs1"/>
      <sheetName val="class_&amp;_category1"/>
      <sheetName val="Rein-Final_(Ph_1+Ph2)1"/>
      <sheetName val="India_F&amp;S_Template1"/>
      <sheetName val="220_11__BS_1"/>
      <sheetName val="SSR_&amp;_NSSR_Market_final1"/>
      <sheetName val="Site_wise_NADs1"/>
      <sheetName val="Quote_Sheet1"/>
      <sheetName val="RA_RCC_F1"/>
      <sheetName val="Site_wise_NADs"/>
      <sheetName val="Quote_Sheet"/>
      <sheetName val="RA_RCC_F"/>
      <sheetName val="glass_project_concrete4"/>
      <sheetName val="glass_project_reift4"/>
      <sheetName val="glass_project_indices4"/>
      <sheetName val="SBC-BH_193"/>
      <sheetName val="Rate_Analysis3"/>
      <sheetName val="Summary_05063"/>
      <sheetName val="Summary_0607-_31_MAR3"/>
      <sheetName val="PRECAST_lightconc-II2"/>
      <sheetName val="Civil_Boq2"/>
      <sheetName val="Pile_cap2"/>
      <sheetName val="BH_12-11-10-133"/>
      <sheetName val="BH_12-11-10-93"/>
      <sheetName val="BH_36-15-373"/>
      <sheetName val="BH_16-35-25-173"/>
      <sheetName val="BH_35-25-173"/>
      <sheetName val="Sheet1_(2)3"/>
      <sheetName val="d-safe_DELUXE2"/>
      <sheetName val="Legal_Risk_Analysis2"/>
      <sheetName val="Mix_Design2"/>
      <sheetName val="Form_63"/>
      <sheetName val="PointNo_52"/>
      <sheetName val="RCC,Ret__Wall2"/>
      <sheetName val="E_&amp;_R2"/>
      <sheetName val="Break_up_Sheet2"/>
      <sheetName val="TBAL9697_-group_wise__sdpl2"/>
      <sheetName val="Abstract_Sheet2"/>
      <sheetName val="V_O_4_-_PCC_Qty2"/>
      <sheetName val="Fill_this_out_first___2"/>
      <sheetName val="REVISED4A_PROG_PERF-SITE_12"/>
      <sheetName val="BOQ_(2)2"/>
      <sheetName val="BOQ_Direct_selling_cost2"/>
      <sheetName val="CABLE_DATA2"/>
      <sheetName val="Staff_Acco_2"/>
      <sheetName val="Pipe_Supports2"/>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Works - Quote Sheet"/>
      <sheetName val="measurement"/>
      <sheetName val="Stress_Calculation"/>
      <sheetName val="Stress_Calculation1"/>
      <sheetName val="Fin Sum"/>
      <sheetName val="Material List "/>
      <sheetName val="Page 1"/>
      <sheetName val="Page 2"/>
      <sheetName val="Page 3"/>
      <sheetName val="Page 4 Installed"/>
      <sheetName val="Page 4 Required"/>
      <sheetName val="Page 5a"/>
      <sheetName val="Page 5b"/>
      <sheetName val="Page 5c"/>
      <sheetName val="Page 5d"/>
      <sheetName val="Page 5e"/>
      <sheetName val="Page 5f"/>
      <sheetName val="Page 5f (2)"/>
      <sheetName val="Page 6a"/>
      <sheetName val="Page 6b"/>
      <sheetName val="Page 7-1"/>
      <sheetName val="Page 7-2a1-I"/>
      <sheetName val="Page 7-2a1-II"/>
      <sheetName val="Page 7-2a1-III"/>
      <sheetName val="Page 7-2a2"/>
      <sheetName val="Page 7-3"/>
      <sheetName val="Page 7-5a"/>
      <sheetName val="Page 7-5b1"/>
      <sheetName val="Page 7-5b2"/>
      <sheetName val="Page 7-5c"/>
      <sheetName val="Page 7-9a"/>
      <sheetName val="Page 7-9b1"/>
      <sheetName val="Page 7-9b2"/>
      <sheetName val="Page 7-9c"/>
      <sheetName val="Page 7-11a1-I"/>
      <sheetName val="Page 7-11a1-II"/>
      <sheetName val="Page 7-11a1-III"/>
      <sheetName val="Page 7-11a2"/>
      <sheetName val="Page 7-15"/>
      <sheetName val="Page 7-16a"/>
      <sheetName val="Page 7-16b"/>
      <sheetName val="Page 8"/>
      <sheetName val="Macros"/>
      <sheetName val="FOOTING"/>
      <sheetName val="COLUMNS"/>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Fee_Rate_Summary2"/>
      <sheetName val="Metso_-_Forth_&amp;_Slurry_11_02_12"/>
      <sheetName val="Site_wise_NADs2"/>
      <sheetName val="Rein-Final_(Ph_1+Ph2)2"/>
      <sheetName val="STAFFSCHED_2"/>
      <sheetName val="Stress_Calculation2"/>
      <sheetName val="d-safe_specs2"/>
      <sheetName val="class_&amp;_category2"/>
      <sheetName val="Quote_Sheet2"/>
      <sheetName val="Staff_Forecast_spread"/>
      <sheetName val="Direct_cost_shed_A-2_"/>
      <sheetName val="Materials_Cost(PCC)"/>
      <sheetName val="Debits_as_on_12_04_08"/>
      <sheetName val="B@___x005f_x005f_x005f_x005f_x005f_x005f_x005f_x0004_@_"/>
      <sheetName val="B@__x005f_x005f_x005f_x005f_x005f_x005f_x005f_x005f_x00"/>
      <sheetName val="B@___x005f_x005f_x005f_x005f_x005f_x005f_x005f_x005f_x0"/>
      <sheetName val="plinth_Beam_+_Stirrups_"/>
      <sheetName val="GF_COLUMNS"/>
      <sheetName val="G_F_ROOF_BEAM_"/>
      <sheetName val="GF_SLAB_STEEL"/>
      <sheetName val="GF_Lintel"/>
      <sheetName val="GF_Stair"/>
      <sheetName val="FF_COLUMNS"/>
      <sheetName val="F_F__Steel_FINAL_(2)"/>
      <sheetName val="FF_Lintel"/>
      <sheetName val="FF_Stair"/>
      <sheetName val="S_F__Steel_FINAL_"/>
      <sheetName val="SF_Lintel"/>
      <sheetName val="final_abstract3"/>
      <sheetName val="Rev_S1_Abstract3"/>
      <sheetName val="Quantity_Abstract3"/>
      <sheetName val="M-Book_for_Conc3"/>
      <sheetName val="M-Book_for_FW3"/>
      <sheetName val="Load_Details-220kV3"/>
      <sheetName val="beam-reinft-IIInd_floor3"/>
      <sheetName val="INPUT_SHEET3"/>
      <sheetName val="Project_Budget_Worksheet3"/>
      <sheetName val="SANJAY_PAL3"/>
      <sheetName val="P_A_SELVAM3"/>
      <sheetName val="ANSARI_3"/>
      <sheetName val="abdesh_pal3"/>
      <sheetName val="sujay_bagchi3"/>
      <sheetName val="S_K_SINHA_BASU3"/>
      <sheetName val="KRISHNA_PRASAD3"/>
      <sheetName val="BARATH_&amp;_CO3"/>
      <sheetName val="L_B_YADAV3"/>
      <sheetName val="DEEPAK_KUMAR3"/>
      <sheetName val="MUKLAL_YADAV3"/>
      <sheetName val="MADHU_SUDHAN3"/>
      <sheetName val="SAUD_ALAM_3"/>
      <sheetName val="RAMESH_BABU3"/>
      <sheetName val="SAILEN_SARKAR3"/>
      <sheetName val="SANJAY_JENA13"/>
      <sheetName val="upendra_saw_3"/>
      <sheetName val="ALLOK_KUMAR_3"/>
      <sheetName val="except_wiring3"/>
      <sheetName val="BOQ_-II_ph_23"/>
      <sheetName val="Materials_Cost(PCC)2"/>
      <sheetName val="220_11__BS_2"/>
      <sheetName val="SSR_&amp;_NSSR_Market_final2"/>
      <sheetName val="RA_RCC_F2"/>
      <sheetName val="India_F&amp;S_Template2"/>
      <sheetName val="precast_RC_element2"/>
      <sheetName val="plinth_Beam_+_Stirrups_2"/>
      <sheetName val="GF_COLUMNS2"/>
      <sheetName val="G_F_ROOF_BEAM_2"/>
      <sheetName val="GF_SLAB_STEEL2"/>
      <sheetName val="GF_Lintel2"/>
      <sheetName val="GF_Stair2"/>
      <sheetName val="FF_COLUMNS2"/>
      <sheetName val="F_F__Steel_FINAL_(2)2"/>
      <sheetName val="FF_Lintel2"/>
      <sheetName val="FF_Stair2"/>
      <sheetName val="S_F__Steel_FINAL_2"/>
      <sheetName val="SF_Lintel2"/>
      <sheetName val="Steel-Circular"/>
      <sheetName val="Cost_of_O_&amp;_O"/>
      <sheetName val="Material_"/>
      <sheetName val="Labour_&amp;_Plant"/>
      <sheetName val="pr_cal"/>
      <sheetName val="TRF_details"/>
      <sheetName val="Materials_Cost"/>
      <sheetName val="PL Inst RA 12"/>
      <sheetName val="girder"/>
      <sheetName val="Rocker"/>
      <sheetName val="간접비내역-1"/>
      <sheetName val="inter"/>
      <sheetName val="Schedule(4)"/>
      <sheetName val="1010"/>
      <sheetName val="1020"/>
      <sheetName val="1090"/>
      <sheetName val="Camp Power Cost"/>
      <sheetName val="2_2_띠장의_설계"/>
      <sheetName val="Camp_Power_Cost"/>
      <sheetName val="Civil-works"/>
      <sheetName val="HDPE"/>
      <sheetName val="DI"/>
      <sheetName val="pvc"/>
      <sheetName val="ALL"/>
      <sheetName val="Materials_Cost(PCC)1"/>
      <sheetName val="precast_RC_element1"/>
      <sheetName val="plinth_Beam_+_Stirrups_1"/>
      <sheetName val="GF_COLUMNS1"/>
      <sheetName val="G_F_ROOF_BEAM_1"/>
      <sheetName val="GF_SLAB_STEEL1"/>
      <sheetName val="GF_Lintel1"/>
      <sheetName val="GF_Stair1"/>
      <sheetName val="FF_COLUMNS1"/>
      <sheetName val="F_F__Steel_FINAL_(2)1"/>
      <sheetName val="FF_Lintel1"/>
      <sheetName val="FF_Stair1"/>
      <sheetName val="S_F__Steel_FINAL_1"/>
      <sheetName val="SF_Lintel1"/>
      <sheetName val="SPT_vs_PHI6"/>
      <sheetName val="glass_project_concrete6"/>
      <sheetName val="glass_project_reift6"/>
      <sheetName val="glass_project_indices6"/>
      <sheetName val="SBC-BH_195"/>
      <sheetName val="Rate_Analysis5"/>
      <sheetName val="Summary_05065"/>
      <sheetName val="Summary_0607-_31_MAR5"/>
      <sheetName val="Civil_Boq4"/>
      <sheetName val="Pile_cap4"/>
      <sheetName val="BH_12-11-10-135"/>
      <sheetName val="BH_12-11-10-95"/>
      <sheetName val="BH_36-15-375"/>
      <sheetName val="BH_16-35-25-175"/>
      <sheetName val="BH_35-25-175"/>
      <sheetName val="Sheet1_(2)5"/>
      <sheetName val="d-safe_DELUXE4"/>
      <sheetName val="PRECAST_lightconc-II4"/>
      <sheetName val="Legal_Risk_Analysis4"/>
      <sheetName val="Mix_Design4"/>
      <sheetName val="Form_65"/>
      <sheetName val="PointNo_54"/>
      <sheetName val="RCC,Ret__Wall4"/>
      <sheetName val="E_&amp;_R4"/>
      <sheetName val="Break_up_Sheet4"/>
      <sheetName val="TBAL9697_-group_wise__sdpl4"/>
      <sheetName val="Abstract_Sheet4"/>
      <sheetName val="V_O_4_-_PCC_Qty4"/>
      <sheetName val="Fill_this_out_first___4"/>
      <sheetName val="REVISED4A_PROG_PERF-SITE_14"/>
      <sheetName val="BOQ_Direct_selling_cost4"/>
      <sheetName val="BOQ_(2)4"/>
      <sheetName val="CABLE_DATA4"/>
      <sheetName val="Staff_Acco_4"/>
      <sheetName val="Pipe_Supports4"/>
      <sheetName val="final_abstract4"/>
      <sheetName val="Rev_S1_Abstract4"/>
      <sheetName val="Quantity_Abstract4"/>
      <sheetName val="M-Book_for_Conc4"/>
      <sheetName val="M-Book_for_FW4"/>
      <sheetName val="Load_Details-220kV4"/>
      <sheetName val="beam-reinft-IIInd_floor4"/>
      <sheetName val="INPUT_SHEET4"/>
      <sheetName val="Project_Budget_Worksheet4"/>
      <sheetName val="SANJAY_PAL4"/>
      <sheetName val="P_A_SELVAM4"/>
      <sheetName val="ANSARI_4"/>
      <sheetName val="abdesh_pal4"/>
      <sheetName val="sujay_bagchi4"/>
      <sheetName val="S_K_SINHA_BASU4"/>
      <sheetName val="KRISHNA_PRASAD4"/>
      <sheetName val="BARATH_&amp;_CO4"/>
      <sheetName val="L_B_YADAV4"/>
      <sheetName val="DEEPAK_KUMAR4"/>
      <sheetName val="MUKLAL_YADAV4"/>
      <sheetName val="MADHU_SUDHAN4"/>
      <sheetName val="SAUD_ALAM_4"/>
      <sheetName val="RAMESH_BABU4"/>
      <sheetName val="SAILEN_SARKAR4"/>
      <sheetName val="SANJAY_JENA14"/>
      <sheetName val="upendra_saw_4"/>
      <sheetName val="ALLOK_KUMAR_4"/>
      <sheetName val="except_wiring4"/>
      <sheetName val="BOQ_-II_ph_24"/>
      <sheetName val="STAFFSCHED_3"/>
      <sheetName val="Metso_-_Forth_&amp;_Slurry_11_02_13"/>
      <sheetName val="Fee_Rate_Summary3"/>
      <sheetName val="d-safe_specs3"/>
      <sheetName val="Quote_Sheet3"/>
      <sheetName val="class_&amp;_category3"/>
      <sheetName val="Rein-Final_(Ph_1+Ph2)3"/>
      <sheetName val="Materials_Cost(PCC)3"/>
      <sheetName val="220_11__BS_3"/>
      <sheetName val="SSR_&amp;_NSSR_Market_final3"/>
      <sheetName val="Site_wise_NADs3"/>
      <sheetName val="RA_RCC_F3"/>
      <sheetName val="India_F&amp;S_Template3"/>
      <sheetName val="Stress_Calculation3"/>
      <sheetName val="precast_RC_element3"/>
      <sheetName val="plinth_Beam_+_Stirrups_3"/>
      <sheetName val="GF_COLUMNS3"/>
      <sheetName val="G_F_ROOF_BEAM_3"/>
      <sheetName val="GF_SLAB_STEEL3"/>
      <sheetName val="GF_Lintel3"/>
      <sheetName val="GF_Stair3"/>
      <sheetName val="FF_COLUMNS3"/>
      <sheetName val="F_F__Steel_FINAL_(2)3"/>
      <sheetName val="FF_Lintel3"/>
      <sheetName val="FF_Stair3"/>
      <sheetName val="S_F__Steel_FINAL_3"/>
      <sheetName val="SF_Lintel3"/>
      <sheetName val="SPT_vs_PHI7"/>
      <sheetName val="glass_project_concrete7"/>
      <sheetName val="glass_project_reift7"/>
      <sheetName val="glass_project_indices7"/>
      <sheetName val="SBC-BH_196"/>
      <sheetName val="Rate_Analysis6"/>
      <sheetName val="Summary_05066"/>
      <sheetName val="Summary_0607-_31_MAR6"/>
      <sheetName val="Civil_Boq5"/>
      <sheetName val="Pile_cap5"/>
      <sheetName val="BH_12-11-10-136"/>
      <sheetName val="BH_12-11-10-96"/>
      <sheetName val="BH_36-15-376"/>
      <sheetName val="BH_16-35-25-176"/>
      <sheetName val="BH_35-25-176"/>
      <sheetName val="Sheet1_(2)6"/>
      <sheetName val="d-safe_DELUXE5"/>
      <sheetName val="PRECAST_lightconc-II5"/>
      <sheetName val="Legal_Risk_Analysis5"/>
      <sheetName val="Mix_Design5"/>
      <sheetName val="Form_66"/>
      <sheetName val="PointNo_55"/>
      <sheetName val="RCC,Ret__Wall5"/>
      <sheetName val="E_&amp;_R5"/>
      <sheetName val="Break_up_Sheet5"/>
      <sheetName val="TBAL9697_-group_wise__sdpl5"/>
      <sheetName val="Abstract_Sheet5"/>
      <sheetName val="V_O_4_-_PCC_Qty5"/>
      <sheetName val="Fill_this_out_first___5"/>
      <sheetName val="REVISED4A_PROG_PERF-SITE_15"/>
      <sheetName val="BOQ_Direct_selling_cost5"/>
      <sheetName val="BOQ_(2)5"/>
      <sheetName val="CABLE_DATA5"/>
      <sheetName val="Staff_Acco_5"/>
      <sheetName val="Pipe_Supports5"/>
      <sheetName val="final_abstract5"/>
      <sheetName val="Rev_S1_Abstract5"/>
      <sheetName val="Quantity_Abstract5"/>
      <sheetName val="M-Book_for_Conc5"/>
      <sheetName val="M-Book_for_FW5"/>
      <sheetName val="Load_Details-220kV5"/>
      <sheetName val="beam-reinft-IIInd_floor5"/>
      <sheetName val="INPUT_SHEET5"/>
      <sheetName val="Project_Budget_Worksheet5"/>
      <sheetName val="SANJAY_PAL5"/>
      <sheetName val="P_A_SELVAM5"/>
      <sheetName val="ANSARI_5"/>
      <sheetName val="abdesh_pal5"/>
      <sheetName val="sujay_bagchi5"/>
      <sheetName val="S_K_SINHA_BASU5"/>
      <sheetName val="KRISHNA_PRASAD5"/>
      <sheetName val="BARATH_&amp;_CO5"/>
      <sheetName val="L_B_YADAV5"/>
      <sheetName val="DEEPAK_KUMAR5"/>
      <sheetName val="MUKLAL_YADAV5"/>
      <sheetName val="MADHU_SUDHAN5"/>
      <sheetName val="SAUD_ALAM_5"/>
      <sheetName val="RAMESH_BABU5"/>
      <sheetName val="SAILEN_SARKAR5"/>
      <sheetName val="SANJAY_JENA15"/>
      <sheetName val="upendra_saw_5"/>
      <sheetName val="ALLOK_KUMAR_5"/>
      <sheetName val="except_wiring5"/>
      <sheetName val="BOQ_-II_ph_25"/>
      <sheetName val="STAFFSCHED_4"/>
      <sheetName val="Metso_-_Forth_&amp;_Slurry_11_02_14"/>
      <sheetName val="Fee_Rate_Summary4"/>
      <sheetName val="d-safe_specs4"/>
      <sheetName val="Quote_Sheet4"/>
      <sheetName val="class_&amp;_category4"/>
      <sheetName val="Rein-Final_(Ph_1+Ph2)4"/>
      <sheetName val="Materials_Cost(PCC)4"/>
      <sheetName val="220_11__BS_4"/>
      <sheetName val="SSR_&amp;_NSSR_Market_final4"/>
      <sheetName val="Site_wise_NADs4"/>
      <sheetName val="RA_RCC_F4"/>
      <sheetName val="India_F&amp;S_Template4"/>
      <sheetName val="Stress_Calculation4"/>
      <sheetName val="precast_RC_element4"/>
      <sheetName val="plinth_Beam_+_Stirrups_4"/>
      <sheetName val="GF_COLUMNS4"/>
      <sheetName val="G_F_ROOF_BEAM_4"/>
      <sheetName val="GF_SLAB_STEEL4"/>
      <sheetName val="GF_Lintel4"/>
      <sheetName val="GF_Stair4"/>
      <sheetName val="FF_COLUMNS4"/>
      <sheetName val="F_F__Steel_FINAL_(2)4"/>
      <sheetName val="FF_Lintel4"/>
      <sheetName val="FF_Stair4"/>
      <sheetName val="S_F__Steel_FINAL_4"/>
      <sheetName val="SF_Lintel4"/>
      <sheetName val="SPT_vs_PHI8"/>
      <sheetName val="glass_project_concrete8"/>
      <sheetName val="glass_project_reift8"/>
      <sheetName val="glass_project_indices8"/>
      <sheetName val="SBC-BH_197"/>
      <sheetName val="Rate_Analysis7"/>
      <sheetName val="Summary_05067"/>
      <sheetName val="Summary_0607-_31_MAR7"/>
      <sheetName val="Civil_Boq6"/>
      <sheetName val="Pile_cap6"/>
      <sheetName val="BH_12-11-10-137"/>
      <sheetName val="BH_12-11-10-97"/>
      <sheetName val="BH_36-15-377"/>
      <sheetName val="BH_16-35-25-177"/>
      <sheetName val="BH_35-25-177"/>
      <sheetName val="Sheet1_(2)7"/>
      <sheetName val="d-safe_DELUXE6"/>
      <sheetName val="PRECAST_lightconc-II6"/>
      <sheetName val="Legal_Risk_Analysis6"/>
      <sheetName val="Mix_Design6"/>
      <sheetName val="Form_67"/>
      <sheetName val="PointNo_56"/>
      <sheetName val="RCC,Ret__Wall6"/>
      <sheetName val="E_&amp;_R6"/>
      <sheetName val="Break_up_Sheet6"/>
      <sheetName val="TBAL9697_-group_wise__sdpl6"/>
      <sheetName val="Abstract_Sheet6"/>
      <sheetName val="V_O_4_-_PCC_Qty6"/>
      <sheetName val="Fill_this_out_first___6"/>
      <sheetName val="REVISED4A_PROG_PERF-SITE_16"/>
      <sheetName val="BOQ_Direct_selling_cost6"/>
      <sheetName val="BOQ_(2)6"/>
      <sheetName val="CABLE_DATA6"/>
      <sheetName val="Staff_Acco_6"/>
      <sheetName val="Pipe_Supports6"/>
      <sheetName val="final_abstract6"/>
      <sheetName val="Rev_S1_Abstract6"/>
      <sheetName val="Quantity_Abstract6"/>
      <sheetName val="M-Book_for_Conc6"/>
      <sheetName val="M-Book_for_FW6"/>
      <sheetName val="Load_Details-220kV6"/>
      <sheetName val="beam-reinft-IIInd_floor6"/>
      <sheetName val="INPUT_SHEET6"/>
      <sheetName val="Project_Budget_Worksheet6"/>
      <sheetName val="SANJAY_PAL6"/>
      <sheetName val="P_A_SELVAM6"/>
      <sheetName val="ANSARI_6"/>
      <sheetName val="abdesh_pal6"/>
      <sheetName val="sujay_bagchi6"/>
      <sheetName val="S_K_SINHA_BASU6"/>
      <sheetName val="KRISHNA_PRASAD6"/>
      <sheetName val="BARATH_&amp;_CO6"/>
      <sheetName val="L_B_YADAV6"/>
      <sheetName val="DEEPAK_KUMAR6"/>
      <sheetName val="MUKLAL_YADAV6"/>
      <sheetName val="MADHU_SUDHAN6"/>
      <sheetName val="SAUD_ALAM_6"/>
      <sheetName val="RAMESH_BABU6"/>
      <sheetName val="SAILEN_SARKAR6"/>
      <sheetName val="SANJAY_JENA16"/>
      <sheetName val="upendra_saw_6"/>
      <sheetName val="ALLOK_KUMAR_6"/>
      <sheetName val="except_wiring6"/>
      <sheetName val="BOQ_-II_ph_26"/>
      <sheetName val="STAFFSCHED_5"/>
      <sheetName val="Metso_-_Forth_&amp;_Slurry_11_02_15"/>
      <sheetName val="Fee_Rate_Summary5"/>
      <sheetName val="d-safe_specs5"/>
      <sheetName val="Quote_Sheet5"/>
      <sheetName val="class_&amp;_category5"/>
      <sheetName val="Rein-Final_(Ph_1+Ph2)5"/>
      <sheetName val="Materials_Cost(PCC)5"/>
      <sheetName val="220_11__BS_5"/>
      <sheetName val="SSR_&amp;_NSSR_Market_final5"/>
      <sheetName val="Site_wise_NADs5"/>
      <sheetName val="RA_RCC_F5"/>
      <sheetName val="India_F&amp;S_Template5"/>
      <sheetName val="Stress_Calculation5"/>
      <sheetName val="precast_RC_element5"/>
      <sheetName val="plinth_Beam_+_Stirrups_5"/>
      <sheetName val="GF_COLUMNS5"/>
      <sheetName val="G_F_ROOF_BEAM_5"/>
      <sheetName val="GF_SLAB_STEEL5"/>
      <sheetName val="GF_Lintel5"/>
      <sheetName val="GF_Stair5"/>
      <sheetName val="FF_COLUMNS5"/>
      <sheetName val="F_F__Steel_FINAL_(2)5"/>
      <sheetName val="FF_Lintel5"/>
      <sheetName val="FF_Stair5"/>
      <sheetName val="S_F__Steel_FINAL_5"/>
      <sheetName val="SF_Lintel5"/>
      <sheetName val="SPT_vs_PHI9"/>
      <sheetName val="glass_project_concrete9"/>
      <sheetName val="glass_project_reift9"/>
      <sheetName val="glass_project_indices9"/>
      <sheetName val="SBC-BH_198"/>
      <sheetName val="Rate_Analysis8"/>
      <sheetName val="Summary_05068"/>
      <sheetName val="Summary_0607-_31_MAR8"/>
      <sheetName val="Civil_Boq7"/>
      <sheetName val="Pile_cap7"/>
      <sheetName val="BH_12-11-10-138"/>
      <sheetName val="BH_12-11-10-98"/>
      <sheetName val="BH_36-15-378"/>
      <sheetName val="BH_16-35-25-178"/>
      <sheetName val="BH_35-25-178"/>
      <sheetName val="Sheet1_(2)8"/>
      <sheetName val="d-safe_DELUXE7"/>
      <sheetName val="PRECAST_lightconc-II7"/>
      <sheetName val="Legal_Risk_Analysis7"/>
      <sheetName val="Mix_Design7"/>
      <sheetName val="Form_68"/>
      <sheetName val="PointNo_57"/>
      <sheetName val="RCC,Ret__Wall7"/>
      <sheetName val="E_&amp;_R7"/>
      <sheetName val="Break_up_Sheet7"/>
      <sheetName val="TBAL9697_-group_wise__sdpl7"/>
      <sheetName val="Abstract_Sheet7"/>
      <sheetName val="V_O_4_-_PCC_Qty7"/>
      <sheetName val="Fill_this_out_first___7"/>
      <sheetName val="REVISED4A_PROG_PERF-SITE_17"/>
      <sheetName val="BOQ_Direct_selling_cost7"/>
      <sheetName val="BOQ_(2)7"/>
      <sheetName val="CABLE_DATA7"/>
      <sheetName val="Staff_Acco_7"/>
      <sheetName val="Pipe_Supports7"/>
      <sheetName val="final_abstract7"/>
      <sheetName val="Rev_S1_Abstract7"/>
      <sheetName val="Quantity_Abstract7"/>
      <sheetName val="M-Book_for_Conc7"/>
      <sheetName val="M-Book_for_FW7"/>
      <sheetName val="Load_Details-220kV7"/>
      <sheetName val="beam-reinft-IIInd_floor7"/>
      <sheetName val="INPUT_SHEET7"/>
      <sheetName val="Project_Budget_Worksheet7"/>
      <sheetName val="SANJAY_PAL7"/>
      <sheetName val="P_A_SELVAM7"/>
      <sheetName val="ANSARI_7"/>
      <sheetName val="abdesh_pal7"/>
      <sheetName val="sujay_bagchi7"/>
      <sheetName val="S_K_SINHA_BASU7"/>
      <sheetName val="KRISHNA_PRASAD7"/>
      <sheetName val="BARATH_&amp;_CO7"/>
      <sheetName val="L_B_YADAV7"/>
      <sheetName val="DEEPAK_KUMAR7"/>
      <sheetName val="MUKLAL_YADAV7"/>
      <sheetName val="MADHU_SUDHAN7"/>
      <sheetName val="SAUD_ALAM_7"/>
      <sheetName val="RAMESH_BABU7"/>
      <sheetName val="SAILEN_SARKAR7"/>
      <sheetName val="SANJAY_JENA17"/>
      <sheetName val="upendra_saw_7"/>
      <sheetName val="ALLOK_KUMAR_7"/>
      <sheetName val="except_wiring7"/>
      <sheetName val="BOQ_-II_ph_27"/>
      <sheetName val="STAFFSCHED_6"/>
      <sheetName val="Metso_-_Forth_&amp;_Slurry_11_02_16"/>
      <sheetName val="Fee_Rate_Summary6"/>
      <sheetName val="d-safe_specs6"/>
      <sheetName val="Quote_Sheet6"/>
      <sheetName val="class_&amp;_category6"/>
      <sheetName val="Rein-Final_(Ph_1+Ph2)6"/>
      <sheetName val="Materials_Cost(PCC)6"/>
      <sheetName val="220_11__BS_6"/>
      <sheetName val="SSR_&amp;_NSSR_Market_final6"/>
      <sheetName val="Site_wise_NADs6"/>
      <sheetName val="RA_RCC_F6"/>
      <sheetName val="India_F&amp;S_Template6"/>
      <sheetName val="Stress_Calculation6"/>
      <sheetName val="precast_RC_element6"/>
      <sheetName val="plinth_Beam_+_Stirrups_6"/>
      <sheetName val="GF_COLUMNS6"/>
      <sheetName val="G_F_ROOF_BEAM_6"/>
      <sheetName val="GF_SLAB_STEEL6"/>
      <sheetName val="GF_Lintel6"/>
      <sheetName val="GF_Stair6"/>
      <sheetName val="FF_COLUMNS6"/>
      <sheetName val="F_F__Steel_FINAL_(2)6"/>
      <sheetName val="FF_Lintel6"/>
      <sheetName val="FF_Stair6"/>
      <sheetName val="S_F__Steel_FINAL_6"/>
      <sheetName val="SF_Lintel6"/>
      <sheetName val="SPT_vs_PHI10"/>
      <sheetName val="glass_project_concrete10"/>
      <sheetName val="glass_project_reift10"/>
      <sheetName val="glass_project_indices10"/>
      <sheetName val="SBC-BH_199"/>
      <sheetName val="Rate_Analysis9"/>
      <sheetName val="Summary_05069"/>
      <sheetName val="Summary_0607-_31_MAR9"/>
      <sheetName val="Civil_Boq8"/>
      <sheetName val="Pile_cap8"/>
      <sheetName val="BH_12-11-10-139"/>
      <sheetName val="BH_12-11-10-99"/>
      <sheetName val="BH_36-15-379"/>
      <sheetName val="BH_16-35-25-179"/>
      <sheetName val="BH_35-25-179"/>
      <sheetName val="Sheet1_(2)9"/>
      <sheetName val="d-safe_DELUXE8"/>
      <sheetName val="PRECAST_lightconc-II8"/>
      <sheetName val="Legal_Risk_Analysis8"/>
      <sheetName val="Mix_Design8"/>
      <sheetName val="Form_69"/>
      <sheetName val="PointNo_58"/>
      <sheetName val="RCC,Ret__Wall8"/>
      <sheetName val="E_&amp;_R8"/>
      <sheetName val="Break_up_Sheet8"/>
      <sheetName val="TBAL9697_-group_wise__sdpl8"/>
      <sheetName val="Abstract_Sheet8"/>
      <sheetName val="V_O_4_-_PCC_Qty8"/>
      <sheetName val="Fill_this_out_first___8"/>
      <sheetName val="REVISED4A_PROG_PERF-SITE_18"/>
      <sheetName val="BOQ_Direct_selling_cost8"/>
      <sheetName val="BOQ_(2)8"/>
      <sheetName val="CABLE_DATA8"/>
      <sheetName val="Staff_Acco_8"/>
      <sheetName val="Pipe_Supports8"/>
      <sheetName val="final_abstract8"/>
      <sheetName val="Rev_S1_Abstract8"/>
      <sheetName val="Quantity_Abstract8"/>
      <sheetName val="M-Book_for_Conc8"/>
      <sheetName val="M-Book_for_FW8"/>
      <sheetName val="Load_Details-220kV8"/>
      <sheetName val="beam-reinft-IIInd_floor8"/>
      <sheetName val="INPUT_SHEET8"/>
      <sheetName val="Project_Budget_Worksheet8"/>
      <sheetName val="SANJAY_PAL8"/>
      <sheetName val="P_A_SELVAM8"/>
      <sheetName val="ANSARI_8"/>
      <sheetName val="abdesh_pal8"/>
      <sheetName val="sujay_bagchi8"/>
      <sheetName val="S_K_SINHA_BASU8"/>
      <sheetName val="KRISHNA_PRASAD8"/>
      <sheetName val="BARATH_&amp;_CO8"/>
      <sheetName val="L_B_YADAV8"/>
      <sheetName val="DEEPAK_KUMAR8"/>
      <sheetName val="MUKLAL_YADAV8"/>
      <sheetName val="MADHU_SUDHAN8"/>
      <sheetName val="SAUD_ALAM_8"/>
      <sheetName val="RAMESH_BABU8"/>
      <sheetName val="SAILEN_SARKAR8"/>
      <sheetName val="SANJAY_JENA18"/>
      <sheetName val="upendra_saw_8"/>
      <sheetName val="ALLOK_KUMAR_8"/>
      <sheetName val="except_wiring8"/>
      <sheetName val="BOQ_-II_ph_28"/>
      <sheetName val="STAFFSCHED_7"/>
      <sheetName val="Metso_-_Forth_&amp;_Slurry_11_02_17"/>
      <sheetName val="Fee_Rate_Summary7"/>
      <sheetName val="d-safe_specs7"/>
      <sheetName val="Quote_Sheet7"/>
      <sheetName val="class_&amp;_category7"/>
      <sheetName val="Rein-Final_(Ph_1+Ph2)7"/>
      <sheetName val="Materials_Cost(PCC)7"/>
      <sheetName val="220_11__BS_7"/>
      <sheetName val="SSR_&amp;_NSSR_Market_final7"/>
      <sheetName val="Site_wise_NADs7"/>
      <sheetName val="RA_RCC_F7"/>
      <sheetName val="India_F&amp;S_Template7"/>
      <sheetName val="Stress_Calculation7"/>
      <sheetName val="precast_RC_element7"/>
      <sheetName val="plinth_Beam_+_Stirrups_7"/>
      <sheetName val="GF_COLUMNS7"/>
      <sheetName val="G_F_ROOF_BEAM_7"/>
      <sheetName val="GF_SLAB_STEEL7"/>
      <sheetName val="GF_Lintel7"/>
      <sheetName val="GF_Stair7"/>
      <sheetName val="FF_COLUMNS7"/>
      <sheetName val="F_F__Steel_FINAL_(2)7"/>
      <sheetName val="FF_Lintel7"/>
      <sheetName val="FF_Stair7"/>
      <sheetName val="S_F__Steel_FINAL_7"/>
      <sheetName val="SF_Lintel7"/>
      <sheetName val="SPT_vs_PHI11"/>
      <sheetName val="glass_project_concrete11"/>
      <sheetName val="glass_project_reift11"/>
      <sheetName val="glass_project_indices11"/>
      <sheetName val="SBC-BH_1910"/>
      <sheetName val="Rate_Analysis10"/>
      <sheetName val="Summary_050610"/>
      <sheetName val="Summary_0607-_31_MAR10"/>
      <sheetName val="Civil_Boq9"/>
      <sheetName val="Pile_cap9"/>
      <sheetName val="BH_12-11-10-1310"/>
      <sheetName val="BH_12-11-10-910"/>
      <sheetName val="BH_36-15-3710"/>
      <sheetName val="BH_16-35-25-1710"/>
      <sheetName val="BH_35-25-1710"/>
      <sheetName val="Sheet1_(2)10"/>
      <sheetName val="d-safe_DELUXE9"/>
      <sheetName val="PRECAST_lightconc-II9"/>
      <sheetName val="Legal_Risk_Analysis9"/>
      <sheetName val="Mix_Design9"/>
      <sheetName val="Form_610"/>
      <sheetName val="PointNo_59"/>
      <sheetName val="RCC,Ret__Wall9"/>
      <sheetName val="E_&amp;_R9"/>
      <sheetName val="Break_up_Sheet9"/>
      <sheetName val="TBAL9697_-group_wise__sdpl9"/>
      <sheetName val="Abstract_Sheet9"/>
      <sheetName val="V_O_4_-_PCC_Qty9"/>
      <sheetName val="Fill_this_out_first___9"/>
      <sheetName val="REVISED4A_PROG_PERF-SITE_19"/>
      <sheetName val="BOQ_Direct_selling_cost9"/>
      <sheetName val="BOQ_(2)9"/>
      <sheetName val="CABLE_DATA9"/>
      <sheetName val="Staff_Acco_9"/>
      <sheetName val="Pipe_Supports9"/>
      <sheetName val="final_abstract9"/>
      <sheetName val="Rev_S1_Abstract9"/>
      <sheetName val="Quantity_Abstract9"/>
      <sheetName val="M-Book_for_Conc9"/>
      <sheetName val="M-Book_for_FW9"/>
      <sheetName val="Load_Details-220kV9"/>
      <sheetName val="beam-reinft-IIInd_floor9"/>
      <sheetName val="INPUT_SHEET9"/>
      <sheetName val="Project_Budget_Worksheet9"/>
      <sheetName val="SANJAY_PAL9"/>
      <sheetName val="P_A_SELVAM9"/>
      <sheetName val="ANSARI_9"/>
      <sheetName val="abdesh_pal9"/>
      <sheetName val="sujay_bagchi9"/>
      <sheetName val="S_K_SINHA_BASU9"/>
      <sheetName val="KRISHNA_PRASAD9"/>
      <sheetName val="BARATH_&amp;_CO9"/>
      <sheetName val="L_B_YADAV9"/>
      <sheetName val="DEEPAK_KUMAR9"/>
      <sheetName val="MUKLAL_YADAV9"/>
      <sheetName val="MADHU_SUDHAN9"/>
      <sheetName val="SAUD_ALAM_9"/>
      <sheetName val="RAMESH_BABU9"/>
      <sheetName val="SAILEN_SARKAR9"/>
      <sheetName val="SANJAY_JENA19"/>
      <sheetName val="upendra_saw_9"/>
      <sheetName val="ALLOK_KUMAR_9"/>
      <sheetName val="except_wiring9"/>
      <sheetName val="BOQ_-II_ph_29"/>
      <sheetName val="STAFFSCHED_8"/>
      <sheetName val="Metso_-_Forth_&amp;_Slurry_11_02_18"/>
      <sheetName val="Fee_Rate_Summary8"/>
      <sheetName val="d-safe_specs8"/>
      <sheetName val="Quote_Sheet8"/>
      <sheetName val="class_&amp;_category8"/>
      <sheetName val="Rein-Final_(Ph_1+Ph2)8"/>
      <sheetName val="Materials_Cost(PCC)8"/>
      <sheetName val="220_11__BS_8"/>
      <sheetName val="SSR_&amp;_NSSR_Market_final8"/>
      <sheetName val="Site_wise_NADs8"/>
      <sheetName val="RA_RCC_F8"/>
      <sheetName val="India_F&amp;S_Template8"/>
      <sheetName val="Stress_Calculation8"/>
      <sheetName val="precast_RC_element8"/>
      <sheetName val="plinth_Beam_+_Stirrups_8"/>
      <sheetName val="GF_COLUMNS8"/>
      <sheetName val="G_F_ROOF_BEAM_8"/>
      <sheetName val="GF_SLAB_STEEL8"/>
      <sheetName val="GF_Lintel8"/>
      <sheetName val="GF_Stair8"/>
      <sheetName val="FF_COLUMNS8"/>
      <sheetName val="F_F__Steel_FINAL_(2)8"/>
      <sheetName val="FF_Lintel8"/>
      <sheetName val="FF_Stair8"/>
      <sheetName val="S_F__Steel_FINAL_8"/>
      <sheetName val="SF_Lintel8"/>
      <sheetName val="SPT_vs_PHI17"/>
      <sheetName val="glass_project_concrete17"/>
      <sheetName val="glass_project_reift17"/>
      <sheetName val="glass_project_indices17"/>
      <sheetName val="SBC-BH_1916"/>
      <sheetName val="Rate_Analysis16"/>
      <sheetName val="Summary_050616"/>
      <sheetName val="Summary_0607-_31_MAR16"/>
      <sheetName val="Civil_Boq15"/>
      <sheetName val="Pile_cap15"/>
      <sheetName val="BH_12-11-10-1316"/>
      <sheetName val="BH_12-11-10-916"/>
      <sheetName val="BH_36-15-3716"/>
      <sheetName val="BH_16-35-25-1716"/>
      <sheetName val="BH_35-25-1716"/>
      <sheetName val="Sheet1_(2)16"/>
      <sheetName val="d-safe_DELUXE15"/>
      <sheetName val="PRECAST_lightconc-II15"/>
      <sheetName val="Legal_Risk_Analysis15"/>
      <sheetName val="Mix_Design15"/>
      <sheetName val="Form_616"/>
      <sheetName val="PointNo_515"/>
      <sheetName val="RCC,Ret__Wall15"/>
      <sheetName val="E_&amp;_R15"/>
      <sheetName val="Break_up_Sheet15"/>
      <sheetName val="TBAL9697_-group_wise__sdpl15"/>
      <sheetName val="Abstract_Sheet15"/>
      <sheetName val="V_O_4_-_PCC_Qty15"/>
      <sheetName val="Fill_this_out_first___15"/>
      <sheetName val="REVISED4A_PROG_PERF-SITE_115"/>
      <sheetName val="BOQ_Direct_selling_cost15"/>
      <sheetName val="BOQ_(2)15"/>
      <sheetName val="CABLE_DATA15"/>
      <sheetName val="Staff_Acco_15"/>
      <sheetName val="Pipe_Supports15"/>
      <sheetName val="final_abstract15"/>
      <sheetName val="Rev_S1_Abstract15"/>
      <sheetName val="Quantity_Abstract15"/>
      <sheetName val="M-Book_for_Conc15"/>
      <sheetName val="M-Book_for_FW15"/>
      <sheetName val="Load_Details-220kV15"/>
      <sheetName val="beam-reinft-IIInd_floor15"/>
      <sheetName val="INPUT_SHEET15"/>
      <sheetName val="Project_Budget_Worksheet15"/>
      <sheetName val="SANJAY_PAL15"/>
      <sheetName val="P_A_SELVAM15"/>
      <sheetName val="ANSARI_15"/>
      <sheetName val="abdesh_pal15"/>
      <sheetName val="sujay_bagchi15"/>
      <sheetName val="S_K_SINHA_BASU15"/>
      <sheetName val="KRISHNA_PRASAD15"/>
      <sheetName val="BARATH_&amp;_CO15"/>
      <sheetName val="L_B_YADAV15"/>
      <sheetName val="DEEPAK_KUMAR15"/>
      <sheetName val="MUKLAL_YADAV15"/>
      <sheetName val="MADHU_SUDHAN15"/>
      <sheetName val="SAUD_ALAM_15"/>
      <sheetName val="RAMESH_BABU15"/>
      <sheetName val="SAILEN_SARKAR15"/>
      <sheetName val="SANJAY_JENA115"/>
      <sheetName val="upendra_saw_15"/>
      <sheetName val="ALLOK_KUMAR_15"/>
      <sheetName val="except_wiring15"/>
      <sheetName val="BOQ_-II_ph_215"/>
      <sheetName val="STAFFSCHED_14"/>
      <sheetName val="Metso_-_Forth_&amp;_Slurry_11_02_24"/>
      <sheetName val="Fee_Rate_Summary14"/>
      <sheetName val="d-safe_specs14"/>
      <sheetName val="Quote_Sheet14"/>
      <sheetName val="class_&amp;_category14"/>
      <sheetName val="Rein-Final_(Ph_1+Ph2)14"/>
      <sheetName val="Materials_Cost(PCC)14"/>
      <sheetName val="220_11__BS_14"/>
      <sheetName val="SSR_&amp;_NSSR_Market_final14"/>
      <sheetName val="Site_wise_NADs14"/>
      <sheetName val="RA_RCC_F14"/>
      <sheetName val="India_F&amp;S_Template14"/>
      <sheetName val="Stress_Calculation14"/>
      <sheetName val="precast_RC_element14"/>
      <sheetName val="plinth_Beam_+_Stirrups_14"/>
      <sheetName val="GF_COLUMNS14"/>
      <sheetName val="G_F_ROOF_BEAM_14"/>
      <sheetName val="GF_SLAB_STEEL14"/>
      <sheetName val="GF_Lintel14"/>
      <sheetName val="GF_Stair14"/>
      <sheetName val="FF_COLUMNS14"/>
      <sheetName val="F_F__Steel_FINAL_(2)14"/>
      <sheetName val="FF_Lintel14"/>
      <sheetName val="FF_Stair14"/>
      <sheetName val="S_F__Steel_FINAL_14"/>
      <sheetName val="SF_Lintel14"/>
      <sheetName val="SPT_vs_PHI13"/>
      <sheetName val="glass_project_concrete13"/>
      <sheetName val="glass_project_reift13"/>
      <sheetName val="glass_project_indices13"/>
      <sheetName val="SBC-BH_1912"/>
      <sheetName val="Rate_Analysis12"/>
      <sheetName val="Summary_050612"/>
      <sheetName val="Summary_0607-_31_MAR12"/>
      <sheetName val="Civil_Boq11"/>
      <sheetName val="Pile_cap11"/>
      <sheetName val="BH_12-11-10-1312"/>
      <sheetName val="BH_12-11-10-912"/>
      <sheetName val="BH_36-15-3712"/>
      <sheetName val="BH_16-35-25-1712"/>
      <sheetName val="BH_35-25-1712"/>
      <sheetName val="Sheet1_(2)12"/>
      <sheetName val="d-safe_DELUXE11"/>
      <sheetName val="PRECAST_lightconc-II11"/>
      <sheetName val="Legal_Risk_Analysis11"/>
      <sheetName val="Mix_Design11"/>
      <sheetName val="Form_612"/>
      <sheetName val="PointNo_511"/>
      <sheetName val="RCC,Ret__Wall11"/>
      <sheetName val="E_&amp;_R11"/>
      <sheetName val="Break_up_Sheet11"/>
      <sheetName val="TBAL9697_-group_wise__sdpl11"/>
      <sheetName val="Abstract_Sheet11"/>
      <sheetName val="V_O_4_-_PCC_Qty11"/>
      <sheetName val="Fill_this_out_first___11"/>
      <sheetName val="REVISED4A_PROG_PERF-SITE_111"/>
      <sheetName val="BOQ_Direct_selling_cost11"/>
      <sheetName val="BOQ_(2)11"/>
      <sheetName val="CABLE_DATA11"/>
      <sheetName val="Staff_Acco_11"/>
      <sheetName val="Pipe_Supports11"/>
      <sheetName val="final_abstract11"/>
      <sheetName val="Rev_S1_Abstract11"/>
      <sheetName val="Quantity_Abstract11"/>
      <sheetName val="M-Book_for_Conc11"/>
      <sheetName val="M-Book_for_FW11"/>
      <sheetName val="Load_Details-220kV11"/>
      <sheetName val="beam-reinft-IIInd_floor11"/>
      <sheetName val="INPUT_SHEET11"/>
      <sheetName val="Project_Budget_Worksheet11"/>
      <sheetName val="SANJAY_PAL11"/>
      <sheetName val="P_A_SELVAM11"/>
      <sheetName val="ANSARI_11"/>
      <sheetName val="abdesh_pal11"/>
      <sheetName val="sujay_bagchi11"/>
      <sheetName val="S_K_SINHA_BASU11"/>
      <sheetName val="KRISHNA_PRASAD11"/>
      <sheetName val="BARATH_&amp;_CO11"/>
      <sheetName val="L_B_YADAV11"/>
      <sheetName val="DEEPAK_KUMAR11"/>
      <sheetName val="MUKLAL_YADAV11"/>
      <sheetName val="MADHU_SUDHAN11"/>
      <sheetName val="SAUD_ALAM_11"/>
      <sheetName val="RAMESH_BABU11"/>
      <sheetName val="SAILEN_SARKAR11"/>
      <sheetName val="SANJAY_JENA111"/>
      <sheetName val="upendra_saw_11"/>
      <sheetName val="ALLOK_KUMAR_11"/>
      <sheetName val="except_wiring11"/>
      <sheetName val="BOQ_-II_ph_211"/>
      <sheetName val="STAFFSCHED_10"/>
      <sheetName val="Metso_-_Forth_&amp;_Slurry_11_02_20"/>
      <sheetName val="Fee_Rate_Summary10"/>
      <sheetName val="d-safe_specs10"/>
      <sheetName val="Quote_Sheet10"/>
      <sheetName val="class_&amp;_category10"/>
      <sheetName val="Rein-Final_(Ph_1+Ph2)10"/>
      <sheetName val="Materials_Cost(PCC)10"/>
      <sheetName val="220_11__BS_10"/>
      <sheetName val="SSR_&amp;_NSSR_Market_final10"/>
      <sheetName val="Site_wise_NADs10"/>
      <sheetName val="RA_RCC_F10"/>
      <sheetName val="India_F&amp;S_Template10"/>
      <sheetName val="Stress_Calculation10"/>
      <sheetName val="precast_RC_element10"/>
      <sheetName val="plinth_Beam_+_Stirrups_10"/>
      <sheetName val="GF_COLUMNS10"/>
      <sheetName val="G_F_ROOF_BEAM_10"/>
      <sheetName val="GF_SLAB_STEEL10"/>
      <sheetName val="GF_Lintel10"/>
      <sheetName val="GF_Stair10"/>
      <sheetName val="FF_COLUMNS10"/>
      <sheetName val="F_F__Steel_FINAL_(2)10"/>
      <sheetName val="FF_Lintel10"/>
      <sheetName val="FF_Stair10"/>
      <sheetName val="S_F__Steel_FINAL_10"/>
      <sheetName val="SF_Lintel10"/>
      <sheetName val="SPT_vs_PHI12"/>
      <sheetName val="glass_project_concrete12"/>
      <sheetName val="glass_project_reift12"/>
      <sheetName val="glass_project_indices12"/>
      <sheetName val="SBC-BH_1911"/>
      <sheetName val="Rate_Analysis11"/>
      <sheetName val="Summary_050611"/>
      <sheetName val="Summary_0607-_31_MAR11"/>
      <sheetName val="Civil_Boq10"/>
      <sheetName val="Pile_cap10"/>
      <sheetName val="BH_12-11-10-1311"/>
      <sheetName val="BH_12-11-10-911"/>
      <sheetName val="BH_36-15-3711"/>
      <sheetName val="BH_16-35-25-1711"/>
      <sheetName val="BH_35-25-1711"/>
      <sheetName val="Sheet1_(2)11"/>
      <sheetName val="d-safe_DELUXE10"/>
      <sheetName val="PRECAST_lightconc-II10"/>
      <sheetName val="Legal_Risk_Analysis10"/>
      <sheetName val="Mix_Design10"/>
      <sheetName val="Form_611"/>
      <sheetName val="PointNo_510"/>
      <sheetName val="RCC,Ret__Wall10"/>
      <sheetName val="E_&amp;_R10"/>
      <sheetName val="Break_up_Sheet10"/>
      <sheetName val="TBAL9697_-group_wise__sdpl10"/>
      <sheetName val="Abstract_Sheet10"/>
      <sheetName val="V_O_4_-_PCC_Qty10"/>
      <sheetName val="Fill_this_out_first___10"/>
      <sheetName val="REVISED4A_PROG_PERF-SITE_110"/>
      <sheetName val="BOQ_Direct_selling_cost10"/>
      <sheetName val="BOQ_(2)10"/>
      <sheetName val="CABLE_DATA10"/>
      <sheetName val="Staff_Acco_10"/>
      <sheetName val="Pipe_Supports10"/>
      <sheetName val="final_abstract10"/>
      <sheetName val="Rev_S1_Abstract10"/>
      <sheetName val="Quantity_Abstract10"/>
      <sheetName val="M-Book_for_Conc10"/>
      <sheetName val="M-Book_for_FW10"/>
      <sheetName val="Load_Details-220kV10"/>
      <sheetName val="beam-reinft-IIInd_floor10"/>
      <sheetName val="INPUT_SHEET10"/>
      <sheetName val="Project_Budget_Worksheet10"/>
      <sheetName val="SANJAY_PAL10"/>
      <sheetName val="P_A_SELVAM10"/>
      <sheetName val="ANSARI_10"/>
      <sheetName val="abdesh_pal10"/>
      <sheetName val="sujay_bagchi10"/>
      <sheetName val="S_K_SINHA_BASU10"/>
      <sheetName val="KRISHNA_PRASAD10"/>
      <sheetName val="BARATH_&amp;_CO10"/>
      <sheetName val="L_B_YADAV10"/>
      <sheetName val="DEEPAK_KUMAR10"/>
      <sheetName val="MUKLAL_YADAV10"/>
      <sheetName val="MADHU_SUDHAN10"/>
      <sheetName val="SAUD_ALAM_10"/>
      <sheetName val="RAMESH_BABU10"/>
      <sheetName val="SAILEN_SARKAR10"/>
      <sheetName val="SANJAY_JENA110"/>
      <sheetName val="upendra_saw_10"/>
      <sheetName val="ALLOK_KUMAR_10"/>
      <sheetName val="except_wiring10"/>
      <sheetName val="BOQ_-II_ph_210"/>
      <sheetName val="STAFFSCHED_9"/>
      <sheetName val="Metso_-_Forth_&amp;_Slurry_11_02_19"/>
      <sheetName val="Fee_Rate_Summary9"/>
      <sheetName val="d-safe_specs9"/>
      <sheetName val="Quote_Sheet9"/>
      <sheetName val="class_&amp;_category9"/>
      <sheetName val="Rein-Final_(Ph_1+Ph2)9"/>
      <sheetName val="Materials_Cost(PCC)9"/>
      <sheetName val="220_11__BS_9"/>
      <sheetName val="SSR_&amp;_NSSR_Market_final9"/>
      <sheetName val="Site_wise_NADs9"/>
      <sheetName val="RA_RCC_F9"/>
      <sheetName val="India_F&amp;S_Template9"/>
      <sheetName val="Stress_Calculation9"/>
      <sheetName val="precast_RC_element9"/>
      <sheetName val="plinth_Beam_+_Stirrups_9"/>
      <sheetName val="GF_COLUMNS9"/>
      <sheetName val="G_F_ROOF_BEAM_9"/>
      <sheetName val="GF_SLAB_STEEL9"/>
      <sheetName val="GF_Lintel9"/>
      <sheetName val="GF_Stair9"/>
      <sheetName val="FF_COLUMNS9"/>
      <sheetName val="F_F__Steel_FINAL_(2)9"/>
      <sheetName val="FF_Lintel9"/>
      <sheetName val="FF_Stair9"/>
      <sheetName val="S_F__Steel_FINAL_9"/>
      <sheetName val="SF_Lintel9"/>
      <sheetName val="SPT_vs_PHI14"/>
      <sheetName val="glass_project_concrete14"/>
      <sheetName val="glass_project_reift14"/>
      <sheetName val="glass_project_indices14"/>
      <sheetName val="SBC-BH_1913"/>
      <sheetName val="Rate_Analysis13"/>
      <sheetName val="Summary_050613"/>
      <sheetName val="Summary_0607-_31_MAR13"/>
      <sheetName val="Civil_Boq12"/>
      <sheetName val="Pile_cap12"/>
      <sheetName val="BH_12-11-10-1313"/>
      <sheetName val="BH_12-11-10-913"/>
      <sheetName val="BH_36-15-3713"/>
      <sheetName val="BH_16-35-25-1713"/>
      <sheetName val="BH_35-25-1713"/>
      <sheetName val="Sheet1_(2)13"/>
      <sheetName val="d-safe_DELUXE12"/>
      <sheetName val="PRECAST_lightconc-II12"/>
      <sheetName val="Legal_Risk_Analysis12"/>
      <sheetName val="Mix_Design12"/>
      <sheetName val="Form_613"/>
      <sheetName val="PointNo_512"/>
      <sheetName val="RCC,Ret__Wall12"/>
      <sheetName val="E_&amp;_R12"/>
      <sheetName val="Break_up_Sheet12"/>
      <sheetName val="TBAL9697_-group_wise__sdpl12"/>
      <sheetName val="Abstract_Sheet12"/>
      <sheetName val="V_O_4_-_PCC_Qty12"/>
      <sheetName val="Fill_this_out_first___12"/>
      <sheetName val="REVISED4A_PROG_PERF-SITE_112"/>
      <sheetName val="BOQ_Direct_selling_cost12"/>
      <sheetName val="BOQ_(2)12"/>
      <sheetName val="CABLE_DATA12"/>
      <sheetName val="Staff_Acco_12"/>
      <sheetName val="Pipe_Supports12"/>
      <sheetName val="final_abstract12"/>
      <sheetName val="Rev_S1_Abstract12"/>
      <sheetName val="Quantity_Abstract12"/>
      <sheetName val="M-Book_for_Conc12"/>
      <sheetName val="M-Book_for_FW12"/>
      <sheetName val="Load_Details-220kV12"/>
      <sheetName val="beam-reinft-IIInd_floor12"/>
      <sheetName val="INPUT_SHEET12"/>
      <sheetName val="Project_Budget_Worksheet12"/>
      <sheetName val="SANJAY_PAL12"/>
      <sheetName val="P_A_SELVAM12"/>
      <sheetName val="ANSARI_12"/>
      <sheetName val="abdesh_pal12"/>
      <sheetName val="sujay_bagchi12"/>
      <sheetName val="S_K_SINHA_BASU12"/>
      <sheetName val="KRISHNA_PRASAD12"/>
      <sheetName val="BARATH_&amp;_CO12"/>
      <sheetName val="L_B_YADAV12"/>
      <sheetName val="DEEPAK_KUMAR12"/>
      <sheetName val="MUKLAL_YADAV12"/>
      <sheetName val="MADHU_SUDHAN12"/>
      <sheetName val="SAUD_ALAM_12"/>
      <sheetName val="RAMESH_BABU12"/>
      <sheetName val="SAILEN_SARKAR12"/>
      <sheetName val="SANJAY_JENA112"/>
      <sheetName val="upendra_saw_12"/>
      <sheetName val="ALLOK_KUMAR_12"/>
      <sheetName val="except_wiring12"/>
      <sheetName val="BOQ_-II_ph_212"/>
      <sheetName val="STAFFSCHED_11"/>
      <sheetName val="Metso_-_Forth_&amp;_Slurry_11_02_21"/>
      <sheetName val="Fee_Rate_Summary11"/>
      <sheetName val="d-safe_specs11"/>
      <sheetName val="Quote_Sheet11"/>
      <sheetName val="class_&amp;_category11"/>
      <sheetName val="Rein-Final_(Ph_1+Ph2)11"/>
      <sheetName val="Materials_Cost(PCC)11"/>
      <sheetName val="220_11__BS_11"/>
      <sheetName val="SSR_&amp;_NSSR_Market_final11"/>
      <sheetName val="Site_wise_NADs11"/>
      <sheetName val="RA_RCC_F11"/>
      <sheetName val="India_F&amp;S_Template11"/>
      <sheetName val="Stress_Calculation11"/>
      <sheetName val="precast_RC_element11"/>
      <sheetName val="plinth_Beam_+_Stirrups_11"/>
      <sheetName val="GF_COLUMNS11"/>
      <sheetName val="G_F_ROOF_BEAM_11"/>
      <sheetName val="GF_SLAB_STEEL11"/>
      <sheetName val="GF_Lintel11"/>
      <sheetName val="GF_Stair11"/>
      <sheetName val="FF_COLUMNS11"/>
      <sheetName val="F_F__Steel_FINAL_(2)11"/>
      <sheetName val="FF_Lintel11"/>
      <sheetName val="FF_Stair11"/>
      <sheetName val="S_F__Steel_FINAL_11"/>
      <sheetName val="SF_Lintel11"/>
      <sheetName val="SPT_vs_PHI15"/>
      <sheetName val="glass_project_concrete15"/>
      <sheetName val="glass_project_reift15"/>
      <sheetName val="glass_project_indices15"/>
      <sheetName val="SBC-BH_1914"/>
      <sheetName val="Rate_Analysis14"/>
      <sheetName val="Summary_050614"/>
      <sheetName val="Summary_0607-_31_MAR14"/>
      <sheetName val="Civil_Boq13"/>
      <sheetName val="Pile_cap13"/>
      <sheetName val="BH_12-11-10-1314"/>
      <sheetName val="BH_12-11-10-914"/>
      <sheetName val="BH_36-15-3714"/>
      <sheetName val="BH_16-35-25-1714"/>
      <sheetName val="BH_35-25-1714"/>
      <sheetName val="Sheet1_(2)14"/>
      <sheetName val="d-safe_DELUXE13"/>
      <sheetName val="PRECAST_lightconc-II13"/>
      <sheetName val="Legal_Risk_Analysis13"/>
      <sheetName val="Mix_Design13"/>
      <sheetName val="Form_614"/>
      <sheetName val="PointNo_513"/>
      <sheetName val="RCC,Ret__Wall13"/>
      <sheetName val="E_&amp;_R13"/>
      <sheetName val="Break_up_Sheet13"/>
      <sheetName val="TBAL9697_-group_wise__sdpl13"/>
      <sheetName val="Abstract_Sheet13"/>
      <sheetName val="V_O_4_-_PCC_Qty13"/>
      <sheetName val="Fill_this_out_first___13"/>
      <sheetName val="REVISED4A_PROG_PERF-SITE_113"/>
      <sheetName val="BOQ_Direct_selling_cost13"/>
      <sheetName val="BOQ_(2)13"/>
      <sheetName val="CABLE_DATA13"/>
      <sheetName val="Staff_Acco_13"/>
      <sheetName val="Pipe_Supports13"/>
      <sheetName val="final_abstract13"/>
      <sheetName val="Rev_S1_Abstract13"/>
      <sheetName val="Quantity_Abstract13"/>
      <sheetName val="M-Book_for_Conc13"/>
      <sheetName val="M-Book_for_FW13"/>
      <sheetName val="Load_Details-220kV13"/>
      <sheetName val="beam-reinft-IIInd_floor13"/>
      <sheetName val="INPUT_SHEET13"/>
      <sheetName val="Project_Budget_Worksheet13"/>
      <sheetName val="SANJAY_PAL13"/>
      <sheetName val="P_A_SELVAM13"/>
      <sheetName val="ANSARI_13"/>
      <sheetName val="abdesh_pal13"/>
      <sheetName val="sujay_bagchi13"/>
      <sheetName val="S_K_SINHA_BASU13"/>
      <sheetName val="KRISHNA_PRASAD13"/>
      <sheetName val="BARATH_&amp;_CO13"/>
      <sheetName val="L_B_YADAV13"/>
      <sheetName val="DEEPAK_KUMAR13"/>
      <sheetName val="MUKLAL_YADAV13"/>
      <sheetName val="MADHU_SUDHAN13"/>
      <sheetName val="SAUD_ALAM_13"/>
      <sheetName val="RAMESH_BABU13"/>
      <sheetName val="SAILEN_SARKAR13"/>
      <sheetName val="SANJAY_JENA113"/>
      <sheetName val="upendra_saw_13"/>
      <sheetName val="ALLOK_KUMAR_13"/>
      <sheetName val="except_wiring13"/>
      <sheetName val="BOQ_-II_ph_213"/>
      <sheetName val="STAFFSCHED_12"/>
      <sheetName val="Metso_-_Forth_&amp;_Slurry_11_02_22"/>
      <sheetName val="Fee_Rate_Summary12"/>
      <sheetName val="d-safe_specs12"/>
      <sheetName val="Quote_Sheet12"/>
      <sheetName val="class_&amp;_category12"/>
      <sheetName val="Rein-Final_(Ph_1+Ph2)12"/>
      <sheetName val="Materials_Cost(PCC)12"/>
      <sheetName val="220_11__BS_12"/>
      <sheetName val="SSR_&amp;_NSSR_Market_final12"/>
      <sheetName val="Site_wise_NADs12"/>
      <sheetName val="RA_RCC_F12"/>
      <sheetName val="India_F&amp;S_Template12"/>
      <sheetName val="Stress_Calculation12"/>
      <sheetName val="precast_RC_element12"/>
      <sheetName val="plinth_Beam_+_Stirrups_12"/>
      <sheetName val="GF_COLUMNS12"/>
      <sheetName val="G_F_ROOF_BEAM_12"/>
      <sheetName val="GF_SLAB_STEEL12"/>
      <sheetName val="GF_Lintel12"/>
      <sheetName val="GF_Stair12"/>
      <sheetName val="FF_COLUMNS12"/>
      <sheetName val="F_F__Steel_FINAL_(2)12"/>
      <sheetName val="FF_Lintel12"/>
      <sheetName val="FF_Stair12"/>
      <sheetName val="S_F__Steel_FINAL_12"/>
      <sheetName val="SF_Lintel12"/>
      <sheetName val="SPT_vs_PHI16"/>
      <sheetName val="glass_project_concrete16"/>
      <sheetName val="glass_project_reift16"/>
      <sheetName val="glass_project_indices16"/>
      <sheetName val="SBC-BH_1915"/>
      <sheetName val="Rate_Analysis15"/>
      <sheetName val="Summary_050615"/>
      <sheetName val="Summary_0607-_31_MAR15"/>
      <sheetName val="Civil_Boq14"/>
      <sheetName val="Pile_cap14"/>
      <sheetName val="BH_12-11-10-1315"/>
      <sheetName val="BH_12-11-10-915"/>
      <sheetName val="BH_36-15-3715"/>
      <sheetName val="BH_16-35-25-1715"/>
      <sheetName val="BH_35-25-1715"/>
      <sheetName val="Sheet1_(2)15"/>
      <sheetName val="d-safe_DELUXE14"/>
      <sheetName val="PRECAST_lightconc-II14"/>
      <sheetName val="Legal_Risk_Analysis14"/>
      <sheetName val="Mix_Design14"/>
      <sheetName val="Form_615"/>
      <sheetName val="PointNo_514"/>
      <sheetName val="RCC,Ret__Wall14"/>
      <sheetName val="E_&amp;_R14"/>
      <sheetName val="Break_up_Sheet14"/>
      <sheetName val="TBAL9697_-group_wise__sdpl14"/>
      <sheetName val="Abstract_Sheet14"/>
      <sheetName val="V_O_4_-_PCC_Qty14"/>
      <sheetName val="Fill_this_out_first___14"/>
      <sheetName val="REVISED4A_PROG_PERF-SITE_114"/>
      <sheetName val="BOQ_Direct_selling_cost14"/>
      <sheetName val="BOQ_(2)14"/>
      <sheetName val="CABLE_DATA14"/>
      <sheetName val="Staff_Acco_14"/>
      <sheetName val="Pipe_Supports14"/>
      <sheetName val="final_abstract14"/>
      <sheetName val="Rev_S1_Abstract14"/>
      <sheetName val="Quantity_Abstract14"/>
      <sheetName val="M-Book_for_Conc14"/>
      <sheetName val="M-Book_for_FW14"/>
      <sheetName val="Load_Details-220kV14"/>
      <sheetName val="beam-reinft-IIInd_floor14"/>
      <sheetName val="INPUT_SHEET14"/>
      <sheetName val="Project_Budget_Worksheet14"/>
      <sheetName val="SANJAY_PAL14"/>
      <sheetName val="P_A_SELVAM14"/>
      <sheetName val="ANSARI_14"/>
      <sheetName val="abdesh_pal14"/>
      <sheetName val="sujay_bagchi14"/>
      <sheetName val="S_K_SINHA_BASU14"/>
      <sheetName val="KRISHNA_PRASAD14"/>
      <sheetName val="BARATH_&amp;_CO14"/>
      <sheetName val="L_B_YADAV14"/>
      <sheetName val="DEEPAK_KUMAR14"/>
      <sheetName val="MUKLAL_YADAV14"/>
      <sheetName val="MADHU_SUDHAN14"/>
      <sheetName val="SAUD_ALAM_14"/>
      <sheetName val="RAMESH_BABU14"/>
      <sheetName val="SAILEN_SARKAR14"/>
      <sheetName val="SANJAY_JENA114"/>
      <sheetName val="upendra_saw_14"/>
      <sheetName val="ALLOK_KUMAR_14"/>
      <sheetName val="except_wiring14"/>
      <sheetName val="BOQ_-II_ph_214"/>
      <sheetName val="STAFFSCHED_13"/>
      <sheetName val="Metso_-_Forth_&amp;_Slurry_11_02_23"/>
      <sheetName val="Fee_Rate_Summary13"/>
      <sheetName val="d-safe_specs13"/>
      <sheetName val="Quote_Sheet13"/>
      <sheetName val="class_&amp;_category13"/>
      <sheetName val="Rein-Final_(Ph_1+Ph2)13"/>
      <sheetName val="Materials_Cost(PCC)13"/>
      <sheetName val="220_11__BS_13"/>
      <sheetName val="SSR_&amp;_NSSR_Market_final13"/>
      <sheetName val="Site_wise_NADs13"/>
      <sheetName val="RA_RCC_F13"/>
      <sheetName val="India_F&amp;S_Template13"/>
      <sheetName val="Stress_Calculation13"/>
      <sheetName val="precast_RC_element13"/>
      <sheetName val="plinth_Beam_+_Stirrups_13"/>
      <sheetName val="GF_COLUMNS13"/>
      <sheetName val="G_F_ROOF_BEAM_13"/>
      <sheetName val="GF_SLAB_STEEL13"/>
      <sheetName val="GF_Lintel13"/>
      <sheetName val="GF_Stair13"/>
      <sheetName val="FF_COLUMNS13"/>
      <sheetName val="F_F__Steel_FINAL_(2)13"/>
      <sheetName val="FF_Lintel13"/>
      <sheetName val="FF_Stair13"/>
      <sheetName val="S_F__Steel_FINAL_13"/>
      <sheetName val="SF_Lintel13"/>
      <sheetName val="SPT_vs_PHI23"/>
      <sheetName val="glass_project_concrete23"/>
      <sheetName val="glass_project_reift23"/>
      <sheetName val="glass_project_indices23"/>
      <sheetName val="SBC-BH_1922"/>
      <sheetName val="Rate_Analysis22"/>
      <sheetName val="Summary_050622"/>
      <sheetName val="Summary_0607-_31_MAR22"/>
      <sheetName val="Civil_Boq21"/>
      <sheetName val="Pile_cap21"/>
      <sheetName val="BH_12-11-10-1322"/>
      <sheetName val="BH_12-11-10-922"/>
      <sheetName val="BH_36-15-3722"/>
      <sheetName val="BH_16-35-25-1722"/>
      <sheetName val="BH_35-25-1722"/>
      <sheetName val="Sheet1_(2)22"/>
      <sheetName val="d-safe_DELUXE21"/>
      <sheetName val="PRECAST_lightconc-II21"/>
      <sheetName val="Legal_Risk_Analysis21"/>
      <sheetName val="Mix_Design21"/>
      <sheetName val="Form_622"/>
      <sheetName val="PointNo_521"/>
      <sheetName val="RCC,Ret__Wall21"/>
      <sheetName val="E_&amp;_R21"/>
      <sheetName val="Break_up_Sheet21"/>
      <sheetName val="TBAL9697_-group_wise__sdpl21"/>
      <sheetName val="Abstract_Sheet21"/>
      <sheetName val="V_O_4_-_PCC_Qty21"/>
      <sheetName val="Fill_this_out_first___21"/>
      <sheetName val="REVISED4A_PROG_PERF-SITE_121"/>
      <sheetName val="BOQ_Direct_selling_cost21"/>
      <sheetName val="BOQ_(2)21"/>
      <sheetName val="CABLE_DATA21"/>
      <sheetName val="Staff_Acco_21"/>
      <sheetName val="Pipe_Supports21"/>
      <sheetName val="final_abstract21"/>
      <sheetName val="Rev_S1_Abstract21"/>
      <sheetName val="Quantity_Abstract21"/>
      <sheetName val="M-Book_for_Conc21"/>
      <sheetName val="M-Book_for_FW21"/>
      <sheetName val="Load_Details-220kV21"/>
      <sheetName val="beam-reinft-IIInd_floor21"/>
      <sheetName val="INPUT_SHEET21"/>
      <sheetName val="Project_Budget_Worksheet21"/>
      <sheetName val="SANJAY_PAL21"/>
      <sheetName val="P_A_SELVAM21"/>
      <sheetName val="ANSARI_21"/>
      <sheetName val="abdesh_pal21"/>
      <sheetName val="sujay_bagchi21"/>
      <sheetName val="S_K_SINHA_BASU21"/>
      <sheetName val="KRISHNA_PRASAD21"/>
      <sheetName val="BARATH_&amp;_CO21"/>
      <sheetName val="L_B_YADAV21"/>
      <sheetName val="DEEPAK_KUMAR21"/>
      <sheetName val="MUKLAL_YADAV21"/>
      <sheetName val="MADHU_SUDHAN21"/>
      <sheetName val="SAUD_ALAM_21"/>
      <sheetName val="RAMESH_BABU21"/>
      <sheetName val="SAILEN_SARKAR21"/>
      <sheetName val="SANJAY_JENA121"/>
      <sheetName val="upendra_saw_21"/>
      <sheetName val="ALLOK_KUMAR_21"/>
      <sheetName val="except_wiring21"/>
      <sheetName val="BOQ_-II_ph_221"/>
      <sheetName val="STAFFSCHED_20"/>
      <sheetName val="Metso_-_Forth_&amp;_Slurry_11_02_30"/>
      <sheetName val="Fee_Rate_Summary20"/>
      <sheetName val="d-safe_specs20"/>
      <sheetName val="Quote_Sheet20"/>
      <sheetName val="class_&amp;_category20"/>
      <sheetName val="Rein-Final_(Ph_1+Ph2)20"/>
      <sheetName val="Materials_Cost(PCC)20"/>
      <sheetName val="220_11__BS_20"/>
      <sheetName val="SSR_&amp;_NSSR_Market_final20"/>
      <sheetName val="Site_wise_NADs20"/>
      <sheetName val="RA_RCC_F20"/>
      <sheetName val="India_F&amp;S_Template20"/>
      <sheetName val="Stress_Calculation20"/>
      <sheetName val="precast_RC_element20"/>
      <sheetName val="plinth_Beam_+_Stirrups_20"/>
      <sheetName val="GF_COLUMNS20"/>
      <sheetName val="G_F_ROOF_BEAM_20"/>
      <sheetName val="GF_SLAB_STEEL20"/>
      <sheetName val="GF_Lintel20"/>
      <sheetName val="GF_Stair20"/>
      <sheetName val="FF_COLUMNS20"/>
      <sheetName val="F_F__Steel_FINAL_(2)20"/>
      <sheetName val="FF_Lintel20"/>
      <sheetName val="FF_Stair20"/>
      <sheetName val="S_F__Steel_FINAL_20"/>
      <sheetName val="SF_Lintel20"/>
      <sheetName val="SPT_vs_PHI18"/>
      <sheetName val="glass_project_concrete18"/>
      <sheetName val="glass_project_reift18"/>
      <sheetName val="glass_project_indices18"/>
      <sheetName val="SBC-BH_1917"/>
      <sheetName val="Rate_Analysis17"/>
      <sheetName val="Summary_050617"/>
      <sheetName val="Summary_0607-_31_MAR17"/>
      <sheetName val="Civil_Boq16"/>
      <sheetName val="Pile_cap16"/>
      <sheetName val="BH_12-11-10-1317"/>
      <sheetName val="BH_12-11-10-917"/>
      <sheetName val="BH_36-15-3717"/>
      <sheetName val="BH_16-35-25-1717"/>
      <sheetName val="BH_35-25-1717"/>
      <sheetName val="Sheet1_(2)17"/>
      <sheetName val="d-safe_DELUXE16"/>
      <sheetName val="PRECAST_lightconc-II16"/>
      <sheetName val="Legal_Risk_Analysis16"/>
      <sheetName val="Mix_Design16"/>
      <sheetName val="Form_617"/>
      <sheetName val="PointNo_516"/>
      <sheetName val="RCC,Ret__Wall16"/>
      <sheetName val="E_&amp;_R16"/>
      <sheetName val="Break_up_Sheet16"/>
      <sheetName val="TBAL9697_-group_wise__sdpl16"/>
      <sheetName val="Abstract_Sheet16"/>
      <sheetName val="V_O_4_-_PCC_Qty16"/>
      <sheetName val="Fill_this_out_first___16"/>
      <sheetName val="REVISED4A_PROG_PERF-SITE_116"/>
      <sheetName val="BOQ_Direct_selling_cost16"/>
      <sheetName val="BOQ_(2)16"/>
      <sheetName val="CABLE_DATA16"/>
      <sheetName val="Staff_Acco_16"/>
      <sheetName val="Pipe_Supports16"/>
      <sheetName val="final_abstract16"/>
      <sheetName val="Rev_S1_Abstract16"/>
      <sheetName val="Quantity_Abstract16"/>
      <sheetName val="M-Book_for_Conc16"/>
      <sheetName val="M-Book_for_FW16"/>
      <sheetName val="Load_Details-220kV16"/>
      <sheetName val="beam-reinft-IIInd_floor16"/>
      <sheetName val="INPUT_SHEET16"/>
      <sheetName val="Project_Budget_Worksheet16"/>
      <sheetName val="SANJAY_PAL16"/>
      <sheetName val="P_A_SELVAM16"/>
      <sheetName val="ANSARI_16"/>
      <sheetName val="abdesh_pal16"/>
      <sheetName val="sujay_bagchi16"/>
      <sheetName val="S_K_SINHA_BASU16"/>
      <sheetName val="KRISHNA_PRASAD16"/>
      <sheetName val="BARATH_&amp;_CO16"/>
      <sheetName val="L_B_YADAV16"/>
      <sheetName val="DEEPAK_KUMAR16"/>
      <sheetName val="MUKLAL_YADAV16"/>
      <sheetName val="MADHU_SUDHAN16"/>
      <sheetName val="SAUD_ALAM_16"/>
      <sheetName val="RAMESH_BABU16"/>
      <sheetName val="SAILEN_SARKAR16"/>
      <sheetName val="SANJAY_JENA116"/>
      <sheetName val="upendra_saw_16"/>
      <sheetName val="ALLOK_KUMAR_16"/>
      <sheetName val="except_wiring16"/>
      <sheetName val="BOQ_-II_ph_216"/>
      <sheetName val="STAFFSCHED_15"/>
      <sheetName val="Metso_-_Forth_&amp;_Slurry_11_02_25"/>
      <sheetName val="Fee_Rate_Summary15"/>
      <sheetName val="d-safe_specs15"/>
      <sheetName val="Quote_Sheet15"/>
      <sheetName val="class_&amp;_category15"/>
      <sheetName val="Rein-Final_(Ph_1+Ph2)15"/>
      <sheetName val="Materials_Cost(PCC)15"/>
      <sheetName val="220_11__BS_15"/>
      <sheetName val="SSR_&amp;_NSSR_Market_final15"/>
      <sheetName val="Site_wise_NADs15"/>
      <sheetName val="RA_RCC_F15"/>
      <sheetName val="India_F&amp;S_Template15"/>
      <sheetName val="Stress_Calculation15"/>
      <sheetName val="precast_RC_element15"/>
      <sheetName val="plinth_Beam_+_Stirrups_15"/>
      <sheetName val="GF_COLUMNS15"/>
      <sheetName val="G_F_ROOF_BEAM_15"/>
      <sheetName val="GF_SLAB_STEEL15"/>
      <sheetName val="GF_Lintel15"/>
      <sheetName val="GF_Stair15"/>
      <sheetName val="FF_COLUMNS15"/>
      <sheetName val="F_F__Steel_FINAL_(2)15"/>
      <sheetName val="FF_Lintel15"/>
      <sheetName val="FF_Stair15"/>
      <sheetName val="S_F__Steel_FINAL_15"/>
      <sheetName val="SF_Lintel15"/>
      <sheetName val="SPT_vs_PHI19"/>
      <sheetName val="glass_project_concrete19"/>
      <sheetName val="glass_project_reift19"/>
      <sheetName val="glass_project_indices19"/>
      <sheetName val="SBC-BH_1918"/>
      <sheetName val="Rate_Analysis18"/>
      <sheetName val="Summary_050618"/>
      <sheetName val="Summary_0607-_31_MAR18"/>
      <sheetName val="Civil_Boq17"/>
      <sheetName val="Pile_cap17"/>
      <sheetName val="BH_12-11-10-1318"/>
      <sheetName val="BH_12-11-10-918"/>
      <sheetName val="BH_36-15-3718"/>
      <sheetName val="BH_16-35-25-1718"/>
      <sheetName val="BH_35-25-1718"/>
      <sheetName val="Sheet1_(2)18"/>
      <sheetName val="d-safe_DELUXE17"/>
      <sheetName val="PRECAST_lightconc-II17"/>
      <sheetName val="Legal_Risk_Analysis17"/>
      <sheetName val="Mix_Design17"/>
      <sheetName val="Form_618"/>
      <sheetName val="PointNo_517"/>
      <sheetName val="RCC,Ret__Wall17"/>
      <sheetName val="E_&amp;_R17"/>
      <sheetName val="Break_up_Sheet17"/>
      <sheetName val="TBAL9697_-group_wise__sdpl17"/>
      <sheetName val="Abstract_Sheet17"/>
      <sheetName val="V_O_4_-_PCC_Qty17"/>
      <sheetName val="Fill_this_out_first___17"/>
      <sheetName val="REVISED4A_PROG_PERF-SITE_117"/>
      <sheetName val="BOQ_Direct_selling_cost17"/>
      <sheetName val="BOQ_(2)17"/>
      <sheetName val="CABLE_DATA17"/>
      <sheetName val="Staff_Acco_17"/>
      <sheetName val="Pipe_Supports17"/>
      <sheetName val="final_abstract17"/>
      <sheetName val="Rev_S1_Abstract17"/>
      <sheetName val="Quantity_Abstract17"/>
      <sheetName val="M-Book_for_Conc17"/>
      <sheetName val="M-Book_for_FW17"/>
      <sheetName val="Load_Details-220kV17"/>
      <sheetName val="beam-reinft-IIInd_floor17"/>
      <sheetName val="INPUT_SHEET17"/>
      <sheetName val="Project_Budget_Worksheet17"/>
      <sheetName val="SANJAY_PAL17"/>
      <sheetName val="P_A_SELVAM17"/>
      <sheetName val="ANSARI_17"/>
      <sheetName val="abdesh_pal17"/>
      <sheetName val="sujay_bagchi17"/>
      <sheetName val="S_K_SINHA_BASU17"/>
      <sheetName val="KRISHNA_PRASAD17"/>
      <sheetName val="BARATH_&amp;_CO17"/>
      <sheetName val="L_B_YADAV17"/>
      <sheetName val="DEEPAK_KUMAR17"/>
      <sheetName val="MUKLAL_YADAV17"/>
      <sheetName val="MADHU_SUDHAN17"/>
      <sheetName val="SAUD_ALAM_17"/>
      <sheetName val="RAMESH_BABU17"/>
      <sheetName val="SAILEN_SARKAR17"/>
      <sheetName val="SANJAY_JENA117"/>
      <sheetName val="upendra_saw_17"/>
      <sheetName val="ALLOK_KUMAR_17"/>
      <sheetName val="except_wiring17"/>
      <sheetName val="BOQ_-II_ph_217"/>
      <sheetName val="STAFFSCHED_16"/>
      <sheetName val="Metso_-_Forth_&amp;_Slurry_11_02_26"/>
      <sheetName val="Fee_Rate_Summary16"/>
      <sheetName val="d-safe_specs16"/>
      <sheetName val="Quote_Sheet16"/>
      <sheetName val="class_&amp;_category16"/>
      <sheetName val="Rein-Final_(Ph_1+Ph2)16"/>
      <sheetName val="Materials_Cost(PCC)16"/>
      <sheetName val="220_11__BS_16"/>
      <sheetName val="SSR_&amp;_NSSR_Market_final16"/>
      <sheetName val="Site_wise_NADs16"/>
      <sheetName val="RA_RCC_F16"/>
      <sheetName val="India_F&amp;S_Template16"/>
      <sheetName val="Stress_Calculation16"/>
      <sheetName val="precast_RC_element16"/>
      <sheetName val="plinth_Beam_+_Stirrups_16"/>
      <sheetName val="GF_COLUMNS16"/>
      <sheetName val="G_F_ROOF_BEAM_16"/>
      <sheetName val="GF_SLAB_STEEL16"/>
      <sheetName val="GF_Lintel16"/>
      <sheetName val="GF_Stair16"/>
      <sheetName val="FF_COLUMNS16"/>
      <sheetName val="F_F__Steel_FINAL_(2)16"/>
      <sheetName val="FF_Lintel16"/>
      <sheetName val="FF_Stair16"/>
      <sheetName val="S_F__Steel_FINAL_16"/>
      <sheetName val="SF_Lintel16"/>
      <sheetName val="Debits_as_on_12_04_083"/>
      <sheetName val="PRRM_Dashboard3"/>
      <sheetName val="SPT_vs_PHI20"/>
      <sheetName val="glass_project_concrete20"/>
      <sheetName val="glass_project_reift20"/>
      <sheetName val="glass_project_indices20"/>
      <sheetName val="SBC-BH_1919"/>
      <sheetName val="Rate_Analysis19"/>
      <sheetName val="Summary_050619"/>
      <sheetName val="Summary_0607-_31_MAR19"/>
      <sheetName val="Civil_Boq18"/>
      <sheetName val="Pile_cap18"/>
      <sheetName val="BH_12-11-10-1319"/>
      <sheetName val="BH_12-11-10-919"/>
      <sheetName val="BH_36-15-3719"/>
      <sheetName val="BH_16-35-25-1719"/>
      <sheetName val="BH_35-25-1719"/>
      <sheetName val="Sheet1_(2)19"/>
      <sheetName val="d-safe_DELUXE18"/>
      <sheetName val="PRECAST_lightconc-II18"/>
      <sheetName val="Legal_Risk_Analysis18"/>
      <sheetName val="Mix_Design18"/>
      <sheetName val="Form_619"/>
      <sheetName val="PointNo_518"/>
      <sheetName val="RCC,Ret__Wall18"/>
      <sheetName val="E_&amp;_R18"/>
      <sheetName val="Break_up_Sheet18"/>
      <sheetName val="TBAL9697_-group_wise__sdpl18"/>
      <sheetName val="Abstract_Sheet18"/>
      <sheetName val="V_O_4_-_PCC_Qty18"/>
      <sheetName val="Fill_this_out_first___18"/>
      <sheetName val="REVISED4A_PROG_PERF-SITE_118"/>
      <sheetName val="BOQ_Direct_selling_cost18"/>
      <sheetName val="BOQ_(2)18"/>
      <sheetName val="CABLE_DATA18"/>
      <sheetName val="Staff_Acco_18"/>
      <sheetName val="Pipe_Supports18"/>
      <sheetName val="final_abstract18"/>
      <sheetName val="Rev_S1_Abstract18"/>
      <sheetName val="Quantity_Abstract18"/>
      <sheetName val="M-Book_for_Conc18"/>
      <sheetName val="M-Book_for_FW18"/>
      <sheetName val="Load_Details-220kV18"/>
      <sheetName val="beam-reinft-IIInd_floor18"/>
      <sheetName val="INPUT_SHEET18"/>
      <sheetName val="Project_Budget_Worksheet18"/>
      <sheetName val="SANJAY_PAL18"/>
      <sheetName val="P_A_SELVAM18"/>
      <sheetName val="ANSARI_18"/>
      <sheetName val="abdesh_pal18"/>
      <sheetName val="sujay_bagchi18"/>
      <sheetName val="S_K_SINHA_BASU18"/>
      <sheetName val="KRISHNA_PRASAD18"/>
      <sheetName val="BARATH_&amp;_CO18"/>
      <sheetName val="L_B_YADAV18"/>
      <sheetName val="DEEPAK_KUMAR18"/>
      <sheetName val="MUKLAL_YADAV18"/>
      <sheetName val="MADHU_SUDHAN18"/>
      <sheetName val="SAUD_ALAM_18"/>
      <sheetName val="RAMESH_BABU18"/>
      <sheetName val="SAILEN_SARKAR18"/>
      <sheetName val="SANJAY_JENA118"/>
      <sheetName val="upendra_saw_18"/>
      <sheetName val="ALLOK_KUMAR_18"/>
      <sheetName val="except_wiring18"/>
      <sheetName val="BOQ_-II_ph_218"/>
      <sheetName val="STAFFSCHED_17"/>
      <sheetName val="Metso_-_Forth_&amp;_Slurry_11_02_27"/>
      <sheetName val="Fee_Rate_Summary17"/>
      <sheetName val="d-safe_specs17"/>
      <sheetName val="Quote_Sheet17"/>
      <sheetName val="class_&amp;_category17"/>
      <sheetName val="Rein-Final_(Ph_1+Ph2)17"/>
      <sheetName val="Materials_Cost(PCC)17"/>
      <sheetName val="220_11__BS_17"/>
      <sheetName val="SSR_&amp;_NSSR_Market_final17"/>
      <sheetName val="Site_wise_NADs17"/>
      <sheetName val="RA_RCC_F17"/>
      <sheetName val="India_F&amp;S_Template17"/>
      <sheetName val="Stress_Calculation17"/>
      <sheetName val="precast_RC_element17"/>
      <sheetName val="plinth_Beam_+_Stirrups_17"/>
      <sheetName val="GF_COLUMNS17"/>
      <sheetName val="G_F_ROOF_BEAM_17"/>
      <sheetName val="GF_SLAB_STEEL17"/>
      <sheetName val="GF_Lintel17"/>
      <sheetName val="GF_Stair17"/>
      <sheetName val="FF_COLUMNS17"/>
      <sheetName val="F_F__Steel_FINAL_(2)17"/>
      <sheetName val="FF_Lintel17"/>
      <sheetName val="FF_Stair17"/>
      <sheetName val="S_F__Steel_FINAL_17"/>
      <sheetName val="SF_Lintel17"/>
      <sheetName val="SPT_vs_PHI21"/>
      <sheetName val="glass_project_concrete21"/>
      <sheetName val="glass_project_reift21"/>
      <sheetName val="glass_project_indices21"/>
      <sheetName val="SBC-BH_1920"/>
      <sheetName val="Rate_Analysis20"/>
      <sheetName val="Summary_050620"/>
      <sheetName val="Summary_0607-_31_MAR20"/>
      <sheetName val="Civil_Boq19"/>
      <sheetName val="Pile_cap19"/>
      <sheetName val="BH_12-11-10-1320"/>
      <sheetName val="BH_12-11-10-920"/>
      <sheetName val="BH_36-15-3720"/>
      <sheetName val="BH_16-35-25-1720"/>
      <sheetName val="BH_35-25-1720"/>
      <sheetName val="Sheet1_(2)20"/>
      <sheetName val="d-safe_DELUXE19"/>
      <sheetName val="PRECAST_lightconc-II19"/>
      <sheetName val="Legal_Risk_Analysis19"/>
      <sheetName val="Mix_Design19"/>
      <sheetName val="Form_620"/>
      <sheetName val="PointNo_519"/>
      <sheetName val="RCC,Ret__Wall19"/>
      <sheetName val="E_&amp;_R19"/>
      <sheetName val="Break_up_Sheet19"/>
      <sheetName val="TBAL9697_-group_wise__sdpl19"/>
      <sheetName val="Abstract_Sheet19"/>
      <sheetName val="V_O_4_-_PCC_Qty19"/>
      <sheetName val="Fill_this_out_first___19"/>
      <sheetName val="REVISED4A_PROG_PERF-SITE_119"/>
      <sheetName val="BOQ_Direct_selling_cost19"/>
      <sheetName val="BOQ_(2)19"/>
      <sheetName val="CABLE_DATA19"/>
      <sheetName val="Staff_Acco_19"/>
      <sheetName val="Pipe_Supports19"/>
      <sheetName val="final_abstract19"/>
      <sheetName val="Rev_S1_Abstract19"/>
      <sheetName val="Quantity_Abstract19"/>
      <sheetName val="M-Book_for_Conc19"/>
      <sheetName val="M-Book_for_FW19"/>
      <sheetName val="Load_Details-220kV19"/>
      <sheetName val="beam-reinft-IIInd_floor19"/>
      <sheetName val="INPUT_SHEET19"/>
      <sheetName val="Project_Budget_Worksheet19"/>
      <sheetName val="SANJAY_PAL19"/>
      <sheetName val="P_A_SELVAM19"/>
      <sheetName val="ANSARI_19"/>
      <sheetName val="abdesh_pal19"/>
      <sheetName val="sujay_bagchi19"/>
      <sheetName val="S_K_SINHA_BASU19"/>
      <sheetName val="KRISHNA_PRASAD19"/>
      <sheetName val="BARATH_&amp;_CO19"/>
      <sheetName val="L_B_YADAV19"/>
      <sheetName val="DEEPAK_KUMAR19"/>
      <sheetName val="MUKLAL_YADAV19"/>
      <sheetName val="MADHU_SUDHAN19"/>
      <sheetName val="SAUD_ALAM_19"/>
      <sheetName val="RAMESH_BABU19"/>
      <sheetName val="SAILEN_SARKAR19"/>
      <sheetName val="SANJAY_JENA119"/>
      <sheetName val="upendra_saw_19"/>
      <sheetName val="ALLOK_KUMAR_19"/>
      <sheetName val="except_wiring19"/>
      <sheetName val="BOQ_-II_ph_219"/>
      <sheetName val="STAFFSCHED_18"/>
      <sheetName val="Metso_-_Forth_&amp;_Slurry_11_02_28"/>
      <sheetName val="Fee_Rate_Summary18"/>
      <sheetName val="d-safe_specs18"/>
      <sheetName val="Quote_Sheet18"/>
      <sheetName val="class_&amp;_category18"/>
      <sheetName val="Rein-Final_(Ph_1+Ph2)18"/>
      <sheetName val="Materials_Cost(PCC)18"/>
      <sheetName val="220_11__BS_18"/>
      <sheetName val="SSR_&amp;_NSSR_Market_final18"/>
      <sheetName val="Site_wise_NADs18"/>
      <sheetName val="RA_RCC_F18"/>
      <sheetName val="India_F&amp;S_Template18"/>
      <sheetName val="Stress_Calculation18"/>
      <sheetName val="precast_RC_element18"/>
      <sheetName val="plinth_Beam_+_Stirrups_18"/>
      <sheetName val="GF_COLUMNS18"/>
      <sheetName val="G_F_ROOF_BEAM_18"/>
      <sheetName val="GF_SLAB_STEEL18"/>
      <sheetName val="GF_Lintel18"/>
      <sheetName val="GF_Stair18"/>
      <sheetName val="FF_COLUMNS18"/>
      <sheetName val="F_F__Steel_FINAL_(2)18"/>
      <sheetName val="FF_Lintel18"/>
      <sheetName val="FF_Stair18"/>
      <sheetName val="S_F__Steel_FINAL_18"/>
      <sheetName val="SF_Lintel18"/>
      <sheetName val="Debits_as_on_12_04_081"/>
      <sheetName val="PRRM_Dashboard1"/>
      <sheetName val="SPT_vs_PHI22"/>
      <sheetName val="glass_project_concrete22"/>
      <sheetName val="glass_project_reift22"/>
      <sheetName val="glass_project_indices22"/>
      <sheetName val="SBC-BH_1921"/>
      <sheetName val="Rate_Analysis21"/>
      <sheetName val="Summary_050621"/>
      <sheetName val="Summary_0607-_31_MAR21"/>
      <sheetName val="Civil_Boq20"/>
      <sheetName val="Pile_cap20"/>
      <sheetName val="BH_12-11-10-1321"/>
      <sheetName val="BH_12-11-10-921"/>
      <sheetName val="BH_36-15-3721"/>
      <sheetName val="BH_16-35-25-1721"/>
      <sheetName val="BH_35-25-1721"/>
      <sheetName val="Sheet1_(2)21"/>
      <sheetName val="d-safe_DELUXE20"/>
      <sheetName val="PRECAST_lightconc-II20"/>
      <sheetName val="Legal_Risk_Analysis20"/>
      <sheetName val="Mix_Design20"/>
      <sheetName val="Form_621"/>
      <sheetName val="PointNo_520"/>
      <sheetName val="RCC,Ret__Wall20"/>
      <sheetName val="E_&amp;_R20"/>
      <sheetName val="Break_up_Sheet20"/>
      <sheetName val="TBAL9697_-group_wise__sdpl20"/>
      <sheetName val="Abstract_Sheet20"/>
      <sheetName val="V_O_4_-_PCC_Qty20"/>
      <sheetName val="Fill_this_out_first___20"/>
      <sheetName val="REVISED4A_PROG_PERF-SITE_120"/>
      <sheetName val="BOQ_Direct_selling_cost20"/>
      <sheetName val="BOQ_(2)20"/>
      <sheetName val="CABLE_DATA20"/>
      <sheetName val="Staff_Acco_20"/>
      <sheetName val="Pipe_Supports20"/>
      <sheetName val="final_abstract20"/>
      <sheetName val="Rev_S1_Abstract20"/>
      <sheetName val="Quantity_Abstract20"/>
      <sheetName val="M-Book_for_Conc20"/>
      <sheetName val="M-Book_for_FW20"/>
      <sheetName val="Load_Details-220kV20"/>
      <sheetName val="beam-reinft-IIInd_floor20"/>
      <sheetName val="INPUT_SHEET20"/>
      <sheetName val="Project_Budget_Worksheet20"/>
      <sheetName val="SANJAY_PAL20"/>
      <sheetName val="P_A_SELVAM20"/>
      <sheetName val="ANSARI_20"/>
      <sheetName val="abdesh_pal20"/>
      <sheetName val="sujay_bagchi20"/>
      <sheetName val="S_K_SINHA_BASU20"/>
      <sheetName val="KRISHNA_PRASAD20"/>
      <sheetName val="BARATH_&amp;_CO20"/>
      <sheetName val="L_B_YADAV20"/>
      <sheetName val="DEEPAK_KUMAR20"/>
      <sheetName val="MUKLAL_YADAV20"/>
      <sheetName val="MADHU_SUDHAN20"/>
      <sheetName val="SAUD_ALAM_20"/>
      <sheetName val="RAMESH_BABU20"/>
      <sheetName val="SAILEN_SARKAR20"/>
      <sheetName val="SANJAY_JENA120"/>
      <sheetName val="upendra_saw_20"/>
      <sheetName val="ALLOK_KUMAR_20"/>
      <sheetName val="except_wiring20"/>
      <sheetName val="BOQ_-II_ph_220"/>
      <sheetName val="STAFFSCHED_19"/>
      <sheetName val="Metso_-_Forth_&amp;_Slurry_11_02_29"/>
      <sheetName val="Fee_Rate_Summary19"/>
      <sheetName val="d-safe_specs19"/>
      <sheetName val="Quote_Sheet19"/>
      <sheetName val="class_&amp;_category19"/>
      <sheetName val="Rein-Final_(Ph_1+Ph2)19"/>
      <sheetName val="Materials_Cost(PCC)19"/>
      <sheetName val="220_11__BS_19"/>
      <sheetName val="SSR_&amp;_NSSR_Market_final19"/>
      <sheetName val="Site_wise_NADs19"/>
      <sheetName val="RA_RCC_F19"/>
      <sheetName val="India_F&amp;S_Template19"/>
      <sheetName val="Stress_Calculation19"/>
      <sheetName val="precast_RC_element19"/>
      <sheetName val="plinth_Beam_+_Stirrups_19"/>
      <sheetName val="GF_COLUMNS19"/>
      <sheetName val="G_F_ROOF_BEAM_19"/>
      <sheetName val="GF_SLAB_STEEL19"/>
      <sheetName val="GF_Lintel19"/>
      <sheetName val="GF_Stair19"/>
      <sheetName val="FF_COLUMNS19"/>
      <sheetName val="F_F__Steel_FINAL_(2)19"/>
      <sheetName val="FF_Lintel19"/>
      <sheetName val="FF_Stair19"/>
      <sheetName val="S_F__Steel_FINAL_19"/>
      <sheetName val="SF_Lintel19"/>
      <sheetName val="Debits_as_on_12_04_082"/>
      <sheetName val="PRRM_Dashboard2"/>
      <sheetName val="SPT_vs_PHI24"/>
      <sheetName val="glass_project_concrete24"/>
      <sheetName val="glass_project_reift24"/>
      <sheetName val="glass_project_indices24"/>
      <sheetName val="SBC-BH_1923"/>
      <sheetName val="Rate_Analysis23"/>
      <sheetName val="Summary_050623"/>
      <sheetName val="Summary_0607-_31_MAR23"/>
      <sheetName val="Civil_Boq22"/>
      <sheetName val="Pile_cap22"/>
      <sheetName val="BH_12-11-10-1323"/>
      <sheetName val="BH_12-11-10-923"/>
      <sheetName val="BH_36-15-3723"/>
      <sheetName val="BH_16-35-25-1723"/>
      <sheetName val="BH_35-25-1723"/>
      <sheetName val="Sheet1_(2)23"/>
      <sheetName val="d-safe_DELUXE22"/>
      <sheetName val="PRECAST_lightconc-II22"/>
      <sheetName val="Legal_Risk_Analysis22"/>
      <sheetName val="Mix_Design22"/>
      <sheetName val="Form_623"/>
      <sheetName val="PointNo_522"/>
      <sheetName val="RCC,Ret__Wall22"/>
      <sheetName val="E_&amp;_R22"/>
      <sheetName val="Break_up_Sheet22"/>
      <sheetName val="TBAL9697_-group_wise__sdpl22"/>
      <sheetName val="Abstract_Sheet22"/>
      <sheetName val="V_O_4_-_PCC_Qty22"/>
      <sheetName val="Fill_this_out_first___22"/>
      <sheetName val="REVISED4A_PROG_PERF-SITE_122"/>
      <sheetName val="BOQ_Direct_selling_cost22"/>
      <sheetName val="BOQ_(2)22"/>
      <sheetName val="CABLE_DATA22"/>
      <sheetName val="Staff_Acco_22"/>
      <sheetName val="Pipe_Supports22"/>
      <sheetName val="final_abstract22"/>
      <sheetName val="Rev_S1_Abstract22"/>
      <sheetName val="Quantity_Abstract22"/>
      <sheetName val="M-Book_for_Conc22"/>
      <sheetName val="M-Book_for_FW22"/>
      <sheetName val="Load_Details-220kV22"/>
      <sheetName val="beam-reinft-IIInd_floor22"/>
      <sheetName val="INPUT_SHEET22"/>
      <sheetName val="Project_Budget_Worksheet22"/>
      <sheetName val="SANJAY_PAL22"/>
      <sheetName val="P_A_SELVAM22"/>
      <sheetName val="ANSARI_22"/>
      <sheetName val="abdesh_pal22"/>
      <sheetName val="sujay_bagchi22"/>
      <sheetName val="S_K_SINHA_BASU22"/>
      <sheetName val="KRISHNA_PRASAD22"/>
      <sheetName val="BARATH_&amp;_CO22"/>
      <sheetName val="L_B_YADAV22"/>
      <sheetName val="DEEPAK_KUMAR22"/>
      <sheetName val="MUKLAL_YADAV22"/>
      <sheetName val="MADHU_SUDHAN22"/>
      <sheetName val="SAUD_ALAM_22"/>
      <sheetName val="RAMESH_BABU22"/>
      <sheetName val="SAILEN_SARKAR22"/>
      <sheetName val="SANJAY_JENA122"/>
      <sheetName val="upendra_saw_22"/>
      <sheetName val="ALLOK_KUMAR_22"/>
      <sheetName val="except_wiring22"/>
      <sheetName val="BOQ_-II_ph_222"/>
      <sheetName val="STAFFSCHED_21"/>
      <sheetName val="Metso_-_Forth_&amp;_Slurry_11_02_31"/>
      <sheetName val="Fee_Rate_Summary21"/>
      <sheetName val="d-safe_specs21"/>
      <sheetName val="Quote_Sheet21"/>
      <sheetName val="class_&amp;_category21"/>
      <sheetName val="Rein-Final_(Ph_1+Ph2)21"/>
      <sheetName val="Materials_Cost(PCC)21"/>
      <sheetName val="220_11__BS_21"/>
      <sheetName val="SSR_&amp;_NSSR_Market_final21"/>
      <sheetName val="Site_wise_NADs21"/>
      <sheetName val="RA_RCC_F21"/>
      <sheetName val="India_F&amp;S_Template21"/>
      <sheetName val="Stress_Calculation21"/>
      <sheetName val="precast_RC_element21"/>
      <sheetName val="plinth_Beam_+_Stirrups_21"/>
      <sheetName val="GF_COLUMNS21"/>
      <sheetName val="G_F_ROOF_BEAM_21"/>
      <sheetName val="GF_SLAB_STEEL21"/>
      <sheetName val="GF_Lintel21"/>
      <sheetName val="GF_Stair21"/>
      <sheetName val="FF_COLUMNS21"/>
      <sheetName val="F_F__Steel_FINAL_(2)21"/>
      <sheetName val="FF_Lintel21"/>
      <sheetName val="FF_Stair21"/>
      <sheetName val="S_F__Steel_FINAL_21"/>
      <sheetName val="SF_Lintel21"/>
      <sheetName val="Debits_as_on_12_04_084"/>
      <sheetName val="PRRM_Dashboard4"/>
      <sheetName val="SPT_vs_PHI25"/>
      <sheetName val="glass_project_concrete25"/>
      <sheetName val="glass_project_reift25"/>
      <sheetName val="glass_project_indices25"/>
      <sheetName val="SBC-BH_1924"/>
      <sheetName val="Rate_Analysis24"/>
      <sheetName val="Summary_050624"/>
      <sheetName val="Summary_0607-_31_MAR24"/>
      <sheetName val="Civil_Boq23"/>
      <sheetName val="Pile_cap23"/>
      <sheetName val="BH_12-11-10-1324"/>
      <sheetName val="BH_12-11-10-924"/>
      <sheetName val="BH_36-15-3724"/>
      <sheetName val="BH_16-35-25-1724"/>
      <sheetName val="BH_35-25-1724"/>
      <sheetName val="Sheet1_(2)24"/>
      <sheetName val="d-safe_DELUXE23"/>
      <sheetName val="PRECAST_lightconc-II23"/>
      <sheetName val="Legal_Risk_Analysis23"/>
      <sheetName val="Mix_Design23"/>
      <sheetName val="Form_624"/>
      <sheetName val="PointNo_523"/>
      <sheetName val="RCC,Ret__Wall23"/>
      <sheetName val="E_&amp;_R23"/>
      <sheetName val="Break_up_Sheet23"/>
      <sheetName val="TBAL9697_-group_wise__sdpl23"/>
      <sheetName val="Abstract_Sheet23"/>
      <sheetName val="V_O_4_-_PCC_Qty23"/>
      <sheetName val="Fill_this_out_first___23"/>
      <sheetName val="REVISED4A_PROG_PERF-SITE_123"/>
      <sheetName val="BOQ_Direct_selling_cost23"/>
      <sheetName val="BOQ_(2)23"/>
      <sheetName val="CABLE_DATA23"/>
      <sheetName val="Staff_Acco_23"/>
      <sheetName val="Pipe_Supports23"/>
      <sheetName val="final_abstract23"/>
      <sheetName val="Rev_S1_Abstract23"/>
      <sheetName val="Quantity_Abstract23"/>
      <sheetName val="M-Book_for_Conc23"/>
      <sheetName val="M-Book_for_FW23"/>
      <sheetName val="Load_Details-220kV23"/>
      <sheetName val="beam-reinft-IIInd_floor23"/>
      <sheetName val="INPUT_SHEET23"/>
      <sheetName val="Project_Budget_Worksheet23"/>
      <sheetName val="SANJAY_PAL23"/>
      <sheetName val="P_A_SELVAM23"/>
      <sheetName val="ANSARI_23"/>
      <sheetName val="abdesh_pal23"/>
      <sheetName val="sujay_bagchi23"/>
      <sheetName val="S_K_SINHA_BASU23"/>
      <sheetName val="KRISHNA_PRASAD23"/>
      <sheetName val="BARATH_&amp;_CO23"/>
      <sheetName val="L_B_YADAV23"/>
      <sheetName val="DEEPAK_KUMAR23"/>
      <sheetName val="MUKLAL_YADAV23"/>
      <sheetName val="MADHU_SUDHAN23"/>
      <sheetName val="SAUD_ALAM_23"/>
      <sheetName val="RAMESH_BABU23"/>
      <sheetName val="SAILEN_SARKAR23"/>
      <sheetName val="SANJAY_JENA123"/>
      <sheetName val="upendra_saw_23"/>
      <sheetName val="ALLOK_KUMAR_23"/>
      <sheetName val="except_wiring23"/>
      <sheetName val="BOQ_-II_ph_223"/>
      <sheetName val="STAFFSCHED_22"/>
      <sheetName val="Metso_-_Forth_&amp;_Slurry_11_02_32"/>
      <sheetName val="Fee_Rate_Summary22"/>
      <sheetName val="d-safe_specs22"/>
      <sheetName val="Quote_Sheet22"/>
      <sheetName val="class_&amp;_category22"/>
      <sheetName val="Rein-Final_(Ph_1+Ph2)22"/>
      <sheetName val="Materials_Cost(PCC)22"/>
      <sheetName val="220_11__BS_22"/>
      <sheetName val="SSR_&amp;_NSSR_Market_final22"/>
      <sheetName val="Site_wise_NADs22"/>
      <sheetName val="RA_RCC_F22"/>
      <sheetName val="India_F&amp;S_Template22"/>
      <sheetName val="Stress_Calculation22"/>
      <sheetName val="precast_RC_element22"/>
      <sheetName val="plinth_Beam_+_Stirrups_22"/>
      <sheetName val="GF_COLUMNS22"/>
      <sheetName val="G_F_ROOF_BEAM_22"/>
      <sheetName val="GF_SLAB_STEEL22"/>
      <sheetName val="GF_Lintel22"/>
      <sheetName val="GF_Stair22"/>
      <sheetName val="FF_COLUMNS22"/>
      <sheetName val="F_F__Steel_FINAL_(2)22"/>
      <sheetName val="FF_Lintel22"/>
      <sheetName val="FF_Stair22"/>
      <sheetName val="S_F__Steel_FINAL_22"/>
      <sheetName val="SF_Lintel22"/>
      <sheetName val="Debits_as_on_12_04_085"/>
      <sheetName val="PRRM_Dashboard5"/>
      <sheetName val="ANAL"/>
      <sheetName val="IO List"/>
      <sheetName val=" AT-1-220 "/>
      <sheetName val=" BC-220"/>
      <sheetName val="Components"/>
      <sheetName val="DETAILED  BOQ"/>
      <sheetName val="[Spt-BH.xls][Spt-BH.xls]B_____7"/>
      <sheetName val="[Spt-BH.xls][Spt-BH.xls]B_____8"/>
      <sheetName val="[Spt-BH.xls][Spt-BH.xls]B_____9"/>
      <sheetName val="[Spt-BH.xls][Spt-BH.xls]B____10"/>
      <sheetName val="[Spt-BH.xls][Spt-BH.xls]B____11"/>
      <sheetName val="[Spt-BH.xls][Spt-BH.xls]B_____2"/>
      <sheetName val="[Spt-BH.xls][Spt-BH.xls]B_____3"/>
      <sheetName val="[Spt-BH.xls][Spt-BH.xls]B_____4"/>
      <sheetName val="[Spt-BH.xls][Spt-BH.xls]_Spt__2"/>
      <sheetName val="[Spt-BH.xls][Spt-BH.xls]B_____5"/>
      <sheetName val="[Spt-BH.xls][Spt-BH.xls]B_____6"/>
      <sheetName val="[Spt-BH.xls]B____x005f_x0004________2"/>
      <sheetName val="[Spt-BH.xls]B___x005f_x0000__x005f_x0004__2"/>
      <sheetName val="[Spt-BH.xls]B____x005f_x0004________3"/>
      <sheetName val="[Spt-BH.xls]B___x005f_x0000__x005f_x0004__3"/>
      <sheetName val="Vind - BtB"/>
      <sheetName val="BTB"/>
      <sheetName val="cf"/>
      <sheetName val="orders"/>
      <sheetName val="R2"/>
      <sheetName val="FT-05-02Is-_x0000_5y"/>
      <sheetName val="Day work"/>
      <sheetName val="CLAY"/>
      <sheetName val="[Spt-BH.xls][Spt-BH.xls]B@[?_x0"/>
      <sheetName val="[Spt-BH.xls]B@[_x005f_x0000__x005f_x0004_@_"/>
      <sheetName val="[Spt-BH.xls][Spt-BH.xls]_Spt__3"/>
      <sheetName val="[Spt-BH.xls][Spt-BH.xls]B____12"/>
      <sheetName val="[Spt-BH.xls][Spt-BH.xls]B____13"/>
      <sheetName val="[Spt-BH.xls][Spt-BH.xls]B____14"/>
      <sheetName val="[Spt-BH.xls][Spt-BH.xls]_Spt__4"/>
      <sheetName val="[Spt-BH.xls][Spt-BH.xls]B____15"/>
      <sheetName val="[Spt-BH.xls][Spt-BH.xls]B____16"/>
      <sheetName val="[Spt-BH.xls][Spt-BH.xls]B____17"/>
      <sheetName val="[Spt-BH.xls][Spt-BH.xls]B____18"/>
      <sheetName val="[Spt-BH.xls][Spt-BH.xls]B____19"/>
      <sheetName val="[Spt-BH.xls][Spt-BH.xls]_Spt__5"/>
      <sheetName val="[Spt-BH.xls][Spt-BH.xls]B____20"/>
      <sheetName val="[Spt-BH.xls][Spt-BH.xls]B____21"/>
      <sheetName val="[Spt-BH.xls]B____x005f_x0004________4"/>
      <sheetName val="[Spt-BH.xls]B___x005f_x0000__x005f_x0004__4"/>
      <sheetName val="[Spt-BH.xls][Spt-BH.xls]B____33"/>
      <sheetName val="[Spt-BH.xls][Spt-BH.xls]B____34"/>
      <sheetName val="[Spt-BH.xls][Spt-BH.xls]B____35"/>
      <sheetName val="[Spt-BH.xls][Spt-BH.xls]_Spt__9"/>
      <sheetName val="[Spt-BH.xls][Spt-BH.xls]B____36"/>
      <sheetName val="[Spt-BH.xls][Spt-BH.xls]B____37"/>
      <sheetName val="[Spt-BH.xls][Spt-BH.xls]B____22"/>
      <sheetName val="[Spt-BH.xls][Spt-BH.xls]B____23"/>
      <sheetName val="[Spt-BH.xls][Spt-BH.xls]B____24"/>
      <sheetName val="[Spt-BH.xls][Spt-BH.xls]_Spt__8"/>
      <sheetName val="[Spt-BH.xls][Spt-BH.xls]B____25"/>
      <sheetName val="[Spt-BH.xls][Spt-BH.xls]B____26"/>
      <sheetName val="[Spt-BH.xls]B____x005f_x0004________5"/>
      <sheetName val="[Spt-BH.xls]B___x005f_x0000__x005f_x0004__5"/>
      <sheetName val="[Spt-BH.xls][Spt-BH.xls]B____27"/>
      <sheetName val="[Spt-BH.xls][Spt-BH.xls]B____28"/>
      <sheetName val="[Spt-BH.xls][Spt-BH.xls]B____29"/>
      <sheetName val="[Spt-BH.xls][Spt-BH.xls]_Spt__7"/>
      <sheetName val="[Spt-BH.xls][Spt-BH.xls]B____30"/>
      <sheetName val="[Spt-BH.xls][Spt-BH.xls]B____31"/>
      <sheetName val="[Spt-BH.xls][Spt-BH.xls]_Spt__6"/>
      <sheetName val="[Spt-BH.xls][Spt-BH.xls]B____32"/>
      <sheetName val="[Spt-BH.xls][Spt-BH.xls]B____38"/>
      <sheetName val="[Spt-BH.xls][Spt-BH.xls]B____39"/>
      <sheetName val="[Spt-BH.xls][Spt-BH.xls]B____40"/>
      <sheetName val="[Spt-BH.xls][Spt-BH.xls]_Spt_10"/>
      <sheetName val="[Spt-BH.xls][Spt-BH.xls]B____41"/>
      <sheetName val="[Spt-BH.xls][Spt-BH.xls]B____42"/>
      <sheetName val="[Spt-BH.xls][Spt-BH.xls]_Spt_11"/>
      <sheetName val="[Spt-BH.xls][Spt-BH.xls]B____43"/>
      <sheetName val="[Spt-BH.xls][Spt-BH.xls]B____44"/>
      <sheetName val="[Spt-BH.xls][Spt-BH.xls]B____45"/>
      <sheetName val="[Spt-BH.xls][Spt-BH.xls]_Spt_12"/>
      <sheetName val="[Spt-BH.xls][Spt-BH.xls]B____46"/>
      <sheetName val="[Spt-BH.xls][Spt-BH.xls]B____47"/>
      <sheetName val="[Spt-BH.xls][Spt-BH.xls]_Spt_14"/>
      <sheetName val="[Spt-BH.xls][Spt-BH.xls]_Spt_13"/>
      <sheetName val="[Spt-BH.xls][Spt-BH.xls]B____53"/>
      <sheetName val="[Spt-BH.xls][Spt-BH.xls]B____54"/>
      <sheetName val="[Spt-BH.xls][Spt-BH.xls]B____55"/>
      <sheetName val="[Spt-BH.xls][Spt-BH.xls]_Spt_17"/>
      <sheetName val="[Spt-BH.xls][Spt-BH.xls]B____56"/>
      <sheetName val="[Spt-BH.xls][Spt-BH.xls]B____57"/>
      <sheetName val="[Spt-BH.xls][Spt-BH.xls]B____48"/>
      <sheetName val="[Spt-BH.xls][Spt-BH.xls]B____49"/>
      <sheetName val="[Spt-BH.xls][Spt-BH.xls]B____50"/>
      <sheetName val="[Spt-BH.xls][Spt-BH.xls]_Spt_16"/>
      <sheetName val="[Spt-BH.xls][Spt-BH.xls]B____51"/>
      <sheetName val="[Spt-BH.xls][Spt-BH.xls]B____52"/>
      <sheetName val="[Spt-BH.xls]B____x005f_x0004________6"/>
      <sheetName val="[Spt-BH.xls]B___x005f_x0000__x005f_x0004__6"/>
      <sheetName val="[Spt-BH.xls][Spt-BH.xls]_Spt_15"/>
      <sheetName val="[Spt-BH.xls][Spt-BH.xls]B____63"/>
      <sheetName val="[Spt-BH.xls][Spt-BH.xls]B____64"/>
      <sheetName val="[Spt-BH.xls][Spt-BH.xls]B____65"/>
      <sheetName val="[Spt-BH.xls][Spt-BH.xls]_Spt_23"/>
      <sheetName val="[Spt-BH.xls][Spt-BH.xls]B____66"/>
      <sheetName val="[Spt-BH.xls][Spt-BH.xls]_Spt_19"/>
      <sheetName val="[Spt-BH.xls][Spt-BH.xls]B____67"/>
      <sheetName val="[Spt-BH.xls][Spt-BH.xls]B____58"/>
      <sheetName val="[Spt-BH.xls][Spt-BH.xls]B____59"/>
      <sheetName val="[Spt-BH.xls][Spt-BH.xls]B____60"/>
      <sheetName val="[Spt-BH.xls][Spt-BH.xls]B____61"/>
      <sheetName val="[Spt-BH.xls][Spt-BH.xls]_Spt_18"/>
      <sheetName val="[Spt-BH.xls][Spt-BH.xls]B____62"/>
      <sheetName val="[Spt-BH.xls][Spt-BH.xls]B____83"/>
      <sheetName val="[Spt-BH.xls][Spt-BH.xls]B____84"/>
      <sheetName val="[Spt-BH.xls][Spt-BH.xls]B____85"/>
      <sheetName val="[Spt-BH.xls][Spt-BH.xls]_Spt_24"/>
      <sheetName val="[Spt-BH.xls][Spt-BH.xls]B____86"/>
      <sheetName val="[Spt-BH.xls][Spt-BH.xls]B____87"/>
      <sheetName val="[Spt-BH.xls][Spt-BH.xls]_Spt_20"/>
      <sheetName val="[Spt-BH.xls][Spt-BH.xls]B____68"/>
      <sheetName val="[Spt-BH.xls][Spt-BH.xls]B____69"/>
      <sheetName val="[Spt-BH.xls][Spt-BH.xls]B____70"/>
      <sheetName val="[Spt-BH.xls][Spt-BH.xls]B____71"/>
      <sheetName val="[Spt-BH.xls][Spt-BH.xls]B____72"/>
      <sheetName val="[Spt-BH.xls][Spt-BH.xls]_Spt_21"/>
      <sheetName val="[Spt-BH.xls][Spt-BH.xls]B____73"/>
      <sheetName val="[Spt-BH.xls][Spt-BH.xls]B____74"/>
      <sheetName val="[Spt-BH.xls][Spt-BH.xls]B____75"/>
      <sheetName val="[Spt-BH.xls][Spt-BH.xls]B____76"/>
      <sheetName val="[Spt-BH.xls][Spt-BH.xls]B____77"/>
      <sheetName val="[Spt-BH.xls][Spt-BH.xls]_Spt_22"/>
      <sheetName val="[Spt-BH.xls][Spt-BH.xls]B____78"/>
      <sheetName val="[Spt-BH.xls][Spt-BH.xls]B____79"/>
      <sheetName val="[Spt-BH.xls][Spt-BH.xls]B____80"/>
      <sheetName val="[Spt-BH.xls][Spt-BH.xls]B____81"/>
      <sheetName val="[Spt-BH.xls][Spt-BH.xls]B____82"/>
      <sheetName val="[Spt-BH.xls][Spt-BH.xls]B____88"/>
      <sheetName val="[Spt-BH.xls][Spt-BH.xls]B____89"/>
      <sheetName val="[Spt-BH.xls][Spt-BH.xls]B____90"/>
      <sheetName val="[Spt-BH.xls][Spt-BH.xls]_Spt_25"/>
      <sheetName val="[Spt-BH.xls][Spt-BH.xls]B____91"/>
      <sheetName val="[Spt-BH.xls][Spt-BH.xls]B___102"/>
      <sheetName val="[Spt-BH.xls][Spt-BH.xls]B___103"/>
      <sheetName val="[Spt-BH.xls][Spt-BH.xls]B___104"/>
      <sheetName val="[Spt-BH.xls][Spt-BH.xls]_Spt_32"/>
      <sheetName val="[Spt-BH.xls][Spt-BH.xls]B___105"/>
      <sheetName val="[Spt-BH.xls][Spt-BH.xls]B___106"/>
      <sheetName val="[Spt-BH.xls][Spt-BH.xls]B____97"/>
      <sheetName val="[Spt-BH.xls][Spt-BH.xls]B____98"/>
      <sheetName val="[Spt-BH.xls][Spt-BH.xls]B____99"/>
      <sheetName val="[Spt-BH.xls][Spt-BH.xls]_Spt_28"/>
      <sheetName val="[Spt-BH.xls][Spt-BH.xls]B___100"/>
      <sheetName val="[Spt-BH.xls][Spt-BH.xls]B___101"/>
      <sheetName val="[Spt-BH.xls]B____x005f_x0004________8"/>
      <sheetName val="[Spt-BH.xls]B___x005f_x0000__x005f_x0004__8"/>
      <sheetName val="[Spt-BH.xls][Spt-BH.xls]_Spt_27"/>
      <sheetName val="[Spt-BH.xls][Spt-BH.xls]B____92"/>
      <sheetName val="[Spt-BH.xls][Spt-BH.xls]B____93"/>
      <sheetName val="[Spt-BH.xls][Spt-BH.xls]B____94"/>
      <sheetName val="[Spt-BH.xls][Spt-BH.xls]B____95"/>
      <sheetName val="[Spt-BH.xls][Spt-BH.xls]B____96"/>
      <sheetName val="[Spt-BH.xls]B____x005f_x0004________7"/>
      <sheetName val="[Spt-BH.xls]B___x005f_x0000__x005f_x0004__7"/>
      <sheetName val="[Spt-BH.xls][Spt-BH.xls]_Spt_26"/>
      <sheetName val="[Spt-BH.xls][Spt-BH.xls]B___132"/>
      <sheetName val="[Spt-BH.xls][Spt-BH.xls]B___133"/>
      <sheetName val="[Spt-BH.xls][Spt-BH.xls]B___134"/>
      <sheetName val="[Spt-BH.xls][Spt-BH.xls]B___135"/>
      <sheetName val="[Spt-BH.xls][Spt-BH.xls]B___136"/>
      <sheetName val="[Spt-BH.xls][Spt-BH.xls]B___122"/>
      <sheetName val="[Spt-BH.xls][Spt-BH.xls]B___123"/>
      <sheetName val="[Spt-BH.xls][Spt-BH.xls]B___124"/>
      <sheetName val="[Spt-BH.xls][Spt-BH.xls]_Spt_34"/>
      <sheetName val="[Spt-BH.xls][Spt-BH.xls]B___125"/>
      <sheetName val="[Spt-BH.xls][Spt-BH.xls]B___126"/>
      <sheetName val="[Spt-BH.xls][Spt-BH.xls]_Spt_29"/>
      <sheetName val="[Spt-BH.xls][Spt-BH.xls]B___107"/>
      <sheetName val="[Spt-BH.xls][Spt-BH.xls]B___108"/>
      <sheetName val="[Spt-BH.xls][Spt-BH.xls]B___109"/>
      <sheetName val="[Spt-BH.xls][Spt-BH.xls]B___110"/>
      <sheetName val="[Spt-BH.xls][Spt-BH.xls]B___111"/>
      <sheetName val="[Spt-BH.xls][Spt-BH.xls]_Spt_30"/>
      <sheetName val="[Spt-BH.xls][Spt-BH.xls]B___112"/>
      <sheetName val="[Spt-BH.xls][Spt-BH.xls]B___113"/>
      <sheetName val="[Spt-BH.xls][Spt-BH.xls]B___114"/>
      <sheetName val="[Spt-BH.xls][Spt-BH.xls]B___115"/>
      <sheetName val="[Spt-BH.xls][Spt-BH.xls]B___116"/>
      <sheetName val="[Spt-BH.xls][Spt-BH.xls]_Spt_31"/>
      <sheetName val="[Spt-BH.xls][Spt-BH.xls]B___117"/>
      <sheetName val="[Spt-BH.xls][Spt-BH.xls]B___118"/>
      <sheetName val="[Spt-BH.xls][Spt-BH.xls]B___119"/>
      <sheetName val="[Spt-BH.xls][Spt-BH.xls]B___120"/>
      <sheetName val="[Spt-BH.xls][Spt-BH.xls]B___121"/>
      <sheetName val="[Spt-BH.xls]B____x005f_x0004________9"/>
      <sheetName val="[Spt-BH.xls]B___x005f_x0000__x005f_x0004__9"/>
      <sheetName val="[Spt-BH.xls][Spt-BH.xls]B___127"/>
      <sheetName val="[Spt-BH.xls][Spt-BH.xls]B___128"/>
      <sheetName val="[Spt-BH.xls][Spt-BH.xls]B___129"/>
      <sheetName val="[Spt-BH.xls][Spt-BH.xls]B___130"/>
      <sheetName val="[Spt-BH.xls][Spt-BH.xls]B___131"/>
      <sheetName val="[Spt-BH.xls][Spt-BH.xls]_Spt_33"/>
      <sheetName val="[Spt-BH.xls][Spt-BH.xls]B___202"/>
      <sheetName val="[Spt-BH.xls][Spt-BH.xls]B___203"/>
      <sheetName val="[Spt-BH.xls][Spt-BH.xls]B___204"/>
      <sheetName val="[Spt-BH.xls][Spt-BH.xls]B___205"/>
      <sheetName val="[Spt-BH.xls][Spt-BH.xls]_Spt_58"/>
      <sheetName val="[Spt-BH.xls][Spt-BH.xls]B___206"/>
      <sheetName val="[Spt-BH.xls][Spt-BH.xls]_Spt_35"/>
      <sheetName val="[Spt-BH.xls][Spt-BH.xls]_Spt_36"/>
      <sheetName val="[Spt-BH.xls][Spt-BH.xls]_Spt_38"/>
      <sheetName val="[Spt-BH.xls][Spt-BH.xls]_Spt_37"/>
      <sheetName val="[Spt-BH.xls][Spt-BH.xls]B___157"/>
      <sheetName val="[Spt-BH.xls][Spt-BH.xls]B___158"/>
      <sheetName val="[Spt-BH.xls][Spt-BH.xls]B___159"/>
      <sheetName val="[Spt-BH.xls][Spt-BH.xls]_Spt_44"/>
      <sheetName val="[Spt-BH.xls][Spt-BH.xls]B___160"/>
      <sheetName val="[Spt-BH.xls][Spt-BH.xls]B___161"/>
      <sheetName val="[Spt-BH.xls][Spt-BH.xls]_Spt_43"/>
      <sheetName val="[Spt-BH.xls][Spt-BH.xls]B___162"/>
      <sheetName val="[Spt-BH.xls][Spt-BH.xls]B___163"/>
      <sheetName val="[Spt-BH.xls][Spt-BH.xls]B___164"/>
      <sheetName val="[Spt-BH.xls][Spt-BH.xls]_Spt_45"/>
      <sheetName val="[Spt-BH.xls][Spt-BH.xls]B___165"/>
      <sheetName val="[Spt-BH.xls][Spt-BH.xls]B___166"/>
      <sheetName val="[Spt-BH.xls]B____x005f_x0004_______14"/>
      <sheetName val="[Spt-BH.xls]B___x005f_x0000__x005f_x0004_14"/>
      <sheetName val="[Spt-BH.xls][Spt-BH.xls]B___137"/>
      <sheetName val="[Spt-BH.xls][Spt-BH.xls]B___138"/>
      <sheetName val="[Spt-BH.xls][Spt-BH.xls]B___139"/>
      <sheetName val="[Spt-BH.xls][Spt-BH.xls]B___140"/>
      <sheetName val="[Spt-BH.xls][Spt-BH.xls]B___141"/>
      <sheetName val="[Spt-BH.xls][Spt-BH.xls]_Spt_39"/>
      <sheetName val="[Spt-BH.xls]B____x005f_x0004_______10"/>
      <sheetName val="[Spt-BH.xls]B___x005f_x0000__x005f_x0004_10"/>
      <sheetName val="[Spt-BH.xls][Spt-BH.xls]B___142"/>
      <sheetName val="[Spt-BH.xls][Spt-BH.xls]B___143"/>
      <sheetName val="[Spt-BH.xls][Spt-BH.xls]B___144"/>
      <sheetName val="[Spt-BH.xls][Spt-BH.xls]B___145"/>
      <sheetName val="[Spt-BH.xls][Spt-BH.xls]B___146"/>
      <sheetName val="[Spt-BH.xls][Spt-BH.xls]_Spt_40"/>
      <sheetName val="[Spt-BH.xls]B____x005f_x0004_______11"/>
      <sheetName val="[Spt-BH.xls]B___x005f_x0000__x005f_x0004_11"/>
      <sheetName val="[Spt-BH.xls][Spt-BH.xls]B___147"/>
      <sheetName val="[Spt-BH.xls][Spt-BH.xls]B___148"/>
      <sheetName val="[Spt-BH.xls][Spt-BH.xls]B___149"/>
      <sheetName val="[Spt-BH.xls][Spt-BH.xls]B___150"/>
      <sheetName val="[Spt-BH.xls][Spt-BH.xls]B___151"/>
      <sheetName val="[Spt-BH.xls][Spt-BH.xls]_Spt_41"/>
      <sheetName val="[Spt-BH.xls]B____x005f_x0004_______12"/>
      <sheetName val="[Spt-BH.xls]B___x005f_x0000__x005f_x0004_12"/>
      <sheetName val="[Spt-BH.xls][Spt-BH.xls]B___152"/>
      <sheetName val="[Spt-BH.xls][Spt-BH.xls]B___153"/>
      <sheetName val="[Spt-BH.xls][Spt-BH.xls]B___154"/>
      <sheetName val="[Spt-BH.xls][Spt-BH.xls]B___155"/>
      <sheetName val="[Spt-BH.xls][Spt-BH.xls]B___156"/>
      <sheetName val="[Spt-BH.xls][Spt-BH.xls]_Spt_42"/>
      <sheetName val="[Spt-BH.xls]B____x005f_x0004_______13"/>
      <sheetName val="[Spt-BH.xls]B___x005f_x0000__x005f_x0004_13"/>
      <sheetName val="[Spt-BH.xls][Spt-BH.xls]_Spt_46"/>
      <sheetName val="[Spt-BH.xls][Spt-BH.xls]_Spt_54"/>
      <sheetName val="[Spt-BH.xls][Spt-BH.xls]B___184"/>
      <sheetName val="[Spt-BH.xls][Spt-BH.xls]B___185"/>
      <sheetName val="[Spt-BH.xls][Spt-BH.xls]B___186"/>
      <sheetName val="[Spt-BH.xls][Spt-BH.xls]B___187"/>
      <sheetName val="[Spt-BH.xls][Spt-BH.xls]B___167"/>
      <sheetName val="[Spt-BH.xls][Spt-BH.xls]B___168"/>
      <sheetName val="[Spt-BH.xls][Spt-BH.xls]B___169"/>
      <sheetName val="[Spt-BH.xls][Spt-BH.xls]B___170"/>
      <sheetName val="[Spt-BH.xls][Spt-BH.xls]B___171"/>
      <sheetName val="[Spt-BH.xls][Spt-BH.xls]_Spt_47"/>
      <sheetName val="[Spt-BH.xls][Spt-BH.xls]B___172"/>
      <sheetName val="[Spt-BH.xls][Spt-BH.xls]B___173"/>
      <sheetName val="[Spt-BH.xls][Spt-BH.xls]B___174"/>
      <sheetName val="[Spt-BH.xls][Spt-BH.xls]_Spt_49"/>
      <sheetName val="[Spt-BH.xls][Spt-BH.xls]B___175"/>
      <sheetName val="[Spt-BH.xls][Spt-BH.xls]B___176"/>
      <sheetName val="[Spt-BH.xls][Spt-BH.xls]_Spt_48"/>
      <sheetName val="[Spt-BH.xls][Spt-BH.xls]_Spt_51"/>
      <sheetName val="[Spt-BH.xls][Spt-BH.xls]B___180"/>
      <sheetName val="[Spt-BH.xls][Spt-BH.xls]B___181"/>
      <sheetName val="[Spt-BH.xls][Spt-BH.xls]B___182"/>
      <sheetName val="[Spt-BH.xls][Spt-BH.xls]_Spt_52"/>
      <sheetName val="[Spt-BH.xls][Spt-BH.xls]B___183"/>
      <sheetName val="[Spt-BH.xls][Spt-BH.xls]_Spt_50"/>
      <sheetName val="[Spt-BH.xls][Spt-BH.xls]B___177"/>
      <sheetName val="[Spt-BH.xls][Spt-BH.xls]B___178"/>
      <sheetName val="[Spt-BH.xls][Spt-BH.xls]B___179"/>
      <sheetName val="[Spt-BH.xls][Spt-BH.xls]_Spt_53"/>
      <sheetName val="[Spt-BH.xls][Spt-BH.xls]_Spt_56"/>
      <sheetName val="[Spt-BH.xls][Spt-BH.xls]B___193"/>
      <sheetName val="[Spt-BH.xls][Spt-BH.xls]B___194"/>
      <sheetName val="[Spt-BH.xls][Spt-BH.xls]B___195"/>
      <sheetName val="[Spt-BH.xls][Spt-BH.xls]B___196"/>
      <sheetName val="[Spt-BH.xls][Spt-BH.xls]B___188"/>
      <sheetName val="[Spt-BH.xls][Spt-BH.xls]B___189"/>
      <sheetName val="[Spt-BH.xls][Spt-BH.xls]B___190"/>
      <sheetName val="[Spt-BH.xls][Spt-BH.xls]B___191"/>
      <sheetName val="[Spt-BH.xls][Spt-BH.xls]_Spt_55"/>
      <sheetName val="[Spt-BH.xls][Spt-BH.xls]B___192"/>
      <sheetName val="[Spt-BH.xls][Spt-BH.xls]B___197"/>
      <sheetName val="[Spt-BH.xls][Spt-BH.xls]B___198"/>
      <sheetName val="[Spt-BH.xls][Spt-BH.xls]B___199"/>
      <sheetName val="[Spt-BH.xls][Spt-BH.xls]B___200"/>
      <sheetName val="[Spt-BH.xls][Spt-BH.xls]_Spt_57"/>
      <sheetName val="[Spt-BH.xls][Spt-BH.xls]B___201"/>
      <sheetName val="[Spt-BH.xls][Spt-BH.xls]_Spt_61"/>
      <sheetName val="[Spt-BH.xls][Spt-BH.xls]B___215"/>
      <sheetName val="[Spt-BH.xls][Spt-BH.xls]B___216"/>
      <sheetName val="[Spt-BH.xls][Spt-BH.xls]B___217"/>
      <sheetName val="[Spt-BH.xls][Spt-BH.xls]_Spt_62"/>
      <sheetName val="[Spt-BH.xls][Spt-BH.xls]B___218"/>
      <sheetName val="[Spt-BH.xls][Spt-BH.xls]_Spt_59"/>
      <sheetName val="[Spt-BH.xls][Spt-BH.xls]B___207"/>
      <sheetName val="[Spt-BH.xls][Spt-BH.xls]B___208"/>
      <sheetName val="[Spt-BH.xls][Spt-BH.xls]B___209"/>
      <sheetName val="[Spt-BH.xls][Spt-BH.xls]B___210"/>
      <sheetName val="[Spt-BH.xls][Spt-BH.xls]_Spt_60"/>
      <sheetName val="[Spt-BH.xls][Spt-BH.xls]B___211"/>
      <sheetName val="[Spt-BH.xls][Spt-BH.xls]B___212"/>
      <sheetName val="[Spt-BH.xls][Spt-BH.xls]B___213"/>
      <sheetName val="[Spt-BH.xls][Spt-BH.xls]B___214"/>
      <sheetName val="[Spt-BH.xls][Spt-BH.xls]B___227"/>
      <sheetName val="[Spt-BH.xls][Spt-BH.xls]B___228"/>
      <sheetName val="[Spt-BH.xls][Spt-BH.xls]B___229"/>
      <sheetName val="[Spt-BH.xls][Spt-BH.xls]B___230"/>
      <sheetName val="[Spt-BH.xls][Spt-BH.xls]_Spt_64"/>
      <sheetName val="[Spt-BH.xls][Spt-BH.xls]B___231"/>
      <sheetName val="[Spt-BH.xls]B____x005f_x0004_______16"/>
      <sheetName val="[Spt-BH.xls]B___x005f_x0000__x005f_x0004_16"/>
      <sheetName val="[Spt-BH.xls][Spt-BH.xls]_Spt_63"/>
      <sheetName val="[Spt-BH.xls][Spt-BH.xls]B___223"/>
      <sheetName val="[Spt-BH.xls][Spt-BH.xls]B___224"/>
      <sheetName val="[Spt-BH.xls][Spt-BH.xls]B___225"/>
      <sheetName val="[Spt-BH.xls][Spt-BH.xls]B___226"/>
      <sheetName val="[Spt-BH.xls][Spt-BH.xls]B___219"/>
      <sheetName val="[Spt-BH.xls][Spt-BH.xls]B___220"/>
      <sheetName val="[Spt-BH.xls][Spt-BH.xls]B___221"/>
      <sheetName val="[Spt-BH.xls][Spt-BH.xls]B___222"/>
      <sheetName val="[Spt-BH.xls]B____x005f_x0004_______15"/>
      <sheetName val="[Spt-BH.xls]B___x005f_x0000__x005f_x0004_15"/>
      <sheetName val="[Spt-BH.xls][Spt-BH.xls]B___237"/>
      <sheetName val="[Spt-BH.xls][Spt-BH.xls]B___238"/>
      <sheetName val="[Spt-BH.xls][Spt-BH.xls]B___239"/>
      <sheetName val="[Spt-BH.xls][Spt-BH.xls]_Spt_68"/>
      <sheetName val="[Spt-BH.xls][Spt-BH.xls]B___240"/>
      <sheetName val="[Spt-BH.xls][Spt-BH.xls]B___232"/>
      <sheetName val="[Spt-BH.xls][Spt-BH.xls]B___233"/>
      <sheetName val="[Spt-BH.xls][Spt-BH.xls]B___234"/>
      <sheetName val="[Spt-BH.xls][Spt-BH.xls]_Spt_66"/>
      <sheetName val="[Spt-BH.xls][Spt-BH.xls]B___235"/>
      <sheetName val="[Spt-BH.xls][Spt-BH.xls]B___236"/>
      <sheetName val="[Spt-BH.xls][Spt-BH.xls]_Spt_65"/>
      <sheetName val="[Spt-BH.xls][Spt-BH.xls]_Spt_67"/>
      <sheetName val="[Spt-BH.xls][Spt-BH.xls]_Spt_69"/>
      <sheetName val="[Spt-BH.xls][Spt-BH.xls]_Spt_70"/>
      <sheetName val="[Spt-BH.xls][Spt-BH.xls]_Spt_72"/>
      <sheetName val="[Spt-BH.xls][Spt-BH.xls]B___246"/>
      <sheetName val="[Spt-BH.xls][Spt-BH.xls]B___247"/>
      <sheetName val="[Spt-BH.xls][Spt-BH.xls]B___248"/>
      <sheetName val="[Spt-BH.xls][Spt-BH.xls]_Spt_73"/>
      <sheetName val="[Spt-BH.xls][Spt-BH.xls]B___249"/>
      <sheetName val="[Spt-BH.xls][Spt-BH.xls]B___250"/>
      <sheetName val="[Spt-BH.xls][Spt-BH.xls]_Spt_71"/>
      <sheetName val="[Spt-BH.xls][Spt-BH.xls]B___241"/>
      <sheetName val="[Spt-BH.xls][Spt-BH.xls]B___242"/>
      <sheetName val="[Spt-BH.xls][Spt-BH.xls]B___243"/>
      <sheetName val="[Spt-BH.xls][Spt-BH.xls]B___244"/>
      <sheetName val="[Spt-BH.xls][Spt-BH.xls]B___245"/>
      <sheetName val="[Spt-BH.xls][Spt-BH.xls]_Spt_76"/>
      <sheetName val="[Spt-BH.xls][Spt-BH.xls]_Spt_74"/>
      <sheetName val="[Spt-BH.xls][Spt-BH.xls]_Spt_75"/>
      <sheetName val="[Spt-BH.xls][Spt-BH.xls]_Spt_78"/>
      <sheetName val="[Spt-BH.xls][Spt-BH.xls]_Spt_77"/>
      <sheetName val="[Spt-BH.xls][Spt-BH.xls]B___394"/>
      <sheetName val="[Spt-BH.xls][Spt-BH.xls]_Spt_94"/>
      <sheetName val="[Spt-BH.xls][Spt-BH.xls]B___316"/>
      <sheetName val="[Spt-BH.xls][Spt-BH.xls]B___317"/>
      <sheetName val="[Spt-BH.xls][Spt-BH.xls]B___318"/>
      <sheetName val="[Spt-BH.xls][Spt-BH.xls]_Spt_95"/>
      <sheetName val="[Spt-BH.xls][Spt-BH.xls]B___319"/>
      <sheetName val="[Spt-BH.xls][Spt-BH.xls]_Spt_80"/>
      <sheetName val="[Spt-BH.xls][Spt-BH.xls]B___263"/>
      <sheetName val="[Spt-BH.xls][Spt-BH.xls]B___264"/>
      <sheetName val="[Spt-BH.xls][Spt-BH.xls]B___265"/>
      <sheetName val="[Spt-BH.xls][Spt-BH.xls]B___266"/>
      <sheetName val="[Spt-BH.xls][Spt-BH.xls]B___251"/>
      <sheetName val="[Spt-BH.xls][Spt-BH.xls]B___252"/>
      <sheetName val="[Spt-BH.xls][Spt-BH.xls]B___253"/>
      <sheetName val="[Spt-BH.xls][Spt-BH.xls]B___254"/>
      <sheetName val="[Spt-BH.xls][Spt-BH.xls]B___255"/>
      <sheetName val="[Spt-BH.xls][Spt-BH.xls]B___256"/>
      <sheetName val="[Spt-BH.xls][Spt-BH.xls]B___257"/>
      <sheetName val="[Spt-BH.xls][Spt-BH.xls]B___258"/>
      <sheetName val="[Spt-BH.xls][Spt-BH.xls]_Spt_79"/>
      <sheetName val="[Spt-BH.xls][Spt-BH.xls]B___259"/>
      <sheetName val="[Spt-BH.xls][Spt-BH.xls]B___260"/>
      <sheetName val="[Spt-BH.xls][Spt-BH.xls]B___261"/>
      <sheetName val="[Spt-BH.xls][Spt-BH.xls]B___262"/>
      <sheetName val="[Spt-BH.xls][Spt-BH.xls]_Spt_81"/>
      <sheetName val="[Spt-BH.xls][Spt-BH.xls]B___267"/>
      <sheetName val="[Spt-BH.xls][Spt-BH.xls]B___268"/>
      <sheetName val="[Spt-BH.xls][Spt-BH.xls]B___269"/>
      <sheetName val="[Spt-BH.xls][Spt-BH.xls]_Spt_88"/>
      <sheetName val="[Spt-BH.xls][Spt-BH.xls]B___270"/>
      <sheetName val="[Spt-BH.xls][Spt-BH.xls]B___293"/>
      <sheetName val="[Spt-BH.xls][Spt-BH.xls]B___294"/>
      <sheetName val="[Spt-BH.xls][Spt-BH.xls]B___295"/>
      <sheetName val="[Spt-BH.xls][Spt-BH.xls]_Spt_89"/>
      <sheetName val="[Spt-BH.xls][Spt-BH.xls]B___296"/>
      <sheetName val="[Spt-BH.xls][Spt-BH.xls]_Spt_85"/>
      <sheetName val="[Spt-BH.xls][Spt-BH.xls]B___283"/>
      <sheetName val="[Spt-BH.xls][Spt-BH.xls]B___284"/>
      <sheetName val="[Spt-BH.xls][Spt-BH.xls]B___285"/>
      <sheetName val="[Spt-BH.xls][Spt-BH.xls]_Spt_86"/>
      <sheetName val="[Spt-BH.xls][Spt-BH.xls]B___286"/>
      <sheetName val="[Spt-BH.xls][Spt-BH.xls]B___287"/>
      <sheetName val="[Spt-BH.xls][Spt-BH.xls]B___288"/>
      <sheetName val="[Spt-BH.xls][Spt-BH.xls]_Spt_82"/>
      <sheetName val="[Spt-BH.xls][Spt-BH.xls]B___271"/>
      <sheetName val="[Spt-BH.xls][Spt-BH.xls]B___272"/>
      <sheetName val="[Spt-BH.xls][Spt-BH.xls]B___273"/>
      <sheetName val="[Spt-BH.xls][Spt-BH.xls]B___274"/>
      <sheetName val="[Spt-BH.xls][Spt-BH.xls]_Spt_83"/>
      <sheetName val="[Spt-BH.xls][Spt-BH.xls]B___275"/>
      <sheetName val="[Spt-BH.xls][Spt-BH.xls]B___276"/>
      <sheetName val="[Spt-BH.xls][Spt-BH.xls]B___277"/>
      <sheetName val="[Spt-BH.xls][Spt-BH.xls]B___278"/>
      <sheetName val="[Spt-BH.xls][Spt-BH.xls]_Spt_84"/>
      <sheetName val="[Spt-BH.xls][Spt-BH.xls]B___279"/>
      <sheetName val="[Spt-BH.xls][Spt-BH.xls]B___280"/>
      <sheetName val="[Spt-BH.xls][Spt-BH.xls]B___281"/>
      <sheetName val="[Spt-BH.xls][Spt-BH.xls]B___282"/>
      <sheetName val="[Spt-BH.xls][Spt-BH.xls]_Spt_87"/>
      <sheetName val="[Spt-BH.xls][Spt-BH.xls]B___289"/>
      <sheetName val="[Spt-BH.xls][Spt-BH.xls]B___290"/>
      <sheetName val="[Spt-BH.xls][Spt-BH.xls]B___291"/>
      <sheetName val="[Spt-BH.xls][Spt-BH.xls]B___292"/>
      <sheetName val="[Spt-BH.xls][Spt-BH.xls]_Spt_90"/>
      <sheetName val="[Spt-BH.xls][Spt-BH.xls]B___297"/>
      <sheetName val="[Spt-BH.xls][Spt-BH.xls]B___298"/>
      <sheetName val="[Spt-BH.xls][Spt-BH.xls]B___299"/>
      <sheetName val="[Spt-BH.xls][Spt-BH.xls]B___300"/>
      <sheetName val="[Spt-BH.xls][Spt-BH.xls]_Spt_91"/>
      <sheetName val="[Spt-BH.xls][Spt-BH.xls]B___303"/>
      <sheetName val="[Spt-BH.xls][Spt-BH.xls]B___304"/>
      <sheetName val="[Spt-BH.xls][Spt-BH.xls]B___305"/>
      <sheetName val="[Spt-BH.xls][Spt-BH.xls]B___306"/>
      <sheetName val="[Spt-BH.xls][Spt-BH.xls]B___307"/>
      <sheetName val="[Spt-BH.xls][Spt-BH.xls]B___301"/>
      <sheetName val="[Spt-BH.xls][Spt-BH.xls]B___302"/>
      <sheetName val="[Spt-BH.xls]B____x005f_x0004_______18"/>
      <sheetName val="[Spt-BH.xls]B___x005f_x0000__x005f_x0004_18"/>
      <sheetName val="[Spt-BH.xls]B____x005f_x0004_______17"/>
      <sheetName val="[Spt-BH.xls]B___x005f_x0000__x005f_x0004_17"/>
      <sheetName val="[Spt-BH.xls][Spt-BH.xls]_Spt_92"/>
      <sheetName val="[Spt-BH.xls][Spt-BH.xls]B___308"/>
      <sheetName val="[Spt-BH.xls][Spt-BH.xls]B___309"/>
      <sheetName val="[Spt-BH.xls][Spt-BH.xls]B___310"/>
      <sheetName val="[Spt-BH.xls][Spt-BH.xls]B___311"/>
      <sheetName val="[Spt-BH.xls][Spt-BH.xls]_Spt_93"/>
      <sheetName val="[Spt-BH.xls][Spt-BH.xls]B___312"/>
      <sheetName val="[Spt-BH.xls][Spt-BH.xls]B___313"/>
      <sheetName val="[Spt-BH.xls][Spt-BH.xls]B___314"/>
      <sheetName val="[Spt-BH.xls][Spt-BH.xls]B___315"/>
      <sheetName val="[Spt-BH.xls][Spt-BH.xls]_Spt_98"/>
      <sheetName val="[Spt-BH.xls][Spt-BH.xls]_Spt_96"/>
      <sheetName val="[Spt-BH.xls][Spt-BH.xls]B___320"/>
      <sheetName val="[Spt-BH.xls][Spt-BH.xls]B___321"/>
      <sheetName val="[Spt-BH.xls][Spt-BH.xls]B___322"/>
      <sheetName val="[Spt-BH.xls][Spt-BH.xls]B___323"/>
      <sheetName val="[Spt-BH.xls][Spt-BH.xls]_Spt_97"/>
      <sheetName val="[Spt-BH.xls][Spt-BH.xls]_Spt_99"/>
      <sheetName val="[Spt-BH.xls][Spt-BH.xls]B___324"/>
      <sheetName val="[Spt-BH.xls][Spt-BH.xls]_Sp_108"/>
      <sheetName val="[Spt-BH.xls][Spt-BH.xls]B___325"/>
      <sheetName val="[Spt-BH.xls][Spt-BH.xls]B___326"/>
      <sheetName val="[Spt-BH.xls][Spt-BH.xls]B___387"/>
      <sheetName val="[Spt-BH.xls][Spt-BH.xls]B___388"/>
      <sheetName val="[Spt-BH.xls][Spt-BH.xls]B___389"/>
      <sheetName val="[Spt-BH.xls][Spt-BH.xls]_Sp_109"/>
      <sheetName val="[Spt-BH.xls][Spt-BH.xls]B___390"/>
      <sheetName val="[Spt-BH.xls][Spt-BH.xls]B___391"/>
      <sheetName val="[Spt-BH.xls][Spt-BH.xls]B___332"/>
      <sheetName val="[Spt-BH.xls][Spt-BH.xls]B___333"/>
      <sheetName val="[Spt-BH.xls][Spt-BH.xls]B___334"/>
      <sheetName val="[Spt-BH.xls][Spt-BH.xls]B___335"/>
      <sheetName val="[Spt-BH.xls][Spt-BH.xls]B___336"/>
      <sheetName val="[Spt-BH.xls][Spt-BH.xls]B___327"/>
      <sheetName val="[Spt-BH.xls][Spt-BH.xls]B___328"/>
      <sheetName val="[Spt-BH.xls][Spt-BH.xls]B___329"/>
      <sheetName val="[Spt-BH.xls][Spt-BH.xls]B___330"/>
      <sheetName val="[Spt-BH.xls][Spt-BH.xls]B___331"/>
      <sheetName val="[Spt-BH.xls][Spt-BH.xls]B___342"/>
      <sheetName val="[Spt-BH.xls][Spt-BH.xls]B___343"/>
      <sheetName val="[Spt-BH.xls][Spt-BH.xls]B___344"/>
      <sheetName val="[Spt-BH.xls][Spt-BH.xls]_Sp_103"/>
      <sheetName val="[Spt-BH.xls][Spt-BH.xls]B___345"/>
      <sheetName val="[Spt-BH.xls][Spt-BH.xls]B___346"/>
      <sheetName val="[Spt-BH.xls][Spt-BH.xls]B___337"/>
      <sheetName val="[Spt-BH.xls][Spt-BH.xls]B___338"/>
      <sheetName val="[Spt-BH.xls][Spt-BH.xls]B___339"/>
      <sheetName val="[Spt-BH.xls][Spt-BH.xls]B___340"/>
      <sheetName val="[Spt-BH.xls][Spt-BH.xls]B___341"/>
      <sheetName val="[Spt-BH.xls][Spt-BH.xls]B___362"/>
      <sheetName val="[Spt-BH.xls][Spt-BH.xls]B___363"/>
      <sheetName val="[Spt-BH.xls][Spt-BH.xls]B___364"/>
      <sheetName val="[Spt-BH.xls][Spt-BH.xls]B___365"/>
      <sheetName val="[Spt-BH.xls][Spt-BH.xls]B___366"/>
      <sheetName val="[Spt-BH.xls][Spt-BH.xls]_Sp_100"/>
      <sheetName val="[Spt-BH.xls][Spt-BH.xls]B___347"/>
      <sheetName val="[Spt-BH.xls][Spt-BH.xls]B___348"/>
      <sheetName val="[Spt-BH.xls][Spt-BH.xls]B___349"/>
      <sheetName val="[Spt-BH.xls][Spt-BH.xls]B___350"/>
      <sheetName val="[Spt-BH.xls][Spt-BH.xls]B___351"/>
      <sheetName val="[Spt-BH.xls][Spt-BH.xls]_Sp_101"/>
      <sheetName val="[Spt-BH.xls][Spt-BH.xls]B___352"/>
      <sheetName val="[Spt-BH.xls][Spt-BH.xls]B___353"/>
      <sheetName val="[Spt-BH.xls][Spt-BH.xls]B___354"/>
      <sheetName val="[Spt-BH.xls][Spt-BH.xls]B___355"/>
      <sheetName val="[Spt-BH.xls][Spt-BH.xls]B___356"/>
      <sheetName val="[Spt-BH.xls][Spt-BH.xls]_Sp_102"/>
      <sheetName val="[Spt-BH.xls][Spt-BH.xls]B___357"/>
      <sheetName val="[Spt-BH.xls][Spt-BH.xls]B___358"/>
      <sheetName val="[Spt-BH.xls][Spt-BH.xls]B___359"/>
      <sheetName val="[Spt-BH.xls][Spt-BH.xls]B___360"/>
      <sheetName val="[Spt-BH.xls][Spt-BH.xls]B___361"/>
      <sheetName val="[Spt-BH.xls][Spt-BH.xls]_Sp_107"/>
      <sheetName val="[Spt-BH.xls][Spt-BH.xls]B___382"/>
      <sheetName val="[Spt-BH.xls][Spt-BH.xls]B___383"/>
      <sheetName val="[Spt-BH.xls][Spt-BH.xls]B___384"/>
      <sheetName val="[Spt-BH.xls][Spt-BH.xls]B___385"/>
      <sheetName val="[Spt-BH.xls][Spt-BH.xls]B___386"/>
      <sheetName val="[Spt-BH.xls][Spt-BH.xls]_Sp_104"/>
      <sheetName val="[Spt-BH.xls][Spt-BH.xls]B___367"/>
      <sheetName val="[Spt-BH.xls][Spt-BH.xls]B___368"/>
      <sheetName val="[Spt-BH.xls][Spt-BH.xls]B___369"/>
      <sheetName val="[Spt-BH.xls][Spt-BH.xls]B___370"/>
      <sheetName val="[Spt-BH.xls][Spt-BH.xls]B___371"/>
      <sheetName val="[Spt-BH.xls][Spt-BH.xls]_Sp_105"/>
      <sheetName val="[Spt-BH.xls][Spt-BH.xls]B___372"/>
      <sheetName val="[Spt-BH.xls][Spt-BH.xls]B___373"/>
      <sheetName val="[Spt-BH.xls][Spt-BH.xls]B___374"/>
      <sheetName val="[Spt-BH.xls][Spt-BH.xls]B___375"/>
      <sheetName val="[Spt-BH.xls][Spt-BH.xls]B___376"/>
      <sheetName val="[Spt-BH.xls][Spt-BH.xls]_Sp_106"/>
      <sheetName val="[Spt-BH.xls][Spt-BH.xls]B___377"/>
      <sheetName val="[Spt-BH.xls][Spt-BH.xls]B___378"/>
      <sheetName val="[Spt-BH.xls][Spt-BH.xls]B___379"/>
      <sheetName val="[Spt-BH.xls][Spt-BH.xls]B___380"/>
      <sheetName val="[Spt-BH.xls][Spt-BH.xls]B___381"/>
      <sheetName val="[Spt-BH.xls][Spt-BH.xls]B___392"/>
      <sheetName val="[Spt-BH.xls][Spt-BH.xls]_Sp_110"/>
      <sheetName val="[Spt-BH.xls][Spt-BH.xls]B___393"/>
      <sheetName val="[Spt-BH.xls][Spt-BH.xls]B___395"/>
      <sheetName val="[Spt-BH.xls][Spt-BH.xls]_Sp_111"/>
      <sheetName val="[Spt-BH.xls][Spt-BH.xls]B___396"/>
      <sheetName val="[Spt-BH.xls][Spt-BH.xls]_Sp_115"/>
      <sheetName val="[Spt-BH.xls][Spt-BH.xls]B___416"/>
      <sheetName val="[Spt-BH.xls][Spt-BH.xls]B___417"/>
      <sheetName val="[Spt-BH.xls][Spt-BH.xls]B___418"/>
      <sheetName val="[Spt-BH.xls][Spt-BH.xls]_Sp_118"/>
      <sheetName val="[Spt-BH.xls][Spt-BH.xls]B___419"/>
      <sheetName val="[Spt-BH.xls][Spt-BH.xls]B___420"/>
      <sheetName val="[Spt-BH.xls][Spt-BH.xls]B___406"/>
      <sheetName val="[Spt-BH.xls][Spt-BH.xls]B___407"/>
      <sheetName val="[Spt-BH.xls][Spt-BH.xls]B___408"/>
      <sheetName val="[Spt-BH.xls][Spt-BH.xls]_Sp_117"/>
      <sheetName val="[Spt-BH.xls][Spt-BH.xls]B___409"/>
      <sheetName val="[Spt-BH.xls][Spt-BH.xls]B___410"/>
      <sheetName val="[Spt-BH.xls]B____x005f_x0004_______21"/>
      <sheetName val="[Spt-BH.xls]B___x005f_x0000__x005f_x0004_21"/>
      <sheetName val="[Spt-BH.xls][Spt-BH.xls]_Sp_112"/>
      <sheetName val="[Spt-BH.xls][Spt-BH.xls]_Sp_113"/>
      <sheetName val="[Spt-BH.xls][Spt-BH.xls]B___397"/>
      <sheetName val="[Spt-BH.xls][Spt-BH.xls]B___398"/>
      <sheetName val="[Spt-BH.xls][Spt-BH.xls]B___399"/>
      <sheetName val="[Spt-BH.xls][Spt-BH.xls]B___400"/>
      <sheetName val="[Spt-BH.xls]B____x005f_x0004_______19"/>
      <sheetName val="[Spt-BH.xls]B___x005f_x0000__x005f_x0004_19"/>
      <sheetName val="[Spt-BH.xls][Spt-BH.xls]_Sp_114"/>
      <sheetName val="[Spt-BH.xls][Spt-BH.xls]B___401"/>
      <sheetName val="[Spt-BH.xls][Spt-BH.xls]B___402"/>
      <sheetName val="[Spt-BH.xls][Spt-BH.xls]B___403"/>
      <sheetName val="[Spt-BH.xls][Spt-BH.xls]B___404"/>
      <sheetName val="[Spt-BH.xls][Spt-BH.xls]B___405"/>
      <sheetName val="[Spt-BH.xls]B____x005f_x0004_______20"/>
      <sheetName val="[Spt-BH.xls]B___x005f_x0000__x005f_x0004_20"/>
      <sheetName val="[Spt-BH.xls][Spt-BH.xls]B___411"/>
      <sheetName val="[Spt-BH.xls][Spt-BH.xls]B___412"/>
      <sheetName val="[Spt-BH.xls][Spt-BH.xls]B___413"/>
      <sheetName val="[Spt-BH.xls][Spt-BH.xls]B___414"/>
      <sheetName val="[Spt-BH.xls][Spt-BH.xls]B___415"/>
      <sheetName val="[Spt-BH.xls][Spt-BH.xls]_Sp_116"/>
      <sheetName val="[Spt-BH.xls][Spt-BH.xls]B___426"/>
      <sheetName val="[Spt-BH.xls][Spt-BH.xls]B___427"/>
      <sheetName val="[Spt-BH.xls][Spt-BH.xls]B___428"/>
      <sheetName val="[Spt-BH.xls][Spt-BH.xls]_Sp_123"/>
      <sheetName val="[Spt-BH.xls][Spt-BH.xls]B___429"/>
      <sheetName val="[Spt-BH.xls][Spt-BH.xls]_Sp_120"/>
      <sheetName val="[Spt-BH.xls][Spt-BH.xls]B___430"/>
      <sheetName val="[Spt-BH.xls][Spt-BH.xls]B___436"/>
      <sheetName val="[Spt-BH.xls][Spt-BH.xls]B___437"/>
      <sheetName val="[Spt-BH.xls][Spt-BH.xls]B___438"/>
      <sheetName val="[Spt-BH.xls][Spt-BH.xls]_Sp_124"/>
      <sheetName val="[Spt-BH.xls][Spt-BH.xls]B___439"/>
      <sheetName val="[Spt-BH.xls][Spt-BH.xls]B___440"/>
      <sheetName val="[Spt-BH.xls]B____x005f_x0004_______23"/>
      <sheetName val="[Spt-BH.xls]B___x005f_x0000__x005f_x0004_23"/>
      <sheetName val="[Spt-BH.xls][Spt-BH.xls]B___421"/>
      <sheetName val="[Spt-BH.xls][Spt-BH.xls]B___422"/>
      <sheetName val="[Spt-BH.xls][Spt-BH.xls]B___423"/>
      <sheetName val="[Spt-BH.xls][Spt-BH.xls]B___424"/>
      <sheetName val="[Spt-BH.xls][Spt-BH.xls]_Sp_119"/>
      <sheetName val="[Spt-BH.xls][Spt-BH.xls]B___425"/>
      <sheetName val="[Spt-BH.xls]B____x005f_x0004_______22"/>
      <sheetName val="[Spt-BH.xls]B___x005f_x0000__x005f_x0004_22"/>
      <sheetName val="[Spt-BH.xls][Spt-BH.xls]_Sp_121"/>
      <sheetName val="[Spt-BH.xls][Spt-BH.xls]B___431"/>
      <sheetName val="[Spt-BH.xls][Spt-BH.xls]B___432"/>
      <sheetName val="[Spt-BH.xls][Spt-BH.xls]B___433"/>
      <sheetName val="[Spt-BH.xls][Spt-BH.xls]_Sp_122"/>
      <sheetName val="[Spt-BH.xls][Spt-BH.xls]B___434"/>
      <sheetName val="[Spt-BH.xls][Spt-BH.xls]B___435"/>
      <sheetName val="[Spt-BH.xls][Spt-BH.xls]_Sp_125"/>
      <sheetName val="[Spt-BH.xls][Spt-BH.xls]B___446"/>
      <sheetName val="[Spt-BH.xls][Spt-BH.xls]B___447"/>
      <sheetName val="[Spt-BH.xls][Spt-BH.xls]B___448"/>
      <sheetName val="[Spt-BH.xls][Spt-BH.xls]_Sp_128"/>
      <sheetName val="[Spt-BH.xls][Spt-BH.xls]B___449"/>
      <sheetName val="[Spt-BH.xls][Spt-BH.xls]B___441"/>
      <sheetName val="[Spt-BH.xls][Spt-BH.xls]B___442"/>
      <sheetName val="[Spt-BH.xls][Spt-BH.xls]B___443"/>
      <sheetName val="[Spt-BH.xls][Spt-BH.xls]_Sp_127"/>
      <sheetName val="[Spt-BH.xls][Spt-BH.xls]B___444"/>
      <sheetName val="[Spt-BH.xls][Spt-BH.xls]_Sp_126"/>
      <sheetName val="[Spt-BH.xls][Spt-BH.xls]B___445"/>
      <sheetName val="[Spt-BH.xls][Spt-BH.xls]B___454"/>
      <sheetName val="[Spt-BH.xls][Spt-BH.xls]B___455"/>
      <sheetName val="[Spt-BH.xls][Spt-BH.xls]B___452"/>
      <sheetName val="[Spt-BH.xls][Spt-BH.xls]B___453"/>
      <sheetName val="[Spt-BH.xls][Spt-BH.xls]B___450"/>
      <sheetName val="[Spt-BH.xls][Spt-BH.xls]B___451"/>
      <sheetName val="[Spt-BH.xls][Spt-BH.xls]B___456"/>
      <sheetName val="[Spt-BH.xls][Spt-BH.xls]B___457"/>
      <sheetName val="[Spt-BH.xls][Spt-BH.xls]B___458"/>
      <sheetName val="[Spt-BH.xls][Spt-BH.xls]_Sp_130"/>
      <sheetName val="[Spt-BH.xls][Spt-BH.xls]B___459"/>
      <sheetName val="[Spt-BH.xls][Spt-BH.xls]B___460"/>
      <sheetName val="[Spt-BH.xls][Spt-BH.xls]_Sp_129"/>
      <sheetName val="[Spt-BH.xls][Spt-BH.xls]_Sp_131"/>
      <sheetName val="[Spt-BH.xls][Spt-BH.xls]B___461"/>
      <sheetName val="[Spt-BH.xls][Spt-BH.xls]B___462"/>
      <sheetName val="[Spt-BH.xls][Spt-BH.xls]_Sp_135"/>
      <sheetName val="[Spt-BH.xls][Spt-BH.xls]B___475"/>
      <sheetName val="[Spt-BH.xls][Spt-BH.xls]B___476"/>
      <sheetName val="[Spt-BH.xls][Spt-BH.xls]B___477"/>
      <sheetName val="[Spt-BH.xls][Spt-BH.xls]_Sp_136"/>
      <sheetName val="[Spt-BH.xls][Spt-BH.xls]B___478"/>
      <sheetName val="[Spt-BH.xls][Spt-BH.xls]_Sp_132"/>
      <sheetName val="[Spt-BH.xls][Spt-BH.xls]B___463"/>
      <sheetName val="[Spt-BH.xls][Spt-BH.xls]B___464"/>
      <sheetName val="[Spt-BH.xls][Spt-BH.xls]B___465"/>
      <sheetName val="[Spt-BH.xls][Spt-BH.xls]B___466"/>
      <sheetName val="[Spt-BH.xls][Spt-BH.xls]_Sp_133"/>
      <sheetName val="[Spt-BH.xls][Spt-BH.xls]B___467"/>
      <sheetName val="[Spt-BH.xls][Spt-BH.xls]B___468"/>
      <sheetName val="[Spt-BH.xls][Spt-BH.xls]B___469"/>
      <sheetName val="[Spt-BH.xls][Spt-BH.xls]B___470"/>
      <sheetName val="[Spt-BH.xls][Spt-BH.xls]_Sp_134"/>
      <sheetName val="[Spt-BH.xls][Spt-BH.xls]B___471"/>
      <sheetName val="[Spt-BH.xls][Spt-BH.xls]B___472"/>
      <sheetName val="[Spt-BH.xls][Spt-BH.xls]B___473"/>
      <sheetName val="[Spt-BH.xls][Spt-BH.xls]B___474"/>
      <sheetName val="[Spt-BH.xls][Spt-BH.xls]_Sp_137"/>
      <sheetName val="[Spt-BH.xls][Spt-BH.xls]_Sp_138"/>
      <sheetName val="[Spt-BH.xls][Spt-BH.xls]B___479"/>
      <sheetName val="[Spt-BH.xls][Spt-BH.xls]B___480"/>
      <sheetName val="[Spt-BH.xls][Spt-BH.xls]_Sp_139"/>
      <sheetName val="[Spt-BH.xls]B____x005f_x0004_______26"/>
      <sheetName val="[Spt-BH.xls]B___x005f_x0000__x005f_x0004_26"/>
      <sheetName val="[Spt-BH.xls]B____x005f_x0004_______24"/>
      <sheetName val="[Spt-BH.xls]B___x005f_x0000__x005f_x0004_24"/>
      <sheetName val="[Spt-BH.xls]B____x005f_x0004_______25"/>
      <sheetName val="[Spt-BH.xls]B___x005f_x0000__x005f_x0004_25"/>
      <sheetName val="[Spt-BH.xls][Spt-BH.xls]_Sp_141"/>
      <sheetName val="[Spt-BH.xls][Spt-BH.xls]_Sp_140"/>
      <sheetName val="[Spt-BH.xls][Spt-BH.xls]_Sp_145"/>
      <sheetName val="[Spt-BH.xls][Spt-BH.xls]_Sp_142"/>
      <sheetName val="[Spt-BH.xls][Spt-BH.xls]_Sp_143"/>
      <sheetName val="[Spt-BH.xls][Spt-BH.xls]_Sp_144"/>
      <sheetName val="[Spt-BH.xls][Spt-BH.xls]_Sp_147"/>
      <sheetName val="[Spt-BH.xls][Spt-BH.xls]_Sp_146"/>
      <sheetName val="[Spt-BH.xls][Spt-BH.xls]B___481"/>
      <sheetName val="[Spt-BH.xls][Spt-BH.xls]B___482"/>
      <sheetName val="[Spt-BH.xls][Spt-BH.xls]B___483"/>
      <sheetName val="[Spt-BH.xls][Spt-BH.xls]_Sp_149"/>
      <sheetName val="[Spt-BH.xls][Spt-BH.xls]B___484"/>
      <sheetName val="[Spt-BH.xls][Spt-BH.xls]B___485"/>
      <sheetName val="[Spt-BH.xls][Spt-BH.xls]B___486"/>
      <sheetName val="[Spt-BH.xls][Spt-BH.xls]B___487"/>
      <sheetName val="[Spt-BH.xls][Spt-BH.xls]_Sp_150"/>
      <sheetName val="[Spt-BH.xls][Spt-BH.xls]B___488"/>
      <sheetName val="[Spt-BH.xls][Spt-BH.xls]_Sp_148"/>
      <sheetName val="[Spt-BH.xls][Spt-BH.xls]B___489"/>
      <sheetName val="[Spt-BH.xls][Spt-BH.xls]B___490"/>
      <sheetName val="[Spt-BH.xls][Spt-BH.xls]B___491"/>
      <sheetName val="[Spt-BH.xls][Spt-BH.xls]_Sp_151"/>
      <sheetName val="[Spt-BH.xls][Spt-BH.xls]B___492"/>
      <sheetName val="[Spt-BH.xls][Spt-BH.xls]_Sp_152"/>
      <sheetName val="[Spt-BH.xls][Spt-BH.xls]_Sp_153"/>
      <sheetName val="[Spt-BH.xls][Spt-BH.xls]_Sp_156"/>
      <sheetName val="[Spt-BH.xls][Spt-BH.xls]_Sp_154"/>
      <sheetName val="[Spt-BH.xls][Spt-BH.xls]_Sp_155"/>
      <sheetName val="[Spt-BH.xls][Spt-BH.xls]_Sp_157"/>
      <sheetName val="[Spt-BH.xls][Spt-BH.xls]B___503"/>
      <sheetName val="[Spt-BH.xls][Spt-BH.xls]B___504"/>
      <sheetName val="[Spt-BH.xls][Spt-BH.xls]B___505"/>
      <sheetName val="[Spt-BH.xls][Spt-BH.xls]B___506"/>
      <sheetName val="[Spt-BH.xls][Spt-BH.xls]B___507"/>
      <sheetName val="[Spt-BH.xls][Spt-BH.xls]B___498"/>
      <sheetName val="[Spt-BH.xls][Spt-BH.xls]B___499"/>
      <sheetName val="[Spt-BH.xls][Spt-BH.xls]B___500"/>
      <sheetName val="[Spt-BH.xls][Spt-BH.xls]B___501"/>
      <sheetName val="[Spt-BH.xls][Spt-BH.xls]B___502"/>
      <sheetName val="[Spt-BH.xls]B____x005f_x0004_______29"/>
      <sheetName val="[Spt-BH.xls]B___x005f_x0000__x005f_x0004_29"/>
      <sheetName val="[Spt-BH.xls]B____x005f_x0004_______27"/>
      <sheetName val="[Spt-BH.xls]B___x005f_x0000__x005f_x0004_27"/>
      <sheetName val="[Spt-BH.xls][Spt-BH.xls]B___493"/>
      <sheetName val="[Spt-BH.xls][Spt-BH.xls]B___494"/>
      <sheetName val="[Spt-BH.xls][Spt-BH.xls]B___495"/>
      <sheetName val="[Spt-BH.xls][Spt-BH.xls]B___496"/>
      <sheetName val="[Spt-BH.xls][Spt-BH.xls]B___497"/>
      <sheetName val="[Spt-BH.xls]B____x005f_x0004_______28"/>
      <sheetName val="[Spt-BH.xls]B___x005f_x0000__x005f_x0004_28"/>
      <sheetName val="[Spt-BH.xls][Spt-BH.xls]_Sp_159"/>
      <sheetName val="[Spt-BH.xls][Spt-BH.xls]_Sp_158"/>
      <sheetName val="[Spt-BH.xls][Spt-BH.xls]_Sp_163"/>
      <sheetName val="[Spt-BH.xls][Spt-BH.xls]B___508"/>
      <sheetName val="[Spt-BH.xls][Spt-BH.xls]B___509"/>
      <sheetName val="[Spt-BH.xls][Spt-BH.xls]B___510"/>
      <sheetName val="[Spt-BH.xls][Spt-BH.xls]_Sp_164"/>
      <sheetName val="[Spt-BH.xls][Spt-BH.xls]B___511"/>
      <sheetName val="[Spt-BH.xls][Spt-BH.xls]B___512"/>
      <sheetName val="[Spt-BH.xls][Spt-BH.xls]_Sp_160"/>
      <sheetName val="[Spt-BH.xls][Spt-BH.xls]_Sp_161"/>
      <sheetName val="[Spt-BH.xls][Spt-BH.xls]_Sp_162"/>
      <sheetName val="[Spt-BH.xls][Spt-BH.xls]_Sp_165"/>
      <sheetName val="[Spt-BH.xls][Spt-BH.xls]B___513"/>
      <sheetName val="[Spt-BH.xls][Spt-BH.xls]B___514"/>
      <sheetName val="[Spt-BH.xls][Spt-BH.xls]B___515"/>
      <sheetName val="[Spt-BH.xls][Spt-BH.xls]B___516"/>
      <sheetName val="[Spt-BH.xls][Spt-BH.xls]B___517"/>
      <sheetName val="[Spt-BH.xls][Spt-BH.xls]_Sp_166"/>
      <sheetName val="[Spt-BH.xls][Spt-BH.xls]B___518"/>
      <sheetName val="[Spt-BH.xls][Spt-BH.xls]B___519"/>
      <sheetName val="[Spt-BH.xls][Spt-BH.xls]B___520"/>
      <sheetName val="[Spt-BH.xls][Spt-BH.xls]_Sp_167"/>
      <sheetName val="[Spt-BH.xls][Spt-BH.xls]B___521"/>
      <sheetName val="[Spt-BH.xls][Spt-BH.xls]B___522"/>
      <sheetName val="[Spt-BH.xls][Spt-BH.xls]B___523"/>
      <sheetName val="[Spt-BH.xls][Spt-BH.xls]B___524"/>
      <sheetName val="[Spt-BH.xls][Spt-BH.xls]_Sp_168"/>
      <sheetName val="[Spt-BH.xls][Spt-BH.xls]B___525"/>
      <sheetName val="[Spt-BH.xls][Spt-BH.xls]B___526"/>
      <sheetName val="[Spt-BH.xls][Spt-BH.xls]B___527"/>
      <sheetName val="[Spt-BH.xls][Spt-BH.xls]B___528"/>
      <sheetName val="[Spt-BH.xls][Spt-BH.xls]_Sp_183"/>
      <sheetName val="[Spt-BH.xls][Spt-BH.xls]B___529"/>
      <sheetName val="[Spt-BH.xls][Spt-BH.xls]B___583"/>
      <sheetName val="[Spt-BH.xls][Spt-BH.xls]B___584"/>
      <sheetName val="[Spt-BH.xls][Spt-BH.xls]B___585"/>
      <sheetName val="[Spt-BH.xls][Spt-BH.xls]_Sp_184"/>
      <sheetName val="[Spt-BH.xls][Spt-BH.xls]B___586"/>
      <sheetName val="[Spt-BH.xls][Spt-BH.xls]_Sp_169"/>
      <sheetName val="[Spt-BH.xls][Spt-BH.xls]B___530"/>
      <sheetName val="[Spt-BH.xls][Spt-BH.xls]B___531"/>
      <sheetName val="[Spt-BH.xls][Spt-BH.xls]B___532"/>
      <sheetName val="[Spt-BH.xls][Spt-BH.xls]B___533"/>
      <sheetName val="[Spt-BH.xls][Spt-BH.xls]_Sp_180"/>
      <sheetName val="[Spt-BH.xls][Spt-BH.xls]B___578"/>
      <sheetName val="[Spt-BH.xls][Spt-BH.xls]B___579"/>
      <sheetName val="[Spt-BH.xls][Spt-BH.xls]B___580"/>
      <sheetName val="[Spt-BH.xls][Spt-BH.xls]_Sp_181"/>
      <sheetName val="[Spt-BH.xls][Spt-BH.xls]B___581"/>
      <sheetName val="[Spt-BH.xls][Spt-BH.xls]B___582"/>
      <sheetName val="[Spt-BH.xls][Spt-BH.xls]B___534"/>
      <sheetName val="[Spt-BH.xls][Spt-BH.xls]B___535"/>
      <sheetName val="[Spt-BH.xls][Spt-BH.xls]B___536"/>
      <sheetName val="[Spt-BH.xls][Spt-BH.xls]B___537"/>
      <sheetName val="[Spt-BH.xls][Spt-BH.xls]_Sp_170"/>
      <sheetName val="[Spt-BH.xls][Spt-BH.xls]B___538"/>
      <sheetName val="[Spt-BH.xls][Spt-BH.xls]B___539"/>
      <sheetName val="[Spt-BH.xls][Spt-BH.xls]B___540"/>
      <sheetName val="[Spt-BH.xls][Spt-BH.xls]B___541"/>
      <sheetName val="[Spt-BH.xls][Spt-BH.xls]B___542"/>
      <sheetName val="[Spt-BH.xls][Spt-BH.xls]_Sp_171"/>
      <sheetName val="[Spt-BH.xls][Spt-BH.xls]B___543"/>
      <sheetName val="[Spt-BH.xls][Spt-BH.xls]B___544"/>
      <sheetName val="[Spt-BH.xls][Spt-BH.xls]B___545"/>
      <sheetName val="[Spt-BH.xls][Spt-BH.xls]B___546"/>
      <sheetName val="[Spt-BH.xls][Spt-BH.xls]B___547"/>
      <sheetName val="[Spt-BH.xls][Spt-BH.xls]_Sp_172"/>
      <sheetName val="[Spt-BH.xls][Spt-BH.xls]B___548"/>
      <sheetName val="[Spt-BH.xls][Spt-BH.xls]B___549"/>
      <sheetName val="[Spt-BH.xls][Spt-BH.xls]B___550"/>
      <sheetName val="[Spt-BH.xls][Spt-BH.xls]B___551"/>
      <sheetName val="[Spt-BH.xls][Spt-BH.xls]B___552"/>
      <sheetName val="[Spt-BH.xls][Spt-BH.xls]_Sp_173"/>
      <sheetName val="[Spt-BH.xls][Spt-BH.xls]B___553"/>
      <sheetName val="[Spt-BH.xls][Spt-BH.xls]B___554"/>
      <sheetName val="[Spt-BH.xls][Spt-BH.xls]B___555"/>
      <sheetName val="[Spt-BH.xls][Spt-BH.xls]_Sp_174"/>
      <sheetName val="[Spt-BH.xls][Spt-BH.xls]B___556"/>
      <sheetName val="[Spt-BH.xls][Spt-BH.xls]B___557"/>
      <sheetName val="[Spt-BH.xls][Spt-BH.xls]_Sp_175"/>
      <sheetName val="[Spt-BH.xls][Spt-BH.xls]B___558"/>
      <sheetName val="[Spt-BH.xls][Spt-BH.xls]B___559"/>
      <sheetName val="[Spt-BH.xls][Spt-BH.xls]B___560"/>
      <sheetName val="[Spt-BH.xls][Spt-BH.xls]_Sp_176"/>
      <sheetName val="[Spt-BH.xls][Spt-BH.xls]B___561"/>
      <sheetName val="[Spt-BH.xls][Spt-BH.xls]B___562"/>
      <sheetName val="[Spt-BH.xls]B____x005f_x0004_______30"/>
      <sheetName val="[Spt-BH.xls]B___x005f_x0000__x005f_x0004_30"/>
      <sheetName val="[Spt-BH.xls][Spt-BH.xls]B___573"/>
      <sheetName val="[Spt-BH.xls][Spt-BH.xls]B___574"/>
      <sheetName val="[Spt-BH.xls][Spt-BH.xls]B___575"/>
      <sheetName val="[Spt-BH.xls][Spt-BH.xls]B___576"/>
      <sheetName val="[Spt-BH.xls][Spt-BH.xls]B___577"/>
      <sheetName val="[Spt-BH.xls][Spt-BH.xls]_Sp_179"/>
      <sheetName val="[Spt-BH.xls][Spt-BH.xls]_Sp_177"/>
      <sheetName val="[Spt-BH.xls][Spt-BH.xls]B___563"/>
      <sheetName val="[Spt-BH.xls][Spt-BH.xls]B___564"/>
      <sheetName val="[Spt-BH.xls][Spt-BH.xls]B___565"/>
      <sheetName val="[Spt-BH.xls][Spt-BH.xls]B___566"/>
      <sheetName val="[Spt-BH.xls][Spt-BH.xls]B___567"/>
      <sheetName val="[Spt-BH.xls][Spt-BH.xls]B___568"/>
      <sheetName val="[Spt-BH.xls][Spt-BH.xls]B___569"/>
      <sheetName val="[Spt-BH.xls][Spt-BH.xls]B___570"/>
      <sheetName val="[Spt-BH.xls][Spt-BH.xls]B___571"/>
      <sheetName val="[Spt-BH.xls][Spt-BH.xls]B___572"/>
      <sheetName val="[Spt-BH.xls][Spt-BH.xls]_Sp_178"/>
      <sheetName val="[Spt-BH.xls][Spt-BH.xls]_Sp_182"/>
      <sheetName val="[Spt-BH.xls][Spt-BH.xls]_Sp_185"/>
      <sheetName val="[Spt-BH.xls][Spt-BH.xls]B___587"/>
      <sheetName val="[Spt-BH.xls][Spt-BH.xls]_Sp_186"/>
      <sheetName val="[Spt-BH.xls][Spt-BH.xls]B___588"/>
      <sheetName val="[Spt-BH.xls][Spt-BH.xls]B___589"/>
      <sheetName val="[Spt-BH.xls][Spt-BH.xls]B___590"/>
      <sheetName val="[Spt-BH.xls][Spt-BH.xls]_Sp_187"/>
      <sheetName val="[Spt-BH.xls][Spt-BH.xls]B___591"/>
      <sheetName val="[Spt-BH.xls][Spt-BH.xls]_Sp_189"/>
      <sheetName val="[Spt-BH.xls][Spt-BH.xls]B___596"/>
      <sheetName val="[Spt-BH.xls][Spt-BH.xls]B___597"/>
      <sheetName val="[Spt-BH.xls][Spt-BH.xls]B___598"/>
      <sheetName val="[Spt-BH.xls][Spt-BH.xls]_Sp_192"/>
      <sheetName val="[Spt-BH.xls][Spt-BH.xls]B___599"/>
      <sheetName val="[Spt-BH.xls][Spt-BH.xls]_Sp_188"/>
      <sheetName val="[Spt-BH.xls][Spt-BH.xls]B___592"/>
      <sheetName val="[Spt-BH.xls][Spt-BH.xls]B___593"/>
      <sheetName val="[Spt-BH.xls][Spt-BH.xls]B___594"/>
      <sheetName val="[Spt-BH.xls][Spt-BH.xls]B___595"/>
      <sheetName val="[Spt-BH.xls][Spt-BH.xls]_Sp_190"/>
      <sheetName val="[Spt-BH.xls][Spt-BH.xls]_Sp_191"/>
      <sheetName val="[Spt-BH.xls][Spt-BH.xls]B___600"/>
      <sheetName val="[Spt-BH.xls][Spt-BH.xls]B___601"/>
      <sheetName val="[Spt-BH.xls][Spt-BH.xls]B___602"/>
      <sheetName val="[Spt-BH.xls][Spt-BH.xls]B___603"/>
      <sheetName val="[Spt-BH.xls][Spt-BH.xls]_Sp_194"/>
      <sheetName val="[Spt-BH.xls][Spt-BH.xls]_Sp_193"/>
      <sheetName val="[Spt-BH.xls][Spt-BH.xls]_Sp_201"/>
      <sheetName val="[Spt-BH.xls][Spt-BH.xls]_Sp_195"/>
      <sheetName val="[Spt-BH.xls][Spt-BH.xls]_Sp_196"/>
      <sheetName val="[Spt-BH.xls][Spt-BH.xls]_Sp_197"/>
      <sheetName val="[Spt-BH.xls][Spt-BH.xls]_Sp_198"/>
      <sheetName val="[Spt-BH.xls][Spt-BH.xls]_Sp_199"/>
      <sheetName val="[Spt-BH.xls][Spt-BH.xls]_Sp_200"/>
      <sheetName val="[Spt-BH.xls][Spt-BH.xls]_Sp_204"/>
      <sheetName val="[Spt-BH.xls][Spt-BH.xls]_Sp_202"/>
      <sheetName val="[Spt-BH.xls][Spt-BH.xls]_Sp_203"/>
      <sheetName val="[Spt-BH.xls][Spt-BH.xls]B___632"/>
      <sheetName val="[Spt-BH.xls][Spt-BH.xls]B___633"/>
      <sheetName val="[Spt-BH.xls][Spt-BH.xls]B___634"/>
      <sheetName val="[Spt-BH.xls][Spt-BH.xls]_Sp_206"/>
      <sheetName val="[Spt-BH.xls][Spt-BH.xls]B___635"/>
      <sheetName val="[Spt-BH.xls][Spt-BH.xls]B___636"/>
      <sheetName val="[Spt-BH.xls]B____x005f_x0004_______31"/>
      <sheetName val="[Spt-BH.xls]B___x005f_x0000__x005f_x0004_31"/>
      <sheetName val="[Spt-BH.xls]B____x005f_x0004_______32"/>
      <sheetName val="[Spt-BH.xls]B___x005f_x0000__x005f_x0004_32"/>
      <sheetName val="[Spt-BH.xls]B____x005f_x0004_______33"/>
      <sheetName val="[Spt-BH.xls]B___x005f_x0000__x005f_x0004_33"/>
      <sheetName val="[Spt-BH.xls][Spt-BH.xls]B___604"/>
      <sheetName val="[Spt-BH.xls][Spt-BH.xls]B___605"/>
      <sheetName val="[Spt-BH.xls][Spt-BH.xls]B___606"/>
      <sheetName val="[Spt-BH.xls][Spt-BH.xls]B___607"/>
      <sheetName val="[Spt-BH.xls][Spt-BH.xls]B___608"/>
      <sheetName val="[Spt-BH.xls][Spt-BH.xls]B___609"/>
      <sheetName val="[Spt-BH.xls][Spt-BH.xls]B___610"/>
      <sheetName val="[Spt-BH.xls][Spt-BH.xls]B___611"/>
      <sheetName val="[Spt-BH.xls][Spt-BH.xls]B___612"/>
      <sheetName val="[Spt-BH.xls][Spt-BH.xls]B___613"/>
      <sheetName val="[Spt-BH.xls][Spt-BH.xls]B___614"/>
      <sheetName val="[Spt-BH.xls][Spt-BH.xls]B___615"/>
      <sheetName val="[Spt-BH.xls][Spt-BH.xls]B___616"/>
      <sheetName val="[Spt-BH.xls][Spt-BH.xls]B___617"/>
      <sheetName val="[Spt-BH.xls][Spt-BH.xls]B___618"/>
      <sheetName val="[Spt-BH.xls][Spt-BH.xls]B___619"/>
      <sheetName val="[Spt-BH.xls][Spt-BH.xls]B___620"/>
      <sheetName val="[Spt-BH.xls][Spt-BH.xls]B___621"/>
      <sheetName val="[Spt-BH.xls][Spt-BH.xls]B___622"/>
      <sheetName val="[Spt-BH.xls]B____x005f_x0004_______35"/>
      <sheetName val="[Spt-BH.xls]B___x005f_x0000__x005f_x0004_35"/>
      <sheetName val="[Spt-BH.xls]B____x005f_x0004_______34"/>
      <sheetName val="[Spt-BH.xls]B___x005f_x0000__x005f_x0004_34"/>
      <sheetName val="[Spt-BH.xls]B____x005f_x0004_______36"/>
      <sheetName val="[Spt-BH.xls]B___x005f_x0000__x005f_x0004_36"/>
      <sheetName val="[Spt-BH.xls]B____x005f_x0004_______38"/>
      <sheetName val="[Spt-BH.xls]B___x005f_x0000__x005f_x0004_38"/>
      <sheetName val="[Spt-BH.xls]B____x005f_x0004_______37"/>
      <sheetName val="[Spt-BH.xls]B___x005f_x0000__x005f_x0004_37"/>
      <sheetName val="[Spt-BH.xls][Spt-BH.xls]B___623"/>
      <sheetName val="[Spt-BH.xls][Spt-BH.xls]B___624"/>
      <sheetName val="[Spt-BH.xls][Spt-BH.xls]B___625"/>
      <sheetName val="[Spt-BH.xls][Spt-BH.xls]B___626"/>
      <sheetName val="[Spt-BH.xls][Spt-BH.xls]B___642"/>
      <sheetName val="[Spt-BH.xls][Spt-BH.xls]B___643"/>
      <sheetName val="[Spt-BH.xls][Spt-BH.xls]B___644"/>
      <sheetName val="[Spt-BH.xls][Spt-BH.xls]_Sp_207"/>
      <sheetName val="[Spt-BH.xls][Spt-BH.xls]B___645"/>
      <sheetName val="[Spt-BH.xls][Spt-BH.xls]B___646"/>
      <sheetName val="[Spt-BH.xls]B____x005f_x0004_______40"/>
      <sheetName val="[Spt-BH.xls]B___x005f_x0000__x005f_x0004_40"/>
      <sheetName val="[Spt-BH.xls][Spt-BH.xls]B___627"/>
      <sheetName val="[Spt-BH.xls][Spt-BH.xls]B___628"/>
      <sheetName val="[Spt-BH.xls][Spt-BH.xls]B___629"/>
      <sheetName val="[Spt-BH.xls][Spt-BH.xls]B___630"/>
      <sheetName val="[Spt-BH.xls][Spt-BH.xls]B___631"/>
      <sheetName val="[Spt-BH.xls]B____x005f_x0004_______39"/>
      <sheetName val="[Spt-BH.xls]B___x005f_x0000__x005f_x0004_39"/>
      <sheetName val="[Spt-BH.xls][Spt-BH.xls]_Sp_205"/>
      <sheetName val="[Spt-BH.xls][Spt-BH.xls]B___637"/>
      <sheetName val="[Spt-BH.xls][Spt-BH.xls]B___638"/>
      <sheetName val="[Spt-BH.xls][Spt-BH.xls]B___639"/>
      <sheetName val="[Spt-BH.xls][Spt-BH.xls]B___640"/>
      <sheetName val="[Spt-BH.xls][Spt-BH.xls]B___641"/>
      <sheetName val="[Spt-BH.xls][Spt-BH.xls]_Sp_210"/>
      <sheetName val="[Spt-BH.xls][Spt-BH.xls]B___647"/>
      <sheetName val="[Spt-BH.xls][Spt-BH.xls]B___648"/>
      <sheetName val="[Spt-BH.xls][Spt-BH.xls]B___649"/>
      <sheetName val="[Spt-BH.xls][Spt-BH.xls]_Sp_208"/>
      <sheetName val="[Spt-BH.xls][Spt-BH.xls]B___650"/>
      <sheetName val="[Spt-BH.xls][Spt-BH.xls]B___651"/>
      <sheetName val="[Spt-BH.xls][Spt-BH.xls]_Sp_209"/>
      <sheetName val="[Spt-BH.xls][Spt-BH.xls]_Sp_212"/>
      <sheetName val="[Spt-BH.xls][Spt-BH.xls]_Sp_211"/>
      <sheetName val="[Spt-BH.xls][Spt-BH.xls]_Sp_240"/>
      <sheetName val="[Spt-BH.xls][Spt-BH.xls]_Sp_235"/>
      <sheetName val="[Spt-BH.xls][Spt-BH.xls]_Sp_231"/>
      <sheetName val="[Spt-BH.xls][Spt-BH.xls]B___652"/>
      <sheetName val="[Spt-BH.xls][Spt-BH.xls]B___653"/>
      <sheetName val="[Spt-BH.xls][Spt-BH.xls]B___654"/>
      <sheetName val="[Spt-BH.xls][Spt-BH.xls]B___655"/>
      <sheetName val="[Spt-BH.xls][Spt-BH.xls]B___656"/>
      <sheetName val="[Spt-BH.xls][Spt-BH.xls]B___657"/>
      <sheetName val="[Spt-BH.xls][Spt-BH.xls]B___658"/>
      <sheetName val="[Spt-BH.xls][Spt-BH.xls]B___659"/>
      <sheetName val="[Spt-BH.xls][Spt-BH.xls]B___660"/>
      <sheetName val="[Spt-BH.xls][Spt-BH.xls]B___661"/>
      <sheetName val="[Spt-BH.xls][Spt-BH.xls]B___727"/>
      <sheetName val="[Spt-BH.xls][Spt-BH.xls]B___728"/>
      <sheetName val="[Spt-BH.xls][Spt-BH.xls]B___729"/>
      <sheetName val="[Spt-BH.xls][Spt-BH.xls]B___730"/>
      <sheetName val="[Spt-BH.xls][Spt-BH.xls]_Sp_213"/>
      <sheetName val="[Spt-BH.xls][Spt-BH.xls]B___666"/>
      <sheetName val="[Spt-BH.xls][Spt-BH.xls]B___667"/>
      <sheetName val="[Spt-BH.xls][Spt-BH.xls]B___668"/>
      <sheetName val="[Spt-BH.xls][Spt-BH.xls]B___669"/>
      <sheetName val="[Spt-BH.xls][Spt-BH.xls]B___670"/>
      <sheetName val="[Spt-BH.xls][Spt-BH.xls]B___662"/>
      <sheetName val="[Spt-BH.xls][Spt-BH.xls]B___663"/>
      <sheetName val="[Spt-BH.xls][Spt-BH.xls]B___664"/>
      <sheetName val="[Spt-BH.xls][Spt-BH.xls]B___665"/>
      <sheetName val="[Spt-BH.xls][Spt-BH.xls]B___747"/>
      <sheetName val="[Spt-BH.xls][Spt-BH.xls]B___748"/>
      <sheetName val="[Spt-BH.xls][Spt-BH.xls]B___749"/>
      <sheetName val="[Spt-BH.xls][Spt-BH.xls]B___750"/>
      <sheetName val="[Spt-BH.xls][Spt-BH.xls]B___751"/>
      <sheetName val="[Spt-BH.xls][Spt-BH.xls]B___731"/>
      <sheetName val="[Spt-BH.xls][Spt-BH.xls]_Sp_215"/>
      <sheetName val="[Spt-BH.xls][Spt-BH.xls]B___676"/>
      <sheetName val="[Spt-BH.xls][Spt-BH.xls]B___677"/>
      <sheetName val="[Spt-BH.xls][Spt-BH.xls]B___678"/>
      <sheetName val="[Spt-BH.xls][Spt-BH.xls]B___679"/>
      <sheetName val="[Spt-BH.xls][Spt-BH.xls]B___680"/>
      <sheetName val="[Spt-BH.xls][Spt-BH.xls]B___671"/>
      <sheetName val="[Spt-BH.xls][Spt-BH.xls]_Sp_214"/>
      <sheetName val="[Spt-BH.xls][Spt-BH.xls]B___672"/>
      <sheetName val="[Spt-BH.xls][Spt-BH.xls]B___673"/>
      <sheetName val="[Spt-BH.xls][Spt-BH.xls]B___674"/>
      <sheetName val="[Spt-BH.xls][Spt-BH.xls]B___675"/>
      <sheetName val="[Spt-BH.xls]B____x005f_x0004_______41"/>
      <sheetName val="[Spt-BH.xls]B___x005f_x0000__x005f_x0004_41"/>
      <sheetName val="[Spt-BH.xls]B____x005f_x0004_______43"/>
      <sheetName val="[Spt-BH.xls]B___x005f_x0000__x005f_x0004_43"/>
      <sheetName val="[Spt-BH.xls]B____x005f_x0004_______42"/>
      <sheetName val="[Spt-BH.xls]B___x005f_x0000__x005f_x0004_42"/>
      <sheetName val="[Spt-BH.xls]B____x005f_x0004_______44"/>
      <sheetName val="[Spt-BH.xls]B___x005f_x0000__x005f_x0004_44"/>
      <sheetName val="[Spt-BH.xls]B____x005f_x0004_______45"/>
      <sheetName val="[Spt-BH.xls]B___x005f_x0000__x005f_x0004_45"/>
      <sheetName val="[Spt-BH.xls][Spt-BH.xls]_Sp_216"/>
      <sheetName val="[Spt-BH.xls][Spt-BH.xls]_Sp_218"/>
      <sheetName val="[Spt-BH.xls][Spt-BH.xls]B___681"/>
      <sheetName val="[Spt-BH.xls]B____x005f_x0004_______46"/>
      <sheetName val="[Spt-BH.xls]B___x005f_x0000__x005f_x0004_46"/>
      <sheetName val="[Spt-BH.xls][Spt-BH.xls]B___687"/>
      <sheetName val="[Spt-BH.xls][Spt-BH.xls]B___688"/>
      <sheetName val="[Spt-BH.xls][Spt-BH.xls]B___689"/>
      <sheetName val="[Spt-BH.xls][Spt-BH.xls]_Sp_219"/>
      <sheetName val="[Spt-BH.xls][Spt-BH.xls]B___690"/>
      <sheetName val="[Spt-BH.xls][Spt-BH.xls]B___691"/>
      <sheetName val="[Spt-BH.xls][Spt-BH.xls]B___692"/>
      <sheetName val="[Spt-BH.xls][Spt-BH.xls]B___693"/>
      <sheetName val="[Spt-BH.xls][Spt-BH.xls]B___694"/>
      <sheetName val="[Spt-BH.xls][Spt-BH.xls]_Sp_220"/>
      <sheetName val="[Spt-BH.xls][Spt-BH.xls]B___695"/>
      <sheetName val="[Spt-BH.xls][Spt-BH.xls]B___696"/>
      <sheetName val="[Spt-BH.xls]B____x005f_x0004_______47"/>
      <sheetName val="[Spt-BH.xls]B___x005f_x0000__x005f_x0004_47"/>
      <sheetName val="[Spt-BH.xls][Spt-BH.xls]_Sp_217"/>
      <sheetName val="[Spt-BH.xls][Spt-BH.xls]B___682"/>
      <sheetName val="[Spt-BH.xls][Spt-BH.xls]B___683"/>
      <sheetName val="[Spt-BH.xls][Spt-BH.xls]B___684"/>
      <sheetName val="[Spt-BH.xls][Spt-BH.xls]B___685"/>
      <sheetName val="[Spt-BH.xls][Spt-BH.xls]B___686"/>
      <sheetName val="[Spt-BH.xls][Spt-BH.xls]_Sp_221"/>
      <sheetName val="[Spt-BH.xls][Spt-BH.xls]B___697"/>
      <sheetName val="[Spt-BH.xls][Spt-BH.xls]B___698"/>
      <sheetName val="[Spt-BH.xls][Spt-BH.xls]B___699"/>
      <sheetName val="[Spt-BH.xls][Spt-BH.xls]_Sp_222"/>
      <sheetName val="[Spt-BH.xls][Spt-BH.xls]B___700"/>
      <sheetName val="[Spt-BH.xls][Spt-BH.xls]B___701"/>
      <sheetName val="[Spt-BH.xls][Spt-BH.xls]_Sp_224"/>
      <sheetName val="[Spt-BH.xls][Spt-BH.xls]B___707"/>
      <sheetName val="[Spt-BH.xls][Spt-BH.xls]B___708"/>
      <sheetName val="[Spt-BH.xls][Spt-BH.xls]B___709"/>
      <sheetName val="[Spt-BH.xls][Spt-BH.xls]_Sp_225"/>
      <sheetName val="[Spt-BH.xls][Spt-BH.xls]B___710"/>
      <sheetName val="[Spt-BH.xls][Spt-BH.xls]B___711"/>
      <sheetName val="[Spt-BH.xls][Spt-BH.xls]B___712"/>
      <sheetName val="[Spt-BH.xls][Spt-BH.xls]B___713"/>
      <sheetName val="[Spt-BH.xls][Spt-BH.xls]B___714"/>
      <sheetName val="[Spt-BH.xls][Spt-BH.xls]_Sp_226"/>
      <sheetName val="[Spt-BH.xls][Spt-BH.xls]B___715"/>
      <sheetName val="[Spt-BH.xls][Spt-BH.xls]B___716"/>
      <sheetName val="[Spt-BH.xls]B____x005f_x0004_______49"/>
      <sheetName val="[Spt-BH.xls]B___x005f_x0000__x005f_x0004_49"/>
      <sheetName val="[Spt-BH.xls][Spt-BH.xls]_Sp_223"/>
      <sheetName val="[Spt-BH.xls][Spt-BH.xls]B___702"/>
      <sheetName val="[Spt-BH.xls][Spt-BH.xls]B___703"/>
      <sheetName val="[Spt-BH.xls][Spt-BH.xls]B___704"/>
      <sheetName val="[Spt-BH.xls][Spt-BH.xls]B___705"/>
      <sheetName val="[Spt-BH.xls][Spt-BH.xls]B___706"/>
      <sheetName val="[Spt-BH.xls]B____x005f_x0004_______48"/>
      <sheetName val="[Spt-BH.xls]B___x005f_x0000__x005f_x0004_48"/>
      <sheetName val="[Spt-BH.xls][Spt-BH.xls]_Sp_227"/>
      <sheetName val="[Spt-BH.xls][Spt-BH.xls]_Sp_228"/>
      <sheetName val="[Spt-BH.xls][Spt-BH.xls]_Sp_229"/>
      <sheetName val="[Spt-BH.xls][Spt-BH.xls]B___717"/>
      <sheetName val="[Spt-BH.xls][Spt-BH.xls]B___718"/>
      <sheetName val="[Spt-BH.xls][Spt-BH.xls]B___719"/>
      <sheetName val="[Spt-BH.xls][Spt-BH.xls]_Sp_230"/>
      <sheetName val="[Spt-BH.xls][Spt-BH.xls]B___720"/>
      <sheetName val="[Spt-BH.xls][Spt-BH.xls]B___722"/>
      <sheetName val="[Spt-BH.xls][Spt-BH.xls]B___723"/>
      <sheetName val="[Spt-BH.xls][Spt-BH.xls]B___724"/>
      <sheetName val="[Spt-BH.xls][Spt-BH.xls]B___725"/>
      <sheetName val="[Spt-BH.xls][Spt-BH.xls]B___726"/>
      <sheetName val="[Spt-BH.xls][Spt-BH.xls]B___721"/>
      <sheetName val="[Spt-BH.xls][Spt-BH.xls]_Sp_232"/>
      <sheetName val="[Spt-BH.xls][Spt-BH.xls]B___732"/>
      <sheetName val="[Spt-BH.xls][Spt-BH.xls]B___733"/>
      <sheetName val="[Spt-BH.xls][Spt-BH.xls]B___734"/>
      <sheetName val="[Spt-BH.xls][Spt-BH.xls]B___735"/>
      <sheetName val="[Spt-BH.xls][Spt-BH.xls]B___736"/>
      <sheetName val="[Spt-BH.xls][Spt-BH.xls]_Sp_233"/>
      <sheetName val="[Spt-BH.xls][Spt-BH.xls]B___737"/>
      <sheetName val="[Spt-BH.xls][Spt-BH.xls]B___738"/>
      <sheetName val="[Spt-BH.xls][Spt-BH.xls]B___739"/>
      <sheetName val="[Spt-BH.xls][Spt-BH.xls]B___740"/>
      <sheetName val="[Spt-BH.xls][Spt-BH.xls]B___741"/>
      <sheetName val="[Spt-BH.xls][Spt-BH.xls]_Sp_234"/>
      <sheetName val="[Spt-BH.xls][Spt-BH.xls]B___742"/>
      <sheetName val="[Spt-BH.xls][Spt-BH.xls]B___743"/>
      <sheetName val="[Spt-BH.xls][Spt-BH.xls]B___744"/>
      <sheetName val="[Spt-BH.xls][Spt-BH.xls]B___745"/>
      <sheetName val="[Spt-BH.xls][Spt-BH.xls]B___746"/>
      <sheetName val="[Spt-BH.xls][Spt-BH.xls]_Sp_236"/>
      <sheetName val="[Spt-BH.xls][Spt-BH.xls]B___767"/>
      <sheetName val="[Spt-BH.xls][Spt-BH.xls]B___768"/>
      <sheetName val="[Spt-BH.xls][Spt-BH.xls]B___769"/>
      <sheetName val="[Spt-BH.xls][Spt-BH.xls]_Sp_241"/>
      <sheetName val="[Spt-BH.xls][Spt-BH.xls]B___770"/>
      <sheetName val="[Spt-BH.xls][Spt-BH.xls]B___771"/>
      <sheetName val="[Spt-BH.xls][Spt-BH.xls]_Sp_237"/>
      <sheetName val="[Spt-BH.xls][Spt-BH.xls]B___752"/>
      <sheetName val="[Spt-BH.xls][Spt-BH.xls]B___753"/>
      <sheetName val="[Spt-BH.xls][Spt-BH.xls]B___754"/>
      <sheetName val="[Spt-BH.xls][Spt-BH.xls]B___755"/>
      <sheetName val="[Spt-BH.xls][Spt-BH.xls]B___756"/>
      <sheetName val="[Spt-BH.xls][Spt-BH.xls]_Sp_238"/>
      <sheetName val="[Spt-BH.xls][Spt-BH.xls]B___757"/>
      <sheetName val="[Spt-BH.xls][Spt-BH.xls]B___758"/>
      <sheetName val="[Spt-BH.xls][Spt-BH.xls]B___759"/>
      <sheetName val="[Spt-BH.xls][Spt-BH.xls]B___760"/>
      <sheetName val="[Spt-BH.xls][Spt-BH.xls]B___761"/>
      <sheetName val="[Spt-BH.xls][Spt-BH.xls]_Sp_239"/>
      <sheetName val="[Spt-BH.xls][Spt-BH.xls]B___762"/>
      <sheetName val="[Spt-BH.xls][Spt-BH.xls]B___763"/>
      <sheetName val="[Spt-BH.xls][Spt-BH.xls]B___764"/>
      <sheetName val="[Spt-BH.xls][Spt-BH.xls]B___765"/>
      <sheetName val="[Spt-BH.xls][Spt-BH.xls]B___766"/>
      <sheetName val="[Spt-BH.xls][Spt-BH.xls]_Sp_242"/>
      <sheetName val="[Spt-BH.xls][Spt-BH.xls]_Sp_245"/>
      <sheetName val="[Spt-BH.xls][Spt-BH.xls]_Sp_243"/>
      <sheetName val="[Spt-BH.xls][Spt-BH.xls]_Sp_244"/>
      <sheetName val="[Spt-BH.xls][Spt-BH.xls]B___772"/>
      <sheetName val="[Spt-BH.xls][Spt-BH.xls]B___773"/>
      <sheetName val="[Spt-BH.xls][Spt-BH.xls]B___774"/>
      <sheetName val="[Spt-BH.xls][Spt-BH.xls]_Sp_247"/>
      <sheetName val="[Spt-BH.xls][Spt-BH.xls]B___775"/>
      <sheetName val="[Spt-BH.xls][Spt-BH.xls]_Sp_246"/>
      <sheetName val="[Spt-BH.xls][Spt-BH.xls]_Sp_249"/>
      <sheetName val="[Spt-BH.xls][Spt-BH.xls]B___781"/>
      <sheetName val="[Spt-BH.xls][Spt-BH.xls]B___782"/>
      <sheetName val="[Spt-BH.xls][Spt-BH.xls]B___783"/>
      <sheetName val="[Spt-BH.xls][Spt-BH.xls]_Sp_250"/>
      <sheetName val="[Spt-BH.xls][Spt-BH.xls]B___784"/>
      <sheetName val="[Spt-BH.xls][Spt-BH.xls]B___785"/>
      <sheetName val="[Spt-BH.xls][Spt-BH.xls]_Sp_248"/>
      <sheetName val="[Spt-BH.xls][Spt-BH.xls]B___776"/>
      <sheetName val="[Spt-BH.xls][Spt-BH.xls]B___777"/>
      <sheetName val="[Spt-BH.xls][Spt-BH.xls]B___778"/>
      <sheetName val="[Spt-BH.xls][Spt-BH.xls]B___779"/>
      <sheetName val="[Spt-BH.xls][Spt-BH.xls]B___780"/>
      <sheetName val="[Spt-BH.xls][Spt-BH.xls]B___786"/>
      <sheetName val="[Spt-BH.xls][Spt-BH.xls]_Sp_254"/>
      <sheetName val="[Spt-BH.xls][Spt-BH.xls]B___797"/>
      <sheetName val="[Spt-BH.xls][Spt-BH.xls]B___798"/>
      <sheetName val="[Spt-BH.xls][Spt-BH.xls]B___799"/>
      <sheetName val="[Spt-BH.xls][Spt-BH.xls]_Sp_255"/>
      <sheetName val="[Spt-BH.xls][Spt-BH.xls]B___800"/>
      <sheetName val="[Spt-BH.xls][Spt-BH.xls]B___801"/>
      <sheetName val="[Spt-BH.xls][Spt-BH.xls]_Sp_251"/>
      <sheetName val="[Spt-BH.xls][Spt-BH.xls]B___787"/>
      <sheetName val="[Spt-BH.xls][Spt-BH.xls]B___788"/>
      <sheetName val="[Spt-BH.xls][Spt-BH.xls]B___789"/>
      <sheetName val="[Spt-BH.xls][Spt-BH.xls]_Sp_252"/>
      <sheetName val="[Spt-BH.xls][Spt-BH.xls]B___790"/>
      <sheetName val="[Spt-BH.xls][Spt-BH.xls]B___791"/>
      <sheetName val="[Spt-BH.xls][Spt-BH.xls]_Sp_253"/>
      <sheetName val="[Spt-BH.xls][Spt-BH.xls]B___792"/>
      <sheetName val="[Spt-BH.xls][Spt-BH.xls]B___793"/>
      <sheetName val="[Spt-BH.xls][Spt-BH.xls]B___794"/>
      <sheetName val="[Spt-BH.xls][Spt-BH.xls]B___795"/>
      <sheetName val="[Spt-BH.xls][Spt-BH.xls]B___796"/>
      <sheetName val="[Spt-BH.xls]B____x005f_x0004_______51"/>
      <sheetName val="[Spt-BH.xls]B___x005f_x0000__x005f_x0004_51"/>
      <sheetName val="[Spt-BH.xls]B____x005f_x0004_______50"/>
      <sheetName val="[Spt-BH.xls]B___x005f_x0000__x005f_x0004_50"/>
      <sheetName val="[Spt-BH.xls][Spt-BH.xls]B___811"/>
      <sheetName val="[Spt-BH.xls][Spt-BH.xls]B___812"/>
      <sheetName val="[Spt-BH.xls][Spt-BH.xls]B___813"/>
      <sheetName val="[Spt-BH.xls][Spt-BH.xls]_Sp_258"/>
      <sheetName val="[Spt-BH.xls][Spt-BH.xls]B___814"/>
      <sheetName val="[Spt-BH.xls][Spt-BH.xls]B___815"/>
      <sheetName val="[Spt-BH.xls][Spt-BH.xls]B___816"/>
      <sheetName val="[Spt-BH.xls][Spt-BH.xls]B___817"/>
      <sheetName val="[Spt-BH.xls][Spt-BH.xls]B___818"/>
      <sheetName val="[Spt-BH.xls][Spt-BH.xls]_Sp_259"/>
      <sheetName val="[Spt-BH.xls][Spt-BH.xls]B___819"/>
      <sheetName val="[Spt-BH.xls][Spt-BH.xls]B___820"/>
      <sheetName val="[Spt-BH.xls]B____x005f_x0004_______56"/>
      <sheetName val="[Spt-BH.xls]B___x005f_x0000__x005f_x0004_56"/>
      <sheetName val="[Spt-BH.xls][Spt-BH.xls]B___807"/>
      <sheetName val="[Spt-BH.xls][Spt-BH.xls]B___808"/>
      <sheetName val="[Spt-BH.xls][Spt-BH.xls]B___809"/>
      <sheetName val="[Spt-BH.xls][Spt-BH.xls]B___810"/>
      <sheetName val="[Spt-BH.xls]B____x005f_x0004_______55"/>
      <sheetName val="[Spt-BH.xls]B___x005f_x0000__x005f_x0004_55"/>
      <sheetName val="[Spt-BH.xls]B____x005f_x0004_______52"/>
      <sheetName val="[Spt-BH.xls]B___x005f_x0000__x005f_x0004_52"/>
      <sheetName val="[Spt-BH.xls]B____x005f_x0004_______53"/>
      <sheetName val="[Spt-BH.xls]B___x005f_x0000__x005f_x0004_53"/>
      <sheetName val="[Spt-BH.xls]B____x005f_x0004_______54"/>
      <sheetName val="[Spt-BH.xls]B___x005f_x0000__x005f_x0004_54"/>
      <sheetName val="[Spt-BH.xls][Spt-BH.xls]B___802"/>
      <sheetName val="[Spt-BH.xls][Spt-BH.xls]B___803"/>
      <sheetName val="[Spt-BH.xls][Spt-BH.xls]B___804"/>
      <sheetName val="[Spt-BH.xls][Spt-BH.xls]B___805"/>
      <sheetName val="[Spt-BH.xls][Spt-BH.xls]B___806"/>
      <sheetName val="[Spt-BH.xls][Spt-BH.xls]B___821"/>
      <sheetName val="[Spt-BH.xls][Spt-BH.xls]B___822"/>
      <sheetName val="[Spt-BH.xls][Spt-BH.xls]B___823"/>
      <sheetName val="[Spt-BH.xls][Spt-BH.xls]_Sp_260"/>
      <sheetName val="[Spt-BH.xls][Spt-BH.xls]B___824"/>
      <sheetName val="[Spt-BH.xls][Spt-BH.xls]B___825"/>
      <sheetName val="[Spt-BH.xls]B____x005f_x0004_______57"/>
      <sheetName val="[Spt-BH.xls]B___x005f_x0000__x005f_x0004_57"/>
      <sheetName val="[Spt-BH.xls][Spt-BH.xls]_Sp_257"/>
      <sheetName val="[Spt-BH.xls][Spt-BH.xls]_Sp_256"/>
      <sheetName val="[Spt-BH.xls][Spt-BH.xls]_Sp_261"/>
      <sheetName val="[Spt-BH.xls][Spt-BH.xls]B___826"/>
      <sheetName val="[Spt-BH.xls][Spt-BH.xls]B___827"/>
      <sheetName val="[Spt-BH.xls][Spt-BH.xls]B___828"/>
      <sheetName val="[Spt-BH.xls][Spt-BH.xls]_Sp_262"/>
      <sheetName val="[Spt-BH.xls][Spt-BH.xls]B___829"/>
      <sheetName val="[Spt-BH.xls][Spt-BH.xls]B___830"/>
      <sheetName val="[Spt-BH.xls][Spt-BH.xls]_Sp_266"/>
      <sheetName val="[Spt-BH.xls][Spt-BH.xls]_Sp_263"/>
      <sheetName val="[Spt-BH.xls][Spt-BH.xls]B___831"/>
      <sheetName val="[Spt-BH.xls][Spt-BH.xls]B___832"/>
      <sheetName val="[Spt-BH.xls][Spt-BH.xls]B___833"/>
      <sheetName val="[Spt-BH.xls][Spt-BH.xls]_Sp_265"/>
      <sheetName val="[Spt-BH.xls][Spt-BH.xls]B___834"/>
      <sheetName val="[Spt-BH.xls][Spt-BH.xls]B___835"/>
      <sheetName val="[Spt-BH.xls][Spt-BH.xls]_Sp_264"/>
      <sheetName val="[Spt-BH.xls][Spt-BH.xls]B___843"/>
      <sheetName val="[Spt-BH.xls][Spt-BH.xls]B___844"/>
      <sheetName val="[Spt-BH.xls][Spt-BH.xls]B___845"/>
      <sheetName val="[Spt-BH.xls][Spt-BH.xls]B___846"/>
      <sheetName val="[Spt-BH.xls][Spt-BH.xls]B___847"/>
      <sheetName val="[Spt-BH.xls]B____x005f_x0004_______58"/>
      <sheetName val="[Spt-BH.xls]B___x005f_x0000__x005f_x0004_58"/>
      <sheetName val="[Spt-BH.xls][Spt-BH.xls]B___836"/>
      <sheetName val="[Spt-BH.xls][Spt-BH.xls]B___837"/>
      <sheetName val="[Spt-BH.xls][Spt-BH.xls]B___838"/>
      <sheetName val="[Spt-BH.xls][Spt-BH.xls]B___839"/>
      <sheetName val="[Spt-BH.xls][Spt-BH.xls]B___840"/>
      <sheetName val="[Spt-BH.xls]B____x005f_x0004_______59"/>
      <sheetName val="[Spt-BH.xls]B___x005f_x0000__x005f_x0004_59"/>
      <sheetName val="[Spt-BH.xls][Spt-BH.xls]B___841"/>
      <sheetName val="[Spt-BH.xls][Spt-BH.xls]B___842"/>
      <sheetName val="Facilites Master"/>
      <sheetName val="EQP Master"/>
      <sheetName val="Pipe_SupportÈ"/>
      <sheetName val="B@__x0000__x0004_@_x0000___$_x0"/>
      <sheetName val="B@__x005f_x005f_x005f_x0000__x0"/>
      <sheetName val="B@___x0004_@___$_"/>
      <sheetName val="SPT_vs_PHI26"/>
      <sheetName val="glass_project_concrete26"/>
      <sheetName val="glass_project_reift26"/>
      <sheetName val="glass_project_indices26"/>
      <sheetName val="SBC-BH_1925"/>
      <sheetName val="Rate_Analysis25"/>
      <sheetName val="Summary_050625"/>
      <sheetName val="Summary_0607-_31_MAR25"/>
      <sheetName val="Civil_Boq24"/>
      <sheetName val="Pile_cap24"/>
      <sheetName val="BH_12-11-10-1325"/>
      <sheetName val="BH_12-11-10-925"/>
      <sheetName val="BH_36-15-3725"/>
      <sheetName val="BH_16-35-25-1725"/>
      <sheetName val="BH_35-25-1725"/>
      <sheetName val="Sheet1_(2)25"/>
      <sheetName val="d-safe_DELUXE24"/>
      <sheetName val="PRECAST_lightconc-II24"/>
      <sheetName val="Legal_Risk_Analysis24"/>
      <sheetName val="Mix_Design24"/>
      <sheetName val="Form_625"/>
      <sheetName val="PointNo_524"/>
      <sheetName val="RCC,Ret__Wall24"/>
      <sheetName val="E_&amp;_R24"/>
      <sheetName val="Break_up_Sheet24"/>
      <sheetName val="TBAL9697_-group_wise__sdpl24"/>
      <sheetName val="Abstract_Sheet24"/>
      <sheetName val="V_O_4_-_PCC_Qty24"/>
      <sheetName val="Fill_this_out_first___24"/>
      <sheetName val="REVISED4A_PROG_PERF-SITE_124"/>
      <sheetName val="BOQ_Direct_selling_cost24"/>
      <sheetName val="BOQ_(2)24"/>
      <sheetName val="CABLE_DATA24"/>
      <sheetName val="Staff_Acco_24"/>
      <sheetName val="Pipe_Supports24"/>
      <sheetName val="final_abstract24"/>
      <sheetName val="Rev_S1_Abstract24"/>
      <sheetName val="Quantity_Abstract24"/>
      <sheetName val="M-Book_for_Conc24"/>
      <sheetName val="M-Book_for_FW24"/>
      <sheetName val="Load_Details-220kV24"/>
      <sheetName val="beam-reinft-IIInd_floor24"/>
      <sheetName val="INPUT_SHEET24"/>
      <sheetName val="Project_Budget_Worksheet24"/>
      <sheetName val="SANJAY_PAL24"/>
      <sheetName val="P_A_SELVAM24"/>
      <sheetName val="ANSARI_24"/>
      <sheetName val="abdesh_pal24"/>
      <sheetName val="sujay_bagchi24"/>
      <sheetName val="S_K_SINHA_BASU24"/>
      <sheetName val="KRISHNA_PRASAD24"/>
      <sheetName val="BARATH_&amp;_CO24"/>
      <sheetName val="L_B_YADAV24"/>
      <sheetName val="DEEPAK_KUMAR24"/>
      <sheetName val="MUKLAL_YADAV24"/>
      <sheetName val="MADHU_SUDHAN24"/>
      <sheetName val="SAUD_ALAM_24"/>
      <sheetName val="RAMESH_BABU24"/>
      <sheetName val="SAILEN_SARKAR24"/>
      <sheetName val="SANJAY_JENA124"/>
      <sheetName val="upendra_saw_24"/>
      <sheetName val="ALLOK_KUMAR_24"/>
      <sheetName val="except_wiring24"/>
      <sheetName val="BOQ_-II_ph_224"/>
      <sheetName val="STAFFSCHED_23"/>
      <sheetName val="Metso_-_Forth_&amp;_Slurry_11_02_33"/>
      <sheetName val="Fee_Rate_Summary23"/>
      <sheetName val="d-safe_specs23"/>
      <sheetName val="Quote_Sheet23"/>
      <sheetName val="class_&amp;_category23"/>
      <sheetName val="Rein-Final_(Ph_1+Ph2)23"/>
      <sheetName val="Materials_Cost(PCC)23"/>
      <sheetName val="220_11__BS_23"/>
      <sheetName val="SSR_&amp;_NSSR_Market_final23"/>
      <sheetName val="Site_wise_NADs23"/>
      <sheetName val="RA_RCC_F23"/>
      <sheetName val="India_F&amp;S_Template23"/>
      <sheetName val="Stress_Calculation23"/>
      <sheetName val="precast_RC_element23"/>
      <sheetName val="plinth_Beam_+_Stirrups_23"/>
      <sheetName val="GF_COLUMNS23"/>
      <sheetName val="G_F_ROOF_BEAM_23"/>
      <sheetName val="GF_SLAB_STEEL23"/>
      <sheetName val="GF_Lintel23"/>
      <sheetName val="GF_Stair23"/>
      <sheetName val="FF_COLUMNS23"/>
      <sheetName val="F_F__Steel_FINAL_(2)23"/>
      <sheetName val="FF_Lintel23"/>
      <sheetName val="FF_Stair23"/>
      <sheetName val="S_F__Steel_FINAL_23"/>
      <sheetName val="SF_Lintel23"/>
      <sheetName val="Debits_as_on_12_04_086"/>
      <sheetName val="PRRM_Dashboard6"/>
      <sheetName val="SPT_vs_PHI27"/>
      <sheetName val="glass_project_concrete27"/>
      <sheetName val="glass_project_reift27"/>
      <sheetName val="glass_project_indices27"/>
      <sheetName val="SBC-BH_1926"/>
      <sheetName val="Rate_Analysis26"/>
      <sheetName val="Summary_050626"/>
      <sheetName val="Summary_0607-_31_MAR26"/>
      <sheetName val="Civil_Boq25"/>
      <sheetName val="Pile_cap25"/>
      <sheetName val="BH_12-11-10-1326"/>
      <sheetName val="BH_12-11-10-926"/>
      <sheetName val="BH_36-15-3726"/>
      <sheetName val="BH_16-35-25-1726"/>
      <sheetName val="BH_35-25-1726"/>
      <sheetName val="Sheet1_(2)26"/>
      <sheetName val="d-safe_DELUXE25"/>
      <sheetName val="PRECAST_lightconc-II25"/>
      <sheetName val="Legal_Risk_Analysis25"/>
      <sheetName val="Mix_Design25"/>
      <sheetName val="Form_626"/>
      <sheetName val="PointNo_525"/>
      <sheetName val="RCC,Ret__Wall25"/>
      <sheetName val="E_&amp;_R25"/>
      <sheetName val="Break_up_Sheet25"/>
      <sheetName val="TBAL9697_-group_wise__sdpl25"/>
      <sheetName val="Abstract_Sheet25"/>
      <sheetName val="V_O_4_-_PCC_Qty25"/>
      <sheetName val="Fill_this_out_first___25"/>
      <sheetName val="REVISED4A_PROG_PERF-SITE_125"/>
      <sheetName val="BOQ_Direct_selling_cost25"/>
      <sheetName val="BOQ_(2)25"/>
      <sheetName val="CABLE_DATA25"/>
      <sheetName val="Staff_Acco_25"/>
      <sheetName val="Pipe_Supports25"/>
      <sheetName val="final_abstract25"/>
      <sheetName val="Rev_S1_Abstract25"/>
      <sheetName val="Quantity_Abstract25"/>
      <sheetName val="M-Book_for_Conc25"/>
      <sheetName val="M-Book_for_FW25"/>
      <sheetName val="Load_Details-220kV25"/>
      <sheetName val="beam-reinft-IIInd_floor25"/>
      <sheetName val="INPUT_SHEET25"/>
      <sheetName val="Project_Budget_Worksheet25"/>
      <sheetName val="SANJAY_PAL25"/>
      <sheetName val="P_A_SELVAM25"/>
      <sheetName val="ANSARI_25"/>
      <sheetName val="abdesh_pal25"/>
      <sheetName val="sujay_bagchi25"/>
      <sheetName val="S_K_SINHA_BASU25"/>
      <sheetName val="KRISHNA_PRASAD25"/>
      <sheetName val="BARATH_&amp;_CO25"/>
      <sheetName val="L_B_YADAV25"/>
      <sheetName val="DEEPAK_KUMAR25"/>
      <sheetName val="MUKLAL_YADAV25"/>
      <sheetName val="MADHU_SUDHAN25"/>
      <sheetName val="SAUD_ALAM_25"/>
      <sheetName val="RAMESH_BABU25"/>
      <sheetName val="SAILEN_SARKAR25"/>
      <sheetName val="SANJAY_JENA125"/>
      <sheetName val="upendra_saw_25"/>
      <sheetName val="ALLOK_KUMAR_25"/>
      <sheetName val="except_wiring25"/>
      <sheetName val="BOQ_-II_ph_225"/>
      <sheetName val="STAFFSCHED_24"/>
      <sheetName val="Metso_-_Forth_&amp;_Slurry_11_02_34"/>
      <sheetName val="Fee_Rate_Summary24"/>
      <sheetName val="d-safe_specs24"/>
      <sheetName val="Quote_Sheet24"/>
      <sheetName val="class_&amp;_category24"/>
      <sheetName val="Rein-Final_(Ph_1+Ph2)24"/>
      <sheetName val="Materials_Cost(PCC)24"/>
      <sheetName val="220_11__BS_24"/>
      <sheetName val="SSR_&amp;_NSSR_Market_final24"/>
      <sheetName val="Site_wise_NADs24"/>
      <sheetName val="RA_RCC_F24"/>
      <sheetName val="India_F&amp;S_Template24"/>
      <sheetName val="Stress_Calculation24"/>
      <sheetName val="precast_RC_element24"/>
      <sheetName val="plinth_Beam_+_Stirrups_24"/>
      <sheetName val="GF_COLUMNS24"/>
      <sheetName val="G_F_ROOF_BEAM_24"/>
      <sheetName val="GF_SLAB_STEEL24"/>
      <sheetName val="GF_Lintel24"/>
      <sheetName val="GF_Stair24"/>
      <sheetName val="FF_COLUMNS24"/>
      <sheetName val="F_F__Steel_FINAL_(2)24"/>
      <sheetName val="FF_Lintel24"/>
      <sheetName val="FF_Stair24"/>
      <sheetName val="S_F__Steel_FINAL_24"/>
      <sheetName val="SF_Lintel24"/>
      <sheetName val="Debits_as_on_12_04_087"/>
      <sheetName val="PRRM_Dashboard7"/>
      <sheetName val="SPT_vs_PHI28"/>
      <sheetName val="glass_project_concrete28"/>
      <sheetName val="glass_project_reift28"/>
      <sheetName val="glass_project_indices28"/>
      <sheetName val="Summary_050627"/>
      <sheetName val="Summary_0607-_31_MAR27"/>
      <sheetName val="Civil_Boq26"/>
      <sheetName val="Break_up_Sheet26"/>
      <sheetName val="SBC-BH_1927"/>
      <sheetName val="Rate_Analysis27"/>
      <sheetName val="TBAL9697_-group_wise__sdpl26"/>
      <sheetName val="Abstract_Sheet26"/>
      <sheetName val="Pile_cap26"/>
      <sheetName val="V_O_4_-_PCC_Qty26"/>
      <sheetName val="Legal_Risk_Analysis26"/>
      <sheetName val="BH_12-11-10-1327"/>
      <sheetName val="BH_12-11-10-927"/>
      <sheetName val="BH_36-15-3727"/>
      <sheetName val="BH_16-35-25-1727"/>
      <sheetName val="BH_35-25-1727"/>
      <sheetName val="Sheet1_(2)27"/>
      <sheetName val="d-safe_DELUXE26"/>
      <sheetName val="PRECAST_lightconc-II26"/>
      <sheetName val="RCC,Ret__Wall26"/>
      <sheetName val="Form_627"/>
      <sheetName val="PointNo_526"/>
      <sheetName val="E_&amp;_R26"/>
      <sheetName val="Mix_Design26"/>
      <sheetName val="CABLE_DATA26"/>
      <sheetName val="Fill_this_out_first___26"/>
      <sheetName val="REVISED4A_PROG_PERF-SITE_126"/>
      <sheetName val="BOQ_Direct_selling_cost26"/>
      <sheetName val="BOQ_(2)26"/>
      <sheetName val="final_abstract26"/>
      <sheetName val="Rev_S1_Abstract26"/>
      <sheetName val="Quantity_Abstract26"/>
      <sheetName val="Staff_Acco_26"/>
      <sheetName val="Pipe_Supports26"/>
      <sheetName val="M-Book_for_Conc26"/>
      <sheetName val="M-Book_for_FW26"/>
      <sheetName val="beam-reinft-IIInd_floor26"/>
      <sheetName val="INPUT_SHEET26"/>
      <sheetName val="Load_Details-220kV26"/>
      <sheetName val="Project_Budget_Worksheet26"/>
      <sheetName val="SANJAY_PAL26"/>
      <sheetName val="P_A_SELVAM26"/>
      <sheetName val="ANSARI_26"/>
      <sheetName val="abdesh_pal26"/>
      <sheetName val="sujay_bagchi26"/>
      <sheetName val="S_K_SINHA_BASU26"/>
      <sheetName val="KRISHNA_PRASAD26"/>
      <sheetName val="BARATH_&amp;_CO26"/>
      <sheetName val="L_B_YADAV26"/>
      <sheetName val="DEEPAK_KUMAR26"/>
      <sheetName val="MUKLAL_YADAV26"/>
      <sheetName val="MADHU_SUDHAN26"/>
      <sheetName val="SAUD_ALAM_26"/>
      <sheetName val="RAMESH_BABU26"/>
      <sheetName val="SAILEN_SARKAR26"/>
      <sheetName val="SANJAY_JENA126"/>
      <sheetName val="upendra_saw_26"/>
      <sheetName val="ALLOK_KUMAR_26"/>
      <sheetName val="except_wiring26"/>
      <sheetName val="BOQ_-II_ph_226"/>
      <sheetName val="STAFFSCHED_25"/>
      <sheetName val="Fee_Rate_Summary25"/>
      <sheetName val="d-safe_specs25"/>
      <sheetName val="Metso_-_Forth_&amp;_Slurry_11_02_35"/>
      <sheetName val="Site_wise_NADs25"/>
      <sheetName val="class_&amp;_category25"/>
      <sheetName val="Quote_Sheet25"/>
      <sheetName val="220_11__BS_25"/>
      <sheetName val="Rein-Final_(Ph_1+Ph2)25"/>
      <sheetName val="Materials_Cost(PCC)25"/>
      <sheetName val="SSR_&amp;_NSSR_Market_final25"/>
      <sheetName val="Debits_as_on_12_04_088"/>
      <sheetName val="India_F&amp;S_Template25"/>
      <sheetName val="PRRM_Dashboard8"/>
      <sheetName val="Stress_Calculation25"/>
      <sheetName val="precast_RC_element25"/>
      <sheetName val="RA_RCC_F25"/>
      <sheetName val="plinth_Beam_+_Stirrups_25"/>
      <sheetName val="GF_COLUMNS25"/>
      <sheetName val="G_F_ROOF_BEAM_25"/>
      <sheetName val="GF_SLAB_STEEL25"/>
      <sheetName val="GF_Lintel25"/>
      <sheetName val="GF_Stair25"/>
      <sheetName val="FF_COLUMNS25"/>
      <sheetName val="F_F__Steel_FINAL_(2)25"/>
      <sheetName val="FF_Lintel25"/>
      <sheetName val="FF_Stair25"/>
      <sheetName val="S_F__Steel_FINAL_25"/>
      <sheetName val="SF_Lintel25"/>
      <sheetName val="Inputs_&amp;_Summary_Output"/>
      <sheetName val="Broad_Refresher_Model"/>
      <sheetName val="Material_List_"/>
      <sheetName val="B@_@_x0000"/>
      <sheetName val="SPT_vs_PHI29"/>
      <sheetName val="glass_project_concrete29"/>
      <sheetName val="glass_project_reift29"/>
      <sheetName val="glass_project_indices29"/>
      <sheetName val="Summary_050628"/>
      <sheetName val="Summary_0607-_31_MAR28"/>
      <sheetName val="Civil_Boq27"/>
      <sheetName val="Break_up_Sheet27"/>
      <sheetName val="SBC-BH_1928"/>
      <sheetName val="Rate_Analysis28"/>
      <sheetName val="TBAL9697_-group_wise__sdpl27"/>
      <sheetName val="Abstract_Sheet27"/>
      <sheetName val="Pile_cap27"/>
      <sheetName val="V_O_4_-_PCC_Qty27"/>
      <sheetName val="Legal_Risk_Analysis27"/>
      <sheetName val="BH_12-11-10-1328"/>
      <sheetName val="BH_12-11-10-928"/>
      <sheetName val="BH_36-15-3728"/>
      <sheetName val="BH_16-35-25-1728"/>
      <sheetName val="BH_35-25-1728"/>
      <sheetName val="Sheet1_(2)28"/>
      <sheetName val="d-safe_DELUXE27"/>
      <sheetName val="PRECAST_lightconc-II27"/>
      <sheetName val="RCC,Ret__Wall27"/>
      <sheetName val="Form_628"/>
      <sheetName val="PointNo_527"/>
      <sheetName val="E_&amp;_R27"/>
      <sheetName val="Mix_Design27"/>
      <sheetName val="CABLE_DATA27"/>
      <sheetName val="Fill_this_out_first___27"/>
      <sheetName val="REVISED4A_PROG_PERF-SITE_127"/>
      <sheetName val="BOQ_Direct_selling_cost27"/>
      <sheetName val="BOQ_(2)27"/>
      <sheetName val="final_abstract27"/>
      <sheetName val="Rev_S1_Abstract27"/>
      <sheetName val="Quantity_Abstract27"/>
      <sheetName val="Staff_Acco_27"/>
      <sheetName val="Pipe_Supports27"/>
      <sheetName val="M-Book_for_Conc27"/>
      <sheetName val="M-Book_for_FW27"/>
      <sheetName val="beam-reinft-IIInd_floor27"/>
      <sheetName val="INPUT_SHEET27"/>
      <sheetName val="Load_Details-220kV27"/>
      <sheetName val="Project_Budget_Worksheet27"/>
      <sheetName val="SANJAY_PAL27"/>
      <sheetName val="P_A_SELVAM27"/>
      <sheetName val="ANSARI_27"/>
      <sheetName val="abdesh_pal27"/>
      <sheetName val="sujay_bagchi27"/>
      <sheetName val="S_K_SINHA_BASU27"/>
      <sheetName val="KRISHNA_PRASAD27"/>
      <sheetName val="BARATH_&amp;_CO27"/>
      <sheetName val="L_B_YADAV27"/>
      <sheetName val="DEEPAK_KUMAR27"/>
      <sheetName val="MUKLAL_YADAV27"/>
      <sheetName val="MADHU_SUDHAN27"/>
      <sheetName val="SAUD_ALAM_27"/>
      <sheetName val="RAMESH_BABU27"/>
      <sheetName val="SAILEN_SARKAR27"/>
      <sheetName val="SANJAY_JENA127"/>
      <sheetName val="upendra_saw_27"/>
      <sheetName val="ALLOK_KUMAR_27"/>
      <sheetName val="except_wiring27"/>
      <sheetName val="BOQ_-II_ph_227"/>
      <sheetName val="STAFFSCHED_26"/>
      <sheetName val="Fee_Rate_Summary26"/>
      <sheetName val="d-safe_specs26"/>
      <sheetName val="Metso_-_Forth_&amp;_Slurry_11_02_36"/>
      <sheetName val="Site_wise_NADs26"/>
      <sheetName val="class_&amp;_category26"/>
      <sheetName val="Quote_Sheet26"/>
      <sheetName val="220_11__BS_26"/>
      <sheetName val="Rein-Final_(Ph_1+Ph2)26"/>
      <sheetName val="Materials_Cost(PCC)26"/>
      <sheetName val="SSR_&amp;_NSSR_Market_final26"/>
      <sheetName val="Debits_as_on_12_04_089"/>
      <sheetName val="India_F&amp;S_Template26"/>
      <sheetName val="PRRM_Dashboard9"/>
      <sheetName val="Stress_Calculation26"/>
      <sheetName val="precast_RC_element26"/>
      <sheetName val="RA_RCC_F26"/>
      <sheetName val="plinth_Beam_+_Stirrups_26"/>
      <sheetName val="GF_COLUMNS26"/>
      <sheetName val="G_F_ROOF_BEAM_26"/>
      <sheetName val="GF_SLAB_STEEL26"/>
      <sheetName val="GF_Lintel26"/>
      <sheetName val="GF_Stair26"/>
      <sheetName val="FF_COLUMNS26"/>
      <sheetName val="F_F__Steel_FINAL_(2)26"/>
      <sheetName val="FF_Lintel26"/>
      <sheetName val="FF_Stair26"/>
      <sheetName val="S_F__Steel_FINAL_26"/>
      <sheetName val="SF_Lintel26"/>
      <sheetName val="Inputs_&amp;_Summary_Output1"/>
      <sheetName val="Broad_Refresher_Model1"/>
      <sheetName val="Assumption Inputs"/>
      <sheetName val="Break_Up (bc)"/>
      <sheetName val="Break_Up (bc1)"/>
      <sheetName val="Break_Up (bc2)"/>
      <sheetName val="4NEXRA"/>
      <sheetName val=" "/>
      <sheetName val="syndicate codes"/>
      <sheetName val="Steel Payment Doc"/>
      <sheetName val="SàQa_x0005_@"/>
      <sheetName val="INPUTS"/>
      <sheetName val="95삼성급(본사)"/>
      <sheetName val="BQ List"/>
      <sheetName val="_Spt-BH.xls__Spt-BH.xls_B@_"/>
      <sheetName val="_Spt-BH.xls__Spt-BH.xls_B@___x0004_@_"/>
      <sheetName val="_Spt-BH.xls__Spt-BH.xls__Spt-BH"/>
      <sheetName val="_Spt-BH.xls__Spt-BH.xls_B@__@__"/>
      <sheetName val="(10) Other Costs5"/>
      <sheetName val="[Spt-BH.xls][Spt-BH.xls]B___848"/>
      <sheetName val="[Spt-BH.xls][Spt-BH.xls]B___849"/>
      <sheetName val="[Spt-BH.xls][Spt-BH.xls]_Sp_267"/>
      <sheetName val="[Spt-BH.xls][Spt-BH.xls]_Sp_268"/>
      <sheetName val="[Spt-BH.xls][Spt-BH.xls]B___855"/>
      <sheetName val="[Spt-BH.xls][Spt-BH.xls]B___856"/>
      <sheetName val="[Spt-BH.xls][Spt-BH.xls]B___857"/>
      <sheetName val="[Spt-BH.xls][Spt-BH.xls]_Sp_273"/>
      <sheetName val="[Spt-BH.xls][Spt-BH.xls]B___858"/>
      <sheetName val="[Spt-BH.xls][Spt-BH.xls]B___859"/>
      <sheetName val="[Spt-BH.xls][Spt-BH.xls]_Sp_271"/>
      <sheetName val="[Spt-BH.xls][Spt-BH.xls]B___850"/>
      <sheetName val="[Spt-BH.xls][Spt-BH.xls]B___851"/>
      <sheetName val="[Spt-BH.xls][Spt-BH.xls]B___852"/>
      <sheetName val="[Spt-BH.xls][Spt-BH.xls]_Sp_270"/>
      <sheetName val="[Spt-BH.xls][Spt-BH.xls]B___853"/>
      <sheetName val="[Spt-BH.xls][Spt-BH.xls]B___854"/>
      <sheetName val="[Spt-BH.xls][Spt-BH.xls]_Sp_269"/>
      <sheetName val="[Spt-BH.xls][Spt-BH.xls]_Sp_272"/>
      <sheetName val="[Spt-BH.xls][Spt-BH.xls]_Sp_274"/>
      <sheetName val="[Spt-BH.xls][Spt-BH.xls]B___860"/>
      <sheetName val="[Spt-BH.xls][Spt-BH.xls]B___861"/>
      <sheetName val="[Spt-BH.xls][Spt-BH.xls]B___862"/>
      <sheetName val="[Spt-BH.xls][Spt-BH.xls]_Sp_275"/>
      <sheetName val="[Spt-BH.xls][Spt-BH.xls]B___863"/>
      <sheetName val="[Spt-BH.xls][Spt-BH.xls]B___864"/>
      <sheetName val="[Spt-BH.xls][Spt-BH.xls]_Sp_277"/>
      <sheetName val="[Spt-BH.xls][Spt-BH.xls]_Sp_276"/>
      <sheetName val="[Spt-BH.xls][Spt-BH.xls]_Sp_278"/>
      <sheetName val="[Spt-BH.xls][Spt-BH.xls]_Sp_279"/>
      <sheetName val="[Spt-BH.xls][Spt-BH.xls]_Sp_343"/>
      <sheetName val="[Spt-BH.xls][Spt-BH.xls]B___906"/>
      <sheetName val="[Spt-BH.xls][Spt-BH.xls]B___907"/>
      <sheetName val="[Spt-BH.xls][Spt-BH.xls]B___908"/>
      <sheetName val="[Spt-BH.xls][Spt-BH.xls]_Sp_281"/>
      <sheetName val="[Spt-BH.xls][Spt-BH.xls]B___909"/>
      <sheetName val="[Spt-BH.xls][Spt-BH.xls]B___910"/>
      <sheetName val="[Spt-BH.xls][Spt-BH.xls]B___901"/>
      <sheetName val="[Spt-BH.xls][Spt-BH.xls]B___902"/>
      <sheetName val="[Spt-BH.xls][Spt-BH.xls]B___903"/>
      <sheetName val="[Spt-BH.xls][Spt-BH.xls]_Sp_280"/>
      <sheetName val="[Spt-BH.xls][Spt-BH.xls]B___904"/>
      <sheetName val="[Spt-BH.xls][Spt-BH.xls]B___905"/>
      <sheetName val="[Spt-BH.xls]B____x005f_x0004_______67"/>
      <sheetName val="[Spt-BH.xls]B___x005f_x0000__x005f_x0004_67"/>
      <sheetName val="[Spt-BH.xls][Spt-BH.xls]B___891"/>
      <sheetName val="[Spt-BH.xls][Spt-BH.xls]B___892"/>
      <sheetName val="[Spt-BH.xls][Spt-BH.xls]B___893"/>
      <sheetName val="[Spt-BH.xls][Spt-BH.xls]B___894"/>
      <sheetName val="[Spt-BH.xls][Spt-BH.xls]B___895"/>
      <sheetName val="[Spt-BH.xls][Spt-BH.xls]B___896"/>
      <sheetName val="[Spt-BH.xls][Spt-BH.xls]B___897"/>
      <sheetName val="[Spt-BH.xls][Spt-BH.xls]B___898"/>
      <sheetName val="[Spt-BH.xls][Spt-BH.xls]B___899"/>
      <sheetName val="[Spt-BH.xls][Spt-BH.xls]B___900"/>
      <sheetName val="[Spt-BH.xls]B____x005f_x0004_______66"/>
      <sheetName val="[Spt-BH.xls]B___x005f_x0000__x005f_x0004_66"/>
      <sheetName val="[Spt-BH.xls]B____x005f_x0004_______60"/>
      <sheetName val="[Spt-BH.xls]B___x005f_x0000__x005f_x0004_60"/>
      <sheetName val="[Spt-BH.xls]B____x005f_x0004_______61"/>
      <sheetName val="[Spt-BH.xls]B___x005f_x0000__x005f_x0004_61"/>
      <sheetName val="[Spt-BH.xls][Spt-BH.xls]B___876"/>
      <sheetName val="[Spt-BH.xls][Spt-BH.xls]B___877"/>
      <sheetName val="[Spt-BH.xls][Spt-BH.xls]B___878"/>
      <sheetName val="[Spt-BH.xls][Spt-BH.xls]B___879"/>
      <sheetName val="[Spt-BH.xls][Spt-BH.xls]B___880"/>
      <sheetName val="[Spt-BH.xls]B____x005f_x0004_______62"/>
      <sheetName val="[Spt-BH.xls]B___x005f_x0000__x005f_x0004_62"/>
      <sheetName val="[Spt-BH.xls][Spt-BH.xls]B___865"/>
      <sheetName val="[Spt-BH.xls][Spt-BH.xls]B___871"/>
      <sheetName val="[Spt-BH.xls][Spt-BH.xls]B___872"/>
      <sheetName val="[Spt-BH.xls][Spt-BH.xls]B___873"/>
      <sheetName val="[Spt-BH.xls][Spt-BH.xls]B___874"/>
      <sheetName val="[Spt-BH.xls][Spt-BH.xls]B___875"/>
      <sheetName val="[Spt-BH.xls][Spt-BH.xls]B___866"/>
      <sheetName val="[Spt-BH.xls][Spt-BH.xls]B___867"/>
      <sheetName val="[Spt-BH.xls][Spt-BH.xls]B___868"/>
      <sheetName val="[Spt-BH.xls][Spt-BH.xls]B___869"/>
      <sheetName val="[Spt-BH.xls][Spt-BH.xls]B___870"/>
      <sheetName val="[Spt-BH.xls]B____x005f_x0004_______63"/>
      <sheetName val="[Spt-BH.xls]B___x005f_x0000__x005f_x0004_63"/>
      <sheetName val="[Spt-BH.xls][Spt-BH.xls]B___881"/>
      <sheetName val="[Spt-BH.xls][Spt-BH.xls]B___882"/>
      <sheetName val="[Spt-BH.xls][Spt-BH.xls]B___883"/>
      <sheetName val="[Spt-BH.xls][Spt-BH.xls]B___884"/>
      <sheetName val="[Spt-BH.xls][Spt-BH.xls]B___885"/>
      <sheetName val="[Spt-BH.xls]B____x005f_x0004_______64"/>
      <sheetName val="[Spt-BH.xls]B___x005f_x0000__x005f_x0004_64"/>
      <sheetName val="[Spt-BH.xls][Spt-BH.xls]B___886"/>
      <sheetName val="[Spt-BH.xls][Spt-BH.xls]B___887"/>
      <sheetName val="[Spt-BH.xls][Spt-BH.xls]B___888"/>
      <sheetName val="[Spt-BH.xls][Spt-BH.xls]B___889"/>
      <sheetName val="[Spt-BH.xls][Spt-BH.xls]B___890"/>
      <sheetName val="[Spt-BH.xls]B____x005f_x0004_______65"/>
      <sheetName val="[Spt-BH.xls]B___x005f_x0000__x005f_x0004_65"/>
      <sheetName val="[Spt-BH.xls][Spt-BH.xls]_Sp_282"/>
      <sheetName val="[Spt-BH.xls][Spt-BH.xls]B___911"/>
      <sheetName val="[Spt-BH.xls][Spt-BH.xls]B___912"/>
      <sheetName val="[Spt-BH.xls][Spt-BH.xls]_Sp_283"/>
      <sheetName val="[Spt-BH.xls][Spt-BH.xls]B___913"/>
      <sheetName val="[Spt-BH.xls][Spt-BH.xls]B___914"/>
      <sheetName val="[Spt-BH.xls][Spt-BH.xls]B___915"/>
      <sheetName val="[Spt-BH.xls][Spt-BH.xls]_Sp_284"/>
      <sheetName val="[Spt-BH.xls][Spt-BH.xls]B___916"/>
      <sheetName val="[Spt-BH.xls][Spt-BH.xls]B___917"/>
      <sheetName val="[Spt-BH.xls][Spt-BH.xls]B___918"/>
      <sheetName val="[Spt-BH.xls][Spt-BH.xls]_Sp_323"/>
      <sheetName val="[Spt-BH.xls][Spt-BH.xls]B___919"/>
      <sheetName val="[Spt-BH.xls][Spt-BH.xls]B___920"/>
      <sheetName val="[Spt-BH.xls][Spt-BH.xls]B__1093"/>
      <sheetName val="[Spt-BH.xls][Spt-BH.xls]B__1094"/>
      <sheetName val="[Spt-BH.xls][Spt-BH.xls]B__1095"/>
      <sheetName val="[Spt-BH.xls][Spt-BH.xls]_Sp_324"/>
      <sheetName val="[Spt-BH.xls][Spt-BH.xls]B__1096"/>
      <sheetName val="[Spt-BH.xls][Spt-BH.xls]B__1097"/>
      <sheetName val="[Spt-BH.xls]B____x005f_x0004_______68"/>
      <sheetName val="[Spt-BH.xls]B___x005f_x0000__x005f_x0004_68"/>
      <sheetName val="[Spt-BH.xls][Spt-BH.xls]B__1073"/>
      <sheetName val="[Spt-BH.xls][Spt-BH.xls]_Sp_318"/>
      <sheetName val="[Spt-BH.xls][Spt-BH.xls]B___956"/>
      <sheetName val="[Spt-BH.xls][Spt-BH.xls]B___957"/>
      <sheetName val="[Spt-BH.xls][Spt-BH.xls]B___958"/>
      <sheetName val="[Spt-BH.xls][Spt-BH.xls]_Sp_299"/>
      <sheetName val="[Spt-BH.xls][Spt-BH.xls]B___959"/>
      <sheetName val="[Spt-BH.xls][Spt-BH.xls]_Sp_292"/>
      <sheetName val="[Spt-BH.xls][Spt-BH.xls]B___960"/>
      <sheetName val="[Spt-BH.xls][Spt-BH.xls]B___986"/>
      <sheetName val="[Spt-BH.xls][Spt-BH.xls]B___987"/>
      <sheetName val="[Spt-BH.xls][Spt-BH.xls]B___988"/>
      <sheetName val="[Spt-BH.xls][Spt-BH.xls]_Sp_300"/>
      <sheetName val="[Spt-BH.xls][Spt-BH.xls]B___989"/>
      <sheetName val="[Spt-BH.xls][Spt-BH.xls]B___990"/>
      <sheetName val="[Spt-BH.xls]B____x005f_x0004_______78"/>
      <sheetName val="[Spt-BH.xls]B___x005f_x0000__x005f_x0004_78"/>
      <sheetName val="[Spt-BH.xls]B____x005f_x0004_______71"/>
      <sheetName val="[Spt-BH.xls]B___x005f_x0000__x005f_x0004_71"/>
      <sheetName val="[Spt-BH.xls]B____x005f_x0004_______69"/>
      <sheetName val="[Spt-BH.xls]B___x005f_x0000__x005f_x0004_69"/>
      <sheetName val="[Spt-BH.xls]B____x005f_x0004_______70"/>
      <sheetName val="[Spt-BH.xls]B___x005f_x0000__x005f_x0004_70"/>
      <sheetName val="[Spt-BH.xls][Spt-BH.xls]B___922"/>
      <sheetName val="[Spt-BH.xls][Spt-BH.xls]B___923"/>
      <sheetName val="[Spt-BH.xls][Spt-BH.xls]B___924"/>
      <sheetName val="[Spt-BH.xls][Spt-BH.xls]B___925"/>
      <sheetName val="[Spt-BH.xls][Spt-BH.xls]B___926"/>
      <sheetName val="[Spt-BH.xls][Spt-BH.xls]B___921"/>
      <sheetName val="[Spt-BH.xls][Spt-BH.xls]B___927"/>
      <sheetName val="[Spt-BH.xls][Spt-BH.xls]B___928"/>
      <sheetName val="[Spt-BH.xls][Spt-BH.xls]B___929"/>
      <sheetName val="[Spt-BH.xls][Spt-BH.xls]B___930"/>
      <sheetName val="[Spt-BH.xls][Spt-BH.xls]B___931"/>
      <sheetName val="[Spt-BH.xls]B____x005f_x0004_______72"/>
      <sheetName val="[Spt-BH.xls]B___x005f_x0000__x005f_x0004_72"/>
      <sheetName val="[Spt-BH.xls][Spt-BH.xls]B___932"/>
      <sheetName val="[Spt-BH.xls][Spt-BH.xls]B___933"/>
      <sheetName val="[Spt-BH.xls][Spt-BH.xls]B___934"/>
      <sheetName val="[Spt-BH.xls][Spt-BH.xls]B___935"/>
      <sheetName val="[Spt-BH.xls][Spt-BH.xls]B___936"/>
      <sheetName val="[Spt-BH.xls]B____x005f_x0004_______73"/>
      <sheetName val="[Spt-BH.xls]B___x005f_x0000__x005f_x0004_73"/>
      <sheetName val="[Spt-BH.xls]B____x005f_x0004_______74"/>
      <sheetName val="[Spt-BH.xls]B___x005f_x0000__x005f_x0004_74"/>
      <sheetName val="[Spt-BH.xls][Spt-BH.xls]B___937"/>
      <sheetName val="[Spt-BH.xls][Spt-BH.xls]B___938"/>
      <sheetName val="[Spt-BH.xls][Spt-BH.xls]_Sp_287"/>
      <sheetName val="[Spt-BH.xls][Spt-BH.xls]B___939"/>
      <sheetName val="[Spt-BH.xls][Spt-BH.xls]B___940"/>
      <sheetName val="[Spt-BH.xls][Spt-BH.xls]_Sp_286"/>
      <sheetName val="[Spt-BH.xls]B____x005f_x0004_______75"/>
      <sheetName val="[Spt-BH.xls]B___x005f_x0000__x005f_x0004_75"/>
      <sheetName val="[Spt-BH.xls][Spt-BH.xls]_Sp_285"/>
      <sheetName val="[Spt-BH.xls][Spt-BH.xls]_Sp_288"/>
      <sheetName val="[Spt-BH.xls][Spt-BH.xls]_Sp_289"/>
      <sheetName val="[Spt-BH.xls][Spt-BH.xls]B___941"/>
      <sheetName val="[Spt-BH.xls][Spt-BH.xls]B___942"/>
      <sheetName val="[Spt-BH.xls][Spt-BH.xls]B___943"/>
      <sheetName val="[Spt-BH.xls][Spt-BH.xls]B___944"/>
      <sheetName val="[Spt-BH.xls][Spt-BH.xls]B___945"/>
      <sheetName val="[Spt-BH.xls]B____x005f_x0004_______76"/>
      <sheetName val="[Spt-BH.xls]B___x005f_x0000__x005f_x0004_76"/>
      <sheetName val="[Spt-BH.xls][Spt-BH.xls]_Sp_290"/>
      <sheetName val="[Spt-BH.xls][Spt-BH.xls]B___946"/>
      <sheetName val="[Spt-BH.xls][Spt-BH.xls]B___947"/>
      <sheetName val="[Spt-BH.xls][Spt-BH.xls]B___948"/>
      <sheetName val="[Spt-BH.xls][Spt-BH.xls]_Sp_291"/>
      <sheetName val="[Spt-BH.xls][Spt-BH.xls]B___949"/>
      <sheetName val="[Spt-BH.xls][Spt-BH.xls]B___950"/>
      <sheetName val="[Spt-BH.xls][Spt-BH.xls]B___951"/>
      <sheetName val="[Spt-BH.xls][Spt-BH.xls]B___952"/>
      <sheetName val="[Spt-BH.xls][Spt-BH.xls]B___953"/>
      <sheetName val="[Spt-BH.xls][Spt-BH.xls]B___954"/>
      <sheetName val="[Spt-BH.xls][Spt-BH.xls]B___955"/>
      <sheetName val="[Spt-BH.xls]B____x005f_x0004_______77"/>
      <sheetName val="[Spt-BH.xls]B___x005f_x0000__x005f_x0004_77"/>
      <sheetName val="[Spt-BH.xls][Spt-BH.xls]B___991"/>
      <sheetName val="[Spt-BH.xls][Spt-BH.xls]B___992"/>
      <sheetName val="[Spt-BH.xls][Spt-BH.xls]B___993"/>
      <sheetName val="[Spt-BH.xls][Spt-BH.xls]_Sp_301"/>
      <sheetName val="[Spt-BH.xls][Spt-BH.xls]B___994"/>
      <sheetName val="[Spt-BH.xls][Spt-BH.xls]B___995"/>
      <sheetName val="[Spt-BH.xls]B____x005f_x0004_______84"/>
      <sheetName val="[Spt-BH.xls]B___x005f_x0000__x005f_x0004_84"/>
      <sheetName val="[Spt-BH.xls][Spt-BH.xls]_Sp_294"/>
      <sheetName val="[Spt-BH.xls][Spt-BH.xls]B___961"/>
      <sheetName val="[Spt-BH.xls][Spt-BH.xls]B___962"/>
      <sheetName val="[Spt-BH.xls][Spt-BH.xls]B___963"/>
      <sheetName val="[Spt-BH.xls][Spt-BH.xls]B___964"/>
      <sheetName val="[Spt-BH.xls][Spt-BH.xls]B___965"/>
      <sheetName val="[Spt-BH.xls]B____x005f_x0004_______79"/>
      <sheetName val="[Spt-BH.xls]B___x005f_x0000__x005f_x0004_79"/>
      <sheetName val="[Spt-BH.xls][Spt-BH.xls]_Sp_293"/>
      <sheetName val="[Spt-BH.xls][Spt-BH.xls]_Sp_296"/>
      <sheetName val="[Spt-BH.xls][Spt-BH.xls]B___981"/>
      <sheetName val="[Spt-BH.xls][Spt-BH.xls]B___982"/>
      <sheetName val="[Spt-BH.xls][Spt-BH.xls]B___983"/>
      <sheetName val="[Spt-BH.xls][Spt-BH.xls]B___984"/>
      <sheetName val="[Spt-BH.xls][Spt-BH.xls]B___985"/>
      <sheetName val="[Spt-BH.xls][Spt-BH.xls]B___971"/>
      <sheetName val="[Spt-BH.xls][Spt-BH.xls]B___972"/>
      <sheetName val="[Spt-BH.xls][Spt-BH.xls]B___973"/>
      <sheetName val="[Spt-BH.xls][Spt-BH.xls]_Sp_298"/>
      <sheetName val="[Spt-BH.xls][Spt-BH.xls]B___974"/>
      <sheetName val="[Spt-BH.xls][Spt-BH.xls]B___975"/>
      <sheetName val="[Spt-BH.xls]B____x005f_x0004_______81"/>
      <sheetName val="[Spt-BH.xls]B___x005f_x0000__x005f_x0004_81"/>
      <sheetName val="[Spt-BH.xls][Spt-BH.xls]_Sp_295"/>
      <sheetName val="[Spt-BH.xls][Spt-BH.xls]B___966"/>
      <sheetName val="[Spt-BH.xls][Spt-BH.xls]B___967"/>
      <sheetName val="[Spt-BH.xls][Spt-BH.xls]B___968"/>
      <sheetName val="[Spt-BH.xls][Spt-BH.xls]B___969"/>
      <sheetName val="[Spt-BH.xls][Spt-BH.xls]B___970"/>
      <sheetName val="[Spt-BH.xls]B____x005f_x0004_______80"/>
      <sheetName val="[Spt-BH.xls]B___x005f_x0000__x005f_x0004_80"/>
      <sheetName val="[Spt-BH.xls]B____x005f_x0004_______83"/>
      <sheetName val="[Spt-BH.xls]B___x005f_x0000__x005f_x0004_83"/>
      <sheetName val="[Spt-BH.xls][Spt-BH.xls]B___976"/>
      <sheetName val="[Spt-BH.xls][Spt-BH.xls]B___977"/>
      <sheetName val="[Spt-BH.xls][Spt-BH.xls]B___978"/>
      <sheetName val="[Spt-BH.xls][Spt-BH.xls]B___979"/>
      <sheetName val="[Spt-BH.xls][Spt-BH.xls]B___980"/>
      <sheetName val="[Spt-BH.xls][Spt-BH.xls]_Sp_297"/>
      <sheetName val="[Spt-BH.xls]B____x005f_x0004_______82"/>
      <sheetName val="[Spt-BH.xls]B___x005f_x0000__x005f_x0004_82"/>
      <sheetName val="[Spt-BH.xls][Spt-BH.xls]_Sp_303"/>
      <sheetName val="[Spt-BH.xls][Spt-BH.xls]B__1006"/>
      <sheetName val="[Spt-BH.xls][Spt-BH.xls]B__1007"/>
      <sheetName val="[Spt-BH.xls][Spt-BH.xls]B__1008"/>
      <sheetName val="[Spt-BH.xls][Spt-BH.xls]_Sp_307"/>
      <sheetName val="[Spt-BH.xls][Spt-BH.xls]B__1009"/>
      <sheetName val="[Spt-BH.xls][Spt-BH.xls]B__1010"/>
      <sheetName val="[Spt-BH.xls][Spt-BH.xls]B__1026"/>
      <sheetName val="[Spt-BH.xls][Spt-BH.xls]B__1027"/>
      <sheetName val="[Spt-BH.xls][Spt-BH.xls]B__1028"/>
      <sheetName val="[Spt-BH.xls][Spt-BH.xls]_Sp_308"/>
      <sheetName val="[Spt-BH.xls][Spt-BH.xls]B__1029"/>
      <sheetName val="[Spt-BH.xls][Spt-BH.xls]B__1030"/>
      <sheetName val="[Spt-BH.xls]B____x005f_x0004_______88"/>
      <sheetName val="[Spt-BH.xls]B___x005f_x0000__x005f_x0004_88"/>
      <sheetName val="[Spt-BH.xls]B____x005f_x0004_______85"/>
      <sheetName val="[Spt-BH.xls]B___x005f_x0000__x005f_x0004_85"/>
      <sheetName val="[Spt-BH.xls][Spt-BH.xls]B___996"/>
      <sheetName val="[Spt-BH.xls][Spt-BH.xls]B___997"/>
      <sheetName val="[Spt-BH.xls][Spt-BH.xls]B___998"/>
      <sheetName val="[Spt-BH.xls][Spt-BH.xls]B___999"/>
      <sheetName val="[Spt-BH.xls][Spt-BH.xls]B__1000"/>
      <sheetName val="[Spt-BH.xls]B____x005f_x0004_______86"/>
      <sheetName val="[Spt-BH.xls]B___x005f_x0000__x005f_x0004_86"/>
      <sheetName val="[Spt-BH.xls][Spt-BH.xls]_Sp_302"/>
      <sheetName val="[Spt-BH.xls][Spt-BH.xls]B__1001"/>
      <sheetName val="[Spt-BH.xls][Spt-BH.xls]B__1002"/>
      <sheetName val="[Spt-BH.xls][Spt-BH.xls]B__1003"/>
      <sheetName val="[Spt-BH.xls][Spt-BH.xls]B__1004"/>
      <sheetName val="[Spt-BH.xls][Spt-BH.xls]B__1005"/>
      <sheetName val="[Spt-BH.xls]B____x005f_x0004_______87"/>
      <sheetName val="[Spt-BH.xls]B___x005f_x0000__x005f_x0004_87"/>
      <sheetName val="[Spt-BH.xls][Spt-BH.xls]_Sp_306"/>
      <sheetName val="[Spt-BH.xls][Spt-BH.xls]B__1021"/>
      <sheetName val="[Spt-BH.xls][Spt-BH.xls]B__1022"/>
      <sheetName val="[Spt-BH.xls][Spt-BH.xls]B__1023"/>
      <sheetName val="[Spt-BH.xls][Spt-BH.xls]B__1024"/>
      <sheetName val="[Spt-BH.xls][Spt-BH.xls]B__1025"/>
      <sheetName val="[Spt-BH.xls][Spt-BH.xls]_Sp_304"/>
      <sheetName val="[Spt-BH.xls][Spt-BH.xls]B__1011"/>
      <sheetName val="[Spt-BH.xls][Spt-BH.xls]B__1012"/>
      <sheetName val="[Spt-BH.xls][Spt-BH.xls]B__1013"/>
      <sheetName val="[Spt-BH.xls][Spt-BH.xls]B__1014"/>
      <sheetName val="[Spt-BH.xls][Spt-BH.xls]B__1015"/>
      <sheetName val="[Spt-BH.xls][Spt-BH.xls]_Sp_305"/>
      <sheetName val="[Spt-BH.xls][Spt-BH.xls]B__1016"/>
      <sheetName val="[Spt-BH.xls][Spt-BH.xls]B__1017"/>
      <sheetName val="[Spt-BH.xls][Spt-BH.xls]B__1018"/>
      <sheetName val="[Spt-BH.xls][Spt-BH.xls]B__1019"/>
      <sheetName val="[Spt-BH.xls][Spt-BH.xls]B__1020"/>
      <sheetName val="[Spt-BH.xls][Spt-BH.xls]B__1031"/>
      <sheetName val="[Spt-BH.xls][Spt-BH.xls]B__1032"/>
      <sheetName val="[Spt-BH.xls][Spt-BH.xls]B__1033"/>
      <sheetName val="[Spt-BH.xls][Spt-BH.xls]_Sp_309"/>
      <sheetName val="[Spt-BH.xls][Spt-BH.xls]B__1034"/>
      <sheetName val="[Spt-BH.xls][Spt-BH.xls]B__1035"/>
      <sheetName val="[Spt-BH.xls]B____x005f_x0004_______89"/>
      <sheetName val="[Spt-BH.xls]B___x005f_x0000__x005f_x0004_89"/>
      <sheetName val="[Spt-BH.xls]B____x005f_x0004_______90"/>
      <sheetName val="[Spt-BH.xls]B___x005f_x0000__x005f_x0004_90"/>
      <sheetName val="[Spt-BH.xls][Spt-BH.xls]B__1036"/>
      <sheetName val="[Spt-BH.xls][Spt-BH.xls]B__1037"/>
      <sheetName val="[Spt-BH.xls][Spt-BH.xls]B__1038"/>
      <sheetName val="[Spt-BH.xls][Spt-BH.xls]_Sp_310"/>
      <sheetName val="[Spt-BH.xls][Spt-BH.xls]B__1039"/>
      <sheetName val="[Spt-BH.xls][Spt-BH.xls]B__1040"/>
      <sheetName val="[Spt-BH.xls]B____x005f_x0004_______91"/>
      <sheetName val="[Spt-BH.xls]B___x005f_x0000__x005f_x0004_91"/>
      <sheetName val="[Spt-BH.xls][Spt-BH.xls]B__1041"/>
      <sheetName val="[Spt-BH.xls][Spt-BH.xls]B__1042"/>
      <sheetName val="[Spt-BH.xls][Spt-BH.xls]B__1043"/>
      <sheetName val="[Spt-BH.xls][Spt-BH.xls]_Sp_311"/>
      <sheetName val="[Spt-BH.xls][Spt-BH.xls]B__1044"/>
      <sheetName val="[Spt-BH.xls][Spt-BH.xls]B__1045"/>
      <sheetName val="[Spt-BH.xls]B____x005f_x0004_______92"/>
      <sheetName val="[Spt-BH.xls]B___x005f_x0000__x005f_x0004_92"/>
      <sheetName val="[Spt-BH.xls][Spt-BH.xls]_Sp_312"/>
      <sheetName val="[Spt-BH.xls][Spt-BH.xls]B__1046"/>
      <sheetName val="[Spt-BH.xls][Spt-BH.xls]B__1047"/>
      <sheetName val="[Spt-BH.xls][Spt-BH.xls]B__1048"/>
      <sheetName val="[Spt-BH.xls][Spt-BH.xls]_Sp_313"/>
      <sheetName val="[Spt-BH.xls][Spt-BH.xls]B__1049"/>
      <sheetName val="[Spt-BH.xls][Spt-BH.xls]B__1050"/>
      <sheetName val="[Spt-BH.xls][Spt-BH.xls]B__1051"/>
      <sheetName val="[Spt-BH.xls][Spt-BH.xls]B__1052"/>
      <sheetName val="[Spt-BH.xls][Spt-BH.xls]B__1053"/>
      <sheetName val="[Spt-BH.xls][Spt-BH.xls]_Sp_314"/>
      <sheetName val="[Spt-BH.xls][Spt-BH.xls]B__1054"/>
      <sheetName val="[Spt-BH.xls][Spt-BH.xls]B__1055"/>
      <sheetName val="[Spt-BH.xls]B____x005f_x0004_______93"/>
      <sheetName val="[Spt-BH.xls]B___x005f_x0000__x005f_x0004_93"/>
      <sheetName val="[Spt-BH.xls][Spt-BH.xls]B__1056"/>
      <sheetName val="[Spt-BH.xls][Spt-BH.xls]B__1057"/>
      <sheetName val="[Spt-BH.xls][Spt-BH.xls]B__1058"/>
      <sheetName val="[Spt-BH.xls][Spt-BH.xls]_Sp_315"/>
      <sheetName val="[Spt-BH.xls][Spt-BH.xls]B__1059"/>
      <sheetName val="[Spt-BH.xls][Spt-BH.xls]B__1060"/>
      <sheetName val="[Spt-BH.xls][Spt-BH.xls]B__1069"/>
      <sheetName val="[Spt-BH.xls][Spt-BH.xls]B__1070"/>
      <sheetName val="[Spt-BH.xls][Spt-BH.xls]B__1071"/>
      <sheetName val="[Spt-BH.xls][Spt-BH.xls]_Sp_319"/>
      <sheetName val="[Spt-BH.xls][Spt-BH.xls]B__1072"/>
      <sheetName val="[Spt-BH.xls][Spt-BH.xls]_Sp_316"/>
      <sheetName val="[Spt-BH.xls][Spt-BH.xls]B__1061"/>
      <sheetName val="[Spt-BH.xls][Spt-BH.xls]B__1062"/>
      <sheetName val="[Spt-BH.xls][Spt-BH.xls]B__1063"/>
      <sheetName val="[Spt-BH.xls][Spt-BH.xls]B__1064"/>
      <sheetName val="[Spt-BH.xls][Spt-BH.xls]_Sp_317"/>
      <sheetName val="[Spt-BH.xls][Spt-BH.xls]B__1065"/>
      <sheetName val="[Spt-BH.xls][Spt-BH.xls]B__1066"/>
      <sheetName val="[Spt-BH.xls][Spt-BH.xls]B__1067"/>
      <sheetName val="[Spt-BH.xls][Spt-BH.xls]B__1068"/>
      <sheetName val="[Spt-BH.xls][Spt-BH.xls]B__1074"/>
      <sheetName val="[Spt-BH.xls][Spt-BH.xls]B__1075"/>
      <sheetName val="[Spt-BH.xls][Spt-BH.xls]_Sp_320"/>
      <sheetName val="[Spt-BH.xls][Spt-BH.xls]B__1076"/>
      <sheetName val="[Spt-BH.xls][Spt-BH.xls]B__1077"/>
      <sheetName val="[Spt-BH.xls][Spt-BH.xls]B__1078"/>
      <sheetName val="[Spt-BH.xls][Spt-BH.xls]B__1079"/>
      <sheetName val="[Spt-BH.xls][Spt-BH.xls]B__1080"/>
      <sheetName val="[Spt-BH.xls][Spt-BH.xls]B__1081"/>
      <sheetName val="[Spt-BH.xls][Spt-BH.xls]B__1082"/>
      <sheetName val="[Spt-BH.xls][Spt-BH.xls]B__1098"/>
      <sheetName val="[Spt-BH.xls][Spt-BH.xls]B__1099"/>
      <sheetName val="[Spt-BH.xls][Spt-BH.xls]B__1100"/>
      <sheetName val="[Spt-BH.xls][Spt-BH.xls]_Sp_326"/>
      <sheetName val="[Spt-BH.xls][Spt-BH.xls]B__1101"/>
      <sheetName val="[Spt-BH.xls][Spt-BH.xls]B__1102"/>
      <sheetName val="[Spt-BH.xls][Spt-BH.xls]_Sp_321"/>
      <sheetName val="[Spt-BH.xls][Spt-BH.xls]B__1083"/>
      <sheetName val="[Spt-BH.xls][Spt-BH.xls]B__1084"/>
      <sheetName val="[Spt-BH.xls][Spt-BH.xls]B__1085"/>
      <sheetName val="[Spt-BH.xls][Spt-BH.xls]B__1086"/>
      <sheetName val="[Spt-BH.xls][Spt-BH.xls]B__1087"/>
      <sheetName val="[Spt-BH.xls][Spt-BH.xls]_Sp_322"/>
      <sheetName val="[Spt-BH.xls][Spt-BH.xls]B__1088"/>
      <sheetName val="[Spt-BH.xls][Spt-BH.xls]B__1089"/>
      <sheetName val="[Spt-BH.xls][Spt-BH.xls]B__1090"/>
      <sheetName val="[Spt-BH.xls][Spt-BH.xls]B__1091"/>
      <sheetName val="[Spt-BH.xls][Spt-BH.xls]B__1092"/>
      <sheetName val="[Spt-BH.xls][Spt-BH.xls]_Sp_325"/>
      <sheetName val="[Spt-BH.xls][Spt-BH.xls]B__1103"/>
      <sheetName val="[Spt-BH.xls][Spt-BH.xls]B__1104"/>
      <sheetName val="[Spt-BH.xls][Spt-BH.xls]B__1105"/>
      <sheetName val="[Spt-BH.xls][Spt-BH.xls]_Sp_332"/>
      <sheetName val="[Spt-BH.xls][Spt-BH.xls]B__1106"/>
      <sheetName val="[Spt-BH.xls][Spt-BH.xls]B__1107"/>
      <sheetName val="[Spt-BH.xls][Spt-BH.xls]B__1123"/>
      <sheetName val="[Spt-BH.xls][Spt-BH.xls]B__1124"/>
      <sheetName val="[Spt-BH.xls][Spt-BH.xls]B__1125"/>
      <sheetName val="[Spt-BH.xls][Spt-BH.xls]_Sp_335"/>
      <sheetName val="[Spt-BH.xls][Spt-BH.xls]B__1126"/>
      <sheetName val="[Spt-BH.xls][Spt-BH.xls]B__1127"/>
      <sheetName val="[Spt-BH.xls][Spt-BH.xls]B__1128"/>
      <sheetName val="[Spt-BH.xls][Spt-BH.xls]B__1129"/>
      <sheetName val="[Spt-BH.xls][Spt-BH.xls]B__1130"/>
      <sheetName val="[Spt-BH.xls][Spt-BH.xls]_Sp_339"/>
      <sheetName val="[Spt-BH.xls][Spt-BH.xls]B__1131"/>
      <sheetName val="[Spt-BH.xls][Spt-BH.xls]_Sp_330"/>
      <sheetName val="[Spt-BH.xls][Spt-BH.xls]B__1113"/>
      <sheetName val="[Spt-BH.xls][Spt-BH.xls]B__1114"/>
      <sheetName val="[Spt-BH.xls][Spt-BH.xls]B__1115"/>
      <sheetName val="[Spt-BH.xls][Spt-BH.xls]B__1116"/>
      <sheetName val="[Spt-BH.xls][Spt-BH.xls]B__1117"/>
      <sheetName val="[Spt-BH.xls]B____x005f_x0004_______95"/>
      <sheetName val="[Spt-BH.xls]B___x005f_x0000__x005f_x0004_95"/>
      <sheetName val="[Spt-BH.xls]B____x005f_x0004_______94"/>
      <sheetName val="[Spt-BH.xls]B___x005f_x0000__x005f_x0004_94"/>
      <sheetName val="[Spt-BH.xls]B____x005f_x0004_______97"/>
      <sheetName val="[Spt-BH.xls]B___x005f_x0000__x005f_x0004_97"/>
      <sheetName val="[Spt-BH.xls]B____x005f_x0004_______96"/>
      <sheetName val="[Spt-BH.xls]B___x005f_x0000__x005f_x0004_96"/>
      <sheetName val="[Spt-BH.xls]B____x005f_x0004_______98"/>
      <sheetName val="[Spt-BH.xls]B___x005f_x0000__x005f_x0004_98"/>
      <sheetName val="[Spt-BH.xls][Spt-BH.xls]_Sp_327"/>
      <sheetName val="[Spt-BH.xls][Spt-BH.xls]_Sp_328"/>
      <sheetName val="[Spt-BH.xls][Spt-BH.xls]B__1108"/>
      <sheetName val="[Spt-BH.xls][Spt-BH.xls]B__1109"/>
      <sheetName val="[Spt-BH.xls][Spt-BH.xls]B__1110"/>
      <sheetName val="[Spt-BH.xls][Spt-BH.xls]B__1111"/>
      <sheetName val="[Spt-BH.xls][Spt-BH.xls]B__1112"/>
      <sheetName val="[Spt-BH.xls][Spt-BH.xls]_Sp_329"/>
      <sheetName val="[Spt-BH.xls][Spt-BH.xls]_Sp_331"/>
      <sheetName val="[Spt-BH.xls][Spt-BH.xls]B__1118"/>
      <sheetName val="[Spt-BH.xls][Spt-BH.xls]B__1119"/>
      <sheetName val="[Spt-BH.xls][Spt-BH.xls]B__1120"/>
      <sheetName val="[Spt-BH.xls][Spt-BH.xls]B__1121"/>
      <sheetName val="[Spt-BH.xls][Spt-BH.xls]B__1122"/>
      <sheetName val="[Spt-BH.xls][Spt-BH.xls]_Sp_334"/>
      <sheetName val="[Spt-BH.xls][Spt-BH.xls]_Sp_333"/>
      <sheetName val="[Spt-BH.xls][Spt-BH.xls]B__1146"/>
      <sheetName val="[Spt-BH.xls][Spt-BH.xls]B__1147"/>
      <sheetName val="[Spt-BH.xls][Spt-BH.xls]B__1148"/>
      <sheetName val="[Spt-BH.xls][Spt-BH.xls]_Sp_340"/>
      <sheetName val="[Spt-BH.xls][Spt-BH.xls]B__1149"/>
      <sheetName val="[Spt-BH.xls][Spt-BH.xls]B__1150"/>
      <sheetName val="[Spt-BH.xls][Spt-BH.xls]_Sp_336"/>
      <sheetName val="[Spt-BH.xls][Spt-BH.xls]B__1132"/>
      <sheetName val="[Spt-BH.xls][Spt-BH.xls]B__1133"/>
      <sheetName val="[Spt-BH.xls][Spt-BH.xls]B__1134"/>
      <sheetName val="[Spt-BH.xls][Spt-BH.xls]B__1135"/>
      <sheetName val="[Spt-BH.xls][Spt-BH.xls]B__1151"/>
      <sheetName val="[Spt-BH.xls][Spt-BH.xls]B__1152"/>
      <sheetName val="[Spt-BH.xls][Spt-BH.xls]B__1153"/>
      <sheetName val="[Spt-BH.xls][Spt-BH.xls]B__1154"/>
      <sheetName val="[Spt-BH.xls][Spt-BH.xls]B__1155"/>
      <sheetName val="[Spt-BH.xls][Spt-BH.xls]_Sp_337"/>
      <sheetName val="[Spt-BH.xls][Spt-BH.xls]B__1136"/>
      <sheetName val="[Spt-BH.xls][Spt-BH.xls]B__1137"/>
      <sheetName val="[Spt-BH.xls][Spt-BH.xls]B__1138"/>
      <sheetName val="[Spt-BH.xls][Spt-BH.xls]_Sp_338"/>
      <sheetName val="[Spt-BH.xls][Spt-BH.xls]B__1139"/>
      <sheetName val="[Spt-BH.xls][Spt-BH.xls]B__1140"/>
      <sheetName val="[Spt-BH.xls][Spt-BH.xls]B__1141"/>
      <sheetName val="[Spt-BH.xls][Spt-BH.xls]B__1142"/>
      <sheetName val="[Spt-BH.xls][Spt-BH.xls]B__1143"/>
      <sheetName val="[Spt-BH.xls][Spt-BH.xls]B__1144"/>
      <sheetName val="[Spt-BH.xls][Spt-BH.xls]B__1145"/>
      <sheetName val="[Spt-BH.xls][Spt-BH.xls]_Sp_341"/>
      <sheetName val="[Spt-BH.xls][Spt-BH.xls]_Sp_342"/>
      <sheetName val="[Spt-BH.xls][Spt-BH.xls]_Sp_345"/>
      <sheetName val="[Spt-BH.xls][Spt-BH.xls]_Sp_344"/>
      <sheetName val="[Spt-BH.xls][Spt-BH.xls]_Sp_346"/>
      <sheetName val="[Spt-BH.xls][Spt-BH.xls]_Sp_347"/>
      <sheetName val="[Spt-BH.xls][Spt-BH.xls]B__1161"/>
      <sheetName val="[Spt-BH.xls][Spt-BH.xls]B__1162"/>
      <sheetName val="[Spt-BH.xls][Spt-BH.xls]B__1163"/>
      <sheetName val="[Spt-BH.xls][Spt-BH.xls]_Sp_348"/>
      <sheetName val="[Spt-BH.xls][Spt-BH.xls]B__1164"/>
      <sheetName val="[Spt-BH.xls][Spt-BH.xls]B__1165"/>
      <sheetName val="[Spt-BH.xls][Spt-BH.xls]B__1156"/>
      <sheetName val="[Spt-BH.xls][Spt-BH.xls]B__1157"/>
      <sheetName val="[Spt-BH.xls][Spt-BH.xls]B__1158"/>
      <sheetName val="[Spt-BH.xls][Spt-BH.xls]B__1159"/>
      <sheetName val="[Spt-BH.xls][Spt-BH.xls]B__1160"/>
      <sheetName val="[Spt-BH.xls]B____x005f_x0004_______99"/>
      <sheetName val="[Spt-BH.xls]B___x005f_x0000__x005f_x0004_99"/>
      <sheetName val="[Spt-BH.xls][Spt-BH.xls]B__1179"/>
      <sheetName val="[Spt-BH.xls][Spt-BH.xls]B__1180"/>
      <sheetName val="[Spt-BH.xls][Spt-BH.xls]_Sp_352"/>
      <sheetName val="[Spt-BH.xls][Spt-BH.xls]B__1181"/>
      <sheetName val="[Spt-BH.xls][Spt-BH.xls]B__1182"/>
      <sheetName val="[Spt-BH.xls]B____x005f_x0004______100"/>
      <sheetName val="[Spt-BH.xls]B___x005f_x0000__x000_100"/>
      <sheetName val="Data sheet"/>
      <sheetName val="Index_"/>
      <sheetName val="Email_Approval_Template"/>
      <sheetName val="1_Executive_Summary"/>
      <sheetName val="2_Risk_Assessment_Analysis"/>
      <sheetName val="3_Pre-Approval"/>
      <sheetName val="4_CIS"/>
      <sheetName val="5_Change_Order"/>
      <sheetName val="5_1__Re-book_De-book_order"/>
      <sheetName val="6_Contract_Re-estimates"/>
      <sheetName val="7a_BG_Approval_Form"/>
      <sheetName val="7b_BG_Email_Approval_Template"/>
      <sheetName val="8_LAD_Approval_Form"/>
      <sheetName val="9_LOI_Checklist"/>
      <sheetName val="10_RPS_Information_Form"/>
      <sheetName val="11_Proj_Cashflow_"/>
      <sheetName val="11_1_Cash-flow_Chart"/>
      <sheetName val="Threshold_Calculator"/>
      <sheetName val="Version_Control"/>
      <sheetName val="Prebid_Review"/>
      <sheetName val="DJC_Parameters"/>
      <sheetName val="Selling_Summary"/>
      <sheetName val="1-BAS_(cost)"/>
      <sheetName val="[Spt-BH.xls][Spt-BH.xls]B__1183"/>
      <sheetName val="Controller_Configuration"/>
      <sheetName val="IO_Summary"/>
      <sheetName val="2-FAS_(cost)"/>
      <sheetName val="Cost_Summary"/>
      <sheetName val="3-PA_(cost)"/>
      <sheetName val="Approved_Make"/>
      <sheetName val="Basis_of_offer"/>
      <sheetName val="High_Level_Summary"/>
      <sheetName val="4-ACS__(cost)"/>
      <sheetName val="5-CCTV__(cost)"/>
      <sheetName val="6-FFT__(cost)"/>
      <sheetName val="7-_Service_Retrofit__(cost)"/>
      <sheetName val="8-Service_PSA,O&amp;M__(cost)"/>
      <sheetName val="9-_Service_L&amp;M__(cost)"/>
      <sheetName val="non_fixed_DJC_"/>
      <sheetName val="10-UPG_(cost)"/>
      <sheetName val="11-ESG__(cost)"/>
      <sheetName val="12-Products_(cost)"/>
      <sheetName val="13-VAV__(cost)"/>
      <sheetName val="14-REF_(cost)"/>
      <sheetName val="15_-_Local_Chiller_(cost)"/>
      <sheetName val="Selling-Local_Chiller"/>
      <sheetName val="Material_Cost_JCS"/>
      <sheetName val="Costing_USD_Chiller"/>
      <sheetName val="Selling-USD_Chiller"/>
      <sheetName val="PRICE_MATRIX_-JCIPL"/>
      <sheetName val="COST_SUMMARY-_JCIPL"/>
      <sheetName val="6_-FFT-JCIPL"/>
      <sheetName val="[Spt-BH.xls][Spt-BH.xls]B__1184"/>
      <sheetName val="[Spt-BH.xls][Spt-BH.xls]B__1166"/>
      <sheetName val="[Spt-BH.xls][Spt-BH.xls]B__1167"/>
      <sheetName val="[Spt-BH.xls][Spt-BH.xls]_Sp_351"/>
      <sheetName val="[Spt-BH.xls][Spt-BH.xls]B__1168"/>
      <sheetName val="[Spt-BH.xls][Spt-BH.xls]B__1169"/>
      <sheetName val="[Spt-BH.xls][Spt-BH.xls]B__1170"/>
      <sheetName val="[Spt-BH.xls][Spt-BH.xls]B__1171"/>
      <sheetName val="[Spt-BH.xls][Spt-BH.xls]_Sp_349"/>
      <sheetName val="1.01 (a)"/>
      <sheetName val="Basic Rates"/>
      <sheetName val="activit-graph  "/>
      <sheetName val="2 BHK"/>
      <sheetName val="BALANCE-IOTL "/>
      <sheetName val="[Spt-BH.xls][Spt-BH.xls]B__1172"/>
      <sheetName val="BID"/>
      <sheetName val="Data.Project"/>
      <sheetName val="Data_Project"/>
      <sheetName val="Abstract_for_Variation1"/>
      <sheetName val="LBD_VARIATION1"/>
      <sheetName val="LT_Motor_catalog1"/>
      <sheetName val="Cable_cat1"/>
      <sheetName val="Staff_Forecast_spread1"/>
      <sheetName val="Data_Project1"/>
      <sheetName val="commercial"/>
      <sheetName val="Tender Appraisal"/>
      <sheetName val="SILICATE"/>
      <sheetName val="Rates"/>
      <sheetName val="FT-05-02Is-"/>
      <sheetName val="[Spt-BH.xls]B@["/>
      <sheetName val="[Spt-BH.xls][Spt-BH.xls]B@["/>
      <sheetName val="Mat.Cost"/>
      <sheetName val="SàQa_x005f_x0005_@_x005f_x0000__x005f_x0000__x000"/>
      <sheetName val="Basic Rate"/>
      <sheetName val="INFLUENCES ON GM"/>
      <sheetName val="Pay_Sep06"/>
      <sheetName val="7-Ser_Retro_-JCIPL"/>
      <sheetName val="8-Ser_PSA,_O&amp;M_-JCIPL"/>
      <sheetName val="9-Ser_L&amp;M_-JCIPL"/>
      <sheetName val="10-UPG_JCIPL"/>
      <sheetName val="11-ESG_JCIPL"/>
      <sheetName val="12-Products_JCIPL"/>
      <sheetName val="13-VAV_JCIPL"/>
      <sheetName val="14-REF_JCMRL_"/>
      <sheetName val="Proj__DJC-JCIPL"/>
      <sheetName val="_L0_DDC_1"/>
      <sheetName val="L0_DDC-2"/>
      <sheetName val="L16_DDC-3"/>
      <sheetName val="L16_DDC-5"/>
      <sheetName val="L17_DDC-6"/>
      <sheetName val="L17_DDC-7_"/>
      <sheetName val="L18_DDC-8"/>
      <sheetName val="2-AutoDialer_Sys"/>
      <sheetName val="1-BAS1_(cost)"/>
      <sheetName val="2-BAS2_(cost)"/>
      <sheetName val="Deviations-Project_Risks"/>
      <sheetName val="IO_Schedule"/>
      <sheetName val="Labour Rate "/>
      <sheetName val="(M+L)"/>
      <sheetName val="B@___x005f_x005f_x005f_x0004_@_"/>
      <sheetName val="B@__x005f_x005f_x005f_x005f_x00"/>
      <sheetName val="st"/>
      <sheetName val="Ins &amp; Bonds"/>
      <sheetName val="Site facilities"/>
      <sheetName val="Clients Requirements"/>
      <sheetName val="B@__@___$_"/>
      <sheetName val="B@__x0000__x0004_@_"/>
      <sheetName val="B@__x005f_x0000__x0"/>
      <sheetName val="Measurements"/>
      <sheetName val="Flooring"/>
      <sheetName val="Ceilings"/>
      <sheetName val="ACAD Finishes"/>
      <sheetName val="Site Details"/>
      <sheetName val="Chair"/>
      <sheetName val="Site Area Statement"/>
      <sheetName val="Doors"/>
      <sheetName val="LIST-SUB-CON"/>
      <sheetName val="ESSF-059 R7"/>
      <sheetName val="PRRM_Dashboard11"/>
      <sheetName val="Index_10"/>
      <sheetName val="Email_Approval_Template10"/>
      <sheetName val="1_Executive_Summary10"/>
      <sheetName val="2_Risk_Assessment_Analysis10"/>
      <sheetName val="3_Pre-Approval10"/>
      <sheetName val="4_CIS10"/>
      <sheetName val="5_Change_Order10"/>
      <sheetName val="5_1__Re-book_De-book_order10"/>
      <sheetName val="6_Contract_Re-estimates10"/>
      <sheetName val="7a_BG_Approval_Form10"/>
      <sheetName val="7b_BG_Email_Approval_Template10"/>
      <sheetName val="8_LAD_Approval_Form10"/>
      <sheetName val="9_LOI_Checklist10"/>
      <sheetName val="10_RPS_Information_Form10"/>
      <sheetName val="11_Proj_Cashflow_10"/>
      <sheetName val="11_1_Cash-flow_Chart10"/>
      <sheetName val="Threshold_Calculator10"/>
      <sheetName val="Version_Control10"/>
      <sheetName val="Prebid_Review10"/>
      <sheetName val="DJC_Parameters10"/>
      <sheetName val="Selling_Summary10"/>
      <sheetName val="1-BAS_(cost)10"/>
      <sheetName val="Controller_Configuration10"/>
      <sheetName val="IO_Summary10"/>
      <sheetName val="2-FAS_(cost)10"/>
      <sheetName val="Cost_Summary10"/>
      <sheetName val="3-PA_(cost)10"/>
      <sheetName val="Approved_Make10"/>
      <sheetName val="Basis_of_offer10"/>
      <sheetName val="High_Level_Summary10"/>
      <sheetName val="4-ACS__(cost)10"/>
      <sheetName val="5-CCTV__(cost)10"/>
      <sheetName val="6-FFT__(cost)10"/>
      <sheetName val="7-_Service_Retrofit__(cost)10"/>
      <sheetName val="8-Service_PSA,O&amp;M__(cost)10"/>
      <sheetName val="9-_Service_L&amp;M__(cost)10"/>
      <sheetName val="non_fixed_DJC_10"/>
      <sheetName val="10-UPG_(cost)10"/>
      <sheetName val="11-ESG__(cost)10"/>
      <sheetName val="12-Products_(cost)10"/>
      <sheetName val="13-VAV__(cost)10"/>
      <sheetName val="14-REF_(cost)10"/>
      <sheetName val="15_-_Local_Chiller_(cost)10"/>
      <sheetName val="Selling-Local_Chiller10"/>
      <sheetName val="Material_Cost_JCS10"/>
      <sheetName val="Costing_USD_Chiller10"/>
      <sheetName val="Selling-USD_Chiller10"/>
      <sheetName val="PRICE_MATRIX_-JCIPL10"/>
      <sheetName val="COST_SUMMARY-_JCIPL10"/>
      <sheetName val="6_-FFT-JCIPL10"/>
      <sheetName val="7-Ser_Retro_-JCIPL10"/>
      <sheetName val="8-Ser_PSA,_O&amp;M_-JCIPL10"/>
      <sheetName val="9-Ser_L&amp;M_-JCIPL10"/>
      <sheetName val="10-UPG_JCIPL10"/>
      <sheetName val="11-ESG_JCIPL10"/>
      <sheetName val="12-Products_JCIPL10"/>
      <sheetName val="13-VAV_JCIPL10"/>
      <sheetName val="14-REF_JCMRL_10"/>
      <sheetName val="Proj__DJC-JCIPL10"/>
      <sheetName val="_L0_DDC_110"/>
      <sheetName val="L0_DDC-210"/>
      <sheetName val="L16_DDC-310"/>
      <sheetName val="L16_DDC-510"/>
      <sheetName val="L17_DDC-610"/>
      <sheetName val="L17_DDC-7_10"/>
      <sheetName val="L18_DDC-810"/>
      <sheetName val="2-AutoDialer_Sys10"/>
      <sheetName val="1-BAS1_(cost)10"/>
      <sheetName val="2-BAS2_(cost)10"/>
      <sheetName val="Deviations-Project_Risks10"/>
      <sheetName val="IO_Schedule10"/>
      <sheetName val="Debits_as_on_12_04_0810"/>
      <sheetName val="Direct_cost_shed_A-2_10"/>
      <sheetName val="Staff_Forecast_spread10"/>
      <sheetName val="PRRM_Dashboard10"/>
      <sheetName val="Index_9"/>
      <sheetName val="Email_Approval_Template9"/>
      <sheetName val="1_Executive_Summary9"/>
      <sheetName val="2_Risk_Assessment_Analysis9"/>
      <sheetName val="3_Pre-Approval9"/>
      <sheetName val="4_CIS9"/>
      <sheetName val="5_Change_Order9"/>
      <sheetName val="5_1__Re-book_De-book_order9"/>
      <sheetName val="6_Contract_Re-estimates9"/>
      <sheetName val="7a_BG_Approval_Form9"/>
      <sheetName val="7b_BG_Email_Approval_Template9"/>
      <sheetName val="8_LAD_Approval_Form9"/>
      <sheetName val="9_LOI_Checklist9"/>
      <sheetName val="10_RPS_Information_Form9"/>
      <sheetName val="11_Proj_Cashflow_9"/>
      <sheetName val="11_1_Cash-flow_Chart9"/>
      <sheetName val="Threshold_Calculator9"/>
      <sheetName val="Version_Control9"/>
      <sheetName val="Prebid_Review9"/>
      <sheetName val="DJC_Parameters9"/>
      <sheetName val="Selling_Summary9"/>
      <sheetName val="1-BAS_(cost)9"/>
      <sheetName val="Controller_Configuration9"/>
      <sheetName val="IO_Summary9"/>
      <sheetName val="2-FAS_(cost)9"/>
      <sheetName val="Cost_Summary9"/>
      <sheetName val="3-PA_(cost)9"/>
      <sheetName val="Approved_Make9"/>
      <sheetName val="Basis_of_offer9"/>
      <sheetName val="High_Level_Summary9"/>
      <sheetName val="4-ACS__(cost)9"/>
      <sheetName val="5-CCTV__(cost)9"/>
      <sheetName val="6-FFT__(cost)9"/>
      <sheetName val="7-_Service_Retrofit__(cost)9"/>
      <sheetName val="8-Service_PSA,O&amp;M__(cost)9"/>
      <sheetName val="9-_Service_L&amp;M__(cost)9"/>
      <sheetName val="non_fixed_DJC_9"/>
      <sheetName val="10-UPG_(cost)9"/>
      <sheetName val="11-ESG__(cost)9"/>
      <sheetName val="12-Products_(cost)9"/>
      <sheetName val="13-VAV__(cost)9"/>
      <sheetName val="14-REF_(cost)9"/>
      <sheetName val="15_-_Local_Chiller_(cost)9"/>
      <sheetName val="Selling-Local_Chiller9"/>
      <sheetName val="Material_Cost_JCS9"/>
      <sheetName val="Costing_USD_Chiller9"/>
      <sheetName val="Selling-USD_Chiller9"/>
      <sheetName val="PRICE_MATRIX_-JCIPL9"/>
      <sheetName val="COST_SUMMARY-_JCIPL9"/>
      <sheetName val="6_-FFT-JCIPL9"/>
      <sheetName val="7-Ser_Retro_-JCIPL9"/>
      <sheetName val="8-Ser_PSA,_O&amp;M_-JCIPL9"/>
      <sheetName val="9-Ser_L&amp;M_-JCIPL9"/>
      <sheetName val="10-UPG_JCIPL9"/>
      <sheetName val="11-ESG_JCIPL9"/>
      <sheetName val="12-Products_JCIPL9"/>
      <sheetName val="13-VAV_JCIPL9"/>
      <sheetName val="14-REF_JCMRL_9"/>
      <sheetName val="Proj__DJC-JCIPL9"/>
      <sheetName val="_L0_DDC_19"/>
      <sheetName val="L0_DDC-29"/>
      <sheetName val="L16_DDC-39"/>
      <sheetName val="L16_DDC-59"/>
      <sheetName val="L17_DDC-69"/>
      <sheetName val="L17_DDC-7_9"/>
      <sheetName val="L18_DDC-89"/>
      <sheetName val="2-AutoDialer_Sys9"/>
      <sheetName val="1-BAS1_(cost)9"/>
      <sheetName val="2-BAS2_(cost)9"/>
      <sheetName val="Deviations-Project_Risks9"/>
      <sheetName val="IO_Schedule9"/>
      <sheetName val="Direct_cost_shed_A-2_9"/>
      <sheetName val="Staff_Forecast_spread9"/>
      <sheetName val="Index_1"/>
      <sheetName val="Email_Approval_Template1"/>
      <sheetName val="1_Executive_Summary1"/>
      <sheetName val="2_Risk_Assessment_Analysis1"/>
      <sheetName val="3_Pre-Approval1"/>
      <sheetName val="4_CIS1"/>
      <sheetName val="5_Change_Order1"/>
      <sheetName val="5_1__Re-book_De-book_order1"/>
      <sheetName val="6_Contract_Re-estimates1"/>
      <sheetName val="7a_BG_Approval_Form1"/>
      <sheetName val="7b_BG_Email_Approval_Template1"/>
      <sheetName val="8_LAD_Approval_Form1"/>
      <sheetName val="9_LOI_Checklist1"/>
      <sheetName val="10_RPS_Information_Form1"/>
      <sheetName val="11_Proj_Cashflow_1"/>
      <sheetName val="11_1_Cash-flow_Chart1"/>
      <sheetName val="Threshold_Calculator1"/>
      <sheetName val="Version_Control1"/>
      <sheetName val="Prebid_Review1"/>
      <sheetName val="DJC_Parameters1"/>
      <sheetName val="Selling_Summary1"/>
      <sheetName val="1-BAS_(cost)1"/>
      <sheetName val="Controller_Configuration1"/>
      <sheetName val="IO_Summary1"/>
      <sheetName val="2-FAS_(cost)1"/>
      <sheetName val="Cost_Summary1"/>
      <sheetName val="3-PA_(cost)1"/>
      <sheetName val="Approved_Make1"/>
      <sheetName val="Basis_of_offer1"/>
      <sheetName val="High_Level_Summary1"/>
      <sheetName val="4-ACS__(cost)1"/>
      <sheetName val="5-CCTV__(cost)1"/>
      <sheetName val="6-FFT__(cost)1"/>
      <sheetName val="7-_Service_Retrofit__(cost)1"/>
      <sheetName val="8-Service_PSA,O&amp;M__(cost)1"/>
      <sheetName val="9-_Service_L&amp;M__(cost)1"/>
      <sheetName val="non_fixed_DJC_1"/>
      <sheetName val="10-UPG_(cost)1"/>
      <sheetName val="11-ESG__(cost)1"/>
      <sheetName val="12-Products_(cost)1"/>
      <sheetName val="13-VAV__(cost)1"/>
      <sheetName val="14-REF_(cost)1"/>
      <sheetName val="15_-_Local_Chiller_(cost)1"/>
      <sheetName val="Selling-Local_Chiller1"/>
      <sheetName val="Material_Cost_JCS1"/>
      <sheetName val="Costing_USD_Chiller1"/>
      <sheetName val="Selling-USD_Chiller1"/>
      <sheetName val="PRICE_MATRIX_-JCIPL1"/>
      <sheetName val="COST_SUMMARY-_JCIPL1"/>
      <sheetName val="6_-FFT-JCIPL1"/>
      <sheetName val="7-Ser_Retro_-JCIPL1"/>
      <sheetName val="8-Ser_PSA,_O&amp;M_-JCIPL1"/>
      <sheetName val="9-Ser_L&amp;M_-JCIPL1"/>
      <sheetName val="10-UPG_JCIPL1"/>
      <sheetName val="11-ESG_JCIPL1"/>
      <sheetName val="12-Products_JCIPL1"/>
      <sheetName val="13-VAV_JCIPL1"/>
      <sheetName val="14-REF_JCMRL_1"/>
      <sheetName val="Proj__DJC-JCIPL1"/>
      <sheetName val="_L0_DDC_11"/>
      <sheetName val="L0_DDC-21"/>
      <sheetName val="L16_DDC-31"/>
      <sheetName val="L16_DDC-51"/>
      <sheetName val="L17_DDC-61"/>
      <sheetName val="L17_DDC-7_1"/>
      <sheetName val="L18_DDC-81"/>
      <sheetName val="2-AutoDialer_Sys1"/>
      <sheetName val="1-BAS1_(cost)1"/>
      <sheetName val="2-BAS2_(cost)1"/>
      <sheetName val="Deviations-Project_Risks1"/>
      <sheetName val="IO_Schedule1"/>
      <sheetName val="Direct_cost_shed_A-2_1"/>
      <sheetName val="Index_2"/>
      <sheetName val="Email_Approval_Template2"/>
      <sheetName val="1_Executive_Summary2"/>
      <sheetName val="2_Risk_Assessment_Analysis2"/>
      <sheetName val="3_Pre-Approval2"/>
      <sheetName val="4_CIS2"/>
      <sheetName val="5_Change_Order2"/>
      <sheetName val="5_1__Re-book_De-book_order2"/>
      <sheetName val="6_Contract_Re-estimates2"/>
      <sheetName val="7a_BG_Approval_Form2"/>
      <sheetName val="7b_BG_Email_Approval_Template2"/>
      <sheetName val="8_LAD_Approval_Form2"/>
      <sheetName val="9_LOI_Checklist2"/>
      <sheetName val="10_RPS_Information_Form2"/>
      <sheetName val="11_Proj_Cashflow_2"/>
      <sheetName val="11_1_Cash-flow_Chart2"/>
      <sheetName val="Threshold_Calculator2"/>
      <sheetName val="Version_Control2"/>
      <sheetName val="Prebid_Review2"/>
      <sheetName val="DJC_Parameters2"/>
      <sheetName val="Selling_Summary2"/>
      <sheetName val="1-BAS_(cost)2"/>
      <sheetName val="Controller_Configuration2"/>
      <sheetName val="IO_Summary2"/>
      <sheetName val="2-FAS_(cost)2"/>
      <sheetName val="Cost_Summary2"/>
      <sheetName val="3-PA_(cost)2"/>
      <sheetName val="Approved_Make2"/>
      <sheetName val="Basis_of_offer2"/>
      <sheetName val="High_Level_Summary2"/>
      <sheetName val="4-ACS__(cost)2"/>
      <sheetName val="5-CCTV__(cost)2"/>
      <sheetName val="6-FFT__(cost)2"/>
      <sheetName val="7-_Service_Retrofit__(cost)2"/>
      <sheetName val="8-Service_PSA,O&amp;M__(cost)2"/>
      <sheetName val="9-_Service_L&amp;M__(cost)2"/>
      <sheetName val="non_fixed_DJC_2"/>
      <sheetName val="10-UPG_(cost)2"/>
      <sheetName val="11-ESG__(cost)2"/>
      <sheetName val="12-Products_(cost)2"/>
      <sheetName val="13-VAV__(cost)2"/>
      <sheetName val="14-REF_(cost)2"/>
      <sheetName val="15_-_Local_Chiller_(cost)2"/>
      <sheetName val="Selling-Local_Chiller2"/>
      <sheetName val="Material_Cost_JCS2"/>
      <sheetName val="Costing_USD_Chiller2"/>
      <sheetName val="Selling-USD_Chiller2"/>
      <sheetName val="PRICE_MATRIX_-JCIPL2"/>
      <sheetName val="COST_SUMMARY-_JCIPL2"/>
      <sheetName val="6_-FFT-JCIPL2"/>
      <sheetName val="7-Ser_Retro_-JCIPL2"/>
      <sheetName val="8-Ser_PSA,_O&amp;M_-JCIPL2"/>
      <sheetName val="9-Ser_L&amp;M_-JCIPL2"/>
      <sheetName val="10-UPG_JCIPL2"/>
      <sheetName val="11-ESG_JCIPL2"/>
      <sheetName val="12-Products_JCIPL2"/>
      <sheetName val="13-VAV_JCIPL2"/>
      <sheetName val="14-REF_JCMRL_2"/>
      <sheetName val="Proj__DJC-JCIPL2"/>
      <sheetName val="_L0_DDC_12"/>
      <sheetName val="L0_DDC-22"/>
      <sheetName val="L16_DDC-32"/>
      <sheetName val="L16_DDC-52"/>
      <sheetName val="L17_DDC-62"/>
      <sheetName val="L17_DDC-7_2"/>
      <sheetName val="L18_DDC-82"/>
      <sheetName val="2-AutoDialer_Sys2"/>
      <sheetName val="1-BAS1_(cost)2"/>
      <sheetName val="2-BAS2_(cost)2"/>
      <sheetName val="Deviations-Project_Risks2"/>
      <sheetName val="IO_Schedule2"/>
      <sheetName val="Direct_cost_shed_A-2_2"/>
      <sheetName val="Staff_Forecast_spread2"/>
      <sheetName val="Index_7"/>
      <sheetName val="Email_Approval_Template7"/>
      <sheetName val="1_Executive_Summary7"/>
      <sheetName val="2_Risk_Assessment_Analysis7"/>
      <sheetName val="3_Pre-Approval7"/>
      <sheetName val="4_CIS7"/>
      <sheetName val="5_Change_Order7"/>
      <sheetName val="5_1__Re-book_De-book_order7"/>
      <sheetName val="6_Contract_Re-estimates7"/>
      <sheetName val="7a_BG_Approval_Form7"/>
      <sheetName val="7b_BG_Email_Approval_Template7"/>
      <sheetName val="8_LAD_Approval_Form7"/>
      <sheetName val="9_LOI_Checklist7"/>
      <sheetName val="10_RPS_Information_Form7"/>
      <sheetName val="11_Proj_Cashflow_7"/>
      <sheetName val="11_1_Cash-flow_Chart7"/>
      <sheetName val="Threshold_Calculator7"/>
      <sheetName val="Version_Control7"/>
      <sheetName val="Prebid_Review7"/>
      <sheetName val="DJC_Parameters7"/>
      <sheetName val="Selling_Summary7"/>
      <sheetName val="1-BAS_(cost)7"/>
      <sheetName val="Controller_Configuration7"/>
      <sheetName val="IO_Summary7"/>
      <sheetName val="2-FAS_(cost)7"/>
      <sheetName val="Cost_Summary7"/>
      <sheetName val="3-PA_(cost)7"/>
      <sheetName val="Approved_Make7"/>
      <sheetName val="Basis_of_offer7"/>
      <sheetName val="High_Level_Summary7"/>
      <sheetName val="4-ACS__(cost)7"/>
      <sheetName val="5-CCTV__(cost)7"/>
      <sheetName val="6-FFT__(cost)7"/>
      <sheetName val="7-_Service_Retrofit__(cost)7"/>
      <sheetName val="8-Service_PSA,O&amp;M__(cost)7"/>
      <sheetName val="9-_Service_L&amp;M__(cost)7"/>
      <sheetName val="non_fixed_DJC_7"/>
      <sheetName val="10-UPG_(cost)7"/>
      <sheetName val="11-ESG__(cost)7"/>
      <sheetName val="12-Products_(cost)7"/>
      <sheetName val="13-VAV__(cost)7"/>
      <sheetName val="14-REF_(cost)7"/>
      <sheetName val="15_-_Local_Chiller_(cost)7"/>
      <sheetName val="Selling-Local_Chiller7"/>
      <sheetName val="Material_Cost_JCS7"/>
      <sheetName val="Costing_USD_Chiller7"/>
      <sheetName val="Selling-USD_Chiller7"/>
      <sheetName val="PRICE_MATRIX_-JCIPL7"/>
      <sheetName val="COST_SUMMARY-_JCIPL7"/>
      <sheetName val="6_-FFT-JCIPL7"/>
      <sheetName val="7-Ser_Retro_-JCIPL7"/>
      <sheetName val="8-Ser_PSA,_O&amp;M_-JCIPL7"/>
      <sheetName val="9-Ser_L&amp;M_-JCIPL7"/>
      <sheetName val="10-UPG_JCIPL7"/>
      <sheetName val="11-ESG_JCIPL7"/>
      <sheetName val="12-Products_JCIPL7"/>
      <sheetName val="13-VAV_JCIPL7"/>
      <sheetName val="14-REF_JCMRL_7"/>
      <sheetName val="Proj__DJC-JCIPL7"/>
      <sheetName val="_L0_DDC_17"/>
      <sheetName val="L0_DDC-27"/>
      <sheetName val="L16_DDC-37"/>
      <sheetName val="L16_DDC-57"/>
      <sheetName val="L17_DDC-67"/>
      <sheetName val="L17_DDC-7_7"/>
      <sheetName val="L18_DDC-87"/>
      <sheetName val="2-AutoDialer_Sys7"/>
      <sheetName val="1-BAS1_(cost)7"/>
      <sheetName val="2-BAS2_(cost)7"/>
      <sheetName val="Deviations-Project_Risks7"/>
      <sheetName val="IO_Schedule7"/>
      <sheetName val="Direct_cost_shed_A-2_7"/>
      <sheetName val="Staff_Forecast_spread7"/>
      <sheetName val="Index_4"/>
      <sheetName val="Email_Approval_Template4"/>
      <sheetName val="1_Executive_Summary4"/>
      <sheetName val="2_Risk_Assessment_Analysis4"/>
      <sheetName val="3_Pre-Approval4"/>
      <sheetName val="4_CIS4"/>
      <sheetName val="5_Change_Order4"/>
      <sheetName val="5_1__Re-book_De-book_order4"/>
      <sheetName val="6_Contract_Re-estimates4"/>
      <sheetName val="7a_BG_Approval_Form4"/>
      <sheetName val="7b_BG_Email_Approval_Template4"/>
      <sheetName val="8_LAD_Approval_Form4"/>
      <sheetName val="9_LOI_Checklist4"/>
      <sheetName val="10_RPS_Information_Form4"/>
      <sheetName val="11_Proj_Cashflow_4"/>
      <sheetName val="11_1_Cash-flow_Chart4"/>
      <sheetName val="Threshold_Calculator4"/>
      <sheetName val="Version_Control4"/>
      <sheetName val="Prebid_Review4"/>
      <sheetName val="DJC_Parameters4"/>
      <sheetName val="Selling_Summary4"/>
      <sheetName val="1-BAS_(cost)4"/>
      <sheetName val="Controller_Configuration4"/>
      <sheetName val="IO_Summary4"/>
      <sheetName val="2-FAS_(cost)4"/>
      <sheetName val="Cost_Summary4"/>
      <sheetName val="3-PA_(cost)4"/>
      <sheetName val="Approved_Make4"/>
      <sheetName val="Basis_of_offer4"/>
      <sheetName val="High_Level_Summary4"/>
      <sheetName val="4-ACS__(cost)4"/>
      <sheetName val="5-CCTV__(cost)4"/>
      <sheetName val="6-FFT__(cost)4"/>
      <sheetName val="7-_Service_Retrofit__(cost)4"/>
      <sheetName val="8-Service_PSA,O&amp;M__(cost)4"/>
      <sheetName val="9-_Service_L&amp;M__(cost)4"/>
      <sheetName val="non_fixed_DJC_4"/>
      <sheetName val="10-UPG_(cost)4"/>
      <sheetName val="11-ESG__(cost)4"/>
      <sheetName val="12-Products_(cost)4"/>
      <sheetName val="13-VAV__(cost)4"/>
      <sheetName val="14-REF_(cost)4"/>
      <sheetName val="15_-_Local_Chiller_(cost)4"/>
      <sheetName val="Selling-Local_Chiller4"/>
      <sheetName val="Material_Cost_JCS4"/>
      <sheetName val="Costing_USD_Chiller4"/>
      <sheetName val="Selling-USD_Chiller4"/>
      <sheetName val="PRICE_MATRIX_-JCIPL4"/>
      <sheetName val="COST_SUMMARY-_JCIPL4"/>
      <sheetName val="6_-FFT-JCIPL4"/>
      <sheetName val="7-Ser_Retro_-JCIPL4"/>
      <sheetName val="8-Ser_PSA,_O&amp;M_-JCIPL4"/>
      <sheetName val="9-Ser_L&amp;M_-JCIPL4"/>
      <sheetName val="10-UPG_JCIPL4"/>
      <sheetName val="11-ESG_JCIPL4"/>
      <sheetName val="12-Products_JCIPL4"/>
      <sheetName val="13-VAV_JCIPL4"/>
      <sheetName val="14-REF_JCMRL_4"/>
      <sheetName val="Proj__DJC-JCIPL4"/>
      <sheetName val="_L0_DDC_14"/>
      <sheetName val="L0_DDC-24"/>
      <sheetName val="L16_DDC-34"/>
      <sheetName val="L16_DDC-54"/>
      <sheetName val="L17_DDC-64"/>
      <sheetName val="L17_DDC-7_4"/>
      <sheetName val="L18_DDC-84"/>
      <sheetName val="2-AutoDialer_Sys4"/>
      <sheetName val="1-BAS1_(cost)4"/>
      <sheetName val="2-BAS2_(cost)4"/>
      <sheetName val="Deviations-Project_Risks4"/>
      <sheetName val="IO_Schedule4"/>
      <sheetName val="Direct_cost_shed_A-2_4"/>
      <sheetName val="Staff_Forecast_spread4"/>
      <sheetName val="Index_3"/>
      <sheetName val="Email_Approval_Template3"/>
      <sheetName val="1_Executive_Summary3"/>
      <sheetName val="2_Risk_Assessment_Analysis3"/>
      <sheetName val="3_Pre-Approval3"/>
      <sheetName val="4_CIS3"/>
      <sheetName val="5_Change_Order3"/>
      <sheetName val="5_1__Re-book_De-book_order3"/>
      <sheetName val="6_Contract_Re-estimates3"/>
      <sheetName val="7a_BG_Approval_Form3"/>
      <sheetName val="7b_BG_Email_Approval_Template3"/>
      <sheetName val="8_LAD_Approval_Form3"/>
      <sheetName val="9_LOI_Checklist3"/>
      <sheetName val="10_RPS_Information_Form3"/>
      <sheetName val="11_Proj_Cashflow_3"/>
      <sheetName val="11_1_Cash-flow_Chart3"/>
      <sheetName val="Threshold_Calculator3"/>
      <sheetName val="Version_Control3"/>
      <sheetName val="Prebid_Review3"/>
      <sheetName val="DJC_Parameters3"/>
      <sheetName val="Selling_Summary3"/>
      <sheetName val="1-BAS_(cost)3"/>
      <sheetName val="Controller_Configuration3"/>
      <sheetName val="IO_Summary3"/>
      <sheetName val="2-FAS_(cost)3"/>
      <sheetName val="Cost_Summary3"/>
      <sheetName val="3-PA_(cost)3"/>
      <sheetName val="Approved_Make3"/>
      <sheetName val="Basis_of_offer3"/>
      <sheetName val="High_Level_Summary3"/>
      <sheetName val="4-ACS__(cost)3"/>
      <sheetName val="5-CCTV__(cost)3"/>
      <sheetName val="6-FFT__(cost)3"/>
      <sheetName val="7-_Service_Retrofit__(cost)3"/>
      <sheetName val="8-Service_PSA,O&amp;M__(cost)3"/>
      <sheetName val="9-_Service_L&amp;M__(cost)3"/>
      <sheetName val="non_fixed_DJC_3"/>
      <sheetName val="10-UPG_(cost)3"/>
      <sheetName val="11-ESG__(cost)3"/>
      <sheetName val="12-Products_(cost)3"/>
      <sheetName val="13-VAV__(cost)3"/>
      <sheetName val="14-REF_(cost)3"/>
      <sheetName val="15_-_Local_Chiller_(cost)3"/>
      <sheetName val="Selling-Local_Chiller3"/>
      <sheetName val="Material_Cost_JCS3"/>
      <sheetName val="Costing_USD_Chiller3"/>
      <sheetName val="Selling-USD_Chiller3"/>
      <sheetName val="PRICE_MATRIX_-JCIPL3"/>
      <sheetName val="COST_SUMMARY-_JCIPL3"/>
      <sheetName val="6_-FFT-JCIPL3"/>
      <sheetName val="7-Ser_Retro_-JCIPL3"/>
      <sheetName val="8-Ser_PSA,_O&amp;M_-JCIPL3"/>
      <sheetName val="9-Ser_L&amp;M_-JCIPL3"/>
      <sheetName val="10-UPG_JCIPL3"/>
      <sheetName val="11-ESG_JCIPL3"/>
      <sheetName val="12-Products_JCIPL3"/>
      <sheetName val="13-VAV_JCIPL3"/>
      <sheetName val="14-REF_JCMRL_3"/>
      <sheetName val="Proj__DJC-JCIPL3"/>
      <sheetName val="_L0_DDC_13"/>
      <sheetName val="L0_DDC-23"/>
      <sheetName val="L16_DDC-33"/>
      <sheetName val="L16_DDC-53"/>
      <sheetName val="L17_DDC-63"/>
      <sheetName val="L17_DDC-7_3"/>
      <sheetName val="L18_DDC-83"/>
      <sheetName val="2-AutoDialer_Sys3"/>
      <sheetName val="1-BAS1_(cost)3"/>
      <sheetName val="2-BAS2_(cost)3"/>
      <sheetName val="Deviations-Project_Risks3"/>
      <sheetName val="IO_Schedule3"/>
      <sheetName val="Direct_cost_shed_A-2_3"/>
      <sheetName val="Staff_Forecast_spread3"/>
      <sheetName val="Index_5"/>
      <sheetName val="Email_Approval_Template5"/>
      <sheetName val="1_Executive_Summary5"/>
      <sheetName val="2_Risk_Assessment_Analysis5"/>
      <sheetName val="3_Pre-Approval5"/>
      <sheetName val="4_CIS5"/>
      <sheetName val="5_Change_Order5"/>
      <sheetName val="5_1__Re-book_De-book_order5"/>
      <sheetName val="6_Contract_Re-estimates5"/>
      <sheetName val="7a_BG_Approval_Form5"/>
      <sheetName val="7b_BG_Email_Approval_Template5"/>
      <sheetName val="8_LAD_Approval_Form5"/>
      <sheetName val="9_LOI_Checklist5"/>
      <sheetName val="10_RPS_Information_Form5"/>
      <sheetName val="11_Proj_Cashflow_5"/>
      <sheetName val="11_1_Cash-flow_Chart5"/>
      <sheetName val="Threshold_Calculator5"/>
      <sheetName val="Version_Control5"/>
      <sheetName val="Prebid_Review5"/>
      <sheetName val="DJC_Parameters5"/>
      <sheetName val="Selling_Summary5"/>
      <sheetName val="1-BAS_(cost)5"/>
      <sheetName val="Controller_Configuration5"/>
      <sheetName val="IO_Summary5"/>
      <sheetName val="2-FAS_(cost)5"/>
      <sheetName val="Cost_Summary5"/>
      <sheetName val="3-PA_(cost)5"/>
      <sheetName val="Approved_Make5"/>
      <sheetName val="Basis_of_offer5"/>
      <sheetName val="High_Level_Summary5"/>
      <sheetName val="4-ACS__(cost)5"/>
      <sheetName val="5-CCTV__(cost)5"/>
      <sheetName val="6-FFT__(cost)5"/>
      <sheetName val="7-_Service_Retrofit__(cost)5"/>
      <sheetName val="8-Service_PSA,O&amp;M__(cost)5"/>
      <sheetName val="9-_Service_L&amp;M__(cost)5"/>
      <sheetName val="non_fixed_DJC_5"/>
      <sheetName val="10-UPG_(cost)5"/>
      <sheetName val="11-ESG__(cost)5"/>
      <sheetName val="12-Products_(cost)5"/>
      <sheetName val="13-VAV__(cost)5"/>
      <sheetName val="14-REF_(cost)5"/>
      <sheetName val="15_-_Local_Chiller_(cost)5"/>
      <sheetName val="Selling-Local_Chiller5"/>
      <sheetName val="Material_Cost_JCS5"/>
      <sheetName val="Costing_USD_Chiller5"/>
      <sheetName val="Selling-USD_Chiller5"/>
      <sheetName val="PRICE_MATRIX_-JCIPL5"/>
      <sheetName val="COST_SUMMARY-_JCIPL5"/>
      <sheetName val="6_-FFT-JCIPL5"/>
      <sheetName val="7-Ser_Retro_-JCIPL5"/>
      <sheetName val="8-Ser_PSA,_O&amp;M_-JCIPL5"/>
      <sheetName val="9-Ser_L&amp;M_-JCIPL5"/>
      <sheetName val="10-UPG_JCIPL5"/>
      <sheetName val="11-ESG_JCIPL5"/>
      <sheetName val="12-Products_JCIPL5"/>
      <sheetName val="13-VAV_JCIPL5"/>
      <sheetName val="14-REF_JCMRL_5"/>
      <sheetName val="Proj__DJC-JCIPL5"/>
      <sheetName val="_L0_DDC_15"/>
      <sheetName val="L0_DDC-25"/>
      <sheetName val="L16_DDC-35"/>
      <sheetName val="L16_DDC-55"/>
      <sheetName val="L17_DDC-65"/>
      <sheetName val="L17_DDC-7_5"/>
      <sheetName val="L18_DDC-85"/>
      <sheetName val="2-AutoDialer_Sys5"/>
      <sheetName val="1-BAS1_(cost)5"/>
      <sheetName val="2-BAS2_(cost)5"/>
      <sheetName val="Deviations-Project_Risks5"/>
      <sheetName val="IO_Schedule5"/>
      <sheetName val="Direct_cost_shed_A-2_5"/>
      <sheetName val="Staff_Forecast_spread5"/>
      <sheetName val="Index_6"/>
      <sheetName val="Email_Approval_Template6"/>
      <sheetName val="1_Executive_Summary6"/>
      <sheetName val="2_Risk_Assessment_Analysis6"/>
      <sheetName val="3_Pre-Approval6"/>
      <sheetName val="4_CIS6"/>
      <sheetName val="5_Change_Order6"/>
      <sheetName val="5_1__Re-book_De-book_order6"/>
      <sheetName val="6_Contract_Re-estimates6"/>
      <sheetName val="7a_BG_Approval_Form6"/>
      <sheetName val="7b_BG_Email_Approval_Template6"/>
      <sheetName val="8_LAD_Approval_Form6"/>
      <sheetName val="9_LOI_Checklist6"/>
      <sheetName val="10_RPS_Information_Form6"/>
      <sheetName val="11_Proj_Cashflow_6"/>
      <sheetName val="11_1_Cash-flow_Chart6"/>
      <sheetName val="Threshold_Calculator6"/>
      <sheetName val="Version_Control6"/>
      <sheetName val="Prebid_Review6"/>
      <sheetName val="DJC_Parameters6"/>
      <sheetName val="Selling_Summary6"/>
      <sheetName val="1-BAS_(cost)6"/>
      <sheetName val="Controller_Configuration6"/>
      <sheetName val="IO_Summary6"/>
      <sheetName val="2-FAS_(cost)6"/>
      <sheetName val="Cost_Summary6"/>
      <sheetName val="3-PA_(cost)6"/>
      <sheetName val="Approved_Make6"/>
      <sheetName val="Basis_of_offer6"/>
      <sheetName val="High_Level_Summary6"/>
      <sheetName val="4-ACS__(cost)6"/>
      <sheetName val="5-CCTV__(cost)6"/>
      <sheetName val="6-FFT__(cost)6"/>
      <sheetName val="7-_Service_Retrofit__(cost)6"/>
      <sheetName val="8-Service_PSA,O&amp;M__(cost)6"/>
      <sheetName val="9-_Service_L&amp;M__(cost)6"/>
      <sheetName val="non_fixed_DJC_6"/>
      <sheetName val="10-UPG_(cost)6"/>
      <sheetName val="11-ESG__(cost)6"/>
      <sheetName val="12-Products_(cost)6"/>
      <sheetName val="13-VAV__(cost)6"/>
      <sheetName val="14-REF_(cost)6"/>
      <sheetName val="15_-_Local_Chiller_(cost)6"/>
      <sheetName val="Selling-Local_Chiller6"/>
      <sheetName val="Material_Cost_JCS6"/>
      <sheetName val="Costing_USD_Chiller6"/>
      <sheetName val="Selling-USD_Chiller6"/>
      <sheetName val="PRICE_MATRIX_-JCIPL6"/>
      <sheetName val="COST_SUMMARY-_JCIPL6"/>
      <sheetName val="6_-FFT-JCIPL6"/>
      <sheetName val="7-Ser_Retro_-JCIPL6"/>
      <sheetName val="8-Ser_PSA,_O&amp;M_-JCIPL6"/>
      <sheetName val="9-Ser_L&amp;M_-JCIPL6"/>
      <sheetName val="10-UPG_JCIPL6"/>
      <sheetName val="11-ESG_JCIPL6"/>
      <sheetName val="12-Products_JCIPL6"/>
      <sheetName val="13-VAV_JCIPL6"/>
      <sheetName val="14-REF_JCMRL_6"/>
      <sheetName val="Proj__DJC-JCIPL6"/>
      <sheetName val="_L0_DDC_16"/>
      <sheetName val="L0_DDC-26"/>
      <sheetName val="L16_DDC-36"/>
      <sheetName val="L16_DDC-56"/>
      <sheetName val="L17_DDC-66"/>
      <sheetName val="L17_DDC-7_6"/>
      <sheetName val="L18_DDC-86"/>
      <sheetName val="2-AutoDialer_Sys6"/>
      <sheetName val="1-BAS1_(cost)6"/>
      <sheetName val="2-BAS2_(cost)6"/>
      <sheetName val="Deviations-Project_Risks6"/>
      <sheetName val="IO_Schedule6"/>
      <sheetName val="Direct_cost_shed_A-2_6"/>
      <sheetName val="Staff_Forecast_spread6"/>
      <sheetName val="Index_8"/>
      <sheetName val="Email_Approval_Template8"/>
      <sheetName val="1_Executive_Summary8"/>
      <sheetName val="2_Risk_Assessment_Analysis8"/>
      <sheetName val="3_Pre-Approval8"/>
      <sheetName val="4_CIS8"/>
      <sheetName val="5_Change_Order8"/>
      <sheetName val="5_1__Re-book_De-book_order8"/>
      <sheetName val="6_Contract_Re-estimates8"/>
      <sheetName val="7a_BG_Approval_Form8"/>
      <sheetName val="7b_BG_Email_Approval_Template8"/>
      <sheetName val="8_LAD_Approval_Form8"/>
      <sheetName val="9_LOI_Checklist8"/>
      <sheetName val="10_RPS_Information_Form8"/>
      <sheetName val="11_Proj_Cashflow_8"/>
      <sheetName val="11_1_Cash-flow_Chart8"/>
      <sheetName val="Threshold_Calculator8"/>
      <sheetName val="Version_Control8"/>
      <sheetName val="Prebid_Review8"/>
      <sheetName val="DJC_Parameters8"/>
      <sheetName val="Selling_Summary8"/>
      <sheetName val="1-BAS_(cost)8"/>
      <sheetName val="Controller_Configuration8"/>
      <sheetName val="IO_Summary8"/>
      <sheetName val="2-FAS_(cost)8"/>
      <sheetName val="Cost_Summary8"/>
      <sheetName val="3-PA_(cost)8"/>
      <sheetName val="Approved_Make8"/>
      <sheetName val="Basis_of_offer8"/>
      <sheetName val="High_Level_Summary8"/>
      <sheetName val="4-ACS__(cost)8"/>
      <sheetName val="5-CCTV__(cost)8"/>
      <sheetName val="6-FFT__(cost)8"/>
      <sheetName val="7-_Service_Retrofit__(cost)8"/>
      <sheetName val="8-Service_PSA,O&amp;M__(cost)8"/>
      <sheetName val="9-_Service_L&amp;M__(cost)8"/>
      <sheetName val="non_fixed_DJC_8"/>
      <sheetName val="10-UPG_(cost)8"/>
      <sheetName val="11-ESG__(cost)8"/>
      <sheetName val="12-Products_(cost)8"/>
      <sheetName val="13-VAV__(cost)8"/>
      <sheetName val="14-REF_(cost)8"/>
      <sheetName val="15_-_Local_Chiller_(cost)8"/>
      <sheetName val="Selling-Local_Chiller8"/>
      <sheetName val="Material_Cost_JCS8"/>
      <sheetName val="Costing_USD_Chiller8"/>
      <sheetName val="Selling-USD_Chiller8"/>
      <sheetName val="PRICE_MATRIX_-JCIPL8"/>
      <sheetName val="COST_SUMMARY-_JCIPL8"/>
      <sheetName val="6_-FFT-JCIPL8"/>
      <sheetName val="7-Ser_Retro_-JCIPL8"/>
      <sheetName val="8-Ser_PSA,_O&amp;M_-JCIPL8"/>
      <sheetName val="9-Ser_L&amp;M_-JCIPL8"/>
      <sheetName val="10-UPG_JCIPL8"/>
      <sheetName val="11-ESG_JCIPL8"/>
      <sheetName val="12-Products_JCIPL8"/>
      <sheetName val="13-VAV_JCIPL8"/>
      <sheetName val="14-REF_JCMRL_8"/>
      <sheetName val="Proj__DJC-JCIPL8"/>
      <sheetName val="_L0_DDC_18"/>
      <sheetName val="L0_DDC-28"/>
      <sheetName val="L16_DDC-38"/>
      <sheetName val="L16_DDC-58"/>
      <sheetName val="L17_DDC-68"/>
      <sheetName val="L17_DDC-7_8"/>
      <sheetName val="L18_DDC-88"/>
      <sheetName val="2-AutoDialer_Sys8"/>
      <sheetName val="1-BAS1_(cost)8"/>
      <sheetName val="2-BAS2_(cost)8"/>
      <sheetName val="Deviations-Project_Risks8"/>
      <sheetName val="IO_Schedule8"/>
      <sheetName val="Direct_cost_shed_A-2_8"/>
      <sheetName val="Staff_Forecast_spread8"/>
      <sheetName val="PRRM_Dashboard18"/>
      <sheetName val="PRRM_Dashboard12"/>
      <sheetName val="PRRM_Dashboard15"/>
      <sheetName val="Debits_as_on_12_04_0814"/>
      <sheetName val="Index_14"/>
      <sheetName val="Email_Approval_Template14"/>
      <sheetName val="1_Executive_Summary14"/>
      <sheetName val="2_Risk_Assessment_Analysis14"/>
      <sheetName val="3_Pre-Approval14"/>
      <sheetName val="4_CIS14"/>
      <sheetName val="5_Change_Order14"/>
      <sheetName val="5_1__Re-book_De-book_order14"/>
      <sheetName val="6_Contract_Re-estimates14"/>
      <sheetName val="7a_BG_Approval_Form14"/>
      <sheetName val="7b_BG_Email_Approval_Template14"/>
      <sheetName val="8_LAD_Approval_Form14"/>
      <sheetName val="9_LOI_Checklist14"/>
      <sheetName val="10_RPS_Information_Form14"/>
      <sheetName val="11_Proj_Cashflow_14"/>
      <sheetName val="11_1_Cash-flow_Chart14"/>
      <sheetName val="Threshold_Calculator14"/>
      <sheetName val="Version_Control14"/>
      <sheetName val="Prebid_Review14"/>
      <sheetName val="DJC_Parameters14"/>
      <sheetName val="Selling_Summary14"/>
      <sheetName val="1-BAS_(cost)14"/>
      <sheetName val="Controller_Configuration14"/>
      <sheetName val="IO_Summary14"/>
      <sheetName val="2-FAS_(cost)14"/>
      <sheetName val="Cost_Summary14"/>
      <sheetName val="3-PA_(cost)14"/>
      <sheetName val="Approved_Make14"/>
      <sheetName val="Basis_of_offer14"/>
      <sheetName val="High_Level_Summary14"/>
      <sheetName val="4-ACS__(cost)14"/>
      <sheetName val="5-CCTV__(cost)14"/>
      <sheetName val="6-FFT__(cost)14"/>
      <sheetName val="7-_Service_Retrofit__(cost)14"/>
      <sheetName val="8-Service_PSA,O&amp;M__(cost)14"/>
      <sheetName val="9-_Service_L&amp;M__(cost)14"/>
      <sheetName val="non_fixed_DJC_14"/>
      <sheetName val="10-UPG_(cost)14"/>
      <sheetName val="11-ESG__(cost)14"/>
      <sheetName val="12-Products_(cost)14"/>
      <sheetName val="13-VAV__(cost)14"/>
      <sheetName val="14-REF_(cost)14"/>
      <sheetName val="15_-_Local_Chiller_(cost)14"/>
      <sheetName val="Selling-Local_Chiller14"/>
      <sheetName val="Material_Cost_JCS14"/>
      <sheetName val="Costing_USD_Chiller14"/>
      <sheetName val="Selling-USD_Chiller14"/>
      <sheetName val="PRICE_MATRIX_-JCIPL14"/>
      <sheetName val="COST_SUMMARY-_JCIPL14"/>
      <sheetName val="6_-FFT-JCIPL14"/>
      <sheetName val="7-Ser_Retro_-JCIPL14"/>
      <sheetName val="8-Ser_PSA,_O&amp;M_-JCIPL14"/>
      <sheetName val="9-Ser_L&amp;M_-JCIPL14"/>
      <sheetName val="10-UPG_JCIPL14"/>
      <sheetName val="11-ESG_JCIPL14"/>
      <sheetName val="12-Products_JCIPL14"/>
      <sheetName val="13-VAV_JCIPL14"/>
      <sheetName val="14-REF_JCMRL_14"/>
      <sheetName val="Proj__DJC-JCIPL14"/>
      <sheetName val="_L0_DDC_114"/>
      <sheetName val="L0_DDC-214"/>
      <sheetName val="L16_DDC-314"/>
      <sheetName val="L16_DDC-514"/>
      <sheetName val="L17_DDC-614"/>
      <sheetName val="L17_DDC-7_14"/>
      <sheetName val="L18_DDC-814"/>
      <sheetName val="2-AutoDialer_Sys14"/>
      <sheetName val="1-BAS1_(cost)14"/>
      <sheetName val="2-BAS2_(cost)14"/>
      <sheetName val="Deviations-Project_Risks14"/>
      <sheetName val="IO_Schedule14"/>
      <sheetName val="Direct_cost_shed_A-2_14"/>
      <sheetName val="Staff_Forecast_spread14"/>
      <sheetName val="PRRM_Dashboard14"/>
      <sheetName val="Index_13"/>
      <sheetName val="Email_Approval_Template13"/>
      <sheetName val="1_Executive_Summary13"/>
      <sheetName val="2_Risk_Assessment_Analysis13"/>
      <sheetName val="3_Pre-Approval13"/>
      <sheetName val="4_CIS13"/>
      <sheetName val="5_Change_Order13"/>
      <sheetName val="5_1__Re-book_De-book_order13"/>
      <sheetName val="6_Contract_Re-estimates13"/>
      <sheetName val="7a_BG_Approval_Form13"/>
      <sheetName val="7b_BG_Email_Approval_Template13"/>
      <sheetName val="8_LAD_Approval_Form13"/>
      <sheetName val="9_LOI_Checklist13"/>
      <sheetName val="10_RPS_Information_Form13"/>
      <sheetName val="11_Proj_Cashflow_13"/>
      <sheetName val="11_1_Cash-flow_Chart13"/>
      <sheetName val="Threshold_Calculator13"/>
      <sheetName val="Version_Control13"/>
      <sheetName val="Prebid_Review13"/>
      <sheetName val="DJC_Parameters13"/>
      <sheetName val="Selling_Summary13"/>
      <sheetName val="1-BAS_(cost)13"/>
      <sheetName val="Controller_Configuration13"/>
      <sheetName val="IO_Summary13"/>
      <sheetName val="2-FAS_(cost)13"/>
      <sheetName val="Cost_Summary13"/>
      <sheetName val="3-PA_(cost)13"/>
      <sheetName val="Approved_Make13"/>
      <sheetName val="Basis_of_offer13"/>
      <sheetName val="High_Level_Summary13"/>
      <sheetName val="4-ACS__(cost)13"/>
      <sheetName val="5-CCTV__(cost)13"/>
      <sheetName val="6-FFT__(cost)13"/>
      <sheetName val="7-_Service_Retrofit__(cost)13"/>
      <sheetName val="8-Service_PSA,O&amp;M__(cost)13"/>
      <sheetName val="9-_Service_L&amp;M__(cost)13"/>
      <sheetName val="non_fixed_DJC_13"/>
      <sheetName val="10-UPG_(cost)13"/>
      <sheetName val="11-ESG__(cost)13"/>
      <sheetName val="12-Products_(cost)13"/>
      <sheetName val="13-VAV__(cost)13"/>
      <sheetName val="14-REF_(cost)13"/>
      <sheetName val="15_-_Local_Chiller_(cost)13"/>
      <sheetName val="Selling-Local_Chiller13"/>
      <sheetName val="Material_Cost_JCS13"/>
      <sheetName val="Costing_USD_Chiller13"/>
      <sheetName val="Selling-USD_Chiller13"/>
      <sheetName val="PRICE_MATRIX_-JCIPL13"/>
      <sheetName val="COST_SUMMARY-_JCIPL13"/>
      <sheetName val="6_-FFT-JCIPL13"/>
      <sheetName val="7-Ser_Retro_-JCIPL13"/>
      <sheetName val="8-Ser_PSA,_O&amp;M_-JCIPL13"/>
      <sheetName val="9-Ser_L&amp;M_-JCIPL13"/>
      <sheetName val="10-UPG_JCIPL13"/>
      <sheetName val="11-ESG_JCIPL13"/>
      <sheetName val="12-Products_JCIPL13"/>
      <sheetName val="13-VAV_JCIPL13"/>
      <sheetName val="14-REF_JCMRL_13"/>
      <sheetName val="Proj__DJC-JCIPL13"/>
      <sheetName val="_L0_DDC_113"/>
      <sheetName val="L0_DDC-213"/>
      <sheetName val="L16_DDC-313"/>
      <sheetName val="L16_DDC-513"/>
      <sheetName val="L17_DDC-613"/>
      <sheetName val="L17_DDC-7_13"/>
      <sheetName val="L18_DDC-813"/>
      <sheetName val="2-AutoDialer_Sys13"/>
      <sheetName val="1-BAS1_(cost)13"/>
      <sheetName val="2-BAS2_(cost)13"/>
      <sheetName val="Deviations-Project_Risks13"/>
      <sheetName val="IO_Schedule13"/>
      <sheetName val="Debits_as_on_12_04_0813"/>
      <sheetName val="Direct_cost_shed_A-2_13"/>
      <sheetName val="Staff_Forecast_spread13"/>
      <sheetName val="PRRM_Dashboard13"/>
      <sheetName val="Index_12"/>
      <sheetName val="Email_Approval_Template12"/>
      <sheetName val="1_Executive_Summary12"/>
      <sheetName val="2_Risk_Assessment_Analysis12"/>
      <sheetName val="3_Pre-Approval12"/>
      <sheetName val="4_CIS12"/>
      <sheetName val="5_Change_Order12"/>
      <sheetName val="5_1__Re-book_De-book_order12"/>
      <sheetName val="6_Contract_Re-estimates12"/>
      <sheetName val="7a_BG_Approval_Form12"/>
      <sheetName val="7b_BG_Email_Approval_Template12"/>
      <sheetName val="8_LAD_Approval_Form12"/>
      <sheetName val="9_LOI_Checklist12"/>
      <sheetName val="10_RPS_Information_Form12"/>
      <sheetName val="11_Proj_Cashflow_12"/>
      <sheetName val="11_1_Cash-flow_Chart12"/>
      <sheetName val="Threshold_Calculator12"/>
      <sheetName val="Version_Control12"/>
      <sheetName val="Prebid_Review12"/>
      <sheetName val="DJC_Parameters12"/>
      <sheetName val="Selling_Summary12"/>
      <sheetName val="1-BAS_(cost)12"/>
      <sheetName val="Controller_Configuration12"/>
      <sheetName val="IO_Summary12"/>
      <sheetName val="2-FAS_(cost)12"/>
      <sheetName val="Cost_Summary12"/>
      <sheetName val="3-PA_(cost)12"/>
      <sheetName val="Approved_Make12"/>
      <sheetName val="Basis_of_offer12"/>
      <sheetName val="High_Level_Summary12"/>
      <sheetName val="4-ACS__(cost)12"/>
      <sheetName val="5-CCTV__(cost)12"/>
      <sheetName val="6-FFT__(cost)12"/>
      <sheetName val="7-_Service_Retrofit__(cost)12"/>
      <sheetName val="8-Service_PSA,O&amp;M__(cost)12"/>
      <sheetName val="9-_Service_L&amp;M__(cost)12"/>
      <sheetName val="non_fixed_DJC_12"/>
      <sheetName val="10-UPG_(cost)12"/>
      <sheetName val="11-ESG__(cost)12"/>
      <sheetName val="12-Products_(cost)12"/>
      <sheetName val="13-VAV__(cost)12"/>
      <sheetName val="14-REF_(cost)12"/>
      <sheetName val="15_-_Local_Chiller_(cost)12"/>
      <sheetName val="Selling-Local_Chiller12"/>
      <sheetName val="Material_Cost_JCS12"/>
      <sheetName val="Costing_USD_Chiller12"/>
      <sheetName val="Selling-USD_Chiller12"/>
      <sheetName val="PRICE_MATRIX_-JCIPL12"/>
      <sheetName val="COST_SUMMARY-_JCIPL12"/>
      <sheetName val="6_-FFT-JCIPL12"/>
      <sheetName val="7-Ser_Retro_-JCIPL12"/>
      <sheetName val="8-Ser_PSA,_O&amp;M_-JCIPL12"/>
      <sheetName val="9-Ser_L&amp;M_-JCIPL12"/>
      <sheetName val="10-UPG_JCIPL12"/>
      <sheetName val="11-ESG_JCIPL12"/>
      <sheetName val="12-Products_JCIPL12"/>
      <sheetName val="13-VAV_JCIPL12"/>
      <sheetName val="14-REF_JCMRL_12"/>
      <sheetName val="Proj__DJC-JCIPL12"/>
      <sheetName val="_L0_DDC_112"/>
      <sheetName val="L0_DDC-212"/>
      <sheetName val="L16_DDC-312"/>
      <sheetName val="L16_DDC-512"/>
      <sheetName val="L17_DDC-612"/>
      <sheetName val="L17_DDC-7_12"/>
      <sheetName val="L18_DDC-812"/>
      <sheetName val="2-AutoDialer_Sys12"/>
      <sheetName val="1-BAS1_(cost)12"/>
      <sheetName val="2-BAS2_(cost)12"/>
      <sheetName val="Deviations-Project_Risks12"/>
      <sheetName val="IO_Schedule12"/>
      <sheetName val="Debits_as_on_12_04_0812"/>
      <sheetName val="Direct_cost_shed_A-2_12"/>
      <sheetName val="Staff_Forecast_spread12"/>
      <sheetName val="Index_11"/>
      <sheetName val="Email_Approval_Template11"/>
      <sheetName val="1_Executive_Summary11"/>
      <sheetName val="2_Risk_Assessment_Analysis11"/>
      <sheetName val="3_Pre-Approval11"/>
      <sheetName val="4_CIS11"/>
      <sheetName val="5_Change_Order11"/>
      <sheetName val="5_1__Re-book_De-book_order11"/>
      <sheetName val="6_Contract_Re-estimates11"/>
      <sheetName val="7a_BG_Approval_Form11"/>
      <sheetName val="7b_BG_Email_Approval_Template11"/>
      <sheetName val="8_LAD_Approval_Form11"/>
      <sheetName val="9_LOI_Checklist11"/>
      <sheetName val="10_RPS_Information_Form11"/>
      <sheetName val="11_Proj_Cashflow_11"/>
      <sheetName val="11_1_Cash-flow_Chart11"/>
      <sheetName val="Threshold_Calculator11"/>
      <sheetName val="Version_Control11"/>
      <sheetName val="Prebid_Review11"/>
      <sheetName val="DJC_Parameters11"/>
      <sheetName val="Selling_Summary11"/>
      <sheetName val="1-BAS_(cost)11"/>
      <sheetName val="Controller_Configuration11"/>
      <sheetName val="IO_Summary11"/>
      <sheetName val="2-FAS_(cost)11"/>
      <sheetName val="Cost_Summary11"/>
      <sheetName val="3-PA_(cost)11"/>
      <sheetName val="Approved_Make11"/>
      <sheetName val="Basis_of_offer11"/>
      <sheetName val="High_Level_Summary11"/>
      <sheetName val="4-ACS__(cost)11"/>
      <sheetName val="5-CCTV__(cost)11"/>
      <sheetName val="6-FFT__(cost)11"/>
      <sheetName val="7-_Service_Retrofit__(cost)11"/>
      <sheetName val="8-Service_PSA,O&amp;M__(cost)11"/>
      <sheetName val="9-_Service_L&amp;M__(cost)11"/>
      <sheetName val="non_fixed_DJC_11"/>
      <sheetName val="10-UPG_(cost)11"/>
      <sheetName val="11-ESG__(cost)11"/>
      <sheetName val="12-Products_(cost)11"/>
      <sheetName val="13-VAV__(cost)11"/>
      <sheetName val="14-REF_(cost)11"/>
      <sheetName val="15_-_Local_Chiller_(cost)11"/>
      <sheetName val="Selling-Local_Chiller11"/>
      <sheetName val="Material_Cost_JCS11"/>
      <sheetName val="Costing_USD_Chiller11"/>
      <sheetName val="Selling-USD_Chiller11"/>
      <sheetName val="PRICE_MATRIX_-JCIPL11"/>
      <sheetName val="COST_SUMMARY-_JCIPL11"/>
      <sheetName val="6_-FFT-JCIPL11"/>
      <sheetName val="7-Ser_Retro_-JCIPL11"/>
      <sheetName val="8-Ser_PSA,_O&amp;M_-JCIPL11"/>
      <sheetName val="9-Ser_L&amp;M_-JCIPL11"/>
      <sheetName val="10-UPG_JCIPL11"/>
      <sheetName val="11-ESG_JCIPL11"/>
      <sheetName val="12-Products_JCIPL11"/>
      <sheetName val="13-VAV_JCIPL11"/>
      <sheetName val="14-REF_JCMRL_11"/>
      <sheetName val="Proj__DJC-JCIPL11"/>
      <sheetName val="_L0_DDC_111"/>
      <sheetName val="L0_DDC-211"/>
      <sheetName val="L16_DDC-311"/>
      <sheetName val="L16_DDC-511"/>
      <sheetName val="L17_DDC-611"/>
      <sheetName val="L17_DDC-7_11"/>
      <sheetName val="L18_DDC-811"/>
      <sheetName val="2-AutoDialer_Sys11"/>
      <sheetName val="1-BAS1_(cost)11"/>
      <sheetName val="2-BAS2_(cost)11"/>
      <sheetName val="Deviations-Project_Risks11"/>
      <sheetName val="IO_Schedule11"/>
      <sheetName val="Debits_as_on_12_04_0811"/>
      <sheetName val="Direct_cost_shed_A-2_11"/>
      <sheetName val="Staff_Forecast_spread11"/>
      <sheetName val="PRRM_Dashboard16"/>
      <sheetName val="Index_15"/>
      <sheetName val="Email_Approval_Template15"/>
      <sheetName val="1_Executive_Summary15"/>
      <sheetName val="2_Risk_Assessment_Analysis15"/>
      <sheetName val="3_Pre-Approval15"/>
      <sheetName val="4_CIS15"/>
      <sheetName val="5_Change_Order15"/>
      <sheetName val="5_1__Re-book_De-book_order15"/>
      <sheetName val="6_Contract_Re-estimates15"/>
      <sheetName val="7a_BG_Approval_Form15"/>
      <sheetName val="7b_BG_Email_Approval_Template15"/>
      <sheetName val="8_LAD_Approval_Form15"/>
      <sheetName val="9_LOI_Checklist15"/>
      <sheetName val="10_RPS_Information_Form15"/>
      <sheetName val="11_Proj_Cashflow_15"/>
      <sheetName val="11_1_Cash-flow_Chart15"/>
      <sheetName val="Threshold_Calculator15"/>
      <sheetName val="Version_Control15"/>
      <sheetName val="Prebid_Review15"/>
      <sheetName val="DJC_Parameters15"/>
      <sheetName val="Selling_Summary15"/>
      <sheetName val="1-BAS_(cost)15"/>
      <sheetName val="Controller_Configuration15"/>
      <sheetName val="IO_Summary15"/>
      <sheetName val="2-FAS_(cost)15"/>
      <sheetName val="Cost_Summary15"/>
      <sheetName val="3-PA_(cost)15"/>
      <sheetName val="Approved_Make15"/>
      <sheetName val="Basis_of_offer15"/>
      <sheetName val="High_Level_Summary15"/>
      <sheetName val="4-ACS__(cost)15"/>
      <sheetName val="5-CCTV__(cost)15"/>
      <sheetName val="6-FFT__(cost)15"/>
      <sheetName val="7-_Service_Retrofit__(cost)15"/>
      <sheetName val="8-Service_PSA,O&amp;M__(cost)15"/>
      <sheetName val="9-_Service_L&amp;M__(cost)15"/>
      <sheetName val="non_fixed_DJC_15"/>
      <sheetName val="10-UPG_(cost)15"/>
      <sheetName val="11-ESG__(cost)15"/>
      <sheetName val="12-Products_(cost)15"/>
      <sheetName val="13-VAV__(cost)15"/>
      <sheetName val="14-REF_(cost)15"/>
      <sheetName val="15_-_Local_Chiller_(cost)15"/>
      <sheetName val="Selling-Local_Chiller15"/>
      <sheetName val="Material_Cost_JCS15"/>
      <sheetName val="Costing_USD_Chiller15"/>
      <sheetName val="Selling-USD_Chiller15"/>
      <sheetName val="PRICE_MATRIX_-JCIPL15"/>
      <sheetName val="COST_SUMMARY-_JCIPL15"/>
      <sheetName val="6_-FFT-JCIPL15"/>
      <sheetName val="7-Ser_Retro_-JCIPL15"/>
      <sheetName val="8-Ser_PSA,_O&amp;M_-JCIPL15"/>
      <sheetName val="9-Ser_L&amp;M_-JCIPL15"/>
      <sheetName val="10-UPG_JCIPL15"/>
      <sheetName val="11-ESG_JCIPL15"/>
      <sheetName val="12-Products_JCIPL15"/>
      <sheetName val="13-VAV_JCIPL15"/>
      <sheetName val="14-REF_JCMRL_15"/>
      <sheetName val="Proj__DJC-JCIPL15"/>
      <sheetName val="_L0_DDC_115"/>
      <sheetName val="L0_DDC-215"/>
      <sheetName val="L16_DDC-315"/>
      <sheetName val="L16_DDC-515"/>
      <sheetName val="L17_DDC-615"/>
      <sheetName val="L17_DDC-7_15"/>
      <sheetName val="L18_DDC-815"/>
      <sheetName val="2-AutoDialer_Sys15"/>
      <sheetName val="1-BAS1_(cost)15"/>
      <sheetName val="2-BAS2_(cost)15"/>
      <sheetName val="Deviations-Project_Risks15"/>
      <sheetName val="IO_Schedule15"/>
      <sheetName val="Debits_as_on_12_04_0815"/>
      <sheetName val="Direct_cost_shed_A-2_15"/>
      <sheetName val="Staff_Forecast_spread15"/>
      <sheetName val="PRRM_Dashboard17"/>
      <sheetName val="Index_16"/>
      <sheetName val="Email_Approval_Template16"/>
      <sheetName val="1_Executive_Summary16"/>
      <sheetName val="2_Risk_Assessment_Analysis16"/>
      <sheetName val="3_Pre-Approval16"/>
      <sheetName val="4_CIS16"/>
      <sheetName val="5_Change_Order16"/>
      <sheetName val="5_1__Re-book_De-book_order16"/>
      <sheetName val="6_Contract_Re-estimates16"/>
      <sheetName val="7a_BG_Approval_Form16"/>
      <sheetName val="7b_BG_Email_Approval_Template16"/>
      <sheetName val="8_LAD_Approval_Form16"/>
      <sheetName val="9_LOI_Checklist16"/>
      <sheetName val="10_RPS_Information_Form16"/>
      <sheetName val="11_Proj_Cashflow_16"/>
      <sheetName val="11_1_Cash-flow_Chart16"/>
      <sheetName val="Threshold_Calculator16"/>
      <sheetName val="Version_Control16"/>
      <sheetName val="Prebid_Review16"/>
      <sheetName val="DJC_Parameters16"/>
      <sheetName val="Selling_Summary16"/>
      <sheetName val="1-BAS_(cost)16"/>
      <sheetName val="Controller_Configuration16"/>
      <sheetName val="IO_Summary16"/>
      <sheetName val="2-FAS_(cost)16"/>
      <sheetName val="Cost_Summary16"/>
      <sheetName val="3-PA_(cost)16"/>
      <sheetName val="Approved_Make16"/>
      <sheetName val="Basis_of_offer16"/>
      <sheetName val="High_Level_Summary16"/>
      <sheetName val="4-ACS__(cost)16"/>
      <sheetName val="5-CCTV__(cost)16"/>
      <sheetName val="6-FFT__(cost)16"/>
      <sheetName val="7-_Service_Retrofit__(cost)16"/>
      <sheetName val="8-Service_PSA,O&amp;M__(cost)16"/>
      <sheetName val="9-_Service_L&amp;M__(cost)16"/>
      <sheetName val="non_fixed_DJC_16"/>
      <sheetName val="10-UPG_(cost)16"/>
      <sheetName val="11-ESG__(cost)16"/>
      <sheetName val="12-Products_(cost)16"/>
      <sheetName val="13-VAV__(cost)16"/>
      <sheetName val="14-REF_(cost)16"/>
      <sheetName val="15_-_Local_Chiller_(cost)16"/>
      <sheetName val="Selling-Local_Chiller16"/>
      <sheetName val="Material_Cost_JCS16"/>
      <sheetName val="Costing_USD_Chiller16"/>
      <sheetName val="Selling-USD_Chiller16"/>
      <sheetName val="PRICE_MATRIX_-JCIPL16"/>
      <sheetName val="COST_SUMMARY-_JCIPL16"/>
      <sheetName val="6_-FFT-JCIPL16"/>
      <sheetName val="7-Ser_Retro_-JCIPL16"/>
      <sheetName val="8-Ser_PSA,_O&amp;M_-JCIPL16"/>
      <sheetName val="9-Ser_L&amp;M_-JCIPL16"/>
      <sheetName val="10-UPG_JCIPL16"/>
      <sheetName val="11-ESG_JCIPL16"/>
      <sheetName val="12-Products_JCIPL16"/>
      <sheetName val="13-VAV_JCIPL16"/>
      <sheetName val="14-REF_JCMRL_16"/>
      <sheetName val="Proj__DJC-JCIPL16"/>
      <sheetName val="_L0_DDC_116"/>
      <sheetName val="L0_DDC-216"/>
      <sheetName val="L16_DDC-316"/>
      <sheetName val="L16_DDC-516"/>
      <sheetName val="L17_DDC-616"/>
      <sheetName val="L17_DDC-7_16"/>
      <sheetName val="L18_DDC-816"/>
      <sheetName val="2-AutoDialer_Sys16"/>
      <sheetName val="1-BAS1_(cost)16"/>
      <sheetName val="2-BAS2_(cost)16"/>
      <sheetName val="Deviations-Project_Risks16"/>
      <sheetName val="IO_Schedule16"/>
      <sheetName val="Debits_as_on_12_04_0816"/>
      <sheetName val="Direct_cost_shed_A-2_16"/>
      <sheetName val="Staff_Forecast_spread16"/>
      <sheetName val="PRRM_Dashboard19"/>
      <sheetName val="Debits_as_on_12_04_0817"/>
      <sheetName val="LT_Motor_catalog2"/>
      <sheetName val="Cable_cat2"/>
      <sheetName val="Index_17"/>
      <sheetName val="Email_Approval_Template17"/>
      <sheetName val="1_Executive_Summary17"/>
      <sheetName val="2_Risk_Assessment_Analysis17"/>
      <sheetName val="3_Pre-Approval17"/>
      <sheetName val="4_CIS17"/>
      <sheetName val="5_Change_Order17"/>
      <sheetName val="5_1__Re-book_De-book_order17"/>
      <sheetName val="6_Contract_Re-estimates17"/>
      <sheetName val="7a_BG_Approval_Form17"/>
      <sheetName val="7b_BG_Email_Approval_Template17"/>
      <sheetName val="8_LAD_Approval_Form17"/>
      <sheetName val="9_LOI_Checklist17"/>
      <sheetName val="10_RPS_Information_Form17"/>
      <sheetName val="11_Proj_Cashflow_17"/>
      <sheetName val="11_1_Cash-flow_Chart17"/>
      <sheetName val="Threshold_Calculator17"/>
      <sheetName val="Version_Control17"/>
      <sheetName val="Prebid_Review17"/>
      <sheetName val="DJC_Parameters17"/>
      <sheetName val="Selling_Summary17"/>
      <sheetName val="1-BAS_(cost)17"/>
      <sheetName val="Controller_Configuration17"/>
      <sheetName val="IO_Summary17"/>
      <sheetName val="2-FAS_(cost)17"/>
      <sheetName val="Cost_Summary17"/>
      <sheetName val="3-PA_(cost)17"/>
      <sheetName val="Approved_Make17"/>
      <sheetName val="Basis_of_offer17"/>
      <sheetName val="High_Level_Summary17"/>
      <sheetName val="4-ACS__(cost)17"/>
      <sheetName val="5-CCTV__(cost)17"/>
      <sheetName val="6-FFT__(cost)17"/>
      <sheetName val="7-_Service_Retrofit__(cost)17"/>
      <sheetName val="8-Service_PSA,O&amp;M__(cost)17"/>
      <sheetName val="9-_Service_L&amp;M__(cost)17"/>
      <sheetName val="non_fixed_DJC_17"/>
      <sheetName val="10-UPG_(cost)17"/>
      <sheetName val="11-ESG__(cost)17"/>
      <sheetName val="12-Products_(cost)17"/>
      <sheetName val="13-VAV__(cost)17"/>
      <sheetName val="14-REF_(cost)17"/>
      <sheetName val="15_-_Local_Chiller_(cost)17"/>
      <sheetName val="Selling-Local_Chiller17"/>
      <sheetName val="Material_Cost_JCS17"/>
      <sheetName val="Costing_USD_Chiller17"/>
      <sheetName val="Selling-USD_Chiller17"/>
      <sheetName val="PRICE_MATRIX_-JCIPL17"/>
      <sheetName val="COST_SUMMARY-_JCIPL17"/>
      <sheetName val="6_-FFT-JCIPL17"/>
      <sheetName val="7-Ser_Retro_-JCIPL17"/>
      <sheetName val="8-Ser_PSA,_O&amp;M_-JCIPL17"/>
      <sheetName val="9-Ser_L&amp;M_-JCIPL17"/>
      <sheetName val="10-UPG_JCIPL17"/>
      <sheetName val="11-ESG_JCIPL17"/>
      <sheetName val="12-Products_JCIPL17"/>
      <sheetName val="13-VAV_JCIPL17"/>
      <sheetName val="14-REF_JCMRL_17"/>
      <sheetName val="Proj__DJC-JCIPL17"/>
      <sheetName val="_L0_DDC_117"/>
      <sheetName val="L0_DDC-217"/>
      <sheetName val="L16_DDC-317"/>
      <sheetName val="L16_DDC-517"/>
      <sheetName val="L17_DDC-617"/>
      <sheetName val="L17_DDC-7_17"/>
      <sheetName val="L18_DDC-817"/>
      <sheetName val="2-AutoDialer_Sys17"/>
      <sheetName val="1-BAS1_(cost)17"/>
      <sheetName val="2-BAS2_(cost)17"/>
      <sheetName val="Deviations-Project_Risks17"/>
      <sheetName val="IO_Schedule17"/>
      <sheetName val="Direct_cost_shed_A-2_17"/>
      <sheetName val="Staff_Forecast_spread17"/>
      <sheetName val="PRRM_Dashboard20"/>
      <sheetName val="Debits_as_on_12_04_0818"/>
      <sheetName val="LT_Motor_catalog3"/>
      <sheetName val="Cable_cat3"/>
      <sheetName val="Index_18"/>
      <sheetName val="Email_Approval_Template18"/>
      <sheetName val="1_Executive_Summary18"/>
      <sheetName val="2_Risk_Assessment_Analysis18"/>
      <sheetName val="3_Pre-Approval18"/>
      <sheetName val="4_CIS18"/>
      <sheetName val="5_Change_Order18"/>
      <sheetName val="5_1__Re-book_De-book_order18"/>
      <sheetName val="6_Contract_Re-estimates18"/>
      <sheetName val="7a_BG_Approval_Form18"/>
      <sheetName val="7b_BG_Email_Approval_Template18"/>
      <sheetName val="8_LAD_Approval_Form18"/>
      <sheetName val="9_LOI_Checklist18"/>
      <sheetName val="10_RPS_Information_Form18"/>
      <sheetName val="11_Proj_Cashflow_18"/>
      <sheetName val="11_1_Cash-flow_Chart18"/>
      <sheetName val="Threshold_Calculator18"/>
      <sheetName val="Version_Control18"/>
      <sheetName val="Prebid_Review18"/>
      <sheetName val="DJC_Parameters18"/>
      <sheetName val="Selling_Summary18"/>
      <sheetName val="1-BAS_(cost)18"/>
      <sheetName val="Controller_Configuration18"/>
      <sheetName val="IO_Summary18"/>
      <sheetName val="2-FAS_(cost)18"/>
      <sheetName val="Cost_Summary18"/>
      <sheetName val="3-PA_(cost)18"/>
      <sheetName val="Approved_Make18"/>
      <sheetName val="Basis_of_offer18"/>
      <sheetName val="High_Level_Summary18"/>
      <sheetName val="4-ACS__(cost)18"/>
      <sheetName val="5-CCTV__(cost)18"/>
      <sheetName val="6-FFT__(cost)18"/>
      <sheetName val="7-_Service_Retrofit__(cost)18"/>
      <sheetName val="8-Service_PSA,O&amp;M__(cost)18"/>
      <sheetName val="9-_Service_L&amp;M__(cost)18"/>
      <sheetName val="non_fixed_DJC_18"/>
      <sheetName val="10-UPG_(cost)18"/>
      <sheetName val="11-ESG__(cost)18"/>
      <sheetName val="12-Products_(cost)18"/>
      <sheetName val="13-VAV__(cost)18"/>
      <sheetName val="14-REF_(cost)18"/>
      <sheetName val="15_-_Local_Chiller_(cost)18"/>
      <sheetName val="Selling-Local_Chiller18"/>
      <sheetName val="Material_Cost_JCS18"/>
      <sheetName val="Costing_USD_Chiller18"/>
      <sheetName val="Selling-USD_Chiller18"/>
      <sheetName val="PRICE_MATRIX_-JCIPL18"/>
      <sheetName val="COST_SUMMARY-_JCIPL18"/>
      <sheetName val="6_-FFT-JCIPL18"/>
      <sheetName val="7-Ser_Retro_-JCIPL18"/>
      <sheetName val="8-Ser_PSA,_O&amp;M_-JCIPL18"/>
      <sheetName val="9-Ser_L&amp;M_-JCIPL18"/>
      <sheetName val="10-UPG_JCIPL18"/>
      <sheetName val="11-ESG_JCIPL18"/>
      <sheetName val="12-Products_JCIPL18"/>
      <sheetName val="13-VAV_JCIPL18"/>
      <sheetName val="14-REF_JCMRL_18"/>
      <sheetName val="Proj__DJC-JCIPL18"/>
      <sheetName val="_L0_DDC_118"/>
      <sheetName val="L0_DDC-218"/>
      <sheetName val="L16_DDC-318"/>
      <sheetName val="L16_DDC-518"/>
      <sheetName val="L17_DDC-618"/>
      <sheetName val="L17_DDC-7_18"/>
      <sheetName val="L18_DDC-818"/>
      <sheetName val="2-AutoDialer_Sys18"/>
      <sheetName val="1-BAS1_(cost)18"/>
      <sheetName val="2-BAS2_(cost)18"/>
      <sheetName val="Deviations-Project_Risks18"/>
      <sheetName val="IO_Schedule18"/>
      <sheetName val="Direct_cost_shed_A-2_18"/>
      <sheetName val="Staff_Forecast_spread18"/>
      <sheetName val="PRRM_Dashboard21"/>
      <sheetName val="Debits_as_on_12_04_0819"/>
      <sheetName val="LT_Motor_catalog4"/>
      <sheetName val="Cable_cat4"/>
      <sheetName val="Index_19"/>
      <sheetName val="Email_Approval_Template19"/>
      <sheetName val="1_Executive_Summary19"/>
      <sheetName val="2_Risk_Assessment_Analysis19"/>
      <sheetName val="3_Pre-Approval19"/>
      <sheetName val="4_CIS19"/>
      <sheetName val="5_Change_Order19"/>
      <sheetName val="5_1__Re-book_De-book_order19"/>
      <sheetName val="6_Contract_Re-estimates19"/>
      <sheetName val="7a_BG_Approval_Form19"/>
      <sheetName val="7b_BG_Email_Approval_Template19"/>
      <sheetName val="8_LAD_Approval_Form19"/>
      <sheetName val="9_LOI_Checklist19"/>
      <sheetName val="10_RPS_Information_Form19"/>
      <sheetName val="11_Proj_Cashflow_19"/>
      <sheetName val="11_1_Cash-flow_Chart19"/>
      <sheetName val="Threshold_Calculator19"/>
      <sheetName val="Version_Control19"/>
      <sheetName val="Prebid_Review19"/>
      <sheetName val="DJC_Parameters19"/>
      <sheetName val="Selling_Summary19"/>
      <sheetName val="1-BAS_(cost)19"/>
      <sheetName val="Controller_Configuration19"/>
      <sheetName val="IO_Summary19"/>
      <sheetName val="2-FAS_(cost)19"/>
      <sheetName val="Cost_Summary19"/>
      <sheetName val="3-PA_(cost)19"/>
      <sheetName val="Approved_Make19"/>
      <sheetName val="Basis_of_offer19"/>
      <sheetName val="High_Level_Summary19"/>
      <sheetName val="4-ACS__(cost)19"/>
      <sheetName val="5-CCTV__(cost)19"/>
      <sheetName val="6-FFT__(cost)19"/>
      <sheetName val="7-_Service_Retrofit__(cost)19"/>
      <sheetName val="8-Service_PSA,O&amp;M__(cost)19"/>
      <sheetName val="9-_Service_L&amp;M__(cost)19"/>
      <sheetName val="non_fixed_DJC_19"/>
      <sheetName val="10-UPG_(cost)19"/>
      <sheetName val="11-ESG__(cost)19"/>
      <sheetName val="12-Products_(cost)19"/>
      <sheetName val="13-VAV__(cost)19"/>
      <sheetName val="14-REF_(cost)19"/>
      <sheetName val="15_-_Local_Chiller_(cost)19"/>
      <sheetName val="Selling-Local_Chiller19"/>
      <sheetName val="Material_Cost_JCS19"/>
      <sheetName val="Costing_USD_Chiller19"/>
      <sheetName val="Selling-USD_Chiller19"/>
      <sheetName val="PRICE_MATRIX_-JCIPL19"/>
      <sheetName val="COST_SUMMARY-_JCIPL19"/>
      <sheetName val="6_-FFT-JCIPL19"/>
      <sheetName val="7-Ser_Retro_-JCIPL19"/>
      <sheetName val="8-Ser_PSA,_O&amp;M_-JCIPL19"/>
      <sheetName val="9-Ser_L&amp;M_-JCIPL19"/>
      <sheetName val="10-UPG_JCIPL19"/>
      <sheetName val="11-ESG_JCIPL19"/>
      <sheetName val="12-Products_JCIPL19"/>
      <sheetName val="13-VAV_JCIPL19"/>
      <sheetName val="14-REF_JCMRL_19"/>
      <sheetName val="Proj__DJC-JCIPL19"/>
      <sheetName val="_L0_DDC_119"/>
      <sheetName val="L0_DDC-219"/>
      <sheetName val="L16_DDC-319"/>
      <sheetName val="L16_DDC-519"/>
      <sheetName val="L17_DDC-619"/>
      <sheetName val="L17_DDC-7_19"/>
      <sheetName val="L18_DDC-819"/>
      <sheetName val="2-AutoDialer_Sys19"/>
      <sheetName val="1-BAS1_(cost)19"/>
      <sheetName val="2-BAS2_(cost)19"/>
      <sheetName val="Deviations-Project_Risks19"/>
      <sheetName val="IO_Schedule19"/>
      <sheetName val="Direct_cost_shed_A-2_19"/>
      <sheetName val="Staff_Forecast_spread19"/>
      <sheetName val="PRRM_Dashboard23"/>
      <sheetName val="Index_21"/>
      <sheetName val="Email_Approval_Template21"/>
      <sheetName val="1_Executive_Summary21"/>
      <sheetName val="2_Risk_Assessment_Analysis21"/>
      <sheetName val="3_Pre-Approval21"/>
      <sheetName val="4_CIS21"/>
      <sheetName val="5_Change_Order21"/>
      <sheetName val="5_1__Re-book_De-book_order21"/>
      <sheetName val="6_Contract_Re-estimates21"/>
      <sheetName val="7a_BG_Approval_Form21"/>
      <sheetName val="7b_BG_Email_Approval_Template21"/>
      <sheetName val="8_LAD_Approval_Form21"/>
      <sheetName val="9_LOI_Checklist21"/>
      <sheetName val="10_RPS_Information_Form21"/>
      <sheetName val="11_Proj_Cashflow_21"/>
      <sheetName val="11_1_Cash-flow_Chart21"/>
      <sheetName val="Threshold_Calculator21"/>
      <sheetName val="Version_Control21"/>
      <sheetName val="Prebid_Review21"/>
      <sheetName val="DJC_Parameters21"/>
      <sheetName val="Selling_Summary21"/>
      <sheetName val="1-BAS_(cost)21"/>
      <sheetName val="Controller_Configuration21"/>
      <sheetName val="IO_Summary21"/>
      <sheetName val="2-FAS_(cost)21"/>
      <sheetName val="Cost_Summary21"/>
      <sheetName val="3-PA_(cost)21"/>
      <sheetName val="Approved_Make21"/>
      <sheetName val="Basis_of_offer21"/>
      <sheetName val="High_Level_Summary21"/>
      <sheetName val="4-ACS__(cost)21"/>
      <sheetName val="5-CCTV__(cost)21"/>
      <sheetName val="6-FFT__(cost)21"/>
      <sheetName val="7-_Service_Retrofit__(cost)21"/>
      <sheetName val="8-Service_PSA,O&amp;M__(cost)21"/>
      <sheetName val="9-_Service_L&amp;M__(cost)21"/>
      <sheetName val="non_fixed_DJC_21"/>
      <sheetName val="10-UPG_(cost)21"/>
      <sheetName val="11-ESG__(cost)21"/>
      <sheetName val="12-Products_(cost)21"/>
      <sheetName val="13-VAV__(cost)21"/>
      <sheetName val="14-REF_(cost)21"/>
      <sheetName val="15_-_Local_Chiller_(cost)21"/>
      <sheetName val="Selling-Local_Chiller21"/>
      <sheetName val="Material_Cost_JCS21"/>
      <sheetName val="Costing_USD_Chiller21"/>
      <sheetName val="Selling-USD_Chiller21"/>
      <sheetName val="PRICE_MATRIX_-JCIPL21"/>
      <sheetName val="COST_SUMMARY-_JCIPL21"/>
      <sheetName val="6_-FFT-JCIPL21"/>
      <sheetName val="7-Ser_Retro_-JCIPL21"/>
      <sheetName val="8-Ser_PSA,_O&amp;M_-JCIPL21"/>
      <sheetName val="9-Ser_L&amp;M_-JCIPL21"/>
      <sheetName val="10-UPG_JCIPL21"/>
      <sheetName val="11-ESG_JCIPL21"/>
      <sheetName val="12-Products_JCIPL21"/>
      <sheetName val="13-VAV_JCIPL21"/>
      <sheetName val="14-REF_JCMRL_21"/>
      <sheetName val="Proj__DJC-JCIPL21"/>
      <sheetName val="_L0_DDC_121"/>
      <sheetName val="L0_DDC-221"/>
      <sheetName val="L16_DDC-321"/>
      <sheetName val="L16_DDC-521"/>
      <sheetName val="L17_DDC-621"/>
      <sheetName val="L17_DDC-7_21"/>
      <sheetName val="L18_DDC-821"/>
      <sheetName val="2-AutoDialer_Sys21"/>
      <sheetName val="1-BAS1_(cost)21"/>
      <sheetName val="2-BAS2_(cost)21"/>
      <sheetName val="Deviations-Project_Risks21"/>
      <sheetName val="IO_Schedule21"/>
      <sheetName val="Debits_as_on_12_04_0821"/>
      <sheetName val="Direct_cost_shed_A-2_21"/>
      <sheetName val="Staff_Forecast_spread21"/>
      <sheetName val="LT_Motor_catalog6"/>
      <sheetName val="Cable_cat6"/>
      <sheetName val="PRRM_Dashboard22"/>
      <sheetName val="Index_20"/>
      <sheetName val="Email_Approval_Template20"/>
      <sheetName val="1_Executive_Summary20"/>
      <sheetName val="2_Risk_Assessment_Analysis20"/>
      <sheetName val="3_Pre-Approval20"/>
      <sheetName val="4_CIS20"/>
      <sheetName val="5_Change_Order20"/>
      <sheetName val="5_1__Re-book_De-book_order20"/>
      <sheetName val="6_Contract_Re-estimates20"/>
      <sheetName val="7a_BG_Approval_Form20"/>
      <sheetName val="7b_BG_Email_Approval_Template20"/>
      <sheetName val="8_LAD_Approval_Form20"/>
      <sheetName val="9_LOI_Checklist20"/>
      <sheetName val="10_RPS_Information_Form20"/>
      <sheetName val="11_Proj_Cashflow_20"/>
      <sheetName val="11_1_Cash-flow_Chart20"/>
      <sheetName val="Threshold_Calculator20"/>
      <sheetName val="Version_Control20"/>
      <sheetName val="Prebid_Review20"/>
      <sheetName val="DJC_Parameters20"/>
      <sheetName val="Selling_Summary20"/>
      <sheetName val="1-BAS_(cost)20"/>
      <sheetName val="Controller_Configuration20"/>
      <sheetName val="IO_Summary20"/>
      <sheetName val="2-FAS_(cost)20"/>
      <sheetName val="Cost_Summary20"/>
      <sheetName val="3-PA_(cost)20"/>
      <sheetName val="Approved_Make20"/>
      <sheetName val="Basis_of_offer20"/>
      <sheetName val="High_Level_Summary20"/>
      <sheetName val="4-ACS__(cost)20"/>
      <sheetName val="5-CCTV__(cost)20"/>
      <sheetName val="6-FFT__(cost)20"/>
      <sheetName val="7-_Service_Retrofit__(cost)20"/>
      <sheetName val="8-Service_PSA,O&amp;M__(cost)20"/>
      <sheetName val="9-_Service_L&amp;M__(cost)20"/>
      <sheetName val="non_fixed_DJC_20"/>
      <sheetName val="10-UPG_(cost)20"/>
      <sheetName val="11-ESG__(cost)20"/>
      <sheetName val="12-Products_(cost)20"/>
      <sheetName val="13-VAV__(cost)20"/>
      <sheetName val="14-REF_(cost)20"/>
      <sheetName val="15_-_Local_Chiller_(cost)20"/>
      <sheetName val="Selling-Local_Chiller20"/>
      <sheetName val="Material_Cost_JCS20"/>
      <sheetName val="Costing_USD_Chiller20"/>
      <sheetName val="Selling-USD_Chiller20"/>
      <sheetName val="PRICE_MATRIX_-JCIPL20"/>
      <sheetName val="COST_SUMMARY-_JCIPL20"/>
      <sheetName val="6_-FFT-JCIPL20"/>
      <sheetName val="7-Ser_Retro_-JCIPL20"/>
      <sheetName val="8-Ser_PSA,_O&amp;M_-JCIPL20"/>
      <sheetName val="9-Ser_L&amp;M_-JCIPL20"/>
      <sheetName val="10-UPG_JCIPL20"/>
      <sheetName val="11-ESG_JCIPL20"/>
      <sheetName val="12-Products_JCIPL20"/>
      <sheetName val="13-VAV_JCIPL20"/>
      <sheetName val="14-REF_JCMRL_20"/>
      <sheetName val="Proj__DJC-JCIPL20"/>
      <sheetName val="_L0_DDC_120"/>
      <sheetName val="L0_DDC-220"/>
      <sheetName val="L16_DDC-320"/>
      <sheetName val="L16_DDC-520"/>
      <sheetName val="L17_DDC-620"/>
      <sheetName val="L17_DDC-7_20"/>
      <sheetName val="L18_DDC-820"/>
      <sheetName val="2-AutoDialer_Sys20"/>
      <sheetName val="1-BAS1_(cost)20"/>
      <sheetName val="2-BAS2_(cost)20"/>
      <sheetName val="Deviations-Project_Risks20"/>
      <sheetName val="IO_Schedule20"/>
      <sheetName val="Debits_as_on_12_04_0820"/>
      <sheetName val="Direct_cost_shed_A-2_20"/>
      <sheetName val="Staff_Forecast_spread20"/>
      <sheetName val="LT_Motor_catalog5"/>
      <sheetName val="Cable_cat5"/>
      <sheetName val="SPT_vs_PHI30"/>
      <sheetName val="glass_project_concrete30"/>
      <sheetName val="glass_project_reift30"/>
      <sheetName val="glass_project_indices30"/>
      <sheetName val="SBC-BH_1929"/>
      <sheetName val="Rate_Analysis29"/>
      <sheetName val="BH_12-11-10-1329"/>
      <sheetName val="BH_12-11-10-929"/>
      <sheetName val="BH_36-15-3729"/>
      <sheetName val="BH_16-35-25-1729"/>
      <sheetName val="BH_35-25-1729"/>
      <sheetName val="Sheet1_(2)29"/>
      <sheetName val="Summary_050629"/>
      <sheetName val="Summary_0607-_31_MAR29"/>
      <sheetName val="Civil_Boq28"/>
      <sheetName val="Pile_cap28"/>
      <sheetName val="V_O_4_-_PCC_Qty28"/>
      <sheetName val="TBAL9697_-group_wise__sdpl28"/>
      <sheetName val="Abstract_Sheet28"/>
      <sheetName val="Legal_Risk_Analysis28"/>
      <sheetName val="PRECAST_lightconc-II28"/>
      <sheetName val="d-safe_DELUXE28"/>
      <sheetName val="Mix_Design28"/>
      <sheetName val="Form_629"/>
      <sheetName val="PointNo_528"/>
      <sheetName val="RCC,Ret__Wall28"/>
      <sheetName val="E_&amp;_R28"/>
      <sheetName val="Break_up_Sheet28"/>
      <sheetName val="beam-reinft-IIInd_floor28"/>
      <sheetName val="Fill_this_out_first___28"/>
      <sheetName val="REVISED4A_PROG_PERF-SITE_128"/>
      <sheetName val="BOQ_Direct_selling_cost28"/>
      <sheetName val="Load_Details-220kV28"/>
      <sheetName val="BOQ_(2)28"/>
      <sheetName val="CABLE_DATA28"/>
      <sheetName val="final_abstract28"/>
      <sheetName val="Staff_Acco_28"/>
      <sheetName val="Pipe_Supports28"/>
      <sheetName val="SANJAY_PAL28"/>
      <sheetName val="P_A_SELVAM28"/>
      <sheetName val="ANSARI_28"/>
      <sheetName val="abdesh_pal28"/>
      <sheetName val="sujay_bagchi28"/>
      <sheetName val="S_K_SINHA_BASU28"/>
      <sheetName val="KRISHNA_PRASAD28"/>
      <sheetName val="BARATH_&amp;_CO28"/>
      <sheetName val="L_B_YADAV28"/>
      <sheetName val="DEEPAK_KUMAR28"/>
      <sheetName val="MUKLAL_YADAV28"/>
      <sheetName val="MADHU_SUDHAN28"/>
      <sheetName val="SAUD_ALAM_28"/>
      <sheetName val="RAMESH_BABU28"/>
      <sheetName val="SAILEN_SARKAR28"/>
      <sheetName val="SANJAY_JENA128"/>
      <sheetName val="upendra_saw_28"/>
      <sheetName val="ALLOK_KUMAR_28"/>
      <sheetName val="except_wiring28"/>
      <sheetName val="Rev_S1_Abstract28"/>
      <sheetName val="Quantity_Abstract28"/>
      <sheetName val="M-Book_for_Conc28"/>
      <sheetName val="M-Book_for_FW28"/>
      <sheetName val="INPUT_SHEET28"/>
      <sheetName val="Project_Budget_Worksheet28"/>
      <sheetName val="BOQ_-II_ph_228"/>
      <sheetName val="Metso_-_Forth_&amp;_Slurry_11_02_38"/>
      <sheetName val="Fee_Rate_Summary28"/>
      <sheetName val="PRRM_Dashboard26"/>
      <sheetName val="d-safe_specs28"/>
      <sheetName val="Rein-Final_(Ph_1+Ph2)28"/>
      <sheetName val="class_&amp;_category28"/>
      <sheetName val="STAFFSCHED_28"/>
      <sheetName val="Site_wise_NADs28"/>
      <sheetName val="Stress_Calculation28"/>
      <sheetName val="Quote_Sheet28"/>
      <sheetName val="Index_24"/>
      <sheetName val="Email_Approval_Template24"/>
      <sheetName val="1_Executive_Summary24"/>
      <sheetName val="2_Risk_Assessment_Analysis24"/>
      <sheetName val="3_Pre-Approval24"/>
      <sheetName val="4_CIS24"/>
      <sheetName val="5_Change_Order24"/>
      <sheetName val="5_1__Re-book_De-book_order24"/>
      <sheetName val="6_Contract_Re-estimates24"/>
      <sheetName val="7a_BG_Approval_Form24"/>
      <sheetName val="7b_BG_Email_Approval_Template24"/>
      <sheetName val="8_LAD_Approval_Form24"/>
      <sheetName val="9_LOI_Checklist24"/>
      <sheetName val="10_RPS_Information_Form24"/>
      <sheetName val="11_Proj_Cashflow_24"/>
      <sheetName val="11_1_Cash-flow_Chart24"/>
      <sheetName val="Threshold_Calculator24"/>
      <sheetName val="Version_Control24"/>
      <sheetName val="Prebid_Review24"/>
      <sheetName val="DJC_Parameters24"/>
      <sheetName val="Selling_Summary24"/>
      <sheetName val="1-BAS_(cost)24"/>
      <sheetName val="Controller_Configuration24"/>
      <sheetName val="IO_Summary24"/>
      <sheetName val="2-FAS_(cost)24"/>
      <sheetName val="Cost_Summary24"/>
      <sheetName val="3-PA_(cost)24"/>
      <sheetName val="Approved_Make24"/>
      <sheetName val="Basis_of_offer24"/>
      <sheetName val="High_Level_Summary24"/>
      <sheetName val="4-ACS__(cost)24"/>
      <sheetName val="5-CCTV__(cost)24"/>
      <sheetName val="6-FFT__(cost)24"/>
      <sheetName val="7-_Service_Retrofit__(cost)24"/>
      <sheetName val="8-Service_PSA,O&amp;M__(cost)24"/>
      <sheetName val="9-_Service_L&amp;M__(cost)24"/>
      <sheetName val="non_fixed_DJC_24"/>
      <sheetName val="10-UPG_(cost)24"/>
      <sheetName val="11-ESG__(cost)24"/>
      <sheetName val="12-Products_(cost)24"/>
      <sheetName val="13-VAV__(cost)24"/>
      <sheetName val="14-REF_(cost)24"/>
      <sheetName val="15_-_Local_Chiller_(cost)24"/>
      <sheetName val="Selling-Local_Chiller24"/>
      <sheetName val="Material_Cost_JCS24"/>
      <sheetName val="Costing_USD_Chiller24"/>
      <sheetName val="Selling-USD_Chiller24"/>
      <sheetName val="PRICE_MATRIX_-JCIPL24"/>
      <sheetName val="COST_SUMMARY-_JCIPL24"/>
      <sheetName val="6_-FFT-JCIPL24"/>
      <sheetName val="7-Ser_Retro_-JCIPL24"/>
      <sheetName val="8-Ser_PSA,_O&amp;M_-JCIPL24"/>
      <sheetName val="9-Ser_L&amp;M_-JCIPL24"/>
      <sheetName val="10-UPG_JCIPL24"/>
      <sheetName val="11-ESG_JCIPL24"/>
      <sheetName val="12-Products_JCIPL24"/>
      <sheetName val="13-VAV_JCIPL24"/>
      <sheetName val="14-REF_JCMRL_24"/>
      <sheetName val="Proj__DJC-JCIPL24"/>
      <sheetName val="_L0_DDC_124"/>
      <sheetName val="L0_DDC-224"/>
      <sheetName val="L16_DDC-324"/>
      <sheetName val="L16_DDC-524"/>
      <sheetName val="L17_DDC-624"/>
      <sheetName val="L17_DDC-7_24"/>
      <sheetName val="L18_DDC-824"/>
      <sheetName val="2-AutoDialer_Sys24"/>
      <sheetName val="1-BAS1_(cost)24"/>
      <sheetName val="2-BAS2_(cost)24"/>
      <sheetName val="Deviations-Project_Risks24"/>
      <sheetName val="IO_Schedule24"/>
      <sheetName val="Debits_as_on_12_04_0824"/>
      <sheetName val="Direct_cost_shed_A-2_24"/>
      <sheetName val="Staff_Forecast_spread24"/>
      <sheetName val="LT_Motor_catalog9"/>
      <sheetName val="Cable_cat9"/>
      <sheetName val="Metso_-_Forth_&amp;_Slurry_11_02_37"/>
      <sheetName val="Fee_Rate_Summary27"/>
      <sheetName val="PRRM_Dashboard25"/>
      <sheetName val="d-safe_specs27"/>
      <sheetName val="Rein-Final_(Ph_1+Ph2)27"/>
      <sheetName val="class_&amp;_category27"/>
      <sheetName val="STAFFSCHED_27"/>
      <sheetName val="Site_wise_NADs27"/>
      <sheetName val="Stress_Calculation27"/>
      <sheetName val="Quote_Sheet27"/>
      <sheetName val="Index_23"/>
      <sheetName val="Email_Approval_Template23"/>
      <sheetName val="1_Executive_Summary23"/>
      <sheetName val="2_Risk_Assessment_Analysis23"/>
      <sheetName val="3_Pre-Approval23"/>
      <sheetName val="4_CIS23"/>
      <sheetName val="5_Change_Order23"/>
      <sheetName val="5_1__Re-book_De-book_order23"/>
      <sheetName val="6_Contract_Re-estimates23"/>
      <sheetName val="7a_BG_Approval_Form23"/>
      <sheetName val="7b_BG_Email_Approval_Template23"/>
      <sheetName val="8_LAD_Approval_Form23"/>
      <sheetName val="9_LOI_Checklist23"/>
      <sheetName val="10_RPS_Information_Form23"/>
      <sheetName val="11_Proj_Cashflow_23"/>
      <sheetName val="11_1_Cash-flow_Chart23"/>
      <sheetName val="Threshold_Calculator23"/>
      <sheetName val="Version_Control23"/>
      <sheetName val="Prebid_Review23"/>
      <sheetName val="DJC_Parameters23"/>
      <sheetName val="Selling_Summary23"/>
      <sheetName val="1-BAS_(cost)23"/>
      <sheetName val="Controller_Configuration23"/>
      <sheetName val="IO_Summary23"/>
      <sheetName val="2-FAS_(cost)23"/>
      <sheetName val="Cost_Summary23"/>
      <sheetName val="3-PA_(cost)23"/>
      <sheetName val="Approved_Make23"/>
      <sheetName val="Basis_of_offer23"/>
      <sheetName val="High_Level_Summary23"/>
      <sheetName val="4-ACS__(cost)23"/>
      <sheetName val="5-CCTV__(cost)23"/>
      <sheetName val="6-FFT__(cost)23"/>
      <sheetName val="7-_Service_Retrofit__(cost)23"/>
      <sheetName val="8-Service_PSA,O&amp;M__(cost)23"/>
      <sheetName val="9-_Service_L&amp;M__(cost)23"/>
      <sheetName val="non_fixed_DJC_23"/>
      <sheetName val="10-UPG_(cost)23"/>
      <sheetName val="11-ESG__(cost)23"/>
      <sheetName val="12-Products_(cost)23"/>
      <sheetName val="13-VAV__(cost)23"/>
      <sheetName val="14-REF_(cost)23"/>
      <sheetName val="15_-_Local_Chiller_(cost)23"/>
      <sheetName val="Selling-Local_Chiller23"/>
      <sheetName val="Material_Cost_JCS23"/>
      <sheetName val="Costing_USD_Chiller23"/>
      <sheetName val="Selling-USD_Chiller23"/>
      <sheetName val="PRICE_MATRIX_-JCIPL23"/>
      <sheetName val="COST_SUMMARY-_JCIPL23"/>
      <sheetName val="6_-FFT-JCIPL23"/>
      <sheetName val="7-Ser_Retro_-JCIPL23"/>
      <sheetName val="8-Ser_PSA,_O&amp;M_-JCIPL23"/>
      <sheetName val="9-Ser_L&amp;M_-JCIPL23"/>
      <sheetName val="10-UPG_JCIPL23"/>
      <sheetName val="11-ESG_JCIPL23"/>
      <sheetName val="12-Products_JCIPL23"/>
      <sheetName val="13-VAV_JCIPL23"/>
      <sheetName val="14-REF_JCMRL_23"/>
      <sheetName val="Proj__DJC-JCIPL23"/>
      <sheetName val="_L0_DDC_123"/>
      <sheetName val="L0_DDC-223"/>
      <sheetName val="L16_DDC-323"/>
      <sheetName val="L16_DDC-523"/>
      <sheetName val="L17_DDC-623"/>
      <sheetName val="L17_DDC-7_23"/>
      <sheetName val="L18_DDC-823"/>
      <sheetName val="2-AutoDialer_Sys23"/>
      <sheetName val="1-BAS1_(cost)23"/>
      <sheetName val="2-BAS2_(cost)23"/>
      <sheetName val="Deviations-Project_Risks23"/>
      <sheetName val="IO_Schedule23"/>
      <sheetName val="Debits_as_on_12_04_0823"/>
      <sheetName val="Direct_cost_shed_A-2_23"/>
      <sheetName val="Staff_Forecast_spread23"/>
      <sheetName val="LT_Motor_catalog8"/>
      <sheetName val="Cable_cat8"/>
      <sheetName val="PRRM_Dashboard24"/>
      <sheetName val="Index_22"/>
      <sheetName val="Email_Approval_Template22"/>
      <sheetName val="1_Executive_Summary22"/>
      <sheetName val="2_Risk_Assessment_Analysis22"/>
      <sheetName val="3_Pre-Approval22"/>
      <sheetName val="4_CIS22"/>
      <sheetName val="5_Change_Order22"/>
      <sheetName val="5_1__Re-book_De-book_order22"/>
      <sheetName val="6_Contract_Re-estimates22"/>
      <sheetName val="7a_BG_Approval_Form22"/>
      <sheetName val="7b_BG_Email_Approval_Template22"/>
      <sheetName val="8_LAD_Approval_Form22"/>
      <sheetName val="9_LOI_Checklist22"/>
      <sheetName val="10_RPS_Information_Form22"/>
      <sheetName val="11_Proj_Cashflow_22"/>
      <sheetName val="11_1_Cash-flow_Chart22"/>
      <sheetName val="Threshold_Calculator22"/>
      <sheetName val="Version_Control22"/>
      <sheetName val="Prebid_Review22"/>
      <sheetName val="DJC_Parameters22"/>
      <sheetName val="Selling_Summary22"/>
      <sheetName val="1-BAS_(cost)22"/>
      <sheetName val="Controller_Configuration22"/>
      <sheetName val="IO_Summary22"/>
      <sheetName val="2-FAS_(cost)22"/>
      <sheetName val="Cost_Summary22"/>
      <sheetName val="3-PA_(cost)22"/>
      <sheetName val="Approved_Make22"/>
      <sheetName val="Basis_of_offer22"/>
      <sheetName val="High_Level_Summary22"/>
      <sheetName val="4-ACS__(cost)22"/>
      <sheetName val="5-CCTV__(cost)22"/>
      <sheetName val="6-FFT__(cost)22"/>
      <sheetName val="7-_Service_Retrofit__(cost)22"/>
      <sheetName val="8-Service_PSA,O&amp;M__(cost)22"/>
      <sheetName val="9-_Service_L&amp;M__(cost)22"/>
      <sheetName val="non_fixed_DJC_22"/>
      <sheetName val="10-UPG_(cost)22"/>
      <sheetName val="11-ESG__(cost)22"/>
      <sheetName val="12-Products_(cost)22"/>
      <sheetName val="13-VAV__(cost)22"/>
      <sheetName val="14-REF_(cost)22"/>
      <sheetName val="15_-_Local_Chiller_(cost)22"/>
      <sheetName val="Selling-Local_Chiller22"/>
      <sheetName val="Material_Cost_JCS22"/>
      <sheetName val="Costing_USD_Chiller22"/>
      <sheetName val="Selling-USD_Chiller22"/>
      <sheetName val="PRICE_MATRIX_-JCIPL22"/>
      <sheetName val="COST_SUMMARY-_JCIPL22"/>
      <sheetName val="6_-FFT-JCIPL22"/>
      <sheetName val="7-Ser_Retro_-JCIPL22"/>
      <sheetName val="8-Ser_PSA,_O&amp;M_-JCIPL22"/>
      <sheetName val="9-Ser_L&amp;M_-JCIPL22"/>
      <sheetName val="10-UPG_JCIPL22"/>
      <sheetName val="11-ESG_JCIPL22"/>
      <sheetName val="12-Products_JCIPL22"/>
      <sheetName val="13-VAV_JCIPL22"/>
      <sheetName val="14-REF_JCMRL_22"/>
      <sheetName val="Proj__DJC-JCIPL22"/>
      <sheetName val="_L0_DDC_122"/>
      <sheetName val="L0_DDC-222"/>
      <sheetName val="L16_DDC-322"/>
      <sheetName val="L16_DDC-522"/>
      <sheetName val="L17_DDC-622"/>
      <sheetName val="L17_DDC-7_22"/>
      <sheetName val="L18_DDC-822"/>
      <sheetName val="2-AutoDialer_Sys22"/>
      <sheetName val="1-BAS1_(cost)22"/>
      <sheetName val="2-BAS2_(cost)22"/>
      <sheetName val="Deviations-Project_Risks22"/>
      <sheetName val="IO_Schedule22"/>
      <sheetName val="Debits_as_on_12_04_0822"/>
      <sheetName val="Direct_cost_shed_A-2_22"/>
      <sheetName val="Staff_Forecast_spread22"/>
      <sheetName val="LT_Motor_catalog7"/>
      <sheetName val="Cable_cat7"/>
      <sheetName val="SPT_vs_PHI31"/>
      <sheetName val="glass_project_concrete31"/>
      <sheetName val="glass_project_reift31"/>
      <sheetName val="glass_project_indices31"/>
      <sheetName val="SBC-BH_1930"/>
      <sheetName val="Rate_Analysis30"/>
      <sheetName val="BH_12-11-10-1330"/>
      <sheetName val="BH_12-11-10-930"/>
      <sheetName val="BH_36-15-3730"/>
      <sheetName val="BH_16-35-25-1730"/>
      <sheetName val="BH_35-25-1730"/>
      <sheetName val="Sheet1_(2)30"/>
      <sheetName val="Summary_050630"/>
      <sheetName val="Summary_0607-_31_MAR30"/>
      <sheetName val="Civil_Boq29"/>
      <sheetName val="Pile_cap29"/>
      <sheetName val="V_O_4_-_PCC_Qty29"/>
      <sheetName val="TBAL9697_-group_wise__sdpl29"/>
      <sheetName val="Abstract_Sheet29"/>
      <sheetName val="Legal_Risk_Analysis29"/>
      <sheetName val="PRECAST_lightconc-II29"/>
      <sheetName val="d-safe_DELUXE29"/>
      <sheetName val="Mix_Design29"/>
      <sheetName val="Form_630"/>
      <sheetName val="PointNo_529"/>
      <sheetName val="RCC,Ret__Wall29"/>
      <sheetName val="E_&amp;_R29"/>
      <sheetName val="Break_up_Sheet29"/>
      <sheetName val="beam-reinft-IIInd_floor29"/>
      <sheetName val="Fill_this_out_first___29"/>
      <sheetName val="REVISED4A_PROG_PERF-SITE_129"/>
      <sheetName val="BOQ_Direct_selling_cost29"/>
      <sheetName val="Load_Details-220kV29"/>
      <sheetName val="BOQ_(2)29"/>
      <sheetName val="CABLE_DATA29"/>
      <sheetName val="final_abstract29"/>
      <sheetName val="Staff_Acco_29"/>
      <sheetName val="Pipe_Supports29"/>
      <sheetName val="SANJAY_PAL29"/>
      <sheetName val="P_A_SELVAM29"/>
      <sheetName val="ANSARI_29"/>
      <sheetName val="abdesh_pal29"/>
      <sheetName val="sujay_bagchi29"/>
      <sheetName val="S_K_SINHA_BASU29"/>
      <sheetName val="KRISHNA_PRASAD29"/>
      <sheetName val="BARATH_&amp;_CO29"/>
      <sheetName val="L_B_YADAV29"/>
      <sheetName val="DEEPAK_KUMAR29"/>
      <sheetName val="MUKLAL_YADAV29"/>
      <sheetName val="MADHU_SUDHAN29"/>
      <sheetName val="SAUD_ALAM_29"/>
      <sheetName val="RAMESH_BABU29"/>
      <sheetName val="SAILEN_SARKAR29"/>
      <sheetName val="SANJAY_JENA129"/>
      <sheetName val="upendra_saw_29"/>
      <sheetName val="ALLOK_KUMAR_29"/>
      <sheetName val="except_wiring29"/>
      <sheetName val="Rev_S1_Abstract29"/>
      <sheetName val="Quantity_Abstract29"/>
      <sheetName val="M-Book_for_Conc29"/>
      <sheetName val="M-Book_for_FW29"/>
      <sheetName val="INPUT_SHEET29"/>
      <sheetName val="Project_Budget_Worksheet29"/>
      <sheetName val="BOQ_-II_ph_229"/>
      <sheetName val="Metso_-_Forth_&amp;_Slurry_11_02_39"/>
      <sheetName val="Fee_Rate_Summary29"/>
      <sheetName val="PRRM_Dashboard27"/>
      <sheetName val="d-safe_specs29"/>
      <sheetName val="Rein-Final_(Ph_1+Ph2)29"/>
      <sheetName val="class_&amp;_category29"/>
      <sheetName val="STAFFSCHED_29"/>
      <sheetName val="Site_wise_NADs29"/>
      <sheetName val="India_F&amp;S_Template27"/>
      <sheetName val="Stress_Calculation29"/>
      <sheetName val="Quote_Sheet29"/>
      <sheetName val="Index_25"/>
      <sheetName val="Email_Approval_Template25"/>
      <sheetName val="1_Executive_Summary25"/>
      <sheetName val="2_Risk_Assessment_Analysis25"/>
      <sheetName val="3_Pre-Approval25"/>
      <sheetName val="4_CIS25"/>
      <sheetName val="5_Change_Order25"/>
      <sheetName val="5_1__Re-book_De-book_order25"/>
      <sheetName val="6_Contract_Re-estimates25"/>
      <sheetName val="7a_BG_Approval_Form25"/>
      <sheetName val="7b_BG_Email_Approval_Template25"/>
      <sheetName val="8_LAD_Approval_Form25"/>
      <sheetName val="9_LOI_Checklist25"/>
      <sheetName val="10_RPS_Information_Form25"/>
      <sheetName val="11_Proj_Cashflow_25"/>
      <sheetName val="11_1_Cash-flow_Chart25"/>
      <sheetName val="Threshold_Calculator25"/>
      <sheetName val="Version_Control25"/>
      <sheetName val="Prebid_Review25"/>
      <sheetName val="DJC_Parameters25"/>
      <sheetName val="Selling_Summary25"/>
      <sheetName val="1-BAS_(cost)25"/>
      <sheetName val="Controller_Configuration25"/>
      <sheetName val="IO_Summary25"/>
      <sheetName val="2-FAS_(cost)25"/>
      <sheetName val="Cost_Summary25"/>
      <sheetName val="3-PA_(cost)25"/>
      <sheetName val="Approved_Make25"/>
      <sheetName val="Basis_of_offer25"/>
      <sheetName val="High_Level_Summary25"/>
      <sheetName val="4-ACS__(cost)25"/>
      <sheetName val="5-CCTV__(cost)25"/>
      <sheetName val="6-FFT__(cost)25"/>
      <sheetName val="7-_Service_Retrofit__(cost)25"/>
      <sheetName val="8-Service_PSA,O&amp;M__(cost)25"/>
      <sheetName val="9-_Service_L&amp;M__(cost)25"/>
      <sheetName val="non_fixed_DJC_25"/>
      <sheetName val="10-UPG_(cost)25"/>
      <sheetName val="11-ESG__(cost)25"/>
      <sheetName val="12-Products_(cost)25"/>
      <sheetName val="13-VAV__(cost)25"/>
      <sheetName val="14-REF_(cost)25"/>
      <sheetName val="15_-_Local_Chiller_(cost)25"/>
      <sheetName val="Selling-Local_Chiller25"/>
      <sheetName val="Material_Cost_JCS25"/>
      <sheetName val="Costing_USD_Chiller25"/>
      <sheetName val="Selling-USD_Chiller25"/>
      <sheetName val="PRICE_MATRIX_-JCIPL25"/>
      <sheetName val="COST_SUMMARY-_JCIPL25"/>
      <sheetName val="6_-FFT-JCIPL25"/>
      <sheetName val="7-Ser_Retro_-JCIPL25"/>
      <sheetName val="8-Ser_PSA,_O&amp;M_-JCIPL25"/>
      <sheetName val="9-Ser_L&amp;M_-JCIPL25"/>
      <sheetName val="10-UPG_JCIPL25"/>
      <sheetName val="11-ESG_JCIPL25"/>
      <sheetName val="12-Products_JCIPL25"/>
      <sheetName val="13-VAV_JCIPL25"/>
      <sheetName val="14-REF_JCMRL_25"/>
      <sheetName val="Proj__DJC-JCIPL25"/>
      <sheetName val="_L0_DDC_125"/>
      <sheetName val="L0_DDC-225"/>
      <sheetName val="L16_DDC-325"/>
      <sheetName val="L16_DDC-525"/>
      <sheetName val="L17_DDC-625"/>
      <sheetName val="L17_DDC-7_25"/>
      <sheetName val="L18_DDC-825"/>
      <sheetName val="2-AutoDialer_Sys25"/>
      <sheetName val="1-BAS1_(cost)25"/>
      <sheetName val="2-BAS2_(cost)25"/>
      <sheetName val="Deviations-Project_Risks25"/>
      <sheetName val="IO_Schedule25"/>
      <sheetName val="Debits_as_on_12_04_0825"/>
      <sheetName val="Direct_cost_shed_A-2_25"/>
      <sheetName val="Staff_Forecast_spread25"/>
      <sheetName val="LT_Motor_catalog10"/>
      <sheetName val="Cable_cat10"/>
      <sheetName val="SàQa_x0005_@_x0000__x0000__x000"/>
      <sheetName val="B@___x005f_x005f_x005f_x005f_x0"/>
      <sheetName val="MASTER_RATE ANALYSIS"/>
      <sheetName val="Legend"/>
      <sheetName val="foot-slab reinft"/>
      <sheetName val="HOSPI-01"/>
      <sheetName val="para"/>
      <sheetName val="kppl pl"/>
      <sheetName val="FT-05-02Is-5y"/>
      <sheetName val="電気設備表"/>
      <sheetName val="2_2_띠장의_설계1"/>
      <sheetName val="Abstract_for_Variation3"/>
      <sheetName val="LBD_VARIATION3"/>
      <sheetName val="2_2_띠장의_설계3"/>
      <sheetName val="Abstract_for_Variation2"/>
      <sheetName val="LBD_VARIATION2"/>
      <sheetName val="2_2_띠장의_설계2"/>
      <sheetName val="Abstract_for_Variation4"/>
      <sheetName val="LBD_VARIATION4"/>
      <sheetName val="2_2_띠장의_설계4"/>
      <sheetName val="LTG-STG"/>
      <sheetName val="매크로"/>
      <sheetName val="見積書"/>
      <sheetName val="B@___x0004_@__x0000"/>
      <sheetName val="p_m"/>
      <sheetName val="SàQa_x005f_x0005_@_x005f_x0000_"/>
      <sheetName val="conc-foot-gradeslab"/>
      <sheetName val="PCS DATA"/>
      <sheetName val="220_11__BS_27"/>
      <sheetName val="SSR_&amp;_NSSR_Market_final27"/>
      <sheetName val="precast_RC_element27"/>
      <sheetName val="RA_RCC_F27"/>
      <sheetName val="Materials_Cost(PCC)27"/>
      <sheetName val="Inputs_&amp;_Summary_Output2"/>
      <sheetName val="Broad_Refresher_Model2"/>
      <sheetName val="plinth_Beam_+_Stirrups_27"/>
      <sheetName val="GF_COLUMNS27"/>
      <sheetName val="G_F_ROOF_BEAM_27"/>
      <sheetName val="GF_SLAB_STEEL27"/>
      <sheetName val="GF_Lintel27"/>
      <sheetName val="GF_Stair27"/>
      <sheetName val="FF_COLUMNS27"/>
      <sheetName val="F_F__Steel_FINAL_(2)27"/>
      <sheetName val="FF_Lintel27"/>
      <sheetName val="FF_Stair27"/>
      <sheetName val="S_F__Steel_FINAL_27"/>
      <sheetName val="SF_Lintel27"/>
      <sheetName val="Cost_of_O_&amp;_O1"/>
      <sheetName val="Basic_Rate"/>
      <sheetName val="INFLUENCES_ON_GM"/>
      <sheetName val="Material_List_1"/>
      <sheetName val="IO_List"/>
      <sheetName val="B@_@__$_x0"/>
      <sheetName val="Break_Up_(bc)"/>
      <sheetName val="Break_Up_(bc1)"/>
      <sheetName val="Break_Up_(bc2)"/>
      <sheetName val="Assumption_Inputs"/>
      <sheetName val="SàQa@²"/>
      <sheetName val="Steel_Payment_Doc"/>
      <sheetName val="Fin_Sum"/>
      <sheetName val="kppl_pl"/>
      <sheetName val="Havells__LT_(XLPE)"/>
      <sheetName val="Works_-_Quote_Sheet"/>
      <sheetName val="PL_Inst_RA_12"/>
      <sheetName val="PACK_(B)"/>
      <sheetName val="_AT-1-220_"/>
      <sheetName val="_BC-220"/>
      <sheetName val="DETAILED__BOQ"/>
      <sheetName val="Mat_Cost"/>
      <sheetName val="Page_1"/>
      <sheetName val="Page_2"/>
      <sheetName val="Page_3"/>
      <sheetName val="Page_4_Installed"/>
      <sheetName val="Page_4_Required"/>
      <sheetName val="Page_5a"/>
      <sheetName val="Page_5b"/>
      <sheetName val="Page_5c"/>
      <sheetName val="Page_5d"/>
      <sheetName val="Page_5e"/>
      <sheetName val="Page_5f"/>
      <sheetName val="Page_5f_(2)"/>
      <sheetName val="Page_6a"/>
      <sheetName val="Page_6b"/>
      <sheetName val="Page_7-1"/>
      <sheetName val="Page_7-2a1-I"/>
      <sheetName val="Page_7-2a1-II"/>
      <sheetName val="Page_7-2a1-III"/>
      <sheetName val="Page_7-2a2"/>
      <sheetName val="Page_7-3"/>
      <sheetName val="Page_7-5a"/>
      <sheetName val="Page_7-5b1"/>
      <sheetName val="Page_7-5b2"/>
      <sheetName val="Page_7-5c"/>
      <sheetName val="Page_7-9a"/>
      <sheetName val="Page_7-9b1"/>
      <sheetName val="Page_7-9b2"/>
      <sheetName val="Page_7-9c"/>
      <sheetName val="Page_7-11a1-I"/>
      <sheetName val="Page_7-11a1-II"/>
      <sheetName val="Page_7-11a1-III"/>
      <sheetName val="Page_7-11a2"/>
      <sheetName val="Page_7-15"/>
      <sheetName val="Page_7-16a"/>
      <sheetName val="Page_7-16b"/>
      <sheetName val="Page_8"/>
      <sheetName val="_"/>
      <sheetName val="Ins_&amp;_Bonds"/>
      <sheetName val="Site_facilities"/>
      <sheetName val="Clients_Requirements"/>
      <sheetName val="Ra__stair"/>
      <sheetName val="syndicate_codes"/>
      <sheetName val="Tender_Appraisal"/>
      <sheetName val="DB_ET200(R__A)"/>
      <sheetName val="SàQa@"/>
      <sheetName val="2_BHK"/>
      <sheetName val="BALANCE-IOTL_"/>
      <sheetName val="[Spt-BH_xls][Spt-BH_xls]B@[@"/>
      <sheetName val="[Spt-BH_xls][Spt-BH_xls]B@[?@?"/>
      <sheetName val="dummy2"/>
      <sheetName val="SCHEDULE"/>
      <sheetName val="beam-reinft-machine rm"/>
      <sheetName val="RCC-Rates"/>
      <sheetName val="BPL"/>
      <sheetName val="MG"/>
      <sheetName val="Notes"/>
      <sheetName val="Prelims Breakup"/>
      <sheetName val="Staff planning"/>
      <sheetName val="1 yr maintainance"/>
      <sheetName val="ENCL9"/>
      <sheetName val="LANGUAGE"/>
      <sheetName val="DM tANK Allow"/>
      <sheetName val="CGL"/>
      <sheetName val="OVERHEADS"/>
      <sheetName val="TB"/>
      <sheetName val="입찰내역 발주처 양식"/>
      <sheetName val="detail'02"/>
      <sheetName val="CASHFLOWS"/>
      <sheetName val="Internet"/>
      <sheetName val="SC Cost FEB 03"/>
      <sheetName val="Rate analysis civil"/>
      <sheetName val="material and Labour rate"/>
      <sheetName val="factor sheet"/>
      <sheetName val="[Spt-BH.xls][Spt-BH.xls]B__1173"/>
      <sheetName val="[Spt-BH.xls][Spt-BH.xls]B__1174"/>
      <sheetName val="[Spt-BH.xls][Spt-BH.xls]B__1175"/>
      <sheetName val="[Spt-BH.xls][Spt-BH.xls]B__1176"/>
      <sheetName val="[Spt-BH.xls][Spt-BH.xls]B__1177"/>
      <sheetName val="[Spt-BH.xls][Spt-BH.xls]B__1178"/>
      <sheetName val="[Spt-BH.xls][Spt-BH.xls]_Sp_350"/>
      <sheetName val="[Spt-BH.xls][Spt-BH.xls]_Sp_356"/>
      <sheetName val="[Spt-BH.xls][Spt-BH.xls]B__1191"/>
      <sheetName val="[Spt-BH.xls][Spt-BH.xls]B__1192"/>
      <sheetName val="[Spt-BH.xls][Spt-BH.xls]B__1193"/>
      <sheetName val="[Spt-BH.xls][Spt-BH.xls]_Sp_358"/>
      <sheetName val="[Spt-BH.xls][Spt-BH.xls]B__1194"/>
      <sheetName val="[Spt-BH.xls][Spt-BH.xls]B__1195"/>
      <sheetName val="[Spt-BH.xls][Spt-BH.xls]B__1186"/>
      <sheetName val="[Spt-BH.xls][Spt-BH.xls]B__1187"/>
      <sheetName val="[Spt-BH.xls][Spt-BH.xls]B__1188"/>
      <sheetName val="[Spt-BH.xls][Spt-BH.xls]_Sp_357"/>
      <sheetName val="[Spt-BH.xls][Spt-BH.xls]B__1189"/>
      <sheetName val="[Spt-BH.xls][Spt-BH.xls]B__1190"/>
      <sheetName val="[Spt-BH.xls]B____x005f_x0004______104"/>
      <sheetName val="[Spt-BH.xls]B___x005f_x0000__x000_104"/>
      <sheetName val="[Spt-BH.xls][Spt-BH.xls]_Sp_353"/>
      <sheetName val="[Spt-BH.xls]B____x005f_x0004______101"/>
      <sheetName val="[Spt-BH.xls]B___x005f_x0000__x000_101"/>
      <sheetName val="[Spt-BH.xls][Spt-BH.xls]_Sp_354"/>
      <sheetName val="[Spt-BH.xls]B____x005f_x0004______102"/>
      <sheetName val="[Spt-BH.xls]B___x005f_x0000__x000_102"/>
      <sheetName val="[Spt-BH.xls][Spt-BH.xls]_Sp_355"/>
      <sheetName val="[Spt-BH.xls][Spt-BH.xls]B__1185"/>
      <sheetName val="[Spt-BH.xls]B____x005f_x0004______103"/>
      <sheetName val="[Spt-BH.xls]B___x005f_x0000__x000_103"/>
      <sheetName val="[Spt-BH.xls][Spt-BH.xls]_Sp_359"/>
      <sheetName val="[Spt-BH.xls][Spt-BH.xls]_Sp_360"/>
      <sheetName val="[Spt-BH.xls][Spt-BH.xls]B__1196"/>
      <sheetName val="[Spt-BH.xls][Spt-BH.xls]B__1197"/>
      <sheetName val="[Spt-BH.xls][Spt-BH.xls]B__1201"/>
      <sheetName val="[Spt-BH.xls][Spt-BH.xls]B__1202"/>
      <sheetName val="[Spt-BH.xls][Spt-BH.xls]B__1203"/>
      <sheetName val="[Spt-BH.xls][Spt-BH.xls]_Sp_362"/>
      <sheetName val="[Spt-BH.xls][Spt-BH.xls]B__1204"/>
      <sheetName val="[Spt-BH.xls][Spt-BH.xls]B__1205"/>
      <sheetName val="[Spt-BH.xls][Spt-BH.xls]B__1198"/>
      <sheetName val="[Spt-BH.xls][Spt-BH.xls]_Sp_361"/>
      <sheetName val="[Spt-BH.xls][Spt-BH.xls]B__1199"/>
      <sheetName val="[Spt-BH.xls][Spt-BH.xls]B__1200"/>
      <sheetName val="[Spt-BH.xls][Spt-BH.xls]_Sp_364"/>
      <sheetName val="[Spt-BH.xls][Spt-BH.xls]_Sp_363"/>
      <sheetName val="[Spt-BH.xls][Spt-BH.xls]_Sp_377"/>
      <sheetName val="[Spt-BH.xls][Spt-BH.xls]_Sp_365"/>
      <sheetName val="[Spt-BH.xls][Spt-BH.xls]_Sp_366"/>
      <sheetName val="[Spt-BH.xls]B____x005f_x0004______105"/>
      <sheetName val="[Spt-BH.xls]B___x005f_x0000__x000_105"/>
      <sheetName val="[Spt-BH.xls][Spt-BH.xls]_Sp_368"/>
      <sheetName val="[Spt-BH.xls][Spt-BH.xls]_Sp_367"/>
      <sheetName val="[Spt-BH.xls][Spt-BH.xls]_Sp_373"/>
      <sheetName val="[Spt-BH.xls][Spt-BH.xls]_Sp_369"/>
      <sheetName val="[Spt-BH.xls][Spt-BH.xls]_Sp_370"/>
      <sheetName val="[Spt-BH.xls][Spt-BH.xls]_Sp_371"/>
      <sheetName val="[Spt-BH.xls][Spt-BH.xls]_Sp_372"/>
      <sheetName val="[Spt-BH.xls][Spt-BH.xls]_Sp_375"/>
      <sheetName val="[Spt-BH.xls][Spt-BH.xls]_Sp_374"/>
      <sheetName val="[Spt-BH.xls][Spt-BH.xls]_Sp_376"/>
      <sheetName val="[Spt-BH.xls][Spt-BH.xls]_Sp_378"/>
      <sheetName val="[Spt-BH.xls][Spt-BH.xls]_Sp_379"/>
      <sheetName val="[Spt-BH.xls][Spt-BH.xls]_Sp_380"/>
      <sheetName val="[Spt-BH.xls][Spt-BH.xls]B__1206"/>
      <sheetName val="[Spt-BH.xls][Spt-BH.xls]B__1207"/>
      <sheetName val="[Spt-BH.xls][Spt-BH.xls]_Sp_386"/>
      <sheetName val="[Spt-BH.xls][Spt-BH.xls]_Sp_382"/>
      <sheetName val="[Spt-BH.xls][Spt-BH.xls]_Sp_381"/>
      <sheetName val="[Spt-BH.xls][Spt-BH.xls]_Sp_383"/>
      <sheetName val="[Spt-BH.xls][Spt-BH.xls]_Sp_384"/>
      <sheetName val="[Spt-BH.xls][Spt-BH.xls]_Sp_385"/>
      <sheetName val="[Spt-BH.xls][Spt-BH.xls]_Sp_387"/>
      <sheetName val="[Spt-BH.xls][Spt-BH.xls]B__1341"/>
      <sheetName val="[Spt-BH.xls][Spt-BH.xls]B__1342"/>
      <sheetName val="[Spt-BH.xls][Spt-BH.xls]_Sp_405"/>
      <sheetName val="[Spt-BH.xls][Spt-BH.xls]B__1343"/>
      <sheetName val="[Spt-BH.xls][Spt-BH.xls]B__1344"/>
      <sheetName val="[Spt-BH.xls]B____x005f_x0004______106"/>
      <sheetName val="[Spt-BH.xls]B___x005f_x0000__x000_106"/>
      <sheetName val="[Spt-BH.xls][Spt-BH.xls]B__1345"/>
      <sheetName val="[Spt-BH.xls][Spt-BH.xls]B__1346"/>
      <sheetName val="[Spt-BH.xls][Spt-BH.xls]B__1208"/>
      <sheetName val="[Spt-BH.xls][Spt-BH.xls]B__1209"/>
      <sheetName val="[Spt-BH.xls][Spt-BH.xls]_Sp_404"/>
      <sheetName val="[Spt-BH.xls][Spt-BH.xls]B__1210"/>
      <sheetName val="[Spt-BH.xls][Spt-BH.xls]B__1211"/>
      <sheetName val="[Spt-BH.xls][Spt-BH.xls]B__1212"/>
      <sheetName val="[Spt-BH.xls][Spt-BH.xls]B__1213"/>
      <sheetName val="[Spt-BH.xls][Spt-BH.xls]B__1214"/>
      <sheetName val="[Spt-BH.xls][Spt-BH.xls]_Sp_389"/>
      <sheetName val="[Spt-BH.xls][Spt-BH.xls]_Sp_388"/>
      <sheetName val="[Spt-BH.xls][Spt-BH.xls]B__1215"/>
      <sheetName val="[Spt-BH.xls][Spt-BH.xls]B__1216"/>
      <sheetName val="[Spt-BH.xls][Spt-BH.xls]B__1217"/>
      <sheetName val="[Spt-BH.xls][Spt-BH.xls]B__1218"/>
      <sheetName val="[Spt-BH.xls][Spt-BH.xls]B__1219"/>
      <sheetName val="[Spt-BH.xls][Spt-BH.xls]B__1220"/>
      <sheetName val="[Spt-BH.xls][Spt-BH.xls]_Sp_390"/>
      <sheetName val="[Spt-BH.xls][Spt-BH.xls]_Sp_391"/>
      <sheetName val="[Spt-BH.xls][Spt-BH.xls]B__1311"/>
      <sheetName val="[Spt-BH.xls][Spt-BH.xls]B__1312"/>
      <sheetName val="[Spt-BH.xls][Spt-BH.xls]B__1313"/>
      <sheetName val="[Spt-BH.xls][Spt-BH.xls]B__1314"/>
      <sheetName val="[Spt-BH.xls][Spt-BH.xls]B__1315"/>
      <sheetName val="[Spt-BH.xls][Spt-BH.xls]B__1301"/>
      <sheetName val="[Spt-BH.xls][Spt-BH.xls]B__1302"/>
      <sheetName val="[Spt-BH.xls][Spt-BH.xls]B__1303"/>
      <sheetName val="[Spt-BH.xls][Spt-BH.xls]B__1304"/>
      <sheetName val="[Spt-BH.xls][Spt-BH.xls]B__1305"/>
      <sheetName val="[Spt-BH.xls][Spt-BH.xls]B__1226"/>
      <sheetName val="[Spt-BH.xls][Spt-BH.xls]B__1227"/>
      <sheetName val="[Spt-BH.xls][Spt-BH.xls]B__1228"/>
      <sheetName val="[Spt-BH.xls][Spt-BH.xls]B__1229"/>
      <sheetName val="[Spt-BH.xls][Spt-BH.xls]B__1230"/>
      <sheetName val="[Spt-BH.xls][Spt-BH.xls]B__1221"/>
      <sheetName val="[Spt-BH.xls][Spt-BH.xls]B__1222"/>
      <sheetName val="[Spt-BH.xls][Spt-BH.xls]B__1223"/>
      <sheetName val="[Spt-BH.xls][Spt-BH.xls]B__1224"/>
      <sheetName val="[Spt-BH.xls][Spt-BH.xls]B__1225"/>
      <sheetName val="[Spt-BH.xls][Spt-BH.xls]B__1231"/>
      <sheetName val="[Spt-BH.xls][Spt-BH.xls]B__1232"/>
      <sheetName val="[Spt-BH.xls][Spt-BH.xls]B__1233"/>
      <sheetName val="[Spt-BH.xls][Spt-BH.xls]B__1234"/>
      <sheetName val="[Spt-BH.xls][Spt-BH.xls]B__1235"/>
      <sheetName val="[Spt-BH.xls][Spt-BH.xls]B__1236"/>
      <sheetName val="[Spt-BH.xls][Spt-BH.xls]B__1237"/>
      <sheetName val="[Spt-BH.xls][Spt-BH.xls]B__1238"/>
      <sheetName val="[Spt-BH.xls][Spt-BH.xls]B__1239"/>
      <sheetName val="[Spt-BH.xls][Spt-BH.xls]B__1240"/>
      <sheetName val="[Spt-BH.xls][Spt-BH.xls]B__1241"/>
      <sheetName val="[Spt-BH.xls][Spt-BH.xls]B__1242"/>
      <sheetName val="[Spt-BH.xls][Spt-BH.xls]B__1243"/>
      <sheetName val="[Spt-BH.xls][Spt-BH.xls]B__1244"/>
      <sheetName val="[Spt-BH.xls][Spt-BH.xls]B__1245"/>
      <sheetName val="[Spt-BH.xls][Spt-BH.xls]B__1246"/>
      <sheetName val="[Spt-BH.xls][Spt-BH.xls]B__1247"/>
      <sheetName val="[Spt-BH.xls][Spt-BH.xls]B__1248"/>
      <sheetName val="[Spt-BH.xls][Spt-BH.xls]B__1249"/>
      <sheetName val="[Spt-BH.xls][Spt-BH.xls]B__1250"/>
      <sheetName val="[Spt-BH.xls][Spt-BH.xls]B__1251"/>
      <sheetName val="[Spt-BH.xls][Spt-BH.xls]B__1252"/>
      <sheetName val="[Spt-BH.xls][Spt-BH.xls]B__1253"/>
      <sheetName val="[Spt-BH.xls][Spt-BH.xls]B__1254"/>
      <sheetName val="[Spt-BH.xls][Spt-BH.xls]B__1255"/>
      <sheetName val="[Spt-BH.xls][Spt-BH.xls]B__1256"/>
      <sheetName val="[Spt-BH.xls][Spt-BH.xls]B__1257"/>
      <sheetName val="[Spt-BH.xls][Spt-BH.xls]B__1258"/>
      <sheetName val="[Spt-BH.xls][Spt-BH.xls]B__1259"/>
      <sheetName val="[Spt-BH.xls][Spt-BH.xls]B__1260"/>
      <sheetName val="[Spt-BH.xls][Spt-BH.xls]B__1261"/>
      <sheetName val="[Spt-BH.xls][Spt-BH.xls]B__1262"/>
      <sheetName val="[Spt-BH.xls][Spt-BH.xls]B__1263"/>
      <sheetName val="[Spt-BH.xls][Spt-BH.xls]B__1264"/>
      <sheetName val="[Spt-BH.xls][Spt-BH.xls]B__1265"/>
      <sheetName val="[Spt-BH.xls][Spt-BH.xls]B__1266"/>
      <sheetName val="[Spt-BH.xls][Spt-BH.xls]B__1267"/>
      <sheetName val="[Spt-BH.xls][Spt-BH.xls]B__1268"/>
      <sheetName val="[Spt-BH.xls][Spt-BH.xls]B__1269"/>
      <sheetName val="[Spt-BH.xls][Spt-BH.xls]B__1270"/>
      <sheetName val="[Spt-BH.xls][Spt-BH.xls]B__1271"/>
      <sheetName val="[Spt-BH.xls][Spt-BH.xls]B__1272"/>
      <sheetName val="[Spt-BH.xls][Spt-BH.xls]B__1273"/>
      <sheetName val="[Spt-BH.xls][Spt-BH.xls]B__1274"/>
      <sheetName val="[Spt-BH.xls][Spt-BH.xls]B__1275"/>
      <sheetName val="[Spt-BH.xls][Spt-BH.xls]B__1276"/>
      <sheetName val="[Spt-BH.xls][Spt-BH.xls]B__1277"/>
      <sheetName val="[Spt-BH.xls][Spt-BH.xls]B__1278"/>
      <sheetName val="[Spt-BH.xls][Spt-BH.xls]B__1279"/>
      <sheetName val="[Spt-BH.xls][Spt-BH.xls]B__1280"/>
      <sheetName val="[Spt-BH.xls][Spt-BH.xls]B__1286"/>
      <sheetName val="[Spt-BH.xls][Spt-BH.xls]B__1287"/>
      <sheetName val="[Spt-BH.xls][Spt-BH.xls]B__1288"/>
      <sheetName val="[Spt-BH.xls][Spt-BH.xls]B__1289"/>
      <sheetName val="[Spt-BH.xls][Spt-BH.xls]B__1290"/>
      <sheetName val="[Spt-BH.xls][Spt-BH.xls]B__1281"/>
      <sheetName val="[Spt-BH.xls][Spt-BH.xls]B__1282"/>
      <sheetName val="[Spt-BH.xls][Spt-BH.xls]B__1283"/>
      <sheetName val="[Spt-BH.xls][Spt-BH.xls]B__1284"/>
      <sheetName val="[Spt-BH.xls][Spt-BH.xls]B__1285"/>
      <sheetName val="[Spt-BH.xls][Spt-BH.xls]B__1291"/>
      <sheetName val="[Spt-BH.xls][Spt-BH.xls]B__1292"/>
      <sheetName val="[Spt-BH.xls][Spt-BH.xls]B__1293"/>
      <sheetName val="[Spt-BH.xls][Spt-BH.xls]B__1294"/>
      <sheetName val="[Spt-BH.xls][Spt-BH.xls]B__1295"/>
      <sheetName val="[Spt-BH.xls][Spt-BH.xls]B__1296"/>
      <sheetName val="[Spt-BH.xls][Spt-BH.xls]B__1297"/>
      <sheetName val="[Spt-BH.xls][Spt-BH.xls]B__1298"/>
      <sheetName val="[Spt-BH.xls][Spt-BH.xls]B__1299"/>
      <sheetName val="[Spt-BH.xls][Spt-BH.xls]B__1300"/>
      <sheetName val="[Spt-BH.xls][Spt-BH.xls]B__1306"/>
      <sheetName val="[Spt-BH.xls][Spt-BH.xls]B__1307"/>
      <sheetName val="[Spt-BH.xls][Spt-BH.xls]B__1308"/>
      <sheetName val="[Spt-BH.xls][Spt-BH.xls]B__1309"/>
      <sheetName val="[Spt-BH.xls][Spt-BH.xls]B__1310"/>
      <sheetName val="[Spt-BH.xls][Spt-BH.xls]_Sp_392"/>
      <sheetName val="[Spt-BH.xls][Spt-BH.xls]B__1321"/>
      <sheetName val="[Spt-BH.xls][Spt-BH.xls]B__1322"/>
      <sheetName val="[Spt-BH.xls][Spt-BH.xls]B__1323"/>
      <sheetName val="[Spt-BH.xls][Spt-BH.xls]_Sp_393"/>
      <sheetName val="[Spt-BH.xls][Spt-BH.xls]B__1324"/>
      <sheetName val="[Spt-BH.xls][Spt-BH.xls]B__1325"/>
      <sheetName val="[Spt-BH.xls][Spt-BH.xls]B__1316"/>
      <sheetName val="[Spt-BH.xls][Spt-BH.xls]B__1317"/>
      <sheetName val="[Spt-BH.xls][Spt-BH.xls]B__1318"/>
      <sheetName val="[Spt-BH.xls][Spt-BH.xls]B__1319"/>
      <sheetName val="[Spt-BH.xls][Spt-BH.xls]B__1320"/>
      <sheetName val="[Spt-BH.xls][Spt-BH.xls]_Sp_394"/>
      <sheetName val="[Spt-BH.xls][Spt-BH.xls]B__1326"/>
      <sheetName val="[Spt-BH.xls][Spt-BH.xls]B__1327"/>
      <sheetName val="[Spt-BH.xls][Spt-BH.xls]B__1328"/>
      <sheetName val="[Spt-BH.xls][Spt-BH.xls]_Sp_395"/>
      <sheetName val="[Spt-BH.xls][Spt-BH.xls]B__1329"/>
      <sheetName val="[Spt-BH.xls][Spt-BH.xls]B__1330"/>
      <sheetName val="[Spt-BH.xls][Spt-BH.xls]B__1331"/>
      <sheetName val="[Spt-BH.xls][Spt-BH.xls]B__1332"/>
      <sheetName val="[Spt-BH.xls][Spt-BH.xls]B__1333"/>
      <sheetName val="[Spt-BH.xls][Spt-BH.xls]_Sp_396"/>
      <sheetName val="[Spt-BH.xls][Spt-BH.xls]B__1334"/>
      <sheetName val="[Spt-BH.xls][Spt-BH.xls]B__1335"/>
      <sheetName val="[Spt-BH.xls][Spt-BH.xls]_Sp_399"/>
      <sheetName val="[Spt-BH.xls][Spt-BH.xls]_Sp_397"/>
      <sheetName val="[Spt-BH.xls][Spt-BH.xls]_Sp_398"/>
      <sheetName val="[Spt-BH.xls][Spt-BH.xls]B__1336"/>
      <sheetName val="[Spt-BH.xls][Spt-BH.xls]B__1337"/>
      <sheetName val="[Spt-BH.xls][Spt-BH.xls]B__1338"/>
      <sheetName val="[Spt-BH.xls][Spt-BH.xls]_Sp_400"/>
      <sheetName val="[Spt-BH.xls][Spt-BH.xls]B__1339"/>
      <sheetName val="[Spt-BH.xls][Spt-BH.xls]B__1340"/>
      <sheetName val="[Spt-BH.xls][Spt-BH.xls]_Sp_401"/>
      <sheetName val="[Spt-BH.xls][Spt-BH.xls]_Sp_402"/>
      <sheetName val="[Spt-BH.xls][Spt-BH.xls]_Sp_403"/>
      <sheetName val="[Spt-BH.xls]B____x005f_x0004______107"/>
      <sheetName val="[Spt-BH.xls]B___x005f_x0000__x000_107"/>
      <sheetName val="[Spt-BH.xls][Spt-BH.xls]_Sp_409"/>
      <sheetName val="[Spt-BH.xls][Spt-BH.xls]_Sp_408"/>
      <sheetName val="[Spt-BH.xls][Spt-BH.xls]_Sp_406"/>
      <sheetName val="[Spt-BH.xls][Spt-BH.xls]_Sp_407"/>
      <sheetName val="[Spt-BH.xls][Spt-BH.xls]B__1347"/>
      <sheetName val="[Spt-BH.xls][Spt-BH.xls]B__1348"/>
      <sheetName val="[Spt-BH.xls][Spt-BH.xls]B__1349"/>
      <sheetName val="[Spt-BH.xls][Spt-BH.xls]_Sp_410"/>
      <sheetName val="[Spt-BH.xls][Spt-BH.xls]B__1350"/>
      <sheetName val="[Spt-BH.xls][Spt-BH.xls]B__1351"/>
      <sheetName val="[Spt-BH.xls][Spt-BH.xls]_Sp_413"/>
      <sheetName val="[Spt-BH.xls][Spt-BH.xls]_Sp_411"/>
      <sheetName val="[Spt-BH.xls][Spt-BH.xls]_Sp_412"/>
      <sheetName val="[Spt-BH.xls][Spt-BH.xls]B__1357"/>
      <sheetName val="[Spt-BH.xls][Spt-BH.xls]B__1358"/>
      <sheetName val="[Spt-BH.xls][Spt-BH.xls]B__1359"/>
      <sheetName val="[Spt-BH.xls][Spt-BH.xls]_Sp_417"/>
      <sheetName val="[Spt-BH.xls][Spt-BH.xls]B__1360"/>
      <sheetName val="[Spt-BH.xls][Spt-BH.xls]B__1361"/>
      <sheetName val="[Spt-BH.xls][Spt-BH.xls]_Sp_415"/>
      <sheetName val="[Spt-BH.xls]B____x005f_x0004______108"/>
      <sheetName val="[Spt-BH.xls]B___x005f_x0000__x000_108"/>
      <sheetName val="[Spt-BH.xls]B____x005f_x0004______114"/>
      <sheetName val="[Spt-BH.xls]B___x005f_x0000__x000_114"/>
      <sheetName val="[Spt-BH.xls]B____x005f_x0004______112"/>
      <sheetName val="[Spt-BH.xls]B___x005f_x0000__x000_112"/>
      <sheetName val="[Spt-BH.xls]B____x005f_x0004______109"/>
      <sheetName val="[Spt-BH.xls]B___x005f_x0000__x000_109"/>
      <sheetName val="[Spt-BH.xls]B____x005f_x0004______110"/>
      <sheetName val="[Spt-BH.xls]B___x005f_x0000__x000_110"/>
      <sheetName val="[Spt-BH.xls]B____x005f_x0004______111"/>
      <sheetName val="[Spt-BH.xls]B___x005f_x0000__x000_111"/>
      <sheetName val="[Spt-BH.xls]B____x005f_x0004______113"/>
      <sheetName val="[Spt-BH.xls]B___x005f_x0000__x000_113"/>
      <sheetName val="[Spt-BH.xls]B____x005f_x0004______115"/>
      <sheetName val="[Spt-BH.xls]B___x005f_x0000__x000_115"/>
      <sheetName val="[Spt-BH.xls][Spt-BH.xls]B__1352"/>
      <sheetName val="[Spt-BH.xls][Spt-BH.xls]B__1353"/>
      <sheetName val="[Spt-BH.xls][Spt-BH.xls]B__1354"/>
      <sheetName val="[Spt-BH.xls][Spt-BH.xls]B__1355"/>
      <sheetName val="[Spt-BH.xls][Spt-BH.xls]B__1356"/>
      <sheetName val="[Spt-BH.xls][Spt-BH.xls]_Sp_414"/>
      <sheetName val="[Spt-BH.xls][Spt-BH.xls]_Sp_416"/>
      <sheetName val="[Spt-BH.xls][Spt-BH.xls]B__1362"/>
      <sheetName val="[Spt-BH.xls][Spt-BH.xls]_Sp_427"/>
      <sheetName val="[Spt-BH.xls][Spt-BH.xls]_Sp_418"/>
      <sheetName val="[Spt-BH.xls][Spt-BH.xls]_Sp_419"/>
      <sheetName val="[Spt-BH.xls][Spt-BH.xls]_Sp_420"/>
      <sheetName val="[Spt-BH.xls][Spt-BH.xls]_Sp_421"/>
      <sheetName val="[Spt-BH.xls][Spt-BH.xls]_Sp_422"/>
      <sheetName val="[Spt-BH.xls][Spt-BH.xls]_Sp_423"/>
      <sheetName val="[Spt-BH.xls][Spt-BH.xls]_Sp_424"/>
      <sheetName val="[Spt-BH.xls][Spt-BH.xls]_Sp_425"/>
      <sheetName val="[Spt-BH.xls][Spt-BH.xls]_Sp_426"/>
      <sheetName val="[Spt-BH.xls][Spt-BH.xls]B__1405"/>
      <sheetName val="[Spt-BH.xls][Spt-BH.xls]B__1406"/>
      <sheetName val="[Spt-BH.xls][Spt-BH.xls]_Sp_440"/>
      <sheetName val="[Spt-BH.xls][Spt-BH.xls]B__1407"/>
      <sheetName val="[Spt-BH.xls][Spt-BH.xls]B__1408"/>
      <sheetName val="[Spt-BH.xls][Spt-BH.xls]B__1409"/>
      <sheetName val="[Spt-BH.xls][Spt-BH.xls]B__1410"/>
      <sheetName val="[Spt-BH.xls][Spt-BH.xls]_Sp_435"/>
      <sheetName val="[Spt-BH.xls][Spt-BH.xls]B__1375"/>
      <sheetName val="[Spt-BH.xls][Spt-BH.xls]B__1376"/>
      <sheetName val="[Spt-BH.xls][Spt-BH.xls]_Sp_430"/>
      <sheetName val="[Spt-BH.xls][Spt-BH.xls]B__1377"/>
      <sheetName val="[Spt-BH.xls][Spt-BH.xls]B__1378"/>
      <sheetName val="[Spt-BH.xls][Spt-BH.xls]B__1379"/>
      <sheetName val="[Spt-BH.xls][Spt-BH.xls]B__1380"/>
      <sheetName val="[Spt-BH.xls][Spt-BH.xls]_Sp_429"/>
      <sheetName val="[Spt-BH.xls][Spt-BH.xls]B__1363"/>
      <sheetName val="[Spt-BH.xls][Spt-BH.xls]B__1364"/>
      <sheetName val="[Spt-BH.xls][Spt-BH.xls]B__1365"/>
      <sheetName val="[Spt-BH.xls][Spt-BH.xls]B__1366"/>
      <sheetName val="[Spt-BH.xls][Spt-BH.xls]B__1367"/>
      <sheetName val="[Spt-BH.xls][Spt-BH.xls]B__1368"/>
      <sheetName val="[Spt-BH.xls][Spt-BH.xls]B__1369"/>
      <sheetName val="[Spt-BH.xls][Spt-BH.xls]B__1370"/>
      <sheetName val="[Spt-BH.xls][Spt-BH.xls]B__1371"/>
      <sheetName val="[Spt-BH.xls][Spt-BH.xls]B__1372"/>
      <sheetName val="[Spt-BH.xls][Spt-BH.xls]B__1373"/>
      <sheetName val="[Spt-BH.xls][Spt-BH.xls]B__1374"/>
      <sheetName val="[Spt-BH.xls][Spt-BH.xls]_Sp_428"/>
      <sheetName val="[Spt-BH.xls][Spt-BH.xls]B__1381"/>
      <sheetName val="[Spt-BH.xls][Spt-BH.xls]B__1382"/>
      <sheetName val="[Spt-BH.xls][Spt-BH.xls]B__1383"/>
      <sheetName val="[Spt-BH.xls][Spt-BH.xls]B__1384"/>
      <sheetName val="[Spt-BH.xls][Spt-BH.xls]B__1385"/>
      <sheetName val="[Spt-BH.xls][Spt-BH.xls]B__1386"/>
      <sheetName val="[Spt-BH.xls][Spt-BH.xls]_Sp_431"/>
      <sheetName val="[Spt-BH.xls][Spt-BH.xls]B__1387"/>
      <sheetName val="[Spt-BH.xls][Spt-BH.xls]B__1388"/>
      <sheetName val="[Spt-BH.xls][Spt-BH.xls]B__1389"/>
      <sheetName val="[Spt-BH.xls][Spt-BH.xls]B__1390"/>
      <sheetName val="[Spt-BH.xls][Spt-BH.xls]B__1391"/>
      <sheetName val="[Spt-BH.xls][Spt-BH.xls]B__1392"/>
      <sheetName val="[Spt-BH.xls][Spt-BH.xls]_Sp_432"/>
      <sheetName val="[Spt-BH.xls][Spt-BH.xls]B__1393"/>
      <sheetName val="[Spt-BH.xls][Spt-BH.xls]B__1394"/>
      <sheetName val="[Spt-BH.xls][Spt-BH.xls]B__1395"/>
      <sheetName val="[Spt-BH.xls][Spt-BH.xls]B__1396"/>
      <sheetName val="[Spt-BH.xls][Spt-BH.xls]B__1397"/>
      <sheetName val="[Spt-BH.xls][Spt-BH.xls]B__1398"/>
      <sheetName val="[Spt-BH.xls][Spt-BH.xls]_Sp_433"/>
      <sheetName val="[Spt-BH.xls][Spt-BH.xls]B__1399"/>
      <sheetName val="[Spt-BH.xls][Spt-BH.xls]B__1400"/>
      <sheetName val="[Spt-BH.xls][Spt-BH.xls]B__1401"/>
      <sheetName val="[Spt-BH.xls][Spt-BH.xls]B__1402"/>
      <sheetName val="[Spt-BH.xls][Spt-BH.xls]B__1403"/>
      <sheetName val="[Spt-BH.xls][Spt-BH.xls]B__1404"/>
      <sheetName val="[Spt-BH.xls][Spt-BH.xls]_Sp_434"/>
      <sheetName val="[Spt-BH.xls][Spt-BH.xls]_Sp_436"/>
      <sheetName val="[Spt-BH.xls][Spt-BH.xls]_Sp_438"/>
      <sheetName val="[Spt-BH.xls][Spt-BH.xls]_Sp_437"/>
      <sheetName val="[Spt-BH.xls][Spt-BH.xls]_Sp_439"/>
      <sheetName val="[Spt-BH.xls][Spt-BH.xls]B__1411"/>
      <sheetName val="[Spt-BH.xls][Spt-BH.xls]B__1412"/>
      <sheetName val="[Spt-BH.xls][Spt-BH.xls]_Sp_443"/>
      <sheetName val="[Spt-BH.xls][Spt-BH.xls]B__1413"/>
      <sheetName val="[Spt-BH.xls][Spt-BH.xls]B__1414"/>
      <sheetName val="[Spt-BH.xls][Spt-BH.xls]B__1415"/>
      <sheetName val="[Spt-BH.xls][Spt-BH.xls]B__1416"/>
      <sheetName val="[Spt-BH.xls][Spt-BH.xls]_Sp_441"/>
      <sheetName val="[Spt-BH.xls][Spt-BH.xls]_Sp_442"/>
      <sheetName val="[Spt-BH.xls][Spt-BH.xls]B__1417"/>
      <sheetName val="[Spt-BH.xls][Spt-BH.xls]B__1418"/>
      <sheetName val="[Spt-BH.xls][Spt-BH.xls]_Sp_444"/>
      <sheetName val="[Spt-BH.xls][Spt-BH.xls]B__1419"/>
      <sheetName val="[Spt-BH.xls][Spt-BH.xls]B__1420"/>
      <sheetName val="Non-Positioin Summary"/>
      <sheetName val="[Spt-BH.xls][Spt-BH.xls]B__1421"/>
      <sheetName val="[Spt-BH.xls][Spt-BH.xls]B__1422"/>
      <sheetName val="[Spt-BH.xls][Spt-BH.xls]_Sp_446"/>
      <sheetName val="[Spt-BH.xls][Spt-BH.xls]B__1423"/>
      <sheetName val="[Spt-BH.xls][Spt-BH.xls]B__1424"/>
      <sheetName val="[Spt-BH.xls][Spt-BH.xls]B__1425"/>
      <sheetName val="[Spt-BH.xls][Spt-BH.xls]B__1426"/>
      <sheetName val="[Spt-BH.xls][Spt-BH.xls]_Sp_445"/>
      <sheetName val="[Spt-BH.xls][Spt-BH.xls]B__1463"/>
      <sheetName val="[Spt-BH.xls][Spt-BH.xls]B__1464"/>
      <sheetName val="[Spt-BH.xls][Spt-BH.xls]_Sp_455"/>
      <sheetName val="[Spt-BH.xls][Spt-BH.xls]B__1465"/>
      <sheetName val="[Spt-BH.xls][Spt-BH.xls]B__1466"/>
      <sheetName val="[Spt-BH.xls][Spt-BH.xls]B__1467"/>
      <sheetName val="[Spt-BH.xls][Spt-BH.xls]B__1468"/>
      <sheetName val="[Spt-BH.xls][Spt-BH.xls]_Sp_452"/>
      <sheetName val="[Spt-BH.xls][Spt-BH.xls]B__1427"/>
      <sheetName val="[Spt-BH.xls][Spt-BH.xls]B__1428"/>
      <sheetName val="[Spt-BH.xls][Spt-BH.xls]B__1429"/>
      <sheetName val="[Spt-BH.xls][Spt-BH.xls]B__1430"/>
      <sheetName val="[Spt-BH.xls][Spt-BH.xls]B__1431"/>
      <sheetName val="[Spt-BH.xls][Spt-BH.xls]B__1432"/>
      <sheetName val="[Spt-BH.xls][Spt-BH.xls]B__1433"/>
      <sheetName val="[Spt-BH.xls][Spt-BH.xls]B__1434"/>
      <sheetName val="[Spt-BH.xls][Spt-BH.xls]B__1435"/>
      <sheetName val="[Spt-BH.xls][Spt-BH.xls]B__1436"/>
      <sheetName val="[Spt-BH.xls][Spt-BH.xls]B__1437"/>
      <sheetName val="[Spt-BH.xls][Spt-BH.xls]B__1438"/>
      <sheetName val="[Spt-BH.xls][Spt-BH.xls]_Sp_447"/>
      <sheetName val="[Spt-BH.xls][Spt-BH.xls]B__1439"/>
      <sheetName val="[Spt-BH.xls][Spt-BH.xls]B__1440"/>
      <sheetName val="[Spt-BH.xls][Spt-BH.xls]B__1441"/>
      <sheetName val="[Spt-BH.xls][Spt-BH.xls]B__1442"/>
      <sheetName val="[Spt-BH.xls][Spt-BH.xls]B__1443"/>
      <sheetName val="[Spt-BH.xls][Spt-BH.xls]B__1444"/>
      <sheetName val="[Spt-BH.xls][Spt-BH.xls]_Sp_448"/>
      <sheetName val="[Spt-BH.xls][Spt-BH.xls]B__1445"/>
      <sheetName val="[Spt-BH.xls][Spt-BH.xls]B__1446"/>
      <sheetName val="[Spt-BH.xls][Spt-BH.xls]B__1447"/>
      <sheetName val="[Spt-BH.xls][Spt-BH.xls]B__1448"/>
      <sheetName val="[Spt-BH.xls][Spt-BH.xls]B__1449"/>
      <sheetName val="[Spt-BH.xls][Spt-BH.xls]B__1450"/>
      <sheetName val="[Spt-BH.xls][Spt-BH.xls]_Sp_449"/>
      <sheetName val="[Spt-BH.xls][Spt-BH.xls]B__1451"/>
      <sheetName val="[Spt-BH.xls][Spt-BH.xls]B__1452"/>
      <sheetName val="[Spt-BH.xls][Spt-BH.xls]B__1453"/>
      <sheetName val="[Spt-BH.xls][Spt-BH.xls]B__1454"/>
      <sheetName val="[Spt-BH.xls][Spt-BH.xls]B__1455"/>
      <sheetName val="[Spt-BH.xls][Spt-BH.xls]B__1456"/>
      <sheetName val="[Spt-BH.xls][Spt-BH.xls]_Sp_450"/>
      <sheetName val="[Spt-BH.xls][Spt-BH.xls]B__1457"/>
      <sheetName val="[Spt-BH.xls][Spt-BH.xls]B__1458"/>
      <sheetName val="[Spt-BH.xls][Spt-BH.xls]B__1459"/>
      <sheetName val="[Spt-BH.xls][Spt-BH.xls]B__1460"/>
      <sheetName val="[Spt-BH.xls][Spt-BH.xls]B__1461"/>
      <sheetName val="[Spt-BH.xls][Spt-BH.xls]B__1462"/>
      <sheetName val="[Spt-BH.xls][Spt-BH.xls]_Sp_451"/>
      <sheetName val="[Spt-BH.xls][Spt-BH.xls]_Sp_453"/>
      <sheetName val="[Spt-BH.xls][Spt-BH.xls]_Sp_454"/>
      <sheetName val="[Spt-BH.xls][Spt-BH.xls]_Sp_456"/>
      <sheetName val="[Spt-BH.xls][Spt-BH.xls]_Sp_458"/>
      <sheetName val="[Spt-BH.xls][Spt-BH.xls]_Sp_457"/>
      <sheetName val="[Spt-BH.xls][Spt-BH.xls]_Sp_459"/>
      <sheetName val="[Spt-BH.xls][Spt-BH.xls]B__1469"/>
      <sheetName val="[Spt-BH.xls][Spt-BH.xls]B__1470"/>
      <sheetName val="[Spt-BH.xls][Spt-BH.xls]_Sp_460"/>
      <sheetName val="[Spt-BH.xls][Spt-BH.xls]B__1471"/>
      <sheetName val="[Spt-BH.xls][Spt-BH.xls]B__1472"/>
      <sheetName val="[Spt-BH.xls][Spt-BH.xls]B__1473"/>
      <sheetName val="[Spt-BH.xls][Spt-BH.xls]B__1474"/>
      <sheetName val="[Spt-BH.xls][Spt-BH.xls]_Sp_461"/>
      <sheetName val="[Spt-BH.xls][Spt-BH.xls]B__1475"/>
      <sheetName val="[Spt-BH.xls][Spt-BH.xls]B__1476"/>
      <sheetName val="[Spt-BH.xls][Spt-BH.xls]_Sp_462"/>
      <sheetName val="[Spt-BH.xls][Spt-BH.xls]B__1477"/>
      <sheetName val="[Spt-BH.xls][Spt-BH.xls]B__1478"/>
      <sheetName val="[Spt-BH.xls][Spt-BH.xls]B__1479"/>
      <sheetName val="[Spt-BH.xls][Spt-BH.xls]B__1480"/>
      <sheetName val="[Spt-BH.xls][Spt-BH.xls]_Sp_464"/>
      <sheetName val="[Spt-BH.xls][Spt-BH.xls]_Sp_463"/>
      <sheetName val="[Spt-BH.xls][Spt-BH.xls]B__1481"/>
      <sheetName val="[Spt-BH.xls][Spt-BH.xls]B__1482"/>
      <sheetName val="[Spt-BH.xls][Spt-BH.xls]_Sp_465"/>
      <sheetName val="[Spt-BH.xls][Spt-BH.xls]B__1483"/>
      <sheetName val="[Spt-BH.xls][Spt-BH.xls]B__1484"/>
      <sheetName val="[Spt-BH.xls][Spt-BH.xls]B__1485"/>
      <sheetName val="[Spt-BH.xls][Spt-BH.xls]B__1486"/>
      <sheetName val="[Spt-BH.xls][Spt-BH.xls]_Sp_466"/>
      <sheetName val="[Spt-BH.xls][Spt-BH.xls]_Sp_467"/>
      <sheetName val="[Spt-BH.xls][Spt-BH.xls]_Sp_468"/>
      <sheetName val="[Spt-BH.xls][Spt-BH.xls]B__1493"/>
      <sheetName val="[Spt-BH.xls][Spt-BH.xls]B__1494"/>
      <sheetName val="[Spt-BH.xls][Spt-BH.xls]_Sp_469"/>
      <sheetName val="[Spt-BH.xls][Spt-BH.xls]B__1495"/>
      <sheetName val="[Spt-BH.xls][Spt-BH.xls]B__1496"/>
      <sheetName val="[Spt-BH.xls][Spt-BH.xls]B__1497"/>
      <sheetName val="[Spt-BH.xls][Spt-BH.xls]B__1498"/>
      <sheetName val="[Spt-BH.xls][Spt-BH.xls]B__1487"/>
      <sheetName val="[Spt-BH.xls][Spt-BH.xls]B__1488"/>
      <sheetName val="[Spt-BH.xls][Spt-BH.xls]B__1489"/>
      <sheetName val="[Spt-BH.xls][Spt-BH.xls]B__1490"/>
      <sheetName val="[Spt-BH.xls][Spt-BH.xls]B__1491"/>
      <sheetName val="[Spt-BH.xls][Spt-BH.xls]B__1492"/>
      <sheetName val="[Spt-BH.xls][Spt-BH.xls]_Sp_473"/>
      <sheetName val="[Spt-BH.xls][Spt-BH.xls]B__1499"/>
      <sheetName val="[Spt-BH.xls][Spt-BH.xls]B__1500"/>
      <sheetName val="[Spt-BH.xls][Spt-BH.xls]_Sp_474"/>
      <sheetName val="[Spt-BH.xls][Spt-BH.xls]B__1501"/>
      <sheetName val="[Spt-BH.xls][Spt-BH.xls]B__1502"/>
      <sheetName val="[Spt-BH.xls][Spt-BH.xls]B__1503"/>
      <sheetName val="[Spt-BH.xls][Spt-BH.xls]B__1504"/>
      <sheetName val="[Spt-BH.xls][Spt-BH.xls]_Sp_472"/>
      <sheetName val="[Spt-BH.xls][Spt-BH.xls]_Sp_470"/>
      <sheetName val="[Spt-BH.xls][Spt-BH.xls]_Sp_471"/>
      <sheetName val="[Spt-BH.xls][Spt-BH.xls]_Sp_477"/>
      <sheetName val="[Spt-BH.xls][Spt-BH.xls]B__1517"/>
      <sheetName val="[Spt-BH.xls][Spt-BH.xls]B__1518"/>
      <sheetName val="[Spt-BH.xls][Spt-BH.xls]_Sp_507"/>
      <sheetName val="[Spt-BH.xls][Spt-BH.xls]B__1519"/>
      <sheetName val="[Spt-BH.xls][Spt-BH.xls]B__1520"/>
      <sheetName val="[Spt-BH.xls][Spt-BH.xls]B__1521"/>
      <sheetName val="[Spt-BH.xls][Spt-BH.xls]B__1522"/>
      <sheetName val="[Spt-BH.xls][Spt-BH.xls]B__1505"/>
      <sheetName val="[Spt-BH.xls][Spt-BH.xls]B__1506"/>
      <sheetName val="[Spt-BH.xls][Spt-BH.xls]_Sp_475"/>
      <sheetName val="[Spt-BH.xls][Spt-BH.xls]B__1507"/>
      <sheetName val="[Spt-BH.xls][Spt-BH.xls]B__1508"/>
      <sheetName val="[Spt-BH.xls][Spt-BH.xls]B__1509"/>
      <sheetName val="[Spt-BH.xls][Spt-BH.xls]B__1510"/>
      <sheetName val="[Spt-BH.xls][Spt-BH.xls]_Sp_476"/>
      <sheetName val="[Spt-BH.xls][Spt-BH.xls]B__1511"/>
      <sheetName val="[Spt-BH.xls][Spt-BH.xls]B__1512"/>
      <sheetName val="[Spt-BH.xls][Spt-BH.xls]B__1513"/>
      <sheetName val="[Spt-BH.xls][Spt-BH.xls]B__1514"/>
      <sheetName val="[Spt-BH.xls][Spt-BH.xls]B__1515"/>
      <sheetName val="[Spt-BH.xls][Spt-BH.xls]B__1516"/>
      <sheetName val="[Spt-BH.xls][Spt-BH.xls]_Sp_478"/>
      <sheetName val="[Spt-BH.xls][Spt-BH.xls]_Sp_482"/>
      <sheetName val="[Spt-BH.xls][Spt-BH.xls]_Sp_479"/>
      <sheetName val="[Spt-BH.xls][Spt-BH.xls]_Sp_480"/>
      <sheetName val="[Spt-BH.xls][Spt-BH.xls]B__1529"/>
      <sheetName val="[Spt-BH.xls][Spt-BH.xls]B__1530"/>
      <sheetName val="[Spt-BH.xls][Spt-BH.xls]B__1531"/>
      <sheetName val="[Spt-BH.xls][Spt-BH.xls]B__1532"/>
      <sheetName val="[Spt-BH.xls][Spt-BH.xls]B__1533"/>
      <sheetName val="[Spt-BH.xls][Spt-BH.xls]B__1534"/>
      <sheetName val="[Spt-BH.xls][Spt-BH.xls]B__1523"/>
      <sheetName val="[Spt-BH.xls][Spt-BH.xls]B__1524"/>
      <sheetName val="[Spt-BH.xls][Spt-BH.xls]B__1525"/>
      <sheetName val="[Spt-BH.xls][Spt-BH.xls]B__1526"/>
      <sheetName val="[Spt-BH.xls][Spt-BH.xls]B__1527"/>
      <sheetName val="[Spt-BH.xls][Spt-BH.xls]B__1528"/>
      <sheetName val="[Spt-BH.xls][Spt-BH.xls]_Sp_481"/>
      <sheetName val="[Spt-BH.xls][Spt-BH.xls]B__1535"/>
      <sheetName val="[Spt-BH.xls][Spt-BH.xls]B__1536"/>
      <sheetName val="[Spt-BH.xls][Spt-BH.xls]_Sp_485"/>
      <sheetName val="[Spt-BH.xls][Spt-BH.xls]B__1537"/>
      <sheetName val="[Spt-BH.xls][Spt-BH.xls]B__1538"/>
      <sheetName val="[Spt-BH.xls][Spt-BH.xls]B__1539"/>
      <sheetName val="[Spt-BH.xls][Spt-BH.xls]B__1540"/>
      <sheetName val="[Spt-BH.xls][Spt-BH.xls]_Sp_483"/>
      <sheetName val="[Spt-BH.xls][Spt-BH.xls]_Sp_484"/>
      <sheetName val="[Spt-BH.xls][Spt-BH.xls]B__1541"/>
      <sheetName val="[Spt-BH.xls][Spt-BH.xls]B__1542"/>
      <sheetName val="[Spt-BH.xls][Spt-BH.xls]B__1543"/>
      <sheetName val="[Spt-BH.xls][Spt-BH.xls]_Sp_487"/>
      <sheetName val="[Spt-BH.xls][Spt-BH.xls]B__1544"/>
      <sheetName val="[Spt-BH.xls][Spt-BH.xls]B__1545"/>
      <sheetName val="[Spt-BH.xls][Spt-BH.xls]_Sp_486"/>
      <sheetName val="[Spt-BH.xls][Spt-BH.xls]B__1546"/>
      <sheetName val="[Spt-BH.xls][Spt-BH.xls]B__1547"/>
      <sheetName val="[Spt-BH.xls][Spt-BH.xls]B__1548"/>
      <sheetName val="[Spt-BH.xls][Spt-BH.xls]_Sp_489"/>
      <sheetName val="[Spt-BH.xls][Spt-BH.xls]B__1549"/>
      <sheetName val="[Spt-BH.xls][Spt-BH.xls]B__1550"/>
      <sheetName val="[Spt-BH.xls][Spt-BH.xls]_Sp_488"/>
      <sheetName val="[Spt-BH.xls][Spt-BH.xls]_Sp_490"/>
      <sheetName val="[Spt-BH.xls][Spt-BH.xls]B__1551"/>
      <sheetName val="[Spt-BH.xls][Spt-BH.xls]B__1552"/>
      <sheetName val="[Spt-BH.xls][Spt-BH.xls]B__1553"/>
      <sheetName val="[Spt-BH.xls][Spt-BH.xls]B__1554"/>
      <sheetName val="[Spt-BH.xls][Spt-BH.xls]B__1555"/>
      <sheetName val="[Spt-BH.xls][Spt-BH.xls]B__1556"/>
      <sheetName val="[Spt-BH.xls][Spt-BH.xls]B__1557"/>
      <sheetName val="[Spt-BH.xls][Spt-BH.xls]B__1558"/>
      <sheetName val="[Spt-BH.xls][Spt-BH.xls]_Sp_495"/>
      <sheetName val="[Spt-BH.xls][Spt-BH.xls]_Sp_491"/>
      <sheetName val="[Spt-BH.xls][Spt-BH.xls]_Sp_492"/>
      <sheetName val="[Spt-BH.xls][Spt-BH.xls]B__1571"/>
      <sheetName val="[Spt-BH.xls][Spt-BH.xls]B__1572"/>
      <sheetName val="[Spt-BH.xls][Spt-BH.xls]_Sp_496"/>
      <sheetName val="[Spt-BH.xls][Spt-BH.xls]B__1573"/>
      <sheetName val="[Spt-BH.xls][Spt-BH.xls]B__1574"/>
      <sheetName val="[Spt-BH.xls][Spt-BH.xls]B__1575"/>
      <sheetName val="[Spt-BH.xls][Spt-BH.xls]B__1576"/>
      <sheetName val="[Spt-BH.xls][Spt-BH.xls]_Sp_493"/>
      <sheetName val="[Spt-BH.xls][Spt-BH.xls]B__1559"/>
      <sheetName val="[Spt-BH.xls][Spt-BH.xls]B__1560"/>
      <sheetName val="[Spt-BH.xls][Spt-BH.xls]_Sp_494"/>
      <sheetName val="[Spt-BH.xls][Spt-BH.xls]B__1561"/>
      <sheetName val="[Spt-BH.xls][Spt-BH.xls]B__1562"/>
      <sheetName val="[Spt-BH.xls][Spt-BH.xls]B__1563"/>
      <sheetName val="[Spt-BH.xls][Spt-BH.xls]B__1564"/>
      <sheetName val="[Spt-BH.xls][Spt-BH.xls]B__1565"/>
      <sheetName val="[Spt-BH.xls][Spt-BH.xls]B__1566"/>
      <sheetName val="[Spt-BH.xls][Spt-BH.xls]B__1567"/>
      <sheetName val="[Spt-BH.xls][Spt-BH.xls]B__1568"/>
      <sheetName val="[Spt-BH.xls][Spt-BH.xls]B__1569"/>
      <sheetName val="[Spt-BH.xls][Spt-BH.xls]B__1570"/>
      <sheetName val="[Spt-BH.xls][Spt-BH.xls]_Sp_499"/>
      <sheetName val="[Spt-BH.xls][Spt-BH.xls]_Sp_497"/>
      <sheetName val="[Spt-BH.xls][Spt-BH.xls]B__1583"/>
      <sheetName val="[Spt-BH.xls][Spt-BH.xls]B__1584"/>
      <sheetName val="[Spt-BH.xls][Spt-BH.xls]B__1585"/>
      <sheetName val="[Spt-BH.xls][Spt-BH.xls]B__1586"/>
      <sheetName val="[Spt-BH.xls][Spt-BH.xls]B__1587"/>
      <sheetName val="[Spt-BH.xls][Spt-BH.xls]B__1588"/>
      <sheetName val="[Spt-BH.xls][Spt-BH.xls]B__1577"/>
      <sheetName val="[Spt-BH.xls][Spt-BH.xls]B__1578"/>
      <sheetName val="[Spt-BH.xls][Spt-BH.xls]B__1579"/>
      <sheetName val="[Spt-BH.xls][Spt-BH.xls]B__1580"/>
      <sheetName val="[Spt-BH.xls][Spt-BH.xls]B__1581"/>
      <sheetName val="[Spt-BH.xls][Spt-BH.xls]B__1582"/>
      <sheetName val="[Spt-BH.xls][Spt-BH.xls]B__1595"/>
      <sheetName val="[Spt-BH.xls][Spt-BH.xls]B__1596"/>
      <sheetName val="[Spt-BH.xls][Spt-BH.xls]_Sp_500"/>
      <sheetName val="[Spt-BH.xls][Spt-BH.xls]B__1597"/>
      <sheetName val="[Spt-BH.xls][Spt-BH.xls]B__1598"/>
      <sheetName val="[Spt-BH.xls][Spt-BH.xls]B__1599"/>
      <sheetName val="[Spt-BH.xls][Spt-BH.xls]B__1600"/>
      <sheetName val="[Spt-BH.xls][Spt-BH.xls]_Sp_498"/>
      <sheetName val="[Spt-BH.xls][Spt-BH.xls]B__1589"/>
      <sheetName val="[Spt-BH.xls][Spt-BH.xls]B__1590"/>
      <sheetName val="[Spt-BH.xls][Spt-BH.xls]B__1591"/>
      <sheetName val="[Spt-BH.xls][Spt-BH.xls]B__1592"/>
      <sheetName val="[Spt-BH.xls][Spt-BH.xls]B__1593"/>
      <sheetName val="[Spt-BH.xls][Spt-BH.xls]B__1594"/>
      <sheetName val="[Spt-BH.xls][Spt-BH.xls]B__1607"/>
      <sheetName val="[Spt-BH.xls][Spt-BH.xls]B__1608"/>
      <sheetName val="[Spt-BH.xls][Spt-BH.xls]_Sp_503"/>
      <sheetName val="[Spt-BH.xls][Spt-BH.xls]B__1609"/>
      <sheetName val="[Spt-BH.xls][Spt-BH.xls]B__1610"/>
      <sheetName val="[Spt-BH.xls][Spt-BH.xls]B__1611"/>
      <sheetName val="[Spt-BH.xls][Spt-BH.xls]B__1612"/>
      <sheetName val="[Spt-BH.xls][Spt-BH.xls]_Sp_502"/>
      <sheetName val="[Spt-BH.xls][Spt-BH.xls]B__1601"/>
      <sheetName val="[Spt-BH.xls][Spt-BH.xls]B__1602"/>
      <sheetName val="[Spt-BH.xls][Spt-BH.xls]B__1603"/>
      <sheetName val="[Spt-BH.xls][Spt-BH.xls]B__1604"/>
      <sheetName val="[Spt-BH.xls][Spt-BH.xls]B__1605"/>
      <sheetName val="[Spt-BH.xls][Spt-BH.xls]B__1606"/>
      <sheetName val="[Spt-BH.xls][Spt-BH.xls]_Sp_501"/>
      <sheetName val="[Spt-BH.xls][Spt-BH.xls]_Sp_505"/>
      <sheetName val="[Spt-BH.xls][Spt-BH.xls]_Sp_504"/>
      <sheetName val="[Spt-BH.xls]B____x005f_x0004______117"/>
      <sheetName val="[Spt-BH.xls]B___x005f_x0000__x000_117"/>
      <sheetName val="Sales"/>
      <sheetName val="SP Break Up"/>
      <sheetName val="SANJAY_JENE120"/>
      <sheetName val="sujay_fagchi20"/>
      <sheetName val="SPT_vs_PHI32"/>
      <sheetName val="B@[_x0000__x0004_@_x0000__x0000"/>
      <sheetName val="CPIPE"/>
      <sheetName val="TMT STEEL"/>
      <sheetName val="Extra Item"/>
      <sheetName val="B@_?_x0004_@?_x0000"/>
      <sheetName val="B@___x005f_x0004_@_"/>
      <sheetName val="B@__x005f_x005f_x00"/>
      <sheetName val="_Spt-BH.xls_B@_"/>
      <sheetName val="_Spt-BH.xls_B@___x0004_@_____$__"/>
      <sheetName val="_Spt-BH.xls_B@_@__$"/>
      <sheetName val="_Spt-BH.xls_B@__@_____$__"/>
      <sheetName val="_Spt-BH.xls_B@___x0004_@___$_"/>
      <sheetName val="_Spt-BH.xls__Spt-BH.xls_B@_@__$"/>
      <sheetName val="_Spt-BH.xls_B@___x0004_@_____$_"/>
      <sheetName val="_Spt-BH.xls_B@__x0000__x0004_@_"/>
      <sheetName val="B@___x005f_x005f_x0"/>
      <sheetName val="SàQa_x0005_@_x0000_"/>
      <sheetName val="기계내역서"/>
      <sheetName val="TORRENT CEMENT"/>
      <sheetName val="A"/>
      <sheetName val="Schd 8 Input"/>
      <sheetName val="Emp &amp; Trng"/>
      <sheetName val="Rate analysis- BOQ 1 "/>
      <sheetName val="GR.slab-reinft"/>
      <sheetName val="_Spt-BH.xls__Spt-BH.xls_B@___x0"/>
      <sheetName val="B@__x0000__x0"/>
      <sheetName val="_Spt-BH.xls_B@__@___$_"/>
      <sheetName val="TBEAM"/>
      <sheetName val="[Spt-BH.xls][Spt-BH_xls]B_____4"/>
      <sheetName val="[Spt-BH.xls][Spt-BH_xls]B_____5"/>
      <sheetName val="[Spt-BH.xls]B____x005f_x0004______116"/>
      <sheetName val="[Spt-BH.xls]B___x005f_x0000__x000_116"/>
      <sheetName val="[Spt-BH.xls][Spt-BH_xls]B_____2"/>
      <sheetName val="[Spt-BH.xls][Spt-BH_xls]B_____3"/>
      <sheetName val="[Spt-BH.xls][Spt-BH.xls]_Sp_506"/>
      <sheetName val="[Spt-BH.xls]B____x005f_x0004______118"/>
      <sheetName val="[Spt-BH.xls]B___x005f_x0000__x000_118"/>
      <sheetName val="[Spt-BH.xls][Spt-BH_xls]B_____6"/>
      <sheetName val="[Spt-BH.xls][Spt-BH_xls]B_____7"/>
      <sheetName val="[Spt-BH.xls][Spt-BH.xls]B__1720"/>
      <sheetName val="[Spt-BH.xls][Spt-BH.xls]B__1721"/>
      <sheetName val="[Spt-BH.xls][Spt-BH.xls]_Sp_541"/>
      <sheetName val="[Spt-BH.xls][Spt-BH.xls]B__1722"/>
      <sheetName val="[Spt-BH.xls][Spt-BH.xls]B__1723"/>
      <sheetName val="[Spt-BH.xls][Spt-BH.xls]B__1724"/>
      <sheetName val="[Spt-BH.xls][Spt-BH.xls]B__1725"/>
      <sheetName val="[Spt-BH.xls][Spt-BH.xls]_Sp_540"/>
      <sheetName val="[Spt-BH.xls][Spt-BH.xls]_Sp_508"/>
      <sheetName val="[Spt-BH.xls][Spt-BH.xls]B__1613"/>
      <sheetName val="[Spt-BH.xls][Spt-BH.xls]B__1614"/>
      <sheetName val="[Spt-BH.xls][Spt-BH.xls]_Sp_511"/>
      <sheetName val="[Spt-BH.xls][Spt-BH.xls]B__1615"/>
      <sheetName val="[Spt-BH.xls][Spt-BH.xls]B__1616"/>
      <sheetName val="[Spt-BH.xls][Spt-BH.xls]B__1617"/>
      <sheetName val="[Spt-BH.xls][Spt-BH.xls]B__1618"/>
      <sheetName val="[Spt-BH.xls][Spt-BH.xls]_Sp_510"/>
      <sheetName val="[Spt-BH.xls][Spt-BH.xls]_Sp_509"/>
      <sheetName val="[Spt-BH.xls][Spt-BH.xls]B__1619"/>
      <sheetName val="[Spt-BH.xls][Spt-BH.xls]B__1620"/>
      <sheetName val="[Spt-BH.xls][Spt-BH.xls]_Sp_512"/>
      <sheetName val="[Spt-BH.xls][Spt-BH.xls]B__1621"/>
      <sheetName val="[Spt-BH.xls][Spt-BH.xls]B__1622"/>
      <sheetName val="[Spt-BH.xls][Spt-BH.xls]B__1623"/>
      <sheetName val="[Spt-BH.xls][Spt-BH.xls]B__1624"/>
      <sheetName val="[Spt-BH.xls][Spt-BH.xls]_Sp_513"/>
      <sheetName val="[Spt-BH.xls][Spt-BH.xls]B__1625"/>
      <sheetName val="[Spt-BH.xls][Spt-BH.xls]B__1626"/>
      <sheetName val="[Spt-BH.xls][Spt-BH.xls]_Sp_515"/>
      <sheetName val="[Spt-BH.xls][Spt-BH.xls]B__1627"/>
      <sheetName val="[Spt-BH.xls][Spt-BH.xls]B__1628"/>
      <sheetName val="[Spt-BH.xls][Spt-BH.xls]B__1629"/>
      <sheetName val="[Spt-BH.xls][Spt-BH.xls]B__1630"/>
      <sheetName val="[Spt-BH.xls][Spt-BH.xls]_Sp_514"/>
      <sheetName val="[Spt-BH.xls][Spt-BH.xls]B__1631"/>
      <sheetName val="[Spt-BH.xls][Spt-BH.xls]B__1632"/>
      <sheetName val="[Spt-BH.xls][Spt-BH.xls]_Sp_516"/>
      <sheetName val="[Spt-BH.xls][Spt-BH.xls]B__1633"/>
      <sheetName val="[Spt-BH.xls][Spt-BH.xls]B__1634"/>
      <sheetName val="[Spt-BH.xls][Spt-BH.xls]B__1635"/>
      <sheetName val="[Spt-BH.xls][Spt-BH.xls]B__1636"/>
      <sheetName val="[Spt-BH.xls][Spt-BH.xls]_Sp_518"/>
      <sheetName val="[Spt-BH.xls][Spt-BH.xls]B__1637"/>
      <sheetName val="[Spt-BH.xls][Spt-BH.xls]B__1638"/>
      <sheetName val="[Spt-BH.xls][Spt-BH.xls]_Sp_519"/>
      <sheetName val="[Spt-BH.xls][Spt-BH.xls]B__1639"/>
      <sheetName val="[Spt-BH.xls][Spt-BH.xls]B__1640"/>
      <sheetName val="[Spt-BH.xls][Spt-BH.xls]B__1641"/>
      <sheetName val="[Spt-BH.xls][Spt-BH.xls]B__1642"/>
      <sheetName val="[Spt-BH.xls][Spt-BH.xls]_Sp_517"/>
      <sheetName val="[Spt-BH.xls][Spt-BH.xls]B__1643"/>
      <sheetName val="[Spt-BH.xls][Spt-BH.xls]B__1644"/>
      <sheetName val="[Spt-BH.xls][Spt-BH.xls]_Sp_520"/>
      <sheetName val="[Spt-BH.xls][Spt-BH.xls]B__1645"/>
      <sheetName val="[Spt-BH.xls][Spt-BH.xls]B__1646"/>
      <sheetName val="[Spt-BH.xls][Spt-BH.xls]B__1647"/>
      <sheetName val="[Spt-BH.xls][Spt-BH.xls]B__1648"/>
      <sheetName val="[Spt-BH.xls][Spt-BH.xls]B__1649"/>
      <sheetName val="[Spt-BH.xls][Spt-BH.xls]B__1650"/>
      <sheetName val="[Spt-BH.xls][Spt-BH.xls]_Sp_521"/>
      <sheetName val="[Spt-BH.xls][Spt-BH.xls]B__1651"/>
      <sheetName val="[Spt-BH.xls][Spt-BH.xls]B__1652"/>
      <sheetName val="[Spt-BH.xls][Spt-BH.xls]B__1653"/>
      <sheetName val="[Spt-BH.xls][Spt-BH.xls]B__1654"/>
      <sheetName val="[Spt-BH.xls][Spt-BH.xls]B__1655"/>
      <sheetName val="[Spt-BH.xls][Spt-BH.xls]B__1656"/>
      <sheetName val="[Spt-BH.xls][Spt-BH.xls]B__1657"/>
      <sheetName val="[Spt-BH.xls][Spt-BH.xls]B__1658"/>
      <sheetName val="[Spt-BH.xls][Spt-BH.xls]B__1659"/>
      <sheetName val="[Spt-BH.xls][Spt-BH.xls]B__1660"/>
      <sheetName val="[Spt-BH.xls][Spt-BH.xls]_Sp_522"/>
      <sheetName val="[Spt-BH.xls][Spt-BH.xls]_Sp_523"/>
      <sheetName val="[Spt-BH.xls][Spt-BH.xls]_Sp_524"/>
      <sheetName val="[Spt-BH.xls][Spt-BH.xls]B__1661"/>
      <sheetName val="[Spt-BH.xls][Spt-BH.xls]B__1662"/>
      <sheetName val="[Spt-BH.xls][Spt-BH.xls]_Sp_526"/>
      <sheetName val="[Spt-BH.xls][Spt-BH.xls]B__1663"/>
      <sheetName val="[Spt-BH.xls][Spt-BH.xls]B__1664"/>
      <sheetName val="[Spt-BH.xls][Spt-BH.xls]B__1665"/>
      <sheetName val="[Spt-BH.xls][Spt-BH.xls]B__1666"/>
      <sheetName val="[Spt-BH.xls][Spt-BH.xls]_Sp_525"/>
      <sheetName val="[Spt-BH.xls][Spt-BH.xls]B__1714"/>
      <sheetName val="[Spt-BH.xls][Spt-BH.xls]B__1715"/>
      <sheetName val="[Spt-BH.xls][Spt-BH.xls]_Sp_539"/>
      <sheetName val="[Spt-BH.xls][Spt-BH.xls]B__1716"/>
      <sheetName val="[Spt-BH.xls][Spt-BH.xls]B__1717"/>
      <sheetName val="[Spt-BH.xls][Spt-BH.xls]B__1718"/>
      <sheetName val="[Spt-BH.xls][Spt-BH.xls]B__1719"/>
      <sheetName val="[Spt-BH.xls][Spt-BH.xls]_Sp_538"/>
      <sheetName val="[Spt-BH.xls][Spt-BH.xls]B__1668"/>
      <sheetName val="[Spt-BH.xls][Spt-BH.xls]B__1669"/>
      <sheetName val="[Spt-BH.xls][Spt-BH.xls]_Sp_527"/>
      <sheetName val="[Spt-BH.xls][Spt-BH.xls]B__1670"/>
      <sheetName val="[Spt-BH.xls][Spt-BH.xls]B__1671"/>
      <sheetName val="[Spt-BH.xls]B____x005f_x0004______119"/>
      <sheetName val="[Spt-BH.xls]B___x005f_x0000__x000_119"/>
      <sheetName val="[Spt-BH.xls][Spt-BH.xls]B__1672"/>
      <sheetName val="[Spt-BH.xls][Spt-BH.xls]B__1673"/>
      <sheetName val="[Spt-BH.xls][Spt-BH.xls]B__1667"/>
      <sheetName val="[Spt-BH.xls][Spt-BH_xls]B_____8"/>
      <sheetName val="[Spt-BH.xls][Spt-BH_xls]B_____9"/>
      <sheetName val="[Spt-BH.xls][Spt-BH.xls]B__1674"/>
      <sheetName val="[Spt-BH.xls][Spt-BH.xls]B__1675"/>
      <sheetName val="[Spt-BH.xls][Spt-BH.xls]_Sp_530"/>
      <sheetName val="[Spt-BH.xls][Spt-BH.xls]B__1676"/>
      <sheetName val="[Spt-BH.xls][Spt-BH.xls]B__1677"/>
      <sheetName val="[Spt-BH.xls][Spt-BH.xls]B__1678"/>
      <sheetName val="[Spt-BH.xls][Spt-BH.xls]B__1679"/>
      <sheetName val="[Spt-BH.xls][Spt-BH.xls]_Sp_528"/>
      <sheetName val="[Spt-BH.xls][Spt-BH.xls]_Sp_529"/>
      <sheetName val="[Spt-BH.xls][Spt-BH.xls]_Sp_531"/>
      <sheetName val="[Spt-BH.xls]B____x005f_x0004______121"/>
      <sheetName val="[Spt-BH.xls]B___x005f_x0000__x000_121"/>
      <sheetName val="[Spt-BH.xls]B____x005f_x0004______120"/>
      <sheetName val="[Spt-BH.xls]B___x005f_x0000__x000_120"/>
      <sheetName val="rdamdata"/>
      <sheetName val="B@[_x005f_x0000__x005f_x0004_@_"/>
      <sheetName val="PG-DIA.SEA"/>
      <sheetName val="DC"/>
      <sheetName val="Electrical"/>
      <sheetName val="IDC"/>
      <sheetName val="Road Works"/>
      <sheetName val="Footpath"/>
      <sheetName val="Recharge pit"/>
      <sheetName val="Boundary wall"/>
      <sheetName val="BW Repairing &amp; Repainting"/>
      <sheetName val="Water Works"/>
      <sheetName val="SS Tank"/>
      <sheetName val="Rectification-DI line"/>
      <sheetName val="Watering &amp; Compaction"/>
      <sheetName val="Water Supply &amp; Recycle Network"/>
      <sheetName val="Storm Water Drainage"/>
      <sheetName val="Dewatering"/>
      <sheetName val="Rectification-PSS-1"/>
      <sheetName val="Horticulture &amp; Landscaping"/>
      <sheetName val="ETC 1010"/>
      <sheetName val="ETC.1020"/>
      <sheetName val="ETC1090"/>
      <sheetName val="IPS Flooring"/>
      <sheetName val="Pump Grouting"/>
      <sheetName val="Down Take Pipe"/>
      <sheetName val="Pipe Grouting"/>
      <sheetName val="Plug Removing"/>
      <sheetName val="UGT Cleaning"/>
      <sheetName val="Leveling &amp; Dressing"/>
      <sheetName val="Road_Works"/>
      <sheetName val="Recharge_pit"/>
      <sheetName val="Boundary_wall"/>
      <sheetName val="BW_Repairing_&amp;_Repainting"/>
      <sheetName val="Water_Works"/>
      <sheetName val="SS_Tank"/>
      <sheetName val="Rectification-DI_line"/>
      <sheetName val="Watering_&amp;_Compaction"/>
      <sheetName val="Water_Supply_&amp;_Recycle_Network"/>
      <sheetName val="Storm_Water_Drainage"/>
      <sheetName val="Horticulture_&amp;_Landscaping"/>
      <sheetName val="ETC_1010"/>
      <sheetName val="ETC_1020"/>
      <sheetName val="IPS_Flooring"/>
      <sheetName val="Pump_Grouting"/>
      <sheetName val="Down_Take_Pipe"/>
      <sheetName val="Pipe_Grouting"/>
      <sheetName val="Plug_Removing"/>
      <sheetName val="UGT_Cleaning"/>
      <sheetName val="Leveling_&amp;_Dressing"/>
      <sheetName val="Parameter"/>
      <sheetName val="CashFlow"/>
      <sheetName val="A01-A02-L&amp;T"/>
      <sheetName val="pr_cal1"/>
      <sheetName val="TRF_details1"/>
      <sheetName val="Material_1"/>
      <sheetName val="Labour_&amp;_Plant1"/>
      <sheetName val="Materials_Cost1"/>
      <sheetName val="Facilites_Master"/>
      <sheetName val="EQP_Master"/>
      <sheetName val="[Spt-BH_xls][Spt-BH_xls][Spt-BH"/>
      <sheetName val="[Spt-BH_xls][Spt-BH_xls]B@[?@??"/>
      <sheetName val="SP&amp;ST_제출가"/>
      <sheetName val="glass_project_concrete32"/>
      <sheetName val="glass_project_reift32"/>
      <sheetName val="glass_project_indices32"/>
      <sheetName val="SBC-BH_1931"/>
      <sheetName val="Rate_Analysis31"/>
      <sheetName val="BH_12-11-10-1331"/>
      <sheetName val="BH_12-11-10-931"/>
      <sheetName val="BH_36-15-3731"/>
      <sheetName val="BH_16-35-25-1731"/>
      <sheetName val="BH_35-25-1731"/>
      <sheetName val="Sheet1_(2)31"/>
      <sheetName val="Summary_050631"/>
      <sheetName val="Summary_0607-_31_MAR31"/>
      <sheetName val="Civil_Boq30"/>
      <sheetName val="Pile_cap30"/>
      <sheetName val="PRECAST_lightconc-II30"/>
      <sheetName val="d-safe_DELUXE30"/>
      <sheetName val="Mix_Design30"/>
      <sheetName val="V_O_4_-_PCC_Qty30"/>
      <sheetName val="TBAL9697_-group_wise__sdpl30"/>
      <sheetName val="Abstract_Sheet30"/>
      <sheetName val="Legal_Risk_Analysis30"/>
      <sheetName val="RCC,Ret__Wall30"/>
      <sheetName val="Form_631"/>
      <sheetName val="PointNo_530"/>
      <sheetName val="E_&amp;_R30"/>
      <sheetName val="Break_up_Sheet30"/>
      <sheetName val="Fill_this_out_first___30"/>
      <sheetName val="REVISED4A_PROG_PERF-SITE_130"/>
      <sheetName val="final_abstract30"/>
      <sheetName val="BOQ_Direct_selling_cost30"/>
      <sheetName val="BOQ_(2)30"/>
      <sheetName val="Load_Details-220kV30"/>
      <sheetName val="SANJAY_PAL30"/>
      <sheetName val="P_A_SELVAM30"/>
      <sheetName val="ANSARI_30"/>
      <sheetName val="abdesh_pal30"/>
      <sheetName val="sujay_bagchi30"/>
      <sheetName val="S_K_SINHA_BASU30"/>
      <sheetName val="KRISHNA_PRASAD30"/>
      <sheetName val="BARATH_&amp;_CO30"/>
      <sheetName val="L_B_YADAV30"/>
      <sheetName val="DEEPAK_KUMAR30"/>
      <sheetName val="MUKLAL_YADAV30"/>
      <sheetName val="MADHU_SUDHAN30"/>
      <sheetName val="SAUD_ALAM_30"/>
      <sheetName val="RAMESH_BABU30"/>
      <sheetName val="SAILEN_SARKAR30"/>
      <sheetName val="SANJAY_JENA130"/>
      <sheetName val="upendra_saw_30"/>
      <sheetName val="ALLOK_KUMAR_30"/>
      <sheetName val="except_wiring30"/>
      <sheetName val="CABLE_DATA30"/>
      <sheetName val="beam-reinft-IIInd_floor30"/>
      <sheetName val="pr_cal3"/>
      <sheetName val="220_11__BS_29"/>
      <sheetName val="Cost_of_O_&amp;_O3"/>
      <sheetName val="Staff_Acco_30"/>
      <sheetName val="Pipe_Supports30"/>
      <sheetName val="M-Book_for_Conc30"/>
      <sheetName val="M-Book_for_FW30"/>
      <sheetName val="Rev_S1_Abstract30"/>
      <sheetName val="Quantity_Abstract30"/>
      <sheetName val="INPUT_SHEET30"/>
      <sheetName val="Project_Budget_Worksheet30"/>
      <sheetName val="TRF_details3"/>
      <sheetName val="BOQ_-II_ph_230"/>
      <sheetName val="Material_3"/>
      <sheetName val="Labour_&amp;_Plant3"/>
      <sheetName val="SSR_&amp;_NSSR_Market_final29"/>
      <sheetName val="India_F&amp;S_Template29"/>
      <sheetName val="precast_RC_element29"/>
      <sheetName val="Materials_Cost(PCC)29"/>
      <sheetName val="RA_RCC_F29"/>
      <sheetName val="Inputs_&amp;_Summary_Output4"/>
      <sheetName val="Broad_Refresher_Model4"/>
      <sheetName val="Materials_Cost3"/>
      <sheetName val="Havells__LT_(XLPE)2"/>
      <sheetName val="plinth_Beam_+_Stirrups_29"/>
      <sheetName val="GF_COLUMNS29"/>
      <sheetName val="G_F_ROOF_BEAM_29"/>
      <sheetName val="GF_SLAB_STEEL29"/>
      <sheetName val="GF_Lintel29"/>
      <sheetName val="GF_Stair29"/>
      <sheetName val="FF_COLUMNS29"/>
      <sheetName val="F_F__Steel_FINAL_(2)29"/>
      <sheetName val="FF_Lintel29"/>
      <sheetName val="FF_Stair29"/>
      <sheetName val="S_F__Steel_FINAL_29"/>
      <sheetName val="SF_Lintel29"/>
      <sheetName val="Material_List_3"/>
      <sheetName val="Fin_Sum2"/>
      <sheetName val="Works_-_Quote_Sheet2"/>
      <sheetName val="PL_Inst_RA_122"/>
      <sheetName val="PACK_(B)2"/>
      <sheetName val="Page_12"/>
      <sheetName val="Page_22"/>
      <sheetName val="Page_32"/>
      <sheetName val="Page_4_Installed2"/>
      <sheetName val="Page_4_Required2"/>
      <sheetName val="Page_5a2"/>
      <sheetName val="Page_5b2"/>
      <sheetName val="Page_5c2"/>
      <sheetName val="Page_5d2"/>
      <sheetName val="Page_5e2"/>
      <sheetName val="Page_5f2"/>
      <sheetName val="Page_5f_(2)2"/>
      <sheetName val="Page_6a2"/>
      <sheetName val="Page_6b2"/>
      <sheetName val="Page_7-12"/>
      <sheetName val="Page_7-2a1-I2"/>
      <sheetName val="Page_7-2a1-II2"/>
      <sheetName val="Page_7-2a1-III2"/>
      <sheetName val="Page_7-2a22"/>
      <sheetName val="Page_7-32"/>
      <sheetName val="Page_7-5a2"/>
      <sheetName val="Page_7-5b12"/>
      <sheetName val="Page_7-5b22"/>
      <sheetName val="Page_7-5c2"/>
      <sheetName val="Page_7-9a2"/>
      <sheetName val="Page_7-9b12"/>
      <sheetName val="Page_7-9b22"/>
      <sheetName val="Page_7-9c2"/>
      <sheetName val="Page_7-11a1-I2"/>
      <sheetName val="Page_7-11a1-II2"/>
      <sheetName val="Page_7-11a1-III2"/>
      <sheetName val="Page_7-11a22"/>
      <sheetName val="Page_7-152"/>
      <sheetName val="Page_7-16a2"/>
      <sheetName val="Page_7-16b2"/>
      <sheetName val="Page_82"/>
      <sheetName val="IO_List2"/>
      <sheetName val="Facilites_Master2"/>
      <sheetName val="EQP_Master2"/>
      <sheetName val="_AT-1-220_2"/>
      <sheetName val="_BC-2202"/>
      <sheetName val="DETAILED__BOQ2"/>
      <sheetName val="[Spt-BH_xls][Spt-BH_xls][Spt-B2"/>
      <sheetName val="[Spt-BH_xls][Spt-BH_xls]B@[?@?2"/>
      <sheetName val="DB_ET200(R__A)2"/>
      <sheetName val="SP&amp;ST_제출가2"/>
      <sheetName val="Assumption_Inputs2"/>
      <sheetName val="Break_Up_(bc)2"/>
      <sheetName val="Break_Up_(bc1)2"/>
      <sheetName val="Break_Up_(bc2)2"/>
      <sheetName val="_2"/>
      <sheetName val="syndicate_codes2"/>
      <sheetName val="Steel_Payment_Doc2"/>
      <sheetName val="Camp_Power_Cost2"/>
      <sheetName val="DM_tANK_Allow1"/>
      <sheetName val="[Spt-BH_xls]B@[_x005f_x0000__x005f_x0004_@1"/>
      <sheetName val="2_BHK1"/>
      <sheetName val="BALANCE-IOTL_1"/>
      <sheetName val="1_01_(a)1"/>
      <sheetName val="B@_@_"/>
      <sheetName val="[Spt-BH_xls][Spt-BH_xls]B@[?_x1"/>
      <sheetName val="ACAD_Finishes1"/>
      <sheetName val="Site_Details1"/>
      <sheetName val="Site_Area_Statement1"/>
      <sheetName val="SàQa@_x000"/>
      <sheetName val="Basic_Rate1"/>
      <sheetName val="INFLUENCES_ON_GM1"/>
      <sheetName val="Ins_&amp;_Bonds1"/>
      <sheetName val="Site_facilities1"/>
      <sheetName val="Clients_Requirements1"/>
      <sheetName val="MASTER_RATE_ANALYSIS1"/>
      <sheetName val="Road_Works2"/>
      <sheetName val="Recharge_pit2"/>
      <sheetName val="Boundary_wall2"/>
      <sheetName val="BW_Repairing_&amp;_Repainting2"/>
      <sheetName val="Water_Works2"/>
      <sheetName val="SS_Tank2"/>
      <sheetName val="Rectification-DI_line2"/>
      <sheetName val="Watering_&amp;_Compaction2"/>
      <sheetName val="Water_Supply_&amp;_Recycle_Network2"/>
      <sheetName val="Storm_Water_Drainage2"/>
      <sheetName val="Horticulture_&amp;_Landscaping2"/>
      <sheetName val="ETC_10102"/>
      <sheetName val="ETC_10202"/>
      <sheetName val="IPS_Flooring2"/>
      <sheetName val="Pump_Grouting2"/>
      <sheetName val="Down_Take_Pipe2"/>
      <sheetName val="Pipe_Grouting2"/>
      <sheetName val="Plug_Removing2"/>
      <sheetName val="UGT_Cleaning2"/>
      <sheetName val="Leveling_&amp;_Dressing2"/>
      <sheetName val="pr_cal2"/>
      <sheetName val="220_11__BS_28"/>
      <sheetName val="Cost_of_O_&amp;_O2"/>
      <sheetName val="TRF_details2"/>
      <sheetName val="Material_2"/>
      <sheetName val="Labour_&amp;_Plant2"/>
      <sheetName val="SSR_&amp;_NSSR_Market_final28"/>
      <sheetName val="India_F&amp;S_Template28"/>
      <sheetName val="precast_RC_element28"/>
      <sheetName val="Materials_Cost(PCC)28"/>
      <sheetName val="RA_RCC_F28"/>
      <sheetName val="Inputs_&amp;_Summary_Output3"/>
      <sheetName val="Broad_Refresher_Model3"/>
      <sheetName val="Materials_Cost2"/>
      <sheetName val="Havells__LT_(XLPE)1"/>
      <sheetName val="plinth_Beam_+_Stirrups_28"/>
      <sheetName val="GF_COLUMNS28"/>
      <sheetName val="G_F_ROOF_BEAM_28"/>
      <sheetName val="GF_SLAB_STEEL28"/>
      <sheetName val="GF_Lintel28"/>
      <sheetName val="GF_Stair28"/>
      <sheetName val="FF_COLUMNS28"/>
      <sheetName val="F_F__Steel_FINAL_(2)28"/>
      <sheetName val="FF_Lintel28"/>
      <sheetName val="FF_Stair28"/>
      <sheetName val="S_F__Steel_FINAL_28"/>
      <sheetName val="SF_Lintel28"/>
      <sheetName val="Material_List_2"/>
      <sheetName val="Fin_Sum1"/>
      <sheetName val="Works_-_Quote_Sheet1"/>
      <sheetName val="PL_Inst_RA_121"/>
      <sheetName val="PACK_(B)1"/>
      <sheetName val="Page_11"/>
      <sheetName val="Page_21"/>
      <sheetName val="Page_31"/>
      <sheetName val="Page_4_Installed1"/>
      <sheetName val="Page_4_Required1"/>
      <sheetName val="Page_5a1"/>
      <sheetName val="Page_5b1"/>
      <sheetName val="Page_5c1"/>
      <sheetName val="Page_5d1"/>
      <sheetName val="Page_5e1"/>
      <sheetName val="Page_5f1"/>
      <sheetName val="Page_5f_(2)1"/>
      <sheetName val="Page_6a1"/>
      <sheetName val="Page_6b1"/>
      <sheetName val="Page_7-11"/>
      <sheetName val="Page_7-2a1-I1"/>
      <sheetName val="Page_7-2a1-II1"/>
      <sheetName val="Page_7-2a1-III1"/>
      <sheetName val="Page_7-2a21"/>
      <sheetName val="Page_7-31"/>
      <sheetName val="Page_7-5a1"/>
      <sheetName val="Page_7-5b11"/>
      <sheetName val="Page_7-5b21"/>
      <sheetName val="Page_7-5c1"/>
      <sheetName val="Page_7-9a1"/>
      <sheetName val="Page_7-9b11"/>
      <sheetName val="Page_7-9b21"/>
      <sheetName val="Page_7-9c1"/>
      <sheetName val="Page_7-11a1-I1"/>
      <sheetName val="Page_7-11a1-II1"/>
      <sheetName val="Page_7-11a1-III1"/>
      <sheetName val="Page_7-11a21"/>
      <sheetName val="Page_7-151"/>
      <sheetName val="Page_7-16a1"/>
      <sheetName val="Page_7-16b1"/>
      <sheetName val="Page_81"/>
      <sheetName val="IO_List1"/>
      <sheetName val="Facilites_Master1"/>
      <sheetName val="EQP_Master1"/>
      <sheetName val="_AT-1-220_1"/>
      <sheetName val="_BC-2201"/>
      <sheetName val="DETAILED__BOQ1"/>
      <sheetName val="[Spt-BH_xls][Spt-BH_xls][Spt-B1"/>
      <sheetName val="[Spt-BH_xls][Spt-BH_xls]B@[?@?1"/>
      <sheetName val="DB_ET200(R__A)1"/>
      <sheetName val="SP&amp;ST_제출가1"/>
      <sheetName val="Assumption_Inputs1"/>
      <sheetName val="Break_Up_(bc)1"/>
      <sheetName val="Break_Up_(bc1)1"/>
      <sheetName val="Break_Up_(bc2)1"/>
      <sheetName val="_1"/>
      <sheetName val="syndicate_codes1"/>
      <sheetName val="Steel_Payment_Doc1"/>
      <sheetName val="Camp_Power_Cost1"/>
      <sheetName val="DM_tANK_Allow"/>
      <sheetName val="[Spt-BH_xls]B@[_x005f_x0000__x005f_x0004_@_"/>
      <sheetName val="1_01_(a)"/>
      <sheetName val="[Spt-BH_xls][Spt-BH_xls]B@[?_x0"/>
      <sheetName val="ACAD_Finishes"/>
      <sheetName val="Site_Details"/>
      <sheetName val="Site_Area_Statement"/>
      <sheetName val="MASTER_RATE_ANALYSIS"/>
      <sheetName val="Road_Works1"/>
      <sheetName val="Recharge_pit1"/>
      <sheetName val="Boundary_wall1"/>
      <sheetName val="BW_Repairing_&amp;_Repainting1"/>
      <sheetName val="Water_Works1"/>
      <sheetName val="SS_Tank1"/>
      <sheetName val="Rectification-DI_line1"/>
      <sheetName val="Watering_&amp;_Compaction1"/>
      <sheetName val="Water_Supply_&amp;_Recycle_Network1"/>
      <sheetName val="Storm_Water_Drainage1"/>
      <sheetName val="Horticulture_&amp;_Landscaping1"/>
      <sheetName val="ETC_10101"/>
      <sheetName val="ETC_10201"/>
      <sheetName val="IPS_Flooring1"/>
      <sheetName val="Pump_Grouting1"/>
      <sheetName val="Down_Take_Pipe1"/>
      <sheetName val="Pipe_Grouting1"/>
      <sheetName val="Plug_Removing1"/>
      <sheetName val="UGT_Cleaning1"/>
      <sheetName val="Leveling_&amp;_Dressing1"/>
      <sheetName val="SPT_vs_PHI33"/>
      <sheetName val="glass_project_concrete33"/>
      <sheetName val="glass_project_reift33"/>
      <sheetName val="glass_project_indices33"/>
      <sheetName val="SBC-BH_1932"/>
      <sheetName val="Rate_Analysis32"/>
      <sheetName val="BH_12-11-10-1332"/>
      <sheetName val="BH_12-11-10-932"/>
      <sheetName val="BH_36-15-3732"/>
      <sheetName val="BH_16-35-25-1732"/>
      <sheetName val="BH_35-25-1732"/>
      <sheetName val="Sheet1_(2)32"/>
      <sheetName val="Summary_050632"/>
      <sheetName val="Summary_0607-_31_MAR32"/>
      <sheetName val="Civil_Boq31"/>
      <sheetName val="Pile_cap31"/>
      <sheetName val="PRECAST_lightconc-II31"/>
      <sheetName val="d-safe_DELUXE31"/>
      <sheetName val="Mix_Design31"/>
      <sheetName val="V_O_4_-_PCC_Qty31"/>
      <sheetName val="TBAL9697_-group_wise__sdpl31"/>
      <sheetName val="Abstract_Sheet31"/>
      <sheetName val="Legal_Risk_Analysis31"/>
      <sheetName val="RCC,Ret__Wall31"/>
      <sheetName val="Form_632"/>
      <sheetName val="PointNo_531"/>
      <sheetName val="E_&amp;_R31"/>
      <sheetName val="Break_up_Sheet31"/>
      <sheetName val="Fill_this_out_first___31"/>
      <sheetName val="REVISED4A_PROG_PERF-SITE_131"/>
      <sheetName val="final_abstract31"/>
      <sheetName val="BOQ_Direct_selling_cost31"/>
      <sheetName val="BOQ_(2)31"/>
      <sheetName val="Load_Details-220kV31"/>
      <sheetName val="SANJAY_PAL31"/>
      <sheetName val="P_A_SELVAM31"/>
      <sheetName val="ANSARI_31"/>
      <sheetName val="abdesh_pal31"/>
      <sheetName val="sujay_bagchi31"/>
      <sheetName val="S_K_SINHA_BASU31"/>
      <sheetName val="KRISHNA_PRASAD31"/>
      <sheetName val="BARATH_&amp;_CO31"/>
      <sheetName val="L_B_YADAV31"/>
      <sheetName val="DEEPAK_KUMAR31"/>
      <sheetName val="MUKLAL_YADAV31"/>
      <sheetName val="MADHU_SUDHAN31"/>
      <sheetName val="SAUD_ALAM_31"/>
      <sheetName val="RAMESH_BABU31"/>
      <sheetName val="SAILEN_SARKAR31"/>
      <sheetName val="SANJAY_JENA131"/>
      <sheetName val="upendra_saw_31"/>
      <sheetName val="ALLOK_KUMAR_31"/>
      <sheetName val="except_wiring31"/>
      <sheetName val="CABLE_DATA31"/>
      <sheetName val="beam-reinft-IIInd_floor31"/>
      <sheetName val="pr_cal4"/>
      <sheetName val="220_11__BS_30"/>
      <sheetName val="Rein-Final_(Ph_1+Ph2)30"/>
      <sheetName val="class_&amp;_category30"/>
      <sheetName val="Cost_of_O_&amp;_O4"/>
      <sheetName val="Staff_Acco_31"/>
      <sheetName val="Pipe_Supports31"/>
      <sheetName val="M-Book_for_Conc31"/>
      <sheetName val="M-Book_for_FW31"/>
      <sheetName val="Rev_S1_Abstract31"/>
      <sheetName val="Quantity_Abstract31"/>
      <sheetName val="INPUT_SHEET31"/>
      <sheetName val="Project_Budget_Worksheet31"/>
      <sheetName val="TRF_details4"/>
      <sheetName val="d-safe_specs30"/>
      <sheetName val="BOQ_-II_ph_231"/>
      <sheetName val="Metso_-_Forth_&amp;_Slurry_11_02_40"/>
      <sheetName val="Fee_Rate_Summary30"/>
      <sheetName val="STAFFSCHED_30"/>
      <sheetName val="Material_4"/>
      <sheetName val="Labour_&amp;_Plant4"/>
      <sheetName val="Quote_Sheet30"/>
      <sheetName val="Site_wise_NADs30"/>
      <sheetName val="SSR_&amp;_NSSR_Market_final30"/>
      <sheetName val="India_F&amp;S_Template30"/>
      <sheetName val="precast_RC_element30"/>
      <sheetName val="Materials_Cost(PCC)30"/>
      <sheetName val="Stress_Calculation30"/>
      <sheetName val="RA_RCC_F30"/>
      <sheetName val="Inputs_&amp;_Summary_Output5"/>
      <sheetName val="Broad_Refresher_Model5"/>
      <sheetName val="Materials_Cost4"/>
      <sheetName val="Havells__LT_(XLPE)3"/>
      <sheetName val="plinth_Beam_+_Stirrups_30"/>
      <sheetName val="GF_COLUMNS30"/>
      <sheetName val="G_F_ROOF_BEAM_30"/>
      <sheetName val="GF_SLAB_STEEL30"/>
      <sheetName val="GF_Lintel30"/>
      <sheetName val="GF_Stair30"/>
      <sheetName val="FF_COLUMNS30"/>
      <sheetName val="F_F__Steel_FINAL_(2)30"/>
      <sheetName val="FF_Lintel30"/>
      <sheetName val="FF_Stair30"/>
      <sheetName val="S_F__Steel_FINAL_30"/>
      <sheetName val="SF_Lintel30"/>
      <sheetName val="Material_List_4"/>
      <sheetName val="Fin_Sum3"/>
      <sheetName val="Works_-_Quote_Sheet3"/>
      <sheetName val="PL_Inst_RA_123"/>
      <sheetName val="PACK_(B)3"/>
      <sheetName val="Page_13"/>
      <sheetName val="Page_23"/>
      <sheetName val="Page_33"/>
      <sheetName val="Page_4_Installed3"/>
      <sheetName val="Page_4_Required3"/>
      <sheetName val="Page_5a3"/>
      <sheetName val="Page_5b3"/>
      <sheetName val="Page_5c3"/>
      <sheetName val="Page_5d3"/>
      <sheetName val="Page_5e3"/>
      <sheetName val="Page_5f3"/>
      <sheetName val="Page_5f_(2)3"/>
      <sheetName val="Page_6a3"/>
      <sheetName val="Page_6b3"/>
      <sheetName val="Page_7-13"/>
      <sheetName val="Page_7-2a1-I3"/>
      <sheetName val="Page_7-2a1-II3"/>
      <sheetName val="Page_7-2a1-III3"/>
      <sheetName val="Page_7-2a23"/>
      <sheetName val="Page_7-33"/>
      <sheetName val="Page_7-5a3"/>
      <sheetName val="Page_7-5b13"/>
      <sheetName val="Page_7-5b23"/>
      <sheetName val="Page_7-5c3"/>
      <sheetName val="Page_7-9a3"/>
      <sheetName val="Page_7-9b13"/>
      <sheetName val="Page_7-9b23"/>
      <sheetName val="Page_7-9c3"/>
      <sheetName val="Page_7-11a1-I3"/>
      <sheetName val="Page_7-11a1-II3"/>
      <sheetName val="Page_7-11a1-III3"/>
      <sheetName val="Page_7-11a23"/>
      <sheetName val="Page_7-153"/>
      <sheetName val="Page_7-16a3"/>
      <sheetName val="Page_7-16b3"/>
      <sheetName val="Page_83"/>
      <sheetName val="IO_List3"/>
      <sheetName val="Facilites_Master3"/>
      <sheetName val="EQP_Master3"/>
      <sheetName val="_AT-1-220_3"/>
      <sheetName val="_BC-2203"/>
      <sheetName val="DETAILED__BOQ3"/>
      <sheetName val="[Spt-BH_xls][Spt-BH_xls][Spt-B3"/>
      <sheetName val="[Spt-BH_xls][Spt-BH_xls]B@[?@?3"/>
      <sheetName val="DB_ET200(R__A)3"/>
      <sheetName val="SP&amp;ST_제출가3"/>
      <sheetName val="Assumption_Inputs3"/>
      <sheetName val="Break_Up_(bc)3"/>
      <sheetName val="Break_Up_(bc1)3"/>
      <sheetName val="Break_Up_(bc2)3"/>
      <sheetName val="_3"/>
      <sheetName val="syndicate_codes3"/>
      <sheetName val="Steel_Payment_Doc3"/>
      <sheetName val="Camp_Power_Cost3"/>
      <sheetName val="DM_tANK_Allow2"/>
      <sheetName val="[Spt-BH_xls]B@[_x005f_x0000__x005f_x0004_@2"/>
      <sheetName val="2_BHK2"/>
      <sheetName val="BALANCE-IOTL_2"/>
      <sheetName val="1_01_(a)2"/>
      <sheetName val="[Spt-BH_xls][Spt-BH_xls]B@[?_x2"/>
      <sheetName val="ACAD_Finishes2"/>
      <sheetName val="Site_Details2"/>
      <sheetName val="Site_Area_Statement2"/>
      <sheetName val="Basic_Rate2"/>
      <sheetName val="INFLUENCES_ON_GM2"/>
      <sheetName val="Ins_&amp;_Bonds2"/>
      <sheetName val="Site_facilities2"/>
      <sheetName val="Clients_Requirements2"/>
      <sheetName val="MASTER_RATE_ANALYSIS2"/>
      <sheetName val="Road_Works3"/>
      <sheetName val="Recharge_pit3"/>
      <sheetName val="Boundary_wall3"/>
      <sheetName val="BW_Repairing_&amp;_Repainting3"/>
      <sheetName val="Water_Works3"/>
      <sheetName val="SS_Tank3"/>
      <sheetName val="Rectification-DI_line3"/>
      <sheetName val="Watering_&amp;_Compaction3"/>
      <sheetName val="Water_Supply_&amp;_Recycle_Network3"/>
      <sheetName val="Storm_Water_Drainage3"/>
      <sheetName val="Horticulture_&amp;_Landscaping3"/>
      <sheetName val="ETC_10103"/>
      <sheetName val="ETC_10203"/>
      <sheetName val="IPS_Flooring3"/>
      <sheetName val="Pump_Grouting3"/>
      <sheetName val="Down_Take_Pipe3"/>
      <sheetName val="Pipe_Grouting3"/>
      <sheetName val="Plug_Removing3"/>
      <sheetName val="UGT_Cleaning3"/>
      <sheetName val="Leveling_&amp;_Dressing3"/>
      <sheetName val="maya"/>
      <sheetName val="C-data"/>
      <sheetName val="[Spt-BH.xls]B____x005f_x0004______122"/>
      <sheetName val="[Spt-BH.xls]B___x005f_x0000__x000_122"/>
      <sheetName val="[Spt-BH.xls]B____x005f_x0004______124"/>
      <sheetName val="[Spt-BH.xls]B___x005f_x0000__x000_124"/>
      <sheetName val="[Spt-BH.xls]B____x005f_x0004______123"/>
      <sheetName val="[Spt-BH.xls]B___x005f_x0000__x000_123"/>
      <sheetName val="[Spt-BH.xls]B____x005f_x0004______125"/>
      <sheetName val="[Spt-BH.xls]B___x005f_x0000__x000_125"/>
      <sheetName val="[Spt-BH.xls][Spt-BH.xls]_Sp_537"/>
      <sheetName val="[Spt-BH.xls][Spt-BH.xls]B__1705"/>
      <sheetName val="[Spt-BH.xls][Spt-BH.xls]B__1706"/>
      <sheetName val="[Spt-BH.xls][Spt-BH.xls]B__1707"/>
      <sheetName val="[Spt-BH.xls][Spt-BH.xls]_Sp_532"/>
      <sheetName val="[Spt-BH.xls][Spt-BH.xls]B__1708"/>
      <sheetName val="[Spt-BH.xls][Spt-BH.xls]B__1709"/>
      <sheetName val="[Spt-BH.xls][Spt-BH.xls]B__1680"/>
      <sheetName val="[Spt-BH.xls][Spt-BH.xls]B__1681"/>
      <sheetName val="[Spt-BH.xls][Spt-BH.xls]B__1682"/>
      <sheetName val="[Spt-BH.xls][Spt-BH.xls]B__1683"/>
      <sheetName val="[Spt-BH.xls][Spt-BH.xls]B__1684"/>
      <sheetName val="[Spt-BH.xls][Spt-BH.xls]B__1710"/>
      <sheetName val="[Spt-BH.xls][Spt-BH.xls]B__1711"/>
      <sheetName val="[Spt-BH.xls][Spt-BH.xls]B__1712"/>
      <sheetName val="[Spt-BH.xls][Spt-BH.xls]_Sp_533"/>
      <sheetName val="[Spt-BH.xls][Spt-BH.xls]B__1713"/>
      <sheetName val="[Spt-BH.xls][Spt-BH.xls]B__1685"/>
      <sheetName val="[Spt-BH.xls][Spt-BH.xls]B__1686"/>
      <sheetName val="[Spt-BH.xls][Spt-BH.xls]B__1687"/>
      <sheetName val="[Spt-BH.xls][Spt-BH.xls]B__1688"/>
      <sheetName val="[Spt-BH.xls][Spt-BH.xls]B__1689"/>
      <sheetName val="[Spt-BH.xls][Spt-BH.xls]B__1690"/>
      <sheetName val="[Spt-BH.xls][Spt-BH.xls]B__1691"/>
      <sheetName val="[Spt-BH.xls][Spt-BH.xls]B__1692"/>
      <sheetName val="[Spt-BH.xls][Spt-BH.xls]B__1693"/>
      <sheetName val="[Spt-BH.xls][Spt-BH.xls]B__1694"/>
      <sheetName val="[Spt-BH.xls][Spt-BH.xls]B__1695"/>
      <sheetName val="[Spt-BH.xls][Spt-BH.xls]B__1696"/>
      <sheetName val="[Spt-BH.xls][Spt-BH.xls]B__1697"/>
      <sheetName val="[Spt-BH.xls][Spt-BH.xls]B__1698"/>
      <sheetName val="[Spt-BH.xls][Spt-BH.xls]B__1699"/>
      <sheetName val="[Spt-BH.xls][Spt-BH.xls]B__1700"/>
      <sheetName val="[Spt-BH.xls][Spt-BH.xls]B__1701"/>
      <sheetName val="[Spt-BH.xls][Spt-BH.xls]B__1702"/>
      <sheetName val="[Spt-BH.xls][Spt-BH.xls]B__1703"/>
      <sheetName val="[Spt-BH.xls][Spt-BH.xls]B__1704"/>
      <sheetName val="[Spt-BH.xls][Spt-BH.xls]_Sp_534"/>
      <sheetName val="[Spt-BH.xls][Spt-BH.xls]_Sp_535"/>
      <sheetName val="[Spt-BH.xls][Spt-BH.xls]_Sp_536"/>
      <sheetName val="[Spt-BH.xls][Spt-BH.xls]_Sp_543"/>
      <sheetName val="[Spt-BH.xls][Spt-BH.xls]B__1726"/>
      <sheetName val="[Spt-BH.xls][Spt-BH.xls]B__1727"/>
      <sheetName val="[Spt-BH.xls][Spt-BH.xls]_Sp_545"/>
      <sheetName val="[Spt-BH.xls][Spt-BH.xls]B__1728"/>
      <sheetName val="[Spt-BH.xls][Spt-BH.xls]B__1729"/>
      <sheetName val="[Spt-BH.xls][Spt-BH.xls]B__1730"/>
      <sheetName val="[Spt-BH.xls][Spt-BH.xls]B__1731"/>
      <sheetName val="[Spt-BH.xls][Spt-BH.xls]_Sp_542"/>
      <sheetName val="[Spt-BH.xls][Spt-BH.xls]B__1737"/>
      <sheetName val="[Spt-BH.xls][Spt-BH.xls]B__1738"/>
      <sheetName val="[Spt-BH.xls][Spt-BH.xls]B__1739"/>
      <sheetName val="[Spt-BH.xls][Spt-BH.xls]_Sp_546"/>
      <sheetName val="[Spt-BH.xls][Spt-BH.xls]B__1740"/>
      <sheetName val="[Spt-BH.xls][Spt-BH.xls]B__1741"/>
      <sheetName val="[Spt-BH.xls][Spt-BH.xls]_Sp_544"/>
      <sheetName val="[Spt-BH.xls][Spt-BH.xls]B__1732"/>
      <sheetName val="[Spt-BH.xls][Spt-BH.xls]B__1733"/>
      <sheetName val="[Spt-BH.xls][Spt-BH.xls]B__1734"/>
      <sheetName val="[Spt-BH.xls][Spt-BH.xls]B__1735"/>
      <sheetName val="[Spt-BH.xls][Spt-BH.xls]B__1736"/>
      <sheetName val="[Spt-BH.xls][Spt-BH.xls]B__1742"/>
      <sheetName val="[Spt-BH.xls][Spt-BH.xls]B__1743"/>
      <sheetName val="[Spt-BH.xls][Spt-BH.xls]_Sp_548"/>
      <sheetName val="[Spt-BH.xls][Spt-BH.xls]B__1744"/>
      <sheetName val="[Spt-BH.xls][Spt-BH.xls]B__1745"/>
      <sheetName val="[Spt-BH.xls][Spt-BH.xls]B__1746"/>
      <sheetName val="[Spt-BH.xls][Spt-BH.xls]B__1747"/>
      <sheetName val="[Spt-BH.xls][Spt-BH.xls]_Sp_547"/>
      <sheetName val="[Spt-BH.xls][Spt-BH.xls]_Sp_558"/>
      <sheetName val="[Spt-BH.xls][Spt-BH.xls]_Sp_549"/>
      <sheetName val="[Spt-BH.xls][Spt-BH.xls]_Sp_554"/>
      <sheetName val="[Spt-BH.xls][Spt-BH.xls]B__1794"/>
      <sheetName val="[Spt-BH.xls][Spt-BH.xls]B__1795"/>
      <sheetName val="[Spt-BH.xls][Spt-BH.xls]B__1796"/>
      <sheetName val="[Spt-BH.xls][Spt-BH.xls]B__1797"/>
      <sheetName val="[Spt-BH.xls][Spt-BH.xls]B__1798"/>
      <sheetName val="[Spt-BH.xls][Spt-BH.xls]B__1799"/>
      <sheetName val="[Spt-BH.xls][Spt-BH.xls]B__1800"/>
      <sheetName val="[Spt-BH.xls][Spt-BH.xls]B__1801"/>
      <sheetName val="[Spt-BH.xls][Spt-BH.xls]_Sp_559"/>
      <sheetName val="[Spt-BH.xls][Spt-BH.xls]B__1802"/>
      <sheetName val="[Spt-BH.xls][Spt-BH.xls]B__1803"/>
      <sheetName val="[Spt-BH.xls][Spt-BH.xls]B__1748"/>
      <sheetName val="[Spt-BH.xls][Spt-BH.xls]B__1749"/>
      <sheetName val="[Spt-BH.xls][Spt-BH.xls]B__1750"/>
      <sheetName val="[Spt-BH.xls][Spt-BH.xls]B__1751"/>
      <sheetName val="[Spt-BH.xls][Spt-BH.xls]B__1752"/>
      <sheetName val="[Spt-BH.xls][Spt-BH.xls]B__1753"/>
      <sheetName val="[Spt-BH.xls][Spt-BH.xls]B__1754"/>
      <sheetName val="[Spt-BH.xls][Spt-BH.xls]B__1755"/>
      <sheetName val="[Spt-BH.xls][Spt-BH.xls]B__1756"/>
      <sheetName val="[Spt-BH.xls][Spt-BH.xls]B__1757"/>
      <sheetName val="[Spt-BH.xls][Spt-BH.xls]B__1758"/>
      <sheetName val="[Spt-BH.xls][Spt-BH.xls]B__1759"/>
      <sheetName val="[Spt-BH.xls][Spt-BH.xls]B__1760"/>
      <sheetName val="[Spt-BH.xls][Spt-BH.xls]B__1761"/>
      <sheetName val="[Spt-BH.xls][Spt-BH.xls]B__1762"/>
      <sheetName val="[Spt-BH.xls][Spt-BH.xls]B__1763"/>
      <sheetName val="[Spt-BH.xls]B____x005f_x0004______127"/>
      <sheetName val="[Spt-BH.xls]B___x005f_x0000__x000_127"/>
      <sheetName val="[Spt-BH.xls]B____x005f_x0004______126"/>
      <sheetName val="[Spt-BH.xls]B___x005f_x0000__x000_126"/>
      <sheetName val="[Spt-BH.xls]B____x005f_x0004______128"/>
      <sheetName val="[Spt-BH.xls]B___x005f_x0000__x000_128"/>
      <sheetName val="[Spt-BH.xls]B____x005f_x0004______129"/>
      <sheetName val="[Spt-BH.xls]B___x005f_x0000__x000_129"/>
      <sheetName val="[Spt-BH.xls]B____x005f_x0004______130"/>
      <sheetName val="[Spt-BH.xls]B___x005f_x0000__x000_130"/>
      <sheetName val="[Spt-BH.xls]B____x005f_x0004______131"/>
      <sheetName val="[Spt-BH.xls]B___x005f_x0000__x000_131"/>
      <sheetName val="[Spt-BH.xls][Spt-BH.xls]B__1764"/>
      <sheetName val="[Spt-BH.xls][Spt-BH.xls]B__1765"/>
      <sheetName val="[Spt-BH.xls][Spt-BH.xls]B__1766"/>
      <sheetName val="[Spt-BH.xls][Spt-BH.xls]B__1767"/>
      <sheetName val="[Spt-BH.xls][Spt-BH.xls]B__1768"/>
      <sheetName val="[Spt-BH.xls][Spt-BH.xls]B__1769"/>
      <sheetName val="[Spt-BH.xls][Spt-BH.xls]B__1770"/>
      <sheetName val="[Spt-BH.xls][Spt-BH.xls]B__1771"/>
      <sheetName val="[Spt-BH.xls][Spt-BH.xls]B__1772"/>
      <sheetName val="[Spt-BH.xls][Spt-BH.xls]B__1773"/>
      <sheetName val="[Spt-BH.xls][Spt-BH.xls]B__1774"/>
      <sheetName val="[Spt-BH.xls][Spt-BH.xls]B__1775"/>
      <sheetName val="[Spt-BH.xls][Spt-BH.xls]B__1776"/>
      <sheetName val="[Spt-BH.xls][Spt-BH.xls]B__1777"/>
      <sheetName val="[Spt-BH.xls][Spt-BH.xls]B__1778"/>
      <sheetName val="[Spt-BH.xls][Spt-BH.xls]B__1779"/>
      <sheetName val="[Spt-BH.xls][Spt-BH.xls]B__1780"/>
      <sheetName val="[Spt-BH.xls][Spt-BH.xls]B__1781"/>
      <sheetName val="[Spt-BH.xls][Spt-BH.xls]B__1782"/>
      <sheetName val="[Spt-BH.xls][Spt-BH.xls]B__1783"/>
      <sheetName val="[Spt-BH.xls][Spt-BH.xls]B__1784"/>
      <sheetName val="[Spt-BH.xls][Spt-BH.xls]B__1785"/>
      <sheetName val="[Spt-BH.xls][Spt-BH.xls]B__1786"/>
      <sheetName val="[Spt-BH.xls][Spt-BH.xls]B__1787"/>
      <sheetName val="[Spt-BH.xls][Spt-BH.xls]B__1788"/>
      <sheetName val="[Spt-BH.xls]B____x005f_x0004______132"/>
      <sheetName val="[Spt-BH.xls]B___x005f_x0000__x000_132"/>
      <sheetName val="[Spt-BH.xls][Spt-BH.xls]_Sp_550"/>
      <sheetName val="[Spt-BH.xls][Spt-BH.xls]_Sp_551"/>
      <sheetName val="[Spt-BH.xls]B____x005f_x0004______133"/>
      <sheetName val="[Spt-BH.xls]B___x005f_x0000__x000_133"/>
      <sheetName val="[Spt-BH.xls][Spt-BH.xls]_Sp_552"/>
      <sheetName val="[Spt-BH.xls][Spt-BH.xls]_Sp_553"/>
      <sheetName val="[Spt-BH.xls][Spt-BH.xls]B__1789"/>
      <sheetName val="[Spt-BH.xls][Spt-BH.xls]B__1790"/>
      <sheetName val="[Spt-BH.xls][Spt-BH.xls]B__1791"/>
      <sheetName val="[Spt-BH.xls][Spt-BH.xls]B__1792"/>
      <sheetName val="[Spt-BH.xls][Spt-BH.xls]B__1793"/>
      <sheetName val="[Spt-BH.xls][Spt-BH.xls]_Sp_557"/>
      <sheetName val="[Spt-BH.xls][Spt-BH.xls]_Sp_556"/>
      <sheetName val="[Spt-BH.xls][Spt-BH.xls]_Sp_555"/>
      <sheetName val="[Spt-BH.xls][Spt-BH.xls]B__1804"/>
      <sheetName val="[Spt-BH.xls][Spt-BH.xls]B__1805"/>
      <sheetName val="[Spt-BH.xls][Spt-BH.xls]B__1806"/>
      <sheetName val="[Spt-BH.xls][Spt-BH.xls]_Sp_561"/>
      <sheetName val="[Spt-BH.xls][Spt-BH.xls]B__1807"/>
      <sheetName val="[Spt-BH.xls][Spt-BH.xls]B__1808"/>
      <sheetName val="[Spt-BH.xls][Spt-BH.xls]_Sp_560"/>
      <sheetName val="[Spt-BH.xls][Spt-BH.xls]_Sp_562"/>
      <sheetName val="[Spt-BH.xls][Spt-BH.xls]B__1814"/>
      <sheetName val="[Spt-BH.xls][Spt-BH.xls]B__1815"/>
      <sheetName val="[Spt-BH.xls][Spt-BH.xls]B__1816"/>
      <sheetName val="[Spt-BH.xls][Spt-BH.xls]_Sp_565"/>
      <sheetName val="[Spt-BH.xls][Spt-BH.xls]B__1817"/>
      <sheetName val="[Spt-BH.xls][Spt-BH.xls]B__1818"/>
      <sheetName val="[Spt-BH.xls][Spt-BH.xls]B__1809"/>
      <sheetName val="[Spt-BH.xls][Spt-BH.xls]B__1810"/>
      <sheetName val="[Spt-BH.xls][Spt-BH.xls]B__1811"/>
      <sheetName val="[Spt-BH.xls][Spt-BH.xls]_Sp_563"/>
      <sheetName val="[Spt-BH.xls][Spt-BH.xls]B__1812"/>
      <sheetName val="[Spt-BH.xls][Spt-BH.xls]B__1813"/>
      <sheetName val="[Spt-BH.xls][Spt-BH.xls]_Sp_564"/>
      <sheetName val="[Spt-BH.xls][Spt-BH.xls]_Sp_568"/>
      <sheetName val="[Spt-BH.xls][Spt-BH.xls]_Sp_566"/>
      <sheetName val="[Spt-BH.xls][Spt-BH.xls]_Sp_567"/>
      <sheetName val="[Spt-BH.xls][Spt-BH.xls]B__1819"/>
      <sheetName val="[Spt-BH.xls][Spt-BH.xls]B__1820"/>
      <sheetName val="[Spt-BH.xls][Spt-BH.xls]_Sp_570"/>
      <sheetName val="[Spt-BH.xls][Spt-BH.xls]B__1821"/>
      <sheetName val="[Spt-BH.xls][Spt-BH.xls]B__1822"/>
      <sheetName val="[Spt-BH.xls][Spt-BH.xls]B__1823"/>
      <sheetName val="[Spt-BH.xls][Spt-BH.xls]B__1824"/>
      <sheetName val="[Spt-BH.xls][Spt-BH.xls]_Sp_569"/>
      <sheetName val="[Spt-BH.xls][Spt-BH.xls]B__1846"/>
      <sheetName val="[Spt-BH.xls][Spt-BH.xls]B__1847"/>
      <sheetName val="[Spt-BH.xls][Spt-BH.xls]_Sp_583"/>
      <sheetName val="[Spt-BH.xls][Spt-BH.xls]B__1848"/>
      <sheetName val="[Spt-BH.xls][Spt-BH.xls]B__1849"/>
      <sheetName val="[Spt-BH.xls][Spt-BH.xls]B__1850"/>
      <sheetName val="[Spt-BH.xls][Spt-BH.xls]B__1851"/>
      <sheetName val="[Spt-BH.xls][Spt-BH.xls]_Sp_582"/>
      <sheetName val="[Spt-BH.xls][Spt-BH.xls]B__1825"/>
      <sheetName val="[Spt-BH.xls][Spt-BH.xls]B__1826"/>
      <sheetName val="[Spt-BH.xls][Spt-BH.xls]B__1827"/>
      <sheetName val="[Spt-BH.xls][Spt-BH.xls]_Sp_571"/>
      <sheetName val="[Spt-BH.xls][Spt-BH.xls]_Sp_574"/>
      <sheetName val="[Spt-BH.xls][Spt-BH.xls]_Sp_572"/>
      <sheetName val="[Spt-BH.xls][Spt-BH.xls]_Sp_573"/>
      <sheetName val="[Spt-BH.xls][Spt-BH.xls]_Sp_575"/>
      <sheetName val="[Spt-BH.xls][Spt-BH.xls]B__1828"/>
      <sheetName val="[Spt-BH.xls][Spt-BH.xls]B__1829"/>
      <sheetName val="[Spt-BH.xls][Spt-BH.xls]B__1830"/>
      <sheetName val="[Spt-BH.xls][Spt-BH.xls]B__1831"/>
      <sheetName val="[Spt-BH.xls][Spt-BH.xls]B__1832"/>
      <sheetName val="[Spt-BH.xls][Spt-BH.xls]B__1833"/>
      <sheetName val="[Spt-BH.xls][Spt-BH.xls]B__1834"/>
      <sheetName val="[Spt-BH.xls][Spt-BH.xls]B__1835"/>
      <sheetName val="[Spt-BH.xls][Spt-BH.xls]B__1836"/>
      <sheetName val="[Spt-BH.xls][Spt-BH.xls]B__1837"/>
      <sheetName val="[Spt-BH.xls][Spt-BH.xls]B__1838"/>
      <sheetName val="[Spt-BH.xls][Spt-BH.xls]B__1839"/>
      <sheetName val="[Spt-BH.xls][Spt-BH.xls]_Sp_580"/>
      <sheetName val="[Spt-BH.xls][Spt-BH.xls]_Sp_576"/>
      <sheetName val="[Spt-BH.xls][Spt-BH.xls]_Sp_577"/>
      <sheetName val="[Spt-BH.xls][Spt-BH.xls]_Sp_578"/>
      <sheetName val="[Spt-BH.xls][Spt-BH.xls]_Sp_579"/>
      <sheetName val="[Spt-BH.xls][Spt-BH.xls]B__1840"/>
      <sheetName val="[Spt-BH.xls][Spt-BH.xls]B__1841"/>
      <sheetName val="[Spt-BH.xls][Spt-BH.xls]B__1842"/>
      <sheetName val="[Spt-BH.xls][Spt-BH.xls]B__1843"/>
      <sheetName val="[Spt-BH.xls][Spt-BH.xls]B__1844"/>
      <sheetName val="[Spt-BH.xls][Spt-BH.xls]B__1845"/>
      <sheetName val="[Spt-BH.xls][Spt-BH.xls]_Sp_581"/>
      <sheetName val="[Spt-BH.xls][Spt-BH.xls]B__1852"/>
      <sheetName val="[Spt-BH.xls][Spt-BH.xls]B__1853"/>
      <sheetName val="[Spt-BH.xls][Spt-BH.xls]_Sp_585"/>
      <sheetName val="[Spt-BH.xls][Spt-BH.xls]B__1854"/>
      <sheetName val="[Spt-BH.xls][Spt-BH.xls]B__1855"/>
      <sheetName val="[Spt-BH.xls][Spt-BH.xls]B__1856"/>
      <sheetName val="[Spt-BH.xls][Spt-BH.xls]B__1857"/>
      <sheetName val="[Spt-BH.xls][Spt-BH.xls]B__1864"/>
      <sheetName val="[Spt-BH.xls][Spt-BH.xls]B__1865"/>
      <sheetName val="[Spt-BH.xls][Spt-BH.xls]_Sp_586"/>
      <sheetName val="[Spt-BH.xls][Spt-BH.xls]B__1866"/>
      <sheetName val="[Spt-BH.xls][Spt-BH.xls]B__1867"/>
      <sheetName val="[Spt-BH.xls][Spt-BH.xls]B__1868"/>
      <sheetName val="[Spt-BH.xls][Spt-BH.xls]B__1869"/>
      <sheetName val="[Spt-BH.xls][Spt-BH.xls]_Sp_584"/>
      <sheetName val="[Spt-BH.xls][Spt-BH.xls]B__1858"/>
      <sheetName val="[Spt-BH.xls][Spt-BH.xls]B__1859"/>
      <sheetName val="[Spt-BH.xls][Spt-BH.xls]B__1860"/>
      <sheetName val="[Spt-BH.xls][Spt-BH.xls]B__1861"/>
      <sheetName val="[Spt-BH.xls][Spt-BH.xls]B__1862"/>
      <sheetName val="[Spt-BH.xls][Spt-BH.xls]B__1863"/>
      <sheetName val="[Spt-BH.xls][Spt-BH.xls]B__1870"/>
      <sheetName val="[Spt-BH.xls][Spt-BH.xls]B__1871"/>
      <sheetName val="[Spt-BH.xls][Spt-BH.xls]_Sp_587"/>
      <sheetName val="[Spt-BH.xls][Spt-BH.xls]B__1872"/>
      <sheetName val="[Spt-BH.xls][Spt-BH.xls]B__1873"/>
      <sheetName val="[Spt-BH.xls][Spt-BH.xls]B__1874"/>
      <sheetName val="[Spt-BH.xls][Spt-BH.xls]B__1875"/>
      <sheetName val="[Spt-BH.xls][Spt-BH.xls]_Sp_588"/>
      <sheetName val="[Spt-BH.xls][Spt-BH.xls]B__1876"/>
      <sheetName val="[Spt-BH.xls][Spt-BH.xls]B__1877"/>
      <sheetName val="[Spt-BH.xls][Spt-BH.xls]_Sp_589"/>
      <sheetName val="[Spt-BH.xls][Spt-BH.xls]B__1878"/>
      <sheetName val="[Spt-BH.xls][Spt-BH.xls]B__1879"/>
      <sheetName val="[Spt-BH.xls][Spt-BH.xls]B__1880"/>
      <sheetName val="[Spt-BH.xls][Spt-BH.xls]B__1881"/>
      <sheetName val="[Spt-BH.xls][Spt-BH.xls]_Sp_590"/>
      <sheetName val="[Spt-BH.xls][Spt-BH.xls]_Sp_594"/>
      <sheetName val="[Spt-BH.xls][Spt-BH.xls]_Sp_591"/>
      <sheetName val="[Spt-BH.xls][Spt-BH.xls]_Sp_592"/>
      <sheetName val="[Spt-BH.xls][Spt-BH.xls]_Sp_593"/>
      <sheetName val="[Spt-BH.xls][Spt-BH.xls]B__1882"/>
      <sheetName val="[Spt-BH.xls][Spt-BH.xls]B__1883"/>
      <sheetName val="[Spt-BH.xls][Spt-BH.xls]B__1884"/>
      <sheetName val="[Spt-BH.xls][Spt-BH.xls]B__1885"/>
      <sheetName val="[Spt-BH.xls][Spt-BH.xls]B__1886"/>
      <sheetName val="[Spt-BH.xls][Spt-BH.xls]B__1887"/>
      <sheetName val="[Spt-BH.xls][Spt-BH.xls]B__1888"/>
      <sheetName val="[Spt-BH.xls][Spt-BH.xls]B__1889"/>
      <sheetName val="[Spt-BH.xls][Spt-BH.xls]B__1890"/>
      <sheetName val="[Spt-BH.xls][Spt-BH.xls]B__1891"/>
      <sheetName val="[Spt-BH.xls][Spt-BH.xls]B__1892"/>
      <sheetName val="[Spt-BH.xls][Spt-BH.xls]B__1893"/>
      <sheetName val="[Spt-BH.xls][Spt-BH.xls]B__1894"/>
      <sheetName val="[Spt-BH.xls][Spt-BH.xls]B__1895"/>
      <sheetName val="[Spt-BH.xls][Spt-BH.xls]_Sp_595"/>
      <sheetName val="[Spt-BH.xls][Spt-BH.xls]B__1896"/>
      <sheetName val="[Spt-BH.xls][Spt-BH.xls]B__1897"/>
      <sheetName val="[Spt-BH.xls][Spt-BH.xls]B__1898"/>
      <sheetName val="[Spt-BH.xls][Spt-BH.xls]B__1899"/>
      <sheetName val="[Spt-BH.xls][Spt-BH.xls]B__1900"/>
      <sheetName val="[Spt-BH.xls][Spt-BH.xls]B__1901"/>
      <sheetName val="[Spt-BH.xls][Spt-BH.xls]_Sp_596"/>
      <sheetName val="[Spt-BH.xls][Spt-BH.xls]B__1902"/>
      <sheetName val="[Spt-BH.xls][Spt-BH.xls]B__1903"/>
      <sheetName val="[Spt-BH.xls][Spt-BH.xls]B__1904"/>
      <sheetName val="[Spt-BH.xls][Spt-BH.xls]B__1905"/>
      <sheetName val="[Spt-BH.xls][Spt-BH.xls]B__1906"/>
      <sheetName val="[Spt-BH.xls][Spt-BH.xls]B__1907"/>
      <sheetName val="[Spt-BH.xls][Spt-BH.xls]_Sp_598"/>
      <sheetName val="[Spt-BH.xls][Spt-BH.xls]B__1908"/>
      <sheetName val="[Spt-BH.xls][Spt-BH.xls]B__1909"/>
      <sheetName val="[Spt-BH.xls][Spt-BH.xls]B__1910"/>
      <sheetName val="[Spt-BH.xls][Spt-BH.xls]B__1911"/>
      <sheetName val="[Spt-BH.xls][Spt-BH.xls]_Sp_597"/>
      <sheetName val="[Spt-BH.xls][Spt-BH.xls]_Sp_601"/>
      <sheetName val="[Spt-BH.xls][Spt-BH.xls]_Sp_599"/>
      <sheetName val="[Spt-BH.xls][Spt-BH.xls]B__1918"/>
      <sheetName val="[Spt-BH.xls][Spt-BH.xls]B__1919"/>
      <sheetName val="[Spt-BH.xls][Spt-BH.xls]_Sp_603"/>
      <sheetName val="[Spt-BH.xls][Spt-BH.xls]B__1920"/>
      <sheetName val="[Spt-BH.xls][Spt-BH.xls]B__1921"/>
      <sheetName val="[Spt-BH.xls][Spt-BH.xls]B__1922"/>
      <sheetName val="[Spt-BH.xls][Spt-BH.xls]B__1923"/>
      <sheetName val="[Spt-BH.xls][Spt-BH.xls]_Sp_600"/>
      <sheetName val="[Spt-BH.xls][Spt-BH.xls]B__1912"/>
      <sheetName val="[Spt-BH.xls][Spt-BH.xls]B__1913"/>
      <sheetName val="[Spt-BH.xls][Spt-BH.xls]B__1914"/>
      <sheetName val="[Spt-BH.xls][Spt-BH.xls]B__1915"/>
      <sheetName val="[Spt-BH.xls][Spt-BH.xls]B__1916"/>
      <sheetName val="[Spt-BH.xls][Spt-BH.xls]B__1917"/>
      <sheetName val="[Spt-BH.xls][Spt-BH.xls]_Sp_602"/>
      <sheetName val="[Spt-BH.xls][Spt-BH.xls]_Sp_605"/>
      <sheetName val="[Spt-BH.xls][Spt-BH.xls]_Sp_604"/>
      <sheetName val="[Spt-BH.xls][Spt-BH.xls]_Sp_606"/>
      <sheetName val="[Spt-BH.xls][Spt-BH.xls]B__1924"/>
      <sheetName val="[Spt-BH.xls][Spt-BH.xls]B__1925"/>
      <sheetName val="[Spt-BH.xls][Spt-BH.xls]_Sp_610"/>
      <sheetName val="[Spt-BH.xls][Spt-BH.xls]B__1926"/>
      <sheetName val="[Spt-BH.xls][Spt-BH.xls]B__1927"/>
      <sheetName val="[Spt-BH.xls][Spt-BH.xls]B__1928"/>
      <sheetName val="[Spt-BH.xls][Spt-BH.xls]B__1929"/>
      <sheetName val="[Spt-BH.xls][Spt-BH.xls]_Sp_607"/>
      <sheetName val="[Spt-BH.xls][Spt-BH.xls]_Sp_609"/>
      <sheetName val="[Spt-BH.xls][Spt-BH.xls]_Sp_608"/>
      <sheetName val="[Spt-BH.xls][Spt-BH.xls]B__1948"/>
      <sheetName val="[Spt-BH.xls][Spt-BH.xls]B__1949"/>
      <sheetName val="[Spt-BH.xls][Spt-BH.xls]_Sp_612"/>
      <sheetName val="[Spt-BH.xls][Spt-BH.xls]B__1950"/>
      <sheetName val="[Spt-BH.xls][Spt-BH.xls]B__1951"/>
      <sheetName val="[Spt-BH.xls][Spt-BH.xls]B__1952"/>
      <sheetName val="[Spt-BH.xls][Spt-BH.xls]B__1953"/>
      <sheetName val="[Spt-BH.xls][Spt-BH.xls]_Sp_611"/>
      <sheetName val="[Spt-BH.xls][Spt-BH.xls]B__1930"/>
      <sheetName val="[Spt-BH.xls][Spt-BH.xls]B__1931"/>
      <sheetName val="[Spt-BH.xls][Spt-BH.xls]B__1932"/>
      <sheetName val="[Spt-BH.xls][Spt-BH.xls]B__1933"/>
      <sheetName val="[Spt-BH.xls][Spt-BH.xls]B__1934"/>
      <sheetName val="[Spt-BH.xls][Spt-BH.xls]B__1935"/>
      <sheetName val="[Spt-BH.xls][Spt-BH.xls]B__1942"/>
      <sheetName val="[Spt-BH.xls][Spt-BH.xls]B__1943"/>
      <sheetName val="[Spt-BH.xls][Spt-BH.xls]B__1944"/>
      <sheetName val="[Spt-BH.xls][Spt-BH.xls]B__1945"/>
      <sheetName val="[Spt-BH.xls][Spt-BH.xls]B__1946"/>
      <sheetName val="[Spt-BH.xls][Spt-BH.xls]B__1947"/>
      <sheetName val="[Spt-BH.xls][Spt-BH.xls]B__1936"/>
      <sheetName val="[Spt-BH.xls][Spt-BH.xls]B__1937"/>
      <sheetName val="[Spt-BH.xls][Spt-BH.xls]B__1938"/>
      <sheetName val="[Spt-BH.xls][Spt-BH.xls]B__1939"/>
      <sheetName val="[Spt-BH.xls][Spt-BH.xls]B__1940"/>
      <sheetName val="[Spt-BH.xls][Spt-BH.xls]B__1941"/>
      <sheetName val="[Spt-BH.xls][Spt-BH.xls]B__1954"/>
      <sheetName val="[Spt-BH.xls][Spt-BH.xls]B__1955"/>
      <sheetName val="[Spt-BH.xls][Spt-BH.xls]_Sp_616"/>
      <sheetName val="[Spt-BH.xls][Spt-BH.xls]B__1956"/>
      <sheetName val="[Spt-BH.xls][Spt-BH.xls]B__1957"/>
      <sheetName val="[Spt-BH.xls][Spt-BH.xls]B__1958"/>
      <sheetName val="[Spt-BH.xls][Spt-BH.xls]B__1959"/>
      <sheetName val="[Spt-BH.xls][Spt-BH.xls]_Sp_613"/>
      <sheetName val="[Spt-BH.xls][Spt-BH.xls]B__1966"/>
      <sheetName val="[Spt-BH.xls][Spt-BH.xls]B__1967"/>
      <sheetName val="[Spt-BH.xls][Spt-BH.xls]B__1968"/>
      <sheetName val="[Spt-BH.xls][Spt-BH.xls]B__1969"/>
      <sheetName val="[Spt-BH.xls][Spt-BH.xls]B__1970"/>
      <sheetName val="[Spt-BH.xls][Spt-BH.xls]B__1971"/>
      <sheetName val="[Spt-BH.xls][Spt-BH.xls]_Sp_615"/>
      <sheetName val="[Spt-BH.xls][Spt-BH.xls]B__1960"/>
      <sheetName val="[Spt-BH.xls][Spt-BH.xls]B__1961"/>
      <sheetName val="[Spt-BH.xls][Spt-BH.xls]B__1962"/>
      <sheetName val="[Spt-BH.xls][Spt-BH.xls]B__1963"/>
      <sheetName val="[Spt-BH.xls][Spt-BH.xls]B__1964"/>
      <sheetName val="[Spt-BH.xls][Spt-BH.xls]B__1965"/>
      <sheetName val="[Spt-BH.xls][Spt-BH.xls]_Sp_614"/>
      <sheetName val="[Spt-BH.xls][Spt-BH.xls]_Sp_617"/>
      <sheetName val="[Spt-BH.xls][Spt-BH.xls]B__1972"/>
      <sheetName val="[Spt-BH.xls][Spt-BH.xls]B__1973"/>
      <sheetName val="[Spt-BH.xls][Spt-BH.xls]_Sp_620"/>
      <sheetName val="[Spt-BH.xls][Spt-BH.xls]B__1974"/>
      <sheetName val="[Spt-BH.xls][Spt-BH.xls]B__1975"/>
      <sheetName val="[Spt-BH.xls][Spt-BH.xls]B__1976"/>
      <sheetName val="[Spt-BH.xls][Spt-BH.xls]B__1977"/>
      <sheetName val="[Spt-BH.xls][Spt-BH.xls]_Sp_618"/>
      <sheetName val="[Spt-BH.xls][Spt-BH.xls]B__1978"/>
      <sheetName val="[Spt-BH.xls][Spt-BH.xls]B__1979"/>
      <sheetName val="[Spt-BH.xls][Spt-BH.xls]B__1980"/>
      <sheetName val="[Spt-BH.xls][Spt-BH.xls]B__1981"/>
      <sheetName val="[Spt-BH.xls][Spt-BH.xls]B__1982"/>
      <sheetName val="[Spt-BH.xls][Spt-BH.xls]B__1983"/>
      <sheetName val="[Spt-BH.xls][Spt-BH.xls]_Sp_619"/>
      <sheetName val="[Spt-BH.xls][Spt-BH.xls]_Sp_622"/>
      <sheetName val="[Spt-BH.xls][Spt-BH.xls]B__1990"/>
      <sheetName val="[Spt-BH.xls][Spt-BH.xls]B__1991"/>
      <sheetName val="[Spt-BH.xls][Spt-BH.xls]_Sp_623"/>
      <sheetName val="[Spt-BH.xls][Spt-BH.xls]B__1992"/>
      <sheetName val="[Spt-BH.xls][Spt-BH.xls]B__1993"/>
      <sheetName val="[Spt-BH.xls][Spt-BH.xls]B__1994"/>
      <sheetName val="[Spt-BH.xls][Spt-BH.xls]B__1995"/>
      <sheetName val="[Spt-BH.xls][Spt-BH.xls]_Sp_621"/>
      <sheetName val="[Spt-BH.xls][Spt-BH.xls]B__1984"/>
      <sheetName val="[Spt-BH.xls][Spt-BH.xls]B__1985"/>
      <sheetName val="[Spt-BH.xls][Spt-BH.xls]B__1986"/>
      <sheetName val="[Spt-BH.xls][Spt-BH.xls]B__1987"/>
      <sheetName val="[Spt-BH.xls][Spt-BH.xls]B__1988"/>
      <sheetName val="[Spt-BH.xls][Spt-BH.xls]B__1989"/>
      <sheetName val="[Spt-BH.xls][Spt-BH.xls]B__2008"/>
      <sheetName val="[Spt-BH.xls][Spt-BH.xls]B__2009"/>
      <sheetName val="[Spt-BH.xls][Spt-BH.xls]_Sp_627"/>
      <sheetName val="[Spt-BH.xls][Spt-BH.xls]B__2010"/>
      <sheetName val="[Spt-BH.xls][Spt-BH.xls]B__2011"/>
      <sheetName val="[Spt-BH.xls][Spt-BH.xls]B__2012"/>
      <sheetName val="[Spt-BH.xls][Spt-BH.xls]B__2013"/>
      <sheetName val="[Spt-BH.xls][Spt-BH.xls]_Sp_626"/>
      <sheetName val="[Spt-BH.xls][Spt-BH.xls]B__1996"/>
      <sheetName val="[Spt-BH.xls][Spt-BH.xls]B__1997"/>
      <sheetName val="[Spt-BH.xls][Spt-BH.xls]B__1998"/>
      <sheetName val="[Spt-BH.xls][Spt-BH.xls]B__1999"/>
      <sheetName val="[Spt-BH.xls][Spt-BH.xls]B__2000"/>
      <sheetName val="[Spt-BH.xls][Spt-BH.xls]B__2001"/>
      <sheetName val="[Spt-BH.xls][Spt-BH.xls]_Sp_624"/>
      <sheetName val="[Spt-BH.xls][Spt-BH.xls]B__2002"/>
      <sheetName val="[Spt-BH.xls][Spt-BH.xls]B__2003"/>
      <sheetName val="[Spt-BH.xls][Spt-BH.xls]B__2004"/>
      <sheetName val="[Spt-BH.xls][Spt-BH.xls]B__2005"/>
      <sheetName val="[Spt-BH.xls][Spt-BH.xls]B__2006"/>
      <sheetName val="[Spt-BH.xls][Spt-BH.xls]B__2007"/>
      <sheetName val="[Spt-BH.xls][Spt-BH.xls]_Sp_625"/>
      <sheetName val="[Spt-BH.xls]B____x005f_x0004______134"/>
      <sheetName val="[Spt-BH.xls]B___x005f_x0000__x000_134"/>
      <sheetName val="[Spt-BH.xls]B____x005f_x0004______136"/>
      <sheetName val="[Spt-BH.xls]B___x005f_x0000__x000_136"/>
      <sheetName val="[Spt-BH.xls]B____x005f_x0004______135"/>
      <sheetName val="[Spt-BH.xls]B___x005f_x0000__x000_135"/>
      <sheetName val="[Spt-BH.xls][Spt-BH.xls]B__2014"/>
      <sheetName val="[Spt-BH.xls][Spt-BH.xls]B__2015"/>
      <sheetName val="[Spt-BH.xls][Spt-BH.xls]_Sp_629"/>
      <sheetName val="[Spt-BH.xls][Spt-BH.xls]B__2016"/>
      <sheetName val="[Spt-BH.xls][Spt-BH.xls]B__2017"/>
      <sheetName val="[Spt-BH.xls][Spt-BH.xls]B__2018"/>
      <sheetName val="[Spt-BH.xls][Spt-BH.xls]B__2019"/>
      <sheetName val="[Spt-BH.xls][Spt-BH.xls]_Sp_628"/>
      <sheetName val="[Spt-BH.xls][Spt-BH.xls]_Sp_630"/>
      <sheetName val="[Spt-BH.xls][Spt-BH_xls]B____14"/>
      <sheetName val="[Spt-BH.xls][Spt-BH_xls]B____15"/>
      <sheetName val="[Spt-BH.xls][Spt-BH_xls]B____12"/>
      <sheetName val="[Spt-BH.xls][Spt-BH_xls]B____13"/>
      <sheetName val="[Spt-BH.xls][Spt-BH_xls]B____10"/>
      <sheetName val="[Spt-BH.xls][Spt-BH_xls]B____11"/>
      <sheetName val="[Spt-BH.xls][Spt-BH_xls]B____98"/>
      <sheetName val="[Spt-BH.xls][Spt-BH_xls]B____99"/>
      <sheetName val="[Spt-BH.xls][Spt-BH_xls]B____28"/>
      <sheetName val="[Spt-BH.xls][Spt-BH_xls]B____29"/>
      <sheetName val="[Spt-BH.xls][Spt-BH_xls]B____16"/>
      <sheetName val="[Spt-BH.xls][Spt-BH_xls]B____17"/>
      <sheetName val="[Spt-BH.xls][Spt-BH_xls]B____18"/>
      <sheetName val="[Spt-BH.xls][Spt-BH_xls]B____19"/>
      <sheetName val="[Spt-BH.xls][Spt-BH_xls]B____20"/>
      <sheetName val="[Spt-BH.xls][Spt-BH_xls]B____21"/>
      <sheetName val="[Spt-BH.xls][Spt-BH_xls]B____22"/>
      <sheetName val="[Spt-BH.xls][Spt-BH_xls]B____23"/>
      <sheetName val="[Spt-BH.xls][Spt-BH_xls]B____24"/>
      <sheetName val="[Spt-BH.xls][Spt-BH_xls]B____25"/>
      <sheetName val="[Spt-BH.xls][Spt-BH_xls]B____26"/>
      <sheetName val="[Spt-BH.xls][Spt-BH_xls]B____27"/>
      <sheetName val="[Spt-BH.xls][Spt-BH_xls]B____30"/>
      <sheetName val="[Spt-BH.xls][Spt-BH_xls]B____31"/>
      <sheetName val="[Spt-BH.xls][Spt-BH_xls]B____52"/>
      <sheetName val="[Spt-BH.xls][Spt-BH_xls]B____53"/>
      <sheetName val="[Spt-BH.xls][Spt-BH_xls]B____46"/>
      <sheetName val="[Spt-BH.xls][Spt-BH_xls]B____47"/>
      <sheetName val="[Spt-BH.xls][Spt-BH_xls]B____32"/>
      <sheetName val="[Spt-BH.xls][Spt-BH_xls]B____33"/>
      <sheetName val="[Spt-BH.xls][Spt-BH_xls]B____34"/>
      <sheetName val="[Spt-BH.xls][Spt-BH_xls]B____35"/>
      <sheetName val="[Spt-BH.xls][Spt-BH_xls]B____36"/>
      <sheetName val="[Spt-BH.xls][Spt-BH_xls]B____37"/>
      <sheetName val="[Spt-BH.xls][Spt-BH_xls]B____40"/>
      <sheetName val="[Spt-BH.xls][Spt-BH_xls]B____41"/>
      <sheetName val="[Spt-BH.xls][Spt-BH_xls]B____38"/>
      <sheetName val="[Spt-BH.xls][Spt-BH_xls]B____39"/>
      <sheetName val="[Spt-BH.xls][Spt-BH_xls]B____42"/>
      <sheetName val="[Spt-BH.xls][Spt-BH_xls]B____43"/>
      <sheetName val="[Spt-BH.xls][Spt-BH_xls]B____44"/>
      <sheetName val="[Spt-BH.xls][Spt-BH_xls]B____45"/>
      <sheetName val="[Spt-BH.xls][Spt-BH_xls]B____50"/>
      <sheetName val="[Spt-BH.xls][Spt-BH_xls]B____51"/>
      <sheetName val="[Spt-BH.xls][Spt-BH_xls]B____48"/>
      <sheetName val="[Spt-BH.xls][Spt-BH_xls]B____49"/>
      <sheetName val="[Spt-BH.xls][Spt-BH_xls]B____58"/>
      <sheetName val="[Spt-BH.xls][Spt-BH_xls]B____59"/>
      <sheetName val="[Spt-BH.xls][Spt-BH_xls]B____54"/>
      <sheetName val="[Spt-BH.xls][Spt-BH_xls]B____55"/>
      <sheetName val="[Spt-BH.xls][Spt-BH_xls]B____56"/>
      <sheetName val="[Spt-BH.xls][Spt-BH_xls]B____57"/>
      <sheetName val="[Spt-BH.xls][Spt-BH_xls]B____60"/>
      <sheetName val="[Spt-BH.xls][Spt-BH_xls]B____61"/>
      <sheetName val="[Spt-BH.xls][Spt-BH_xls]B____62"/>
      <sheetName val="[Spt-BH.xls][Spt-BH_xls]B____63"/>
      <sheetName val="[Spt-BH.xls][Spt-BH_xls]B____64"/>
      <sheetName val="[Spt-BH.xls][Spt-BH_xls]B____65"/>
      <sheetName val="[Spt-BH.xls][Spt-BH_xls]B____66"/>
      <sheetName val="[Spt-BH.xls][Spt-BH_xls]B____67"/>
      <sheetName val="[Spt-BH.xls][Spt-BH_xls]B____70"/>
      <sheetName val="[Spt-BH.xls][Spt-BH_xls]B____71"/>
      <sheetName val="[Spt-BH.xls][Spt-BH_xls]B____68"/>
      <sheetName val="[Spt-BH.xls][Spt-BH_xls]B____69"/>
      <sheetName val="[Spt-BH.xls][Spt-BH_xls]B____72"/>
      <sheetName val="[Spt-BH.xls][Spt-BH_xls]B____73"/>
      <sheetName val="[Spt-BH.xls][Spt-BH_xls]B____86"/>
      <sheetName val="[Spt-BH.xls][Spt-BH_xls]B____87"/>
      <sheetName val="[Spt-BH.xls][Spt-BH_xls]B____74"/>
      <sheetName val="[Spt-BH.xls][Spt-BH_xls]B____75"/>
      <sheetName val="[Spt-BH.xls][Spt-BH_xls]B____76"/>
      <sheetName val="[Spt-BH.xls][Spt-BH_xls]B____77"/>
      <sheetName val="[Spt-BH.xls][Spt-BH_xls]B____78"/>
      <sheetName val="[Spt-BH.xls][Spt-BH_xls]B____79"/>
      <sheetName val="[Spt-BH.xls][Spt-BH_xls]B____80"/>
      <sheetName val="[Spt-BH.xls][Spt-BH_xls]B____81"/>
      <sheetName val="[Spt-BH.xls][Spt-BH_xls]B____82"/>
      <sheetName val="[Spt-BH.xls][Spt-BH_xls]B____83"/>
      <sheetName val="[Spt-BH.xls][Spt-BH_xls]B____84"/>
      <sheetName val="[Spt-BH.xls][Spt-BH_xls]B____85"/>
      <sheetName val="[Spt-BH.xls][Spt-BH_xls]B____88"/>
      <sheetName val="[Spt-BH.xls][Spt-BH_xls]B____89"/>
      <sheetName val="[Spt-BH.xls][Spt-BH_xls]B____90"/>
      <sheetName val="[Spt-BH.xls][Spt-BH_xls]B____91"/>
      <sheetName val="[Spt-BH.xls][Spt-BH_xls]B____96"/>
      <sheetName val="[Spt-BH.xls][Spt-BH_xls]B____97"/>
      <sheetName val="[Spt-BH.xls][Spt-BH_xls]B____92"/>
      <sheetName val="[Spt-BH.xls][Spt-BH_xls]B____93"/>
      <sheetName val="[Spt-BH.xls][Spt-BH_xls]B____94"/>
      <sheetName val="[Spt-BH.xls][Spt-BH_xls]B____95"/>
      <sheetName val="B@__x005f_x005f_x005f_x005F_x005f_x0000__x0"/>
      <sheetName val="PANEL ANNEXURE"/>
      <sheetName val="master"/>
      <sheetName val="Bill No 2 to 8 (Rev)"/>
      <sheetName val="MFG"/>
      <sheetName val="_Spt-BH.xls__Spt-BH.xls_B@__x00"/>
      <sheetName val="Labour_Rate_"/>
      <sheetName val="Basic_Rates"/>
      <sheetName val="activit-graph__"/>
      <sheetName val="beam-reinft-machine_rm"/>
      <sheetName val="PPA Summary"/>
      <sheetName val="Contract Status"/>
      <sheetName val="Budget"/>
      <sheetName val="Calculation Sheet"/>
      <sheetName val="FITZ MORT 94"/>
      <sheetName val="det_est"/>
      <sheetName val="Data_sheet"/>
      <sheetName val="CABLERET"/>
      <sheetName val="Stub Col"/>
      <sheetName val="FF SlabBeam"/>
      <sheetName val="F.Slab"/>
      <sheetName val="Plinth Beam1"/>
      <sheetName val="wt"/>
      <sheetName val="Detail In Door Stad"/>
      <sheetName val="13. Steel - Ratio"/>
      <sheetName val="MAIN SUMMARY"/>
      <sheetName val="Summ- FAC SHED"/>
      <sheetName val=" BOQ- FAC SHED"/>
      <sheetName val="BOQ-Dism works "/>
      <sheetName val="Boq-plu &amp;san"/>
      <sheetName val="SàQa_x0005_@???²"/>
      <sheetName val="B@_?_x0004_@?__$_x0"/>
      <sheetName val="B@___x005f_x0004_@___$_"/>
      <sheetName val="STILT FLOOR"/>
      <sheetName val="COP"/>
      <sheetName val="INDIGINEOUS ITEMS "/>
      <sheetName val="intr stool brkup"/>
      <sheetName val="_Spt-BH_xls__Spt-BH_xls_B@_@"/>
      <sheetName val="_Spt-BH_xls__Spt-BH_xls_B@__@_"/>
      <sheetName val="B@___x005f_x005f_x005f_x0004_@___$_"/>
      <sheetName val="Meas.-Hotel Part"/>
      <sheetName val="01"/>
      <sheetName val="glass_project_i"/>
      <sheetName val="oject_indices4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Door"/>
      <sheetName val="_Spt-BH.xls_B@__x005f_x0000__x0"/>
      <sheetName val="Sheet3 (2)"/>
      <sheetName val="Wing Wise Status"/>
      <sheetName val="BFS"/>
      <sheetName val="[Spt-BH.xls][Spt-BH_xls]_Spt__2"/>
      <sheetName val="[Spt-BH.xls]B____x005f_x0004______139"/>
      <sheetName val="[Spt-BH.xls]B___x005f_x0000__x000_139"/>
      <sheetName val="[Spt-BH.xls][Spt-BH_xls]B___106"/>
      <sheetName val="[Spt-BH.xls][Spt-BH_xls]B___107"/>
      <sheetName val="[Spt-BH.xls][Spt-BH_xls]_Spt__6"/>
      <sheetName val="[Spt-BH.xls][Spt-BH_xls]B___100"/>
      <sheetName val="[Spt-BH.xls][Spt-BH_xls]B___101"/>
      <sheetName val="[Spt-BH.xls][Spt-BH_xls]_Spt__3"/>
      <sheetName val="[Spt-BH.xls]B____x005f_x0004______137"/>
      <sheetName val="[Spt-BH.xls]B___x005f_x0000__x000_137"/>
      <sheetName val="[Spt-BH.xls][Spt-BH_xls]B___102"/>
      <sheetName val="[Spt-BH.xls][Spt-BH_xls]B___103"/>
      <sheetName val="[Spt-BH.xls][Spt-BH_xls]_Spt__4"/>
      <sheetName val="[Spt-BH.xls]B____x005f_x0004______138"/>
      <sheetName val="[Spt-BH.xls]B___x005f_x0000__x000_138"/>
      <sheetName val="[Spt-BH.xls][Spt-BH_xls]B___104"/>
      <sheetName val="[Spt-BH.xls][Spt-BH_xls]B___105"/>
      <sheetName val="[Spt-BH.xls][Spt-BH_xls]_Spt__5"/>
      <sheetName val="[Spt-BH.xls][Spt-BH.xls]B__2025"/>
      <sheetName val="[Spt-BH.xls][Spt-BH.xls]B__2026"/>
      <sheetName val="[Spt-BH.xls][Spt-BH.xls]B__2027"/>
      <sheetName val="[Spt-BH.xls][Spt-BH.xls]_Sp_632"/>
      <sheetName val="[Spt-BH.xls][Spt-BH.xls]B__2028"/>
      <sheetName val="[Spt-BH.xls][Spt-BH.xls]B__2029"/>
      <sheetName val="[Spt-BH.xls][Spt-BH.xls]B__2020"/>
      <sheetName val="[Spt-BH.xls][Spt-BH.xls]B__2021"/>
      <sheetName val="[Spt-BH.xls][Spt-BH.xls]B__2022"/>
      <sheetName val="[Spt-BH.xls][Spt-BH.xls]_Sp_631"/>
      <sheetName val="[Spt-BH.xls][Spt-BH.xls]B__2023"/>
      <sheetName val="[Spt-BH.xls][Spt-BH.xls]B__2024"/>
      <sheetName val="[Spt-BH.xls][Spt-BH.xls]_Sp_633"/>
      <sheetName val="[Spt-BH.xls][Spt-BH.xls]B__2030"/>
      <sheetName val="[Spt-BH.xls][Spt-BH.xls]B__2031"/>
      <sheetName val="[Spt-BH.xls][Spt-BH.xls]B__2038"/>
      <sheetName val="[Spt-BH.xls][Spt-BH.xls]B__2039"/>
      <sheetName val="[Spt-BH.xls][Spt-BH.xls]_Sp_636"/>
      <sheetName val="[Spt-BH.xls][Spt-BH.xls]B__2040"/>
      <sheetName val="[Spt-BH.xls][Spt-BH.xls]B__2041"/>
      <sheetName val="[Spt-BH.xls][Spt-BH.xls]B__2042"/>
      <sheetName val="[Spt-BH.xls][Spt-BH.xls]B__2043"/>
      <sheetName val="[Spt-BH.xls][Spt-BH.xls]_Sp_635"/>
      <sheetName val="[Spt-BH.xls][Spt-BH.xls]B__2032"/>
      <sheetName val="[Spt-BH.xls][Spt-BH.xls]B__2033"/>
      <sheetName val="[Spt-BH.xls][Spt-BH.xls]B__2034"/>
      <sheetName val="[Spt-BH.xls][Spt-BH.xls]B__2035"/>
      <sheetName val="[Spt-BH.xls][Spt-BH.xls]B__2036"/>
      <sheetName val="[Spt-BH.xls][Spt-BH.xls]B__2037"/>
      <sheetName val="[Spt-BH.xls][Spt-BH.xls]_Sp_634"/>
      <sheetName val="[Spt-BH.xls][Spt-BH.xls]B__2049"/>
      <sheetName val="[Spt-BH.xls][Spt-BH.xls]B__2050"/>
      <sheetName val="[Spt-BH.xls][Spt-BH.xls]B__2051"/>
      <sheetName val="[Spt-BH.xls][Spt-BH.xls]_Sp_639"/>
      <sheetName val="[Spt-BH.xls][Spt-BH.xls]B__2052"/>
      <sheetName val="[Spt-BH.xls][Spt-BH.xls]B__2053"/>
      <sheetName val="[Spt-BH.xls][Spt-BH.xls]_Sp_638"/>
      <sheetName val="[Spt-BH.xls][Spt-BH.xls]B__2044"/>
      <sheetName val="[Spt-BH.xls][Spt-BH.xls]B__2045"/>
      <sheetName val="[Spt-BH.xls][Spt-BH.xls]B__2046"/>
      <sheetName val="[Spt-BH.xls][Spt-BH.xls]B__2047"/>
      <sheetName val="[Spt-BH.xls][Spt-BH.xls]B__2048"/>
      <sheetName val="[Spt-BH.xls][Spt-BH.xls]_Sp_637"/>
      <sheetName val="[Spt-BH.xls][Spt-BH.xls]_Sp_640"/>
      <sheetName val="[Spt-BH.xls][Spt-BH.xls]_Sp_643"/>
      <sheetName val="[Spt-BH.xls][Spt-BH.xls]_Sp_641"/>
      <sheetName val="[Spt-BH.xls][Spt-BH.xls]_Sp_642"/>
      <sheetName val="[Spt-BH.xls][Spt-BH.xls]_Sp_652"/>
      <sheetName val="[Spt-BH.xls][Spt-BH.xls]_Sp_644"/>
      <sheetName val="[Spt-BH.xls][Spt-BH.xls]_Sp_645"/>
      <sheetName val="[Spt-BH.xls][Spt-BH.xls]_Sp_646"/>
      <sheetName val="[Spt-BH.xls][Spt-BH.xls]_Sp_647"/>
      <sheetName val="[Spt-BH.xls][Spt-BH.xls]_Sp_648"/>
      <sheetName val="[Spt-BH.xls][Spt-BH.xls]_Sp_649"/>
      <sheetName val="[Spt-BH.xls][Spt-BH.xls]_Sp_650"/>
      <sheetName val="[Spt-BH.xls][Spt-BH.xls]_Sp_651"/>
      <sheetName val="[Spt-BH.xls][Spt-BH.xls]_Sp_653"/>
      <sheetName val="[Spt-BH.xls][Spt-BH.xls]_Sp_654"/>
      <sheetName val="[Spt-BH.xls][Spt-BH.xls]B__2054"/>
      <sheetName val="[Spt-BH.xls][Spt-BH.xls]B__2055"/>
      <sheetName val="[Spt-BH.xls][Spt-BH.xls]B__2056"/>
      <sheetName val="[Spt-BH.xls][Spt-BH.xls]B__2057"/>
      <sheetName val="[Spt-BH.xls][Spt-BH.xls]B__2058"/>
      <sheetName val="[Spt-BH.xls][Spt-BH.xls]B__2059"/>
      <sheetName val="[Spt-BH.xls][Spt-BH.xls]B__2060"/>
      <sheetName val="[Spt-BH.xls][Spt-BH.xls]B__2061"/>
      <sheetName val="[Spt-BH.xls][Spt-BH.xls]B__2068"/>
      <sheetName val="[Spt-BH.xls][Spt-BH.xls]B__2069"/>
      <sheetName val="[Spt-BH.xls][Spt-BH.xls]B__2070"/>
      <sheetName val="[Spt-BH.xls][Spt-BH.xls]B__2071"/>
      <sheetName val="[Spt-BH.xls][Spt-BH.xls]B__2072"/>
      <sheetName val="[Spt-BH.xls][Spt-BH.xls]B__2073"/>
      <sheetName val="[Spt-BH.xls][Spt-BH.xls]B__2062"/>
      <sheetName val="[Spt-BH.xls][Spt-BH.xls]B__2063"/>
      <sheetName val="[Spt-BH.xls][Spt-BH.xls]B__2064"/>
      <sheetName val="[Spt-BH.xls][Spt-BH.xls]B__2065"/>
      <sheetName val="[Spt-BH.xls][Spt-BH.xls]B__2066"/>
      <sheetName val="[Spt-BH.xls][Spt-BH.xls]B__2067"/>
      <sheetName val="[Spt-BH.xls][Spt-BH.xls]_Sp_655"/>
      <sheetName val="[Spt-BH.xls][Spt-BH.xls]B__2078"/>
      <sheetName val="[Spt-BH.xls][Spt-BH.xls]B__2079"/>
      <sheetName val="[Spt-BH.xls][Spt-BH.xls]B__2080"/>
      <sheetName val="[Spt-BH.xls][Spt-BH.xls]B__2081"/>
      <sheetName val="[Spt-BH.xls][Spt-BH.xls]B__2082"/>
      <sheetName val="[Spt-BH.xls][Spt-BH.xls]B__2083"/>
      <sheetName val="[Spt-BH.xls][Spt-BH.xls]B__2074"/>
      <sheetName val="[Spt-BH.xls][Spt-BH.xls]B__2075"/>
      <sheetName val="[Spt-BH.xls][Spt-BH.xls]B__2076"/>
      <sheetName val="[Spt-BH.xls][Spt-BH.xls]B__2077"/>
      <sheetName val="[Spt-BH.xls][Spt-BH.xls]B__2084"/>
      <sheetName val="[Spt-BH.xls][Spt-BH.xls]B__2085"/>
      <sheetName val="[Spt-BH.xls][Spt-BH.xls]_Sp_658"/>
      <sheetName val="[Spt-BH.xls][Spt-BH.xls]B__2086"/>
      <sheetName val="[Spt-BH.xls][Spt-BH.xls]B__2087"/>
      <sheetName val="[Spt-BH.xls][Spt-BH.xls]B__2088"/>
      <sheetName val="[Spt-BH.xls][Spt-BH.xls]B__2089"/>
      <sheetName val="[Spt-BH.xls][Spt-BH.xls]_Sp_656"/>
      <sheetName val="[Spt-BH.xls][Spt-BH.xls]B__2090"/>
      <sheetName val="[Spt-BH.xls][Spt-BH.xls]B__2091"/>
      <sheetName val="[Spt-BH.xls][Spt-BH.xls]B__2092"/>
      <sheetName val="[Spt-BH.xls][Spt-BH.xls]B__2093"/>
      <sheetName val="[Spt-BH.xls][Spt-BH.xls]B__2094"/>
      <sheetName val="[Spt-BH.xls][Spt-BH.xls]B__2095"/>
      <sheetName val="[Spt-BH.xls][Spt-BH.xls]_Sp_657"/>
      <sheetName val="[Spt-BH.xls][Spt-BH.xls]_Sp_660"/>
      <sheetName val="[Spt-BH.xls][Spt-BH.xls]_Sp_659"/>
      <sheetName val="[Spt-BH.xls][Spt-BH.xls]_Sp_661"/>
      <sheetName val="[Spt-BH.xls][Spt-BH.xls]_Sp_662"/>
      <sheetName val="[Spt-BH.xls][Spt-BH.xls]_Sp_663"/>
      <sheetName val="[Spt-BH.xls][Spt-BH.xls]_Sp_665"/>
      <sheetName val="[Spt-BH.xls][Spt-BH.xls]_Sp_664"/>
      <sheetName val="[Spt-BH.xls][Spt-BH.xls]_Sp_666"/>
      <sheetName val="[Spt-BH.xls][Spt-BH.xls]_Sp_669"/>
      <sheetName val="[Spt-BH.xls][Spt-BH.xls]_Sp_667"/>
      <sheetName val="[Spt-BH.xls][Spt-BH.xls]_Sp_668"/>
      <sheetName val="[Spt-BH.xls][Spt-BH.xls]_Sp_670"/>
      <sheetName val="[Spt-BH.xls][Spt-BH.xls]B__2102"/>
      <sheetName val="[Spt-BH.xls][Spt-BH.xls]B__2103"/>
      <sheetName val="[Spt-BH.xls][Spt-BH.xls]B__2104"/>
      <sheetName val="[Spt-BH.xls][Spt-BH.xls]B__2105"/>
      <sheetName val="[Spt-BH.xls][Spt-BH.xls]B__2106"/>
      <sheetName val="[Spt-BH.xls][Spt-BH.xls]B__2107"/>
      <sheetName val="[Spt-BH.xls][Spt-BH.xls]B__2096"/>
      <sheetName val="[Spt-BH.xls][Spt-BH.xls]B__2097"/>
      <sheetName val="[Spt-BH.xls][Spt-BH.xls]B__2098"/>
      <sheetName val="[Spt-BH.xls][Spt-BH.xls]B__2099"/>
      <sheetName val="[Spt-BH.xls][Spt-BH.xls]B__2100"/>
      <sheetName val="[Spt-BH.xls][Spt-BH.xls]B__2101"/>
      <sheetName val="[Spt-BH.xls][Spt-BH.xls]_Sp_671"/>
      <sheetName val="[Spt-BH.xls][Spt-BH.xls]_Sp_673"/>
      <sheetName val="[Spt-BH.xls][Spt-BH.xls]_Sp_672"/>
      <sheetName val="[Spt-BH.xls][Spt-BH.xls]_Sp_674"/>
      <sheetName val="[Spt-BH.xls][Spt-BH.xls]B__2108"/>
      <sheetName val="[Spt-BH.xls][Spt-BH.xls]B__2109"/>
      <sheetName val="[Spt-BH.xls][Spt-BH.xls]B__2110"/>
      <sheetName val="[Spt-BH.xls][Spt-BH.xls]B__2111"/>
      <sheetName val="[Spt-BH.xls][Spt-BH.xls]_Sp_675"/>
      <sheetName val="[Spt-BH.xls][Spt-BH.xls]_Sp_677"/>
      <sheetName val="[Spt-BH.xls][Spt-BH.xls]_Sp_676"/>
      <sheetName val="[Spt-BH.xls][Spt-BH.xls]B__2112"/>
      <sheetName val="[Spt-BH.xls][Spt-BH.xls]B__2113"/>
      <sheetName val="[Spt-BH.xls]B____x005f_x0004______145"/>
      <sheetName val="[Spt-BH.xls]B___x005f_x0000__x000_145"/>
      <sheetName val="[Spt-BH.xls][Spt-BH_xls]B___118"/>
      <sheetName val="[Spt-BH.xls][Spt-BH_xls]B___119"/>
      <sheetName val="[Spt-BH.xls][Spt-BH_xls]_Spt_12"/>
      <sheetName val="[Spt-BH.xls]B____x005f_x0004______142"/>
      <sheetName val="[Spt-BH.xls]B___x005f_x0000__x000_142"/>
      <sheetName val="[Spt-BH.xls][Spt-BH_xls]B___112"/>
      <sheetName val="[Spt-BH.xls][Spt-BH_xls]B___113"/>
      <sheetName val="[Spt-BH.xls][Spt-BH_xls]_Spt__9"/>
      <sheetName val="[Spt-BH.xls]B____x005f_x0004______141"/>
      <sheetName val="[Spt-BH.xls]B___x005f_x0000__x000_141"/>
      <sheetName val="[Spt-BH.xls][Spt-BH_xls]B___110"/>
      <sheetName val="[Spt-BH.xls][Spt-BH_xls]B___111"/>
      <sheetName val="[Spt-BH.xls][Spt-BH_xls]_Spt__8"/>
      <sheetName val="[Spt-BH.xls]B____x005f_x0004______140"/>
      <sheetName val="[Spt-BH.xls]B___x005f_x0000__x000_140"/>
      <sheetName val="[Spt-BH.xls][Spt-BH_xls]B___108"/>
      <sheetName val="[Spt-BH.xls][Spt-BH_xls]B___109"/>
      <sheetName val="[Spt-BH.xls][Spt-BH_xls]_Spt__7"/>
      <sheetName val="[Spt-BH.xls]B____x005f_x0004______143"/>
      <sheetName val="[Spt-BH.xls]B___x005f_x0000__x000_143"/>
      <sheetName val="[Spt-BH.xls][Spt-BH_xls]B___114"/>
      <sheetName val="[Spt-BH.xls][Spt-BH_xls]B___115"/>
      <sheetName val="[Spt-BH.xls][Spt-BH_xls]_Spt_10"/>
      <sheetName val="[Spt-BH.xls]B____x005f_x0004______144"/>
      <sheetName val="[Spt-BH.xls]B___x005f_x0000__x000_144"/>
      <sheetName val="[Spt-BH.xls][Spt-BH_xls]B___116"/>
      <sheetName val="[Spt-BH.xls][Spt-BH_xls]B___117"/>
      <sheetName val="[Spt-BH.xls][Spt-BH_xls]_Spt_11"/>
      <sheetName val="[Spt-BH.xls]B____x005f_x0004______152"/>
      <sheetName val="[Spt-BH.xls]B___x005f_x0000__x000_152"/>
      <sheetName val="[Spt-BH.xls][Spt-BH_xls]B___132"/>
      <sheetName val="[Spt-BH.xls][Spt-BH_xls]B___133"/>
      <sheetName val="[Spt-BH.xls][Spt-BH_xls]_Spt_19"/>
      <sheetName val="[Spt-BH.xls]B____x005f_x0004______151"/>
      <sheetName val="[Spt-BH.xls]B___x005f_x0000__x000_151"/>
      <sheetName val="[Spt-BH.xls][Spt-BH_xls]B___130"/>
      <sheetName val="[Spt-BH.xls][Spt-BH_xls]B___131"/>
      <sheetName val="[Spt-BH.xls][Spt-BH_xls]_Spt_18"/>
      <sheetName val="[Spt-BH.xls]B____x005f_x0004______150"/>
      <sheetName val="[Spt-BH.xls]B___x005f_x0000__x000_150"/>
      <sheetName val="[Spt-BH.xls][Spt-BH_xls]B___128"/>
      <sheetName val="[Spt-BH.xls][Spt-BH_xls]B___129"/>
      <sheetName val="[Spt-BH.xls][Spt-BH_xls]_Spt_17"/>
      <sheetName val="[Spt-BH.xls]B____x005f_x0004______149"/>
      <sheetName val="[Spt-BH.xls]B___x005f_x0000__x000_149"/>
      <sheetName val="[Spt-BH.xls][Spt-BH_xls]B___126"/>
      <sheetName val="[Spt-BH.xls][Spt-BH_xls]B___127"/>
      <sheetName val="[Spt-BH.xls][Spt-BH_xls]_Spt_16"/>
      <sheetName val="[Spt-BH.xls]B____x005f_x0004______146"/>
      <sheetName val="[Spt-BH.xls]B___x005f_x0000__x000_146"/>
      <sheetName val="[Spt-BH.xls][Spt-BH_xls]B___120"/>
      <sheetName val="[Spt-BH.xls][Spt-BH_xls]B___121"/>
      <sheetName val="[Spt-BH.xls][Spt-BH_xls]_Spt_13"/>
      <sheetName val="[Spt-BH.xls]B____x005f_x0004______147"/>
      <sheetName val="[Spt-BH.xls]B___x005f_x0000__x000_147"/>
      <sheetName val="[Spt-BH.xls][Spt-BH_xls]B___122"/>
      <sheetName val="[Spt-BH.xls][Spt-BH_xls]B___123"/>
      <sheetName val="[Spt-BH.xls][Spt-BH_xls]_Spt_14"/>
      <sheetName val="[Spt-BH.xls]B____x005f_x0004______148"/>
      <sheetName val="[Spt-BH.xls]B___x005f_x0000__x000_148"/>
      <sheetName val="[Spt-BH.xls][Spt-BH_xls]B___124"/>
      <sheetName val="[Spt-BH.xls][Spt-BH_xls]B___125"/>
      <sheetName val="[Spt-BH.xls][Spt-BH_xls]_Spt_15"/>
      <sheetName val="[Spt-BH.xls][Spt-BH.xls]B__2114"/>
      <sheetName val="[Spt-BH.xls][Spt-BH.xls]_Sp_680"/>
      <sheetName val="[Spt-BH.xls][Spt-BH.xls]B__2115"/>
      <sheetName val="[Spt-BH.xls][Spt-BH.xls]_Sp_678"/>
      <sheetName val="[Spt-BH.xls][Spt-BH.xls]_Sp_679"/>
      <sheetName val="[Spt-BH.xls]B____x005f_x0004______153"/>
      <sheetName val="[Spt-BH.xls]B___x005f_x0000__x000_153"/>
      <sheetName val="[Spt-BH.xls][Spt-BH_xls]B___134"/>
      <sheetName val="[Spt-BH.xls][Spt-BH_xls]B___135"/>
      <sheetName val="[Spt-BH.xls][Spt-BH_xls]_Spt_20"/>
      <sheetName val="[Spt-BH.xls]B____x005f_x0004______154"/>
      <sheetName val="[Spt-BH.xls]B___x005f_x0000__x000_154"/>
      <sheetName val="[Spt-BH.xls][Spt-BH_xls]B___136"/>
      <sheetName val="[Spt-BH.xls][Spt-BH_xls]B___137"/>
      <sheetName val="[Spt-BH.xls][Spt-BH_xls]_Spt_21"/>
      <sheetName val="[Spt-BH.xls][Spt-BH.xls]B__2156"/>
      <sheetName val="[Spt-BH.xls][Spt-BH.xls]B__2157"/>
      <sheetName val="[Spt-BH.xls][Spt-BH.xls]_Sp_697"/>
      <sheetName val="[Spt-BH.xls][Spt-BH.xls]B__2158"/>
      <sheetName val="[Spt-BH.xls][Spt-BH.xls]B__2159"/>
      <sheetName val="[Spt-BH.xls]B____x005f_x0004______176"/>
      <sheetName val="[Spt-BH.xls]B___x005f_x0000__x000_176"/>
      <sheetName val="[Spt-BH.xls][Spt-BH.xls]B__2160"/>
      <sheetName val="[Spt-BH.xls][Spt-BH.xls]B__2161"/>
      <sheetName val="[Spt-BH.xls][Spt-BH.xls]B__2137"/>
      <sheetName val="[Spt-BH.xls][Spt-BH.xls]B__2138"/>
      <sheetName val="[Spt-BH.xls][Spt-BH.xls]_Sp_693"/>
      <sheetName val="[Spt-BH.xls][Spt-BH.xls]B__2139"/>
      <sheetName val="[Spt-BH.xls][Spt-BH.xls]B__2140"/>
      <sheetName val="[Spt-BH.xls][Spt-BH.xls]B__2141"/>
      <sheetName val="[Spt-BH.xls][Spt-BH.xls]B__2142"/>
      <sheetName val="[Spt-BH.xls][Spt-BH.xls]_Sp_687"/>
      <sheetName val="[Spt-BH.xls][Spt-BH.xls]B__2143"/>
      <sheetName val="[Spt-BH.xls][Spt-BH.xls]_Sp_694"/>
      <sheetName val="[Spt-BH.xls][Spt-BH_xls]B___180"/>
      <sheetName val="[Spt-BH.xls][Spt-BH_xls]B___181"/>
      <sheetName val="[Spt-BH.xls][Spt-BH.xls]_Sp_688"/>
      <sheetName val="[Spt-BH.xls][Spt-BH_xls]_Spt_43"/>
      <sheetName val="[Spt-BH.xls]B____x005f_x0004______155"/>
      <sheetName val="[Spt-BH.xls]B___x005f_x0000__x000_155"/>
      <sheetName val="[Spt-BH.xls][Spt-BH_xls]B___138"/>
      <sheetName val="[Spt-BH.xls][Spt-BH_xls]B___139"/>
      <sheetName val="[Spt-BH.xls][Spt-BH_xls]_Spt_22"/>
      <sheetName val="[Spt-BH.xls]B____x005f_x0004______156"/>
      <sheetName val="[Spt-BH.xls]B___x005f_x0000__x000_156"/>
      <sheetName val="[Spt-BH.xls][Spt-BH_xls]B___140"/>
      <sheetName val="[Spt-BH.xls][Spt-BH_xls]B___141"/>
      <sheetName val="[Spt-BH.xls][Spt-BH_xls]_Spt_23"/>
      <sheetName val="[Spt-BH.xls]B____x005f_x0004______159"/>
      <sheetName val="[Spt-BH.xls]B___x005f_x0000__x000_159"/>
      <sheetName val="[Spt-BH.xls][Spt-BH_xls]B___146"/>
      <sheetName val="[Spt-BH.xls][Spt-BH_xls]B___147"/>
      <sheetName val="[Spt-BH.xls][Spt-BH_xls]_Spt_26"/>
      <sheetName val="[Spt-BH.xls]B____x005f_x0004______157"/>
      <sheetName val="[Spt-BH.xls]B___x005f_x0000__x000_157"/>
      <sheetName val="[Spt-BH.xls][Spt-BH_xls]B___142"/>
      <sheetName val="[Spt-BH.xls][Spt-BH_xls]B___143"/>
      <sheetName val="[Spt-BH.xls][Spt-BH_xls]_Spt_24"/>
      <sheetName val="[Spt-BH.xls]B____x005f_x0004______158"/>
      <sheetName val="[Spt-BH.xls]B___x005f_x0000__x000_158"/>
      <sheetName val="[Spt-BH.xls][Spt-BH_xls]B___144"/>
      <sheetName val="[Spt-BH.xls][Spt-BH_xls]B___145"/>
      <sheetName val="[Spt-BH.xls][Spt-BH_xls]_Spt_25"/>
      <sheetName val="[Spt-BH.xls]B____x005f_x0004______160"/>
      <sheetName val="[Spt-BH.xls]B___x005f_x0000__x000_160"/>
      <sheetName val="[Spt-BH.xls][Spt-BH_xls]B___148"/>
      <sheetName val="[Spt-BH.xls][Spt-BH_xls]B___149"/>
      <sheetName val="[Spt-BH.xls][Spt-BH_xls]_Spt_27"/>
      <sheetName val="[Spt-BH.xls]B____x005f_x0004______161"/>
      <sheetName val="[Spt-BH.xls]B___x005f_x0000__x000_161"/>
      <sheetName val="[Spt-BH.xls][Spt-BH_xls]B___150"/>
      <sheetName val="[Spt-BH.xls][Spt-BH_xls]B___151"/>
      <sheetName val="[Spt-BH.xls][Spt-BH_xls]_Spt_28"/>
      <sheetName val="[Spt-BH.xls]B____x005f_x0004______162"/>
      <sheetName val="[Spt-BH.xls]B___x005f_x0000__x000_162"/>
      <sheetName val="[Spt-BH.xls][Spt-BH_xls]B___152"/>
      <sheetName val="[Spt-BH.xls][Spt-BH_xls]B___153"/>
      <sheetName val="[Spt-BH.xls][Spt-BH_xls]_Spt_29"/>
      <sheetName val="[Spt-BH.xls]B____x005f_x0004______163"/>
      <sheetName val="[Spt-BH.xls]B___x005f_x0000__x000_163"/>
      <sheetName val="[Spt-BH.xls][Spt-BH_xls]B___154"/>
      <sheetName val="[Spt-BH.xls][Spt-BH_xls]B___155"/>
      <sheetName val="[Spt-BH.xls][Spt-BH_xls]_Spt_30"/>
      <sheetName val="[Spt-BH.xls]B____x005f_x0004______164"/>
      <sheetName val="[Spt-BH.xls]B___x005f_x0000__x000_164"/>
      <sheetName val="[Spt-BH.xls][Spt-BH_xls]B___156"/>
      <sheetName val="[Spt-BH.xls][Spt-BH_xls]B___157"/>
      <sheetName val="[Spt-BH.xls][Spt-BH_xls]_Spt_31"/>
      <sheetName val="[Spt-BH.xls]B____x005f_x0004______165"/>
      <sheetName val="[Spt-BH.xls]B___x005f_x0000__x000_165"/>
      <sheetName val="[Spt-BH.xls][Spt-BH_xls]B___158"/>
      <sheetName val="[Spt-BH.xls][Spt-BH_xls]B___159"/>
      <sheetName val="[Spt-BH.xls][Spt-BH_xls]_Spt_32"/>
      <sheetName val="[Spt-BH.xls]B____x005f_x0004______166"/>
      <sheetName val="[Spt-BH.xls]B___x005f_x0000__x000_166"/>
      <sheetName val="[Spt-BH.xls][Spt-BH_xls]B___160"/>
      <sheetName val="[Spt-BH.xls][Spt-BH_xls]B___161"/>
      <sheetName val="[Spt-BH.xls][Spt-BH_xls]_Spt_33"/>
      <sheetName val="[Spt-BH.xls]B____x005f_x0004______169"/>
      <sheetName val="[Spt-BH.xls]B___x005f_x0000__x000_169"/>
      <sheetName val="[Spt-BH.xls][Spt-BH_xls]B___166"/>
      <sheetName val="[Spt-BH.xls][Spt-BH_xls]B___167"/>
      <sheetName val="[Spt-BH.xls][Spt-BH_xls]_Spt_36"/>
      <sheetName val="[Spt-BH.xls]B____x005f_x0004______167"/>
      <sheetName val="[Spt-BH.xls]B___x005f_x0000__x000_167"/>
      <sheetName val="[Spt-BH.xls][Spt-BH_xls]B___162"/>
      <sheetName val="[Spt-BH.xls][Spt-BH_xls]B___163"/>
      <sheetName val="[Spt-BH.xls][Spt-BH_xls]_Spt_34"/>
      <sheetName val="[Spt-BH.xls]B____x005f_x0004______168"/>
      <sheetName val="[Spt-BH.xls]B___x005f_x0000__x000_168"/>
      <sheetName val="[Spt-BH.xls][Spt-BH_xls]B___164"/>
      <sheetName val="[Spt-BH.xls][Spt-BH_xls]B___165"/>
      <sheetName val="[Spt-BH.xls][Spt-BH_xls]_Spt_35"/>
      <sheetName val="[Spt-BH.xls]B____x005f_x0004______170"/>
      <sheetName val="[Spt-BH.xls]B___x005f_x0000__x000_170"/>
      <sheetName val="[Spt-BH.xls][Spt-BH_xls]B___168"/>
      <sheetName val="[Spt-BH.xls][Spt-BH_xls]B___169"/>
      <sheetName val="[Spt-BH.xls][Spt-BH_xls]_Spt_37"/>
      <sheetName val="[Spt-BH.xls]B____x005f_x0004______171"/>
      <sheetName val="[Spt-BH.xls]B___x005f_x0000__x000_171"/>
      <sheetName val="[Spt-BH.xls][Spt-BH_xls]B___170"/>
      <sheetName val="[Spt-BH.xls][Spt-BH_xls]B___171"/>
      <sheetName val="[Spt-BH.xls][Spt-BH_xls]_Spt_38"/>
      <sheetName val="[Spt-BH.xls]B____x005f_x0004______172"/>
      <sheetName val="[Spt-BH.xls]B___x005f_x0000__x000_172"/>
      <sheetName val="[Spt-BH.xls][Spt-BH_xls]B___172"/>
      <sheetName val="[Spt-BH.xls][Spt-BH_xls]B___173"/>
      <sheetName val="[Spt-BH.xls][Spt-BH_xls]_Spt_39"/>
      <sheetName val="[Spt-BH.xls][Spt-BH.xls]B__2130"/>
      <sheetName val="[Spt-BH.xls][Spt-BH.xls]B__2131"/>
      <sheetName val="[Spt-BH.xls][Spt-BH.xls]B__2132"/>
      <sheetName val="[Spt-BH.xls][Spt-BH.xls]B__2133"/>
      <sheetName val="[Spt-BH.xls]B____x005f_x0004______174"/>
      <sheetName val="[Spt-BH.xls]B___x005f_x0000__x000_174"/>
      <sheetName val="[Spt-BH.xls][Spt-BH.xls]B__2134"/>
      <sheetName val="[Spt-BH.xls][Spt-BH.xls]B__2135"/>
      <sheetName val="[Spt-BH.xls][Spt-BH.xls]B__2123"/>
      <sheetName val="[Spt-BH.xls][Spt-BH.xls]B__2124"/>
      <sheetName val="[Spt-BH.xls][Spt-BH.xls]_Sp_685"/>
      <sheetName val="[Spt-BH.xls][Spt-BH.xls]B__2125"/>
      <sheetName val="[Spt-BH.xls][Spt-BH.xls]B__2126"/>
      <sheetName val="[Spt-BH.xls][Spt-BH.xls]B__2127"/>
      <sheetName val="[Spt-BH.xls][Spt-BH.xls]B__2128"/>
      <sheetName val="[Spt-BH.xls][Spt-BH.xls]_Sp_683"/>
      <sheetName val="[Spt-BH.xls][Spt-BH.xls]B__2129"/>
      <sheetName val="[Spt-BH.xls][Spt-BH.xls]_Sp_686"/>
      <sheetName val="[Spt-BH.xls][Spt-BH_xls]B___176"/>
      <sheetName val="[Spt-BH.xls][Spt-BH_xls]B___177"/>
      <sheetName val="[Spt-BH.xls][Spt-BH.xls]_Sp_684"/>
      <sheetName val="[Spt-BH.xls][Spt-BH_xls]_Spt_41"/>
      <sheetName val="[Spt-BH.xls]B____x005f_x0004______173"/>
      <sheetName val="[Spt-BH.xls]B___x005f_x0000__x000_173"/>
      <sheetName val="[Spt-BH.xls][Spt-BH.xls]B__2116"/>
      <sheetName val="[Spt-BH.xls][Spt-BH.xls]B__2117"/>
      <sheetName val="[Spt-BH.xls][Spt-BH.xls]B__2118"/>
      <sheetName val="[Spt-BH.xls][Spt-BH.xls]B__2119"/>
      <sheetName val="[Spt-BH.xls][Spt-BH.xls]B__2120"/>
      <sheetName val="[Spt-BH.xls][Spt-BH.xls]B__2121"/>
      <sheetName val="[Spt-BH.xls][Spt-BH.xls]_Sp_681"/>
      <sheetName val="[Spt-BH.xls][Spt-BH.xls]B__2122"/>
      <sheetName val="[Spt-BH.xls][Spt-BH_xls]B___174"/>
      <sheetName val="[Spt-BH.xls][Spt-BH_xls]B___175"/>
      <sheetName val="[Spt-BH.xls][Spt-BH.xls]_Sp_682"/>
      <sheetName val="[Spt-BH.xls][Spt-BH_xls]_Spt_40"/>
      <sheetName val="[Spt-BH.xls]B____x005f_x0004______175"/>
      <sheetName val="[Spt-BH.xls]B___x005f_x0000__x000_175"/>
      <sheetName val="[Spt-BH.xls][Spt-BH.xls]B__2136"/>
      <sheetName val="[Spt-BH.xls][Spt-BH_xls]B___178"/>
      <sheetName val="[Spt-BH.xls][Spt-BH_xls]B___179"/>
      <sheetName val="[Spt-BH.xls][Spt-BH_xls]_Spt_42"/>
      <sheetName val="[Spt-BH.xls][Spt-BH.xls]B__2144"/>
      <sheetName val="[Spt-BH.xls][Spt-BH.xls]B__2145"/>
      <sheetName val="[Spt-BH.xls][Spt-BH.xls]B__2146"/>
      <sheetName val="[Spt-BH.xls][Spt-BH.xls]B__2147"/>
      <sheetName val="[Spt-BH.xls][Spt-BH.xls]B__2148"/>
      <sheetName val="[Spt-BH.xls][Spt-BH.xls]B__2149"/>
      <sheetName val="[Spt-BH.xls][Spt-BH.xls]_Sp_689"/>
      <sheetName val="[Spt-BH.xls][Spt-BH.xls]_Sp_690"/>
      <sheetName val="[Spt-BH.xls][Spt-BH.xls]B__2150"/>
      <sheetName val="[Spt-BH.xls][Spt-BH.xls]B__2151"/>
      <sheetName val="[Spt-BH.xls][Spt-BH.xls]B__2152"/>
      <sheetName val="[Spt-BH.xls][Spt-BH.xls]B__2153"/>
      <sheetName val="[Spt-BH.xls][Spt-BH.xls]B__2154"/>
      <sheetName val="[Spt-BH.xls][Spt-BH.xls]B__2155"/>
      <sheetName val="[Spt-BH.xls][Spt-BH.xls]_Sp_691"/>
      <sheetName val="[Spt-BH.xls][Spt-BH.xls]_Sp_692"/>
      <sheetName val="[Spt-BH.xls][Spt-BH.xls]B__2168"/>
      <sheetName val="[Spt-BH.xls][Spt-BH.xls]B__2169"/>
      <sheetName val="[Spt-BH.xls][Spt-BH.xls]_Sp_753"/>
      <sheetName val="[Spt-BH.xls][Spt-BH.xls]B__2170"/>
      <sheetName val="[Spt-BH.xls][Spt-BH.xls]B__2171"/>
      <sheetName val="[Spt-BH.xls][Spt-BH.xls]B__2172"/>
      <sheetName val="[Spt-BH.xls][Spt-BH.xls]B__2173"/>
      <sheetName val="[Spt-BH.xls][Spt-BH.xls]_Sp_698"/>
      <sheetName val="[Spt-BH.xls][Spt-BH.xls]_Sp_695"/>
      <sheetName val="[Spt-BH.xls][Spt-BH.xls]B__2162"/>
      <sheetName val="[Spt-BH.xls][Spt-BH.xls]B__2163"/>
      <sheetName val="[Spt-BH.xls][Spt-BH.xls]B__2164"/>
      <sheetName val="[Spt-BH.xls][Spt-BH.xls]B__2165"/>
      <sheetName val="[Spt-BH.xls][Spt-BH.xls]B__2166"/>
      <sheetName val="[Spt-BH.xls][Spt-BH.xls]B__2167"/>
      <sheetName val="[Spt-BH.xls][Spt-BH.xls]_Sp_696"/>
      <sheetName val="품의"/>
      <sheetName val="대비"/>
      <sheetName val="[Spt-BH.xls][Spt-BH.xls]_Sp_699"/>
      <sheetName val="[Spt-BH.xls][Spt-BH.xls]B__2174"/>
      <sheetName val="[Spt-BH.xls][Spt-BH.xls]B__2175"/>
      <sheetName val="[Spt-BH.xls][Spt-BH.xls]_Sp_702"/>
      <sheetName val="[Spt-BH.xls][Spt-BH.xls]B__2176"/>
      <sheetName val="[Spt-BH.xls][Spt-BH.xls]B__2177"/>
      <sheetName val="[Spt-BH.xls][Spt-BH.xls]B__2178"/>
      <sheetName val="[Spt-BH.xls][Spt-BH.xls]B__2179"/>
      <sheetName val="[Spt-BH.xls][Spt-BH.xls]_Sp_700"/>
      <sheetName val="[Spt-BH.xls][Spt-BH.xls]B__2187"/>
      <sheetName val="[Spt-BH.xls][Spt-BH.xls]B__2188"/>
      <sheetName val="[Spt-BH.xls][Spt-BH.xls]_Sp_706"/>
      <sheetName val="[Spt-BH.xls][Spt-BH.xls]B__2189"/>
      <sheetName val="[Spt-BH.xls][Spt-BH.xls]B__2190"/>
      <sheetName val="[Spt-BH.xls]B____x005f_x0004______177"/>
      <sheetName val="[Spt-BH.xls]B___x005f_x0000__x000_177"/>
      <sheetName val="[Spt-BH.xls][Spt-BH.xls]B__2191"/>
      <sheetName val="[Spt-BH.xls][Spt-BH.xls]B__2192"/>
      <sheetName val="[Spt-BH.xls][Spt-BH.xls]B__2180"/>
      <sheetName val="[Spt-BH.xls][Spt-BH.xls]B__2181"/>
      <sheetName val="[Spt-BH.xls][Spt-BH.xls]_Sp_704"/>
      <sheetName val="[Spt-BH.xls][Spt-BH.xls]B__2182"/>
      <sheetName val="[Spt-BH.xls][Spt-BH.xls]B__2183"/>
      <sheetName val="[Spt-BH.xls][Spt-BH.xls]B__2184"/>
      <sheetName val="[Spt-BH.xls][Spt-BH.xls]B__2185"/>
      <sheetName val="[Spt-BH.xls][Spt-BH.xls]B__2186"/>
      <sheetName val="[Spt-BH.xls][Spt-BH.xls]_Sp_705"/>
      <sheetName val="[Spt-BH.xls][Spt-BH_xls]B___182"/>
      <sheetName val="[Spt-BH.xls][Spt-BH_xls]B___183"/>
      <sheetName val="[Spt-BH.xls][Spt-BH.xls]_Sp_703"/>
      <sheetName val="[Spt-BH.xls][Spt-BH_xls]_Spt_44"/>
      <sheetName val="[Spt-BH.xls][Spt-BH.xls]_Sp_701"/>
      <sheetName val="[Spt-BH.xls][Spt-BH.xls]_Sp_707"/>
      <sheetName val="[Spt-BH.xls][Spt-BH.xls]_Sp_708"/>
      <sheetName val="[Spt-BH.xls][Spt-BH.xls]_Sp_709"/>
      <sheetName val="[Spt-BH.xls][Spt-BH.xls]_Sp_710"/>
      <sheetName val="[Spt-BH.xls][Spt-BH.xls]_Sp_711"/>
      <sheetName val="[Spt-BH.xls][Spt-BH.xls]_Sp_714"/>
      <sheetName val="[Spt-BH.xls][Spt-BH.xls]_Sp_712"/>
      <sheetName val="[Spt-BH.xls][Spt-BH.xls]_Sp_713"/>
      <sheetName val="[Spt-BH.xls][Spt-BH.xls]_Sp_715"/>
      <sheetName val="[Spt-BH.xls][Spt-BH.xls]B__2208"/>
      <sheetName val="[Spt-BH.xls][Spt-BH.xls]B__2209"/>
      <sheetName val="[Spt-BH.xls][Spt-BH.xls]B__2210"/>
      <sheetName val="[Spt-BH.xls][Spt-BH.xls]B__2211"/>
      <sheetName val="[Spt-BH.xls][Spt-BH.xls]B__2212"/>
      <sheetName val="[Spt-BH.xls][Spt-BH.xls]B__2193"/>
      <sheetName val="[Spt-BH.xls][Spt-BH.xls]B__2194"/>
      <sheetName val="[Spt-BH.xls][Spt-BH.xls]B__2195"/>
      <sheetName val="[Spt-BH.xls][Spt-BH.xls]B__2196"/>
      <sheetName val="[Spt-BH.xls][Spt-BH.xls]B__2197"/>
      <sheetName val="[Spt-BH.xls]B____x005f_x0004______178"/>
      <sheetName val="[Spt-BH.xls]B___x005f_x0000__x000_178"/>
      <sheetName val="[Spt-BH.xls][Spt-BH.xls]B__2198"/>
      <sheetName val="[Spt-BH.xls][Spt-BH.xls]B__2199"/>
      <sheetName val="[Spt-BH.xls][Spt-BH.xls]B__2200"/>
      <sheetName val="[Spt-BH.xls][Spt-BH.xls]B__2201"/>
      <sheetName val="[Spt-BH.xls][Spt-BH.xls]B__2202"/>
      <sheetName val="[Spt-BH.xls][Spt-BH.xls]B__2203"/>
      <sheetName val="[Spt-BH.xls][Spt-BH.xls]B__2204"/>
      <sheetName val="[Spt-BH.xls][Spt-BH.xls]B__2205"/>
      <sheetName val="[Spt-BH.xls][Spt-BH.xls]B__2206"/>
      <sheetName val="[Spt-BH.xls][Spt-BH.xls]B__2207"/>
      <sheetName val="[Spt-BH.xls][Spt-BH.xls]B__2219"/>
      <sheetName val="[Spt-BH.xls][Spt-BH.xls]B__2220"/>
      <sheetName val="[Spt-BH.xls][Spt-BH.xls]_Sp_722"/>
      <sheetName val="[Spt-BH.xls][Spt-BH.xls]B__2221"/>
      <sheetName val="[Spt-BH.xls][Spt-BH.xls]B__2222"/>
      <sheetName val="[Spt-BH.xls][Spt-BH.xls]B__2223"/>
      <sheetName val="[Spt-BH.xls][Spt-BH.xls]B__2224"/>
      <sheetName val="[Spt-BH.xls][Spt-BH.xls]_Sp_718"/>
      <sheetName val="[Spt-BH.xls][Spt-BH.xls]_Sp_719"/>
      <sheetName val="[Spt-BH.xls][Spt-BH.xls]B__2213"/>
      <sheetName val="[Spt-BH.xls][Spt-BH.xls]B__2214"/>
      <sheetName val="[Spt-BH.xls][Spt-BH.xls]B__2215"/>
      <sheetName val="[Spt-BH.xls][Spt-BH.xls]B__2216"/>
      <sheetName val="[Spt-BH.xls][Spt-BH.xls]B__2217"/>
      <sheetName val="[Spt-BH.xls][Spt-BH.xls]B__2218"/>
      <sheetName val="[Spt-BH.xls][Spt-BH.xls]_Sp_716"/>
      <sheetName val="[Spt-BH.xls][Spt-BH.xls]_Sp_717"/>
      <sheetName val="[Spt-BH.xls][Spt-BH.xls]_Sp_720"/>
      <sheetName val="[Spt-BH.xls][Spt-BH.xls]_Sp_721"/>
      <sheetName val="[Spt-BH.xls][Spt-BH.xls]_Sp_723"/>
      <sheetName val="[Spt-BH.xls][Spt-BH.xls]B__2230"/>
      <sheetName val="[Spt-BH.xls][Spt-BH.xls]B__2231"/>
      <sheetName val="[Spt-BH.xls][Spt-BH.xls]B__2232"/>
      <sheetName val="[Spt-BH.xls][Spt-BH.xls]_Sp_725"/>
      <sheetName val="[Spt-BH.xls][Spt-BH.xls]B__2233"/>
      <sheetName val="[Spt-BH.xls][Spt-BH.xls]B__2234"/>
      <sheetName val="[Spt-BH.xls][Spt-BH.xls]B__2225"/>
      <sheetName val="[Spt-BH.xls][Spt-BH.xls]B__2226"/>
      <sheetName val="[Spt-BH.xls][Spt-BH.xls]B__2227"/>
      <sheetName val="[Spt-BH.xls][Spt-BH.xls]_Sp_724"/>
      <sheetName val="[Spt-BH.xls][Spt-BH.xls]B__2228"/>
      <sheetName val="[Spt-BH.xls][Spt-BH.xls]B__2229"/>
      <sheetName val="[Spt-BH.xls][Spt-BH.xls]B__2248"/>
      <sheetName val="[Spt-BH.xls][Spt-BH.xls]B__2249"/>
      <sheetName val="[Spt-BH.xls][Spt-BH.xls]_Sp_736"/>
      <sheetName val="[Spt-BH.xls][Spt-BH.xls]B__2250"/>
      <sheetName val="[Spt-BH.xls][Spt-BH.xls]B__2251"/>
      <sheetName val="[Spt-BH.xls]B____x005f_x0004______179"/>
      <sheetName val="[Spt-BH.xls]B___x005f_x0000__x000_179"/>
      <sheetName val="[Spt-BH.xls][Spt-BH.xls]B__2252"/>
      <sheetName val="[Spt-BH.xls][Spt-BH.xls]B__2253"/>
      <sheetName val="[Spt-BH.xls][Spt-BH.xls]B__2235"/>
      <sheetName val="[Spt-BH.xls][Spt-BH.xls]B__2236"/>
      <sheetName val="[Spt-BH.xls][Spt-BH.xls]_Sp_731"/>
      <sheetName val="[Spt-BH.xls][Spt-BH.xls]B__2237"/>
      <sheetName val="[Spt-BH.xls][Spt-BH.xls]B__2238"/>
      <sheetName val="[Spt-BH.xls][Spt-BH.xls]B__2239"/>
      <sheetName val="[Spt-BH.xls][Spt-BH.xls]B__2240"/>
      <sheetName val="[Spt-BH.xls][Spt-BH.xls]_Sp_727"/>
      <sheetName val="[Spt-BH.xls][Spt-BH.xls]B__2241"/>
      <sheetName val="[Spt-BH.xls][Spt-BH.xls]_Sp_732"/>
      <sheetName val="[Spt-BH.xls][Spt-BH_xls]B___184"/>
      <sheetName val="[Spt-BH.xls][Spt-BH_xls]B___185"/>
      <sheetName val="[Spt-BH.xls][Spt-BH.xls]_Sp_728"/>
      <sheetName val="[Spt-BH.xls][Spt-BH_xls]_Spt_45"/>
      <sheetName val="[Spt-BH.xls][Spt-BH.xls]_Sp_726"/>
      <sheetName val="[Spt-BH.xls][Spt-BH.xls]B__2242"/>
      <sheetName val="[Spt-BH.xls][Spt-BH.xls]B__2243"/>
      <sheetName val="[Spt-BH.xls][Spt-BH.xls]B__2244"/>
      <sheetName val="[Spt-BH.xls][Spt-BH.xls]B__2245"/>
      <sheetName val="[Spt-BH.xls][Spt-BH.xls]B__2246"/>
      <sheetName val="[Spt-BH.xls][Spt-BH.xls]B__2247"/>
      <sheetName val="[Spt-BH.xls][Spt-BH.xls]_Sp_729"/>
      <sheetName val="[Spt-BH.xls][Spt-BH.xls]_Sp_730"/>
      <sheetName val="[Spt-BH.xls][Spt-BH.xls]_Sp_733"/>
      <sheetName val="[Spt-BH.xls][Spt-BH.xls]_Sp_734"/>
      <sheetName val="[Spt-BH.xls][Spt-BH.xls]_Sp_735"/>
      <sheetName val="[Spt-BH.xls][Spt-BH.xls]B__2261"/>
      <sheetName val="[Spt-BH.xls][Spt-BH.xls]B__2262"/>
      <sheetName val="[Spt-BH.xls][Spt-BH.xls]_Sp_740"/>
      <sheetName val="[Spt-BH.xls][Spt-BH.xls]B__2263"/>
      <sheetName val="[Spt-BH.xls][Spt-BH.xls]B__2264"/>
      <sheetName val="[Spt-BH.xls]B____x005f_x0004______180"/>
      <sheetName val="[Spt-BH.xls]B___x005f_x0000__x000_180"/>
      <sheetName val="[Spt-BH.xls][Spt-BH.xls]B__2265"/>
      <sheetName val="[Spt-BH.xls][Spt-BH.xls]B__2266"/>
      <sheetName val="[Spt-BH.xls][Spt-BH.xls]B__2254"/>
      <sheetName val="[Spt-BH.xls][Spt-BH.xls]B__2255"/>
      <sheetName val="[Spt-BH.xls][Spt-BH.xls]_Sp_738"/>
      <sheetName val="[Spt-BH.xls][Spt-BH.xls]B__2256"/>
      <sheetName val="[Spt-BH.xls][Spt-BH.xls]B__2257"/>
      <sheetName val="[Spt-BH.xls][Spt-BH.xls]B__2258"/>
      <sheetName val="[Spt-BH.xls][Spt-BH.xls]B__2259"/>
      <sheetName val="[Spt-BH.xls][Spt-BH.xls]B__2260"/>
      <sheetName val="[Spt-BH.xls][Spt-BH.xls]_Sp_739"/>
      <sheetName val="[Spt-BH.xls][Spt-BH_xls]B___186"/>
      <sheetName val="[Spt-BH.xls][Spt-BH_xls]B___187"/>
      <sheetName val="[Spt-BH.xls][Spt-BH.xls]_Sp_737"/>
      <sheetName val="[Spt-BH.xls][Spt-BH_xls]_Spt_46"/>
      <sheetName val="[Spt-BH.xls][Spt-BH.xls]B__2273"/>
      <sheetName val="[Spt-BH.xls][Spt-BH.xls]B__2274"/>
      <sheetName val="[Spt-BH.xls][Spt-BH.xls]_Sp_745"/>
      <sheetName val="[Spt-BH.xls][Spt-BH.xls]B__2275"/>
      <sheetName val="[Spt-BH.xls][Spt-BH.xls]B__2276"/>
      <sheetName val="[Spt-BH.xls][Spt-BH.xls]B__2277"/>
      <sheetName val="[Spt-BH.xls][Spt-BH.xls]B__2278"/>
      <sheetName val="[Spt-BH.xls][Spt-BH.xls]_Sp_743"/>
      <sheetName val="[Spt-BH.xls][Spt-BH.xls]_Sp_744"/>
      <sheetName val="[Spt-BH.xls][Spt-BH.xls]B__2267"/>
      <sheetName val="[Spt-BH.xls][Spt-BH.xls]B__2268"/>
      <sheetName val="[Spt-BH.xls][Spt-BH.xls]B__2269"/>
      <sheetName val="[Spt-BH.xls][Spt-BH.xls]B__2270"/>
      <sheetName val="[Spt-BH.xls][Spt-BH.xls]B__2271"/>
      <sheetName val="[Spt-BH.xls][Spt-BH.xls]B__2272"/>
      <sheetName val="[Spt-BH.xls][Spt-BH.xls]_Sp_741"/>
      <sheetName val="[Spt-BH.xls][Spt-BH.xls]_Sp_742"/>
      <sheetName val="[Spt-BH.xls][Spt-BH.xls]_Sp_746"/>
      <sheetName val="[Spt-BH.xls][Spt-BH.xls]B__2289"/>
      <sheetName val="[Spt-BH.xls][Spt-BH.xls]B__2290"/>
      <sheetName val="[Spt-BH.xls][Spt-BH.xls]B__2291"/>
      <sheetName val="[Spt-BH.xls][Spt-BH.xls]_Sp_750"/>
      <sheetName val="[Spt-BH.xls][Spt-BH.xls]B__2292"/>
      <sheetName val="[Spt-BH.xls][Spt-BH.xls]B__2293"/>
      <sheetName val="[Spt-BH.xls][Spt-BH.xls]B__2279"/>
      <sheetName val="[Spt-BH.xls][Spt-BH.xls]B__2280"/>
      <sheetName val="[Spt-BH.xls][Spt-BH.xls]B__2281"/>
      <sheetName val="[Spt-BH.xls][Spt-BH.xls]_Sp_748"/>
      <sheetName val="[Spt-BH.xls][Spt-BH.xls]B__2282"/>
      <sheetName val="[Spt-BH.xls][Spt-BH.xls]B__2283"/>
      <sheetName val="[Spt-BH.xls][Spt-BH.xls]B__2284"/>
      <sheetName val="[Spt-BH.xls][Spt-BH.xls]B__2285"/>
      <sheetName val="[Spt-BH.xls][Spt-BH.xls]B__2286"/>
      <sheetName val="[Spt-BH.xls][Spt-BH.xls]B__2287"/>
      <sheetName val="[Spt-BH.xls][Spt-BH.xls]B__2288"/>
      <sheetName val="[Spt-BH.xls][Spt-BH.xls]_Sp_747"/>
      <sheetName val="Materials "/>
      <sheetName val="[Spt-BH.xls][Spt-BH_xls]B___197"/>
      <sheetName val="[Spt-BH.xls][Spt-BH_xls]B___198"/>
      <sheetName val="[Spt-BH.xls][Spt-BH_xls]B___199"/>
      <sheetName val="[Spt-BH.xls][Spt-BH_xls]B___200"/>
      <sheetName val="[Spt-BH.xls][Spt-BH_xls]B___201"/>
      <sheetName val="[Spt-BH.xls][Spt-BH_xls]B___188"/>
      <sheetName val="[Spt-BH.xls][Spt-BH_xls]B___189"/>
      <sheetName val="[Spt-BH.xls][Spt-BH_xls]B___190"/>
      <sheetName val="[Spt-BH.xls][Spt-BH_xls]B___191"/>
      <sheetName val="[Spt-BH.xls][Spt-BH_xls]B___192"/>
      <sheetName val="[Spt-BH.xls][Spt-BH_xls]B___193"/>
      <sheetName val="[Spt-BH.xls][Spt-BH_xls]B___194"/>
      <sheetName val="[Spt-BH.xls][Spt-BH_xls]B___195"/>
      <sheetName val="[Spt-BH.xls][Spt-BH_xls]B___196"/>
      <sheetName val="[Spt-BH.xls][Spt-BH_xls]B___207"/>
      <sheetName val="[Spt-BH.xls][Spt-BH_xls]B___208"/>
      <sheetName val="[Spt-BH.xls][Spt-BH_xls]B___209"/>
      <sheetName val="[Spt-BH.xls][Spt-BH_xls]B___210"/>
      <sheetName val="[Spt-BH.xls][Spt-BH_xls]B___211"/>
      <sheetName val="[Spt-BH.xls][Spt-BH_xls]B___202"/>
      <sheetName val="[Spt-BH.xls][Spt-BH_xls]B___203"/>
      <sheetName val="[Spt-BH.xls][Spt-BH_xls]B___204"/>
      <sheetName val="[Spt-BH.xls][Spt-BH_xls]B___205"/>
      <sheetName val="[Spt-BH.xls][Spt-BH_xls]B___206"/>
      <sheetName val="[Spt-BH.xls][Spt-BH_xls]B___212"/>
      <sheetName val="[Spt-BH.xls][Spt-BH_xls]B___213"/>
      <sheetName val="[Spt-BH.xls][Spt-BH_xls]B___214"/>
      <sheetName val="[Spt-BH.xls][Spt-BH_xls]B___215"/>
      <sheetName val="[Spt-BH.xls][Spt-BH_xls]B___216"/>
      <sheetName val="[Spt-BH.xls][Spt-BH.xls]_Sp_749"/>
      <sheetName val="[Spt-BH.xls][Spt-BH.xls]_Sp_751"/>
      <sheetName val="[Spt-BH.xls][Spt-BH.xls]_Sp_752"/>
      <sheetName val="[Spt-BH.xls][Spt-BH.xls]_Sp_754"/>
      <sheetName val="[Spt-BH.xls][Spt-BH.xls]_Sp_755"/>
      <sheetName val="[Spt-BH.xls][Spt-BH.xls]_Sp_756"/>
      <sheetName val="[Spt-BH.xls][Spt-BH.xls]_Sp_757"/>
      <sheetName val="[Spt-BH.xls][Spt-BH.xls]_Sp_758"/>
      <sheetName val="[Spt-BH.xls][Spt-BH.xls]B__2315"/>
      <sheetName val="[Spt-BH.xls][Spt-BH.xls]B__2316"/>
      <sheetName val="[Spt-BH.xls][Spt-BH.xls]_Sp_771"/>
      <sheetName val="[Spt-BH.xls][Spt-BH.xls]B__2317"/>
      <sheetName val="[Spt-BH.xls][Spt-BH.xls]B__2318"/>
      <sheetName val="[Spt-BH.xls]B____x005f_x0004______183"/>
      <sheetName val="[Spt-BH.xls]B___x005f_x0000__x000_183"/>
      <sheetName val="[Spt-BH.xls][Spt-BH.xls]B__2319"/>
      <sheetName val="[Spt-BH.xls][Spt-BH.xls]B__2320"/>
      <sheetName val="[Spt-BH.xls][Spt-BH.xls]B__2308"/>
      <sheetName val="[Spt-BH.xls][Spt-BH.xls]B__2309"/>
      <sheetName val="[Spt-BH.xls][Spt-BH.xls]_Sp_765"/>
      <sheetName val="[Spt-BH.xls][Spt-BH.xls]B__2310"/>
      <sheetName val="[Spt-BH.xls][Spt-BH.xls]B__2311"/>
      <sheetName val="[Spt-BH.xls][Spt-BH.xls]B__2312"/>
      <sheetName val="[Spt-BH.xls][Spt-BH.xls]B__2313"/>
      <sheetName val="[Spt-BH.xls][Spt-BH.xls]_Sp_763"/>
      <sheetName val="[Spt-BH.xls][Spt-BH.xls]B__2314"/>
      <sheetName val="[Spt-BH.xls][Spt-BH.xls]_Sp_766"/>
      <sheetName val="[Spt-BH.xls][Spt-BH_xls]B___221"/>
      <sheetName val="[Spt-BH.xls][Spt-BH_xls]B___222"/>
      <sheetName val="[Spt-BH.xls][Spt-BH.xls]_Sp_764"/>
      <sheetName val="[Spt-BH.xls][Spt-BH_xls]_Spt_49"/>
      <sheetName val="[Spt-BH.xls]B____x005f_x0004______181"/>
      <sheetName val="[Spt-BH.xls]B___x005f_x0000__x000_181"/>
      <sheetName val="[Spt-BH.xls][Spt-BH.xls]B__2294"/>
      <sheetName val="[Spt-BH.xls][Spt-BH.xls]B__2295"/>
      <sheetName val="[Spt-BH.xls][Spt-BH.xls]B__2296"/>
      <sheetName val="[Spt-BH.xls][Spt-BH.xls]B__2297"/>
      <sheetName val="[Spt-BH.xls][Spt-BH.xls]B__2298"/>
      <sheetName val="[Spt-BH.xls][Spt-BH.xls]B__2299"/>
      <sheetName val="[Spt-BH.xls][Spt-BH.xls]_Sp_759"/>
      <sheetName val="[Spt-BH.xls][Spt-BH.xls]B__2300"/>
      <sheetName val="[Spt-BH.xls][Spt-BH_xls]B___217"/>
      <sheetName val="[Spt-BH.xls][Spt-BH_xls]B___218"/>
      <sheetName val="[Spt-BH.xls][Spt-BH.xls]_Sp_760"/>
      <sheetName val="[Spt-BH.xls][Spt-BH_xls]_Spt_47"/>
      <sheetName val="[Spt-BH.xls]B____x005f_x0004______182"/>
      <sheetName val="[Spt-BH.xls]B___x005f_x0000__x000_182"/>
      <sheetName val="[Spt-BH.xls][Spt-BH.xls]B__2301"/>
      <sheetName val="[Spt-BH.xls][Spt-BH.xls]B__2302"/>
      <sheetName val="[Spt-BH.xls][Spt-BH.xls]B__2303"/>
      <sheetName val="[Spt-BH.xls][Spt-BH.xls]B__2304"/>
      <sheetName val="[Spt-BH.xls][Spt-BH.xls]B__2305"/>
      <sheetName val="[Spt-BH.xls][Spt-BH.xls]B__2306"/>
      <sheetName val="[Spt-BH.xls][Spt-BH.xls]_Sp_761"/>
      <sheetName val="[Spt-BH.xls][Spt-BH.xls]B__2307"/>
      <sheetName val="[Spt-BH.xls][Spt-BH_xls]B___219"/>
      <sheetName val="[Spt-BH.xls][Spt-BH_xls]B___220"/>
      <sheetName val="[Spt-BH.xls][Spt-BH.xls]_Sp_762"/>
      <sheetName val="[Spt-BH.xls][Spt-BH_xls]_Spt_48"/>
      <sheetName val="[Spt-BH.xls][Spt-BH.xls]B__2335"/>
      <sheetName val="[Spt-BH.xls][Spt-BH.xls]B__2336"/>
      <sheetName val="[Spt-BH.xls][Spt-BH.xls]_Sp_773"/>
      <sheetName val="[Spt-BH.xls][Spt-BH.xls]B__2337"/>
      <sheetName val="[Spt-BH.xls][Spt-BH.xls]B__2338"/>
      <sheetName val="[Spt-BH.xls][Spt-BH.xls]B__2339"/>
      <sheetName val="[Spt-BH.xls][Spt-BH.xls]B__2340"/>
      <sheetName val="[Spt-BH.xls][Spt-BH.xls]_Sp_772"/>
      <sheetName val="[Spt-BH.xls][Spt-BH.xls]_Sp_767"/>
      <sheetName val="[Spt-BH.xls][Spt-BH.xls]B__2321"/>
      <sheetName val="[Spt-BH.xls][Spt-BH.xls]B__2322"/>
      <sheetName val="[Spt-BH.xls][Spt-BH.xls]B__2323"/>
      <sheetName val="[Spt-BH.xls][Spt-BH.xls]B__2324"/>
      <sheetName val="[Spt-BH.xls][Spt-BH.xls]B__2325"/>
      <sheetName val="[Spt-BH.xls][Spt-BH.xls]B__2326"/>
      <sheetName val="[Spt-BH.xls][Spt-BH.xls]_Sp_768"/>
      <sheetName val="[Spt-BH.xls][Spt-BH.xls]B__2329"/>
      <sheetName val="[Spt-BH.xls][Spt-BH.xls]B__2330"/>
      <sheetName val="[Spt-BH.xls][Spt-BH.xls]B__2331"/>
      <sheetName val="[Spt-BH.xls][Spt-BH.xls]B__2332"/>
      <sheetName val="[Spt-BH.xls]B____x005f_x0004______185"/>
      <sheetName val="[Spt-BH.xls]B___x005f_x0000__x000_185"/>
      <sheetName val="[Spt-BH.xls][Spt-BH.xls]B__2333"/>
      <sheetName val="[Spt-BH.xls][Spt-BH.xls]B__2334"/>
      <sheetName val="[Spt-BH.xls][Spt-BH.xls]_Sp_769"/>
      <sheetName val="[Spt-BH.xls][Spt-BH.xls]B__2327"/>
      <sheetName val="[Spt-BH.xls][Spt-BH.xls]B__2328"/>
      <sheetName val="[Spt-BH.xls][Spt-BH.xls]_Sp_770"/>
      <sheetName val="[Spt-BH.xls][Spt-BH_xls]B___225"/>
      <sheetName val="[Spt-BH.xls][Spt-BH_xls]B___226"/>
      <sheetName val="[Spt-BH.xls][Spt-BH_xls]_Spt_51"/>
      <sheetName val="[Spt-BH.xls]B____x005f_x0004______184"/>
      <sheetName val="[Spt-BH.xls]B___x005f_x0000__x000_184"/>
      <sheetName val="[Spt-BH.xls][Spt-BH_xls]B___223"/>
      <sheetName val="[Spt-BH.xls][Spt-BH_xls]B___224"/>
      <sheetName val="[Spt-BH.xls][Spt-BH_xls]_Spt_50"/>
      <sheetName val="[Spt-BH.xls][Spt-BH.xls]B__2342"/>
      <sheetName val="[Spt-BH.xls][Spt-BH.xls]B__2343"/>
      <sheetName val="[Spt-BH.xls][Spt-BH.xls]_Sp_787"/>
      <sheetName val="[Spt-BH.xls][Spt-BH.xls]B__2344"/>
      <sheetName val="[Spt-BH.xls][Spt-BH.xls]B__2345"/>
      <sheetName val="[Spt-BH.xls]B____x005f_x0004______186"/>
      <sheetName val="[Spt-BH.xls]B___x005f_x0000__x000_186"/>
      <sheetName val="[Spt-BH.xls][Spt-BH.xls]B__2346"/>
      <sheetName val="[Spt-BH.xls][Spt-BH.xls]B__2347"/>
      <sheetName val="[Spt-BH.xls][Spt-BH.xls]B__2341"/>
      <sheetName val="[Spt-BH.xls][Spt-BH.xls]_Sp_774"/>
      <sheetName val="[Spt-BH.xls][Spt-BH_xls]B___227"/>
      <sheetName val="[Spt-BH.xls][Spt-BH_xls]B___228"/>
      <sheetName val="[Spt-BH.xls][Spt-BH_xls]_Spt_52"/>
      <sheetName val="[Spt-BH.xls][Spt-BH.xls]B__2384"/>
      <sheetName val="[Spt-BH.xls][Spt-BH.xls]B__2385"/>
      <sheetName val="[Spt-BH.xls][Spt-BH.xls]_Sp_789"/>
      <sheetName val="[Spt-BH.xls][Spt-BH.xls]B__2386"/>
      <sheetName val="[Spt-BH.xls][Spt-BH.xls]B__2387"/>
      <sheetName val="[Spt-BH.xls][Spt-BH.xls]B__2388"/>
      <sheetName val="[Spt-BH.xls][Spt-BH.xls]B__2389"/>
      <sheetName val="[Spt-BH.xls][Spt-BH.xls]_Sp_788"/>
      <sheetName val="[Spt-BH.xls][Spt-BH.xls]_Sp_775"/>
      <sheetName val="[Spt-BH.xls][Spt-BH.xls]B__2348"/>
      <sheetName val="[Spt-BH.xls][Spt-BH.xls]B__2349"/>
      <sheetName val="[Spt-BH.xls][Spt-BH.xls]B__2350"/>
      <sheetName val="[Spt-BH.xls][Spt-BH.xls]B__2351"/>
      <sheetName val="[Spt-BH.xls][Spt-BH.xls]B__2352"/>
      <sheetName val="[Spt-BH.xls][Spt-BH.xls]B__2353"/>
      <sheetName val="[Spt-BH.xls][Spt-BH.xls]_Sp_776"/>
      <sheetName val="[Spt-BH.xls][Spt-BH.xls]_Sp_777"/>
      <sheetName val="[Spt-BH.xls][Spt-BH.xls]B__2354"/>
      <sheetName val="[Spt-BH.xls][Spt-BH.xls]B__2355"/>
      <sheetName val="[Spt-BH.xls][Spt-BH.xls]B__2356"/>
      <sheetName val="[Spt-BH.xls][Spt-BH.xls]B__2357"/>
      <sheetName val="[Spt-BH.xls][Spt-BH.xls]B__2358"/>
      <sheetName val="[Spt-BH.xls][Spt-BH.xls]B__2359"/>
      <sheetName val="[Spt-BH.xls][Spt-BH.xls]_Sp_778"/>
      <sheetName val="[Spt-BH.xls][Spt-BH.xls]_Sp_779"/>
      <sheetName val="[Spt-BH.xls][Spt-BH.xls]B__2360"/>
      <sheetName val="[Spt-BH.xls][Spt-BH.xls]B__2361"/>
      <sheetName val="[Spt-BH.xls][Spt-BH.xls]B__2362"/>
      <sheetName val="[Spt-BH.xls][Spt-BH.xls]B__2363"/>
      <sheetName val="[Spt-BH.xls][Spt-BH.xls]B__2364"/>
      <sheetName val="[Spt-BH.xls][Spt-BH.xls]B__2365"/>
      <sheetName val="[Spt-BH.xls][Spt-BH.xls]_Sp_780"/>
      <sheetName val="[Spt-BH.xls][Spt-BH.xls]_Sp_781"/>
      <sheetName val="[Spt-BH.xls][Spt-BH.xls]B__2366"/>
      <sheetName val="[Spt-BH.xls][Spt-BH.xls]B__2367"/>
      <sheetName val="[Spt-BH.xls][Spt-BH.xls]B__2368"/>
      <sheetName val="[Spt-BH.xls][Spt-BH.xls]B__2369"/>
      <sheetName val="[Spt-BH.xls][Spt-BH.xls]B__2370"/>
      <sheetName val="[Spt-BH.xls][Spt-BH.xls]B__2371"/>
      <sheetName val="[Spt-BH.xls][Spt-BH.xls]_Sp_782"/>
      <sheetName val="[Spt-BH.xls][Spt-BH.xls]_Sp_783"/>
      <sheetName val="[Spt-BH.xls][Spt-BH.xls]B__2372"/>
      <sheetName val="[Spt-BH.xls][Spt-BH.xls]B__2373"/>
      <sheetName val="[Spt-BH.xls][Spt-BH.xls]B__2374"/>
      <sheetName val="[Spt-BH.xls][Spt-BH.xls]B__2375"/>
      <sheetName val="[Spt-BH.xls][Spt-BH.xls]B__2376"/>
      <sheetName val="[Spt-BH.xls][Spt-BH.xls]B__2377"/>
      <sheetName val="[Spt-BH.xls][Spt-BH.xls]_Sp_784"/>
      <sheetName val="[Spt-BH.xls][Spt-BH.xls]_Sp_785"/>
      <sheetName val="[Spt-BH.xls][Spt-BH.xls]B__2378"/>
      <sheetName val="[Spt-BH.xls][Spt-BH.xls]B__2379"/>
      <sheetName val="[Spt-BH.xls][Spt-BH.xls]B__2380"/>
      <sheetName val="[Spt-BH.xls][Spt-BH.xls]B__2381"/>
      <sheetName val="[Spt-BH.xls][Spt-BH.xls]B__2382"/>
      <sheetName val="[Spt-BH.xls][Spt-BH.xls]B__2383"/>
      <sheetName val="[Spt-BH.xls][Spt-BH.xls]_Sp_786"/>
      <sheetName val="[Spt-BH.xls][Spt-BH.xls]_Sp_796"/>
      <sheetName val="[Spt-BH.xls][Spt-BH.xls]_Sp_790"/>
      <sheetName val="[Spt-BH.xls][Spt-BH.xls]_Sp_791"/>
      <sheetName val="[Spt-BH.xls][Spt-BH.xls]_Sp_792"/>
      <sheetName val="[Spt-BH.xls][Spt-BH.xls]_Sp_795"/>
      <sheetName val="[Spt-BH.xls][Spt-BH.xls]_Sp_793"/>
      <sheetName val="[Spt-BH.xls][Spt-BH.xls]_Sp_794"/>
      <sheetName val="[Spt-BH.xls][Spt-BH.xls]_Sp_797"/>
      <sheetName val="[Spt-BH.xls][Spt-BH.xls]_Sp_798"/>
      <sheetName val="[Spt-BH.xls][Spt-BH.xls]_Sp_800"/>
      <sheetName val="[Spt-BH.xls][Spt-BH.xls]_Sp_799"/>
      <sheetName val="[Spt-BH.xls][Spt-BH.xls]_Sp_801"/>
      <sheetName val="[Spt-BH.xls][Spt-BH.xls]_Sp_802"/>
      <sheetName val="[Spt-BH.xls][Spt-BH.xls]B__2390"/>
      <sheetName val="[Spt-BH.xls][Spt-BH.xls]B__2391"/>
      <sheetName val="[Spt-BH.xls][Spt-BH.xls]_Sp_803"/>
      <sheetName val="[Spt-BH.xls][Spt-BH.xls]B__2392"/>
      <sheetName val="[Spt-BH.xls][Spt-BH.xls]B__2393"/>
      <sheetName val="[Spt-BH.xls][Spt-BH.xls]B__2394"/>
      <sheetName val="[Spt-BH.xls][Spt-BH.xls]B__2395"/>
      <sheetName val="[Spt-BH.xls][Spt-BH.xls]B__2397"/>
      <sheetName val="[Spt-BH.xls][Spt-BH.xls]B__2398"/>
      <sheetName val="[Spt-BH.xls][Spt-BH.xls]_Sp_808"/>
      <sheetName val="[Spt-BH.xls][Spt-BH.xls]B__2399"/>
      <sheetName val="[Spt-BH.xls][Spt-BH.xls]B__2400"/>
      <sheetName val="[Spt-BH.xls]B____x005f_x0004______187"/>
      <sheetName val="[Spt-BH.xls]B___x005f_x0000__x000_187"/>
      <sheetName val="[Spt-BH.xls][Spt-BH.xls]B__2401"/>
      <sheetName val="[Spt-BH.xls][Spt-BH.xls]B__2402"/>
      <sheetName val="[Spt-BH.xls][Spt-BH.xls]B__2396"/>
      <sheetName val="[Spt-BH.xls][Spt-BH.xls]_Sp_804"/>
      <sheetName val="[Spt-BH.xls][Spt-BH_xls]B___229"/>
      <sheetName val="[Spt-BH.xls][Spt-BH_xls]B___230"/>
      <sheetName val="[Spt-BH.xls][Spt-BH_xls]_Spt_53"/>
      <sheetName val="[Spt-BH.xls][Spt-BH.xls]_Sp_805"/>
      <sheetName val="[Spt-BH.xls][Spt-BH.xls]B__2403"/>
      <sheetName val="[Spt-BH.xls][Spt-BH.xls]B__2404"/>
      <sheetName val="[Spt-BH.xls][Spt-BH.xls]_Sp_807"/>
      <sheetName val="[Spt-BH.xls][Spt-BH.xls]B__2405"/>
      <sheetName val="[Spt-BH.xls][Spt-BH.xls]B__2406"/>
      <sheetName val="[Spt-BH.xls][Spt-BH.xls]B__2407"/>
      <sheetName val="[Spt-BH.xls][Spt-BH.xls]B__2408"/>
      <sheetName val="[Spt-BH.xls][Spt-BH.xls]_Sp_806"/>
      <sheetName val="[Spt-BH.xls][Spt-BH.xls]_Sp_809"/>
      <sheetName val="[Spt-BH.xls][Spt-BH.xls]_Sp_810"/>
      <sheetName val="[Spt-BH.xls][Spt-BH.xls]_Sp_841"/>
      <sheetName val="[Spt-BH.xls][Spt-BH.xls]_Sp_816"/>
      <sheetName val="[Spt-BH.xls][Spt-BH.xls]B__2409"/>
      <sheetName val="[Spt-BH.xls][Spt-BH.xls]B__2410"/>
      <sheetName val="[Spt-BH.xls][Spt-BH.xls]_Sp_815"/>
      <sheetName val="[Spt-BH.xls][Spt-BH.xls]B__2411"/>
      <sheetName val="[Spt-BH.xls][Spt-BH.xls]B__2412"/>
      <sheetName val="[Spt-BH.xls][Spt-BH.xls]B__2413"/>
      <sheetName val="[Spt-BH.xls][Spt-BH.xls]B__2414"/>
      <sheetName val="[Spt-BH.xls][Spt-BH.xls]_Sp_811"/>
      <sheetName val="[Spt-BH.xls][Spt-BH.xls]_Sp_813"/>
      <sheetName val="[Spt-BH.xls][Spt-BH.xls]_Sp_812"/>
      <sheetName val="[Spt-BH.xls][Spt-BH.xls]_Sp_814"/>
      <sheetName val="[Spt-BH.xls][Spt-BH.xls]_Sp_817"/>
      <sheetName val="[Spt-BH.xls][Spt-BH.xls]_Sp_818"/>
      <sheetName val="[Spt-BH.xls][Spt-BH.xls]_Sp_819"/>
      <sheetName val="[Spt-BH.xls][Spt-BH.xls]_Sp_820"/>
      <sheetName val="[Spt-BH.xls][Spt-BH.xls]B__2469"/>
      <sheetName val="[Spt-BH.xls][Spt-BH.xls]B__2470"/>
      <sheetName val="[Spt-BH.xls][Spt-BH.xls]_Sp_849"/>
      <sheetName val="[Spt-BH.xls][Spt-BH.xls]B__2471"/>
      <sheetName val="[Spt-BH.xls][Spt-BH.xls]B__2472"/>
      <sheetName val="[Spt-BH.xls][Spt-BH.xls]B__2473"/>
      <sheetName val="[Spt-BH.xls][Spt-BH.xls]B__2474"/>
      <sheetName val="[Spt-BH.xls][Spt-BH.xls]_Sp_842"/>
      <sheetName val="[Spt-BH.xls][Spt-BH.xls]_Sp_821"/>
      <sheetName val="[Spt-BH.xls][Spt-BH.xls]B__2415"/>
      <sheetName val="[Spt-BH.xls][Spt-BH.xls]B__2416"/>
      <sheetName val="[Spt-BH.xls][Spt-BH.xls]B__2417"/>
      <sheetName val="[Spt-BH.xls][Spt-BH.xls]B__2418"/>
      <sheetName val="[Spt-BH.xls][Spt-BH.xls]B__2419"/>
      <sheetName val="[Spt-BH.xls][Spt-BH.xls]B__2420"/>
      <sheetName val="[Spt-BH.xls][Spt-BH.xls]_Sp_822"/>
      <sheetName val="[Spt-BH.xls][Spt-BH.xls]_Sp_823"/>
      <sheetName val="[Spt-BH.xls][Spt-BH.xls]B__2421"/>
      <sheetName val="[Spt-BH.xls][Spt-BH.xls]B__2422"/>
      <sheetName val="[Spt-BH.xls][Spt-BH.xls]B__2423"/>
      <sheetName val="[Spt-BH.xls][Spt-BH.xls]B__2424"/>
      <sheetName val="[Spt-BH.xls][Spt-BH.xls]B__2425"/>
      <sheetName val="[Spt-BH.xls][Spt-BH.xls]B__2426"/>
      <sheetName val="[Spt-BH.xls][Spt-BH.xls]_Sp_824"/>
      <sheetName val="[Spt-BH.xls][Spt-BH.xls]_Sp_825"/>
      <sheetName val="[Spt-BH.xls][Spt-BH.xls]B__2427"/>
      <sheetName val="[Spt-BH.xls][Spt-BH.xls]B__2428"/>
      <sheetName val="[Spt-BH.xls][Spt-BH.xls]B__2429"/>
      <sheetName val="[Spt-BH.xls][Spt-BH.xls]B__2430"/>
      <sheetName val="[Spt-BH.xls][Spt-BH.xls]B__2431"/>
      <sheetName val="[Spt-BH.xls][Spt-BH.xls]B__2432"/>
      <sheetName val="[Spt-BH.xls][Spt-BH.xls]_Sp_826"/>
      <sheetName val="[Spt-BH.xls][Spt-BH.xls]_Sp_827"/>
      <sheetName val="[Spt-BH.xls][Spt-BH.xls]B__2433"/>
      <sheetName val="[Spt-BH.xls][Spt-BH.xls]B__2434"/>
      <sheetName val="[Spt-BH.xls][Spt-BH.xls]B__2435"/>
      <sheetName val="[Spt-BH.xls][Spt-BH.xls]B__2436"/>
      <sheetName val="[Spt-BH.xls][Spt-BH.xls]B__2437"/>
      <sheetName val="[Spt-BH.xls][Spt-BH.xls]B__2438"/>
      <sheetName val="[Spt-BH.xls][Spt-BH.xls]_Sp_828"/>
      <sheetName val="[Spt-BH.xls][Spt-BH.xls]_Sp_829"/>
      <sheetName val="[Spt-BH.xls][Spt-BH.xls]B__2439"/>
      <sheetName val="[Spt-BH.xls][Spt-BH.xls]B__2440"/>
      <sheetName val="[Spt-BH.xls][Spt-BH.xls]B__2441"/>
      <sheetName val="[Spt-BH.xls][Spt-BH.xls]B__2442"/>
      <sheetName val="[Spt-BH.xls][Spt-BH.xls]B__2443"/>
      <sheetName val="[Spt-BH.xls][Spt-BH.xls]B__2444"/>
      <sheetName val="[Spt-BH.xls][Spt-BH.xls]_Sp_830"/>
      <sheetName val="[Spt-BH.xls][Spt-BH.xls]_Sp_831"/>
      <sheetName val="[Spt-BH.xls][Spt-BH.xls]B__2445"/>
      <sheetName val="[Spt-BH.xls][Spt-BH.xls]B__2446"/>
      <sheetName val="[Spt-BH.xls][Spt-BH.xls]B__2447"/>
      <sheetName val="[Spt-BH.xls][Spt-BH.xls]B__2448"/>
      <sheetName val="[Spt-BH.xls][Spt-BH.xls]B__2449"/>
      <sheetName val="[Spt-BH.xls][Spt-BH.xls]B__2450"/>
      <sheetName val="[Spt-BH.xls][Spt-BH.xls]_Sp_832"/>
      <sheetName val="[Spt-BH.xls][Spt-BH.xls]_Sp_833"/>
      <sheetName val="[Spt-BH.xls][Spt-BH.xls]B__2451"/>
      <sheetName val="[Spt-BH.xls][Spt-BH.xls]B__2452"/>
      <sheetName val="[Spt-BH.xls][Spt-BH.xls]B__2453"/>
      <sheetName val="[Spt-BH.xls][Spt-BH.xls]B__2454"/>
      <sheetName val="[Spt-BH.xls][Spt-BH.xls]B__2455"/>
      <sheetName val="[Spt-BH.xls][Spt-BH.xls]B__2456"/>
      <sheetName val="[Spt-BH.xls][Spt-BH.xls]_Sp_834"/>
      <sheetName val="[Spt-BH.xls][Spt-BH.xls]_Sp_835"/>
      <sheetName val="[Spt-BH.xls][Spt-BH.xls]B__2457"/>
      <sheetName val="[Spt-BH.xls][Spt-BH.xls]B__2458"/>
      <sheetName val="[Spt-BH.xls][Spt-BH.xls]B__2459"/>
      <sheetName val="[Spt-BH.xls][Spt-BH.xls]B__2460"/>
      <sheetName val="[Spt-BH.xls][Spt-BH.xls]B__2461"/>
      <sheetName val="[Spt-BH.xls][Spt-BH.xls]B__2462"/>
      <sheetName val="[Spt-BH.xls][Spt-BH.xls]_Sp_836"/>
      <sheetName val="[Spt-BH.xls][Spt-BH.xls]_Sp_840"/>
      <sheetName val="[Spt-BH.xls][Spt-BH.xls]_Sp_837"/>
      <sheetName val="[Spt-BH.xls][Spt-BH.xls]B__2463"/>
      <sheetName val="[Spt-BH.xls][Spt-BH.xls]B__2464"/>
      <sheetName val="[Spt-BH.xls][Spt-BH.xls]_Sp_839"/>
      <sheetName val="[Spt-BH.xls][Spt-BH.xls]B__2465"/>
      <sheetName val="[Spt-BH.xls][Spt-BH.xls]B__2466"/>
      <sheetName val="[Spt-BH.xls][Spt-BH.xls]B__2467"/>
      <sheetName val="[Spt-BH.xls][Spt-BH.xls]B__2468"/>
      <sheetName val="[Spt-BH.xls][Spt-BH.xls]_Sp_838"/>
      <sheetName val="[Spt-BH.xls][Spt-BH.xls]_Sp_847"/>
      <sheetName val="[Spt-BH.xls][Spt-BH.xls]_Sp_845"/>
      <sheetName val="[Spt-BH.xls][Spt-BH.xls]B__2481"/>
      <sheetName val="[Spt-BH.xls][Spt-BH.xls]B__2482"/>
      <sheetName val="[Spt-BH.xls][Spt-BH.xls]B__2483"/>
      <sheetName val="[Spt-BH.xls][Spt-BH.xls]B__2484"/>
      <sheetName val="[Spt-BH.xls][Spt-BH.xls]B__2485"/>
      <sheetName val="[Spt-BH.xls][Spt-BH.xls]B__2486"/>
      <sheetName val="[Spt-BH.xls][Spt-BH.xls]_Sp_846"/>
      <sheetName val="[Spt-BH.xls][Spt-BH.xls]_Sp_843"/>
      <sheetName val="[Spt-BH.xls][Spt-BH.xls]B__2475"/>
      <sheetName val="[Spt-BH.xls][Spt-BH.xls]B__2476"/>
      <sheetName val="[Spt-BH.xls][Spt-BH.xls]B__2477"/>
      <sheetName val="[Spt-BH.xls][Spt-BH.xls]B__2478"/>
      <sheetName val="[Spt-BH.xls][Spt-BH.xls]B__2479"/>
      <sheetName val="[Spt-BH.xls][Spt-BH.xls]B__2480"/>
      <sheetName val="[Spt-BH.xls][Spt-BH.xls]_Sp_844"/>
      <sheetName val="[Spt-BH.xls][Spt-BH.xls]B__2506"/>
      <sheetName val="[Spt-BH.xls][Spt-BH.xls]B__2507"/>
      <sheetName val="[Spt-BH.xls][Spt-BH.xls]_Sp_873"/>
      <sheetName val="[Spt-BH.xls][Spt-BH.xls]B__2508"/>
      <sheetName val="[Spt-BH.xls][Spt-BH.xls]B__2509"/>
      <sheetName val="[Spt-BH.xls]B____x005f_x0004______188"/>
      <sheetName val="[Spt-BH.xls]B___x005f_x0000__x000_188"/>
      <sheetName val="[Spt-BH.xls][Spt-BH.xls]B__2510"/>
      <sheetName val="[Spt-BH.xls][Spt-BH.xls]B__2511"/>
      <sheetName val="[Spt-BH.xls][Spt-BH.xls]B__2487"/>
      <sheetName val="[Spt-BH.xls][Spt-BH.xls]B__2488"/>
      <sheetName val="[Spt-BH.xls][Spt-BH.xls]_Sp_858"/>
      <sheetName val="[Spt-BH.xls][Spt-BH.xls]B__2489"/>
      <sheetName val="[Spt-BH.xls][Spt-BH.xls]B__2490"/>
      <sheetName val="[Spt-BH.xls][Spt-BH.xls]B__2491"/>
      <sheetName val="[Spt-BH.xls][Spt-BH.xls]B__2492"/>
      <sheetName val="[Spt-BH.xls][Spt-BH.xls]B__2493"/>
      <sheetName val="[Spt-BH.xls][Spt-BH.xls]_Sp_859"/>
      <sheetName val="[Spt-BH.xls][Spt-BH_xls]B___231"/>
      <sheetName val="[Spt-BH.xls][Spt-BH_xls]B___232"/>
      <sheetName val="[Spt-BH.xls][Spt-BH.xls]_Sp_850"/>
      <sheetName val="[Spt-BH.xls][Spt-BH_xls]_Spt_54"/>
      <sheetName val="[Spt-BH.xls][Spt-BH.xls]_Sp_848"/>
      <sheetName val="[Spt-BH.xls][Spt-BH.xls]B__2494"/>
      <sheetName val="[Spt-BH.xls][Spt-BH.xls]B__2495"/>
      <sheetName val="[Spt-BH.xls][Spt-BH.xls]_Sp_855"/>
      <sheetName val="[Spt-BH.xls][Spt-BH.xls]B__2496"/>
      <sheetName val="[Spt-BH.xls][Spt-BH.xls]B__2497"/>
      <sheetName val="[Spt-BH.xls][Spt-BH.xls]B__2498"/>
      <sheetName val="[Spt-BH.xls][Spt-BH.xls]B__2499"/>
      <sheetName val="[Spt-BH.xls][Spt-BH.xls]_Sp_851"/>
      <sheetName val="[Spt-BH.xls][Spt-BH.xls]_Sp_852"/>
      <sheetName val="[Spt-BH.xls][Spt-BH.xls]_Sp_853"/>
      <sheetName val="[Spt-BH.xls][Spt-BH.xls]_Sp_854"/>
      <sheetName val="[Spt-BH.xls][Spt-BH.xls]B__2500"/>
      <sheetName val="[Spt-BH.xls][Spt-BH.xls]B__2501"/>
      <sheetName val="[Spt-BH.xls][Spt-BH.xls]B__2502"/>
      <sheetName val="[Spt-BH.xls][Spt-BH.xls]B__2503"/>
      <sheetName val="[Spt-BH.xls][Spt-BH.xls]B__2504"/>
      <sheetName val="[Spt-BH.xls][Spt-BH.xls]B__2505"/>
      <sheetName val="[Spt-BH.xls][Spt-BH.xls]_Sp_856"/>
      <sheetName val="[Spt-BH.xls][Spt-BH.xls]_Sp_857"/>
      <sheetName val="[Spt-BH.xls][Spt-BH.xls]_Sp_862"/>
      <sheetName val="[Spt-BH.xls][Spt-BH.xls]B__2518"/>
      <sheetName val="[Spt-BH.xls][Spt-BH.xls]B__2519"/>
      <sheetName val="[Spt-BH.xls][Spt-BH.xls]_Sp_864"/>
      <sheetName val="[Spt-BH.xls][Spt-BH.xls]B__2520"/>
      <sheetName val="[Spt-BH.xls][Spt-BH.xls]B__2521"/>
      <sheetName val="[Spt-BH.xls][Spt-BH.xls]B__2522"/>
      <sheetName val="[Spt-BH.xls][Spt-BH.xls]B__2523"/>
      <sheetName val="[Spt-BH.xls][Spt-BH.xls]_Sp_863"/>
      <sheetName val="[Spt-BH.xls][Spt-BH.xls]_Sp_860"/>
      <sheetName val="[Spt-BH.xls][Spt-BH.xls]B__2512"/>
      <sheetName val="[Spt-BH.xls][Spt-BH.xls]B__2513"/>
      <sheetName val="[Spt-BH.xls][Spt-BH.xls]B__2514"/>
      <sheetName val="[Spt-BH.xls][Spt-BH.xls]B__2515"/>
      <sheetName val="[Spt-BH.xls][Spt-BH.xls]B__2516"/>
      <sheetName val="[Spt-BH.xls][Spt-BH.xls]B__2517"/>
      <sheetName val="[Spt-BH.xls][Spt-BH.xls]_Sp_861"/>
      <sheetName val="[Spt-BH.xls][Spt-BH.xls]_Sp_865"/>
      <sheetName val="[Spt-BH.xls][Spt-BH.xls]_Sp_866"/>
      <sheetName val="[Spt-BH.xls][Spt-BH.xls]B__2524"/>
      <sheetName val="[Spt-BH.xls][Spt-BH.xls]B__2525"/>
      <sheetName val="[Spt-BH.xls][Spt-BH.xls]_Sp_868"/>
      <sheetName val="[Spt-BH.xls][Spt-BH.xls]B__2526"/>
      <sheetName val="[Spt-BH.xls][Spt-BH.xls]B__2527"/>
      <sheetName val="[Spt-BH.xls][Spt-BH.xls]B__2528"/>
      <sheetName val="[Spt-BH.xls][Spt-BH.xls]B__2529"/>
      <sheetName val="[Spt-BH.xls][Spt-BH.xls]_Sp_867"/>
      <sheetName val="[Spt-BH.xls][Spt-BH.xls]B__2542"/>
      <sheetName val="[Spt-BH.xls][Spt-BH.xls]B__2543"/>
      <sheetName val="[Spt-BH.xls][Spt-BH.xls]_Sp_878"/>
      <sheetName val="[Spt-BH.xls][Spt-BH.xls]B__2544"/>
      <sheetName val="[Spt-BH.xls][Spt-BH.xls]B__2545"/>
      <sheetName val="[Spt-BH.xls][Spt-BH.xls]B__2546"/>
      <sheetName val="[Spt-BH.xls][Spt-BH.xls]B__2547"/>
      <sheetName val="[Spt-BH.xls][Spt-BH.xls]_Sp_874"/>
      <sheetName val="[Spt-BH.xls][Spt-BH.xls]_Sp_869"/>
      <sheetName val="[Spt-BH.xls][Spt-BH.xls]B__2530"/>
      <sheetName val="[Spt-BH.xls][Spt-BH.xls]B__2531"/>
      <sheetName val="[Spt-BH.xls][Spt-BH.xls]B__2532"/>
      <sheetName val="[Spt-BH.xls][Spt-BH.xls]B__2533"/>
      <sheetName val="[Spt-BH.xls][Spt-BH.xls]B__2534"/>
      <sheetName val="[Spt-BH.xls][Spt-BH.xls]B__2535"/>
      <sheetName val="[Spt-BH.xls][Spt-BH.xls]_Sp_870"/>
      <sheetName val="[Spt-BH.xls][Spt-BH.xls]_Sp_871"/>
      <sheetName val="[Spt-BH.xls][Spt-BH.xls]B__2536"/>
      <sheetName val="[Spt-BH.xls][Spt-BH.xls]B__2537"/>
      <sheetName val="[Spt-BH.xls][Spt-BH.xls]B__2538"/>
      <sheetName val="[Spt-BH.xls][Spt-BH.xls]B__2539"/>
      <sheetName val="[Spt-BH.xls][Spt-BH.xls]B__2540"/>
      <sheetName val="[Spt-BH.xls][Spt-BH.xls]B__2541"/>
      <sheetName val="[Spt-BH.xls][Spt-BH.xls]_Sp_872"/>
      <sheetName val="[Spt-BH.xls][Spt-BH.xls]_Sp_875"/>
      <sheetName val="[Spt-BH.xls][Spt-BH.xls]B__2548"/>
      <sheetName val="[Spt-BH.xls][Spt-BH.xls]B__2549"/>
      <sheetName val="[Spt-BH.xls][Spt-BH.xls]B__2550"/>
      <sheetName val="[Spt-BH.xls][Spt-BH.xls]B__2551"/>
      <sheetName val="[Spt-BH.xls][Spt-BH.xls]B__2552"/>
      <sheetName val="[Spt-BH.xls][Spt-BH.xls]B__2553"/>
      <sheetName val="[Spt-BH.xls][Spt-BH.xls]_Sp_876"/>
      <sheetName val="[Spt-BH.xls][Spt-BH.xls]_Sp_877"/>
      <sheetName val="[Spt-BH.xls][Spt-BH.xls]B__2554"/>
      <sheetName val="[Spt-BH.xls][Spt-BH.xls]B__2555"/>
      <sheetName val="[Spt-BH.xls][Spt-BH.xls]_Sp_901"/>
      <sheetName val="[Spt-BH.xls][Spt-BH.xls]B__2556"/>
      <sheetName val="[Spt-BH.xls][Spt-BH.xls]B__2557"/>
      <sheetName val="[Spt-BH.xls]B____x005f_x0004______189"/>
      <sheetName val="[Spt-BH.xls]B___x005f_x0000__x000_189"/>
      <sheetName val="[Spt-BH.xls][Spt-BH.xls]B__2558"/>
      <sheetName val="[Spt-BH.xls][Spt-BH.xls]B__2559"/>
      <sheetName val="[Spt-BH.xls][Spt-BH.xls]_Sp_879"/>
      <sheetName val="[Spt-BH.xls][Spt-BH.xls]_Sp_880"/>
      <sheetName val="[Spt-BH.xls][Spt-BH_xls]B___233"/>
      <sheetName val="[Spt-BH.xls][Spt-BH_xls]B___234"/>
      <sheetName val="[Spt-BH.xls][Spt-BH_xls]_Spt_55"/>
      <sheetName val="[Spt-BH.xls][Spt-BH.xls]_Sp_887"/>
      <sheetName val="[Spt-BH.xls][Spt-BH.xls]_Sp_881"/>
      <sheetName val="[Spt-BH.xls][Spt-BH.xls]_Sp_882"/>
      <sheetName val="[Spt-BH.xls][Spt-BH.xls]_Sp_883"/>
      <sheetName val="[Spt-BH.xls][Spt-BH.xls]B__2560"/>
      <sheetName val="[Spt-BH.xls][Spt-BH.xls]B__2561"/>
      <sheetName val="[Spt-BH.xls][Spt-BH.xls]B__2562"/>
      <sheetName val="[Spt-BH.xls][Spt-BH.xls]B__2563"/>
      <sheetName val="[Spt-BH.xls][Spt-BH.xls]B__2564"/>
      <sheetName val="[Spt-BH.xls][Spt-BH.xls]B__2565"/>
      <sheetName val="[Spt-BH.xls][Spt-BH.xls]_Sp_884"/>
      <sheetName val="[Spt-BH.xls][Spt-BH.xls]_Sp_885"/>
      <sheetName val="[Spt-BH.xls][Spt-BH.xls]_Sp_886"/>
      <sheetName val="[Spt-BH.xls][Spt-BH.xls]_Sp_888"/>
      <sheetName val="[Spt-BH.xls][Spt-BH.xls]_Sp_894"/>
      <sheetName val="[Spt-BH.xls][Spt-BH.xls]_Sp_890"/>
      <sheetName val="[Spt-BH.xls][Spt-BH.xls]B__2586"/>
      <sheetName val="[Spt-BH.xls][Spt-BH.xls]B__2587"/>
      <sheetName val="[Spt-BH.xls][Spt-BH.xls]B__2588"/>
      <sheetName val="[Spt-BH.xls][Spt-BH.xls]B__2589"/>
      <sheetName val="[Spt-BH.xls]B____x005f_x0004______191"/>
      <sheetName val="[Spt-BH.xls]B___x005f_x0000__x000_191"/>
      <sheetName val="[Spt-BH.xls][Spt-BH.xls]B__2590"/>
      <sheetName val="[Spt-BH.xls][Spt-BH.xls]B__2591"/>
      <sheetName val="[Spt-BH.xls][Spt-BH.xls]B__2573"/>
      <sheetName val="[Spt-BH.xls][Spt-BH.xls]B__2574"/>
      <sheetName val="[Spt-BH.xls][Spt-BH.xls]B__2575"/>
      <sheetName val="[Spt-BH.xls][Spt-BH.xls]B__2576"/>
      <sheetName val="[Spt-BH.xls][Spt-BH.xls]B__2577"/>
      <sheetName val="[Spt-BH.xls][Spt-BH.xls]B__2578"/>
      <sheetName val="[Spt-BH.xls][Spt-BH.xls]B__2579"/>
      <sheetName val="[Spt-BH.xls][Spt-BH.xls]_Sp_895"/>
      <sheetName val="[Spt-BH.xls][Spt-BH_xls]B___237"/>
      <sheetName val="[Spt-BH.xls][Spt-BH_xls]B___238"/>
      <sheetName val="[Spt-BH.xls][Spt-BH.xls]_Sp_891"/>
      <sheetName val="[Spt-BH.xls][Spt-BH_xls]_Spt_57"/>
      <sheetName val="[Spt-BH.xls]B____x005f_x0004______190"/>
      <sheetName val="[Spt-BH.xls]B___x005f_x0000__x000_190"/>
      <sheetName val="[Spt-BH.xls][Spt-BH.xls]B__2566"/>
      <sheetName val="[Spt-BH.xls][Spt-BH.xls]B__2567"/>
      <sheetName val="[Spt-BH.xls][Spt-BH.xls]B__2568"/>
      <sheetName val="[Spt-BH.xls][Spt-BH.xls]B__2569"/>
      <sheetName val="[Spt-BH.xls][Spt-BH.xls]B__2570"/>
      <sheetName val="[Spt-BH.xls][Spt-BH.xls]B__2571"/>
      <sheetName val="[Spt-BH.xls][Spt-BH.xls]B__2572"/>
      <sheetName val="[Spt-BH.xls][Spt-BH_xls]B___235"/>
      <sheetName val="[Spt-BH.xls][Spt-BH_xls]B___236"/>
      <sheetName val="[Spt-BH.xls][Spt-BH.xls]_Sp_889"/>
      <sheetName val="[Spt-BH.xls][Spt-BH_xls]_Spt_56"/>
      <sheetName val="[Spt-BH.xls][Spt-BH.xls]_Sp_892"/>
      <sheetName val="[Spt-BH.xls][Spt-BH.xls]B__2580"/>
      <sheetName val="[Spt-BH.xls][Spt-BH.xls]B__2581"/>
      <sheetName val="[Spt-BH.xls][Spt-BH.xls]B__2582"/>
      <sheetName val="[Spt-BH.xls][Spt-BH.xls]B__2583"/>
      <sheetName val="[Spt-BH.xls][Spt-BH.xls]B__2584"/>
      <sheetName val="[Spt-BH.xls][Spt-BH.xls]B__2585"/>
      <sheetName val="[Spt-BH.xls][Spt-BH.xls]_Sp_893"/>
      <sheetName val="[Spt-BH.xls][Spt-BH.xls]_Sp_896"/>
      <sheetName val="[Spt-BH.xls][Spt-BH.xls]B__2606"/>
      <sheetName val="[Spt-BH.xls][Spt-BH.xls]B__2607"/>
      <sheetName val="[Spt-BH.xls][Spt-BH.xls]_Sp_939"/>
      <sheetName val="[Spt-BH.xls][Spt-BH.xls]B__2608"/>
      <sheetName val="[Spt-BH.xls][Spt-BH.xls]B__2609"/>
      <sheetName val="[Spt-BH.xls][Spt-BH.xls]B__2610"/>
      <sheetName val="[Spt-BH.xls][Spt-BH.xls]B__2611"/>
      <sheetName val="[Spt-BH.xls][Spt-BH.xls]_Sp_902"/>
      <sheetName val="[Spt-BH.xls][Spt-BH.xls]B__2731"/>
      <sheetName val="[Spt-BH.xls][Spt-BH.xls]B__2732"/>
      <sheetName val="[Spt-BH.xls][Spt-BH.xls]_Sp_946"/>
      <sheetName val="[Spt-BH.xls][Spt-BH.xls]B__2733"/>
      <sheetName val="[Spt-BH.xls][Spt-BH.xls]B__2734"/>
      <sheetName val="[Spt-BH.xls]B____x005f_x0004______194"/>
      <sheetName val="[Spt-BH.xls]B___x005f_x0000__x000_194"/>
      <sheetName val="[Spt-BH.xls][Spt-BH.xls]B__2735"/>
      <sheetName val="[Spt-BH.xls][Spt-BH.xls]B__2736"/>
      <sheetName val="[Spt-BH.xls][Spt-BH.xls]B__2612"/>
      <sheetName val="[Spt-BH.xls][Spt-BH.xls]_Sp_940"/>
      <sheetName val="[Spt-BH.xls][Spt-BH_xls]B___243"/>
      <sheetName val="[Spt-BH.xls][Spt-BH_xls]B___244"/>
      <sheetName val="[Spt-BH.xls][Spt-BH_xls]_Spt_60"/>
      <sheetName val="[Spt-BH.xls][Spt-BH.xls]_Sp_897"/>
      <sheetName val="[Spt-BH.xls][Spt-BH.xls]B__2592"/>
      <sheetName val="[Spt-BH.xls][Spt-BH.xls]B__2593"/>
      <sheetName val="[Spt-BH.xls][Spt-BH.xls]B__2594"/>
      <sheetName val="[Spt-BH.xls][Spt-BH.xls]B__2595"/>
      <sheetName val="[Spt-BH.xls][Spt-BH.xls]B__2596"/>
      <sheetName val="[Spt-BH.xls][Spt-BH.xls]B__2597"/>
      <sheetName val="[Spt-BH.xls][Spt-BH.xls]_Sp_898"/>
      <sheetName val="[Spt-BH.xls]B____x005f_x0004______192"/>
      <sheetName val="[Spt-BH.xls]B___x005f_x0000__x000_192"/>
      <sheetName val="[Spt-BH.xls][Spt-BH.xls]B__2598"/>
      <sheetName val="[Spt-BH.xls][Spt-BH_xls]B___239"/>
      <sheetName val="[Spt-BH.xls][Spt-BH_xls]B___240"/>
      <sheetName val="[Spt-BH.xls][Spt-BH_xls]_Spt_58"/>
      <sheetName val="[Spt-BH.xls][Spt-BH.xls]_Sp_899"/>
      <sheetName val="[Spt-BH.xls][Spt-BH.xls]B__2599"/>
      <sheetName val="[Spt-BH.xls][Spt-BH.xls]B__2600"/>
      <sheetName val="[Spt-BH.xls][Spt-BH.xls]B__2601"/>
      <sheetName val="[Spt-BH.xls][Spt-BH.xls]B__2602"/>
      <sheetName val="[Spt-BH.xls][Spt-BH.xls]B__2603"/>
      <sheetName val="[Spt-BH.xls][Spt-BH.xls]B__2604"/>
      <sheetName val="[Spt-BH.xls][Spt-BH.xls]_Sp_900"/>
      <sheetName val="[Spt-BH.xls]B____x005f_x0004______193"/>
      <sheetName val="[Spt-BH.xls]B___x005f_x0000__x000_193"/>
      <sheetName val="[Spt-BH.xls][Spt-BH.xls]B__2605"/>
      <sheetName val="[Spt-BH.xls][Spt-BH_xls]B___241"/>
      <sheetName val="[Spt-BH.xls][Spt-BH_xls]B___242"/>
      <sheetName val="[Spt-BH.xls][Spt-BH_xls]_Spt_59"/>
      <sheetName val="[Spt-BH.xls][Spt-BH.xls]_Sp_921"/>
      <sheetName val="[Spt-BH.xls][Spt-BH.xls]B__2676"/>
      <sheetName val="[Spt-BH.xls][Spt-BH.xls]B__2677"/>
      <sheetName val="[Spt-BH.xls][Spt-BH.xls]_Sp_929"/>
      <sheetName val="[Spt-BH.xls][Spt-BH.xls]B__2678"/>
      <sheetName val="[Spt-BH.xls][Spt-BH.xls]B__2679"/>
      <sheetName val="[Spt-BH.xls][Spt-BH.xls]B__2680"/>
      <sheetName val="[Spt-BH.xls][Spt-BH.xls]B__2681"/>
      <sheetName val="[Spt-BH.xls][Spt-BH.xls]_Sp_922"/>
      <sheetName val="[Spt-BH.xls][Spt-BH.xls]B__2701"/>
      <sheetName val="[Spt-BH.xls][Spt-BH.xls]B__2702"/>
      <sheetName val="[Spt-BH.xls][Spt-BH.xls]_Sp_933"/>
      <sheetName val="[Spt-BH.xls][Spt-BH.xls]B__2703"/>
      <sheetName val="[Spt-BH.xls][Spt-BH.xls]B__2704"/>
      <sheetName val="[Spt-BH.xls]B____x005f_x0004______204"/>
      <sheetName val="[Spt-BH.xls]B___x005f_x0000__x000_204"/>
      <sheetName val="[Spt-BH.xls][Spt-BH.xls]B__2705"/>
      <sheetName val="[Spt-BH.xls][Spt-BH.xls]B__2706"/>
      <sheetName val="[Spt-BH.xls][Spt-BH.xls]B__2682"/>
      <sheetName val="[Spt-BH.xls][Spt-BH.xls]_Sp_930"/>
      <sheetName val="[Spt-BH.xls][Spt-BH_xls]B___263"/>
      <sheetName val="[Spt-BH.xls][Spt-BH_xls]B___264"/>
      <sheetName val="[Spt-BH.xls][Spt-BH_xls]_Spt_70"/>
      <sheetName val="[Spt-BH.xls][Spt-BH.xls]_Sp_903"/>
      <sheetName val="[Spt-BH.xls][Spt-BH.xls]B__2613"/>
      <sheetName val="[Spt-BH.xls][Spt-BH.xls]B__2614"/>
      <sheetName val="[Spt-BH.xls][Spt-BH.xls]B__2615"/>
      <sheetName val="[Spt-BH.xls][Spt-BH.xls]B__2616"/>
      <sheetName val="[Spt-BH.xls][Spt-BH.xls]B__2617"/>
      <sheetName val="[Spt-BH.xls][Spt-BH.xls]B__2618"/>
      <sheetName val="[Spt-BH.xls][Spt-BH.xls]_Sp_904"/>
      <sheetName val="[Spt-BH.xls]B____x005f_x0004______195"/>
      <sheetName val="[Spt-BH.xls]B___x005f_x0000__x000_195"/>
      <sheetName val="[Spt-BH.xls][Spt-BH.xls]B__2619"/>
      <sheetName val="[Spt-BH.xls][Spt-BH_xls]B___245"/>
      <sheetName val="[Spt-BH.xls][Spt-BH_xls]B___246"/>
      <sheetName val="[Spt-BH.xls][Spt-BH_xls]_Spt_61"/>
      <sheetName val="[Spt-BH.xls][Spt-BH.xls]_Sp_905"/>
      <sheetName val="[Spt-BH.xls][Spt-BH.xls]B__2620"/>
      <sheetName val="[Spt-BH.xls][Spt-BH.xls]B__2621"/>
      <sheetName val="[Spt-BH.xls][Spt-BH.xls]B__2622"/>
      <sheetName val="[Spt-BH.xls][Spt-BH.xls]B__2623"/>
      <sheetName val="[Spt-BH.xls][Spt-BH.xls]B__2624"/>
      <sheetName val="[Spt-BH.xls][Spt-BH.xls]B__2625"/>
      <sheetName val="[Spt-BH.xls][Spt-BH.xls]_Sp_906"/>
      <sheetName val="[Spt-BH.xls]B____x005f_x0004______196"/>
      <sheetName val="[Spt-BH.xls]B___x005f_x0000__x000_196"/>
      <sheetName val="[Spt-BH.xls][Spt-BH.xls]B__2626"/>
      <sheetName val="[Spt-BH.xls][Spt-BH_xls]B___247"/>
      <sheetName val="[Spt-BH.xls][Spt-BH_xls]B___248"/>
      <sheetName val="[Spt-BH.xls][Spt-BH_xls]_Spt_62"/>
      <sheetName val="[Spt-BH.xls][Spt-BH.xls]_Sp_907"/>
      <sheetName val="[Spt-BH.xls][Spt-BH.xls]B__2627"/>
      <sheetName val="[Spt-BH.xls][Spt-BH.xls]B__2628"/>
      <sheetName val="[Spt-BH.xls][Spt-BH.xls]B__2629"/>
      <sheetName val="[Spt-BH.xls][Spt-BH.xls]B__2630"/>
      <sheetName val="[Spt-BH.xls][Spt-BH.xls]B__2631"/>
      <sheetName val="[Spt-BH.xls][Spt-BH.xls]B__2632"/>
      <sheetName val="[Spt-BH.xls][Spt-BH.xls]_Sp_908"/>
      <sheetName val="[Spt-BH.xls]B____x005f_x0004______197"/>
      <sheetName val="[Spt-BH.xls]B___x005f_x0000__x000_197"/>
      <sheetName val="[Spt-BH.xls][Spt-BH.xls]B__2633"/>
      <sheetName val="[Spt-BH.xls][Spt-BH_xls]B___249"/>
      <sheetName val="[Spt-BH.xls][Spt-BH_xls]B___250"/>
      <sheetName val="[Spt-BH.xls][Spt-BH_xls]_Spt_63"/>
      <sheetName val="[Spt-BH.xls][Spt-BH.xls]_Sp_909"/>
      <sheetName val="[Spt-BH.xls][Spt-BH.xls]B__2634"/>
      <sheetName val="[Spt-BH.xls][Spt-BH.xls]B__2635"/>
      <sheetName val="[Spt-BH.xls][Spt-BH.xls]B__2636"/>
      <sheetName val="[Spt-BH.xls][Spt-BH.xls]B__2637"/>
      <sheetName val="[Spt-BH.xls][Spt-BH.xls]B__2638"/>
      <sheetName val="[Spt-BH.xls][Spt-BH.xls]B__2639"/>
      <sheetName val="[Spt-BH.xls][Spt-BH.xls]_Sp_910"/>
      <sheetName val="[Spt-BH.xls]B____x005f_x0004______198"/>
      <sheetName val="[Spt-BH.xls]B___x005f_x0000__x000_198"/>
      <sheetName val="[Spt-BH.xls][Spt-BH.xls]B__2640"/>
      <sheetName val="[Spt-BH.xls][Spt-BH_xls]B___251"/>
      <sheetName val="[Spt-BH.xls][Spt-BH_xls]B___252"/>
      <sheetName val="[Spt-BH.xls][Spt-BH_xls]_Spt_64"/>
      <sheetName val="[Spt-BH.xls][Spt-BH.xls]_Sp_911"/>
      <sheetName val="[Spt-BH.xls][Spt-BH.xls]B__2641"/>
      <sheetName val="[Spt-BH.xls][Spt-BH.xls]B__2642"/>
      <sheetName val="[Spt-BH.xls][Spt-BH.xls]B__2643"/>
      <sheetName val="[Spt-BH.xls][Spt-BH.xls]B__2644"/>
      <sheetName val="[Spt-BH.xls][Spt-BH.xls]B__2645"/>
      <sheetName val="[Spt-BH.xls][Spt-BH.xls]B__2646"/>
      <sheetName val="[Spt-BH.xls][Spt-BH.xls]_Sp_912"/>
      <sheetName val="[Spt-BH.xls]B____x005f_x0004______199"/>
      <sheetName val="[Spt-BH.xls]B___x005f_x0000__x000_199"/>
      <sheetName val="[Spt-BH.xls][Spt-BH.xls]B__2647"/>
      <sheetName val="[Spt-BH.xls][Spt-BH_xls]B___253"/>
      <sheetName val="[Spt-BH.xls][Spt-BH_xls]B___254"/>
      <sheetName val="[Spt-BH.xls][Spt-BH_xls]_Spt_65"/>
      <sheetName val="[Spt-BH.xls][Spt-BH.xls]_Sp_913"/>
      <sheetName val="[Spt-BH.xls][Spt-BH.xls]B__2648"/>
      <sheetName val="[Spt-BH.xls][Spt-BH.xls]B__2649"/>
      <sheetName val="[Spt-BH.xls][Spt-BH.xls]B__2650"/>
      <sheetName val="[Spt-BH.xls][Spt-BH.xls]B__2651"/>
      <sheetName val="[Spt-BH.xls][Spt-BH.xls]B__2652"/>
      <sheetName val="[Spt-BH.xls][Spt-BH.xls]B__2653"/>
      <sheetName val="[Spt-BH.xls][Spt-BH.xls]_Sp_914"/>
      <sheetName val="[Spt-BH.xls]B____x005f_x0004______200"/>
      <sheetName val="[Spt-BH.xls]B___x005f_x0000__x000_200"/>
      <sheetName val="[Spt-BH.xls][Spt-BH.xls]B__2654"/>
      <sheetName val="[Spt-BH.xls][Spt-BH_xls]B___255"/>
      <sheetName val="[Spt-BH.xls][Spt-BH_xls]B___256"/>
      <sheetName val="[Spt-BH.xls][Spt-BH_xls]_Spt_66"/>
      <sheetName val="[Spt-BH.xls][Spt-BH.xls]_Sp_915"/>
      <sheetName val="[Spt-BH.xls][Spt-BH.xls]B__2655"/>
      <sheetName val="[Spt-BH.xls][Spt-BH.xls]B__2656"/>
      <sheetName val="[Spt-BH.xls][Spt-BH.xls]B__2657"/>
      <sheetName val="[Spt-BH.xls][Spt-BH.xls]B__2658"/>
      <sheetName val="[Spt-BH.xls][Spt-BH.xls]B__2659"/>
      <sheetName val="[Spt-BH.xls][Spt-BH.xls]B__2660"/>
      <sheetName val="[Spt-BH.xls][Spt-BH.xls]_Sp_916"/>
      <sheetName val="[Spt-BH.xls]B____x005f_x0004______201"/>
      <sheetName val="[Spt-BH.xls]B___x005f_x0000__x000_201"/>
      <sheetName val="[Spt-BH.xls][Spt-BH.xls]B__2661"/>
      <sheetName val="[Spt-BH.xls][Spt-BH_xls]B___257"/>
      <sheetName val="[Spt-BH.xls][Spt-BH_xls]B___258"/>
      <sheetName val="[Spt-BH.xls][Spt-BH_xls]_Spt_67"/>
      <sheetName val="[Spt-BH.xls][Spt-BH.xls]_Sp_917"/>
      <sheetName val="[Spt-BH.xls][Spt-BH.xls]B__2662"/>
      <sheetName val="[Spt-BH.xls][Spt-BH.xls]B__2663"/>
      <sheetName val="[Spt-BH.xls][Spt-BH.xls]B__2664"/>
      <sheetName val="[Spt-BH.xls][Spt-BH.xls]B__2665"/>
      <sheetName val="[Spt-BH.xls][Spt-BH.xls]B__2666"/>
      <sheetName val="[Spt-BH.xls][Spt-BH.xls]B__2667"/>
      <sheetName val="[Spt-BH.xls][Spt-BH.xls]_Sp_918"/>
      <sheetName val="[Spt-BH.xls]B____x005f_x0004______202"/>
      <sheetName val="[Spt-BH.xls]B___x005f_x0000__x000_202"/>
      <sheetName val="[Spt-BH.xls][Spt-BH.xls]B__2668"/>
      <sheetName val="[Spt-BH.xls][Spt-BH_xls]B___259"/>
      <sheetName val="[Spt-BH.xls][Spt-BH_xls]B___260"/>
      <sheetName val="[Spt-BH.xls][Spt-BH_xls]_Spt_68"/>
      <sheetName val="[Spt-BH.xls][Spt-BH.xls]_Sp_919"/>
      <sheetName val="[Spt-BH.xls][Spt-BH.xls]B__2669"/>
      <sheetName val="[Spt-BH.xls][Spt-BH.xls]B__2670"/>
      <sheetName val="[Spt-BH.xls][Spt-BH.xls]B__2671"/>
      <sheetName val="[Spt-BH.xls][Spt-BH.xls]B__2672"/>
      <sheetName val="[Spt-BH.xls][Spt-BH.xls]B__2673"/>
      <sheetName val="[Spt-BH.xls][Spt-BH.xls]B__2674"/>
      <sheetName val="[Spt-BH.xls][Spt-BH.xls]_Sp_920"/>
      <sheetName val="[Spt-BH.xls]B____x005f_x0004______203"/>
      <sheetName val="[Spt-BH.xls]B___x005f_x0000__x000_203"/>
      <sheetName val="[Spt-BH.xls][Spt-BH.xls]B__2675"/>
      <sheetName val="[Spt-BH.xls][Spt-BH_xls]B___261"/>
      <sheetName val="[Spt-BH.xls][Spt-BH_xls]B___262"/>
      <sheetName val="[Spt-BH.xls][Spt-BH_xls]_Spt_69"/>
      <sheetName val="[Spt-BH.xls][Spt-BH.xls]_Sp_923"/>
      <sheetName val="[Spt-BH.xls][Spt-BH.xls]B__2683"/>
      <sheetName val="[Spt-BH.xls][Spt-BH.xls]B__2684"/>
      <sheetName val="[Spt-BH.xls][Spt-BH.xls]B__2685"/>
      <sheetName val="[Spt-BH.xls][Spt-BH.xls]B__2686"/>
      <sheetName val="[Spt-BH.xls][Spt-BH.xls]B__2687"/>
      <sheetName val="[Spt-BH.xls][Spt-BH.xls]B__2688"/>
      <sheetName val="[Spt-BH.xls][Spt-BH.xls]_Sp_924"/>
      <sheetName val="[Spt-BH.xls][Spt-BH.xls]_Sp_925"/>
      <sheetName val="[Spt-BH.xls][Spt-BH.xls]B__2689"/>
      <sheetName val="[Spt-BH.xls][Spt-BH.xls]B__2690"/>
      <sheetName val="[Spt-BH.xls][Spt-BH.xls]B__2691"/>
      <sheetName val="[Spt-BH.xls][Spt-BH.xls]B__2692"/>
      <sheetName val="[Spt-BH.xls][Spt-BH.xls]B__2693"/>
      <sheetName val="[Spt-BH.xls][Spt-BH.xls]B__2694"/>
      <sheetName val="[Spt-BH.xls][Spt-BH.xls]_Sp_926"/>
      <sheetName val="[Spt-BH.xls][Spt-BH.xls]_Sp_927"/>
      <sheetName val="[Spt-BH.xls][Spt-BH.xls]B__2695"/>
      <sheetName val="[Spt-BH.xls][Spt-BH.xls]B__2696"/>
      <sheetName val="[Spt-BH.xls][Spt-BH.xls]B__2697"/>
      <sheetName val="[Spt-BH.xls][Spt-BH.xls]B__2698"/>
      <sheetName val="[Spt-BH.xls][Spt-BH.xls]B__2699"/>
      <sheetName val="[Spt-BH.xls][Spt-BH.xls]B__2700"/>
      <sheetName val="[Spt-BH.xls][Spt-BH.xls]_Sp_928"/>
      <sheetName val="[Spt-BH.xls][Spt-BH.xls]B__2713"/>
      <sheetName val="[Spt-BH.xls][Spt-BH.xls]B__2714"/>
      <sheetName val="[Spt-BH.xls][Spt-BH.xls]B__2715"/>
      <sheetName val="[Spt-BH.xls][Spt-BH.xls]B__2716"/>
      <sheetName val="[Spt-BH.xls][Spt-BH.xls]B__2717"/>
      <sheetName val="[Spt-BH.xls][Spt-BH.xls]B__2718"/>
      <sheetName val="[Spt-BH.xls][Spt-BH.xls]_Sp_934"/>
      <sheetName val="[Spt-BH.xls][Spt-BH.xls]_Sp_931"/>
      <sheetName val="[Spt-BH.xls][Spt-BH.xls]B__2707"/>
      <sheetName val="[Spt-BH.xls][Spt-BH.xls]B__2708"/>
      <sheetName val="[Spt-BH.xls][Spt-BH.xls]B__2709"/>
      <sheetName val="[Spt-BH.xls][Spt-BH.xls]B__2710"/>
      <sheetName val="[Spt-BH.xls][Spt-BH.xls]B__2711"/>
      <sheetName val="[Spt-BH.xls][Spt-BH.xls]B__2712"/>
      <sheetName val="[Spt-BH.xls][Spt-BH.xls]_Sp_932"/>
      <sheetName val="[Spt-BH.xls][Spt-BH.xls]_Sp_935"/>
      <sheetName val="[Spt-BH.xls][Spt-BH.xls]B__2719"/>
      <sheetName val="[Spt-BH.xls][Spt-BH.xls]B__2720"/>
      <sheetName val="[Spt-BH.xls][Spt-BH.xls]B__2721"/>
      <sheetName val="[Spt-BH.xls][Spt-BH.xls]B__2722"/>
      <sheetName val="[Spt-BH.xls][Spt-BH.xls]B__2723"/>
      <sheetName val="[Spt-BH.xls][Spt-BH.xls]B__2724"/>
      <sheetName val="[Spt-BH.xls][Spt-BH.xls]_Sp_936"/>
      <sheetName val="[Spt-BH.xls][Spt-BH.xls]_Sp_937"/>
      <sheetName val="[Spt-BH.xls][Spt-BH.xls]B__2725"/>
      <sheetName val="[Spt-BH.xls][Spt-BH.xls]B__2726"/>
      <sheetName val="[Spt-BH.xls][Spt-BH.xls]B__2727"/>
      <sheetName val="[Spt-BH.xls][Spt-BH.xls]B__2728"/>
      <sheetName val="[Spt-BH.xls][Spt-BH.xls]B__2729"/>
      <sheetName val="[Spt-BH.xls][Spt-BH.xls]B__2730"/>
      <sheetName val="[Spt-BH.xls][Spt-BH.xls]_Sp_938"/>
      <sheetName val="[Spt-BH.xls][Spt-BH.xls]B__2737"/>
      <sheetName val="[Spt-BH.xls][Spt-BH.xls]B__2738"/>
      <sheetName val="[Spt-BH.xls][Spt-BH.xls]_Sp_952"/>
      <sheetName val="[Spt-BH.xls][Spt-BH.xls]B__2739"/>
      <sheetName val="[Spt-BH.xls][Spt-BH.xls]B__2740"/>
      <sheetName val="[Spt-BH.xls][Spt-BH.xls]B__2741"/>
      <sheetName val="[Spt-BH.xls][Spt-BH.xls]B__2742"/>
      <sheetName val="[Spt-BH.xls][Spt-BH.xls]_Sp_947"/>
      <sheetName val="[Spt-BH.xls][Spt-BH.xls]_Sp_941"/>
      <sheetName val="[Spt-BH.xls][Spt-BH.xls]_Sp_944"/>
      <sheetName val="[Spt-BH.xls][Spt-BH.xls]_Sp_942"/>
      <sheetName val="[Spt-BH.xls][Spt-BH.xls]_Sp_943"/>
      <sheetName val="[Spt-BH.xls][Spt-BH.xls]_Sp_945"/>
      <sheetName val="[Spt-BH.xls][Spt-BH.xls]_Sp_948"/>
      <sheetName val="[Spt-BH.xls][Spt-BH.xls]_Sp_949"/>
      <sheetName val="[Spt-BH.xls][Spt-BH.xls]_Sp_950"/>
      <sheetName val="[Spt-BH.xls][Spt-BH.xls]_Sp_951"/>
      <sheetName val="[Spt-BH.xls][Spt-BH.xls]_Sp_953"/>
      <sheetName val="[Spt-BH.xls][Spt-BH.xls]_Sp_954"/>
      <sheetName val="[Spt-BH.xls][Spt-BH.xls]B__2743"/>
      <sheetName val="[Spt-BH.xls][Spt-BH.xls]B__2744"/>
      <sheetName val="[Spt-BH.xls][Spt-BH.xls]_Sp_959"/>
      <sheetName val="[Spt-BH.xls][Spt-BH.xls]B__2745"/>
      <sheetName val="[Spt-BH.xls][Spt-BH.xls]B__2746"/>
      <sheetName val="[Spt-BH.xls][Spt-BH.xls]B__2747"/>
      <sheetName val="[Spt-BH.xls][Spt-BH.xls]B__2748"/>
      <sheetName val="[Spt-BH.xls][Spt-BH.xls]_Sp_955"/>
      <sheetName val="[Spt-BH.xls][Spt-BH.xls]_Sp_956"/>
      <sheetName val="[Spt-BH.xls][Spt-BH.xls]_Sp_957"/>
      <sheetName val="Quantity"/>
      <sheetName val="[Spt-BH.xls][Spt-BH.xls]_Sp_958"/>
      <sheetName val="[Spt-BH.xls][Spt-BH.xls]_Sp_961"/>
      <sheetName val="[Spt-BH.xls][Spt-BH.xls]_Sp_960"/>
      <sheetName val="[Spt-BH.xls][Spt-BH.xls]B__2749"/>
      <sheetName val="[Spt-BH.xls][Spt-BH.xls]B__2750"/>
      <sheetName val="[Spt-BH.xls][Spt-BH.xls]_Sp_963"/>
      <sheetName val="[Spt-BH.xls][Spt-BH.xls]B__2751"/>
      <sheetName val="[Spt-BH.xls][Spt-BH.xls]B__2752"/>
      <sheetName val="[Spt-BH.xls][Spt-BH.xls]B__2753"/>
      <sheetName val="[Spt-BH.xls][Spt-BH.xls]B__2754"/>
      <sheetName val="[Spt-BH.xls][Spt-BH.xls]_Sp_962"/>
      <sheetName val="[Spt-BH.xls][Spt-BH.xls]B__2755"/>
      <sheetName val="[Spt-BH.xls][Spt-BH.xls]B__2756"/>
      <sheetName val="[Spt-BH.xls][Spt-BH.xls]_Sp_967"/>
      <sheetName val="[Spt-BH.xls][Spt-BH.xls]B__2757"/>
      <sheetName val="[Spt-BH.xls][Spt-BH.xls]B__2758"/>
      <sheetName val="[Spt-BH.xls][Spt-BH.xls]B__2759"/>
      <sheetName val="[Spt-BH.xls][Spt-BH.xls]B__2760"/>
      <sheetName val="[Spt-BH.xls][Spt-BH.xls]_Sp_964"/>
      <sheetName val="[Spt-BH.xls][Spt-BH.xls]_Sp_965"/>
      <sheetName val="[Spt-BH.xls][Spt-BH.xls]_Sp_966"/>
      <sheetName val="[Spt-BH.xls][Spt-BH.xls]B__3197"/>
      <sheetName val="[Spt-BH.xls][Spt-BH.xls]B__3198"/>
      <sheetName val="[Spt-BH.xls][Spt-BH.xls]B__3199"/>
      <sheetName val="[Spt-BH.xls][Spt-BH.xls]B__3200"/>
      <sheetName val="[Spt-BH.xls][Spt-BH.xls]B__3201"/>
      <sheetName val="[Spt-BH.xls][Spt-BH.xls]B__3202"/>
      <sheetName val="[Spt-BH.xls][Spt-BH.xls]_S_1167"/>
      <sheetName val="[Spt-BH.xls][Spt-BH.xls]_S_1168"/>
      <sheetName val="[Spt-BH.xls][Spt-BH.xls]_Sp_968"/>
      <sheetName val="[Spt-BH.xls][Spt-BH.xls]_Sp_969"/>
      <sheetName val="[Spt-BH.xls][Spt-BH.xls]B__2773"/>
      <sheetName val="[Spt-BH.xls][Spt-BH.xls]B__2774"/>
      <sheetName val="[Spt-BH.xls][Spt-BH.xls]_S_1131"/>
      <sheetName val="[Spt-BH.xls][Spt-BH.xls]B__2775"/>
      <sheetName val="[Spt-BH.xls][Spt-BH.xls]B__2776"/>
      <sheetName val="[Spt-BH.xls][Spt-BH.xls]B__2777"/>
      <sheetName val="[Spt-BH.xls][Spt-BH.xls]B__2778"/>
      <sheetName val="[Spt-BH.xls][Spt-BH.xls]_Sp_974"/>
      <sheetName val="[Spt-BH.xls][Spt-BH.xls]_Sp_975"/>
      <sheetName val="[Spt-BH.xls][Spt-BH.xls]B__2761"/>
      <sheetName val="[Spt-BH.xls][Spt-BH.xls]B__2762"/>
      <sheetName val="[Spt-BH.xls][Spt-BH.xls]B__2763"/>
      <sheetName val="[Spt-BH.xls][Spt-BH.xls]B__2764"/>
      <sheetName val="[Spt-BH.xls][Spt-BH.xls]B__2765"/>
      <sheetName val="[Spt-BH.xls][Spt-BH.xls]B__2766"/>
      <sheetName val="[Spt-BH.xls][Spt-BH.xls]_Sp_970"/>
      <sheetName val="[Spt-BH.xls][Spt-BH.xls]_Sp_971"/>
      <sheetName val="[Spt-BH.xls][Spt-BH.xls]B__2767"/>
      <sheetName val="[Spt-BH.xls][Spt-BH.xls]B__2768"/>
      <sheetName val="[Spt-BH.xls][Spt-BH.xls]B__2769"/>
      <sheetName val="[Spt-BH.xls][Spt-BH.xls]B__2770"/>
      <sheetName val="[Spt-BH.xls][Spt-BH.xls]B__2771"/>
      <sheetName val="[Spt-BH.xls][Spt-BH.xls]B__2772"/>
      <sheetName val="[Spt-BH.xls][Spt-BH.xls]_Sp_972"/>
      <sheetName val="[Spt-BH.xls][Spt-BH.xls]_Sp_973"/>
      <sheetName val="[Spt-BH.xls]B____x005f_x0004______205"/>
      <sheetName val="[Spt-BH.xls]B___x005f_x0000__x000_205"/>
      <sheetName val="[Spt-BH.xls][Spt-BH_xls]B___265"/>
      <sheetName val="[Spt-BH.xls][Spt-BH_xls]B___266"/>
      <sheetName val="[Spt-BH.xls][Spt-BH_xls]_Spt_71"/>
      <sheetName val="[Spt-BH.xls][Spt-BH.xls]B__2781"/>
      <sheetName val="[Spt-BH.xls][Spt-BH.xls]B__2782"/>
      <sheetName val="[Spt-BH.xls][Spt-BH.xls]B__2783"/>
      <sheetName val="[Spt-BH.xls][Spt-BH.xls]B__2784"/>
      <sheetName val="[Spt-BH.xls]B____x005f_x0004______206"/>
      <sheetName val="[Spt-BH.xls]B___x005f_x0000__x000_206"/>
      <sheetName val="[Spt-BH.xls][Spt-BH.xls]B__2785"/>
      <sheetName val="[Spt-BH.xls][Spt-BH.xls]B__2786"/>
      <sheetName val="[Spt-BH.xls][Spt-BH.xls]B__2779"/>
      <sheetName val="[Spt-BH.xls][Spt-BH.xls]B__2780"/>
      <sheetName val="[Spt-BH.xls][Spt-BH_xls]B___267"/>
      <sheetName val="[Spt-BH.xls][Spt-BH_xls]B___268"/>
      <sheetName val="[Spt-BH.xls][Spt-BH_xls]_Spt_72"/>
      <sheetName val="[Spt-BH.xls][Spt-BH.xls]B__2788"/>
      <sheetName val="[Spt-BH.xls][Spt-BH.xls]B__2789"/>
      <sheetName val="[Spt-BH.xls][Spt-BH.xls]_Sp_977"/>
      <sheetName val="[Spt-BH.xls][Spt-BH.xls]B__2790"/>
      <sheetName val="[Spt-BH.xls][Spt-BH.xls]B__2791"/>
      <sheetName val="[Spt-BH.xls]B____x005f_x0004______207"/>
      <sheetName val="[Spt-BH.xls]B___x005f_x0000__x000_207"/>
      <sheetName val="[Spt-BH.xls][Spt-BH.xls]B__2792"/>
      <sheetName val="[Spt-BH.xls][Spt-BH.xls]B__2793"/>
      <sheetName val="[Spt-BH.xls][Spt-BH.xls]B__2787"/>
      <sheetName val="[Spt-BH.xls][Spt-BH.xls]_Sp_976"/>
      <sheetName val="[Spt-BH.xls][Spt-BH_xls]B___269"/>
      <sheetName val="[Spt-BH.xls][Spt-BH_xls]B___270"/>
      <sheetName val="[Spt-BH.xls][Spt-BH_xls]_Spt_73"/>
      <sheetName val="[Spt-BH.xls][Spt-BH.xls]_Sp_978"/>
      <sheetName val="[Spt-BH.xls][Spt-BH.xls]B__2794"/>
      <sheetName val="[Spt-BH.xls][Spt-BH.xls]B__2795"/>
      <sheetName val="[Spt-BH.xls][Spt-BH.xls]_Sp_980"/>
      <sheetName val="[Spt-BH.xls][Spt-BH.xls]B__2796"/>
      <sheetName val="[Spt-BH.xls][Spt-BH.xls]B__2797"/>
      <sheetName val="[Spt-BH.xls][Spt-BH.xls]B__2798"/>
      <sheetName val="[Spt-BH.xls][Spt-BH.xls]B__2799"/>
      <sheetName val="[Spt-BH.xls][Spt-BH.xls]_Sp_979"/>
      <sheetName val="[Spt-BH.xls][Spt-BH.xls]B__2807"/>
      <sheetName val="[Spt-BH.xls][Spt-BH.xls]B__2808"/>
      <sheetName val="[Spt-BH.xls][Spt-BH.xls]_Sp_984"/>
      <sheetName val="[Spt-BH.xls][Spt-BH.xls]B__2809"/>
      <sheetName val="[Spt-BH.xls][Spt-BH.xls]B__2810"/>
      <sheetName val="[Spt-BH.xls]B____x005f_x0004______208"/>
      <sheetName val="[Spt-BH.xls]B___x005f_x0000__x000_208"/>
      <sheetName val="[Spt-BH.xls][Spt-BH.xls]B__2811"/>
      <sheetName val="[Spt-BH.xls][Spt-BH.xls]B__2812"/>
      <sheetName val="[Spt-BH.xls][Spt-BH.xls]B__2800"/>
      <sheetName val="[Spt-BH.xls][Spt-BH.xls]B__2801"/>
      <sheetName val="[Spt-BH.xls][Spt-BH.xls]_Sp_982"/>
      <sheetName val="[Spt-BH.xls][Spt-BH.xls]B__2802"/>
      <sheetName val="[Spt-BH.xls][Spt-BH.xls]B__2803"/>
      <sheetName val="[Spt-BH.xls][Spt-BH.xls]B__2804"/>
      <sheetName val="[Spt-BH.xls][Spt-BH.xls]B__2805"/>
      <sheetName val="[Spt-BH.xls][Spt-BH.xls]B__2806"/>
      <sheetName val="[Spt-BH.xls][Spt-BH.xls]_Sp_983"/>
      <sheetName val="[Spt-BH.xls][Spt-BH_xls]B___271"/>
      <sheetName val="[Spt-BH.xls][Spt-BH_xls]B___272"/>
      <sheetName val="[Spt-BH.xls][Spt-BH.xls]_Sp_981"/>
      <sheetName val="[Spt-BH.xls][Spt-BH_xls]_Spt_74"/>
      <sheetName val="[Spt-BH.xls][Spt-BH.xls]B__2814"/>
      <sheetName val="[Spt-BH.xls][Spt-BH.xls]B__2815"/>
      <sheetName val="[Spt-BH.xls][Spt-BH.xls]_Sp_999"/>
      <sheetName val="[Spt-BH.xls][Spt-BH.xls]B__2816"/>
      <sheetName val="[Spt-BH.xls][Spt-BH.xls]B__2817"/>
      <sheetName val="[Spt-BH.xls]B____x005f_x0004______209"/>
      <sheetName val="[Spt-BH.xls]B___x005f_x0000__x000_209"/>
      <sheetName val="[Spt-BH.xls][Spt-BH.xls]B__2818"/>
      <sheetName val="[Spt-BH.xls][Spt-BH.xls]B__2819"/>
      <sheetName val="[Spt-BH.xls][Spt-BH.xls]B__2813"/>
      <sheetName val="[Spt-BH.xls][Spt-BH.xls]_Sp_985"/>
      <sheetName val="[Spt-BH.xls][Spt-BH_xls]B___273"/>
      <sheetName val="[Spt-BH.xls][Spt-BH_xls]B___274"/>
      <sheetName val="[Spt-BH.xls][Spt-BH_xls]_Spt_75"/>
      <sheetName val="[Spt-BH.xls][Spt-BH.xls]B__2845"/>
      <sheetName val="[Spt-BH.xls][Spt-BH.xls]B__2846"/>
      <sheetName val="[Spt-BH.xls][Spt-BH.xls]_S_1008"/>
      <sheetName val="[Spt-BH.xls][Spt-BH.xls]B__2847"/>
      <sheetName val="[Spt-BH.xls][Spt-BH.xls]B__2848"/>
      <sheetName val="[Spt-BH.xls]B____x005f_x0004______210"/>
      <sheetName val="[Spt-BH.xls]B___x005f_x0000__x000_210"/>
      <sheetName val="[Spt-BH.xls][Spt-BH.xls]B__2849"/>
      <sheetName val="[Spt-BH.xls][Spt-BH.xls]B__2850"/>
      <sheetName val="[Spt-BH.xls][Spt-BH.xls]B__2820"/>
      <sheetName val="[Spt-BH.xls][Spt-BH.xls]_S_1000"/>
      <sheetName val="[Spt-BH.xls][Spt-BH_xls]B___275"/>
      <sheetName val="[Spt-BH.xls][Spt-BH_xls]B___276"/>
      <sheetName val="[Spt-BH.xls][Spt-BH_xls]_Spt_76"/>
      <sheetName val="[Spt-BH.xls][Spt-BH.xls]_Sp_987"/>
      <sheetName val="[Spt-BH.xls][Spt-BH.xls]_Sp_986"/>
      <sheetName val="[Spt-BH.xls][Spt-BH.xls]_Sp_990"/>
      <sheetName val="[Spt-BH.xls][Spt-BH.xls]_Sp_988"/>
      <sheetName val="[Spt-BH.xls][Spt-BH.xls]B__2821"/>
      <sheetName val="[Spt-BH.xls][Spt-BH.xls]B__2822"/>
      <sheetName val="[Spt-BH.xls][Spt-BH.xls]B__2823"/>
      <sheetName val="[Spt-BH.xls][Spt-BH.xls]B__2824"/>
      <sheetName val="[Spt-BH.xls][Spt-BH.xls]B__2825"/>
      <sheetName val="[Spt-BH.xls][Spt-BH.xls]B__2826"/>
      <sheetName val="[Spt-BH.xls][Spt-BH.xls]_Sp_989"/>
      <sheetName val="[Spt-BH.xls][Spt-BH.xls]_Sp_991"/>
      <sheetName val="[Spt-BH.xls][Spt-BH.xls]_Sp_992"/>
      <sheetName val="[Spt-BH.xls][Spt-BH.xls]B__2827"/>
      <sheetName val="[Spt-BH.xls][Spt-BH.xls]B__2828"/>
      <sheetName val="[Spt-BH.xls][Spt-BH.xls]B__2829"/>
      <sheetName val="[Spt-BH.xls][Spt-BH.xls]B__2830"/>
      <sheetName val="[Spt-BH.xls][Spt-BH.xls]B__2831"/>
      <sheetName val="[Spt-BH.xls][Spt-BH.xls]B__2832"/>
      <sheetName val="[Spt-BH.xls][Spt-BH.xls]_Sp_993"/>
      <sheetName val="[Spt-BH.xls][Spt-BH.xls]_Sp_996"/>
      <sheetName val="[Spt-BH.xls][Spt-BH.xls]_Sp_994"/>
      <sheetName val="[Spt-BH.xls][Spt-BH.xls]B__2833"/>
      <sheetName val="[Spt-BH.xls][Spt-BH.xls]B__2834"/>
      <sheetName val="[Spt-BH.xls][Spt-BH.xls]B__2835"/>
      <sheetName val="[Spt-BH.xls][Spt-BH.xls]B__2836"/>
      <sheetName val="[Spt-BH.xls][Spt-BH.xls]B__2837"/>
      <sheetName val="[Spt-BH.xls][Spt-BH.xls]B__2838"/>
      <sheetName val="[Spt-BH.xls][Spt-BH.xls]_Sp_995"/>
      <sheetName val="[Spt-BH.xls][Spt-BH.xls]_Sp_997"/>
      <sheetName val="[Spt-BH.xls][Spt-BH.xls]B__2839"/>
      <sheetName val="[Spt-BH.xls][Spt-BH.xls]B__2840"/>
      <sheetName val="[Spt-BH.xls][Spt-BH.xls]B__2841"/>
      <sheetName val="[Spt-BH.xls][Spt-BH.xls]B__2842"/>
      <sheetName val="[Spt-BH.xls][Spt-BH.xls]B__2843"/>
      <sheetName val="[Spt-BH.xls][Spt-BH.xls]B__2844"/>
      <sheetName val="[Spt-BH.xls][Spt-BH.xls]_Sp_998"/>
      <sheetName val="[Spt-BH.xls][Spt-BH.xls]_S_1003"/>
      <sheetName val="[Spt-BH.xls][Spt-BH.xls]_S_1001"/>
      <sheetName val="[Spt-BH.xls][Spt-BH.xls]B__2851"/>
      <sheetName val="[Spt-BH.xls][Spt-BH.xls]B__2852"/>
      <sheetName val="[Spt-BH.xls][Spt-BH.xls]B__2853"/>
      <sheetName val="[Spt-BH.xls][Spt-BH.xls]B__2854"/>
      <sheetName val="[Spt-BH.xls][Spt-BH.xls]B__2855"/>
      <sheetName val="[Spt-BH.xls][Spt-BH.xls]B__2856"/>
      <sheetName val="[Spt-BH.xls][Spt-BH.xls]_S_1004"/>
      <sheetName val="[Spt-BH.xls][Spt-BH.xls]_S_1002"/>
      <sheetName val="[Spt-BH.xls][Spt-BH.xls]_S_1005"/>
      <sheetName val="[Spt-BH.xls][Spt-BH.xls]_S_1006"/>
      <sheetName val="[Spt-BH.xls][Spt-BH.xls]B__2857"/>
      <sheetName val="[Spt-BH.xls][Spt-BH.xls]B__2858"/>
      <sheetName val="[Spt-BH.xls][Spt-BH.xls]B__2859"/>
      <sheetName val="[Spt-BH.xls][Spt-BH.xls]B__2860"/>
      <sheetName val="[Spt-BH.xls][Spt-BH.xls]B__2861"/>
      <sheetName val="[Spt-BH.xls][Spt-BH.xls]B__2862"/>
      <sheetName val="[Spt-BH.xls][Spt-BH.xls]_S_1007"/>
      <sheetName val="[Spt-BH.xls][Spt-BH.xls]_S_1011"/>
      <sheetName val="[Spt-BH.xls][Spt-BH.xls]_S_1009"/>
      <sheetName val="[Spt-BH.xls][Spt-BH.xls]_S_1010"/>
      <sheetName val="[Spt-BH.xls][Spt-BH.xls]_S_1013"/>
      <sheetName val="[Spt-BH.xls][Spt-BH.xls]_S_1012"/>
      <sheetName val="[Spt-BH.xls][Spt-BH.xls]_S_1021"/>
      <sheetName val="[Spt-BH.xls][Spt-BH.xls]B__2863"/>
      <sheetName val="[Spt-BH.xls][Spt-BH.xls]B__2864"/>
      <sheetName val="[Spt-BH.xls][Spt-BH.xls]B__2865"/>
      <sheetName val="[Spt-BH.xls][Spt-BH.xls]B__2866"/>
      <sheetName val="[Spt-BH.xls][Spt-BH.xls]B__2867"/>
      <sheetName val="[Spt-BH.xls][Spt-BH.xls]B__2868"/>
      <sheetName val="[Spt-BH.xls][Spt-BH.xls]B__2887"/>
      <sheetName val="[Spt-BH.xls][Spt-BH.xls]B__2888"/>
      <sheetName val="[Spt-BH.xls][Spt-BH.xls]_S_1023"/>
      <sheetName val="[Spt-BH.xls][Spt-BH.xls]B__2889"/>
      <sheetName val="[Spt-BH.xls][Spt-BH.xls]B__2890"/>
      <sheetName val="[Spt-BH.xls][Spt-BH.xls]B__2891"/>
      <sheetName val="[Spt-BH.xls][Spt-BH.xls]B__2892"/>
      <sheetName val="[Spt-BH.xls][Spt-BH.xls]_S_1022"/>
      <sheetName val="[Spt-BH.xls][Spt-BH.xls]_S_1014"/>
      <sheetName val="[Spt-BH.xls][Spt-BH.xls]_S_1015"/>
      <sheetName val="[Spt-BH.xls][Spt-BH.xls]B__2869"/>
      <sheetName val="[Spt-BH.xls][Spt-BH.xls]B__2870"/>
      <sheetName val="[Spt-BH.xls][Spt-BH.xls]B__2871"/>
      <sheetName val="[Spt-BH.xls][Spt-BH.xls]B__2872"/>
      <sheetName val="[Spt-BH.xls][Spt-BH.xls]B__2873"/>
      <sheetName val="[Spt-BH.xls][Spt-BH.xls]B__2874"/>
      <sheetName val="[Spt-BH.xls][Spt-BH.xls]_S_1016"/>
      <sheetName val="[Spt-BH.xls][Spt-BH.xls]_S_1017"/>
      <sheetName val="[Spt-BH.xls][Spt-BH.xls]B__2875"/>
      <sheetName val="[Spt-BH.xls][Spt-BH.xls]B__2876"/>
      <sheetName val="[Spt-BH.xls][Spt-BH.xls]B__2877"/>
      <sheetName val="[Spt-BH.xls][Spt-BH.xls]B__2878"/>
      <sheetName val="[Spt-BH.xls][Spt-BH.xls]B__2879"/>
      <sheetName val="[Spt-BH.xls][Spt-BH.xls]B__2880"/>
      <sheetName val="[Spt-BH.xls][Spt-BH.xls]_S_1018"/>
      <sheetName val="[Spt-BH.xls][Spt-BH.xls]_S_1019"/>
      <sheetName val="[Spt-BH.xls][Spt-BH.xls]B__2881"/>
      <sheetName val="[Spt-BH.xls][Spt-BH.xls]B__2882"/>
      <sheetName val="[Spt-BH.xls][Spt-BH.xls]B__2883"/>
      <sheetName val="[Spt-BH.xls][Spt-BH.xls]B__2884"/>
      <sheetName val="[Spt-BH.xls][Spt-BH.xls]B__2885"/>
      <sheetName val="[Spt-BH.xls][Spt-BH.xls]B__2886"/>
      <sheetName val="[Spt-BH.xls][Spt-BH.xls]_S_1020"/>
      <sheetName val="[Spt-BH.xls][Spt-BH.xls]_S_1028"/>
      <sheetName val="[Spt-BH.xls][Spt-BH.xls]_S_1024"/>
      <sheetName val="[Spt-BH.xls][Spt-BH.xls]B__2893"/>
      <sheetName val="[Spt-BH.xls][Spt-BH.xls]B__2894"/>
      <sheetName val="[Spt-BH.xls][Spt-BH.xls]_S_1026"/>
      <sheetName val="[Spt-BH.xls][Spt-BH.xls]B__2895"/>
      <sheetName val="[Spt-BH.xls][Spt-BH.xls]B__2896"/>
      <sheetName val="[Spt-BH.xls][Spt-BH.xls]B__2897"/>
      <sheetName val="[Spt-BH.xls][Spt-BH.xls]B__2898"/>
      <sheetName val="[Spt-BH.xls][Spt-BH.xls]_S_1025"/>
      <sheetName val="[Spt-BH.xls][Spt-BH.xls]B__2899"/>
      <sheetName val="[Spt-BH.xls][Spt-BH.xls]B__2900"/>
      <sheetName val="[Spt-BH.xls][Spt-BH.xls]_S_1035"/>
      <sheetName val="[Spt-BH.xls][Spt-BH.xls]B__2901"/>
      <sheetName val="[Spt-BH.xls][Spt-BH.xls]B__2902"/>
      <sheetName val="[Spt-BH.xls][Spt-BH.xls]B__2903"/>
      <sheetName val="[Spt-BH.xls][Spt-BH.xls]B__2904"/>
      <sheetName val="[Spt-BH.xls][Spt-BH.xls]_S_1029"/>
      <sheetName val="[Spt-BH.xls][Spt-BH.xls]_S_1027"/>
      <sheetName val="[Spt-BH.xls][Spt-BH.xls]_S_1032"/>
      <sheetName val="[Spt-BH.xls][Spt-BH.xls]B__2911"/>
      <sheetName val="[Spt-BH.xls][Spt-BH.xls]B__2912"/>
      <sheetName val="[Spt-BH.xls][Spt-BH.xls]B__2913"/>
      <sheetName val="[Spt-BH.xls][Spt-BH.xls]B__2914"/>
      <sheetName val="[Spt-BH.xls][Spt-BH.xls]B__2915"/>
      <sheetName val="[Spt-BH.xls][Spt-BH.xls]B__2916"/>
      <sheetName val="[Spt-BH.xls][Spt-BH.xls]_S_1033"/>
      <sheetName val="[Spt-BH.xls][Spt-BH.xls]_S_1030"/>
      <sheetName val="[Spt-BH.xls][Spt-BH.xls]B__2905"/>
      <sheetName val="[Spt-BH.xls][Spt-BH.xls]B__2906"/>
      <sheetName val="[Spt-BH.xls][Spt-BH.xls]B__2907"/>
      <sheetName val="[Spt-BH.xls][Spt-BH.xls]B__2908"/>
      <sheetName val="[Spt-BH.xls][Spt-BH.xls]B__2909"/>
      <sheetName val="[Spt-BH.xls][Spt-BH.xls]B__2910"/>
      <sheetName val="[Spt-BH.xls][Spt-BH.xls]_S_1031"/>
      <sheetName val="[Spt-BH.xls][Spt-BH.xls]_S_1034"/>
      <sheetName val="[Spt-BH.xls][Spt-BH.xls]_S_1038"/>
      <sheetName val="[Spt-BH.xls][Spt-BH.xls]B__2929"/>
      <sheetName val="[Spt-BH.xls][Spt-BH.xls]B__2930"/>
      <sheetName val="[Spt-BH.xls][Spt-BH.xls]_S_1040"/>
      <sheetName val="[Spt-BH.xls][Spt-BH.xls]B__2931"/>
      <sheetName val="[Spt-BH.xls][Spt-BH.xls]B__2932"/>
      <sheetName val="[Spt-BH.xls][Spt-BH.xls]B__2933"/>
      <sheetName val="[Spt-BH.xls][Spt-BH.xls]B__2934"/>
      <sheetName val="[Spt-BH.xls][Spt-BH.xls]_S_1039"/>
      <sheetName val="[Spt-BH.xls][Spt-BH.xls]B__2917"/>
      <sheetName val="[Spt-BH.xls][Spt-BH.xls]B__2918"/>
      <sheetName val="[Spt-BH.xls][Spt-BH.xls]B__2919"/>
      <sheetName val="[Spt-BH.xls][Spt-BH.xls]B__2920"/>
      <sheetName val="[Spt-BH.xls][Spt-BH.xls]B__2921"/>
      <sheetName val="[Spt-BH.xls][Spt-BH.xls]B__2922"/>
      <sheetName val="[Spt-BH.xls][Spt-BH.xls]_S_1036"/>
      <sheetName val="[Spt-BH.xls][Spt-BH.xls]B__2923"/>
      <sheetName val="[Spt-BH.xls][Spt-BH.xls]B__2924"/>
      <sheetName val="[Spt-BH.xls][Spt-BH.xls]B__2925"/>
      <sheetName val="[Spt-BH.xls][Spt-BH.xls]B__2926"/>
      <sheetName val="[Spt-BH.xls][Spt-BH.xls]B__2927"/>
      <sheetName val="[Spt-BH.xls][Spt-BH.xls]B__2928"/>
      <sheetName val="[Spt-BH.xls][Spt-BH.xls]_S_1037"/>
      <sheetName val="[Spt-BH.xls][Spt-BH.xls]_S_1041"/>
      <sheetName val="[Spt-BH.xls][Spt-BH.xls]_S_1042"/>
      <sheetName val="[Spt-BH.xls][Spt-BH.xls]_S_1050"/>
      <sheetName val="[Spt-BH.xls][Spt-BH.xls]B__2955"/>
      <sheetName val="[Spt-BH.xls][Spt-BH.xls]B__2956"/>
      <sheetName val="[Spt-BH.xls][Spt-BH.xls]_S_1061"/>
      <sheetName val="[Spt-BH.xls][Spt-BH.xls]B__2957"/>
      <sheetName val="[Spt-BH.xls][Spt-BH.xls]B__2958"/>
      <sheetName val="[Spt-BH.xls][Spt-BH.xls]B__2959"/>
      <sheetName val="[Spt-BH.xls][Spt-BH.xls]B__2960"/>
      <sheetName val="[Spt-BH.xls][Spt-BH.xls]_S_1051"/>
      <sheetName val="[Spt-BH.xls][Spt-BH.xls]_S_1044"/>
      <sheetName val="[Spt-BH.xls][Spt-BH.xls]B__2943"/>
      <sheetName val="[Spt-BH.xls][Spt-BH.xls]B__2944"/>
      <sheetName val="[Spt-BH.xls][Spt-BH.xls]_S_1048"/>
      <sheetName val="[Spt-BH.xls][Spt-BH.xls]B__2945"/>
      <sheetName val="[Spt-BH.xls][Spt-BH.xls]B__2946"/>
      <sheetName val="[Spt-BH.xls]B____x005f_x0004______212"/>
      <sheetName val="[Spt-BH.xls]B___x005f_x0000__x000_212"/>
      <sheetName val="[Spt-BH.xls][Spt-BH.xls]B__2947"/>
      <sheetName val="[Spt-BH.xls][Spt-BH.xls]B__2948"/>
      <sheetName val="[Spt-BH.xls][Spt-BH.xls]B__2936"/>
      <sheetName val="[Spt-BH.xls][Spt-BH.xls]B__2937"/>
      <sheetName val="[Spt-BH.xls][Spt-BH.xls]_S_1046"/>
      <sheetName val="[Spt-BH.xls][Spt-BH.xls]B__2938"/>
      <sheetName val="[Spt-BH.xls][Spt-BH.xls]B__2939"/>
      <sheetName val="[Spt-BH.xls][Spt-BH.xls]B__2940"/>
      <sheetName val="[Spt-BH.xls][Spt-BH.xls]B__2941"/>
      <sheetName val="[Spt-BH.xls][Spt-BH.xls]B__2942"/>
      <sheetName val="[Spt-BH.xls][Spt-BH.xls]_S_1047"/>
      <sheetName val="[Spt-BH.xls][Spt-BH_xls]B___279"/>
      <sheetName val="[Spt-BH.xls][Spt-BH_xls]B___280"/>
      <sheetName val="[Spt-BH.xls][Spt-BH.xls]_S_1045"/>
      <sheetName val="[Spt-BH.xls][Spt-BH_xls]_Spt_78"/>
      <sheetName val="A(Rev.3)"/>
      <sheetName val="[Spt-BH.xls]B____x005f_x0004______211"/>
      <sheetName val="[Spt-BH.xls]B___x005f_x0000__x000_211"/>
      <sheetName val="[Spt-BH.xls][Spt-BH.xls]B__2935"/>
      <sheetName val="[Spt-BH.xls][Spt-BH_xls]B___277"/>
      <sheetName val="[Spt-BH.xls][Spt-BH_xls]B___278"/>
      <sheetName val="[Spt-BH.xls][Spt-BH.xls]_S_1043"/>
      <sheetName val="[Spt-BH.xls][Spt-BH_xls]_Spt_77"/>
      <sheetName val="[Spt-BH.xls][Spt-BH.xls]B__2949"/>
      <sheetName val="[Spt-BH.xls][Spt-BH.xls]B__2950"/>
      <sheetName val="[Spt-BH.xls][Spt-BH.xls]B__2951"/>
      <sheetName val="[Spt-BH.xls][Spt-BH.xls]B__2952"/>
      <sheetName val="[Spt-BH.xls][Spt-BH.xls]B__2953"/>
      <sheetName val="[Spt-BH.xls][Spt-BH.xls]B__2954"/>
      <sheetName val="[Spt-BH.xls][Spt-BH.xls]_S_1049"/>
      <sheetName val="[Spt-BH.xls][Spt-BH.xls]_S_1052"/>
      <sheetName val="[Spt-BH.xls][Spt-BH.xls]B__2961"/>
      <sheetName val="[Spt-BH.xls][Spt-BH.xls]B__2962"/>
      <sheetName val="[Spt-BH.xls][Spt-BH.xls]_S_1058"/>
      <sheetName val="[Spt-BH.xls][Spt-BH.xls]B__2963"/>
      <sheetName val="[Spt-BH.xls][Spt-BH.xls]B__2964"/>
      <sheetName val="[Spt-BH.xls][Spt-BH.xls]B__2965"/>
      <sheetName val="[Spt-BH.xls][Spt-BH.xls]B__2966"/>
      <sheetName val="[Spt-BH.xls][Spt-BH.xls]_S_1053"/>
      <sheetName val="[Spt-BH.xls][Spt-BH.xls]B__2979"/>
      <sheetName val="[Spt-BH.xls][Spt-BH.xls]B__2980"/>
      <sheetName val="[Spt-BH.xls][Spt-BH.xls]B__2981"/>
      <sheetName val="[Spt-BH.xls][Spt-BH.xls]B__2982"/>
      <sheetName val="[Spt-BH.xls][Spt-BH.xls]B__2983"/>
      <sheetName val="[Spt-BH.xls][Spt-BH.xls]B__2984"/>
      <sheetName val="[Spt-BH.xls][Spt-BH.xls]_S_1059"/>
      <sheetName val="[Spt-BH.xls][Spt-BH.xls]_S_1054"/>
      <sheetName val="[Spt-BH.xls][Spt-BH.xls]_S_1055"/>
      <sheetName val="[Spt-BH.xls][Spt-BH.xls]B__2967"/>
      <sheetName val="[Spt-BH.xls][Spt-BH.xls]B__2968"/>
      <sheetName val="[Spt-BH.xls][Spt-BH.xls]B__2969"/>
      <sheetName val="[Spt-BH.xls][Spt-BH.xls]B__2970"/>
      <sheetName val="[Spt-BH.xls][Spt-BH.xls]B__2971"/>
      <sheetName val="[Spt-BH.xls][Spt-BH.xls]B__2972"/>
      <sheetName val="[Spt-BH.xls][Spt-BH.xls]_S_1056"/>
      <sheetName val="[Spt-BH.xls][Spt-BH.xls]B__2973"/>
      <sheetName val="[Spt-BH.xls][Spt-BH.xls]B__2974"/>
      <sheetName val="[Spt-BH.xls][Spt-BH.xls]B__2975"/>
      <sheetName val="[Spt-BH.xls][Spt-BH.xls]B__2976"/>
      <sheetName val="[Spt-BH.xls][Spt-BH.xls]B__2977"/>
      <sheetName val="[Spt-BH.xls][Spt-BH.xls]B__2978"/>
      <sheetName val="[Spt-BH.xls][Spt-BH.xls]_S_1057"/>
      <sheetName val="[Spt-BH.xls][Spt-BH.xls]_S_1060"/>
      <sheetName val="[Spt-BH.xls][Spt-BH.xls]_S_1062"/>
      <sheetName val="[Spt-BH.xls][Spt-BH.xls]B__2992"/>
      <sheetName val="[Spt-BH.xls][Spt-BH.xls]B__2993"/>
      <sheetName val="[Spt-BH.xls][Spt-BH.xls]_S_1066"/>
      <sheetName val="[Spt-BH.xls][Spt-BH.xls]B__2994"/>
      <sheetName val="[Spt-BH.xls][Spt-BH.xls]B__2995"/>
      <sheetName val="[Spt-BH.xls]B____x005f_x0004______213"/>
      <sheetName val="[Spt-BH.xls]B___x005f_x0000__x000_213"/>
      <sheetName val="[Spt-BH.xls][Spt-BH.xls]B__2996"/>
      <sheetName val="[Spt-BH.xls][Spt-BH.xls]B__2997"/>
      <sheetName val="[Spt-BH.xls][Spt-BH.xls]B__2985"/>
      <sheetName val="[Spt-BH.xls][Spt-BH.xls]B__2986"/>
      <sheetName val="[Spt-BH.xls][Spt-BH.xls]_S_1064"/>
      <sheetName val="[Spt-BH.xls][Spt-BH.xls]B__2987"/>
      <sheetName val="[Spt-BH.xls][Spt-BH.xls]B__2988"/>
      <sheetName val="[Spt-BH.xls][Spt-BH.xls]B__2989"/>
      <sheetName val="[Spt-BH.xls][Spt-BH.xls]B__2990"/>
      <sheetName val="[Spt-BH.xls][Spt-BH.xls]B__2991"/>
      <sheetName val="[Spt-BH.xls][Spt-BH.xls]_S_1065"/>
      <sheetName val="[Spt-BH.xls][Spt-BH_xls]B___281"/>
      <sheetName val="[Spt-BH.xls][Spt-BH_xls]B___282"/>
      <sheetName val="[Spt-BH.xls][Spt-BH.xls]_S_1063"/>
      <sheetName val="[Spt-BH.xls][Spt-BH_xls]_Spt_79"/>
      <sheetName val="[Spt-BH.xls][Spt-BH.xls]B__2999"/>
      <sheetName val="[Spt-BH.xls][Spt-BH.xls]B__3000"/>
      <sheetName val="[Spt-BH.xls][Spt-BH.xls]_S_1068"/>
      <sheetName val="[Spt-BH.xls][Spt-BH.xls]B__3001"/>
      <sheetName val="[Spt-BH.xls][Spt-BH.xls]B__3002"/>
      <sheetName val="[Spt-BH.xls]B____x005f_x0004______214"/>
      <sheetName val="[Spt-BH.xls]B___x005f_x0000__x000_214"/>
      <sheetName val="[Spt-BH.xls][Spt-BH.xls]B__3003"/>
      <sheetName val="[Spt-BH.xls][Spt-BH.xls]B__3004"/>
      <sheetName val="[Spt-BH.xls][Spt-BH.xls]B__2998"/>
      <sheetName val="[Spt-BH.xls][Spt-BH.xls]_S_1067"/>
      <sheetName val="[Spt-BH.xls][Spt-BH_xls]B___283"/>
      <sheetName val="[Spt-BH.xls][Spt-BH_xls]B___284"/>
      <sheetName val="[Spt-BH.xls][Spt-BH_xls]_Spt_80"/>
      <sheetName val="[Spt-BH.xls][Spt-BH.xls]_S_1113"/>
      <sheetName val="[Spt-BH.xls][Spt-BH.xls]B__3027"/>
      <sheetName val="[Spt-BH.xls][Spt-BH.xls]B__3028"/>
      <sheetName val="[Spt-BH.xls][Spt-BH.xls]_S_1082"/>
      <sheetName val="[Spt-BH.xls][Spt-BH.xls]B__3029"/>
      <sheetName val="[Spt-BH.xls][Spt-BH.xls]B__3030"/>
      <sheetName val="[Spt-BH.xls][Spt-BH.xls]B__3031"/>
      <sheetName val="[Spt-BH.xls][Spt-BH.xls]B__3032"/>
      <sheetName val="[Spt-BH.xls][Spt-BH.xls]_S_1076"/>
      <sheetName val="[Spt-BH.xls][Spt-BH.xls]_S_1077"/>
      <sheetName val="[Spt-BH.xls][Spt-BH.xls]B__3005"/>
      <sheetName val="[Spt-BH.xls][Spt-BH.xls]B__3006"/>
      <sheetName val="[Spt-BH.xls][Spt-BH.xls]B__3007"/>
      <sheetName val="[Spt-BH.xls][Spt-BH.xls]B__3008"/>
      <sheetName val="[Spt-BH.xls][Spt-BH.xls]_S_1069"/>
      <sheetName val="[Spt-BH.xls][Spt-BH.xls]B__3009"/>
      <sheetName val="[Spt-BH.xls][Spt-BH.xls]B__3010"/>
      <sheetName val="[Spt-BH.xls][Spt-BH.xls]B__3011"/>
      <sheetName val="[Spt-BH.xls][Spt-BH.xls]B__3012"/>
      <sheetName val="[Spt-BH.xls][Spt-BH.xls]B__3013"/>
      <sheetName val="[Spt-BH.xls][Spt-BH.xls]B__3014"/>
      <sheetName val="[Spt-BH.xls][Spt-BH.xls]_S_1070"/>
      <sheetName val="[Spt-BH.xls][Spt-BH.xls]_S_1071"/>
      <sheetName val="[Spt-BH.xls][Spt-BH.xls]B__3015"/>
      <sheetName val="[Spt-BH.xls][Spt-BH.xls]B__3016"/>
      <sheetName val="[Spt-BH.xls][Spt-BH.xls]B__3017"/>
      <sheetName val="[Spt-BH.xls][Spt-BH.xls]B__3018"/>
      <sheetName val="[Spt-BH.xls][Spt-BH.xls]B__3019"/>
      <sheetName val="[Spt-BH.xls][Spt-BH.xls]B__3020"/>
      <sheetName val="[Spt-BH.xls][Spt-BH.xls]_S_1072"/>
      <sheetName val="[Spt-BH.xls][Spt-BH.xls]_S_1073"/>
      <sheetName val="[Spt-BH.xls][Spt-BH.xls]B__3021"/>
      <sheetName val="[Spt-BH.xls][Spt-BH.xls]B__3022"/>
      <sheetName val="[Spt-BH.xls][Spt-BH.xls]B__3023"/>
      <sheetName val="[Spt-BH.xls][Spt-BH.xls]B__3024"/>
      <sheetName val="[Spt-BH.xls][Spt-BH.xls]B__3025"/>
      <sheetName val="[Spt-BH.xls][Spt-BH.xls]B__3026"/>
      <sheetName val="[Spt-BH.xls][Spt-BH.xls]_S_1074"/>
      <sheetName val="[Spt-BH.xls][Spt-BH.xls]_S_1075"/>
      <sheetName val="[Spt-BH.xls][Spt-BH.xls]B__3045"/>
      <sheetName val="[Spt-BH.xls][Spt-BH.xls]B__3046"/>
      <sheetName val="[Spt-BH.xls][Spt-BH.xls]_S_1086"/>
      <sheetName val="[Spt-BH.xls][Spt-BH.xls]B__3047"/>
      <sheetName val="[Spt-BH.xls][Spt-BH.xls]B__3048"/>
      <sheetName val="[Spt-BH.xls][Spt-BH.xls]B__3049"/>
      <sheetName val="[Spt-BH.xls][Spt-BH.xls]B__3050"/>
      <sheetName val="[Spt-BH.xls][Spt-BH.xls]_S_1083"/>
      <sheetName val="[Spt-BH.xls][Spt-BH.xls]_S_1078"/>
      <sheetName val="[Spt-BH.xls][Spt-BH.xls]B__3033"/>
      <sheetName val="[Spt-BH.xls][Spt-BH.xls]B__3034"/>
      <sheetName val="[Spt-BH.xls][Spt-BH.xls]B__3035"/>
      <sheetName val="[Spt-BH.xls][Spt-BH.xls]B__3036"/>
      <sheetName val="[Spt-BH.xls][Spt-BH.xls]B__3037"/>
      <sheetName val="[Spt-BH.xls][Spt-BH.xls]B__3038"/>
      <sheetName val="[Spt-BH.xls][Spt-BH.xls]_S_1079"/>
      <sheetName val="[Spt-BH.xls][Spt-BH.xls]_S_1080"/>
      <sheetName val="[Spt-BH.xls][Spt-BH.xls]B__3039"/>
      <sheetName val="[Spt-BH.xls][Spt-BH.xls]B__3040"/>
      <sheetName val="[Spt-BH.xls][Spt-BH.xls]B__3041"/>
      <sheetName val="[Spt-BH.xls][Spt-BH.xls]B__3042"/>
      <sheetName val="[Spt-BH.xls][Spt-BH.xls]B__3043"/>
      <sheetName val="[Spt-BH.xls][Spt-BH.xls]B__3044"/>
      <sheetName val="[Spt-BH.xls][Spt-BH.xls]_S_1081"/>
      <sheetName val="[Spt-BH.xls][Spt-BH.xls]_S_1084"/>
      <sheetName val="[Spt-BH.xls][Spt-BH.xls]_S_1085"/>
      <sheetName val="[Spt-BH.xls][Spt-BH.xls]_S_1089"/>
      <sheetName val="[Spt-BH.xls][Spt-BH.xls]_S_1087"/>
      <sheetName val="[Spt-BH.xls][Spt-BH.xls]_S_1088"/>
      <sheetName val="[Spt-BH.xls][Spt-BH.xls]B__3051"/>
      <sheetName val="[Spt-BH.xls][Spt-BH.xls]B__3052"/>
      <sheetName val="[Spt-BH.xls][Spt-BH.xls]_S_1096"/>
      <sheetName val="[Spt-BH.xls][Spt-BH.xls]B__3053"/>
      <sheetName val="[Spt-BH.xls][Spt-BH.xls]B__3054"/>
      <sheetName val="[Spt-BH.xls][Spt-BH.xls]B__3055"/>
      <sheetName val="[Spt-BH.xls][Spt-BH.xls]B__3056"/>
      <sheetName val="[Spt-BH.xls][Spt-BH.xls]_S_1090"/>
      <sheetName val="[Spt-BH.xls][Spt-BH.xls]_S_1091"/>
      <sheetName val="[Spt-BH.xls][Spt-BH.xls]_S_1092"/>
      <sheetName val="[Spt-BH.xls][Spt-BH.xls]_S_1093"/>
      <sheetName val="[Spt-BH.xls][Spt-BH.xls]_S_1094"/>
      <sheetName val="[Spt-BH.xls][Spt-BH.xls]_S_1095"/>
      <sheetName val="[Spt-BH.xls][Spt-BH.xls]B__3063"/>
      <sheetName val="[Spt-BH.xls][Spt-BH.xls]B__3064"/>
      <sheetName val="[Spt-BH.xls][Spt-BH.xls]_S_1109"/>
      <sheetName val="[Spt-BH.xls][Spt-BH.xls]B__3065"/>
      <sheetName val="[Spt-BH.xls][Spt-BH.xls]B__3066"/>
      <sheetName val="[Spt-BH.xls][Spt-BH.xls]B__3067"/>
      <sheetName val="[Spt-BH.xls][Spt-BH.xls]B__3068"/>
      <sheetName val="[Spt-BH.xls][Spt-BH.xls]_S_1100"/>
      <sheetName val="[Spt-BH.xls][Spt-BH.xls]_S_1101"/>
      <sheetName val="[Spt-BH.xls][Spt-BH.xls]B__3057"/>
      <sheetName val="[Spt-BH.xls][Spt-BH.xls]B__3058"/>
      <sheetName val="[Spt-BH.xls][Spt-BH.xls]B__3059"/>
      <sheetName val="[Spt-BH.xls][Spt-BH.xls]B__3060"/>
      <sheetName val="[Spt-BH.xls][Spt-BH.xls]B__3061"/>
      <sheetName val="[Spt-BH.xls][Spt-BH.xls]B__3062"/>
      <sheetName val="[Spt-BH.xls][Spt-BH.xls]_S_1099"/>
      <sheetName val="[Spt-BH.xls][Spt-BH.xls]_S_1097"/>
      <sheetName val="[Spt-BH.xls][Spt-BH.xls]_S_1098"/>
      <sheetName val="[Spt-BH.xls][Spt-BH.xls]_S_1102"/>
      <sheetName val="[Spt-BH.xls][Spt-BH.xls]B__3081"/>
      <sheetName val="[Spt-BH.xls][Spt-BH.xls]B__3082"/>
      <sheetName val="[Spt-BH.xls][Spt-BH.xls]_S_1108"/>
      <sheetName val="[Spt-BH.xls][Spt-BH.xls]B__3083"/>
      <sheetName val="[Spt-BH.xls][Spt-BH.xls]B__3084"/>
      <sheetName val="[Spt-BH.xls][Spt-BH.xls]B__3085"/>
      <sheetName val="[Spt-BH.xls][Spt-BH.xls]B__3086"/>
      <sheetName val="[Spt-BH.xls][Spt-BH.xls]_S_1106"/>
      <sheetName val="[Spt-BH.xls][Spt-BH.xls]_S_1107"/>
      <sheetName val="[Spt-BH.xls][Spt-BH.xls]B__3069"/>
      <sheetName val="[Spt-BH.xls][Spt-BH.xls]B__3070"/>
      <sheetName val="[Spt-BH.xls][Spt-BH.xls]B__3071"/>
      <sheetName val="[Spt-BH.xls][Spt-BH.xls]B__3072"/>
      <sheetName val="[Spt-BH.xls][Spt-BH.xls]B__3073"/>
      <sheetName val="[Spt-BH.xls][Spt-BH.xls]B__3074"/>
      <sheetName val="[Spt-BH.xls][Spt-BH.xls]_S_1103"/>
      <sheetName val="[Spt-BH.xls][Spt-BH.xls]B__3075"/>
      <sheetName val="[Spt-BH.xls][Spt-BH.xls]B__3076"/>
      <sheetName val="[Spt-BH.xls][Spt-BH.xls]B__3077"/>
      <sheetName val="[Spt-BH.xls][Spt-BH.xls]B__3078"/>
      <sheetName val="[Spt-BH.xls][Spt-BH.xls]B__3079"/>
      <sheetName val="[Spt-BH.xls][Spt-BH.xls]B__3080"/>
      <sheetName val="[Spt-BH.xls][Spt-BH.xls]_S_1104"/>
      <sheetName val="[Spt-BH.xls][Spt-BH.xls]_S_1105"/>
      <sheetName val="[Spt-BH.xls][Spt-BH.xls]_S_1110"/>
      <sheetName val="[Spt-BH.xls][Spt-BH.xls]B__3087"/>
      <sheetName val="[Spt-BH.xls][Spt-BH.xls]B__3088"/>
      <sheetName val="[Spt-BH.xls][Spt-BH.xls]_S_1111"/>
      <sheetName val="[Spt-BH.xls][Spt-BH.xls]_S_1112"/>
      <sheetName val="[Spt-BH.xls][Spt-BH.xls]_S_1114"/>
      <sheetName val="[Spt-BH.xls][Spt-BH.xls]_S_1115"/>
      <sheetName val="[Spt-BH.xls][Spt-BH.xls]_S_1130"/>
      <sheetName val="[Spt-BH.xls][Spt-BH.xls]B__3089"/>
      <sheetName val="[Spt-BH.xls][Spt-BH.xls]B__3090"/>
      <sheetName val="[Spt-BH.xls][Spt-BH.xls]_S_1126"/>
      <sheetName val="[Spt-BH.xls][Spt-BH.xls]B__3091"/>
      <sheetName val="[Spt-BH.xls][Spt-BH.xls]B__3092"/>
      <sheetName val="[Spt-BH.xls][Spt-BH.xls]B__3093"/>
      <sheetName val="[Spt-BH.xls][Spt-BH.xls]B__3094"/>
      <sheetName val="[Spt-BH.xls]B____x005f_x0004______215"/>
      <sheetName val="[Spt-BH.xls]B___x005f_x0000__x000_215"/>
      <sheetName val="[Spt-BH.xls][Spt-BH_xls]B___285"/>
      <sheetName val="[Spt-BH.xls][Spt-BH_xls]B___286"/>
      <sheetName val="[Spt-BH.xls][Spt-BH_xls]_Spt_81"/>
      <sheetName val="[Spt-BH.xls]B____x005f_x0004______216"/>
      <sheetName val="[Spt-BH.xls]B___x005f_x0000__x000_216"/>
      <sheetName val="[Spt-BH.xls][Spt-BH_xls]B___287"/>
      <sheetName val="[Spt-BH.xls][Spt-BH_xls]B___288"/>
      <sheetName val="[Spt-BH.xls][Spt-BH_xls]_Spt_82"/>
      <sheetName val="[Spt-BH.xls]B____x005f_x0004______217"/>
      <sheetName val="[Spt-BH.xls]B___x005f_x0000__x000_217"/>
      <sheetName val="[Spt-BH.xls][Spt-BH_xls]B___289"/>
      <sheetName val="[Spt-BH.xls][Spt-BH_xls]B___290"/>
      <sheetName val="[Spt-BH.xls][Spt-BH_xls]_Spt_83"/>
      <sheetName val="[Spt-BH.xls][Spt-BH.xls]B__3125"/>
      <sheetName val="[Spt-BH.xls][Spt-BH.xls]B__3126"/>
      <sheetName val="[Spt-BH.xls][Spt-BH.xls]_S_1128"/>
      <sheetName val="[Spt-BH.xls][Spt-BH.xls]B__3127"/>
      <sheetName val="[Spt-BH.xls][Spt-BH.xls]B__3128"/>
      <sheetName val="[Spt-BH.xls][Spt-BH.xls]B__3129"/>
      <sheetName val="[Spt-BH.xls][Spt-BH.xls]B__3130"/>
      <sheetName val="[Spt-BH.xls][Spt-BH.xls]_S_1127"/>
      <sheetName val="[Spt-BH.xls][Spt-BH.xls]_S_1116"/>
      <sheetName val="[Spt-BH.xls][Spt-BH.xls]B__3095"/>
      <sheetName val="[Spt-BH.xls][Spt-BH.xls]B__3096"/>
      <sheetName val="[Spt-BH.xls][Spt-BH.xls]B__3097"/>
      <sheetName val="[Spt-BH.xls][Spt-BH.xls]B__3098"/>
      <sheetName val="[Spt-BH.xls][Spt-BH.xls]B__3099"/>
      <sheetName val="[Spt-BH.xls][Spt-BH.xls]B__3100"/>
      <sheetName val="[Spt-BH.xls][Spt-BH.xls]_S_1117"/>
      <sheetName val="[Spt-BH.xls][Spt-BH.xls]_S_1118"/>
      <sheetName val="[Spt-BH.xls][Spt-BH.xls]B__3101"/>
      <sheetName val="[Spt-BH.xls][Spt-BH.xls]B__3102"/>
      <sheetName val="[Spt-BH.xls][Spt-BH.xls]B__3103"/>
      <sheetName val="[Spt-BH.xls][Spt-BH.xls]B__3104"/>
      <sheetName val="[Spt-BH.xls][Spt-BH.xls]B__3105"/>
      <sheetName val="[Spt-BH.xls][Spt-BH.xls]B__3106"/>
      <sheetName val="[Spt-BH.xls][Spt-BH.xls]_S_1119"/>
      <sheetName val="[Spt-BH.xls][Spt-BH.xls]_S_1120"/>
      <sheetName val="[Spt-BH.xls][Spt-BH.xls]B__3107"/>
      <sheetName val="[Spt-BH.xls][Spt-BH.xls]B__3108"/>
      <sheetName val="[Spt-BH.xls][Spt-BH.xls]B__3109"/>
      <sheetName val="[Spt-BH.xls][Spt-BH.xls]B__3110"/>
      <sheetName val="[Spt-BH.xls][Spt-BH.xls]B__3111"/>
      <sheetName val="[Spt-BH.xls][Spt-BH.xls]B__3112"/>
      <sheetName val="[Spt-BH.xls][Spt-BH.xls]_S_1121"/>
      <sheetName val="[Spt-BH.xls][Spt-BH.xls]_S_1122"/>
      <sheetName val="[Spt-BH.xls][Spt-BH.xls]B__3113"/>
      <sheetName val="[Spt-BH.xls][Spt-BH.xls]B__3114"/>
      <sheetName val="[Spt-BH.xls][Spt-BH.xls]B__3115"/>
      <sheetName val="[Spt-BH.xls][Spt-BH.xls]B__3116"/>
      <sheetName val="[Spt-BH.xls][Spt-BH.xls]B__3117"/>
      <sheetName val="[Spt-BH.xls][Spt-BH.xls]B__3118"/>
      <sheetName val="[Spt-BH.xls][Spt-BH.xls]_S_1123"/>
      <sheetName val="[Spt-BH.xls][Spt-BH.xls]_S_1124"/>
      <sheetName val="[Spt-BH.xls][Spt-BH.xls]B__3119"/>
      <sheetName val="[Spt-BH.xls][Spt-BH.xls]B__3120"/>
      <sheetName val="[Spt-BH.xls][Spt-BH.xls]B__3121"/>
      <sheetName val="[Spt-BH.xls][Spt-BH.xls]B__3122"/>
      <sheetName val="[Spt-BH.xls][Spt-BH.xls]B__3123"/>
      <sheetName val="[Spt-BH.xls][Spt-BH.xls]B__3124"/>
      <sheetName val="[Spt-BH.xls][Spt-BH.xls]_S_1125"/>
      <sheetName val="[Spt-BH.xls][Spt-BH.xls]_S_1129"/>
      <sheetName val="[Spt-BH.xls][Spt-BH.xls]_S_1134"/>
      <sheetName val="[Spt-BH.xls][Spt-BH.xls]_S_1132"/>
      <sheetName val="[Spt-BH.xls][Spt-BH.xls]_S_1133"/>
      <sheetName val="[Spt-BH.xls][Spt-BH.xls]_S_1139"/>
      <sheetName val="[Spt-BH.xls][Spt-BH.xls]B__3131"/>
      <sheetName val="[Spt-BH.xls][Spt-BH.xls]B__3132"/>
      <sheetName val="[Spt-BH.xls][Spt-BH.xls]_S_1137"/>
      <sheetName val="[Spt-BH.xls][Spt-BH.xls]B__3133"/>
      <sheetName val="[Spt-BH.xls][Spt-BH.xls]B__3134"/>
      <sheetName val="[Spt-BH.xls][Spt-BH.xls]B__3135"/>
      <sheetName val="[Spt-BH.xls][Spt-BH.xls]B__3136"/>
      <sheetName val="[Spt-BH.xls][Spt-BH.xls]_S_1135"/>
      <sheetName val="[Spt-BH.xls][Spt-BH.xls]_S_1136"/>
      <sheetName val="[Spt-BH.xls][Spt-BH.xls]_S_1138"/>
      <sheetName val="[Spt-BH.xls][Spt-BH.xls]B__3137"/>
      <sheetName val="[Spt-BH.xls][Spt-BH.xls]B__3138"/>
      <sheetName val="[Spt-BH.xls][Spt-BH.xls]_S_1141"/>
      <sheetName val="[Spt-BH.xls][Spt-BH.xls]B__3139"/>
      <sheetName val="[Spt-BH.xls][Spt-BH.xls]B__3140"/>
      <sheetName val="[Spt-BH.xls][Spt-BH.xls]B__3141"/>
      <sheetName val="[Spt-BH.xls][Spt-BH.xls]B__3142"/>
      <sheetName val="[Spt-BH.xls][Spt-BH.xls]_S_1140"/>
      <sheetName val="[Spt-BH.xls][Spt-BH.xls]_S_1142"/>
      <sheetName val="[Spt-BH.xls][Spt-BH.xls]_S_1143"/>
      <sheetName val="[Spt-BH.xls][Spt-BH.xls]B__3143"/>
      <sheetName val="[Spt-BH.xls][Spt-BH.xls]B__3144"/>
      <sheetName val="[Spt-BH.xls][Spt-BH.xls]_S_1145"/>
      <sheetName val="[Spt-BH.xls][Spt-BH.xls]B__3145"/>
      <sheetName val="[Spt-BH.xls][Spt-BH.xls]B__3146"/>
      <sheetName val="[Spt-BH.xls][Spt-BH.xls]B__3147"/>
      <sheetName val="[Spt-BH.xls][Spt-BH.xls]B__3148"/>
      <sheetName val="[Spt-BH.xls][Spt-BH.xls]_S_1144"/>
      <sheetName val="[Spt-BH.xls][Spt-BH.xls]B__3161"/>
      <sheetName val="[Spt-BH.xls][Spt-BH.xls]B__3162"/>
      <sheetName val="[Spt-BH.xls][Spt-BH.xls]_S_1152"/>
      <sheetName val="[Spt-BH.xls][Spt-BH.xls]B__3163"/>
      <sheetName val="[Spt-BH.xls][Spt-BH.xls]B__3164"/>
      <sheetName val="[Spt-BH.xls][Spt-BH.xls]B__3165"/>
      <sheetName val="[Spt-BH.xls][Spt-BH.xls]B__3166"/>
      <sheetName val="[Spt-BH.xls][Spt-BH.xls]_S_1150"/>
      <sheetName val="[Spt-BH.xls][Spt-BH.xls]_S_1151"/>
      <sheetName val="[Spt-BH.xls][Spt-BH.xls]B__3149"/>
      <sheetName val="[Spt-BH.xls][Spt-BH.xls]B__3150"/>
      <sheetName val="[Spt-BH.xls][Spt-BH.xls]B__3151"/>
      <sheetName val="[Spt-BH.xls][Spt-BH.xls]B__3152"/>
      <sheetName val="[Spt-BH.xls][Spt-BH.xls]B__3153"/>
      <sheetName val="[Spt-BH.xls][Spt-BH.xls]B__3154"/>
      <sheetName val="[Spt-BH.xls][Spt-BH.xls]_S_1146"/>
      <sheetName val="[Spt-BH.xls][Spt-BH.xls]_S_1147"/>
      <sheetName val="[Spt-BH.xls][Spt-BH.xls]B__3155"/>
      <sheetName val="[Spt-BH.xls][Spt-BH.xls]B__3156"/>
      <sheetName val="[Spt-BH.xls][Spt-BH.xls]B__3157"/>
      <sheetName val="[Spt-BH.xls][Spt-BH.xls]B__3158"/>
      <sheetName val="[Spt-BH.xls][Spt-BH.xls]B__3159"/>
      <sheetName val="[Spt-BH.xls][Spt-BH.xls]B__3160"/>
      <sheetName val="[Spt-BH.xls][Spt-BH.xls]_S_1148"/>
      <sheetName val="[Spt-BH.xls][Spt-BH.xls]_S_1149"/>
      <sheetName val="[Spt-BH.xls][Spt-BH.xls]_S_1153"/>
      <sheetName val="[Spt-BH.xls][Spt-BH.xls]_S_1154"/>
      <sheetName val="[Spt-BH.xls][Spt-BH.xls]B__3167"/>
      <sheetName val="[Spt-BH.xls][Spt-BH.xls]B__3168"/>
      <sheetName val="[Spt-BH.xls][Spt-BH.xls]_S_1158"/>
      <sheetName val="[Spt-BH.xls][Spt-BH.xls]B__3169"/>
      <sheetName val="[Spt-BH.xls][Spt-BH.xls]B__3170"/>
      <sheetName val="[Spt-BH.xls][Spt-BH.xls]B__3171"/>
      <sheetName val="[Spt-BH.xls][Spt-BH.xls]B__3172"/>
      <sheetName val="[Spt-BH.xls][Spt-BH.xls]_S_1155"/>
      <sheetName val="[Spt-BH.xls][Spt-BH.xls]_S_1156"/>
      <sheetName val="[Spt-BH.xls][Spt-BH.xls]B__3173"/>
      <sheetName val="[Spt-BH.xls][Spt-BH.xls]B__3174"/>
      <sheetName val="[Spt-BH.xls][Spt-BH.xls]B__3175"/>
      <sheetName val="[Spt-BH.xls][Spt-BH.xls]B__3176"/>
      <sheetName val="[Spt-BH.xls][Spt-BH.xls]B__3177"/>
      <sheetName val="[Spt-BH.xls][Spt-BH.xls]B__3178"/>
      <sheetName val="[Spt-BH.xls][Spt-BH.xls]_S_1157"/>
      <sheetName val="[Spt-BH.xls][Spt-BH.xls]B__3185"/>
      <sheetName val="[Spt-BH.xls][Spt-BH.xls]B__3186"/>
      <sheetName val="[Spt-BH.xls][Spt-BH.xls]_S_1163"/>
      <sheetName val="[Spt-BH.xls][Spt-BH.xls]B__3187"/>
      <sheetName val="[Spt-BH.xls][Spt-BH.xls]B__3188"/>
      <sheetName val="[Spt-BH.xls][Spt-BH.xls]B__3189"/>
      <sheetName val="[Spt-BH.xls][Spt-BH.xls]B__3190"/>
      <sheetName val="[Spt-BH.xls][Spt-BH.xls]_S_1161"/>
      <sheetName val="[Spt-BH.xls][Spt-BH.xls]_S_1162"/>
      <sheetName val="[Spt-BH.xls][Spt-BH.xls]B__3179"/>
      <sheetName val="[Spt-BH.xls][Spt-BH.xls]B__3180"/>
      <sheetName val="[Spt-BH.xls][Spt-BH.xls]B__3181"/>
      <sheetName val="[Spt-BH.xls][Spt-BH.xls]B__3182"/>
      <sheetName val="[Spt-BH.xls][Spt-BH.xls]B__3183"/>
      <sheetName val="[Spt-BH.xls][Spt-BH.xls]B__3184"/>
      <sheetName val="[Spt-BH.xls][Spt-BH.xls]_S_1159"/>
      <sheetName val="[Spt-BH.xls][Spt-BH.xls]_S_1160"/>
      <sheetName val="[Spt-BH.xls][Spt-BH.xls]_S_1166"/>
      <sheetName val="[Spt-BH.xls][Spt-BH.xls]_S_1164"/>
      <sheetName val="[Spt-BH.xls][Spt-BH.xls]_S_1165"/>
      <sheetName val="[Spt-BH.xls]B____x005f_x0004______220"/>
      <sheetName val="[Spt-BH.xls]B___x005f_x0000__x000_220"/>
      <sheetName val="[Spt-BH.xls][Spt-BH_xls]B___295"/>
      <sheetName val="[Spt-BH.xls][Spt-BH_xls]B___296"/>
      <sheetName val="[Spt-BH.xls][Spt-BH_xls]_Spt_86"/>
      <sheetName val="[Spt-BH.xls]B____x005f_x0004______218"/>
      <sheetName val="[Spt-BH.xls]B___x005f_x0000__x000_218"/>
      <sheetName val="[Spt-BH.xls][Spt-BH_xls]B___291"/>
      <sheetName val="[Spt-BH.xls][Spt-BH_xls]B___292"/>
      <sheetName val="[Spt-BH.xls][Spt-BH_xls]_Spt_84"/>
      <sheetName val="[Spt-BH.xls]B____x005f_x0004______219"/>
      <sheetName val="[Spt-BH.xls]B___x005f_x0000__x000_219"/>
      <sheetName val="[Spt-BH.xls][Spt-BH_xls]B___293"/>
      <sheetName val="[Spt-BH.xls][Spt-BH_xls]B___294"/>
      <sheetName val="[Spt-BH.xls][Spt-BH_xls]_Spt_85"/>
      <sheetName val="[Spt-BH.xls]B____x005f_x0004______221"/>
      <sheetName val="[Spt-BH.xls]B___x005f_x0000__x000_221"/>
      <sheetName val="[Spt-BH.xls][Spt-BH_xls]B___297"/>
      <sheetName val="[Spt-BH.xls][Spt-BH_xls]B___298"/>
      <sheetName val="[Spt-BH.xls][Spt-BH_xls]_Spt_87"/>
      <sheetName val="[Spt-BH.xls][Spt-BH.xls]B__3191"/>
      <sheetName val="[Spt-BH.xls][Spt-BH.xls]B__3192"/>
      <sheetName val="[Spt-BH.xls][Spt-BH.xls]B__3193"/>
      <sheetName val="[Spt-BH.xls][Spt-BH.xls]B__3194"/>
      <sheetName val="[Spt-BH.xls][Spt-BH.xls]B__3195"/>
      <sheetName val="[Spt-BH.xls][Spt-BH.xls]B__3196"/>
      <sheetName val="[Spt-BH.xls][Spt-BH.xls]B__3219"/>
      <sheetName val="[Spt-BH.xls][Spt-BH.xls]B__3220"/>
      <sheetName val="[Spt-BH.xls][Spt-BH.xls]B__3221"/>
      <sheetName val="[Spt-BH.xls][Spt-BH.xls]B__3222"/>
      <sheetName val="[Spt-BH.xls][Spt-BH.xls]B__3223"/>
      <sheetName val="[Spt-BH.xls][Spt-BH.xls]B__3224"/>
      <sheetName val="[Spt-BH.xls][Spt-BH.xls]B__3203"/>
      <sheetName val="[Spt-BH.xls][Spt-BH.xls]B__3204"/>
      <sheetName val="[Spt-BH.xls][Spt-BH.xls]B__3205"/>
      <sheetName val="[Spt-BH.xls][Spt-BH.xls]B__3206"/>
      <sheetName val="[Spt-BH.xls][Spt-BH.xls]B__3207"/>
      <sheetName val="[Spt-BH.xls][Spt-BH.xls]B__3208"/>
      <sheetName val="[Spt-BH.xls][Spt-BH.xls]B__3209"/>
      <sheetName val="[Spt-BH.xls][Spt-BH.xls]B__3210"/>
      <sheetName val="[Spt-BH.xls][Spt-BH.xls]B__3211"/>
      <sheetName val="[Spt-BH.xls][Spt-BH.xls]B__3212"/>
      <sheetName val="[Spt-BH.xls][Spt-BH.xls]B__3213"/>
      <sheetName val="[Spt-BH.xls][Spt-BH.xls]B__3214"/>
      <sheetName val="[Spt-BH.xls][Spt-BH.xls]B__3215"/>
      <sheetName val="[Spt-BH.xls][Spt-BH.xls]B__3216"/>
      <sheetName val="[Spt-BH.xls][Spt-BH.xls]B__3217"/>
      <sheetName val="[Spt-BH.xls][Spt-BH.xls]B__3218"/>
      <sheetName val="[Spt-BH.xls][Spt-BH.xls]_S_1170"/>
      <sheetName val="[Spt-BH.xls][Spt-BH.xls]_S_1169"/>
      <sheetName val="[Spt-BH.xls][Spt-BH.xls]_S_1171"/>
      <sheetName val="[Spt-BH.xls][Spt-BH.xls]B__3225"/>
      <sheetName val="[Spt-BH.xls][Spt-BH.xls]B__3226"/>
      <sheetName val="[Spt-BH.xls][Spt-BH.xls]_S_1176"/>
      <sheetName val="[Spt-BH.xls][Spt-BH.xls]B__3227"/>
      <sheetName val="[Spt-BH.xls][Spt-BH.xls]B__3228"/>
      <sheetName val="[Spt-BH.xls][Spt-BH.xls]B__3229"/>
      <sheetName val="[Spt-BH.xls][Spt-BH.xls]B__3230"/>
      <sheetName val="[Spt-BH.xls][Spt-BH.xls]_S_1172"/>
      <sheetName val="[Spt-BH.xls][Spt-BH.xls]_S_1173"/>
      <sheetName val="[Spt-BH.xls][Spt-BH.xls]_S_1174"/>
      <sheetName val="[Spt-BH.xls][Spt-BH.xls]_S_1175"/>
      <sheetName val="[Spt-BH.xls][Spt-BH.xls]_S_1177"/>
      <sheetName val="[Spt-BH.xls][Spt-BH.xls]_S_1178"/>
      <sheetName val="[Spt-BH.xls][Spt-BH.xls]_S_1179"/>
      <sheetName val="[Spt-BH.xls][Spt-BH.xls]_S_1180"/>
      <sheetName val="[Spt-BH.xls][Spt-BH.xls]_S_1181"/>
      <sheetName val="[Spt-BH.xls][Spt-BH.xls]_S_1182"/>
      <sheetName val="[Spt-BH.xls][Spt-BH.xls]B__3231"/>
      <sheetName val="[Spt-BH.xls][Spt-BH.xls]B__3232"/>
      <sheetName val="[Spt-BH.xls][Spt-BH.xls]_S_1185"/>
      <sheetName val="[Spt-BH.xls][Spt-BH.xls]B__3233"/>
      <sheetName val="[Spt-BH.xls][Spt-BH.xls]B__3234"/>
      <sheetName val="[Spt-BH.xls][Spt-BH.xls]B__3235"/>
      <sheetName val="[Spt-BH.xls][Spt-BH.xls]B__3236"/>
      <sheetName val="[Spt-BH.xls][Spt-BH.xls]_S_1183"/>
      <sheetName val="[Spt-BH.xls][Spt-BH.xls]_S_1184"/>
      <sheetName val="[Spt-BH.xls][Spt-BH.xls]_S_1190"/>
      <sheetName val="[Spt-BH.xls][Spt-BH.xls]_S_1186"/>
      <sheetName val="[Spt-BH.xls][Spt-BH.xls]B__3243"/>
      <sheetName val="[Spt-BH.xls][Spt-BH.xls]B__3244"/>
      <sheetName val="[Spt-BH.xls][Spt-BH.xls]B__3245"/>
      <sheetName val="[Spt-BH.xls][Spt-BH.xls]B__3246"/>
      <sheetName val="[Spt-BH.xls][Spt-BH.xls]B__3247"/>
      <sheetName val="[Spt-BH.xls][Spt-BH.xls]B__3248"/>
      <sheetName val="[Spt-BH.xls][Spt-BH.xls]_S_1188"/>
      <sheetName val="[Spt-BH.xls][Spt-BH.xls]_S_1189"/>
      <sheetName val="[Spt-BH.xls][Spt-BH.xls]B__3237"/>
      <sheetName val="[Spt-BH.xls][Spt-BH.xls]B__3238"/>
      <sheetName val="[Spt-BH.xls][Spt-BH.xls]B__3239"/>
      <sheetName val="[Spt-BH.xls][Spt-BH.xls]B__3240"/>
      <sheetName val="[Spt-BH.xls][Spt-BH.xls]B__3241"/>
      <sheetName val="[Spt-BH.xls][Spt-BH.xls]B__3242"/>
      <sheetName val="[Spt-BH.xls][Spt-BH.xls]_S_1187"/>
      <sheetName val="[Spt-BH.xls][Spt-BH.xls]B__3255"/>
      <sheetName val="[Spt-BH.xls][Spt-BH.xls]B__3256"/>
      <sheetName val="[Spt-BH.xls][Spt-BH.xls]_S_1197"/>
      <sheetName val="[Spt-BH.xls][Spt-BH.xls]B__3257"/>
      <sheetName val="[Spt-BH.xls][Spt-BH.xls]B__3258"/>
      <sheetName val="[Spt-BH.xls][Spt-BH.xls]B__3259"/>
      <sheetName val="[Spt-BH.xls][Spt-BH.xls]B__3260"/>
      <sheetName val="[Spt-BH.xls][Spt-BH.xls]_S_1194"/>
      <sheetName val="[Spt-BH.xls][Spt-BH.xls]_S_1195"/>
      <sheetName val="[Spt-BH.xls][Spt-BH.xls]_S_1191"/>
      <sheetName val="[Spt-BH.xls][Spt-BH.xls]B__3249"/>
      <sheetName val="[Spt-BH.xls][Spt-BH.xls]B__3250"/>
      <sheetName val="[Spt-BH.xls][Spt-BH.xls]B__3251"/>
      <sheetName val="[Spt-BH.xls][Spt-BH.xls]B__3252"/>
      <sheetName val="[Spt-BH.xls][Spt-BH.xls]B__3253"/>
      <sheetName val="[Spt-BH.xls][Spt-BH.xls]B__3254"/>
      <sheetName val="[Spt-BH.xls][Spt-BH.xls]_S_1192"/>
      <sheetName val="[Spt-BH.xls][Spt-BH.xls]_S_1193"/>
      <sheetName val="[Spt-BH.xls][Spt-BH.xls]_S_1196"/>
      <sheetName val="[Spt-BH.xls][Spt-BH.xls]_S_1198"/>
      <sheetName val="[Spt-BH.xls][Spt-BH.xls]_S_1199"/>
      <sheetName val="[Spt-BH.xls][Spt-BH.xls]B__3267"/>
      <sheetName val="[Spt-BH.xls][Spt-BH.xls]B__3268"/>
      <sheetName val="[Spt-BH.xls][Spt-BH.xls]_S_1205"/>
      <sheetName val="[Spt-BH.xls][Spt-BH.xls]B__3269"/>
      <sheetName val="[Spt-BH.xls][Spt-BH.xls]B__3270"/>
      <sheetName val="[Spt-BH.xls][Spt-BH.xls]B__3271"/>
      <sheetName val="[Spt-BH.xls][Spt-BH.xls]B__3272"/>
      <sheetName val="[Spt-BH.xls][Spt-BH.xls]_S_1200"/>
      <sheetName val="[Spt-BH.xls][Spt-BH.xls]_S_1201"/>
      <sheetName val="[Spt-BH.xls][Spt-BH.xls]B__3261"/>
      <sheetName val="[Spt-BH.xls][Spt-BH.xls]B__3262"/>
      <sheetName val="[Spt-BH.xls][Spt-BH.xls]B__3263"/>
      <sheetName val="[Spt-BH.xls][Spt-BH.xls]B__3264"/>
      <sheetName val="[Spt-BH.xls][Spt-BH.xls]B__3265"/>
      <sheetName val="[Spt-BH.xls][Spt-BH.xls]B__3266"/>
      <sheetName val="[Spt-BH.xls][Spt-BH.xls]_S_1202"/>
      <sheetName val="[Spt-BH.xls][Spt-BH.xls]_S_1203"/>
      <sheetName val="[Spt-BH.xls][Spt-BH.xls]B__3273"/>
      <sheetName val="[Spt-BH.xls][Spt-BH.xls]B__3274"/>
      <sheetName val="[Spt-BH.xls][Spt-BH.xls]B__3275"/>
      <sheetName val="[Spt-BH.xls][Spt-BH.xls]B__3276"/>
      <sheetName val="[Spt-BH.xls][Spt-BH.xls]B__3277"/>
      <sheetName val="[Spt-BH.xls][Spt-BH.xls]B__3278"/>
      <sheetName val="[Spt-BH.xls][Spt-BH.xls]_S_1204"/>
      <sheetName val="[Spt-BH.xls][Spt-BH.xls]_S_1206"/>
      <sheetName val="[Spt-BH.xls][Spt-BH.xls]_S_1207"/>
      <sheetName val="[Spt-BH.xls][Spt-BH.xls]_S_1216"/>
      <sheetName val="[Spt-BH.xls][Spt-BH.xls]B__3297"/>
      <sheetName val="[Spt-BH.xls][Spt-BH.xls]B__3298"/>
      <sheetName val="[Spt-BH.xls][Spt-BH.xls]B__3299"/>
      <sheetName val="[Spt-BH.xls][Spt-BH.xls]B__3300"/>
      <sheetName val="[Spt-BH.xls][Spt-BH.xls]B__3301"/>
      <sheetName val="[Spt-BH.xls][Spt-BH.xls]B__3302"/>
      <sheetName val="[Spt-BH.xls][Spt-BH.xls]_S_1214"/>
      <sheetName val="[Spt-BH.xls][Spt-BH.xls]_S_1215"/>
      <sheetName val="[Spt-BH.xls][Spt-BH.xls]B__3279"/>
      <sheetName val="[Spt-BH.xls][Spt-BH.xls]B__3280"/>
      <sheetName val="[Spt-BH.xls][Spt-BH.xls]_S_1209"/>
      <sheetName val="[Spt-BH.xls][Spt-BH.xls]B__3281"/>
      <sheetName val="[Spt-BH.xls][Spt-BH.xls]B__3282"/>
      <sheetName val="[Spt-BH.xls][Spt-BH.xls]B__3283"/>
      <sheetName val="[Spt-BH.xls][Spt-BH.xls]B__3284"/>
      <sheetName val="[Spt-BH.xls][Spt-BH.xls]_S_1208"/>
      <sheetName val="[Spt-BH.xls][Spt-BH.xls]B__3285"/>
      <sheetName val="[Spt-BH.xls][Spt-BH.xls]B__3286"/>
      <sheetName val="[Spt-BH.xls][Spt-BH.xls]B__3287"/>
      <sheetName val="[Spt-BH.xls][Spt-BH.xls]B__3288"/>
      <sheetName val="[Spt-BH.xls][Spt-BH.xls]B__3289"/>
      <sheetName val="[Spt-BH.xls][Spt-BH.xls]B__3290"/>
      <sheetName val="[Spt-BH.xls][Spt-BH.xls]_S_1210"/>
      <sheetName val="[Spt-BH.xls][Spt-BH.xls]_S_1211"/>
      <sheetName val="[Spt-BH.xls][Spt-BH.xls]B__3291"/>
      <sheetName val="[Spt-BH.xls][Spt-BH.xls]B__3292"/>
      <sheetName val="[Spt-BH.xls][Spt-BH.xls]B__3293"/>
      <sheetName val="[Spt-BH.xls][Spt-BH.xls]B__3294"/>
      <sheetName val="[Spt-BH.xls][Spt-BH.xls]B__3295"/>
      <sheetName val="[Spt-BH.xls][Spt-BH.xls]B__3296"/>
      <sheetName val="[Spt-BH.xls][Spt-BH.xls]_S_1212"/>
      <sheetName val="[Spt-BH.xls][Spt-BH.xls]_S_1213"/>
      <sheetName val="[Spt-BH.xls][Spt-BH.xls]_S_1219"/>
      <sheetName val="[Spt-BH.xls][Spt-BH.xls]_S_1217"/>
      <sheetName val="[Spt-BH.xls][Spt-BH.xls]_S_1218"/>
      <sheetName val="[Spt-BH.xls][Spt-BH.xls]_S_1220"/>
      <sheetName val="[Spt-BH.xls][Spt-BH.xls]_S_1221"/>
      <sheetName val="[Spt-BH.xls]B____x005f_x0004______224"/>
      <sheetName val="[Spt-BH.xls]B___x005f_x0000__x000_224"/>
      <sheetName val="[Spt-BH.xls][Spt-BH_xls]B___303"/>
      <sheetName val="[Spt-BH.xls][Spt-BH_xls]B___304"/>
      <sheetName val="[Spt-BH.xls][Spt-BH_xls]_Spt_90"/>
      <sheetName val="[Spt-BH.xls]B____x005f_x0004______222"/>
      <sheetName val="[Spt-BH.xls]B___x005f_x0000__x000_222"/>
      <sheetName val="[Spt-BH.xls][Spt-BH_xls]B___299"/>
      <sheetName val="[Spt-BH.xls][Spt-BH_xls]B___300"/>
      <sheetName val="[Spt-BH.xls][Spt-BH_xls]_Spt_88"/>
      <sheetName val="[Spt-BH.xls]B____x005f_x0004______223"/>
      <sheetName val="[Spt-BH.xls]B___x005f_x0000__x000_223"/>
      <sheetName val="[Spt-BH.xls][Spt-BH_xls]B___301"/>
      <sheetName val="[Spt-BH.xls][Spt-BH_xls]B___302"/>
      <sheetName val="[Spt-BH.xls][Spt-BH_xls]_Spt_89"/>
      <sheetName val="[Spt-BH.xls][Spt-BH.xls]B__3341"/>
      <sheetName val="[Spt-BH.xls][Spt-BH.xls]B__3342"/>
      <sheetName val="[Spt-BH.xls][Spt-BH.xls]_S_1236"/>
      <sheetName val="[Spt-BH.xls][Spt-BH.xls]B__3343"/>
      <sheetName val="[Spt-BH.xls][Spt-BH.xls]B__3344"/>
      <sheetName val="[Spt-BH.xls][Spt-BH.xls]B__3345"/>
      <sheetName val="[Spt-BH.xls][Spt-BH.xls]B__3346"/>
      <sheetName val="[Spt-BH.xls][Spt-BH.xls]_S_1234"/>
      <sheetName val="[Spt-BH.xls][Spt-BH.xls]_S_1235"/>
      <sheetName val="[Spt-BH.xls][Spt-BH.xls]B__3303"/>
      <sheetName val="[Spt-BH.xls][Spt-BH.xls]B__3304"/>
      <sheetName val="[Spt-BH.xls][Spt-BH.xls]B__3305"/>
      <sheetName val="[Spt-BH.xls][Spt-BH.xls]B__3306"/>
      <sheetName val="[Spt-BH.xls][Spt-BH.xls]B__3307"/>
      <sheetName val="[Spt-BH.xls][Spt-BH.xls]B__3308"/>
      <sheetName val="[Spt-BH.xls][Spt-BH.xls]B__3315"/>
      <sheetName val="[Spt-BH.xls][Spt-BH.xls]B__3316"/>
      <sheetName val="[Spt-BH.xls][Spt-BH.xls]_S_1229"/>
      <sheetName val="[Spt-BH.xls][Spt-BH.xls]B__3317"/>
      <sheetName val="[Spt-BH.xls][Spt-BH.xls]B__3318"/>
      <sheetName val="[Spt-BH.xls][Spt-BH.xls]B__3319"/>
      <sheetName val="[Spt-BH.xls][Spt-BH.xls]B__3320"/>
      <sheetName val="[Spt-BH.xls][Spt-BH.xls]B__3309"/>
      <sheetName val="[Spt-BH.xls][Spt-BH.xls]B__3310"/>
      <sheetName val="[Spt-BH.xls][Spt-BH.xls]B__3311"/>
      <sheetName val="[Spt-BH.xls][Spt-BH.xls]B__3312"/>
      <sheetName val="[Spt-BH.xls][Spt-BH.xls]B__3313"/>
      <sheetName val="[Spt-BH.xls][Spt-BH.xls]B__3314"/>
      <sheetName val="[Spt-BH.xls][Spt-BH.xls]_S_1224"/>
      <sheetName val="[Spt-BH.xls][Spt-BH.xls]B__3321"/>
      <sheetName val="[Spt-BH.xls][Spt-BH.xls]B__3322"/>
      <sheetName val="[Spt-BH.xls][Spt-BH.xls]_S_1226"/>
      <sheetName val="[Spt-BH.xls][Spt-BH.xls]B__3323"/>
      <sheetName val="[Spt-BH.xls][Spt-BH.xls]B__3324"/>
      <sheetName val="[Spt-BH.xls][Spt-BH.xls]B__3325"/>
      <sheetName val="[Spt-BH.xls][Spt-BH.xls]B__3326"/>
      <sheetName val="[Spt-BH.xls][Spt-BH.xls]_S_1225"/>
      <sheetName val="[Spt-BH.xls][Spt-BH.xls]_S_1222"/>
      <sheetName val="[Spt-BH.xls][Spt-BH.xls]_S_1223"/>
      <sheetName val="[Spt-BH.xls][Spt-BH.xls]_S_1227"/>
      <sheetName val="[Spt-BH.xls][Spt-BH.xls]_S_1228"/>
      <sheetName val="[Spt-BH.xls][Spt-BH.xls]_S_1232"/>
      <sheetName val="[Spt-BH.xls]B____x005f_x0004______226"/>
      <sheetName val="[Spt-BH.xls]B___x005f_x0000__x000_226"/>
      <sheetName val="[Spt-BH.xls][Spt-BH.xls]B__3334"/>
      <sheetName val="[Spt-BH.xls][Spt-BH.xls]B__3335"/>
      <sheetName val="[Spt-BH.xls][Spt-BH.xls]B__3336"/>
      <sheetName val="[Spt-BH.xls][Spt-BH.xls]B__3337"/>
      <sheetName val="[Spt-BH.xls][Spt-BH.xls]B__3338"/>
      <sheetName val="[Spt-BH.xls][Spt-BH.xls]B__3339"/>
      <sheetName val="[Spt-BH.xls][Spt-BH.xls]B__3340"/>
      <sheetName val="[Spt-BH.xls][Spt-BH_xls]B___307"/>
      <sheetName val="[Spt-BH.xls][Spt-BH_xls]B___308"/>
      <sheetName val="[Spt-BH.xls][Spt-BH.xls]_S_1233"/>
      <sheetName val="[Spt-BH.xls][Spt-BH_xls]_Spt_92"/>
      <sheetName val="[Spt-BH.xls][Spt-BH.xls]_S_1230"/>
      <sheetName val="[Spt-BH.xls]B____x005f_x0004______225"/>
      <sheetName val="[Spt-BH.xls]B___x005f_x0000__x000_225"/>
      <sheetName val="[Spt-BH.xls][Spt-BH.xls]B__3327"/>
      <sheetName val="[Spt-BH.xls][Spt-BH.xls]B__3328"/>
      <sheetName val="[Spt-BH.xls][Spt-BH.xls]B__3329"/>
      <sheetName val="[Spt-BH.xls][Spt-BH.xls]B__3330"/>
      <sheetName val="[Spt-BH.xls][Spt-BH.xls]B__3331"/>
      <sheetName val="[Spt-BH.xls][Spt-BH.xls]B__3332"/>
      <sheetName val="[Spt-BH.xls][Spt-BH.xls]B__3333"/>
      <sheetName val="[Spt-BH.xls][Spt-BH_xls]B___305"/>
      <sheetName val="[Spt-BH.xls][Spt-BH_xls]B___306"/>
      <sheetName val="[Spt-BH.xls][Spt-BH.xls]_S_1231"/>
      <sheetName val="[Spt-BH.xls][Spt-BH_xls]_Spt_91"/>
      <sheetName val="[Spt-BH.xls][Spt-BH.xls]_S_1237"/>
      <sheetName val="[Spt-BH.xls][Spt-BH.xls]B__3354"/>
      <sheetName val="[Spt-BH.xls][Spt-BH.xls]B__3355"/>
      <sheetName val="[Spt-BH.xls][Spt-BH.xls]_S_1241"/>
      <sheetName val="[Spt-BH.xls][Spt-BH.xls]B__3356"/>
      <sheetName val="[Spt-BH.xls][Spt-BH.xls]B__3357"/>
      <sheetName val="[Spt-BH.xls]B____x005f_x0004______227"/>
      <sheetName val="[Spt-BH.xls]B___x005f_x0000__x000_227"/>
      <sheetName val="[Spt-BH.xls][Spt-BH.xls]B__3358"/>
      <sheetName val="[Spt-BH.xls][Spt-BH.xls]B__3359"/>
      <sheetName val="[Spt-BH.xls][Spt-BH.xls]B__3347"/>
      <sheetName val="[Spt-BH.xls][Spt-BH.xls]B__3348"/>
      <sheetName val="[Spt-BH.xls][Spt-BH.xls]_S_1239"/>
      <sheetName val="[Spt-BH.xls][Spt-BH.xls]B__3349"/>
      <sheetName val="[Spt-BH.xls][Spt-BH.xls]B__3350"/>
      <sheetName val="[Spt-BH.xls][Spt-BH.xls]B__3351"/>
      <sheetName val="[Spt-BH.xls][Spt-BH.xls]B__3352"/>
      <sheetName val="[Spt-BH.xls][Spt-BH.xls]B__3353"/>
      <sheetName val="[Spt-BH.xls][Spt-BH.xls]_S_1240"/>
      <sheetName val="[Spt-BH.xls][Spt-BH_xls]B___309"/>
      <sheetName val="[Spt-BH.xls][Spt-BH_xls]B___310"/>
      <sheetName val="[Spt-BH.xls][Spt-BH.xls]_S_1238"/>
      <sheetName val="[Spt-BH.xls][Spt-BH_xls]_Spt_93"/>
      <sheetName val="[Spt-BH.xls][Spt-BH.xls]_S_1244"/>
      <sheetName val="[Spt-BH.xls][Spt-BH.xls]B__3374"/>
      <sheetName val="[Spt-BH.xls][Spt-BH.xls]B__3375"/>
      <sheetName val="[Spt-BH.xls][Spt-BH.xls]B__3376"/>
      <sheetName val="[Spt-BH.xls][Spt-BH.xls]B__3377"/>
      <sheetName val="[Spt-BH.xls]B____x005f_x0004______229"/>
      <sheetName val="[Spt-BH.xls]B___x005f_x0000__x000_229"/>
      <sheetName val="[Spt-BH.xls][Spt-BH.xls]B__3378"/>
      <sheetName val="[Spt-BH.xls][Spt-BH.xls]B__3379"/>
      <sheetName val="[Spt-BH.xls][Spt-BH.xls]B__3367"/>
      <sheetName val="[Spt-BH.xls][Spt-BH.xls]B__3368"/>
      <sheetName val="[Spt-BH.xls][Spt-BH.xls]_S_1246"/>
      <sheetName val="[Spt-BH.xls][Spt-BH.xls]B__3369"/>
      <sheetName val="[Spt-BH.xls][Spt-BH.xls]B__3370"/>
      <sheetName val="[Spt-BH.xls][Spt-BH.xls]B__3371"/>
      <sheetName val="[Spt-BH.xls][Spt-BH.xls]B__3372"/>
      <sheetName val="[Spt-BH.xls][Spt-BH.xls]B__3373"/>
      <sheetName val="[Spt-BH.xls][Spt-BH.xls]_S_1247"/>
      <sheetName val="[Spt-BH.xls][Spt-BH_xls]B___313"/>
      <sheetName val="[Spt-BH.xls][Spt-BH_xls]B___314"/>
      <sheetName val="[Spt-BH.xls][Spt-BH.xls]_S_1245"/>
      <sheetName val="[Spt-BH.xls][Spt-BH_xls]_Spt_95"/>
      <sheetName val="[Spt-BH.xls][Spt-BH.xls]_S_1242"/>
      <sheetName val="[Spt-BH.xls]B____x005f_x0004______228"/>
      <sheetName val="[Spt-BH.xls]B___x005f_x0000__x000_228"/>
      <sheetName val="[Spt-BH.xls][Spt-BH.xls]B__3360"/>
      <sheetName val="[Spt-BH.xls][Spt-BH.xls]B__3361"/>
      <sheetName val="[Spt-BH.xls][Spt-BH.xls]B__3362"/>
      <sheetName val="[Spt-BH.xls][Spt-BH.xls]B__3363"/>
      <sheetName val="[Spt-BH.xls][Spt-BH.xls]B__3364"/>
      <sheetName val="[Spt-BH.xls][Spt-BH.xls]B__3365"/>
      <sheetName val="[Spt-BH.xls][Spt-BH.xls]B__3366"/>
      <sheetName val="[Spt-BH.xls][Spt-BH_xls]B___311"/>
      <sheetName val="[Spt-BH.xls][Spt-BH_xls]B___312"/>
      <sheetName val="[Spt-BH.xls][Spt-BH.xls]_S_1243"/>
      <sheetName val="[Spt-BH.xls][Spt-BH_xls]_Spt_94"/>
      <sheetName val="[Spt-BH.xls][Spt-BH.xls]_S_1249"/>
      <sheetName val="[Spt-BH.xls][Spt-BH.xls]_S_1248"/>
      <sheetName val="[Spt-BH.xls][Spt-BH.xls]B__3380"/>
      <sheetName val="[Spt-BH.xls][Spt-BH.xls]B__3381"/>
      <sheetName val="[Spt-BH.xls][Spt-BH.xls]_S_1252"/>
      <sheetName val="[Spt-BH.xls][Spt-BH.xls]B__3382"/>
      <sheetName val="[Spt-BH.xls][Spt-BH.xls]B__3383"/>
      <sheetName val="[Spt-BH.xls][Spt-BH.xls]B__3384"/>
      <sheetName val="[Spt-BH.xls][Spt-BH.xls]B__3385"/>
      <sheetName val="[Spt-BH.xls][Spt-BH.xls]_S_1250"/>
      <sheetName val="[Spt-BH.xls][Spt-BH.xls]_S_1251"/>
      <sheetName val="[Spt-BH.xls][Spt-BH.xls]_S_1253"/>
      <sheetName val="[Spt-BH.xls][Spt-BH.xls]_S_1254"/>
      <sheetName val="[Spt-BH.xls][Spt-BH.xls]_S_1257"/>
      <sheetName val="[Spt-BH.xls][Spt-BH.xls]B__3386"/>
      <sheetName val="[Spt-BH.xls][Spt-BH.xls]B__3387"/>
      <sheetName val="[Spt-BH.xls][Spt-BH.xls]B__3388"/>
      <sheetName val="[Spt-BH.xls][Spt-BH.xls]B__3389"/>
      <sheetName val="[Spt-BH.xls][Spt-BH.xls]B__3390"/>
      <sheetName val="[Spt-BH.xls][Spt-BH.xls]B__3391"/>
      <sheetName val="[Spt-BH.xls][Spt-BH.xls]_S_1255"/>
      <sheetName val="[Spt-BH.xls][Spt-BH.xls]_S_1256"/>
      <sheetName val="[Spt-BH.xls][Spt-BH.xls]_S_1258"/>
      <sheetName val="[Spt-BH.xls][Spt-BH.xls]_S_1260"/>
      <sheetName val="[Spt-BH.xls][Spt-BH.xls]_S_1259"/>
      <sheetName val="[Spt-BH.xls][Spt-BH.xls]B__3399"/>
      <sheetName val="[Spt-BH.xls][Spt-BH.xls]B__3400"/>
      <sheetName val="[Spt-BH.xls][Spt-BH.xls]_S_1262"/>
      <sheetName val="[Spt-BH.xls][Spt-BH.xls]B__3401"/>
      <sheetName val="[Spt-BH.xls][Spt-BH.xls]B__3402"/>
      <sheetName val="[Spt-BH.xls]B____x005f_x0004______230"/>
      <sheetName val="[Spt-BH.xls]B___x005f_x0000__x000_230"/>
      <sheetName val="[Spt-BH.xls][Spt-BH.xls]B__3403"/>
      <sheetName val="[Spt-BH.xls][Spt-BH.xls]B__3404"/>
      <sheetName val="[Spt-BH.xls][Spt-BH.xls]B__3392"/>
      <sheetName val="[Spt-BH.xls][Spt-BH.xls]B__3393"/>
      <sheetName val="[Spt-BH.xls][Spt-BH.xls]B__3394"/>
      <sheetName val="[Spt-BH.xls][Spt-BH.xls]B__3395"/>
      <sheetName val="[Spt-BH.xls][Spt-BH.xls]B__3396"/>
      <sheetName val="[Spt-BH.xls][Spt-BH.xls]B__3397"/>
      <sheetName val="[Spt-BH.xls][Spt-BH.xls]B__3398"/>
      <sheetName val="[Spt-BH.xls][Spt-BH.xls]_S_1261"/>
      <sheetName val="[Spt-BH.xls][Spt-BH_xls]B___315"/>
      <sheetName val="[Spt-BH.xls][Spt-BH_xls]B___316"/>
      <sheetName val="[Spt-BH.xls][Spt-BH_xls]_Spt_96"/>
      <sheetName val="[Spt-BH.xls][Spt-BH.xls]B__3405"/>
      <sheetName val="[Spt-BH.xls][Spt-BH.xls]B__3406"/>
      <sheetName val="[Spt-BH.xls][Spt-BH.xls]_S_1264"/>
      <sheetName val="[Spt-BH.xls][Spt-BH.xls]B__3407"/>
      <sheetName val="[Spt-BH.xls][Spt-BH.xls]B__3408"/>
      <sheetName val="[Spt-BH.xls][Spt-BH.xls]B__3409"/>
      <sheetName val="[Spt-BH.xls][Spt-BH.xls]B__3410"/>
      <sheetName val="[Spt-BH.xls][Spt-BH.xls]_S_1263"/>
      <sheetName val="[Spt-BH.xls][Spt-BH.xls]B__3412"/>
      <sheetName val="[Spt-BH.xls][Spt-BH.xls]B__3413"/>
      <sheetName val="[Spt-BH.xls][Spt-BH.xls]_S_1266"/>
      <sheetName val="[Spt-BH.xls][Spt-BH.xls]B__3414"/>
      <sheetName val="[Spt-BH.xls][Spt-BH.xls]B__3415"/>
      <sheetName val="[Spt-BH.xls]B____x005f_x0004______231"/>
      <sheetName val="[Spt-BH.xls]B___x005f_x0000__x000_231"/>
      <sheetName val="[Spt-BH.xls][Spt-BH.xls]B__3416"/>
      <sheetName val="[Spt-BH.xls][Spt-BH.xls]B__3417"/>
      <sheetName val="[Spt-BH.xls][Spt-BH.xls]B__3411"/>
      <sheetName val="[Spt-BH.xls][Spt-BH.xls]_S_1265"/>
      <sheetName val="[Spt-BH.xls][Spt-BH_xls]B___317"/>
      <sheetName val="[Spt-BH.xls][Spt-BH_xls]B___318"/>
      <sheetName val="[Spt-BH.xls][Spt-BH_xls]_Spt_97"/>
      <sheetName val="[Spt-BH.xls][Spt-BH.xls]B__3418"/>
      <sheetName val="[Spt-BH.xls][Spt-BH.xls]B__3419"/>
      <sheetName val="[Spt-BH.xls][Spt-BH.xls]_S_1268"/>
      <sheetName val="[Spt-BH.xls][Spt-BH.xls]B__3420"/>
      <sheetName val="[Spt-BH.xls][Spt-BH.xls]B__3421"/>
      <sheetName val="[Spt-BH.xls][Spt-BH.xls]B__3422"/>
      <sheetName val="[Spt-BH.xls][Spt-BH.xls]B__3423"/>
      <sheetName val="[Spt-BH.xls][Spt-BH.xls]_S_1267"/>
      <sheetName val="[Spt-BH.xls][Spt-BH.xls]B__3425"/>
      <sheetName val="[Spt-BH.xls][Spt-BH.xls]B__3426"/>
      <sheetName val="[Spt-BH.xls][Spt-BH.xls]_S_1270"/>
      <sheetName val="[Spt-BH.xls][Spt-BH.xls]B__3427"/>
      <sheetName val="[Spt-BH.xls][Spt-BH.xls]B__3428"/>
      <sheetName val="[Spt-BH.xls]B____x005f_x0004______232"/>
      <sheetName val="[Spt-BH.xls]B___x005f_x0000__x000_232"/>
      <sheetName val="[Spt-BH.xls][Spt-BH.xls]B__3429"/>
      <sheetName val="[Spt-BH.xls][Spt-BH.xls]B__3430"/>
      <sheetName val="[Spt-BH.xls][Spt-BH.xls]B__3424"/>
      <sheetName val="[Spt-BH.xls][Spt-BH.xls]_S_1269"/>
      <sheetName val="[Spt-BH.xls][Spt-BH_xls]B___319"/>
      <sheetName val="[Spt-BH.xls][Spt-BH_xls]B___320"/>
      <sheetName val="[Spt-BH.xls][Spt-BH_xls]_Spt_98"/>
      <sheetName val="[Spt-BH.xls][Spt-BH.xls]B__3432"/>
      <sheetName val="[Spt-BH.xls][Spt-BH.xls]B__3433"/>
      <sheetName val="[Spt-BH.xls][Spt-BH.xls]_S_1272"/>
      <sheetName val="[Spt-BH.xls][Spt-BH.xls]B__3434"/>
      <sheetName val="[Spt-BH.xls][Spt-BH.xls]B__3435"/>
      <sheetName val="[Spt-BH.xls]B____x005f_x0004______233"/>
      <sheetName val="[Spt-BH.xls]B___x005f_x0000__x000_233"/>
      <sheetName val="[Spt-BH.xls][Spt-BH.xls]B__3436"/>
      <sheetName val="[Spt-BH.xls][Spt-BH.xls]B__3437"/>
      <sheetName val="[Spt-BH.xls][Spt-BH.xls]B__3431"/>
      <sheetName val="[Spt-BH.xls][Spt-BH.xls]_S_1271"/>
      <sheetName val="[Spt-BH.xls][Spt-BH_xls]B___321"/>
      <sheetName val="[Spt-BH.xls][Spt-BH_xls]B___322"/>
      <sheetName val="[Spt-BH.xls][Spt-BH_xls]_Spt_99"/>
      <sheetName val="[Spt-BH.xls][Spt-BH.xls]B__3439"/>
      <sheetName val="[Spt-BH.xls][Spt-BH.xls]B__3440"/>
      <sheetName val="[Spt-BH.xls][Spt-BH.xls]_S_1277"/>
      <sheetName val="[Spt-BH.xls][Spt-BH.xls]B__3441"/>
      <sheetName val="[Spt-BH.xls][Spt-BH.xls]B__3442"/>
      <sheetName val="[Spt-BH.xls]B____x005f_x0004______234"/>
      <sheetName val="[Spt-BH.xls]B___x005f_x0000__x000_234"/>
      <sheetName val="[Spt-BH.xls][Spt-BH.xls]B__3443"/>
      <sheetName val="[Spt-BH.xls][Spt-BH.xls]B__3444"/>
      <sheetName val="[Spt-BH.xls][Spt-BH.xls]B__3438"/>
      <sheetName val="[Spt-BH.xls][Spt-BH.xls]_S_1273"/>
      <sheetName val="[Spt-BH.xls][Spt-BH_xls]B___323"/>
      <sheetName val="[Spt-BH.xls][Spt-BH_xls]B___324"/>
      <sheetName val="[Spt-BH.xls][Spt-BH_xls]_Sp_100"/>
      <sheetName val="[Spt-BH.xls][Spt-BH.xls]_S_1275"/>
      <sheetName val="[Spt-BH.xls][Spt-BH.xls]_S_1274"/>
      <sheetName val="[Spt-BH.xls][Spt-BH.xls]_S_1276"/>
      <sheetName val="[Spt-BH.xls][Spt-BH.xls]_S_1278"/>
      <sheetName val="[Spt-BH.xls][Spt-BH.xls]_S_1279"/>
      <sheetName val="[Spt-BH.xls][Spt-BH.xls]_S_1280"/>
      <sheetName val="[Spt-BH.xls][Spt-BH.xls]B__3445"/>
      <sheetName val="[Spt-BH.xls][Spt-BH.xls]B__3446"/>
      <sheetName val="[Spt-BH.xls][Spt-BH.xls]_S_1282"/>
      <sheetName val="[Spt-BH.xls][Spt-BH.xls]B__3447"/>
      <sheetName val="[Spt-BH.xls][Spt-BH.xls]B__3448"/>
      <sheetName val="[Spt-BH.xls][Spt-BH.xls]B__3449"/>
      <sheetName val="[Spt-BH.xls][Spt-BH.xls]B__3450"/>
      <sheetName val="[Spt-BH.xls][Spt-BH.xls]_S_1281"/>
      <sheetName val="[Spt-BH.xls][Spt-BH.xls]_S_1283"/>
      <sheetName val="[Spt-BH.xls][Spt-BH.xls]_S_1284"/>
      <sheetName val="[Spt-BH.xls][Spt-BH.xls]B__3451"/>
      <sheetName val="[Spt-BH.xls][Spt-BH.xls]B__3452"/>
      <sheetName val="[Spt-BH.xls][Spt-BH.xls]_S_1286"/>
      <sheetName val="[Spt-BH.xls][Spt-BH.xls]B__3453"/>
      <sheetName val="[Spt-BH.xls][Spt-BH.xls]B__3454"/>
      <sheetName val="[Spt-BH.xls][Spt-BH.xls]B__3455"/>
      <sheetName val="[Spt-BH.xls][Spt-BH.xls]B__3456"/>
      <sheetName val="[Spt-BH.xls][Spt-BH.xls]_S_1285"/>
      <sheetName val="[Spt-BH.xls]B____x005f_x0004______255"/>
      <sheetName val="[Spt-BH.xls]B___x005f_x0000__x000_255"/>
      <sheetName val="[Spt-BH.xls][Spt-BH_xls]B___338"/>
      <sheetName val="[Spt-BH.xls][Spt-BH_xls]B___339"/>
      <sheetName val="[Spt-BH.xls][Spt-BH_xls]_Sp_122"/>
      <sheetName val="[Spt-BH.xls]B____x005f_x0004______245"/>
      <sheetName val="[Spt-BH.xls]B___x005f_x0000__x000_245"/>
      <sheetName val="[Spt-BH.xls][Spt-BH_xls]_Sp_112"/>
      <sheetName val="[Spt-BH.xls]B____x005f_x0004______241"/>
      <sheetName val="[Spt-BH.xls]B___x005f_x0000__x000_241"/>
      <sheetName val="[Spt-BH.xls][Spt-BH_xls]_Sp_108"/>
      <sheetName val="[Spt-BH.xls]B____x005f_x0004______235"/>
      <sheetName val="[Spt-BH.xls]B___x005f_x0000__x000_235"/>
      <sheetName val="[Spt-BH.xls][Spt-BH_xls]_Sp_102"/>
      <sheetName val="[Spt-BH.xls][Spt-BH_xls]_Sp_101"/>
      <sheetName val="[Spt-BH.xls]B____x005f_x0004______237"/>
      <sheetName val="[Spt-BH.xls]B___x005f_x0000__x000_237"/>
      <sheetName val="[Spt-BH.xls][Spt-BH_xls]_Sp_104"/>
      <sheetName val="[Spt-BH.xls]B____x005f_x0004______236"/>
      <sheetName val="[Spt-BH.xls]B___x005f_x0000__x000_236"/>
      <sheetName val="[Spt-BH.xls][Spt-BH_xls]_Sp_103"/>
      <sheetName val="[Spt-BH.xls]B____x005f_x0004______238"/>
      <sheetName val="[Spt-BH.xls]B___x005f_x0000__x000_238"/>
      <sheetName val="[Spt-BH.xls][Spt-BH_xls]_Sp_105"/>
      <sheetName val="[Spt-BH.xls]B____x005f_x0004______239"/>
      <sheetName val="[Spt-BH.xls]B___x005f_x0000__x000_239"/>
      <sheetName val="[Spt-BH.xls][Spt-BH_xls]_Sp_106"/>
      <sheetName val="[Spt-BH.xls]B____x005f_x0004______240"/>
      <sheetName val="[Spt-BH.xls]B___x005f_x0000__x000_240"/>
      <sheetName val="[Spt-BH.xls][Spt-BH_xls]_Sp_107"/>
      <sheetName val="[Spt-BH.xls]B____x005f_x0004______242"/>
      <sheetName val="[Spt-BH.xls]B___x005f_x0000__x000_242"/>
      <sheetName val="[Spt-BH.xls][Spt-BH_xls]_Sp_109"/>
      <sheetName val="[Spt-BH.xls]B____x005f_x0004______244"/>
      <sheetName val="[Spt-BH.xls]B___x005f_x0000__x000_244"/>
      <sheetName val="[Spt-BH.xls][Spt-BH_xls]_Sp_111"/>
      <sheetName val="[Spt-BH.xls]B____x005f_x0004______243"/>
      <sheetName val="[Spt-BH.xls]B___x005f_x0000__x000_243"/>
      <sheetName val="[Spt-BH.xls][Spt-BH_xls]_Sp_110"/>
      <sheetName val="[Spt-BH.xls]B____x005f_x0004______246"/>
      <sheetName val="[Spt-BH.xls]B___x005f_x0000__x000_246"/>
      <sheetName val="[Spt-BH.xls][Spt-BH_xls]_Sp_113"/>
      <sheetName val="[Spt-BH.xls]B____x005f_x0004______247"/>
      <sheetName val="[Spt-BH.xls]B___x005f_x0000__x000_247"/>
      <sheetName val="[Spt-BH.xls][Spt-BH_xls]_Sp_114"/>
      <sheetName val="[Spt-BH.xls]B____x005f_x0004______248"/>
      <sheetName val="[Spt-BH.xls]B___x005f_x0000__x000_248"/>
      <sheetName val="[Spt-BH.xls][Spt-BH_xls]B___325"/>
      <sheetName val="[Spt-BH.xls][Spt-BH_xls]_Sp_115"/>
      <sheetName val="[Spt-BH.xls]B____x005f_x0004______249"/>
      <sheetName val="[Spt-BH.xls]B___x005f_x0000__x000_249"/>
      <sheetName val="[Spt-BH.xls][Spt-BH_xls]B___326"/>
      <sheetName val="[Spt-BH.xls][Spt-BH_xls]B___327"/>
      <sheetName val="[Spt-BH.xls][Spt-BH_xls]_Sp_116"/>
      <sheetName val="[Spt-BH.xls]B____x005f_x0004______250"/>
      <sheetName val="[Spt-BH.xls]B___x005f_x0000__x000_250"/>
      <sheetName val="[Spt-BH.xls][Spt-BH_xls]B___328"/>
      <sheetName val="[Spt-BH.xls][Spt-BH_xls]B___329"/>
      <sheetName val="[Spt-BH.xls][Spt-BH_xls]_Sp_117"/>
      <sheetName val="[Spt-BH.xls]B____x005f_x0004______251"/>
      <sheetName val="[Spt-BH.xls]B___x005f_x0000__x000_251"/>
      <sheetName val="[Spt-BH.xls][Spt-BH_xls]B___330"/>
      <sheetName val="[Spt-BH.xls][Spt-BH_xls]B___331"/>
      <sheetName val="[Spt-BH.xls][Spt-BH_xls]_Sp_118"/>
      <sheetName val="[Spt-BH.xls]B____x005f_x0004______252"/>
      <sheetName val="[Spt-BH.xls]B___x005f_x0000__x000_252"/>
      <sheetName val="[Spt-BH.xls][Spt-BH_xls]B___332"/>
      <sheetName val="[Spt-BH.xls][Spt-BH_xls]B___333"/>
      <sheetName val="[Spt-BH.xls][Spt-BH_xls]_Sp_119"/>
      <sheetName val="[Spt-BH.xls]B____x005f_x0004______253"/>
      <sheetName val="[Spt-BH.xls]B___x005f_x0000__x000_253"/>
      <sheetName val="[Spt-BH.xls][Spt-BH_xls]B___334"/>
      <sheetName val="[Spt-BH.xls][Spt-BH_xls]B___335"/>
      <sheetName val="[Spt-BH.xls][Spt-BH_xls]_Sp_120"/>
      <sheetName val="[Spt-BH.xls]B____x005f_x0004______254"/>
      <sheetName val="[Spt-BH.xls]B___x005f_x0000__x000_254"/>
      <sheetName val="[Spt-BH.xls][Spt-BH_xls]B___336"/>
      <sheetName val="[Spt-BH.xls][Spt-BH_xls]B___337"/>
      <sheetName val="[Spt-BH.xls][Spt-BH_xls]_Sp_121"/>
      <sheetName val="[Spt-BH.xls]B____x005f_x0004______256"/>
      <sheetName val="[Spt-BH.xls]B___x005f_x0000__x000_256"/>
      <sheetName val="[Spt-BH.xls][Spt-BH_xls]B___340"/>
      <sheetName val="[Spt-BH.xls][Spt-BH_xls]B___341"/>
      <sheetName val="[Spt-BH.xls][Spt-BH_xls]_Sp_123"/>
    </sheetNames>
    <sheetDataSet>
      <sheetData sheetId="0">
        <row r="1">
          <cell r="J1">
            <v>1.7453292519943295E-2</v>
          </cell>
        </row>
      </sheetData>
      <sheetData sheetId="1">
        <row r="1">
          <cell r="J1">
            <v>1.7453292519943295E-2</v>
          </cell>
        </row>
      </sheetData>
      <sheetData sheetId="2">
        <row r="1">
          <cell r="J1">
            <v>1.7453292519943295E-2</v>
          </cell>
        </row>
      </sheetData>
      <sheetData sheetId="3" refreshError="1">
        <row r="1">
          <cell r="J1">
            <v>1.7453292519943295E-2</v>
          </cell>
        </row>
        <row r="2">
          <cell r="B2">
            <v>1</v>
          </cell>
          <cell r="C2">
            <v>25</v>
          </cell>
          <cell r="E2">
            <v>1</v>
          </cell>
          <cell r="F2">
            <v>1.72</v>
          </cell>
        </row>
        <row r="3">
          <cell r="B3">
            <v>2</v>
          </cell>
          <cell r="C3">
            <v>25</v>
          </cell>
          <cell r="E3">
            <v>2</v>
          </cell>
          <cell r="F3">
            <v>1.55</v>
          </cell>
        </row>
        <row r="4">
          <cell r="B4">
            <v>3</v>
          </cell>
          <cell r="C4">
            <v>25</v>
          </cell>
          <cell r="E4">
            <v>3</v>
          </cell>
          <cell r="F4">
            <v>1.4</v>
          </cell>
        </row>
        <row r="5">
          <cell r="B5">
            <v>4</v>
          </cell>
          <cell r="C5">
            <v>25</v>
          </cell>
          <cell r="E5">
            <v>4</v>
          </cell>
          <cell r="F5">
            <v>1.28</v>
          </cell>
        </row>
        <row r="6">
          <cell r="B6">
            <v>5</v>
          </cell>
          <cell r="C6">
            <v>28</v>
          </cell>
          <cell r="E6">
            <v>5</v>
          </cell>
          <cell r="F6">
            <v>1.2</v>
          </cell>
        </row>
        <row r="7">
          <cell r="B7">
            <v>6</v>
          </cell>
          <cell r="C7">
            <v>28.5</v>
          </cell>
          <cell r="E7">
            <v>6</v>
          </cell>
          <cell r="F7">
            <v>1.1200000000000001</v>
          </cell>
        </row>
        <row r="8">
          <cell r="B8">
            <v>7</v>
          </cell>
          <cell r="C8">
            <v>29</v>
          </cell>
          <cell r="E8">
            <v>7</v>
          </cell>
          <cell r="F8">
            <v>1.0900000000000001</v>
          </cell>
        </row>
        <row r="9">
          <cell r="B9">
            <v>8</v>
          </cell>
          <cell r="C9">
            <v>29</v>
          </cell>
          <cell r="E9">
            <v>8</v>
          </cell>
          <cell r="F9">
            <v>1.05</v>
          </cell>
        </row>
        <row r="10">
          <cell r="B10">
            <v>9</v>
          </cell>
          <cell r="C10">
            <v>30</v>
          </cell>
          <cell r="E10">
            <v>9</v>
          </cell>
          <cell r="F10">
            <v>1.02</v>
          </cell>
        </row>
        <row r="11">
          <cell r="B11">
            <v>10</v>
          </cell>
          <cell r="C11">
            <v>30</v>
          </cell>
          <cell r="E11">
            <v>10</v>
          </cell>
          <cell r="F11">
            <v>1</v>
          </cell>
        </row>
        <row r="12">
          <cell r="B12">
            <v>11</v>
          </cell>
          <cell r="C12">
            <v>30</v>
          </cell>
          <cell r="E12">
            <v>11</v>
          </cell>
          <cell r="F12">
            <v>0.98</v>
          </cell>
        </row>
        <row r="13">
          <cell r="B13">
            <v>12</v>
          </cell>
          <cell r="C13">
            <v>31</v>
          </cell>
          <cell r="E13">
            <v>12</v>
          </cell>
          <cell r="F13">
            <v>0.95</v>
          </cell>
        </row>
        <row r="14">
          <cell r="B14">
            <v>13</v>
          </cell>
          <cell r="C14">
            <v>31</v>
          </cell>
          <cell r="E14">
            <v>13</v>
          </cell>
          <cell r="F14">
            <v>0.91</v>
          </cell>
        </row>
        <row r="15">
          <cell r="B15">
            <v>14</v>
          </cell>
          <cell r="C15">
            <v>31</v>
          </cell>
          <cell r="E15">
            <v>14</v>
          </cell>
          <cell r="F15">
            <v>0.9</v>
          </cell>
        </row>
        <row r="16">
          <cell r="B16">
            <v>15</v>
          </cell>
          <cell r="C16">
            <v>32</v>
          </cell>
          <cell r="E16">
            <v>15</v>
          </cell>
          <cell r="F16">
            <v>0.88</v>
          </cell>
        </row>
        <row r="17">
          <cell r="B17">
            <v>16</v>
          </cell>
          <cell r="C17">
            <v>32</v>
          </cell>
          <cell r="E17">
            <v>16</v>
          </cell>
          <cell r="F17">
            <v>0.85</v>
          </cell>
        </row>
        <row r="18">
          <cell r="B18">
            <v>17</v>
          </cell>
          <cell r="C18">
            <v>32</v>
          </cell>
          <cell r="E18">
            <v>17</v>
          </cell>
          <cell r="F18">
            <v>0.83</v>
          </cell>
        </row>
        <row r="19">
          <cell r="B19">
            <v>18</v>
          </cell>
          <cell r="C19">
            <v>33</v>
          </cell>
          <cell r="E19">
            <v>18</v>
          </cell>
          <cell r="F19">
            <v>0.81</v>
          </cell>
        </row>
        <row r="20">
          <cell r="B20">
            <v>19</v>
          </cell>
          <cell r="C20">
            <v>33</v>
          </cell>
          <cell r="E20">
            <v>19</v>
          </cell>
          <cell r="F20">
            <v>0.8</v>
          </cell>
        </row>
        <row r="21">
          <cell r="B21">
            <v>20</v>
          </cell>
          <cell r="C21">
            <v>33</v>
          </cell>
          <cell r="E21">
            <v>20</v>
          </cell>
          <cell r="F21">
            <v>0.78</v>
          </cell>
        </row>
        <row r="22">
          <cell r="B22">
            <v>21</v>
          </cell>
          <cell r="C22">
            <v>33</v>
          </cell>
          <cell r="E22">
            <v>21</v>
          </cell>
          <cell r="F22">
            <v>0.76</v>
          </cell>
        </row>
        <row r="23">
          <cell r="B23">
            <v>22</v>
          </cell>
          <cell r="C23">
            <v>34</v>
          </cell>
          <cell r="E23">
            <v>22</v>
          </cell>
          <cell r="F23">
            <v>0.75</v>
          </cell>
        </row>
        <row r="24">
          <cell r="B24">
            <v>23</v>
          </cell>
          <cell r="C24">
            <v>34</v>
          </cell>
          <cell r="E24">
            <v>23</v>
          </cell>
          <cell r="F24">
            <v>0.73</v>
          </cell>
        </row>
        <row r="25">
          <cell r="B25">
            <v>24</v>
          </cell>
          <cell r="C25">
            <v>35</v>
          </cell>
          <cell r="E25">
            <v>24</v>
          </cell>
          <cell r="F25">
            <v>0.72</v>
          </cell>
        </row>
        <row r="26">
          <cell r="B26">
            <v>25</v>
          </cell>
          <cell r="C26">
            <v>35</v>
          </cell>
          <cell r="E26">
            <v>25</v>
          </cell>
          <cell r="F26">
            <v>0.71</v>
          </cell>
        </row>
        <row r="27">
          <cell r="B27">
            <v>26</v>
          </cell>
          <cell r="C27">
            <v>35</v>
          </cell>
          <cell r="E27">
            <v>26</v>
          </cell>
          <cell r="F27">
            <v>0.69799999999999995</v>
          </cell>
        </row>
        <row r="28">
          <cell r="B28">
            <v>27</v>
          </cell>
          <cell r="C28">
            <v>35</v>
          </cell>
          <cell r="E28">
            <v>27</v>
          </cell>
          <cell r="F28">
            <v>0.68600000000000005</v>
          </cell>
        </row>
        <row r="29">
          <cell r="B29">
            <v>28</v>
          </cell>
          <cell r="C29">
            <v>36</v>
          </cell>
          <cell r="E29">
            <v>28</v>
          </cell>
          <cell r="F29">
            <v>0.67400000000000004</v>
          </cell>
        </row>
        <row r="30">
          <cell r="B30">
            <v>29</v>
          </cell>
          <cell r="C30">
            <v>36</v>
          </cell>
          <cell r="E30">
            <v>29</v>
          </cell>
          <cell r="F30">
            <v>0.66200000000000003</v>
          </cell>
        </row>
        <row r="31">
          <cell r="B31">
            <v>30</v>
          </cell>
          <cell r="C31">
            <v>36</v>
          </cell>
          <cell r="E31">
            <v>30</v>
          </cell>
          <cell r="F31">
            <v>0.65</v>
          </cell>
        </row>
        <row r="32">
          <cell r="B32">
            <v>31</v>
          </cell>
          <cell r="C32">
            <v>36</v>
          </cell>
          <cell r="E32">
            <v>31</v>
          </cell>
          <cell r="F32">
            <v>0.64</v>
          </cell>
        </row>
        <row r="33">
          <cell r="B33">
            <v>32</v>
          </cell>
          <cell r="C33">
            <v>37</v>
          </cell>
          <cell r="E33">
            <v>32</v>
          </cell>
          <cell r="F33">
            <v>0.63</v>
          </cell>
        </row>
        <row r="34">
          <cell r="B34">
            <v>33</v>
          </cell>
          <cell r="C34">
            <v>36</v>
          </cell>
          <cell r="E34">
            <v>33</v>
          </cell>
          <cell r="F34">
            <v>0.62</v>
          </cell>
        </row>
        <row r="35">
          <cell r="B35">
            <v>34</v>
          </cell>
          <cell r="C35">
            <v>37</v>
          </cell>
          <cell r="E35">
            <v>34</v>
          </cell>
          <cell r="F35">
            <v>0.61</v>
          </cell>
        </row>
        <row r="36">
          <cell r="B36">
            <v>35</v>
          </cell>
          <cell r="C36">
            <v>37</v>
          </cell>
          <cell r="E36">
            <v>35</v>
          </cell>
          <cell r="F36">
            <v>0.6</v>
          </cell>
        </row>
        <row r="37">
          <cell r="B37">
            <v>36</v>
          </cell>
          <cell r="C37">
            <v>38</v>
          </cell>
          <cell r="E37">
            <v>36</v>
          </cell>
          <cell r="F37">
            <v>0.59</v>
          </cell>
        </row>
        <row r="38">
          <cell r="B38">
            <v>37</v>
          </cell>
          <cell r="C38">
            <v>38</v>
          </cell>
          <cell r="E38">
            <v>37</v>
          </cell>
          <cell r="F38">
            <v>0.57999999999999996</v>
          </cell>
        </row>
        <row r="39">
          <cell r="B39">
            <v>38</v>
          </cell>
          <cell r="C39">
            <v>38</v>
          </cell>
          <cell r="E39">
            <v>38</v>
          </cell>
          <cell r="F39">
            <v>0.56999999999999995</v>
          </cell>
        </row>
        <row r="40">
          <cell r="B40">
            <v>39</v>
          </cell>
          <cell r="C40">
            <v>38</v>
          </cell>
          <cell r="E40">
            <v>39</v>
          </cell>
          <cell r="F40">
            <v>0.56000000000000005</v>
          </cell>
        </row>
        <row r="41">
          <cell r="B41">
            <v>40</v>
          </cell>
          <cell r="C41">
            <v>39</v>
          </cell>
          <cell r="E41">
            <v>40</v>
          </cell>
          <cell r="F41">
            <v>0.55000000000000004</v>
          </cell>
        </row>
        <row r="42">
          <cell r="B42">
            <v>41</v>
          </cell>
          <cell r="C42">
            <v>39</v>
          </cell>
          <cell r="E42">
            <v>41</v>
          </cell>
          <cell r="F42">
            <v>0.54</v>
          </cell>
        </row>
        <row r="43">
          <cell r="B43">
            <v>42</v>
          </cell>
          <cell r="C43">
            <v>39</v>
          </cell>
          <cell r="E43">
            <v>42</v>
          </cell>
          <cell r="F43">
            <v>0.53</v>
          </cell>
        </row>
        <row r="44">
          <cell r="B44">
            <v>43</v>
          </cell>
          <cell r="C44">
            <v>39</v>
          </cell>
          <cell r="E44">
            <v>43</v>
          </cell>
          <cell r="F44">
            <v>0.52</v>
          </cell>
        </row>
        <row r="45">
          <cell r="B45">
            <v>44</v>
          </cell>
          <cell r="C45">
            <v>39</v>
          </cell>
          <cell r="E45">
            <v>44</v>
          </cell>
          <cell r="F45">
            <v>0.51</v>
          </cell>
        </row>
        <row r="46">
          <cell r="B46">
            <v>45</v>
          </cell>
          <cell r="C46">
            <v>39</v>
          </cell>
          <cell r="E46">
            <v>45</v>
          </cell>
          <cell r="F46">
            <v>0.5</v>
          </cell>
        </row>
        <row r="47">
          <cell r="B47">
            <v>46</v>
          </cell>
          <cell r="C47">
            <v>39</v>
          </cell>
          <cell r="E47">
            <v>50</v>
          </cell>
          <cell r="F47">
            <v>0.46</v>
          </cell>
        </row>
        <row r="48">
          <cell r="B48">
            <v>47</v>
          </cell>
          <cell r="C48">
            <v>40</v>
          </cell>
        </row>
        <row r="49">
          <cell r="B49">
            <v>48</v>
          </cell>
          <cell r="C49">
            <v>40</v>
          </cell>
        </row>
        <row r="50">
          <cell r="B50">
            <v>49</v>
          </cell>
          <cell r="C50">
            <v>40</v>
          </cell>
        </row>
        <row r="51">
          <cell r="B51">
            <v>50</v>
          </cell>
          <cell r="C51">
            <v>40</v>
          </cell>
        </row>
        <row r="52">
          <cell r="B52">
            <v>51</v>
          </cell>
          <cell r="C52">
            <v>41</v>
          </cell>
        </row>
        <row r="53">
          <cell r="B53">
            <v>52</v>
          </cell>
          <cell r="C53">
            <v>41</v>
          </cell>
        </row>
        <row r="54">
          <cell r="B54">
            <v>53</v>
          </cell>
          <cell r="C54">
            <v>41</v>
          </cell>
        </row>
        <row r="55">
          <cell r="B55">
            <v>54</v>
          </cell>
          <cell r="C55">
            <v>41</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4">
        <row r="1">
          <cell r="J1">
            <v>1.7453292519943295E-2</v>
          </cell>
        </row>
      </sheetData>
      <sheetData sheetId="5">
        <row r="1">
          <cell r="J1">
            <v>1.7453292519943295E-2</v>
          </cell>
        </row>
      </sheetData>
      <sheetData sheetId="6">
        <row r="1">
          <cell r="J1">
            <v>1.7453292519943295E-2</v>
          </cell>
        </row>
      </sheetData>
      <sheetData sheetId="7">
        <row r="1">
          <cell r="J1">
            <v>1.7453292519943295E-2</v>
          </cell>
        </row>
      </sheetData>
      <sheetData sheetId="8">
        <row r="1">
          <cell r="J1">
            <v>1.7453292519943295E-2</v>
          </cell>
        </row>
      </sheetData>
      <sheetData sheetId="9">
        <row r="1">
          <cell r="J1">
            <v>1.7453292519943295E-2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J1">
            <v>1.7453292519943295E-2</v>
          </cell>
        </row>
      </sheetData>
      <sheetData sheetId="19">
        <row r="1">
          <cell r="J1">
            <v>1.7453292519943295E-2</v>
          </cell>
        </row>
      </sheetData>
      <sheetData sheetId="20">
        <row r="1">
          <cell r="J1">
            <v>1.7453292519943295E-2</v>
          </cell>
        </row>
      </sheetData>
      <sheetData sheetId="21">
        <row r="1">
          <cell r="J1">
            <v>1.7453292519943295E-2</v>
          </cell>
        </row>
      </sheetData>
      <sheetData sheetId="22">
        <row r="1">
          <cell r="J1">
            <v>1.7453292519943295E-2</v>
          </cell>
        </row>
      </sheetData>
      <sheetData sheetId="23">
        <row r="1">
          <cell r="J1">
            <v>1.7453292519943295E-2</v>
          </cell>
        </row>
      </sheetData>
      <sheetData sheetId="24">
        <row r="1">
          <cell r="J1">
            <v>1.7453292519943295E-2</v>
          </cell>
        </row>
      </sheetData>
      <sheetData sheetId="25">
        <row r="1">
          <cell r="J1">
            <v>1.7453292519943295E-2</v>
          </cell>
        </row>
      </sheetData>
      <sheetData sheetId="26">
        <row r="1">
          <cell r="J1">
            <v>1.7453292519943295E-2</v>
          </cell>
        </row>
      </sheetData>
      <sheetData sheetId="27">
        <row r="1">
          <cell r="J1">
            <v>1.7453292519943295E-2</v>
          </cell>
        </row>
      </sheetData>
      <sheetData sheetId="28">
        <row r="1">
          <cell r="J1">
            <v>1.7453292519943295E-2</v>
          </cell>
        </row>
      </sheetData>
      <sheetData sheetId="29">
        <row r="1">
          <cell r="J1">
            <v>1.7453292519943295E-2</v>
          </cell>
        </row>
      </sheetData>
      <sheetData sheetId="30">
        <row r="1">
          <cell r="J1">
            <v>1.7453292519943295E-2</v>
          </cell>
        </row>
      </sheetData>
      <sheetData sheetId="31">
        <row r="1">
          <cell r="J1">
            <v>1.7453292519943295E-2</v>
          </cell>
        </row>
      </sheetData>
      <sheetData sheetId="32">
        <row r="1">
          <cell r="J1">
            <v>1.7453292519943295E-2</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
          <cell r="J1">
            <v>1.7453292519943295E-2</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ow r="1">
          <cell r="J1">
            <v>1.7453292519943295E-2</v>
          </cell>
        </row>
      </sheetData>
      <sheetData sheetId="56">
        <row r="1">
          <cell r="J1">
            <v>1.7453292519943295E-2</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ow r="1">
          <cell r="J1">
            <v>1.7453292519943295E-2</v>
          </cell>
        </row>
      </sheetData>
      <sheetData sheetId="72" refreshError="1"/>
      <sheetData sheetId="73" refreshError="1"/>
      <sheetData sheetId="74" refreshError="1"/>
      <sheetData sheetId="75">
        <row r="1">
          <cell r="J1">
            <v>1.7453292519943295E-2</v>
          </cell>
        </row>
      </sheetData>
      <sheetData sheetId="76">
        <row r="1">
          <cell r="J1">
            <v>1.7453292519943295E-2</v>
          </cell>
        </row>
      </sheetData>
      <sheetData sheetId="77">
        <row r="1">
          <cell r="J1">
            <v>1.7453292519943295E-2</v>
          </cell>
        </row>
      </sheetData>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ow r="2">
          <cell r="B2">
            <v>1</v>
          </cell>
        </row>
      </sheetData>
      <sheetData sheetId="87" refreshError="1"/>
      <sheetData sheetId="88" refreshError="1"/>
      <sheetData sheetId="89">
        <row r="2">
          <cell r="B2">
            <v>1</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ow r="1">
          <cell r="J1">
            <v>1.7453292519943295E-2</v>
          </cell>
        </row>
      </sheetData>
      <sheetData sheetId="154">
        <row r="1">
          <cell r="J1">
            <v>1.7453292519943295E-2</v>
          </cell>
        </row>
      </sheetData>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1">
          <cell r="J1">
            <v>1.7453292519943295E-2</v>
          </cell>
        </row>
      </sheetData>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ow r="1">
          <cell r="J1">
            <v>1.7453292519943295E-2</v>
          </cell>
        </row>
      </sheetData>
      <sheetData sheetId="221">
        <row r="1">
          <cell r="J1">
            <v>1.7453292519943295E-2</v>
          </cell>
        </row>
      </sheetData>
      <sheetData sheetId="222">
        <row r="1">
          <cell r="J1">
            <v>1.7453292519943295E-2</v>
          </cell>
        </row>
      </sheetData>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ow r="1">
          <cell r="J1">
            <v>1.7453292519943295E-2</v>
          </cell>
        </row>
      </sheetData>
      <sheetData sheetId="234" refreshError="1"/>
      <sheetData sheetId="235" refreshError="1"/>
      <sheetData sheetId="236">
        <row r="1">
          <cell r="J1">
            <v>1.7453292519943295E-2</v>
          </cell>
        </row>
      </sheetData>
      <sheetData sheetId="237" refreshError="1"/>
      <sheetData sheetId="238">
        <row r="1">
          <cell r="J1">
            <v>1.7453292519943295E-2</v>
          </cell>
        </row>
      </sheetData>
      <sheetData sheetId="239">
        <row r="1">
          <cell r="J1">
            <v>1.7453292519943295E-2</v>
          </cell>
        </row>
      </sheetData>
      <sheetData sheetId="240" refreshError="1"/>
      <sheetData sheetId="241">
        <row r="1">
          <cell r="J1">
            <v>1.7453292519943295E-2</v>
          </cell>
        </row>
      </sheetData>
      <sheetData sheetId="242">
        <row r="1">
          <cell r="J1">
            <v>1.7453292519943295E-2</v>
          </cell>
        </row>
      </sheetData>
      <sheetData sheetId="243" refreshError="1"/>
      <sheetData sheetId="244">
        <row r="1">
          <cell r="J1">
            <v>1.7453292519943295E-2</v>
          </cell>
        </row>
      </sheetData>
      <sheetData sheetId="245" refreshError="1"/>
      <sheetData sheetId="246">
        <row r="1">
          <cell r="J1">
            <v>1.7453292519943295E-2</v>
          </cell>
        </row>
      </sheetData>
      <sheetData sheetId="247">
        <row r="1">
          <cell r="J1">
            <v>1.7453292519943295E-2</v>
          </cell>
        </row>
      </sheetData>
      <sheetData sheetId="248">
        <row r="1">
          <cell r="J1">
            <v>1.7453292519943295E-2</v>
          </cell>
        </row>
      </sheetData>
      <sheetData sheetId="249">
        <row r="1">
          <cell r="J1">
            <v>1.7453292519943295E-2</v>
          </cell>
        </row>
      </sheetData>
      <sheetData sheetId="250">
        <row r="1">
          <cell r="J1">
            <v>1.7453292519943295E-2</v>
          </cell>
        </row>
      </sheetData>
      <sheetData sheetId="251">
        <row r="1">
          <cell r="J1">
            <v>1.7453292519943295E-2</v>
          </cell>
        </row>
      </sheetData>
      <sheetData sheetId="252">
        <row r="1">
          <cell r="J1">
            <v>1.7453292519943295E-2</v>
          </cell>
        </row>
      </sheetData>
      <sheetData sheetId="253">
        <row r="1">
          <cell r="J1">
            <v>1.7453292519943295E-2</v>
          </cell>
        </row>
      </sheetData>
      <sheetData sheetId="254">
        <row r="1">
          <cell r="J1">
            <v>1.7453292519943295E-2</v>
          </cell>
        </row>
      </sheetData>
      <sheetData sheetId="255">
        <row r="1">
          <cell r="J1">
            <v>1.7453292519943295E-2</v>
          </cell>
        </row>
      </sheetData>
      <sheetData sheetId="256">
        <row r="1">
          <cell r="J1">
            <v>1.7453292519943295E-2</v>
          </cell>
        </row>
      </sheetData>
      <sheetData sheetId="257">
        <row r="1">
          <cell r="J1">
            <v>1.7453292519943295E-2</v>
          </cell>
        </row>
      </sheetData>
      <sheetData sheetId="258">
        <row r="1">
          <cell r="J1">
            <v>1.7453292519943295E-2</v>
          </cell>
        </row>
      </sheetData>
      <sheetData sheetId="259">
        <row r="1">
          <cell r="J1">
            <v>1.7453292519943295E-2</v>
          </cell>
        </row>
      </sheetData>
      <sheetData sheetId="260">
        <row r="1">
          <cell r="J1">
            <v>1.7453292519943295E-2</v>
          </cell>
        </row>
      </sheetData>
      <sheetData sheetId="261">
        <row r="1">
          <cell r="J1">
            <v>1.7453292519943295E-2</v>
          </cell>
        </row>
      </sheetData>
      <sheetData sheetId="262">
        <row r="1">
          <cell r="J1">
            <v>1.7453292519943295E-2</v>
          </cell>
        </row>
      </sheetData>
      <sheetData sheetId="263" refreshError="1"/>
      <sheetData sheetId="264" refreshError="1"/>
      <sheetData sheetId="265" refreshError="1"/>
      <sheetData sheetId="266" refreshError="1"/>
      <sheetData sheetId="267" refreshError="1"/>
      <sheetData sheetId="268" refreshError="1"/>
      <sheetData sheetId="269">
        <row r="1">
          <cell r="J1">
            <v>1.7453292519943295E-2</v>
          </cell>
        </row>
      </sheetData>
      <sheetData sheetId="270" refreshError="1"/>
      <sheetData sheetId="271" refreshError="1"/>
      <sheetData sheetId="272" refreshError="1"/>
      <sheetData sheetId="273" refreshError="1"/>
      <sheetData sheetId="274" refreshError="1"/>
      <sheetData sheetId="275">
        <row r="1">
          <cell r="J1">
            <v>1.7453292519943295E-2</v>
          </cell>
        </row>
      </sheetData>
      <sheetData sheetId="276">
        <row r="1">
          <cell r="J1">
            <v>1.7453292519943295E-2</v>
          </cell>
        </row>
      </sheetData>
      <sheetData sheetId="277">
        <row r="1">
          <cell r="J1">
            <v>1.7453292519943295E-2</v>
          </cell>
        </row>
      </sheetData>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ow r="1">
          <cell r="J1">
            <v>1.7453292519943295E-2</v>
          </cell>
        </row>
      </sheetData>
      <sheetData sheetId="287" refreshError="1"/>
      <sheetData sheetId="288" refreshError="1"/>
      <sheetData sheetId="289" refreshError="1"/>
      <sheetData sheetId="290" refreshError="1"/>
      <sheetData sheetId="291" refreshError="1"/>
      <sheetData sheetId="292" refreshError="1"/>
      <sheetData sheetId="293">
        <row r="1">
          <cell r="J1">
            <v>1.7453292519943295E-2</v>
          </cell>
        </row>
      </sheetData>
      <sheetData sheetId="294" refreshError="1"/>
      <sheetData sheetId="295" refreshError="1"/>
      <sheetData sheetId="296">
        <row r="1">
          <cell r="J1">
            <v>1.7453292519943295E-2</v>
          </cell>
        </row>
      </sheetData>
      <sheetData sheetId="297" refreshError="1"/>
      <sheetData sheetId="298">
        <row r="1">
          <cell r="J1">
            <v>1.7453292519943295E-2</v>
          </cell>
        </row>
      </sheetData>
      <sheetData sheetId="299">
        <row r="1">
          <cell r="J1">
            <v>1.7453292519943295E-2</v>
          </cell>
        </row>
      </sheetData>
      <sheetData sheetId="300" refreshError="1"/>
      <sheetData sheetId="301" refreshError="1"/>
      <sheetData sheetId="302" refreshError="1"/>
      <sheetData sheetId="303" refreshError="1"/>
      <sheetData sheetId="304">
        <row r="1">
          <cell r="J1">
            <v>1.7453292519943295E-2</v>
          </cell>
        </row>
      </sheetData>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ow r="1">
          <cell r="J1">
            <v>1.7453292519943295E-2</v>
          </cell>
        </row>
      </sheetData>
      <sheetData sheetId="318">
        <row r="1">
          <cell r="J1">
            <v>1.7453292519943295E-2</v>
          </cell>
        </row>
      </sheetData>
      <sheetData sheetId="319" refreshError="1"/>
      <sheetData sheetId="320" refreshError="1"/>
      <sheetData sheetId="321">
        <row r="1">
          <cell r="J1">
            <v>1.7453292519943295E-2</v>
          </cell>
        </row>
      </sheetData>
      <sheetData sheetId="322">
        <row r="1">
          <cell r="J1">
            <v>1.7453292519943295E-2</v>
          </cell>
        </row>
      </sheetData>
      <sheetData sheetId="323">
        <row r="1">
          <cell r="J1">
            <v>1.7453292519943295E-2</v>
          </cell>
        </row>
      </sheetData>
      <sheetData sheetId="324" refreshError="1"/>
      <sheetData sheetId="325" refreshError="1"/>
      <sheetData sheetId="326">
        <row r="1">
          <cell r="J1">
            <v>1.7453292519943295E-2</v>
          </cell>
        </row>
      </sheetData>
      <sheetData sheetId="327">
        <row r="1">
          <cell r="J1">
            <v>1.7453292519943295E-2</v>
          </cell>
        </row>
      </sheetData>
      <sheetData sheetId="328">
        <row r="1">
          <cell r="J1">
            <v>1.7453292519943295E-2</v>
          </cell>
        </row>
      </sheetData>
      <sheetData sheetId="329">
        <row r="1">
          <cell r="J1">
            <v>1.7453292519943295E-2</v>
          </cell>
        </row>
      </sheetData>
      <sheetData sheetId="330">
        <row r="1">
          <cell r="J1">
            <v>1.7453292519943295E-2</v>
          </cell>
        </row>
      </sheetData>
      <sheetData sheetId="331">
        <row r="1">
          <cell r="J1">
            <v>1.7453292519943295E-2</v>
          </cell>
        </row>
      </sheetData>
      <sheetData sheetId="332">
        <row r="1">
          <cell r="J1">
            <v>1.7453292519943295E-2</v>
          </cell>
        </row>
      </sheetData>
      <sheetData sheetId="333">
        <row r="1">
          <cell r="J1">
            <v>1.7453292519943295E-2</v>
          </cell>
        </row>
      </sheetData>
      <sheetData sheetId="334">
        <row r="1">
          <cell r="J1">
            <v>1.7453292519943295E-2</v>
          </cell>
        </row>
      </sheetData>
      <sheetData sheetId="335" refreshError="1"/>
      <sheetData sheetId="336">
        <row r="1">
          <cell r="J1">
            <v>1.7453292519943295E-2</v>
          </cell>
        </row>
      </sheetData>
      <sheetData sheetId="337">
        <row r="1">
          <cell r="J1">
            <v>1.7453292519943295E-2</v>
          </cell>
        </row>
      </sheetData>
      <sheetData sheetId="338">
        <row r="1">
          <cell r="J1">
            <v>1.7453292519943295E-2</v>
          </cell>
        </row>
      </sheetData>
      <sheetData sheetId="339">
        <row r="1">
          <cell r="J1">
            <v>1.7453292519943295E-2</v>
          </cell>
        </row>
      </sheetData>
      <sheetData sheetId="340">
        <row r="1">
          <cell r="J1">
            <v>1.7453292519943295E-2</v>
          </cell>
        </row>
      </sheetData>
      <sheetData sheetId="341" refreshError="1"/>
      <sheetData sheetId="342" refreshError="1"/>
      <sheetData sheetId="343" refreshError="1"/>
      <sheetData sheetId="344" refreshError="1"/>
      <sheetData sheetId="345">
        <row r="1">
          <cell r="J1">
            <v>1.7453292519943295E-2</v>
          </cell>
        </row>
      </sheetData>
      <sheetData sheetId="346">
        <row r="1">
          <cell r="J1">
            <v>1.7453292519943295E-2</v>
          </cell>
        </row>
      </sheetData>
      <sheetData sheetId="347" refreshError="1"/>
      <sheetData sheetId="348">
        <row r="1">
          <cell r="J1">
            <v>1.7453292519943295E-2</v>
          </cell>
        </row>
      </sheetData>
      <sheetData sheetId="349" refreshError="1"/>
      <sheetData sheetId="350">
        <row r="1">
          <cell r="J1">
            <v>1.7453292519943295E-2</v>
          </cell>
        </row>
      </sheetData>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ow r="1">
          <cell r="J1">
            <v>1.7453292519943295E-2</v>
          </cell>
        </row>
      </sheetData>
      <sheetData sheetId="369">
        <row r="1">
          <cell r="J1">
            <v>1.7453292519943295E-2</v>
          </cell>
        </row>
      </sheetData>
      <sheetData sheetId="370" refreshError="1"/>
      <sheetData sheetId="371">
        <row r="1">
          <cell r="J1">
            <v>1.7453292519943295E-2</v>
          </cell>
        </row>
      </sheetData>
      <sheetData sheetId="372">
        <row r="1">
          <cell r="J1">
            <v>1.7453292519943295E-2</v>
          </cell>
        </row>
      </sheetData>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ow r="1">
          <cell r="J1">
            <v>1.7453292519943295E-2</v>
          </cell>
        </row>
      </sheetData>
      <sheetData sheetId="385" refreshError="1"/>
      <sheetData sheetId="386" refreshError="1"/>
      <sheetData sheetId="387" refreshError="1"/>
      <sheetData sheetId="388" refreshError="1"/>
      <sheetData sheetId="389" refreshError="1"/>
      <sheetData sheetId="390" refreshError="1"/>
      <sheetData sheetId="391">
        <row r="1">
          <cell r="J1">
            <v>1.7453292519943295E-2</v>
          </cell>
        </row>
      </sheetData>
      <sheetData sheetId="392" refreshError="1"/>
      <sheetData sheetId="393">
        <row r="1">
          <cell r="J1">
            <v>1.7453292519943295E-2</v>
          </cell>
        </row>
      </sheetData>
      <sheetData sheetId="394">
        <row r="1">
          <cell r="J1">
            <v>1.7453292519943295E-2</v>
          </cell>
        </row>
      </sheetData>
      <sheetData sheetId="395">
        <row r="1">
          <cell r="J1">
            <v>1.7453292519943295E-2</v>
          </cell>
        </row>
      </sheetData>
      <sheetData sheetId="396" refreshError="1"/>
      <sheetData sheetId="397">
        <row r="1">
          <cell r="J1">
            <v>1.7453292519943295E-2</v>
          </cell>
        </row>
      </sheetData>
      <sheetData sheetId="398">
        <row r="1">
          <cell r="J1">
            <v>1.7453292519943295E-2</v>
          </cell>
        </row>
      </sheetData>
      <sheetData sheetId="399">
        <row r="1">
          <cell r="J1">
            <v>1.7453292519943295E-2</v>
          </cell>
        </row>
      </sheetData>
      <sheetData sheetId="400" refreshError="1"/>
      <sheetData sheetId="401">
        <row r="1">
          <cell r="J1">
            <v>1.7453292519943295E-2</v>
          </cell>
        </row>
      </sheetData>
      <sheetData sheetId="402">
        <row r="1">
          <cell r="J1">
            <v>1.7453292519943295E-2</v>
          </cell>
        </row>
      </sheetData>
      <sheetData sheetId="403">
        <row r="1">
          <cell r="J1">
            <v>1.7453292519943295E-2</v>
          </cell>
        </row>
      </sheetData>
      <sheetData sheetId="404">
        <row r="1">
          <cell r="J1">
            <v>1.7453292519943295E-2</v>
          </cell>
        </row>
      </sheetData>
      <sheetData sheetId="405">
        <row r="1">
          <cell r="J1">
            <v>1.7453292519943295E-2</v>
          </cell>
        </row>
      </sheetData>
      <sheetData sheetId="406">
        <row r="1">
          <cell r="J1">
            <v>1.7453292519943295E-2</v>
          </cell>
        </row>
      </sheetData>
      <sheetData sheetId="407">
        <row r="1">
          <cell r="J1">
            <v>1.7453292519943295E-2</v>
          </cell>
        </row>
      </sheetData>
      <sheetData sheetId="408">
        <row r="1">
          <cell r="J1">
            <v>1.7453292519943295E-2</v>
          </cell>
        </row>
      </sheetData>
      <sheetData sheetId="409">
        <row r="1">
          <cell r="J1">
            <v>1.7453292519943295E-2</v>
          </cell>
        </row>
      </sheetData>
      <sheetData sheetId="410">
        <row r="1">
          <cell r="J1">
            <v>1.7453292519943295E-2</v>
          </cell>
        </row>
      </sheetData>
      <sheetData sheetId="411">
        <row r="1">
          <cell r="J1">
            <v>1.7453292519943295E-2</v>
          </cell>
        </row>
      </sheetData>
      <sheetData sheetId="412">
        <row r="1">
          <cell r="J1">
            <v>1.7453292519943295E-2</v>
          </cell>
        </row>
      </sheetData>
      <sheetData sheetId="413">
        <row r="1">
          <cell r="J1">
            <v>1.7453292519943295E-2</v>
          </cell>
        </row>
      </sheetData>
      <sheetData sheetId="414">
        <row r="1">
          <cell r="J1">
            <v>1.7453292519943295E-2</v>
          </cell>
        </row>
      </sheetData>
      <sheetData sheetId="415">
        <row r="1">
          <cell r="J1">
            <v>1.7453292519943295E-2</v>
          </cell>
        </row>
      </sheetData>
      <sheetData sheetId="416">
        <row r="1">
          <cell r="J1">
            <v>1.7453292519943295E-2</v>
          </cell>
        </row>
      </sheetData>
      <sheetData sheetId="417">
        <row r="1">
          <cell r="J1">
            <v>1.7453292519943295E-2</v>
          </cell>
        </row>
      </sheetData>
      <sheetData sheetId="418">
        <row r="1">
          <cell r="J1">
            <v>1.7453292519943295E-2</v>
          </cell>
        </row>
      </sheetData>
      <sheetData sheetId="419">
        <row r="1">
          <cell r="J1">
            <v>1.7453292519943295E-2</v>
          </cell>
        </row>
      </sheetData>
      <sheetData sheetId="420">
        <row r="1">
          <cell r="J1">
            <v>1.7453292519943295E-2</v>
          </cell>
        </row>
      </sheetData>
      <sheetData sheetId="421">
        <row r="1">
          <cell r="J1">
            <v>1.7453292519943295E-2</v>
          </cell>
        </row>
      </sheetData>
      <sheetData sheetId="422">
        <row r="1">
          <cell r="J1">
            <v>1.7453292519943295E-2</v>
          </cell>
        </row>
      </sheetData>
      <sheetData sheetId="423">
        <row r="1">
          <cell r="J1">
            <v>1.7453292519943295E-2</v>
          </cell>
        </row>
      </sheetData>
      <sheetData sheetId="424">
        <row r="1">
          <cell r="J1">
            <v>1.7453292519943295E-2</v>
          </cell>
        </row>
      </sheetData>
      <sheetData sheetId="425" refreshError="1"/>
      <sheetData sheetId="426" refreshError="1"/>
      <sheetData sheetId="427">
        <row r="1">
          <cell r="J1">
            <v>1.7453292519943295E-2</v>
          </cell>
        </row>
      </sheetData>
      <sheetData sheetId="428">
        <row r="1">
          <cell r="J1">
            <v>1.7453292519943295E-2</v>
          </cell>
        </row>
      </sheetData>
      <sheetData sheetId="429">
        <row r="1">
          <cell r="J1">
            <v>1.7453292519943295E-2</v>
          </cell>
        </row>
      </sheetData>
      <sheetData sheetId="430">
        <row r="1">
          <cell r="J1">
            <v>1.7453292519943295E-2</v>
          </cell>
        </row>
      </sheetData>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ow r="1">
          <cell r="J1">
            <v>1.7453292519943295E-2</v>
          </cell>
        </row>
      </sheetData>
      <sheetData sheetId="468">
        <row r="1">
          <cell r="J1">
            <v>1.7453292519943295E-2</v>
          </cell>
        </row>
      </sheetData>
      <sheetData sheetId="469">
        <row r="1">
          <cell r="J1">
            <v>1.7453292519943295E-2</v>
          </cell>
        </row>
      </sheetData>
      <sheetData sheetId="470">
        <row r="1">
          <cell r="J1">
            <v>1.7453292519943295E-2</v>
          </cell>
        </row>
      </sheetData>
      <sheetData sheetId="471">
        <row r="1">
          <cell r="J1">
            <v>1.7453292519943295E-2</v>
          </cell>
        </row>
      </sheetData>
      <sheetData sheetId="472">
        <row r="1">
          <cell r="J1">
            <v>1.7453292519943295E-2</v>
          </cell>
        </row>
      </sheetData>
      <sheetData sheetId="473">
        <row r="1">
          <cell r="J1">
            <v>1.7453292519943295E-2</v>
          </cell>
        </row>
      </sheetData>
      <sheetData sheetId="474" refreshError="1"/>
      <sheetData sheetId="475">
        <row r="1">
          <cell r="J1">
            <v>1.7453292519943295E-2</v>
          </cell>
        </row>
      </sheetData>
      <sheetData sheetId="476">
        <row r="1">
          <cell r="J1">
            <v>1.7453292519943295E-2</v>
          </cell>
        </row>
      </sheetData>
      <sheetData sheetId="477">
        <row r="1">
          <cell r="J1">
            <v>1.7453292519943295E-2</v>
          </cell>
        </row>
      </sheetData>
      <sheetData sheetId="478" refreshError="1"/>
      <sheetData sheetId="479" refreshError="1"/>
      <sheetData sheetId="480">
        <row r="1">
          <cell r="J1">
            <v>1.7453292519943295E-2</v>
          </cell>
        </row>
      </sheetData>
      <sheetData sheetId="481">
        <row r="1">
          <cell r="J1">
            <v>1.7453292519943295E-2</v>
          </cell>
        </row>
      </sheetData>
      <sheetData sheetId="482">
        <row r="1">
          <cell r="J1">
            <v>1.7453292519943295E-2</v>
          </cell>
        </row>
      </sheetData>
      <sheetData sheetId="483">
        <row r="1">
          <cell r="J1">
            <v>1.7453292519943295E-2</v>
          </cell>
        </row>
      </sheetData>
      <sheetData sheetId="484">
        <row r="1">
          <cell r="J1">
            <v>1.7453292519943295E-2</v>
          </cell>
        </row>
      </sheetData>
      <sheetData sheetId="485">
        <row r="1">
          <cell r="J1">
            <v>1.7453292519943295E-2</v>
          </cell>
        </row>
      </sheetData>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ow r="1">
          <cell r="J1">
            <v>1.7453292519943295E-2</v>
          </cell>
        </row>
      </sheetData>
      <sheetData sheetId="495">
        <row r="1">
          <cell r="J1">
            <v>1.7453292519943295E-2</v>
          </cell>
        </row>
      </sheetData>
      <sheetData sheetId="496">
        <row r="1">
          <cell r="J1">
            <v>1.7453292519943295E-2</v>
          </cell>
        </row>
      </sheetData>
      <sheetData sheetId="497" refreshError="1"/>
      <sheetData sheetId="498">
        <row r="1">
          <cell r="J1">
            <v>1.7453292519943295E-2</v>
          </cell>
        </row>
      </sheetData>
      <sheetData sheetId="499">
        <row r="1">
          <cell r="J1">
            <v>1.7453292519943295E-2</v>
          </cell>
        </row>
      </sheetData>
      <sheetData sheetId="500">
        <row r="1">
          <cell r="J1">
            <v>1.7453292519943295E-2</v>
          </cell>
        </row>
      </sheetData>
      <sheetData sheetId="501">
        <row r="1">
          <cell r="J1">
            <v>1.7453292519943295E-2</v>
          </cell>
        </row>
      </sheetData>
      <sheetData sheetId="502">
        <row r="1">
          <cell r="J1">
            <v>1.7453292519943295E-2</v>
          </cell>
        </row>
      </sheetData>
      <sheetData sheetId="503">
        <row r="1">
          <cell r="J1">
            <v>1.7453292519943295E-2</v>
          </cell>
        </row>
      </sheetData>
      <sheetData sheetId="504">
        <row r="1">
          <cell r="J1">
            <v>1.7453292519943295E-2</v>
          </cell>
        </row>
      </sheetData>
      <sheetData sheetId="505">
        <row r="1">
          <cell r="J1">
            <v>1.7453292519943295E-2</v>
          </cell>
        </row>
      </sheetData>
      <sheetData sheetId="506">
        <row r="1">
          <cell r="J1">
            <v>1.7453292519943295E-2</v>
          </cell>
        </row>
      </sheetData>
      <sheetData sheetId="507">
        <row r="1">
          <cell r="J1">
            <v>1.7453292519943295E-2</v>
          </cell>
        </row>
      </sheetData>
      <sheetData sheetId="508">
        <row r="1">
          <cell r="J1">
            <v>1.7453292519943295E-2</v>
          </cell>
        </row>
      </sheetData>
      <sheetData sheetId="509">
        <row r="1">
          <cell r="J1">
            <v>1.7453292519943295E-2</v>
          </cell>
        </row>
      </sheetData>
      <sheetData sheetId="510">
        <row r="1">
          <cell r="J1">
            <v>1.7453292519943295E-2</v>
          </cell>
        </row>
      </sheetData>
      <sheetData sheetId="511">
        <row r="1">
          <cell r="J1">
            <v>1.7453292519943295E-2</v>
          </cell>
        </row>
      </sheetData>
      <sheetData sheetId="512">
        <row r="1">
          <cell r="J1">
            <v>1.7453292519943295E-2</v>
          </cell>
        </row>
      </sheetData>
      <sheetData sheetId="513">
        <row r="1">
          <cell r="J1">
            <v>1.7453292519943295E-2</v>
          </cell>
        </row>
      </sheetData>
      <sheetData sheetId="514" refreshError="1"/>
      <sheetData sheetId="515" refreshError="1"/>
      <sheetData sheetId="516" refreshError="1"/>
      <sheetData sheetId="517" refreshError="1"/>
      <sheetData sheetId="518" refreshError="1"/>
      <sheetData sheetId="519">
        <row r="1">
          <cell r="J1">
            <v>1.7453292519943295E-2</v>
          </cell>
        </row>
      </sheetData>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ow r="1">
          <cell r="J1">
            <v>1.7453292519943295E-2</v>
          </cell>
        </row>
      </sheetData>
      <sheetData sheetId="529">
        <row r="1">
          <cell r="J1">
            <v>1.7453292519943295E-2</v>
          </cell>
        </row>
      </sheetData>
      <sheetData sheetId="530">
        <row r="1">
          <cell r="J1">
            <v>1.7453292519943295E-2</v>
          </cell>
        </row>
      </sheetData>
      <sheetData sheetId="531">
        <row r="1">
          <cell r="J1">
            <v>1.7453292519943295E-2</v>
          </cell>
        </row>
      </sheetData>
      <sheetData sheetId="532" refreshError="1"/>
      <sheetData sheetId="533">
        <row r="1">
          <cell r="J1">
            <v>1.7453292519943295E-2</v>
          </cell>
        </row>
      </sheetData>
      <sheetData sheetId="534">
        <row r="1">
          <cell r="J1">
            <v>1.7453292519943295E-2</v>
          </cell>
        </row>
      </sheetData>
      <sheetData sheetId="535">
        <row r="1">
          <cell r="J1">
            <v>1.7453292519943295E-2</v>
          </cell>
        </row>
      </sheetData>
      <sheetData sheetId="536">
        <row r="1">
          <cell r="J1">
            <v>1.7453292519943295E-2</v>
          </cell>
        </row>
      </sheetData>
      <sheetData sheetId="537">
        <row r="1">
          <cell r="J1">
            <v>1.7453292519943295E-2</v>
          </cell>
        </row>
      </sheetData>
      <sheetData sheetId="538">
        <row r="1">
          <cell r="J1">
            <v>1.7453292519943295E-2</v>
          </cell>
        </row>
      </sheetData>
      <sheetData sheetId="539">
        <row r="1">
          <cell r="J1">
            <v>1.7453292519943295E-2</v>
          </cell>
        </row>
      </sheetData>
      <sheetData sheetId="540">
        <row r="1">
          <cell r="J1">
            <v>1.7453292519943295E-2</v>
          </cell>
        </row>
      </sheetData>
      <sheetData sheetId="541">
        <row r="1">
          <cell r="J1">
            <v>1.7453292519943295E-2</v>
          </cell>
        </row>
      </sheetData>
      <sheetData sheetId="542">
        <row r="1">
          <cell r="J1">
            <v>1.7453292519943295E-2</v>
          </cell>
        </row>
      </sheetData>
      <sheetData sheetId="543" refreshError="1"/>
      <sheetData sheetId="544" refreshError="1"/>
      <sheetData sheetId="545" refreshError="1"/>
      <sheetData sheetId="546">
        <row r="1">
          <cell r="J1">
            <v>1.7453292519943295E-2</v>
          </cell>
        </row>
      </sheetData>
      <sheetData sheetId="547" refreshError="1"/>
      <sheetData sheetId="548" refreshError="1"/>
      <sheetData sheetId="549" refreshError="1"/>
      <sheetData sheetId="550" refreshError="1"/>
      <sheetData sheetId="551">
        <row r="1">
          <cell r="J1">
            <v>1.7453292519943295E-2</v>
          </cell>
        </row>
      </sheetData>
      <sheetData sheetId="552">
        <row r="1">
          <cell r="J1">
            <v>1.7453292519943295E-2</v>
          </cell>
        </row>
      </sheetData>
      <sheetData sheetId="553">
        <row r="1">
          <cell r="J1">
            <v>1.7453292519943295E-2</v>
          </cell>
        </row>
      </sheetData>
      <sheetData sheetId="554">
        <row r="1">
          <cell r="J1">
            <v>1.7453292519943295E-2</v>
          </cell>
        </row>
      </sheetData>
      <sheetData sheetId="555">
        <row r="1">
          <cell r="J1">
            <v>1.7453292519943295E-2</v>
          </cell>
        </row>
      </sheetData>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ow r="1">
          <cell r="J1">
            <v>1.7453292519943295E-2</v>
          </cell>
        </row>
      </sheetData>
      <sheetData sheetId="640">
        <row r="1">
          <cell r="J1">
            <v>1.7453292519943295E-2</v>
          </cell>
        </row>
      </sheetData>
      <sheetData sheetId="641">
        <row r="1">
          <cell r="J1">
            <v>1.7453292519943295E-2</v>
          </cell>
        </row>
      </sheetData>
      <sheetData sheetId="642">
        <row r="1">
          <cell r="J1">
            <v>1.7453292519943295E-2</v>
          </cell>
        </row>
      </sheetData>
      <sheetData sheetId="643">
        <row r="1">
          <cell r="J1">
            <v>1.7453292519943295E-2</v>
          </cell>
        </row>
      </sheetData>
      <sheetData sheetId="644">
        <row r="1">
          <cell r="J1">
            <v>1.7453292519943295E-2</v>
          </cell>
        </row>
      </sheetData>
      <sheetData sheetId="645">
        <row r="1">
          <cell r="J1">
            <v>1.7453292519943295E-2</v>
          </cell>
        </row>
      </sheetData>
      <sheetData sheetId="646">
        <row r="1">
          <cell r="J1">
            <v>1.7453292519943295E-2</v>
          </cell>
        </row>
      </sheetData>
      <sheetData sheetId="647">
        <row r="1">
          <cell r="J1">
            <v>1.7453292519943295E-2</v>
          </cell>
        </row>
      </sheetData>
      <sheetData sheetId="648">
        <row r="1">
          <cell r="J1">
            <v>1.7453292519943295E-2</v>
          </cell>
        </row>
      </sheetData>
      <sheetData sheetId="649">
        <row r="1">
          <cell r="J1">
            <v>1.7453292519943295E-2</v>
          </cell>
        </row>
      </sheetData>
      <sheetData sheetId="650">
        <row r="1">
          <cell r="J1">
            <v>1.7453292519943295E-2</v>
          </cell>
        </row>
      </sheetData>
      <sheetData sheetId="651">
        <row r="1">
          <cell r="J1">
            <v>1.7453292519943295E-2</v>
          </cell>
        </row>
      </sheetData>
      <sheetData sheetId="652">
        <row r="1">
          <cell r="J1">
            <v>1.7453292519943295E-2</v>
          </cell>
        </row>
      </sheetData>
      <sheetData sheetId="653">
        <row r="1">
          <cell r="J1">
            <v>1.7453292519943295E-2</v>
          </cell>
        </row>
      </sheetData>
      <sheetData sheetId="654">
        <row r="1">
          <cell r="J1">
            <v>1.7453292519943295E-2</v>
          </cell>
        </row>
      </sheetData>
      <sheetData sheetId="655">
        <row r="1">
          <cell r="J1">
            <v>1.7453292519943295E-2</v>
          </cell>
        </row>
      </sheetData>
      <sheetData sheetId="656">
        <row r="1">
          <cell r="J1">
            <v>1.7453292519943295E-2</v>
          </cell>
        </row>
      </sheetData>
      <sheetData sheetId="657">
        <row r="1">
          <cell r="J1">
            <v>1.7453292519943295E-2</v>
          </cell>
        </row>
      </sheetData>
      <sheetData sheetId="658">
        <row r="1">
          <cell r="J1">
            <v>1.7453292519943295E-2</v>
          </cell>
        </row>
      </sheetData>
      <sheetData sheetId="659">
        <row r="1">
          <cell r="J1">
            <v>1.7453292519943295E-2</v>
          </cell>
        </row>
      </sheetData>
      <sheetData sheetId="660" refreshError="1"/>
      <sheetData sheetId="661">
        <row r="1">
          <cell r="J1">
            <v>1.7453292519943295E-2</v>
          </cell>
        </row>
      </sheetData>
      <sheetData sheetId="662">
        <row r="1">
          <cell r="J1">
            <v>1.7453292519943295E-2</v>
          </cell>
        </row>
      </sheetData>
      <sheetData sheetId="663">
        <row r="1">
          <cell r="J1">
            <v>1.7453292519943295E-2</v>
          </cell>
        </row>
      </sheetData>
      <sheetData sheetId="664">
        <row r="1">
          <cell r="J1">
            <v>1.7453292519943295E-2</v>
          </cell>
        </row>
      </sheetData>
      <sheetData sheetId="665">
        <row r="1">
          <cell r="J1">
            <v>1.7453292519943295E-2</v>
          </cell>
        </row>
      </sheetData>
      <sheetData sheetId="666">
        <row r="1">
          <cell r="J1">
            <v>1.7453292519943295E-2</v>
          </cell>
        </row>
      </sheetData>
      <sheetData sheetId="667">
        <row r="1">
          <cell r="J1">
            <v>1.7453292519943295E-2</v>
          </cell>
        </row>
      </sheetData>
      <sheetData sheetId="668">
        <row r="1">
          <cell r="J1">
            <v>1.7453292519943295E-2</v>
          </cell>
        </row>
      </sheetData>
      <sheetData sheetId="669">
        <row r="1">
          <cell r="J1">
            <v>1.7453292519943295E-2</v>
          </cell>
        </row>
      </sheetData>
      <sheetData sheetId="670">
        <row r="1">
          <cell r="J1">
            <v>1.7453292519943295E-2</v>
          </cell>
        </row>
      </sheetData>
      <sheetData sheetId="671">
        <row r="1">
          <cell r="J1">
            <v>1.7453292519943295E-2</v>
          </cell>
        </row>
      </sheetData>
      <sheetData sheetId="672">
        <row r="1">
          <cell r="J1">
            <v>1.7453292519943295E-2</v>
          </cell>
        </row>
      </sheetData>
      <sheetData sheetId="673">
        <row r="1">
          <cell r="J1">
            <v>1.7453292519943295E-2</v>
          </cell>
        </row>
      </sheetData>
      <sheetData sheetId="674">
        <row r="1">
          <cell r="J1">
            <v>1.7453292519943295E-2</v>
          </cell>
        </row>
      </sheetData>
      <sheetData sheetId="675">
        <row r="1">
          <cell r="J1">
            <v>1.7453292519943295E-2</v>
          </cell>
        </row>
      </sheetData>
      <sheetData sheetId="676">
        <row r="1">
          <cell r="J1">
            <v>1.7453292519943295E-2</v>
          </cell>
        </row>
      </sheetData>
      <sheetData sheetId="677">
        <row r="1">
          <cell r="J1">
            <v>1.7453292519943295E-2</v>
          </cell>
        </row>
      </sheetData>
      <sheetData sheetId="678">
        <row r="1">
          <cell r="J1">
            <v>1.7453292519943295E-2</v>
          </cell>
        </row>
      </sheetData>
      <sheetData sheetId="679">
        <row r="1">
          <cell r="J1">
            <v>1.7453292519943295E-2</v>
          </cell>
        </row>
      </sheetData>
      <sheetData sheetId="680">
        <row r="1">
          <cell r="J1">
            <v>1.7453292519943295E-2</v>
          </cell>
        </row>
      </sheetData>
      <sheetData sheetId="681">
        <row r="1">
          <cell r="J1">
            <v>1.7453292519943295E-2</v>
          </cell>
        </row>
      </sheetData>
      <sheetData sheetId="682">
        <row r="1">
          <cell r="J1">
            <v>1.7453292519943295E-2</v>
          </cell>
        </row>
      </sheetData>
      <sheetData sheetId="683">
        <row r="1">
          <cell r="J1">
            <v>1.7453292519943295E-2</v>
          </cell>
        </row>
      </sheetData>
      <sheetData sheetId="684">
        <row r="1">
          <cell r="J1">
            <v>1.7453292519943295E-2</v>
          </cell>
        </row>
      </sheetData>
      <sheetData sheetId="685">
        <row r="1">
          <cell r="J1">
            <v>1.7453292519943295E-2</v>
          </cell>
        </row>
      </sheetData>
      <sheetData sheetId="686">
        <row r="1">
          <cell r="J1">
            <v>1.7453292519943295E-2</v>
          </cell>
        </row>
      </sheetData>
      <sheetData sheetId="687">
        <row r="1">
          <cell r="J1">
            <v>1.7453292519943295E-2</v>
          </cell>
        </row>
      </sheetData>
      <sheetData sheetId="688">
        <row r="1">
          <cell r="J1">
            <v>1.7453292519943295E-2</v>
          </cell>
        </row>
      </sheetData>
      <sheetData sheetId="689">
        <row r="1">
          <cell r="J1">
            <v>1.7453292519943295E-2</v>
          </cell>
        </row>
      </sheetData>
      <sheetData sheetId="690">
        <row r="1">
          <cell r="J1">
            <v>1.7453292519943295E-2</v>
          </cell>
        </row>
      </sheetData>
      <sheetData sheetId="691">
        <row r="1">
          <cell r="J1">
            <v>1.7453292519943295E-2</v>
          </cell>
        </row>
      </sheetData>
      <sheetData sheetId="692">
        <row r="1">
          <cell r="J1">
            <v>1.7453292519943295E-2</v>
          </cell>
        </row>
      </sheetData>
      <sheetData sheetId="693">
        <row r="1">
          <cell r="J1">
            <v>1.7453292519943295E-2</v>
          </cell>
        </row>
      </sheetData>
      <sheetData sheetId="694">
        <row r="1">
          <cell r="J1">
            <v>1.7453292519943295E-2</v>
          </cell>
        </row>
      </sheetData>
      <sheetData sheetId="695">
        <row r="1">
          <cell r="J1">
            <v>1.7453292519943295E-2</v>
          </cell>
        </row>
      </sheetData>
      <sheetData sheetId="696">
        <row r="1">
          <cell r="J1">
            <v>1.7453292519943295E-2</v>
          </cell>
        </row>
      </sheetData>
      <sheetData sheetId="697">
        <row r="1">
          <cell r="J1">
            <v>1.7453292519943295E-2</v>
          </cell>
        </row>
      </sheetData>
      <sheetData sheetId="698">
        <row r="1">
          <cell r="J1">
            <v>1.7453292519943295E-2</v>
          </cell>
        </row>
      </sheetData>
      <sheetData sheetId="699">
        <row r="1">
          <cell r="J1">
            <v>1.7453292519943295E-2</v>
          </cell>
        </row>
      </sheetData>
      <sheetData sheetId="700">
        <row r="1">
          <cell r="J1">
            <v>1.7453292519943295E-2</v>
          </cell>
        </row>
      </sheetData>
      <sheetData sheetId="701">
        <row r="1">
          <cell r="J1">
            <v>1.7453292519943295E-2</v>
          </cell>
        </row>
      </sheetData>
      <sheetData sheetId="702">
        <row r="1">
          <cell r="J1">
            <v>1.7453292519943295E-2</v>
          </cell>
        </row>
      </sheetData>
      <sheetData sheetId="703" refreshError="1"/>
      <sheetData sheetId="704" refreshError="1"/>
      <sheetData sheetId="705" refreshError="1"/>
      <sheetData sheetId="706">
        <row r="1">
          <cell r="J1">
            <v>1.7453292519943295E-2</v>
          </cell>
        </row>
      </sheetData>
      <sheetData sheetId="707" refreshError="1"/>
      <sheetData sheetId="708">
        <row r="1">
          <cell r="J1">
            <v>1.7453292519943295E-2</v>
          </cell>
        </row>
      </sheetData>
      <sheetData sheetId="709">
        <row r="1">
          <cell r="J1">
            <v>1.7453292519943295E-2</v>
          </cell>
        </row>
      </sheetData>
      <sheetData sheetId="710">
        <row r="1">
          <cell r="J1">
            <v>1.7453292519943295E-2</v>
          </cell>
        </row>
      </sheetData>
      <sheetData sheetId="711">
        <row r="1">
          <cell r="J1">
            <v>1.7453292519943295E-2</v>
          </cell>
        </row>
      </sheetData>
      <sheetData sheetId="712">
        <row r="1">
          <cell r="J1">
            <v>1.7453292519943295E-2</v>
          </cell>
        </row>
      </sheetData>
      <sheetData sheetId="713">
        <row r="1">
          <cell r="J1">
            <v>1.7453292519943295E-2</v>
          </cell>
        </row>
      </sheetData>
      <sheetData sheetId="714">
        <row r="1">
          <cell r="J1">
            <v>1.7453292519943295E-2</v>
          </cell>
        </row>
      </sheetData>
      <sheetData sheetId="715" refreshError="1"/>
      <sheetData sheetId="716" refreshError="1"/>
      <sheetData sheetId="717">
        <row r="1">
          <cell r="J1">
            <v>1.7453292519943295E-2</v>
          </cell>
        </row>
      </sheetData>
      <sheetData sheetId="718" refreshError="1"/>
      <sheetData sheetId="719" refreshError="1"/>
      <sheetData sheetId="720">
        <row r="1">
          <cell r="J1">
            <v>1.7453292519943295E-2</v>
          </cell>
        </row>
      </sheetData>
      <sheetData sheetId="721" refreshError="1"/>
      <sheetData sheetId="722" refreshError="1"/>
      <sheetData sheetId="723" refreshError="1"/>
      <sheetData sheetId="724">
        <row r="1">
          <cell r="J1">
            <v>1.7453292519943295E-2</v>
          </cell>
        </row>
      </sheetData>
      <sheetData sheetId="725">
        <row r="1">
          <cell r="J1">
            <v>1.7453292519943295E-2</v>
          </cell>
        </row>
      </sheetData>
      <sheetData sheetId="726" refreshError="1"/>
      <sheetData sheetId="727">
        <row r="1">
          <cell r="J1">
            <v>1.7453292519943295E-2</v>
          </cell>
        </row>
      </sheetData>
      <sheetData sheetId="728" refreshError="1"/>
      <sheetData sheetId="729" refreshError="1"/>
      <sheetData sheetId="730" refreshError="1"/>
      <sheetData sheetId="731">
        <row r="1">
          <cell r="J1">
            <v>1.7453292519943295E-2</v>
          </cell>
        </row>
      </sheetData>
      <sheetData sheetId="732">
        <row r="1">
          <cell r="J1">
            <v>1.7453292519943295E-2</v>
          </cell>
        </row>
      </sheetData>
      <sheetData sheetId="733">
        <row r="1">
          <cell r="J1">
            <v>1.7453292519943295E-2</v>
          </cell>
        </row>
      </sheetData>
      <sheetData sheetId="734">
        <row r="1">
          <cell r="J1">
            <v>1.7453292519943295E-2</v>
          </cell>
        </row>
      </sheetData>
      <sheetData sheetId="735">
        <row r="1">
          <cell r="J1">
            <v>1.7453292519943295E-2</v>
          </cell>
        </row>
      </sheetData>
      <sheetData sheetId="736">
        <row r="1">
          <cell r="J1">
            <v>1.7453292519943295E-2</v>
          </cell>
        </row>
      </sheetData>
      <sheetData sheetId="737">
        <row r="1">
          <cell r="J1">
            <v>1.7453292519943295E-2</v>
          </cell>
        </row>
      </sheetData>
      <sheetData sheetId="738">
        <row r="1">
          <cell r="J1">
            <v>1.7453292519943295E-2</v>
          </cell>
        </row>
      </sheetData>
      <sheetData sheetId="739">
        <row r="1">
          <cell r="J1">
            <v>1.7453292519943295E-2</v>
          </cell>
        </row>
      </sheetData>
      <sheetData sheetId="740">
        <row r="1">
          <cell r="J1">
            <v>1.7453292519943295E-2</v>
          </cell>
        </row>
      </sheetData>
      <sheetData sheetId="741">
        <row r="1">
          <cell r="J1">
            <v>1.7453292519943295E-2</v>
          </cell>
        </row>
      </sheetData>
      <sheetData sheetId="742">
        <row r="1">
          <cell r="J1">
            <v>1.7453292519943295E-2</v>
          </cell>
        </row>
      </sheetData>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ow r="1">
          <cell r="J1">
            <v>1.7453292519943295E-2</v>
          </cell>
        </row>
      </sheetData>
      <sheetData sheetId="776" refreshError="1"/>
      <sheetData sheetId="777">
        <row r="1">
          <cell r="J1">
            <v>1.7453292519943295E-2</v>
          </cell>
        </row>
      </sheetData>
      <sheetData sheetId="778">
        <row r="1">
          <cell r="J1">
            <v>1.7453292519943295E-2</v>
          </cell>
        </row>
      </sheetData>
      <sheetData sheetId="779">
        <row r="1">
          <cell r="J1">
            <v>1.7453292519943295E-2</v>
          </cell>
        </row>
      </sheetData>
      <sheetData sheetId="780">
        <row r="1">
          <cell r="J1">
            <v>1.7453292519943295E-2</v>
          </cell>
        </row>
      </sheetData>
      <sheetData sheetId="781" refreshError="1"/>
      <sheetData sheetId="782" refreshError="1"/>
      <sheetData sheetId="783">
        <row r="1">
          <cell r="J1">
            <v>1.7453292519943295E-2</v>
          </cell>
        </row>
      </sheetData>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ow r="1">
          <cell r="J1">
            <v>1.7453292519943295E-2</v>
          </cell>
        </row>
      </sheetData>
      <sheetData sheetId="794">
        <row r="1">
          <cell r="J1">
            <v>1.7453292519943295E-2</v>
          </cell>
        </row>
      </sheetData>
      <sheetData sheetId="795">
        <row r="1">
          <cell r="J1">
            <v>1.7453292519943295E-2</v>
          </cell>
        </row>
      </sheetData>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ow r="1">
          <cell r="J1">
            <v>1.7453292519943295E-2</v>
          </cell>
        </row>
      </sheetData>
      <sheetData sheetId="811" refreshError="1"/>
      <sheetData sheetId="812" refreshError="1"/>
      <sheetData sheetId="813" refreshError="1"/>
      <sheetData sheetId="814">
        <row r="1">
          <cell r="J1">
            <v>1.7453292519943295E-2</v>
          </cell>
        </row>
      </sheetData>
      <sheetData sheetId="815">
        <row r="1">
          <cell r="J1">
            <v>1.7453292519943295E-2</v>
          </cell>
        </row>
      </sheetData>
      <sheetData sheetId="816">
        <row r="1">
          <cell r="J1">
            <v>1.7453292519943295E-2</v>
          </cell>
        </row>
      </sheetData>
      <sheetData sheetId="817">
        <row r="1">
          <cell r="J1">
            <v>1.7453292519943295E-2</v>
          </cell>
        </row>
      </sheetData>
      <sheetData sheetId="818">
        <row r="1">
          <cell r="J1">
            <v>1.7453292519943295E-2</v>
          </cell>
        </row>
      </sheetData>
      <sheetData sheetId="819">
        <row r="1">
          <cell r="J1">
            <v>1.7453292519943295E-2</v>
          </cell>
        </row>
      </sheetData>
      <sheetData sheetId="820">
        <row r="1">
          <cell r="J1">
            <v>1.7453292519943295E-2</v>
          </cell>
        </row>
      </sheetData>
      <sheetData sheetId="821">
        <row r="1">
          <cell r="J1">
            <v>1.7453292519943295E-2</v>
          </cell>
        </row>
      </sheetData>
      <sheetData sheetId="822">
        <row r="1">
          <cell r="J1">
            <v>1.7453292519943295E-2</v>
          </cell>
        </row>
      </sheetData>
      <sheetData sheetId="823">
        <row r="1">
          <cell r="J1">
            <v>1.7453292519943295E-2</v>
          </cell>
        </row>
      </sheetData>
      <sheetData sheetId="824">
        <row r="1">
          <cell r="J1">
            <v>1.7453292519943295E-2</v>
          </cell>
        </row>
      </sheetData>
      <sheetData sheetId="825">
        <row r="1">
          <cell r="J1">
            <v>1.7453292519943295E-2</v>
          </cell>
        </row>
      </sheetData>
      <sheetData sheetId="826">
        <row r="1">
          <cell r="J1">
            <v>1.7453292519943295E-2</v>
          </cell>
        </row>
      </sheetData>
      <sheetData sheetId="827">
        <row r="1">
          <cell r="J1">
            <v>1.7453292519943295E-2</v>
          </cell>
        </row>
      </sheetData>
      <sheetData sheetId="828">
        <row r="1">
          <cell r="J1">
            <v>1.7453292519943295E-2</v>
          </cell>
        </row>
      </sheetData>
      <sheetData sheetId="829">
        <row r="1">
          <cell r="J1">
            <v>1.7453292519943295E-2</v>
          </cell>
        </row>
      </sheetData>
      <sheetData sheetId="830">
        <row r="1">
          <cell r="J1">
            <v>1.7453292519943295E-2</v>
          </cell>
        </row>
      </sheetData>
      <sheetData sheetId="831">
        <row r="1">
          <cell r="J1">
            <v>1.7453292519943295E-2</v>
          </cell>
        </row>
      </sheetData>
      <sheetData sheetId="832">
        <row r="1">
          <cell r="J1">
            <v>1.7453292519943295E-2</v>
          </cell>
        </row>
      </sheetData>
      <sheetData sheetId="833">
        <row r="1">
          <cell r="J1">
            <v>1.7453292519943295E-2</v>
          </cell>
        </row>
      </sheetData>
      <sheetData sheetId="834">
        <row r="1">
          <cell r="J1">
            <v>1.7453292519943295E-2</v>
          </cell>
        </row>
      </sheetData>
      <sheetData sheetId="835">
        <row r="1">
          <cell r="J1">
            <v>1.7453292519943295E-2</v>
          </cell>
        </row>
      </sheetData>
      <sheetData sheetId="836">
        <row r="1">
          <cell r="J1">
            <v>1.7453292519943295E-2</v>
          </cell>
        </row>
      </sheetData>
      <sheetData sheetId="837">
        <row r="1">
          <cell r="J1">
            <v>1.7453292519943295E-2</v>
          </cell>
        </row>
      </sheetData>
      <sheetData sheetId="838">
        <row r="1">
          <cell r="J1">
            <v>1.7453292519943295E-2</v>
          </cell>
        </row>
      </sheetData>
      <sheetData sheetId="839">
        <row r="1">
          <cell r="J1">
            <v>1.7453292519943295E-2</v>
          </cell>
        </row>
      </sheetData>
      <sheetData sheetId="840">
        <row r="1">
          <cell r="J1">
            <v>1.7453292519943295E-2</v>
          </cell>
        </row>
      </sheetData>
      <sheetData sheetId="841">
        <row r="1">
          <cell r="J1">
            <v>1.7453292519943295E-2</v>
          </cell>
        </row>
      </sheetData>
      <sheetData sheetId="842">
        <row r="1">
          <cell r="J1">
            <v>1.7453292519943295E-2</v>
          </cell>
        </row>
      </sheetData>
      <sheetData sheetId="843">
        <row r="1">
          <cell r="J1">
            <v>1.7453292519943295E-2</v>
          </cell>
        </row>
      </sheetData>
      <sheetData sheetId="844">
        <row r="1">
          <cell r="J1">
            <v>1.7453292519943295E-2</v>
          </cell>
        </row>
      </sheetData>
      <sheetData sheetId="845">
        <row r="1">
          <cell r="J1">
            <v>1.7453292519943295E-2</v>
          </cell>
        </row>
      </sheetData>
      <sheetData sheetId="846">
        <row r="1">
          <cell r="J1">
            <v>1.7453292519943295E-2</v>
          </cell>
        </row>
      </sheetData>
      <sheetData sheetId="847">
        <row r="1">
          <cell r="J1">
            <v>1.7453292519943295E-2</v>
          </cell>
        </row>
      </sheetData>
      <sheetData sheetId="848">
        <row r="1">
          <cell r="J1">
            <v>1.7453292519943295E-2</v>
          </cell>
        </row>
      </sheetData>
      <sheetData sheetId="849">
        <row r="1">
          <cell r="J1">
            <v>1.7453292519943295E-2</v>
          </cell>
        </row>
      </sheetData>
      <sheetData sheetId="850">
        <row r="1">
          <cell r="J1">
            <v>1.7453292519943295E-2</v>
          </cell>
        </row>
      </sheetData>
      <sheetData sheetId="851">
        <row r="1">
          <cell r="J1">
            <v>1.7453292519943295E-2</v>
          </cell>
        </row>
      </sheetData>
      <sheetData sheetId="852">
        <row r="1">
          <cell r="J1">
            <v>1.7453292519943295E-2</v>
          </cell>
        </row>
      </sheetData>
      <sheetData sheetId="853">
        <row r="1">
          <cell r="J1">
            <v>1.7453292519943295E-2</v>
          </cell>
        </row>
      </sheetData>
      <sheetData sheetId="854">
        <row r="1">
          <cell r="J1">
            <v>1.7453292519943295E-2</v>
          </cell>
        </row>
      </sheetData>
      <sheetData sheetId="855">
        <row r="1">
          <cell r="J1">
            <v>1.7453292519943295E-2</v>
          </cell>
        </row>
      </sheetData>
      <sheetData sheetId="856">
        <row r="1">
          <cell r="J1">
            <v>1.7453292519943295E-2</v>
          </cell>
        </row>
      </sheetData>
      <sheetData sheetId="857">
        <row r="1">
          <cell r="J1">
            <v>1.7453292519943295E-2</v>
          </cell>
        </row>
      </sheetData>
      <sheetData sheetId="858">
        <row r="1">
          <cell r="J1">
            <v>1.7453292519943295E-2</v>
          </cell>
        </row>
      </sheetData>
      <sheetData sheetId="859">
        <row r="1">
          <cell r="J1">
            <v>1.7453292519943295E-2</v>
          </cell>
        </row>
      </sheetData>
      <sheetData sheetId="860">
        <row r="1">
          <cell r="J1">
            <v>1.7453292519943295E-2</v>
          </cell>
        </row>
      </sheetData>
      <sheetData sheetId="861">
        <row r="1">
          <cell r="J1">
            <v>1.7453292519943295E-2</v>
          </cell>
        </row>
      </sheetData>
      <sheetData sheetId="862">
        <row r="1">
          <cell r="J1">
            <v>1.7453292519943295E-2</v>
          </cell>
        </row>
      </sheetData>
      <sheetData sheetId="863">
        <row r="1">
          <cell r="J1">
            <v>1.7453292519943295E-2</v>
          </cell>
        </row>
      </sheetData>
      <sheetData sheetId="864">
        <row r="1">
          <cell r="J1">
            <v>1.7453292519943295E-2</v>
          </cell>
        </row>
      </sheetData>
      <sheetData sheetId="865">
        <row r="1">
          <cell r="J1">
            <v>1.7453292519943295E-2</v>
          </cell>
        </row>
      </sheetData>
      <sheetData sheetId="866">
        <row r="1">
          <cell r="J1">
            <v>1.7453292519943295E-2</v>
          </cell>
        </row>
      </sheetData>
      <sheetData sheetId="867">
        <row r="1">
          <cell r="J1">
            <v>1.7453292519943295E-2</v>
          </cell>
        </row>
      </sheetData>
      <sheetData sheetId="868">
        <row r="1">
          <cell r="J1">
            <v>1.7453292519943295E-2</v>
          </cell>
        </row>
      </sheetData>
      <sheetData sheetId="869">
        <row r="1">
          <cell r="J1">
            <v>1.7453292519943295E-2</v>
          </cell>
        </row>
      </sheetData>
      <sheetData sheetId="870">
        <row r="1">
          <cell r="J1">
            <v>1.7453292519943295E-2</v>
          </cell>
        </row>
      </sheetData>
      <sheetData sheetId="871">
        <row r="1">
          <cell r="J1">
            <v>1.7453292519943295E-2</v>
          </cell>
        </row>
      </sheetData>
      <sheetData sheetId="872">
        <row r="1">
          <cell r="J1">
            <v>1.7453292519943295E-2</v>
          </cell>
        </row>
      </sheetData>
      <sheetData sheetId="873">
        <row r="1">
          <cell r="J1">
            <v>1.7453292519943295E-2</v>
          </cell>
        </row>
      </sheetData>
      <sheetData sheetId="874">
        <row r="1">
          <cell r="J1">
            <v>1.7453292519943295E-2</v>
          </cell>
        </row>
      </sheetData>
      <sheetData sheetId="875">
        <row r="1">
          <cell r="J1">
            <v>1.7453292519943295E-2</v>
          </cell>
        </row>
      </sheetData>
      <sheetData sheetId="876">
        <row r="1">
          <cell r="J1">
            <v>1.7453292519943295E-2</v>
          </cell>
        </row>
      </sheetData>
      <sheetData sheetId="877">
        <row r="1">
          <cell r="J1">
            <v>1.7453292519943295E-2</v>
          </cell>
        </row>
      </sheetData>
      <sheetData sheetId="878">
        <row r="1">
          <cell r="J1">
            <v>1.7453292519943295E-2</v>
          </cell>
        </row>
      </sheetData>
      <sheetData sheetId="879">
        <row r="1">
          <cell r="J1">
            <v>1.7453292519943295E-2</v>
          </cell>
        </row>
      </sheetData>
      <sheetData sheetId="880">
        <row r="1">
          <cell r="J1">
            <v>1.7453292519943295E-2</v>
          </cell>
        </row>
      </sheetData>
      <sheetData sheetId="881">
        <row r="1">
          <cell r="J1">
            <v>1.7453292519943295E-2</v>
          </cell>
        </row>
      </sheetData>
      <sheetData sheetId="882">
        <row r="1">
          <cell r="J1">
            <v>1.7453292519943295E-2</v>
          </cell>
        </row>
      </sheetData>
      <sheetData sheetId="883">
        <row r="1">
          <cell r="J1">
            <v>1.7453292519943295E-2</v>
          </cell>
        </row>
      </sheetData>
      <sheetData sheetId="884">
        <row r="1">
          <cell r="J1">
            <v>1.7453292519943295E-2</v>
          </cell>
        </row>
      </sheetData>
      <sheetData sheetId="885">
        <row r="1">
          <cell r="J1">
            <v>1.7453292519943295E-2</v>
          </cell>
        </row>
      </sheetData>
      <sheetData sheetId="886">
        <row r="1">
          <cell r="J1">
            <v>1.7453292519943295E-2</v>
          </cell>
        </row>
      </sheetData>
      <sheetData sheetId="887">
        <row r="1">
          <cell r="J1">
            <v>1.7453292519943295E-2</v>
          </cell>
        </row>
      </sheetData>
      <sheetData sheetId="888">
        <row r="1">
          <cell r="J1">
            <v>1.7453292519943295E-2</v>
          </cell>
        </row>
      </sheetData>
      <sheetData sheetId="889">
        <row r="1">
          <cell r="J1">
            <v>1.7453292519943295E-2</v>
          </cell>
        </row>
      </sheetData>
      <sheetData sheetId="890">
        <row r="1">
          <cell r="J1">
            <v>1.7453292519943295E-2</v>
          </cell>
        </row>
      </sheetData>
      <sheetData sheetId="891">
        <row r="1">
          <cell r="J1">
            <v>1.7453292519943295E-2</v>
          </cell>
        </row>
      </sheetData>
      <sheetData sheetId="892">
        <row r="1">
          <cell r="J1">
            <v>1.7453292519943295E-2</v>
          </cell>
        </row>
      </sheetData>
      <sheetData sheetId="893">
        <row r="1">
          <cell r="J1">
            <v>1.7453292519943295E-2</v>
          </cell>
        </row>
      </sheetData>
      <sheetData sheetId="894">
        <row r="1">
          <cell r="J1">
            <v>1.7453292519943295E-2</v>
          </cell>
        </row>
      </sheetData>
      <sheetData sheetId="895">
        <row r="1">
          <cell r="J1">
            <v>1.7453292519943295E-2</v>
          </cell>
        </row>
      </sheetData>
      <sheetData sheetId="896">
        <row r="1">
          <cell r="J1">
            <v>1.7453292519943295E-2</v>
          </cell>
        </row>
      </sheetData>
      <sheetData sheetId="897">
        <row r="1">
          <cell r="J1">
            <v>1.7453292519943295E-2</v>
          </cell>
        </row>
      </sheetData>
      <sheetData sheetId="898">
        <row r="1">
          <cell r="J1">
            <v>1.7453292519943295E-2</v>
          </cell>
        </row>
      </sheetData>
      <sheetData sheetId="899">
        <row r="1">
          <cell r="J1">
            <v>1.7453292519943295E-2</v>
          </cell>
        </row>
      </sheetData>
      <sheetData sheetId="900">
        <row r="1">
          <cell r="J1">
            <v>1.7453292519943295E-2</v>
          </cell>
        </row>
      </sheetData>
      <sheetData sheetId="901">
        <row r="1">
          <cell r="J1">
            <v>1.7453292519943295E-2</v>
          </cell>
        </row>
      </sheetData>
      <sheetData sheetId="902">
        <row r="1">
          <cell r="J1">
            <v>1.7453292519943295E-2</v>
          </cell>
        </row>
      </sheetData>
      <sheetData sheetId="903">
        <row r="1">
          <cell r="J1">
            <v>1.7453292519943295E-2</v>
          </cell>
        </row>
      </sheetData>
      <sheetData sheetId="904">
        <row r="1">
          <cell r="J1">
            <v>1.7453292519943295E-2</v>
          </cell>
        </row>
      </sheetData>
      <sheetData sheetId="905">
        <row r="1">
          <cell r="J1">
            <v>1.7453292519943295E-2</v>
          </cell>
        </row>
      </sheetData>
      <sheetData sheetId="906">
        <row r="1">
          <cell r="J1">
            <v>1.7453292519943295E-2</v>
          </cell>
        </row>
      </sheetData>
      <sheetData sheetId="907">
        <row r="1">
          <cell r="J1">
            <v>1.7453292519943295E-2</v>
          </cell>
        </row>
      </sheetData>
      <sheetData sheetId="908">
        <row r="1">
          <cell r="J1">
            <v>1.7453292519943295E-2</v>
          </cell>
        </row>
      </sheetData>
      <sheetData sheetId="909">
        <row r="1">
          <cell r="J1">
            <v>1.7453292519943295E-2</v>
          </cell>
        </row>
      </sheetData>
      <sheetData sheetId="910">
        <row r="1">
          <cell r="J1">
            <v>1.7453292519943295E-2</v>
          </cell>
        </row>
      </sheetData>
      <sheetData sheetId="911">
        <row r="1">
          <cell r="J1">
            <v>1.7453292519943295E-2</v>
          </cell>
        </row>
      </sheetData>
      <sheetData sheetId="912">
        <row r="1">
          <cell r="J1">
            <v>1.7453292519943295E-2</v>
          </cell>
        </row>
      </sheetData>
      <sheetData sheetId="913">
        <row r="1">
          <cell r="J1">
            <v>1.7453292519943295E-2</v>
          </cell>
        </row>
      </sheetData>
      <sheetData sheetId="914">
        <row r="1">
          <cell r="J1">
            <v>1.7453292519943295E-2</v>
          </cell>
        </row>
      </sheetData>
      <sheetData sheetId="915">
        <row r="1">
          <cell r="J1">
            <v>1.7453292519943295E-2</v>
          </cell>
        </row>
      </sheetData>
      <sheetData sheetId="916">
        <row r="1">
          <cell r="J1">
            <v>1.7453292519943295E-2</v>
          </cell>
        </row>
      </sheetData>
      <sheetData sheetId="917">
        <row r="1">
          <cell r="J1">
            <v>1.7453292519943295E-2</v>
          </cell>
        </row>
      </sheetData>
      <sheetData sheetId="918">
        <row r="1">
          <cell r="J1">
            <v>1.7453292519943295E-2</v>
          </cell>
        </row>
      </sheetData>
      <sheetData sheetId="919">
        <row r="1">
          <cell r="J1">
            <v>1.7453292519943295E-2</v>
          </cell>
        </row>
      </sheetData>
      <sheetData sheetId="920">
        <row r="1">
          <cell r="J1">
            <v>1.7453292519943295E-2</v>
          </cell>
        </row>
      </sheetData>
      <sheetData sheetId="921">
        <row r="1">
          <cell r="J1">
            <v>1.7453292519943295E-2</v>
          </cell>
        </row>
      </sheetData>
      <sheetData sheetId="922">
        <row r="1">
          <cell r="J1">
            <v>1.7453292519943295E-2</v>
          </cell>
        </row>
      </sheetData>
      <sheetData sheetId="923">
        <row r="1">
          <cell r="J1">
            <v>1.7453292519943295E-2</v>
          </cell>
        </row>
      </sheetData>
      <sheetData sheetId="924">
        <row r="1">
          <cell r="J1">
            <v>1.7453292519943295E-2</v>
          </cell>
        </row>
      </sheetData>
      <sheetData sheetId="925">
        <row r="1">
          <cell r="J1">
            <v>1.7453292519943295E-2</v>
          </cell>
        </row>
      </sheetData>
      <sheetData sheetId="926">
        <row r="1">
          <cell r="J1">
            <v>1.7453292519943295E-2</v>
          </cell>
        </row>
      </sheetData>
      <sheetData sheetId="927">
        <row r="1">
          <cell r="J1">
            <v>1.7453292519943295E-2</v>
          </cell>
        </row>
      </sheetData>
      <sheetData sheetId="928">
        <row r="1">
          <cell r="J1">
            <v>1.7453292519943295E-2</v>
          </cell>
        </row>
      </sheetData>
      <sheetData sheetId="929">
        <row r="1">
          <cell r="J1">
            <v>1.7453292519943295E-2</v>
          </cell>
        </row>
      </sheetData>
      <sheetData sheetId="930">
        <row r="1">
          <cell r="J1">
            <v>1.7453292519943295E-2</v>
          </cell>
        </row>
      </sheetData>
      <sheetData sheetId="931">
        <row r="1">
          <cell r="J1">
            <v>1.7453292519943295E-2</v>
          </cell>
        </row>
      </sheetData>
      <sheetData sheetId="932">
        <row r="1">
          <cell r="J1">
            <v>1.7453292519943295E-2</v>
          </cell>
        </row>
      </sheetData>
      <sheetData sheetId="933">
        <row r="1">
          <cell r="J1">
            <v>1.7453292519943295E-2</v>
          </cell>
        </row>
      </sheetData>
      <sheetData sheetId="934">
        <row r="1">
          <cell r="J1">
            <v>1.7453292519943295E-2</v>
          </cell>
        </row>
      </sheetData>
      <sheetData sheetId="935">
        <row r="1">
          <cell r="J1">
            <v>1.7453292519943295E-2</v>
          </cell>
        </row>
      </sheetData>
      <sheetData sheetId="936">
        <row r="1">
          <cell r="J1">
            <v>1.7453292519943295E-2</v>
          </cell>
        </row>
      </sheetData>
      <sheetData sheetId="937">
        <row r="1">
          <cell r="J1">
            <v>1.7453292519943295E-2</v>
          </cell>
        </row>
      </sheetData>
      <sheetData sheetId="938">
        <row r="1">
          <cell r="J1">
            <v>1.7453292519943295E-2</v>
          </cell>
        </row>
      </sheetData>
      <sheetData sheetId="939">
        <row r="1">
          <cell r="J1">
            <v>1.7453292519943295E-2</v>
          </cell>
        </row>
      </sheetData>
      <sheetData sheetId="940">
        <row r="1">
          <cell r="J1">
            <v>1.7453292519943295E-2</v>
          </cell>
        </row>
      </sheetData>
      <sheetData sheetId="941">
        <row r="1">
          <cell r="J1">
            <v>1.7453292519943295E-2</v>
          </cell>
        </row>
      </sheetData>
      <sheetData sheetId="942">
        <row r="1">
          <cell r="J1">
            <v>1.7453292519943295E-2</v>
          </cell>
        </row>
      </sheetData>
      <sheetData sheetId="943">
        <row r="1">
          <cell r="J1">
            <v>1.7453292519943295E-2</v>
          </cell>
        </row>
      </sheetData>
      <sheetData sheetId="944">
        <row r="1">
          <cell r="J1">
            <v>1.7453292519943295E-2</v>
          </cell>
        </row>
      </sheetData>
      <sheetData sheetId="945">
        <row r="1">
          <cell r="J1">
            <v>1.7453292519943295E-2</v>
          </cell>
        </row>
      </sheetData>
      <sheetData sheetId="946">
        <row r="1">
          <cell r="J1">
            <v>1.7453292519943295E-2</v>
          </cell>
        </row>
      </sheetData>
      <sheetData sheetId="947">
        <row r="1">
          <cell r="J1">
            <v>1.7453292519943295E-2</v>
          </cell>
        </row>
      </sheetData>
      <sheetData sheetId="948">
        <row r="1">
          <cell r="J1">
            <v>1.7453292519943295E-2</v>
          </cell>
        </row>
      </sheetData>
      <sheetData sheetId="949">
        <row r="1">
          <cell r="J1">
            <v>1.7453292519943295E-2</v>
          </cell>
        </row>
      </sheetData>
      <sheetData sheetId="950">
        <row r="1">
          <cell r="J1">
            <v>1.7453292519943295E-2</v>
          </cell>
        </row>
      </sheetData>
      <sheetData sheetId="951">
        <row r="1">
          <cell r="J1">
            <v>1.7453292519943295E-2</v>
          </cell>
        </row>
      </sheetData>
      <sheetData sheetId="952">
        <row r="1">
          <cell r="J1">
            <v>1.7453292519943295E-2</v>
          </cell>
        </row>
      </sheetData>
      <sheetData sheetId="953">
        <row r="1">
          <cell r="J1">
            <v>1.7453292519943295E-2</v>
          </cell>
        </row>
      </sheetData>
      <sheetData sheetId="954">
        <row r="1">
          <cell r="J1">
            <v>1.7453292519943295E-2</v>
          </cell>
        </row>
      </sheetData>
      <sheetData sheetId="955">
        <row r="1">
          <cell r="J1">
            <v>1.7453292519943295E-2</v>
          </cell>
        </row>
      </sheetData>
      <sheetData sheetId="956">
        <row r="1">
          <cell r="J1">
            <v>1.7453292519943295E-2</v>
          </cell>
        </row>
      </sheetData>
      <sheetData sheetId="957">
        <row r="1">
          <cell r="J1">
            <v>1.7453292519943295E-2</v>
          </cell>
        </row>
      </sheetData>
      <sheetData sheetId="958">
        <row r="1">
          <cell r="J1">
            <v>1.7453292519943295E-2</v>
          </cell>
        </row>
      </sheetData>
      <sheetData sheetId="959">
        <row r="1">
          <cell r="J1">
            <v>1.7453292519943295E-2</v>
          </cell>
        </row>
      </sheetData>
      <sheetData sheetId="960">
        <row r="1">
          <cell r="J1">
            <v>1.7453292519943295E-2</v>
          </cell>
        </row>
      </sheetData>
      <sheetData sheetId="961">
        <row r="1">
          <cell r="J1">
            <v>1.7453292519943295E-2</v>
          </cell>
        </row>
      </sheetData>
      <sheetData sheetId="962">
        <row r="1">
          <cell r="J1">
            <v>1.7453292519943295E-2</v>
          </cell>
        </row>
      </sheetData>
      <sheetData sheetId="963">
        <row r="1">
          <cell r="J1">
            <v>1.7453292519943295E-2</v>
          </cell>
        </row>
      </sheetData>
      <sheetData sheetId="964">
        <row r="1">
          <cell r="J1">
            <v>1.7453292519943295E-2</v>
          </cell>
        </row>
      </sheetData>
      <sheetData sheetId="965">
        <row r="1">
          <cell r="J1">
            <v>1.7453292519943295E-2</v>
          </cell>
        </row>
      </sheetData>
      <sheetData sheetId="966">
        <row r="1">
          <cell r="J1">
            <v>1.7453292519943295E-2</v>
          </cell>
        </row>
      </sheetData>
      <sheetData sheetId="967">
        <row r="1">
          <cell r="J1">
            <v>1.7453292519943295E-2</v>
          </cell>
        </row>
      </sheetData>
      <sheetData sheetId="968">
        <row r="1">
          <cell r="J1">
            <v>1.7453292519943295E-2</v>
          </cell>
        </row>
      </sheetData>
      <sheetData sheetId="969">
        <row r="1">
          <cell r="J1">
            <v>1.7453292519943295E-2</v>
          </cell>
        </row>
      </sheetData>
      <sheetData sheetId="970">
        <row r="1">
          <cell r="J1">
            <v>1.7453292519943295E-2</v>
          </cell>
        </row>
      </sheetData>
      <sheetData sheetId="971">
        <row r="1">
          <cell r="J1">
            <v>1.7453292519943295E-2</v>
          </cell>
        </row>
      </sheetData>
      <sheetData sheetId="972">
        <row r="1">
          <cell r="J1">
            <v>1.7453292519943295E-2</v>
          </cell>
        </row>
      </sheetData>
      <sheetData sheetId="973">
        <row r="1">
          <cell r="J1">
            <v>1.7453292519943295E-2</v>
          </cell>
        </row>
      </sheetData>
      <sheetData sheetId="974">
        <row r="1">
          <cell r="J1">
            <v>1.7453292519943295E-2</v>
          </cell>
        </row>
      </sheetData>
      <sheetData sheetId="975">
        <row r="1">
          <cell r="J1">
            <v>1.7453292519943295E-2</v>
          </cell>
        </row>
      </sheetData>
      <sheetData sheetId="976">
        <row r="1">
          <cell r="J1">
            <v>1.7453292519943295E-2</v>
          </cell>
        </row>
      </sheetData>
      <sheetData sheetId="977">
        <row r="1">
          <cell r="J1">
            <v>1.7453292519943295E-2</v>
          </cell>
        </row>
      </sheetData>
      <sheetData sheetId="978">
        <row r="1">
          <cell r="J1">
            <v>1.7453292519943295E-2</v>
          </cell>
        </row>
      </sheetData>
      <sheetData sheetId="979">
        <row r="1">
          <cell r="J1">
            <v>1.7453292519943295E-2</v>
          </cell>
        </row>
      </sheetData>
      <sheetData sheetId="980">
        <row r="1">
          <cell r="J1">
            <v>1.7453292519943295E-2</v>
          </cell>
        </row>
      </sheetData>
      <sheetData sheetId="981">
        <row r="1">
          <cell r="J1">
            <v>1.7453292519943295E-2</v>
          </cell>
        </row>
      </sheetData>
      <sheetData sheetId="982">
        <row r="1">
          <cell r="J1">
            <v>1.7453292519943295E-2</v>
          </cell>
        </row>
      </sheetData>
      <sheetData sheetId="983">
        <row r="1">
          <cell r="J1">
            <v>1.7453292519943295E-2</v>
          </cell>
        </row>
      </sheetData>
      <sheetData sheetId="984">
        <row r="1">
          <cell r="J1">
            <v>1.7453292519943295E-2</v>
          </cell>
        </row>
      </sheetData>
      <sheetData sheetId="985">
        <row r="1">
          <cell r="J1">
            <v>1.7453292519943295E-2</v>
          </cell>
        </row>
      </sheetData>
      <sheetData sheetId="986">
        <row r="1">
          <cell r="J1">
            <v>1.7453292519943295E-2</v>
          </cell>
        </row>
      </sheetData>
      <sheetData sheetId="987">
        <row r="1">
          <cell r="J1">
            <v>1.7453292519943295E-2</v>
          </cell>
        </row>
      </sheetData>
      <sheetData sheetId="988">
        <row r="1">
          <cell r="J1">
            <v>1.7453292519943295E-2</v>
          </cell>
        </row>
      </sheetData>
      <sheetData sheetId="989">
        <row r="1">
          <cell r="J1">
            <v>1.7453292519943295E-2</v>
          </cell>
        </row>
      </sheetData>
      <sheetData sheetId="990">
        <row r="1">
          <cell r="J1">
            <v>1.7453292519943295E-2</v>
          </cell>
        </row>
      </sheetData>
      <sheetData sheetId="991">
        <row r="1">
          <cell r="J1">
            <v>1.7453292519943295E-2</v>
          </cell>
        </row>
      </sheetData>
      <sheetData sheetId="992">
        <row r="1">
          <cell r="J1">
            <v>1.7453292519943295E-2</v>
          </cell>
        </row>
      </sheetData>
      <sheetData sheetId="993">
        <row r="1">
          <cell r="J1">
            <v>1.7453292519943295E-2</v>
          </cell>
        </row>
      </sheetData>
      <sheetData sheetId="994">
        <row r="1">
          <cell r="J1">
            <v>1.7453292519943295E-2</v>
          </cell>
        </row>
      </sheetData>
      <sheetData sheetId="995">
        <row r="1">
          <cell r="J1">
            <v>1.7453292519943295E-2</v>
          </cell>
        </row>
      </sheetData>
      <sheetData sheetId="996">
        <row r="1">
          <cell r="J1">
            <v>1.7453292519943295E-2</v>
          </cell>
        </row>
      </sheetData>
      <sheetData sheetId="997">
        <row r="1">
          <cell r="J1">
            <v>1.7453292519943295E-2</v>
          </cell>
        </row>
      </sheetData>
      <sheetData sheetId="998">
        <row r="1">
          <cell r="J1">
            <v>1.7453292519943295E-2</v>
          </cell>
        </row>
      </sheetData>
      <sheetData sheetId="999">
        <row r="1">
          <cell r="J1">
            <v>1.7453292519943295E-2</v>
          </cell>
        </row>
      </sheetData>
      <sheetData sheetId="1000">
        <row r="1">
          <cell r="J1">
            <v>1.7453292519943295E-2</v>
          </cell>
        </row>
      </sheetData>
      <sheetData sheetId="1001">
        <row r="1">
          <cell r="J1">
            <v>1.7453292519943295E-2</v>
          </cell>
        </row>
      </sheetData>
      <sheetData sheetId="1002">
        <row r="1">
          <cell r="J1">
            <v>1.7453292519943295E-2</v>
          </cell>
        </row>
      </sheetData>
      <sheetData sheetId="1003">
        <row r="1">
          <cell r="J1">
            <v>1.7453292519943295E-2</v>
          </cell>
        </row>
      </sheetData>
      <sheetData sheetId="1004">
        <row r="1">
          <cell r="J1">
            <v>1.7453292519943295E-2</v>
          </cell>
        </row>
      </sheetData>
      <sheetData sheetId="1005">
        <row r="1">
          <cell r="J1">
            <v>1.7453292519943295E-2</v>
          </cell>
        </row>
      </sheetData>
      <sheetData sheetId="1006">
        <row r="1">
          <cell r="J1">
            <v>1.7453292519943295E-2</v>
          </cell>
        </row>
      </sheetData>
      <sheetData sheetId="1007">
        <row r="1">
          <cell r="J1">
            <v>1.7453292519943295E-2</v>
          </cell>
        </row>
      </sheetData>
      <sheetData sheetId="1008">
        <row r="1">
          <cell r="J1">
            <v>1.7453292519943295E-2</v>
          </cell>
        </row>
      </sheetData>
      <sheetData sheetId="1009">
        <row r="1">
          <cell r="J1">
            <v>1.7453292519943295E-2</v>
          </cell>
        </row>
      </sheetData>
      <sheetData sheetId="1010">
        <row r="1">
          <cell r="J1">
            <v>1.7453292519943295E-2</v>
          </cell>
        </row>
      </sheetData>
      <sheetData sheetId="1011">
        <row r="1">
          <cell r="J1">
            <v>1.7453292519943295E-2</v>
          </cell>
        </row>
      </sheetData>
      <sheetData sheetId="1012">
        <row r="1">
          <cell r="J1">
            <v>1.7453292519943295E-2</v>
          </cell>
        </row>
      </sheetData>
      <sheetData sheetId="1013">
        <row r="1">
          <cell r="J1">
            <v>1.7453292519943295E-2</v>
          </cell>
        </row>
      </sheetData>
      <sheetData sheetId="1014">
        <row r="1">
          <cell r="J1">
            <v>1.7453292519943295E-2</v>
          </cell>
        </row>
      </sheetData>
      <sheetData sheetId="1015">
        <row r="1">
          <cell r="J1">
            <v>1.7453292519943295E-2</v>
          </cell>
        </row>
      </sheetData>
      <sheetData sheetId="1016">
        <row r="1">
          <cell r="J1">
            <v>1.7453292519943295E-2</v>
          </cell>
        </row>
      </sheetData>
      <sheetData sheetId="1017">
        <row r="1">
          <cell r="J1">
            <v>1.7453292519943295E-2</v>
          </cell>
        </row>
      </sheetData>
      <sheetData sheetId="1018">
        <row r="1">
          <cell r="J1">
            <v>1.7453292519943295E-2</v>
          </cell>
        </row>
      </sheetData>
      <sheetData sheetId="1019">
        <row r="1">
          <cell r="J1">
            <v>1.7453292519943295E-2</v>
          </cell>
        </row>
      </sheetData>
      <sheetData sheetId="1020">
        <row r="1">
          <cell r="J1">
            <v>1.7453292519943295E-2</v>
          </cell>
        </row>
      </sheetData>
      <sheetData sheetId="1021">
        <row r="1">
          <cell r="J1">
            <v>1.7453292519943295E-2</v>
          </cell>
        </row>
      </sheetData>
      <sheetData sheetId="1022">
        <row r="1">
          <cell r="J1">
            <v>1.7453292519943295E-2</v>
          </cell>
        </row>
      </sheetData>
      <sheetData sheetId="1023">
        <row r="1">
          <cell r="J1">
            <v>1.7453292519943295E-2</v>
          </cell>
        </row>
      </sheetData>
      <sheetData sheetId="1024">
        <row r="1">
          <cell r="J1">
            <v>1.7453292519943295E-2</v>
          </cell>
        </row>
      </sheetData>
      <sheetData sheetId="1025">
        <row r="1">
          <cell r="J1">
            <v>1.7453292519943295E-2</v>
          </cell>
        </row>
      </sheetData>
      <sheetData sheetId="1026">
        <row r="1">
          <cell r="J1">
            <v>1.7453292519943295E-2</v>
          </cell>
        </row>
      </sheetData>
      <sheetData sheetId="1027">
        <row r="1">
          <cell r="J1">
            <v>1.7453292519943295E-2</v>
          </cell>
        </row>
      </sheetData>
      <sheetData sheetId="1028">
        <row r="1">
          <cell r="J1">
            <v>1.7453292519943295E-2</v>
          </cell>
        </row>
      </sheetData>
      <sheetData sheetId="1029">
        <row r="1">
          <cell r="J1">
            <v>1.7453292519943295E-2</v>
          </cell>
        </row>
      </sheetData>
      <sheetData sheetId="1030">
        <row r="1">
          <cell r="J1">
            <v>1.7453292519943295E-2</v>
          </cell>
        </row>
      </sheetData>
      <sheetData sheetId="1031">
        <row r="1">
          <cell r="J1">
            <v>1.7453292519943295E-2</v>
          </cell>
        </row>
      </sheetData>
      <sheetData sheetId="1032">
        <row r="1">
          <cell r="J1">
            <v>1.7453292519943295E-2</v>
          </cell>
        </row>
      </sheetData>
      <sheetData sheetId="1033">
        <row r="1">
          <cell r="J1">
            <v>1.7453292519943295E-2</v>
          </cell>
        </row>
      </sheetData>
      <sheetData sheetId="1034">
        <row r="1">
          <cell r="J1">
            <v>1.7453292519943295E-2</v>
          </cell>
        </row>
      </sheetData>
      <sheetData sheetId="1035">
        <row r="1">
          <cell r="J1">
            <v>1.7453292519943295E-2</v>
          </cell>
        </row>
      </sheetData>
      <sheetData sheetId="1036">
        <row r="1">
          <cell r="J1">
            <v>1.7453292519943295E-2</v>
          </cell>
        </row>
      </sheetData>
      <sheetData sheetId="1037">
        <row r="1">
          <cell r="J1">
            <v>1.7453292519943295E-2</v>
          </cell>
        </row>
      </sheetData>
      <sheetData sheetId="1038">
        <row r="1">
          <cell r="J1">
            <v>1.7453292519943295E-2</v>
          </cell>
        </row>
      </sheetData>
      <sheetData sheetId="1039">
        <row r="1">
          <cell r="J1">
            <v>1.7453292519943295E-2</v>
          </cell>
        </row>
      </sheetData>
      <sheetData sheetId="1040">
        <row r="1">
          <cell r="J1">
            <v>1.7453292519943295E-2</v>
          </cell>
        </row>
      </sheetData>
      <sheetData sheetId="1041">
        <row r="1">
          <cell r="J1">
            <v>1.7453292519943295E-2</v>
          </cell>
        </row>
      </sheetData>
      <sheetData sheetId="1042">
        <row r="1">
          <cell r="J1">
            <v>1.7453292519943295E-2</v>
          </cell>
        </row>
      </sheetData>
      <sheetData sheetId="1043">
        <row r="1">
          <cell r="J1">
            <v>1.7453292519943295E-2</v>
          </cell>
        </row>
      </sheetData>
      <sheetData sheetId="1044">
        <row r="1">
          <cell r="J1">
            <v>1.7453292519943295E-2</v>
          </cell>
        </row>
      </sheetData>
      <sheetData sheetId="1045">
        <row r="1">
          <cell r="J1">
            <v>1.7453292519943295E-2</v>
          </cell>
        </row>
      </sheetData>
      <sheetData sheetId="1046">
        <row r="1">
          <cell r="J1">
            <v>1.7453292519943295E-2</v>
          </cell>
        </row>
      </sheetData>
      <sheetData sheetId="1047">
        <row r="1">
          <cell r="J1">
            <v>1.7453292519943295E-2</v>
          </cell>
        </row>
      </sheetData>
      <sheetData sheetId="1048">
        <row r="1">
          <cell r="J1">
            <v>1.7453292519943295E-2</v>
          </cell>
        </row>
      </sheetData>
      <sheetData sheetId="1049">
        <row r="1">
          <cell r="J1">
            <v>1.7453292519943295E-2</v>
          </cell>
        </row>
      </sheetData>
      <sheetData sheetId="1050">
        <row r="1">
          <cell r="J1">
            <v>1.7453292519943295E-2</v>
          </cell>
        </row>
      </sheetData>
      <sheetData sheetId="1051">
        <row r="1">
          <cell r="J1">
            <v>1.7453292519943295E-2</v>
          </cell>
        </row>
      </sheetData>
      <sheetData sheetId="1052">
        <row r="1">
          <cell r="J1">
            <v>1.7453292519943295E-2</v>
          </cell>
        </row>
      </sheetData>
      <sheetData sheetId="1053">
        <row r="1">
          <cell r="J1">
            <v>1.7453292519943295E-2</v>
          </cell>
        </row>
      </sheetData>
      <sheetData sheetId="1054">
        <row r="1">
          <cell r="J1">
            <v>1.7453292519943295E-2</v>
          </cell>
        </row>
      </sheetData>
      <sheetData sheetId="1055">
        <row r="1">
          <cell r="J1">
            <v>1.7453292519943295E-2</v>
          </cell>
        </row>
      </sheetData>
      <sheetData sheetId="1056">
        <row r="1">
          <cell r="J1">
            <v>1.7453292519943295E-2</v>
          </cell>
        </row>
      </sheetData>
      <sheetData sheetId="1057">
        <row r="1">
          <cell r="J1">
            <v>1.7453292519943295E-2</v>
          </cell>
        </row>
      </sheetData>
      <sheetData sheetId="1058">
        <row r="1">
          <cell r="J1">
            <v>1.7453292519943295E-2</v>
          </cell>
        </row>
      </sheetData>
      <sheetData sheetId="1059">
        <row r="1">
          <cell r="J1">
            <v>1.7453292519943295E-2</v>
          </cell>
        </row>
      </sheetData>
      <sheetData sheetId="1060">
        <row r="1">
          <cell r="J1">
            <v>1.7453292519943295E-2</v>
          </cell>
        </row>
      </sheetData>
      <sheetData sheetId="1061">
        <row r="1">
          <cell r="J1">
            <v>1.7453292519943295E-2</v>
          </cell>
        </row>
      </sheetData>
      <sheetData sheetId="1062">
        <row r="1">
          <cell r="J1">
            <v>1.7453292519943295E-2</v>
          </cell>
        </row>
      </sheetData>
      <sheetData sheetId="1063">
        <row r="1">
          <cell r="J1">
            <v>1.7453292519943295E-2</v>
          </cell>
        </row>
      </sheetData>
      <sheetData sheetId="1064">
        <row r="1">
          <cell r="J1">
            <v>1.7453292519943295E-2</v>
          </cell>
        </row>
      </sheetData>
      <sheetData sheetId="1065">
        <row r="1">
          <cell r="J1">
            <v>1.7453292519943295E-2</v>
          </cell>
        </row>
      </sheetData>
      <sheetData sheetId="1066">
        <row r="1">
          <cell r="J1">
            <v>1.7453292519943295E-2</v>
          </cell>
        </row>
      </sheetData>
      <sheetData sheetId="1067">
        <row r="1">
          <cell r="J1">
            <v>1.7453292519943295E-2</v>
          </cell>
        </row>
      </sheetData>
      <sheetData sheetId="1068">
        <row r="1">
          <cell r="J1">
            <v>1.7453292519943295E-2</v>
          </cell>
        </row>
      </sheetData>
      <sheetData sheetId="1069">
        <row r="1">
          <cell r="J1">
            <v>1.7453292519943295E-2</v>
          </cell>
        </row>
      </sheetData>
      <sheetData sheetId="1070">
        <row r="1">
          <cell r="J1">
            <v>1.7453292519943295E-2</v>
          </cell>
        </row>
      </sheetData>
      <sheetData sheetId="1071">
        <row r="1">
          <cell r="J1">
            <v>1.7453292519943295E-2</v>
          </cell>
        </row>
      </sheetData>
      <sheetData sheetId="1072">
        <row r="1">
          <cell r="J1">
            <v>1.7453292519943295E-2</v>
          </cell>
        </row>
      </sheetData>
      <sheetData sheetId="1073">
        <row r="1">
          <cell r="J1">
            <v>1.7453292519943295E-2</v>
          </cell>
        </row>
      </sheetData>
      <sheetData sheetId="1074">
        <row r="1">
          <cell r="J1">
            <v>1.7453292519943295E-2</v>
          </cell>
        </row>
      </sheetData>
      <sheetData sheetId="1075">
        <row r="1">
          <cell r="J1">
            <v>1.7453292519943295E-2</v>
          </cell>
        </row>
      </sheetData>
      <sheetData sheetId="1076">
        <row r="1">
          <cell r="J1">
            <v>1.7453292519943295E-2</v>
          </cell>
        </row>
      </sheetData>
      <sheetData sheetId="1077">
        <row r="1">
          <cell r="J1">
            <v>1.7453292519943295E-2</v>
          </cell>
        </row>
      </sheetData>
      <sheetData sheetId="1078">
        <row r="1">
          <cell r="J1">
            <v>1.7453292519943295E-2</v>
          </cell>
        </row>
      </sheetData>
      <sheetData sheetId="1079">
        <row r="1">
          <cell r="J1">
            <v>1.7453292519943295E-2</v>
          </cell>
        </row>
      </sheetData>
      <sheetData sheetId="1080">
        <row r="1">
          <cell r="J1">
            <v>1.7453292519943295E-2</v>
          </cell>
        </row>
      </sheetData>
      <sheetData sheetId="1081">
        <row r="1">
          <cell r="J1">
            <v>1.7453292519943295E-2</v>
          </cell>
        </row>
      </sheetData>
      <sheetData sheetId="1082">
        <row r="1">
          <cell r="J1">
            <v>1.7453292519943295E-2</v>
          </cell>
        </row>
      </sheetData>
      <sheetData sheetId="1083">
        <row r="1">
          <cell r="J1">
            <v>1.7453292519943295E-2</v>
          </cell>
        </row>
      </sheetData>
      <sheetData sheetId="1084">
        <row r="1">
          <cell r="J1">
            <v>1.7453292519943295E-2</v>
          </cell>
        </row>
      </sheetData>
      <sheetData sheetId="1085">
        <row r="1">
          <cell r="J1">
            <v>1.7453292519943295E-2</v>
          </cell>
        </row>
      </sheetData>
      <sheetData sheetId="1086">
        <row r="1">
          <cell r="J1">
            <v>1.7453292519943295E-2</v>
          </cell>
        </row>
      </sheetData>
      <sheetData sheetId="1087">
        <row r="1">
          <cell r="J1">
            <v>1.7453292519943295E-2</v>
          </cell>
        </row>
      </sheetData>
      <sheetData sheetId="1088">
        <row r="1">
          <cell r="J1">
            <v>1.7453292519943295E-2</v>
          </cell>
        </row>
      </sheetData>
      <sheetData sheetId="1089">
        <row r="1">
          <cell r="J1">
            <v>1.7453292519943295E-2</v>
          </cell>
        </row>
      </sheetData>
      <sheetData sheetId="1090">
        <row r="1">
          <cell r="J1">
            <v>1.7453292519943295E-2</v>
          </cell>
        </row>
      </sheetData>
      <sheetData sheetId="1091">
        <row r="1">
          <cell r="J1">
            <v>1.7453292519943295E-2</v>
          </cell>
        </row>
      </sheetData>
      <sheetData sheetId="1092">
        <row r="1">
          <cell r="J1">
            <v>1.7453292519943295E-2</v>
          </cell>
        </row>
      </sheetData>
      <sheetData sheetId="1093">
        <row r="1">
          <cell r="J1">
            <v>1.7453292519943295E-2</v>
          </cell>
        </row>
      </sheetData>
      <sheetData sheetId="1094">
        <row r="1">
          <cell r="J1">
            <v>1.7453292519943295E-2</v>
          </cell>
        </row>
      </sheetData>
      <sheetData sheetId="1095">
        <row r="1">
          <cell r="J1">
            <v>1.7453292519943295E-2</v>
          </cell>
        </row>
      </sheetData>
      <sheetData sheetId="1096">
        <row r="1">
          <cell r="J1">
            <v>1.7453292519943295E-2</v>
          </cell>
        </row>
      </sheetData>
      <sheetData sheetId="1097">
        <row r="1">
          <cell r="J1">
            <v>1.7453292519943295E-2</v>
          </cell>
        </row>
      </sheetData>
      <sheetData sheetId="1098">
        <row r="1">
          <cell r="J1">
            <v>1.7453292519943295E-2</v>
          </cell>
        </row>
      </sheetData>
      <sheetData sheetId="1099">
        <row r="1">
          <cell r="J1">
            <v>1.7453292519943295E-2</v>
          </cell>
        </row>
      </sheetData>
      <sheetData sheetId="1100">
        <row r="1">
          <cell r="J1">
            <v>1.7453292519943295E-2</v>
          </cell>
        </row>
      </sheetData>
      <sheetData sheetId="1101">
        <row r="1">
          <cell r="J1">
            <v>1.7453292519943295E-2</v>
          </cell>
        </row>
      </sheetData>
      <sheetData sheetId="1102">
        <row r="1">
          <cell r="J1">
            <v>1.7453292519943295E-2</v>
          </cell>
        </row>
      </sheetData>
      <sheetData sheetId="1103">
        <row r="1">
          <cell r="J1">
            <v>1.7453292519943295E-2</v>
          </cell>
        </row>
      </sheetData>
      <sheetData sheetId="1104">
        <row r="1">
          <cell r="J1">
            <v>1.7453292519943295E-2</v>
          </cell>
        </row>
      </sheetData>
      <sheetData sheetId="1105">
        <row r="1">
          <cell r="J1">
            <v>1.7453292519943295E-2</v>
          </cell>
        </row>
      </sheetData>
      <sheetData sheetId="1106">
        <row r="1">
          <cell r="J1">
            <v>1.7453292519943295E-2</v>
          </cell>
        </row>
      </sheetData>
      <sheetData sheetId="1107">
        <row r="1">
          <cell r="J1">
            <v>1.7453292519943295E-2</v>
          </cell>
        </row>
      </sheetData>
      <sheetData sheetId="1108">
        <row r="1">
          <cell r="J1">
            <v>1.7453292519943295E-2</v>
          </cell>
        </row>
      </sheetData>
      <sheetData sheetId="1109">
        <row r="1">
          <cell r="J1">
            <v>1.7453292519943295E-2</v>
          </cell>
        </row>
      </sheetData>
      <sheetData sheetId="1110">
        <row r="1">
          <cell r="J1">
            <v>1.7453292519943295E-2</v>
          </cell>
        </row>
      </sheetData>
      <sheetData sheetId="1111">
        <row r="1">
          <cell r="J1">
            <v>1.7453292519943295E-2</v>
          </cell>
        </row>
      </sheetData>
      <sheetData sheetId="1112">
        <row r="1">
          <cell r="J1">
            <v>1.7453292519943295E-2</v>
          </cell>
        </row>
      </sheetData>
      <sheetData sheetId="1113">
        <row r="1">
          <cell r="J1">
            <v>1.7453292519943295E-2</v>
          </cell>
        </row>
      </sheetData>
      <sheetData sheetId="1114">
        <row r="1">
          <cell r="J1">
            <v>1.7453292519943295E-2</v>
          </cell>
        </row>
      </sheetData>
      <sheetData sheetId="1115">
        <row r="1">
          <cell r="J1">
            <v>1.7453292519943295E-2</v>
          </cell>
        </row>
      </sheetData>
      <sheetData sheetId="1116">
        <row r="1">
          <cell r="J1">
            <v>1.7453292519943295E-2</v>
          </cell>
        </row>
      </sheetData>
      <sheetData sheetId="1117">
        <row r="1">
          <cell r="J1">
            <v>1.7453292519943295E-2</v>
          </cell>
        </row>
      </sheetData>
      <sheetData sheetId="1118">
        <row r="1">
          <cell r="J1">
            <v>1.7453292519943295E-2</v>
          </cell>
        </row>
      </sheetData>
      <sheetData sheetId="1119">
        <row r="1">
          <cell r="J1">
            <v>1.7453292519943295E-2</v>
          </cell>
        </row>
      </sheetData>
      <sheetData sheetId="1120">
        <row r="1">
          <cell r="J1">
            <v>1.7453292519943295E-2</v>
          </cell>
        </row>
      </sheetData>
      <sheetData sheetId="1121">
        <row r="1">
          <cell r="J1">
            <v>1.7453292519943295E-2</v>
          </cell>
        </row>
      </sheetData>
      <sheetData sheetId="1122">
        <row r="1">
          <cell r="J1">
            <v>1.7453292519943295E-2</v>
          </cell>
        </row>
      </sheetData>
      <sheetData sheetId="1123">
        <row r="1">
          <cell r="J1">
            <v>1.7453292519943295E-2</v>
          </cell>
        </row>
      </sheetData>
      <sheetData sheetId="1124">
        <row r="1">
          <cell r="J1">
            <v>1.7453292519943295E-2</v>
          </cell>
        </row>
      </sheetData>
      <sheetData sheetId="1125">
        <row r="1">
          <cell r="J1">
            <v>1.7453292519943295E-2</v>
          </cell>
        </row>
      </sheetData>
      <sheetData sheetId="1126">
        <row r="1">
          <cell r="J1">
            <v>1.7453292519943295E-2</v>
          </cell>
        </row>
      </sheetData>
      <sheetData sheetId="1127">
        <row r="1">
          <cell r="J1">
            <v>1.7453292519943295E-2</v>
          </cell>
        </row>
      </sheetData>
      <sheetData sheetId="1128">
        <row r="1">
          <cell r="J1">
            <v>1.7453292519943295E-2</v>
          </cell>
        </row>
      </sheetData>
      <sheetData sheetId="1129">
        <row r="1">
          <cell r="J1">
            <v>1.7453292519943295E-2</v>
          </cell>
        </row>
      </sheetData>
      <sheetData sheetId="1130">
        <row r="1">
          <cell r="J1">
            <v>1.7453292519943295E-2</v>
          </cell>
        </row>
      </sheetData>
      <sheetData sheetId="1131">
        <row r="1">
          <cell r="J1">
            <v>1.7453292519943295E-2</v>
          </cell>
        </row>
      </sheetData>
      <sheetData sheetId="1132">
        <row r="1">
          <cell r="J1">
            <v>1.7453292519943295E-2</v>
          </cell>
        </row>
      </sheetData>
      <sheetData sheetId="1133">
        <row r="1">
          <cell r="J1">
            <v>1.7453292519943295E-2</v>
          </cell>
        </row>
      </sheetData>
      <sheetData sheetId="1134">
        <row r="1">
          <cell r="J1">
            <v>1.7453292519943295E-2</v>
          </cell>
        </row>
      </sheetData>
      <sheetData sheetId="1135">
        <row r="1">
          <cell r="J1">
            <v>1.7453292519943295E-2</v>
          </cell>
        </row>
      </sheetData>
      <sheetData sheetId="1136">
        <row r="1">
          <cell r="J1">
            <v>1.7453292519943295E-2</v>
          </cell>
        </row>
      </sheetData>
      <sheetData sheetId="1137">
        <row r="1">
          <cell r="J1">
            <v>1.7453292519943295E-2</v>
          </cell>
        </row>
      </sheetData>
      <sheetData sheetId="1138">
        <row r="1">
          <cell r="J1">
            <v>1.7453292519943295E-2</v>
          </cell>
        </row>
      </sheetData>
      <sheetData sheetId="1139">
        <row r="1">
          <cell r="J1">
            <v>1.7453292519943295E-2</v>
          </cell>
        </row>
      </sheetData>
      <sheetData sheetId="1140">
        <row r="1">
          <cell r="J1">
            <v>1.7453292519943295E-2</v>
          </cell>
        </row>
      </sheetData>
      <sheetData sheetId="1141">
        <row r="1">
          <cell r="J1">
            <v>1.7453292519943295E-2</v>
          </cell>
        </row>
      </sheetData>
      <sheetData sheetId="1142">
        <row r="1">
          <cell r="J1">
            <v>1.7453292519943295E-2</v>
          </cell>
        </row>
      </sheetData>
      <sheetData sheetId="1143">
        <row r="1">
          <cell r="J1">
            <v>1.7453292519943295E-2</v>
          </cell>
        </row>
      </sheetData>
      <sheetData sheetId="1144">
        <row r="1">
          <cell r="J1">
            <v>1.7453292519943295E-2</v>
          </cell>
        </row>
      </sheetData>
      <sheetData sheetId="1145">
        <row r="1">
          <cell r="J1">
            <v>1.7453292519943295E-2</v>
          </cell>
        </row>
      </sheetData>
      <sheetData sheetId="1146">
        <row r="1">
          <cell r="J1">
            <v>1.7453292519943295E-2</v>
          </cell>
        </row>
      </sheetData>
      <sheetData sheetId="1147">
        <row r="1">
          <cell r="J1">
            <v>1.7453292519943295E-2</v>
          </cell>
        </row>
      </sheetData>
      <sheetData sheetId="1148">
        <row r="1">
          <cell r="J1">
            <v>1.7453292519943295E-2</v>
          </cell>
        </row>
      </sheetData>
      <sheetData sheetId="1149">
        <row r="1">
          <cell r="J1">
            <v>1.7453292519943295E-2</v>
          </cell>
        </row>
      </sheetData>
      <sheetData sheetId="1150">
        <row r="1">
          <cell r="J1">
            <v>1.7453292519943295E-2</v>
          </cell>
        </row>
      </sheetData>
      <sheetData sheetId="1151">
        <row r="1">
          <cell r="J1">
            <v>1.7453292519943295E-2</v>
          </cell>
        </row>
      </sheetData>
      <sheetData sheetId="1152">
        <row r="1">
          <cell r="J1">
            <v>1.7453292519943295E-2</v>
          </cell>
        </row>
      </sheetData>
      <sheetData sheetId="1153">
        <row r="1">
          <cell r="J1">
            <v>1.7453292519943295E-2</v>
          </cell>
        </row>
      </sheetData>
      <sheetData sheetId="1154">
        <row r="1">
          <cell r="J1">
            <v>1.7453292519943295E-2</v>
          </cell>
        </row>
      </sheetData>
      <sheetData sheetId="1155">
        <row r="1">
          <cell r="J1">
            <v>1.7453292519943295E-2</v>
          </cell>
        </row>
      </sheetData>
      <sheetData sheetId="1156">
        <row r="1">
          <cell r="J1">
            <v>1.7453292519943295E-2</v>
          </cell>
        </row>
      </sheetData>
      <sheetData sheetId="1157">
        <row r="1">
          <cell r="J1">
            <v>1.7453292519943295E-2</v>
          </cell>
        </row>
      </sheetData>
      <sheetData sheetId="1158">
        <row r="1">
          <cell r="J1">
            <v>1.7453292519943295E-2</v>
          </cell>
        </row>
      </sheetData>
      <sheetData sheetId="1159">
        <row r="1">
          <cell r="J1">
            <v>1.7453292519943295E-2</v>
          </cell>
        </row>
      </sheetData>
      <sheetData sheetId="1160">
        <row r="1">
          <cell r="J1">
            <v>1.7453292519943295E-2</v>
          </cell>
        </row>
      </sheetData>
      <sheetData sheetId="1161">
        <row r="1">
          <cell r="J1">
            <v>1.7453292519943295E-2</v>
          </cell>
        </row>
      </sheetData>
      <sheetData sheetId="1162">
        <row r="1">
          <cell r="J1">
            <v>1.7453292519943295E-2</v>
          </cell>
        </row>
      </sheetData>
      <sheetData sheetId="1163">
        <row r="1">
          <cell r="J1">
            <v>1.7453292519943295E-2</v>
          </cell>
        </row>
      </sheetData>
      <sheetData sheetId="1164">
        <row r="1">
          <cell r="J1">
            <v>1.7453292519943295E-2</v>
          </cell>
        </row>
      </sheetData>
      <sheetData sheetId="1165">
        <row r="1">
          <cell r="J1">
            <v>1.7453292519943295E-2</v>
          </cell>
        </row>
      </sheetData>
      <sheetData sheetId="1166">
        <row r="1">
          <cell r="J1">
            <v>1.7453292519943295E-2</v>
          </cell>
        </row>
      </sheetData>
      <sheetData sheetId="1167">
        <row r="1">
          <cell r="J1">
            <v>1.7453292519943295E-2</v>
          </cell>
        </row>
      </sheetData>
      <sheetData sheetId="1168">
        <row r="1">
          <cell r="J1">
            <v>1.7453292519943295E-2</v>
          </cell>
        </row>
      </sheetData>
      <sheetData sheetId="1169">
        <row r="1">
          <cell r="J1">
            <v>1.7453292519943295E-2</v>
          </cell>
        </row>
      </sheetData>
      <sheetData sheetId="1170">
        <row r="1">
          <cell r="J1">
            <v>1.7453292519943295E-2</v>
          </cell>
        </row>
      </sheetData>
      <sheetData sheetId="1171">
        <row r="1">
          <cell r="J1">
            <v>1.7453292519943295E-2</v>
          </cell>
        </row>
      </sheetData>
      <sheetData sheetId="1172">
        <row r="1">
          <cell r="J1">
            <v>1.7453292519943295E-2</v>
          </cell>
        </row>
      </sheetData>
      <sheetData sheetId="1173">
        <row r="1">
          <cell r="J1">
            <v>1.7453292519943295E-2</v>
          </cell>
        </row>
      </sheetData>
      <sheetData sheetId="1174">
        <row r="1">
          <cell r="J1">
            <v>1.7453292519943295E-2</v>
          </cell>
        </row>
      </sheetData>
      <sheetData sheetId="1175">
        <row r="1">
          <cell r="J1">
            <v>1.7453292519943295E-2</v>
          </cell>
        </row>
      </sheetData>
      <sheetData sheetId="1176">
        <row r="1">
          <cell r="J1">
            <v>1.7453292519943295E-2</v>
          </cell>
        </row>
      </sheetData>
      <sheetData sheetId="1177">
        <row r="1">
          <cell r="J1">
            <v>1.7453292519943295E-2</v>
          </cell>
        </row>
      </sheetData>
      <sheetData sheetId="1178">
        <row r="1">
          <cell r="J1">
            <v>1.7453292519943295E-2</v>
          </cell>
        </row>
      </sheetData>
      <sheetData sheetId="1179">
        <row r="1">
          <cell r="J1">
            <v>1.7453292519943295E-2</v>
          </cell>
        </row>
      </sheetData>
      <sheetData sheetId="1180">
        <row r="1">
          <cell r="J1">
            <v>1.7453292519943295E-2</v>
          </cell>
        </row>
      </sheetData>
      <sheetData sheetId="1181">
        <row r="1">
          <cell r="J1">
            <v>1.7453292519943295E-2</v>
          </cell>
        </row>
      </sheetData>
      <sheetData sheetId="1182">
        <row r="1">
          <cell r="J1">
            <v>1.7453292519943295E-2</v>
          </cell>
        </row>
      </sheetData>
      <sheetData sheetId="1183">
        <row r="1">
          <cell r="J1">
            <v>1.7453292519943295E-2</v>
          </cell>
        </row>
      </sheetData>
      <sheetData sheetId="1184">
        <row r="1">
          <cell r="J1">
            <v>1.7453292519943295E-2</v>
          </cell>
        </row>
      </sheetData>
      <sheetData sheetId="1185">
        <row r="1">
          <cell r="J1">
            <v>1.7453292519943295E-2</v>
          </cell>
        </row>
      </sheetData>
      <sheetData sheetId="1186">
        <row r="1">
          <cell r="J1">
            <v>1.7453292519943295E-2</v>
          </cell>
        </row>
      </sheetData>
      <sheetData sheetId="1187">
        <row r="1">
          <cell r="J1">
            <v>1.7453292519943295E-2</v>
          </cell>
        </row>
      </sheetData>
      <sheetData sheetId="1188">
        <row r="1">
          <cell r="J1">
            <v>1.7453292519943295E-2</v>
          </cell>
        </row>
      </sheetData>
      <sheetData sheetId="1189">
        <row r="1">
          <cell r="J1">
            <v>1.7453292519943295E-2</v>
          </cell>
        </row>
      </sheetData>
      <sheetData sheetId="1190">
        <row r="1">
          <cell r="J1">
            <v>1.7453292519943295E-2</v>
          </cell>
        </row>
      </sheetData>
      <sheetData sheetId="1191">
        <row r="1">
          <cell r="J1">
            <v>1.7453292519943295E-2</v>
          </cell>
        </row>
      </sheetData>
      <sheetData sheetId="1192">
        <row r="1">
          <cell r="J1">
            <v>1.7453292519943295E-2</v>
          </cell>
        </row>
      </sheetData>
      <sheetData sheetId="1193">
        <row r="1">
          <cell r="J1">
            <v>1.7453292519943295E-2</v>
          </cell>
        </row>
      </sheetData>
      <sheetData sheetId="1194">
        <row r="1">
          <cell r="J1">
            <v>1.7453292519943295E-2</v>
          </cell>
        </row>
      </sheetData>
      <sheetData sheetId="1195">
        <row r="1">
          <cell r="J1">
            <v>1.7453292519943295E-2</v>
          </cell>
        </row>
      </sheetData>
      <sheetData sheetId="1196">
        <row r="1">
          <cell r="J1">
            <v>1.7453292519943295E-2</v>
          </cell>
        </row>
      </sheetData>
      <sheetData sheetId="1197">
        <row r="1">
          <cell r="J1">
            <v>1.7453292519943295E-2</v>
          </cell>
        </row>
      </sheetData>
      <sheetData sheetId="1198">
        <row r="1">
          <cell r="J1">
            <v>1.7453292519943295E-2</v>
          </cell>
        </row>
      </sheetData>
      <sheetData sheetId="1199">
        <row r="1">
          <cell r="J1">
            <v>1.7453292519943295E-2</v>
          </cell>
        </row>
      </sheetData>
      <sheetData sheetId="1200">
        <row r="1">
          <cell r="J1">
            <v>1.7453292519943295E-2</v>
          </cell>
        </row>
      </sheetData>
      <sheetData sheetId="1201">
        <row r="1">
          <cell r="J1">
            <v>1.7453292519943295E-2</v>
          </cell>
        </row>
      </sheetData>
      <sheetData sheetId="1202">
        <row r="1">
          <cell r="J1">
            <v>1.7453292519943295E-2</v>
          </cell>
        </row>
      </sheetData>
      <sheetData sheetId="1203">
        <row r="1">
          <cell r="J1">
            <v>1.7453292519943295E-2</v>
          </cell>
        </row>
      </sheetData>
      <sheetData sheetId="1204">
        <row r="1">
          <cell r="J1">
            <v>1.7453292519943295E-2</v>
          </cell>
        </row>
      </sheetData>
      <sheetData sheetId="1205">
        <row r="1">
          <cell r="J1">
            <v>1.7453292519943295E-2</v>
          </cell>
        </row>
      </sheetData>
      <sheetData sheetId="1206">
        <row r="1">
          <cell r="J1">
            <v>1.7453292519943295E-2</v>
          </cell>
        </row>
      </sheetData>
      <sheetData sheetId="1207">
        <row r="1">
          <cell r="J1">
            <v>1.7453292519943295E-2</v>
          </cell>
        </row>
      </sheetData>
      <sheetData sheetId="1208">
        <row r="1">
          <cell r="J1">
            <v>1.7453292519943295E-2</v>
          </cell>
        </row>
      </sheetData>
      <sheetData sheetId="1209">
        <row r="1">
          <cell r="J1">
            <v>1.7453292519943295E-2</v>
          </cell>
        </row>
      </sheetData>
      <sheetData sheetId="1210">
        <row r="1">
          <cell r="J1">
            <v>1.7453292519943295E-2</v>
          </cell>
        </row>
      </sheetData>
      <sheetData sheetId="1211">
        <row r="1">
          <cell r="J1">
            <v>1.7453292519943295E-2</v>
          </cell>
        </row>
      </sheetData>
      <sheetData sheetId="1212">
        <row r="1">
          <cell r="J1">
            <v>1.7453292519943295E-2</v>
          </cell>
        </row>
      </sheetData>
      <sheetData sheetId="1213">
        <row r="1">
          <cell r="J1">
            <v>1.7453292519943295E-2</v>
          </cell>
        </row>
      </sheetData>
      <sheetData sheetId="1214">
        <row r="1">
          <cell r="J1">
            <v>1.7453292519943295E-2</v>
          </cell>
        </row>
      </sheetData>
      <sheetData sheetId="1215">
        <row r="1">
          <cell r="J1">
            <v>1.7453292519943295E-2</v>
          </cell>
        </row>
      </sheetData>
      <sheetData sheetId="1216">
        <row r="1">
          <cell r="J1">
            <v>1.7453292519943295E-2</v>
          </cell>
        </row>
      </sheetData>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ow r="1">
          <cell r="J1">
            <v>1.7453292519943295E-2</v>
          </cell>
        </row>
      </sheetData>
      <sheetData sheetId="1232">
        <row r="1">
          <cell r="J1">
            <v>1.7453292519943295E-2</v>
          </cell>
        </row>
      </sheetData>
      <sheetData sheetId="1233">
        <row r="1">
          <cell r="J1">
            <v>1.7453292519943295E-2</v>
          </cell>
        </row>
      </sheetData>
      <sheetData sheetId="1234">
        <row r="1">
          <cell r="J1">
            <v>1.7453292519943295E-2</v>
          </cell>
        </row>
      </sheetData>
      <sheetData sheetId="1235">
        <row r="1">
          <cell r="J1">
            <v>1.7453292519943295E-2</v>
          </cell>
        </row>
      </sheetData>
      <sheetData sheetId="1236">
        <row r="1">
          <cell r="J1">
            <v>1.7453292519943295E-2</v>
          </cell>
        </row>
      </sheetData>
      <sheetData sheetId="1237">
        <row r="1">
          <cell r="J1">
            <v>1.7453292519943295E-2</v>
          </cell>
        </row>
      </sheetData>
      <sheetData sheetId="1238">
        <row r="1">
          <cell r="J1">
            <v>1.7453292519943295E-2</v>
          </cell>
        </row>
      </sheetData>
      <sheetData sheetId="1239">
        <row r="1">
          <cell r="J1">
            <v>1.7453292519943295E-2</v>
          </cell>
        </row>
      </sheetData>
      <sheetData sheetId="1240">
        <row r="1">
          <cell r="J1">
            <v>1.7453292519943295E-2</v>
          </cell>
        </row>
      </sheetData>
      <sheetData sheetId="1241">
        <row r="1">
          <cell r="J1">
            <v>1.7453292519943295E-2</v>
          </cell>
        </row>
      </sheetData>
      <sheetData sheetId="1242">
        <row r="1">
          <cell r="J1">
            <v>1.7453292519943295E-2</v>
          </cell>
        </row>
      </sheetData>
      <sheetData sheetId="1243">
        <row r="1">
          <cell r="J1">
            <v>1.7453292519943295E-2</v>
          </cell>
        </row>
      </sheetData>
      <sheetData sheetId="1244">
        <row r="1">
          <cell r="J1">
            <v>1.7453292519943295E-2</v>
          </cell>
        </row>
      </sheetData>
      <sheetData sheetId="1245">
        <row r="1">
          <cell r="J1">
            <v>1.7453292519943295E-2</v>
          </cell>
        </row>
      </sheetData>
      <sheetData sheetId="1246">
        <row r="1">
          <cell r="J1">
            <v>1.7453292519943295E-2</v>
          </cell>
        </row>
      </sheetData>
      <sheetData sheetId="1247">
        <row r="1">
          <cell r="J1">
            <v>1.7453292519943295E-2</v>
          </cell>
        </row>
      </sheetData>
      <sheetData sheetId="1248">
        <row r="1">
          <cell r="J1">
            <v>1.7453292519943295E-2</v>
          </cell>
        </row>
      </sheetData>
      <sheetData sheetId="1249">
        <row r="1">
          <cell r="J1">
            <v>1.7453292519943295E-2</v>
          </cell>
        </row>
      </sheetData>
      <sheetData sheetId="1250">
        <row r="1">
          <cell r="J1">
            <v>1.7453292519943295E-2</v>
          </cell>
        </row>
      </sheetData>
      <sheetData sheetId="1251">
        <row r="1">
          <cell r="J1">
            <v>1.7453292519943295E-2</v>
          </cell>
        </row>
      </sheetData>
      <sheetData sheetId="1252">
        <row r="1">
          <cell r="J1">
            <v>1.7453292519943295E-2</v>
          </cell>
        </row>
      </sheetData>
      <sheetData sheetId="1253">
        <row r="1">
          <cell r="J1">
            <v>1.7453292519943295E-2</v>
          </cell>
        </row>
      </sheetData>
      <sheetData sheetId="1254">
        <row r="1">
          <cell r="J1">
            <v>1.7453292519943295E-2</v>
          </cell>
        </row>
      </sheetData>
      <sheetData sheetId="1255">
        <row r="1">
          <cell r="J1">
            <v>1.7453292519943295E-2</v>
          </cell>
        </row>
      </sheetData>
      <sheetData sheetId="1256">
        <row r="1">
          <cell r="J1">
            <v>1.7453292519943295E-2</v>
          </cell>
        </row>
      </sheetData>
      <sheetData sheetId="1257">
        <row r="1">
          <cell r="J1">
            <v>1.7453292519943295E-2</v>
          </cell>
        </row>
      </sheetData>
      <sheetData sheetId="1258">
        <row r="1">
          <cell r="J1">
            <v>1.7453292519943295E-2</v>
          </cell>
        </row>
      </sheetData>
      <sheetData sheetId="1259">
        <row r="1">
          <cell r="J1">
            <v>1.7453292519943295E-2</v>
          </cell>
        </row>
      </sheetData>
      <sheetData sheetId="1260">
        <row r="1">
          <cell r="J1">
            <v>1.7453292519943295E-2</v>
          </cell>
        </row>
      </sheetData>
      <sheetData sheetId="1261">
        <row r="1">
          <cell r="J1">
            <v>1.7453292519943295E-2</v>
          </cell>
        </row>
      </sheetData>
      <sheetData sheetId="1262">
        <row r="1">
          <cell r="J1">
            <v>1.7453292519943295E-2</v>
          </cell>
        </row>
      </sheetData>
      <sheetData sheetId="1263">
        <row r="1">
          <cell r="J1">
            <v>1.7453292519943295E-2</v>
          </cell>
        </row>
      </sheetData>
      <sheetData sheetId="1264">
        <row r="1">
          <cell r="J1">
            <v>1.7453292519943295E-2</v>
          </cell>
        </row>
      </sheetData>
      <sheetData sheetId="1265">
        <row r="1">
          <cell r="J1">
            <v>1.7453292519943295E-2</v>
          </cell>
        </row>
      </sheetData>
      <sheetData sheetId="1266">
        <row r="1">
          <cell r="J1">
            <v>1.7453292519943295E-2</v>
          </cell>
        </row>
      </sheetData>
      <sheetData sheetId="1267">
        <row r="1">
          <cell r="J1">
            <v>1.7453292519943295E-2</v>
          </cell>
        </row>
      </sheetData>
      <sheetData sheetId="1268">
        <row r="1">
          <cell r="J1">
            <v>1.7453292519943295E-2</v>
          </cell>
        </row>
      </sheetData>
      <sheetData sheetId="1269">
        <row r="1">
          <cell r="J1">
            <v>1.7453292519943295E-2</v>
          </cell>
        </row>
      </sheetData>
      <sheetData sheetId="1270">
        <row r="1">
          <cell r="J1">
            <v>1.7453292519943295E-2</v>
          </cell>
        </row>
      </sheetData>
      <sheetData sheetId="1271">
        <row r="1">
          <cell r="J1">
            <v>1.7453292519943295E-2</v>
          </cell>
        </row>
      </sheetData>
      <sheetData sheetId="1272">
        <row r="1">
          <cell r="J1">
            <v>1.7453292519943295E-2</v>
          </cell>
        </row>
      </sheetData>
      <sheetData sheetId="1273">
        <row r="1">
          <cell r="J1">
            <v>1.7453292519943295E-2</v>
          </cell>
        </row>
      </sheetData>
      <sheetData sheetId="1274">
        <row r="1">
          <cell r="J1">
            <v>1.7453292519943295E-2</v>
          </cell>
        </row>
      </sheetData>
      <sheetData sheetId="1275">
        <row r="1">
          <cell r="J1">
            <v>1.7453292519943295E-2</v>
          </cell>
        </row>
      </sheetData>
      <sheetData sheetId="1276">
        <row r="1">
          <cell r="J1">
            <v>1.7453292519943295E-2</v>
          </cell>
        </row>
      </sheetData>
      <sheetData sheetId="1277">
        <row r="1">
          <cell r="J1">
            <v>1.7453292519943295E-2</v>
          </cell>
        </row>
      </sheetData>
      <sheetData sheetId="1278">
        <row r="1">
          <cell r="J1">
            <v>1.7453292519943295E-2</v>
          </cell>
        </row>
      </sheetData>
      <sheetData sheetId="1279">
        <row r="1">
          <cell r="J1">
            <v>1.7453292519943295E-2</v>
          </cell>
        </row>
      </sheetData>
      <sheetData sheetId="1280">
        <row r="1">
          <cell r="J1">
            <v>1.7453292519943295E-2</v>
          </cell>
        </row>
      </sheetData>
      <sheetData sheetId="1281">
        <row r="1">
          <cell r="J1">
            <v>1.7453292519943295E-2</v>
          </cell>
        </row>
      </sheetData>
      <sheetData sheetId="1282">
        <row r="1">
          <cell r="J1">
            <v>1.7453292519943295E-2</v>
          </cell>
        </row>
      </sheetData>
      <sheetData sheetId="1283">
        <row r="1">
          <cell r="J1">
            <v>1.7453292519943295E-2</v>
          </cell>
        </row>
      </sheetData>
      <sheetData sheetId="1284">
        <row r="1">
          <cell r="J1">
            <v>1.7453292519943295E-2</v>
          </cell>
        </row>
      </sheetData>
      <sheetData sheetId="1285">
        <row r="1">
          <cell r="J1">
            <v>1.7453292519943295E-2</v>
          </cell>
        </row>
      </sheetData>
      <sheetData sheetId="1286">
        <row r="1">
          <cell r="J1">
            <v>1.7453292519943295E-2</v>
          </cell>
        </row>
      </sheetData>
      <sheetData sheetId="1287">
        <row r="1">
          <cell r="J1">
            <v>1.7453292519943295E-2</v>
          </cell>
        </row>
      </sheetData>
      <sheetData sheetId="1288">
        <row r="1">
          <cell r="J1">
            <v>1.7453292519943295E-2</v>
          </cell>
        </row>
      </sheetData>
      <sheetData sheetId="1289">
        <row r="1">
          <cell r="J1">
            <v>1.7453292519943295E-2</v>
          </cell>
        </row>
      </sheetData>
      <sheetData sheetId="1290">
        <row r="1">
          <cell r="J1">
            <v>1.7453292519943295E-2</v>
          </cell>
        </row>
      </sheetData>
      <sheetData sheetId="1291">
        <row r="1">
          <cell r="J1">
            <v>1.7453292519943295E-2</v>
          </cell>
        </row>
      </sheetData>
      <sheetData sheetId="1292">
        <row r="1">
          <cell r="J1">
            <v>1.7453292519943295E-2</v>
          </cell>
        </row>
      </sheetData>
      <sheetData sheetId="1293">
        <row r="1">
          <cell r="J1">
            <v>1.7453292519943295E-2</v>
          </cell>
        </row>
      </sheetData>
      <sheetData sheetId="1294">
        <row r="1">
          <cell r="J1">
            <v>1.7453292519943295E-2</v>
          </cell>
        </row>
      </sheetData>
      <sheetData sheetId="1295">
        <row r="1">
          <cell r="J1">
            <v>1.7453292519943295E-2</v>
          </cell>
        </row>
      </sheetData>
      <sheetData sheetId="1296">
        <row r="1">
          <cell r="J1">
            <v>1.7453292519943295E-2</v>
          </cell>
        </row>
      </sheetData>
      <sheetData sheetId="1297">
        <row r="1">
          <cell r="J1">
            <v>1.7453292519943295E-2</v>
          </cell>
        </row>
      </sheetData>
      <sheetData sheetId="1298">
        <row r="1">
          <cell r="J1">
            <v>1.7453292519943295E-2</v>
          </cell>
        </row>
      </sheetData>
      <sheetData sheetId="1299">
        <row r="1">
          <cell r="J1">
            <v>1.7453292519943295E-2</v>
          </cell>
        </row>
      </sheetData>
      <sheetData sheetId="1300">
        <row r="1">
          <cell r="J1">
            <v>1.7453292519943295E-2</v>
          </cell>
        </row>
      </sheetData>
      <sheetData sheetId="1301">
        <row r="1">
          <cell r="J1">
            <v>1.7453292519943295E-2</v>
          </cell>
        </row>
      </sheetData>
      <sheetData sheetId="1302">
        <row r="1">
          <cell r="J1">
            <v>1.7453292519943295E-2</v>
          </cell>
        </row>
      </sheetData>
      <sheetData sheetId="1303">
        <row r="1">
          <cell r="J1">
            <v>1.7453292519943295E-2</v>
          </cell>
        </row>
      </sheetData>
      <sheetData sheetId="1304">
        <row r="1">
          <cell r="J1">
            <v>1.7453292519943295E-2</v>
          </cell>
        </row>
      </sheetData>
      <sheetData sheetId="1305">
        <row r="1">
          <cell r="J1">
            <v>1.7453292519943295E-2</v>
          </cell>
        </row>
      </sheetData>
      <sheetData sheetId="1306">
        <row r="1">
          <cell r="J1">
            <v>1.7453292519943295E-2</v>
          </cell>
        </row>
      </sheetData>
      <sheetData sheetId="1307">
        <row r="1">
          <cell r="J1">
            <v>1.7453292519943295E-2</v>
          </cell>
        </row>
      </sheetData>
      <sheetData sheetId="1308">
        <row r="1">
          <cell r="J1">
            <v>1.7453292519943295E-2</v>
          </cell>
        </row>
      </sheetData>
      <sheetData sheetId="1309">
        <row r="1">
          <cell r="J1">
            <v>1.7453292519943295E-2</v>
          </cell>
        </row>
      </sheetData>
      <sheetData sheetId="1310">
        <row r="1">
          <cell r="J1">
            <v>1.7453292519943295E-2</v>
          </cell>
        </row>
      </sheetData>
      <sheetData sheetId="1311">
        <row r="1">
          <cell r="J1">
            <v>1.7453292519943295E-2</v>
          </cell>
        </row>
      </sheetData>
      <sheetData sheetId="1312">
        <row r="1">
          <cell r="J1">
            <v>1.7453292519943295E-2</v>
          </cell>
        </row>
      </sheetData>
      <sheetData sheetId="1313">
        <row r="1">
          <cell r="J1">
            <v>1.7453292519943295E-2</v>
          </cell>
        </row>
      </sheetData>
      <sheetData sheetId="1314">
        <row r="1">
          <cell r="J1">
            <v>1.7453292519943295E-2</v>
          </cell>
        </row>
      </sheetData>
      <sheetData sheetId="1315">
        <row r="1">
          <cell r="J1">
            <v>1.7453292519943295E-2</v>
          </cell>
        </row>
      </sheetData>
      <sheetData sheetId="1316">
        <row r="1">
          <cell r="J1">
            <v>1.7453292519943295E-2</v>
          </cell>
        </row>
      </sheetData>
      <sheetData sheetId="1317">
        <row r="1">
          <cell r="J1">
            <v>1.7453292519943295E-2</v>
          </cell>
        </row>
      </sheetData>
      <sheetData sheetId="1318">
        <row r="1">
          <cell r="J1">
            <v>1.7453292519943295E-2</v>
          </cell>
        </row>
      </sheetData>
      <sheetData sheetId="1319">
        <row r="1">
          <cell r="J1">
            <v>1.7453292519943295E-2</v>
          </cell>
        </row>
      </sheetData>
      <sheetData sheetId="1320">
        <row r="1">
          <cell r="J1">
            <v>1.7453292519943295E-2</v>
          </cell>
        </row>
      </sheetData>
      <sheetData sheetId="1321">
        <row r="1">
          <cell r="J1">
            <v>1.7453292519943295E-2</v>
          </cell>
        </row>
      </sheetData>
      <sheetData sheetId="1322">
        <row r="1">
          <cell r="J1">
            <v>1.7453292519943295E-2</v>
          </cell>
        </row>
      </sheetData>
      <sheetData sheetId="1323">
        <row r="1">
          <cell r="J1">
            <v>1.7453292519943295E-2</v>
          </cell>
        </row>
      </sheetData>
      <sheetData sheetId="1324">
        <row r="1">
          <cell r="J1">
            <v>1.7453292519943295E-2</v>
          </cell>
        </row>
      </sheetData>
      <sheetData sheetId="1325">
        <row r="1">
          <cell r="J1">
            <v>1.7453292519943295E-2</v>
          </cell>
        </row>
      </sheetData>
      <sheetData sheetId="1326">
        <row r="1">
          <cell r="J1">
            <v>1.7453292519943295E-2</v>
          </cell>
        </row>
      </sheetData>
      <sheetData sheetId="1327">
        <row r="1">
          <cell r="J1">
            <v>1.7453292519943295E-2</v>
          </cell>
        </row>
      </sheetData>
      <sheetData sheetId="1328">
        <row r="1">
          <cell r="J1">
            <v>1.7453292519943295E-2</v>
          </cell>
        </row>
      </sheetData>
      <sheetData sheetId="1329">
        <row r="1">
          <cell r="J1">
            <v>1.7453292519943295E-2</v>
          </cell>
        </row>
      </sheetData>
      <sheetData sheetId="1330">
        <row r="1">
          <cell r="J1">
            <v>1.7453292519943295E-2</v>
          </cell>
        </row>
      </sheetData>
      <sheetData sheetId="1331">
        <row r="1">
          <cell r="J1">
            <v>1.7453292519943295E-2</v>
          </cell>
        </row>
      </sheetData>
      <sheetData sheetId="1332">
        <row r="1">
          <cell r="J1">
            <v>1.7453292519943295E-2</v>
          </cell>
        </row>
      </sheetData>
      <sheetData sheetId="1333">
        <row r="1">
          <cell r="J1">
            <v>1.7453292519943295E-2</v>
          </cell>
        </row>
      </sheetData>
      <sheetData sheetId="1334">
        <row r="1">
          <cell r="J1">
            <v>1.7453292519943295E-2</v>
          </cell>
        </row>
      </sheetData>
      <sheetData sheetId="1335">
        <row r="1">
          <cell r="J1">
            <v>1.7453292519943295E-2</v>
          </cell>
        </row>
      </sheetData>
      <sheetData sheetId="1336">
        <row r="1">
          <cell r="J1">
            <v>1.7453292519943295E-2</v>
          </cell>
        </row>
      </sheetData>
      <sheetData sheetId="1337">
        <row r="1">
          <cell r="J1">
            <v>1.7453292519943295E-2</v>
          </cell>
        </row>
      </sheetData>
      <sheetData sheetId="1338">
        <row r="1">
          <cell r="J1">
            <v>1.7453292519943295E-2</v>
          </cell>
        </row>
      </sheetData>
      <sheetData sheetId="1339">
        <row r="1">
          <cell r="J1">
            <v>1.7453292519943295E-2</v>
          </cell>
        </row>
      </sheetData>
      <sheetData sheetId="1340">
        <row r="1">
          <cell r="J1">
            <v>1.7453292519943295E-2</v>
          </cell>
        </row>
      </sheetData>
      <sheetData sheetId="1341">
        <row r="1">
          <cell r="J1">
            <v>1.7453292519943295E-2</v>
          </cell>
        </row>
      </sheetData>
      <sheetData sheetId="1342">
        <row r="1">
          <cell r="J1">
            <v>1.7453292519943295E-2</v>
          </cell>
        </row>
      </sheetData>
      <sheetData sheetId="1343">
        <row r="1">
          <cell r="J1">
            <v>1.7453292519943295E-2</v>
          </cell>
        </row>
      </sheetData>
      <sheetData sheetId="1344">
        <row r="1">
          <cell r="J1">
            <v>1.7453292519943295E-2</v>
          </cell>
        </row>
      </sheetData>
      <sheetData sheetId="1345">
        <row r="1">
          <cell r="J1">
            <v>1.7453292519943295E-2</v>
          </cell>
        </row>
      </sheetData>
      <sheetData sheetId="1346">
        <row r="1">
          <cell r="J1">
            <v>1.7453292519943295E-2</v>
          </cell>
        </row>
      </sheetData>
      <sheetData sheetId="1347">
        <row r="1">
          <cell r="J1">
            <v>1.7453292519943295E-2</v>
          </cell>
        </row>
      </sheetData>
      <sheetData sheetId="1348">
        <row r="1">
          <cell r="J1">
            <v>1.7453292519943295E-2</v>
          </cell>
        </row>
      </sheetData>
      <sheetData sheetId="1349">
        <row r="1">
          <cell r="J1">
            <v>1.7453292519943295E-2</v>
          </cell>
        </row>
      </sheetData>
      <sheetData sheetId="1350">
        <row r="1">
          <cell r="J1">
            <v>1.7453292519943295E-2</v>
          </cell>
        </row>
      </sheetData>
      <sheetData sheetId="1351">
        <row r="1">
          <cell r="J1">
            <v>1.7453292519943295E-2</v>
          </cell>
        </row>
      </sheetData>
      <sheetData sheetId="1352">
        <row r="1">
          <cell r="J1">
            <v>1.7453292519943295E-2</v>
          </cell>
        </row>
      </sheetData>
      <sheetData sheetId="1353">
        <row r="1">
          <cell r="J1">
            <v>1.7453292519943295E-2</v>
          </cell>
        </row>
      </sheetData>
      <sheetData sheetId="1354">
        <row r="1">
          <cell r="J1">
            <v>1.7453292519943295E-2</v>
          </cell>
        </row>
      </sheetData>
      <sheetData sheetId="1355">
        <row r="1">
          <cell r="J1">
            <v>1.7453292519943295E-2</v>
          </cell>
        </row>
      </sheetData>
      <sheetData sheetId="1356">
        <row r="1">
          <cell r="J1">
            <v>1.7453292519943295E-2</v>
          </cell>
        </row>
      </sheetData>
      <sheetData sheetId="1357">
        <row r="1">
          <cell r="J1">
            <v>1.7453292519943295E-2</v>
          </cell>
        </row>
      </sheetData>
      <sheetData sheetId="1358">
        <row r="1">
          <cell r="J1">
            <v>1.7453292519943295E-2</v>
          </cell>
        </row>
      </sheetData>
      <sheetData sheetId="1359">
        <row r="1">
          <cell r="J1">
            <v>1.7453292519943295E-2</v>
          </cell>
        </row>
      </sheetData>
      <sheetData sheetId="1360">
        <row r="1">
          <cell r="J1">
            <v>1.7453292519943295E-2</v>
          </cell>
        </row>
      </sheetData>
      <sheetData sheetId="1361">
        <row r="1">
          <cell r="J1">
            <v>1.7453292519943295E-2</v>
          </cell>
        </row>
      </sheetData>
      <sheetData sheetId="1362">
        <row r="1">
          <cell r="J1">
            <v>1.7453292519943295E-2</v>
          </cell>
        </row>
      </sheetData>
      <sheetData sheetId="1363">
        <row r="1">
          <cell r="J1">
            <v>1.7453292519943295E-2</v>
          </cell>
        </row>
      </sheetData>
      <sheetData sheetId="1364">
        <row r="1">
          <cell r="J1">
            <v>1.7453292519943295E-2</v>
          </cell>
        </row>
      </sheetData>
      <sheetData sheetId="1365">
        <row r="1">
          <cell r="J1">
            <v>1.7453292519943295E-2</v>
          </cell>
        </row>
      </sheetData>
      <sheetData sheetId="1366">
        <row r="1">
          <cell r="J1">
            <v>1.7453292519943295E-2</v>
          </cell>
        </row>
      </sheetData>
      <sheetData sheetId="1367">
        <row r="1">
          <cell r="J1">
            <v>1.7453292519943295E-2</v>
          </cell>
        </row>
      </sheetData>
      <sheetData sheetId="1368">
        <row r="1">
          <cell r="J1">
            <v>1.7453292519943295E-2</v>
          </cell>
        </row>
      </sheetData>
      <sheetData sheetId="1369">
        <row r="1">
          <cell r="J1">
            <v>1.7453292519943295E-2</v>
          </cell>
        </row>
      </sheetData>
      <sheetData sheetId="1370">
        <row r="1">
          <cell r="J1">
            <v>1.7453292519943295E-2</v>
          </cell>
        </row>
      </sheetData>
      <sheetData sheetId="1371">
        <row r="1">
          <cell r="J1">
            <v>1.7453292519943295E-2</v>
          </cell>
        </row>
      </sheetData>
      <sheetData sheetId="1372">
        <row r="1">
          <cell r="J1">
            <v>1.7453292519943295E-2</v>
          </cell>
        </row>
      </sheetData>
      <sheetData sheetId="1373">
        <row r="1">
          <cell r="J1">
            <v>1.7453292519943295E-2</v>
          </cell>
        </row>
      </sheetData>
      <sheetData sheetId="1374">
        <row r="1">
          <cell r="J1">
            <v>1.7453292519943295E-2</v>
          </cell>
        </row>
      </sheetData>
      <sheetData sheetId="1375">
        <row r="1">
          <cell r="J1">
            <v>1.7453292519943295E-2</v>
          </cell>
        </row>
      </sheetData>
      <sheetData sheetId="1376">
        <row r="1">
          <cell r="J1">
            <v>1.7453292519943295E-2</v>
          </cell>
        </row>
      </sheetData>
      <sheetData sheetId="1377">
        <row r="1">
          <cell r="J1">
            <v>1.7453292519943295E-2</v>
          </cell>
        </row>
      </sheetData>
      <sheetData sheetId="1378">
        <row r="1">
          <cell r="J1">
            <v>1.7453292519943295E-2</v>
          </cell>
        </row>
      </sheetData>
      <sheetData sheetId="1379">
        <row r="1">
          <cell r="J1">
            <v>1.7453292519943295E-2</v>
          </cell>
        </row>
      </sheetData>
      <sheetData sheetId="1380">
        <row r="1">
          <cell r="J1">
            <v>1.7453292519943295E-2</v>
          </cell>
        </row>
      </sheetData>
      <sheetData sheetId="1381">
        <row r="1">
          <cell r="J1">
            <v>1.7453292519943295E-2</v>
          </cell>
        </row>
      </sheetData>
      <sheetData sheetId="1382">
        <row r="1">
          <cell r="J1">
            <v>1.7453292519943295E-2</v>
          </cell>
        </row>
      </sheetData>
      <sheetData sheetId="1383">
        <row r="1">
          <cell r="J1">
            <v>1.7453292519943295E-2</v>
          </cell>
        </row>
      </sheetData>
      <sheetData sheetId="1384">
        <row r="1">
          <cell r="J1">
            <v>1.7453292519943295E-2</v>
          </cell>
        </row>
      </sheetData>
      <sheetData sheetId="1385">
        <row r="1">
          <cell r="J1">
            <v>1.7453292519943295E-2</v>
          </cell>
        </row>
      </sheetData>
      <sheetData sheetId="1386">
        <row r="1">
          <cell r="J1">
            <v>1.7453292519943295E-2</v>
          </cell>
        </row>
      </sheetData>
      <sheetData sheetId="1387">
        <row r="1">
          <cell r="J1">
            <v>1.7453292519943295E-2</v>
          </cell>
        </row>
      </sheetData>
      <sheetData sheetId="1388">
        <row r="1">
          <cell r="J1">
            <v>1.7453292519943295E-2</v>
          </cell>
        </row>
      </sheetData>
      <sheetData sheetId="1389">
        <row r="1">
          <cell r="J1">
            <v>1.7453292519943295E-2</v>
          </cell>
        </row>
      </sheetData>
      <sheetData sheetId="1390">
        <row r="1">
          <cell r="J1">
            <v>1.7453292519943295E-2</v>
          </cell>
        </row>
      </sheetData>
      <sheetData sheetId="1391">
        <row r="1">
          <cell r="J1">
            <v>1.7453292519943295E-2</v>
          </cell>
        </row>
      </sheetData>
      <sheetData sheetId="1392">
        <row r="1">
          <cell r="J1">
            <v>1.7453292519943295E-2</v>
          </cell>
        </row>
      </sheetData>
      <sheetData sheetId="1393">
        <row r="1">
          <cell r="J1">
            <v>1.7453292519943295E-2</v>
          </cell>
        </row>
      </sheetData>
      <sheetData sheetId="1394">
        <row r="1">
          <cell r="J1">
            <v>1.7453292519943295E-2</v>
          </cell>
        </row>
      </sheetData>
      <sheetData sheetId="1395">
        <row r="1">
          <cell r="J1">
            <v>1.7453292519943295E-2</v>
          </cell>
        </row>
      </sheetData>
      <sheetData sheetId="1396">
        <row r="1">
          <cell r="J1">
            <v>1.7453292519943295E-2</v>
          </cell>
        </row>
      </sheetData>
      <sheetData sheetId="1397">
        <row r="1">
          <cell r="J1">
            <v>1.7453292519943295E-2</v>
          </cell>
        </row>
      </sheetData>
      <sheetData sheetId="1398">
        <row r="1">
          <cell r="J1">
            <v>1.7453292519943295E-2</v>
          </cell>
        </row>
      </sheetData>
      <sheetData sheetId="1399">
        <row r="1">
          <cell r="J1">
            <v>1.7453292519943295E-2</v>
          </cell>
        </row>
      </sheetData>
      <sheetData sheetId="1400">
        <row r="1">
          <cell r="J1">
            <v>1.7453292519943295E-2</v>
          </cell>
        </row>
      </sheetData>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ow r="1">
          <cell r="J1">
            <v>1.7453292519943295E-2</v>
          </cell>
        </row>
      </sheetData>
      <sheetData sheetId="1413">
        <row r="1">
          <cell r="J1">
            <v>1.7453292519943295E-2</v>
          </cell>
        </row>
      </sheetData>
      <sheetData sheetId="1414">
        <row r="1">
          <cell r="J1">
            <v>1.7453292519943295E-2</v>
          </cell>
        </row>
      </sheetData>
      <sheetData sheetId="1415">
        <row r="1">
          <cell r="J1">
            <v>1.7453292519943295E-2</v>
          </cell>
        </row>
      </sheetData>
      <sheetData sheetId="1416">
        <row r="1">
          <cell r="J1">
            <v>1.7453292519943295E-2</v>
          </cell>
        </row>
      </sheetData>
      <sheetData sheetId="1417">
        <row r="1">
          <cell r="J1">
            <v>1.7453292519943295E-2</v>
          </cell>
        </row>
      </sheetData>
      <sheetData sheetId="1418">
        <row r="1">
          <cell r="J1">
            <v>1.7453292519943295E-2</v>
          </cell>
        </row>
      </sheetData>
      <sheetData sheetId="1419">
        <row r="1">
          <cell r="J1">
            <v>1.7453292519943295E-2</v>
          </cell>
        </row>
      </sheetData>
      <sheetData sheetId="1420">
        <row r="1">
          <cell r="J1">
            <v>1.7453292519943295E-2</v>
          </cell>
        </row>
      </sheetData>
      <sheetData sheetId="1421">
        <row r="1">
          <cell r="J1">
            <v>1.7453292519943295E-2</v>
          </cell>
        </row>
      </sheetData>
      <sheetData sheetId="1422">
        <row r="1">
          <cell r="J1">
            <v>1.7453292519943295E-2</v>
          </cell>
        </row>
      </sheetData>
      <sheetData sheetId="1423">
        <row r="1">
          <cell r="J1">
            <v>1.7453292519943295E-2</v>
          </cell>
        </row>
      </sheetData>
      <sheetData sheetId="1424">
        <row r="1">
          <cell r="J1">
            <v>1.7453292519943295E-2</v>
          </cell>
        </row>
      </sheetData>
      <sheetData sheetId="1425">
        <row r="1">
          <cell r="J1">
            <v>1.7453292519943295E-2</v>
          </cell>
        </row>
      </sheetData>
      <sheetData sheetId="1426">
        <row r="1">
          <cell r="J1">
            <v>1.7453292519943295E-2</v>
          </cell>
        </row>
      </sheetData>
      <sheetData sheetId="1427">
        <row r="1">
          <cell r="J1">
            <v>1.7453292519943295E-2</v>
          </cell>
        </row>
      </sheetData>
      <sheetData sheetId="1428">
        <row r="1">
          <cell r="J1">
            <v>1.7453292519943295E-2</v>
          </cell>
        </row>
      </sheetData>
      <sheetData sheetId="1429">
        <row r="1">
          <cell r="J1">
            <v>1.7453292519943295E-2</v>
          </cell>
        </row>
      </sheetData>
      <sheetData sheetId="1430">
        <row r="1">
          <cell r="J1">
            <v>1.7453292519943295E-2</v>
          </cell>
        </row>
      </sheetData>
      <sheetData sheetId="1431">
        <row r="1">
          <cell r="J1">
            <v>1.7453292519943295E-2</v>
          </cell>
        </row>
      </sheetData>
      <sheetData sheetId="1432">
        <row r="1">
          <cell r="J1">
            <v>1.7453292519943295E-2</v>
          </cell>
        </row>
      </sheetData>
      <sheetData sheetId="1433">
        <row r="1">
          <cell r="J1">
            <v>1.7453292519943295E-2</v>
          </cell>
        </row>
      </sheetData>
      <sheetData sheetId="1434">
        <row r="1">
          <cell r="J1">
            <v>1.7453292519943295E-2</v>
          </cell>
        </row>
      </sheetData>
      <sheetData sheetId="1435">
        <row r="1">
          <cell r="J1">
            <v>1.7453292519943295E-2</v>
          </cell>
        </row>
      </sheetData>
      <sheetData sheetId="1436">
        <row r="1">
          <cell r="J1">
            <v>1.7453292519943295E-2</v>
          </cell>
        </row>
      </sheetData>
      <sheetData sheetId="1437">
        <row r="1">
          <cell r="J1">
            <v>1.7453292519943295E-2</v>
          </cell>
        </row>
      </sheetData>
      <sheetData sheetId="1438">
        <row r="1">
          <cell r="J1">
            <v>1.7453292519943295E-2</v>
          </cell>
        </row>
      </sheetData>
      <sheetData sheetId="1439">
        <row r="1">
          <cell r="J1">
            <v>1.7453292519943295E-2</v>
          </cell>
        </row>
      </sheetData>
      <sheetData sheetId="1440">
        <row r="1">
          <cell r="J1">
            <v>1.7453292519943295E-2</v>
          </cell>
        </row>
      </sheetData>
      <sheetData sheetId="1441">
        <row r="1">
          <cell r="J1">
            <v>1.7453292519943295E-2</v>
          </cell>
        </row>
      </sheetData>
      <sheetData sheetId="1442">
        <row r="1">
          <cell r="J1">
            <v>1.7453292519943295E-2</v>
          </cell>
        </row>
      </sheetData>
      <sheetData sheetId="1443">
        <row r="1">
          <cell r="J1">
            <v>1.7453292519943295E-2</v>
          </cell>
        </row>
      </sheetData>
      <sheetData sheetId="1444">
        <row r="1">
          <cell r="J1">
            <v>1.7453292519943295E-2</v>
          </cell>
        </row>
      </sheetData>
      <sheetData sheetId="1445">
        <row r="1">
          <cell r="J1">
            <v>1.7453292519943295E-2</v>
          </cell>
        </row>
      </sheetData>
      <sheetData sheetId="1446">
        <row r="1">
          <cell r="J1">
            <v>1.7453292519943295E-2</v>
          </cell>
        </row>
      </sheetData>
      <sheetData sheetId="1447">
        <row r="1">
          <cell r="J1">
            <v>1.7453292519943295E-2</v>
          </cell>
        </row>
      </sheetData>
      <sheetData sheetId="1448">
        <row r="1">
          <cell r="J1">
            <v>1.7453292519943295E-2</v>
          </cell>
        </row>
      </sheetData>
      <sheetData sheetId="1449">
        <row r="1">
          <cell r="J1">
            <v>1.7453292519943295E-2</v>
          </cell>
        </row>
      </sheetData>
      <sheetData sheetId="1450">
        <row r="1">
          <cell r="J1">
            <v>1.7453292519943295E-2</v>
          </cell>
        </row>
      </sheetData>
      <sheetData sheetId="1451">
        <row r="1">
          <cell r="J1">
            <v>1.7453292519943295E-2</v>
          </cell>
        </row>
      </sheetData>
      <sheetData sheetId="1452">
        <row r="1">
          <cell r="J1">
            <v>1.7453292519943295E-2</v>
          </cell>
        </row>
      </sheetData>
      <sheetData sheetId="1453">
        <row r="1">
          <cell r="J1">
            <v>1.7453292519943295E-2</v>
          </cell>
        </row>
      </sheetData>
      <sheetData sheetId="1454">
        <row r="1">
          <cell r="J1">
            <v>1.7453292519943295E-2</v>
          </cell>
        </row>
      </sheetData>
      <sheetData sheetId="1455">
        <row r="1">
          <cell r="J1">
            <v>1.7453292519943295E-2</v>
          </cell>
        </row>
      </sheetData>
      <sheetData sheetId="1456">
        <row r="1">
          <cell r="J1">
            <v>1.7453292519943295E-2</v>
          </cell>
        </row>
      </sheetData>
      <sheetData sheetId="1457">
        <row r="1">
          <cell r="J1">
            <v>1.7453292519943295E-2</v>
          </cell>
        </row>
      </sheetData>
      <sheetData sheetId="1458">
        <row r="1">
          <cell r="J1">
            <v>1.7453292519943295E-2</v>
          </cell>
        </row>
      </sheetData>
      <sheetData sheetId="1459">
        <row r="1">
          <cell r="J1">
            <v>1.7453292519943295E-2</v>
          </cell>
        </row>
      </sheetData>
      <sheetData sheetId="1460">
        <row r="1">
          <cell r="J1">
            <v>1.7453292519943295E-2</v>
          </cell>
        </row>
      </sheetData>
      <sheetData sheetId="1461">
        <row r="1">
          <cell r="J1">
            <v>1.7453292519943295E-2</v>
          </cell>
        </row>
      </sheetData>
      <sheetData sheetId="1462">
        <row r="1">
          <cell r="J1">
            <v>1.7453292519943295E-2</v>
          </cell>
        </row>
      </sheetData>
      <sheetData sheetId="1463">
        <row r="1">
          <cell r="J1">
            <v>1.7453292519943295E-2</v>
          </cell>
        </row>
      </sheetData>
      <sheetData sheetId="1464">
        <row r="1">
          <cell r="J1">
            <v>1.7453292519943295E-2</v>
          </cell>
        </row>
      </sheetData>
      <sheetData sheetId="1465">
        <row r="1">
          <cell r="J1">
            <v>1.7453292519943295E-2</v>
          </cell>
        </row>
      </sheetData>
      <sheetData sheetId="1466">
        <row r="1">
          <cell r="J1">
            <v>1.7453292519943295E-2</v>
          </cell>
        </row>
      </sheetData>
      <sheetData sheetId="1467">
        <row r="1">
          <cell r="J1">
            <v>1.7453292519943295E-2</v>
          </cell>
        </row>
      </sheetData>
      <sheetData sheetId="1468">
        <row r="1">
          <cell r="J1">
            <v>1.7453292519943295E-2</v>
          </cell>
        </row>
      </sheetData>
      <sheetData sheetId="1469">
        <row r="1">
          <cell r="J1">
            <v>1.7453292519943295E-2</v>
          </cell>
        </row>
      </sheetData>
      <sheetData sheetId="1470">
        <row r="1">
          <cell r="J1">
            <v>1.7453292519943295E-2</v>
          </cell>
        </row>
      </sheetData>
      <sheetData sheetId="1471">
        <row r="1">
          <cell r="J1">
            <v>1.7453292519943295E-2</v>
          </cell>
        </row>
      </sheetData>
      <sheetData sheetId="1472">
        <row r="1">
          <cell r="J1">
            <v>1.7453292519943295E-2</v>
          </cell>
        </row>
      </sheetData>
      <sheetData sheetId="1473">
        <row r="1">
          <cell r="J1">
            <v>1.7453292519943295E-2</v>
          </cell>
        </row>
      </sheetData>
      <sheetData sheetId="1474">
        <row r="1">
          <cell r="J1">
            <v>1.7453292519943295E-2</v>
          </cell>
        </row>
      </sheetData>
      <sheetData sheetId="1475">
        <row r="1">
          <cell r="J1">
            <v>1.7453292519943295E-2</v>
          </cell>
        </row>
      </sheetData>
      <sheetData sheetId="1476">
        <row r="1">
          <cell r="J1">
            <v>1.7453292519943295E-2</v>
          </cell>
        </row>
      </sheetData>
      <sheetData sheetId="1477">
        <row r="1">
          <cell r="J1">
            <v>1.7453292519943295E-2</v>
          </cell>
        </row>
      </sheetData>
      <sheetData sheetId="1478">
        <row r="1">
          <cell r="J1">
            <v>1.7453292519943295E-2</v>
          </cell>
        </row>
      </sheetData>
      <sheetData sheetId="1479">
        <row r="1">
          <cell r="J1">
            <v>1.7453292519943295E-2</v>
          </cell>
        </row>
      </sheetData>
      <sheetData sheetId="1480">
        <row r="1">
          <cell r="J1">
            <v>1.7453292519943295E-2</v>
          </cell>
        </row>
      </sheetData>
      <sheetData sheetId="1481">
        <row r="1">
          <cell r="J1">
            <v>1.7453292519943295E-2</v>
          </cell>
        </row>
      </sheetData>
      <sheetData sheetId="1482">
        <row r="1">
          <cell r="J1">
            <v>1.7453292519943295E-2</v>
          </cell>
        </row>
      </sheetData>
      <sheetData sheetId="1483">
        <row r="1">
          <cell r="J1">
            <v>1.7453292519943295E-2</v>
          </cell>
        </row>
      </sheetData>
      <sheetData sheetId="1484">
        <row r="1">
          <cell r="J1">
            <v>1.7453292519943295E-2</v>
          </cell>
        </row>
      </sheetData>
      <sheetData sheetId="1485">
        <row r="1">
          <cell r="J1">
            <v>1.7453292519943295E-2</v>
          </cell>
        </row>
      </sheetData>
      <sheetData sheetId="1486">
        <row r="1">
          <cell r="J1">
            <v>1.7453292519943295E-2</v>
          </cell>
        </row>
      </sheetData>
      <sheetData sheetId="1487">
        <row r="1">
          <cell r="J1">
            <v>1.7453292519943295E-2</v>
          </cell>
        </row>
      </sheetData>
      <sheetData sheetId="1488">
        <row r="1">
          <cell r="J1">
            <v>1.7453292519943295E-2</v>
          </cell>
        </row>
      </sheetData>
      <sheetData sheetId="1489">
        <row r="1">
          <cell r="J1">
            <v>1.7453292519943295E-2</v>
          </cell>
        </row>
      </sheetData>
      <sheetData sheetId="1490">
        <row r="1">
          <cell r="J1">
            <v>1.7453292519943295E-2</v>
          </cell>
        </row>
      </sheetData>
      <sheetData sheetId="1491">
        <row r="1">
          <cell r="J1">
            <v>1.7453292519943295E-2</v>
          </cell>
        </row>
      </sheetData>
      <sheetData sheetId="1492">
        <row r="1">
          <cell r="J1">
            <v>1.7453292519943295E-2</v>
          </cell>
        </row>
      </sheetData>
      <sheetData sheetId="1493">
        <row r="1">
          <cell r="J1">
            <v>1.7453292519943295E-2</v>
          </cell>
        </row>
      </sheetData>
      <sheetData sheetId="1494">
        <row r="1">
          <cell r="J1">
            <v>1.7453292519943295E-2</v>
          </cell>
        </row>
      </sheetData>
      <sheetData sheetId="1495">
        <row r="1">
          <cell r="J1">
            <v>1.7453292519943295E-2</v>
          </cell>
        </row>
      </sheetData>
      <sheetData sheetId="1496">
        <row r="1">
          <cell r="J1">
            <v>1.7453292519943295E-2</v>
          </cell>
        </row>
      </sheetData>
      <sheetData sheetId="1497">
        <row r="1">
          <cell r="J1">
            <v>1.7453292519943295E-2</v>
          </cell>
        </row>
      </sheetData>
      <sheetData sheetId="1498">
        <row r="1">
          <cell r="J1">
            <v>1.7453292519943295E-2</v>
          </cell>
        </row>
      </sheetData>
      <sheetData sheetId="1499">
        <row r="1">
          <cell r="J1">
            <v>1.7453292519943295E-2</v>
          </cell>
        </row>
      </sheetData>
      <sheetData sheetId="1500">
        <row r="1">
          <cell r="J1">
            <v>1.7453292519943295E-2</v>
          </cell>
        </row>
      </sheetData>
      <sheetData sheetId="1501">
        <row r="1">
          <cell r="J1">
            <v>1.7453292519943295E-2</v>
          </cell>
        </row>
      </sheetData>
      <sheetData sheetId="1502">
        <row r="1">
          <cell r="J1">
            <v>1.7453292519943295E-2</v>
          </cell>
        </row>
      </sheetData>
      <sheetData sheetId="1503">
        <row r="1">
          <cell r="J1">
            <v>1.7453292519943295E-2</v>
          </cell>
        </row>
      </sheetData>
      <sheetData sheetId="1504">
        <row r="1">
          <cell r="J1">
            <v>1.7453292519943295E-2</v>
          </cell>
        </row>
      </sheetData>
      <sheetData sheetId="1505">
        <row r="1">
          <cell r="J1">
            <v>1.7453292519943295E-2</v>
          </cell>
        </row>
      </sheetData>
      <sheetData sheetId="1506">
        <row r="1">
          <cell r="J1">
            <v>1.7453292519943295E-2</v>
          </cell>
        </row>
      </sheetData>
      <sheetData sheetId="1507">
        <row r="1">
          <cell r="J1">
            <v>1.7453292519943295E-2</v>
          </cell>
        </row>
      </sheetData>
      <sheetData sheetId="1508">
        <row r="1">
          <cell r="J1">
            <v>1.7453292519943295E-2</v>
          </cell>
        </row>
      </sheetData>
      <sheetData sheetId="1509">
        <row r="1">
          <cell r="J1">
            <v>1.7453292519943295E-2</v>
          </cell>
        </row>
      </sheetData>
      <sheetData sheetId="1510">
        <row r="1">
          <cell r="J1">
            <v>1.7453292519943295E-2</v>
          </cell>
        </row>
      </sheetData>
      <sheetData sheetId="1511">
        <row r="1">
          <cell r="J1">
            <v>1.7453292519943295E-2</v>
          </cell>
        </row>
      </sheetData>
      <sheetData sheetId="1512">
        <row r="1">
          <cell r="J1">
            <v>1.7453292519943295E-2</v>
          </cell>
        </row>
      </sheetData>
      <sheetData sheetId="1513">
        <row r="1">
          <cell r="J1">
            <v>1.7453292519943295E-2</v>
          </cell>
        </row>
      </sheetData>
      <sheetData sheetId="1514">
        <row r="1">
          <cell r="J1">
            <v>1.7453292519943295E-2</v>
          </cell>
        </row>
      </sheetData>
      <sheetData sheetId="1515">
        <row r="1">
          <cell r="J1">
            <v>1.7453292519943295E-2</v>
          </cell>
        </row>
      </sheetData>
      <sheetData sheetId="1516">
        <row r="1">
          <cell r="J1">
            <v>1.7453292519943295E-2</v>
          </cell>
        </row>
      </sheetData>
      <sheetData sheetId="1517">
        <row r="1">
          <cell r="J1">
            <v>1.7453292519943295E-2</v>
          </cell>
        </row>
      </sheetData>
      <sheetData sheetId="1518">
        <row r="1">
          <cell r="J1">
            <v>1.7453292519943295E-2</v>
          </cell>
        </row>
      </sheetData>
      <sheetData sheetId="1519">
        <row r="1">
          <cell r="J1">
            <v>1.7453292519943295E-2</v>
          </cell>
        </row>
      </sheetData>
      <sheetData sheetId="1520">
        <row r="1">
          <cell r="J1">
            <v>1.7453292519943295E-2</v>
          </cell>
        </row>
      </sheetData>
      <sheetData sheetId="1521">
        <row r="1">
          <cell r="J1">
            <v>1.7453292519943295E-2</v>
          </cell>
        </row>
      </sheetData>
      <sheetData sheetId="1522">
        <row r="1">
          <cell r="J1">
            <v>1.7453292519943295E-2</v>
          </cell>
        </row>
      </sheetData>
      <sheetData sheetId="1523">
        <row r="1">
          <cell r="J1">
            <v>1.7453292519943295E-2</v>
          </cell>
        </row>
      </sheetData>
      <sheetData sheetId="1524">
        <row r="1">
          <cell r="J1">
            <v>1.7453292519943295E-2</v>
          </cell>
        </row>
      </sheetData>
      <sheetData sheetId="1525">
        <row r="1">
          <cell r="J1">
            <v>1.7453292519943295E-2</v>
          </cell>
        </row>
      </sheetData>
      <sheetData sheetId="1526">
        <row r="1">
          <cell r="J1">
            <v>1.7453292519943295E-2</v>
          </cell>
        </row>
      </sheetData>
      <sheetData sheetId="1527">
        <row r="1">
          <cell r="J1">
            <v>1.7453292519943295E-2</v>
          </cell>
        </row>
      </sheetData>
      <sheetData sheetId="1528">
        <row r="1">
          <cell r="J1">
            <v>1.7453292519943295E-2</v>
          </cell>
        </row>
      </sheetData>
      <sheetData sheetId="1529">
        <row r="1">
          <cell r="J1">
            <v>1.7453292519943295E-2</v>
          </cell>
        </row>
      </sheetData>
      <sheetData sheetId="1530">
        <row r="1">
          <cell r="J1">
            <v>1.7453292519943295E-2</v>
          </cell>
        </row>
      </sheetData>
      <sheetData sheetId="1531">
        <row r="1">
          <cell r="J1">
            <v>1.7453292519943295E-2</v>
          </cell>
        </row>
      </sheetData>
      <sheetData sheetId="1532">
        <row r="1">
          <cell r="J1">
            <v>1.7453292519943295E-2</v>
          </cell>
        </row>
      </sheetData>
      <sheetData sheetId="1533">
        <row r="1">
          <cell r="J1">
            <v>1.7453292519943295E-2</v>
          </cell>
        </row>
      </sheetData>
      <sheetData sheetId="1534">
        <row r="1">
          <cell r="J1">
            <v>1.7453292519943295E-2</v>
          </cell>
        </row>
      </sheetData>
      <sheetData sheetId="1535">
        <row r="1">
          <cell r="J1">
            <v>1.7453292519943295E-2</v>
          </cell>
        </row>
      </sheetData>
      <sheetData sheetId="1536">
        <row r="1">
          <cell r="J1">
            <v>1.7453292519943295E-2</v>
          </cell>
        </row>
      </sheetData>
      <sheetData sheetId="1537">
        <row r="1">
          <cell r="J1">
            <v>1.7453292519943295E-2</v>
          </cell>
        </row>
      </sheetData>
      <sheetData sheetId="1538">
        <row r="1">
          <cell r="J1">
            <v>1.7453292519943295E-2</v>
          </cell>
        </row>
      </sheetData>
      <sheetData sheetId="1539">
        <row r="1">
          <cell r="J1">
            <v>1.7453292519943295E-2</v>
          </cell>
        </row>
      </sheetData>
      <sheetData sheetId="1540">
        <row r="1">
          <cell r="J1">
            <v>1.7453292519943295E-2</v>
          </cell>
        </row>
      </sheetData>
      <sheetData sheetId="1541">
        <row r="1">
          <cell r="J1">
            <v>1.7453292519943295E-2</v>
          </cell>
        </row>
      </sheetData>
      <sheetData sheetId="1542">
        <row r="1">
          <cell r="J1">
            <v>1.7453292519943295E-2</v>
          </cell>
        </row>
      </sheetData>
      <sheetData sheetId="1543">
        <row r="1">
          <cell r="J1">
            <v>1.7453292519943295E-2</v>
          </cell>
        </row>
      </sheetData>
      <sheetData sheetId="1544">
        <row r="1">
          <cell r="J1">
            <v>1.7453292519943295E-2</v>
          </cell>
        </row>
      </sheetData>
      <sheetData sheetId="1545">
        <row r="1">
          <cell r="J1">
            <v>1.7453292519943295E-2</v>
          </cell>
        </row>
      </sheetData>
      <sheetData sheetId="1546">
        <row r="1">
          <cell r="J1">
            <v>1.7453292519943295E-2</v>
          </cell>
        </row>
      </sheetData>
      <sheetData sheetId="1547">
        <row r="1">
          <cell r="J1">
            <v>1.7453292519943295E-2</v>
          </cell>
        </row>
      </sheetData>
      <sheetData sheetId="1548">
        <row r="1">
          <cell r="J1">
            <v>1.7453292519943295E-2</v>
          </cell>
        </row>
      </sheetData>
      <sheetData sheetId="1549">
        <row r="1">
          <cell r="J1">
            <v>1.7453292519943295E-2</v>
          </cell>
        </row>
      </sheetData>
      <sheetData sheetId="1550">
        <row r="1">
          <cell r="J1">
            <v>1.7453292519943295E-2</v>
          </cell>
        </row>
      </sheetData>
      <sheetData sheetId="1551">
        <row r="1">
          <cell r="J1">
            <v>1.7453292519943295E-2</v>
          </cell>
        </row>
      </sheetData>
      <sheetData sheetId="1552">
        <row r="1">
          <cell r="J1">
            <v>1.7453292519943295E-2</v>
          </cell>
        </row>
      </sheetData>
      <sheetData sheetId="1553">
        <row r="1">
          <cell r="J1">
            <v>1.7453292519943295E-2</v>
          </cell>
        </row>
      </sheetData>
      <sheetData sheetId="1554">
        <row r="1">
          <cell r="J1">
            <v>1.7453292519943295E-2</v>
          </cell>
        </row>
      </sheetData>
      <sheetData sheetId="1555">
        <row r="1">
          <cell r="J1">
            <v>1.7453292519943295E-2</v>
          </cell>
        </row>
      </sheetData>
      <sheetData sheetId="1556">
        <row r="1">
          <cell r="J1">
            <v>1.7453292519943295E-2</v>
          </cell>
        </row>
      </sheetData>
      <sheetData sheetId="1557">
        <row r="1">
          <cell r="J1">
            <v>1.7453292519943295E-2</v>
          </cell>
        </row>
      </sheetData>
      <sheetData sheetId="1558">
        <row r="1">
          <cell r="J1">
            <v>1.7453292519943295E-2</v>
          </cell>
        </row>
      </sheetData>
      <sheetData sheetId="1559">
        <row r="1">
          <cell r="J1">
            <v>1.7453292519943295E-2</v>
          </cell>
        </row>
      </sheetData>
      <sheetData sheetId="1560">
        <row r="1">
          <cell r="J1">
            <v>1.7453292519943295E-2</v>
          </cell>
        </row>
      </sheetData>
      <sheetData sheetId="1561">
        <row r="1">
          <cell r="J1">
            <v>1.7453292519943295E-2</v>
          </cell>
        </row>
      </sheetData>
      <sheetData sheetId="1562">
        <row r="1">
          <cell r="J1">
            <v>1.7453292519943295E-2</v>
          </cell>
        </row>
      </sheetData>
      <sheetData sheetId="1563">
        <row r="1">
          <cell r="J1">
            <v>1.7453292519943295E-2</v>
          </cell>
        </row>
      </sheetData>
      <sheetData sheetId="1564">
        <row r="1">
          <cell r="J1">
            <v>1.7453292519943295E-2</v>
          </cell>
        </row>
      </sheetData>
      <sheetData sheetId="1565">
        <row r="1">
          <cell r="J1">
            <v>1.7453292519943295E-2</v>
          </cell>
        </row>
      </sheetData>
      <sheetData sheetId="1566">
        <row r="1">
          <cell r="J1">
            <v>1.7453292519943295E-2</v>
          </cell>
        </row>
      </sheetData>
      <sheetData sheetId="1567">
        <row r="1">
          <cell r="J1">
            <v>1.7453292519943295E-2</v>
          </cell>
        </row>
      </sheetData>
      <sheetData sheetId="1568">
        <row r="1">
          <cell r="J1">
            <v>1.7453292519943295E-2</v>
          </cell>
        </row>
      </sheetData>
      <sheetData sheetId="1569">
        <row r="1">
          <cell r="J1">
            <v>1.7453292519943295E-2</v>
          </cell>
        </row>
      </sheetData>
      <sheetData sheetId="1570">
        <row r="1">
          <cell r="J1">
            <v>1.7453292519943295E-2</v>
          </cell>
        </row>
      </sheetData>
      <sheetData sheetId="1571">
        <row r="1">
          <cell r="J1">
            <v>1.7453292519943295E-2</v>
          </cell>
        </row>
      </sheetData>
      <sheetData sheetId="1572">
        <row r="1">
          <cell r="J1">
            <v>1.7453292519943295E-2</v>
          </cell>
        </row>
      </sheetData>
      <sheetData sheetId="1573">
        <row r="1">
          <cell r="J1">
            <v>1.7453292519943295E-2</v>
          </cell>
        </row>
      </sheetData>
      <sheetData sheetId="1574">
        <row r="1">
          <cell r="J1">
            <v>1.7453292519943295E-2</v>
          </cell>
        </row>
      </sheetData>
      <sheetData sheetId="1575">
        <row r="1">
          <cell r="J1">
            <v>1.7453292519943295E-2</v>
          </cell>
        </row>
      </sheetData>
      <sheetData sheetId="1576">
        <row r="1">
          <cell r="J1">
            <v>1.7453292519943295E-2</v>
          </cell>
        </row>
      </sheetData>
      <sheetData sheetId="1577">
        <row r="1">
          <cell r="J1">
            <v>1.7453292519943295E-2</v>
          </cell>
        </row>
      </sheetData>
      <sheetData sheetId="1578">
        <row r="1">
          <cell r="J1">
            <v>1.7453292519943295E-2</v>
          </cell>
        </row>
      </sheetData>
      <sheetData sheetId="1579">
        <row r="1">
          <cell r="J1">
            <v>1.7453292519943295E-2</v>
          </cell>
        </row>
      </sheetData>
      <sheetData sheetId="1580">
        <row r="1">
          <cell r="J1">
            <v>1.7453292519943295E-2</v>
          </cell>
        </row>
      </sheetData>
      <sheetData sheetId="1581">
        <row r="1">
          <cell r="J1">
            <v>1.7453292519943295E-2</v>
          </cell>
        </row>
      </sheetData>
      <sheetData sheetId="1582">
        <row r="1">
          <cell r="J1">
            <v>1.7453292519943295E-2</v>
          </cell>
        </row>
      </sheetData>
      <sheetData sheetId="1583">
        <row r="1">
          <cell r="J1">
            <v>1.7453292519943295E-2</v>
          </cell>
        </row>
      </sheetData>
      <sheetData sheetId="1584">
        <row r="1">
          <cell r="J1">
            <v>1.7453292519943295E-2</v>
          </cell>
        </row>
      </sheetData>
      <sheetData sheetId="1585">
        <row r="1">
          <cell r="J1">
            <v>1.7453292519943295E-2</v>
          </cell>
        </row>
      </sheetData>
      <sheetData sheetId="1586">
        <row r="1">
          <cell r="J1">
            <v>1.7453292519943295E-2</v>
          </cell>
        </row>
      </sheetData>
      <sheetData sheetId="1587">
        <row r="1">
          <cell r="J1">
            <v>1.7453292519943295E-2</v>
          </cell>
        </row>
      </sheetData>
      <sheetData sheetId="1588">
        <row r="1">
          <cell r="J1">
            <v>1.7453292519943295E-2</v>
          </cell>
        </row>
      </sheetData>
      <sheetData sheetId="1589">
        <row r="1">
          <cell r="J1">
            <v>1.7453292519943295E-2</v>
          </cell>
        </row>
      </sheetData>
      <sheetData sheetId="1590">
        <row r="1">
          <cell r="J1">
            <v>1.7453292519943295E-2</v>
          </cell>
        </row>
      </sheetData>
      <sheetData sheetId="1591">
        <row r="1">
          <cell r="J1">
            <v>1.7453292519943295E-2</v>
          </cell>
        </row>
      </sheetData>
      <sheetData sheetId="1592">
        <row r="1">
          <cell r="J1">
            <v>1.7453292519943295E-2</v>
          </cell>
        </row>
      </sheetData>
      <sheetData sheetId="1593">
        <row r="1">
          <cell r="J1">
            <v>1.7453292519943295E-2</v>
          </cell>
        </row>
      </sheetData>
      <sheetData sheetId="1594">
        <row r="1">
          <cell r="J1">
            <v>1.7453292519943295E-2</v>
          </cell>
        </row>
      </sheetData>
      <sheetData sheetId="1595">
        <row r="1">
          <cell r="J1">
            <v>1.7453292519943295E-2</v>
          </cell>
        </row>
      </sheetData>
      <sheetData sheetId="1596">
        <row r="1">
          <cell r="J1">
            <v>1.7453292519943295E-2</v>
          </cell>
        </row>
      </sheetData>
      <sheetData sheetId="1597">
        <row r="1">
          <cell r="J1">
            <v>1.7453292519943295E-2</v>
          </cell>
        </row>
      </sheetData>
      <sheetData sheetId="1598">
        <row r="1">
          <cell r="J1">
            <v>1.7453292519943295E-2</v>
          </cell>
        </row>
      </sheetData>
      <sheetData sheetId="1599">
        <row r="1">
          <cell r="J1">
            <v>1.7453292519943295E-2</v>
          </cell>
        </row>
      </sheetData>
      <sheetData sheetId="1600">
        <row r="1">
          <cell r="J1">
            <v>1.7453292519943295E-2</v>
          </cell>
        </row>
      </sheetData>
      <sheetData sheetId="1601">
        <row r="1">
          <cell r="J1">
            <v>1.7453292519943295E-2</v>
          </cell>
        </row>
      </sheetData>
      <sheetData sheetId="1602">
        <row r="1">
          <cell r="J1">
            <v>1.7453292519943295E-2</v>
          </cell>
        </row>
      </sheetData>
      <sheetData sheetId="1603">
        <row r="1">
          <cell r="J1">
            <v>1.7453292519943295E-2</v>
          </cell>
        </row>
      </sheetData>
      <sheetData sheetId="1604">
        <row r="1">
          <cell r="J1">
            <v>1.7453292519943295E-2</v>
          </cell>
        </row>
      </sheetData>
      <sheetData sheetId="1605">
        <row r="1">
          <cell r="J1">
            <v>1.7453292519943295E-2</v>
          </cell>
        </row>
      </sheetData>
      <sheetData sheetId="1606">
        <row r="1">
          <cell r="J1">
            <v>1.7453292519943295E-2</v>
          </cell>
        </row>
      </sheetData>
      <sheetData sheetId="1607">
        <row r="1">
          <cell r="J1">
            <v>1.7453292519943295E-2</v>
          </cell>
        </row>
      </sheetData>
      <sheetData sheetId="1608">
        <row r="1">
          <cell r="J1">
            <v>1.7453292519943295E-2</v>
          </cell>
        </row>
      </sheetData>
      <sheetData sheetId="1609">
        <row r="1">
          <cell r="J1">
            <v>1.7453292519943295E-2</v>
          </cell>
        </row>
      </sheetData>
      <sheetData sheetId="1610">
        <row r="1">
          <cell r="J1">
            <v>1.7453292519943295E-2</v>
          </cell>
        </row>
      </sheetData>
      <sheetData sheetId="1611">
        <row r="1">
          <cell r="J1">
            <v>1.7453292519943295E-2</v>
          </cell>
        </row>
      </sheetData>
      <sheetData sheetId="1612">
        <row r="1">
          <cell r="J1">
            <v>1.7453292519943295E-2</v>
          </cell>
        </row>
      </sheetData>
      <sheetData sheetId="1613">
        <row r="1">
          <cell r="J1">
            <v>1.7453292519943295E-2</v>
          </cell>
        </row>
      </sheetData>
      <sheetData sheetId="1614">
        <row r="1">
          <cell r="J1">
            <v>1.7453292519943295E-2</v>
          </cell>
        </row>
      </sheetData>
      <sheetData sheetId="1615">
        <row r="1">
          <cell r="J1">
            <v>1.7453292519943295E-2</v>
          </cell>
        </row>
      </sheetData>
      <sheetData sheetId="1616">
        <row r="1">
          <cell r="J1">
            <v>1.7453292519943295E-2</v>
          </cell>
        </row>
      </sheetData>
      <sheetData sheetId="1617">
        <row r="1">
          <cell r="J1">
            <v>1.7453292519943295E-2</v>
          </cell>
        </row>
      </sheetData>
      <sheetData sheetId="1618">
        <row r="1">
          <cell r="J1">
            <v>1.7453292519943295E-2</v>
          </cell>
        </row>
      </sheetData>
      <sheetData sheetId="1619">
        <row r="1">
          <cell r="J1">
            <v>1.7453292519943295E-2</v>
          </cell>
        </row>
      </sheetData>
      <sheetData sheetId="1620">
        <row r="1">
          <cell r="J1">
            <v>1.7453292519943295E-2</v>
          </cell>
        </row>
      </sheetData>
      <sheetData sheetId="1621">
        <row r="1">
          <cell r="J1">
            <v>1.7453292519943295E-2</v>
          </cell>
        </row>
      </sheetData>
      <sheetData sheetId="1622">
        <row r="1">
          <cell r="J1">
            <v>1.7453292519943295E-2</v>
          </cell>
        </row>
      </sheetData>
      <sheetData sheetId="1623">
        <row r="1">
          <cell r="J1">
            <v>1.7453292519943295E-2</v>
          </cell>
        </row>
      </sheetData>
      <sheetData sheetId="1624">
        <row r="1">
          <cell r="J1">
            <v>1.7453292519943295E-2</v>
          </cell>
        </row>
      </sheetData>
      <sheetData sheetId="1625">
        <row r="1">
          <cell r="J1">
            <v>1.7453292519943295E-2</v>
          </cell>
        </row>
      </sheetData>
      <sheetData sheetId="1626">
        <row r="1">
          <cell r="J1">
            <v>1.7453292519943295E-2</v>
          </cell>
        </row>
      </sheetData>
      <sheetData sheetId="1627">
        <row r="1">
          <cell r="J1">
            <v>1.7453292519943295E-2</v>
          </cell>
        </row>
      </sheetData>
      <sheetData sheetId="1628">
        <row r="1">
          <cell r="J1">
            <v>1.7453292519943295E-2</v>
          </cell>
        </row>
      </sheetData>
      <sheetData sheetId="1629">
        <row r="1">
          <cell r="J1">
            <v>1.7453292519943295E-2</v>
          </cell>
        </row>
      </sheetData>
      <sheetData sheetId="1630">
        <row r="1">
          <cell r="J1">
            <v>1.7453292519943295E-2</v>
          </cell>
        </row>
      </sheetData>
      <sheetData sheetId="1631">
        <row r="1">
          <cell r="J1">
            <v>1.7453292519943295E-2</v>
          </cell>
        </row>
      </sheetData>
      <sheetData sheetId="1632">
        <row r="1">
          <cell r="J1">
            <v>1.7453292519943295E-2</v>
          </cell>
        </row>
      </sheetData>
      <sheetData sheetId="1633">
        <row r="1">
          <cell r="J1">
            <v>1.7453292519943295E-2</v>
          </cell>
        </row>
      </sheetData>
      <sheetData sheetId="1634">
        <row r="1">
          <cell r="J1">
            <v>1.7453292519943295E-2</v>
          </cell>
        </row>
      </sheetData>
      <sheetData sheetId="1635">
        <row r="1">
          <cell r="J1">
            <v>1.7453292519943295E-2</v>
          </cell>
        </row>
      </sheetData>
      <sheetData sheetId="1636">
        <row r="1">
          <cell r="J1">
            <v>1.7453292519943295E-2</v>
          </cell>
        </row>
      </sheetData>
      <sheetData sheetId="1637">
        <row r="1">
          <cell r="J1">
            <v>1.7453292519943295E-2</v>
          </cell>
        </row>
      </sheetData>
      <sheetData sheetId="1638">
        <row r="1">
          <cell r="J1">
            <v>1.7453292519943295E-2</v>
          </cell>
        </row>
      </sheetData>
      <sheetData sheetId="1639">
        <row r="1">
          <cell r="J1">
            <v>1.7453292519943295E-2</v>
          </cell>
        </row>
      </sheetData>
      <sheetData sheetId="1640">
        <row r="1">
          <cell r="J1">
            <v>1.7453292519943295E-2</v>
          </cell>
        </row>
      </sheetData>
      <sheetData sheetId="1641">
        <row r="1">
          <cell r="J1">
            <v>1.7453292519943295E-2</v>
          </cell>
        </row>
      </sheetData>
      <sheetData sheetId="1642">
        <row r="1">
          <cell r="J1">
            <v>1.7453292519943295E-2</v>
          </cell>
        </row>
      </sheetData>
      <sheetData sheetId="1643">
        <row r="1">
          <cell r="J1">
            <v>1.7453292519943295E-2</v>
          </cell>
        </row>
      </sheetData>
      <sheetData sheetId="1644">
        <row r="1">
          <cell r="J1">
            <v>1.7453292519943295E-2</v>
          </cell>
        </row>
      </sheetData>
      <sheetData sheetId="1645">
        <row r="1">
          <cell r="J1">
            <v>1.7453292519943295E-2</v>
          </cell>
        </row>
      </sheetData>
      <sheetData sheetId="1646">
        <row r="1">
          <cell r="J1">
            <v>1.7453292519943295E-2</v>
          </cell>
        </row>
      </sheetData>
      <sheetData sheetId="1647">
        <row r="1">
          <cell r="J1">
            <v>1.7453292519943295E-2</v>
          </cell>
        </row>
      </sheetData>
      <sheetData sheetId="1648">
        <row r="1">
          <cell r="J1">
            <v>1.7453292519943295E-2</v>
          </cell>
        </row>
      </sheetData>
      <sheetData sheetId="1649">
        <row r="1">
          <cell r="J1">
            <v>1.7453292519943295E-2</v>
          </cell>
        </row>
      </sheetData>
      <sheetData sheetId="1650">
        <row r="1">
          <cell r="J1">
            <v>1.7453292519943295E-2</v>
          </cell>
        </row>
      </sheetData>
      <sheetData sheetId="1651">
        <row r="1">
          <cell r="J1">
            <v>1.7453292519943295E-2</v>
          </cell>
        </row>
      </sheetData>
      <sheetData sheetId="1652">
        <row r="1">
          <cell r="J1">
            <v>1.7453292519943295E-2</v>
          </cell>
        </row>
      </sheetData>
      <sheetData sheetId="1653">
        <row r="1">
          <cell r="J1">
            <v>1.7453292519943295E-2</v>
          </cell>
        </row>
      </sheetData>
      <sheetData sheetId="1654">
        <row r="1">
          <cell r="J1">
            <v>1.7453292519943295E-2</v>
          </cell>
        </row>
      </sheetData>
      <sheetData sheetId="1655">
        <row r="1">
          <cell r="J1">
            <v>1.7453292519943295E-2</v>
          </cell>
        </row>
      </sheetData>
      <sheetData sheetId="1656">
        <row r="1">
          <cell r="J1">
            <v>1.7453292519943295E-2</v>
          </cell>
        </row>
      </sheetData>
      <sheetData sheetId="1657">
        <row r="1">
          <cell r="J1">
            <v>1.7453292519943295E-2</v>
          </cell>
        </row>
      </sheetData>
      <sheetData sheetId="1658">
        <row r="1">
          <cell r="J1">
            <v>1.7453292519943295E-2</v>
          </cell>
        </row>
      </sheetData>
      <sheetData sheetId="1659">
        <row r="1">
          <cell r="J1">
            <v>1.7453292519943295E-2</v>
          </cell>
        </row>
      </sheetData>
      <sheetData sheetId="1660">
        <row r="1">
          <cell r="J1">
            <v>1.7453292519943295E-2</v>
          </cell>
        </row>
      </sheetData>
      <sheetData sheetId="1661">
        <row r="1">
          <cell r="J1">
            <v>1.7453292519943295E-2</v>
          </cell>
        </row>
      </sheetData>
      <sheetData sheetId="1662">
        <row r="1">
          <cell r="J1">
            <v>1.7453292519943295E-2</v>
          </cell>
        </row>
      </sheetData>
      <sheetData sheetId="1663">
        <row r="1">
          <cell r="J1">
            <v>1.7453292519943295E-2</v>
          </cell>
        </row>
      </sheetData>
      <sheetData sheetId="1664">
        <row r="1">
          <cell r="J1">
            <v>1.7453292519943295E-2</v>
          </cell>
        </row>
      </sheetData>
      <sheetData sheetId="1665">
        <row r="1">
          <cell r="J1">
            <v>1.7453292519943295E-2</v>
          </cell>
        </row>
      </sheetData>
      <sheetData sheetId="1666">
        <row r="1">
          <cell r="J1">
            <v>1.7453292519943295E-2</v>
          </cell>
        </row>
      </sheetData>
      <sheetData sheetId="1667">
        <row r="1">
          <cell r="J1">
            <v>1.7453292519943295E-2</v>
          </cell>
        </row>
      </sheetData>
      <sheetData sheetId="1668">
        <row r="1">
          <cell r="J1">
            <v>1.7453292519943295E-2</v>
          </cell>
        </row>
      </sheetData>
      <sheetData sheetId="1669">
        <row r="1">
          <cell r="J1">
            <v>1.7453292519943295E-2</v>
          </cell>
        </row>
      </sheetData>
      <sheetData sheetId="1670">
        <row r="1">
          <cell r="J1">
            <v>1.7453292519943295E-2</v>
          </cell>
        </row>
      </sheetData>
      <sheetData sheetId="1671">
        <row r="1">
          <cell r="J1">
            <v>1.7453292519943295E-2</v>
          </cell>
        </row>
      </sheetData>
      <sheetData sheetId="1672">
        <row r="1">
          <cell r="J1">
            <v>1.7453292519943295E-2</v>
          </cell>
        </row>
      </sheetData>
      <sheetData sheetId="1673">
        <row r="1">
          <cell r="J1">
            <v>1.7453292519943295E-2</v>
          </cell>
        </row>
      </sheetData>
      <sheetData sheetId="1674">
        <row r="1">
          <cell r="J1">
            <v>1.7453292519943295E-2</v>
          </cell>
        </row>
      </sheetData>
      <sheetData sheetId="1675">
        <row r="1">
          <cell r="J1">
            <v>1.7453292519943295E-2</v>
          </cell>
        </row>
      </sheetData>
      <sheetData sheetId="1676">
        <row r="1">
          <cell r="J1">
            <v>1.7453292519943295E-2</v>
          </cell>
        </row>
      </sheetData>
      <sheetData sheetId="1677">
        <row r="1">
          <cell r="J1">
            <v>1.7453292519943295E-2</v>
          </cell>
        </row>
      </sheetData>
      <sheetData sheetId="1678">
        <row r="1">
          <cell r="J1">
            <v>1.7453292519943295E-2</v>
          </cell>
        </row>
      </sheetData>
      <sheetData sheetId="1679">
        <row r="1">
          <cell r="J1">
            <v>1.7453292519943295E-2</v>
          </cell>
        </row>
      </sheetData>
      <sheetData sheetId="1680">
        <row r="1">
          <cell r="J1">
            <v>1.7453292519943295E-2</v>
          </cell>
        </row>
      </sheetData>
      <sheetData sheetId="1681">
        <row r="1">
          <cell r="J1">
            <v>1.7453292519943295E-2</v>
          </cell>
        </row>
      </sheetData>
      <sheetData sheetId="1682">
        <row r="1">
          <cell r="J1">
            <v>1.7453292519943295E-2</v>
          </cell>
        </row>
      </sheetData>
      <sheetData sheetId="1683">
        <row r="1">
          <cell r="J1">
            <v>1.7453292519943295E-2</v>
          </cell>
        </row>
      </sheetData>
      <sheetData sheetId="1684">
        <row r="1">
          <cell r="J1">
            <v>1.7453292519943295E-2</v>
          </cell>
        </row>
      </sheetData>
      <sheetData sheetId="1685">
        <row r="1">
          <cell r="J1">
            <v>1.7453292519943295E-2</v>
          </cell>
        </row>
      </sheetData>
      <sheetData sheetId="1686">
        <row r="1">
          <cell r="J1">
            <v>1.7453292519943295E-2</v>
          </cell>
        </row>
      </sheetData>
      <sheetData sheetId="1687">
        <row r="1">
          <cell r="J1">
            <v>1.7453292519943295E-2</v>
          </cell>
        </row>
      </sheetData>
      <sheetData sheetId="1688">
        <row r="1">
          <cell r="J1">
            <v>1.7453292519943295E-2</v>
          </cell>
        </row>
      </sheetData>
      <sheetData sheetId="1689">
        <row r="1">
          <cell r="J1">
            <v>1.7453292519943295E-2</v>
          </cell>
        </row>
      </sheetData>
      <sheetData sheetId="1690">
        <row r="1">
          <cell r="J1">
            <v>1.7453292519943295E-2</v>
          </cell>
        </row>
      </sheetData>
      <sheetData sheetId="1691">
        <row r="1">
          <cell r="J1">
            <v>1.7453292519943295E-2</v>
          </cell>
        </row>
      </sheetData>
      <sheetData sheetId="1692">
        <row r="1">
          <cell r="J1">
            <v>1.7453292519943295E-2</v>
          </cell>
        </row>
      </sheetData>
      <sheetData sheetId="1693">
        <row r="1">
          <cell r="J1">
            <v>1.7453292519943295E-2</v>
          </cell>
        </row>
      </sheetData>
      <sheetData sheetId="1694">
        <row r="1">
          <cell r="J1">
            <v>1.7453292519943295E-2</v>
          </cell>
        </row>
      </sheetData>
      <sheetData sheetId="1695">
        <row r="1">
          <cell r="J1">
            <v>1.7453292519943295E-2</v>
          </cell>
        </row>
      </sheetData>
      <sheetData sheetId="1696">
        <row r="1">
          <cell r="J1">
            <v>1.7453292519943295E-2</v>
          </cell>
        </row>
      </sheetData>
      <sheetData sheetId="1697">
        <row r="1">
          <cell r="J1">
            <v>1.7453292519943295E-2</v>
          </cell>
        </row>
      </sheetData>
      <sheetData sheetId="1698">
        <row r="1">
          <cell r="J1">
            <v>1.7453292519943295E-2</v>
          </cell>
        </row>
      </sheetData>
      <sheetData sheetId="1699">
        <row r="1">
          <cell r="J1">
            <v>1.7453292519943295E-2</v>
          </cell>
        </row>
      </sheetData>
      <sheetData sheetId="1700">
        <row r="1">
          <cell r="J1">
            <v>1.7453292519943295E-2</v>
          </cell>
        </row>
      </sheetData>
      <sheetData sheetId="1701">
        <row r="1">
          <cell r="J1">
            <v>1.7453292519943295E-2</v>
          </cell>
        </row>
      </sheetData>
      <sheetData sheetId="1702">
        <row r="1">
          <cell r="J1">
            <v>1.7453292519943295E-2</v>
          </cell>
        </row>
      </sheetData>
      <sheetData sheetId="1703">
        <row r="1">
          <cell r="J1">
            <v>1.7453292519943295E-2</v>
          </cell>
        </row>
      </sheetData>
      <sheetData sheetId="1704">
        <row r="1">
          <cell r="J1">
            <v>1.7453292519943295E-2</v>
          </cell>
        </row>
      </sheetData>
      <sheetData sheetId="1705">
        <row r="1">
          <cell r="J1">
            <v>1.7453292519943295E-2</v>
          </cell>
        </row>
      </sheetData>
      <sheetData sheetId="1706">
        <row r="1">
          <cell r="J1">
            <v>1.7453292519943295E-2</v>
          </cell>
        </row>
      </sheetData>
      <sheetData sheetId="1707">
        <row r="1">
          <cell r="J1">
            <v>1.7453292519943295E-2</v>
          </cell>
        </row>
      </sheetData>
      <sheetData sheetId="1708">
        <row r="1">
          <cell r="J1">
            <v>1.7453292519943295E-2</v>
          </cell>
        </row>
      </sheetData>
      <sheetData sheetId="1709">
        <row r="1">
          <cell r="J1">
            <v>1.7453292519943295E-2</v>
          </cell>
        </row>
      </sheetData>
      <sheetData sheetId="1710">
        <row r="1">
          <cell r="J1">
            <v>1.7453292519943295E-2</v>
          </cell>
        </row>
      </sheetData>
      <sheetData sheetId="1711">
        <row r="1">
          <cell r="J1">
            <v>1.7453292519943295E-2</v>
          </cell>
        </row>
      </sheetData>
      <sheetData sheetId="1712">
        <row r="1">
          <cell r="J1">
            <v>1.7453292519943295E-2</v>
          </cell>
        </row>
      </sheetData>
      <sheetData sheetId="1713">
        <row r="1">
          <cell r="J1">
            <v>1.7453292519943295E-2</v>
          </cell>
        </row>
      </sheetData>
      <sheetData sheetId="1714">
        <row r="1">
          <cell r="J1">
            <v>1.7453292519943295E-2</v>
          </cell>
        </row>
      </sheetData>
      <sheetData sheetId="1715">
        <row r="1">
          <cell r="J1">
            <v>1.7453292519943295E-2</v>
          </cell>
        </row>
      </sheetData>
      <sheetData sheetId="1716">
        <row r="1">
          <cell r="J1">
            <v>1.7453292519943295E-2</v>
          </cell>
        </row>
      </sheetData>
      <sheetData sheetId="1717">
        <row r="1">
          <cell r="J1">
            <v>1.7453292519943295E-2</v>
          </cell>
        </row>
      </sheetData>
      <sheetData sheetId="1718">
        <row r="1">
          <cell r="J1">
            <v>1.7453292519943295E-2</v>
          </cell>
        </row>
      </sheetData>
      <sheetData sheetId="1719">
        <row r="1">
          <cell r="J1">
            <v>1.7453292519943295E-2</v>
          </cell>
        </row>
      </sheetData>
      <sheetData sheetId="1720">
        <row r="1">
          <cell r="J1">
            <v>1.7453292519943295E-2</v>
          </cell>
        </row>
      </sheetData>
      <sheetData sheetId="1721">
        <row r="1">
          <cell r="J1">
            <v>1.7453292519943295E-2</v>
          </cell>
        </row>
      </sheetData>
      <sheetData sheetId="1722">
        <row r="1">
          <cell r="J1">
            <v>1.7453292519943295E-2</v>
          </cell>
        </row>
      </sheetData>
      <sheetData sheetId="1723">
        <row r="1">
          <cell r="J1">
            <v>1.7453292519943295E-2</v>
          </cell>
        </row>
      </sheetData>
      <sheetData sheetId="1724">
        <row r="1">
          <cell r="J1">
            <v>1.7453292519943295E-2</v>
          </cell>
        </row>
      </sheetData>
      <sheetData sheetId="1725">
        <row r="1">
          <cell r="J1">
            <v>1.7453292519943295E-2</v>
          </cell>
        </row>
      </sheetData>
      <sheetData sheetId="1726">
        <row r="1">
          <cell r="J1">
            <v>1.7453292519943295E-2</v>
          </cell>
        </row>
      </sheetData>
      <sheetData sheetId="1727">
        <row r="1">
          <cell r="J1">
            <v>1.7453292519943295E-2</v>
          </cell>
        </row>
      </sheetData>
      <sheetData sheetId="1728">
        <row r="1">
          <cell r="J1">
            <v>1.7453292519943295E-2</v>
          </cell>
        </row>
      </sheetData>
      <sheetData sheetId="1729">
        <row r="1">
          <cell r="J1">
            <v>1.7453292519943295E-2</v>
          </cell>
        </row>
      </sheetData>
      <sheetData sheetId="1730">
        <row r="1">
          <cell r="J1">
            <v>1.7453292519943295E-2</v>
          </cell>
        </row>
      </sheetData>
      <sheetData sheetId="1731">
        <row r="1">
          <cell r="J1">
            <v>1.7453292519943295E-2</v>
          </cell>
        </row>
      </sheetData>
      <sheetData sheetId="1732">
        <row r="1">
          <cell r="J1">
            <v>1.7453292519943295E-2</v>
          </cell>
        </row>
      </sheetData>
      <sheetData sheetId="1733">
        <row r="1">
          <cell r="J1">
            <v>1.7453292519943295E-2</v>
          </cell>
        </row>
      </sheetData>
      <sheetData sheetId="1734">
        <row r="1">
          <cell r="J1">
            <v>1.7453292519943295E-2</v>
          </cell>
        </row>
      </sheetData>
      <sheetData sheetId="1735">
        <row r="1">
          <cell r="J1">
            <v>1.7453292519943295E-2</v>
          </cell>
        </row>
      </sheetData>
      <sheetData sheetId="1736">
        <row r="1">
          <cell r="J1">
            <v>1.7453292519943295E-2</v>
          </cell>
        </row>
      </sheetData>
      <sheetData sheetId="1737">
        <row r="1">
          <cell r="J1">
            <v>1.7453292519943295E-2</v>
          </cell>
        </row>
      </sheetData>
      <sheetData sheetId="1738">
        <row r="1">
          <cell r="J1">
            <v>1.7453292519943295E-2</v>
          </cell>
        </row>
      </sheetData>
      <sheetData sheetId="1739">
        <row r="1">
          <cell r="J1">
            <v>1.7453292519943295E-2</v>
          </cell>
        </row>
      </sheetData>
      <sheetData sheetId="1740">
        <row r="1">
          <cell r="J1">
            <v>1.7453292519943295E-2</v>
          </cell>
        </row>
      </sheetData>
      <sheetData sheetId="1741">
        <row r="1">
          <cell r="J1">
            <v>1.7453292519943295E-2</v>
          </cell>
        </row>
      </sheetData>
      <sheetData sheetId="1742">
        <row r="1">
          <cell r="J1">
            <v>1.7453292519943295E-2</v>
          </cell>
        </row>
      </sheetData>
      <sheetData sheetId="1743">
        <row r="1">
          <cell r="J1">
            <v>1.7453292519943295E-2</v>
          </cell>
        </row>
      </sheetData>
      <sheetData sheetId="1744">
        <row r="1">
          <cell r="J1">
            <v>1.7453292519943295E-2</v>
          </cell>
        </row>
      </sheetData>
      <sheetData sheetId="1745">
        <row r="1">
          <cell r="J1">
            <v>1.7453292519943295E-2</v>
          </cell>
        </row>
      </sheetData>
      <sheetData sheetId="1746">
        <row r="1">
          <cell r="J1">
            <v>1.7453292519943295E-2</v>
          </cell>
        </row>
      </sheetData>
      <sheetData sheetId="1747">
        <row r="1">
          <cell r="J1">
            <v>1.7453292519943295E-2</v>
          </cell>
        </row>
      </sheetData>
      <sheetData sheetId="1748">
        <row r="1">
          <cell r="J1">
            <v>1.7453292519943295E-2</v>
          </cell>
        </row>
      </sheetData>
      <sheetData sheetId="1749">
        <row r="1">
          <cell r="J1">
            <v>1.7453292519943295E-2</v>
          </cell>
        </row>
      </sheetData>
      <sheetData sheetId="1750">
        <row r="1">
          <cell r="J1">
            <v>1.7453292519943295E-2</v>
          </cell>
        </row>
      </sheetData>
      <sheetData sheetId="1751">
        <row r="1">
          <cell r="J1">
            <v>1.7453292519943295E-2</v>
          </cell>
        </row>
      </sheetData>
      <sheetData sheetId="1752">
        <row r="1">
          <cell r="J1">
            <v>1.7453292519943295E-2</v>
          </cell>
        </row>
      </sheetData>
      <sheetData sheetId="1753">
        <row r="1">
          <cell r="J1">
            <v>1.7453292519943295E-2</v>
          </cell>
        </row>
      </sheetData>
      <sheetData sheetId="1754">
        <row r="1">
          <cell r="J1">
            <v>1.7453292519943295E-2</v>
          </cell>
        </row>
      </sheetData>
      <sheetData sheetId="1755">
        <row r="1">
          <cell r="J1">
            <v>1.7453292519943295E-2</v>
          </cell>
        </row>
      </sheetData>
      <sheetData sheetId="1756">
        <row r="1">
          <cell r="J1">
            <v>1.7453292519943295E-2</v>
          </cell>
        </row>
      </sheetData>
      <sheetData sheetId="1757">
        <row r="1">
          <cell r="J1">
            <v>1.7453292519943295E-2</v>
          </cell>
        </row>
      </sheetData>
      <sheetData sheetId="1758">
        <row r="1">
          <cell r="J1">
            <v>1.7453292519943295E-2</v>
          </cell>
        </row>
      </sheetData>
      <sheetData sheetId="1759">
        <row r="1">
          <cell r="J1">
            <v>1.7453292519943295E-2</v>
          </cell>
        </row>
      </sheetData>
      <sheetData sheetId="1760">
        <row r="1">
          <cell r="J1">
            <v>1.7453292519943295E-2</v>
          </cell>
        </row>
      </sheetData>
      <sheetData sheetId="1761">
        <row r="1">
          <cell r="J1">
            <v>1.7453292519943295E-2</v>
          </cell>
        </row>
      </sheetData>
      <sheetData sheetId="1762">
        <row r="1">
          <cell r="J1">
            <v>1.7453292519943295E-2</v>
          </cell>
        </row>
      </sheetData>
      <sheetData sheetId="1763">
        <row r="1">
          <cell r="J1">
            <v>1.7453292519943295E-2</v>
          </cell>
        </row>
      </sheetData>
      <sheetData sheetId="1764">
        <row r="1">
          <cell r="J1">
            <v>1.7453292519943295E-2</v>
          </cell>
        </row>
      </sheetData>
      <sheetData sheetId="1765">
        <row r="1">
          <cell r="J1">
            <v>1.7453292519943295E-2</v>
          </cell>
        </row>
      </sheetData>
      <sheetData sheetId="1766">
        <row r="1">
          <cell r="J1">
            <v>1.7453292519943295E-2</v>
          </cell>
        </row>
      </sheetData>
      <sheetData sheetId="1767">
        <row r="1">
          <cell r="J1">
            <v>1.7453292519943295E-2</v>
          </cell>
        </row>
      </sheetData>
      <sheetData sheetId="1768">
        <row r="1">
          <cell r="J1">
            <v>1.7453292519943295E-2</v>
          </cell>
        </row>
      </sheetData>
      <sheetData sheetId="1769">
        <row r="1">
          <cell r="J1">
            <v>1.7453292519943295E-2</v>
          </cell>
        </row>
      </sheetData>
      <sheetData sheetId="1770">
        <row r="1">
          <cell r="J1">
            <v>1.7453292519943295E-2</v>
          </cell>
        </row>
      </sheetData>
      <sheetData sheetId="1771">
        <row r="1">
          <cell r="J1">
            <v>1.7453292519943295E-2</v>
          </cell>
        </row>
      </sheetData>
      <sheetData sheetId="1772">
        <row r="1">
          <cell r="J1">
            <v>1.7453292519943295E-2</v>
          </cell>
        </row>
      </sheetData>
      <sheetData sheetId="1773">
        <row r="1">
          <cell r="J1">
            <v>1.7453292519943295E-2</v>
          </cell>
        </row>
      </sheetData>
      <sheetData sheetId="1774">
        <row r="1">
          <cell r="J1">
            <v>1.7453292519943295E-2</v>
          </cell>
        </row>
      </sheetData>
      <sheetData sheetId="1775">
        <row r="1">
          <cell r="J1">
            <v>1.7453292519943295E-2</v>
          </cell>
        </row>
      </sheetData>
      <sheetData sheetId="1776">
        <row r="1">
          <cell r="J1">
            <v>1.7453292519943295E-2</v>
          </cell>
        </row>
      </sheetData>
      <sheetData sheetId="1777">
        <row r="1">
          <cell r="J1">
            <v>1.7453292519943295E-2</v>
          </cell>
        </row>
      </sheetData>
      <sheetData sheetId="1778">
        <row r="1">
          <cell r="J1">
            <v>1.7453292519943295E-2</v>
          </cell>
        </row>
      </sheetData>
      <sheetData sheetId="1779">
        <row r="1">
          <cell r="J1">
            <v>1.7453292519943295E-2</v>
          </cell>
        </row>
      </sheetData>
      <sheetData sheetId="1780">
        <row r="1">
          <cell r="J1">
            <v>1.7453292519943295E-2</v>
          </cell>
        </row>
      </sheetData>
      <sheetData sheetId="1781">
        <row r="1">
          <cell r="J1">
            <v>1.7453292519943295E-2</v>
          </cell>
        </row>
      </sheetData>
      <sheetData sheetId="1782">
        <row r="1">
          <cell r="J1">
            <v>1.7453292519943295E-2</v>
          </cell>
        </row>
      </sheetData>
      <sheetData sheetId="1783">
        <row r="1">
          <cell r="J1">
            <v>1.7453292519943295E-2</v>
          </cell>
        </row>
      </sheetData>
      <sheetData sheetId="1784">
        <row r="1">
          <cell r="J1">
            <v>1.7453292519943295E-2</v>
          </cell>
        </row>
      </sheetData>
      <sheetData sheetId="1785">
        <row r="1">
          <cell r="J1">
            <v>1.7453292519943295E-2</v>
          </cell>
        </row>
      </sheetData>
      <sheetData sheetId="1786">
        <row r="1">
          <cell r="J1">
            <v>1.7453292519943295E-2</v>
          </cell>
        </row>
      </sheetData>
      <sheetData sheetId="1787">
        <row r="1">
          <cell r="J1">
            <v>1.7453292519943295E-2</v>
          </cell>
        </row>
      </sheetData>
      <sheetData sheetId="1788">
        <row r="1">
          <cell r="J1">
            <v>1.7453292519943295E-2</v>
          </cell>
        </row>
      </sheetData>
      <sheetData sheetId="1789">
        <row r="1">
          <cell r="J1">
            <v>1.7453292519943295E-2</v>
          </cell>
        </row>
      </sheetData>
      <sheetData sheetId="1790">
        <row r="1">
          <cell r="J1">
            <v>1.7453292519943295E-2</v>
          </cell>
        </row>
      </sheetData>
      <sheetData sheetId="1791">
        <row r="1">
          <cell r="J1">
            <v>1.7453292519943295E-2</v>
          </cell>
        </row>
      </sheetData>
      <sheetData sheetId="1792">
        <row r="1">
          <cell r="J1">
            <v>1.7453292519943295E-2</v>
          </cell>
        </row>
      </sheetData>
      <sheetData sheetId="1793">
        <row r="1">
          <cell r="J1">
            <v>1.7453292519943295E-2</v>
          </cell>
        </row>
      </sheetData>
      <sheetData sheetId="1794">
        <row r="1">
          <cell r="J1">
            <v>1.7453292519943295E-2</v>
          </cell>
        </row>
      </sheetData>
      <sheetData sheetId="1795">
        <row r="1">
          <cell r="J1">
            <v>1.7453292519943295E-2</v>
          </cell>
        </row>
      </sheetData>
      <sheetData sheetId="1796">
        <row r="1">
          <cell r="J1">
            <v>1.7453292519943295E-2</v>
          </cell>
        </row>
      </sheetData>
      <sheetData sheetId="1797">
        <row r="1">
          <cell r="J1">
            <v>1.7453292519943295E-2</v>
          </cell>
        </row>
      </sheetData>
      <sheetData sheetId="1798">
        <row r="1">
          <cell r="J1">
            <v>1.7453292519943295E-2</v>
          </cell>
        </row>
      </sheetData>
      <sheetData sheetId="1799">
        <row r="1">
          <cell r="J1">
            <v>1.7453292519943295E-2</v>
          </cell>
        </row>
      </sheetData>
      <sheetData sheetId="1800">
        <row r="1">
          <cell r="J1">
            <v>1.7453292519943295E-2</v>
          </cell>
        </row>
      </sheetData>
      <sheetData sheetId="1801">
        <row r="1">
          <cell r="J1">
            <v>1.7453292519943295E-2</v>
          </cell>
        </row>
      </sheetData>
      <sheetData sheetId="1802">
        <row r="1">
          <cell r="J1">
            <v>1.7453292519943295E-2</v>
          </cell>
        </row>
      </sheetData>
      <sheetData sheetId="1803">
        <row r="1">
          <cell r="J1">
            <v>1.7453292519943295E-2</v>
          </cell>
        </row>
      </sheetData>
      <sheetData sheetId="1804">
        <row r="1">
          <cell r="J1">
            <v>1.7453292519943295E-2</v>
          </cell>
        </row>
      </sheetData>
      <sheetData sheetId="1805">
        <row r="1">
          <cell r="J1">
            <v>1.7453292519943295E-2</v>
          </cell>
        </row>
      </sheetData>
      <sheetData sheetId="1806">
        <row r="1">
          <cell r="J1">
            <v>1.7453292519943295E-2</v>
          </cell>
        </row>
      </sheetData>
      <sheetData sheetId="1807">
        <row r="1">
          <cell r="J1">
            <v>1.7453292519943295E-2</v>
          </cell>
        </row>
      </sheetData>
      <sheetData sheetId="1808">
        <row r="1">
          <cell r="J1">
            <v>1.7453292519943295E-2</v>
          </cell>
        </row>
      </sheetData>
      <sheetData sheetId="1809">
        <row r="1">
          <cell r="J1">
            <v>1.7453292519943295E-2</v>
          </cell>
        </row>
      </sheetData>
      <sheetData sheetId="1810">
        <row r="1">
          <cell r="J1">
            <v>1.7453292519943295E-2</v>
          </cell>
        </row>
      </sheetData>
      <sheetData sheetId="1811">
        <row r="1">
          <cell r="J1">
            <v>1.7453292519943295E-2</v>
          </cell>
        </row>
      </sheetData>
      <sheetData sheetId="1812">
        <row r="1">
          <cell r="J1">
            <v>1.7453292519943295E-2</v>
          </cell>
        </row>
      </sheetData>
      <sheetData sheetId="1813">
        <row r="1">
          <cell r="J1">
            <v>1.7453292519943295E-2</v>
          </cell>
        </row>
      </sheetData>
      <sheetData sheetId="1814">
        <row r="1">
          <cell r="J1">
            <v>1.7453292519943295E-2</v>
          </cell>
        </row>
      </sheetData>
      <sheetData sheetId="1815">
        <row r="1">
          <cell r="J1">
            <v>1.7453292519943295E-2</v>
          </cell>
        </row>
      </sheetData>
      <sheetData sheetId="1816">
        <row r="1">
          <cell r="J1">
            <v>1.7453292519943295E-2</v>
          </cell>
        </row>
      </sheetData>
      <sheetData sheetId="1817">
        <row r="1">
          <cell r="J1">
            <v>1.7453292519943295E-2</v>
          </cell>
        </row>
      </sheetData>
      <sheetData sheetId="1818">
        <row r="1">
          <cell r="J1">
            <v>1.7453292519943295E-2</v>
          </cell>
        </row>
      </sheetData>
      <sheetData sheetId="1819">
        <row r="1">
          <cell r="J1">
            <v>1.7453292519943295E-2</v>
          </cell>
        </row>
      </sheetData>
      <sheetData sheetId="1820">
        <row r="1">
          <cell r="J1">
            <v>1.7453292519943295E-2</v>
          </cell>
        </row>
      </sheetData>
      <sheetData sheetId="1821">
        <row r="1">
          <cell r="J1">
            <v>1.7453292519943295E-2</v>
          </cell>
        </row>
      </sheetData>
      <sheetData sheetId="1822">
        <row r="1">
          <cell r="J1">
            <v>1.7453292519943295E-2</v>
          </cell>
        </row>
      </sheetData>
      <sheetData sheetId="1823">
        <row r="1">
          <cell r="J1">
            <v>1.7453292519943295E-2</v>
          </cell>
        </row>
      </sheetData>
      <sheetData sheetId="1824">
        <row r="1">
          <cell r="J1">
            <v>1.7453292519943295E-2</v>
          </cell>
        </row>
      </sheetData>
      <sheetData sheetId="1825">
        <row r="1">
          <cell r="J1">
            <v>1.7453292519943295E-2</v>
          </cell>
        </row>
      </sheetData>
      <sheetData sheetId="1826">
        <row r="1">
          <cell r="J1">
            <v>1.7453292519943295E-2</v>
          </cell>
        </row>
      </sheetData>
      <sheetData sheetId="1827">
        <row r="1">
          <cell r="J1">
            <v>1.7453292519943295E-2</v>
          </cell>
        </row>
      </sheetData>
      <sheetData sheetId="1828">
        <row r="1">
          <cell r="J1">
            <v>1.7453292519943295E-2</v>
          </cell>
        </row>
      </sheetData>
      <sheetData sheetId="1829">
        <row r="1">
          <cell r="J1">
            <v>1.7453292519943295E-2</v>
          </cell>
        </row>
      </sheetData>
      <sheetData sheetId="1830">
        <row r="1">
          <cell r="J1">
            <v>1.7453292519943295E-2</v>
          </cell>
        </row>
      </sheetData>
      <sheetData sheetId="1831">
        <row r="1">
          <cell r="J1">
            <v>1.7453292519943295E-2</v>
          </cell>
        </row>
      </sheetData>
      <sheetData sheetId="1832">
        <row r="1">
          <cell r="J1">
            <v>1.7453292519943295E-2</v>
          </cell>
        </row>
      </sheetData>
      <sheetData sheetId="1833">
        <row r="1">
          <cell r="J1">
            <v>1.7453292519943295E-2</v>
          </cell>
        </row>
      </sheetData>
      <sheetData sheetId="1834">
        <row r="1">
          <cell r="J1">
            <v>1.7453292519943295E-2</v>
          </cell>
        </row>
      </sheetData>
      <sheetData sheetId="1835">
        <row r="1">
          <cell r="J1">
            <v>1.7453292519943295E-2</v>
          </cell>
        </row>
      </sheetData>
      <sheetData sheetId="1836">
        <row r="1">
          <cell r="J1">
            <v>1.7453292519943295E-2</v>
          </cell>
        </row>
      </sheetData>
      <sheetData sheetId="1837">
        <row r="1">
          <cell r="J1">
            <v>1.7453292519943295E-2</v>
          </cell>
        </row>
      </sheetData>
      <sheetData sheetId="1838">
        <row r="1">
          <cell r="J1">
            <v>1.7453292519943295E-2</v>
          </cell>
        </row>
      </sheetData>
      <sheetData sheetId="1839">
        <row r="1">
          <cell r="J1">
            <v>1.7453292519943295E-2</v>
          </cell>
        </row>
      </sheetData>
      <sheetData sheetId="1840">
        <row r="1">
          <cell r="J1">
            <v>1.7453292519943295E-2</v>
          </cell>
        </row>
      </sheetData>
      <sheetData sheetId="1841">
        <row r="1">
          <cell r="J1">
            <v>1.7453292519943295E-2</v>
          </cell>
        </row>
      </sheetData>
      <sheetData sheetId="1842">
        <row r="1">
          <cell r="J1">
            <v>1.7453292519943295E-2</v>
          </cell>
        </row>
      </sheetData>
      <sheetData sheetId="1843">
        <row r="1">
          <cell r="J1">
            <v>1.7453292519943295E-2</v>
          </cell>
        </row>
      </sheetData>
      <sheetData sheetId="1844">
        <row r="1">
          <cell r="J1">
            <v>1.7453292519943295E-2</v>
          </cell>
        </row>
      </sheetData>
      <sheetData sheetId="1845">
        <row r="1">
          <cell r="J1">
            <v>1.7453292519943295E-2</v>
          </cell>
        </row>
      </sheetData>
      <sheetData sheetId="1846">
        <row r="1">
          <cell r="J1">
            <v>1.7453292519943295E-2</v>
          </cell>
        </row>
      </sheetData>
      <sheetData sheetId="1847">
        <row r="1">
          <cell r="J1">
            <v>1.7453292519943295E-2</v>
          </cell>
        </row>
      </sheetData>
      <sheetData sheetId="1848">
        <row r="1">
          <cell r="J1">
            <v>1.7453292519943295E-2</v>
          </cell>
        </row>
      </sheetData>
      <sheetData sheetId="1849">
        <row r="1">
          <cell r="J1">
            <v>1.7453292519943295E-2</v>
          </cell>
        </row>
      </sheetData>
      <sheetData sheetId="1850">
        <row r="1">
          <cell r="J1">
            <v>1.7453292519943295E-2</v>
          </cell>
        </row>
      </sheetData>
      <sheetData sheetId="1851">
        <row r="1">
          <cell r="J1">
            <v>1.7453292519943295E-2</v>
          </cell>
        </row>
      </sheetData>
      <sheetData sheetId="1852">
        <row r="1">
          <cell r="J1">
            <v>1.7453292519943295E-2</v>
          </cell>
        </row>
      </sheetData>
      <sheetData sheetId="1853">
        <row r="1">
          <cell r="J1">
            <v>1.7453292519943295E-2</v>
          </cell>
        </row>
      </sheetData>
      <sheetData sheetId="1854">
        <row r="1">
          <cell r="J1">
            <v>1.7453292519943295E-2</v>
          </cell>
        </row>
      </sheetData>
      <sheetData sheetId="1855">
        <row r="1">
          <cell r="J1">
            <v>1.7453292519943295E-2</v>
          </cell>
        </row>
      </sheetData>
      <sheetData sheetId="1856">
        <row r="1">
          <cell r="J1">
            <v>1.7453292519943295E-2</v>
          </cell>
        </row>
      </sheetData>
      <sheetData sheetId="1857">
        <row r="1">
          <cell r="J1">
            <v>1.7453292519943295E-2</v>
          </cell>
        </row>
      </sheetData>
      <sheetData sheetId="1858">
        <row r="1">
          <cell r="J1">
            <v>1.7453292519943295E-2</v>
          </cell>
        </row>
      </sheetData>
      <sheetData sheetId="1859">
        <row r="1">
          <cell r="J1">
            <v>1.7453292519943295E-2</v>
          </cell>
        </row>
      </sheetData>
      <sheetData sheetId="1860">
        <row r="1">
          <cell r="J1">
            <v>1.7453292519943295E-2</v>
          </cell>
        </row>
      </sheetData>
      <sheetData sheetId="1861">
        <row r="1">
          <cell r="J1">
            <v>1.7453292519943295E-2</v>
          </cell>
        </row>
      </sheetData>
      <sheetData sheetId="1862">
        <row r="1">
          <cell r="J1">
            <v>1.7453292519943295E-2</v>
          </cell>
        </row>
      </sheetData>
      <sheetData sheetId="1863">
        <row r="1">
          <cell r="J1">
            <v>1.7453292519943295E-2</v>
          </cell>
        </row>
      </sheetData>
      <sheetData sheetId="1864">
        <row r="1">
          <cell r="J1">
            <v>1.7453292519943295E-2</v>
          </cell>
        </row>
      </sheetData>
      <sheetData sheetId="1865">
        <row r="1">
          <cell r="J1">
            <v>1.7453292519943295E-2</v>
          </cell>
        </row>
      </sheetData>
      <sheetData sheetId="1866">
        <row r="1">
          <cell r="J1">
            <v>1.7453292519943295E-2</v>
          </cell>
        </row>
      </sheetData>
      <sheetData sheetId="1867">
        <row r="1">
          <cell r="J1">
            <v>1.7453292519943295E-2</v>
          </cell>
        </row>
      </sheetData>
      <sheetData sheetId="1868">
        <row r="1">
          <cell r="J1">
            <v>1.7453292519943295E-2</v>
          </cell>
        </row>
      </sheetData>
      <sheetData sheetId="1869">
        <row r="1">
          <cell r="J1">
            <v>1.7453292519943295E-2</v>
          </cell>
        </row>
      </sheetData>
      <sheetData sheetId="1870">
        <row r="1">
          <cell r="J1">
            <v>1.7453292519943295E-2</v>
          </cell>
        </row>
      </sheetData>
      <sheetData sheetId="1871">
        <row r="1">
          <cell r="J1">
            <v>1.7453292519943295E-2</v>
          </cell>
        </row>
      </sheetData>
      <sheetData sheetId="1872">
        <row r="1">
          <cell r="J1">
            <v>1.7453292519943295E-2</v>
          </cell>
        </row>
      </sheetData>
      <sheetData sheetId="1873">
        <row r="1">
          <cell r="J1">
            <v>1.7453292519943295E-2</v>
          </cell>
        </row>
      </sheetData>
      <sheetData sheetId="1874">
        <row r="1">
          <cell r="J1">
            <v>1.7453292519943295E-2</v>
          </cell>
        </row>
      </sheetData>
      <sheetData sheetId="1875">
        <row r="1">
          <cell r="J1">
            <v>1.7453292519943295E-2</v>
          </cell>
        </row>
      </sheetData>
      <sheetData sheetId="1876">
        <row r="1">
          <cell r="J1">
            <v>1.7453292519943295E-2</v>
          </cell>
        </row>
      </sheetData>
      <sheetData sheetId="1877">
        <row r="1">
          <cell r="J1">
            <v>1.7453292519943295E-2</v>
          </cell>
        </row>
      </sheetData>
      <sheetData sheetId="1878">
        <row r="1">
          <cell r="J1">
            <v>1.7453292519943295E-2</v>
          </cell>
        </row>
      </sheetData>
      <sheetData sheetId="1879">
        <row r="1">
          <cell r="J1">
            <v>1.7453292519943295E-2</v>
          </cell>
        </row>
      </sheetData>
      <sheetData sheetId="1880">
        <row r="1">
          <cell r="J1">
            <v>1.7453292519943295E-2</v>
          </cell>
        </row>
      </sheetData>
      <sheetData sheetId="1881">
        <row r="1">
          <cell r="J1">
            <v>1.7453292519943295E-2</v>
          </cell>
        </row>
      </sheetData>
      <sheetData sheetId="1882">
        <row r="1">
          <cell r="J1">
            <v>1.7453292519943295E-2</v>
          </cell>
        </row>
      </sheetData>
      <sheetData sheetId="1883">
        <row r="1">
          <cell r="J1">
            <v>1.7453292519943295E-2</v>
          </cell>
        </row>
      </sheetData>
      <sheetData sheetId="1884">
        <row r="1">
          <cell r="J1">
            <v>1.7453292519943295E-2</v>
          </cell>
        </row>
      </sheetData>
      <sheetData sheetId="1885">
        <row r="1">
          <cell r="J1">
            <v>1.7453292519943295E-2</v>
          </cell>
        </row>
      </sheetData>
      <sheetData sheetId="1886">
        <row r="1">
          <cell r="J1">
            <v>1.7453292519943295E-2</v>
          </cell>
        </row>
      </sheetData>
      <sheetData sheetId="1887">
        <row r="1">
          <cell r="J1">
            <v>1.7453292519943295E-2</v>
          </cell>
        </row>
      </sheetData>
      <sheetData sheetId="1888">
        <row r="1">
          <cell r="J1">
            <v>1.7453292519943295E-2</v>
          </cell>
        </row>
      </sheetData>
      <sheetData sheetId="1889">
        <row r="1">
          <cell r="J1">
            <v>1.7453292519943295E-2</v>
          </cell>
        </row>
      </sheetData>
      <sheetData sheetId="1890">
        <row r="1">
          <cell r="J1">
            <v>1.7453292519943295E-2</v>
          </cell>
        </row>
      </sheetData>
      <sheetData sheetId="1891">
        <row r="1">
          <cell r="J1">
            <v>1.7453292519943295E-2</v>
          </cell>
        </row>
      </sheetData>
      <sheetData sheetId="1892">
        <row r="1">
          <cell r="J1">
            <v>1.7453292519943295E-2</v>
          </cell>
        </row>
      </sheetData>
      <sheetData sheetId="1893">
        <row r="1">
          <cell r="J1">
            <v>1.7453292519943295E-2</v>
          </cell>
        </row>
      </sheetData>
      <sheetData sheetId="1894">
        <row r="1">
          <cell r="J1">
            <v>1.7453292519943295E-2</v>
          </cell>
        </row>
      </sheetData>
      <sheetData sheetId="1895">
        <row r="1">
          <cell r="J1">
            <v>1.7453292519943295E-2</v>
          </cell>
        </row>
      </sheetData>
      <sheetData sheetId="1896">
        <row r="1">
          <cell r="J1">
            <v>1.7453292519943295E-2</v>
          </cell>
        </row>
      </sheetData>
      <sheetData sheetId="1897">
        <row r="1">
          <cell r="J1">
            <v>1.7453292519943295E-2</v>
          </cell>
        </row>
      </sheetData>
      <sheetData sheetId="1898">
        <row r="1">
          <cell r="J1">
            <v>1.7453292519943295E-2</v>
          </cell>
        </row>
      </sheetData>
      <sheetData sheetId="1899">
        <row r="1">
          <cell r="J1">
            <v>1.7453292519943295E-2</v>
          </cell>
        </row>
      </sheetData>
      <sheetData sheetId="1900">
        <row r="1">
          <cell r="J1">
            <v>1.7453292519943295E-2</v>
          </cell>
        </row>
      </sheetData>
      <sheetData sheetId="1901">
        <row r="1">
          <cell r="J1">
            <v>1.7453292519943295E-2</v>
          </cell>
        </row>
      </sheetData>
      <sheetData sheetId="1902">
        <row r="1">
          <cell r="J1">
            <v>1.7453292519943295E-2</v>
          </cell>
        </row>
      </sheetData>
      <sheetData sheetId="1903">
        <row r="1">
          <cell r="J1">
            <v>1.7453292519943295E-2</v>
          </cell>
        </row>
      </sheetData>
      <sheetData sheetId="1904">
        <row r="1">
          <cell r="J1">
            <v>1.7453292519943295E-2</v>
          </cell>
        </row>
      </sheetData>
      <sheetData sheetId="1905">
        <row r="1">
          <cell r="J1">
            <v>1.7453292519943295E-2</v>
          </cell>
        </row>
      </sheetData>
      <sheetData sheetId="1906">
        <row r="1">
          <cell r="J1">
            <v>1.7453292519943295E-2</v>
          </cell>
        </row>
      </sheetData>
      <sheetData sheetId="1907">
        <row r="1">
          <cell r="J1">
            <v>1.7453292519943295E-2</v>
          </cell>
        </row>
      </sheetData>
      <sheetData sheetId="1908">
        <row r="1">
          <cell r="J1">
            <v>1.7453292519943295E-2</v>
          </cell>
        </row>
      </sheetData>
      <sheetData sheetId="1909">
        <row r="1">
          <cell r="J1">
            <v>1.7453292519943295E-2</v>
          </cell>
        </row>
      </sheetData>
      <sheetData sheetId="1910">
        <row r="1">
          <cell r="J1">
            <v>1.7453292519943295E-2</v>
          </cell>
        </row>
      </sheetData>
      <sheetData sheetId="1911">
        <row r="1">
          <cell r="J1">
            <v>1.7453292519943295E-2</v>
          </cell>
        </row>
      </sheetData>
      <sheetData sheetId="1912">
        <row r="1">
          <cell r="J1">
            <v>1.7453292519943295E-2</v>
          </cell>
        </row>
      </sheetData>
      <sheetData sheetId="1913">
        <row r="1">
          <cell r="J1">
            <v>1.7453292519943295E-2</v>
          </cell>
        </row>
      </sheetData>
      <sheetData sheetId="1914">
        <row r="1">
          <cell r="J1">
            <v>1.7453292519943295E-2</v>
          </cell>
        </row>
      </sheetData>
      <sheetData sheetId="1915">
        <row r="1">
          <cell r="J1">
            <v>1.7453292519943295E-2</v>
          </cell>
        </row>
      </sheetData>
      <sheetData sheetId="1916">
        <row r="1">
          <cell r="J1">
            <v>1.7453292519943295E-2</v>
          </cell>
        </row>
      </sheetData>
      <sheetData sheetId="1917">
        <row r="1">
          <cell r="J1">
            <v>1.7453292519943295E-2</v>
          </cell>
        </row>
      </sheetData>
      <sheetData sheetId="1918">
        <row r="1">
          <cell r="J1">
            <v>1.7453292519943295E-2</v>
          </cell>
        </row>
      </sheetData>
      <sheetData sheetId="1919">
        <row r="1">
          <cell r="J1">
            <v>1.7453292519943295E-2</v>
          </cell>
        </row>
      </sheetData>
      <sheetData sheetId="1920">
        <row r="1">
          <cell r="J1">
            <v>1.7453292519943295E-2</v>
          </cell>
        </row>
      </sheetData>
      <sheetData sheetId="1921">
        <row r="1">
          <cell r="J1">
            <v>1.7453292519943295E-2</v>
          </cell>
        </row>
      </sheetData>
      <sheetData sheetId="1922">
        <row r="1">
          <cell r="J1">
            <v>1.7453292519943295E-2</v>
          </cell>
        </row>
      </sheetData>
      <sheetData sheetId="1923">
        <row r="1">
          <cell r="J1">
            <v>1.7453292519943295E-2</v>
          </cell>
        </row>
      </sheetData>
      <sheetData sheetId="1924">
        <row r="1">
          <cell r="J1">
            <v>1.7453292519943295E-2</v>
          </cell>
        </row>
      </sheetData>
      <sheetData sheetId="1925">
        <row r="1">
          <cell r="J1">
            <v>1.7453292519943295E-2</v>
          </cell>
        </row>
      </sheetData>
      <sheetData sheetId="1926">
        <row r="1">
          <cell r="J1">
            <v>1.7453292519943295E-2</v>
          </cell>
        </row>
      </sheetData>
      <sheetData sheetId="1927">
        <row r="1">
          <cell r="J1">
            <v>1.7453292519943295E-2</v>
          </cell>
        </row>
      </sheetData>
      <sheetData sheetId="1928">
        <row r="1">
          <cell r="J1">
            <v>1.7453292519943295E-2</v>
          </cell>
        </row>
      </sheetData>
      <sheetData sheetId="1929">
        <row r="1">
          <cell r="J1">
            <v>1.7453292519943295E-2</v>
          </cell>
        </row>
      </sheetData>
      <sheetData sheetId="1930">
        <row r="1">
          <cell r="J1">
            <v>1.7453292519943295E-2</v>
          </cell>
        </row>
      </sheetData>
      <sheetData sheetId="1931">
        <row r="1">
          <cell r="J1">
            <v>1.7453292519943295E-2</v>
          </cell>
        </row>
      </sheetData>
      <sheetData sheetId="1932">
        <row r="1">
          <cell r="J1">
            <v>1.7453292519943295E-2</v>
          </cell>
        </row>
      </sheetData>
      <sheetData sheetId="1933">
        <row r="1">
          <cell r="J1">
            <v>1.7453292519943295E-2</v>
          </cell>
        </row>
      </sheetData>
      <sheetData sheetId="1934">
        <row r="1">
          <cell r="J1">
            <v>1.7453292519943295E-2</v>
          </cell>
        </row>
      </sheetData>
      <sheetData sheetId="1935">
        <row r="1">
          <cell r="J1">
            <v>1.7453292519943295E-2</v>
          </cell>
        </row>
      </sheetData>
      <sheetData sheetId="1936">
        <row r="1">
          <cell r="J1">
            <v>1.7453292519943295E-2</v>
          </cell>
        </row>
      </sheetData>
      <sheetData sheetId="1937">
        <row r="1">
          <cell r="J1">
            <v>1.7453292519943295E-2</v>
          </cell>
        </row>
      </sheetData>
      <sheetData sheetId="1938">
        <row r="1">
          <cell r="J1">
            <v>1.7453292519943295E-2</v>
          </cell>
        </row>
      </sheetData>
      <sheetData sheetId="1939">
        <row r="1">
          <cell r="J1">
            <v>1.7453292519943295E-2</v>
          </cell>
        </row>
      </sheetData>
      <sheetData sheetId="1940">
        <row r="1">
          <cell r="J1">
            <v>1.7453292519943295E-2</v>
          </cell>
        </row>
      </sheetData>
      <sheetData sheetId="1941">
        <row r="1">
          <cell r="J1">
            <v>1.7453292519943295E-2</v>
          </cell>
        </row>
      </sheetData>
      <sheetData sheetId="1942">
        <row r="1">
          <cell r="J1">
            <v>1.7453292519943295E-2</v>
          </cell>
        </row>
      </sheetData>
      <sheetData sheetId="1943">
        <row r="1">
          <cell r="J1">
            <v>1.7453292519943295E-2</v>
          </cell>
        </row>
      </sheetData>
      <sheetData sheetId="1944">
        <row r="1">
          <cell r="J1">
            <v>1.7453292519943295E-2</v>
          </cell>
        </row>
      </sheetData>
      <sheetData sheetId="1945">
        <row r="1">
          <cell r="J1">
            <v>1.7453292519943295E-2</v>
          </cell>
        </row>
      </sheetData>
      <sheetData sheetId="1946">
        <row r="1">
          <cell r="J1">
            <v>1.7453292519943295E-2</v>
          </cell>
        </row>
      </sheetData>
      <sheetData sheetId="1947">
        <row r="1">
          <cell r="J1">
            <v>1.7453292519943295E-2</v>
          </cell>
        </row>
      </sheetData>
      <sheetData sheetId="1948">
        <row r="1">
          <cell r="J1">
            <v>1.7453292519943295E-2</v>
          </cell>
        </row>
      </sheetData>
      <sheetData sheetId="1949">
        <row r="1">
          <cell r="J1">
            <v>1.7453292519943295E-2</v>
          </cell>
        </row>
      </sheetData>
      <sheetData sheetId="1950">
        <row r="1">
          <cell r="J1">
            <v>1.7453292519943295E-2</v>
          </cell>
        </row>
      </sheetData>
      <sheetData sheetId="1951">
        <row r="1">
          <cell r="J1">
            <v>1.7453292519943295E-2</v>
          </cell>
        </row>
      </sheetData>
      <sheetData sheetId="1952">
        <row r="1">
          <cell r="J1">
            <v>1.7453292519943295E-2</v>
          </cell>
        </row>
      </sheetData>
      <sheetData sheetId="1953">
        <row r="1">
          <cell r="J1">
            <v>1.7453292519943295E-2</v>
          </cell>
        </row>
      </sheetData>
      <sheetData sheetId="1954">
        <row r="1">
          <cell r="J1">
            <v>1.7453292519943295E-2</v>
          </cell>
        </row>
      </sheetData>
      <sheetData sheetId="1955">
        <row r="1">
          <cell r="J1">
            <v>1.7453292519943295E-2</v>
          </cell>
        </row>
      </sheetData>
      <sheetData sheetId="1956">
        <row r="1">
          <cell r="J1">
            <v>1.7453292519943295E-2</v>
          </cell>
        </row>
      </sheetData>
      <sheetData sheetId="1957">
        <row r="1">
          <cell r="J1">
            <v>1.7453292519943295E-2</v>
          </cell>
        </row>
      </sheetData>
      <sheetData sheetId="1958">
        <row r="1">
          <cell r="J1">
            <v>1.7453292519943295E-2</v>
          </cell>
        </row>
      </sheetData>
      <sheetData sheetId="1959">
        <row r="1">
          <cell r="J1">
            <v>1.7453292519943295E-2</v>
          </cell>
        </row>
      </sheetData>
      <sheetData sheetId="1960">
        <row r="1">
          <cell r="J1">
            <v>1.7453292519943295E-2</v>
          </cell>
        </row>
      </sheetData>
      <sheetData sheetId="1961">
        <row r="1">
          <cell r="J1">
            <v>1.7453292519943295E-2</v>
          </cell>
        </row>
      </sheetData>
      <sheetData sheetId="1962">
        <row r="1">
          <cell r="J1">
            <v>1.7453292519943295E-2</v>
          </cell>
        </row>
      </sheetData>
      <sheetData sheetId="1963">
        <row r="1">
          <cell r="J1">
            <v>1.7453292519943295E-2</v>
          </cell>
        </row>
      </sheetData>
      <sheetData sheetId="1964">
        <row r="1">
          <cell r="J1">
            <v>1.7453292519943295E-2</v>
          </cell>
        </row>
      </sheetData>
      <sheetData sheetId="1965">
        <row r="1">
          <cell r="J1">
            <v>1.7453292519943295E-2</v>
          </cell>
        </row>
      </sheetData>
      <sheetData sheetId="1966">
        <row r="1">
          <cell r="J1">
            <v>1.7453292519943295E-2</v>
          </cell>
        </row>
      </sheetData>
      <sheetData sheetId="1967">
        <row r="1">
          <cell r="J1">
            <v>1.7453292519943295E-2</v>
          </cell>
        </row>
      </sheetData>
      <sheetData sheetId="1968">
        <row r="1">
          <cell r="J1">
            <v>1.7453292519943295E-2</v>
          </cell>
        </row>
      </sheetData>
      <sheetData sheetId="1969">
        <row r="1">
          <cell r="J1">
            <v>1.7453292519943295E-2</v>
          </cell>
        </row>
      </sheetData>
      <sheetData sheetId="1970">
        <row r="1">
          <cell r="J1">
            <v>1.7453292519943295E-2</v>
          </cell>
        </row>
      </sheetData>
      <sheetData sheetId="1971">
        <row r="1">
          <cell r="J1">
            <v>1.7453292519943295E-2</v>
          </cell>
        </row>
      </sheetData>
      <sheetData sheetId="1972">
        <row r="1">
          <cell r="J1">
            <v>1.7453292519943295E-2</v>
          </cell>
        </row>
      </sheetData>
      <sheetData sheetId="1973">
        <row r="1">
          <cell r="J1">
            <v>1.7453292519943295E-2</v>
          </cell>
        </row>
      </sheetData>
      <sheetData sheetId="1974">
        <row r="1">
          <cell r="J1">
            <v>1.7453292519943295E-2</v>
          </cell>
        </row>
      </sheetData>
      <sheetData sheetId="1975">
        <row r="1">
          <cell r="J1">
            <v>1.7453292519943295E-2</v>
          </cell>
        </row>
      </sheetData>
      <sheetData sheetId="1976">
        <row r="1">
          <cell r="J1">
            <v>1.7453292519943295E-2</v>
          </cell>
        </row>
      </sheetData>
      <sheetData sheetId="1977">
        <row r="1">
          <cell r="J1">
            <v>1.7453292519943295E-2</v>
          </cell>
        </row>
      </sheetData>
      <sheetData sheetId="1978">
        <row r="1">
          <cell r="J1">
            <v>1.7453292519943295E-2</v>
          </cell>
        </row>
      </sheetData>
      <sheetData sheetId="1979">
        <row r="1">
          <cell r="J1">
            <v>1.7453292519943295E-2</v>
          </cell>
        </row>
      </sheetData>
      <sheetData sheetId="1980">
        <row r="1">
          <cell r="J1">
            <v>1.7453292519943295E-2</v>
          </cell>
        </row>
      </sheetData>
      <sheetData sheetId="1981">
        <row r="1">
          <cell r="J1">
            <v>1.7453292519943295E-2</v>
          </cell>
        </row>
      </sheetData>
      <sheetData sheetId="1982">
        <row r="1">
          <cell r="J1">
            <v>1.7453292519943295E-2</v>
          </cell>
        </row>
      </sheetData>
      <sheetData sheetId="1983">
        <row r="1">
          <cell r="J1">
            <v>1.7453292519943295E-2</v>
          </cell>
        </row>
      </sheetData>
      <sheetData sheetId="1984">
        <row r="1">
          <cell r="J1">
            <v>1.7453292519943295E-2</v>
          </cell>
        </row>
      </sheetData>
      <sheetData sheetId="1985">
        <row r="1">
          <cell r="J1">
            <v>1.7453292519943295E-2</v>
          </cell>
        </row>
      </sheetData>
      <sheetData sheetId="1986">
        <row r="1">
          <cell r="J1">
            <v>1.7453292519943295E-2</v>
          </cell>
        </row>
      </sheetData>
      <sheetData sheetId="1987">
        <row r="1">
          <cell r="J1">
            <v>1.7453292519943295E-2</v>
          </cell>
        </row>
      </sheetData>
      <sheetData sheetId="1988">
        <row r="1">
          <cell r="J1">
            <v>1.7453292519943295E-2</v>
          </cell>
        </row>
      </sheetData>
      <sheetData sheetId="1989">
        <row r="1">
          <cell r="J1">
            <v>1.7453292519943295E-2</v>
          </cell>
        </row>
      </sheetData>
      <sheetData sheetId="1990">
        <row r="1">
          <cell r="J1">
            <v>1.7453292519943295E-2</v>
          </cell>
        </row>
      </sheetData>
      <sheetData sheetId="1991">
        <row r="1">
          <cell r="J1">
            <v>1.7453292519943295E-2</v>
          </cell>
        </row>
      </sheetData>
      <sheetData sheetId="1992">
        <row r="1">
          <cell r="J1">
            <v>1.7453292519943295E-2</v>
          </cell>
        </row>
      </sheetData>
      <sheetData sheetId="1993">
        <row r="1">
          <cell r="J1">
            <v>1.7453292519943295E-2</v>
          </cell>
        </row>
      </sheetData>
      <sheetData sheetId="1994">
        <row r="1">
          <cell r="J1">
            <v>1.7453292519943295E-2</v>
          </cell>
        </row>
      </sheetData>
      <sheetData sheetId="1995">
        <row r="1">
          <cell r="J1">
            <v>1.7453292519943295E-2</v>
          </cell>
        </row>
      </sheetData>
      <sheetData sheetId="1996">
        <row r="1">
          <cell r="J1">
            <v>1.7453292519943295E-2</v>
          </cell>
        </row>
      </sheetData>
      <sheetData sheetId="1997">
        <row r="1">
          <cell r="J1">
            <v>1.7453292519943295E-2</v>
          </cell>
        </row>
      </sheetData>
      <sheetData sheetId="1998">
        <row r="1">
          <cell r="J1">
            <v>1.7453292519943295E-2</v>
          </cell>
        </row>
      </sheetData>
      <sheetData sheetId="1999">
        <row r="1">
          <cell r="J1">
            <v>1.7453292519943295E-2</v>
          </cell>
        </row>
      </sheetData>
      <sheetData sheetId="2000">
        <row r="1">
          <cell r="J1">
            <v>1.7453292519943295E-2</v>
          </cell>
        </row>
      </sheetData>
      <sheetData sheetId="2001">
        <row r="1">
          <cell r="J1">
            <v>1.7453292519943295E-2</v>
          </cell>
        </row>
      </sheetData>
      <sheetData sheetId="2002">
        <row r="1">
          <cell r="J1">
            <v>1.7453292519943295E-2</v>
          </cell>
        </row>
      </sheetData>
      <sheetData sheetId="2003">
        <row r="1">
          <cell r="J1">
            <v>1.7453292519943295E-2</v>
          </cell>
        </row>
      </sheetData>
      <sheetData sheetId="2004">
        <row r="1">
          <cell r="J1">
            <v>1.7453292519943295E-2</v>
          </cell>
        </row>
      </sheetData>
      <sheetData sheetId="2005">
        <row r="1">
          <cell r="J1">
            <v>1.7453292519943295E-2</v>
          </cell>
        </row>
      </sheetData>
      <sheetData sheetId="2006">
        <row r="1">
          <cell r="J1">
            <v>1.7453292519943295E-2</v>
          </cell>
        </row>
      </sheetData>
      <sheetData sheetId="2007">
        <row r="1">
          <cell r="J1">
            <v>1.7453292519943295E-2</v>
          </cell>
        </row>
      </sheetData>
      <sheetData sheetId="2008">
        <row r="1">
          <cell r="J1">
            <v>1.7453292519943295E-2</v>
          </cell>
        </row>
      </sheetData>
      <sheetData sheetId="2009">
        <row r="1">
          <cell r="J1">
            <v>1.7453292519943295E-2</v>
          </cell>
        </row>
      </sheetData>
      <sheetData sheetId="2010">
        <row r="1">
          <cell r="J1">
            <v>1.7453292519943295E-2</v>
          </cell>
        </row>
      </sheetData>
      <sheetData sheetId="2011">
        <row r="1">
          <cell r="J1">
            <v>1.7453292519943295E-2</v>
          </cell>
        </row>
      </sheetData>
      <sheetData sheetId="2012">
        <row r="1">
          <cell r="J1">
            <v>1.7453292519943295E-2</v>
          </cell>
        </row>
      </sheetData>
      <sheetData sheetId="2013">
        <row r="1">
          <cell r="J1">
            <v>1.7453292519943295E-2</v>
          </cell>
        </row>
      </sheetData>
      <sheetData sheetId="2014">
        <row r="1">
          <cell r="J1">
            <v>1.7453292519943295E-2</v>
          </cell>
        </row>
      </sheetData>
      <sheetData sheetId="2015">
        <row r="1">
          <cell r="J1">
            <v>1.7453292519943295E-2</v>
          </cell>
        </row>
      </sheetData>
      <sheetData sheetId="2016">
        <row r="1">
          <cell r="J1">
            <v>1.7453292519943295E-2</v>
          </cell>
        </row>
      </sheetData>
      <sheetData sheetId="2017">
        <row r="1">
          <cell r="J1">
            <v>1.7453292519943295E-2</v>
          </cell>
        </row>
      </sheetData>
      <sheetData sheetId="2018">
        <row r="1">
          <cell r="J1">
            <v>1.7453292519943295E-2</v>
          </cell>
        </row>
      </sheetData>
      <sheetData sheetId="2019">
        <row r="1">
          <cell r="J1">
            <v>1.7453292519943295E-2</v>
          </cell>
        </row>
      </sheetData>
      <sheetData sheetId="2020">
        <row r="1">
          <cell r="J1">
            <v>1.7453292519943295E-2</v>
          </cell>
        </row>
      </sheetData>
      <sheetData sheetId="2021">
        <row r="1">
          <cell r="J1">
            <v>1.7453292519943295E-2</v>
          </cell>
        </row>
      </sheetData>
      <sheetData sheetId="2022">
        <row r="1">
          <cell r="J1">
            <v>1.7453292519943295E-2</v>
          </cell>
        </row>
      </sheetData>
      <sheetData sheetId="2023">
        <row r="1">
          <cell r="J1">
            <v>1.7453292519943295E-2</v>
          </cell>
        </row>
      </sheetData>
      <sheetData sheetId="2024">
        <row r="1">
          <cell r="J1">
            <v>1.7453292519943295E-2</v>
          </cell>
        </row>
      </sheetData>
      <sheetData sheetId="2025">
        <row r="1">
          <cell r="J1">
            <v>1.7453292519943295E-2</v>
          </cell>
        </row>
      </sheetData>
      <sheetData sheetId="2026">
        <row r="1">
          <cell r="J1">
            <v>1.7453292519943295E-2</v>
          </cell>
        </row>
      </sheetData>
      <sheetData sheetId="2027">
        <row r="1">
          <cell r="J1">
            <v>1.7453292519943295E-2</v>
          </cell>
        </row>
      </sheetData>
      <sheetData sheetId="2028">
        <row r="1">
          <cell r="J1">
            <v>1.7453292519943295E-2</v>
          </cell>
        </row>
      </sheetData>
      <sheetData sheetId="2029">
        <row r="1">
          <cell r="J1">
            <v>1.7453292519943295E-2</v>
          </cell>
        </row>
      </sheetData>
      <sheetData sheetId="2030">
        <row r="1">
          <cell r="J1">
            <v>1.7453292519943295E-2</v>
          </cell>
        </row>
      </sheetData>
      <sheetData sheetId="2031">
        <row r="1">
          <cell r="J1">
            <v>1.7453292519943295E-2</v>
          </cell>
        </row>
      </sheetData>
      <sheetData sheetId="2032">
        <row r="1">
          <cell r="J1">
            <v>1.7453292519943295E-2</v>
          </cell>
        </row>
      </sheetData>
      <sheetData sheetId="2033">
        <row r="1">
          <cell r="J1">
            <v>1.7453292519943295E-2</v>
          </cell>
        </row>
      </sheetData>
      <sheetData sheetId="2034">
        <row r="1">
          <cell r="J1">
            <v>1.7453292519943295E-2</v>
          </cell>
        </row>
      </sheetData>
      <sheetData sheetId="2035">
        <row r="1">
          <cell r="J1">
            <v>1.7453292519943295E-2</v>
          </cell>
        </row>
      </sheetData>
      <sheetData sheetId="2036">
        <row r="1">
          <cell r="J1">
            <v>1.7453292519943295E-2</v>
          </cell>
        </row>
      </sheetData>
      <sheetData sheetId="2037">
        <row r="1">
          <cell r="J1">
            <v>1.7453292519943295E-2</v>
          </cell>
        </row>
      </sheetData>
      <sheetData sheetId="2038">
        <row r="1">
          <cell r="J1">
            <v>1.7453292519943295E-2</v>
          </cell>
        </row>
      </sheetData>
      <sheetData sheetId="2039">
        <row r="1">
          <cell r="J1">
            <v>1.7453292519943295E-2</v>
          </cell>
        </row>
      </sheetData>
      <sheetData sheetId="2040">
        <row r="1">
          <cell r="J1">
            <v>1.7453292519943295E-2</v>
          </cell>
        </row>
      </sheetData>
      <sheetData sheetId="2041">
        <row r="1">
          <cell r="J1">
            <v>1.7453292519943295E-2</v>
          </cell>
        </row>
      </sheetData>
      <sheetData sheetId="2042">
        <row r="1">
          <cell r="J1">
            <v>1.7453292519943295E-2</v>
          </cell>
        </row>
      </sheetData>
      <sheetData sheetId="2043">
        <row r="1">
          <cell r="J1">
            <v>1.7453292519943295E-2</v>
          </cell>
        </row>
      </sheetData>
      <sheetData sheetId="2044">
        <row r="1">
          <cell r="J1">
            <v>1.7453292519943295E-2</v>
          </cell>
        </row>
      </sheetData>
      <sheetData sheetId="2045">
        <row r="1">
          <cell r="J1">
            <v>1.7453292519943295E-2</v>
          </cell>
        </row>
      </sheetData>
      <sheetData sheetId="2046">
        <row r="1">
          <cell r="J1">
            <v>1.7453292519943295E-2</v>
          </cell>
        </row>
      </sheetData>
      <sheetData sheetId="2047">
        <row r="1">
          <cell r="J1">
            <v>1.7453292519943295E-2</v>
          </cell>
        </row>
      </sheetData>
      <sheetData sheetId="2048">
        <row r="1">
          <cell r="J1">
            <v>1.7453292519943295E-2</v>
          </cell>
        </row>
      </sheetData>
      <sheetData sheetId="2049">
        <row r="1">
          <cell r="J1">
            <v>1.7453292519943295E-2</v>
          </cell>
        </row>
      </sheetData>
      <sheetData sheetId="2050">
        <row r="1">
          <cell r="J1">
            <v>1.7453292519943295E-2</v>
          </cell>
        </row>
      </sheetData>
      <sheetData sheetId="2051">
        <row r="1">
          <cell r="J1">
            <v>1.7453292519943295E-2</v>
          </cell>
        </row>
      </sheetData>
      <sheetData sheetId="2052">
        <row r="1">
          <cell r="J1">
            <v>1.7453292519943295E-2</v>
          </cell>
        </row>
      </sheetData>
      <sheetData sheetId="2053">
        <row r="1">
          <cell r="J1">
            <v>1.7453292519943295E-2</v>
          </cell>
        </row>
      </sheetData>
      <sheetData sheetId="2054">
        <row r="1">
          <cell r="J1">
            <v>1.7453292519943295E-2</v>
          </cell>
        </row>
      </sheetData>
      <sheetData sheetId="2055">
        <row r="1">
          <cell r="J1">
            <v>1.7453292519943295E-2</v>
          </cell>
        </row>
      </sheetData>
      <sheetData sheetId="2056">
        <row r="1">
          <cell r="J1">
            <v>1.7453292519943295E-2</v>
          </cell>
        </row>
      </sheetData>
      <sheetData sheetId="2057">
        <row r="1">
          <cell r="J1">
            <v>1.7453292519943295E-2</v>
          </cell>
        </row>
      </sheetData>
      <sheetData sheetId="2058">
        <row r="1">
          <cell r="J1">
            <v>1.7453292519943295E-2</v>
          </cell>
        </row>
      </sheetData>
      <sheetData sheetId="2059">
        <row r="1">
          <cell r="J1">
            <v>1.7453292519943295E-2</v>
          </cell>
        </row>
      </sheetData>
      <sheetData sheetId="2060">
        <row r="1">
          <cell r="J1">
            <v>1.7453292519943295E-2</v>
          </cell>
        </row>
      </sheetData>
      <sheetData sheetId="2061">
        <row r="1">
          <cell r="J1">
            <v>1.7453292519943295E-2</v>
          </cell>
        </row>
      </sheetData>
      <sheetData sheetId="2062">
        <row r="1">
          <cell r="J1">
            <v>1.7453292519943295E-2</v>
          </cell>
        </row>
      </sheetData>
      <sheetData sheetId="2063">
        <row r="1">
          <cell r="J1">
            <v>1.7453292519943295E-2</v>
          </cell>
        </row>
      </sheetData>
      <sheetData sheetId="2064">
        <row r="1">
          <cell r="J1">
            <v>1.7453292519943295E-2</v>
          </cell>
        </row>
      </sheetData>
      <sheetData sheetId="2065">
        <row r="1">
          <cell r="J1">
            <v>1.7453292519943295E-2</v>
          </cell>
        </row>
      </sheetData>
      <sheetData sheetId="2066">
        <row r="1">
          <cell r="J1">
            <v>1.7453292519943295E-2</v>
          </cell>
        </row>
      </sheetData>
      <sheetData sheetId="2067">
        <row r="1">
          <cell r="J1">
            <v>1.7453292519943295E-2</v>
          </cell>
        </row>
      </sheetData>
      <sheetData sheetId="2068">
        <row r="1">
          <cell r="J1">
            <v>1.7453292519943295E-2</v>
          </cell>
        </row>
      </sheetData>
      <sheetData sheetId="2069">
        <row r="1">
          <cell r="J1">
            <v>1.7453292519943295E-2</v>
          </cell>
        </row>
      </sheetData>
      <sheetData sheetId="2070">
        <row r="1">
          <cell r="J1">
            <v>1.7453292519943295E-2</v>
          </cell>
        </row>
      </sheetData>
      <sheetData sheetId="2071">
        <row r="1">
          <cell r="J1">
            <v>1.7453292519943295E-2</v>
          </cell>
        </row>
      </sheetData>
      <sheetData sheetId="2072">
        <row r="1">
          <cell r="J1">
            <v>1.7453292519943295E-2</v>
          </cell>
        </row>
      </sheetData>
      <sheetData sheetId="2073">
        <row r="1">
          <cell r="J1">
            <v>1.7453292519943295E-2</v>
          </cell>
        </row>
      </sheetData>
      <sheetData sheetId="2074">
        <row r="1">
          <cell r="J1">
            <v>1.7453292519943295E-2</v>
          </cell>
        </row>
      </sheetData>
      <sheetData sheetId="2075">
        <row r="1">
          <cell r="J1">
            <v>1.7453292519943295E-2</v>
          </cell>
        </row>
      </sheetData>
      <sheetData sheetId="2076">
        <row r="1">
          <cell r="J1">
            <v>1.7453292519943295E-2</v>
          </cell>
        </row>
      </sheetData>
      <sheetData sheetId="2077">
        <row r="1">
          <cell r="J1">
            <v>1.7453292519943295E-2</v>
          </cell>
        </row>
      </sheetData>
      <sheetData sheetId="2078">
        <row r="1">
          <cell r="J1">
            <v>1.7453292519943295E-2</v>
          </cell>
        </row>
      </sheetData>
      <sheetData sheetId="2079">
        <row r="1">
          <cell r="J1">
            <v>1.7453292519943295E-2</v>
          </cell>
        </row>
      </sheetData>
      <sheetData sheetId="2080">
        <row r="1">
          <cell r="J1">
            <v>1.7453292519943295E-2</v>
          </cell>
        </row>
      </sheetData>
      <sheetData sheetId="2081">
        <row r="1">
          <cell r="J1">
            <v>1.7453292519943295E-2</v>
          </cell>
        </row>
      </sheetData>
      <sheetData sheetId="2082">
        <row r="1">
          <cell r="J1">
            <v>1.7453292519943295E-2</v>
          </cell>
        </row>
      </sheetData>
      <sheetData sheetId="2083">
        <row r="1">
          <cell r="J1">
            <v>1.7453292519943295E-2</v>
          </cell>
        </row>
      </sheetData>
      <sheetData sheetId="2084">
        <row r="1">
          <cell r="J1">
            <v>1.7453292519943295E-2</v>
          </cell>
        </row>
      </sheetData>
      <sheetData sheetId="2085">
        <row r="1">
          <cell r="J1">
            <v>1.7453292519943295E-2</v>
          </cell>
        </row>
      </sheetData>
      <sheetData sheetId="2086">
        <row r="1">
          <cell r="J1">
            <v>1.7453292519943295E-2</v>
          </cell>
        </row>
      </sheetData>
      <sheetData sheetId="2087">
        <row r="1">
          <cell r="J1">
            <v>1.7453292519943295E-2</v>
          </cell>
        </row>
      </sheetData>
      <sheetData sheetId="2088">
        <row r="1">
          <cell r="J1">
            <v>1.7453292519943295E-2</v>
          </cell>
        </row>
      </sheetData>
      <sheetData sheetId="2089">
        <row r="1">
          <cell r="J1">
            <v>1.7453292519943295E-2</v>
          </cell>
        </row>
      </sheetData>
      <sheetData sheetId="2090">
        <row r="1">
          <cell r="J1">
            <v>1.7453292519943295E-2</v>
          </cell>
        </row>
      </sheetData>
      <sheetData sheetId="2091">
        <row r="1">
          <cell r="J1">
            <v>1.7453292519943295E-2</v>
          </cell>
        </row>
      </sheetData>
      <sheetData sheetId="2092">
        <row r="1">
          <cell r="J1">
            <v>1.7453292519943295E-2</v>
          </cell>
        </row>
      </sheetData>
      <sheetData sheetId="2093">
        <row r="1">
          <cell r="J1">
            <v>1.7453292519943295E-2</v>
          </cell>
        </row>
      </sheetData>
      <sheetData sheetId="2094">
        <row r="1">
          <cell r="J1">
            <v>1.7453292519943295E-2</v>
          </cell>
        </row>
      </sheetData>
      <sheetData sheetId="2095">
        <row r="1">
          <cell r="J1">
            <v>1.7453292519943295E-2</v>
          </cell>
        </row>
      </sheetData>
      <sheetData sheetId="2096">
        <row r="1">
          <cell r="J1">
            <v>1.7453292519943295E-2</v>
          </cell>
        </row>
      </sheetData>
      <sheetData sheetId="2097">
        <row r="1">
          <cell r="J1">
            <v>1.7453292519943295E-2</v>
          </cell>
        </row>
      </sheetData>
      <sheetData sheetId="2098">
        <row r="1">
          <cell r="J1">
            <v>1.7453292519943295E-2</v>
          </cell>
        </row>
      </sheetData>
      <sheetData sheetId="2099">
        <row r="1">
          <cell r="J1">
            <v>1.7453292519943295E-2</v>
          </cell>
        </row>
      </sheetData>
      <sheetData sheetId="2100">
        <row r="1">
          <cell r="J1">
            <v>1.7453292519943295E-2</v>
          </cell>
        </row>
      </sheetData>
      <sheetData sheetId="2101">
        <row r="1">
          <cell r="J1">
            <v>1.7453292519943295E-2</v>
          </cell>
        </row>
      </sheetData>
      <sheetData sheetId="2102">
        <row r="1">
          <cell r="J1">
            <v>1.7453292519943295E-2</v>
          </cell>
        </row>
      </sheetData>
      <sheetData sheetId="2103">
        <row r="1">
          <cell r="J1">
            <v>1.7453292519943295E-2</v>
          </cell>
        </row>
      </sheetData>
      <sheetData sheetId="2104">
        <row r="1">
          <cell r="J1">
            <v>1.7453292519943295E-2</v>
          </cell>
        </row>
      </sheetData>
      <sheetData sheetId="2105">
        <row r="1">
          <cell r="J1">
            <v>1.7453292519943295E-2</v>
          </cell>
        </row>
      </sheetData>
      <sheetData sheetId="2106">
        <row r="1">
          <cell r="J1">
            <v>1.7453292519943295E-2</v>
          </cell>
        </row>
      </sheetData>
      <sheetData sheetId="2107">
        <row r="1">
          <cell r="J1">
            <v>1.7453292519943295E-2</v>
          </cell>
        </row>
      </sheetData>
      <sheetData sheetId="2108">
        <row r="1">
          <cell r="J1">
            <v>1.7453292519943295E-2</v>
          </cell>
        </row>
      </sheetData>
      <sheetData sheetId="2109">
        <row r="1">
          <cell r="J1">
            <v>1.7453292519943295E-2</v>
          </cell>
        </row>
      </sheetData>
      <sheetData sheetId="2110">
        <row r="1">
          <cell r="J1">
            <v>1.7453292519943295E-2</v>
          </cell>
        </row>
      </sheetData>
      <sheetData sheetId="2111">
        <row r="1">
          <cell r="J1">
            <v>1.7453292519943295E-2</v>
          </cell>
        </row>
      </sheetData>
      <sheetData sheetId="2112">
        <row r="1">
          <cell r="J1">
            <v>1.7453292519943295E-2</v>
          </cell>
        </row>
      </sheetData>
      <sheetData sheetId="2113">
        <row r="1">
          <cell r="J1">
            <v>1.7453292519943295E-2</v>
          </cell>
        </row>
      </sheetData>
      <sheetData sheetId="2114">
        <row r="1">
          <cell r="J1">
            <v>1.7453292519943295E-2</v>
          </cell>
        </row>
      </sheetData>
      <sheetData sheetId="2115">
        <row r="1">
          <cell r="J1">
            <v>1.7453292519943295E-2</v>
          </cell>
        </row>
      </sheetData>
      <sheetData sheetId="2116">
        <row r="1">
          <cell r="J1">
            <v>1.7453292519943295E-2</v>
          </cell>
        </row>
      </sheetData>
      <sheetData sheetId="2117">
        <row r="1">
          <cell r="J1">
            <v>1.7453292519943295E-2</v>
          </cell>
        </row>
      </sheetData>
      <sheetData sheetId="2118">
        <row r="1">
          <cell r="J1">
            <v>1.7453292519943295E-2</v>
          </cell>
        </row>
      </sheetData>
      <sheetData sheetId="2119">
        <row r="1">
          <cell r="J1">
            <v>1.7453292519943295E-2</v>
          </cell>
        </row>
      </sheetData>
      <sheetData sheetId="2120">
        <row r="1">
          <cell r="J1">
            <v>1.7453292519943295E-2</v>
          </cell>
        </row>
      </sheetData>
      <sheetData sheetId="2121">
        <row r="1">
          <cell r="J1">
            <v>1.7453292519943295E-2</v>
          </cell>
        </row>
      </sheetData>
      <sheetData sheetId="2122">
        <row r="1">
          <cell r="J1">
            <v>1.7453292519943295E-2</v>
          </cell>
        </row>
      </sheetData>
      <sheetData sheetId="2123">
        <row r="1">
          <cell r="J1">
            <v>1.7453292519943295E-2</v>
          </cell>
        </row>
      </sheetData>
      <sheetData sheetId="2124">
        <row r="1">
          <cell r="J1">
            <v>1.7453292519943295E-2</v>
          </cell>
        </row>
      </sheetData>
      <sheetData sheetId="2125">
        <row r="1">
          <cell r="J1">
            <v>1.7453292519943295E-2</v>
          </cell>
        </row>
      </sheetData>
      <sheetData sheetId="2126">
        <row r="1">
          <cell r="J1">
            <v>1.7453292519943295E-2</v>
          </cell>
        </row>
      </sheetData>
      <sheetData sheetId="2127">
        <row r="1">
          <cell r="J1">
            <v>1.7453292519943295E-2</v>
          </cell>
        </row>
      </sheetData>
      <sheetData sheetId="2128">
        <row r="1">
          <cell r="J1">
            <v>1.7453292519943295E-2</v>
          </cell>
        </row>
      </sheetData>
      <sheetData sheetId="2129">
        <row r="1">
          <cell r="J1">
            <v>1.7453292519943295E-2</v>
          </cell>
        </row>
      </sheetData>
      <sheetData sheetId="2130">
        <row r="1">
          <cell r="J1">
            <v>1.7453292519943295E-2</v>
          </cell>
        </row>
      </sheetData>
      <sheetData sheetId="2131">
        <row r="1">
          <cell r="J1">
            <v>1.7453292519943295E-2</v>
          </cell>
        </row>
      </sheetData>
      <sheetData sheetId="2132">
        <row r="1">
          <cell r="J1">
            <v>1.7453292519943295E-2</v>
          </cell>
        </row>
      </sheetData>
      <sheetData sheetId="2133">
        <row r="1">
          <cell r="J1">
            <v>1.7453292519943295E-2</v>
          </cell>
        </row>
      </sheetData>
      <sheetData sheetId="2134">
        <row r="1">
          <cell r="J1">
            <v>1.7453292519943295E-2</v>
          </cell>
        </row>
      </sheetData>
      <sheetData sheetId="2135">
        <row r="1">
          <cell r="J1">
            <v>1.7453292519943295E-2</v>
          </cell>
        </row>
      </sheetData>
      <sheetData sheetId="2136">
        <row r="1">
          <cell r="J1">
            <v>1.7453292519943295E-2</v>
          </cell>
        </row>
      </sheetData>
      <sheetData sheetId="2137">
        <row r="1">
          <cell r="J1">
            <v>1.7453292519943295E-2</v>
          </cell>
        </row>
      </sheetData>
      <sheetData sheetId="2138">
        <row r="1">
          <cell r="J1">
            <v>1.7453292519943295E-2</v>
          </cell>
        </row>
      </sheetData>
      <sheetData sheetId="2139">
        <row r="1">
          <cell r="J1">
            <v>1.7453292519943295E-2</v>
          </cell>
        </row>
      </sheetData>
      <sheetData sheetId="2140">
        <row r="1">
          <cell r="J1">
            <v>1.7453292519943295E-2</v>
          </cell>
        </row>
      </sheetData>
      <sheetData sheetId="2141">
        <row r="1">
          <cell r="J1">
            <v>1.7453292519943295E-2</v>
          </cell>
        </row>
      </sheetData>
      <sheetData sheetId="2142">
        <row r="1">
          <cell r="J1">
            <v>1.7453292519943295E-2</v>
          </cell>
        </row>
      </sheetData>
      <sheetData sheetId="2143">
        <row r="1">
          <cell r="J1">
            <v>1.7453292519943295E-2</v>
          </cell>
        </row>
      </sheetData>
      <sheetData sheetId="2144">
        <row r="1">
          <cell r="J1">
            <v>1.7453292519943295E-2</v>
          </cell>
        </row>
      </sheetData>
      <sheetData sheetId="2145">
        <row r="1">
          <cell r="J1">
            <v>1.7453292519943295E-2</v>
          </cell>
        </row>
      </sheetData>
      <sheetData sheetId="2146">
        <row r="1">
          <cell r="J1">
            <v>1.7453292519943295E-2</v>
          </cell>
        </row>
      </sheetData>
      <sheetData sheetId="2147">
        <row r="1">
          <cell r="J1">
            <v>1.7453292519943295E-2</v>
          </cell>
        </row>
      </sheetData>
      <sheetData sheetId="2148">
        <row r="1">
          <cell r="J1">
            <v>1.7453292519943295E-2</v>
          </cell>
        </row>
      </sheetData>
      <sheetData sheetId="2149">
        <row r="1">
          <cell r="J1">
            <v>1.7453292519943295E-2</v>
          </cell>
        </row>
      </sheetData>
      <sheetData sheetId="2150">
        <row r="1">
          <cell r="J1">
            <v>1.7453292519943295E-2</v>
          </cell>
        </row>
      </sheetData>
      <sheetData sheetId="2151">
        <row r="1">
          <cell r="J1">
            <v>1.7453292519943295E-2</v>
          </cell>
        </row>
      </sheetData>
      <sheetData sheetId="2152">
        <row r="1">
          <cell r="J1">
            <v>1.7453292519943295E-2</v>
          </cell>
        </row>
      </sheetData>
      <sheetData sheetId="2153">
        <row r="1">
          <cell r="J1">
            <v>1.7453292519943295E-2</v>
          </cell>
        </row>
      </sheetData>
      <sheetData sheetId="2154">
        <row r="1">
          <cell r="J1">
            <v>1.7453292519943295E-2</v>
          </cell>
        </row>
      </sheetData>
      <sheetData sheetId="2155">
        <row r="1">
          <cell r="J1">
            <v>1.7453292519943295E-2</v>
          </cell>
        </row>
      </sheetData>
      <sheetData sheetId="2156">
        <row r="1">
          <cell r="J1">
            <v>1.7453292519943295E-2</v>
          </cell>
        </row>
      </sheetData>
      <sheetData sheetId="2157">
        <row r="1">
          <cell r="J1">
            <v>1.7453292519943295E-2</v>
          </cell>
        </row>
      </sheetData>
      <sheetData sheetId="2158">
        <row r="1">
          <cell r="J1">
            <v>1.7453292519943295E-2</v>
          </cell>
        </row>
      </sheetData>
      <sheetData sheetId="2159">
        <row r="1">
          <cell r="J1">
            <v>1.7453292519943295E-2</v>
          </cell>
        </row>
      </sheetData>
      <sheetData sheetId="2160">
        <row r="1">
          <cell r="J1">
            <v>1.7453292519943295E-2</v>
          </cell>
        </row>
      </sheetData>
      <sheetData sheetId="2161">
        <row r="1">
          <cell r="J1">
            <v>1.7453292519943295E-2</v>
          </cell>
        </row>
      </sheetData>
      <sheetData sheetId="2162">
        <row r="1">
          <cell r="J1">
            <v>1.7453292519943295E-2</v>
          </cell>
        </row>
      </sheetData>
      <sheetData sheetId="2163">
        <row r="1">
          <cell r="J1">
            <v>1.7453292519943295E-2</v>
          </cell>
        </row>
      </sheetData>
      <sheetData sheetId="2164">
        <row r="1">
          <cell r="J1">
            <v>1.7453292519943295E-2</v>
          </cell>
        </row>
      </sheetData>
      <sheetData sheetId="2165">
        <row r="1">
          <cell r="J1">
            <v>1.7453292519943295E-2</v>
          </cell>
        </row>
      </sheetData>
      <sheetData sheetId="2166">
        <row r="1">
          <cell r="J1">
            <v>1.7453292519943295E-2</v>
          </cell>
        </row>
      </sheetData>
      <sheetData sheetId="2167">
        <row r="1">
          <cell r="J1">
            <v>1.7453292519943295E-2</v>
          </cell>
        </row>
      </sheetData>
      <sheetData sheetId="2168">
        <row r="1">
          <cell r="J1">
            <v>1.7453292519943295E-2</v>
          </cell>
        </row>
      </sheetData>
      <sheetData sheetId="2169">
        <row r="1">
          <cell r="J1">
            <v>1.7453292519943295E-2</v>
          </cell>
        </row>
      </sheetData>
      <sheetData sheetId="2170">
        <row r="1">
          <cell r="J1">
            <v>1.7453292519943295E-2</v>
          </cell>
        </row>
      </sheetData>
      <sheetData sheetId="2171">
        <row r="1">
          <cell r="J1">
            <v>1.7453292519943295E-2</v>
          </cell>
        </row>
      </sheetData>
      <sheetData sheetId="2172">
        <row r="1">
          <cell r="J1">
            <v>1.7453292519943295E-2</v>
          </cell>
        </row>
      </sheetData>
      <sheetData sheetId="2173">
        <row r="1">
          <cell r="J1">
            <v>1.7453292519943295E-2</v>
          </cell>
        </row>
      </sheetData>
      <sheetData sheetId="2174">
        <row r="1">
          <cell r="J1">
            <v>1.7453292519943295E-2</v>
          </cell>
        </row>
      </sheetData>
      <sheetData sheetId="2175">
        <row r="1">
          <cell r="J1">
            <v>1.7453292519943295E-2</v>
          </cell>
        </row>
      </sheetData>
      <sheetData sheetId="2176">
        <row r="1">
          <cell r="J1">
            <v>1.7453292519943295E-2</v>
          </cell>
        </row>
      </sheetData>
      <sheetData sheetId="2177">
        <row r="1">
          <cell r="J1">
            <v>1.7453292519943295E-2</v>
          </cell>
        </row>
      </sheetData>
      <sheetData sheetId="2178">
        <row r="1">
          <cell r="J1">
            <v>1.7453292519943295E-2</v>
          </cell>
        </row>
      </sheetData>
      <sheetData sheetId="2179">
        <row r="1">
          <cell r="J1">
            <v>1.7453292519943295E-2</v>
          </cell>
        </row>
      </sheetData>
      <sheetData sheetId="2180">
        <row r="1">
          <cell r="J1">
            <v>1.7453292519943295E-2</v>
          </cell>
        </row>
      </sheetData>
      <sheetData sheetId="2181">
        <row r="1">
          <cell r="J1">
            <v>1.7453292519943295E-2</v>
          </cell>
        </row>
      </sheetData>
      <sheetData sheetId="2182">
        <row r="1">
          <cell r="J1">
            <v>1.7453292519943295E-2</v>
          </cell>
        </row>
      </sheetData>
      <sheetData sheetId="2183">
        <row r="1">
          <cell r="J1">
            <v>1.7453292519943295E-2</v>
          </cell>
        </row>
      </sheetData>
      <sheetData sheetId="2184">
        <row r="1">
          <cell r="J1">
            <v>1.7453292519943295E-2</v>
          </cell>
        </row>
      </sheetData>
      <sheetData sheetId="2185">
        <row r="1">
          <cell r="J1">
            <v>1.7453292519943295E-2</v>
          </cell>
        </row>
      </sheetData>
      <sheetData sheetId="2186">
        <row r="1">
          <cell r="J1">
            <v>1.7453292519943295E-2</v>
          </cell>
        </row>
      </sheetData>
      <sheetData sheetId="2187">
        <row r="1">
          <cell r="J1">
            <v>1.7453292519943295E-2</v>
          </cell>
        </row>
      </sheetData>
      <sheetData sheetId="2188">
        <row r="1">
          <cell r="J1">
            <v>1.7453292519943295E-2</v>
          </cell>
        </row>
      </sheetData>
      <sheetData sheetId="2189">
        <row r="1">
          <cell r="J1">
            <v>1.7453292519943295E-2</v>
          </cell>
        </row>
      </sheetData>
      <sheetData sheetId="2190">
        <row r="1">
          <cell r="J1">
            <v>1.7453292519943295E-2</v>
          </cell>
        </row>
      </sheetData>
      <sheetData sheetId="2191">
        <row r="1">
          <cell r="J1">
            <v>1.7453292519943295E-2</v>
          </cell>
        </row>
      </sheetData>
      <sheetData sheetId="2192">
        <row r="1">
          <cell r="J1">
            <v>1.7453292519943295E-2</v>
          </cell>
        </row>
      </sheetData>
      <sheetData sheetId="2193">
        <row r="1">
          <cell r="J1">
            <v>1.7453292519943295E-2</v>
          </cell>
        </row>
      </sheetData>
      <sheetData sheetId="2194">
        <row r="1">
          <cell r="J1">
            <v>1.7453292519943295E-2</v>
          </cell>
        </row>
      </sheetData>
      <sheetData sheetId="2195">
        <row r="1">
          <cell r="J1">
            <v>1.7453292519943295E-2</v>
          </cell>
        </row>
      </sheetData>
      <sheetData sheetId="2196">
        <row r="1">
          <cell r="J1">
            <v>1.7453292519943295E-2</v>
          </cell>
        </row>
      </sheetData>
      <sheetData sheetId="2197">
        <row r="1">
          <cell r="J1">
            <v>1.7453292519943295E-2</v>
          </cell>
        </row>
      </sheetData>
      <sheetData sheetId="2198">
        <row r="1">
          <cell r="J1">
            <v>1.7453292519943295E-2</v>
          </cell>
        </row>
      </sheetData>
      <sheetData sheetId="2199">
        <row r="1">
          <cell r="J1">
            <v>1.7453292519943295E-2</v>
          </cell>
        </row>
      </sheetData>
      <sheetData sheetId="2200">
        <row r="1">
          <cell r="J1">
            <v>1.7453292519943295E-2</v>
          </cell>
        </row>
      </sheetData>
      <sheetData sheetId="2201">
        <row r="1">
          <cell r="J1">
            <v>1.7453292519943295E-2</v>
          </cell>
        </row>
      </sheetData>
      <sheetData sheetId="2202">
        <row r="1">
          <cell r="J1">
            <v>1.7453292519943295E-2</v>
          </cell>
        </row>
      </sheetData>
      <sheetData sheetId="2203">
        <row r="1">
          <cell r="J1">
            <v>1.7453292519943295E-2</v>
          </cell>
        </row>
      </sheetData>
      <sheetData sheetId="2204">
        <row r="1">
          <cell r="J1">
            <v>1.7453292519943295E-2</v>
          </cell>
        </row>
      </sheetData>
      <sheetData sheetId="2205">
        <row r="1">
          <cell r="J1">
            <v>1.7453292519943295E-2</v>
          </cell>
        </row>
      </sheetData>
      <sheetData sheetId="2206">
        <row r="1">
          <cell r="J1">
            <v>1.7453292519943295E-2</v>
          </cell>
        </row>
      </sheetData>
      <sheetData sheetId="2207">
        <row r="1">
          <cell r="J1">
            <v>1.7453292519943295E-2</v>
          </cell>
        </row>
      </sheetData>
      <sheetData sheetId="2208">
        <row r="1">
          <cell r="J1">
            <v>1.7453292519943295E-2</v>
          </cell>
        </row>
      </sheetData>
      <sheetData sheetId="2209">
        <row r="1">
          <cell r="J1">
            <v>1.7453292519943295E-2</v>
          </cell>
        </row>
      </sheetData>
      <sheetData sheetId="2210">
        <row r="1">
          <cell r="J1">
            <v>1.7453292519943295E-2</v>
          </cell>
        </row>
      </sheetData>
      <sheetData sheetId="2211">
        <row r="1">
          <cell r="J1">
            <v>1.7453292519943295E-2</v>
          </cell>
        </row>
      </sheetData>
      <sheetData sheetId="2212">
        <row r="1">
          <cell r="J1">
            <v>1.7453292519943295E-2</v>
          </cell>
        </row>
      </sheetData>
      <sheetData sheetId="2213">
        <row r="1">
          <cell r="J1">
            <v>1.7453292519943295E-2</v>
          </cell>
        </row>
      </sheetData>
      <sheetData sheetId="2214">
        <row r="1">
          <cell r="J1">
            <v>1.7453292519943295E-2</v>
          </cell>
        </row>
      </sheetData>
      <sheetData sheetId="2215">
        <row r="1">
          <cell r="J1">
            <v>1.7453292519943295E-2</v>
          </cell>
        </row>
      </sheetData>
      <sheetData sheetId="2216">
        <row r="1">
          <cell r="J1">
            <v>1.7453292519943295E-2</v>
          </cell>
        </row>
      </sheetData>
      <sheetData sheetId="2217">
        <row r="1">
          <cell r="J1">
            <v>1.7453292519943295E-2</v>
          </cell>
        </row>
      </sheetData>
      <sheetData sheetId="2218">
        <row r="1">
          <cell r="J1">
            <v>1.7453292519943295E-2</v>
          </cell>
        </row>
      </sheetData>
      <sheetData sheetId="2219">
        <row r="1">
          <cell r="J1">
            <v>1.7453292519943295E-2</v>
          </cell>
        </row>
      </sheetData>
      <sheetData sheetId="2220">
        <row r="1">
          <cell r="J1">
            <v>1.7453292519943295E-2</v>
          </cell>
        </row>
      </sheetData>
      <sheetData sheetId="2221">
        <row r="1">
          <cell r="J1">
            <v>1.7453292519943295E-2</v>
          </cell>
        </row>
      </sheetData>
      <sheetData sheetId="2222">
        <row r="1">
          <cell r="J1">
            <v>1.7453292519943295E-2</v>
          </cell>
        </row>
      </sheetData>
      <sheetData sheetId="2223">
        <row r="1">
          <cell r="J1">
            <v>1.7453292519943295E-2</v>
          </cell>
        </row>
      </sheetData>
      <sheetData sheetId="2224">
        <row r="1">
          <cell r="J1">
            <v>1.7453292519943295E-2</v>
          </cell>
        </row>
      </sheetData>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ow r="1">
          <cell r="J1">
            <v>1.7453292519943295E-2</v>
          </cell>
        </row>
      </sheetData>
      <sheetData sheetId="2320">
        <row r="1">
          <cell r="J1">
            <v>1.7453292519943295E-2</v>
          </cell>
        </row>
      </sheetData>
      <sheetData sheetId="2321">
        <row r="1">
          <cell r="J1">
            <v>1.7453292519943295E-2</v>
          </cell>
        </row>
      </sheetData>
      <sheetData sheetId="2322">
        <row r="1">
          <cell r="J1">
            <v>1.7453292519943295E-2</v>
          </cell>
        </row>
      </sheetData>
      <sheetData sheetId="2323">
        <row r="1">
          <cell r="J1">
            <v>1.7453292519943295E-2</v>
          </cell>
        </row>
      </sheetData>
      <sheetData sheetId="2324">
        <row r="1">
          <cell r="J1">
            <v>1.7453292519943295E-2</v>
          </cell>
        </row>
      </sheetData>
      <sheetData sheetId="2325" refreshError="1"/>
      <sheetData sheetId="2326" refreshError="1"/>
      <sheetData sheetId="2327" refreshError="1"/>
      <sheetData sheetId="2328" refreshError="1"/>
      <sheetData sheetId="2329" refreshError="1"/>
      <sheetData sheetId="2330" refreshError="1"/>
      <sheetData sheetId="2331">
        <row r="1">
          <cell r="J1">
            <v>1.7453292519943295E-2</v>
          </cell>
        </row>
      </sheetData>
      <sheetData sheetId="2332">
        <row r="1">
          <cell r="J1">
            <v>1.7453292519943295E-2</v>
          </cell>
        </row>
      </sheetData>
      <sheetData sheetId="2333">
        <row r="1">
          <cell r="J1">
            <v>1.7453292519943295E-2</v>
          </cell>
        </row>
      </sheetData>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ow r="1">
          <cell r="J1">
            <v>1.7453292519943295E-2</v>
          </cell>
        </row>
      </sheetData>
      <sheetData sheetId="2416">
        <row r="1">
          <cell r="J1">
            <v>1.7453292519943295E-2</v>
          </cell>
        </row>
      </sheetData>
      <sheetData sheetId="2417">
        <row r="1">
          <cell r="J1">
            <v>1.7453292519943295E-2</v>
          </cell>
        </row>
      </sheetData>
      <sheetData sheetId="2418">
        <row r="1">
          <cell r="J1">
            <v>1.7453292519943295E-2</v>
          </cell>
        </row>
      </sheetData>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ow r="1">
          <cell r="J1">
            <v>1.7453292519943295E-2</v>
          </cell>
        </row>
      </sheetData>
      <sheetData sheetId="2516">
        <row r="1">
          <cell r="J1">
            <v>1.7453292519943295E-2</v>
          </cell>
        </row>
      </sheetData>
      <sheetData sheetId="2517">
        <row r="1">
          <cell r="J1">
            <v>1.7453292519943295E-2</v>
          </cell>
        </row>
      </sheetData>
      <sheetData sheetId="2518">
        <row r="1">
          <cell r="J1">
            <v>1.7453292519943295E-2</v>
          </cell>
        </row>
      </sheetData>
      <sheetData sheetId="2519">
        <row r="1">
          <cell r="J1">
            <v>1.7453292519943295E-2</v>
          </cell>
        </row>
      </sheetData>
      <sheetData sheetId="2520">
        <row r="1">
          <cell r="J1">
            <v>1.7453292519943295E-2</v>
          </cell>
        </row>
      </sheetData>
      <sheetData sheetId="2521">
        <row r="1">
          <cell r="J1">
            <v>1.7453292519943295E-2</v>
          </cell>
        </row>
      </sheetData>
      <sheetData sheetId="2522">
        <row r="1">
          <cell r="J1">
            <v>1.7453292519943295E-2</v>
          </cell>
        </row>
      </sheetData>
      <sheetData sheetId="2523">
        <row r="1">
          <cell r="J1">
            <v>1.7453292519943295E-2</v>
          </cell>
        </row>
      </sheetData>
      <sheetData sheetId="2524">
        <row r="1">
          <cell r="J1">
            <v>1.7453292519943295E-2</v>
          </cell>
        </row>
      </sheetData>
      <sheetData sheetId="2525">
        <row r="1">
          <cell r="J1">
            <v>1.7453292519943295E-2</v>
          </cell>
        </row>
      </sheetData>
      <sheetData sheetId="2526">
        <row r="1">
          <cell r="J1">
            <v>1.7453292519943295E-2</v>
          </cell>
        </row>
      </sheetData>
      <sheetData sheetId="2527">
        <row r="1">
          <cell r="J1">
            <v>1.7453292519943295E-2</v>
          </cell>
        </row>
      </sheetData>
      <sheetData sheetId="2528">
        <row r="1">
          <cell r="J1">
            <v>1.7453292519943295E-2</v>
          </cell>
        </row>
      </sheetData>
      <sheetData sheetId="2529">
        <row r="1">
          <cell r="J1">
            <v>1.7453292519943295E-2</v>
          </cell>
        </row>
      </sheetData>
      <sheetData sheetId="2530">
        <row r="1">
          <cell r="J1">
            <v>1.7453292519943295E-2</v>
          </cell>
        </row>
      </sheetData>
      <sheetData sheetId="2531">
        <row r="1">
          <cell r="J1">
            <v>1.7453292519943295E-2</v>
          </cell>
        </row>
      </sheetData>
      <sheetData sheetId="2532">
        <row r="1">
          <cell r="J1">
            <v>1.7453292519943295E-2</v>
          </cell>
        </row>
      </sheetData>
      <sheetData sheetId="2533">
        <row r="1">
          <cell r="J1">
            <v>1.7453292519943295E-2</v>
          </cell>
        </row>
      </sheetData>
      <sheetData sheetId="2534">
        <row r="1">
          <cell r="J1">
            <v>1.7453292519943295E-2</v>
          </cell>
        </row>
      </sheetData>
      <sheetData sheetId="2535">
        <row r="1">
          <cell r="J1">
            <v>1.7453292519943295E-2</v>
          </cell>
        </row>
      </sheetData>
      <sheetData sheetId="2536">
        <row r="1">
          <cell r="J1">
            <v>1.7453292519943295E-2</v>
          </cell>
        </row>
      </sheetData>
      <sheetData sheetId="2537">
        <row r="1">
          <cell r="J1">
            <v>1.7453292519943295E-2</v>
          </cell>
        </row>
      </sheetData>
      <sheetData sheetId="2538">
        <row r="1">
          <cell r="J1">
            <v>1.7453292519943295E-2</v>
          </cell>
        </row>
      </sheetData>
      <sheetData sheetId="2539">
        <row r="1">
          <cell r="J1">
            <v>1.7453292519943295E-2</v>
          </cell>
        </row>
      </sheetData>
      <sheetData sheetId="2540">
        <row r="1">
          <cell r="J1">
            <v>1.7453292519943295E-2</v>
          </cell>
        </row>
      </sheetData>
      <sheetData sheetId="2541">
        <row r="1">
          <cell r="J1">
            <v>1.7453292519943295E-2</v>
          </cell>
        </row>
      </sheetData>
      <sheetData sheetId="2542">
        <row r="1">
          <cell r="J1">
            <v>1.7453292519943295E-2</v>
          </cell>
        </row>
      </sheetData>
      <sheetData sheetId="2543">
        <row r="1">
          <cell r="J1">
            <v>1.7453292519943295E-2</v>
          </cell>
        </row>
      </sheetData>
      <sheetData sheetId="2544">
        <row r="1">
          <cell r="J1">
            <v>1.7453292519943295E-2</v>
          </cell>
        </row>
      </sheetData>
      <sheetData sheetId="2545">
        <row r="1">
          <cell r="J1">
            <v>1.7453292519943295E-2</v>
          </cell>
        </row>
      </sheetData>
      <sheetData sheetId="2546">
        <row r="1">
          <cell r="J1">
            <v>1.7453292519943295E-2</v>
          </cell>
        </row>
      </sheetData>
      <sheetData sheetId="2547">
        <row r="1">
          <cell r="J1">
            <v>1.7453292519943295E-2</v>
          </cell>
        </row>
      </sheetData>
      <sheetData sheetId="2548">
        <row r="1">
          <cell r="J1">
            <v>1.7453292519943295E-2</v>
          </cell>
        </row>
      </sheetData>
      <sheetData sheetId="2549">
        <row r="1">
          <cell r="J1">
            <v>1.7453292519943295E-2</v>
          </cell>
        </row>
      </sheetData>
      <sheetData sheetId="2550">
        <row r="1">
          <cell r="J1">
            <v>1.7453292519943295E-2</v>
          </cell>
        </row>
      </sheetData>
      <sheetData sheetId="2551">
        <row r="1">
          <cell r="J1">
            <v>1.7453292519943295E-2</v>
          </cell>
        </row>
      </sheetData>
      <sheetData sheetId="2552">
        <row r="1">
          <cell r="J1">
            <v>1.7453292519943295E-2</v>
          </cell>
        </row>
      </sheetData>
      <sheetData sheetId="2553">
        <row r="1">
          <cell r="J1">
            <v>1.7453292519943295E-2</v>
          </cell>
        </row>
      </sheetData>
      <sheetData sheetId="2554">
        <row r="1">
          <cell r="J1">
            <v>1.7453292519943295E-2</v>
          </cell>
        </row>
      </sheetData>
      <sheetData sheetId="2555">
        <row r="1">
          <cell r="J1">
            <v>1.7453292519943295E-2</v>
          </cell>
        </row>
      </sheetData>
      <sheetData sheetId="2556">
        <row r="1">
          <cell r="J1">
            <v>1.7453292519943295E-2</v>
          </cell>
        </row>
      </sheetData>
      <sheetData sheetId="2557">
        <row r="1">
          <cell r="J1">
            <v>1.7453292519943295E-2</v>
          </cell>
        </row>
      </sheetData>
      <sheetData sheetId="2558">
        <row r="1">
          <cell r="J1">
            <v>1.7453292519943295E-2</v>
          </cell>
        </row>
      </sheetData>
      <sheetData sheetId="2559">
        <row r="1">
          <cell r="J1">
            <v>1.7453292519943295E-2</v>
          </cell>
        </row>
      </sheetData>
      <sheetData sheetId="2560">
        <row r="1">
          <cell r="J1">
            <v>1.7453292519943295E-2</v>
          </cell>
        </row>
      </sheetData>
      <sheetData sheetId="2561">
        <row r="1">
          <cell r="J1">
            <v>1.7453292519943295E-2</v>
          </cell>
        </row>
      </sheetData>
      <sheetData sheetId="2562">
        <row r="1">
          <cell r="J1">
            <v>1.7453292519943295E-2</v>
          </cell>
        </row>
      </sheetData>
      <sheetData sheetId="2563">
        <row r="1">
          <cell r="J1">
            <v>1.7453292519943295E-2</v>
          </cell>
        </row>
      </sheetData>
      <sheetData sheetId="2564">
        <row r="1">
          <cell r="J1">
            <v>1.7453292519943295E-2</v>
          </cell>
        </row>
      </sheetData>
      <sheetData sheetId="2565">
        <row r="1">
          <cell r="J1">
            <v>1.7453292519943295E-2</v>
          </cell>
        </row>
      </sheetData>
      <sheetData sheetId="2566" refreshError="1"/>
      <sheetData sheetId="2567" refreshError="1"/>
      <sheetData sheetId="2568" refreshError="1"/>
      <sheetData sheetId="2569">
        <row r="1">
          <cell r="J1">
            <v>1.7453292519943295E-2</v>
          </cell>
        </row>
      </sheetData>
      <sheetData sheetId="2570">
        <row r="1">
          <cell r="J1">
            <v>1.7453292519943295E-2</v>
          </cell>
        </row>
      </sheetData>
      <sheetData sheetId="2571">
        <row r="1">
          <cell r="J1">
            <v>1.7453292519943295E-2</v>
          </cell>
        </row>
      </sheetData>
      <sheetData sheetId="2572">
        <row r="1">
          <cell r="J1">
            <v>1.7453292519943295E-2</v>
          </cell>
        </row>
      </sheetData>
      <sheetData sheetId="2573">
        <row r="1">
          <cell r="J1">
            <v>1.7453292519943295E-2</v>
          </cell>
        </row>
      </sheetData>
      <sheetData sheetId="2574">
        <row r="1">
          <cell r="J1">
            <v>1.7453292519943295E-2</v>
          </cell>
        </row>
      </sheetData>
      <sheetData sheetId="2575">
        <row r="1">
          <cell r="J1">
            <v>1.7453292519943295E-2</v>
          </cell>
        </row>
      </sheetData>
      <sheetData sheetId="2576">
        <row r="1">
          <cell r="J1">
            <v>1.7453292519943295E-2</v>
          </cell>
        </row>
      </sheetData>
      <sheetData sheetId="2577">
        <row r="1">
          <cell r="J1">
            <v>1.7453292519943295E-2</v>
          </cell>
        </row>
      </sheetData>
      <sheetData sheetId="2578">
        <row r="1">
          <cell r="J1">
            <v>1.7453292519943295E-2</v>
          </cell>
        </row>
      </sheetData>
      <sheetData sheetId="2579">
        <row r="1">
          <cell r="J1">
            <v>1.7453292519943295E-2</v>
          </cell>
        </row>
      </sheetData>
      <sheetData sheetId="2580">
        <row r="1">
          <cell r="J1">
            <v>1.7453292519943295E-2</v>
          </cell>
        </row>
      </sheetData>
      <sheetData sheetId="2581">
        <row r="1">
          <cell r="J1">
            <v>1.7453292519943295E-2</v>
          </cell>
        </row>
      </sheetData>
      <sheetData sheetId="2582">
        <row r="1">
          <cell r="J1">
            <v>1.7453292519943295E-2</v>
          </cell>
        </row>
      </sheetData>
      <sheetData sheetId="2583">
        <row r="1">
          <cell r="J1">
            <v>1.7453292519943295E-2</v>
          </cell>
        </row>
      </sheetData>
      <sheetData sheetId="2584">
        <row r="1">
          <cell r="J1">
            <v>1.7453292519943295E-2</v>
          </cell>
        </row>
      </sheetData>
      <sheetData sheetId="2585">
        <row r="1">
          <cell r="J1">
            <v>1.7453292519943295E-2</v>
          </cell>
        </row>
      </sheetData>
      <sheetData sheetId="2586">
        <row r="1">
          <cell r="J1">
            <v>1.7453292519943295E-2</v>
          </cell>
        </row>
      </sheetData>
      <sheetData sheetId="2587" refreshError="1"/>
      <sheetData sheetId="2588">
        <row r="1">
          <cell r="J1">
            <v>1.7453292519943295E-2</v>
          </cell>
        </row>
      </sheetData>
      <sheetData sheetId="2589">
        <row r="1">
          <cell r="J1">
            <v>1.7453292519943295E-2</v>
          </cell>
        </row>
      </sheetData>
      <sheetData sheetId="2590">
        <row r="1">
          <cell r="J1">
            <v>1.7453292519943295E-2</v>
          </cell>
        </row>
      </sheetData>
      <sheetData sheetId="2591">
        <row r="1">
          <cell r="J1">
            <v>1.7453292519943295E-2</v>
          </cell>
        </row>
      </sheetData>
      <sheetData sheetId="2592">
        <row r="1">
          <cell r="J1">
            <v>1.7453292519943295E-2</v>
          </cell>
        </row>
      </sheetData>
      <sheetData sheetId="2593">
        <row r="1">
          <cell r="J1">
            <v>1.7453292519943295E-2</v>
          </cell>
        </row>
      </sheetData>
      <sheetData sheetId="2594">
        <row r="1">
          <cell r="J1">
            <v>1.7453292519943295E-2</v>
          </cell>
        </row>
      </sheetData>
      <sheetData sheetId="2595">
        <row r="1">
          <cell r="J1">
            <v>1.7453292519943295E-2</v>
          </cell>
        </row>
      </sheetData>
      <sheetData sheetId="2596">
        <row r="1">
          <cell r="J1">
            <v>1.7453292519943295E-2</v>
          </cell>
        </row>
      </sheetData>
      <sheetData sheetId="2597">
        <row r="1">
          <cell r="J1">
            <v>1.7453292519943295E-2</v>
          </cell>
        </row>
      </sheetData>
      <sheetData sheetId="2598">
        <row r="1">
          <cell r="J1">
            <v>1.7453292519943295E-2</v>
          </cell>
        </row>
      </sheetData>
      <sheetData sheetId="2599">
        <row r="1">
          <cell r="J1">
            <v>1.7453292519943295E-2</v>
          </cell>
        </row>
      </sheetData>
      <sheetData sheetId="2600">
        <row r="1">
          <cell r="J1">
            <v>1.7453292519943295E-2</v>
          </cell>
        </row>
      </sheetData>
      <sheetData sheetId="2601">
        <row r="1">
          <cell r="J1">
            <v>1.7453292519943295E-2</v>
          </cell>
        </row>
      </sheetData>
      <sheetData sheetId="2602">
        <row r="1">
          <cell r="J1">
            <v>1.7453292519943295E-2</v>
          </cell>
        </row>
      </sheetData>
      <sheetData sheetId="2603">
        <row r="1">
          <cell r="J1">
            <v>1.7453292519943295E-2</v>
          </cell>
        </row>
      </sheetData>
      <sheetData sheetId="2604">
        <row r="1">
          <cell r="J1">
            <v>1.7453292519943295E-2</v>
          </cell>
        </row>
      </sheetData>
      <sheetData sheetId="2605">
        <row r="1">
          <cell r="J1">
            <v>1.7453292519943295E-2</v>
          </cell>
        </row>
      </sheetData>
      <sheetData sheetId="2606">
        <row r="1">
          <cell r="J1">
            <v>1.7453292519943295E-2</v>
          </cell>
        </row>
      </sheetData>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ow r="1">
          <cell r="J1">
            <v>1.7453292519943295E-2</v>
          </cell>
        </row>
      </sheetData>
      <sheetData sheetId="2635">
        <row r="1">
          <cell r="J1">
            <v>1.7453292519943295E-2</v>
          </cell>
        </row>
      </sheetData>
      <sheetData sheetId="2636">
        <row r="1">
          <cell r="J1">
            <v>1.7453292519943295E-2</v>
          </cell>
        </row>
      </sheetData>
      <sheetData sheetId="2637">
        <row r="1">
          <cell r="J1">
            <v>1.7453292519943295E-2</v>
          </cell>
        </row>
      </sheetData>
      <sheetData sheetId="2638">
        <row r="1">
          <cell r="J1">
            <v>1.7453292519943295E-2</v>
          </cell>
        </row>
      </sheetData>
      <sheetData sheetId="2639">
        <row r="1">
          <cell r="J1">
            <v>1.7453292519943295E-2</v>
          </cell>
        </row>
      </sheetData>
      <sheetData sheetId="2640">
        <row r="1">
          <cell r="J1">
            <v>1.7453292519943295E-2</v>
          </cell>
        </row>
      </sheetData>
      <sheetData sheetId="2641">
        <row r="1">
          <cell r="J1">
            <v>1.7453292519943295E-2</v>
          </cell>
        </row>
      </sheetData>
      <sheetData sheetId="2642">
        <row r="1">
          <cell r="J1">
            <v>1.7453292519943295E-2</v>
          </cell>
        </row>
      </sheetData>
      <sheetData sheetId="2643">
        <row r="1">
          <cell r="J1">
            <v>1.7453292519943295E-2</v>
          </cell>
        </row>
      </sheetData>
      <sheetData sheetId="2644">
        <row r="1">
          <cell r="J1">
            <v>1.7453292519943295E-2</v>
          </cell>
        </row>
      </sheetData>
      <sheetData sheetId="2645">
        <row r="1">
          <cell r="J1">
            <v>1.7453292519943295E-2</v>
          </cell>
        </row>
      </sheetData>
      <sheetData sheetId="2646">
        <row r="1">
          <cell r="J1">
            <v>1.7453292519943295E-2</v>
          </cell>
        </row>
      </sheetData>
      <sheetData sheetId="2647">
        <row r="1">
          <cell r="J1">
            <v>1.7453292519943295E-2</v>
          </cell>
        </row>
      </sheetData>
      <sheetData sheetId="2648">
        <row r="1">
          <cell r="J1">
            <v>1.7453292519943295E-2</v>
          </cell>
        </row>
      </sheetData>
      <sheetData sheetId="2649">
        <row r="1">
          <cell r="J1">
            <v>1.7453292519943295E-2</v>
          </cell>
        </row>
      </sheetData>
      <sheetData sheetId="2650">
        <row r="1">
          <cell r="J1">
            <v>1.7453292519943295E-2</v>
          </cell>
        </row>
      </sheetData>
      <sheetData sheetId="2651">
        <row r="1">
          <cell r="J1">
            <v>1.7453292519943295E-2</v>
          </cell>
        </row>
      </sheetData>
      <sheetData sheetId="2652">
        <row r="1">
          <cell r="J1">
            <v>1.7453292519943295E-2</v>
          </cell>
        </row>
      </sheetData>
      <sheetData sheetId="2653">
        <row r="1">
          <cell r="J1">
            <v>1.7453292519943295E-2</v>
          </cell>
        </row>
      </sheetData>
      <sheetData sheetId="2654">
        <row r="1">
          <cell r="J1">
            <v>1.7453292519943295E-2</v>
          </cell>
        </row>
      </sheetData>
      <sheetData sheetId="2655">
        <row r="1">
          <cell r="J1">
            <v>1.7453292519943295E-2</v>
          </cell>
        </row>
      </sheetData>
      <sheetData sheetId="2656">
        <row r="1">
          <cell r="J1">
            <v>1.7453292519943295E-2</v>
          </cell>
        </row>
      </sheetData>
      <sheetData sheetId="2657">
        <row r="1">
          <cell r="J1">
            <v>1.7453292519943295E-2</v>
          </cell>
        </row>
      </sheetData>
      <sheetData sheetId="2658">
        <row r="1">
          <cell r="J1">
            <v>1.7453292519943295E-2</v>
          </cell>
        </row>
      </sheetData>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ow r="1">
          <cell r="J1">
            <v>1.7453292519943295E-2</v>
          </cell>
        </row>
      </sheetData>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ow r="1">
          <cell r="J1">
            <v>1.7453292519943295E-2</v>
          </cell>
        </row>
      </sheetData>
      <sheetData sheetId="2768" refreshError="1"/>
      <sheetData sheetId="2769" refreshError="1"/>
      <sheetData sheetId="2770" refreshError="1"/>
      <sheetData sheetId="2771">
        <row r="1">
          <cell r="J1">
            <v>1.7453292519943295E-2</v>
          </cell>
        </row>
      </sheetData>
      <sheetData sheetId="2772" refreshError="1"/>
      <sheetData sheetId="2773" refreshError="1"/>
      <sheetData sheetId="2774">
        <row r="1">
          <cell r="J1">
            <v>1.7453292519943295E-2</v>
          </cell>
        </row>
      </sheetData>
      <sheetData sheetId="2775" refreshError="1"/>
      <sheetData sheetId="2776" refreshError="1"/>
      <sheetData sheetId="2777" refreshError="1"/>
      <sheetData sheetId="2778" refreshError="1"/>
      <sheetData sheetId="2779" refreshError="1"/>
      <sheetData sheetId="2780">
        <row r="1">
          <cell r="J1">
            <v>1.7453292519943295E-2</v>
          </cell>
        </row>
      </sheetData>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ow r="1">
          <cell r="J1">
            <v>1.7453292519943295E-2</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ow r="1">
          <cell r="J1">
            <v>1.7453292519943295E-2</v>
          </cell>
        </row>
      </sheetData>
      <sheetData sheetId="2806">
        <row r="1">
          <cell r="J1">
            <v>1.7453292519943295E-2</v>
          </cell>
        </row>
      </sheetData>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ow r="1">
          <cell r="J1">
            <v>1.7453292519943295E-2</v>
          </cell>
        </row>
      </sheetData>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ow r="1">
          <cell r="J1">
            <v>1.7453292519943295E-2</v>
          </cell>
        </row>
      </sheetData>
      <sheetData sheetId="3123" refreshError="1"/>
      <sheetData sheetId="3124" refreshError="1"/>
      <sheetData sheetId="3125">
        <row r="1">
          <cell r="J1">
            <v>1.7453292519943295E-2</v>
          </cell>
        </row>
      </sheetData>
      <sheetData sheetId="3126" refreshError="1"/>
      <sheetData sheetId="3127">
        <row r="1">
          <cell r="J1">
            <v>1.7453292519943295E-2</v>
          </cell>
        </row>
      </sheetData>
      <sheetData sheetId="3128" refreshError="1"/>
      <sheetData sheetId="3129" refreshError="1"/>
      <sheetData sheetId="3130" refreshError="1"/>
      <sheetData sheetId="3131">
        <row r="1">
          <cell r="J1">
            <v>1.7453292519943295E-2</v>
          </cell>
        </row>
      </sheetData>
      <sheetData sheetId="3132" refreshError="1"/>
      <sheetData sheetId="3133">
        <row r="1">
          <cell r="J1">
            <v>1.7453292519943295E-2</v>
          </cell>
        </row>
      </sheetData>
      <sheetData sheetId="3134" refreshError="1"/>
      <sheetData sheetId="3135" refreshError="1"/>
      <sheetData sheetId="3136">
        <row r="1">
          <cell r="J1">
            <v>1.7453292519943295E-2</v>
          </cell>
        </row>
      </sheetData>
      <sheetData sheetId="3137" refreshError="1"/>
      <sheetData sheetId="3138">
        <row r="1">
          <cell r="J1">
            <v>1.7453292519943295E-2</v>
          </cell>
        </row>
      </sheetData>
      <sheetData sheetId="3139" refreshError="1"/>
      <sheetData sheetId="3140">
        <row r="1">
          <cell r="J1">
            <v>1.7453292519943295E-2</v>
          </cell>
        </row>
      </sheetData>
      <sheetData sheetId="3141">
        <row r="1">
          <cell r="J1">
            <v>1.7453292519943295E-2</v>
          </cell>
        </row>
      </sheetData>
      <sheetData sheetId="3142" refreshError="1"/>
      <sheetData sheetId="3143">
        <row r="1">
          <cell r="J1">
            <v>1.7453292519943295E-2</v>
          </cell>
        </row>
      </sheetData>
      <sheetData sheetId="3144" refreshError="1"/>
      <sheetData sheetId="3145">
        <row r="1">
          <cell r="J1">
            <v>1.7453292519943295E-2</v>
          </cell>
        </row>
      </sheetData>
      <sheetData sheetId="3146" refreshError="1"/>
      <sheetData sheetId="3147" refreshError="1"/>
      <sheetData sheetId="3148">
        <row r="1">
          <cell r="J1">
            <v>1.7453292519943295E-2</v>
          </cell>
        </row>
      </sheetData>
      <sheetData sheetId="3149">
        <row r="1">
          <cell r="J1">
            <v>1.7453292519943295E-2</v>
          </cell>
        </row>
      </sheetData>
      <sheetData sheetId="3150">
        <row r="1">
          <cell r="J1">
            <v>1.7453292519943295E-2</v>
          </cell>
        </row>
      </sheetData>
      <sheetData sheetId="3151" refreshError="1"/>
      <sheetData sheetId="3152" refreshError="1"/>
      <sheetData sheetId="3153" refreshError="1"/>
      <sheetData sheetId="3154">
        <row r="1">
          <cell r="J1">
            <v>1.7453292519943295E-2</v>
          </cell>
        </row>
      </sheetData>
      <sheetData sheetId="3155">
        <row r="1">
          <cell r="J1">
            <v>1.7453292519943295E-2</v>
          </cell>
        </row>
      </sheetData>
      <sheetData sheetId="3156" refreshError="1"/>
      <sheetData sheetId="3157" refreshError="1"/>
      <sheetData sheetId="3158" refreshError="1"/>
      <sheetData sheetId="3159" refreshError="1"/>
      <sheetData sheetId="3160" refreshError="1"/>
      <sheetData sheetId="3161">
        <row r="1">
          <cell r="J1">
            <v>1.7453292519943295E-2</v>
          </cell>
        </row>
      </sheetData>
      <sheetData sheetId="3162" refreshError="1"/>
      <sheetData sheetId="3163" refreshError="1"/>
      <sheetData sheetId="3164">
        <row r="1">
          <cell r="J1">
            <v>1.7453292519943295E-2</v>
          </cell>
        </row>
      </sheetData>
      <sheetData sheetId="3165">
        <row r="1">
          <cell r="J1">
            <v>1.7453292519943295E-2</v>
          </cell>
        </row>
      </sheetData>
      <sheetData sheetId="3166" refreshError="1"/>
      <sheetData sheetId="3167" refreshError="1"/>
      <sheetData sheetId="3168">
        <row r="1">
          <cell r="J1">
            <v>1.7453292519943295E-2</v>
          </cell>
        </row>
      </sheetData>
      <sheetData sheetId="3169" refreshError="1"/>
      <sheetData sheetId="3170" refreshError="1"/>
      <sheetData sheetId="3171">
        <row r="1">
          <cell r="J1">
            <v>1.7453292519943295E-2</v>
          </cell>
        </row>
      </sheetData>
      <sheetData sheetId="3172" refreshError="1"/>
      <sheetData sheetId="3173">
        <row r="1">
          <cell r="J1">
            <v>1.7453292519943295E-2</v>
          </cell>
        </row>
      </sheetData>
      <sheetData sheetId="3174" refreshError="1"/>
      <sheetData sheetId="3175">
        <row r="1">
          <cell r="J1">
            <v>1.7453292519943295E-2</v>
          </cell>
        </row>
      </sheetData>
      <sheetData sheetId="3176">
        <row r="1">
          <cell r="J1">
            <v>1.7453292519943295E-2</v>
          </cell>
        </row>
      </sheetData>
      <sheetData sheetId="3177">
        <row r="1">
          <cell r="J1">
            <v>1.7453292519943295E-2</v>
          </cell>
        </row>
      </sheetData>
      <sheetData sheetId="3178" refreshError="1"/>
      <sheetData sheetId="3179" refreshError="1"/>
      <sheetData sheetId="3180">
        <row r="1">
          <cell r="J1">
            <v>1.7453292519943295E-2</v>
          </cell>
        </row>
      </sheetData>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ow r="1">
          <cell r="J1">
            <v>1.7453292519943295E-2</v>
          </cell>
        </row>
      </sheetData>
      <sheetData sheetId="3230" refreshError="1"/>
      <sheetData sheetId="3231">
        <row r="1">
          <cell r="J1">
            <v>1.7453292519943295E-2</v>
          </cell>
        </row>
      </sheetData>
      <sheetData sheetId="3232">
        <row r="1">
          <cell r="J1">
            <v>1.7453292519943295E-2</v>
          </cell>
        </row>
      </sheetData>
      <sheetData sheetId="3233" refreshError="1"/>
      <sheetData sheetId="3234" refreshError="1"/>
      <sheetData sheetId="3235" refreshError="1"/>
      <sheetData sheetId="3236" refreshError="1"/>
      <sheetData sheetId="3237" refreshError="1"/>
      <sheetData sheetId="3238">
        <row r="1">
          <cell r="J1">
            <v>1.7453292519943295E-2</v>
          </cell>
        </row>
      </sheetData>
      <sheetData sheetId="3239">
        <row r="2">
          <cell r="B2">
            <v>1</v>
          </cell>
        </row>
      </sheetData>
      <sheetData sheetId="3240">
        <row r="1">
          <cell r="J1">
            <v>1.7453292519943295E-2</v>
          </cell>
        </row>
      </sheetData>
      <sheetData sheetId="3241">
        <row r="1">
          <cell r="J1">
            <v>1.7453292519943295E-2</v>
          </cell>
        </row>
      </sheetData>
      <sheetData sheetId="3242" refreshError="1"/>
      <sheetData sheetId="3243" refreshError="1"/>
      <sheetData sheetId="3244">
        <row r="1">
          <cell r="J1">
            <v>1.7453292519943295E-2</v>
          </cell>
        </row>
      </sheetData>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ow r="1">
          <cell r="J1">
            <v>1.7453292519943295E-2</v>
          </cell>
        </row>
      </sheetData>
      <sheetData sheetId="3256" refreshError="1"/>
      <sheetData sheetId="3257" refreshError="1"/>
      <sheetData sheetId="3258" refreshError="1"/>
      <sheetData sheetId="3259" refreshError="1"/>
      <sheetData sheetId="3260" refreshError="1"/>
      <sheetData sheetId="3261">
        <row r="1">
          <cell r="J1">
            <v>1.7453292519943295E-2</v>
          </cell>
        </row>
      </sheetData>
      <sheetData sheetId="3262">
        <row r="1">
          <cell r="J1">
            <v>1.7453292519943295E-2</v>
          </cell>
        </row>
      </sheetData>
      <sheetData sheetId="3263" refreshError="1"/>
      <sheetData sheetId="3264" refreshError="1"/>
      <sheetData sheetId="3265" refreshError="1"/>
      <sheetData sheetId="3266">
        <row r="1">
          <cell r="J1">
            <v>1.7453292519943295E-2</v>
          </cell>
        </row>
      </sheetData>
      <sheetData sheetId="3267" refreshError="1"/>
      <sheetData sheetId="3268" refreshError="1"/>
      <sheetData sheetId="3269">
        <row r="1">
          <cell r="J1">
            <v>1.7453292519943295E-2</v>
          </cell>
        </row>
      </sheetData>
      <sheetData sheetId="3270" refreshError="1"/>
      <sheetData sheetId="3271" refreshError="1"/>
      <sheetData sheetId="3272" refreshError="1"/>
      <sheetData sheetId="3273" refreshError="1"/>
      <sheetData sheetId="3274" refreshError="1"/>
      <sheetData sheetId="3275">
        <row r="1">
          <cell r="J1">
            <v>1.7453292519943295E-2</v>
          </cell>
        </row>
      </sheetData>
      <sheetData sheetId="3276">
        <row r="1">
          <cell r="J1">
            <v>1.7453292519943295E-2</v>
          </cell>
        </row>
      </sheetData>
      <sheetData sheetId="3277" refreshError="1"/>
      <sheetData sheetId="3278" refreshError="1"/>
      <sheetData sheetId="3279" refreshError="1"/>
      <sheetData sheetId="3280">
        <row r="1">
          <cell r="J1">
            <v>1.7453292519943295E-2</v>
          </cell>
        </row>
      </sheetData>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ow r="1">
          <cell r="J1">
            <v>1.7453292519943295E-2</v>
          </cell>
        </row>
      </sheetData>
      <sheetData sheetId="3314" refreshError="1"/>
      <sheetData sheetId="3315" refreshError="1"/>
      <sheetData sheetId="3316">
        <row r="1">
          <cell r="J1">
            <v>1.7453292519943295E-2</v>
          </cell>
        </row>
      </sheetData>
      <sheetData sheetId="3317">
        <row r="1">
          <cell r="J1">
            <v>1.7453292519943295E-2</v>
          </cell>
        </row>
      </sheetData>
      <sheetData sheetId="3318" refreshError="1"/>
      <sheetData sheetId="3319" refreshError="1"/>
      <sheetData sheetId="3320" refreshError="1"/>
      <sheetData sheetId="3321" refreshError="1"/>
      <sheetData sheetId="3322">
        <row r="1">
          <cell r="J1">
            <v>1.7453292519943295E-2</v>
          </cell>
        </row>
      </sheetData>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ow r="1">
          <cell r="J1">
            <v>1.7453292519943295E-2</v>
          </cell>
        </row>
      </sheetData>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ow r="1">
          <cell r="J1">
            <v>1.7453292519943295E-2</v>
          </cell>
        </row>
      </sheetData>
      <sheetData sheetId="3359">
        <row r="1">
          <cell r="J1">
            <v>1.7453292519943295E-2</v>
          </cell>
        </row>
      </sheetData>
      <sheetData sheetId="3360" refreshError="1"/>
      <sheetData sheetId="3361" refreshError="1"/>
      <sheetData sheetId="3362" refreshError="1"/>
      <sheetData sheetId="3363" refreshError="1"/>
      <sheetData sheetId="3364" refreshError="1"/>
      <sheetData sheetId="3365">
        <row r="1">
          <cell r="J1">
            <v>1.7453292519943295E-2</v>
          </cell>
        </row>
      </sheetData>
      <sheetData sheetId="3366" refreshError="1"/>
      <sheetData sheetId="3367" refreshError="1"/>
      <sheetData sheetId="3368" refreshError="1"/>
      <sheetData sheetId="3369">
        <row r="1">
          <cell r="J1">
            <v>1.7453292519943295E-2</v>
          </cell>
        </row>
      </sheetData>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ow r="1">
          <cell r="J1">
            <v>1.7453292519943295E-2</v>
          </cell>
        </row>
      </sheetData>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ow r="1">
          <cell r="J1">
            <v>1.7453292519943295E-2</v>
          </cell>
        </row>
      </sheetData>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ow r="1">
          <cell r="J1">
            <v>1.7453292519943295E-2</v>
          </cell>
        </row>
      </sheetData>
      <sheetData sheetId="3908">
        <row r="1">
          <cell r="J1">
            <v>1.7453292519943295E-2</v>
          </cell>
        </row>
      </sheetData>
      <sheetData sheetId="3909">
        <row r="1">
          <cell r="J1">
            <v>1.7453292519943295E-2</v>
          </cell>
        </row>
      </sheetData>
      <sheetData sheetId="3910">
        <row r="1">
          <cell r="J1">
            <v>1.7453292519943295E-2</v>
          </cell>
        </row>
      </sheetData>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ow r="1">
          <cell r="J1">
            <v>1.7453292519943295E-2</v>
          </cell>
        </row>
      </sheetData>
      <sheetData sheetId="3926" refreshError="1"/>
      <sheetData sheetId="3927" refreshError="1"/>
      <sheetData sheetId="3928" refreshError="1"/>
      <sheetData sheetId="3929" refreshError="1"/>
      <sheetData sheetId="3930" refreshError="1"/>
      <sheetData sheetId="3931" refreshError="1"/>
      <sheetData sheetId="3932">
        <row r="1">
          <cell r="J1">
            <v>1.7453292519943295E-2</v>
          </cell>
        </row>
      </sheetData>
      <sheetData sheetId="3933">
        <row r="1">
          <cell r="J1">
            <v>1.7453292519943295E-2</v>
          </cell>
        </row>
      </sheetData>
      <sheetData sheetId="3934">
        <row r="1">
          <cell r="J1">
            <v>1.7453292519943295E-2</v>
          </cell>
        </row>
      </sheetData>
      <sheetData sheetId="3935">
        <row r="1">
          <cell r="J1">
            <v>1.7453292519943295E-2</v>
          </cell>
        </row>
      </sheetData>
      <sheetData sheetId="3936">
        <row r="1">
          <cell r="J1">
            <v>1.7453292519943295E-2</v>
          </cell>
        </row>
      </sheetData>
      <sheetData sheetId="3937">
        <row r="1">
          <cell r="J1">
            <v>1.7453292519943295E-2</v>
          </cell>
        </row>
      </sheetData>
      <sheetData sheetId="3938">
        <row r="1">
          <cell r="J1">
            <v>1.7453292519943295E-2</v>
          </cell>
        </row>
      </sheetData>
      <sheetData sheetId="3939">
        <row r="1">
          <cell r="J1">
            <v>1.7453292519943295E-2</v>
          </cell>
        </row>
      </sheetData>
      <sheetData sheetId="3940">
        <row r="1">
          <cell r="J1">
            <v>1.7453292519943295E-2</v>
          </cell>
        </row>
      </sheetData>
      <sheetData sheetId="3941">
        <row r="1">
          <cell r="J1">
            <v>1.7453292519943295E-2</v>
          </cell>
        </row>
      </sheetData>
      <sheetData sheetId="3942">
        <row r="1">
          <cell r="J1">
            <v>1.7453292519943295E-2</v>
          </cell>
        </row>
      </sheetData>
      <sheetData sheetId="3943">
        <row r="1">
          <cell r="J1">
            <v>1.7453292519943295E-2</v>
          </cell>
        </row>
      </sheetData>
      <sheetData sheetId="3944">
        <row r="1">
          <cell r="J1">
            <v>1.7453292519943295E-2</v>
          </cell>
        </row>
      </sheetData>
      <sheetData sheetId="3945">
        <row r="1">
          <cell r="J1">
            <v>1.7453292519943295E-2</v>
          </cell>
        </row>
      </sheetData>
      <sheetData sheetId="3946">
        <row r="1">
          <cell r="J1">
            <v>1.7453292519943295E-2</v>
          </cell>
        </row>
      </sheetData>
      <sheetData sheetId="3947">
        <row r="1">
          <cell r="J1">
            <v>1.7453292519943295E-2</v>
          </cell>
        </row>
      </sheetData>
      <sheetData sheetId="3948">
        <row r="1">
          <cell r="J1">
            <v>1.7453292519943295E-2</v>
          </cell>
        </row>
      </sheetData>
      <sheetData sheetId="3949">
        <row r="1">
          <cell r="J1">
            <v>1.7453292519943295E-2</v>
          </cell>
        </row>
      </sheetData>
      <sheetData sheetId="3950">
        <row r="1">
          <cell r="J1">
            <v>1.7453292519943295E-2</v>
          </cell>
        </row>
      </sheetData>
      <sheetData sheetId="3951">
        <row r="1">
          <cell r="J1">
            <v>1.7453292519943295E-2</v>
          </cell>
        </row>
      </sheetData>
      <sheetData sheetId="3952">
        <row r="1">
          <cell r="J1">
            <v>1.7453292519943295E-2</v>
          </cell>
        </row>
      </sheetData>
      <sheetData sheetId="3953">
        <row r="1">
          <cell r="J1">
            <v>1.7453292519943295E-2</v>
          </cell>
        </row>
      </sheetData>
      <sheetData sheetId="3954">
        <row r="1">
          <cell r="J1">
            <v>1.7453292519943295E-2</v>
          </cell>
        </row>
      </sheetData>
      <sheetData sheetId="3955">
        <row r="1">
          <cell r="J1">
            <v>1.7453292519943295E-2</v>
          </cell>
        </row>
      </sheetData>
      <sheetData sheetId="3956">
        <row r="1">
          <cell r="J1">
            <v>1.7453292519943295E-2</v>
          </cell>
        </row>
      </sheetData>
      <sheetData sheetId="3957">
        <row r="1">
          <cell r="J1">
            <v>1.7453292519943295E-2</v>
          </cell>
        </row>
      </sheetData>
      <sheetData sheetId="3958">
        <row r="1">
          <cell r="J1">
            <v>1.7453292519943295E-2</v>
          </cell>
        </row>
      </sheetData>
      <sheetData sheetId="3959">
        <row r="1">
          <cell r="J1">
            <v>1.7453292519943295E-2</v>
          </cell>
        </row>
      </sheetData>
      <sheetData sheetId="3960">
        <row r="1">
          <cell r="J1">
            <v>1.7453292519943295E-2</v>
          </cell>
        </row>
      </sheetData>
      <sheetData sheetId="3961">
        <row r="1">
          <cell r="J1">
            <v>1.7453292519943295E-2</v>
          </cell>
        </row>
      </sheetData>
      <sheetData sheetId="3962">
        <row r="1">
          <cell r="J1">
            <v>1.7453292519943295E-2</v>
          </cell>
        </row>
      </sheetData>
      <sheetData sheetId="3963">
        <row r="1">
          <cell r="J1">
            <v>1.7453292519943295E-2</v>
          </cell>
        </row>
      </sheetData>
      <sheetData sheetId="3964">
        <row r="1">
          <cell r="J1">
            <v>1.7453292519943295E-2</v>
          </cell>
        </row>
      </sheetData>
      <sheetData sheetId="3965">
        <row r="1">
          <cell r="J1">
            <v>1.7453292519943295E-2</v>
          </cell>
        </row>
      </sheetData>
      <sheetData sheetId="3966">
        <row r="1">
          <cell r="J1">
            <v>1.7453292519943295E-2</v>
          </cell>
        </row>
      </sheetData>
      <sheetData sheetId="3967">
        <row r="1">
          <cell r="J1">
            <v>1.7453292519943295E-2</v>
          </cell>
        </row>
      </sheetData>
      <sheetData sheetId="3968">
        <row r="1">
          <cell r="J1">
            <v>1.7453292519943295E-2</v>
          </cell>
        </row>
      </sheetData>
      <sheetData sheetId="3969">
        <row r="1">
          <cell r="J1">
            <v>1.7453292519943295E-2</v>
          </cell>
        </row>
      </sheetData>
      <sheetData sheetId="3970">
        <row r="1">
          <cell r="J1">
            <v>1.7453292519943295E-2</v>
          </cell>
        </row>
      </sheetData>
      <sheetData sheetId="3971">
        <row r="1">
          <cell r="J1">
            <v>1.7453292519943295E-2</v>
          </cell>
        </row>
      </sheetData>
      <sheetData sheetId="3972">
        <row r="1">
          <cell r="J1">
            <v>1.7453292519943295E-2</v>
          </cell>
        </row>
      </sheetData>
      <sheetData sheetId="3973">
        <row r="1">
          <cell r="J1">
            <v>1.7453292519943295E-2</v>
          </cell>
        </row>
      </sheetData>
      <sheetData sheetId="3974">
        <row r="1">
          <cell r="J1">
            <v>1.7453292519943295E-2</v>
          </cell>
        </row>
      </sheetData>
      <sheetData sheetId="3975">
        <row r="1">
          <cell r="J1">
            <v>1.7453292519943295E-2</v>
          </cell>
        </row>
      </sheetData>
      <sheetData sheetId="3976">
        <row r="1">
          <cell r="J1">
            <v>1.7453292519943295E-2</v>
          </cell>
        </row>
      </sheetData>
      <sheetData sheetId="3977">
        <row r="1">
          <cell r="J1">
            <v>1.7453292519943295E-2</v>
          </cell>
        </row>
      </sheetData>
      <sheetData sheetId="3978">
        <row r="1">
          <cell r="J1">
            <v>1.7453292519943295E-2</v>
          </cell>
        </row>
      </sheetData>
      <sheetData sheetId="3979">
        <row r="1">
          <cell r="J1">
            <v>1.7453292519943295E-2</v>
          </cell>
        </row>
      </sheetData>
      <sheetData sheetId="3980">
        <row r="1">
          <cell r="J1">
            <v>1.7453292519943295E-2</v>
          </cell>
        </row>
      </sheetData>
      <sheetData sheetId="3981">
        <row r="1">
          <cell r="J1">
            <v>1.7453292519943295E-2</v>
          </cell>
        </row>
      </sheetData>
      <sheetData sheetId="3982">
        <row r="1">
          <cell r="J1">
            <v>1.7453292519943295E-2</v>
          </cell>
        </row>
      </sheetData>
      <sheetData sheetId="3983">
        <row r="1">
          <cell r="J1">
            <v>1.7453292519943295E-2</v>
          </cell>
        </row>
      </sheetData>
      <sheetData sheetId="3984">
        <row r="1">
          <cell r="J1">
            <v>1.7453292519943295E-2</v>
          </cell>
        </row>
      </sheetData>
      <sheetData sheetId="3985">
        <row r="1">
          <cell r="J1">
            <v>1.7453292519943295E-2</v>
          </cell>
        </row>
      </sheetData>
      <sheetData sheetId="3986">
        <row r="1">
          <cell r="J1">
            <v>1.7453292519943295E-2</v>
          </cell>
        </row>
      </sheetData>
      <sheetData sheetId="3987">
        <row r="1">
          <cell r="J1">
            <v>1.7453292519943295E-2</v>
          </cell>
        </row>
      </sheetData>
      <sheetData sheetId="3988">
        <row r="1">
          <cell r="J1">
            <v>1.7453292519943295E-2</v>
          </cell>
        </row>
      </sheetData>
      <sheetData sheetId="3989">
        <row r="1">
          <cell r="J1">
            <v>1.7453292519943295E-2</v>
          </cell>
        </row>
      </sheetData>
      <sheetData sheetId="3990">
        <row r="1">
          <cell r="J1">
            <v>1.7453292519943295E-2</v>
          </cell>
        </row>
      </sheetData>
      <sheetData sheetId="3991">
        <row r="1">
          <cell r="J1">
            <v>1.7453292519943295E-2</v>
          </cell>
        </row>
      </sheetData>
      <sheetData sheetId="3992">
        <row r="1">
          <cell r="J1">
            <v>1.7453292519943295E-2</v>
          </cell>
        </row>
      </sheetData>
      <sheetData sheetId="3993">
        <row r="1">
          <cell r="J1">
            <v>1.7453292519943295E-2</v>
          </cell>
        </row>
      </sheetData>
      <sheetData sheetId="3994">
        <row r="1">
          <cell r="J1">
            <v>1.7453292519943295E-2</v>
          </cell>
        </row>
      </sheetData>
      <sheetData sheetId="3995">
        <row r="1">
          <cell r="J1">
            <v>1.7453292519943295E-2</v>
          </cell>
        </row>
      </sheetData>
      <sheetData sheetId="3996">
        <row r="1">
          <cell r="J1">
            <v>1.7453292519943295E-2</v>
          </cell>
        </row>
      </sheetData>
      <sheetData sheetId="3997">
        <row r="1">
          <cell r="J1">
            <v>1.7453292519943295E-2</v>
          </cell>
        </row>
      </sheetData>
      <sheetData sheetId="3998">
        <row r="1">
          <cell r="J1">
            <v>1.7453292519943295E-2</v>
          </cell>
        </row>
      </sheetData>
      <sheetData sheetId="3999">
        <row r="1">
          <cell r="J1">
            <v>1.7453292519943295E-2</v>
          </cell>
        </row>
      </sheetData>
      <sheetData sheetId="4000">
        <row r="1">
          <cell r="J1">
            <v>1.7453292519943295E-2</v>
          </cell>
        </row>
      </sheetData>
      <sheetData sheetId="4001">
        <row r="1">
          <cell r="J1">
            <v>1.7453292519943295E-2</v>
          </cell>
        </row>
      </sheetData>
      <sheetData sheetId="4002">
        <row r="1">
          <cell r="J1">
            <v>1.7453292519943295E-2</v>
          </cell>
        </row>
      </sheetData>
      <sheetData sheetId="4003">
        <row r="1">
          <cell r="J1">
            <v>1.7453292519943295E-2</v>
          </cell>
        </row>
      </sheetData>
      <sheetData sheetId="4004">
        <row r="1">
          <cell r="J1">
            <v>1.7453292519943295E-2</v>
          </cell>
        </row>
      </sheetData>
      <sheetData sheetId="4005">
        <row r="1">
          <cell r="J1">
            <v>1.7453292519943295E-2</v>
          </cell>
        </row>
      </sheetData>
      <sheetData sheetId="4006">
        <row r="1">
          <cell r="J1">
            <v>1.7453292519943295E-2</v>
          </cell>
        </row>
      </sheetData>
      <sheetData sheetId="4007">
        <row r="1">
          <cell r="J1">
            <v>1.7453292519943295E-2</v>
          </cell>
        </row>
      </sheetData>
      <sheetData sheetId="4008">
        <row r="1">
          <cell r="J1">
            <v>1.7453292519943295E-2</v>
          </cell>
        </row>
      </sheetData>
      <sheetData sheetId="4009">
        <row r="1">
          <cell r="J1">
            <v>1.7453292519943295E-2</v>
          </cell>
        </row>
      </sheetData>
      <sheetData sheetId="4010">
        <row r="1">
          <cell r="J1">
            <v>1.7453292519943295E-2</v>
          </cell>
        </row>
      </sheetData>
      <sheetData sheetId="4011">
        <row r="1">
          <cell r="J1">
            <v>1.7453292519943295E-2</v>
          </cell>
        </row>
      </sheetData>
      <sheetData sheetId="4012">
        <row r="1">
          <cell r="J1">
            <v>1.7453292519943295E-2</v>
          </cell>
        </row>
      </sheetData>
      <sheetData sheetId="4013">
        <row r="1">
          <cell r="J1">
            <v>1.7453292519943295E-2</v>
          </cell>
        </row>
      </sheetData>
      <sheetData sheetId="4014">
        <row r="1">
          <cell r="J1">
            <v>1.7453292519943295E-2</v>
          </cell>
        </row>
      </sheetData>
      <sheetData sheetId="4015">
        <row r="1">
          <cell r="J1">
            <v>1.7453292519943295E-2</v>
          </cell>
        </row>
      </sheetData>
      <sheetData sheetId="4016">
        <row r="1">
          <cell r="J1">
            <v>1.7453292519943295E-2</v>
          </cell>
        </row>
      </sheetData>
      <sheetData sheetId="4017">
        <row r="1">
          <cell r="J1">
            <v>1.7453292519943295E-2</v>
          </cell>
        </row>
      </sheetData>
      <sheetData sheetId="4018">
        <row r="1">
          <cell r="J1">
            <v>1.7453292519943295E-2</v>
          </cell>
        </row>
      </sheetData>
      <sheetData sheetId="4019">
        <row r="1">
          <cell r="J1">
            <v>1.7453292519943295E-2</v>
          </cell>
        </row>
      </sheetData>
      <sheetData sheetId="4020">
        <row r="1">
          <cell r="J1">
            <v>1.7453292519943295E-2</v>
          </cell>
        </row>
      </sheetData>
      <sheetData sheetId="4021">
        <row r="1">
          <cell r="J1">
            <v>1.7453292519943295E-2</v>
          </cell>
        </row>
      </sheetData>
      <sheetData sheetId="4022">
        <row r="1">
          <cell r="J1">
            <v>1.7453292519943295E-2</v>
          </cell>
        </row>
      </sheetData>
      <sheetData sheetId="4023">
        <row r="1">
          <cell r="J1">
            <v>1.7453292519943295E-2</v>
          </cell>
        </row>
      </sheetData>
      <sheetData sheetId="4024">
        <row r="1">
          <cell r="J1">
            <v>1.7453292519943295E-2</v>
          </cell>
        </row>
      </sheetData>
      <sheetData sheetId="4025">
        <row r="1">
          <cell r="J1">
            <v>1.7453292519943295E-2</v>
          </cell>
        </row>
      </sheetData>
      <sheetData sheetId="4026">
        <row r="1">
          <cell r="J1">
            <v>1.7453292519943295E-2</v>
          </cell>
        </row>
      </sheetData>
      <sheetData sheetId="4027">
        <row r="1">
          <cell r="J1">
            <v>1.7453292519943295E-2</v>
          </cell>
        </row>
      </sheetData>
      <sheetData sheetId="4028">
        <row r="1">
          <cell r="J1">
            <v>1.7453292519943295E-2</v>
          </cell>
        </row>
      </sheetData>
      <sheetData sheetId="4029">
        <row r="1">
          <cell r="J1">
            <v>1.7453292519943295E-2</v>
          </cell>
        </row>
      </sheetData>
      <sheetData sheetId="4030">
        <row r="1">
          <cell r="J1">
            <v>1.7453292519943295E-2</v>
          </cell>
        </row>
      </sheetData>
      <sheetData sheetId="4031">
        <row r="1">
          <cell r="J1">
            <v>1.7453292519943295E-2</v>
          </cell>
        </row>
      </sheetData>
      <sheetData sheetId="4032">
        <row r="1">
          <cell r="J1">
            <v>1.7453292519943295E-2</v>
          </cell>
        </row>
      </sheetData>
      <sheetData sheetId="4033">
        <row r="1">
          <cell r="J1">
            <v>1.7453292519943295E-2</v>
          </cell>
        </row>
      </sheetData>
      <sheetData sheetId="4034">
        <row r="1">
          <cell r="J1">
            <v>1.7453292519943295E-2</v>
          </cell>
        </row>
      </sheetData>
      <sheetData sheetId="4035">
        <row r="1">
          <cell r="J1">
            <v>1.7453292519943295E-2</v>
          </cell>
        </row>
      </sheetData>
      <sheetData sheetId="4036">
        <row r="1">
          <cell r="J1">
            <v>1.7453292519943295E-2</v>
          </cell>
        </row>
      </sheetData>
      <sheetData sheetId="4037">
        <row r="1">
          <cell r="J1">
            <v>1.7453292519943295E-2</v>
          </cell>
        </row>
      </sheetData>
      <sheetData sheetId="4038">
        <row r="1">
          <cell r="J1">
            <v>1.7453292519943295E-2</v>
          </cell>
        </row>
      </sheetData>
      <sheetData sheetId="4039">
        <row r="1">
          <cell r="J1">
            <v>1.7453292519943295E-2</v>
          </cell>
        </row>
      </sheetData>
      <sheetData sheetId="4040">
        <row r="1">
          <cell r="J1">
            <v>1.7453292519943295E-2</v>
          </cell>
        </row>
      </sheetData>
      <sheetData sheetId="4041">
        <row r="1">
          <cell r="J1">
            <v>1.7453292519943295E-2</v>
          </cell>
        </row>
      </sheetData>
      <sheetData sheetId="4042">
        <row r="1">
          <cell r="J1">
            <v>1.7453292519943295E-2</v>
          </cell>
        </row>
      </sheetData>
      <sheetData sheetId="4043">
        <row r="1">
          <cell r="J1">
            <v>1.7453292519943295E-2</v>
          </cell>
        </row>
      </sheetData>
      <sheetData sheetId="4044">
        <row r="1">
          <cell r="J1">
            <v>1.7453292519943295E-2</v>
          </cell>
        </row>
      </sheetData>
      <sheetData sheetId="4045">
        <row r="1">
          <cell r="J1">
            <v>1.7453292519943295E-2</v>
          </cell>
        </row>
      </sheetData>
      <sheetData sheetId="4046">
        <row r="1">
          <cell r="J1">
            <v>1.7453292519943295E-2</v>
          </cell>
        </row>
      </sheetData>
      <sheetData sheetId="4047">
        <row r="1">
          <cell r="J1">
            <v>1.7453292519943295E-2</v>
          </cell>
        </row>
      </sheetData>
      <sheetData sheetId="4048">
        <row r="1">
          <cell r="J1">
            <v>1.7453292519943295E-2</v>
          </cell>
        </row>
      </sheetData>
      <sheetData sheetId="4049">
        <row r="1">
          <cell r="J1">
            <v>1.7453292519943295E-2</v>
          </cell>
        </row>
      </sheetData>
      <sheetData sheetId="4050">
        <row r="1">
          <cell r="J1">
            <v>1.7453292519943295E-2</v>
          </cell>
        </row>
      </sheetData>
      <sheetData sheetId="4051">
        <row r="1">
          <cell r="J1">
            <v>1.7453292519943295E-2</v>
          </cell>
        </row>
      </sheetData>
      <sheetData sheetId="4052">
        <row r="1">
          <cell r="J1">
            <v>1.7453292519943295E-2</v>
          </cell>
        </row>
      </sheetData>
      <sheetData sheetId="4053">
        <row r="1">
          <cell r="J1">
            <v>1.7453292519943295E-2</v>
          </cell>
        </row>
      </sheetData>
      <sheetData sheetId="4054">
        <row r="1">
          <cell r="J1">
            <v>1.7453292519943295E-2</v>
          </cell>
        </row>
      </sheetData>
      <sheetData sheetId="4055">
        <row r="1">
          <cell r="J1">
            <v>1.7453292519943295E-2</v>
          </cell>
        </row>
      </sheetData>
      <sheetData sheetId="4056">
        <row r="1">
          <cell r="J1">
            <v>1.7453292519943295E-2</v>
          </cell>
        </row>
      </sheetData>
      <sheetData sheetId="4057">
        <row r="1">
          <cell r="J1">
            <v>1.7453292519943295E-2</v>
          </cell>
        </row>
      </sheetData>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ow r="1">
          <cell r="J1">
            <v>1.7453292519943295E-2</v>
          </cell>
        </row>
      </sheetData>
      <sheetData sheetId="4068">
        <row r="1">
          <cell r="J1">
            <v>1.7453292519943295E-2</v>
          </cell>
        </row>
      </sheetData>
      <sheetData sheetId="4069">
        <row r="1">
          <cell r="J1">
            <v>1.7453292519943295E-2</v>
          </cell>
        </row>
      </sheetData>
      <sheetData sheetId="4070">
        <row r="1">
          <cell r="J1">
            <v>1.7453292519943295E-2</v>
          </cell>
        </row>
      </sheetData>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ow r="1">
          <cell r="J1">
            <v>1.7453292519943295E-2</v>
          </cell>
        </row>
      </sheetData>
      <sheetData sheetId="4100">
        <row r="1">
          <cell r="J1">
            <v>1.7453292519943295E-2</v>
          </cell>
        </row>
      </sheetData>
      <sheetData sheetId="4101">
        <row r="1">
          <cell r="J1">
            <v>1.7453292519943295E-2</v>
          </cell>
        </row>
      </sheetData>
      <sheetData sheetId="4102">
        <row r="1">
          <cell r="J1">
            <v>1.7453292519943295E-2</v>
          </cell>
        </row>
      </sheetData>
      <sheetData sheetId="4103">
        <row r="1">
          <cell r="J1">
            <v>1.7453292519943295E-2</v>
          </cell>
        </row>
      </sheetData>
      <sheetData sheetId="4104">
        <row r="1">
          <cell r="J1">
            <v>1.7453292519943295E-2</v>
          </cell>
        </row>
      </sheetData>
      <sheetData sheetId="4105">
        <row r="1">
          <cell r="J1">
            <v>1.7453292519943295E-2</v>
          </cell>
        </row>
      </sheetData>
      <sheetData sheetId="4106">
        <row r="1">
          <cell r="J1">
            <v>1.7453292519943295E-2</v>
          </cell>
        </row>
      </sheetData>
      <sheetData sheetId="4107">
        <row r="1">
          <cell r="J1">
            <v>1.7453292519943295E-2</v>
          </cell>
        </row>
      </sheetData>
      <sheetData sheetId="4108">
        <row r="1">
          <cell r="J1">
            <v>1.7453292519943295E-2</v>
          </cell>
        </row>
      </sheetData>
      <sheetData sheetId="4109">
        <row r="1">
          <cell r="J1">
            <v>1.7453292519943295E-2</v>
          </cell>
        </row>
      </sheetData>
      <sheetData sheetId="4110">
        <row r="1">
          <cell r="J1">
            <v>1.7453292519943295E-2</v>
          </cell>
        </row>
      </sheetData>
      <sheetData sheetId="4111">
        <row r="1">
          <cell r="J1">
            <v>1.7453292519943295E-2</v>
          </cell>
        </row>
      </sheetData>
      <sheetData sheetId="4112">
        <row r="1">
          <cell r="J1">
            <v>1.7453292519943295E-2</v>
          </cell>
        </row>
      </sheetData>
      <sheetData sheetId="4113">
        <row r="1">
          <cell r="J1">
            <v>1.7453292519943295E-2</v>
          </cell>
        </row>
      </sheetData>
      <sheetData sheetId="4114">
        <row r="1">
          <cell r="J1">
            <v>1.7453292519943295E-2</v>
          </cell>
        </row>
      </sheetData>
      <sheetData sheetId="4115">
        <row r="1">
          <cell r="J1">
            <v>1.7453292519943295E-2</v>
          </cell>
        </row>
      </sheetData>
      <sheetData sheetId="4116">
        <row r="1">
          <cell r="J1">
            <v>1.7453292519943295E-2</v>
          </cell>
        </row>
      </sheetData>
      <sheetData sheetId="4117">
        <row r="1">
          <cell r="J1">
            <v>1.7453292519943295E-2</v>
          </cell>
        </row>
      </sheetData>
      <sheetData sheetId="4118">
        <row r="1">
          <cell r="J1">
            <v>1.7453292519943295E-2</v>
          </cell>
        </row>
      </sheetData>
      <sheetData sheetId="4119">
        <row r="1">
          <cell r="J1">
            <v>1.7453292519943295E-2</v>
          </cell>
        </row>
      </sheetData>
      <sheetData sheetId="4120">
        <row r="1">
          <cell r="J1">
            <v>1.7453292519943295E-2</v>
          </cell>
        </row>
      </sheetData>
      <sheetData sheetId="4121">
        <row r="1">
          <cell r="J1">
            <v>1.7453292519943295E-2</v>
          </cell>
        </row>
      </sheetData>
      <sheetData sheetId="4122">
        <row r="1">
          <cell r="J1">
            <v>1.7453292519943295E-2</v>
          </cell>
        </row>
      </sheetData>
      <sheetData sheetId="4123">
        <row r="1">
          <cell r="J1">
            <v>1.7453292519943295E-2</v>
          </cell>
        </row>
      </sheetData>
      <sheetData sheetId="4124">
        <row r="1">
          <cell r="J1">
            <v>1.7453292519943295E-2</v>
          </cell>
        </row>
      </sheetData>
      <sheetData sheetId="4125">
        <row r="1">
          <cell r="J1">
            <v>1.7453292519943295E-2</v>
          </cell>
        </row>
      </sheetData>
      <sheetData sheetId="4126">
        <row r="1">
          <cell r="J1">
            <v>1.7453292519943295E-2</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ow r="1">
          <cell r="J1">
            <v>1.7453292519943295E-2</v>
          </cell>
        </row>
      </sheetData>
      <sheetData sheetId="4205">
        <row r="1">
          <cell r="J1">
            <v>1.7453292519943295E-2</v>
          </cell>
        </row>
      </sheetData>
      <sheetData sheetId="4206">
        <row r="1">
          <cell r="J1">
            <v>1.7453292519943295E-2</v>
          </cell>
        </row>
      </sheetData>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ow r="1">
          <cell r="J1">
            <v>1.7453292519943295E-2</v>
          </cell>
        </row>
      </sheetData>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1">
          <cell r="J1">
            <v>1.7453292519943295E-2</v>
          </cell>
        </row>
      </sheetData>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ow r="1">
          <cell r="J1">
            <v>1.7453292519943295E-2</v>
          </cell>
        </row>
      </sheetData>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ow r="1">
          <cell r="J1">
            <v>1.7453292519943295E-2</v>
          </cell>
        </row>
      </sheetData>
      <sheetData sheetId="4799" refreshError="1"/>
      <sheetData sheetId="4800" refreshError="1"/>
      <sheetData sheetId="4801" refreshError="1"/>
      <sheetData sheetId="4802" refreshError="1"/>
      <sheetData sheetId="4803" refreshError="1"/>
      <sheetData sheetId="4804" refreshError="1"/>
      <sheetData sheetId="4805" refreshError="1"/>
      <sheetData sheetId="4806">
        <row r="1">
          <cell r="J1">
            <v>1.7453292519943295E-2</v>
          </cell>
        </row>
      </sheetData>
      <sheetData sheetId="4807" refreshError="1"/>
      <sheetData sheetId="4808">
        <row r="1">
          <cell r="J1">
            <v>1.7453292519943295E-2</v>
          </cell>
        </row>
      </sheetData>
      <sheetData sheetId="4809">
        <row r="1">
          <cell r="J1">
            <v>1.7453292519943295E-2</v>
          </cell>
        </row>
      </sheetData>
      <sheetData sheetId="4810">
        <row r="1">
          <cell r="J1">
            <v>1.7453292519943295E-2</v>
          </cell>
        </row>
      </sheetData>
      <sheetData sheetId="4811">
        <row r="1">
          <cell r="J1">
            <v>1.7453292519943295E-2</v>
          </cell>
        </row>
      </sheetData>
      <sheetData sheetId="4812" refreshError="1"/>
      <sheetData sheetId="4813">
        <row r="1">
          <cell r="J1">
            <v>1.7453292519943295E-2</v>
          </cell>
        </row>
      </sheetData>
      <sheetData sheetId="4814">
        <row r="1">
          <cell r="J1">
            <v>1.7453292519943295E-2</v>
          </cell>
        </row>
      </sheetData>
      <sheetData sheetId="4815">
        <row r="1">
          <cell r="J1">
            <v>1.7453292519943295E-2</v>
          </cell>
        </row>
      </sheetData>
      <sheetData sheetId="4816">
        <row r="1">
          <cell r="J1">
            <v>1.7453292519943295E-2</v>
          </cell>
        </row>
      </sheetData>
      <sheetData sheetId="4817">
        <row r="1">
          <cell r="J1">
            <v>1.7453292519943295E-2</v>
          </cell>
        </row>
      </sheetData>
      <sheetData sheetId="4818">
        <row r="1">
          <cell r="J1">
            <v>1.7453292519943295E-2</v>
          </cell>
        </row>
      </sheetData>
      <sheetData sheetId="4819">
        <row r="1">
          <cell r="J1">
            <v>1.7453292519943295E-2</v>
          </cell>
        </row>
      </sheetData>
      <sheetData sheetId="4820">
        <row r="1">
          <cell r="J1">
            <v>1.7453292519943295E-2</v>
          </cell>
        </row>
      </sheetData>
      <sheetData sheetId="4821">
        <row r="1">
          <cell r="J1">
            <v>1.7453292519943295E-2</v>
          </cell>
        </row>
      </sheetData>
      <sheetData sheetId="4822">
        <row r="1">
          <cell r="J1">
            <v>1.7453292519943295E-2</v>
          </cell>
        </row>
      </sheetData>
      <sheetData sheetId="4823">
        <row r="1">
          <cell r="J1">
            <v>1.7453292519943295E-2</v>
          </cell>
        </row>
      </sheetData>
      <sheetData sheetId="4824">
        <row r="1">
          <cell r="J1">
            <v>1.7453292519943295E-2</v>
          </cell>
        </row>
      </sheetData>
      <sheetData sheetId="4825">
        <row r="1">
          <cell r="J1">
            <v>1.7453292519943295E-2</v>
          </cell>
        </row>
      </sheetData>
      <sheetData sheetId="4826">
        <row r="1">
          <cell r="J1">
            <v>1.7453292519943295E-2</v>
          </cell>
        </row>
      </sheetData>
      <sheetData sheetId="4827">
        <row r="1">
          <cell r="J1">
            <v>1.7453292519943295E-2</v>
          </cell>
        </row>
      </sheetData>
      <sheetData sheetId="4828">
        <row r="1">
          <cell r="J1">
            <v>1.7453292519943295E-2</v>
          </cell>
        </row>
      </sheetData>
      <sheetData sheetId="4829">
        <row r="1">
          <cell r="J1">
            <v>1.7453292519943295E-2</v>
          </cell>
        </row>
      </sheetData>
      <sheetData sheetId="4830">
        <row r="1">
          <cell r="J1">
            <v>1.7453292519943295E-2</v>
          </cell>
        </row>
      </sheetData>
      <sheetData sheetId="4831">
        <row r="1">
          <cell r="J1">
            <v>1.7453292519943295E-2</v>
          </cell>
        </row>
      </sheetData>
      <sheetData sheetId="4832">
        <row r="1">
          <cell r="J1">
            <v>1.7453292519943295E-2</v>
          </cell>
        </row>
      </sheetData>
      <sheetData sheetId="4833">
        <row r="1">
          <cell r="J1">
            <v>1.7453292519943295E-2</v>
          </cell>
        </row>
      </sheetData>
      <sheetData sheetId="4834">
        <row r="1">
          <cell r="J1">
            <v>1.7453292519943295E-2</v>
          </cell>
        </row>
      </sheetData>
      <sheetData sheetId="4835">
        <row r="1">
          <cell r="J1">
            <v>1.7453292519943295E-2</v>
          </cell>
        </row>
      </sheetData>
      <sheetData sheetId="4836">
        <row r="1">
          <cell r="J1">
            <v>1.7453292519943295E-2</v>
          </cell>
        </row>
      </sheetData>
      <sheetData sheetId="4837">
        <row r="1">
          <cell r="J1">
            <v>1.7453292519943295E-2</v>
          </cell>
        </row>
      </sheetData>
      <sheetData sheetId="4838">
        <row r="1">
          <cell r="J1">
            <v>1.7453292519943295E-2</v>
          </cell>
        </row>
      </sheetData>
      <sheetData sheetId="4839">
        <row r="1">
          <cell r="J1">
            <v>1.7453292519943295E-2</v>
          </cell>
        </row>
      </sheetData>
      <sheetData sheetId="4840">
        <row r="1">
          <cell r="J1">
            <v>1.7453292519943295E-2</v>
          </cell>
        </row>
      </sheetData>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ow r="1">
          <cell r="J1">
            <v>1.7453292519943295E-2</v>
          </cell>
        </row>
      </sheetData>
      <sheetData sheetId="4857">
        <row r="1">
          <cell r="J1">
            <v>1.7453292519943295E-2</v>
          </cell>
        </row>
      </sheetData>
      <sheetData sheetId="4858" refreshError="1"/>
      <sheetData sheetId="4859" refreshError="1"/>
      <sheetData sheetId="4860" refreshError="1"/>
      <sheetData sheetId="4861" refreshError="1"/>
      <sheetData sheetId="4862" refreshError="1"/>
      <sheetData sheetId="4863" refreshError="1"/>
      <sheetData sheetId="4864">
        <row r="1">
          <cell r="J1">
            <v>1.7453292519943295E-2</v>
          </cell>
        </row>
      </sheetData>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ow r="1">
          <cell r="J1">
            <v>1.7453292519943295E-2</v>
          </cell>
        </row>
      </sheetData>
      <sheetData sheetId="4889">
        <row r="1">
          <cell r="J1">
            <v>1.7453292519943295E-2</v>
          </cell>
        </row>
      </sheetData>
      <sheetData sheetId="4890">
        <row r="1">
          <cell r="J1">
            <v>1.7453292519943295E-2</v>
          </cell>
        </row>
      </sheetData>
      <sheetData sheetId="4891">
        <row r="1">
          <cell r="J1">
            <v>1.7453292519943295E-2</v>
          </cell>
        </row>
      </sheetData>
      <sheetData sheetId="4892">
        <row r="1">
          <cell r="J1">
            <v>1.7453292519943295E-2</v>
          </cell>
        </row>
      </sheetData>
      <sheetData sheetId="4893">
        <row r="1">
          <cell r="J1">
            <v>1.7453292519943295E-2</v>
          </cell>
        </row>
      </sheetData>
      <sheetData sheetId="4894">
        <row r="1">
          <cell r="J1">
            <v>1.7453292519943295E-2</v>
          </cell>
        </row>
      </sheetData>
      <sheetData sheetId="4895">
        <row r="1">
          <cell r="J1">
            <v>1.7453292519943295E-2</v>
          </cell>
        </row>
      </sheetData>
      <sheetData sheetId="4896">
        <row r="1">
          <cell r="J1">
            <v>1.7453292519943295E-2</v>
          </cell>
        </row>
      </sheetData>
      <sheetData sheetId="4897">
        <row r="1">
          <cell r="J1">
            <v>1.7453292519943295E-2</v>
          </cell>
        </row>
      </sheetData>
      <sheetData sheetId="4898">
        <row r="1">
          <cell r="J1">
            <v>1.7453292519943295E-2</v>
          </cell>
        </row>
      </sheetData>
      <sheetData sheetId="4899">
        <row r="1">
          <cell r="J1">
            <v>1.7453292519943295E-2</v>
          </cell>
        </row>
      </sheetData>
      <sheetData sheetId="4900">
        <row r="1">
          <cell r="J1">
            <v>1.7453292519943295E-2</v>
          </cell>
        </row>
      </sheetData>
      <sheetData sheetId="4901">
        <row r="1">
          <cell r="J1">
            <v>1.7453292519943295E-2</v>
          </cell>
        </row>
      </sheetData>
      <sheetData sheetId="4902">
        <row r="1">
          <cell r="J1">
            <v>1.7453292519943295E-2</v>
          </cell>
        </row>
      </sheetData>
      <sheetData sheetId="4903">
        <row r="1">
          <cell r="J1">
            <v>1.7453292519943295E-2</v>
          </cell>
        </row>
      </sheetData>
      <sheetData sheetId="4904">
        <row r="1">
          <cell r="J1">
            <v>1.7453292519943295E-2</v>
          </cell>
        </row>
      </sheetData>
      <sheetData sheetId="4905">
        <row r="1">
          <cell r="J1">
            <v>1.7453292519943295E-2</v>
          </cell>
        </row>
      </sheetData>
      <sheetData sheetId="4906">
        <row r="1">
          <cell r="J1">
            <v>1.7453292519943295E-2</v>
          </cell>
        </row>
      </sheetData>
      <sheetData sheetId="4907">
        <row r="1">
          <cell r="J1">
            <v>1.7453292519943295E-2</v>
          </cell>
        </row>
      </sheetData>
      <sheetData sheetId="4908">
        <row r="1">
          <cell r="J1">
            <v>1.7453292519943295E-2</v>
          </cell>
        </row>
      </sheetData>
      <sheetData sheetId="4909" refreshError="1"/>
      <sheetData sheetId="4910">
        <row r="1">
          <cell r="J1">
            <v>1.7453292519943295E-2</v>
          </cell>
        </row>
      </sheetData>
      <sheetData sheetId="4911">
        <row r="1">
          <cell r="J1">
            <v>1.7453292519943295E-2</v>
          </cell>
        </row>
      </sheetData>
      <sheetData sheetId="4912" refreshError="1"/>
      <sheetData sheetId="4913" refreshError="1"/>
      <sheetData sheetId="4914" refreshError="1"/>
      <sheetData sheetId="4915">
        <row r="1">
          <cell r="J1">
            <v>1.7453292519943295E-2</v>
          </cell>
        </row>
      </sheetData>
      <sheetData sheetId="4916">
        <row r="1">
          <cell r="J1">
            <v>1.7453292519943295E-2</v>
          </cell>
        </row>
      </sheetData>
      <sheetData sheetId="4917" refreshError="1"/>
      <sheetData sheetId="4918">
        <row r="1">
          <cell r="J1">
            <v>1.7453292519943295E-2</v>
          </cell>
        </row>
      </sheetData>
      <sheetData sheetId="4919">
        <row r="1">
          <cell r="J1">
            <v>1.7453292519943295E-2</v>
          </cell>
        </row>
      </sheetData>
      <sheetData sheetId="4920">
        <row r="1">
          <cell r="J1">
            <v>1.7453292519943295E-2</v>
          </cell>
        </row>
      </sheetData>
      <sheetData sheetId="4921">
        <row r="1">
          <cell r="J1">
            <v>1.7453292519943295E-2</v>
          </cell>
        </row>
      </sheetData>
      <sheetData sheetId="4922">
        <row r="1">
          <cell r="J1">
            <v>1.7453292519943295E-2</v>
          </cell>
        </row>
      </sheetData>
      <sheetData sheetId="4923">
        <row r="1">
          <cell r="J1">
            <v>1.7453292519943295E-2</v>
          </cell>
        </row>
      </sheetData>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ow r="1">
          <cell r="J1">
            <v>1.7453292519943295E-2</v>
          </cell>
        </row>
      </sheetData>
      <sheetData sheetId="4953">
        <row r="1">
          <cell r="J1">
            <v>1.7453292519943295E-2</v>
          </cell>
        </row>
      </sheetData>
      <sheetData sheetId="4954">
        <row r="1">
          <cell r="J1">
            <v>1.7453292519943295E-2</v>
          </cell>
        </row>
      </sheetData>
      <sheetData sheetId="4955">
        <row r="1">
          <cell r="J1">
            <v>1.7453292519943295E-2</v>
          </cell>
        </row>
      </sheetData>
      <sheetData sheetId="4956">
        <row r="1">
          <cell r="J1">
            <v>1.7453292519943295E-2</v>
          </cell>
        </row>
      </sheetData>
      <sheetData sheetId="4957">
        <row r="1">
          <cell r="J1">
            <v>1.7453292519943295E-2</v>
          </cell>
        </row>
      </sheetData>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ow r="1">
          <cell r="J1">
            <v>1.7453292519943295E-2</v>
          </cell>
        </row>
      </sheetData>
      <sheetData sheetId="5012">
        <row r="1">
          <cell r="J1">
            <v>1.7453292519943295E-2</v>
          </cell>
        </row>
      </sheetData>
      <sheetData sheetId="5013">
        <row r="1">
          <cell r="J1">
            <v>1.7453292519943295E-2</v>
          </cell>
        </row>
      </sheetData>
      <sheetData sheetId="5014" refreshError="1"/>
      <sheetData sheetId="5015" refreshError="1"/>
      <sheetData sheetId="5016" refreshError="1"/>
      <sheetData sheetId="5017" refreshError="1"/>
      <sheetData sheetId="5018">
        <row r="1">
          <cell r="J1">
            <v>1.7453292519943295E-2</v>
          </cell>
        </row>
      </sheetData>
      <sheetData sheetId="5019">
        <row r="1">
          <cell r="J1">
            <v>1.7453292519943295E-2</v>
          </cell>
        </row>
      </sheetData>
      <sheetData sheetId="5020" refreshError="1"/>
      <sheetData sheetId="5021" refreshError="1"/>
      <sheetData sheetId="5022">
        <row r="1">
          <cell r="J1">
            <v>1.7453292519943295E-2</v>
          </cell>
        </row>
      </sheetData>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ow r="1">
          <cell r="J1">
            <v>1.7453292519943295E-2</v>
          </cell>
        </row>
      </sheetData>
      <sheetData sheetId="5049">
        <row r="1">
          <cell r="J1">
            <v>1.7453292519943295E-2</v>
          </cell>
        </row>
      </sheetData>
      <sheetData sheetId="5050">
        <row r="1">
          <cell r="J1">
            <v>1.7453292519943295E-2</v>
          </cell>
        </row>
      </sheetData>
      <sheetData sheetId="5051">
        <row r="1">
          <cell r="J1">
            <v>1.7453292519943295E-2</v>
          </cell>
        </row>
      </sheetData>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ow r="1">
          <cell r="J1">
            <v>1.7453292519943295E-2</v>
          </cell>
        </row>
      </sheetData>
      <sheetData sheetId="5073">
        <row r="1">
          <cell r="J1">
            <v>1.7453292519943295E-2</v>
          </cell>
        </row>
      </sheetData>
      <sheetData sheetId="5074">
        <row r="1">
          <cell r="J1">
            <v>1.7453292519943295E-2</v>
          </cell>
        </row>
      </sheetData>
      <sheetData sheetId="5075" refreshError="1"/>
      <sheetData sheetId="5076" refreshError="1"/>
      <sheetData sheetId="5077">
        <row r="1">
          <cell r="J1">
            <v>1.7453292519943295E-2</v>
          </cell>
        </row>
      </sheetData>
      <sheetData sheetId="5078" refreshError="1"/>
      <sheetData sheetId="5079" refreshError="1"/>
      <sheetData sheetId="5080" refreshError="1"/>
      <sheetData sheetId="5081" refreshError="1"/>
      <sheetData sheetId="5082">
        <row r="1">
          <cell r="J1">
            <v>1.7453292519943295E-2</v>
          </cell>
        </row>
      </sheetData>
      <sheetData sheetId="5083">
        <row r="1">
          <cell r="J1">
            <v>1.7453292519943295E-2</v>
          </cell>
        </row>
      </sheetData>
      <sheetData sheetId="5084">
        <row r="1">
          <cell r="J1">
            <v>1.7453292519943295E-2</v>
          </cell>
        </row>
      </sheetData>
      <sheetData sheetId="5085" refreshError="1"/>
      <sheetData sheetId="5086" refreshError="1"/>
      <sheetData sheetId="5087">
        <row r="1">
          <cell r="J1">
            <v>1.7453292519943295E-2</v>
          </cell>
        </row>
      </sheetData>
      <sheetData sheetId="5088">
        <row r="1">
          <cell r="J1">
            <v>1.7453292519943295E-2</v>
          </cell>
        </row>
      </sheetData>
      <sheetData sheetId="5089">
        <row r="1">
          <cell r="J1">
            <v>1.7453292519943295E-2</v>
          </cell>
        </row>
      </sheetData>
      <sheetData sheetId="5090">
        <row r="1">
          <cell r="J1">
            <v>1.7453292519943295E-2</v>
          </cell>
        </row>
      </sheetData>
      <sheetData sheetId="5091">
        <row r="1">
          <cell r="J1">
            <v>1.7453292519943295E-2</v>
          </cell>
        </row>
      </sheetData>
      <sheetData sheetId="5092">
        <row r="1">
          <cell r="J1">
            <v>1.7453292519943295E-2</v>
          </cell>
        </row>
      </sheetData>
      <sheetData sheetId="5093">
        <row r="1">
          <cell r="J1">
            <v>1.7453292519943295E-2</v>
          </cell>
        </row>
      </sheetData>
      <sheetData sheetId="5094">
        <row r="1">
          <cell r="J1">
            <v>1.7453292519943295E-2</v>
          </cell>
        </row>
      </sheetData>
      <sheetData sheetId="5095">
        <row r="1">
          <cell r="J1">
            <v>1.7453292519943295E-2</v>
          </cell>
        </row>
      </sheetData>
      <sheetData sheetId="5096">
        <row r="1">
          <cell r="J1">
            <v>1.7453292519943295E-2</v>
          </cell>
        </row>
      </sheetData>
      <sheetData sheetId="5097">
        <row r="1">
          <cell r="J1">
            <v>1.7453292519943295E-2</v>
          </cell>
        </row>
      </sheetData>
      <sheetData sheetId="5098">
        <row r="1">
          <cell r="J1">
            <v>1.7453292519943295E-2</v>
          </cell>
        </row>
      </sheetData>
      <sheetData sheetId="5099">
        <row r="1">
          <cell r="J1">
            <v>1.7453292519943295E-2</v>
          </cell>
        </row>
      </sheetData>
      <sheetData sheetId="5100">
        <row r="1">
          <cell r="J1">
            <v>1.7453292519943295E-2</v>
          </cell>
        </row>
      </sheetData>
      <sheetData sheetId="5101">
        <row r="1">
          <cell r="J1">
            <v>1.7453292519943295E-2</v>
          </cell>
        </row>
      </sheetData>
      <sheetData sheetId="5102">
        <row r="1">
          <cell r="J1">
            <v>1.7453292519943295E-2</v>
          </cell>
        </row>
      </sheetData>
      <sheetData sheetId="5103">
        <row r="1">
          <cell r="J1">
            <v>1.7453292519943295E-2</v>
          </cell>
        </row>
      </sheetData>
      <sheetData sheetId="5104">
        <row r="1">
          <cell r="J1">
            <v>1.7453292519943295E-2</v>
          </cell>
        </row>
      </sheetData>
      <sheetData sheetId="5105">
        <row r="1">
          <cell r="J1">
            <v>1.7453292519943295E-2</v>
          </cell>
        </row>
      </sheetData>
      <sheetData sheetId="5106">
        <row r="1">
          <cell r="J1">
            <v>1.7453292519943295E-2</v>
          </cell>
        </row>
      </sheetData>
      <sheetData sheetId="5107">
        <row r="1">
          <cell r="J1">
            <v>1.7453292519943295E-2</v>
          </cell>
        </row>
      </sheetData>
      <sheetData sheetId="5108">
        <row r="1">
          <cell r="J1">
            <v>1.7453292519943295E-2</v>
          </cell>
        </row>
      </sheetData>
      <sheetData sheetId="5109">
        <row r="1">
          <cell r="J1">
            <v>1.7453292519943295E-2</v>
          </cell>
        </row>
      </sheetData>
      <sheetData sheetId="5110">
        <row r="1">
          <cell r="J1">
            <v>1.7453292519943295E-2</v>
          </cell>
        </row>
      </sheetData>
      <sheetData sheetId="5111">
        <row r="1">
          <cell r="J1">
            <v>1.7453292519943295E-2</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ow r="1">
          <cell r="J1">
            <v>1.7453292519943295E-2</v>
          </cell>
        </row>
      </sheetData>
      <sheetData sheetId="5123">
        <row r="1">
          <cell r="J1">
            <v>1.7453292519943295E-2</v>
          </cell>
        </row>
      </sheetData>
      <sheetData sheetId="5124">
        <row r="1">
          <cell r="J1">
            <v>1.7453292519943295E-2</v>
          </cell>
        </row>
      </sheetData>
      <sheetData sheetId="5125" refreshError="1"/>
      <sheetData sheetId="5126" refreshError="1"/>
      <sheetData sheetId="5127" refreshError="1"/>
      <sheetData sheetId="5128" refreshError="1"/>
      <sheetData sheetId="5129" refreshError="1"/>
      <sheetData sheetId="5130" refreshError="1"/>
      <sheetData sheetId="5131">
        <row r="1">
          <cell r="J1">
            <v>1.7453292519943295E-2</v>
          </cell>
        </row>
      </sheetData>
      <sheetData sheetId="5132" refreshError="1"/>
      <sheetData sheetId="5133" refreshError="1"/>
      <sheetData sheetId="5134" refreshError="1"/>
      <sheetData sheetId="5135" refreshError="1"/>
      <sheetData sheetId="5136">
        <row r="1">
          <cell r="J1">
            <v>1.7453292519943295E-2</v>
          </cell>
        </row>
      </sheetData>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ow r="1">
          <cell r="J1">
            <v>1.7453292519943295E-2</v>
          </cell>
        </row>
      </sheetData>
      <sheetData sheetId="5148" refreshError="1"/>
      <sheetData sheetId="5149" refreshError="1"/>
      <sheetData sheetId="5150" refreshError="1"/>
      <sheetData sheetId="5151">
        <row r="1">
          <cell r="J1">
            <v>1.7453292519943295E-2</v>
          </cell>
        </row>
      </sheetData>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ow r="1">
          <cell r="J1">
            <v>1.7453292519943295E-2</v>
          </cell>
        </row>
      </sheetData>
      <sheetData sheetId="5161">
        <row r="1">
          <cell r="J1">
            <v>1.7453292519943295E-2</v>
          </cell>
        </row>
      </sheetData>
      <sheetData sheetId="5162">
        <row r="1">
          <cell r="J1">
            <v>1.7453292519943295E-2</v>
          </cell>
        </row>
      </sheetData>
      <sheetData sheetId="5163">
        <row r="1">
          <cell r="J1">
            <v>1.7453292519943295E-2</v>
          </cell>
        </row>
      </sheetData>
      <sheetData sheetId="5164">
        <row r="1">
          <cell r="J1">
            <v>1.7453292519943295E-2</v>
          </cell>
        </row>
      </sheetData>
      <sheetData sheetId="5165">
        <row r="1">
          <cell r="J1">
            <v>1.7453292519943295E-2</v>
          </cell>
        </row>
      </sheetData>
      <sheetData sheetId="5166">
        <row r="1">
          <cell r="J1">
            <v>1.7453292519943295E-2</v>
          </cell>
        </row>
      </sheetData>
      <sheetData sheetId="5167" refreshError="1"/>
      <sheetData sheetId="5168" refreshError="1"/>
      <sheetData sheetId="5169" refreshError="1"/>
      <sheetData sheetId="5170">
        <row r="1">
          <cell r="J1">
            <v>1.7453292519943295E-2</v>
          </cell>
        </row>
      </sheetData>
      <sheetData sheetId="5171" refreshError="1"/>
      <sheetData sheetId="5172" refreshError="1"/>
      <sheetData sheetId="5173" refreshError="1"/>
      <sheetData sheetId="5174" refreshError="1"/>
      <sheetData sheetId="5175" refreshError="1"/>
      <sheetData sheetId="5176" refreshError="1"/>
      <sheetData sheetId="5177" refreshError="1"/>
      <sheetData sheetId="5178">
        <row r="1">
          <cell r="J1">
            <v>1.7453292519943295E-2</v>
          </cell>
        </row>
      </sheetData>
      <sheetData sheetId="5179" refreshError="1"/>
      <sheetData sheetId="5180">
        <row r="1">
          <cell r="J1">
            <v>1.7453292519943295E-2</v>
          </cell>
        </row>
      </sheetData>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ow r="1">
          <cell r="J1">
            <v>1.7453292519943295E-2</v>
          </cell>
        </row>
      </sheetData>
      <sheetData sheetId="5199" refreshError="1"/>
      <sheetData sheetId="5200">
        <row r="1">
          <cell r="J1">
            <v>1.7453292519943295E-2</v>
          </cell>
        </row>
      </sheetData>
      <sheetData sheetId="5201">
        <row r="1">
          <cell r="J1">
            <v>1.7453292519943295E-2</v>
          </cell>
        </row>
      </sheetData>
      <sheetData sheetId="5202" refreshError="1"/>
      <sheetData sheetId="5203" refreshError="1"/>
      <sheetData sheetId="5204" refreshError="1"/>
      <sheetData sheetId="5205" refreshError="1"/>
      <sheetData sheetId="5206" refreshError="1"/>
      <sheetData sheetId="5207" refreshError="1"/>
      <sheetData sheetId="5208" refreshError="1"/>
      <sheetData sheetId="5209">
        <row r="1">
          <cell r="J1">
            <v>1.7453292519943295E-2</v>
          </cell>
        </row>
      </sheetData>
      <sheetData sheetId="5210">
        <row r="1">
          <cell r="J1">
            <v>1.7453292519943295E-2</v>
          </cell>
        </row>
      </sheetData>
      <sheetData sheetId="5211">
        <row r="1">
          <cell r="J1">
            <v>1.7453292519943295E-2</v>
          </cell>
        </row>
      </sheetData>
      <sheetData sheetId="5212" refreshError="1"/>
      <sheetData sheetId="5213" refreshError="1"/>
      <sheetData sheetId="5214">
        <row r="1">
          <cell r="J1">
            <v>1.7453292519943295E-2</v>
          </cell>
        </row>
      </sheetData>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ow r="1">
          <cell r="J1">
            <v>1.7453292519943295E-2</v>
          </cell>
        </row>
      </sheetData>
      <sheetData sheetId="5271">
        <row r="1">
          <cell r="J1">
            <v>1.7453292519943295E-2</v>
          </cell>
        </row>
      </sheetData>
      <sheetData sheetId="5272" refreshError="1"/>
      <sheetData sheetId="5273">
        <row r="1">
          <cell r="J1">
            <v>1.7453292519943295E-2</v>
          </cell>
        </row>
      </sheetData>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ow r="1">
          <cell r="J1">
            <v>1.7453292519943295E-2</v>
          </cell>
        </row>
      </sheetData>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ow r="1">
          <cell r="J1">
            <v>1.7453292519943295E-2</v>
          </cell>
        </row>
      </sheetData>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ow r="1">
          <cell r="J1">
            <v>1.7453292519943295E-2</v>
          </cell>
        </row>
      </sheetData>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ow r="1">
          <cell r="J1">
            <v>1.7453292519943295E-2</v>
          </cell>
        </row>
      </sheetData>
      <sheetData sheetId="5329" refreshError="1"/>
      <sheetData sheetId="5330" refreshError="1"/>
      <sheetData sheetId="5331" refreshError="1"/>
      <sheetData sheetId="5332" refreshError="1"/>
      <sheetData sheetId="5333" refreshError="1"/>
      <sheetData sheetId="5334">
        <row r="1">
          <cell r="J1">
            <v>1.7453292519943295E-2</v>
          </cell>
        </row>
      </sheetData>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ow r="1">
          <cell r="J1">
            <v>1.7453292519943295E-2</v>
          </cell>
        </row>
      </sheetData>
      <sheetData sheetId="5344" refreshError="1"/>
      <sheetData sheetId="5345" refreshError="1"/>
      <sheetData sheetId="5346" refreshError="1"/>
      <sheetData sheetId="5347">
        <row r="1">
          <cell r="J1">
            <v>1.7453292519943295E-2</v>
          </cell>
        </row>
      </sheetData>
      <sheetData sheetId="5348" refreshError="1"/>
      <sheetData sheetId="5349">
        <row r="1">
          <cell r="J1">
            <v>1.7453292519943295E-2</v>
          </cell>
        </row>
      </sheetData>
      <sheetData sheetId="5350" refreshError="1"/>
      <sheetData sheetId="5351" refreshError="1"/>
      <sheetData sheetId="5352" refreshError="1"/>
      <sheetData sheetId="5353" refreshError="1"/>
      <sheetData sheetId="5354">
        <row r="1">
          <cell r="J1">
            <v>1.7453292519943295E-2</v>
          </cell>
        </row>
      </sheetData>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ow r="1">
          <cell r="J1">
            <v>1.7453292519943295E-2</v>
          </cell>
        </row>
      </sheetData>
      <sheetData sheetId="5364">
        <row r="1">
          <cell r="J1">
            <v>1.7453292519943295E-2</v>
          </cell>
        </row>
      </sheetData>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ow r="1">
          <cell r="J1">
            <v>1.7453292519943295E-2</v>
          </cell>
        </row>
      </sheetData>
      <sheetData sheetId="5375" refreshError="1"/>
      <sheetData sheetId="5376" refreshError="1"/>
      <sheetData sheetId="5377">
        <row r="1">
          <cell r="J1">
            <v>1.7453292519943295E-2</v>
          </cell>
        </row>
      </sheetData>
      <sheetData sheetId="5378">
        <row r="1">
          <cell r="J1">
            <v>1.7453292519943295E-2</v>
          </cell>
        </row>
      </sheetData>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ow r="1">
          <cell r="J1">
            <v>1.7453292519943295E-2</v>
          </cell>
        </row>
      </sheetData>
      <sheetData sheetId="5388">
        <row r="1">
          <cell r="J1">
            <v>1.7453292519943295E-2</v>
          </cell>
        </row>
      </sheetData>
      <sheetData sheetId="5389" refreshError="1"/>
      <sheetData sheetId="5390">
        <row r="1">
          <cell r="J1">
            <v>1.7453292519943295E-2</v>
          </cell>
        </row>
      </sheetData>
      <sheetData sheetId="5391" refreshError="1"/>
      <sheetData sheetId="5392" refreshError="1"/>
      <sheetData sheetId="5393" refreshError="1"/>
      <sheetData sheetId="5394" refreshError="1"/>
      <sheetData sheetId="5395" refreshError="1"/>
      <sheetData sheetId="5396" refreshError="1"/>
      <sheetData sheetId="5397">
        <row r="1">
          <cell r="J1">
            <v>1.7453292519943295E-2</v>
          </cell>
        </row>
      </sheetData>
      <sheetData sheetId="5398">
        <row r="1">
          <cell r="J1">
            <v>1.7453292519943295E-2</v>
          </cell>
        </row>
      </sheetData>
      <sheetData sheetId="5399">
        <row r="1">
          <cell r="J1">
            <v>1.7453292519943295E-2</v>
          </cell>
        </row>
      </sheetData>
      <sheetData sheetId="5400">
        <row r="1">
          <cell r="J1">
            <v>1.7453292519943295E-2</v>
          </cell>
        </row>
      </sheetData>
      <sheetData sheetId="5401" refreshError="1"/>
      <sheetData sheetId="5402" refreshError="1"/>
      <sheetData sheetId="5403" refreshError="1"/>
      <sheetData sheetId="5404" refreshError="1"/>
      <sheetData sheetId="5405" refreshError="1"/>
      <sheetData sheetId="5406" refreshError="1"/>
      <sheetData sheetId="5407">
        <row r="1">
          <cell r="J1">
            <v>1.7453292519943295E-2</v>
          </cell>
        </row>
      </sheetData>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ow r="1">
          <cell r="J1">
            <v>1.7453292519943295E-2</v>
          </cell>
        </row>
      </sheetData>
      <sheetData sheetId="5457">
        <row r="1">
          <cell r="J1">
            <v>1.7453292519943295E-2</v>
          </cell>
        </row>
      </sheetData>
      <sheetData sheetId="5458" refreshError="1"/>
      <sheetData sheetId="5459" refreshError="1"/>
      <sheetData sheetId="5460" refreshError="1"/>
      <sheetData sheetId="5461" refreshError="1"/>
      <sheetData sheetId="5462">
        <row r="1">
          <cell r="J1">
            <v>1.7453292519943295E-2</v>
          </cell>
        </row>
      </sheetData>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ow r="1">
          <cell r="J1">
            <v>1.7453292519943295E-2</v>
          </cell>
        </row>
      </sheetData>
      <sheetData sheetId="7167">
        <row r="1">
          <cell r="J1">
            <v>1.7453292519943295E-2</v>
          </cell>
        </row>
      </sheetData>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ow r="1">
          <cell r="J1">
            <v>1.7453292519943295E-2</v>
          </cell>
        </row>
      </sheetData>
      <sheetData sheetId="7186" refreshError="1"/>
      <sheetData sheetId="7187" refreshError="1"/>
      <sheetData sheetId="7188" refreshError="1"/>
      <sheetData sheetId="7189" refreshError="1"/>
      <sheetData sheetId="7190" refreshError="1"/>
      <sheetData sheetId="7191" refreshError="1"/>
      <sheetData sheetId="7192" refreshError="1"/>
      <sheetData sheetId="7193">
        <row r="1">
          <cell r="J1">
            <v>1.7453292519943295E-2</v>
          </cell>
        </row>
      </sheetData>
      <sheetData sheetId="7194">
        <row r="1">
          <cell r="J1">
            <v>1.7453292519943295E-2</v>
          </cell>
        </row>
      </sheetData>
      <sheetData sheetId="7195" refreshError="1"/>
      <sheetData sheetId="7196" refreshError="1"/>
      <sheetData sheetId="7197" refreshError="1"/>
      <sheetData sheetId="7198">
        <row r="1">
          <cell r="J1">
            <v>1.7453292519943295E-2</v>
          </cell>
        </row>
      </sheetData>
      <sheetData sheetId="7199">
        <row r="1">
          <cell r="J1">
            <v>1.7453292519943295E-2</v>
          </cell>
        </row>
      </sheetData>
      <sheetData sheetId="7200">
        <row r="1">
          <cell r="J1">
            <v>1.7453292519943295E-2</v>
          </cell>
        </row>
      </sheetData>
      <sheetData sheetId="7201" refreshError="1"/>
      <sheetData sheetId="7202" refreshError="1"/>
      <sheetData sheetId="7203">
        <row r="1">
          <cell r="J1">
            <v>1.7453292519943295E-2</v>
          </cell>
        </row>
      </sheetData>
      <sheetData sheetId="7204">
        <row r="1">
          <cell r="J1">
            <v>1.7453292519943295E-2</v>
          </cell>
        </row>
      </sheetData>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ow r="1">
          <cell r="J1">
            <v>1.7453292519943295E-2</v>
          </cell>
        </row>
      </sheetData>
      <sheetData sheetId="7267">
        <row r="1">
          <cell r="J1">
            <v>1.7453292519943295E-2</v>
          </cell>
        </row>
      </sheetData>
      <sheetData sheetId="7268" refreshError="1"/>
      <sheetData sheetId="7269">
        <row r="1">
          <cell r="J1">
            <v>1.7453292519943295E-2</v>
          </cell>
        </row>
      </sheetData>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ow r="1">
          <cell r="J1">
            <v>1.7453292519943295E-2</v>
          </cell>
        </row>
      </sheetData>
      <sheetData sheetId="7284" refreshError="1"/>
      <sheetData sheetId="7285">
        <row r="1">
          <cell r="J1">
            <v>1.7453292519943295E-2</v>
          </cell>
        </row>
      </sheetData>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ow r="1">
          <cell r="J1">
            <v>1.7453292519943295E-2</v>
          </cell>
        </row>
      </sheetData>
      <sheetData sheetId="7295">
        <row r="1">
          <cell r="J1">
            <v>1.7453292519943295E-2</v>
          </cell>
        </row>
      </sheetData>
      <sheetData sheetId="7296" refreshError="1"/>
      <sheetData sheetId="7297" refreshError="1"/>
      <sheetData sheetId="7298" refreshError="1"/>
      <sheetData sheetId="7299" refreshError="1"/>
      <sheetData sheetId="7300">
        <row r="1">
          <cell r="J1">
            <v>1.7453292519943295E-2</v>
          </cell>
        </row>
      </sheetData>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ow r="1">
          <cell r="J1">
            <v>1.7453292519943295E-2</v>
          </cell>
        </row>
      </sheetData>
      <sheetData sheetId="7312">
        <row r="1">
          <cell r="J1">
            <v>1.7453292519943295E-2</v>
          </cell>
        </row>
      </sheetData>
      <sheetData sheetId="7313">
        <row r="1">
          <cell r="J1">
            <v>1.7453292519943295E-2</v>
          </cell>
        </row>
      </sheetData>
      <sheetData sheetId="7314">
        <row r="1">
          <cell r="J1">
            <v>1.7453292519943295E-2</v>
          </cell>
        </row>
      </sheetData>
      <sheetData sheetId="7315">
        <row r="1">
          <cell r="J1">
            <v>1.7453292519943295E-2</v>
          </cell>
        </row>
      </sheetData>
      <sheetData sheetId="7316">
        <row r="1">
          <cell r="J1">
            <v>1.7453292519943295E-2</v>
          </cell>
        </row>
      </sheetData>
      <sheetData sheetId="7317">
        <row r="1">
          <cell r="J1">
            <v>1.7453292519943295E-2</v>
          </cell>
        </row>
      </sheetData>
      <sheetData sheetId="7318">
        <row r="1">
          <cell r="J1">
            <v>1.7453292519943295E-2</v>
          </cell>
        </row>
      </sheetData>
      <sheetData sheetId="7319">
        <row r="1">
          <cell r="J1">
            <v>1.7453292519943295E-2</v>
          </cell>
        </row>
      </sheetData>
      <sheetData sheetId="7320">
        <row r="1">
          <cell r="J1">
            <v>1.7453292519943295E-2</v>
          </cell>
        </row>
      </sheetData>
      <sheetData sheetId="7321">
        <row r="1">
          <cell r="J1">
            <v>1.7453292519943295E-2</v>
          </cell>
        </row>
      </sheetData>
      <sheetData sheetId="7322">
        <row r="1">
          <cell r="J1">
            <v>1.7453292519943295E-2</v>
          </cell>
        </row>
      </sheetData>
      <sheetData sheetId="7323">
        <row r="1">
          <cell r="J1">
            <v>1.7453292519943295E-2</v>
          </cell>
        </row>
      </sheetData>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ow r="1">
          <cell r="J1">
            <v>1.7453292519943295E-2</v>
          </cell>
        </row>
      </sheetData>
      <sheetData sheetId="7353">
        <row r="1">
          <cell r="J1">
            <v>1.7453292519943295E-2</v>
          </cell>
        </row>
      </sheetData>
      <sheetData sheetId="7354" refreshError="1"/>
      <sheetData sheetId="7355">
        <row r="1">
          <cell r="J1">
            <v>1.7453292519943295E-2</v>
          </cell>
        </row>
      </sheetData>
      <sheetData sheetId="7356">
        <row r="1">
          <cell r="J1">
            <v>1.7453292519943295E-2</v>
          </cell>
        </row>
      </sheetData>
      <sheetData sheetId="7357">
        <row r="1">
          <cell r="J1">
            <v>1.7453292519943295E-2</v>
          </cell>
        </row>
      </sheetData>
      <sheetData sheetId="7358">
        <row r="1">
          <cell r="J1">
            <v>1.7453292519943295E-2</v>
          </cell>
        </row>
      </sheetData>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sheetData sheetId="7389">
        <row r="1">
          <cell r="J1">
            <v>1.7453292519943295E-2</v>
          </cell>
        </row>
      </sheetData>
      <sheetData sheetId="7390">
        <row r="1">
          <cell r="J1">
            <v>1.7453292519943295E-2</v>
          </cell>
        </row>
      </sheetData>
      <sheetData sheetId="7391" refreshError="1"/>
      <sheetData sheetId="7392" refreshError="1"/>
      <sheetData sheetId="7393" refreshError="1"/>
      <sheetData sheetId="7394"/>
      <sheetData sheetId="7395">
        <row r="1">
          <cell r="J1">
            <v>1.7453292519943295E-2</v>
          </cell>
        </row>
      </sheetData>
      <sheetData sheetId="7396">
        <row r="1">
          <cell r="J1">
            <v>1.7453292519943295E-2</v>
          </cell>
        </row>
      </sheetData>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ow r="1">
          <cell r="J1">
            <v>1.7453292519943295E-2</v>
          </cell>
        </row>
      </sheetData>
      <sheetData sheetId="7411">
        <row r="1">
          <cell r="J1">
            <v>1.7453292519943295E-2</v>
          </cell>
        </row>
      </sheetData>
      <sheetData sheetId="7412" refreshError="1"/>
      <sheetData sheetId="7413">
        <row r="1">
          <cell r="J1">
            <v>1.7453292519943295E-2</v>
          </cell>
        </row>
      </sheetData>
      <sheetData sheetId="7414">
        <row r="1">
          <cell r="J1">
            <v>1.7453292519943295E-2</v>
          </cell>
        </row>
      </sheetData>
      <sheetData sheetId="7415" refreshError="1"/>
      <sheetData sheetId="7416">
        <row r="1">
          <cell r="J1">
            <v>1.7453292519943295E-2</v>
          </cell>
        </row>
      </sheetData>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ow r="1">
          <cell r="J1">
            <v>1.7453292519943295E-2</v>
          </cell>
        </row>
      </sheetData>
      <sheetData sheetId="7472" refreshError="1"/>
      <sheetData sheetId="7473">
        <row r="1">
          <cell r="J1">
            <v>1.7453292519943295E-2</v>
          </cell>
        </row>
      </sheetData>
      <sheetData sheetId="7474" refreshError="1"/>
      <sheetData sheetId="7475" refreshError="1"/>
      <sheetData sheetId="7476" refreshError="1"/>
      <sheetData sheetId="7477" refreshError="1"/>
      <sheetData sheetId="7478" refreshError="1"/>
      <sheetData sheetId="7479" refreshError="1"/>
      <sheetData sheetId="7480">
        <row r="1">
          <cell r="J1">
            <v>1.7453292519943295E-2</v>
          </cell>
        </row>
      </sheetData>
      <sheetData sheetId="7481" refreshError="1"/>
      <sheetData sheetId="7482" refreshError="1"/>
      <sheetData sheetId="7483">
        <row r="1">
          <cell r="J1">
            <v>1.7453292519943295E-2</v>
          </cell>
        </row>
      </sheetData>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ow r="1">
          <cell r="J1">
            <v>1.7453292519943295E-2</v>
          </cell>
        </row>
      </sheetData>
      <sheetData sheetId="7496" refreshError="1"/>
      <sheetData sheetId="7497" refreshError="1"/>
      <sheetData sheetId="7498">
        <row r="1">
          <cell r="J1">
            <v>1.7453292519943295E-2</v>
          </cell>
        </row>
      </sheetData>
      <sheetData sheetId="7499" refreshError="1"/>
      <sheetData sheetId="7500" refreshError="1"/>
      <sheetData sheetId="7501" refreshError="1"/>
      <sheetData sheetId="7502">
        <row r="1">
          <cell r="J1">
            <v>1.7453292519943295E-2</v>
          </cell>
        </row>
      </sheetData>
      <sheetData sheetId="7503" refreshError="1"/>
      <sheetData sheetId="7504">
        <row r="1">
          <cell r="J1">
            <v>1.7453292519943295E-2</v>
          </cell>
        </row>
      </sheetData>
      <sheetData sheetId="7505">
        <row r="1">
          <cell r="J1">
            <v>1.7453292519943295E-2</v>
          </cell>
        </row>
      </sheetData>
      <sheetData sheetId="7506">
        <row r="1">
          <cell r="J1">
            <v>1.7453292519943295E-2</v>
          </cell>
        </row>
      </sheetData>
      <sheetData sheetId="7507">
        <row r="1">
          <cell r="J1">
            <v>1.7453292519943295E-2</v>
          </cell>
        </row>
      </sheetData>
      <sheetData sheetId="7508" refreshError="1"/>
      <sheetData sheetId="7509">
        <row r="1">
          <cell r="J1">
            <v>1.7453292519943295E-2</v>
          </cell>
        </row>
      </sheetData>
      <sheetData sheetId="7510">
        <row r="1">
          <cell r="J1">
            <v>1.7453292519943295E-2</v>
          </cell>
        </row>
      </sheetData>
      <sheetData sheetId="7511">
        <row r="1">
          <cell r="J1">
            <v>1.7453292519943295E-2</v>
          </cell>
        </row>
      </sheetData>
      <sheetData sheetId="7512" refreshError="1"/>
      <sheetData sheetId="7513" refreshError="1"/>
      <sheetData sheetId="7514" refreshError="1"/>
      <sheetData sheetId="7515">
        <row r="1">
          <cell r="J1">
            <v>1.7453292519943295E-2</v>
          </cell>
        </row>
      </sheetData>
      <sheetData sheetId="7516" refreshError="1"/>
      <sheetData sheetId="7517" refreshError="1"/>
      <sheetData sheetId="7518">
        <row r="1">
          <cell r="J1">
            <v>1.7453292519943295E-2</v>
          </cell>
        </row>
      </sheetData>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ow r="1">
          <cell r="J1">
            <v>1.7453292519943295E-2</v>
          </cell>
        </row>
      </sheetData>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J1">
            <v>1.7453292519943295E-2</v>
          </cell>
        </row>
      </sheetData>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ow r="1">
          <cell r="J1">
            <v>1.7453292519943295E-2</v>
          </cell>
        </row>
      </sheetData>
      <sheetData sheetId="7590" refreshError="1"/>
      <sheetData sheetId="7591">
        <row r="1">
          <cell r="J1">
            <v>1.7453292519943295E-2</v>
          </cell>
        </row>
      </sheetData>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ow r="1">
          <cell r="J1">
            <v>1.7453292519943295E-2</v>
          </cell>
        </row>
      </sheetData>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ow r="1">
          <cell r="J1">
            <v>1.7453292519943295E-2</v>
          </cell>
        </row>
      </sheetData>
      <sheetData sheetId="7634" refreshError="1"/>
      <sheetData sheetId="7635" refreshError="1"/>
      <sheetData sheetId="7636" refreshError="1"/>
      <sheetData sheetId="7637" refreshError="1"/>
      <sheetData sheetId="7638">
        <row r="1">
          <cell r="J1">
            <v>1.7453292519943295E-2</v>
          </cell>
        </row>
      </sheetData>
      <sheetData sheetId="7639" refreshError="1"/>
      <sheetData sheetId="7640" refreshError="1"/>
      <sheetData sheetId="7641">
        <row r="1">
          <cell r="J1">
            <v>1.7453292519943295E-2</v>
          </cell>
        </row>
      </sheetData>
      <sheetData sheetId="7642">
        <row r="1">
          <cell r="J1">
            <v>1.7453292519943295E-2</v>
          </cell>
        </row>
      </sheetData>
      <sheetData sheetId="7643" refreshError="1"/>
      <sheetData sheetId="7644" refreshError="1"/>
      <sheetData sheetId="7645" refreshError="1"/>
      <sheetData sheetId="7646" refreshError="1"/>
      <sheetData sheetId="7647" refreshError="1"/>
      <sheetData sheetId="7648">
        <row r="1">
          <cell r="J1">
            <v>1.7453292519943295E-2</v>
          </cell>
        </row>
      </sheetData>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1">
          <cell r="J1">
            <v>1.7453292519943295E-2</v>
          </cell>
        </row>
      </sheetData>
      <sheetData sheetId="7661" refreshError="1"/>
      <sheetData sheetId="7662">
        <row r="1">
          <cell r="J1">
            <v>1.7453292519943295E-2</v>
          </cell>
        </row>
      </sheetData>
      <sheetData sheetId="7663">
        <row r="1">
          <cell r="J1">
            <v>1.7453292519943295E-2</v>
          </cell>
        </row>
      </sheetData>
      <sheetData sheetId="7664">
        <row r="1">
          <cell r="J1">
            <v>1.7453292519943295E-2</v>
          </cell>
        </row>
      </sheetData>
      <sheetData sheetId="7665" refreshError="1"/>
      <sheetData sheetId="7666" refreshError="1"/>
      <sheetData sheetId="7667" refreshError="1"/>
      <sheetData sheetId="7668" refreshError="1"/>
      <sheetData sheetId="7669" refreshError="1"/>
      <sheetData sheetId="7670">
        <row r="1">
          <cell r="J1">
            <v>1.7453292519943295E-2</v>
          </cell>
        </row>
      </sheetData>
      <sheetData sheetId="7671">
        <row r="1">
          <cell r="J1">
            <v>1.7453292519943295E-2</v>
          </cell>
        </row>
      </sheetData>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ow r="1">
          <cell r="J1">
            <v>1.7453292519943295E-2</v>
          </cell>
        </row>
      </sheetData>
      <sheetData sheetId="7681">
        <row r="1">
          <cell r="J1">
            <v>1.7453292519943295E-2</v>
          </cell>
        </row>
      </sheetData>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ow r="1">
          <cell r="J1">
            <v>1.7453292519943295E-2</v>
          </cell>
        </row>
      </sheetData>
      <sheetData sheetId="7705" refreshError="1"/>
      <sheetData sheetId="7706">
        <row r="1">
          <cell r="J1">
            <v>1.7453292519943295E-2</v>
          </cell>
        </row>
      </sheetData>
      <sheetData sheetId="7707" refreshError="1"/>
      <sheetData sheetId="7708" refreshError="1"/>
      <sheetData sheetId="7709" refreshError="1"/>
      <sheetData sheetId="7710" refreshError="1"/>
      <sheetData sheetId="7711" refreshError="1"/>
      <sheetData sheetId="7712" refreshError="1"/>
      <sheetData sheetId="7713">
        <row r="1">
          <cell r="J1">
            <v>1.7453292519943295E-2</v>
          </cell>
        </row>
      </sheetData>
      <sheetData sheetId="7714">
        <row r="1">
          <cell r="J1">
            <v>1.7453292519943295E-2</v>
          </cell>
        </row>
      </sheetData>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ow r="1">
          <cell r="J1">
            <v>1.7453292519943295E-2</v>
          </cell>
        </row>
      </sheetData>
      <sheetData sheetId="7758">
        <row r="1">
          <cell r="J1">
            <v>1.7453292519943295E-2</v>
          </cell>
        </row>
      </sheetData>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ow r="1">
          <cell r="J1">
            <v>1.7453292519943295E-2</v>
          </cell>
        </row>
      </sheetData>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ow r="1">
          <cell r="J1">
            <v>1.7453292519943295E-2</v>
          </cell>
        </row>
      </sheetData>
      <sheetData sheetId="7797">
        <row r="1">
          <cell r="J1">
            <v>1.7453292519943295E-2</v>
          </cell>
        </row>
      </sheetData>
      <sheetData sheetId="7798" refreshError="1"/>
      <sheetData sheetId="7799" refreshError="1"/>
      <sheetData sheetId="7800" refreshError="1"/>
      <sheetData sheetId="7801">
        <row r="1">
          <cell r="J1">
            <v>1.7453292519943295E-2</v>
          </cell>
        </row>
      </sheetData>
      <sheetData sheetId="7802" refreshError="1"/>
      <sheetData sheetId="7803" refreshError="1"/>
      <sheetData sheetId="7804">
        <row r="1">
          <cell r="J1">
            <v>1.7453292519943295E-2</v>
          </cell>
        </row>
      </sheetData>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ow r="1">
          <cell r="J1">
            <v>1.7453292519943295E-2</v>
          </cell>
        </row>
      </sheetData>
      <sheetData sheetId="7818" refreshError="1"/>
      <sheetData sheetId="7819">
        <row r="1">
          <cell r="J1">
            <v>1.7453292519943295E-2</v>
          </cell>
        </row>
      </sheetData>
      <sheetData sheetId="7820">
        <row r="1">
          <cell r="J1">
            <v>1.7453292519943295E-2</v>
          </cell>
        </row>
      </sheetData>
      <sheetData sheetId="7821">
        <row r="1">
          <cell r="J1">
            <v>1.7453292519943295E-2</v>
          </cell>
        </row>
      </sheetData>
      <sheetData sheetId="7822">
        <row r="1">
          <cell r="J1">
            <v>1.7453292519943295E-2</v>
          </cell>
        </row>
      </sheetData>
      <sheetData sheetId="7823">
        <row r="1">
          <cell r="J1">
            <v>1.7453292519943295E-2</v>
          </cell>
        </row>
      </sheetData>
      <sheetData sheetId="7824" refreshError="1"/>
      <sheetData sheetId="7825" refreshError="1"/>
      <sheetData sheetId="7826" refreshError="1"/>
      <sheetData sheetId="7827">
        <row r="1">
          <cell r="J1">
            <v>1.7453292519943295E-2</v>
          </cell>
        </row>
      </sheetData>
      <sheetData sheetId="7828" refreshError="1"/>
      <sheetData sheetId="7829" refreshError="1"/>
      <sheetData sheetId="7830" refreshError="1"/>
      <sheetData sheetId="7831" refreshError="1"/>
      <sheetData sheetId="7832" refreshError="1"/>
      <sheetData sheetId="7833">
        <row r="1">
          <cell r="J1">
            <v>1.7453292519943295E-2</v>
          </cell>
        </row>
      </sheetData>
      <sheetData sheetId="7834" refreshError="1"/>
      <sheetData sheetId="7835">
        <row r="1">
          <cell r="J1">
            <v>1.7453292519943295E-2</v>
          </cell>
        </row>
      </sheetData>
      <sheetData sheetId="7836">
        <row r="1">
          <cell r="J1">
            <v>1.7453292519943295E-2</v>
          </cell>
        </row>
      </sheetData>
      <sheetData sheetId="7837">
        <row r="1">
          <cell r="J1">
            <v>1.7453292519943295E-2</v>
          </cell>
        </row>
      </sheetData>
      <sheetData sheetId="7838">
        <row r="1">
          <cell r="J1">
            <v>1.7453292519943295E-2</v>
          </cell>
        </row>
      </sheetData>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ow r="1">
          <cell r="J1">
            <v>1.7453292519943295E-2</v>
          </cell>
        </row>
      </sheetData>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ow r="1">
          <cell r="J1">
            <v>1.7453292519943295E-2</v>
          </cell>
        </row>
      </sheetData>
      <sheetData sheetId="7858" refreshError="1"/>
      <sheetData sheetId="7859" refreshError="1"/>
      <sheetData sheetId="7860" refreshError="1"/>
      <sheetData sheetId="7861" refreshError="1"/>
      <sheetData sheetId="7862" refreshError="1"/>
      <sheetData sheetId="7863" refreshError="1"/>
      <sheetData sheetId="7864" refreshError="1"/>
      <sheetData sheetId="7865">
        <row r="1">
          <cell r="J1">
            <v>1.7453292519943295E-2</v>
          </cell>
        </row>
      </sheetData>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ow r="1">
          <cell r="J1">
            <v>1.7453292519943295E-2</v>
          </cell>
        </row>
      </sheetData>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ow r="1">
          <cell r="J1">
            <v>1.7453292519943295E-2</v>
          </cell>
        </row>
      </sheetData>
      <sheetData sheetId="7928">
        <row r="1">
          <cell r="J1">
            <v>1.7453292519943295E-2</v>
          </cell>
        </row>
      </sheetData>
      <sheetData sheetId="7929">
        <row r="1">
          <cell r="J1">
            <v>1.7453292519943295E-2</v>
          </cell>
        </row>
      </sheetData>
      <sheetData sheetId="7930">
        <row r="1">
          <cell r="J1">
            <v>1.7453292519943295E-2</v>
          </cell>
        </row>
      </sheetData>
      <sheetData sheetId="7931">
        <row r="1">
          <cell r="J1">
            <v>1.7453292519943295E-2</v>
          </cell>
        </row>
      </sheetData>
      <sheetData sheetId="7932" refreshError="1"/>
      <sheetData sheetId="7933" refreshError="1"/>
      <sheetData sheetId="7934" refreshError="1"/>
      <sheetData sheetId="7935" refreshError="1"/>
      <sheetData sheetId="7936">
        <row r="1">
          <cell r="J1">
            <v>1.7453292519943295E-2</v>
          </cell>
        </row>
      </sheetData>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ow r="1">
          <cell r="J1">
            <v>1.7453292519943295E-2</v>
          </cell>
        </row>
      </sheetData>
      <sheetData sheetId="8098">
        <row r="1">
          <cell r="J1">
            <v>1.7453292519943295E-2</v>
          </cell>
        </row>
      </sheetData>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ow r="1">
          <cell r="J1">
            <v>1.7453292519943295E-2</v>
          </cell>
        </row>
      </sheetData>
      <sheetData sheetId="8126" refreshError="1"/>
      <sheetData sheetId="8127" refreshError="1"/>
      <sheetData sheetId="8128" refreshError="1"/>
      <sheetData sheetId="8129">
        <row r="1">
          <cell r="J1">
            <v>1.7453292519943295E-2</v>
          </cell>
        </row>
      </sheetData>
      <sheetData sheetId="8130" refreshError="1"/>
      <sheetData sheetId="8131">
        <row r="1">
          <cell r="J1">
            <v>1.7453292519943295E-2</v>
          </cell>
        </row>
      </sheetData>
      <sheetData sheetId="8132" refreshError="1"/>
      <sheetData sheetId="8133" refreshError="1"/>
      <sheetData sheetId="8134" refreshError="1"/>
      <sheetData sheetId="8135">
        <row r="1">
          <cell r="J1">
            <v>1.7453292519943295E-2</v>
          </cell>
        </row>
      </sheetData>
      <sheetData sheetId="8136" refreshError="1"/>
      <sheetData sheetId="8137">
        <row r="1">
          <cell r="J1">
            <v>1.7453292519943295E-2</v>
          </cell>
        </row>
      </sheetData>
      <sheetData sheetId="8138">
        <row r="1">
          <cell r="J1">
            <v>1.7453292519943295E-2</v>
          </cell>
        </row>
      </sheetData>
      <sheetData sheetId="8139">
        <row r="1">
          <cell r="J1">
            <v>1.7453292519943295E-2</v>
          </cell>
        </row>
      </sheetData>
      <sheetData sheetId="8140">
        <row r="1">
          <cell r="J1">
            <v>1.7453292519943295E-2</v>
          </cell>
        </row>
      </sheetData>
      <sheetData sheetId="8141">
        <row r="1">
          <cell r="J1">
            <v>1.7453292519943295E-2</v>
          </cell>
        </row>
      </sheetData>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ow r="1">
          <cell r="J1">
            <v>1.7453292519943295E-2</v>
          </cell>
        </row>
      </sheetData>
      <sheetData sheetId="8151">
        <row r="1">
          <cell r="J1">
            <v>1.7453292519943295E-2</v>
          </cell>
        </row>
      </sheetData>
      <sheetData sheetId="8152">
        <row r="1">
          <cell r="J1">
            <v>1.7453292519943295E-2</v>
          </cell>
        </row>
      </sheetData>
      <sheetData sheetId="8153">
        <row r="1">
          <cell r="J1">
            <v>1.7453292519943295E-2</v>
          </cell>
        </row>
      </sheetData>
      <sheetData sheetId="8154">
        <row r="1">
          <cell r="J1">
            <v>1.7453292519943295E-2</v>
          </cell>
        </row>
      </sheetData>
      <sheetData sheetId="8155">
        <row r="1">
          <cell r="J1">
            <v>1.7453292519943295E-2</v>
          </cell>
        </row>
      </sheetData>
      <sheetData sheetId="8156">
        <row r="1">
          <cell r="J1">
            <v>1.7453292519943295E-2</v>
          </cell>
        </row>
      </sheetData>
      <sheetData sheetId="8157">
        <row r="1">
          <cell r="J1">
            <v>1.7453292519943295E-2</v>
          </cell>
        </row>
      </sheetData>
      <sheetData sheetId="8158">
        <row r="1">
          <cell r="J1">
            <v>1.7453292519943295E-2</v>
          </cell>
        </row>
      </sheetData>
      <sheetData sheetId="8159">
        <row r="1">
          <cell r="J1">
            <v>1.7453292519943295E-2</v>
          </cell>
        </row>
      </sheetData>
      <sheetData sheetId="8160">
        <row r="1">
          <cell r="J1">
            <v>1.7453292519943295E-2</v>
          </cell>
        </row>
      </sheetData>
      <sheetData sheetId="8161">
        <row r="1">
          <cell r="J1">
            <v>1.7453292519943295E-2</v>
          </cell>
        </row>
      </sheetData>
      <sheetData sheetId="8162">
        <row r="1">
          <cell r="J1">
            <v>1.7453292519943295E-2</v>
          </cell>
        </row>
      </sheetData>
      <sheetData sheetId="8163">
        <row r="1">
          <cell r="J1">
            <v>1.7453292519943295E-2</v>
          </cell>
        </row>
      </sheetData>
      <sheetData sheetId="8164">
        <row r="1">
          <cell r="J1">
            <v>1.7453292519943295E-2</v>
          </cell>
        </row>
      </sheetData>
      <sheetData sheetId="8165">
        <row r="1">
          <cell r="J1">
            <v>1.7453292519943295E-2</v>
          </cell>
        </row>
      </sheetData>
      <sheetData sheetId="8166">
        <row r="1">
          <cell r="J1">
            <v>1.7453292519943295E-2</v>
          </cell>
        </row>
      </sheetData>
      <sheetData sheetId="8167">
        <row r="1">
          <cell r="J1">
            <v>1.7453292519943295E-2</v>
          </cell>
        </row>
      </sheetData>
      <sheetData sheetId="8168">
        <row r="1">
          <cell r="J1">
            <v>1.7453292519943295E-2</v>
          </cell>
        </row>
      </sheetData>
      <sheetData sheetId="8169">
        <row r="1">
          <cell r="J1">
            <v>1.7453292519943295E-2</v>
          </cell>
        </row>
      </sheetData>
      <sheetData sheetId="8170">
        <row r="1">
          <cell r="J1">
            <v>1.7453292519943295E-2</v>
          </cell>
        </row>
      </sheetData>
      <sheetData sheetId="8171">
        <row r="1">
          <cell r="J1">
            <v>1.7453292519943295E-2</v>
          </cell>
        </row>
      </sheetData>
      <sheetData sheetId="8172">
        <row r="1">
          <cell r="J1">
            <v>1.7453292519943295E-2</v>
          </cell>
        </row>
      </sheetData>
      <sheetData sheetId="8173">
        <row r="1">
          <cell r="J1">
            <v>1.7453292519943295E-2</v>
          </cell>
        </row>
      </sheetData>
      <sheetData sheetId="8174">
        <row r="1">
          <cell r="J1">
            <v>1.7453292519943295E-2</v>
          </cell>
        </row>
      </sheetData>
      <sheetData sheetId="8175">
        <row r="1">
          <cell r="J1">
            <v>1.7453292519943295E-2</v>
          </cell>
        </row>
      </sheetData>
      <sheetData sheetId="8176">
        <row r="1">
          <cell r="J1">
            <v>1.7453292519943295E-2</v>
          </cell>
        </row>
      </sheetData>
      <sheetData sheetId="8177">
        <row r="1">
          <cell r="J1">
            <v>1.7453292519943295E-2</v>
          </cell>
        </row>
      </sheetData>
      <sheetData sheetId="8178">
        <row r="1">
          <cell r="J1">
            <v>1.7453292519943295E-2</v>
          </cell>
        </row>
      </sheetData>
      <sheetData sheetId="8179">
        <row r="1">
          <cell r="J1">
            <v>1.7453292519943295E-2</v>
          </cell>
        </row>
      </sheetData>
      <sheetData sheetId="8180">
        <row r="1">
          <cell r="J1">
            <v>1.7453292519943295E-2</v>
          </cell>
        </row>
      </sheetData>
      <sheetData sheetId="8181">
        <row r="1">
          <cell r="J1">
            <v>1.7453292519943295E-2</v>
          </cell>
        </row>
      </sheetData>
      <sheetData sheetId="8182">
        <row r="1">
          <cell r="J1">
            <v>1.7453292519943295E-2</v>
          </cell>
        </row>
      </sheetData>
      <sheetData sheetId="8183">
        <row r="1">
          <cell r="J1">
            <v>1.7453292519943295E-2</v>
          </cell>
        </row>
      </sheetData>
      <sheetData sheetId="8184">
        <row r="1">
          <cell r="J1">
            <v>1.7453292519943295E-2</v>
          </cell>
        </row>
      </sheetData>
      <sheetData sheetId="8185">
        <row r="1">
          <cell r="J1">
            <v>1.7453292519943295E-2</v>
          </cell>
        </row>
      </sheetData>
      <sheetData sheetId="8186">
        <row r="1">
          <cell r="J1">
            <v>1.7453292519943295E-2</v>
          </cell>
        </row>
      </sheetData>
      <sheetData sheetId="8187">
        <row r="1">
          <cell r="J1">
            <v>1.7453292519943295E-2</v>
          </cell>
        </row>
      </sheetData>
      <sheetData sheetId="8188">
        <row r="1">
          <cell r="J1">
            <v>1.7453292519943295E-2</v>
          </cell>
        </row>
      </sheetData>
      <sheetData sheetId="8189">
        <row r="1">
          <cell r="J1">
            <v>1.7453292519943295E-2</v>
          </cell>
        </row>
      </sheetData>
      <sheetData sheetId="8190">
        <row r="1">
          <cell r="J1">
            <v>1.7453292519943295E-2</v>
          </cell>
        </row>
      </sheetData>
      <sheetData sheetId="8191" refreshError="1"/>
      <sheetData sheetId="8192" refreshError="1"/>
      <sheetData sheetId="8193" refreshError="1"/>
      <sheetData sheetId="8194">
        <row r="1">
          <cell r="J1">
            <v>1.7453292519943295E-2</v>
          </cell>
        </row>
      </sheetData>
      <sheetData sheetId="8195">
        <row r="1">
          <cell r="J1">
            <v>1.7453292519943295E-2</v>
          </cell>
        </row>
      </sheetData>
      <sheetData sheetId="8196">
        <row r="1">
          <cell r="J1">
            <v>1.7453292519943295E-2</v>
          </cell>
        </row>
      </sheetData>
      <sheetData sheetId="8197" refreshError="1"/>
      <sheetData sheetId="8198" refreshError="1"/>
      <sheetData sheetId="8199" refreshError="1"/>
      <sheetData sheetId="8200" refreshError="1"/>
      <sheetData sheetId="8201">
        <row r="1">
          <cell r="J1">
            <v>1.7453292519943295E-2</v>
          </cell>
        </row>
      </sheetData>
      <sheetData sheetId="8202" refreshError="1"/>
      <sheetData sheetId="8203">
        <row r="1">
          <cell r="J1">
            <v>1.7453292519943295E-2</v>
          </cell>
        </row>
      </sheetData>
      <sheetData sheetId="8204">
        <row r="1">
          <cell r="J1">
            <v>1.7453292519943295E-2</v>
          </cell>
        </row>
      </sheetData>
      <sheetData sheetId="8205" refreshError="1"/>
      <sheetData sheetId="8206" refreshError="1"/>
      <sheetData sheetId="8207">
        <row r="1">
          <cell r="J1">
            <v>1.7453292519943295E-2</v>
          </cell>
        </row>
      </sheetData>
      <sheetData sheetId="8208" refreshError="1"/>
      <sheetData sheetId="8209" refreshError="1"/>
      <sheetData sheetId="8210">
        <row r="1">
          <cell r="J1">
            <v>1.7453292519943295E-2</v>
          </cell>
        </row>
      </sheetData>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ow r="1">
          <cell r="J1">
            <v>1.7453292519943295E-2</v>
          </cell>
        </row>
      </sheetData>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ow r="1">
          <cell r="J1">
            <v>1.7453292519943295E-2</v>
          </cell>
        </row>
      </sheetData>
      <sheetData sheetId="8465" refreshError="1"/>
      <sheetData sheetId="8466" refreshError="1"/>
      <sheetData sheetId="8467">
        <row r="1">
          <cell r="J1">
            <v>1.7453292519943295E-2</v>
          </cell>
        </row>
      </sheetData>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ow r="1">
          <cell r="J1">
            <v>1.7453292519943295E-2</v>
          </cell>
        </row>
      </sheetData>
      <sheetData sheetId="8506">
        <row r="1">
          <cell r="J1">
            <v>1.7453292519943295E-2</v>
          </cell>
        </row>
      </sheetData>
      <sheetData sheetId="8507" refreshError="1"/>
      <sheetData sheetId="8508" refreshError="1"/>
      <sheetData sheetId="8509">
        <row r="1">
          <cell r="J1">
            <v>1.7453292519943295E-2</v>
          </cell>
        </row>
      </sheetData>
      <sheetData sheetId="8510" refreshError="1"/>
      <sheetData sheetId="8511" refreshError="1"/>
      <sheetData sheetId="8512">
        <row r="1">
          <cell r="J1">
            <v>1.7453292519943295E-2</v>
          </cell>
        </row>
      </sheetData>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ow r="1">
          <cell r="J1">
            <v>1.7453292519943295E-2</v>
          </cell>
        </row>
      </sheetData>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ow r="1">
          <cell r="J1">
            <v>1.7453292519943295E-2</v>
          </cell>
        </row>
      </sheetData>
      <sheetData sheetId="8533" refreshError="1"/>
      <sheetData sheetId="8534" refreshError="1"/>
      <sheetData sheetId="8535">
        <row r="1">
          <cell r="J1">
            <v>1.7453292519943295E-2</v>
          </cell>
        </row>
      </sheetData>
      <sheetData sheetId="8536" refreshError="1"/>
      <sheetData sheetId="8537" refreshError="1"/>
      <sheetData sheetId="8538" refreshError="1"/>
      <sheetData sheetId="8539">
        <row r="1">
          <cell r="J1">
            <v>1.7453292519943295E-2</v>
          </cell>
        </row>
      </sheetData>
      <sheetData sheetId="8540">
        <row r="1">
          <cell r="J1">
            <v>1.7453292519943295E-2</v>
          </cell>
        </row>
      </sheetData>
      <sheetData sheetId="8541">
        <row r="1">
          <cell r="J1">
            <v>1.7453292519943295E-2</v>
          </cell>
        </row>
      </sheetData>
      <sheetData sheetId="8542" refreshError="1"/>
      <sheetData sheetId="8543" refreshError="1"/>
      <sheetData sheetId="8544" refreshError="1"/>
      <sheetData sheetId="8545" refreshError="1"/>
      <sheetData sheetId="8546" refreshError="1"/>
      <sheetData sheetId="8547" refreshError="1"/>
      <sheetData sheetId="8548">
        <row r="1">
          <cell r="J1">
            <v>1.7453292519943295E-2</v>
          </cell>
        </row>
      </sheetData>
      <sheetData sheetId="8549" refreshError="1"/>
      <sheetData sheetId="8550" refreshError="1"/>
      <sheetData sheetId="8551" refreshError="1"/>
      <sheetData sheetId="8552" refreshError="1"/>
      <sheetData sheetId="8553" refreshError="1"/>
      <sheetData sheetId="8554">
        <row r="1">
          <cell r="J1">
            <v>1.7453292519943295E-2</v>
          </cell>
        </row>
      </sheetData>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ow r="1">
          <cell r="J1">
            <v>1.7453292519943295E-2</v>
          </cell>
        </row>
      </sheetData>
      <sheetData sheetId="8565" refreshError="1"/>
      <sheetData sheetId="8566" refreshError="1"/>
      <sheetData sheetId="8567">
        <row r="1">
          <cell r="J1">
            <v>1.7453292519943295E-2</v>
          </cell>
        </row>
      </sheetData>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ow r="1">
          <cell r="J1">
            <v>1.7453292519943295E-2</v>
          </cell>
        </row>
      </sheetData>
      <sheetData sheetId="8578" refreshError="1"/>
      <sheetData sheetId="8579" refreshError="1"/>
      <sheetData sheetId="8580" refreshError="1"/>
      <sheetData sheetId="8581" refreshError="1"/>
      <sheetData sheetId="8582" refreshError="1"/>
      <sheetData sheetId="8583">
        <row r="1">
          <cell r="J1">
            <v>1.7453292519943295E-2</v>
          </cell>
        </row>
      </sheetData>
      <sheetData sheetId="8584" refreshError="1"/>
      <sheetData sheetId="8585">
        <row r="1">
          <cell r="J1">
            <v>1.7453292519943295E-2</v>
          </cell>
        </row>
      </sheetData>
      <sheetData sheetId="8586" refreshError="1"/>
      <sheetData sheetId="8587" refreshError="1"/>
      <sheetData sheetId="8588">
        <row r="1">
          <cell r="J1">
            <v>1.7453292519943295E-2</v>
          </cell>
        </row>
      </sheetData>
      <sheetData sheetId="8589" refreshError="1"/>
      <sheetData sheetId="8590" refreshError="1"/>
      <sheetData sheetId="8591" refreshError="1"/>
      <sheetData sheetId="8592" refreshError="1"/>
      <sheetData sheetId="8593" refreshError="1"/>
      <sheetData sheetId="8594">
        <row r="1">
          <cell r="J1">
            <v>1.7453292519943295E-2</v>
          </cell>
        </row>
      </sheetData>
      <sheetData sheetId="8595" refreshError="1"/>
      <sheetData sheetId="8596" refreshError="1"/>
      <sheetData sheetId="8597" refreshError="1"/>
      <sheetData sheetId="8598" refreshError="1"/>
      <sheetData sheetId="8599" refreshError="1"/>
      <sheetData sheetId="8600">
        <row r="1">
          <cell r="J1">
            <v>1.7453292519943295E-2</v>
          </cell>
        </row>
      </sheetData>
      <sheetData sheetId="8601" refreshError="1"/>
      <sheetData sheetId="8602">
        <row r="1">
          <cell r="J1">
            <v>1.7453292519943295E-2</v>
          </cell>
        </row>
      </sheetData>
      <sheetData sheetId="8603" refreshError="1"/>
      <sheetData sheetId="8604" refreshError="1"/>
      <sheetData sheetId="8605" refreshError="1"/>
      <sheetData sheetId="8606">
        <row r="1">
          <cell r="J1">
            <v>1.7453292519943295E-2</v>
          </cell>
        </row>
      </sheetData>
      <sheetData sheetId="8607" refreshError="1"/>
      <sheetData sheetId="8608" refreshError="1"/>
      <sheetData sheetId="8609" refreshError="1"/>
      <sheetData sheetId="8610">
        <row r="1">
          <cell r="J1">
            <v>1.7453292519943295E-2</v>
          </cell>
        </row>
      </sheetData>
      <sheetData sheetId="8611" refreshError="1"/>
      <sheetData sheetId="8612" refreshError="1"/>
      <sheetData sheetId="8613" refreshError="1"/>
      <sheetData sheetId="8614" refreshError="1"/>
      <sheetData sheetId="8615" refreshError="1"/>
      <sheetData sheetId="8616">
        <row r="1">
          <cell r="J1">
            <v>1.7453292519943295E-2</v>
          </cell>
        </row>
      </sheetData>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ow r="1">
          <cell r="J1">
            <v>1.7453292519943295E-2</v>
          </cell>
        </row>
      </sheetData>
      <sheetData sheetId="8628" refreshError="1"/>
      <sheetData sheetId="8629">
        <row r="1">
          <cell r="J1">
            <v>1.7453292519943295E-2</v>
          </cell>
        </row>
      </sheetData>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ow r="1">
          <cell r="J1">
            <v>1.7453292519943295E-2</v>
          </cell>
        </row>
      </sheetData>
      <sheetData sheetId="8639">
        <row r="1">
          <cell r="J1">
            <v>1.7453292519943295E-2</v>
          </cell>
        </row>
      </sheetData>
      <sheetData sheetId="8640" refreshError="1"/>
      <sheetData sheetId="8641">
        <row r="1">
          <cell r="J1">
            <v>1.7453292519943295E-2</v>
          </cell>
        </row>
      </sheetData>
      <sheetData sheetId="8642" refreshError="1"/>
      <sheetData sheetId="8643" refreshError="1"/>
      <sheetData sheetId="8644">
        <row r="1">
          <cell r="J1">
            <v>1.7453292519943295E-2</v>
          </cell>
        </row>
      </sheetData>
      <sheetData sheetId="8645" refreshError="1"/>
      <sheetData sheetId="8646" refreshError="1"/>
      <sheetData sheetId="8647" refreshError="1"/>
      <sheetData sheetId="8648">
        <row r="1">
          <cell r="J1">
            <v>1.7453292519943295E-2</v>
          </cell>
        </row>
      </sheetData>
      <sheetData sheetId="8649" refreshError="1"/>
      <sheetData sheetId="8650" refreshError="1"/>
      <sheetData sheetId="8651">
        <row r="1">
          <cell r="J1">
            <v>1.7453292519943295E-2</v>
          </cell>
        </row>
      </sheetData>
      <sheetData sheetId="8652" refreshError="1"/>
      <sheetData sheetId="8653" refreshError="1"/>
      <sheetData sheetId="8654" refreshError="1"/>
      <sheetData sheetId="8655">
        <row r="1">
          <cell r="J1">
            <v>1.7453292519943295E-2</v>
          </cell>
        </row>
      </sheetData>
      <sheetData sheetId="8656" refreshError="1"/>
      <sheetData sheetId="8657">
        <row r="1">
          <cell r="J1">
            <v>1.7453292519943295E-2</v>
          </cell>
        </row>
      </sheetData>
      <sheetData sheetId="8658" refreshError="1"/>
      <sheetData sheetId="8659" refreshError="1"/>
      <sheetData sheetId="8660">
        <row r="1">
          <cell r="J1">
            <v>1.7453292519943295E-2</v>
          </cell>
        </row>
      </sheetData>
      <sheetData sheetId="8661" refreshError="1"/>
      <sheetData sheetId="8662" refreshError="1"/>
      <sheetData sheetId="8663">
        <row r="1">
          <cell r="J1">
            <v>1.7453292519943295E-2</v>
          </cell>
        </row>
      </sheetData>
      <sheetData sheetId="8664">
        <row r="1">
          <cell r="J1">
            <v>1.7453292519943295E-2</v>
          </cell>
        </row>
      </sheetData>
      <sheetData sheetId="8665">
        <row r="1">
          <cell r="J1">
            <v>1.7453292519943295E-2</v>
          </cell>
        </row>
      </sheetData>
      <sheetData sheetId="8666" refreshError="1"/>
      <sheetData sheetId="8667">
        <row r="1">
          <cell r="J1">
            <v>1.7453292519943295E-2</v>
          </cell>
        </row>
      </sheetData>
      <sheetData sheetId="8668" refreshError="1"/>
      <sheetData sheetId="8669" refreshError="1"/>
      <sheetData sheetId="8670">
        <row r="1">
          <cell r="J1">
            <v>1.7453292519943295E-2</v>
          </cell>
        </row>
      </sheetData>
      <sheetData sheetId="8671" refreshError="1"/>
      <sheetData sheetId="8672" refreshError="1"/>
      <sheetData sheetId="8673" refreshError="1"/>
      <sheetData sheetId="8674" refreshError="1"/>
      <sheetData sheetId="8675" refreshError="1"/>
      <sheetData sheetId="8676" refreshError="1"/>
      <sheetData sheetId="8677" refreshError="1"/>
      <sheetData sheetId="8678">
        <row r="1">
          <cell r="J1">
            <v>1.7453292519943295E-2</v>
          </cell>
        </row>
      </sheetData>
      <sheetData sheetId="8679" refreshError="1"/>
      <sheetData sheetId="8680" refreshError="1"/>
      <sheetData sheetId="8681">
        <row r="1">
          <cell r="J1">
            <v>1.7453292519943295E-2</v>
          </cell>
        </row>
      </sheetData>
      <sheetData sheetId="8682" refreshError="1"/>
      <sheetData sheetId="8683" refreshError="1"/>
      <sheetData sheetId="8684" refreshError="1"/>
      <sheetData sheetId="8685" refreshError="1"/>
      <sheetData sheetId="8686" refreshError="1"/>
      <sheetData sheetId="8687" refreshError="1"/>
      <sheetData sheetId="8688" refreshError="1"/>
      <sheetData sheetId="8689">
        <row r="1">
          <cell r="J1">
            <v>1.7453292519943295E-2</v>
          </cell>
        </row>
      </sheetData>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ow r="1">
          <cell r="J1">
            <v>1.7453292519943295E-2</v>
          </cell>
        </row>
      </sheetData>
      <sheetData sheetId="8702" refreshError="1"/>
      <sheetData sheetId="8703" refreshError="1"/>
      <sheetData sheetId="8704" refreshError="1"/>
      <sheetData sheetId="8705" refreshError="1"/>
      <sheetData sheetId="8706">
        <row r="1">
          <cell r="J1">
            <v>1.7453292519943295E-2</v>
          </cell>
        </row>
      </sheetData>
      <sheetData sheetId="8707" refreshError="1"/>
      <sheetData sheetId="8708" refreshError="1"/>
      <sheetData sheetId="8709">
        <row r="1">
          <cell r="J1">
            <v>1.7453292519943295E-2</v>
          </cell>
        </row>
      </sheetData>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ow r="1">
          <cell r="J1">
            <v>1.7453292519943295E-2</v>
          </cell>
        </row>
      </sheetData>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ow r="1">
          <cell r="J1">
            <v>1.7453292519943295E-2</v>
          </cell>
        </row>
      </sheetData>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ow r="1">
          <cell r="J1">
            <v>1.7453292519943295E-2</v>
          </cell>
        </row>
      </sheetData>
      <sheetData sheetId="8758" refreshError="1"/>
      <sheetData sheetId="8759" refreshError="1"/>
      <sheetData sheetId="8760" refreshError="1"/>
      <sheetData sheetId="8761" refreshError="1"/>
      <sheetData sheetId="8762" refreshError="1"/>
      <sheetData sheetId="8763" refreshError="1"/>
      <sheetData sheetId="8764">
        <row r="1">
          <cell r="J1">
            <v>1.7453292519943295E-2</v>
          </cell>
        </row>
      </sheetData>
      <sheetData sheetId="8765" refreshError="1"/>
      <sheetData sheetId="8766" refreshError="1"/>
      <sheetData sheetId="8767" refreshError="1"/>
      <sheetData sheetId="8768" refreshError="1"/>
      <sheetData sheetId="8769">
        <row r="1">
          <cell r="J1">
            <v>1.7453292519943295E-2</v>
          </cell>
        </row>
      </sheetData>
      <sheetData sheetId="8770" refreshError="1"/>
      <sheetData sheetId="8771" refreshError="1"/>
      <sheetData sheetId="8772" refreshError="1"/>
      <sheetData sheetId="8773" refreshError="1"/>
      <sheetData sheetId="8774" refreshError="1"/>
      <sheetData sheetId="8775" refreshError="1"/>
      <sheetData sheetId="8776">
        <row r="1">
          <cell r="J1">
            <v>1.7453292519943295E-2</v>
          </cell>
        </row>
      </sheetData>
      <sheetData sheetId="8777" refreshError="1"/>
      <sheetData sheetId="8778">
        <row r="1">
          <cell r="J1">
            <v>1.7453292519943295E-2</v>
          </cell>
        </row>
      </sheetData>
      <sheetData sheetId="8779" refreshError="1"/>
      <sheetData sheetId="8780" refreshError="1"/>
      <sheetData sheetId="8781" refreshError="1"/>
      <sheetData sheetId="8782" refreshError="1"/>
      <sheetData sheetId="8783" refreshError="1"/>
      <sheetData sheetId="8784" refreshError="1"/>
      <sheetData sheetId="8785">
        <row r="1">
          <cell r="J1">
            <v>1.7453292519943295E-2</v>
          </cell>
        </row>
      </sheetData>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ow r="1">
          <cell r="J1">
            <v>1.7453292519943295E-2</v>
          </cell>
        </row>
      </sheetData>
      <sheetData sheetId="8795" refreshError="1"/>
      <sheetData sheetId="8796" refreshError="1"/>
      <sheetData sheetId="8797" refreshError="1"/>
      <sheetData sheetId="8798" refreshError="1"/>
      <sheetData sheetId="8799">
        <row r="1">
          <cell r="J1">
            <v>1.7453292519943295E-2</v>
          </cell>
        </row>
      </sheetData>
      <sheetData sheetId="8800" refreshError="1"/>
      <sheetData sheetId="8801" refreshError="1"/>
      <sheetData sheetId="8802" refreshError="1"/>
      <sheetData sheetId="8803" refreshError="1"/>
      <sheetData sheetId="8804" refreshError="1"/>
      <sheetData sheetId="8805">
        <row r="1">
          <cell r="J1">
            <v>1.7453292519943295E-2</v>
          </cell>
        </row>
      </sheetData>
      <sheetData sheetId="8806" refreshError="1"/>
      <sheetData sheetId="8807" refreshError="1"/>
      <sheetData sheetId="8808">
        <row r="1">
          <cell r="J1">
            <v>1.7453292519943295E-2</v>
          </cell>
        </row>
      </sheetData>
      <sheetData sheetId="8809" refreshError="1"/>
      <sheetData sheetId="8810" refreshError="1"/>
      <sheetData sheetId="8811">
        <row r="1">
          <cell r="J1">
            <v>1.7453292519943295E-2</v>
          </cell>
        </row>
      </sheetData>
      <sheetData sheetId="8812" refreshError="1"/>
      <sheetData sheetId="8813" refreshError="1"/>
      <sheetData sheetId="8814">
        <row r="1">
          <cell r="J1">
            <v>1.7453292519943295E-2</v>
          </cell>
        </row>
      </sheetData>
      <sheetData sheetId="8815" refreshError="1"/>
      <sheetData sheetId="8816" refreshError="1"/>
      <sheetData sheetId="8817">
        <row r="1">
          <cell r="J1">
            <v>1.7453292519943295E-2</v>
          </cell>
        </row>
      </sheetData>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ow r="1">
          <cell r="J1">
            <v>1.7453292519943295E-2</v>
          </cell>
        </row>
      </sheetData>
      <sheetData sheetId="8834" refreshError="1"/>
      <sheetData sheetId="8835">
        <row r="1">
          <cell r="J1">
            <v>1.7453292519943295E-2</v>
          </cell>
        </row>
      </sheetData>
      <sheetData sheetId="8836" refreshError="1"/>
      <sheetData sheetId="8837" refreshError="1"/>
      <sheetData sheetId="8838" refreshError="1"/>
      <sheetData sheetId="8839" refreshError="1"/>
      <sheetData sheetId="8840">
        <row r="1">
          <cell r="J1">
            <v>1.7453292519943295E-2</v>
          </cell>
        </row>
      </sheetData>
      <sheetData sheetId="8841" refreshError="1"/>
      <sheetData sheetId="8842">
        <row r="1">
          <cell r="J1">
            <v>1.7453292519943295E-2</v>
          </cell>
        </row>
      </sheetData>
      <sheetData sheetId="8843" refreshError="1"/>
      <sheetData sheetId="8844" refreshError="1"/>
      <sheetData sheetId="8845" refreshError="1"/>
      <sheetData sheetId="8846">
        <row r="1">
          <cell r="J1">
            <v>1.7453292519943295E-2</v>
          </cell>
        </row>
      </sheetData>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ow r="1">
          <cell r="J1">
            <v>1.7453292519943295E-2</v>
          </cell>
        </row>
      </sheetData>
      <sheetData sheetId="8859" refreshError="1"/>
      <sheetData sheetId="8860" refreshError="1"/>
      <sheetData sheetId="8861">
        <row r="1">
          <cell r="J1">
            <v>1.7453292519943295E-2</v>
          </cell>
        </row>
      </sheetData>
      <sheetData sheetId="8862" refreshError="1"/>
      <sheetData sheetId="8863" refreshError="1"/>
      <sheetData sheetId="8864" refreshError="1"/>
      <sheetData sheetId="8865">
        <row r="1">
          <cell r="J1">
            <v>1.7453292519943295E-2</v>
          </cell>
        </row>
      </sheetData>
      <sheetData sheetId="8866" refreshError="1"/>
      <sheetData sheetId="8867" refreshError="1"/>
      <sheetData sheetId="8868" refreshError="1"/>
      <sheetData sheetId="8869">
        <row r="1">
          <cell r="J1">
            <v>1.7453292519943295E-2</v>
          </cell>
        </row>
      </sheetData>
      <sheetData sheetId="8870" refreshError="1"/>
      <sheetData sheetId="8871">
        <row r="1">
          <cell r="J1">
            <v>1.7453292519943295E-2</v>
          </cell>
        </row>
      </sheetData>
      <sheetData sheetId="8872" refreshError="1"/>
      <sheetData sheetId="8873">
        <row r="1">
          <cell r="J1">
            <v>1.7453292519943295E-2</v>
          </cell>
        </row>
      </sheetData>
      <sheetData sheetId="8874">
        <row r="1">
          <cell r="J1">
            <v>1.7453292519943295E-2</v>
          </cell>
        </row>
      </sheetData>
      <sheetData sheetId="8875">
        <row r="1">
          <cell r="J1">
            <v>1.7453292519943295E-2</v>
          </cell>
        </row>
      </sheetData>
      <sheetData sheetId="8876">
        <row r="1">
          <cell r="J1">
            <v>1.7453292519943295E-2</v>
          </cell>
        </row>
      </sheetData>
      <sheetData sheetId="8877">
        <row r="1">
          <cell r="J1">
            <v>1.7453292519943295E-2</v>
          </cell>
        </row>
      </sheetData>
      <sheetData sheetId="8878" refreshError="1"/>
      <sheetData sheetId="8879">
        <row r="1">
          <cell r="J1">
            <v>1.7453292519943295E-2</v>
          </cell>
        </row>
      </sheetData>
      <sheetData sheetId="8880" refreshError="1"/>
      <sheetData sheetId="8881">
        <row r="1">
          <cell r="J1">
            <v>1.7453292519943295E-2</v>
          </cell>
        </row>
      </sheetData>
      <sheetData sheetId="8882" refreshError="1"/>
      <sheetData sheetId="8883" refreshError="1"/>
      <sheetData sheetId="8884" refreshError="1"/>
      <sheetData sheetId="8885" refreshError="1"/>
      <sheetData sheetId="8886" refreshError="1"/>
      <sheetData sheetId="8887" refreshError="1"/>
      <sheetData sheetId="8888">
        <row r="1">
          <cell r="J1">
            <v>1.7453292519943295E-2</v>
          </cell>
        </row>
      </sheetData>
      <sheetData sheetId="8889">
        <row r="1">
          <cell r="J1">
            <v>1.7453292519943295E-2</v>
          </cell>
        </row>
      </sheetData>
      <sheetData sheetId="8890">
        <row r="1">
          <cell r="J1">
            <v>1.7453292519943295E-2</v>
          </cell>
        </row>
      </sheetData>
      <sheetData sheetId="8891">
        <row r="1">
          <cell r="J1">
            <v>1.7453292519943295E-2</v>
          </cell>
        </row>
      </sheetData>
      <sheetData sheetId="8892" refreshError="1"/>
      <sheetData sheetId="8893" refreshError="1"/>
      <sheetData sheetId="8894" refreshError="1"/>
      <sheetData sheetId="8895" refreshError="1"/>
      <sheetData sheetId="8896" refreshError="1"/>
      <sheetData sheetId="8897">
        <row r="1">
          <cell r="J1">
            <v>1.7453292519943295E-2</v>
          </cell>
        </row>
      </sheetData>
      <sheetData sheetId="8898">
        <row r="1">
          <cell r="J1">
            <v>1.7453292519943295E-2</v>
          </cell>
        </row>
      </sheetData>
      <sheetData sheetId="8899" refreshError="1"/>
      <sheetData sheetId="8900" refreshError="1"/>
      <sheetData sheetId="8901">
        <row r="1">
          <cell r="J1">
            <v>1.7453292519943295E-2</v>
          </cell>
        </row>
      </sheetData>
      <sheetData sheetId="8902">
        <row r="1">
          <cell r="J1">
            <v>1.7453292519943295E-2</v>
          </cell>
        </row>
      </sheetData>
      <sheetData sheetId="8903">
        <row r="1">
          <cell r="J1">
            <v>1.7453292519943295E-2</v>
          </cell>
        </row>
      </sheetData>
      <sheetData sheetId="8904">
        <row r="1">
          <cell r="J1">
            <v>1.7453292519943295E-2</v>
          </cell>
        </row>
      </sheetData>
      <sheetData sheetId="8905">
        <row r="1">
          <cell r="J1">
            <v>1.7453292519943295E-2</v>
          </cell>
        </row>
      </sheetData>
      <sheetData sheetId="8906" refreshError="1"/>
      <sheetData sheetId="8907" refreshError="1"/>
      <sheetData sheetId="8908">
        <row r="1">
          <cell r="J1">
            <v>1.7453292519943295E-2</v>
          </cell>
        </row>
      </sheetData>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ow r="1">
          <cell r="J1">
            <v>1.7453292519943295E-2</v>
          </cell>
        </row>
      </sheetData>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ow r="1">
          <cell r="J1">
            <v>1.7453292519943295E-2</v>
          </cell>
        </row>
      </sheetData>
      <sheetData sheetId="8986" refreshError="1"/>
      <sheetData sheetId="8987">
        <row r="1">
          <cell r="J1">
            <v>1.7453292519943295E-2</v>
          </cell>
        </row>
      </sheetData>
      <sheetData sheetId="8988" refreshError="1"/>
      <sheetData sheetId="8989" refreshError="1"/>
      <sheetData sheetId="8990" refreshError="1"/>
      <sheetData sheetId="8991">
        <row r="1">
          <cell r="J1">
            <v>1.7453292519943295E-2</v>
          </cell>
        </row>
      </sheetData>
      <sheetData sheetId="8992">
        <row r="1">
          <cell r="J1">
            <v>1.7453292519943295E-2</v>
          </cell>
        </row>
      </sheetData>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ow r="1">
          <cell r="J1">
            <v>1.7453292519943295E-2</v>
          </cell>
        </row>
      </sheetData>
      <sheetData sheetId="9008" refreshError="1"/>
      <sheetData sheetId="9009">
        <row r="1">
          <cell r="J1">
            <v>1.7453292519943295E-2</v>
          </cell>
        </row>
      </sheetData>
      <sheetData sheetId="9010" refreshError="1"/>
      <sheetData sheetId="9011" refreshError="1"/>
      <sheetData sheetId="9012">
        <row r="1">
          <cell r="J1">
            <v>1.7453292519943295E-2</v>
          </cell>
        </row>
      </sheetData>
      <sheetData sheetId="9013" refreshError="1"/>
      <sheetData sheetId="9014" refreshError="1"/>
      <sheetData sheetId="9015" refreshError="1"/>
      <sheetData sheetId="9016" refreshError="1"/>
      <sheetData sheetId="9017" refreshError="1"/>
      <sheetData sheetId="9018">
        <row r="1">
          <cell r="J1">
            <v>1.7453292519943295E-2</v>
          </cell>
        </row>
      </sheetData>
      <sheetData sheetId="9019">
        <row r="1">
          <cell r="J1">
            <v>1.7453292519943295E-2</v>
          </cell>
        </row>
      </sheetData>
      <sheetData sheetId="9020">
        <row r="1">
          <cell r="J1">
            <v>1.7453292519943295E-2</v>
          </cell>
        </row>
      </sheetData>
      <sheetData sheetId="9021">
        <row r="1">
          <cell r="J1">
            <v>1.7453292519943295E-2</v>
          </cell>
        </row>
      </sheetData>
      <sheetData sheetId="9022">
        <row r="1">
          <cell r="J1">
            <v>1.7453292519943295E-2</v>
          </cell>
        </row>
      </sheetData>
      <sheetData sheetId="9023">
        <row r="1">
          <cell r="J1">
            <v>1.7453292519943295E-2</v>
          </cell>
        </row>
      </sheetData>
      <sheetData sheetId="9024">
        <row r="1">
          <cell r="J1">
            <v>1.7453292519943295E-2</v>
          </cell>
        </row>
      </sheetData>
      <sheetData sheetId="9025">
        <row r="1">
          <cell r="J1">
            <v>1.7453292519943295E-2</v>
          </cell>
        </row>
      </sheetData>
      <sheetData sheetId="9026">
        <row r="1">
          <cell r="J1">
            <v>1.7453292519943295E-2</v>
          </cell>
        </row>
      </sheetData>
      <sheetData sheetId="9027">
        <row r="1">
          <cell r="J1">
            <v>1.7453292519943295E-2</v>
          </cell>
        </row>
      </sheetData>
      <sheetData sheetId="9028">
        <row r="1">
          <cell r="J1">
            <v>1.7453292519943295E-2</v>
          </cell>
        </row>
      </sheetData>
      <sheetData sheetId="9029">
        <row r="1">
          <cell r="J1">
            <v>1.7453292519943295E-2</v>
          </cell>
        </row>
      </sheetData>
      <sheetData sheetId="9030">
        <row r="1">
          <cell r="J1">
            <v>1.7453292519943295E-2</v>
          </cell>
        </row>
      </sheetData>
      <sheetData sheetId="9031">
        <row r="1">
          <cell r="J1">
            <v>1.7453292519943295E-2</v>
          </cell>
        </row>
      </sheetData>
      <sheetData sheetId="9032">
        <row r="1">
          <cell r="J1">
            <v>1.7453292519943295E-2</v>
          </cell>
        </row>
      </sheetData>
      <sheetData sheetId="9033">
        <row r="1">
          <cell r="J1">
            <v>1.7453292519943295E-2</v>
          </cell>
        </row>
      </sheetData>
      <sheetData sheetId="9034">
        <row r="1">
          <cell r="J1">
            <v>1.7453292519943295E-2</v>
          </cell>
        </row>
      </sheetData>
      <sheetData sheetId="9035">
        <row r="1">
          <cell r="J1">
            <v>1.7453292519943295E-2</v>
          </cell>
        </row>
      </sheetData>
      <sheetData sheetId="9036">
        <row r="1">
          <cell r="J1">
            <v>1.7453292519943295E-2</v>
          </cell>
        </row>
      </sheetData>
      <sheetData sheetId="9037">
        <row r="1">
          <cell r="J1">
            <v>1.7453292519943295E-2</v>
          </cell>
        </row>
      </sheetData>
      <sheetData sheetId="9038">
        <row r="1">
          <cell r="J1">
            <v>1.7453292519943295E-2</v>
          </cell>
        </row>
      </sheetData>
      <sheetData sheetId="9039">
        <row r="1">
          <cell r="J1">
            <v>1.7453292519943295E-2</v>
          </cell>
        </row>
      </sheetData>
      <sheetData sheetId="9040">
        <row r="1">
          <cell r="J1">
            <v>1.7453292519943295E-2</v>
          </cell>
        </row>
      </sheetData>
      <sheetData sheetId="9041">
        <row r="1">
          <cell r="J1">
            <v>1.7453292519943295E-2</v>
          </cell>
        </row>
      </sheetData>
      <sheetData sheetId="9042">
        <row r="1">
          <cell r="J1">
            <v>1.7453292519943295E-2</v>
          </cell>
        </row>
      </sheetData>
      <sheetData sheetId="9043">
        <row r="1">
          <cell r="J1">
            <v>1.7453292519943295E-2</v>
          </cell>
        </row>
      </sheetData>
      <sheetData sheetId="9044">
        <row r="1">
          <cell r="J1">
            <v>1.7453292519943295E-2</v>
          </cell>
        </row>
      </sheetData>
      <sheetData sheetId="9045">
        <row r="1">
          <cell r="J1">
            <v>1.7453292519943295E-2</v>
          </cell>
        </row>
      </sheetData>
      <sheetData sheetId="9046">
        <row r="1">
          <cell r="J1">
            <v>1.7453292519943295E-2</v>
          </cell>
        </row>
      </sheetData>
      <sheetData sheetId="9047">
        <row r="1">
          <cell r="J1">
            <v>1.7453292519943295E-2</v>
          </cell>
        </row>
      </sheetData>
      <sheetData sheetId="9048">
        <row r="1">
          <cell r="J1">
            <v>1.7453292519943295E-2</v>
          </cell>
        </row>
      </sheetData>
      <sheetData sheetId="9049">
        <row r="1">
          <cell r="J1">
            <v>1.7453292519943295E-2</v>
          </cell>
        </row>
      </sheetData>
      <sheetData sheetId="9050">
        <row r="1">
          <cell r="J1">
            <v>1.7453292519943295E-2</v>
          </cell>
        </row>
      </sheetData>
      <sheetData sheetId="9051">
        <row r="1">
          <cell r="J1">
            <v>1.7453292519943295E-2</v>
          </cell>
        </row>
      </sheetData>
      <sheetData sheetId="9052">
        <row r="1">
          <cell r="J1">
            <v>1.7453292519943295E-2</v>
          </cell>
        </row>
      </sheetData>
      <sheetData sheetId="9053">
        <row r="1">
          <cell r="J1">
            <v>1.7453292519943295E-2</v>
          </cell>
        </row>
      </sheetData>
      <sheetData sheetId="9054">
        <row r="1">
          <cell r="J1">
            <v>1.7453292519943295E-2</v>
          </cell>
        </row>
      </sheetData>
      <sheetData sheetId="9055">
        <row r="1">
          <cell r="J1">
            <v>1.7453292519943295E-2</v>
          </cell>
        </row>
      </sheetData>
      <sheetData sheetId="9056">
        <row r="1">
          <cell r="J1">
            <v>1.7453292519943295E-2</v>
          </cell>
        </row>
      </sheetData>
      <sheetData sheetId="9057">
        <row r="1">
          <cell r="J1">
            <v>1.7453292519943295E-2</v>
          </cell>
        </row>
      </sheetData>
      <sheetData sheetId="9058">
        <row r="1">
          <cell r="J1">
            <v>1.7453292519943295E-2</v>
          </cell>
        </row>
      </sheetData>
      <sheetData sheetId="9059">
        <row r="1">
          <cell r="J1">
            <v>1.7453292519943295E-2</v>
          </cell>
        </row>
      </sheetData>
      <sheetData sheetId="9060">
        <row r="1">
          <cell r="J1">
            <v>1.7453292519943295E-2</v>
          </cell>
        </row>
      </sheetData>
      <sheetData sheetId="9061">
        <row r="1">
          <cell r="J1">
            <v>1.7453292519943295E-2</v>
          </cell>
        </row>
      </sheetData>
      <sheetData sheetId="9062">
        <row r="1">
          <cell r="J1">
            <v>1.7453292519943295E-2</v>
          </cell>
        </row>
      </sheetData>
      <sheetData sheetId="9063">
        <row r="1">
          <cell r="J1">
            <v>1.7453292519943295E-2</v>
          </cell>
        </row>
      </sheetData>
      <sheetData sheetId="9064">
        <row r="1">
          <cell r="J1">
            <v>1.7453292519943295E-2</v>
          </cell>
        </row>
      </sheetData>
      <sheetData sheetId="9065">
        <row r="1">
          <cell r="J1">
            <v>1.7453292519943295E-2</v>
          </cell>
        </row>
      </sheetData>
      <sheetData sheetId="9066">
        <row r="1">
          <cell r="J1">
            <v>1.7453292519943295E-2</v>
          </cell>
        </row>
      </sheetData>
      <sheetData sheetId="9067">
        <row r="1">
          <cell r="J1">
            <v>1.7453292519943295E-2</v>
          </cell>
        </row>
      </sheetData>
      <sheetData sheetId="9068">
        <row r="1">
          <cell r="J1">
            <v>1.7453292519943295E-2</v>
          </cell>
        </row>
      </sheetData>
      <sheetData sheetId="9069">
        <row r="1">
          <cell r="J1">
            <v>1.7453292519943295E-2</v>
          </cell>
        </row>
      </sheetData>
      <sheetData sheetId="9070">
        <row r="1">
          <cell r="J1">
            <v>1.7453292519943295E-2</v>
          </cell>
        </row>
      </sheetData>
      <sheetData sheetId="9071">
        <row r="1">
          <cell r="J1">
            <v>1.7453292519943295E-2</v>
          </cell>
        </row>
      </sheetData>
      <sheetData sheetId="9072">
        <row r="1">
          <cell r="J1">
            <v>1.7453292519943295E-2</v>
          </cell>
        </row>
      </sheetData>
      <sheetData sheetId="9073">
        <row r="1">
          <cell r="J1">
            <v>1.7453292519943295E-2</v>
          </cell>
        </row>
      </sheetData>
      <sheetData sheetId="9074">
        <row r="1">
          <cell r="J1">
            <v>1.7453292519943295E-2</v>
          </cell>
        </row>
      </sheetData>
      <sheetData sheetId="9075">
        <row r="1">
          <cell r="J1">
            <v>1.7453292519943295E-2</v>
          </cell>
        </row>
      </sheetData>
      <sheetData sheetId="9076">
        <row r="1">
          <cell r="J1">
            <v>1.7453292519943295E-2</v>
          </cell>
        </row>
      </sheetData>
      <sheetData sheetId="9077">
        <row r="1">
          <cell r="J1">
            <v>1.7453292519943295E-2</v>
          </cell>
        </row>
      </sheetData>
      <sheetData sheetId="9078">
        <row r="1">
          <cell r="J1">
            <v>1.7453292519943295E-2</v>
          </cell>
        </row>
      </sheetData>
      <sheetData sheetId="9079">
        <row r="1">
          <cell r="J1">
            <v>1.7453292519943295E-2</v>
          </cell>
        </row>
      </sheetData>
      <sheetData sheetId="9080">
        <row r="1">
          <cell r="J1">
            <v>1.7453292519943295E-2</v>
          </cell>
        </row>
      </sheetData>
      <sheetData sheetId="9081">
        <row r="1">
          <cell r="J1">
            <v>1.7453292519943295E-2</v>
          </cell>
        </row>
      </sheetData>
      <sheetData sheetId="9082">
        <row r="1">
          <cell r="J1">
            <v>1.7453292519943295E-2</v>
          </cell>
        </row>
      </sheetData>
      <sheetData sheetId="9083">
        <row r="1">
          <cell r="J1">
            <v>1.7453292519943295E-2</v>
          </cell>
        </row>
      </sheetData>
      <sheetData sheetId="9084">
        <row r="1">
          <cell r="J1">
            <v>1.7453292519943295E-2</v>
          </cell>
        </row>
      </sheetData>
      <sheetData sheetId="9085">
        <row r="1">
          <cell r="J1">
            <v>1.7453292519943295E-2</v>
          </cell>
        </row>
      </sheetData>
      <sheetData sheetId="9086">
        <row r="1">
          <cell r="J1">
            <v>1.7453292519943295E-2</v>
          </cell>
        </row>
      </sheetData>
      <sheetData sheetId="9087">
        <row r="1">
          <cell r="J1">
            <v>1.7453292519943295E-2</v>
          </cell>
        </row>
      </sheetData>
      <sheetData sheetId="9088">
        <row r="1">
          <cell r="J1">
            <v>1.7453292519943295E-2</v>
          </cell>
        </row>
      </sheetData>
      <sheetData sheetId="9089">
        <row r="1">
          <cell r="J1">
            <v>1.7453292519943295E-2</v>
          </cell>
        </row>
      </sheetData>
      <sheetData sheetId="9090">
        <row r="1">
          <cell r="J1">
            <v>1.7453292519943295E-2</v>
          </cell>
        </row>
      </sheetData>
      <sheetData sheetId="9091">
        <row r="1">
          <cell r="J1">
            <v>1.7453292519943295E-2</v>
          </cell>
        </row>
      </sheetData>
      <sheetData sheetId="9092">
        <row r="1">
          <cell r="J1">
            <v>1.7453292519943295E-2</v>
          </cell>
        </row>
      </sheetData>
      <sheetData sheetId="9093">
        <row r="1">
          <cell r="J1">
            <v>1.7453292519943295E-2</v>
          </cell>
        </row>
      </sheetData>
      <sheetData sheetId="9094">
        <row r="1">
          <cell r="J1">
            <v>1.7453292519943295E-2</v>
          </cell>
        </row>
      </sheetData>
      <sheetData sheetId="9095">
        <row r="1">
          <cell r="J1">
            <v>1.7453292519943295E-2</v>
          </cell>
        </row>
      </sheetData>
      <sheetData sheetId="9096">
        <row r="1">
          <cell r="J1">
            <v>1.7453292519943295E-2</v>
          </cell>
        </row>
      </sheetData>
      <sheetData sheetId="9097">
        <row r="1">
          <cell r="J1">
            <v>1.7453292519943295E-2</v>
          </cell>
        </row>
      </sheetData>
      <sheetData sheetId="9098">
        <row r="1">
          <cell r="J1">
            <v>1.7453292519943295E-2</v>
          </cell>
        </row>
      </sheetData>
      <sheetData sheetId="9099">
        <row r="1">
          <cell r="J1">
            <v>1.7453292519943295E-2</v>
          </cell>
        </row>
      </sheetData>
      <sheetData sheetId="9100">
        <row r="1">
          <cell r="J1">
            <v>1.7453292519943295E-2</v>
          </cell>
        </row>
      </sheetData>
      <sheetData sheetId="9101">
        <row r="1">
          <cell r="J1">
            <v>1.7453292519943295E-2</v>
          </cell>
        </row>
      </sheetData>
      <sheetData sheetId="9102">
        <row r="1">
          <cell r="J1">
            <v>1.7453292519943295E-2</v>
          </cell>
        </row>
      </sheetData>
      <sheetData sheetId="9103">
        <row r="1">
          <cell r="J1">
            <v>1.7453292519943295E-2</v>
          </cell>
        </row>
      </sheetData>
      <sheetData sheetId="9104">
        <row r="1">
          <cell r="J1">
            <v>1.7453292519943295E-2</v>
          </cell>
        </row>
      </sheetData>
      <sheetData sheetId="9105">
        <row r="1">
          <cell r="J1">
            <v>1.7453292519943295E-2</v>
          </cell>
        </row>
      </sheetData>
      <sheetData sheetId="9106">
        <row r="1">
          <cell r="J1">
            <v>1.7453292519943295E-2</v>
          </cell>
        </row>
      </sheetData>
      <sheetData sheetId="9107">
        <row r="1">
          <cell r="J1">
            <v>1.7453292519943295E-2</v>
          </cell>
        </row>
      </sheetData>
      <sheetData sheetId="9108">
        <row r="1">
          <cell r="J1">
            <v>1.7453292519943295E-2</v>
          </cell>
        </row>
      </sheetData>
      <sheetData sheetId="9109">
        <row r="1">
          <cell r="J1">
            <v>1.7453292519943295E-2</v>
          </cell>
        </row>
      </sheetData>
      <sheetData sheetId="9110">
        <row r="1">
          <cell r="J1">
            <v>1.7453292519943295E-2</v>
          </cell>
        </row>
      </sheetData>
      <sheetData sheetId="9111">
        <row r="1">
          <cell r="J1">
            <v>1.7453292519943295E-2</v>
          </cell>
        </row>
      </sheetData>
      <sheetData sheetId="9112">
        <row r="1">
          <cell r="J1">
            <v>1.7453292519943295E-2</v>
          </cell>
        </row>
      </sheetData>
      <sheetData sheetId="9113">
        <row r="1">
          <cell r="J1">
            <v>1.7453292519943295E-2</v>
          </cell>
        </row>
      </sheetData>
      <sheetData sheetId="9114">
        <row r="1">
          <cell r="J1">
            <v>1.7453292519943295E-2</v>
          </cell>
        </row>
      </sheetData>
      <sheetData sheetId="9115">
        <row r="1">
          <cell r="J1">
            <v>1.7453292519943295E-2</v>
          </cell>
        </row>
      </sheetData>
      <sheetData sheetId="9116">
        <row r="1">
          <cell r="J1">
            <v>1.7453292519943295E-2</v>
          </cell>
        </row>
      </sheetData>
      <sheetData sheetId="9117">
        <row r="1">
          <cell r="J1">
            <v>1.7453292519943295E-2</v>
          </cell>
        </row>
      </sheetData>
      <sheetData sheetId="9118">
        <row r="1">
          <cell r="J1">
            <v>1.7453292519943295E-2</v>
          </cell>
        </row>
      </sheetData>
      <sheetData sheetId="9119">
        <row r="1">
          <cell r="J1">
            <v>1.7453292519943295E-2</v>
          </cell>
        </row>
      </sheetData>
      <sheetData sheetId="9120">
        <row r="1">
          <cell r="J1">
            <v>1.7453292519943295E-2</v>
          </cell>
        </row>
      </sheetData>
      <sheetData sheetId="9121">
        <row r="1">
          <cell r="J1">
            <v>1.7453292519943295E-2</v>
          </cell>
        </row>
      </sheetData>
      <sheetData sheetId="9122">
        <row r="1">
          <cell r="J1">
            <v>1.7453292519943295E-2</v>
          </cell>
        </row>
      </sheetData>
      <sheetData sheetId="9123">
        <row r="1">
          <cell r="J1">
            <v>1.7453292519943295E-2</v>
          </cell>
        </row>
      </sheetData>
      <sheetData sheetId="9124">
        <row r="1">
          <cell r="J1">
            <v>1.7453292519943295E-2</v>
          </cell>
        </row>
      </sheetData>
      <sheetData sheetId="9125">
        <row r="1">
          <cell r="J1">
            <v>1.7453292519943295E-2</v>
          </cell>
        </row>
      </sheetData>
      <sheetData sheetId="9126">
        <row r="1">
          <cell r="J1">
            <v>1.7453292519943295E-2</v>
          </cell>
        </row>
      </sheetData>
      <sheetData sheetId="9127">
        <row r="1">
          <cell r="J1">
            <v>1.7453292519943295E-2</v>
          </cell>
        </row>
      </sheetData>
      <sheetData sheetId="9128">
        <row r="1">
          <cell r="J1">
            <v>1.7453292519943295E-2</v>
          </cell>
        </row>
      </sheetData>
      <sheetData sheetId="9129">
        <row r="1">
          <cell r="J1">
            <v>1.7453292519943295E-2</v>
          </cell>
        </row>
      </sheetData>
      <sheetData sheetId="9130">
        <row r="1">
          <cell r="J1">
            <v>1.7453292519943295E-2</v>
          </cell>
        </row>
      </sheetData>
      <sheetData sheetId="9131">
        <row r="1">
          <cell r="J1">
            <v>1.7453292519943295E-2</v>
          </cell>
        </row>
      </sheetData>
      <sheetData sheetId="9132">
        <row r="1">
          <cell r="J1">
            <v>1.7453292519943295E-2</v>
          </cell>
        </row>
      </sheetData>
      <sheetData sheetId="9133">
        <row r="1">
          <cell r="J1">
            <v>1.7453292519943295E-2</v>
          </cell>
        </row>
      </sheetData>
      <sheetData sheetId="9134">
        <row r="1">
          <cell r="J1">
            <v>1.7453292519943295E-2</v>
          </cell>
        </row>
      </sheetData>
      <sheetData sheetId="9135">
        <row r="1">
          <cell r="J1">
            <v>1.7453292519943295E-2</v>
          </cell>
        </row>
      </sheetData>
      <sheetData sheetId="9136">
        <row r="1">
          <cell r="J1">
            <v>1.7453292519943295E-2</v>
          </cell>
        </row>
      </sheetData>
      <sheetData sheetId="9137">
        <row r="1">
          <cell r="J1">
            <v>1.7453292519943295E-2</v>
          </cell>
        </row>
      </sheetData>
      <sheetData sheetId="9138">
        <row r="1">
          <cell r="J1">
            <v>1.7453292519943295E-2</v>
          </cell>
        </row>
      </sheetData>
      <sheetData sheetId="9139">
        <row r="1">
          <cell r="J1">
            <v>1.7453292519943295E-2</v>
          </cell>
        </row>
      </sheetData>
      <sheetData sheetId="9140">
        <row r="1">
          <cell r="J1">
            <v>1.7453292519943295E-2</v>
          </cell>
        </row>
      </sheetData>
      <sheetData sheetId="9141">
        <row r="1">
          <cell r="J1">
            <v>1.7453292519943295E-2</v>
          </cell>
        </row>
      </sheetData>
      <sheetData sheetId="9142">
        <row r="1">
          <cell r="J1">
            <v>1.7453292519943295E-2</v>
          </cell>
        </row>
      </sheetData>
      <sheetData sheetId="9143">
        <row r="1">
          <cell r="J1">
            <v>1.7453292519943295E-2</v>
          </cell>
        </row>
      </sheetData>
      <sheetData sheetId="9144">
        <row r="1">
          <cell r="J1">
            <v>1.7453292519943295E-2</v>
          </cell>
        </row>
      </sheetData>
      <sheetData sheetId="9145">
        <row r="1">
          <cell r="J1">
            <v>1.7453292519943295E-2</v>
          </cell>
        </row>
      </sheetData>
      <sheetData sheetId="9146">
        <row r="1">
          <cell r="J1">
            <v>1.7453292519943295E-2</v>
          </cell>
        </row>
      </sheetData>
      <sheetData sheetId="9147">
        <row r="1">
          <cell r="J1">
            <v>1.7453292519943295E-2</v>
          </cell>
        </row>
      </sheetData>
      <sheetData sheetId="9148">
        <row r="1">
          <cell r="J1">
            <v>1.7453292519943295E-2</v>
          </cell>
        </row>
      </sheetData>
      <sheetData sheetId="9149">
        <row r="1">
          <cell r="J1">
            <v>1.7453292519943295E-2</v>
          </cell>
        </row>
      </sheetData>
      <sheetData sheetId="9150">
        <row r="1">
          <cell r="J1">
            <v>1.7453292519943295E-2</v>
          </cell>
        </row>
      </sheetData>
      <sheetData sheetId="9151">
        <row r="1">
          <cell r="J1">
            <v>1.7453292519943295E-2</v>
          </cell>
        </row>
      </sheetData>
      <sheetData sheetId="9152">
        <row r="1">
          <cell r="J1">
            <v>1.7453292519943295E-2</v>
          </cell>
        </row>
      </sheetData>
      <sheetData sheetId="9153">
        <row r="1">
          <cell r="J1">
            <v>1.7453292519943295E-2</v>
          </cell>
        </row>
      </sheetData>
      <sheetData sheetId="9154">
        <row r="1">
          <cell r="J1">
            <v>1.7453292519943295E-2</v>
          </cell>
        </row>
      </sheetData>
      <sheetData sheetId="9155">
        <row r="1">
          <cell r="J1">
            <v>1.7453292519943295E-2</v>
          </cell>
        </row>
      </sheetData>
      <sheetData sheetId="9156">
        <row r="1">
          <cell r="J1">
            <v>1.7453292519943295E-2</v>
          </cell>
        </row>
      </sheetData>
      <sheetData sheetId="9157">
        <row r="1">
          <cell r="J1">
            <v>1.7453292519943295E-2</v>
          </cell>
        </row>
      </sheetData>
      <sheetData sheetId="9158">
        <row r="1">
          <cell r="J1">
            <v>1.7453292519943295E-2</v>
          </cell>
        </row>
      </sheetData>
      <sheetData sheetId="9159">
        <row r="1">
          <cell r="J1">
            <v>1.7453292519943295E-2</v>
          </cell>
        </row>
      </sheetData>
      <sheetData sheetId="9160">
        <row r="1">
          <cell r="J1">
            <v>1.7453292519943295E-2</v>
          </cell>
        </row>
      </sheetData>
      <sheetData sheetId="9161">
        <row r="1">
          <cell r="J1">
            <v>1.7453292519943295E-2</v>
          </cell>
        </row>
      </sheetData>
      <sheetData sheetId="9162">
        <row r="1">
          <cell r="J1">
            <v>1.7453292519943295E-2</v>
          </cell>
        </row>
      </sheetData>
      <sheetData sheetId="9163">
        <row r="1">
          <cell r="J1">
            <v>1.7453292519943295E-2</v>
          </cell>
        </row>
      </sheetData>
      <sheetData sheetId="9164">
        <row r="1">
          <cell r="J1">
            <v>1.7453292519943295E-2</v>
          </cell>
        </row>
      </sheetData>
      <sheetData sheetId="9165">
        <row r="1">
          <cell r="J1">
            <v>1.7453292519943295E-2</v>
          </cell>
        </row>
      </sheetData>
      <sheetData sheetId="9166">
        <row r="1">
          <cell r="J1">
            <v>1.7453292519943295E-2</v>
          </cell>
        </row>
      </sheetData>
      <sheetData sheetId="9167">
        <row r="1">
          <cell r="J1">
            <v>1.7453292519943295E-2</v>
          </cell>
        </row>
      </sheetData>
      <sheetData sheetId="9168">
        <row r="1">
          <cell r="J1">
            <v>1.7453292519943295E-2</v>
          </cell>
        </row>
      </sheetData>
      <sheetData sheetId="9169">
        <row r="1">
          <cell r="J1">
            <v>1.7453292519943295E-2</v>
          </cell>
        </row>
      </sheetData>
      <sheetData sheetId="9170">
        <row r="1">
          <cell r="J1">
            <v>1.7453292519943295E-2</v>
          </cell>
        </row>
      </sheetData>
      <sheetData sheetId="9171">
        <row r="1">
          <cell r="J1">
            <v>1.7453292519943295E-2</v>
          </cell>
        </row>
      </sheetData>
      <sheetData sheetId="9172">
        <row r="1">
          <cell r="J1">
            <v>1.7453292519943295E-2</v>
          </cell>
        </row>
      </sheetData>
      <sheetData sheetId="9173">
        <row r="1">
          <cell r="J1">
            <v>1.7453292519943295E-2</v>
          </cell>
        </row>
      </sheetData>
      <sheetData sheetId="9174">
        <row r="1">
          <cell r="J1">
            <v>1.7453292519943295E-2</v>
          </cell>
        </row>
      </sheetData>
      <sheetData sheetId="9175">
        <row r="1">
          <cell r="J1">
            <v>1.7453292519943295E-2</v>
          </cell>
        </row>
      </sheetData>
      <sheetData sheetId="9176">
        <row r="1">
          <cell r="J1">
            <v>1.7453292519943295E-2</v>
          </cell>
        </row>
      </sheetData>
      <sheetData sheetId="9177">
        <row r="1">
          <cell r="J1">
            <v>1.7453292519943295E-2</v>
          </cell>
        </row>
      </sheetData>
      <sheetData sheetId="9178">
        <row r="1">
          <cell r="J1">
            <v>1.7453292519943295E-2</v>
          </cell>
        </row>
      </sheetData>
      <sheetData sheetId="9179">
        <row r="1">
          <cell r="J1">
            <v>1.7453292519943295E-2</v>
          </cell>
        </row>
      </sheetData>
      <sheetData sheetId="9180">
        <row r="1">
          <cell r="J1">
            <v>1.7453292519943295E-2</v>
          </cell>
        </row>
      </sheetData>
      <sheetData sheetId="9181">
        <row r="1">
          <cell r="J1">
            <v>1.7453292519943295E-2</v>
          </cell>
        </row>
      </sheetData>
      <sheetData sheetId="9182">
        <row r="1">
          <cell r="J1">
            <v>1.7453292519943295E-2</v>
          </cell>
        </row>
      </sheetData>
      <sheetData sheetId="9183">
        <row r="1">
          <cell r="J1">
            <v>1.7453292519943295E-2</v>
          </cell>
        </row>
      </sheetData>
      <sheetData sheetId="9184">
        <row r="1">
          <cell r="J1">
            <v>1.7453292519943295E-2</v>
          </cell>
        </row>
      </sheetData>
      <sheetData sheetId="9185">
        <row r="1">
          <cell r="J1">
            <v>1.7453292519943295E-2</v>
          </cell>
        </row>
      </sheetData>
      <sheetData sheetId="9186">
        <row r="1">
          <cell r="J1">
            <v>1.7453292519943295E-2</v>
          </cell>
        </row>
      </sheetData>
      <sheetData sheetId="9187">
        <row r="1">
          <cell r="J1">
            <v>1.7453292519943295E-2</v>
          </cell>
        </row>
      </sheetData>
      <sheetData sheetId="9188">
        <row r="1">
          <cell r="J1">
            <v>1.7453292519943295E-2</v>
          </cell>
        </row>
      </sheetData>
      <sheetData sheetId="9189">
        <row r="1">
          <cell r="J1">
            <v>1.7453292519943295E-2</v>
          </cell>
        </row>
      </sheetData>
      <sheetData sheetId="9190">
        <row r="1">
          <cell r="J1">
            <v>1.7453292519943295E-2</v>
          </cell>
        </row>
      </sheetData>
      <sheetData sheetId="9191">
        <row r="1">
          <cell r="J1">
            <v>1.7453292519943295E-2</v>
          </cell>
        </row>
      </sheetData>
      <sheetData sheetId="9192">
        <row r="1">
          <cell r="J1">
            <v>1.7453292519943295E-2</v>
          </cell>
        </row>
      </sheetData>
      <sheetData sheetId="9193">
        <row r="1">
          <cell r="J1">
            <v>1.7453292519943295E-2</v>
          </cell>
        </row>
      </sheetData>
      <sheetData sheetId="9194">
        <row r="1">
          <cell r="J1">
            <v>1.7453292519943295E-2</v>
          </cell>
        </row>
      </sheetData>
      <sheetData sheetId="9195">
        <row r="1">
          <cell r="J1">
            <v>1.7453292519943295E-2</v>
          </cell>
        </row>
      </sheetData>
      <sheetData sheetId="9196">
        <row r="1">
          <cell r="J1">
            <v>1.7453292519943295E-2</v>
          </cell>
        </row>
      </sheetData>
      <sheetData sheetId="9197">
        <row r="1">
          <cell r="J1">
            <v>1.7453292519943295E-2</v>
          </cell>
        </row>
      </sheetData>
      <sheetData sheetId="9198">
        <row r="1">
          <cell r="J1">
            <v>1.7453292519943295E-2</v>
          </cell>
        </row>
      </sheetData>
      <sheetData sheetId="9199">
        <row r="1">
          <cell r="J1">
            <v>1.7453292519943295E-2</v>
          </cell>
        </row>
      </sheetData>
      <sheetData sheetId="9200">
        <row r="1">
          <cell r="J1">
            <v>1.7453292519943295E-2</v>
          </cell>
        </row>
      </sheetData>
      <sheetData sheetId="9201">
        <row r="1">
          <cell r="J1">
            <v>1.7453292519943295E-2</v>
          </cell>
        </row>
      </sheetData>
      <sheetData sheetId="9202">
        <row r="1">
          <cell r="J1">
            <v>1.7453292519943295E-2</v>
          </cell>
        </row>
      </sheetData>
      <sheetData sheetId="9203">
        <row r="1">
          <cell r="J1">
            <v>1.7453292519943295E-2</v>
          </cell>
        </row>
      </sheetData>
      <sheetData sheetId="9204">
        <row r="1">
          <cell r="J1">
            <v>1.7453292519943295E-2</v>
          </cell>
        </row>
      </sheetData>
      <sheetData sheetId="9205">
        <row r="1">
          <cell r="J1">
            <v>1.7453292519943295E-2</v>
          </cell>
        </row>
      </sheetData>
      <sheetData sheetId="9206">
        <row r="1">
          <cell r="J1">
            <v>1.7453292519943295E-2</v>
          </cell>
        </row>
      </sheetData>
      <sheetData sheetId="9207">
        <row r="1">
          <cell r="J1">
            <v>1.7453292519943295E-2</v>
          </cell>
        </row>
      </sheetData>
      <sheetData sheetId="9208">
        <row r="1">
          <cell r="J1">
            <v>1.7453292519943295E-2</v>
          </cell>
        </row>
      </sheetData>
      <sheetData sheetId="9209">
        <row r="1">
          <cell r="J1">
            <v>1.7453292519943295E-2</v>
          </cell>
        </row>
      </sheetData>
      <sheetData sheetId="9210">
        <row r="1">
          <cell r="J1">
            <v>1.7453292519943295E-2</v>
          </cell>
        </row>
      </sheetData>
      <sheetData sheetId="9211">
        <row r="1">
          <cell r="J1">
            <v>1.7453292519943295E-2</v>
          </cell>
        </row>
      </sheetData>
      <sheetData sheetId="9212">
        <row r="1">
          <cell r="J1">
            <v>1.7453292519943295E-2</v>
          </cell>
        </row>
      </sheetData>
      <sheetData sheetId="9213">
        <row r="1">
          <cell r="J1">
            <v>1.7453292519943295E-2</v>
          </cell>
        </row>
      </sheetData>
      <sheetData sheetId="9214">
        <row r="1">
          <cell r="J1">
            <v>1.7453292519943295E-2</v>
          </cell>
        </row>
      </sheetData>
      <sheetData sheetId="9215">
        <row r="1">
          <cell r="J1">
            <v>1.7453292519943295E-2</v>
          </cell>
        </row>
      </sheetData>
      <sheetData sheetId="9216">
        <row r="1">
          <cell r="J1">
            <v>1.7453292519943295E-2</v>
          </cell>
        </row>
      </sheetData>
      <sheetData sheetId="9217">
        <row r="1">
          <cell r="J1">
            <v>1.7453292519943295E-2</v>
          </cell>
        </row>
      </sheetData>
      <sheetData sheetId="9218">
        <row r="1">
          <cell r="J1">
            <v>1.7453292519943295E-2</v>
          </cell>
        </row>
      </sheetData>
      <sheetData sheetId="9219">
        <row r="1">
          <cell r="J1">
            <v>1.7453292519943295E-2</v>
          </cell>
        </row>
      </sheetData>
      <sheetData sheetId="9220">
        <row r="1">
          <cell r="J1">
            <v>1.7453292519943295E-2</v>
          </cell>
        </row>
      </sheetData>
      <sheetData sheetId="9221">
        <row r="1">
          <cell r="J1">
            <v>1.7453292519943295E-2</v>
          </cell>
        </row>
      </sheetData>
      <sheetData sheetId="9222">
        <row r="1">
          <cell r="J1">
            <v>1.7453292519943295E-2</v>
          </cell>
        </row>
      </sheetData>
      <sheetData sheetId="9223">
        <row r="1">
          <cell r="J1">
            <v>1.7453292519943295E-2</v>
          </cell>
        </row>
      </sheetData>
      <sheetData sheetId="9224">
        <row r="1">
          <cell r="J1">
            <v>1.7453292519943295E-2</v>
          </cell>
        </row>
      </sheetData>
      <sheetData sheetId="9225">
        <row r="1">
          <cell r="J1">
            <v>1.7453292519943295E-2</v>
          </cell>
        </row>
      </sheetData>
      <sheetData sheetId="9226">
        <row r="1">
          <cell r="J1">
            <v>1.7453292519943295E-2</v>
          </cell>
        </row>
      </sheetData>
      <sheetData sheetId="9227">
        <row r="1">
          <cell r="J1">
            <v>1.7453292519943295E-2</v>
          </cell>
        </row>
      </sheetData>
      <sheetData sheetId="9228">
        <row r="1">
          <cell r="J1">
            <v>1.7453292519943295E-2</v>
          </cell>
        </row>
      </sheetData>
      <sheetData sheetId="9229">
        <row r="1">
          <cell r="J1">
            <v>1.7453292519943295E-2</v>
          </cell>
        </row>
      </sheetData>
      <sheetData sheetId="9230">
        <row r="1">
          <cell r="J1">
            <v>1.7453292519943295E-2</v>
          </cell>
        </row>
      </sheetData>
      <sheetData sheetId="9231">
        <row r="1">
          <cell r="J1">
            <v>1.7453292519943295E-2</v>
          </cell>
        </row>
      </sheetData>
      <sheetData sheetId="9232">
        <row r="1">
          <cell r="J1">
            <v>1.7453292519943295E-2</v>
          </cell>
        </row>
      </sheetData>
      <sheetData sheetId="9233">
        <row r="1">
          <cell r="J1">
            <v>1.7453292519943295E-2</v>
          </cell>
        </row>
      </sheetData>
      <sheetData sheetId="9234">
        <row r="1">
          <cell r="J1">
            <v>1.7453292519943295E-2</v>
          </cell>
        </row>
      </sheetData>
      <sheetData sheetId="9235">
        <row r="1">
          <cell r="J1">
            <v>1.7453292519943295E-2</v>
          </cell>
        </row>
      </sheetData>
      <sheetData sheetId="9236">
        <row r="1">
          <cell r="J1">
            <v>1.7453292519943295E-2</v>
          </cell>
        </row>
      </sheetData>
      <sheetData sheetId="9237">
        <row r="1">
          <cell r="J1">
            <v>1.7453292519943295E-2</v>
          </cell>
        </row>
      </sheetData>
      <sheetData sheetId="9238">
        <row r="1">
          <cell r="J1">
            <v>1.7453292519943295E-2</v>
          </cell>
        </row>
      </sheetData>
      <sheetData sheetId="9239">
        <row r="1">
          <cell r="J1">
            <v>1.7453292519943295E-2</v>
          </cell>
        </row>
      </sheetData>
      <sheetData sheetId="9240">
        <row r="1">
          <cell r="J1">
            <v>1.7453292519943295E-2</v>
          </cell>
        </row>
      </sheetData>
      <sheetData sheetId="9241">
        <row r="1">
          <cell r="J1">
            <v>1.7453292519943295E-2</v>
          </cell>
        </row>
      </sheetData>
      <sheetData sheetId="9242">
        <row r="1">
          <cell r="J1">
            <v>1.7453292519943295E-2</v>
          </cell>
        </row>
      </sheetData>
      <sheetData sheetId="9243">
        <row r="1">
          <cell r="J1">
            <v>1.7453292519943295E-2</v>
          </cell>
        </row>
      </sheetData>
      <sheetData sheetId="9244">
        <row r="1">
          <cell r="J1">
            <v>1.7453292519943295E-2</v>
          </cell>
        </row>
      </sheetData>
      <sheetData sheetId="9245">
        <row r="1">
          <cell r="J1">
            <v>1.7453292519943295E-2</v>
          </cell>
        </row>
      </sheetData>
      <sheetData sheetId="9246">
        <row r="1">
          <cell r="J1">
            <v>1.7453292519943295E-2</v>
          </cell>
        </row>
      </sheetData>
      <sheetData sheetId="9247">
        <row r="1">
          <cell r="J1">
            <v>1.7453292519943295E-2</v>
          </cell>
        </row>
      </sheetData>
      <sheetData sheetId="9248">
        <row r="1">
          <cell r="J1">
            <v>1.7453292519943295E-2</v>
          </cell>
        </row>
      </sheetData>
      <sheetData sheetId="9249">
        <row r="1">
          <cell r="J1">
            <v>1.7453292519943295E-2</v>
          </cell>
        </row>
      </sheetData>
      <sheetData sheetId="9250">
        <row r="1">
          <cell r="J1">
            <v>1.7453292519943295E-2</v>
          </cell>
        </row>
      </sheetData>
      <sheetData sheetId="9251">
        <row r="1">
          <cell r="J1">
            <v>1.7453292519943295E-2</v>
          </cell>
        </row>
      </sheetData>
      <sheetData sheetId="9252">
        <row r="1">
          <cell r="J1">
            <v>1.7453292519943295E-2</v>
          </cell>
        </row>
      </sheetData>
      <sheetData sheetId="9253">
        <row r="1">
          <cell r="J1">
            <v>1.7453292519943295E-2</v>
          </cell>
        </row>
      </sheetData>
      <sheetData sheetId="9254">
        <row r="1">
          <cell r="J1">
            <v>1.7453292519943295E-2</v>
          </cell>
        </row>
      </sheetData>
      <sheetData sheetId="9255">
        <row r="1">
          <cell r="J1">
            <v>1.7453292519943295E-2</v>
          </cell>
        </row>
      </sheetData>
      <sheetData sheetId="9256">
        <row r="1">
          <cell r="J1">
            <v>1.7453292519943295E-2</v>
          </cell>
        </row>
      </sheetData>
      <sheetData sheetId="9257">
        <row r="1">
          <cell r="J1">
            <v>1.7453292519943295E-2</v>
          </cell>
        </row>
      </sheetData>
      <sheetData sheetId="9258">
        <row r="1">
          <cell r="J1">
            <v>1.7453292519943295E-2</v>
          </cell>
        </row>
      </sheetData>
      <sheetData sheetId="9259">
        <row r="1">
          <cell r="J1">
            <v>1.7453292519943295E-2</v>
          </cell>
        </row>
      </sheetData>
      <sheetData sheetId="9260">
        <row r="1">
          <cell r="J1">
            <v>1.7453292519943295E-2</v>
          </cell>
        </row>
      </sheetData>
      <sheetData sheetId="9261">
        <row r="1">
          <cell r="J1">
            <v>1.7453292519943295E-2</v>
          </cell>
        </row>
      </sheetData>
      <sheetData sheetId="9262">
        <row r="1">
          <cell r="J1">
            <v>1.7453292519943295E-2</v>
          </cell>
        </row>
      </sheetData>
      <sheetData sheetId="9263">
        <row r="1">
          <cell r="J1">
            <v>1.7453292519943295E-2</v>
          </cell>
        </row>
      </sheetData>
      <sheetData sheetId="9264">
        <row r="1">
          <cell r="J1">
            <v>1.7453292519943295E-2</v>
          </cell>
        </row>
      </sheetData>
      <sheetData sheetId="9265">
        <row r="1">
          <cell r="J1">
            <v>1.7453292519943295E-2</v>
          </cell>
        </row>
      </sheetData>
      <sheetData sheetId="9266">
        <row r="1">
          <cell r="J1">
            <v>1.7453292519943295E-2</v>
          </cell>
        </row>
      </sheetData>
      <sheetData sheetId="9267">
        <row r="1">
          <cell r="J1">
            <v>1.7453292519943295E-2</v>
          </cell>
        </row>
      </sheetData>
      <sheetData sheetId="9268">
        <row r="1">
          <cell r="J1">
            <v>1.7453292519943295E-2</v>
          </cell>
        </row>
      </sheetData>
      <sheetData sheetId="9269">
        <row r="1">
          <cell r="J1">
            <v>1.7453292519943295E-2</v>
          </cell>
        </row>
      </sheetData>
      <sheetData sheetId="9270">
        <row r="1">
          <cell r="J1">
            <v>1.7453292519943295E-2</v>
          </cell>
        </row>
      </sheetData>
      <sheetData sheetId="9271">
        <row r="1">
          <cell r="J1">
            <v>1.7453292519943295E-2</v>
          </cell>
        </row>
      </sheetData>
      <sheetData sheetId="9272">
        <row r="1">
          <cell r="J1">
            <v>1.7453292519943295E-2</v>
          </cell>
        </row>
      </sheetData>
      <sheetData sheetId="9273">
        <row r="1">
          <cell r="J1">
            <v>1.7453292519943295E-2</v>
          </cell>
        </row>
      </sheetData>
      <sheetData sheetId="9274">
        <row r="1">
          <cell r="J1">
            <v>1.7453292519943295E-2</v>
          </cell>
        </row>
      </sheetData>
      <sheetData sheetId="9275">
        <row r="1">
          <cell r="J1">
            <v>1.7453292519943295E-2</v>
          </cell>
        </row>
      </sheetData>
      <sheetData sheetId="9276">
        <row r="1">
          <cell r="J1">
            <v>1.7453292519943295E-2</v>
          </cell>
        </row>
      </sheetData>
      <sheetData sheetId="9277">
        <row r="1">
          <cell r="J1">
            <v>1.7453292519943295E-2</v>
          </cell>
        </row>
      </sheetData>
      <sheetData sheetId="9278">
        <row r="1">
          <cell r="J1">
            <v>1.7453292519943295E-2</v>
          </cell>
        </row>
      </sheetData>
      <sheetData sheetId="9279">
        <row r="1">
          <cell r="J1">
            <v>1.7453292519943295E-2</v>
          </cell>
        </row>
      </sheetData>
      <sheetData sheetId="9280">
        <row r="1">
          <cell r="J1">
            <v>1.7453292519943295E-2</v>
          </cell>
        </row>
      </sheetData>
      <sheetData sheetId="9281">
        <row r="1">
          <cell r="J1">
            <v>1.7453292519943295E-2</v>
          </cell>
        </row>
      </sheetData>
      <sheetData sheetId="9282">
        <row r="1">
          <cell r="J1">
            <v>1.7453292519943295E-2</v>
          </cell>
        </row>
      </sheetData>
      <sheetData sheetId="9283">
        <row r="1">
          <cell r="J1">
            <v>1.7453292519943295E-2</v>
          </cell>
        </row>
      </sheetData>
      <sheetData sheetId="9284">
        <row r="1">
          <cell r="J1">
            <v>1.7453292519943295E-2</v>
          </cell>
        </row>
      </sheetData>
      <sheetData sheetId="9285">
        <row r="1">
          <cell r="J1">
            <v>1.7453292519943295E-2</v>
          </cell>
        </row>
      </sheetData>
      <sheetData sheetId="9286">
        <row r="1">
          <cell r="J1">
            <v>1.7453292519943295E-2</v>
          </cell>
        </row>
      </sheetData>
      <sheetData sheetId="9287">
        <row r="1">
          <cell r="J1">
            <v>1.7453292519943295E-2</v>
          </cell>
        </row>
      </sheetData>
      <sheetData sheetId="9288">
        <row r="1">
          <cell r="J1">
            <v>1.7453292519943295E-2</v>
          </cell>
        </row>
      </sheetData>
      <sheetData sheetId="9289">
        <row r="1">
          <cell r="J1">
            <v>1.7453292519943295E-2</v>
          </cell>
        </row>
      </sheetData>
      <sheetData sheetId="9290">
        <row r="1">
          <cell r="J1">
            <v>1.7453292519943295E-2</v>
          </cell>
        </row>
      </sheetData>
      <sheetData sheetId="9291">
        <row r="1">
          <cell r="J1">
            <v>1.7453292519943295E-2</v>
          </cell>
        </row>
      </sheetData>
      <sheetData sheetId="9292">
        <row r="1">
          <cell r="J1">
            <v>1.7453292519943295E-2</v>
          </cell>
        </row>
      </sheetData>
      <sheetData sheetId="9293">
        <row r="1">
          <cell r="J1">
            <v>1.7453292519943295E-2</v>
          </cell>
        </row>
      </sheetData>
      <sheetData sheetId="9294">
        <row r="1">
          <cell r="J1">
            <v>1.7453292519943295E-2</v>
          </cell>
        </row>
      </sheetData>
      <sheetData sheetId="9295">
        <row r="1">
          <cell r="J1">
            <v>1.7453292519943295E-2</v>
          </cell>
        </row>
      </sheetData>
      <sheetData sheetId="9296">
        <row r="1">
          <cell r="J1">
            <v>1.7453292519943295E-2</v>
          </cell>
        </row>
      </sheetData>
      <sheetData sheetId="9297">
        <row r="1">
          <cell r="J1">
            <v>1.7453292519943295E-2</v>
          </cell>
        </row>
      </sheetData>
      <sheetData sheetId="9298">
        <row r="1">
          <cell r="J1">
            <v>1.7453292519943295E-2</v>
          </cell>
        </row>
      </sheetData>
      <sheetData sheetId="9299">
        <row r="1">
          <cell r="J1">
            <v>1.7453292519943295E-2</v>
          </cell>
        </row>
      </sheetData>
      <sheetData sheetId="9300">
        <row r="1">
          <cell r="J1">
            <v>1.7453292519943295E-2</v>
          </cell>
        </row>
      </sheetData>
      <sheetData sheetId="9301">
        <row r="1">
          <cell r="J1">
            <v>1.7453292519943295E-2</v>
          </cell>
        </row>
      </sheetData>
      <sheetData sheetId="9302">
        <row r="1">
          <cell r="J1">
            <v>1.7453292519943295E-2</v>
          </cell>
        </row>
      </sheetData>
      <sheetData sheetId="9303">
        <row r="1">
          <cell r="J1">
            <v>1.7453292519943295E-2</v>
          </cell>
        </row>
      </sheetData>
      <sheetData sheetId="9304">
        <row r="1">
          <cell r="J1">
            <v>1.7453292519943295E-2</v>
          </cell>
        </row>
      </sheetData>
      <sheetData sheetId="9305">
        <row r="1">
          <cell r="J1">
            <v>1.7453292519943295E-2</v>
          </cell>
        </row>
      </sheetData>
      <sheetData sheetId="9306">
        <row r="1">
          <cell r="J1">
            <v>1.7453292519943295E-2</v>
          </cell>
        </row>
      </sheetData>
      <sheetData sheetId="9307">
        <row r="1">
          <cell r="J1">
            <v>1.7453292519943295E-2</v>
          </cell>
        </row>
      </sheetData>
      <sheetData sheetId="9308">
        <row r="1">
          <cell r="J1">
            <v>1.7453292519943295E-2</v>
          </cell>
        </row>
      </sheetData>
      <sheetData sheetId="9309">
        <row r="1">
          <cell r="J1">
            <v>1.7453292519943295E-2</v>
          </cell>
        </row>
      </sheetData>
      <sheetData sheetId="9310">
        <row r="1">
          <cell r="J1">
            <v>1.7453292519943295E-2</v>
          </cell>
        </row>
      </sheetData>
      <sheetData sheetId="9311">
        <row r="1">
          <cell r="J1">
            <v>1.7453292519943295E-2</v>
          </cell>
        </row>
      </sheetData>
      <sheetData sheetId="9312">
        <row r="1">
          <cell r="J1">
            <v>1.7453292519943295E-2</v>
          </cell>
        </row>
      </sheetData>
      <sheetData sheetId="9313">
        <row r="1">
          <cell r="J1">
            <v>1.7453292519943295E-2</v>
          </cell>
        </row>
      </sheetData>
      <sheetData sheetId="9314">
        <row r="1">
          <cell r="J1">
            <v>1.7453292519943295E-2</v>
          </cell>
        </row>
      </sheetData>
      <sheetData sheetId="9315">
        <row r="1">
          <cell r="J1">
            <v>1.7453292519943295E-2</v>
          </cell>
        </row>
      </sheetData>
      <sheetData sheetId="9316">
        <row r="1">
          <cell r="J1">
            <v>1.7453292519943295E-2</v>
          </cell>
        </row>
      </sheetData>
      <sheetData sheetId="9317">
        <row r="1">
          <cell r="J1">
            <v>1.7453292519943295E-2</v>
          </cell>
        </row>
      </sheetData>
      <sheetData sheetId="9318">
        <row r="1">
          <cell r="J1">
            <v>1.7453292519943295E-2</v>
          </cell>
        </row>
      </sheetData>
      <sheetData sheetId="9319">
        <row r="1">
          <cell r="J1">
            <v>1.7453292519943295E-2</v>
          </cell>
        </row>
      </sheetData>
      <sheetData sheetId="9320">
        <row r="1">
          <cell r="J1">
            <v>1.7453292519943295E-2</v>
          </cell>
        </row>
      </sheetData>
      <sheetData sheetId="9321">
        <row r="1">
          <cell r="J1">
            <v>1.7453292519943295E-2</v>
          </cell>
        </row>
      </sheetData>
      <sheetData sheetId="9322">
        <row r="1">
          <cell r="J1">
            <v>1.7453292519943295E-2</v>
          </cell>
        </row>
      </sheetData>
      <sheetData sheetId="9323">
        <row r="1">
          <cell r="J1">
            <v>1.7453292519943295E-2</v>
          </cell>
        </row>
      </sheetData>
      <sheetData sheetId="9324">
        <row r="1">
          <cell r="J1">
            <v>1.7453292519943295E-2</v>
          </cell>
        </row>
      </sheetData>
      <sheetData sheetId="9325">
        <row r="1">
          <cell r="J1">
            <v>1.7453292519943295E-2</v>
          </cell>
        </row>
      </sheetData>
      <sheetData sheetId="9326">
        <row r="1">
          <cell r="J1">
            <v>1.7453292519943295E-2</v>
          </cell>
        </row>
      </sheetData>
      <sheetData sheetId="9327">
        <row r="1">
          <cell r="J1">
            <v>1.7453292519943295E-2</v>
          </cell>
        </row>
      </sheetData>
      <sheetData sheetId="9328">
        <row r="1">
          <cell r="J1">
            <v>1.7453292519943295E-2</v>
          </cell>
        </row>
      </sheetData>
      <sheetData sheetId="9329">
        <row r="1">
          <cell r="J1">
            <v>1.7453292519943295E-2</v>
          </cell>
        </row>
      </sheetData>
      <sheetData sheetId="9330">
        <row r="1">
          <cell r="J1">
            <v>1.7453292519943295E-2</v>
          </cell>
        </row>
      </sheetData>
      <sheetData sheetId="9331">
        <row r="1">
          <cell r="J1">
            <v>1.7453292519943295E-2</v>
          </cell>
        </row>
      </sheetData>
      <sheetData sheetId="9332">
        <row r="1">
          <cell r="J1">
            <v>1.7453292519943295E-2</v>
          </cell>
        </row>
      </sheetData>
      <sheetData sheetId="9333">
        <row r="1">
          <cell r="J1">
            <v>1.7453292519943295E-2</v>
          </cell>
        </row>
      </sheetData>
      <sheetData sheetId="9334">
        <row r="1">
          <cell r="J1">
            <v>1.7453292519943295E-2</v>
          </cell>
        </row>
      </sheetData>
      <sheetData sheetId="9335">
        <row r="1">
          <cell r="J1">
            <v>1.7453292519943295E-2</v>
          </cell>
        </row>
      </sheetData>
      <sheetData sheetId="9336">
        <row r="1">
          <cell r="J1">
            <v>1.7453292519943295E-2</v>
          </cell>
        </row>
      </sheetData>
      <sheetData sheetId="9337">
        <row r="1">
          <cell r="J1">
            <v>1.7453292519943295E-2</v>
          </cell>
        </row>
      </sheetData>
      <sheetData sheetId="9338">
        <row r="1">
          <cell r="J1">
            <v>1.7453292519943295E-2</v>
          </cell>
        </row>
      </sheetData>
      <sheetData sheetId="9339">
        <row r="1">
          <cell r="J1">
            <v>1.7453292519943295E-2</v>
          </cell>
        </row>
      </sheetData>
      <sheetData sheetId="9340">
        <row r="1">
          <cell r="J1">
            <v>1.7453292519943295E-2</v>
          </cell>
        </row>
      </sheetData>
      <sheetData sheetId="9341">
        <row r="1">
          <cell r="J1">
            <v>1.7453292519943295E-2</v>
          </cell>
        </row>
      </sheetData>
      <sheetData sheetId="9342">
        <row r="1">
          <cell r="J1">
            <v>1.7453292519943295E-2</v>
          </cell>
        </row>
      </sheetData>
      <sheetData sheetId="9343">
        <row r="1">
          <cell r="J1">
            <v>1.7453292519943295E-2</v>
          </cell>
        </row>
      </sheetData>
      <sheetData sheetId="9344">
        <row r="1">
          <cell r="J1">
            <v>1.7453292519943295E-2</v>
          </cell>
        </row>
      </sheetData>
      <sheetData sheetId="9345">
        <row r="1">
          <cell r="J1">
            <v>1.7453292519943295E-2</v>
          </cell>
        </row>
      </sheetData>
      <sheetData sheetId="9346">
        <row r="1">
          <cell r="J1">
            <v>1.7453292519943295E-2</v>
          </cell>
        </row>
      </sheetData>
      <sheetData sheetId="9347">
        <row r="1">
          <cell r="J1">
            <v>1.7453292519943295E-2</v>
          </cell>
        </row>
      </sheetData>
      <sheetData sheetId="9348">
        <row r="1">
          <cell r="J1">
            <v>1.7453292519943295E-2</v>
          </cell>
        </row>
      </sheetData>
      <sheetData sheetId="9349">
        <row r="1">
          <cell r="J1">
            <v>1.7453292519943295E-2</v>
          </cell>
        </row>
      </sheetData>
      <sheetData sheetId="9350">
        <row r="1">
          <cell r="J1">
            <v>1.7453292519943295E-2</v>
          </cell>
        </row>
      </sheetData>
      <sheetData sheetId="9351">
        <row r="1">
          <cell r="J1">
            <v>1.7453292519943295E-2</v>
          </cell>
        </row>
      </sheetData>
      <sheetData sheetId="9352">
        <row r="1">
          <cell r="J1">
            <v>1.7453292519943295E-2</v>
          </cell>
        </row>
      </sheetData>
      <sheetData sheetId="9353">
        <row r="1">
          <cell r="J1">
            <v>1.7453292519943295E-2</v>
          </cell>
        </row>
      </sheetData>
      <sheetData sheetId="9354">
        <row r="1">
          <cell r="J1">
            <v>1.7453292519943295E-2</v>
          </cell>
        </row>
      </sheetData>
      <sheetData sheetId="9355">
        <row r="1">
          <cell r="J1">
            <v>1.7453292519943295E-2</v>
          </cell>
        </row>
      </sheetData>
      <sheetData sheetId="9356">
        <row r="1">
          <cell r="J1">
            <v>1.7453292519943295E-2</v>
          </cell>
        </row>
      </sheetData>
      <sheetData sheetId="9357">
        <row r="1">
          <cell r="J1">
            <v>1.7453292519943295E-2</v>
          </cell>
        </row>
      </sheetData>
      <sheetData sheetId="9358">
        <row r="1">
          <cell r="J1">
            <v>1.7453292519943295E-2</v>
          </cell>
        </row>
      </sheetData>
      <sheetData sheetId="9359">
        <row r="1">
          <cell r="J1">
            <v>1.7453292519943295E-2</v>
          </cell>
        </row>
      </sheetData>
      <sheetData sheetId="9360">
        <row r="1">
          <cell r="J1">
            <v>1.7453292519943295E-2</v>
          </cell>
        </row>
      </sheetData>
      <sheetData sheetId="9361">
        <row r="1">
          <cell r="J1">
            <v>1.7453292519943295E-2</v>
          </cell>
        </row>
      </sheetData>
      <sheetData sheetId="9362">
        <row r="1">
          <cell r="J1">
            <v>1.7453292519943295E-2</v>
          </cell>
        </row>
      </sheetData>
      <sheetData sheetId="9363">
        <row r="1">
          <cell r="J1">
            <v>1.7453292519943295E-2</v>
          </cell>
        </row>
      </sheetData>
      <sheetData sheetId="9364">
        <row r="1">
          <cell r="J1">
            <v>1.7453292519943295E-2</v>
          </cell>
        </row>
      </sheetData>
      <sheetData sheetId="9365">
        <row r="1">
          <cell r="J1">
            <v>1.7453292519943295E-2</v>
          </cell>
        </row>
      </sheetData>
      <sheetData sheetId="9366">
        <row r="1">
          <cell r="J1">
            <v>1.7453292519943295E-2</v>
          </cell>
        </row>
      </sheetData>
      <sheetData sheetId="9367">
        <row r="1">
          <cell r="J1">
            <v>1.7453292519943295E-2</v>
          </cell>
        </row>
      </sheetData>
      <sheetData sheetId="9368">
        <row r="1">
          <cell r="J1">
            <v>1.7453292519943295E-2</v>
          </cell>
        </row>
      </sheetData>
      <sheetData sheetId="9369">
        <row r="1">
          <cell r="J1">
            <v>1.7453292519943295E-2</v>
          </cell>
        </row>
      </sheetData>
      <sheetData sheetId="9370">
        <row r="1">
          <cell r="J1">
            <v>1.7453292519943295E-2</v>
          </cell>
        </row>
      </sheetData>
      <sheetData sheetId="9371">
        <row r="1">
          <cell r="J1">
            <v>1.7453292519943295E-2</v>
          </cell>
        </row>
      </sheetData>
      <sheetData sheetId="9372">
        <row r="1">
          <cell r="J1">
            <v>1.7453292519943295E-2</v>
          </cell>
        </row>
      </sheetData>
      <sheetData sheetId="9373">
        <row r="1">
          <cell r="J1">
            <v>1.7453292519943295E-2</v>
          </cell>
        </row>
      </sheetData>
      <sheetData sheetId="9374">
        <row r="1">
          <cell r="J1">
            <v>1.7453292519943295E-2</v>
          </cell>
        </row>
      </sheetData>
      <sheetData sheetId="9375">
        <row r="1">
          <cell r="J1">
            <v>1.7453292519943295E-2</v>
          </cell>
        </row>
      </sheetData>
      <sheetData sheetId="9376">
        <row r="1">
          <cell r="J1">
            <v>1.7453292519943295E-2</v>
          </cell>
        </row>
      </sheetData>
      <sheetData sheetId="9377">
        <row r="1">
          <cell r="J1">
            <v>1.7453292519943295E-2</v>
          </cell>
        </row>
      </sheetData>
      <sheetData sheetId="9378">
        <row r="1">
          <cell r="J1">
            <v>1.7453292519943295E-2</v>
          </cell>
        </row>
      </sheetData>
      <sheetData sheetId="9379">
        <row r="1">
          <cell r="J1">
            <v>1.7453292519943295E-2</v>
          </cell>
        </row>
      </sheetData>
      <sheetData sheetId="9380">
        <row r="1">
          <cell r="J1">
            <v>1.7453292519943295E-2</v>
          </cell>
        </row>
      </sheetData>
      <sheetData sheetId="9381">
        <row r="1">
          <cell r="J1">
            <v>1.7453292519943295E-2</v>
          </cell>
        </row>
      </sheetData>
      <sheetData sheetId="9382">
        <row r="1">
          <cell r="J1">
            <v>1.7453292519943295E-2</v>
          </cell>
        </row>
      </sheetData>
      <sheetData sheetId="9383">
        <row r="1">
          <cell r="J1">
            <v>1.7453292519943295E-2</v>
          </cell>
        </row>
      </sheetData>
      <sheetData sheetId="9384">
        <row r="1">
          <cell r="J1">
            <v>1.7453292519943295E-2</v>
          </cell>
        </row>
      </sheetData>
      <sheetData sheetId="9385">
        <row r="1">
          <cell r="J1">
            <v>1.7453292519943295E-2</v>
          </cell>
        </row>
      </sheetData>
      <sheetData sheetId="9386">
        <row r="1">
          <cell r="J1">
            <v>1.7453292519943295E-2</v>
          </cell>
        </row>
      </sheetData>
      <sheetData sheetId="9387">
        <row r="1">
          <cell r="J1">
            <v>1.7453292519943295E-2</v>
          </cell>
        </row>
      </sheetData>
      <sheetData sheetId="9388">
        <row r="1">
          <cell r="J1">
            <v>1.7453292519943295E-2</v>
          </cell>
        </row>
      </sheetData>
      <sheetData sheetId="9389">
        <row r="1">
          <cell r="J1">
            <v>1.7453292519943295E-2</v>
          </cell>
        </row>
      </sheetData>
      <sheetData sheetId="9390">
        <row r="1">
          <cell r="J1">
            <v>1.7453292519943295E-2</v>
          </cell>
        </row>
      </sheetData>
      <sheetData sheetId="9391">
        <row r="1">
          <cell r="J1">
            <v>1.7453292519943295E-2</v>
          </cell>
        </row>
      </sheetData>
      <sheetData sheetId="9392">
        <row r="1">
          <cell r="J1">
            <v>1.7453292519943295E-2</v>
          </cell>
        </row>
      </sheetData>
      <sheetData sheetId="9393">
        <row r="1">
          <cell r="J1">
            <v>1.7453292519943295E-2</v>
          </cell>
        </row>
      </sheetData>
      <sheetData sheetId="9394">
        <row r="1">
          <cell r="J1">
            <v>1.7453292519943295E-2</v>
          </cell>
        </row>
      </sheetData>
      <sheetData sheetId="9395">
        <row r="1">
          <cell r="J1">
            <v>1.7453292519943295E-2</v>
          </cell>
        </row>
      </sheetData>
      <sheetData sheetId="9396">
        <row r="1">
          <cell r="J1">
            <v>1.7453292519943295E-2</v>
          </cell>
        </row>
      </sheetData>
      <sheetData sheetId="9397">
        <row r="1">
          <cell r="J1">
            <v>1.7453292519943295E-2</v>
          </cell>
        </row>
      </sheetData>
      <sheetData sheetId="9398">
        <row r="1">
          <cell r="J1">
            <v>1.7453292519943295E-2</v>
          </cell>
        </row>
      </sheetData>
      <sheetData sheetId="9399">
        <row r="1">
          <cell r="J1">
            <v>1.7453292519943295E-2</v>
          </cell>
        </row>
      </sheetData>
      <sheetData sheetId="9400">
        <row r="1">
          <cell r="J1">
            <v>1.7453292519943295E-2</v>
          </cell>
        </row>
      </sheetData>
      <sheetData sheetId="9401">
        <row r="1">
          <cell r="J1">
            <v>1.7453292519943295E-2</v>
          </cell>
        </row>
      </sheetData>
      <sheetData sheetId="9402">
        <row r="1">
          <cell r="J1">
            <v>1.7453292519943295E-2</v>
          </cell>
        </row>
      </sheetData>
      <sheetData sheetId="9403">
        <row r="1">
          <cell r="J1">
            <v>1.7453292519943295E-2</v>
          </cell>
        </row>
      </sheetData>
      <sheetData sheetId="9404">
        <row r="1">
          <cell r="J1">
            <v>1.7453292519943295E-2</v>
          </cell>
        </row>
      </sheetData>
      <sheetData sheetId="9405">
        <row r="1">
          <cell r="J1">
            <v>1.7453292519943295E-2</v>
          </cell>
        </row>
      </sheetData>
      <sheetData sheetId="9406">
        <row r="1">
          <cell r="J1">
            <v>1.7453292519943295E-2</v>
          </cell>
        </row>
      </sheetData>
      <sheetData sheetId="9407">
        <row r="1">
          <cell r="J1">
            <v>1.7453292519943295E-2</v>
          </cell>
        </row>
      </sheetData>
      <sheetData sheetId="9408">
        <row r="1">
          <cell r="J1">
            <v>1.7453292519943295E-2</v>
          </cell>
        </row>
      </sheetData>
      <sheetData sheetId="9409">
        <row r="1">
          <cell r="J1">
            <v>1.7453292519943295E-2</v>
          </cell>
        </row>
      </sheetData>
      <sheetData sheetId="9410">
        <row r="1">
          <cell r="J1">
            <v>1.7453292519943295E-2</v>
          </cell>
        </row>
      </sheetData>
      <sheetData sheetId="9411">
        <row r="1">
          <cell r="J1">
            <v>1.7453292519943295E-2</v>
          </cell>
        </row>
      </sheetData>
      <sheetData sheetId="9412">
        <row r="1">
          <cell r="J1">
            <v>1.7453292519943295E-2</v>
          </cell>
        </row>
      </sheetData>
      <sheetData sheetId="9413">
        <row r="1">
          <cell r="J1">
            <v>1.7453292519943295E-2</v>
          </cell>
        </row>
      </sheetData>
      <sheetData sheetId="9414">
        <row r="1">
          <cell r="J1">
            <v>1.7453292519943295E-2</v>
          </cell>
        </row>
      </sheetData>
      <sheetData sheetId="9415">
        <row r="1">
          <cell r="J1">
            <v>1.7453292519943295E-2</v>
          </cell>
        </row>
      </sheetData>
      <sheetData sheetId="9416">
        <row r="1">
          <cell r="J1">
            <v>1.7453292519943295E-2</v>
          </cell>
        </row>
      </sheetData>
      <sheetData sheetId="9417">
        <row r="1">
          <cell r="J1">
            <v>1.7453292519943295E-2</v>
          </cell>
        </row>
      </sheetData>
      <sheetData sheetId="9418">
        <row r="1">
          <cell r="J1">
            <v>1.7453292519943295E-2</v>
          </cell>
        </row>
      </sheetData>
      <sheetData sheetId="9419">
        <row r="1">
          <cell r="J1">
            <v>1.7453292519943295E-2</v>
          </cell>
        </row>
      </sheetData>
      <sheetData sheetId="9420">
        <row r="1">
          <cell r="J1">
            <v>1.7453292519943295E-2</v>
          </cell>
        </row>
      </sheetData>
      <sheetData sheetId="9421">
        <row r="1">
          <cell r="J1">
            <v>1.7453292519943295E-2</v>
          </cell>
        </row>
      </sheetData>
      <sheetData sheetId="9422">
        <row r="1">
          <cell r="J1">
            <v>1.7453292519943295E-2</v>
          </cell>
        </row>
      </sheetData>
      <sheetData sheetId="9423">
        <row r="1">
          <cell r="J1">
            <v>1.7453292519943295E-2</v>
          </cell>
        </row>
      </sheetData>
      <sheetData sheetId="9424">
        <row r="1">
          <cell r="J1">
            <v>1.7453292519943295E-2</v>
          </cell>
        </row>
      </sheetData>
      <sheetData sheetId="9425">
        <row r="1">
          <cell r="J1">
            <v>1.7453292519943295E-2</v>
          </cell>
        </row>
      </sheetData>
      <sheetData sheetId="9426">
        <row r="1">
          <cell r="J1">
            <v>1.7453292519943295E-2</v>
          </cell>
        </row>
      </sheetData>
      <sheetData sheetId="9427">
        <row r="1">
          <cell r="J1">
            <v>1.7453292519943295E-2</v>
          </cell>
        </row>
      </sheetData>
      <sheetData sheetId="9428">
        <row r="1">
          <cell r="J1">
            <v>1.7453292519943295E-2</v>
          </cell>
        </row>
      </sheetData>
      <sheetData sheetId="9429">
        <row r="1">
          <cell r="J1">
            <v>1.7453292519943295E-2</v>
          </cell>
        </row>
      </sheetData>
      <sheetData sheetId="9430">
        <row r="1">
          <cell r="J1">
            <v>1.7453292519943295E-2</v>
          </cell>
        </row>
      </sheetData>
      <sheetData sheetId="9431">
        <row r="1">
          <cell r="J1">
            <v>1.7453292519943295E-2</v>
          </cell>
        </row>
      </sheetData>
      <sheetData sheetId="9432">
        <row r="1">
          <cell r="J1">
            <v>1.7453292519943295E-2</v>
          </cell>
        </row>
      </sheetData>
      <sheetData sheetId="9433">
        <row r="1">
          <cell r="J1">
            <v>1.7453292519943295E-2</v>
          </cell>
        </row>
      </sheetData>
      <sheetData sheetId="9434">
        <row r="1">
          <cell r="J1">
            <v>1.7453292519943295E-2</v>
          </cell>
        </row>
      </sheetData>
      <sheetData sheetId="9435">
        <row r="1">
          <cell r="J1">
            <v>1.7453292519943295E-2</v>
          </cell>
        </row>
      </sheetData>
      <sheetData sheetId="9436">
        <row r="1">
          <cell r="J1">
            <v>1.7453292519943295E-2</v>
          </cell>
        </row>
      </sheetData>
      <sheetData sheetId="9437">
        <row r="1">
          <cell r="J1">
            <v>1.7453292519943295E-2</v>
          </cell>
        </row>
      </sheetData>
      <sheetData sheetId="9438">
        <row r="1">
          <cell r="J1">
            <v>1.7453292519943295E-2</v>
          </cell>
        </row>
      </sheetData>
      <sheetData sheetId="9439">
        <row r="1">
          <cell r="J1">
            <v>1.7453292519943295E-2</v>
          </cell>
        </row>
      </sheetData>
      <sheetData sheetId="9440">
        <row r="1">
          <cell r="J1">
            <v>1.7453292519943295E-2</v>
          </cell>
        </row>
      </sheetData>
      <sheetData sheetId="9441">
        <row r="1">
          <cell r="J1">
            <v>1.7453292519943295E-2</v>
          </cell>
        </row>
      </sheetData>
      <sheetData sheetId="9442">
        <row r="1">
          <cell r="J1">
            <v>1.7453292519943295E-2</v>
          </cell>
        </row>
      </sheetData>
      <sheetData sheetId="9443">
        <row r="1">
          <cell r="J1">
            <v>1.7453292519943295E-2</v>
          </cell>
        </row>
      </sheetData>
      <sheetData sheetId="9444">
        <row r="1">
          <cell r="J1">
            <v>1.7453292519943295E-2</v>
          </cell>
        </row>
      </sheetData>
      <sheetData sheetId="9445">
        <row r="1">
          <cell r="J1">
            <v>1.7453292519943295E-2</v>
          </cell>
        </row>
      </sheetData>
      <sheetData sheetId="9446">
        <row r="1">
          <cell r="J1">
            <v>1.7453292519943295E-2</v>
          </cell>
        </row>
      </sheetData>
      <sheetData sheetId="9447">
        <row r="1">
          <cell r="J1">
            <v>1.7453292519943295E-2</v>
          </cell>
        </row>
      </sheetData>
      <sheetData sheetId="9448">
        <row r="1">
          <cell r="J1">
            <v>1.7453292519943295E-2</v>
          </cell>
        </row>
      </sheetData>
      <sheetData sheetId="9449">
        <row r="1">
          <cell r="J1">
            <v>1.7453292519943295E-2</v>
          </cell>
        </row>
      </sheetData>
      <sheetData sheetId="9450">
        <row r="1">
          <cell r="J1">
            <v>1.7453292519943295E-2</v>
          </cell>
        </row>
      </sheetData>
      <sheetData sheetId="9451">
        <row r="1">
          <cell r="J1">
            <v>1.7453292519943295E-2</v>
          </cell>
        </row>
      </sheetData>
      <sheetData sheetId="9452">
        <row r="1">
          <cell r="J1">
            <v>1.7453292519943295E-2</v>
          </cell>
        </row>
      </sheetData>
      <sheetData sheetId="9453">
        <row r="1">
          <cell r="J1">
            <v>1.7453292519943295E-2</v>
          </cell>
        </row>
      </sheetData>
      <sheetData sheetId="9454">
        <row r="1">
          <cell r="J1">
            <v>1.7453292519943295E-2</v>
          </cell>
        </row>
      </sheetData>
      <sheetData sheetId="9455">
        <row r="1">
          <cell r="J1">
            <v>1.7453292519943295E-2</v>
          </cell>
        </row>
      </sheetData>
      <sheetData sheetId="9456">
        <row r="1">
          <cell r="J1">
            <v>1.7453292519943295E-2</v>
          </cell>
        </row>
      </sheetData>
      <sheetData sheetId="9457">
        <row r="1">
          <cell r="J1">
            <v>1.7453292519943295E-2</v>
          </cell>
        </row>
      </sheetData>
      <sheetData sheetId="9458">
        <row r="1">
          <cell r="J1">
            <v>1.7453292519943295E-2</v>
          </cell>
        </row>
      </sheetData>
      <sheetData sheetId="9459">
        <row r="1">
          <cell r="J1">
            <v>1.7453292519943295E-2</v>
          </cell>
        </row>
      </sheetData>
      <sheetData sheetId="9460">
        <row r="1">
          <cell r="J1">
            <v>1.7453292519943295E-2</v>
          </cell>
        </row>
      </sheetData>
      <sheetData sheetId="9461">
        <row r="1">
          <cell r="J1">
            <v>1.7453292519943295E-2</v>
          </cell>
        </row>
      </sheetData>
      <sheetData sheetId="9462">
        <row r="1">
          <cell r="J1">
            <v>1.7453292519943295E-2</v>
          </cell>
        </row>
      </sheetData>
      <sheetData sheetId="9463">
        <row r="1">
          <cell r="J1">
            <v>1.7453292519943295E-2</v>
          </cell>
        </row>
      </sheetData>
      <sheetData sheetId="9464">
        <row r="1">
          <cell r="J1">
            <v>1.7453292519943295E-2</v>
          </cell>
        </row>
      </sheetData>
      <sheetData sheetId="9465">
        <row r="1">
          <cell r="J1">
            <v>1.7453292519943295E-2</v>
          </cell>
        </row>
      </sheetData>
      <sheetData sheetId="9466">
        <row r="1">
          <cell r="J1">
            <v>1.7453292519943295E-2</v>
          </cell>
        </row>
      </sheetData>
      <sheetData sheetId="9467">
        <row r="1">
          <cell r="J1">
            <v>1.7453292519943295E-2</v>
          </cell>
        </row>
      </sheetData>
      <sheetData sheetId="9468">
        <row r="1">
          <cell r="J1">
            <v>1.7453292519943295E-2</v>
          </cell>
        </row>
      </sheetData>
      <sheetData sheetId="9469">
        <row r="1">
          <cell r="J1">
            <v>1.7453292519943295E-2</v>
          </cell>
        </row>
      </sheetData>
      <sheetData sheetId="9470">
        <row r="1">
          <cell r="J1">
            <v>1.7453292519943295E-2</v>
          </cell>
        </row>
      </sheetData>
      <sheetData sheetId="9471">
        <row r="1">
          <cell r="J1">
            <v>1.7453292519943295E-2</v>
          </cell>
        </row>
      </sheetData>
      <sheetData sheetId="9472">
        <row r="1">
          <cell r="J1">
            <v>1.7453292519943295E-2</v>
          </cell>
        </row>
      </sheetData>
      <sheetData sheetId="9473">
        <row r="1">
          <cell r="J1">
            <v>1.7453292519943295E-2</v>
          </cell>
        </row>
      </sheetData>
      <sheetData sheetId="9474">
        <row r="1">
          <cell r="J1">
            <v>1.7453292519943295E-2</v>
          </cell>
        </row>
      </sheetData>
      <sheetData sheetId="9475">
        <row r="1">
          <cell r="J1">
            <v>1.7453292519943295E-2</v>
          </cell>
        </row>
      </sheetData>
      <sheetData sheetId="9476">
        <row r="1">
          <cell r="J1">
            <v>1.7453292519943295E-2</v>
          </cell>
        </row>
      </sheetData>
      <sheetData sheetId="9477">
        <row r="1">
          <cell r="J1">
            <v>1.7453292519943295E-2</v>
          </cell>
        </row>
      </sheetData>
      <sheetData sheetId="9478">
        <row r="1">
          <cell r="J1">
            <v>1.7453292519943295E-2</v>
          </cell>
        </row>
      </sheetData>
      <sheetData sheetId="9479">
        <row r="1">
          <cell r="J1">
            <v>1.7453292519943295E-2</v>
          </cell>
        </row>
      </sheetData>
      <sheetData sheetId="9480">
        <row r="1">
          <cell r="J1">
            <v>1.7453292519943295E-2</v>
          </cell>
        </row>
      </sheetData>
      <sheetData sheetId="9481">
        <row r="1">
          <cell r="J1">
            <v>1.7453292519943295E-2</v>
          </cell>
        </row>
      </sheetData>
      <sheetData sheetId="9482">
        <row r="1">
          <cell r="J1">
            <v>1.7453292519943295E-2</v>
          </cell>
        </row>
      </sheetData>
      <sheetData sheetId="9483">
        <row r="1">
          <cell r="J1">
            <v>1.7453292519943295E-2</v>
          </cell>
        </row>
      </sheetData>
      <sheetData sheetId="9484">
        <row r="1">
          <cell r="J1">
            <v>1.7453292519943295E-2</v>
          </cell>
        </row>
      </sheetData>
      <sheetData sheetId="9485">
        <row r="1">
          <cell r="J1">
            <v>1.7453292519943295E-2</v>
          </cell>
        </row>
      </sheetData>
      <sheetData sheetId="9486">
        <row r="1">
          <cell r="J1">
            <v>1.7453292519943295E-2</v>
          </cell>
        </row>
      </sheetData>
      <sheetData sheetId="9487">
        <row r="1">
          <cell r="J1">
            <v>1.7453292519943295E-2</v>
          </cell>
        </row>
      </sheetData>
      <sheetData sheetId="9488">
        <row r="1">
          <cell r="J1">
            <v>1.7453292519943295E-2</v>
          </cell>
        </row>
      </sheetData>
      <sheetData sheetId="9489">
        <row r="1">
          <cell r="J1">
            <v>1.7453292519943295E-2</v>
          </cell>
        </row>
      </sheetData>
      <sheetData sheetId="9490">
        <row r="1">
          <cell r="J1">
            <v>1.7453292519943295E-2</v>
          </cell>
        </row>
      </sheetData>
      <sheetData sheetId="9491">
        <row r="1">
          <cell r="J1">
            <v>1.7453292519943295E-2</v>
          </cell>
        </row>
      </sheetData>
      <sheetData sheetId="9492">
        <row r="1">
          <cell r="J1">
            <v>1.7453292519943295E-2</v>
          </cell>
        </row>
      </sheetData>
      <sheetData sheetId="9493">
        <row r="1">
          <cell r="J1">
            <v>1.7453292519943295E-2</v>
          </cell>
        </row>
      </sheetData>
      <sheetData sheetId="9494">
        <row r="1">
          <cell r="J1">
            <v>1.7453292519943295E-2</v>
          </cell>
        </row>
      </sheetData>
      <sheetData sheetId="9495">
        <row r="1">
          <cell r="J1">
            <v>1.7453292519943295E-2</v>
          </cell>
        </row>
      </sheetData>
      <sheetData sheetId="9496">
        <row r="1">
          <cell r="J1">
            <v>1.7453292519943295E-2</v>
          </cell>
        </row>
      </sheetData>
      <sheetData sheetId="9497">
        <row r="1">
          <cell r="J1">
            <v>1.7453292519943295E-2</v>
          </cell>
        </row>
      </sheetData>
      <sheetData sheetId="9498">
        <row r="1">
          <cell r="J1">
            <v>1.7453292519943295E-2</v>
          </cell>
        </row>
      </sheetData>
      <sheetData sheetId="9499">
        <row r="1">
          <cell r="J1">
            <v>1.7453292519943295E-2</v>
          </cell>
        </row>
      </sheetData>
      <sheetData sheetId="9500">
        <row r="1">
          <cell r="J1">
            <v>1.7453292519943295E-2</v>
          </cell>
        </row>
      </sheetData>
      <sheetData sheetId="9501">
        <row r="1">
          <cell r="J1">
            <v>1.7453292519943295E-2</v>
          </cell>
        </row>
      </sheetData>
      <sheetData sheetId="9502">
        <row r="1">
          <cell r="J1">
            <v>1.7453292519943295E-2</v>
          </cell>
        </row>
      </sheetData>
      <sheetData sheetId="9503">
        <row r="1">
          <cell r="J1">
            <v>1.7453292519943295E-2</v>
          </cell>
        </row>
      </sheetData>
      <sheetData sheetId="9504">
        <row r="1">
          <cell r="J1">
            <v>1.7453292519943295E-2</v>
          </cell>
        </row>
      </sheetData>
      <sheetData sheetId="9505">
        <row r="1">
          <cell r="J1">
            <v>1.7453292519943295E-2</v>
          </cell>
        </row>
      </sheetData>
      <sheetData sheetId="9506">
        <row r="1">
          <cell r="J1">
            <v>1.7453292519943295E-2</v>
          </cell>
        </row>
      </sheetData>
      <sheetData sheetId="9507">
        <row r="1">
          <cell r="J1">
            <v>1.7453292519943295E-2</v>
          </cell>
        </row>
      </sheetData>
      <sheetData sheetId="9508">
        <row r="1">
          <cell r="J1">
            <v>1.7453292519943295E-2</v>
          </cell>
        </row>
      </sheetData>
      <sheetData sheetId="9509">
        <row r="1">
          <cell r="J1">
            <v>1.7453292519943295E-2</v>
          </cell>
        </row>
      </sheetData>
      <sheetData sheetId="9510">
        <row r="1">
          <cell r="J1">
            <v>1.7453292519943295E-2</v>
          </cell>
        </row>
      </sheetData>
      <sheetData sheetId="9511">
        <row r="1">
          <cell r="J1">
            <v>1.7453292519943295E-2</v>
          </cell>
        </row>
      </sheetData>
      <sheetData sheetId="9512">
        <row r="1">
          <cell r="J1">
            <v>1.7453292519943295E-2</v>
          </cell>
        </row>
      </sheetData>
      <sheetData sheetId="9513">
        <row r="1">
          <cell r="J1">
            <v>1.7453292519943295E-2</v>
          </cell>
        </row>
      </sheetData>
      <sheetData sheetId="9514">
        <row r="1">
          <cell r="J1">
            <v>1.7453292519943295E-2</v>
          </cell>
        </row>
      </sheetData>
      <sheetData sheetId="9515">
        <row r="1">
          <cell r="J1">
            <v>1.7453292519943295E-2</v>
          </cell>
        </row>
      </sheetData>
      <sheetData sheetId="9516">
        <row r="1">
          <cell r="J1">
            <v>1.7453292519943295E-2</v>
          </cell>
        </row>
      </sheetData>
      <sheetData sheetId="9517">
        <row r="1">
          <cell r="J1">
            <v>1.7453292519943295E-2</v>
          </cell>
        </row>
      </sheetData>
      <sheetData sheetId="9518">
        <row r="1">
          <cell r="J1">
            <v>1.7453292519943295E-2</v>
          </cell>
        </row>
      </sheetData>
      <sheetData sheetId="9519">
        <row r="1">
          <cell r="J1">
            <v>1.7453292519943295E-2</v>
          </cell>
        </row>
      </sheetData>
      <sheetData sheetId="9520">
        <row r="1">
          <cell r="J1">
            <v>1.7453292519943295E-2</v>
          </cell>
        </row>
      </sheetData>
      <sheetData sheetId="9521">
        <row r="1">
          <cell r="J1">
            <v>1.7453292519943295E-2</v>
          </cell>
        </row>
      </sheetData>
      <sheetData sheetId="9522">
        <row r="1">
          <cell r="J1">
            <v>1.7453292519943295E-2</v>
          </cell>
        </row>
      </sheetData>
      <sheetData sheetId="9523">
        <row r="1">
          <cell r="J1">
            <v>1.7453292519943295E-2</v>
          </cell>
        </row>
      </sheetData>
      <sheetData sheetId="9524">
        <row r="1">
          <cell r="J1">
            <v>1.7453292519943295E-2</v>
          </cell>
        </row>
      </sheetData>
      <sheetData sheetId="9525">
        <row r="1">
          <cell r="J1">
            <v>1.7453292519943295E-2</v>
          </cell>
        </row>
      </sheetData>
      <sheetData sheetId="9526">
        <row r="1">
          <cell r="J1">
            <v>1.7453292519943295E-2</v>
          </cell>
        </row>
      </sheetData>
      <sheetData sheetId="9527">
        <row r="1">
          <cell r="J1">
            <v>1.7453292519943295E-2</v>
          </cell>
        </row>
      </sheetData>
      <sheetData sheetId="9528">
        <row r="1">
          <cell r="J1">
            <v>1.7453292519943295E-2</v>
          </cell>
        </row>
      </sheetData>
      <sheetData sheetId="9529">
        <row r="1">
          <cell r="J1">
            <v>1.7453292519943295E-2</v>
          </cell>
        </row>
      </sheetData>
      <sheetData sheetId="9530">
        <row r="1">
          <cell r="J1">
            <v>1.7453292519943295E-2</v>
          </cell>
        </row>
      </sheetData>
      <sheetData sheetId="9531">
        <row r="1">
          <cell r="J1">
            <v>1.7453292519943295E-2</v>
          </cell>
        </row>
      </sheetData>
      <sheetData sheetId="9532">
        <row r="1">
          <cell r="J1">
            <v>1.7453292519943295E-2</v>
          </cell>
        </row>
      </sheetData>
      <sheetData sheetId="9533">
        <row r="1">
          <cell r="J1">
            <v>1.7453292519943295E-2</v>
          </cell>
        </row>
      </sheetData>
      <sheetData sheetId="9534">
        <row r="1">
          <cell r="J1">
            <v>1.7453292519943295E-2</v>
          </cell>
        </row>
      </sheetData>
      <sheetData sheetId="9535">
        <row r="1">
          <cell r="J1">
            <v>1.7453292519943295E-2</v>
          </cell>
        </row>
      </sheetData>
      <sheetData sheetId="9536">
        <row r="1">
          <cell r="J1">
            <v>1.7453292519943295E-2</v>
          </cell>
        </row>
      </sheetData>
      <sheetData sheetId="9537">
        <row r="1">
          <cell r="J1">
            <v>1.7453292519943295E-2</v>
          </cell>
        </row>
      </sheetData>
      <sheetData sheetId="9538">
        <row r="1">
          <cell r="J1">
            <v>1.7453292519943295E-2</v>
          </cell>
        </row>
      </sheetData>
      <sheetData sheetId="9539">
        <row r="1">
          <cell r="J1">
            <v>1.7453292519943295E-2</v>
          </cell>
        </row>
      </sheetData>
      <sheetData sheetId="9540">
        <row r="1">
          <cell r="J1">
            <v>1.7453292519943295E-2</v>
          </cell>
        </row>
      </sheetData>
      <sheetData sheetId="9541">
        <row r="1">
          <cell r="J1">
            <v>1.7453292519943295E-2</v>
          </cell>
        </row>
      </sheetData>
      <sheetData sheetId="9542">
        <row r="1">
          <cell r="J1">
            <v>1.7453292519943295E-2</v>
          </cell>
        </row>
      </sheetData>
      <sheetData sheetId="9543">
        <row r="1">
          <cell r="J1">
            <v>1.7453292519943295E-2</v>
          </cell>
        </row>
      </sheetData>
      <sheetData sheetId="9544">
        <row r="1">
          <cell r="J1">
            <v>1.7453292519943295E-2</v>
          </cell>
        </row>
      </sheetData>
      <sheetData sheetId="9545">
        <row r="1">
          <cell r="J1">
            <v>1.7453292519943295E-2</v>
          </cell>
        </row>
      </sheetData>
      <sheetData sheetId="9546">
        <row r="1">
          <cell r="J1">
            <v>1.7453292519943295E-2</v>
          </cell>
        </row>
      </sheetData>
      <sheetData sheetId="9547">
        <row r="1">
          <cell r="J1">
            <v>1.7453292519943295E-2</v>
          </cell>
        </row>
      </sheetData>
      <sheetData sheetId="9548">
        <row r="1">
          <cell r="J1">
            <v>1.7453292519943295E-2</v>
          </cell>
        </row>
      </sheetData>
      <sheetData sheetId="9549">
        <row r="1">
          <cell r="J1">
            <v>1.7453292519943295E-2</v>
          </cell>
        </row>
      </sheetData>
      <sheetData sheetId="9550">
        <row r="1">
          <cell r="J1">
            <v>1.7453292519943295E-2</v>
          </cell>
        </row>
      </sheetData>
      <sheetData sheetId="9551">
        <row r="1">
          <cell r="J1">
            <v>1.7453292519943295E-2</v>
          </cell>
        </row>
      </sheetData>
      <sheetData sheetId="9552">
        <row r="1">
          <cell r="J1">
            <v>1.7453292519943295E-2</v>
          </cell>
        </row>
      </sheetData>
      <sheetData sheetId="9553">
        <row r="1">
          <cell r="J1">
            <v>1.7453292519943295E-2</v>
          </cell>
        </row>
      </sheetData>
      <sheetData sheetId="9554">
        <row r="1">
          <cell r="J1">
            <v>1.7453292519943295E-2</v>
          </cell>
        </row>
      </sheetData>
      <sheetData sheetId="9555">
        <row r="1">
          <cell r="J1">
            <v>1.7453292519943295E-2</v>
          </cell>
        </row>
      </sheetData>
      <sheetData sheetId="9556">
        <row r="1">
          <cell r="J1">
            <v>1.7453292519943295E-2</v>
          </cell>
        </row>
      </sheetData>
      <sheetData sheetId="9557">
        <row r="1">
          <cell r="J1">
            <v>1.7453292519943295E-2</v>
          </cell>
        </row>
      </sheetData>
      <sheetData sheetId="9558">
        <row r="1">
          <cell r="J1">
            <v>1.7453292519943295E-2</v>
          </cell>
        </row>
      </sheetData>
      <sheetData sheetId="9559">
        <row r="1">
          <cell r="J1">
            <v>1.7453292519943295E-2</v>
          </cell>
        </row>
      </sheetData>
      <sheetData sheetId="9560">
        <row r="1">
          <cell r="J1">
            <v>1.7453292519943295E-2</v>
          </cell>
        </row>
      </sheetData>
      <sheetData sheetId="9561">
        <row r="1">
          <cell r="J1">
            <v>1.7453292519943295E-2</v>
          </cell>
        </row>
      </sheetData>
      <sheetData sheetId="9562">
        <row r="1">
          <cell r="J1">
            <v>1.7453292519943295E-2</v>
          </cell>
        </row>
      </sheetData>
      <sheetData sheetId="9563">
        <row r="1">
          <cell r="J1">
            <v>1.7453292519943295E-2</v>
          </cell>
        </row>
      </sheetData>
      <sheetData sheetId="9564">
        <row r="1">
          <cell r="J1">
            <v>1.7453292519943295E-2</v>
          </cell>
        </row>
      </sheetData>
      <sheetData sheetId="9565">
        <row r="1">
          <cell r="J1">
            <v>1.7453292519943295E-2</v>
          </cell>
        </row>
      </sheetData>
      <sheetData sheetId="9566">
        <row r="1">
          <cell r="J1">
            <v>1.7453292519943295E-2</v>
          </cell>
        </row>
      </sheetData>
      <sheetData sheetId="9567">
        <row r="1">
          <cell r="J1">
            <v>1.7453292519943295E-2</v>
          </cell>
        </row>
      </sheetData>
      <sheetData sheetId="9568">
        <row r="1">
          <cell r="J1">
            <v>1.7453292519943295E-2</v>
          </cell>
        </row>
      </sheetData>
      <sheetData sheetId="9569">
        <row r="1">
          <cell r="J1">
            <v>1.7453292519943295E-2</v>
          </cell>
        </row>
      </sheetData>
      <sheetData sheetId="9570">
        <row r="1">
          <cell r="J1">
            <v>1.7453292519943295E-2</v>
          </cell>
        </row>
      </sheetData>
      <sheetData sheetId="9571">
        <row r="1">
          <cell r="J1">
            <v>1.7453292519943295E-2</v>
          </cell>
        </row>
      </sheetData>
      <sheetData sheetId="9572">
        <row r="1">
          <cell r="J1">
            <v>1.7453292519943295E-2</v>
          </cell>
        </row>
      </sheetData>
      <sheetData sheetId="9573">
        <row r="1">
          <cell r="J1">
            <v>1.7453292519943295E-2</v>
          </cell>
        </row>
      </sheetData>
      <sheetData sheetId="9574">
        <row r="1">
          <cell r="J1">
            <v>1.7453292519943295E-2</v>
          </cell>
        </row>
      </sheetData>
      <sheetData sheetId="9575">
        <row r="1">
          <cell r="J1">
            <v>1.7453292519943295E-2</v>
          </cell>
        </row>
      </sheetData>
      <sheetData sheetId="9576">
        <row r="1">
          <cell r="J1">
            <v>1.7453292519943295E-2</v>
          </cell>
        </row>
      </sheetData>
      <sheetData sheetId="9577">
        <row r="1">
          <cell r="J1">
            <v>1.7453292519943295E-2</v>
          </cell>
        </row>
      </sheetData>
      <sheetData sheetId="9578">
        <row r="1">
          <cell r="J1">
            <v>1.7453292519943295E-2</v>
          </cell>
        </row>
      </sheetData>
      <sheetData sheetId="9579">
        <row r="1">
          <cell r="J1">
            <v>1.7453292519943295E-2</v>
          </cell>
        </row>
      </sheetData>
      <sheetData sheetId="9580">
        <row r="1">
          <cell r="J1">
            <v>1.7453292519943295E-2</v>
          </cell>
        </row>
      </sheetData>
      <sheetData sheetId="9581">
        <row r="1">
          <cell r="J1">
            <v>1.7453292519943295E-2</v>
          </cell>
        </row>
      </sheetData>
      <sheetData sheetId="9582">
        <row r="1">
          <cell r="J1">
            <v>1.7453292519943295E-2</v>
          </cell>
        </row>
      </sheetData>
      <sheetData sheetId="9583">
        <row r="1">
          <cell r="J1">
            <v>1.7453292519943295E-2</v>
          </cell>
        </row>
      </sheetData>
      <sheetData sheetId="9584">
        <row r="1">
          <cell r="J1">
            <v>1.7453292519943295E-2</v>
          </cell>
        </row>
      </sheetData>
      <sheetData sheetId="9585">
        <row r="1">
          <cell r="J1">
            <v>1.7453292519943295E-2</v>
          </cell>
        </row>
      </sheetData>
      <sheetData sheetId="9586">
        <row r="1">
          <cell r="J1">
            <v>1.7453292519943295E-2</v>
          </cell>
        </row>
      </sheetData>
      <sheetData sheetId="9587">
        <row r="1">
          <cell r="J1">
            <v>1.7453292519943295E-2</v>
          </cell>
        </row>
      </sheetData>
      <sheetData sheetId="9588">
        <row r="1">
          <cell r="J1">
            <v>1.7453292519943295E-2</v>
          </cell>
        </row>
      </sheetData>
      <sheetData sheetId="9589">
        <row r="1">
          <cell r="J1">
            <v>1.7453292519943295E-2</v>
          </cell>
        </row>
      </sheetData>
      <sheetData sheetId="9590">
        <row r="1">
          <cell r="J1">
            <v>1.7453292519943295E-2</v>
          </cell>
        </row>
      </sheetData>
      <sheetData sheetId="9591">
        <row r="1">
          <cell r="J1">
            <v>1.7453292519943295E-2</v>
          </cell>
        </row>
      </sheetData>
      <sheetData sheetId="9592">
        <row r="1">
          <cell r="J1">
            <v>1.7453292519943295E-2</v>
          </cell>
        </row>
      </sheetData>
      <sheetData sheetId="9593">
        <row r="1">
          <cell r="J1">
            <v>1.7453292519943295E-2</v>
          </cell>
        </row>
      </sheetData>
      <sheetData sheetId="9594">
        <row r="1">
          <cell r="J1">
            <v>1.7453292519943295E-2</v>
          </cell>
        </row>
      </sheetData>
      <sheetData sheetId="9595">
        <row r="1">
          <cell r="J1">
            <v>1.7453292519943295E-2</v>
          </cell>
        </row>
      </sheetData>
      <sheetData sheetId="9596">
        <row r="1">
          <cell r="J1">
            <v>1.7453292519943295E-2</v>
          </cell>
        </row>
      </sheetData>
      <sheetData sheetId="9597">
        <row r="1">
          <cell r="J1">
            <v>1.7453292519943295E-2</v>
          </cell>
        </row>
      </sheetData>
      <sheetData sheetId="9598">
        <row r="1">
          <cell r="J1">
            <v>1.7453292519943295E-2</v>
          </cell>
        </row>
      </sheetData>
      <sheetData sheetId="9599">
        <row r="1">
          <cell r="J1">
            <v>1.7453292519943295E-2</v>
          </cell>
        </row>
      </sheetData>
      <sheetData sheetId="9600">
        <row r="1">
          <cell r="J1">
            <v>1.7453292519943295E-2</v>
          </cell>
        </row>
      </sheetData>
      <sheetData sheetId="9601">
        <row r="1">
          <cell r="J1">
            <v>1.7453292519943295E-2</v>
          </cell>
        </row>
      </sheetData>
      <sheetData sheetId="9602">
        <row r="1">
          <cell r="J1">
            <v>1.7453292519943295E-2</v>
          </cell>
        </row>
      </sheetData>
      <sheetData sheetId="9603">
        <row r="1">
          <cell r="J1">
            <v>1.7453292519943295E-2</v>
          </cell>
        </row>
      </sheetData>
      <sheetData sheetId="9604">
        <row r="1">
          <cell r="J1">
            <v>1.7453292519943295E-2</v>
          </cell>
        </row>
      </sheetData>
      <sheetData sheetId="9605">
        <row r="1">
          <cell r="J1">
            <v>1.7453292519943295E-2</v>
          </cell>
        </row>
      </sheetData>
      <sheetData sheetId="9606">
        <row r="1">
          <cell r="J1">
            <v>1.7453292519943295E-2</v>
          </cell>
        </row>
      </sheetData>
      <sheetData sheetId="9607">
        <row r="1">
          <cell r="J1">
            <v>1.7453292519943295E-2</v>
          </cell>
        </row>
      </sheetData>
      <sheetData sheetId="9608">
        <row r="1">
          <cell r="J1">
            <v>1.7453292519943295E-2</v>
          </cell>
        </row>
      </sheetData>
      <sheetData sheetId="9609">
        <row r="1">
          <cell r="J1">
            <v>1.7453292519943295E-2</v>
          </cell>
        </row>
      </sheetData>
      <sheetData sheetId="9610">
        <row r="1">
          <cell r="J1">
            <v>1.7453292519943295E-2</v>
          </cell>
        </row>
      </sheetData>
      <sheetData sheetId="9611">
        <row r="1">
          <cell r="J1">
            <v>1.7453292519943295E-2</v>
          </cell>
        </row>
      </sheetData>
      <sheetData sheetId="9612">
        <row r="1">
          <cell r="J1">
            <v>1.7453292519943295E-2</v>
          </cell>
        </row>
      </sheetData>
      <sheetData sheetId="9613">
        <row r="1">
          <cell r="J1">
            <v>1.7453292519943295E-2</v>
          </cell>
        </row>
      </sheetData>
      <sheetData sheetId="9614">
        <row r="1">
          <cell r="J1">
            <v>1.7453292519943295E-2</v>
          </cell>
        </row>
      </sheetData>
      <sheetData sheetId="9615">
        <row r="1">
          <cell r="J1">
            <v>1.7453292519943295E-2</v>
          </cell>
        </row>
      </sheetData>
      <sheetData sheetId="9616">
        <row r="1">
          <cell r="J1">
            <v>1.7453292519943295E-2</v>
          </cell>
        </row>
      </sheetData>
      <sheetData sheetId="9617">
        <row r="1">
          <cell r="J1">
            <v>1.7453292519943295E-2</v>
          </cell>
        </row>
      </sheetData>
      <sheetData sheetId="9618">
        <row r="1">
          <cell r="J1">
            <v>1.7453292519943295E-2</v>
          </cell>
        </row>
      </sheetData>
      <sheetData sheetId="9619">
        <row r="1">
          <cell r="J1">
            <v>1.7453292519943295E-2</v>
          </cell>
        </row>
      </sheetData>
      <sheetData sheetId="9620">
        <row r="1">
          <cell r="J1">
            <v>1.7453292519943295E-2</v>
          </cell>
        </row>
      </sheetData>
      <sheetData sheetId="9621">
        <row r="1">
          <cell r="J1">
            <v>1.7453292519943295E-2</v>
          </cell>
        </row>
      </sheetData>
      <sheetData sheetId="9622">
        <row r="1">
          <cell r="J1">
            <v>1.7453292519943295E-2</v>
          </cell>
        </row>
      </sheetData>
      <sheetData sheetId="9623">
        <row r="1">
          <cell r="J1">
            <v>1.7453292519943295E-2</v>
          </cell>
        </row>
      </sheetData>
      <sheetData sheetId="9624">
        <row r="1">
          <cell r="J1">
            <v>1.7453292519943295E-2</v>
          </cell>
        </row>
      </sheetData>
      <sheetData sheetId="9625">
        <row r="1">
          <cell r="J1">
            <v>1.7453292519943295E-2</v>
          </cell>
        </row>
      </sheetData>
      <sheetData sheetId="9626">
        <row r="1">
          <cell r="J1">
            <v>1.7453292519943295E-2</v>
          </cell>
        </row>
      </sheetData>
      <sheetData sheetId="9627">
        <row r="1">
          <cell r="J1">
            <v>1.7453292519943295E-2</v>
          </cell>
        </row>
      </sheetData>
      <sheetData sheetId="9628">
        <row r="1">
          <cell r="J1">
            <v>1.7453292519943295E-2</v>
          </cell>
        </row>
      </sheetData>
      <sheetData sheetId="9629">
        <row r="1">
          <cell r="J1">
            <v>1.7453292519943295E-2</v>
          </cell>
        </row>
      </sheetData>
      <sheetData sheetId="9630">
        <row r="1">
          <cell r="J1">
            <v>1.7453292519943295E-2</v>
          </cell>
        </row>
      </sheetData>
      <sheetData sheetId="9631">
        <row r="1">
          <cell r="J1">
            <v>1.7453292519943295E-2</v>
          </cell>
        </row>
      </sheetData>
      <sheetData sheetId="9632">
        <row r="1">
          <cell r="J1">
            <v>1.7453292519943295E-2</v>
          </cell>
        </row>
      </sheetData>
      <sheetData sheetId="9633">
        <row r="1">
          <cell r="J1">
            <v>1.7453292519943295E-2</v>
          </cell>
        </row>
      </sheetData>
      <sheetData sheetId="9634">
        <row r="1">
          <cell r="J1">
            <v>1.7453292519943295E-2</v>
          </cell>
        </row>
      </sheetData>
      <sheetData sheetId="9635">
        <row r="1">
          <cell r="J1">
            <v>1.7453292519943295E-2</v>
          </cell>
        </row>
      </sheetData>
      <sheetData sheetId="9636">
        <row r="1">
          <cell r="J1">
            <v>1.7453292519943295E-2</v>
          </cell>
        </row>
      </sheetData>
      <sheetData sheetId="9637">
        <row r="1">
          <cell r="J1">
            <v>1.7453292519943295E-2</v>
          </cell>
        </row>
      </sheetData>
      <sheetData sheetId="9638">
        <row r="1">
          <cell r="J1">
            <v>1.7453292519943295E-2</v>
          </cell>
        </row>
      </sheetData>
      <sheetData sheetId="9639">
        <row r="1">
          <cell r="J1">
            <v>1.7453292519943295E-2</v>
          </cell>
        </row>
      </sheetData>
      <sheetData sheetId="9640">
        <row r="1">
          <cell r="J1">
            <v>1.7453292519943295E-2</v>
          </cell>
        </row>
      </sheetData>
      <sheetData sheetId="9641">
        <row r="1">
          <cell r="J1">
            <v>1.7453292519943295E-2</v>
          </cell>
        </row>
      </sheetData>
      <sheetData sheetId="9642">
        <row r="1">
          <cell r="J1">
            <v>1.7453292519943295E-2</v>
          </cell>
        </row>
      </sheetData>
      <sheetData sheetId="9643">
        <row r="1">
          <cell r="J1">
            <v>1.7453292519943295E-2</v>
          </cell>
        </row>
      </sheetData>
      <sheetData sheetId="9644">
        <row r="1">
          <cell r="J1">
            <v>1.7453292519943295E-2</v>
          </cell>
        </row>
      </sheetData>
      <sheetData sheetId="9645">
        <row r="1">
          <cell r="J1">
            <v>1.7453292519943295E-2</v>
          </cell>
        </row>
      </sheetData>
      <sheetData sheetId="9646">
        <row r="1">
          <cell r="J1">
            <v>1.7453292519943295E-2</v>
          </cell>
        </row>
      </sheetData>
      <sheetData sheetId="9647">
        <row r="1">
          <cell r="J1">
            <v>1.7453292519943295E-2</v>
          </cell>
        </row>
      </sheetData>
      <sheetData sheetId="9648">
        <row r="1">
          <cell r="J1">
            <v>1.7453292519943295E-2</v>
          </cell>
        </row>
      </sheetData>
      <sheetData sheetId="9649">
        <row r="1">
          <cell r="J1">
            <v>1.7453292519943295E-2</v>
          </cell>
        </row>
      </sheetData>
      <sheetData sheetId="9650">
        <row r="1">
          <cell r="J1">
            <v>1.7453292519943295E-2</v>
          </cell>
        </row>
      </sheetData>
      <sheetData sheetId="9651">
        <row r="1">
          <cell r="J1">
            <v>1.7453292519943295E-2</v>
          </cell>
        </row>
      </sheetData>
      <sheetData sheetId="9652">
        <row r="1">
          <cell r="J1">
            <v>1.7453292519943295E-2</v>
          </cell>
        </row>
      </sheetData>
      <sheetData sheetId="9653">
        <row r="1">
          <cell r="J1">
            <v>1.7453292519943295E-2</v>
          </cell>
        </row>
      </sheetData>
      <sheetData sheetId="9654">
        <row r="1">
          <cell r="J1">
            <v>1.7453292519943295E-2</v>
          </cell>
        </row>
      </sheetData>
      <sheetData sheetId="9655">
        <row r="1">
          <cell r="J1">
            <v>1.7453292519943295E-2</v>
          </cell>
        </row>
      </sheetData>
      <sheetData sheetId="9656">
        <row r="1">
          <cell r="J1">
            <v>1.7453292519943295E-2</v>
          </cell>
        </row>
      </sheetData>
      <sheetData sheetId="9657">
        <row r="1">
          <cell r="J1">
            <v>1.7453292519943295E-2</v>
          </cell>
        </row>
      </sheetData>
      <sheetData sheetId="9658">
        <row r="1">
          <cell r="J1">
            <v>1.7453292519943295E-2</v>
          </cell>
        </row>
      </sheetData>
      <sheetData sheetId="9659">
        <row r="1">
          <cell r="J1">
            <v>1.7453292519943295E-2</v>
          </cell>
        </row>
      </sheetData>
      <sheetData sheetId="9660">
        <row r="1">
          <cell r="J1">
            <v>1.7453292519943295E-2</v>
          </cell>
        </row>
      </sheetData>
      <sheetData sheetId="9661">
        <row r="1">
          <cell r="J1">
            <v>1.7453292519943295E-2</v>
          </cell>
        </row>
      </sheetData>
      <sheetData sheetId="9662">
        <row r="1">
          <cell r="J1">
            <v>1.7453292519943295E-2</v>
          </cell>
        </row>
      </sheetData>
      <sheetData sheetId="9663">
        <row r="1">
          <cell r="J1">
            <v>1.7453292519943295E-2</v>
          </cell>
        </row>
      </sheetData>
      <sheetData sheetId="9664">
        <row r="1">
          <cell r="J1">
            <v>1.7453292519943295E-2</v>
          </cell>
        </row>
      </sheetData>
      <sheetData sheetId="9665">
        <row r="1">
          <cell r="J1">
            <v>1.7453292519943295E-2</v>
          </cell>
        </row>
      </sheetData>
      <sheetData sheetId="9666">
        <row r="1">
          <cell r="J1">
            <v>1.7453292519943295E-2</v>
          </cell>
        </row>
      </sheetData>
      <sheetData sheetId="9667">
        <row r="1">
          <cell r="J1">
            <v>1.7453292519943295E-2</v>
          </cell>
        </row>
      </sheetData>
      <sheetData sheetId="9668">
        <row r="1">
          <cell r="J1">
            <v>1.7453292519943295E-2</v>
          </cell>
        </row>
      </sheetData>
      <sheetData sheetId="9669">
        <row r="1">
          <cell r="J1">
            <v>1.7453292519943295E-2</v>
          </cell>
        </row>
      </sheetData>
      <sheetData sheetId="9670">
        <row r="1">
          <cell r="J1">
            <v>1.7453292519943295E-2</v>
          </cell>
        </row>
      </sheetData>
      <sheetData sheetId="9671">
        <row r="1">
          <cell r="J1">
            <v>1.7453292519943295E-2</v>
          </cell>
        </row>
      </sheetData>
      <sheetData sheetId="9672">
        <row r="1">
          <cell r="J1">
            <v>1.7453292519943295E-2</v>
          </cell>
        </row>
      </sheetData>
      <sheetData sheetId="9673">
        <row r="1">
          <cell r="J1">
            <v>1.7453292519943295E-2</v>
          </cell>
        </row>
      </sheetData>
      <sheetData sheetId="9674">
        <row r="1">
          <cell r="J1">
            <v>1.7453292519943295E-2</v>
          </cell>
        </row>
      </sheetData>
      <sheetData sheetId="9675">
        <row r="1">
          <cell r="J1">
            <v>1.7453292519943295E-2</v>
          </cell>
        </row>
      </sheetData>
      <sheetData sheetId="9676">
        <row r="1">
          <cell r="J1">
            <v>1.7453292519943295E-2</v>
          </cell>
        </row>
      </sheetData>
      <sheetData sheetId="9677">
        <row r="1">
          <cell r="J1">
            <v>1.7453292519943295E-2</v>
          </cell>
        </row>
      </sheetData>
      <sheetData sheetId="9678">
        <row r="1">
          <cell r="J1">
            <v>1.7453292519943295E-2</v>
          </cell>
        </row>
      </sheetData>
      <sheetData sheetId="9679">
        <row r="1">
          <cell r="J1">
            <v>1.7453292519943295E-2</v>
          </cell>
        </row>
      </sheetData>
      <sheetData sheetId="9680">
        <row r="1">
          <cell r="J1">
            <v>1.7453292519943295E-2</v>
          </cell>
        </row>
      </sheetData>
      <sheetData sheetId="9681">
        <row r="1">
          <cell r="J1">
            <v>1.7453292519943295E-2</v>
          </cell>
        </row>
      </sheetData>
      <sheetData sheetId="9682">
        <row r="1">
          <cell r="J1">
            <v>1.7453292519943295E-2</v>
          </cell>
        </row>
      </sheetData>
      <sheetData sheetId="9683">
        <row r="1">
          <cell r="J1">
            <v>1.7453292519943295E-2</v>
          </cell>
        </row>
      </sheetData>
      <sheetData sheetId="9684">
        <row r="1">
          <cell r="J1">
            <v>1.7453292519943295E-2</v>
          </cell>
        </row>
      </sheetData>
      <sheetData sheetId="9685">
        <row r="1">
          <cell r="J1">
            <v>1.7453292519943295E-2</v>
          </cell>
        </row>
      </sheetData>
      <sheetData sheetId="9686">
        <row r="1">
          <cell r="J1">
            <v>1.7453292519943295E-2</v>
          </cell>
        </row>
      </sheetData>
      <sheetData sheetId="9687">
        <row r="1">
          <cell r="J1">
            <v>1.7453292519943295E-2</v>
          </cell>
        </row>
      </sheetData>
      <sheetData sheetId="9688">
        <row r="1">
          <cell r="J1">
            <v>1.7453292519943295E-2</v>
          </cell>
        </row>
      </sheetData>
      <sheetData sheetId="9689">
        <row r="1">
          <cell r="J1">
            <v>1.7453292519943295E-2</v>
          </cell>
        </row>
      </sheetData>
      <sheetData sheetId="9690">
        <row r="1">
          <cell r="J1">
            <v>1.7453292519943295E-2</v>
          </cell>
        </row>
      </sheetData>
      <sheetData sheetId="9691">
        <row r="1">
          <cell r="J1">
            <v>1.7453292519943295E-2</v>
          </cell>
        </row>
      </sheetData>
      <sheetData sheetId="9692">
        <row r="1">
          <cell r="J1">
            <v>1.7453292519943295E-2</v>
          </cell>
        </row>
      </sheetData>
      <sheetData sheetId="9693">
        <row r="1">
          <cell r="J1">
            <v>1.7453292519943295E-2</v>
          </cell>
        </row>
      </sheetData>
      <sheetData sheetId="9694">
        <row r="1">
          <cell r="J1">
            <v>1.7453292519943295E-2</v>
          </cell>
        </row>
      </sheetData>
      <sheetData sheetId="9695">
        <row r="1">
          <cell r="J1">
            <v>1.7453292519943295E-2</v>
          </cell>
        </row>
      </sheetData>
      <sheetData sheetId="9696">
        <row r="1">
          <cell r="J1">
            <v>1.7453292519943295E-2</v>
          </cell>
        </row>
      </sheetData>
      <sheetData sheetId="9697">
        <row r="1">
          <cell r="J1">
            <v>1.7453292519943295E-2</v>
          </cell>
        </row>
      </sheetData>
      <sheetData sheetId="9698">
        <row r="1">
          <cell r="J1">
            <v>1.7453292519943295E-2</v>
          </cell>
        </row>
      </sheetData>
      <sheetData sheetId="9699">
        <row r="1">
          <cell r="J1">
            <v>1.7453292519943295E-2</v>
          </cell>
        </row>
      </sheetData>
      <sheetData sheetId="9700">
        <row r="1">
          <cell r="J1">
            <v>1.7453292519943295E-2</v>
          </cell>
        </row>
      </sheetData>
      <sheetData sheetId="9701">
        <row r="1">
          <cell r="J1">
            <v>1.7453292519943295E-2</v>
          </cell>
        </row>
      </sheetData>
      <sheetData sheetId="9702">
        <row r="1">
          <cell r="J1">
            <v>1.7453292519943295E-2</v>
          </cell>
        </row>
      </sheetData>
      <sheetData sheetId="9703">
        <row r="1">
          <cell r="J1">
            <v>1.7453292519943295E-2</v>
          </cell>
        </row>
      </sheetData>
      <sheetData sheetId="9704">
        <row r="1">
          <cell r="J1">
            <v>1.7453292519943295E-2</v>
          </cell>
        </row>
      </sheetData>
      <sheetData sheetId="9705">
        <row r="1">
          <cell r="J1">
            <v>1.7453292519943295E-2</v>
          </cell>
        </row>
      </sheetData>
      <sheetData sheetId="9706">
        <row r="1">
          <cell r="J1">
            <v>1.7453292519943295E-2</v>
          </cell>
        </row>
      </sheetData>
      <sheetData sheetId="9707">
        <row r="1">
          <cell r="J1">
            <v>1.7453292519943295E-2</v>
          </cell>
        </row>
      </sheetData>
      <sheetData sheetId="9708">
        <row r="1">
          <cell r="J1">
            <v>1.7453292519943295E-2</v>
          </cell>
        </row>
      </sheetData>
      <sheetData sheetId="9709">
        <row r="1">
          <cell r="J1">
            <v>1.7453292519943295E-2</v>
          </cell>
        </row>
      </sheetData>
      <sheetData sheetId="9710">
        <row r="1">
          <cell r="J1">
            <v>1.7453292519943295E-2</v>
          </cell>
        </row>
      </sheetData>
      <sheetData sheetId="9711">
        <row r="1">
          <cell r="J1">
            <v>1.7453292519943295E-2</v>
          </cell>
        </row>
      </sheetData>
      <sheetData sheetId="9712">
        <row r="1">
          <cell r="J1">
            <v>1.7453292519943295E-2</v>
          </cell>
        </row>
      </sheetData>
      <sheetData sheetId="9713">
        <row r="1">
          <cell r="J1">
            <v>1.7453292519943295E-2</v>
          </cell>
        </row>
      </sheetData>
      <sheetData sheetId="9714">
        <row r="1">
          <cell r="J1">
            <v>1.7453292519943295E-2</v>
          </cell>
        </row>
      </sheetData>
      <sheetData sheetId="9715">
        <row r="1">
          <cell r="J1">
            <v>1.7453292519943295E-2</v>
          </cell>
        </row>
      </sheetData>
      <sheetData sheetId="9716">
        <row r="1">
          <cell r="J1">
            <v>1.7453292519943295E-2</v>
          </cell>
        </row>
      </sheetData>
      <sheetData sheetId="9717">
        <row r="1">
          <cell r="J1">
            <v>1.7453292519943295E-2</v>
          </cell>
        </row>
      </sheetData>
      <sheetData sheetId="9718">
        <row r="1">
          <cell r="J1">
            <v>1.7453292519943295E-2</v>
          </cell>
        </row>
      </sheetData>
      <sheetData sheetId="9719">
        <row r="1">
          <cell r="J1">
            <v>1.7453292519943295E-2</v>
          </cell>
        </row>
      </sheetData>
      <sheetData sheetId="9720">
        <row r="1">
          <cell r="J1">
            <v>1.7453292519943295E-2</v>
          </cell>
        </row>
      </sheetData>
      <sheetData sheetId="9721">
        <row r="1">
          <cell r="J1">
            <v>1.7453292519943295E-2</v>
          </cell>
        </row>
      </sheetData>
      <sheetData sheetId="9722">
        <row r="1">
          <cell r="J1">
            <v>1.7453292519943295E-2</v>
          </cell>
        </row>
      </sheetData>
      <sheetData sheetId="9723">
        <row r="1">
          <cell r="J1">
            <v>1.7453292519943295E-2</v>
          </cell>
        </row>
      </sheetData>
      <sheetData sheetId="9724">
        <row r="1">
          <cell r="J1">
            <v>1.7453292519943295E-2</v>
          </cell>
        </row>
      </sheetData>
      <sheetData sheetId="9725">
        <row r="1">
          <cell r="J1">
            <v>1.7453292519943295E-2</v>
          </cell>
        </row>
      </sheetData>
      <sheetData sheetId="9726">
        <row r="1">
          <cell r="J1">
            <v>1.7453292519943295E-2</v>
          </cell>
        </row>
      </sheetData>
      <sheetData sheetId="9727">
        <row r="1">
          <cell r="J1">
            <v>1.7453292519943295E-2</v>
          </cell>
        </row>
      </sheetData>
      <sheetData sheetId="9728">
        <row r="1">
          <cell r="J1">
            <v>1.7453292519943295E-2</v>
          </cell>
        </row>
      </sheetData>
      <sheetData sheetId="9729">
        <row r="1">
          <cell r="J1">
            <v>1.7453292519943295E-2</v>
          </cell>
        </row>
      </sheetData>
      <sheetData sheetId="9730">
        <row r="1">
          <cell r="J1">
            <v>1.7453292519943295E-2</v>
          </cell>
        </row>
      </sheetData>
      <sheetData sheetId="9731">
        <row r="1">
          <cell r="J1">
            <v>1.7453292519943295E-2</v>
          </cell>
        </row>
      </sheetData>
      <sheetData sheetId="9732">
        <row r="1">
          <cell r="J1">
            <v>1.7453292519943295E-2</v>
          </cell>
        </row>
      </sheetData>
      <sheetData sheetId="9733">
        <row r="1">
          <cell r="J1">
            <v>1.7453292519943295E-2</v>
          </cell>
        </row>
      </sheetData>
      <sheetData sheetId="9734">
        <row r="1">
          <cell r="J1">
            <v>1.7453292519943295E-2</v>
          </cell>
        </row>
      </sheetData>
      <sheetData sheetId="9735">
        <row r="1">
          <cell r="J1">
            <v>1.7453292519943295E-2</v>
          </cell>
        </row>
      </sheetData>
      <sheetData sheetId="9736">
        <row r="1">
          <cell r="J1">
            <v>1.7453292519943295E-2</v>
          </cell>
        </row>
      </sheetData>
      <sheetData sheetId="9737">
        <row r="1">
          <cell r="J1">
            <v>1.7453292519943295E-2</v>
          </cell>
        </row>
      </sheetData>
      <sheetData sheetId="9738">
        <row r="1">
          <cell r="J1">
            <v>1.7453292519943295E-2</v>
          </cell>
        </row>
      </sheetData>
      <sheetData sheetId="9739">
        <row r="1">
          <cell r="J1">
            <v>1.7453292519943295E-2</v>
          </cell>
        </row>
      </sheetData>
      <sheetData sheetId="9740">
        <row r="1">
          <cell r="J1">
            <v>1.7453292519943295E-2</v>
          </cell>
        </row>
      </sheetData>
      <sheetData sheetId="9741">
        <row r="1">
          <cell r="J1">
            <v>1.7453292519943295E-2</v>
          </cell>
        </row>
      </sheetData>
      <sheetData sheetId="9742">
        <row r="1">
          <cell r="J1">
            <v>1.7453292519943295E-2</v>
          </cell>
        </row>
      </sheetData>
      <sheetData sheetId="9743">
        <row r="1">
          <cell r="J1">
            <v>1.7453292519943295E-2</v>
          </cell>
        </row>
      </sheetData>
      <sheetData sheetId="9744">
        <row r="1">
          <cell r="J1">
            <v>1.7453292519943295E-2</v>
          </cell>
        </row>
      </sheetData>
      <sheetData sheetId="9745">
        <row r="1">
          <cell r="J1">
            <v>1.7453292519943295E-2</v>
          </cell>
        </row>
      </sheetData>
      <sheetData sheetId="9746">
        <row r="1">
          <cell r="J1">
            <v>1.7453292519943295E-2</v>
          </cell>
        </row>
      </sheetData>
      <sheetData sheetId="9747">
        <row r="1">
          <cell r="J1">
            <v>1.7453292519943295E-2</v>
          </cell>
        </row>
      </sheetData>
      <sheetData sheetId="9748">
        <row r="1">
          <cell r="J1">
            <v>1.7453292519943295E-2</v>
          </cell>
        </row>
      </sheetData>
      <sheetData sheetId="9749">
        <row r="1">
          <cell r="J1">
            <v>1.7453292519943295E-2</v>
          </cell>
        </row>
      </sheetData>
      <sheetData sheetId="9750">
        <row r="1">
          <cell r="J1">
            <v>1.7453292519943295E-2</v>
          </cell>
        </row>
      </sheetData>
      <sheetData sheetId="9751">
        <row r="1">
          <cell r="J1">
            <v>1.7453292519943295E-2</v>
          </cell>
        </row>
      </sheetData>
      <sheetData sheetId="9752">
        <row r="1">
          <cell r="J1">
            <v>1.7453292519943295E-2</v>
          </cell>
        </row>
      </sheetData>
      <sheetData sheetId="9753">
        <row r="1">
          <cell r="J1">
            <v>1.7453292519943295E-2</v>
          </cell>
        </row>
      </sheetData>
      <sheetData sheetId="9754">
        <row r="1">
          <cell r="J1">
            <v>1.7453292519943295E-2</v>
          </cell>
        </row>
      </sheetData>
      <sheetData sheetId="9755">
        <row r="1">
          <cell r="J1">
            <v>1.7453292519943295E-2</v>
          </cell>
        </row>
      </sheetData>
      <sheetData sheetId="9756">
        <row r="1">
          <cell r="J1">
            <v>1.7453292519943295E-2</v>
          </cell>
        </row>
      </sheetData>
      <sheetData sheetId="9757">
        <row r="1">
          <cell r="J1">
            <v>1.7453292519943295E-2</v>
          </cell>
        </row>
      </sheetData>
      <sheetData sheetId="9758">
        <row r="1">
          <cell r="J1">
            <v>1.7453292519943295E-2</v>
          </cell>
        </row>
      </sheetData>
      <sheetData sheetId="9759">
        <row r="1">
          <cell r="J1">
            <v>1.7453292519943295E-2</v>
          </cell>
        </row>
      </sheetData>
      <sheetData sheetId="9760">
        <row r="1">
          <cell r="J1">
            <v>1.7453292519943295E-2</v>
          </cell>
        </row>
      </sheetData>
      <sheetData sheetId="9761">
        <row r="1">
          <cell r="J1">
            <v>1.7453292519943295E-2</v>
          </cell>
        </row>
      </sheetData>
      <sheetData sheetId="9762">
        <row r="1">
          <cell r="J1">
            <v>1.7453292519943295E-2</v>
          </cell>
        </row>
      </sheetData>
      <sheetData sheetId="9763">
        <row r="1">
          <cell r="J1">
            <v>1.7453292519943295E-2</v>
          </cell>
        </row>
      </sheetData>
      <sheetData sheetId="9764">
        <row r="1">
          <cell r="J1">
            <v>1.7453292519943295E-2</v>
          </cell>
        </row>
      </sheetData>
      <sheetData sheetId="9765">
        <row r="1">
          <cell r="J1">
            <v>1.7453292519943295E-2</v>
          </cell>
        </row>
      </sheetData>
      <sheetData sheetId="9766">
        <row r="1">
          <cell r="J1">
            <v>1.7453292519943295E-2</v>
          </cell>
        </row>
      </sheetData>
      <sheetData sheetId="9767">
        <row r="1">
          <cell r="J1">
            <v>1.7453292519943295E-2</v>
          </cell>
        </row>
      </sheetData>
      <sheetData sheetId="9768">
        <row r="1">
          <cell r="J1">
            <v>1.7453292519943295E-2</v>
          </cell>
        </row>
      </sheetData>
      <sheetData sheetId="9769">
        <row r="1">
          <cell r="J1">
            <v>1.7453292519943295E-2</v>
          </cell>
        </row>
      </sheetData>
      <sheetData sheetId="9770">
        <row r="1">
          <cell r="J1">
            <v>1.7453292519943295E-2</v>
          </cell>
        </row>
      </sheetData>
      <sheetData sheetId="9771">
        <row r="1">
          <cell r="J1">
            <v>1.7453292519943295E-2</v>
          </cell>
        </row>
      </sheetData>
      <sheetData sheetId="9772">
        <row r="1">
          <cell r="J1">
            <v>1.7453292519943295E-2</v>
          </cell>
        </row>
      </sheetData>
      <sheetData sheetId="9773">
        <row r="1">
          <cell r="J1">
            <v>1.7453292519943295E-2</v>
          </cell>
        </row>
      </sheetData>
      <sheetData sheetId="9774">
        <row r="1">
          <cell r="J1">
            <v>1.7453292519943295E-2</v>
          </cell>
        </row>
      </sheetData>
      <sheetData sheetId="9775">
        <row r="1">
          <cell r="J1">
            <v>1.7453292519943295E-2</v>
          </cell>
        </row>
      </sheetData>
      <sheetData sheetId="9776">
        <row r="1">
          <cell r="J1">
            <v>1.7453292519943295E-2</v>
          </cell>
        </row>
      </sheetData>
      <sheetData sheetId="9777">
        <row r="1">
          <cell r="J1">
            <v>1.7453292519943295E-2</v>
          </cell>
        </row>
      </sheetData>
      <sheetData sheetId="9778">
        <row r="1">
          <cell r="J1">
            <v>1.7453292519943295E-2</v>
          </cell>
        </row>
      </sheetData>
      <sheetData sheetId="9779">
        <row r="1">
          <cell r="J1">
            <v>1.7453292519943295E-2</v>
          </cell>
        </row>
      </sheetData>
      <sheetData sheetId="9780">
        <row r="1">
          <cell r="J1">
            <v>1.7453292519943295E-2</v>
          </cell>
        </row>
      </sheetData>
      <sheetData sheetId="9781">
        <row r="1">
          <cell r="J1">
            <v>1.7453292519943295E-2</v>
          </cell>
        </row>
      </sheetData>
      <sheetData sheetId="9782">
        <row r="1">
          <cell r="J1">
            <v>1.7453292519943295E-2</v>
          </cell>
        </row>
      </sheetData>
      <sheetData sheetId="9783">
        <row r="1">
          <cell r="J1">
            <v>1.7453292519943295E-2</v>
          </cell>
        </row>
      </sheetData>
      <sheetData sheetId="9784">
        <row r="1">
          <cell r="J1">
            <v>1.7453292519943295E-2</v>
          </cell>
        </row>
      </sheetData>
      <sheetData sheetId="9785">
        <row r="1">
          <cell r="J1">
            <v>1.7453292519943295E-2</v>
          </cell>
        </row>
      </sheetData>
      <sheetData sheetId="9786">
        <row r="1">
          <cell r="J1">
            <v>1.7453292519943295E-2</v>
          </cell>
        </row>
      </sheetData>
      <sheetData sheetId="9787">
        <row r="1">
          <cell r="J1">
            <v>1.7453292519943295E-2</v>
          </cell>
        </row>
      </sheetData>
      <sheetData sheetId="9788">
        <row r="1">
          <cell r="J1">
            <v>1.7453292519943295E-2</v>
          </cell>
        </row>
      </sheetData>
      <sheetData sheetId="9789">
        <row r="1">
          <cell r="J1">
            <v>1.7453292519943295E-2</v>
          </cell>
        </row>
      </sheetData>
      <sheetData sheetId="9790">
        <row r="1">
          <cell r="J1">
            <v>1.7453292519943295E-2</v>
          </cell>
        </row>
      </sheetData>
      <sheetData sheetId="9791">
        <row r="1">
          <cell r="J1">
            <v>1.7453292519943295E-2</v>
          </cell>
        </row>
      </sheetData>
      <sheetData sheetId="9792">
        <row r="1">
          <cell r="J1">
            <v>1.7453292519943295E-2</v>
          </cell>
        </row>
      </sheetData>
      <sheetData sheetId="9793">
        <row r="1">
          <cell r="J1">
            <v>1.7453292519943295E-2</v>
          </cell>
        </row>
      </sheetData>
      <sheetData sheetId="9794">
        <row r="1">
          <cell r="J1">
            <v>1.7453292519943295E-2</v>
          </cell>
        </row>
      </sheetData>
      <sheetData sheetId="9795">
        <row r="1">
          <cell r="J1">
            <v>1.7453292519943295E-2</v>
          </cell>
        </row>
      </sheetData>
      <sheetData sheetId="9796">
        <row r="1">
          <cell r="J1">
            <v>1.7453292519943295E-2</v>
          </cell>
        </row>
      </sheetData>
      <sheetData sheetId="9797">
        <row r="1">
          <cell r="J1">
            <v>1.7453292519943295E-2</v>
          </cell>
        </row>
      </sheetData>
      <sheetData sheetId="9798">
        <row r="1">
          <cell r="J1">
            <v>1.7453292519943295E-2</v>
          </cell>
        </row>
      </sheetData>
      <sheetData sheetId="9799">
        <row r="1">
          <cell r="J1">
            <v>1.7453292519943295E-2</v>
          </cell>
        </row>
      </sheetData>
      <sheetData sheetId="9800">
        <row r="1">
          <cell r="J1">
            <v>1.7453292519943295E-2</v>
          </cell>
        </row>
      </sheetData>
      <sheetData sheetId="9801">
        <row r="1">
          <cell r="J1">
            <v>1.7453292519943295E-2</v>
          </cell>
        </row>
      </sheetData>
      <sheetData sheetId="9802">
        <row r="1">
          <cell r="J1">
            <v>1.7453292519943295E-2</v>
          </cell>
        </row>
      </sheetData>
      <sheetData sheetId="9803">
        <row r="1">
          <cell r="J1">
            <v>1.7453292519943295E-2</v>
          </cell>
        </row>
      </sheetData>
      <sheetData sheetId="9804">
        <row r="1">
          <cell r="J1">
            <v>1.7453292519943295E-2</v>
          </cell>
        </row>
      </sheetData>
      <sheetData sheetId="9805">
        <row r="1">
          <cell r="J1">
            <v>1.7453292519943295E-2</v>
          </cell>
        </row>
      </sheetData>
      <sheetData sheetId="9806">
        <row r="1">
          <cell r="J1">
            <v>1.7453292519943295E-2</v>
          </cell>
        </row>
      </sheetData>
      <sheetData sheetId="9807">
        <row r="1">
          <cell r="J1">
            <v>1.7453292519943295E-2</v>
          </cell>
        </row>
      </sheetData>
      <sheetData sheetId="9808">
        <row r="1">
          <cell r="J1">
            <v>1.7453292519943295E-2</v>
          </cell>
        </row>
      </sheetData>
      <sheetData sheetId="9809">
        <row r="1">
          <cell r="J1">
            <v>1.7453292519943295E-2</v>
          </cell>
        </row>
      </sheetData>
      <sheetData sheetId="9810">
        <row r="1">
          <cell r="J1">
            <v>1.7453292519943295E-2</v>
          </cell>
        </row>
      </sheetData>
      <sheetData sheetId="9811">
        <row r="1">
          <cell r="J1">
            <v>1.7453292519943295E-2</v>
          </cell>
        </row>
      </sheetData>
      <sheetData sheetId="9812">
        <row r="1">
          <cell r="J1">
            <v>1.7453292519943295E-2</v>
          </cell>
        </row>
      </sheetData>
      <sheetData sheetId="9813">
        <row r="1">
          <cell r="J1">
            <v>1.7453292519943295E-2</v>
          </cell>
        </row>
      </sheetData>
      <sheetData sheetId="9814">
        <row r="1">
          <cell r="J1">
            <v>1.7453292519943295E-2</v>
          </cell>
        </row>
      </sheetData>
      <sheetData sheetId="9815">
        <row r="1">
          <cell r="J1">
            <v>1.7453292519943295E-2</v>
          </cell>
        </row>
      </sheetData>
      <sheetData sheetId="9816">
        <row r="1">
          <cell r="J1">
            <v>1.7453292519943295E-2</v>
          </cell>
        </row>
      </sheetData>
      <sheetData sheetId="9817">
        <row r="1">
          <cell r="J1">
            <v>1.7453292519943295E-2</v>
          </cell>
        </row>
      </sheetData>
      <sheetData sheetId="9818">
        <row r="1">
          <cell r="J1">
            <v>1.7453292519943295E-2</v>
          </cell>
        </row>
      </sheetData>
      <sheetData sheetId="9819">
        <row r="1">
          <cell r="J1">
            <v>1.7453292519943295E-2</v>
          </cell>
        </row>
      </sheetData>
      <sheetData sheetId="9820">
        <row r="1">
          <cell r="J1">
            <v>1.7453292519943295E-2</v>
          </cell>
        </row>
      </sheetData>
      <sheetData sheetId="9821">
        <row r="1">
          <cell r="J1">
            <v>1.7453292519943295E-2</v>
          </cell>
        </row>
      </sheetData>
      <sheetData sheetId="9822">
        <row r="1">
          <cell r="J1">
            <v>1.7453292519943295E-2</v>
          </cell>
        </row>
      </sheetData>
      <sheetData sheetId="9823">
        <row r="1">
          <cell r="J1">
            <v>1.7453292519943295E-2</v>
          </cell>
        </row>
      </sheetData>
      <sheetData sheetId="9824">
        <row r="1">
          <cell r="J1">
            <v>1.7453292519943295E-2</v>
          </cell>
        </row>
      </sheetData>
      <sheetData sheetId="9825">
        <row r="1">
          <cell r="J1">
            <v>1.7453292519943295E-2</v>
          </cell>
        </row>
      </sheetData>
      <sheetData sheetId="9826">
        <row r="1">
          <cell r="J1">
            <v>1.7453292519943295E-2</v>
          </cell>
        </row>
      </sheetData>
      <sheetData sheetId="9827">
        <row r="1">
          <cell r="J1">
            <v>1.7453292519943295E-2</v>
          </cell>
        </row>
      </sheetData>
      <sheetData sheetId="9828">
        <row r="1">
          <cell r="J1">
            <v>1.7453292519943295E-2</v>
          </cell>
        </row>
      </sheetData>
      <sheetData sheetId="9829">
        <row r="1">
          <cell r="J1">
            <v>1.7453292519943295E-2</v>
          </cell>
        </row>
      </sheetData>
      <sheetData sheetId="9830">
        <row r="1">
          <cell r="J1">
            <v>1.7453292519943295E-2</v>
          </cell>
        </row>
      </sheetData>
      <sheetData sheetId="9831">
        <row r="1">
          <cell r="J1">
            <v>1.7453292519943295E-2</v>
          </cell>
        </row>
      </sheetData>
      <sheetData sheetId="9832">
        <row r="1">
          <cell r="J1">
            <v>1.7453292519943295E-2</v>
          </cell>
        </row>
      </sheetData>
      <sheetData sheetId="9833">
        <row r="1">
          <cell r="J1">
            <v>1.7453292519943295E-2</v>
          </cell>
        </row>
      </sheetData>
      <sheetData sheetId="9834">
        <row r="1">
          <cell r="J1">
            <v>1.7453292519943295E-2</v>
          </cell>
        </row>
      </sheetData>
      <sheetData sheetId="9835">
        <row r="1">
          <cell r="J1">
            <v>1.7453292519943295E-2</v>
          </cell>
        </row>
      </sheetData>
      <sheetData sheetId="9836">
        <row r="1">
          <cell r="J1">
            <v>1.7453292519943295E-2</v>
          </cell>
        </row>
      </sheetData>
      <sheetData sheetId="9837">
        <row r="1">
          <cell r="J1">
            <v>1.7453292519943295E-2</v>
          </cell>
        </row>
      </sheetData>
      <sheetData sheetId="9838">
        <row r="1">
          <cell r="J1">
            <v>1.7453292519943295E-2</v>
          </cell>
        </row>
      </sheetData>
      <sheetData sheetId="9839">
        <row r="1">
          <cell r="J1">
            <v>1.7453292519943295E-2</v>
          </cell>
        </row>
      </sheetData>
      <sheetData sheetId="9840">
        <row r="1">
          <cell r="J1">
            <v>1.7453292519943295E-2</v>
          </cell>
        </row>
      </sheetData>
      <sheetData sheetId="9841">
        <row r="1">
          <cell r="J1">
            <v>1.7453292519943295E-2</v>
          </cell>
        </row>
      </sheetData>
      <sheetData sheetId="9842">
        <row r="1">
          <cell r="J1">
            <v>1.7453292519943295E-2</v>
          </cell>
        </row>
      </sheetData>
      <sheetData sheetId="9843">
        <row r="1">
          <cell r="J1">
            <v>1.7453292519943295E-2</v>
          </cell>
        </row>
      </sheetData>
      <sheetData sheetId="9844">
        <row r="1">
          <cell r="J1">
            <v>1.7453292519943295E-2</v>
          </cell>
        </row>
      </sheetData>
      <sheetData sheetId="9845">
        <row r="1">
          <cell r="J1">
            <v>1.7453292519943295E-2</v>
          </cell>
        </row>
      </sheetData>
      <sheetData sheetId="9846">
        <row r="1">
          <cell r="J1">
            <v>1.7453292519943295E-2</v>
          </cell>
        </row>
      </sheetData>
      <sheetData sheetId="9847">
        <row r="1">
          <cell r="J1">
            <v>1.7453292519943295E-2</v>
          </cell>
        </row>
      </sheetData>
      <sheetData sheetId="9848">
        <row r="1">
          <cell r="J1">
            <v>1.7453292519943295E-2</v>
          </cell>
        </row>
      </sheetData>
      <sheetData sheetId="9849">
        <row r="1">
          <cell r="J1">
            <v>1.7453292519943295E-2</v>
          </cell>
        </row>
      </sheetData>
      <sheetData sheetId="9850">
        <row r="1">
          <cell r="J1">
            <v>1.7453292519943295E-2</v>
          </cell>
        </row>
      </sheetData>
      <sheetData sheetId="9851">
        <row r="1">
          <cell r="J1">
            <v>1.7453292519943295E-2</v>
          </cell>
        </row>
      </sheetData>
      <sheetData sheetId="9852">
        <row r="1">
          <cell r="J1">
            <v>1.7453292519943295E-2</v>
          </cell>
        </row>
      </sheetData>
      <sheetData sheetId="9853">
        <row r="1">
          <cell r="J1">
            <v>1.7453292519943295E-2</v>
          </cell>
        </row>
      </sheetData>
      <sheetData sheetId="9854">
        <row r="1">
          <cell r="J1">
            <v>1.7453292519943295E-2</v>
          </cell>
        </row>
      </sheetData>
      <sheetData sheetId="9855">
        <row r="1">
          <cell r="J1">
            <v>1.7453292519943295E-2</v>
          </cell>
        </row>
      </sheetData>
      <sheetData sheetId="9856">
        <row r="1">
          <cell r="J1">
            <v>1.7453292519943295E-2</v>
          </cell>
        </row>
      </sheetData>
      <sheetData sheetId="9857">
        <row r="1">
          <cell r="J1">
            <v>1.7453292519943295E-2</v>
          </cell>
        </row>
      </sheetData>
      <sheetData sheetId="9858">
        <row r="1">
          <cell r="J1">
            <v>1.7453292519943295E-2</v>
          </cell>
        </row>
      </sheetData>
      <sheetData sheetId="9859">
        <row r="1">
          <cell r="J1">
            <v>1.7453292519943295E-2</v>
          </cell>
        </row>
      </sheetData>
      <sheetData sheetId="9860">
        <row r="1">
          <cell r="J1">
            <v>1.7453292519943295E-2</v>
          </cell>
        </row>
      </sheetData>
      <sheetData sheetId="9861">
        <row r="1">
          <cell r="J1">
            <v>1.7453292519943295E-2</v>
          </cell>
        </row>
      </sheetData>
      <sheetData sheetId="9862">
        <row r="1">
          <cell r="J1">
            <v>1.7453292519943295E-2</v>
          </cell>
        </row>
      </sheetData>
      <sheetData sheetId="9863">
        <row r="1">
          <cell r="J1">
            <v>1.7453292519943295E-2</v>
          </cell>
        </row>
      </sheetData>
      <sheetData sheetId="9864">
        <row r="1">
          <cell r="J1">
            <v>1.7453292519943295E-2</v>
          </cell>
        </row>
      </sheetData>
      <sheetData sheetId="9865">
        <row r="1">
          <cell r="J1">
            <v>1.7453292519943295E-2</v>
          </cell>
        </row>
      </sheetData>
      <sheetData sheetId="9866">
        <row r="1">
          <cell r="J1">
            <v>1.7453292519943295E-2</v>
          </cell>
        </row>
      </sheetData>
      <sheetData sheetId="9867">
        <row r="1">
          <cell r="J1">
            <v>1.7453292519943295E-2</v>
          </cell>
        </row>
      </sheetData>
      <sheetData sheetId="9868">
        <row r="1">
          <cell r="J1">
            <v>1.7453292519943295E-2</v>
          </cell>
        </row>
      </sheetData>
      <sheetData sheetId="9869">
        <row r="1">
          <cell r="J1">
            <v>1.7453292519943295E-2</v>
          </cell>
        </row>
      </sheetData>
      <sheetData sheetId="9870">
        <row r="1">
          <cell r="J1">
            <v>1.7453292519943295E-2</v>
          </cell>
        </row>
      </sheetData>
      <sheetData sheetId="9871">
        <row r="1">
          <cell r="J1">
            <v>1.7453292519943295E-2</v>
          </cell>
        </row>
      </sheetData>
      <sheetData sheetId="9872">
        <row r="1">
          <cell r="J1">
            <v>1.7453292519943295E-2</v>
          </cell>
        </row>
      </sheetData>
      <sheetData sheetId="9873">
        <row r="1">
          <cell r="J1">
            <v>1.7453292519943295E-2</v>
          </cell>
        </row>
      </sheetData>
      <sheetData sheetId="9874">
        <row r="1">
          <cell r="J1">
            <v>1.7453292519943295E-2</v>
          </cell>
        </row>
      </sheetData>
      <sheetData sheetId="9875">
        <row r="1">
          <cell r="J1">
            <v>1.7453292519943295E-2</v>
          </cell>
        </row>
      </sheetData>
      <sheetData sheetId="9876">
        <row r="1">
          <cell r="J1">
            <v>1.7453292519943295E-2</v>
          </cell>
        </row>
      </sheetData>
      <sheetData sheetId="9877">
        <row r="1">
          <cell r="J1">
            <v>1.7453292519943295E-2</v>
          </cell>
        </row>
      </sheetData>
      <sheetData sheetId="9878">
        <row r="1">
          <cell r="J1">
            <v>1.7453292519943295E-2</v>
          </cell>
        </row>
      </sheetData>
      <sheetData sheetId="9879">
        <row r="1">
          <cell r="J1">
            <v>1.7453292519943295E-2</v>
          </cell>
        </row>
      </sheetData>
      <sheetData sheetId="9880">
        <row r="1">
          <cell r="J1">
            <v>1.7453292519943295E-2</v>
          </cell>
        </row>
      </sheetData>
      <sheetData sheetId="9881">
        <row r="1">
          <cell r="J1">
            <v>1.7453292519943295E-2</v>
          </cell>
        </row>
      </sheetData>
      <sheetData sheetId="9882">
        <row r="1">
          <cell r="J1">
            <v>1.7453292519943295E-2</v>
          </cell>
        </row>
      </sheetData>
      <sheetData sheetId="9883">
        <row r="1">
          <cell r="J1">
            <v>1.7453292519943295E-2</v>
          </cell>
        </row>
      </sheetData>
      <sheetData sheetId="9884">
        <row r="1">
          <cell r="J1">
            <v>1.7453292519943295E-2</v>
          </cell>
        </row>
      </sheetData>
      <sheetData sheetId="9885">
        <row r="1">
          <cell r="J1">
            <v>1.7453292519943295E-2</v>
          </cell>
        </row>
      </sheetData>
      <sheetData sheetId="9886">
        <row r="1">
          <cell r="J1">
            <v>1.7453292519943295E-2</v>
          </cell>
        </row>
      </sheetData>
      <sheetData sheetId="9887">
        <row r="1">
          <cell r="J1">
            <v>1.7453292519943295E-2</v>
          </cell>
        </row>
      </sheetData>
      <sheetData sheetId="9888">
        <row r="1">
          <cell r="J1">
            <v>1.7453292519943295E-2</v>
          </cell>
        </row>
      </sheetData>
      <sheetData sheetId="9889">
        <row r="1">
          <cell r="J1">
            <v>1.7453292519943295E-2</v>
          </cell>
        </row>
      </sheetData>
      <sheetData sheetId="9890">
        <row r="1">
          <cell r="J1">
            <v>1.7453292519943295E-2</v>
          </cell>
        </row>
      </sheetData>
      <sheetData sheetId="9891">
        <row r="1">
          <cell r="J1">
            <v>1.7453292519943295E-2</v>
          </cell>
        </row>
      </sheetData>
      <sheetData sheetId="9892">
        <row r="1">
          <cell r="J1">
            <v>1.7453292519943295E-2</v>
          </cell>
        </row>
      </sheetData>
      <sheetData sheetId="9893">
        <row r="1">
          <cell r="J1">
            <v>1.7453292519943295E-2</v>
          </cell>
        </row>
      </sheetData>
      <sheetData sheetId="9894">
        <row r="1">
          <cell r="J1">
            <v>1.7453292519943295E-2</v>
          </cell>
        </row>
      </sheetData>
      <sheetData sheetId="9895">
        <row r="1">
          <cell r="J1">
            <v>1.7453292519943295E-2</v>
          </cell>
        </row>
      </sheetData>
      <sheetData sheetId="9896">
        <row r="1">
          <cell r="J1">
            <v>1.7453292519943295E-2</v>
          </cell>
        </row>
      </sheetData>
      <sheetData sheetId="9897">
        <row r="1">
          <cell r="J1">
            <v>1.7453292519943295E-2</v>
          </cell>
        </row>
      </sheetData>
      <sheetData sheetId="9898">
        <row r="1">
          <cell r="J1">
            <v>1.7453292519943295E-2</v>
          </cell>
        </row>
      </sheetData>
      <sheetData sheetId="9899">
        <row r="1">
          <cell r="J1">
            <v>1.7453292519943295E-2</v>
          </cell>
        </row>
      </sheetData>
      <sheetData sheetId="9900">
        <row r="1">
          <cell r="J1">
            <v>1.7453292519943295E-2</v>
          </cell>
        </row>
      </sheetData>
      <sheetData sheetId="9901">
        <row r="1">
          <cell r="J1">
            <v>1.7453292519943295E-2</v>
          </cell>
        </row>
      </sheetData>
      <sheetData sheetId="9902">
        <row r="1">
          <cell r="J1">
            <v>1.7453292519943295E-2</v>
          </cell>
        </row>
      </sheetData>
      <sheetData sheetId="9903">
        <row r="1">
          <cell r="J1">
            <v>1.7453292519943295E-2</v>
          </cell>
        </row>
      </sheetData>
      <sheetData sheetId="9904">
        <row r="1">
          <cell r="J1">
            <v>1.7453292519943295E-2</v>
          </cell>
        </row>
      </sheetData>
      <sheetData sheetId="9905">
        <row r="1">
          <cell r="J1">
            <v>1.7453292519943295E-2</v>
          </cell>
        </row>
      </sheetData>
      <sheetData sheetId="9906">
        <row r="1">
          <cell r="J1">
            <v>1.7453292519943295E-2</v>
          </cell>
        </row>
      </sheetData>
      <sheetData sheetId="9907">
        <row r="1">
          <cell r="J1">
            <v>1.7453292519943295E-2</v>
          </cell>
        </row>
      </sheetData>
      <sheetData sheetId="9908">
        <row r="1">
          <cell r="J1">
            <v>1.7453292519943295E-2</v>
          </cell>
        </row>
      </sheetData>
      <sheetData sheetId="9909">
        <row r="1">
          <cell r="J1">
            <v>1.7453292519943295E-2</v>
          </cell>
        </row>
      </sheetData>
      <sheetData sheetId="9910">
        <row r="1">
          <cell r="J1">
            <v>1.7453292519943295E-2</v>
          </cell>
        </row>
      </sheetData>
      <sheetData sheetId="9911">
        <row r="1">
          <cell r="J1">
            <v>1.7453292519943295E-2</v>
          </cell>
        </row>
      </sheetData>
      <sheetData sheetId="9912">
        <row r="1">
          <cell r="J1">
            <v>1.7453292519943295E-2</v>
          </cell>
        </row>
      </sheetData>
      <sheetData sheetId="9913">
        <row r="1">
          <cell r="J1">
            <v>1.7453292519943295E-2</v>
          </cell>
        </row>
      </sheetData>
      <sheetData sheetId="9914">
        <row r="1">
          <cell r="J1">
            <v>1.7453292519943295E-2</v>
          </cell>
        </row>
      </sheetData>
      <sheetData sheetId="9915">
        <row r="1">
          <cell r="J1">
            <v>1.7453292519943295E-2</v>
          </cell>
        </row>
      </sheetData>
      <sheetData sheetId="9916">
        <row r="1">
          <cell r="J1">
            <v>1.7453292519943295E-2</v>
          </cell>
        </row>
      </sheetData>
      <sheetData sheetId="9917">
        <row r="1">
          <cell r="J1">
            <v>1.7453292519943295E-2</v>
          </cell>
        </row>
      </sheetData>
      <sheetData sheetId="9918">
        <row r="1">
          <cell r="J1">
            <v>1.7453292519943295E-2</v>
          </cell>
        </row>
      </sheetData>
      <sheetData sheetId="9919">
        <row r="1">
          <cell r="J1">
            <v>1.7453292519943295E-2</v>
          </cell>
        </row>
      </sheetData>
      <sheetData sheetId="9920">
        <row r="1">
          <cell r="J1">
            <v>1.7453292519943295E-2</v>
          </cell>
        </row>
      </sheetData>
      <sheetData sheetId="9921">
        <row r="1">
          <cell r="J1">
            <v>1.7453292519943295E-2</v>
          </cell>
        </row>
      </sheetData>
      <sheetData sheetId="9922">
        <row r="1">
          <cell r="J1">
            <v>1.7453292519943295E-2</v>
          </cell>
        </row>
      </sheetData>
      <sheetData sheetId="9923">
        <row r="1">
          <cell r="J1">
            <v>1.7453292519943295E-2</v>
          </cell>
        </row>
      </sheetData>
      <sheetData sheetId="9924">
        <row r="1">
          <cell r="J1">
            <v>1.7453292519943295E-2</v>
          </cell>
        </row>
      </sheetData>
      <sheetData sheetId="9925">
        <row r="1">
          <cell r="J1">
            <v>1.7453292519943295E-2</v>
          </cell>
        </row>
      </sheetData>
      <sheetData sheetId="9926">
        <row r="1">
          <cell r="J1">
            <v>1.7453292519943295E-2</v>
          </cell>
        </row>
      </sheetData>
      <sheetData sheetId="9927">
        <row r="1">
          <cell r="J1">
            <v>1.7453292519943295E-2</v>
          </cell>
        </row>
      </sheetData>
      <sheetData sheetId="9928">
        <row r="1">
          <cell r="J1">
            <v>1.7453292519943295E-2</v>
          </cell>
        </row>
      </sheetData>
      <sheetData sheetId="9929">
        <row r="1">
          <cell r="J1">
            <v>1.7453292519943295E-2</v>
          </cell>
        </row>
      </sheetData>
      <sheetData sheetId="9930">
        <row r="1">
          <cell r="J1">
            <v>1.7453292519943295E-2</v>
          </cell>
        </row>
      </sheetData>
      <sheetData sheetId="9931">
        <row r="1">
          <cell r="J1">
            <v>1.7453292519943295E-2</v>
          </cell>
        </row>
      </sheetData>
      <sheetData sheetId="9932">
        <row r="1">
          <cell r="J1">
            <v>1.7453292519943295E-2</v>
          </cell>
        </row>
      </sheetData>
      <sheetData sheetId="9933">
        <row r="1">
          <cell r="J1">
            <v>1.7453292519943295E-2</v>
          </cell>
        </row>
      </sheetData>
      <sheetData sheetId="9934">
        <row r="1">
          <cell r="J1">
            <v>1.7453292519943295E-2</v>
          </cell>
        </row>
      </sheetData>
      <sheetData sheetId="9935">
        <row r="1">
          <cell r="J1">
            <v>1.7453292519943295E-2</v>
          </cell>
        </row>
      </sheetData>
      <sheetData sheetId="9936">
        <row r="1">
          <cell r="J1">
            <v>1.7453292519943295E-2</v>
          </cell>
        </row>
      </sheetData>
      <sheetData sheetId="9937">
        <row r="1">
          <cell r="J1">
            <v>1.7453292519943295E-2</v>
          </cell>
        </row>
      </sheetData>
      <sheetData sheetId="9938">
        <row r="1">
          <cell r="J1">
            <v>1.7453292519943295E-2</v>
          </cell>
        </row>
      </sheetData>
      <sheetData sheetId="9939">
        <row r="1">
          <cell r="J1">
            <v>1.7453292519943295E-2</v>
          </cell>
        </row>
      </sheetData>
      <sheetData sheetId="9940">
        <row r="1">
          <cell r="J1">
            <v>1.7453292519943295E-2</v>
          </cell>
        </row>
      </sheetData>
      <sheetData sheetId="9941">
        <row r="1">
          <cell r="J1">
            <v>1.7453292519943295E-2</v>
          </cell>
        </row>
      </sheetData>
      <sheetData sheetId="9942">
        <row r="1">
          <cell r="J1">
            <v>1.7453292519943295E-2</v>
          </cell>
        </row>
      </sheetData>
      <sheetData sheetId="9943">
        <row r="1">
          <cell r="J1">
            <v>1.7453292519943295E-2</v>
          </cell>
        </row>
      </sheetData>
      <sheetData sheetId="9944">
        <row r="1">
          <cell r="J1">
            <v>1.7453292519943295E-2</v>
          </cell>
        </row>
      </sheetData>
      <sheetData sheetId="9945">
        <row r="1">
          <cell r="J1">
            <v>1.7453292519943295E-2</v>
          </cell>
        </row>
      </sheetData>
      <sheetData sheetId="9946">
        <row r="1">
          <cell r="J1">
            <v>1.7453292519943295E-2</v>
          </cell>
        </row>
      </sheetData>
      <sheetData sheetId="9947">
        <row r="1">
          <cell r="J1">
            <v>1.7453292519943295E-2</v>
          </cell>
        </row>
      </sheetData>
      <sheetData sheetId="9948">
        <row r="1">
          <cell r="J1">
            <v>1.7453292519943295E-2</v>
          </cell>
        </row>
      </sheetData>
      <sheetData sheetId="9949">
        <row r="1">
          <cell r="J1">
            <v>1.7453292519943295E-2</v>
          </cell>
        </row>
      </sheetData>
      <sheetData sheetId="9950">
        <row r="1">
          <cell r="J1">
            <v>1.7453292519943295E-2</v>
          </cell>
        </row>
      </sheetData>
      <sheetData sheetId="9951">
        <row r="1">
          <cell r="J1">
            <v>1.7453292519943295E-2</v>
          </cell>
        </row>
      </sheetData>
      <sheetData sheetId="9952">
        <row r="1">
          <cell r="J1">
            <v>1.7453292519943295E-2</v>
          </cell>
        </row>
      </sheetData>
      <sheetData sheetId="9953">
        <row r="1">
          <cell r="J1">
            <v>1.7453292519943295E-2</v>
          </cell>
        </row>
      </sheetData>
      <sheetData sheetId="9954">
        <row r="1">
          <cell r="J1">
            <v>1.7453292519943295E-2</v>
          </cell>
        </row>
      </sheetData>
      <sheetData sheetId="9955">
        <row r="1">
          <cell r="J1">
            <v>1.7453292519943295E-2</v>
          </cell>
        </row>
      </sheetData>
      <sheetData sheetId="9956">
        <row r="1">
          <cell r="J1">
            <v>1.7453292519943295E-2</v>
          </cell>
        </row>
      </sheetData>
      <sheetData sheetId="9957">
        <row r="1">
          <cell r="J1">
            <v>1.7453292519943295E-2</v>
          </cell>
        </row>
      </sheetData>
      <sheetData sheetId="9958">
        <row r="1">
          <cell r="J1">
            <v>1.7453292519943295E-2</v>
          </cell>
        </row>
      </sheetData>
      <sheetData sheetId="9959">
        <row r="1">
          <cell r="J1">
            <v>1.7453292519943295E-2</v>
          </cell>
        </row>
      </sheetData>
      <sheetData sheetId="9960">
        <row r="1">
          <cell r="J1">
            <v>1.7453292519943295E-2</v>
          </cell>
        </row>
      </sheetData>
      <sheetData sheetId="9961">
        <row r="1">
          <cell r="J1">
            <v>1.7453292519943295E-2</v>
          </cell>
        </row>
      </sheetData>
      <sheetData sheetId="9962">
        <row r="1">
          <cell r="J1">
            <v>1.7453292519943295E-2</v>
          </cell>
        </row>
      </sheetData>
      <sheetData sheetId="9963">
        <row r="1">
          <cell r="J1">
            <v>1.7453292519943295E-2</v>
          </cell>
        </row>
      </sheetData>
      <sheetData sheetId="9964">
        <row r="1">
          <cell r="J1">
            <v>1.7453292519943295E-2</v>
          </cell>
        </row>
      </sheetData>
      <sheetData sheetId="9965">
        <row r="1">
          <cell r="J1">
            <v>1.7453292519943295E-2</v>
          </cell>
        </row>
      </sheetData>
      <sheetData sheetId="9966">
        <row r="1">
          <cell r="J1">
            <v>1.7453292519943295E-2</v>
          </cell>
        </row>
      </sheetData>
      <sheetData sheetId="9967">
        <row r="1">
          <cell r="J1">
            <v>1.7453292519943295E-2</v>
          </cell>
        </row>
      </sheetData>
      <sheetData sheetId="9968">
        <row r="1">
          <cell r="J1">
            <v>1.7453292519943295E-2</v>
          </cell>
        </row>
      </sheetData>
      <sheetData sheetId="9969">
        <row r="1">
          <cell r="J1">
            <v>1.7453292519943295E-2</v>
          </cell>
        </row>
      </sheetData>
      <sheetData sheetId="9970">
        <row r="1">
          <cell r="J1">
            <v>1.7453292519943295E-2</v>
          </cell>
        </row>
      </sheetData>
      <sheetData sheetId="9971">
        <row r="1">
          <cell r="J1">
            <v>1.7453292519943295E-2</v>
          </cell>
        </row>
      </sheetData>
      <sheetData sheetId="9972">
        <row r="1">
          <cell r="J1">
            <v>1.7453292519943295E-2</v>
          </cell>
        </row>
      </sheetData>
      <sheetData sheetId="9973">
        <row r="1">
          <cell r="J1">
            <v>1.7453292519943295E-2</v>
          </cell>
        </row>
      </sheetData>
      <sheetData sheetId="9974">
        <row r="1">
          <cell r="J1">
            <v>1.7453292519943295E-2</v>
          </cell>
        </row>
      </sheetData>
      <sheetData sheetId="9975">
        <row r="1">
          <cell r="J1">
            <v>1.7453292519943295E-2</v>
          </cell>
        </row>
      </sheetData>
      <sheetData sheetId="9976">
        <row r="1">
          <cell r="J1">
            <v>1.7453292519943295E-2</v>
          </cell>
        </row>
      </sheetData>
      <sheetData sheetId="9977">
        <row r="1">
          <cell r="J1">
            <v>1.7453292519943295E-2</v>
          </cell>
        </row>
      </sheetData>
      <sheetData sheetId="9978">
        <row r="1">
          <cell r="J1">
            <v>1.7453292519943295E-2</v>
          </cell>
        </row>
      </sheetData>
      <sheetData sheetId="9979">
        <row r="1">
          <cell r="J1">
            <v>1.7453292519943295E-2</v>
          </cell>
        </row>
      </sheetData>
      <sheetData sheetId="9980">
        <row r="1">
          <cell r="J1">
            <v>1.7453292519943295E-2</v>
          </cell>
        </row>
      </sheetData>
      <sheetData sheetId="9981">
        <row r="1">
          <cell r="J1">
            <v>1.7453292519943295E-2</v>
          </cell>
        </row>
      </sheetData>
      <sheetData sheetId="9982">
        <row r="1">
          <cell r="J1">
            <v>1.7453292519943295E-2</v>
          </cell>
        </row>
      </sheetData>
      <sheetData sheetId="9983">
        <row r="1">
          <cell r="J1">
            <v>1.7453292519943295E-2</v>
          </cell>
        </row>
      </sheetData>
      <sheetData sheetId="9984">
        <row r="1">
          <cell r="J1">
            <v>1.7453292519943295E-2</v>
          </cell>
        </row>
      </sheetData>
      <sheetData sheetId="9985">
        <row r="1">
          <cell r="J1">
            <v>1.7453292519943295E-2</v>
          </cell>
        </row>
      </sheetData>
      <sheetData sheetId="9986">
        <row r="1">
          <cell r="J1">
            <v>1.7453292519943295E-2</v>
          </cell>
        </row>
      </sheetData>
      <sheetData sheetId="9987">
        <row r="1">
          <cell r="J1">
            <v>1.7453292519943295E-2</v>
          </cell>
        </row>
      </sheetData>
      <sheetData sheetId="9988">
        <row r="1">
          <cell r="J1">
            <v>1.7453292519943295E-2</v>
          </cell>
        </row>
      </sheetData>
      <sheetData sheetId="9989">
        <row r="1">
          <cell r="J1">
            <v>1.7453292519943295E-2</v>
          </cell>
        </row>
      </sheetData>
      <sheetData sheetId="9990">
        <row r="1">
          <cell r="J1">
            <v>1.7453292519943295E-2</v>
          </cell>
        </row>
      </sheetData>
      <sheetData sheetId="9991">
        <row r="1">
          <cell r="J1">
            <v>1.7453292519943295E-2</v>
          </cell>
        </row>
      </sheetData>
      <sheetData sheetId="9992">
        <row r="1">
          <cell r="J1">
            <v>1.7453292519943295E-2</v>
          </cell>
        </row>
      </sheetData>
      <sheetData sheetId="9993">
        <row r="1">
          <cell r="J1">
            <v>1.7453292519943295E-2</v>
          </cell>
        </row>
      </sheetData>
      <sheetData sheetId="9994">
        <row r="1">
          <cell r="J1">
            <v>1.7453292519943295E-2</v>
          </cell>
        </row>
      </sheetData>
      <sheetData sheetId="9995">
        <row r="1">
          <cell r="J1">
            <v>1.7453292519943295E-2</v>
          </cell>
        </row>
      </sheetData>
      <sheetData sheetId="9996">
        <row r="1">
          <cell r="J1">
            <v>1.7453292519943295E-2</v>
          </cell>
        </row>
      </sheetData>
      <sheetData sheetId="9997">
        <row r="1">
          <cell r="J1">
            <v>1.7453292519943295E-2</v>
          </cell>
        </row>
      </sheetData>
      <sheetData sheetId="9998">
        <row r="1">
          <cell r="J1">
            <v>1.7453292519943295E-2</v>
          </cell>
        </row>
      </sheetData>
      <sheetData sheetId="9999">
        <row r="1">
          <cell r="J1">
            <v>1.7453292519943295E-2</v>
          </cell>
        </row>
      </sheetData>
      <sheetData sheetId="10000">
        <row r="1">
          <cell r="J1">
            <v>1.7453292519943295E-2</v>
          </cell>
        </row>
      </sheetData>
      <sheetData sheetId="10001">
        <row r="1">
          <cell r="J1">
            <v>1.7453292519943295E-2</v>
          </cell>
        </row>
      </sheetData>
      <sheetData sheetId="10002">
        <row r="1">
          <cell r="J1">
            <v>1.7453292519943295E-2</v>
          </cell>
        </row>
      </sheetData>
      <sheetData sheetId="10003">
        <row r="1">
          <cell r="J1">
            <v>1.7453292519943295E-2</v>
          </cell>
        </row>
      </sheetData>
      <sheetData sheetId="10004">
        <row r="1">
          <cell r="J1">
            <v>1.7453292519943295E-2</v>
          </cell>
        </row>
      </sheetData>
      <sheetData sheetId="10005">
        <row r="1">
          <cell r="J1">
            <v>1.7453292519943295E-2</v>
          </cell>
        </row>
      </sheetData>
      <sheetData sheetId="10006">
        <row r="1">
          <cell r="J1">
            <v>1.7453292519943295E-2</v>
          </cell>
        </row>
      </sheetData>
      <sheetData sheetId="10007">
        <row r="1">
          <cell r="J1">
            <v>1.7453292519943295E-2</v>
          </cell>
        </row>
      </sheetData>
      <sheetData sheetId="10008">
        <row r="1">
          <cell r="J1">
            <v>1.7453292519943295E-2</v>
          </cell>
        </row>
      </sheetData>
      <sheetData sheetId="10009">
        <row r="1">
          <cell r="J1">
            <v>1.7453292519943295E-2</v>
          </cell>
        </row>
      </sheetData>
      <sheetData sheetId="10010">
        <row r="1">
          <cell r="J1">
            <v>1.7453292519943295E-2</v>
          </cell>
        </row>
      </sheetData>
      <sheetData sheetId="10011">
        <row r="1">
          <cell r="J1">
            <v>1.7453292519943295E-2</v>
          </cell>
        </row>
      </sheetData>
      <sheetData sheetId="10012">
        <row r="1">
          <cell r="J1">
            <v>1.7453292519943295E-2</v>
          </cell>
        </row>
      </sheetData>
      <sheetData sheetId="10013">
        <row r="1">
          <cell r="J1">
            <v>1.7453292519943295E-2</v>
          </cell>
        </row>
      </sheetData>
      <sheetData sheetId="10014">
        <row r="1">
          <cell r="J1">
            <v>1.7453292519943295E-2</v>
          </cell>
        </row>
      </sheetData>
      <sheetData sheetId="10015">
        <row r="1">
          <cell r="J1">
            <v>1.7453292519943295E-2</v>
          </cell>
        </row>
      </sheetData>
      <sheetData sheetId="10016">
        <row r="1">
          <cell r="J1">
            <v>1.7453292519943295E-2</v>
          </cell>
        </row>
      </sheetData>
      <sheetData sheetId="10017">
        <row r="1">
          <cell r="J1">
            <v>1.7453292519943295E-2</v>
          </cell>
        </row>
      </sheetData>
      <sheetData sheetId="10018">
        <row r="1">
          <cell r="J1">
            <v>1.7453292519943295E-2</v>
          </cell>
        </row>
      </sheetData>
      <sheetData sheetId="10019">
        <row r="1">
          <cell r="J1">
            <v>1.7453292519943295E-2</v>
          </cell>
        </row>
      </sheetData>
      <sheetData sheetId="10020">
        <row r="1">
          <cell r="J1">
            <v>1.7453292519943295E-2</v>
          </cell>
        </row>
      </sheetData>
      <sheetData sheetId="10021">
        <row r="1">
          <cell r="J1">
            <v>1.7453292519943295E-2</v>
          </cell>
        </row>
      </sheetData>
      <sheetData sheetId="10022">
        <row r="1">
          <cell r="J1">
            <v>1.7453292519943295E-2</v>
          </cell>
        </row>
      </sheetData>
      <sheetData sheetId="10023">
        <row r="1">
          <cell r="J1">
            <v>1.7453292519943295E-2</v>
          </cell>
        </row>
      </sheetData>
      <sheetData sheetId="10024">
        <row r="1">
          <cell r="J1">
            <v>1.7453292519943295E-2</v>
          </cell>
        </row>
      </sheetData>
      <sheetData sheetId="10025">
        <row r="1">
          <cell r="J1">
            <v>1.7453292519943295E-2</v>
          </cell>
        </row>
      </sheetData>
      <sheetData sheetId="10026">
        <row r="1">
          <cell r="J1">
            <v>1.7453292519943295E-2</v>
          </cell>
        </row>
      </sheetData>
      <sheetData sheetId="10027">
        <row r="1">
          <cell r="J1">
            <v>1.7453292519943295E-2</v>
          </cell>
        </row>
      </sheetData>
      <sheetData sheetId="10028">
        <row r="1">
          <cell r="J1">
            <v>1.7453292519943295E-2</v>
          </cell>
        </row>
      </sheetData>
      <sheetData sheetId="10029">
        <row r="1">
          <cell r="J1">
            <v>1.7453292519943295E-2</v>
          </cell>
        </row>
      </sheetData>
      <sheetData sheetId="10030">
        <row r="1">
          <cell r="J1">
            <v>1.7453292519943295E-2</v>
          </cell>
        </row>
      </sheetData>
      <sheetData sheetId="10031">
        <row r="1">
          <cell r="J1">
            <v>1.7453292519943295E-2</v>
          </cell>
        </row>
      </sheetData>
      <sheetData sheetId="10032">
        <row r="1">
          <cell r="J1">
            <v>1.7453292519943295E-2</v>
          </cell>
        </row>
      </sheetData>
      <sheetData sheetId="10033">
        <row r="1">
          <cell r="J1">
            <v>1.7453292519943295E-2</v>
          </cell>
        </row>
      </sheetData>
      <sheetData sheetId="10034">
        <row r="1">
          <cell r="J1">
            <v>1.7453292519943295E-2</v>
          </cell>
        </row>
      </sheetData>
      <sheetData sheetId="10035">
        <row r="1">
          <cell r="J1">
            <v>1.7453292519943295E-2</v>
          </cell>
        </row>
      </sheetData>
      <sheetData sheetId="10036">
        <row r="1">
          <cell r="J1">
            <v>1.7453292519943295E-2</v>
          </cell>
        </row>
      </sheetData>
      <sheetData sheetId="10037">
        <row r="1">
          <cell r="J1">
            <v>1.7453292519943295E-2</v>
          </cell>
        </row>
      </sheetData>
      <sheetData sheetId="10038">
        <row r="1">
          <cell r="J1">
            <v>1.7453292519943295E-2</v>
          </cell>
        </row>
      </sheetData>
      <sheetData sheetId="10039">
        <row r="1">
          <cell r="J1">
            <v>1.7453292519943295E-2</v>
          </cell>
        </row>
      </sheetData>
      <sheetData sheetId="10040">
        <row r="1">
          <cell r="J1">
            <v>1.7453292519943295E-2</v>
          </cell>
        </row>
      </sheetData>
      <sheetData sheetId="10041">
        <row r="1">
          <cell r="J1">
            <v>1.7453292519943295E-2</v>
          </cell>
        </row>
      </sheetData>
      <sheetData sheetId="10042">
        <row r="1">
          <cell r="J1">
            <v>1.7453292519943295E-2</v>
          </cell>
        </row>
      </sheetData>
      <sheetData sheetId="10043">
        <row r="1">
          <cell r="J1">
            <v>1.7453292519943295E-2</v>
          </cell>
        </row>
      </sheetData>
      <sheetData sheetId="10044">
        <row r="1">
          <cell r="J1">
            <v>1.7453292519943295E-2</v>
          </cell>
        </row>
      </sheetData>
      <sheetData sheetId="10045">
        <row r="1">
          <cell r="J1">
            <v>1.7453292519943295E-2</v>
          </cell>
        </row>
      </sheetData>
      <sheetData sheetId="10046">
        <row r="1">
          <cell r="J1">
            <v>1.7453292519943295E-2</v>
          </cell>
        </row>
      </sheetData>
      <sheetData sheetId="10047">
        <row r="1">
          <cell r="J1">
            <v>1.7453292519943295E-2</v>
          </cell>
        </row>
      </sheetData>
      <sheetData sheetId="10048">
        <row r="1">
          <cell r="J1">
            <v>1.7453292519943295E-2</v>
          </cell>
        </row>
      </sheetData>
      <sheetData sheetId="10049">
        <row r="1">
          <cell r="J1">
            <v>1.7453292519943295E-2</v>
          </cell>
        </row>
      </sheetData>
      <sheetData sheetId="10050">
        <row r="1">
          <cell r="J1">
            <v>1.7453292519943295E-2</v>
          </cell>
        </row>
      </sheetData>
      <sheetData sheetId="10051">
        <row r="1">
          <cell r="J1">
            <v>1.7453292519943295E-2</v>
          </cell>
        </row>
      </sheetData>
      <sheetData sheetId="10052">
        <row r="1">
          <cell r="J1">
            <v>1.7453292519943295E-2</v>
          </cell>
        </row>
      </sheetData>
      <sheetData sheetId="10053">
        <row r="1">
          <cell r="J1">
            <v>1.7453292519943295E-2</v>
          </cell>
        </row>
      </sheetData>
      <sheetData sheetId="10054">
        <row r="1">
          <cell r="J1">
            <v>1.7453292519943295E-2</v>
          </cell>
        </row>
      </sheetData>
      <sheetData sheetId="10055">
        <row r="1">
          <cell r="J1">
            <v>1.7453292519943295E-2</v>
          </cell>
        </row>
      </sheetData>
      <sheetData sheetId="10056">
        <row r="1">
          <cell r="J1">
            <v>1.7453292519943295E-2</v>
          </cell>
        </row>
      </sheetData>
      <sheetData sheetId="10057">
        <row r="1">
          <cell r="J1">
            <v>1.7453292519943295E-2</v>
          </cell>
        </row>
      </sheetData>
      <sheetData sheetId="10058">
        <row r="1">
          <cell r="J1">
            <v>1.7453292519943295E-2</v>
          </cell>
        </row>
      </sheetData>
      <sheetData sheetId="10059">
        <row r="1">
          <cell r="J1">
            <v>1.7453292519943295E-2</v>
          </cell>
        </row>
      </sheetData>
      <sheetData sheetId="10060">
        <row r="1">
          <cell r="J1">
            <v>1.7453292519943295E-2</v>
          </cell>
        </row>
      </sheetData>
      <sheetData sheetId="10061">
        <row r="1">
          <cell r="J1">
            <v>1.7453292519943295E-2</v>
          </cell>
        </row>
      </sheetData>
      <sheetData sheetId="10062">
        <row r="1">
          <cell r="J1">
            <v>1.7453292519943295E-2</v>
          </cell>
        </row>
      </sheetData>
      <sheetData sheetId="10063">
        <row r="1">
          <cell r="J1">
            <v>1.7453292519943295E-2</v>
          </cell>
        </row>
      </sheetData>
      <sheetData sheetId="10064">
        <row r="1">
          <cell r="J1">
            <v>1.7453292519943295E-2</v>
          </cell>
        </row>
      </sheetData>
      <sheetData sheetId="10065">
        <row r="1">
          <cell r="J1">
            <v>1.7453292519943295E-2</v>
          </cell>
        </row>
      </sheetData>
      <sheetData sheetId="10066">
        <row r="1">
          <cell r="J1">
            <v>1.7453292519943295E-2</v>
          </cell>
        </row>
      </sheetData>
      <sheetData sheetId="10067">
        <row r="1">
          <cell r="J1">
            <v>1.7453292519943295E-2</v>
          </cell>
        </row>
      </sheetData>
      <sheetData sheetId="10068">
        <row r="1">
          <cell r="J1">
            <v>1.7453292519943295E-2</v>
          </cell>
        </row>
      </sheetData>
      <sheetData sheetId="10069">
        <row r="1">
          <cell r="J1">
            <v>1.7453292519943295E-2</v>
          </cell>
        </row>
      </sheetData>
      <sheetData sheetId="10070">
        <row r="1">
          <cell r="J1">
            <v>1.7453292519943295E-2</v>
          </cell>
        </row>
      </sheetData>
      <sheetData sheetId="10071">
        <row r="1">
          <cell r="J1">
            <v>1.7453292519943295E-2</v>
          </cell>
        </row>
      </sheetData>
      <sheetData sheetId="10072">
        <row r="1">
          <cell r="J1">
            <v>1.7453292519943295E-2</v>
          </cell>
        </row>
      </sheetData>
      <sheetData sheetId="10073">
        <row r="1">
          <cell r="J1">
            <v>1.7453292519943295E-2</v>
          </cell>
        </row>
      </sheetData>
      <sheetData sheetId="10074">
        <row r="1">
          <cell r="J1">
            <v>1.7453292519943295E-2</v>
          </cell>
        </row>
      </sheetData>
      <sheetData sheetId="10075">
        <row r="1">
          <cell r="J1">
            <v>1.7453292519943295E-2</v>
          </cell>
        </row>
      </sheetData>
      <sheetData sheetId="10076">
        <row r="1">
          <cell r="J1">
            <v>1.7453292519943295E-2</v>
          </cell>
        </row>
      </sheetData>
      <sheetData sheetId="10077">
        <row r="1">
          <cell r="J1">
            <v>1.7453292519943295E-2</v>
          </cell>
        </row>
      </sheetData>
      <sheetData sheetId="10078">
        <row r="1">
          <cell r="J1">
            <v>1.7453292519943295E-2</v>
          </cell>
        </row>
      </sheetData>
      <sheetData sheetId="10079">
        <row r="1">
          <cell r="J1">
            <v>1.7453292519943295E-2</v>
          </cell>
        </row>
      </sheetData>
      <sheetData sheetId="10080">
        <row r="1">
          <cell r="J1">
            <v>1.7453292519943295E-2</v>
          </cell>
        </row>
      </sheetData>
      <sheetData sheetId="10081">
        <row r="1">
          <cell r="J1">
            <v>1.7453292519943295E-2</v>
          </cell>
        </row>
      </sheetData>
      <sheetData sheetId="10082">
        <row r="1">
          <cell r="J1">
            <v>1.7453292519943295E-2</v>
          </cell>
        </row>
      </sheetData>
      <sheetData sheetId="10083">
        <row r="1">
          <cell r="J1">
            <v>1.7453292519943295E-2</v>
          </cell>
        </row>
      </sheetData>
      <sheetData sheetId="10084">
        <row r="1">
          <cell r="J1">
            <v>1.7453292519943295E-2</v>
          </cell>
        </row>
      </sheetData>
      <sheetData sheetId="10085">
        <row r="1">
          <cell r="J1">
            <v>1.7453292519943295E-2</v>
          </cell>
        </row>
      </sheetData>
      <sheetData sheetId="10086">
        <row r="1">
          <cell r="J1">
            <v>1.7453292519943295E-2</v>
          </cell>
        </row>
      </sheetData>
      <sheetData sheetId="10087">
        <row r="1">
          <cell r="J1">
            <v>1.7453292519943295E-2</v>
          </cell>
        </row>
      </sheetData>
      <sheetData sheetId="10088">
        <row r="1">
          <cell r="J1">
            <v>1.7453292519943295E-2</v>
          </cell>
        </row>
      </sheetData>
      <sheetData sheetId="10089">
        <row r="1">
          <cell r="J1">
            <v>1.7453292519943295E-2</v>
          </cell>
        </row>
      </sheetData>
      <sheetData sheetId="10090">
        <row r="1">
          <cell r="J1">
            <v>1.7453292519943295E-2</v>
          </cell>
        </row>
      </sheetData>
      <sheetData sheetId="10091">
        <row r="1">
          <cell r="J1">
            <v>1.7453292519943295E-2</v>
          </cell>
        </row>
      </sheetData>
      <sheetData sheetId="10092">
        <row r="1">
          <cell r="J1">
            <v>1.7453292519943295E-2</v>
          </cell>
        </row>
      </sheetData>
      <sheetData sheetId="10093">
        <row r="1">
          <cell r="J1">
            <v>1.7453292519943295E-2</v>
          </cell>
        </row>
      </sheetData>
      <sheetData sheetId="10094">
        <row r="1">
          <cell r="J1">
            <v>1.7453292519943295E-2</v>
          </cell>
        </row>
      </sheetData>
      <sheetData sheetId="10095">
        <row r="1">
          <cell r="J1">
            <v>1.7453292519943295E-2</v>
          </cell>
        </row>
      </sheetData>
      <sheetData sheetId="10096">
        <row r="1">
          <cell r="J1">
            <v>1.7453292519943295E-2</v>
          </cell>
        </row>
      </sheetData>
      <sheetData sheetId="10097">
        <row r="1">
          <cell r="J1">
            <v>1.7453292519943295E-2</v>
          </cell>
        </row>
      </sheetData>
      <sheetData sheetId="10098">
        <row r="1">
          <cell r="J1">
            <v>1.7453292519943295E-2</v>
          </cell>
        </row>
      </sheetData>
      <sheetData sheetId="10099">
        <row r="1">
          <cell r="J1">
            <v>1.7453292519943295E-2</v>
          </cell>
        </row>
      </sheetData>
      <sheetData sheetId="10100">
        <row r="1">
          <cell r="J1">
            <v>1.7453292519943295E-2</v>
          </cell>
        </row>
      </sheetData>
      <sheetData sheetId="10101">
        <row r="1">
          <cell r="J1">
            <v>1.7453292519943295E-2</v>
          </cell>
        </row>
      </sheetData>
      <sheetData sheetId="10102">
        <row r="1">
          <cell r="J1">
            <v>1.7453292519943295E-2</v>
          </cell>
        </row>
      </sheetData>
      <sheetData sheetId="10103">
        <row r="1">
          <cell r="J1">
            <v>1.7453292519943295E-2</v>
          </cell>
        </row>
      </sheetData>
      <sheetData sheetId="10104">
        <row r="1">
          <cell r="J1">
            <v>1.7453292519943295E-2</v>
          </cell>
        </row>
      </sheetData>
      <sheetData sheetId="10105">
        <row r="1">
          <cell r="J1">
            <v>1.7453292519943295E-2</v>
          </cell>
        </row>
      </sheetData>
      <sheetData sheetId="10106">
        <row r="1">
          <cell r="J1">
            <v>1.7453292519943295E-2</v>
          </cell>
        </row>
      </sheetData>
      <sheetData sheetId="10107">
        <row r="1">
          <cell r="J1">
            <v>1.7453292519943295E-2</v>
          </cell>
        </row>
      </sheetData>
      <sheetData sheetId="10108">
        <row r="1">
          <cell r="J1">
            <v>1.7453292519943295E-2</v>
          </cell>
        </row>
      </sheetData>
      <sheetData sheetId="10109">
        <row r="1">
          <cell r="J1">
            <v>1.7453292519943295E-2</v>
          </cell>
        </row>
      </sheetData>
      <sheetData sheetId="10110">
        <row r="1">
          <cell r="J1">
            <v>1.7453292519943295E-2</v>
          </cell>
        </row>
      </sheetData>
      <sheetData sheetId="10111">
        <row r="1">
          <cell r="J1">
            <v>1.7453292519943295E-2</v>
          </cell>
        </row>
      </sheetData>
      <sheetData sheetId="10112">
        <row r="1">
          <cell r="J1">
            <v>1.7453292519943295E-2</v>
          </cell>
        </row>
      </sheetData>
      <sheetData sheetId="10113">
        <row r="1">
          <cell r="J1">
            <v>1.7453292519943295E-2</v>
          </cell>
        </row>
      </sheetData>
      <sheetData sheetId="10114">
        <row r="1">
          <cell r="J1">
            <v>1.7453292519943295E-2</v>
          </cell>
        </row>
      </sheetData>
      <sheetData sheetId="10115">
        <row r="1">
          <cell r="J1">
            <v>1.7453292519943295E-2</v>
          </cell>
        </row>
      </sheetData>
      <sheetData sheetId="10116">
        <row r="1">
          <cell r="J1">
            <v>1.7453292519943295E-2</v>
          </cell>
        </row>
      </sheetData>
      <sheetData sheetId="10117">
        <row r="1">
          <cell r="J1">
            <v>1.7453292519943295E-2</v>
          </cell>
        </row>
      </sheetData>
      <sheetData sheetId="10118">
        <row r="1">
          <cell r="J1">
            <v>1.7453292519943295E-2</v>
          </cell>
        </row>
      </sheetData>
      <sheetData sheetId="10119">
        <row r="1">
          <cell r="J1">
            <v>1.7453292519943295E-2</v>
          </cell>
        </row>
      </sheetData>
      <sheetData sheetId="10120">
        <row r="1">
          <cell r="J1">
            <v>1.7453292519943295E-2</v>
          </cell>
        </row>
      </sheetData>
      <sheetData sheetId="10121">
        <row r="1">
          <cell r="J1">
            <v>1.7453292519943295E-2</v>
          </cell>
        </row>
      </sheetData>
      <sheetData sheetId="10122">
        <row r="1">
          <cell r="J1">
            <v>1.7453292519943295E-2</v>
          </cell>
        </row>
      </sheetData>
      <sheetData sheetId="10123">
        <row r="1">
          <cell r="J1">
            <v>1.7453292519943295E-2</v>
          </cell>
        </row>
      </sheetData>
      <sheetData sheetId="10124">
        <row r="1">
          <cell r="J1">
            <v>1.7453292519943295E-2</v>
          </cell>
        </row>
      </sheetData>
      <sheetData sheetId="10125">
        <row r="1">
          <cell r="J1">
            <v>1.7453292519943295E-2</v>
          </cell>
        </row>
      </sheetData>
      <sheetData sheetId="10126">
        <row r="1">
          <cell r="J1">
            <v>1.7453292519943295E-2</v>
          </cell>
        </row>
      </sheetData>
      <sheetData sheetId="10127">
        <row r="1">
          <cell r="J1">
            <v>1.7453292519943295E-2</v>
          </cell>
        </row>
      </sheetData>
      <sheetData sheetId="10128">
        <row r="1">
          <cell r="J1">
            <v>1.7453292519943295E-2</v>
          </cell>
        </row>
      </sheetData>
      <sheetData sheetId="10129">
        <row r="1">
          <cell r="J1">
            <v>1.7453292519943295E-2</v>
          </cell>
        </row>
      </sheetData>
      <sheetData sheetId="10130">
        <row r="1">
          <cell r="J1">
            <v>1.7453292519943295E-2</v>
          </cell>
        </row>
      </sheetData>
      <sheetData sheetId="10131">
        <row r="1">
          <cell r="J1">
            <v>1.7453292519943295E-2</v>
          </cell>
        </row>
      </sheetData>
      <sheetData sheetId="10132">
        <row r="1">
          <cell r="J1">
            <v>1.7453292519943295E-2</v>
          </cell>
        </row>
      </sheetData>
      <sheetData sheetId="10133">
        <row r="1">
          <cell r="J1">
            <v>1.7453292519943295E-2</v>
          </cell>
        </row>
      </sheetData>
      <sheetData sheetId="10134">
        <row r="1">
          <cell r="J1">
            <v>1.7453292519943295E-2</v>
          </cell>
        </row>
      </sheetData>
      <sheetData sheetId="10135">
        <row r="1">
          <cell r="J1">
            <v>1.7453292519943295E-2</v>
          </cell>
        </row>
      </sheetData>
      <sheetData sheetId="10136">
        <row r="1">
          <cell r="J1">
            <v>1.7453292519943295E-2</v>
          </cell>
        </row>
      </sheetData>
      <sheetData sheetId="10137">
        <row r="1">
          <cell r="J1">
            <v>1.7453292519943295E-2</v>
          </cell>
        </row>
      </sheetData>
      <sheetData sheetId="10138">
        <row r="1">
          <cell r="J1">
            <v>1.7453292519943295E-2</v>
          </cell>
        </row>
      </sheetData>
      <sheetData sheetId="10139">
        <row r="1">
          <cell r="J1">
            <v>1.7453292519943295E-2</v>
          </cell>
        </row>
      </sheetData>
      <sheetData sheetId="10140">
        <row r="1">
          <cell r="J1">
            <v>1.7453292519943295E-2</v>
          </cell>
        </row>
      </sheetData>
      <sheetData sheetId="10141">
        <row r="1">
          <cell r="J1">
            <v>1.7453292519943295E-2</v>
          </cell>
        </row>
      </sheetData>
      <sheetData sheetId="10142">
        <row r="1">
          <cell r="J1">
            <v>1.7453292519943295E-2</v>
          </cell>
        </row>
      </sheetData>
      <sheetData sheetId="10143">
        <row r="1">
          <cell r="J1">
            <v>1.7453292519943295E-2</v>
          </cell>
        </row>
      </sheetData>
      <sheetData sheetId="10144">
        <row r="1">
          <cell r="J1">
            <v>1.7453292519943295E-2</v>
          </cell>
        </row>
      </sheetData>
      <sheetData sheetId="10145">
        <row r="1">
          <cell r="J1">
            <v>1.7453292519943295E-2</v>
          </cell>
        </row>
      </sheetData>
      <sheetData sheetId="10146">
        <row r="1">
          <cell r="J1">
            <v>1.7453292519943295E-2</v>
          </cell>
        </row>
      </sheetData>
      <sheetData sheetId="10147">
        <row r="1">
          <cell r="J1">
            <v>1.7453292519943295E-2</v>
          </cell>
        </row>
      </sheetData>
      <sheetData sheetId="10148">
        <row r="1">
          <cell r="J1">
            <v>1.7453292519943295E-2</v>
          </cell>
        </row>
      </sheetData>
      <sheetData sheetId="10149">
        <row r="1">
          <cell r="J1">
            <v>1.7453292519943295E-2</v>
          </cell>
        </row>
      </sheetData>
      <sheetData sheetId="10150">
        <row r="1">
          <cell r="J1">
            <v>1.7453292519943295E-2</v>
          </cell>
        </row>
      </sheetData>
      <sheetData sheetId="10151">
        <row r="1">
          <cell r="J1">
            <v>1.7453292519943295E-2</v>
          </cell>
        </row>
      </sheetData>
      <sheetData sheetId="10152">
        <row r="1">
          <cell r="J1">
            <v>1.7453292519943295E-2</v>
          </cell>
        </row>
      </sheetData>
      <sheetData sheetId="10153">
        <row r="1">
          <cell r="J1">
            <v>1.7453292519943295E-2</v>
          </cell>
        </row>
      </sheetData>
      <sheetData sheetId="10154">
        <row r="1">
          <cell r="J1">
            <v>1.7453292519943295E-2</v>
          </cell>
        </row>
      </sheetData>
      <sheetData sheetId="10155">
        <row r="1">
          <cell r="J1">
            <v>1.7453292519943295E-2</v>
          </cell>
        </row>
      </sheetData>
      <sheetData sheetId="10156">
        <row r="1">
          <cell r="J1">
            <v>1.7453292519943295E-2</v>
          </cell>
        </row>
      </sheetData>
      <sheetData sheetId="10157">
        <row r="1">
          <cell r="J1">
            <v>1.7453292519943295E-2</v>
          </cell>
        </row>
      </sheetData>
      <sheetData sheetId="10158">
        <row r="1">
          <cell r="J1">
            <v>1.7453292519943295E-2</v>
          </cell>
        </row>
      </sheetData>
      <sheetData sheetId="10159">
        <row r="1">
          <cell r="J1">
            <v>1.7453292519943295E-2</v>
          </cell>
        </row>
      </sheetData>
      <sheetData sheetId="10160">
        <row r="1">
          <cell r="J1">
            <v>1.7453292519943295E-2</v>
          </cell>
        </row>
      </sheetData>
      <sheetData sheetId="10161">
        <row r="1">
          <cell r="J1">
            <v>1.7453292519943295E-2</v>
          </cell>
        </row>
      </sheetData>
      <sheetData sheetId="10162">
        <row r="1">
          <cell r="J1">
            <v>1.7453292519943295E-2</v>
          </cell>
        </row>
      </sheetData>
      <sheetData sheetId="10163">
        <row r="1">
          <cell r="J1">
            <v>1.7453292519943295E-2</v>
          </cell>
        </row>
      </sheetData>
      <sheetData sheetId="10164">
        <row r="1">
          <cell r="J1">
            <v>1.7453292519943295E-2</v>
          </cell>
        </row>
      </sheetData>
      <sheetData sheetId="10165">
        <row r="1">
          <cell r="J1">
            <v>1.7453292519943295E-2</v>
          </cell>
        </row>
      </sheetData>
      <sheetData sheetId="10166">
        <row r="1">
          <cell r="J1">
            <v>1.7453292519943295E-2</v>
          </cell>
        </row>
      </sheetData>
      <sheetData sheetId="10167">
        <row r="1">
          <cell r="J1">
            <v>1.7453292519943295E-2</v>
          </cell>
        </row>
      </sheetData>
      <sheetData sheetId="10168">
        <row r="1">
          <cell r="J1">
            <v>1.7453292519943295E-2</v>
          </cell>
        </row>
      </sheetData>
      <sheetData sheetId="10169">
        <row r="1">
          <cell r="J1">
            <v>1.7453292519943295E-2</v>
          </cell>
        </row>
      </sheetData>
      <sheetData sheetId="10170">
        <row r="1">
          <cell r="J1">
            <v>1.7453292519943295E-2</v>
          </cell>
        </row>
      </sheetData>
      <sheetData sheetId="10171">
        <row r="1">
          <cell r="J1">
            <v>1.7453292519943295E-2</v>
          </cell>
        </row>
      </sheetData>
      <sheetData sheetId="10172">
        <row r="1">
          <cell r="J1">
            <v>1.7453292519943295E-2</v>
          </cell>
        </row>
      </sheetData>
      <sheetData sheetId="10173">
        <row r="1">
          <cell r="J1">
            <v>1.7453292519943295E-2</v>
          </cell>
        </row>
      </sheetData>
      <sheetData sheetId="10174">
        <row r="1">
          <cell r="J1">
            <v>1.7453292519943295E-2</v>
          </cell>
        </row>
      </sheetData>
      <sheetData sheetId="10175">
        <row r="1">
          <cell r="J1">
            <v>1.7453292519943295E-2</v>
          </cell>
        </row>
      </sheetData>
      <sheetData sheetId="10176">
        <row r="1">
          <cell r="J1">
            <v>1.7453292519943295E-2</v>
          </cell>
        </row>
      </sheetData>
      <sheetData sheetId="10177">
        <row r="1">
          <cell r="J1">
            <v>1.7453292519943295E-2</v>
          </cell>
        </row>
      </sheetData>
      <sheetData sheetId="10178">
        <row r="1">
          <cell r="J1">
            <v>1.7453292519943295E-2</v>
          </cell>
        </row>
      </sheetData>
      <sheetData sheetId="10179">
        <row r="1">
          <cell r="J1">
            <v>1.7453292519943295E-2</v>
          </cell>
        </row>
      </sheetData>
      <sheetData sheetId="10180">
        <row r="1">
          <cell r="J1">
            <v>1.7453292519943295E-2</v>
          </cell>
        </row>
      </sheetData>
      <sheetData sheetId="10181">
        <row r="1">
          <cell r="J1">
            <v>1.7453292519943295E-2</v>
          </cell>
        </row>
      </sheetData>
      <sheetData sheetId="10182">
        <row r="1">
          <cell r="J1">
            <v>1.7453292519943295E-2</v>
          </cell>
        </row>
      </sheetData>
      <sheetData sheetId="10183">
        <row r="1">
          <cell r="J1">
            <v>1.7453292519943295E-2</v>
          </cell>
        </row>
      </sheetData>
      <sheetData sheetId="10184">
        <row r="1">
          <cell r="J1">
            <v>1.7453292519943295E-2</v>
          </cell>
        </row>
      </sheetData>
      <sheetData sheetId="10185">
        <row r="1">
          <cell r="J1">
            <v>1.7453292519943295E-2</v>
          </cell>
        </row>
      </sheetData>
      <sheetData sheetId="10186">
        <row r="1">
          <cell r="J1">
            <v>1.7453292519943295E-2</v>
          </cell>
        </row>
      </sheetData>
      <sheetData sheetId="10187">
        <row r="1">
          <cell r="J1">
            <v>1.7453292519943295E-2</v>
          </cell>
        </row>
      </sheetData>
      <sheetData sheetId="10188">
        <row r="1">
          <cell r="J1">
            <v>1.7453292519943295E-2</v>
          </cell>
        </row>
      </sheetData>
      <sheetData sheetId="10189">
        <row r="1">
          <cell r="J1">
            <v>1.7453292519943295E-2</v>
          </cell>
        </row>
      </sheetData>
      <sheetData sheetId="10190">
        <row r="1">
          <cell r="J1">
            <v>1.7453292519943295E-2</v>
          </cell>
        </row>
      </sheetData>
      <sheetData sheetId="10191">
        <row r="1">
          <cell r="J1">
            <v>1.7453292519943295E-2</v>
          </cell>
        </row>
      </sheetData>
      <sheetData sheetId="10192">
        <row r="1">
          <cell r="J1">
            <v>1.7453292519943295E-2</v>
          </cell>
        </row>
      </sheetData>
      <sheetData sheetId="10193">
        <row r="1">
          <cell r="J1">
            <v>1.7453292519943295E-2</v>
          </cell>
        </row>
      </sheetData>
      <sheetData sheetId="10194">
        <row r="1">
          <cell r="J1">
            <v>1.7453292519943295E-2</v>
          </cell>
        </row>
      </sheetData>
      <sheetData sheetId="10195">
        <row r="1">
          <cell r="J1">
            <v>1.7453292519943295E-2</v>
          </cell>
        </row>
      </sheetData>
      <sheetData sheetId="10196">
        <row r="1">
          <cell r="J1">
            <v>1.7453292519943295E-2</v>
          </cell>
        </row>
      </sheetData>
      <sheetData sheetId="10197">
        <row r="1">
          <cell r="J1">
            <v>1.7453292519943295E-2</v>
          </cell>
        </row>
      </sheetData>
      <sheetData sheetId="10198">
        <row r="1">
          <cell r="J1">
            <v>1.7453292519943295E-2</v>
          </cell>
        </row>
      </sheetData>
      <sheetData sheetId="10199">
        <row r="1">
          <cell r="J1">
            <v>1.7453292519943295E-2</v>
          </cell>
        </row>
      </sheetData>
      <sheetData sheetId="10200">
        <row r="1">
          <cell r="J1">
            <v>1.7453292519943295E-2</v>
          </cell>
        </row>
      </sheetData>
      <sheetData sheetId="10201">
        <row r="1">
          <cell r="J1">
            <v>1.7453292519943295E-2</v>
          </cell>
        </row>
      </sheetData>
      <sheetData sheetId="10202">
        <row r="1">
          <cell r="J1">
            <v>1.7453292519943295E-2</v>
          </cell>
        </row>
      </sheetData>
      <sheetData sheetId="10203">
        <row r="1">
          <cell r="J1">
            <v>1.7453292519943295E-2</v>
          </cell>
        </row>
      </sheetData>
      <sheetData sheetId="10204">
        <row r="1">
          <cell r="J1">
            <v>1.7453292519943295E-2</v>
          </cell>
        </row>
      </sheetData>
      <sheetData sheetId="10205">
        <row r="1">
          <cell r="J1">
            <v>1.7453292519943295E-2</v>
          </cell>
        </row>
      </sheetData>
      <sheetData sheetId="10206">
        <row r="1">
          <cell r="J1">
            <v>1.7453292519943295E-2</v>
          </cell>
        </row>
      </sheetData>
      <sheetData sheetId="10207">
        <row r="1">
          <cell r="J1">
            <v>1.7453292519943295E-2</v>
          </cell>
        </row>
      </sheetData>
      <sheetData sheetId="10208">
        <row r="1">
          <cell r="J1">
            <v>1.7453292519943295E-2</v>
          </cell>
        </row>
      </sheetData>
      <sheetData sheetId="10209">
        <row r="1">
          <cell r="J1">
            <v>1.7453292519943295E-2</v>
          </cell>
        </row>
      </sheetData>
      <sheetData sheetId="10210">
        <row r="1">
          <cell r="J1">
            <v>1.7453292519943295E-2</v>
          </cell>
        </row>
      </sheetData>
      <sheetData sheetId="10211">
        <row r="1">
          <cell r="J1">
            <v>1.7453292519943295E-2</v>
          </cell>
        </row>
      </sheetData>
      <sheetData sheetId="10212">
        <row r="1">
          <cell r="J1">
            <v>1.7453292519943295E-2</v>
          </cell>
        </row>
      </sheetData>
      <sheetData sheetId="10213">
        <row r="1">
          <cell r="J1">
            <v>1.7453292519943295E-2</v>
          </cell>
        </row>
      </sheetData>
      <sheetData sheetId="10214">
        <row r="1">
          <cell r="J1">
            <v>1.7453292519943295E-2</v>
          </cell>
        </row>
      </sheetData>
      <sheetData sheetId="10215">
        <row r="1">
          <cell r="J1">
            <v>1.7453292519943295E-2</v>
          </cell>
        </row>
      </sheetData>
      <sheetData sheetId="10216">
        <row r="1">
          <cell r="J1">
            <v>1.7453292519943295E-2</v>
          </cell>
        </row>
      </sheetData>
      <sheetData sheetId="10217">
        <row r="1">
          <cell r="J1">
            <v>1.7453292519943295E-2</v>
          </cell>
        </row>
      </sheetData>
      <sheetData sheetId="10218">
        <row r="1">
          <cell r="J1">
            <v>1.7453292519943295E-2</v>
          </cell>
        </row>
      </sheetData>
      <sheetData sheetId="10219">
        <row r="1">
          <cell r="J1">
            <v>1.7453292519943295E-2</v>
          </cell>
        </row>
      </sheetData>
      <sheetData sheetId="10220">
        <row r="1">
          <cell r="J1">
            <v>1.7453292519943295E-2</v>
          </cell>
        </row>
      </sheetData>
      <sheetData sheetId="10221">
        <row r="1">
          <cell r="J1">
            <v>1.7453292519943295E-2</v>
          </cell>
        </row>
      </sheetData>
      <sheetData sheetId="10222">
        <row r="1">
          <cell r="J1">
            <v>1.7453292519943295E-2</v>
          </cell>
        </row>
      </sheetData>
      <sheetData sheetId="10223">
        <row r="1">
          <cell r="J1">
            <v>1.7453292519943295E-2</v>
          </cell>
        </row>
      </sheetData>
      <sheetData sheetId="10224">
        <row r="1">
          <cell r="J1">
            <v>1.7453292519943295E-2</v>
          </cell>
        </row>
      </sheetData>
      <sheetData sheetId="10225">
        <row r="1">
          <cell r="J1">
            <v>1.7453292519943295E-2</v>
          </cell>
        </row>
      </sheetData>
      <sheetData sheetId="10226">
        <row r="1">
          <cell r="J1">
            <v>1.7453292519943295E-2</v>
          </cell>
        </row>
      </sheetData>
      <sheetData sheetId="10227">
        <row r="1">
          <cell r="J1">
            <v>1.7453292519943295E-2</v>
          </cell>
        </row>
      </sheetData>
      <sheetData sheetId="10228">
        <row r="1">
          <cell r="J1">
            <v>1.7453292519943295E-2</v>
          </cell>
        </row>
      </sheetData>
      <sheetData sheetId="10229">
        <row r="1">
          <cell r="J1">
            <v>1.7453292519943295E-2</v>
          </cell>
        </row>
      </sheetData>
      <sheetData sheetId="10230">
        <row r="1">
          <cell r="J1">
            <v>1.7453292519943295E-2</v>
          </cell>
        </row>
      </sheetData>
      <sheetData sheetId="10231">
        <row r="1">
          <cell r="J1">
            <v>1.7453292519943295E-2</v>
          </cell>
        </row>
      </sheetData>
      <sheetData sheetId="10232">
        <row r="1">
          <cell r="J1">
            <v>1.7453292519943295E-2</v>
          </cell>
        </row>
      </sheetData>
      <sheetData sheetId="10233">
        <row r="1">
          <cell r="J1">
            <v>1.7453292519943295E-2</v>
          </cell>
        </row>
      </sheetData>
      <sheetData sheetId="10234">
        <row r="1">
          <cell r="J1">
            <v>1.7453292519943295E-2</v>
          </cell>
        </row>
      </sheetData>
      <sheetData sheetId="10235">
        <row r="1">
          <cell r="J1">
            <v>1.7453292519943295E-2</v>
          </cell>
        </row>
      </sheetData>
      <sheetData sheetId="10236">
        <row r="1">
          <cell r="J1">
            <v>1.7453292519943295E-2</v>
          </cell>
        </row>
      </sheetData>
      <sheetData sheetId="10237">
        <row r="1">
          <cell r="J1">
            <v>1.7453292519943295E-2</v>
          </cell>
        </row>
      </sheetData>
      <sheetData sheetId="10238">
        <row r="1">
          <cell r="J1">
            <v>1.7453292519943295E-2</v>
          </cell>
        </row>
      </sheetData>
      <sheetData sheetId="10239">
        <row r="1">
          <cell r="J1">
            <v>1.7453292519943295E-2</v>
          </cell>
        </row>
      </sheetData>
      <sheetData sheetId="10240">
        <row r="1">
          <cell r="J1">
            <v>1.7453292519943295E-2</v>
          </cell>
        </row>
      </sheetData>
      <sheetData sheetId="10241">
        <row r="1">
          <cell r="J1">
            <v>1.7453292519943295E-2</v>
          </cell>
        </row>
      </sheetData>
      <sheetData sheetId="10242">
        <row r="1">
          <cell r="J1">
            <v>1.7453292519943295E-2</v>
          </cell>
        </row>
      </sheetData>
      <sheetData sheetId="10243">
        <row r="1">
          <cell r="J1">
            <v>1.7453292519943295E-2</v>
          </cell>
        </row>
      </sheetData>
      <sheetData sheetId="10244">
        <row r="1">
          <cell r="J1">
            <v>1.7453292519943295E-2</v>
          </cell>
        </row>
      </sheetData>
      <sheetData sheetId="10245">
        <row r="1">
          <cell r="J1">
            <v>1.7453292519943295E-2</v>
          </cell>
        </row>
      </sheetData>
      <sheetData sheetId="10246">
        <row r="1">
          <cell r="J1">
            <v>1.7453292519943295E-2</v>
          </cell>
        </row>
      </sheetData>
      <sheetData sheetId="10247">
        <row r="1">
          <cell r="J1">
            <v>1.7453292519943295E-2</v>
          </cell>
        </row>
      </sheetData>
      <sheetData sheetId="10248">
        <row r="1">
          <cell r="J1">
            <v>1.7453292519943295E-2</v>
          </cell>
        </row>
      </sheetData>
      <sheetData sheetId="10249">
        <row r="1">
          <cell r="J1">
            <v>1.7453292519943295E-2</v>
          </cell>
        </row>
      </sheetData>
      <sheetData sheetId="10250">
        <row r="1">
          <cell r="J1">
            <v>1.7453292519943295E-2</v>
          </cell>
        </row>
      </sheetData>
      <sheetData sheetId="10251">
        <row r="1">
          <cell r="J1">
            <v>1.7453292519943295E-2</v>
          </cell>
        </row>
      </sheetData>
      <sheetData sheetId="10252">
        <row r="1">
          <cell r="J1">
            <v>1.7453292519943295E-2</v>
          </cell>
        </row>
      </sheetData>
      <sheetData sheetId="10253">
        <row r="1">
          <cell r="J1">
            <v>1.7453292519943295E-2</v>
          </cell>
        </row>
      </sheetData>
      <sheetData sheetId="10254">
        <row r="1">
          <cell r="J1">
            <v>1.7453292519943295E-2</v>
          </cell>
        </row>
      </sheetData>
      <sheetData sheetId="10255">
        <row r="1">
          <cell r="J1">
            <v>1.7453292519943295E-2</v>
          </cell>
        </row>
      </sheetData>
      <sheetData sheetId="10256">
        <row r="1">
          <cell r="J1">
            <v>1.7453292519943295E-2</v>
          </cell>
        </row>
      </sheetData>
      <sheetData sheetId="10257">
        <row r="1">
          <cell r="J1">
            <v>1.7453292519943295E-2</v>
          </cell>
        </row>
      </sheetData>
      <sheetData sheetId="10258">
        <row r="1">
          <cell r="J1">
            <v>1.7453292519943295E-2</v>
          </cell>
        </row>
      </sheetData>
      <sheetData sheetId="10259">
        <row r="1">
          <cell r="J1">
            <v>1.7453292519943295E-2</v>
          </cell>
        </row>
      </sheetData>
      <sheetData sheetId="10260">
        <row r="1">
          <cell r="J1">
            <v>1.7453292519943295E-2</v>
          </cell>
        </row>
      </sheetData>
      <sheetData sheetId="10261">
        <row r="1">
          <cell r="J1">
            <v>1.7453292519943295E-2</v>
          </cell>
        </row>
      </sheetData>
      <sheetData sheetId="10262">
        <row r="1">
          <cell r="J1">
            <v>1.7453292519943295E-2</v>
          </cell>
        </row>
      </sheetData>
      <sheetData sheetId="10263">
        <row r="1">
          <cell r="J1">
            <v>1.7453292519943295E-2</v>
          </cell>
        </row>
      </sheetData>
      <sheetData sheetId="10264">
        <row r="1">
          <cell r="J1">
            <v>1.7453292519943295E-2</v>
          </cell>
        </row>
      </sheetData>
      <sheetData sheetId="10265">
        <row r="1">
          <cell r="J1">
            <v>1.7453292519943295E-2</v>
          </cell>
        </row>
      </sheetData>
      <sheetData sheetId="10266">
        <row r="1">
          <cell r="J1">
            <v>1.7453292519943295E-2</v>
          </cell>
        </row>
      </sheetData>
      <sheetData sheetId="10267">
        <row r="1">
          <cell r="J1">
            <v>1.7453292519943295E-2</v>
          </cell>
        </row>
      </sheetData>
      <sheetData sheetId="10268">
        <row r="1">
          <cell r="J1">
            <v>1.7453292519943295E-2</v>
          </cell>
        </row>
      </sheetData>
      <sheetData sheetId="10269">
        <row r="1">
          <cell r="J1">
            <v>1.7453292519943295E-2</v>
          </cell>
        </row>
      </sheetData>
      <sheetData sheetId="10270">
        <row r="1">
          <cell r="J1">
            <v>1.7453292519943295E-2</v>
          </cell>
        </row>
      </sheetData>
      <sheetData sheetId="10271">
        <row r="1">
          <cell r="J1">
            <v>1.7453292519943295E-2</v>
          </cell>
        </row>
      </sheetData>
      <sheetData sheetId="10272">
        <row r="1">
          <cell r="J1">
            <v>1.7453292519943295E-2</v>
          </cell>
        </row>
      </sheetData>
      <sheetData sheetId="10273">
        <row r="1">
          <cell r="J1">
            <v>1.7453292519943295E-2</v>
          </cell>
        </row>
      </sheetData>
      <sheetData sheetId="10274">
        <row r="1">
          <cell r="J1">
            <v>1.7453292519943295E-2</v>
          </cell>
        </row>
      </sheetData>
      <sheetData sheetId="10275">
        <row r="1">
          <cell r="J1">
            <v>1.7453292519943295E-2</v>
          </cell>
        </row>
      </sheetData>
      <sheetData sheetId="10276">
        <row r="1">
          <cell r="J1">
            <v>1.7453292519943295E-2</v>
          </cell>
        </row>
      </sheetData>
      <sheetData sheetId="10277">
        <row r="1">
          <cell r="J1">
            <v>1.7453292519943295E-2</v>
          </cell>
        </row>
      </sheetData>
      <sheetData sheetId="10278">
        <row r="1">
          <cell r="J1">
            <v>1.7453292519943295E-2</v>
          </cell>
        </row>
      </sheetData>
      <sheetData sheetId="10279">
        <row r="1">
          <cell r="J1">
            <v>1.7453292519943295E-2</v>
          </cell>
        </row>
      </sheetData>
      <sheetData sheetId="10280">
        <row r="1">
          <cell r="J1">
            <v>1.7453292519943295E-2</v>
          </cell>
        </row>
      </sheetData>
      <sheetData sheetId="10281">
        <row r="1">
          <cell r="J1">
            <v>1.7453292519943295E-2</v>
          </cell>
        </row>
      </sheetData>
      <sheetData sheetId="10282">
        <row r="1">
          <cell r="J1">
            <v>1.7453292519943295E-2</v>
          </cell>
        </row>
      </sheetData>
      <sheetData sheetId="10283">
        <row r="1">
          <cell r="J1">
            <v>1.7453292519943295E-2</v>
          </cell>
        </row>
      </sheetData>
      <sheetData sheetId="10284">
        <row r="1">
          <cell r="J1">
            <v>1.7453292519943295E-2</v>
          </cell>
        </row>
      </sheetData>
      <sheetData sheetId="10285">
        <row r="1">
          <cell r="J1">
            <v>1.7453292519943295E-2</v>
          </cell>
        </row>
      </sheetData>
      <sheetData sheetId="10286">
        <row r="1">
          <cell r="J1">
            <v>1.7453292519943295E-2</v>
          </cell>
        </row>
      </sheetData>
      <sheetData sheetId="10287">
        <row r="1">
          <cell r="J1">
            <v>1.7453292519943295E-2</v>
          </cell>
        </row>
      </sheetData>
      <sheetData sheetId="10288">
        <row r="1">
          <cell r="J1">
            <v>1.7453292519943295E-2</v>
          </cell>
        </row>
      </sheetData>
      <sheetData sheetId="10289">
        <row r="1">
          <cell r="J1">
            <v>1.7453292519943295E-2</v>
          </cell>
        </row>
      </sheetData>
      <sheetData sheetId="10290">
        <row r="1">
          <cell r="J1">
            <v>1.7453292519943295E-2</v>
          </cell>
        </row>
      </sheetData>
      <sheetData sheetId="10291">
        <row r="1">
          <cell r="J1">
            <v>1.7453292519943295E-2</v>
          </cell>
        </row>
      </sheetData>
      <sheetData sheetId="10292">
        <row r="1">
          <cell r="J1">
            <v>1.7453292519943295E-2</v>
          </cell>
        </row>
      </sheetData>
      <sheetData sheetId="10293">
        <row r="1">
          <cell r="J1">
            <v>1.7453292519943295E-2</v>
          </cell>
        </row>
      </sheetData>
      <sheetData sheetId="10294">
        <row r="1">
          <cell r="J1">
            <v>1.7453292519943295E-2</v>
          </cell>
        </row>
      </sheetData>
      <sheetData sheetId="10295">
        <row r="1">
          <cell r="J1">
            <v>1.7453292519943295E-2</v>
          </cell>
        </row>
      </sheetData>
      <sheetData sheetId="10296">
        <row r="1">
          <cell r="J1">
            <v>1.7453292519943295E-2</v>
          </cell>
        </row>
      </sheetData>
      <sheetData sheetId="10297">
        <row r="1">
          <cell r="J1">
            <v>1.7453292519943295E-2</v>
          </cell>
        </row>
      </sheetData>
      <sheetData sheetId="10298">
        <row r="1">
          <cell r="J1">
            <v>1.7453292519943295E-2</v>
          </cell>
        </row>
      </sheetData>
      <sheetData sheetId="10299">
        <row r="1">
          <cell r="J1">
            <v>1.7453292519943295E-2</v>
          </cell>
        </row>
      </sheetData>
      <sheetData sheetId="10300">
        <row r="1">
          <cell r="J1">
            <v>1.7453292519943295E-2</v>
          </cell>
        </row>
      </sheetData>
      <sheetData sheetId="10301">
        <row r="1">
          <cell r="J1">
            <v>1.7453292519943295E-2</v>
          </cell>
        </row>
      </sheetData>
      <sheetData sheetId="10302">
        <row r="1">
          <cell r="J1">
            <v>1.7453292519943295E-2</v>
          </cell>
        </row>
      </sheetData>
      <sheetData sheetId="10303">
        <row r="1">
          <cell r="J1">
            <v>1.7453292519943295E-2</v>
          </cell>
        </row>
      </sheetData>
      <sheetData sheetId="10304">
        <row r="1">
          <cell r="J1">
            <v>1.7453292519943295E-2</v>
          </cell>
        </row>
      </sheetData>
      <sheetData sheetId="10305">
        <row r="1">
          <cell r="J1">
            <v>1.7453292519943295E-2</v>
          </cell>
        </row>
      </sheetData>
      <sheetData sheetId="10306">
        <row r="1">
          <cell r="J1">
            <v>1.7453292519943295E-2</v>
          </cell>
        </row>
      </sheetData>
      <sheetData sheetId="10307">
        <row r="1">
          <cell r="J1">
            <v>1.7453292519943295E-2</v>
          </cell>
        </row>
      </sheetData>
      <sheetData sheetId="10308">
        <row r="1">
          <cell r="J1">
            <v>1.7453292519943295E-2</v>
          </cell>
        </row>
      </sheetData>
      <sheetData sheetId="10309">
        <row r="1">
          <cell r="J1">
            <v>1.7453292519943295E-2</v>
          </cell>
        </row>
      </sheetData>
      <sheetData sheetId="10310">
        <row r="1">
          <cell r="J1">
            <v>1.7453292519943295E-2</v>
          </cell>
        </row>
      </sheetData>
      <sheetData sheetId="10311">
        <row r="1">
          <cell r="J1">
            <v>1.7453292519943295E-2</v>
          </cell>
        </row>
      </sheetData>
      <sheetData sheetId="10312">
        <row r="1">
          <cell r="J1">
            <v>1.7453292519943295E-2</v>
          </cell>
        </row>
      </sheetData>
      <sheetData sheetId="10313">
        <row r="1">
          <cell r="J1">
            <v>1.7453292519943295E-2</v>
          </cell>
        </row>
      </sheetData>
      <sheetData sheetId="10314">
        <row r="1">
          <cell r="J1">
            <v>1.7453292519943295E-2</v>
          </cell>
        </row>
      </sheetData>
      <sheetData sheetId="10315">
        <row r="1">
          <cell r="J1">
            <v>1.7453292519943295E-2</v>
          </cell>
        </row>
      </sheetData>
      <sheetData sheetId="10316">
        <row r="1">
          <cell r="J1">
            <v>1.7453292519943295E-2</v>
          </cell>
        </row>
      </sheetData>
      <sheetData sheetId="10317">
        <row r="1">
          <cell r="J1">
            <v>1.7453292519943295E-2</v>
          </cell>
        </row>
      </sheetData>
      <sheetData sheetId="10318">
        <row r="1">
          <cell r="J1">
            <v>1.7453292519943295E-2</v>
          </cell>
        </row>
      </sheetData>
      <sheetData sheetId="10319">
        <row r="1">
          <cell r="J1">
            <v>1.7453292519943295E-2</v>
          </cell>
        </row>
      </sheetData>
      <sheetData sheetId="10320">
        <row r="1">
          <cell r="J1">
            <v>1.7453292519943295E-2</v>
          </cell>
        </row>
      </sheetData>
      <sheetData sheetId="10321">
        <row r="1">
          <cell r="J1">
            <v>1.7453292519943295E-2</v>
          </cell>
        </row>
      </sheetData>
      <sheetData sheetId="10322">
        <row r="1">
          <cell r="J1">
            <v>1.7453292519943295E-2</v>
          </cell>
        </row>
      </sheetData>
      <sheetData sheetId="10323">
        <row r="1">
          <cell r="J1">
            <v>1.7453292519943295E-2</v>
          </cell>
        </row>
      </sheetData>
      <sheetData sheetId="10324">
        <row r="1">
          <cell r="J1">
            <v>1.7453292519943295E-2</v>
          </cell>
        </row>
      </sheetData>
      <sheetData sheetId="10325">
        <row r="1">
          <cell r="J1">
            <v>1.7453292519943295E-2</v>
          </cell>
        </row>
      </sheetData>
      <sheetData sheetId="10326">
        <row r="1">
          <cell r="J1">
            <v>1.7453292519943295E-2</v>
          </cell>
        </row>
      </sheetData>
      <sheetData sheetId="10327">
        <row r="1">
          <cell r="J1">
            <v>1.7453292519943295E-2</v>
          </cell>
        </row>
      </sheetData>
      <sheetData sheetId="10328">
        <row r="1">
          <cell r="J1">
            <v>1.7453292519943295E-2</v>
          </cell>
        </row>
      </sheetData>
      <sheetData sheetId="10329">
        <row r="1">
          <cell r="J1">
            <v>1.7453292519943295E-2</v>
          </cell>
        </row>
      </sheetData>
      <sheetData sheetId="10330">
        <row r="1">
          <cell r="J1">
            <v>1.7453292519943295E-2</v>
          </cell>
        </row>
      </sheetData>
      <sheetData sheetId="10331">
        <row r="1">
          <cell r="J1">
            <v>1.7453292519943295E-2</v>
          </cell>
        </row>
      </sheetData>
      <sheetData sheetId="10332">
        <row r="1">
          <cell r="J1">
            <v>1.7453292519943295E-2</v>
          </cell>
        </row>
      </sheetData>
      <sheetData sheetId="10333">
        <row r="1">
          <cell r="J1">
            <v>1.7453292519943295E-2</v>
          </cell>
        </row>
      </sheetData>
      <sheetData sheetId="10334">
        <row r="1">
          <cell r="J1">
            <v>1.7453292519943295E-2</v>
          </cell>
        </row>
      </sheetData>
      <sheetData sheetId="10335">
        <row r="1">
          <cell r="J1">
            <v>1.7453292519943295E-2</v>
          </cell>
        </row>
      </sheetData>
      <sheetData sheetId="10336">
        <row r="1">
          <cell r="J1">
            <v>1.7453292519943295E-2</v>
          </cell>
        </row>
      </sheetData>
      <sheetData sheetId="10337">
        <row r="1">
          <cell r="J1">
            <v>1.7453292519943295E-2</v>
          </cell>
        </row>
      </sheetData>
      <sheetData sheetId="10338">
        <row r="1">
          <cell r="J1">
            <v>1.7453292519943295E-2</v>
          </cell>
        </row>
      </sheetData>
      <sheetData sheetId="10339">
        <row r="1">
          <cell r="J1">
            <v>1.7453292519943295E-2</v>
          </cell>
        </row>
      </sheetData>
      <sheetData sheetId="10340">
        <row r="1">
          <cell r="J1">
            <v>1.7453292519943295E-2</v>
          </cell>
        </row>
      </sheetData>
      <sheetData sheetId="10341">
        <row r="1">
          <cell r="J1">
            <v>1.7453292519943295E-2</v>
          </cell>
        </row>
      </sheetData>
      <sheetData sheetId="10342">
        <row r="1">
          <cell r="J1">
            <v>1.7453292519943295E-2</v>
          </cell>
        </row>
      </sheetData>
      <sheetData sheetId="10343">
        <row r="1">
          <cell r="J1">
            <v>1.7453292519943295E-2</v>
          </cell>
        </row>
      </sheetData>
      <sheetData sheetId="10344">
        <row r="1">
          <cell r="J1">
            <v>1.7453292519943295E-2</v>
          </cell>
        </row>
      </sheetData>
      <sheetData sheetId="10345">
        <row r="1">
          <cell r="J1">
            <v>1.7453292519943295E-2</v>
          </cell>
        </row>
      </sheetData>
      <sheetData sheetId="10346">
        <row r="1">
          <cell r="J1">
            <v>1.7453292519943295E-2</v>
          </cell>
        </row>
      </sheetData>
      <sheetData sheetId="10347">
        <row r="1">
          <cell r="J1">
            <v>1.7453292519943295E-2</v>
          </cell>
        </row>
      </sheetData>
      <sheetData sheetId="10348">
        <row r="1">
          <cell r="J1">
            <v>1.7453292519943295E-2</v>
          </cell>
        </row>
      </sheetData>
      <sheetData sheetId="10349">
        <row r="1">
          <cell r="J1">
            <v>1.7453292519943295E-2</v>
          </cell>
        </row>
      </sheetData>
      <sheetData sheetId="10350">
        <row r="1">
          <cell r="J1">
            <v>1.7453292519943295E-2</v>
          </cell>
        </row>
      </sheetData>
      <sheetData sheetId="10351">
        <row r="1">
          <cell r="J1">
            <v>1.7453292519943295E-2</v>
          </cell>
        </row>
      </sheetData>
      <sheetData sheetId="10352">
        <row r="1">
          <cell r="J1">
            <v>1.7453292519943295E-2</v>
          </cell>
        </row>
      </sheetData>
      <sheetData sheetId="10353">
        <row r="1">
          <cell r="J1">
            <v>1.7453292519943295E-2</v>
          </cell>
        </row>
      </sheetData>
      <sheetData sheetId="10354">
        <row r="1">
          <cell r="J1">
            <v>1.7453292519943295E-2</v>
          </cell>
        </row>
      </sheetData>
      <sheetData sheetId="10355">
        <row r="1">
          <cell r="J1">
            <v>1.7453292519943295E-2</v>
          </cell>
        </row>
      </sheetData>
      <sheetData sheetId="10356">
        <row r="1">
          <cell r="J1">
            <v>1.7453292519943295E-2</v>
          </cell>
        </row>
      </sheetData>
      <sheetData sheetId="10357">
        <row r="1">
          <cell r="J1">
            <v>1.7453292519943295E-2</v>
          </cell>
        </row>
      </sheetData>
      <sheetData sheetId="10358">
        <row r="1">
          <cell r="J1">
            <v>1.7453292519943295E-2</v>
          </cell>
        </row>
      </sheetData>
      <sheetData sheetId="10359">
        <row r="1">
          <cell r="J1">
            <v>1.7453292519943295E-2</v>
          </cell>
        </row>
      </sheetData>
      <sheetData sheetId="10360">
        <row r="1">
          <cell r="J1">
            <v>1.7453292519943295E-2</v>
          </cell>
        </row>
      </sheetData>
      <sheetData sheetId="10361">
        <row r="1">
          <cell r="J1">
            <v>1.7453292519943295E-2</v>
          </cell>
        </row>
      </sheetData>
      <sheetData sheetId="10362">
        <row r="1">
          <cell r="J1">
            <v>1.7453292519943295E-2</v>
          </cell>
        </row>
      </sheetData>
      <sheetData sheetId="10363">
        <row r="1">
          <cell r="J1">
            <v>1.7453292519943295E-2</v>
          </cell>
        </row>
      </sheetData>
      <sheetData sheetId="10364">
        <row r="1">
          <cell r="J1">
            <v>1.7453292519943295E-2</v>
          </cell>
        </row>
      </sheetData>
      <sheetData sheetId="10365">
        <row r="1">
          <cell r="J1">
            <v>1.7453292519943295E-2</v>
          </cell>
        </row>
      </sheetData>
      <sheetData sheetId="10366">
        <row r="1">
          <cell r="J1">
            <v>1.7453292519943295E-2</v>
          </cell>
        </row>
      </sheetData>
      <sheetData sheetId="10367">
        <row r="1">
          <cell r="J1">
            <v>1.7453292519943295E-2</v>
          </cell>
        </row>
      </sheetData>
      <sheetData sheetId="10368">
        <row r="1">
          <cell r="J1">
            <v>1.7453292519943295E-2</v>
          </cell>
        </row>
      </sheetData>
      <sheetData sheetId="10369">
        <row r="1">
          <cell r="J1">
            <v>1.7453292519943295E-2</v>
          </cell>
        </row>
      </sheetData>
      <sheetData sheetId="10370">
        <row r="1">
          <cell r="J1">
            <v>1.7453292519943295E-2</v>
          </cell>
        </row>
      </sheetData>
      <sheetData sheetId="10371">
        <row r="1">
          <cell r="J1">
            <v>1.7453292519943295E-2</v>
          </cell>
        </row>
      </sheetData>
      <sheetData sheetId="10372">
        <row r="1">
          <cell r="J1">
            <v>1.7453292519943295E-2</v>
          </cell>
        </row>
      </sheetData>
      <sheetData sheetId="10373">
        <row r="1">
          <cell r="J1">
            <v>1.7453292519943295E-2</v>
          </cell>
        </row>
      </sheetData>
      <sheetData sheetId="10374">
        <row r="1">
          <cell r="J1">
            <v>1.7453292519943295E-2</v>
          </cell>
        </row>
      </sheetData>
      <sheetData sheetId="10375">
        <row r="1">
          <cell r="J1">
            <v>1.7453292519943295E-2</v>
          </cell>
        </row>
      </sheetData>
      <sheetData sheetId="10376">
        <row r="1">
          <cell r="J1">
            <v>1.7453292519943295E-2</v>
          </cell>
        </row>
      </sheetData>
      <sheetData sheetId="10377">
        <row r="1">
          <cell r="J1">
            <v>1.7453292519943295E-2</v>
          </cell>
        </row>
      </sheetData>
      <sheetData sheetId="10378">
        <row r="1">
          <cell r="J1">
            <v>1.7453292519943295E-2</v>
          </cell>
        </row>
      </sheetData>
      <sheetData sheetId="10379">
        <row r="1">
          <cell r="J1">
            <v>1.7453292519943295E-2</v>
          </cell>
        </row>
      </sheetData>
      <sheetData sheetId="10380">
        <row r="1">
          <cell r="J1">
            <v>1.7453292519943295E-2</v>
          </cell>
        </row>
      </sheetData>
      <sheetData sheetId="10381">
        <row r="1">
          <cell r="J1">
            <v>1.7453292519943295E-2</v>
          </cell>
        </row>
      </sheetData>
      <sheetData sheetId="10382">
        <row r="1">
          <cell r="J1">
            <v>1.7453292519943295E-2</v>
          </cell>
        </row>
      </sheetData>
      <sheetData sheetId="10383">
        <row r="1">
          <cell r="J1">
            <v>1.7453292519943295E-2</v>
          </cell>
        </row>
      </sheetData>
      <sheetData sheetId="10384">
        <row r="1">
          <cell r="J1">
            <v>1.7453292519943295E-2</v>
          </cell>
        </row>
      </sheetData>
      <sheetData sheetId="10385">
        <row r="1">
          <cell r="J1">
            <v>1.7453292519943295E-2</v>
          </cell>
        </row>
      </sheetData>
      <sheetData sheetId="10386">
        <row r="1">
          <cell r="J1">
            <v>1.7453292519943295E-2</v>
          </cell>
        </row>
      </sheetData>
      <sheetData sheetId="10387">
        <row r="1">
          <cell r="J1">
            <v>1.7453292519943295E-2</v>
          </cell>
        </row>
      </sheetData>
      <sheetData sheetId="10388">
        <row r="1">
          <cell r="J1">
            <v>1.7453292519943295E-2</v>
          </cell>
        </row>
      </sheetData>
      <sheetData sheetId="10389">
        <row r="1">
          <cell r="J1">
            <v>1.7453292519943295E-2</v>
          </cell>
        </row>
      </sheetData>
      <sheetData sheetId="10390">
        <row r="1">
          <cell r="J1">
            <v>1.7453292519943295E-2</v>
          </cell>
        </row>
      </sheetData>
      <sheetData sheetId="10391">
        <row r="1">
          <cell r="J1">
            <v>1.7453292519943295E-2</v>
          </cell>
        </row>
      </sheetData>
      <sheetData sheetId="10392">
        <row r="1">
          <cell r="J1">
            <v>1.7453292519943295E-2</v>
          </cell>
        </row>
      </sheetData>
      <sheetData sheetId="10393">
        <row r="1">
          <cell r="J1">
            <v>1.7453292519943295E-2</v>
          </cell>
        </row>
      </sheetData>
      <sheetData sheetId="10394">
        <row r="1">
          <cell r="J1">
            <v>1.7453292519943295E-2</v>
          </cell>
        </row>
      </sheetData>
      <sheetData sheetId="10395">
        <row r="1">
          <cell r="J1">
            <v>1.7453292519943295E-2</v>
          </cell>
        </row>
      </sheetData>
      <sheetData sheetId="10396">
        <row r="1">
          <cell r="J1">
            <v>1.7453292519943295E-2</v>
          </cell>
        </row>
      </sheetData>
      <sheetData sheetId="10397">
        <row r="1">
          <cell r="J1">
            <v>1.7453292519943295E-2</v>
          </cell>
        </row>
      </sheetData>
      <sheetData sheetId="10398">
        <row r="1">
          <cell r="J1">
            <v>1.7453292519943295E-2</v>
          </cell>
        </row>
      </sheetData>
      <sheetData sheetId="10399">
        <row r="1">
          <cell r="J1">
            <v>1.7453292519943295E-2</v>
          </cell>
        </row>
      </sheetData>
      <sheetData sheetId="10400">
        <row r="1">
          <cell r="J1">
            <v>1.7453292519943295E-2</v>
          </cell>
        </row>
      </sheetData>
      <sheetData sheetId="10401">
        <row r="1">
          <cell r="J1">
            <v>1.7453292519943295E-2</v>
          </cell>
        </row>
      </sheetData>
      <sheetData sheetId="10402">
        <row r="1">
          <cell r="J1">
            <v>1.7453292519943295E-2</v>
          </cell>
        </row>
      </sheetData>
      <sheetData sheetId="10403">
        <row r="1">
          <cell r="J1">
            <v>1.7453292519943295E-2</v>
          </cell>
        </row>
      </sheetData>
      <sheetData sheetId="10404">
        <row r="1">
          <cell r="J1">
            <v>1.7453292519943295E-2</v>
          </cell>
        </row>
      </sheetData>
      <sheetData sheetId="10405">
        <row r="1">
          <cell r="J1">
            <v>1.7453292519943295E-2</v>
          </cell>
        </row>
      </sheetData>
      <sheetData sheetId="10406">
        <row r="1">
          <cell r="J1">
            <v>1.7453292519943295E-2</v>
          </cell>
        </row>
      </sheetData>
      <sheetData sheetId="10407">
        <row r="1">
          <cell r="J1">
            <v>1.7453292519943295E-2</v>
          </cell>
        </row>
      </sheetData>
      <sheetData sheetId="10408">
        <row r="1">
          <cell r="J1">
            <v>1.7453292519943295E-2</v>
          </cell>
        </row>
      </sheetData>
      <sheetData sheetId="10409">
        <row r="1">
          <cell r="J1">
            <v>1.7453292519943295E-2</v>
          </cell>
        </row>
      </sheetData>
      <sheetData sheetId="10410">
        <row r="1">
          <cell r="J1">
            <v>1.7453292519943295E-2</v>
          </cell>
        </row>
      </sheetData>
      <sheetData sheetId="10411">
        <row r="1">
          <cell r="J1">
            <v>1.7453292519943295E-2</v>
          </cell>
        </row>
      </sheetData>
      <sheetData sheetId="10412">
        <row r="1">
          <cell r="J1">
            <v>1.7453292519943295E-2</v>
          </cell>
        </row>
      </sheetData>
      <sheetData sheetId="10413">
        <row r="1">
          <cell r="J1">
            <v>1.7453292519943295E-2</v>
          </cell>
        </row>
      </sheetData>
      <sheetData sheetId="10414">
        <row r="1">
          <cell r="J1">
            <v>1.7453292519943295E-2</v>
          </cell>
        </row>
      </sheetData>
      <sheetData sheetId="10415">
        <row r="1">
          <cell r="J1">
            <v>1.7453292519943295E-2</v>
          </cell>
        </row>
      </sheetData>
      <sheetData sheetId="10416">
        <row r="1">
          <cell r="J1">
            <v>1.7453292519943295E-2</v>
          </cell>
        </row>
      </sheetData>
      <sheetData sheetId="10417">
        <row r="1">
          <cell r="J1">
            <v>1.7453292519943295E-2</v>
          </cell>
        </row>
      </sheetData>
      <sheetData sheetId="10418">
        <row r="1">
          <cell r="J1">
            <v>1.7453292519943295E-2</v>
          </cell>
        </row>
      </sheetData>
      <sheetData sheetId="10419">
        <row r="1">
          <cell r="J1">
            <v>1.7453292519943295E-2</v>
          </cell>
        </row>
      </sheetData>
      <sheetData sheetId="10420">
        <row r="1">
          <cell r="J1">
            <v>1.7453292519943295E-2</v>
          </cell>
        </row>
      </sheetData>
      <sheetData sheetId="10421">
        <row r="1">
          <cell r="J1">
            <v>1.7453292519943295E-2</v>
          </cell>
        </row>
      </sheetData>
      <sheetData sheetId="10422">
        <row r="1">
          <cell r="J1">
            <v>1.7453292519943295E-2</v>
          </cell>
        </row>
      </sheetData>
      <sheetData sheetId="10423">
        <row r="1">
          <cell r="J1">
            <v>1.7453292519943295E-2</v>
          </cell>
        </row>
      </sheetData>
      <sheetData sheetId="10424">
        <row r="1">
          <cell r="J1">
            <v>1.7453292519943295E-2</v>
          </cell>
        </row>
      </sheetData>
      <sheetData sheetId="10425">
        <row r="1">
          <cell r="J1">
            <v>1.7453292519943295E-2</v>
          </cell>
        </row>
      </sheetData>
      <sheetData sheetId="10426">
        <row r="1">
          <cell r="J1">
            <v>1.7453292519943295E-2</v>
          </cell>
        </row>
      </sheetData>
      <sheetData sheetId="10427">
        <row r="1">
          <cell r="J1">
            <v>1.7453292519943295E-2</v>
          </cell>
        </row>
      </sheetData>
      <sheetData sheetId="10428">
        <row r="1">
          <cell r="J1">
            <v>1.7453292519943295E-2</v>
          </cell>
        </row>
      </sheetData>
      <sheetData sheetId="10429">
        <row r="1">
          <cell r="J1">
            <v>1.7453292519943295E-2</v>
          </cell>
        </row>
      </sheetData>
      <sheetData sheetId="10430">
        <row r="1">
          <cell r="J1">
            <v>1.7453292519943295E-2</v>
          </cell>
        </row>
      </sheetData>
      <sheetData sheetId="10431">
        <row r="1">
          <cell r="J1">
            <v>1.7453292519943295E-2</v>
          </cell>
        </row>
      </sheetData>
      <sheetData sheetId="10432">
        <row r="1">
          <cell r="J1">
            <v>1.7453292519943295E-2</v>
          </cell>
        </row>
      </sheetData>
      <sheetData sheetId="10433">
        <row r="1">
          <cell r="J1">
            <v>1.7453292519943295E-2</v>
          </cell>
        </row>
      </sheetData>
      <sheetData sheetId="10434">
        <row r="1">
          <cell r="J1">
            <v>1.7453292519943295E-2</v>
          </cell>
        </row>
      </sheetData>
      <sheetData sheetId="10435">
        <row r="1">
          <cell r="J1">
            <v>1.7453292519943295E-2</v>
          </cell>
        </row>
      </sheetData>
      <sheetData sheetId="10436">
        <row r="1">
          <cell r="J1">
            <v>1.7453292519943295E-2</v>
          </cell>
        </row>
      </sheetData>
      <sheetData sheetId="10437">
        <row r="1">
          <cell r="J1">
            <v>1.7453292519943295E-2</v>
          </cell>
        </row>
      </sheetData>
      <sheetData sheetId="10438">
        <row r="1">
          <cell r="J1">
            <v>1.7453292519943295E-2</v>
          </cell>
        </row>
      </sheetData>
      <sheetData sheetId="10439">
        <row r="1">
          <cell r="J1">
            <v>1.7453292519943295E-2</v>
          </cell>
        </row>
      </sheetData>
      <sheetData sheetId="10440">
        <row r="1">
          <cell r="J1">
            <v>1.7453292519943295E-2</v>
          </cell>
        </row>
      </sheetData>
      <sheetData sheetId="10441">
        <row r="1">
          <cell r="J1">
            <v>1.7453292519943295E-2</v>
          </cell>
        </row>
      </sheetData>
      <sheetData sheetId="10442">
        <row r="1">
          <cell r="J1">
            <v>1.7453292519943295E-2</v>
          </cell>
        </row>
      </sheetData>
      <sheetData sheetId="10443">
        <row r="1">
          <cell r="J1">
            <v>1.7453292519943295E-2</v>
          </cell>
        </row>
      </sheetData>
      <sheetData sheetId="10444">
        <row r="1">
          <cell r="J1">
            <v>1.7453292519943295E-2</v>
          </cell>
        </row>
      </sheetData>
      <sheetData sheetId="10445">
        <row r="1">
          <cell r="J1">
            <v>1.7453292519943295E-2</v>
          </cell>
        </row>
      </sheetData>
      <sheetData sheetId="10446">
        <row r="1">
          <cell r="J1">
            <v>1.7453292519943295E-2</v>
          </cell>
        </row>
      </sheetData>
      <sheetData sheetId="10447">
        <row r="1">
          <cell r="J1">
            <v>1.7453292519943295E-2</v>
          </cell>
        </row>
      </sheetData>
      <sheetData sheetId="10448">
        <row r="1">
          <cell r="J1">
            <v>1.7453292519943295E-2</v>
          </cell>
        </row>
      </sheetData>
      <sheetData sheetId="10449">
        <row r="1">
          <cell r="J1">
            <v>1.7453292519943295E-2</v>
          </cell>
        </row>
      </sheetData>
      <sheetData sheetId="10450">
        <row r="1">
          <cell r="J1">
            <v>1.7453292519943295E-2</v>
          </cell>
        </row>
      </sheetData>
      <sheetData sheetId="10451">
        <row r="1">
          <cell r="J1">
            <v>1.7453292519943295E-2</v>
          </cell>
        </row>
      </sheetData>
      <sheetData sheetId="10452">
        <row r="1">
          <cell r="J1">
            <v>1.7453292519943295E-2</v>
          </cell>
        </row>
      </sheetData>
      <sheetData sheetId="10453">
        <row r="1">
          <cell r="J1">
            <v>1.7453292519943295E-2</v>
          </cell>
        </row>
      </sheetData>
      <sheetData sheetId="10454">
        <row r="1">
          <cell r="J1">
            <v>1.7453292519943295E-2</v>
          </cell>
        </row>
      </sheetData>
      <sheetData sheetId="10455">
        <row r="1">
          <cell r="J1">
            <v>1.7453292519943295E-2</v>
          </cell>
        </row>
      </sheetData>
      <sheetData sheetId="10456">
        <row r="1">
          <cell r="J1">
            <v>1.7453292519943295E-2</v>
          </cell>
        </row>
      </sheetData>
      <sheetData sheetId="10457">
        <row r="1">
          <cell r="J1">
            <v>1.7453292519943295E-2</v>
          </cell>
        </row>
      </sheetData>
      <sheetData sheetId="10458">
        <row r="1">
          <cell r="J1">
            <v>1.7453292519943295E-2</v>
          </cell>
        </row>
      </sheetData>
      <sheetData sheetId="10459">
        <row r="1">
          <cell r="J1">
            <v>1.7453292519943295E-2</v>
          </cell>
        </row>
      </sheetData>
      <sheetData sheetId="10460">
        <row r="1">
          <cell r="J1">
            <v>1.7453292519943295E-2</v>
          </cell>
        </row>
      </sheetData>
      <sheetData sheetId="10461">
        <row r="1">
          <cell r="J1">
            <v>1.7453292519943295E-2</v>
          </cell>
        </row>
      </sheetData>
      <sheetData sheetId="10462">
        <row r="1">
          <cell r="J1">
            <v>1.7453292519943295E-2</v>
          </cell>
        </row>
      </sheetData>
      <sheetData sheetId="10463">
        <row r="1">
          <cell r="J1">
            <v>1.7453292519943295E-2</v>
          </cell>
        </row>
      </sheetData>
      <sheetData sheetId="10464">
        <row r="1">
          <cell r="J1">
            <v>1.7453292519943295E-2</v>
          </cell>
        </row>
      </sheetData>
      <sheetData sheetId="10465">
        <row r="1">
          <cell r="J1">
            <v>1.7453292519943295E-2</v>
          </cell>
        </row>
      </sheetData>
      <sheetData sheetId="10466">
        <row r="1">
          <cell r="J1">
            <v>1.7453292519943295E-2</v>
          </cell>
        </row>
      </sheetData>
      <sheetData sheetId="10467">
        <row r="1">
          <cell r="J1">
            <v>1.7453292519943295E-2</v>
          </cell>
        </row>
      </sheetData>
      <sheetData sheetId="10468">
        <row r="1">
          <cell r="J1">
            <v>1.7453292519943295E-2</v>
          </cell>
        </row>
      </sheetData>
      <sheetData sheetId="10469">
        <row r="1">
          <cell r="J1">
            <v>1.7453292519943295E-2</v>
          </cell>
        </row>
      </sheetData>
      <sheetData sheetId="10470">
        <row r="1">
          <cell r="J1">
            <v>1.7453292519943295E-2</v>
          </cell>
        </row>
      </sheetData>
      <sheetData sheetId="10471">
        <row r="1">
          <cell r="J1">
            <v>1.7453292519943295E-2</v>
          </cell>
        </row>
      </sheetData>
      <sheetData sheetId="10472">
        <row r="1">
          <cell r="J1">
            <v>1.7453292519943295E-2</v>
          </cell>
        </row>
      </sheetData>
      <sheetData sheetId="10473">
        <row r="1">
          <cell r="J1">
            <v>1.7453292519943295E-2</v>
          </cell>
        </row>
      </sheetData>
      <sheetData sheetId="10474">
        <row r="1">
          <cell r="J1">
            <v>1.7453292519943295E-2</v>
          </cell>
        </row>
      </sheetData>
      <sheetData sheetId="10475">
        <row r="1">
          <cell r="J1">
            <v>1.7453292519943295E-2</v>
          </cell>
        </row>
      </sheetData>
      <sheetData sheetId="10476">
        <row r="1">
          <cell r="J1">
            <v>1.7453292519943295E-2</v>
          </cell>
        </row>
      </sheetData>
      <sheetData sheetId="10477">
        <row r="1">
          <cell r="J1">
            <v>1.7453292519943295E-2</v>
          </cell>
        </row>
      </sheetData>
      <sheetData sheetId="10478">
        <row r="1">
          <cell r="J1">
            <v>1.7453292519943295E-2</v>
          </cell>
        </row>
      </sheetData>
      <sheetData sheetId="10479">
        <row r="1">
          <cell r="J1">
            <v>1.7453292519943295E-2</v>
          </cell>
        </row>
      </sheetData>
      <sheetData sheetId="10480">
        <row r="1">
          <cell r="J1">
            <v>1.7453292519943295E-2</v>
          </cell>
        </row>
      </sheetData>
      <sheetData sheetId="10481">
        <row r="1">
          <cell r="J1">
            <v>1.7453292519943295E-2</v>
          </cell>
        </row>
      </sheetData>
      <sheetData sheetId="10482">
        <row r="1">
          <cell r="J1">
            <v>1.7453292519943295E-2</v>
          </cell>
        </row>
      </sheetData>
      <sheetData sheetId="10483">
        <row r="1">
          <cell r="J1">
            <v>1.7453292519943295E-2</v>
          </cell>
        </row>
      </sheetData>
      <sheetData sheetId="10484">
        <row r="1">
          <cell r="J1">
            <v>1.7453292519943295E-2</v>
          </cell>
        </row>
      </sheetData>
      <sheetData sheetId="10485">
        <row r="1">
          <cell r="J1">
            <v>1.7453292519943295E-2</v>
          </cell>
        </row>
      </sheetData>
      <sheetData sheetId="10486">
        <row r="1">
          <cell r="J1">
            <v>1.7453292519943295E-2</v>
          </cell>
        </row>
      </sheetData>
      <sheetData sheetId="10487">
        <row r="1">
          <cell r="J1">
            <v>1.7453292519943295E-2</v>
          </cell>
        </row>
      </sheetData>
      <sheetData sheetId="10488">
        <row r="1">
          <cell r="J1">
            <v>1.7453292519943295E-2</v>
          </cell>
        </row>
      </sheetData>
      <sheetData sheetId="10489">
        <row r="1">
          <cell r="J1">
            <v>1.7453292519943295E-2</v>
          </cell>
        </row>
      </sheetData>
      <sheetData sheetId="10490">
        <row r="1">
          <cell r="J1">
            <v>1.7453292519943295E-2</v>
          </cell>
        </row>
      </sheetData>
      <sheetData sheetId="10491">
        <row r="1">
          <cell r="J1">
            <v>1.7453292519943295E-2</v>
          </cell>
        </row>
      </sheetData>
      <sheetData sheetId="10492">
        <row r="1">
          <cell r="J1">
            <v>1.7453292519943295E-2</v>
          </cell>
        </row>
      </sheetData>
      <sheetData sheetId="10493">
        <row r="1">
          <cell r="J1">
            <v>1.7453292519943295E-2</v>
          </cell>
        </row>
      </sheetData>
      <sheetData sheetId="10494">
        <row r="1">
          <cell r="J1">
            <v>1.7453292519943295E-2</v>
          </cell>
        </row>
      </sheetData>
      <sheetData sheetId="10495">
        <row r="1">
          <cell r="J1">
            <v>1.7453292519943295E-2</v>
          </cell>
        </row>
      </sheetData>
      <sheetData sheetId="10496">
        <row r="1">
          <cell r="J1">
            <v>1.7453292519943295E-2</v>
          </cell>
        </row>
      </sheetData>
      <sheetData sheetId="10497">
        <row r="1">
          <cell r="J1">
            <v>1.7453292519943295E-2</v>
          </cell>
        </row>
      </sheetData>
      <sheetData sheetId="10498">
        <row r="1">
          <cell r="J1">
            <v>1.7453292519943295E-2</v>
          </cell>
        </row>
      </sheetData>
      <sheetData sheetId="10499">
        <row r="1">
          <cell r="J1">
            <v>1.7453292519943295E-2</v>
          </cell>
        </row>
      </sheetData>
      <sheetData sheetId="10500">
        <row r="1">
          <cell r="J1">
            <v>1.7453292519943295E-2</v>
          </cell>
        </row>
      </sheetData>
      <sheetData sheetId="10501">
        <row r="1">
          <cell r="J1">
            <v>1.7453292519943295E-2</v>
          </cell>
        </row>
      </sheetData>
      <sheetData sheetId="10502">
        <row r="1">
          <cell r="J1">
            <v>1.7453292519943295E-2</v>
          </cell>
        </row>
      </sheetData>
      <sheetData sheetId="10503">
        <row r="1">
          <cell r="J1">
            <v>1.7453292519943295E-2</v>
          </cell>
        </row>
      </sheetData>
      <sheetData sheetId="10504">
        <row r="1">
          <cell r="J1">
            <v>1.7453292519943295E-2</v>
          </cell>
        </row>
      </sheetData>
      <sheetData sheetId="10505">
        <row r="1">
          <cell r="J1">
            <v>1.7453292519943295E-2</v>
          </cell>
        </row>
      </sheetData>
      <sheetData sheetId="10506">
        <row r="1">
          <cell r="J1">
            <v>1.7453292519943295E-2</v>
          </cell>
        </row>
      </sheetData>
      <sheetData sheetId="10507">
        <row r="1">
          <cell r="J1">
            <v>1.7453292519943295E-2</v>
          </cell>
        </row>
      </sheetData>
      <sheetData sheetId="10508">
        <row r="1">
          <cell r="J1">
            <v>1.7453292519943295E-2</v>
          </cell>
        </row>
      </sheetData>
      <sheetData sheetId="10509">
        <row r="1">
          <cell r="J1">
            <v>1.7453292519943295E-2</v>
          </cell>
        </row>
      </sheetData>
      <sheetData sheetId="10510">
        <row r="1">
          <cell r="J1">
            <v>1.7453292519943295E-2</v>
          </cell>
        </row>
      </sheetData>
      <sheetData sheetId="10511">
        <row r="1">
          <cell r="J1">
            <v>1.7453292519943295E-2</v>
          </cell>
        </row>
      </sheetData>
      <sheetData sheetId="10512">
        <row r="1">
          <cell r="J1">
            <v>1.7453292519943295E-2</v>
          </cell>
        </row>
      </sheetData>
      <sheetData sheetId="10513">
        <row r="1">
          <cell r="J1">
            <v>1.7453292519943295E-2</v>
          </cell>
        </row>
      </sheetData>
      <sheetData sheetId="10514">
        <row r="1">
          <cell r="J1">
            <v>1.7453292519943295E-2</v>
          </cell>
        </row>
      </sheetData>
      <sheetData sheetId="10515">
        <row r="1">
          <cell r="J1">
            <v>1.7453292519943295E-2</v>
          </cell>
        </row>
      </sheetData>
      <sheetData sheetId="10516">
        <row r="1">
          <cell r="J1">
            <v>1.7453292519943295E-2</v>
          </cell>
        </row>
      </sheetData>
      <sheetData sheetId="10517">
        <row r="1">
          <cell r="J1">
            <v>1.7453292519943295E-2</v>
          </cell>
        </row>
      </sheetData>
      <sheetData sheetId="10518">
        <row r="1">
          <cell r="J1">
            <v>1.7453292519943295E-2</v>
          </cell>
        </row>
      </sheetData>
      <sheetData sheetId="10519">
        <row r="1">
          <cell r="J1">
            <v>1.7453292519943295E-2</v>
          </cell>
        </row>
      </sheetData>
      <sheetData sheetId="10520">
        <row r="1">
          <cell r="J1">
            <v>1.7453292519943295E-2</v>
          </cell>
        </row>
      </sheetData>
      <sheetData sheetId="10521">
        <row r="1">
          <cell r="J1">
            <v>1.7453292519943295E-2</v>
          </cell>
        </row>
      </sheetData>
      <sheetData sheetId="10522">
        <row r="1">
          <cell r="J1">
            <v>1.7453292519943295E-2</v>
          </cell>
        </row>
      </sheetData>
      <sheetData sheetId="10523">
        <row r="1">
          <cell r="J1">
            <v>1.7453292519943295E-2</v>
          </cell>
        </row>
      </sheetData>
      <sheetData sheetId="10524">
        <row r="1">
          <cell r="J1">
            <v>1.7453292519943295E-2</v>
          </cell>
        </row>
      </sheetData>
      <sheetData sheetId="10525">
        <row r="1">
          <cell r="J1">
            <v>1.7453292519943295E-2</v>
          </cell>
        </row>
      </sheetData>
      <sheetData sheetId="10526">
        <row r="1">
          <cell r="J1">
            <v>1.7453292519943295E-2</v>
          </cell>
        </row>
      </sheetData>
      <sheetData sheetId="10527">
        <row r="1">
          <cell r="J1">
            <v>1.7453292519943295E-2</v>
          </cell>
        </row>
      </sheetData>
      <sheetData sheetId="10528">
        <row r="1">
          <cell r="J1">
            <v>1.7453292519943295E-2</v>
          </cell>
        </row>
      </sheetData>
      <sheetData sheetId="10529">
        <row r="1">
          <cell r="J1">
            <v>1.7453292519943295E-2</v>
          </cell>
        </row>
      </sheetData>
      <sheetData sheetId="10530">
        <row r="1">
          <cell r="J1">
            <v>1.7453292519943295E-2</v>
          </cell>
        </row>
      </sheetData>
      <sheetData sheetId="10531">
        <row r="1">
          <cell r="J1">
            <v>1.7453292519943295E-2</v>
          </cell>
        </row>
      </sheetData>
      <sheetData sheetId="10532">
        <row r="1">
          <cell r="J1">
            <v>1.7453292519943295E-2</v>
          </cell>
        </row>
      </sheetData>
      <sheetData sheetId="10533">
        <row r="1">
          <cell r="J1">
            <v>1.7453292519943295E-2</v>
          </cell>
        </row>
      </sheetData>
      <sheetData sheetId="10534">
        <row r="1">
          <cell r="J1">
            <v>1.7453292519943295E-2</v>
          </cell>
        </row>
      </sheetData>
      <sheetData sheetId="10535">
        <row r="1">
          <cell r="J1">
            <v>1.7453292519943295E-2</v>
          </cell>
        </row>
      </sheetData>
      <sheetData sheetId="10536">
        <row r="1">
          <cell r="J1">
            <v>1.7453292519943295E-2</v>
          </cell>
        </row>
      </sheetData>
      <sheetData sheetId="10537">
        <row r="1">
          <cell r="J1">
            <v>1.7453292519943295E-2</v>
          </cell>
        </row>
      </sheetData>
      <sheetData sheetId="10538">
        <row r="1">
          <cell r="J1">
            <v>1.7453292519943295E-2</v>
          </cell>
        </row>
      </sheetData>
      <sheetData sheetId="10539">
        <row r="1">
          <cell r="J1">
            <v>1.7453292519943295E-2</v>
          </cell>
        </row>
      </sheetData>
      <sheetData sheetId="10540">
        <row r="1">
          <cell r="J1">
            <v>1.7453292519943295E-2</v>
          </cell>
        </row>
      </sheetData>
      <sheetData sheetId="10541">
        <row r="1">
          <cell r="J1">
            <v>1.7453292519943295E-2</v>
          </cell>
        </row>
      </sheetData>
      <sheetData sheetId="10542">
        <row r="1">
          <cell r="J1">
            <v>1.7453292519943295E-2</v>
          </cell>
        </row>
      </sheetData>
      <sheetData sheetId="10543">
        <row r="1">
          <cell r="J1">
            <v>1.7453292519943295E-2</v>
          </cell>
        </row>
      </sheetData>
      <sheetData sheetId="10544">
        <row r="1">
          <cell r="J1">
            <v>1.7453292519943295E-2</v>
          </cell>
        </row>
      </sheetData>
      <sheetData sheetId="10545">
        <row r="1">
          <cell r="J1">
            <v>1.7453292519943295E-2</v>
          </cell>
        </row>
      </sheetData>
      <sheetData sheetId="10546">
        <row r="1">
          <cell r="J1">
            <v>1.7453292519943295E-2</v>
          </cell>
        </row>
      </sheetData>
      <sheetData sheetId="10547">
        <row r="1">
          <cell r="J1">
            <v>1.7453292519943295E-2</v>
          </cell>
        </row>
      </sheetData>
      <sheetData sheetId="10548">
        <row r="1">
          <cell r="J1">
            <v>1.7453292519943295E-2</v>
          </cell>
        </row>
      </sheetData>
      <sheetData sheetId="10549">
        <row r="1">
          <cell r="J1">
            <v>1.7453292519943295E-2</v>
          </cell>
        </row>
      </sheetData>
      <sheetData sheetId="10550">
        <row r="1">
          <cell r="J1">
            <v>1.7453292519943295E-2</v>
          </cell>
        </row>
      </sheetData>
      <sheetData sheetId="10551">
        <row r="1">
          <cell r="J1">
            <v>1.7453292519943295E-2</v>
          </cell>
        </row>
      </sheetData>
      <sheetData sheetId="10552">
        <row r="1">
          <cell r="J1">
            <v>1.7453292519943295E-2</v>
          </cell>
        </row>
      </sheetData>
      <sheetData sheetId="10553">
        <row r="1">
          <cell r="J1">
            <v>1.7453292519943295E-2</v>
          </cell>
        </row>
      </sheetData>
      <sheetData sheetId="10554">
        <row r="1">
          <cell r="J1">
            <v>1.7453292519943295E-2</v>
          </cell>
        </row>
      </sheetData>
      <sheetData sheetId="10555">
        <row r="1">
          <cell r="J1">
            <v>1.7453292519943295E-2</v>
          </cell>
        </row>
      </sheetData>
      <sheetData sheetId="10556">
        <row r="1">
          <cell r="J1">
            <v>1.7453292519943295E-2</v>
          </cell>
        </row>
      </sheetData>
      <sheetData sheetId="10557">
        <row r="1">
          <cell r="J1">
            <v>1.7453292519943295E-2</v>
          </cell>
        </row>
      </sheetData>
      <sheetData sheetId="10558">
        <row r="1">
          <cell r="J1">
            <v>1.7453292519943295E-2</v>
          </cell>
        </row>
      </sheetData>
      <sheetData sheetId="10559">
        <row r="1">
          <cell r="J1">
            <v>1.7453292519943295E-2</v>
          </cell>
        </row>
      </sheetData>
      <sheetData sheetId="10560">
        <row r="1">
          <cell r="J1">
            <v>1.7453292519943295E-2</v>
          </cell>
        </row>
      </sheetData>
      <sheetData sheetId="10561">
        <row r="1">
          <cell r="J1">
            <v>1.7453292519943295E-2</v>
          </cell>
        </row>
      </sheetData>
      <sheetData sheetId="10562">
        <row r="1">
          <cell r="J1">
            <v>1.7453292519943295E-2</v>
          </cell>
        </row>
      </sheetData>
      <sheetData sheetId="10563">
        <row r="1">
          <cell r="J1">
            <v>1.7453292519943295E-2</v>
          </cell>
        </row>
      </sheetData>
      <sheetData sheetId="10564">
        <row r="1">
          <cell r="J1">
            <v>1.7453292519943295E-2</v>
          </cell>
        </row>
      </sheetData>
      <sheetData sheetId="10565">
        <row r="1">
          <cell r="J1">
            <v>1.7453292519943295E-2</v>
          </cell>
        </row>
      </sheetData>
      <sheetData sheetId="10566">
        <row r="1">
          <cell r="J1">
            <v>1.7453292519943295E-2</v>
          </cell>
        </row>
      </sheetData>
      <sheetData sheetId="10567">
        <row r="1">
          <cell r="J1">
            <v>1.7453292519943295E-2</v>
          </cell>
        </row>
      </sheetData>
      <sheetData sheetId="10568">
        <row r="1">
          <cell r="J1">
            <v>1.7453292519943295E-2</v>
          </cell>
        </row>
      </sheetData>
      <sheetData sheetId="10569">
        <row r="1">
          <cell r="J1">
            <v>1.7453292519943295E-2</v>
          </cell>
        </row>
      </sheetData>
      <sheetData sheetId="10570">
        <row r="1">
          <cell r="J1">
            <v>1.7453292519943295E-2</v>
          </cell>
        </row>
      </sheetData>
      <sheetData sheetId="10571">
        <row r="1">
          <cell r="J1">
            <v>1.7453292519943295E-2</v>
          </cell>
        </row>
      </sheetData>
      <sheetData sheetId="10572">
        <row r="1">
          <cell r="J1">
            <v>1.7453292519943295E-2</v>
          </cell>
        </row>
      </sheetData>
      <sheetData sheetId="10573">
        <row r="1">
          <cell r="J1">
            <v>1.7453292519943295E-2</v>
          </cell>
        </row>
      </sheetData>
      <sheetData sheetId="10574">
        <row r="1">
          <cell r="J1">
            <v>1.7453292519943295E-2</v>
          </cell>
        </row>
      </sheetData>
      <sheetData sheetId="10575">
        <row r="1">
          <cell r="J1">
            <v>1.7453292519943295E-2</v>
          </cell>
        </row>
      </sheetData>
      <sheetData sheetId="10576">
        <row r="1">
          <cell r="J1">
            <v>1.7453292519943295E-2</v>
          </cell>
        </row>
      </sheetData>
      <sheetData sheetId="10577">
        <row r="1">
          <cell r="J1">
            <v>1.7453292519943295E-2</v>
          </cell>
        </row>
      </sheetData>
      <sheetData sheetId="10578">
        <row r="1">
          <cell r="J1">
            <v>1.7453292519943295E-2</v>
          </cell>
        </row>
      </sheetData>
      <sheetData sheetId="10579">
        <row r="1">
          <cell r="J1">
            <v>1.7453292519943295E-2</v>
          </cell>
        </row>
      </sheetData>
      <sheetData sheetId="10580">
        <row r="1">
          <cell r="J1">
            <v>1.7453292519943295E-2</v>
          </cell>
        </row>
      </sheetData>
      <sheetData sheetId="10581">
        <row r="1">
          <cell r="J1">
            <v>1.7453292519943295E-2</v>
          </cell>
        </row>
      </sheetData>
      <sheetData sheetId="10582">
        <row r="1">
          <cell r="J1">
            <v>1.7453292519943295E-2</v>
          </cell>
        </row>
      </sheetData>
      <sheetData sheetId="10583">
        <row r="1">
          <cell r="J1">
            <v>1.7453292519943295E-2</v>
          </cell>
        </row>
      </sheetData>
      <sheetData sheetId="10584">
        <row r="1">
          <cell r="J1">
            <v>1.7453292519943295E-2</v>
          </cell>
        </row>
      </sheetData>
      <sheetData sheetId="10585">
        <row r="1">
          <cell r="J1">
            <v>1.7453292519943295E-2</v>
          </cell>
        </row>
      </sheetData>
      <sheetData sheetId="10586">
        <row r="1">
          <cell r="J1">
            <v>1.7453292519943295E-2</v>
          </cell>
        </row>
      </sheetData>
      <sheetData sheetId="10587">
        <row r="1">
          <cell r="J1">
            <v>1.7453292519943295E-2</v>
          </cell>
        </row>
      </sheetData>
      <sheetData sheetId="10588">
        <row r="1">
          <cell r="J1">
            <v>1.7453292519943295E-2</v>
          </cell>
        </row>
      </sheetData>
      <sheetData sheetId="10589">
        <row r="1">
          <cell r="J1">
            <v>1.7453292519943295E-2</v>
          </cell>
        </row>
      </sheetData>
      <sheetData sheetId="10590">
        <row r="1">
          <cell r="J1">
            <v>1.7453292519943295E-2</v>
          </cell>
        </row>
      </sheetData>
      <sheetData sheetId="10591">
        <row r="1">
          <cell r="J1">
            <v>1.7453292519943295E-2</v>
          </cell>
        </row>
      </sheetData>
      <sheetData sheetId="10592">
        <row r="1">
          <cell r="J1">
            <v>1.7453292519943295E-2</v>
          </cell>
        </row>
      </sheetData>
      <sheetData sheetId="10593">
        <row r="1">
          <cell r="J1">
            <v>1.7453292519943295E-2</v>
          </cell>
        </row>
      </sheetData>
      <sheetData sheetId="10594">
        <row r="1">
          <cell r="J1">
            <v>1.7453292519943295E-2</v>
          </cell>
        </row>
      </sheetData>
      <sheetData sheetId="10595">
        <row r="1">
          <cell r="J1">
            <v>1.7453292519943295E-2</v>
          </cell>
        </row>
      </sheetData>
      <sheetData sheetId="10596">
        <row r="1">
          <cell r="J1">
            <v>1.7453292519943295E-2</v>
          </cell>
        </row>
      </sheetData>
      <sheetData sheetId="10597">
        <row r="1">
          <cell r="J1">
            <v>1.7453292519943295E-2</v>
          </cell>
        </row>
      </sheetData>
      <sheetData sheetId="10598">
        <row r="1">
          <cell r="J1">
            <v>1.7453292519943295E-2</v>
          </cell>
        </row>
      </sheetData>
      <sheetData sheetId="10599">
        <row r="1">
          <cell r="J1">
            <v>1.7453292519943295E-2</v>
          </cell>
        </row>
      </sheetData>
      <sheetData sheetId="10600">
        <row r="1">
          <cell r="J1">
            <v>1.7453292519943295E-2</v>
          </cell>
        </row>
      </sheetData>
      <sheetData sheetId="10601">
        <row r="1">
          <cell r="J1">
            <v>1.7453292519943295E-2</v>
          </cell>
        </row>
      </sheetData>
      <sheetData sheetId="10602">
        <row r="1">
          <cell r="J1">
            <v>1.7453292519943295E-2</v>
          </cell>
        </row>
      </sheetData>
      <sheetData sheetId="10603">
        <row r="1">
          <cell r="J1">
            <v>1.7453292519943295E-2</v>
          </cell>
        </row>
      </sheetData>
      <sheetData sheetId="10604">
        <row r="1">
          <cell r="J1">
            <v>1.7453292519943295E-2</v>
          </cell>
        </row>
      </sheetData>
      <sheetData sheetId="10605">
        <row r="1">
          <cell r="J1">
            <v>1.7453292519943295E-2</v>
          </cell>
        </row>
      </sheetData>
      <sheetData sheetId="10606">
        <row r="1">
          <cell r="J1">
            <v>1.7453292519943295E-2</v>
          </cell>
        </row>
      </sheetData>
      <sheetData sheetId="10607">
        <row r="1">
          <cell r="J1">
            <v>1.7453292519943295E-2</v>
          </cell>
        </row>
      </sheetData>
      <sheetData sheetId="10608">
        <row r="1">
          <cell r="J1">
            <v>1.7453292519943295E-2</v>
          </cell>
        </row>
      </sheetData>
      <sheetData sheetId="10609">
        <row r="1">
          <cell r="J1">
            <v>1.7453292519943295E-2</v>
          </cell>
        </row>
      </sheetData>
      <sheetData sheetId="10610">
        <row r="1">
          <cell r="J1">
            <v>1.7453292519943295E-2</v>
          </cell>
        </row>
      </sheetData>
      <sheetData sheetId="10611">
        <row r="1">
          <cell r="J1">
            <v>1.7453292519943295E-2</v>
          </cell>
        </row>
      </sheetData>
      <sheetData sheetId="10612">
        <row r="1">
          <cell r="J1">
            <v>1.7453292519943295E-2</v>
          </cell>
        </row>
      </sheetData>
      <sheetData sheetId="10613">
        <row r="1">
          <cell r="J1">
            <v>1.7453292519943295E-2</v>
          </cell>
        </row>
      </sheetData>
      <sheetData sheetId="10614">
        <row r="1">
          <cell r="J1">
            <v>1.7453292519943295E-2</v>
          </cell>
        </row>
      </sheetData>
      <sheetData sheetId="10615">
        <row r="1">
          <cell r="J1">
            <v>1.7453292519943295E-2</v>
          </cell>
        </row>
      </sheetData>
      <sheetData sheetId="10616">
        <row r="1">
          <cell r="J1">
            <v>1.7453292519943295E-2</v>
          </cell>
        </row>
      </sheetData>
      <sheetData sheetId="10617">
        <row r="1">
          <cell r="J1">
            <v>1.7453292519943295E-2</v>
          </cell>
        </row>
      </sheetData>
      <sheetData sheetId="10618">
        <row r="1">
          <cell r="J1">
            <v>1.7453292519943295E-2</v>
          </cell>
        </row>
      </sheetData>
      <sheetData sheetId="10619">
        <row r="1">
          <cell r="J1">
            <v>1.7453292519943295E-2</v>
          </cell>
        </row>
      </sheetData>
      <sheetData sheetId="10620">
        <row r="1">
          <cell r="J1">
            <v>1.7453292519943295E-2</v>
          </cell>
        </row>
      </sheetData>
      <sheetData sheetId="10621">
        <row r="1">
          <cell r="J1">
            <v>1.7453292519943295E-2</v>
          </cell>
        </row>
      </sheetData>
      <sheetData sheetId="10622">
        <row r="1">
          <cell r="J1">
            <v>1.7453292519943295E-2</v>
          </cell>
        </row>
      </sheetData>
      <sheetData sheetId="10623">
        <row r="1">
          <cell r="J1">
            <v>1.7453292519943295E-2</v>
          </cell>
        </row>
      </sheetData>
      <sheetData sheetId="10624">
        <row r="1">
          <cell r="J1">
            <v>1.7453292519943295E-2</v>
          </cell>
        </row>
      </sheetData>
      <sheetData sheetId="10625">
        <row r="1">
          <cell r="J1">
            <v>1.7453292519943295E-2</v>
          </cell>
        </row>
      </sheetData>
      <sheetData sheetId="10626">
        <row r="1">
          <cell r="J1">
            <v>1.7453292519943295E-2</v>
          </cell>
        </row>
      </sheetData>
      <sheetData sheetId="10627">
        <row r="1">
          <cell r="J1">
            <v>1.7453292519943295E-2</v>
          </cell>
        </row>
      </sheetData>
      <sheetData sheetId="10628">
        <row r="1">
          <cell r="J1">
            <v>1.7453292519943295E-2</v>
          </cell>
        </row>
      </sheetData>
      <sheetData sheetId="10629">
        <row r="1">
          <cell r="J1">
            <v>1.7453292519943295E-2</v>
          </cell>
        </row>
      </sheetData>
      <sheetData sheetId="10630">
        <row r="1">
          <cell r="J1">
            <v>1.7453292519943295E-2</v>
          </cell>
        </row>
      </sheetData>
      <sheetData sheetId="10631">
        <row r="1">
          <cell r="J1">
            <v>1.7453292519943295E-2</v>
          </cell>
        </row>
      </sheetData>
      <sheetData sheetId="10632">
        <row r="1">
          <cell r="J1">
            <v>1.7453292519943295E-2</v>
          </cell>
        </row>
      </sheetData>
      <sheetData sheetId="10633">
        <row r="1">
          <cell r="J1">
            <v>1.7453292519943295E-2</v>
          </cell>
        </row>
      </sheetData>
      <sheetData sheetId="10634">
        <row r="1">
          <cell r="J1">
            <v>1.7453292519943295E-2</v>
          </cell>
        </row>
      </sheetData>
      <sheetData sheetId="10635">
        <row r="1">
          <cell r="J1">
            <v>1.7453292519943295E-2</v>
          </cell>
        </row>
      </sheetData>
      <sheetData sheetId="10636">
        <row r="1">
          <cell r="J1">
            <v>1.7453292519943295E-2</v>
          </cell>
        </row>
      </sheetData>
      <sheetData sheetId="10637">
        <row r="1">
          <cell r="J1">
            <v>1.7453292519943295E-2</v>
          </cell>
        </row>
      </sheetData>
      <sheetData sheetId="10638">
        <row r="1">
          <cell r="J1">
            <v>1.7453292519943295E-2</v>
          </cell>
        </row>
      </sheetData>
      <sheetData sheetId="10639">
        <row r="1">
          <cell r="J1">
            <v>1.7453292519943295E-2</v>
          </cell>
        </row>
      </sheetData>
      <sheetData sheetId="10640">
        <row r="1">
          <cell r="J1">
            <v>1.7453292519943295E-2</v>
          </cell>
        </row>
      </sheetData>
      <sheetData sheetId="10641">
        <row r="1">
          <cell r="J1">
            <v>1.7453292519943295E-2</v>
          </cell>
        </row>
      </sheetData>
      <sheetData sheetId="10642">
        <row r="1">
          <cell r="J1">
            <v>1.7453292519943295E-2</v>
          </cell>
        </row>
      </sheetData>
      <sheetData sheetId="10643">
        <row r="1">
          <cell r="J1">
            <v>1.7453292519943295E-2</v>
          </cell>
        </row>
      </sheetData>
      <sheetData sheetId="10644">
        <row r="1">
          <cell r="J1">
            <v>1.7453292519943295E-2</v>
          </cell>
        </row>
      </sheetData>
      <sheetData sheetId="10645">
        <row r="1">
          <cell r="J1">
            <v>1.7453292519943295E-2</v>
          </cell>
        </row>
      </sheetData>
      <sheetData sheetId="10646">
        <row r="1">
          <cell r="J1">
            <v>1.7453292519943295E-2</v>
          </cell>
        </row>
      </sheetData>
      <sheetData sheetId="10647">
        <row r="1">
          <cell r="J1">
            <v>1.7453292519943295E-2</v>
          </cell>
        </row>
      </sheetData>
      <sheetData sheetId="10648">
        <row r="1">
          <cell r="J1">
            <v>1.7453292519943295E-2</v>
          </cell>
        </row>
      </sheetData>
      <sheetData sheetId="10649">
        <row r="1">
          <cell r="J1">
            <v>1.7453292519943295E-2</v>
          </cell>
        </row>
      </sheetData>
      <sheetData sheetId="10650">
        <row r="1">
          <cell r="J1">
            <v>1.7453292519943295E-2</v>
          </cell>
        </row>
      </sheetData>
      <sheetData sheetId="10651">
        <row r="1">
          <cell r="J1">
            <v>1.7453292519943295E-2</v>
          </cell>
        </row>
      </sheetData>
      <sheetData sheetId="10652">
        <row r="1">
          <cell r="J1">
            <v>1.7453292519943295E-2</v>
          </cell>
        </row>
      </sheetData>
      <sheetData sheetId="10653">
        <row r="1">
          <cell r="J1">
            <v>1.7453292519943295E-2</v>
          </cell>
        </row>
      </sheetData>
      <sheetData sheetId="10654">
        <row r="1">
          <cell r="J1">
            <v>1.7453292519943295E-2</v>
          </cell>
        </row>
      </sheetData>
      <sheetData sheetId="10655">
        <row r="1">
          <cell r="J1">
            <v>1.7453292519943295E-2</v>
          </cell>
        </row>
      </sheetData>
      <sheetData sheetId="10656">
        <row r="1">
          <cell r="J1">
            <v>1.7453292519943295E-2</v>
          </cell>
        </row>
      </sheetData>
      <sheetData sheetId="10657">
        <row r="1">
          <cell r="J1">
            <v>1.7453292519943295E-2</v>
          </cell>
        </row>
      </sheetData>
      <sheetData sheetId="10658">
        <row r="1">
          <cell r="J1">
            <v>1.7453292519943295E-2</v>
          </cell>
        </row>
      </sheetData>
      <sheetData sheetId="10659">
        <row r="1">
          <cell r="J1">
            <v>1.7453292519943295E-2</v>
          </cell>
        </row>
      </sheetData>
      <sheetData sheetId="10660">
        <row r="1">
          <cell r="J1">
            <v>1.7453292519943295E-2</v>
          </cell>
        </row>
      </sheetData>
      <sheetData sheetId="10661">
        <row r="1">
          <cell r="J1">
            <v>1.7453292519943295E-2</v>
          </cell>
        </row>
      </sheetData>
      <sheetData sheetId="10662">
        <row r="1">
          <cell r="J1">
            <v>1.7453292519943295E-2</v>
          </cell>
        </row>
      </sheetData>
      <sheetData sheetId="10663">
        <row r="1">
          <cell r="J1">
            <v>1.7453292519943295E-2</v>
          </cell>
        </row>
      </sheetData>
      <sheetData sheetId="10664">
        <row r="1">
          <cell r="J1">
            <v>1.7453292519943295E-2</v>
          </cell>
        </row>
      </sheetData>
      <sheetData sheetId="10665">
        <row r="1">
          <cell r="J1">
            <v>1.7453292519943295E-2</v>
          </cell>
        </row>
      </sheetData>
      <sheetData sheetId="10666">
        <row r="1">
          <cell r="J1">
            <v>1.7453292519943295E-2</v>
          </cell>
        </row>
      </sheetData>
      <sheetData sheetId="10667">
        <row r="1">
          <cell r="J1">
            <v>1.7453292519943295E-2</v>
          </cell>
        </row>
      </sheetData>
      <sheetData sheetId="10668">
        <row r="1">
          <cell r="J1">
            <v>1.7453292519943295E-2</v>
          </cell>
        </row>
      </sheetData>
      <sheetData sheetId="10669">
        <row r="1">
          <cell r="J1">
            <v>1.7453292519943295E-2</v>
          </cell>
        </row>
      </sheetData>
      <sheetData sheetId="10670">
        <row r="1">
          <cell r="J1">
            <v>1.7453292519943295E-2</v>
          </cell>
        </row>
      </sheetData>
      <sheetData sheetId="10671">
        <row r="1">
          <cell r="J1">
            <v>1.7453292519943295E-2</v>
          </cell>
        </row>
      </sheetData>
      <sheetData sheetId="10672">
        <row r="1">
          <cell r="J1">
            <v>1.7453292519943295E-2</v>
          </cell>
        </row>
      </sheetData>
      <sheetData sheetId="10673">
        <row r="1">
          <cell r="J1">
            <v>1.7453292519943295E-2</v>
          </cell>
        </row>
      </sheetData>
      <sheetData sheetId="10674">
        <row r="1">
          <cell r="J1">
            <v>1.7453292519943295E-2</v>
          </cell>
        </row>
      </sheetData>
      <sheetData sheetId="10675">
        <row r="1">
          <cell r="J1">
            <v>1.7453292519943295E-2</v>
          </cell>
        </row>
      </sheetData>
      <sheetData sheetId="10676">
        <row r="1">
          <cell r="J1">
            <v>1.7453292519943295E-2</v>
          </cell>
        </row>
      </sheetData>
      <sheetData sheetId="10677">
        <row r="1">
          <cell r="J1">
            <v>1.7453292519943295E-2</v>
          </cell>
        </row>
      </sheetData>
      <sheetData sheetId="10678">
        <row r="1">
          <cell r="J1">
            <v>1.7453292519943295E-2</v>
          </cell>
        </row>
      </sheetData>
      <sheetData sheetId="10679">
        <row r="1">
          <cell r="J1">
            <v>1.7453292519943295E-2</v>
          </cell>
        </row>
      </sheetData>
      <sheetData sheetId="10680">
        <row r="1">
          <cell r="J1">
            <v>1.7453292519943295E-2</v>
          </cell>
        </row>
      </sheetData>
      <sheetData sheetId="10681">
        <row r="1">
          <cell r="J1">
            <v>1.7453292519943295E-2</v>
          </cell>
        </row>
      </sheetData>
      <sheetData sheetId="10682">
        <row r="1">
          <cell r="J1">
            <v>1.7453292519943295E-2</v>
          </cell>
        </row>
      </sheetData>
      <sheetData sheetId="10683">
        <row r="1">
          <cell r="J1">
            <v>1.7453292519943295E-2</v>
          </cell>
        </row>
      </sheetData>
      <sheetData sheetId="10684">
        <row r="1">
          <cell r="J1">
            <v>1.7453292519943295E-2</v>
          </cell>
        </row>
      </sheetData>
      <sheetData sheetId="10685">
        <row r="1">
          <cell r="J1">
            <v>1.7453292519943295E-2</v>
          </cell>
        </row>
      </sheetData>
      <sheetData sheetId="10686">
        <row r="1">
          <cell r="J1">
            <v>1.7453292519943295E-2</v>
          </cell>
        </row>
      </sheetData>
      <sheetData sheetId="10687">
        <row r="1">
          <cell r="J1">
            <v>1.7453292519943295E-2</v>
          </cell>
        </row>
      </sheetData>
      <sheetData sheetId="10688">
        <row r="1">
          <cell r="J1">
            <v>1.7453292519943295E-2</v>
          </cell>
        </row>
      </sheetData>
      <sheetData sheetId="10689">
        <row r="1">
          <cell r="J1">
            <v>1.7453292519943295E-2</v>
          </cell>
        </row>
      </sheetData>
      <sheetData sheetId="10690">
        <row r="1">
          <cell r="J1">
            <v>1.7453292519943295E-2</v>
          </cell>
        </row>
      </sheetData>
      <sheetData sheetId="10691">
        <row r="1">
          <cell r="J1">
            <v>1.7453292519943295E-2</v>
          </cell>
        </row>
      </sheetData>
      <sheetData sheetId="10692">
        <row r="1">
          <cell r="J1">
            <v>1.7453292519943295E-2</v>
          </cell>
        </row>
      </sheetData>
      <sheetData sheetId="10693">
        <row r="1">
          <cell r="J1">
            <v>1.7453292519943295E-2</v>
          </cell>
        </row>
      </sheetData>
      <sheetData sheetId="10694">
        <row r="1">
          <cell r="J1">
            <v>1.7453292519943295E-2</v>
          </cell>
        </row>
      </sheetData>
      <sheetData sheetId="10695">
        <row r="1">
          <cell r="J1">
            <v>1.7453292519943295E-2</v>
          </cell>
        </row>
      </sheetData>
      <sheetData sheetId="10696">
        <row r="1">
          <cell r="J1">
            <v>1.7453292519943295E-2</v>
          </cell>
        </row>
      </sheetData>
      <sheetData sheetId="10697">
        <row r="1">
          <cell r="J1">
            <v>1.7453292519943295E-2</v>
          </cell>
        </row>
      </sheetData>
      <sheetData sheetId="10698">
        <row r="1">
          <cell r="J1">
            <v>1.7453292519943295E-2</v>
          </cell>
        </row>
      </sheetData>
      <sheetData sheetId="10699">
        <row r="1">
          <cell r="J1">
            <v>1.7453292519943295E-2</v>
          </cell>
        </row>
      </sheetData>
      <sheetData sheetId="10700">
        <row r="1">
          <cell r="J1">
            <v>1.7453292519943295E-2</v>
          </cell>
        </row>
      </sheetData>
      <sheetData sheetId="10701">
        <row r="1">
          <cell r="J1">
            <v>1.7453292519943295E-2</v>
          </cell>
        </row>
      </sheetData>
      <sheetData sheetId="10702">
        <row r="1">
          <cell r="J1">
            <v>1.7453292519943295E-2</v>
          </cell>
        </row>
      </sheetData>
      <sheetData sheetId="10703">
        <row r="1">
          <cell r="J1">
            <v>1.7453292519943295E-2</v>
          </cell>
        </row>
      </sheetData>
      <sheetData sheetId="10704">
        <row r="1">
          <cell r="J1">
            <v>1.7453292519943295E-2</v>
          </cell>
        </row>
      </sheetData>
      <sheetData sheetId="10705">
        <row r="1">
          <cell r="J1">
            <v>1.7453292519943295E-2</v>
          </cell>
        </row>
      </sheetData>
      <sheetData sheetId="10706">
        <row r="1">
          <cell r="J1">
            <v>1.7453292519943295E-2</v>
          </cell>
        </row>
      </sheetData>
      <sheetData sheetId="10707">
        <row r="1">
          <cell r="J1">
            <v>1.7453292519943295E-2</v>
          </cell>
        </row>
      </sheetData>
      <sheetData sheetId="10708">
        <row r="1">
          <cell r="J1">
            <v>1.7453292519943295E-2</v>
          </cell>
        </row>
      </sheetData>
      <sheetData sheetId="10709">
        <row r="1">
          <cell r="J1">
            <v>1.7453292519943295E-2</v>
          </cell>
        </row>
      </sheetData>
      <sheetData sheetId="10710">
        <row r="1">
          <cell r="J1">
            <v>1.7453292519943295E-2</v>
          </cell>
        </row>
      </sheetData>
      <sheetData sheetId="10711">
        <row r="1">
          <cell r="J1">
            <v>1.7453292519943295E-2</v>
          </cell>
        </row>
      </sheetData>
      <sheetData sheetId="10712">
        <row r="1">
          <cell r="J1">
            <v>1.7453292519943295E-2</v>
          </cell>
        </row>
      </sheetData>
      <sheetData sheetId="10713">
        <row r="1">
          <cell r="J1">
            <v>1.7453292519943295E-2</v>
          </cell>
        </row>
      </sheetData>
      <sheetData sheetId="10714">
        <row r="1">
          <cell r="J1">
            <v>1.7453292519943295E-2</v>
          </cell>
        </row>
      </sheetData>
      <sheetData sheetId="10715">
        <row r="1">
          <cell r="J1">
            <v>1.7453292519943295E-2</v>
          </cell>
        </row>
      </sheetData>
      <sheetData sheetId="10716">
        <row r="1">
          <cell r="J1">
            <v>1.7453292519943295E-2</v>
          </cell>
        </row>
      </sheetData>
      <sheetData sheetId="10717">
        <row r="1">
          <cell r="J1">
            <v>1.7453292519943295E-2</v>
          </cell>
        </row>
      </sheetData>
      <sheetData sheetId="10718">
        <row r="1">
          <cell r="J1">
            <v>1.7453292519943295E-2</v>
          </cell>
        </row>
      </sheetData>
      <sheetData sheetId="10719">
        <row r="1">
          <cell r="J1">
            <v>1.7453292519943295E-2</v>
          </cell>
        </row>
      </sheetData>
      <sheetData sheetId="10720">
        <row r="1">
          <cell r="J1">
            <v>1.7453292519943295E-2</v>
          </cell>
        </row>
      </sheetData>
      <sheetData sheetId="10721">
        <row r="1">
          <cell r="J1">
            <v>1.7453292519943295E-2</v>
          </cell>
        </row>
      </sheetData>
      <sheetData sheetId="10722">
        <row r="1">
          <cell r="J1">
            <v>1.7453292519943295E-2</v>
          </cell>
        </row>
      </sheetData>
      <sheetData sheetId="10723">
        <row r="1">
          <cell r="J1">
            <v>1.7453292519943295E-2</v>
          </cell>
        </row>
      </sheetData>
      <sheetData sheetId="10724">
        <row r="1">
          <cell r="J1">
            <v>1.7453292519943295E-2</v>
          </cell>
        </row>
      </sheetData>
      <sheetData sheetId="10725">
        <row r="1">
          <cell r="J1">
            <v>1.7453292519943295E-2</v>
          </cell>
        </row>
      </sheetData>
      <sheetData sheetId="10726">
        <row r="1">
          <cell r="J1">
            <v>1.7453292519943295E-2</v>
          </cell>
        </row>
      </sheetData>
      <sheetData sheetId="10727">
        <row r="1">
          <cell r="J1">
            <v>1.7453292519943295E-2</v>
          </cell>
        </row>
      </sheetData>
      <sheetData sheetId="10728">
        <row r="1">
          <cell r="J1">
            <v>1.7453292519943295E-2</v>
          </cell>
        </row>
      </sheetData>
      <sheetData sheetId="10729">
        <row r="1">
          <cell r="J1">
            <v>1.7453292519943295E-2</v>
          </cell>
        </row>
      </sheetData>
      <sheetData sheetId="10730">
        <row r="1">
          <cell r="J1">
            <v>1.7453292519943295E-2</v>
          </cell>
        </row>
      </sheetData>
      <sheetData sheetId="10731">
        <row r="1">
          <cell r="J1">
            <v>1.7453292519943295E-2</v>
          </cell>
        </row>
      </sheetData>
      <sheetData sheetId="10732">
        <row r="1">
          <cell r="J1">
            <v>1.7453292519943295E-2</v>
          </cell>
        </row>
      </sheetData>
      <sheetData sheetId="10733">
        <row r="1">
          <cell r="J1">
            <v>1.7453292519943295E-2</v>
          </cell>
        </row>
      </sheetData>
      <sheetData sheetId="10734">
        <row r="1">
          <cell r="J1">
            <v>1.7453292519943295E-2</v>
          </cell>
        </row>
      </sheetData>
      <sheetData sheetId="10735">
        <row r="1">
          <cell r="J1">
            <v>1.7453292519943295E-2</v>
          </cell>
        </row>
      </sheetData>
      <sheetData sheetId="10736">
        <row r="1">
          <cell r="J1">
            <v>1.7453292519943295E-2</v>
          </cell>
        </row>
      </sheetData>
      <sheetData sheetId="10737">
        <row r="1">
          <cell r="J1">
            <v>1.7453292519943295E-2</v>
          </cell>
        </row>
      </sheetData>
      <sheetData sheetId="10738">
        <row r="1">
          <cell r="J1">
            <v>1.7453292519943295E-2</v>
          </cell>
        </row>
      </sheetData>
      <sheetData sheetId="10739">
        <row r="1">
          <cell r="J1">
            <v>1.7453292519943295E-2</v>
          </cell>
        </row>
      </sheetData>
      <sheetData sheetId="10740">
        <row r="1">
          <cell r="J1">
            <v>1.7453292519943295E-2</v>
          </cell>
        </row>
      </sheetData>
      <sheetData sheetId="10741">
        <row r="1">
          <cell r="J1">
            <v>1.7453292519943295E-2</v>
          </cell>
        </row>
      </sheetData>
      <sheetData sheetId="10742">
        <row r="1">
          <cell r="J1">
            <v>1.7453292519943295E-2</v>
          </cell>
        </row>
      </sheetData>
      <sheetData sheetId="10743">
        <row r="1">
          <cell r="J1">
            <v>1.7453292519943295E-2</v>
          </cell>
        </row>
      </sheetData>
      <sheetData sheetId="10744">
        <row r="1">
          <cell r="J1">
            <v>1.7453292519943295E-2</v>
          </cell>
        </row>
      </sheetData>
      <sheetData sheetId="10745">
        <row r="1">
          <cell r="J1">
            <v>1.7453292519943295E-2</v>
          </cell>
        </row>
      </sheetData>
      <sheetData sheetId="10746">
        <row r="1">
          <cell r="J1">
            <v>1.7453292519943295E-2</v>
          </cell>
        </row>
      </sheetData>
      <sheetData sheetId="10747">
        <row r="1">
          <cell r="J1">
            <v>1.7453292519943295E-2</v>
          </cell>
        </row>
      </sheetData>
      <sheetData sheetId="10748">
        <row r="1">
          <cell r="J1">
            <v>1.7453292519943295E-2</v>
          </cell>
        </row>
      </sheetData>
      <sheetData sheetId="10749">
        <row r="1">
          <cell r="J1">
            <v>1.7453292519943295E-2</v>
          </cell>
        </row>
      </sheetData>
      <sheetData sheetId="10750">
        <row r="1">
          <cell r="J1">
            <v>1.7453292519943295E-2</v>
          </cell>
        </row>
      </sheetData>
      <sheetData sheetId="10751">
        <row r="1">
          <cell r="J1">
            <v>1.7453292519943295E-2</v>
          </cell>
        </row>
      </sheetData>
      <sheetData sheetId="10752">
        <row r="1">
          <cell r="J1">
            <v>1.7453292519943295E-2</v>
          </cell>
        </row>
      </sheetData>
      <sheetData sheetId="10753">
        <row r="1">
          <cell r="J1">
            <v>1.7453292519943295E-2</v>
          </cell>
        </row>
      </sheetData>
      <sheetData sheetId="10754">
        <row r="1">
          <cell r="J1">
            <v>1.7453292519943295E-2</v>
          </cell>
        </row>
      </sheetData>
      <sheetData sheetId="10755">
        <row r="1">
          <cell r="J1">
            <v>1.7453292519943295E-2</v>
          </cell>
        </row>
      </sheetData>
      <sheetData sheetId="10756">
        <row r="1">
          <cell r="J1">
            <v>1.7453292519943295E-2</v>
          </cell>
        </row>
      </sheetData>
      <sheetData sheetId="10757">
        <row r="1">
          <cell r="J1">
            <v>1.7453292519943295E-2</v>
          </cell>
        </row>
      </sheetData>
      <sheetData sheetId="10758">
        <row r="1">
          <cell r="J1">
            <v>1.7453292519943295E-2</v>
          </cell>
        </row>
      </sheetData>
      <sheetData sheetId="10759">
        <row r="1">
          <cell r="J1">
            <v>1.7453292519943295E-2</v>
          </cell>
        </row>
      </sheetData>
      <sheetData sheetId="10760">
        <row r="1">
          <cell r="J1">
            <v>1.7453292519943295E-2</v>
          </cell>
        </row>
      </sheetData>
      <sheetData sheetId="10761">
        <row r="1">
          <cell r="J1">
            <v>1.7453292519943295E-2</v>
          </cell>
        </row>
      </sheetData>
      <sheetData sheetId="10762">
        <row r="1">
          <cell r="J1">
            <v>1.7453292519943295E-2</v>
          </cell>
        </row>
      </sheetData>
      <sheetData sheetId="10763">
        <row r="1">
          <cell r="J1">
            <v>1.7453292519943295E-2</v>
          </cell>
        </row>
      </sheetData>
      <sheetData sheetId="10764">
        <row r="1">
          <cell r="J1">
            <v>1.7453292519943295E-2</v>
          </cell>
        </row>
      </sheetData>
      <sheetData sheetId="10765">
        <row r="1">
          <cell r="J1">
            <v>1.7453292519943295E-2</v>
          </cell>
        </row>
      </sheetData>
      <sheetData sheetId="10766">
        <row r="1">
          <cell r="J1">
            <v>1.7453292519943295E-2</v>
          </cell>
        </row>
      </sheetData>
      <sheetData sheetId="10767">
        <row r="1">
          <cell r="J1">
            <v>1.7453292519943295E-2</v>
          </cell>
        </row>
      </sheetData>
      <sheetData sheetId="10768">
        <row r="1">
          <cell r="J1">
            <v>1.7453292519943295E-2</v>
          </cell>
        </row>
      </sheetData>
      <sheetData sheetId="10769">
        <row r="1">
          <cell r="J1">
            <v>1.7453292519943295E-2</v>
          </cell>
        </row>
      </sheetData>
      <sheetData sheetId="10770">
        <row r="1">
          <cell r="J1">
            <v>1.7453292519943295E-2</v>
          </cell>
        </row>
      </sheetData>
      <sheetData sheetId="10771">
        <row r="1">
          <cell r="J1">
            <v>1.7453292519943295E-2</v>
          </cell>
        </row>
      </sheetData>
      <sheetData sheetId="10772">
        <row r="1">
          <cell r="J1">
            <v>1.7453292519943295E-2</v>
          </cell>
        </row>
      </sheetData>
      <sheetData sheetId="10773">
        <row r="1">
          <cell r="J1">
            <v>1.7453292519943295E-2</v>
          </cell>
        </row>
      </sheetData>
      <sheetData sheetId="10774">
        <row r="1">
          <cell r="J1">
            <v>1.7453292519943295E-2</v>
          </cell>
        </row>
      </sheetData>
      <sheetData sheetId="10775">
        <row r="1">
          <cell r="J1">
            <v>1.7453292519943295E-2</v>
          </cell>
        </row>
      </sheetData>
      <sheetData sheetId="10776">
        <row r="1">
          <cell r="J1">
            <v>1.7453292519943295E-2</v>
          </cell>
        </row>
      </sheetData>
      <sheetData sheetId="10777">
        <row r="1">
          <cell r="J1">
            <v>1.7453292519943295E-2</v>
          </cell>
        </row>
      </sheetData>
      <sheetData sheetId="10778">
        <row r="1">
          <cell r="J1">
            <v>1.7453292519943295E-2</v>
          </cell>
        </row>
      </sheetData>
      <sheetData sheetId="10779">
        <row r="1">
          <cell r="J1">
            <v>1.7453292519943295E-2</v>
          </cell>
        </row>
      </sheetData>
      <sheetData sheetId="10780">
        <row r="1">
          <cell r="J1">
            <v>1.7453292519943295E-2</v>
          </cell>
        </row>
      </sheetData>
      <sheetData sheetId="10781">
        <row r="1">
          <cell r="J1">
            <v>1.7453292519943295E-2</v>
          </cell>
        </row>
      </sheetData>
      <sheetData sheetId="10782">
        <row r="1">
          <cell r="J1">
            <v>1.7453292519943295E-2</v>
          </cell>
        </row>
      </sheetData>
      <sheetData sheetId="10783">
        <row r="1">
          <cell r="J1">
            <v>1.7453292519943295E-2</v>
          </cell>
        </row>
      </sheetData>
      <sheetData sheetId="10784">
        <row r="1">
          <cell r="J1">
            <v>1.7453292519943295E-2</v>
          </cell>
        </row>
      </sheetData>
      <sheetData sheetId="10785">
        <row r="1">
          <cell r="J1">
            <v>1.7453292519943295E-2</v>
          </cell>
        </row>
      </sheetData>
      <sheetData sheetId="10786">
        <row r="1">
          <cell r="J1">
            <v>1.7453292519943295E-2</v>
          </cell>
        </row>
      </sheetData>
      <sheetData sheetId="10787">
        <row r="1">
          <cell r="J1">
            <v>1.7453292519943295E-2</v>
          </cell>
        </row>
      </sheetData>
      <sheetData sheetId="10788">
        <row r="1">
          <cell r="J1">
            <v>1.7453292519943295E-2</v>
          </cell>
        </row>
      </sheetData>
      <sheetData sheetId="10789">
        <row r="1">
          <cell r="J1">
            <v>1.7453292519943295E-2</v>
          </cell>
        </row>
      </sheetData>
      <sheetData sheetId="10790">
        <row r="1">
          <cell r="J1">
            <v>1.7453292519943295E-2</v>
          </cell>
        </row>
      </sheetData>
      <sheetData sheetId="10791">
        <row r="1">
          <cell r="J1">
            <v>1.7453292519943295E-2</v>
          </cell>
        </row>
      </sheetData>
      <sheetData sheetId="10792">
        <row r="1">
          <cell r="J1">
            <v>1.7453292519943295E-2</v>
          </cell>
        </row>
      </sheetData>
      <sheetData sheetId="10793">
        <row r="1">
          <cell r="J1">
            <v>1.7453292519943295E-2</v>
          </cell>
        </row>
      </sheetData>
      <sheetData sheetId="10794">
        <row r="1">
          <cell r="J1">
            <v>1.7453292519943295E-2</v>
          </cell>
        </row>
      </sheetData>
      <sheetData sheetId="10795">
        <row r="1">
          <cell r="J1">
            <v>1.7453292519943295E-2</v>
          </cell>
        </row>
      </sheetData>
      <sheetData sheetId="10796">
        <row r="1">
          <cell r="J1">
            <v>1.7453292519943295E-2</v>
          </cell>
        </row>
      </sheetData>
      <sheetData sheetId="10797">
        <row r="1">
          <cell r="J1">
            <v>1.7453292519943295E-2</v>
          </cell>
        </row>
      </sheetData>
      <sheetData sheetId="10798">
        <row r="1">
          <cell r="J1">
            <v>1.7453292519943295E-2</v>
          </cell>
        </row>
      </sheetData>
      <sheetData sheetId="10799">
        <row r="1">
          <cell r="J1">
            <v>1.7453292519943295E-2</v>
          </cell>
        </row>
      </sheetData>
      <sheetData sheetId="10800">
        <row r="1">
          <cell r="J1">
            <v>1.7453292519943295E-2</v>
          </cell>
        </row>
      </sheetData>
      <sheetData sheetId="10801">
        <row r="1">
          <cell r="J1">
            <v>1.7453292519943295E-2</v>
          </cell>
        </row>
      </sheetData>
      <sheetData sheetId="10802">
        <row r="1">
          <cell r="J1">
            <v>1.7453292519943295E-2</v>
          </cell>
        </row>
      </sheetData>
      <sheetData sheetId="10803">
        <row r="1">
          <cell r="J1">
            <v>1.7453292519943295E-2</v>
          </cell>
        </row>
      </sheetData>
      <sheetData sheetId="10804">
        <row r="1">
          <cell r="J1">
            <v>1.7453292519943295E-2</v>
          </cell>
        </row>
      </sheetData>
      <sheetData sheetId="10805">
        <row r="1">
          <cell r="J1">
            <v>1.7453292519943295E-2</v>
          </cell>
        </row>
      </sheetData>
      <sheetData sheetId="10806">
        <row r="1">
          <cell r="J1">
            <v>1.7453292519943295E-2</v>
          </cell>
        </row>
      </sheetData>
      <sheetData sheetId="10807">
        <row r="1">
          <cell r="J1">
            <v>1.7453292519943295E-2</v>
          </cell>
        </row>
      </sheetData>
      <sheetData sheetId="10808">
        <row r="1">
          <cell r="J1">
            <v>1.7453292519943295E-2</v>
          </cell>
        </row>
      </sheetData>
      <sheetData sheetId="10809">
        <row r="1">
          <cell r="J1">
            <v>1.7453292519943295E-2</v>
          </cell>
        </row>
      </sheetData>
      <sheetData sheetId="10810">
        <row r="1">
          <cell r="J1">
            <v>1.7453292519943295E-2</v>
          </cell>
        </row>
      </sheetData>
      <sheetData sheetId="10811">
        <row r="1">
          <cell r="J1">
            <v>1.7453292519943295E-2</v>
          </cell>
        </row>
      </sheetData>
      <sheetData sheetId="10812">
        <row r="1">
          <cell r="J1">
            <v>1.7453292519943295E-2</v>
          </cell>
        </row>
      </sheetData>
      <sheetData sheetId="10813">
        <row r="1">
          <cell r="J1">
            <v>1.7453292519943295E-2</v>
          </cell>
        </row>
      </sheetData>
      <sheetData sheetId="10814">
        <row r="1">
          <cell r="J1">
            <v>1.7453292519943295E-2</v>
          </cell>
        </row>
      </sheetData>
      <sheetData sheetId="10815">
        <row r="1">
          <cell r="J1">
            <v>1.7453292519943295E-2</v>
          </cell>
        </row>
      </sheetData>
      <sheetData sheetId="10816">
        <row r="1">
          <cell r="J1">
            <v>1.7453292519943295E-2</v>
          </cell>
        </row>
      </sheetData>
      <sheetData sheetId="10817">
        <row r="1">
          <cell r="J1">
            <v>1.7453292519943295E-2</v>
          </cell>
        </row>
      </sheetData>
      <sheetData sheetId="10818">
        <row r="1">
          <cell r="J1">
            <v>1.7453292519943295E-2</v>
          </cell>
        </row>
      </sheetData>
      <sheetData sheetId="10819">
        <row r="1">
          <cell r="J1">
            <v>1.7453292519943295E-2</v>
          </cell>
        </row>
      </sheetData>
      <sheetData sheetId="10820">
        <row r="1">
          <cell r="J1">
            <v>1.7453292519943295E-2</v>
          </cell>
        </row>
      </sheetData>
      <sheetData sheetId="10821">
        <row r="1">
          <cell r="J1">
            <v>1.7453292519943295E-2</v>
          </cell>
        </row>
      </sheetData>
      <sheetData sheetId="10822">
        <row r="1">
          <cell r="J1">
            <v>1.7453292519943295E-2</v>
          </cell>
        </row>
      </sheetData>
      <sheetData sheetId="10823">
        <row r="1">
          <cell r="J1">
            <v>1.7453292519943295E-2</v>
          </cell>
        </row>
      </sheetData>
      <sheetData sheetId="10824">
        <row r="1">
          <cell r="J1">
            <v>1.7453292519943295E-2</v>
          </cell>
        </row>
      </sheetData>
      <sheetData sheetId="10825">
        <row r="1">
          <cell r="J1">
            <v>1.7453292519943295E-2</v>
          </cell>
        </row>
      </sheetData>
      <sheetData sheetId="10826">
        <row r="1">
          <cell r="J1">
            <v>1.7453292519943295E-2</v>
          </cell>
        </row>
      </sheetData>
      <sheetData sheetId="10827">
        <row r="1">
          <cell r="J1">
            <v>1.7453292519943295E-2</v>
          </cell>
        </row>
      </sheetData>
      <sheetData sheetId="10828">
        <row r="1">
          <cell r="J1">
            <v>1.7453292519943295E-2</v>
          </cell>
        </row>
      </sheetData>
      <sheetData sheetId="10829">
        <row r="1">
          <cell r="J1">
            <v>1.7453292519943295E-2</v>
          </cell>
        </row>
      </sheetData>
      <sheetData sheetId="10830">
        <row r="1">
          <cell r="J1">
            <v>1.7453292519943295E-2</v>
          </cell>
        </row>
      </sheetData>
      <sheetData sheetId="10831">
        <row r="1">
          <cell r="J1">
            <v>1.7453292519943295E-2</v>
          </cell>
        </row>
      </sheetData>
      <sheetData sheetId="10832">
        <row r="1">
          <cell r="J1">
            <v>1.7453292519943295E-2</v>
          </cell>
        </row>
      </sheetData>
      <sheetData sheetId="10833">
        <row r="1">
          <cell r="J1">
            <v>1.7453292519943295E-2</v>
          </cell>
        </row>
      </sheetData>
      <sheetData sheetId="10834">
        <row r="1">
          <cell r="J1">
            <v>1.7453292519943295E-2</v>
          </cell>
        </row>
      </sheetData>
      <sheetData sheetId="10835">
        <row r="1">
          <cell r="J1">
            <v>1.7453292519943295E-2</v>
          </cell>
        </row>
      </sheetData>
      <sheetData sheetId="10836">
        <row r="1">
          <cell r="J1">
            <v>1.7453292519943295E-2</v>
          </cell>
        </row>
      </sheetData>
      <sheetData sheetId="10837">
        <row r="1">
          <cell r="J1">
            <v>1.7453292519943295E-2</v>
          </cell>
        </row>
      </sheetData>
      <sheetData sheetId="10838">
        <row r="1">
          <cell r="J1">
            <v>1.7453292519943295E-2</v>
          </cell>
        </row>
      </sheetData>
      <sheetData sheetId="10839">
        <row r="1">
          <cell r="J1">
            <v>1.7453292519943295E-2</v>
          </cell>
        </row>
      </sheetData>
      <sheetData sheetId="10840">
        <row r="1">
          <cell r="J1">
            <v>1.7453292519943295E-2</v>
          </cell>
        </row>
      </sheetData>
      <sheetData sheetId="10841">
        <row r="1">
          <cell r="J1">
            <v>1.7453292519943295E-2</v>
          </cell>
        </row>
      </sheetData>
      <sheetData sheetId="10842">
        <row r="1">
          <cell r="J1">
            <v>1.7453292519943295E-2</v>
          </cell>
        </row>
      </sheetData>
      <sheetData sheetId="10843">
        <row r="1">
          <cell r="J1">
            <v>1.7453292519943295E-2</v>
          </cell>
        </row>
      </sheetData>
      <sheetData sheetId="10844">
        <row r="1">
          <cell r="J1">
            <v>1.7453292519943295E-2</v>
          </cell>
        </row>
      </sheetData>
      <sheetData sheetId="10845">
        <row r="1">
          <cell r="J1">
            <v>1.7453292519943295E-2</v>
          </cell>
        </row>
      </sheetData>
      <sheetData sheetId="10846">
        <row r="1">
          <cell r="J1">
            <v>1.7453292519943295E-2</v>
          </cell>
        </row>
      </sheetData>
      <sheetData sheetId="10847">
        <row r="1">
          <cell r="J1">
            <v>1.7453292519943295E-2</v>
          </cell>
        </row>
      </sheetData>
      <sheetData sheetId="10848">
        <row r="1">
          <cell r="J1">
            <v>1.7453292519943295E-2</v>
          </cell>
        </row>
      </sheetData>
      <sheetData sheetId="10849">
        <row r="1">
          <cell r="J1">
            <v>1.7453292519943295E-2</v>
          </cell>
        </row>
      </sheetData>
      <sheetData sheetId="10850">
        <row r="1">
          <cell r="J1">
            <v>1.7453292519943295E-2</v>
          </cell>
        </row>
      </sheetData>
      <sheetData sheetId="10851">
        <row r="1">
          <cell r="J1">
            <v>1.7453292519943295E-2</v>
          </cell>
        </row>
      </sheetData>
      <sheetData sheetId="10852">
        <row r="1">
          <cell r="J1">
            <v>1.7453292519943295E-2</v>
          </cell>
        </row>
      </sheetData>
      <sheetData sheetId="10853">
        <row r="1">
          <cell r="J1">
            <v>1.7453292519943295E-2</v>
          </cell>
        </row>
      </sheetData>
      <sheetData sheetId="10854">
        <row r="1">
          <cell r="J1">
            <v>1.7453292519943295E-2</v>
          </cell>
        </row>
      </sheetData>
      <sheetData sheetId="10855">
        <row r="1">
          <cell r="J1">
            <v>1.7453292519943295E-2</v>
          </cell>
        </row>
      </sheetData>
      <sheetData sheetId="10856">
        <row r="1">
          <cell r="J1">
            <v>1.7453292519943295E-2</v>
          </cell>
        </row>
      </sheetData>
      <sheetData sheetId="10857">
        <row r="1">
          <cell r="J1">
            <v>1.7453292519943295E-2</v>
          </cell>
        </row>
      </sheetData>
      <sheetData sheetId="10858">
        <row r="1">
          <cell r="J1">
            <v>1.7453292519943295E-2</v>
          </cell>
        </row>
      </sheetData>
      <sheetData sheetId="10859">
        <row r="1">
          <cell r="J1">
            <v>1.7453292519943295E-2</v>
          </cell>
        </row>
      </sheetData>
      <sheetData sheetId="10860">
        <row r="1">
          <cell r="J1">
            <v>1.7453292519943295E-2</v>
          </cell>
        </row>
      </sheetData>
      <sheetData sheetId="10861">
        <row r="1">
          <cell r="J1">
            <v>1.7453292519943295E-2</v>
          </cell>
        </row>
      </sheetData>
      <sheetData sheetId="10862">
        <row r="1">
          <cell r="J1">
            <v>1.7453292519943295E-2</v>
          </cell>
        </row>
      </sheetData>
      <sheetData sheetId="10863">
        <row r="1">
          <cell r="J1">
            <v>1.7453292519943295E-2</v>
          </cell>
        </row>
      </sheetData>
      <sheetData sheetId="10864">
        <row r="1">
          <cell r="J1">
            <v>1.7453292519943295E-2</v>
          </cell>
        </row>
      </sheetData>
      <sheetData sheetId="10865">
        <row r="1">
          <cell r="J1">
            <v>1.7453292519943295E-2</v>
          </cell>
        </row>
      </sheetData>
      <sheetData sheetId="10866">
        <row r="1">
          <cell r="J1">
            <v>1.7453292519943295E-2</v>
          </cell>
        </row>
      </sheetData>
      <sheetData sheetId="10867">
        <row r="1">
          <cell r="J1">
            <v>1.7453292519943295E-2</v>
          </cell>
        </row>
      </sheetData>
      <sheetData sheetId="10868">
        <row r="1">
          <cell r="J1">
            <v>1.7453292519943295E-2</v>
          </cell>
        </row>
      </sheetData>
      <sheetData sheetId="10869">
        <row r="1">
          <cell r="J1">
            <v>1.7453292519943295E-2</v>
          </cell>
        </row>
      </sheetData>
      <sheetData sheetId="10870">
        <row r="1">
          <cell r="J1">
            <v>1.7453292519943295E-2</v>
          </cell>
        </row>
      </sheetData>
      <sheetData sheetId="10871">
        <row r="1">
          <cell r="J1">
            <v>1.7453292519943295E-2</v>
          </cell>
        </row>
      </sheetData>
      <sheetData sheetId="10872">
        <row r="1">
          <cell r="J1">
            <v>1.7453292519943295E-2</v>
          </cell>
        </row>
      </sheetData>
      <sheetData sheetId="10873">
        <row r="1">
          <cell r="J1">
            <v>1.7453292519943295E-2</v>
          </cell>
        </row>
      </sheetData>
      <sheetData sheetId="10874">
        <row r="1">
          <cell r="J1">
            <v>1.7453292519943295E-2</v>
          </cell>
        </row>
      </sheetData>
      <sheetData sheetId="10875">
        <row r="1">
          <cell r="J1">
            <v>1.7453292519943295E-2</v>
          </cell>
        </row>
      </sheetData>
      <sheetData sheetId="10876">
        <row r="1">
          <cell r="J1">
            <v>1.7453292519943295E-2</v>
          </cell>
        </row>
      </sheetData>
      <sheetData sheetId="10877">
        <row r="1">
          <cell r="J1">
            <v>1.7453292519943295E-2</v>
          </cell>
        </row>
      </sheetData>
      <sheetData sheetId="10878">
        <row r="1">
          <cell r="J1">
            <v>1.7453292519943295E-2</v>
          </cell>
        </row>
      </sheetData>
      <sheetData sheetId="10879">
        <row r="1">
          <cell r="J1">
            <v>1.7453292519943295E-2</v>
          </cell>
        </row>
      </sheetData>
      <sheetData sheetId="10880">
        <row r="1">
          <cell r="J1">
            <v>1.7453292519943295E-2</v>
          </cell>
        </row>
      </sheetData>
      <sheetData sheetId="10881">
        <row r="1">
          <cell r="J1">
            <v>1.7453292519943295E-2</v>
          </cell>
        </row>
      </sheetData>
      <sheetData sheetId="10882">
        <row r="1">
          <cell r="J1">
            <v>1.7453292519943295E-2</v>
          </cell>
        </row>
      </sheetData>
      <sheetData sheetId="10883">
        <row r="1">
          <cell r="J1">
            <v>1.7453292519943295E-2</v>
          </cell>
        </row>
      </sheetData>
      <sheetData sheetId="10884">
        <row r="1">
          <cell r="J1">
            <v>1.7453292519943295E-2</v>
          </cell>
        </row>
      </sheetData>
      <sheetData sheetId="10885">
        <row r="1">
          <cell r="J1">
            <v>1.7453292519943295E-2</v>
          </cell>
        </row>
      </sheetData>
      <sheetData sheetId="10886">
        <row r="1">
          <cell r="J1">
            <v>1.7453292519943295E-2</v>
          </cell>
        </row>
      </sheetData>
      <sheetData sheetId="10887">
        <row r="1">
          <cell r="J1">
            <v>1.7453292519943295E-2</v>
          </cell>
        </row>
      </sheetData>
      <sheetData sheetId="10888">
        <row r="1">
          <cell r="J1">
            <v>1.7453292519943295E-2</v>
          </cell>
        </row>
      </sheetData>
      <sheetData sheetId="10889">
        <row r="1">
          <cell r="J1">
            <v>1.7453292519943295E-2</v>
          </cell>
        </row>
      </sheetData>
      <sheetData sheetId="10890">
        <row r="1">
          <cell r="J1">
            <v>1.7453292519943295E-2</v>
          </cell>
        </row>
      </sheetData>
      <sheetData sheetId="10891">
        <row r="1">
          <cell r="J1">
            <v>1.7453292519943295E-2</v>
          </cell>
        </row>
      </sheetData>
      <sheetData sheetId="10892">
        <row r="1">
          <cell r="J1">
            <v>1.7453292519943295E-2</v>
          </cell>
        </row>
      </sheetData>
      <sheetData sheetId="10893">
        <row r="1">
          <cell r="J1">
            <v>1.7453292519943295E-2</v>
          </cell>
        </row>
      </sheetData>
      <sheetData sheetId="10894">
        <row r="1">
          <cell r="J1">
            <v>1.7453292519943295E-2</v>
          </cell>
        </row>
      </sheetData>
      <sheetData sheetId="10895">
        <row r="1">
          <cell r="J1">
            <v>1.7453292519943295E-2</v>
          </cell>
        </row>
      </sheetData>
      <sheetData sheetId="10896">
        <row r="1">
          <cell r="J1">
            <v>1.7453292519943295E-2</v>
          </cell>
        </row>
      </sheetData>
      <sheetData sheetId="10897">
        <row r="1">
          <cell r="J1">
            <v>1.7453292519943295E-2</v>
          </cell>
        </row>
      </sheetData>
      <sheetData sheetId="10898">
        <row r="1">
          <cell r="J1">
            <v>1.7453292519943295E-2</v>
          </cell>
        </row>
      </sheetData>
      <sheetData sheetId="10899">
        <row r="1">
          <cell r="J1">
            <v>1.7453292519943295E-2</v>
          </cell>
        </row>
      </sheetData>
      <sheetData sheetId="10900">
        <row r="1">
          <cell r="J1">
            <v>1.7453292519943295E-2</v>
          </cell>
        </row>
      </sheetData>
      <sheetData sheetId="10901">
        <row r="1">
          <cell r="J1">
            <v>1.7453292519943295E-2</v>
          </cell>
        </row>
      </sheetData>
      <sheetData sheetId="10902">
        <row r="1">
          <cell r="J1">
            <v>1.7453292519943295E-2</v>
          </cell>
        </row>
      </sheetData>
      <sheetData sheetId="10903">
        <row r="1">
          <cell r="J1">
            <v>1.7453292519943295E-2</v>
          </cell>
        </row>
      </sheetData>
      <sheetData sheetId="10904">
        <row r="1">
          <cell r="J1">
            <v>1.7453292519943295E-2</v>
          </cell>
        </row>
      </sheetData>
      <sheetData sheetId="10905">
        <row r="1">
          <cell r="J1">
            <v>1.7453292519943295E-2</v>
          </cell>
        </row>
      </sheetData>
      <sheetData sheetId="10906">
        <row r="1">
          <cell r="J1">
            <v>1.7453292519943295E-2</v>
          </cell>
        </row>
      </sheetData>
      <sheetData sheetId="10907">
        <row r="1">
          <cell r="J1">
            <v>1.7453292519943295E-2</v>
          </cell>
        </row>
      </sheetData>
      <sheetData sheetId="10908">
        <row r="1">
          <cell r="J1">
            <v>1.7453292519943295E-2</v>
          </cell>
        </row>
      </sheetData>
      <sheetData sheetId="10909">
        <row r="1">
          <cell r="J1">
            <v>1.7453292519943295E-2</v>
          </cell>
        </row>
      </sheetData>
      <sheetData sheetId="10910">
        <row r="1">
          <cell r="J1">
            <v>1.7453292519943295E-2</v>
          </cell>
        </row>
      </sheetData>
      <sheetData sheetId="10911">
        <row r="1">
          <cell r="J1">
            <v>1.7453292519943295E-2</v>
          </cell>
        </row>
      </sheetData>
      <sheetData sheetId="10912">
        <row r="1">
          <cell r="J1">
            <v>1.7453292519943295E-2</v>
          </cell>
        </row>
      </sheetData>
      <sheetData sheetId="10913">
        <row r="1">
          <cell r="J1">
            <v>1.7453292519943295E-2</v>
          </cell>
        </row>
      </sheetData>
      <sheetData sheetId="10914">
        <row r="1">
          <cell r="J1">
            <v>1.7453292519943295E-2</v>
          </cell>
        </row>
      </sheetData>
      <sheetData sheetId="10915">
        <row r="1">
          <cell r="J1">
            <v>1.7453292519943295E-2</v>
          </cell>
        </row>
      </sheetData>
      <sheetData sheetId="10916">
        <row r="1">
          <cell r="J1">
            <v>1.7453292519943295E-2</v>
          </cell>
        </row>
      </sheetData>
      <sheetData sheetId="10917">
        <row r="1">
          <cell r="J1">
            <v>1.7453292519943295E-2</v>
          </cell>
        </row>
      </sheetData>
      <sheetData sheetId="10918">
        <row r="1">
          <cell r="J1">
            <v>1.7453292519943295E-2</v>
          </cell>
        </row>
      </sheetData>
      <sheetData sheetId="10919">
        <row r="1">
          <cell r="J1">
            <v>1.7453292519943295E-2</v>
          </cell>
        </row>
      </sheetData>
      <sheetData sheetId="10920">
        <row r="1">
          <cell r="J1">
            <v>1.7453292519943295E-2</v>
          </cell>
        </row>
      </sheetData>
      <sheetData sheetId="10921">
        <row r="1">
          <cell r="J1">
            <v>1.7453292519943295E-2</v>
          </cell>
        </row>
      </sheetData>
      <sheetData sheetId="10922">
        <row r="1">
          <cell r="J1">
            <v>1.7453292519943295E-2</v>
          </cell>
        </row>
      </sheetData>
      <sheetData sheetId="10923">
        <row r="1">
          <cell r="J1">
            <v>1.7453292519943295E-2</v>
          </cell>
        </row>
      </sheetData>
      <sheetData sheetId="10924">
        <row r="1">
          <cell r="J1">
            <v>1.7453292519943295E-2</v>
          </cell>
        </row>
      </sheetData>
      <sheetData sheetId="10925">
        <row r="1">
          <cell r="J1">
            <v>1.7453292519943295E-2</v>
          </cell>
        </row>
      </sheetData>
      <sheetData sheetId="10926">
        <row r="1">
          <cell r="J1">
            <v>1.7453292519943295E-2</v>
          </cell>
        </row>
      </sheetData>
      <sheetData sheetId="10927">
        <row r="1">
          <cell r="J1">
            <v>1.7453292519943295E-2</v>
          </cell>
        </row>
      </sheetData>
      <sheetData sheetId="10928">
        <row r="1">
          <cell r="J1">
            <v>1.7453292519943295E-2</v>
          </cell>
        </row>
      </sheetData>
      <sheetData sheetId="10929">
        <row r="1">
          <cell r="J1">
            <v>1.7453292519943295E-2</v>
          </cell>
        </row>
      </sheetData>
      <sheetData sheetId="10930">
        <row r="1">
          <cell r="J1">
            <v>1.7453292519943295E-2</v>
          </cell>
        </row>
      </sheetData>
      <sheetData sheetId="10931">
        <row r="1">
          <cell r="J1">
            <v>1.7453292519943295E-2</v>
          </cell>
        </row>
      </sheetData>
      <sheetData sheetId="10932">
        <row r="1">
          <cell r="J1">
            <v>1.7453292519943295E-2</v>
          </cell>
        </row>
      </sheetData>
      <sheetData sheetId="10933">
        <row r="1">
          <cell r="J1">
            <v>1.7453292519943295E-2</v>
          </cell>
        </row>
      </sheetData>
      <sheetData sheetId="10934">
        <row r="1">
          <cell r="J1">
            <v>1.7453292519943295E-2</v>
          </cell>
        </row>
      </sheetData>
      <sheetData sheetId="10935">
        <row r="1">
          <cell r="J1">
            <v>1.7453292519943295E-2</v>
          </cell>
        </row>
      </sheetData>
      <sheetData sheetId="10936">
        <row r="1">
          <cell r="J1">
            <v>1.7453292519943295E-2</v>
          </cell>
        </row>
      </sheetData>
      <sheetData sheetId="10937">
        <row r="1">
          <cell r="J1">
            <v>1.7453292519943295E-2</v>
          </cell>
        </row>
      </sheetData>
      <sheetData sheetId="10938">
        <row r="1">
          <cell r="J1">
            <v>1.7453292519943295E-2</v>
          </cell>
        </row>
      </sheetData>
      <sheetData sheetId="10939">
        <row r="1">
          <cell r="J1">
            <v>1.7453292519943295E-2</v>
          </cell>
        </row>
      </sheetData>
      <sheetData sheetId="10940">
        <row r="1">
          <cell r="J1">
            <v>1.7453292519943295E-2</v>
          </cell>
        </row>
      </sheetData>
      <sheetData sheetId="10941">
        <row r="1">
          <cell r="J1">
            <v>1.7453292519943295E-2</v>
          </cell>
        </row>
      </sheetData>
      <sheetData sheetId="10942">
        <row r="1">
          <cell r="J1">
            <v>1.7453292519943295E-2</v>
          </cell>
        </row>
      </sheetData>
      <sheetData sheetId="10943">
        <row r="1">
          <cell r="J1">
            <v>1.7453292519943295E-2</v>
          </cell>
        </row>
      </sheetData>
      <sheetData sheetId="10944">
        <row r="1">
          <cell r="J1">
            <v>1.7453292519943295E-2</v>
          </cell>
        </row>
      </sheetData>
      <sheetData sheetId="10945">
        <row r="1">
          <cell r="J1">
            <v>1.7453292519943295E-2</v>
          </cell>
        </row>
      </sheetData>
      <sheetData sheetId="10946">
        <row r="1">
          <cell r="J1">
            <v>1.7453292519943295E-2</v>
          </cell>
        </row>
      </sheetData>
      <sheetData sheetId="10947">
        <row r="1">
          <cell r="J1">
            <v>1.7453292519943295E-2</v>
          </cell>
        </row>
      </sheetData>
      <sheetData sheetId="10948">
        <row r="1">
          <cell r="J1">
            <v>1.7453292519943295E-2</v>
          </cell>
        </row>
      </sheetData>
      <sheetData sheetId="10949">
        <row r="1">
          <cell r="J1">
            <v>1.7453292519943295E-2</v>
          </cell>
        </row>
      </sheetData>
      <sheetData sheetId="10950">
        <row r="1">
          <cell r="J1">
            <v>1.7453292519943295E-2</v>
          </cell>
        </row>
      </sheetData>
      <sheetData sheetId="10951">
        <row r="1">
          <cell r="J1">
            <v>1.7453292519943295E-2</v>
          </cell>
        </row>
      </sheetData>
      <sheetData sheetId="10952">
        <row r="1">
          <cell r="J1">
            <v>1.7453292519943295E-2</v>
          </cell>
        </row>
      </sheetData>
      <sheetData sheetId="10953">
        <row r="1">
          <cell r="J1">
            <v>1.7453292519943295E-2</v>
          </cell>
        </row>
      </sheetData>
      <sheetData sheetId="10954">
        <row r="1">
          <cell r="J1">
            <v>1.7453292519943295E-2</v>
          </cell>
        </row>
      </sheetData>
      <sheetData sheetId="10955">
        <row r="1">
          <cell r="J1">
            <v>1.7453292519943295E-2</v>
          </cell>
        </row>
      </sheetData>
      <sheetData sheetId="10956">
        <row r="1">
          <cell r="J1">
            <v>1.7453292519943295E-2</v>
          </cell>
        </row>
      </sheetData>
      <sheetData sheetId="10957">
        <row r="1">
          <cell r="J1">
            <v>1.7453292519943295E-2</v>
          </cell>
        </row>
      </sheetData>
      <sheetData sheetId="10958">
        <row r="1">
          <cell r="J1">
            <v>1.7453292519943295E-2</v>
          </cell>
        </row>
      </sheetData>
      <sheetData sheetId="10959">
        <row r="1">
          <cell r="J1">
            <v>1.7453292519943295E-2</v>
          </cell>
        </row>
      </sheetData>
      <sheetData sheetId="10960">
        <row r="1">
          <cell r="J1">
            <v>1.7453292519943295E-2</v>
          </cell>
        </row>
      </sheetData>
      <sheetData sheetId="10961">
        <row r="1">
          <cell r="J1">
            <v>1.7453292519943295E-2</v>
          </cell>
        </row>
      </sheetData>
      <sheetData sheetId="10962">
        <row r="1">
          <cell r="J1">
            <v>1.7453292519943295E-2</v>
          </cell>
        </row>
      </sheetData>
      <sheetData sheetId="10963">
        <row r="1">
          <cell r="J1">
            <v>1.7453292519943295E-2</v>
          </cell>
        </row>
      </sheetData>
      <sheetData sheetId="10964">
        <row r="1">
          <cell r="J1">
            <v>1.7453292519943295E-2</v>
          </cell>
        </row>
      </sheetData>
      <sheetData sheetId="10965">
        <row r="1">
          <cell r="J1">
            <v>1.7453292519943295E-2</v>
          </cell>
        </row>
      </sheetData>
      <sheetData sheetId="10966">
        <row r="1">
          <cell r="J1">
            <v>1.7453292519943295E-2</v>
          </cell>
        </row>
      </sheetData>
      <sheetData sheetId="10967">
        <row r="1">
          <cell r="J1">
            <v>1.7453292519943295E-2</v>
          </cell>
        </row>
      </sheetData>
      <sheetData sheetId="10968">
        <row r="1">
          <cell r="J1">
            <v>1.7453292519943295E-2</v>
          </cell>
        </row>
      </sheetData>
      <sheetData sheetId="10969">
        <row r="1">
          <cell r="J1">
            <v>1.7453292519943295E-2</v>
          </cell>
        </row>
      </sheetData>
      <sheetData sheetId="10970">
        <row r="1">
          <cell r="J1">
            <v>1.7453292519943295E-2</v>
          </cell>
        </row>
      </sheetData>
      <sheetData sheetId="10971">
        <row r="1">
          <cell r="J1">
            <v>1.7453292519943295E-2</v>
          </cell>
        </row>
      </sheetData>
      <sheetData sheetId="10972">
        <row r="1">
          <cell r="J1">
            <v>1.7453292519943295E-2</v>
          </cell>
        </row>
      </sheetData>
      <sheetData sheetId="10973">
        <row r="1">
          <cell r="J1">
            <v>1.7453292519943295E-2</v>
          </cell>
        </row>
      </sheetData>
      <sheetData sheetId="10974">
        <row r="1">
          <cell r="J1">
            <v>1.7453292519943295E-2</v>
          </cell>
        </row>
      </sheetData>
      <sheetData sheetId="10975">
        <row r="1">
          <cell r="J1">
            <v>1.7453292519943295E-2</v>
          </cell>
        </row>
      </sheetData>
      <sheetData sheetId="10976">
        <row r="1">
          <cell r="J1">
            <v>1.7453292519943295E-2</v>
          </cell>
        </row>
      </sheetData>
      <sheetData sheetId="10977">
        <row r="1">
          <cell r="J1">
            <v>1.7453292519943295E-2</v>
          </cell>
        </row>
      </sheetData>
      <sheetData sheetId="10978">
        <row r="1">
          <cell r="J1">
            <v>1.7453292519943295E-2</v>
          </cell>
        </row>
      </sheetData>
      <sheetData sheetId="10979">
        <row r="1">
          <cell r="J1">
            <v>1.7453292519943295E-2</v>
          </cell>
        </row>
      </sheetData>
      <sheetData sheetId="10980">
        <row r="1">
          <cell r="J1">
            <v>1.7453292519943295E-2</v>
          </cell>
        </row>
      </sheetData>
      <sheetData sheetId="10981">
        <row r="1">
          <cell r="J1">
            <v>1.7453292519943295E-2</v>
          </cell>
        </row>
      </sheetData>
      <sheetData sheetId="10982">
        <row r="1">
          <cell r="J1">
            <v>1.7453292519943295E-2</v>
          </cell>
        </row>
      </sheetData>
      <sheetData sheetId="10983">
        <row r="1">
          <cell r="J1">
            <v>1.7453292519943295E-2</v>
          </cell>
        </row>
      </sheetData>
      <sheetData sheetId="10984">
        <row r="1">
          <cell r="J1">
            <v>1.7453292519943295E-2</v>
          </cell>
        </row>
      </sheetData>
      <sheetData sheetId="10985">
        <row r="1">
          <cell r="J1">
            <v>1.7453292519943295E-2</v>
          </cell>
        </row>
      </sheetData>
      <sheetData sheetId="10986">
        <row r="1">
          <cell r="J1">
            <v>1.7453292519943295E-2</v>
          </cell>
        </row>
      </sheetData>
      <sheetData sheetId="10987">
        <row r="1">
          <cell r="J1">
            <v>1.7453292519943295E-2</v>
          </cell>
        </row>
      </sheetData>
      <sheetData sheetId="10988">
        <row r="1">
          <cell r="J1">
            <v>1.7453292519943295E-2</v>
          </cell>
        </row>
      </sheetData>
      <sheetData sheetId="10989">
        <row r="1">
          <cell r="J1">
            <v>1.7453292519943295E-2</v>
          </cell>
        </row>
      </sheetData>
      <sheetData sheetId="10990">
        <row r="1">
          <cell r="J1">
            <v>1.7453292519943295E-2</v>
          </cell>
        </row>
      </sheetData>
      <sheetData sheetId="10991">
        <row r="1">
          <cell r="J1">
            <v>1.7453292519943295E-2</v>
          </cell>
        </row>
      </sheetData>
      <sheetData sheetId="10992">
        <row r="1">
          <cell r="J1">
            <v>1.7453292519943295E-2</v>
          </cell>
        </row>
      </sheetData>
      <sheetData sheetId="10993">
        <row r="1">
          <cell r="J1">
            <v>1.7453292519943295E-2</v>
          </cell>
        </row>
      </sheetData>
      <sheetData sheetId="10994">
        <row r="1">
          <cell r="J1">
            <v>1.7453292519943295E-2</v>
          </cell>
        </row>
      </sheetData>
      <sheetData sheetId="10995">
        <row r="1">
          <cell r="J1">
            <v>1.7453292519943295E-2</v>
          </cell>
        </row>
      </sheetData>
      <sheetData sheetId="10996">
        <row r="1">
          <cell r="J1">
            <v>1.7453292519943295E-2</v>
          </cell>
        </row>
      </sheetData>
      <sheetData sheetId="10997">
        <row r="1">
          <cell r="J1">
            <v>1.7453292519943295E-2</v>
          </cell>
        </row>
      </sheetData>
      <sheetData sheetId="10998">
        <row r="1">
          <cell r="J1">
            <v>1.7453292519943295E-2</v>
          </cell>
        </row>
      </sheetData>
      <sheetData sheetId="10999">
        <row r="1">
          <cell r="J1">
            <v>1.7453292519943295E-2</v>
          </cell>
        </row>
      </sheetData>
      <sheetData sheetId="11000">
        <row r="1">
          <cell r="J1">
            <v>1.7453292519943295E-2</v>
          </cell>
        </row>
      </sheetData>
      <sheetData sheetId="11001">
        <row r="1">
          <cell r="J1">
            <v>1.7453292519943295E-2</v>
          </cell>
        </row>
      </sheetData>
      <sheetData sheetId="11002">
        <row r="1">
          <cell r="J1">
            <v>1.7453292519943295E-2</v>
          </cell>
        </row>
      </sheetData>
      <sheetData sheetId="11003">
        <row r="1">
          <cell r="J1">
            <v>1.7453292519943295E-2</v>
          </cell>
        </row>
      </sheetData>
      <sheetData sheetId="11004">
        <row r="1">
          <cell r="J1">
            <v>1.7453292519943295E-2</v>
          </cell>
        </row>
      </sheetData>
      <sheetData sheetId="11005">
        <row r="1">
          <cell r="J1">
            <v>1.7453292519943295E-2</v>
          </cell>
        </row>
      </sheetData>
      <sheetData sheetId="11006">
        <row r="1">
          <cell r="J1">
            <v>1.7453292519943295E-2</v>
          </cell>
        </row>
      </sheetData>
      <sheetData sheetId="11007">
        <row r="1">
          <cell r="J1">
            <v>1.7453292519943295E-2</v>
          </cell>
        </row>
      </sheetData>
      <sheetData sheetId="11008">
        <row r="1">
          <cell r="J1">
            <v>1.7453292519943295E-2</v>
          </cell>
        </row>
      </sheetData>
      <sheetData sheetId="11009">
        <row r="1">
          <cell r="J1">
            <v>1.7453292519943295E-2</v>
          </cell>
        </row>
      </sheetData>
      <sheetData sheetId="11010">
        <row r="1">
          <cell r="J1">
            <v>1.7453292519943295E-2</v>
          </cell>
        </row>
      </sheetData>
      <sheetData sheetId="11011">
        <row r="1">
          <cell r="J1">
            <v>1.7453292519943295E-2</v>
          </cell>
        </row>
      </sheetData>
      <sheetData sheetId="11012">
        <row r="1">
          <cell r="J1">
            <v>1.7453292519943295E-2</v>
          </cell>
        </row>
      </sheetData>
      <sheetData sheetId="11013">
        <row r="1">
          <cell r="J1">
            <v>1.7453292519943295E-2</v>
          </cell>
        </row>
      </sheetData>
      <sheetData sheetId="11014">
        <row r="1">
          <cell r="J1">
            <v>1.7453292519943295E-2</v>
          </cell>
        </row>
      </sheetData>
      <sheetData sheetId="11015">
        <row r="1">
          <cell r="J1">
            <v>1.7453292519943295E-2</v>
          </cell>
        </row>
      </sheetData>
      <sheetData sheetId="11016">
        <row r="1">
          <cell r="J1">
            <v>1.7453292519943295E-2</v>
          </cell>
        </row>
      </sheetData>
      <sheetData sheetId="11017">
        <row r="1">
          <cell r="J1">
            <v>1.7453292519943295E-2</v>
          </cell>
        </row>
      </sheetData>
      <sheetData sheetId="11018">
        <row r="1">
          <cell r="J1">
            <v>1.7453292519943295E-2</v>
          </cell>
        </row>
      </sheetData>
      <sheetData sheetId="11019">
        <row r="1">
          <cell r="J1">
            <v>1.7453292519943295E-2</v>
          </cell>
        </row>
      </sheetData>
      <sheetData sheetId="11020">
        <row r="1">
          <cell r="J1">
            <v>1.7453292519943295E-2</v>
          </cell>
        </row>
      </sheetData>
      <sheetData sheetId="11021">
        <row r="1">
          <cell r="J1">
            <v>1.7453292519943295E-2</v>
          </cell>
        </row>
      </sheetData>
      <sheetData sheetId="11022">
        <row r="1">
          <cell r="J1">
            <v>1.7453292519943295E-2</v>
          </cell>
        </row>
      </sheetData>
      <sheetData sheetId="11023">
        <row r="1">
          <cell r="J1">
            <v>1.7453292519943295E-2</v>
          </cell>
        </row>
      </sheetData>
      <sheetData sheetId="11024">
        <row r="1">
          <cell r="J1">
            <v>1.7453292519943295E-2</v>
          </cell>
        </row>
      </sheetData>
      <sheetData sheetId="11025">
        <row r="1">
          <cell r="J1">
            <v>1.7453292519943295E-2</v>
          </cell>
        </row>
      </sheetData>
      <sheetData sheetId="11026">
        <row r="1">
          <cell r="J1">
            <v>1.7453292519943295E-2</v>
          </cell>
        </row>
      </sheetData>
      <sheetData sheetId="11027">
        <row r="1">
          <cell r="J1">
            <v>1.7453292519943295E-2</v>
          </cell>
        </row>
      </sheetData>
      <sheetData sheetId="11028">
        <row r="1">
          <cell r="J1">
            <v>1.7453292519943295E-2</v>
          </cell>
        </row>
      </sheetData>
      <sheetData sheetId="11029">
        <row r="1">
          <cell r="J1">
            <v>1.7453292519943295E-2</v>
          </cell>
        </row>
      </sheetData>
      <sheetData sheetId="11030">
        <row r="1">
          <cell r="J1">
            <v>1.7453292519943295E-2</v>
          </cell>
        </row>
      </sheetData>
      <sheetData sheetId="11031">
        <row r="1">
          <cell r="J1">
            <v>1.7453292519943295E-2</v>
          </cell>
        </row>
      </sheetData>
      <sheetData sheetId="11032">
        <row r="1">
          <cell r="J1">
            <v>1.7453292519943295E-2</v>
          </cell>
        </row>
      </sheetData>
      <sheetData sheetId="11033">
        <row r="1">
          <cell r="J1">
            <v>1.7453292519943295E-2</v>
          </cell>
        </row>
      </sheetData>
      <sheetData sheetId="11034">
        <row r="1">
          <cell r="J1">
            <v>1.7453292519943295E-2</v>
          </cell>
        </row>
      </sheetData>
      <sheetData sheetId="11035">
        <row r="1">
          <cell r="J1">
            <v>1.7453292519943295E-2</v>
          </cell>
        </row>
      </sheetData>
      <sheetData sheetId="11036">
        <row r="1">
          <cell r="J1">
            <v>1.7453292519943295E-2</v>
          </cell>
        </row>
      </sheetData>
      <sheetData sheetId="11037">
        <row r="1">
          <cell r="J1">
            <v>1.7453292519943295E-2</v>
          </cell>
        </row>
      </sheetData>
      <sheetData sheetId="11038">
        <row r="1">
          <cell r="J1">
            <v>1.7453292519943295E-2</v>
          </cell>
        </row>
      </sheetData>
      <sheetData sheetId="11039">
        <row r="1">
          <cell r="J1">
            <v>1.7453292519943295E-2</v>
          </cell>
        </row>
      </sheetData>
      <sheetData sheetId="11040">
        <row r="1">
          <cell r="J1">
            <v>1.7453292519943295E-2</v>
          </cell>
        </row>
      </sheetData>
      <sheetData sheetId="11041">
        <row r="1">
          <cell r="J1">
            <v>1.7453292519943295E-2</v>
          </cell>
        </row>
      </sheetData>
      <sheetData sheetId="11042">
        <row r="1">
          <cell r="J1">
            <v>1.7453292519943295E-2</v>
          </cell>
        </row>
      </sheetData>
      <sheetData sheetId="11043">
        <row r="1">
          <cell r="J1">
            <v>1.7453292519943295E-2</v>
          </cell>
        </row>
      </sheetData>
      <sheetData sheetId="11044">
        <row r="1">
          <cell r="J1">
            <v>1.7453292519943295E-2</v>
          </cell>
        </row>
      </sheetData>
      <sheetData sheetId="11045">
        <row r="1">
          <cell r="J1">
            <v>1.7453292519943295E-2</v>
          </cell>
        </row>
      </sheetData>
      <sheetData sheetId="11046">
        <row r="1">
          <cell r="J1">
            <v>1.7453292519943295E-2</v>
          </cell>
        </row>
      </sheetData>
      <sheetData sheetId="11047">
        <row r="1">
          <cell r="J1">
            <v>1.7453292519943295E-2</v>
          </cell>
        </row>
      </sheetData>
      <sheetData sheetId="11048">
        <row r="1">
          <cell r="J1">
            <v>1.7453292519943295E-2</v>
          </cell>
        </row>
      </sheetData>
      <sheetData sheetId="11049">
        <row r="1">
          <cell r="J1">
            <v>1.7453292519943295E-2</v>
          </cell>
        </row>
      </sheetData>
      <sheetData sheetId="11050">
        <row r="1">
          <cell r="J1">
            <v>1.7453292519943295E-2</v>
          </cell>
        </row>
      </sheetData>
      <sheetData sheetId="11051">
        <row r="1">
          <cell r="J1">
            <v>1.7453292519943295E-2</v>
          </cell>
        </row>
      </sheetData>
      <sheetData sheetId="11052">
        <row r="1">
          <cell r="J1">
            <v>1.7453292519943295E-2</v>
          </cell>
        </row>
      </sheetData>
      <sheetData sheetId="11053">
        <row r="1">
          <cell r="J1">
            <v>1.7453292519943295E-2</v>
          </cell>
        </row>
      </sheetData>
      <sheetData sheetId="11054">
        <row r="1">
          <cell r="J1">
            <v>1.7453292519943295E-2</v>
          </cell>
        </row>
      </sheetData>
      <sheetData sheetId="11055">
        <row r="1">
          <cell r="J1">
            <v>1.7453292519943295E-2</v>
          </cell>
        </row>
      </sheetData>
      <sheetData sheetId="11056">
        <row r="1">
          <cell r="J1">
            <v>1.7453292519943295E-2</v>
          </cell>
        </row>
      </sheetData>
      <sheetData sheetId="11057">
        <row r="1">
          <cell r="J1">
            <v>1.7453292519943295E-2</v>
          </cell>
        </row>
      </sheetData>
      <sheetData sheetId="11058">
        <row r="1">
          <cell r="J1">
            <v>1.7453292519943295E-2</v>
          </cell>
        </row>
      </sheetData>
      <sheetData sheetId="11059">
        <row r="1">
          <cell r="J1">
            <v>1.7453292519943295E-2</v>
          </cell>
        </row>
      </sheetData>
      <sheetData sheetId="11060">
        <row r="1">
          <cell r="J1">
            <v>1.7453292519943295E-2</v>
          </cell>
        </row>
      </sheetData>
      <sheetData sheetId="11061">
        <row r="1">
          <cell r="J1">
            <v>1.7453292519943295E-2</v>
          </cell>
        </row>
      </sheetData>
      <sheetData sheetId="11062">
        <row r="1">
          <cell r="J1">
            <v>1.7453292519943295E-2</v>
          </cell>
        </row>
      </sheetData>
      <sheetData sheetId="11063">
        <row r="1">
          <cell r="J1">
            <v>1.7453292519943295E-2</v>
          </cell>
        </row>
      </sheetData>
      <sheetData sheetId="11064">
        <row r="1">
          <cell r="J1">
            <v>1.7453292519943295E-2</v>
          </cell>
        </row>
      </sheetData>
      <sheetData sheetId="11065">
        <row r="1">
          <cell r="J1">
            <v>1.7453292519943295E-2</v>
          </cell>
        </row>
      </sheetData>
      <sheetData sheetId="11066">
        <row r="1">
          <cell r="J1">
            <v>1.7453292519943295E-2</v>
          </cell>
        </row>
      </sheetData>
      <sheetData sheetId="11067">
        <row r="1">
          <cell r="J1">
            <v>1.7453292519943295E-2</v>
          </cell>
        </row>
      </sheetData>
      <sheetData sheetId="11068">
        <row r="1">
          <cell r="J1">
            <v>1.7453292519943295E-2</v>
          </cell>
        </row>
      </sheetData>
      <sheetData sheetId="11069">
        <row r="1">
          <cell r="J1">
            <v>1.7453292519943295E-2</v>
          </cell>
        </row>
      </sheetData>
      <sheetData sheetId="11070">
        <row r="1">
          <cell r="J1">
            <v>1.7453292519943295E-2</v>
          </cell>
        </row>
      </sheetData>
      <sheetData sheetId="11071">
        <row r="1">
          <cell r="J1">
            <v>1.7453292519943295E-2</v>
          </cell>
        </row>
      </sheetData>
      <sheetData sheetId="11072">
        <row r="1">
          <cell r="J1">
            <v>1.7453292519943295E-2</v>
          </cell>
        </row>
      </sheetData>
      <sheetData sheetId="11073">
        <row r="1">
          <cell r="J1">
            <v>1.7453292519943295E-2</v>
          </cell>
        </row>
      </sheetData>
      <sheetData sheetId="11074">
        <row r="1">
          <cell r="J1">
            <v>1.7453292519943295E-2</v>
          </cell>
        </row>
      </sheetData>
      <sheetData sheetId="11075">
        <row r="1">
          <cell r="J1">
            <v>1.7453292519943295E-2</v>
          </cell>
        </row>
      </sheetData>
      <sheetData sheetId="11076">
        <row r="1">
          <cell r="J1">
            <v>1.7453292519943295E-2</v>
          </cell>
        </row>
      </sheetData>
      <sheetData sheetId="11077">
        <row r="1">
          <cell r="J1">
            <v>1.7453292519943295E-2</v>
          </cell>
        </row>
      </sheetData>
      <sheetData sheetId="11078">
        <row r="1">
          <cell r="J1">
            <v>1.7453292519943295E-2</v>
          </cell>
        </row>
      </sheetData>
      <sheetData sheetId="11079">
        <row r="1">
          <cell r="J1">
            <v>1.7453292519943295E-2</v>
          </cell>
        </row>
      </sheetData>
      <sheetData sheetId="11080">
        <row r="1">
          <cell r="J1">
            <v>1.7453292519943295E-2</v>
          </cell>
        </row>
      </sheetData>
      <sheetData sheetId="11081">
        <row r="1">
          <cell r="J1">
            <v>1.7453292519943295E-2</v>
          </cell>
        </row>
      </sheetData>
      <sheetData sheetId="11082">
        <row r="1">
          <cell r="J1">
            <v>1.7453292519943295E-2</v>
          </cell>
        </row>
      </sheetData>
      <sheetData sheetId="11083">
        <row r="1">
          <cell r="J1">
            <v>1.7453292519943295E-2</v>
          </cell>
        </row>
      </sheetData>
      <sheetData sheetId="11084">
        <row r="1">
          <cell r="J1">
            <v>1.7453292519943295E-2</v>
          </cell>
        </row>
      </sheetData>
      <sheetData sheetId="11085">
        <row r="1">
          <cell r="J1">
            <v>1.7453292519943295E-2</v>
          </cell>
        </row>
      </sheetData>
      <sheetData sheetId="11086">
        <row r="1">
          <cell r="J1">
            <v>1.7453292519943295E-2</v>
          </cell>
        </row>
      </sheetData>
      <sheetData sheetId="11087">
        <row r="1">
          <cell r="J1">
            <v>1.7453292519943295E-2</v>
          </cell>
        </row>
      </sheetData>
      <sheetData sheetId="11088">
        <row r="1">
          <cell r="J1">
            <v>1.7453292519943295E-2</v>
          </cell>
        </row>
      </sheetData>
      <sheetData sheetId="11089">
        <row r="1">
          <cell r="J1">
            <v>1.7453292519943295E-2</v>
          </cell>
        </row>
      </sheetData>
      <sheetData sheetId="11090">
        <row r="1">
          <cell r="J1">
            <v>1.7453292519943295E-2</v>
          </cell>
        </row>
      </sheetData>
      <sheetData sheetId="11091">
        <row r="1">
          <cell r="J1">
            <v>1.7453292519943295E-2</v>
          </cell>
        </row>
      </sheetData>
      <sheetData sheetId="11092">
        <row r="1">
          <cell r="J1">
            <v>1.7453292519943295E-2</v>
          </cell>
        </row>
      </sheetData>
      <sheetData sheetId="11093">
        <row r="1">
          <cell r="J1">
            <v>1.7453292519943295E-2</v>
          </cell>
        </row>
      </sheetData>
      <sheetData sheetId="11094">
        <row r="1">
          <cell r="J1">
            <v>1.7453292519943295E-2</v>
          </cell>
        </row>
      </sheetData>
      <sheetData sheetId="11095">
        <row r="1">
          <cell r="J1">
            <v>1.7453292519943295E-2</v>
          </cell>
        </row>
      </sheetData>
      <sheetData sheetId="11096">
        <row r="1">
          <cell r="J1">
            <v>1.7453292519943295E-2</v>
          </cell>
        </row>
      </sheetData>
      <sheetData sheetId="11097">
        <row r="1">
          <cell r="J1">
            <v>1.7453292519943295E-2</v>
          </cell>
        </row>
      </sheetData>
      <sheetData sheetId="11098">
        <row r="1">
          <cell r="J1">
            <v>1.7453292519943295E-2</v>
          </cell>
        </row>
      </sheetData>
      <sheetData sheetId="11099">
        <row r="1">
          <cell r="J1">
            <v>1.7453292519943295E-2</v>
          </cell>
        </row>
      </sheetData>
      <sheetData sheetId="11100">
        <row r="1">
          <cell r="J1">
            <v>1.7453292519943295E-2</v>
          </cell>
        </row>
      </sheetData>
      <sheetData sheetId="11101">
        <row r="1">
          <cell r="J1">
            <v>1.7453292519943295E-2</v>
          </cell>
        </row>
      </sheetData>
      <sheetData sheetId="11102">
        <row r="1">
          <cell r="J1">
            <v>1.7453292519943295E-2</v>
          </cell>
        </row>
      </sheetData>
      <sheetData sheetId="11103">
        <row r="1">
          <cell r="J1">
            <v>1.7453292519943295E-2</v>
          </cell>
        </row>
      </sheetData>
      <sheetData sheetId="11104">
        <row r="1">
          <cell r="J1">
            <v>1.7453292519943295E-2</v>
          </cell>
        </row>
      </sheetData>
      <sheetData sheetId="11105">
        <row r="1">
          <cell r="J1">
            <v>1.7453292519943295E-2</v>
          </cell>
        </row>
      </sheetData>
      <sheetData sheetId="11106">
        <row r="1">
          <cell r="J1">
            <v>1.7453292519943295E-2</v>
          </cell>
        </row>
      </sheetData>
      <sheetData sheetId="11107">
        <row r="1">
          <cell r="J1">
            <v>1.7453292519943295E-2</v>
          </cell>
        </row>
      </sheetData>
      <sheetData sheetId="11108">
        <row r="1">
          <cell r="J1">
            <v>1.7453292519943295E-2</v>
          </cell>
        </row>
      </sheetData>
      <sheetData sheetId="11109">
        <row r="1">
          <cell r="J1">
            <v>1.7453292519943295E-2</v>
          </cell>
        </row>
      </sheetData>
      <sheetData sheetId="11110">
        <row r="1">
          <cell r="J1">
            <v>1.7453292519943295E-2</v>
          </cell>
        </row>
      </sheetData>
      <sheetData sheetId="11111">
        <row r="1">
          <cell r="J1">
            <v>1.7453292519943295E-2</v>
          </cell>
        </row>
      </sheetData>
      <sheetData sheetId="11112">
        <row r="1">
          <cell r="J1">
            <v>1.7453292519943295E-2</v>
          </cell>
        </row>
      </sheetData>
      <sheetData sheetId="11113">
        <row r="1">
          <cell r="J1">
            <v>1.7453292519943295E-2</v>
          </cell>
        </row>
      </sheetData>
      <sheetData sheetId="11114">
        <row r="1">
          <cell r="J1">
            <v>1.7453292519943295E-2</v>
          </cell>
        </row>
      </sheetData>
      <sheetData sheetId="11115">
        <row r="1">
          <cell r="J1">
            <v>1.7453292519943295E-2</v>
          </cell>
        </row>
      </sheetData>
      <sheetData sheetId="11116">
        <row r="1">
          <cell r="J1">
            <v>1.7453292519943295E-2</v>
          </cell>
        </row>
      </sheetData>
      <sheetData sheetId="11117">
        <row r="1">
          <cell r="J1">
            <v>1.7453292519943295E-2</v>
          </cell>
        </row>
      </sheetData>
      <sheetData sheetId="11118">
        <row r="1">
          <cell r="J1">
            <v>1.7453292519943295E-2</v>
          </cell>
        </row>
      </sheetData>
      <sheetData sheetId="11119">
        <row r="1">
          <cell r="J1">
            <v>1.7453292519943295E-2</v>
          </cell>
        </row>
      </sheetData>
      <sheetData sheetId="11120">
        <row r="1">
          <cell r="J1">
            <v>1.7453292519943295E-2</v>
          </cell>
        </row>
      </sheetData>
      <sheetData sheetId="11121">
        <row r="1">
          <cell r="J1">
            <v>1.7453292519943295E-2</v>
          </cell>
        </row>
      </sheetData>
      <sheetData sheetId="11122">
        <row r="1">
          <cell r="J1">
            <v>1.7453292519943295E-2</v>
          </cell>
        </row>
      </sheetData>
      <sheetData sheetId="11123">
        <row r="1">
          <cell r="J1">
            <v>1.7453292519943295E-2</v>
          </cell>
        </row>
      </sheetData>
      <sheetData sheetId="11124">
        <row r="1">
          <cell r="J1">
            <v>1.7453292519943295E-2</v>
          </cell>
        </row>
      </sheetData>
      <sheetData sheetId="11125">
        <row r="1">
          <cell r="J1">
            <v>1.7453292519943295E-2</v>
          </cell>
        </row>
      </sheetData>
      <sheetData sheetId="11126">
        <row r="1">
          <cell r="J1">
            <v>1.7453292519943295E-2</v>
          </cell>
        </row>
      </sheetData>
      <sheetData sheetId="11127">
        <row r="1">
          <cell r="J1">
            <v>1.7453292519943295E-2</v>
          </cell>
        </row>
      </sheetData>
      <sheetData sheetId="11128">
        <row r="1">
          <cell r="J1">
            <v>1.7453292519943295E-2</v>
          </cell>
        </row>
      </sheetData>
      <sheetData sheetId="11129">
        <row r="1">
          <cell r="J1">
            <v>1.7453292519943295E-2</v>
          </cell>
        </row>
      </sheetData>
      <sheetData sheetId="11130">
        <row r="1">
          <cell r="J1">
            <v>1.7453292519943295E-2</v>
          </cell>
        </row>
      </sheetData>
      <sheetData sheetId="11131">
        <row r="1">
          <cell r="J1">
            <v>1.7453292519943295E-2</v>
          </cell>
        </row>
      </sheetData>
      <sheetData sheetId="11132">
        <row r="1">
          <cell r="J1">
            <v>1.7453292519943295E-2</v>
          </cell>
        </row>
      </sheetData>
      <sheetData sheetId="11133">
        <row r="1">
          <cell r="J1">
            <v>1.7453292519943295E-2</v>
          </cell>
        </row>
      </sheetData>
      <sheetData sheetId="11134">
        <row r="1">
          <cell r="J1">
            <v>1.7453292519943295E-2</v>
          </cell>
        </row>
      </sheetData>
      <sheetData sheetId="11135">
        <row r="1">
          <cell r="J1">
            <v>1.7453292519943295E-2</v>
          </cell>
        </row>
      </sheetData>
      <sheetData sheetId="11136">
        <row r="1">
          <cell r="J1">
            <v>1.7453292519943295E-2</v>
          </cell>
        </row>
      </sheetData>
      <sheetData sheetId="11137">
        <row r="1">
          <cell r="J1">
            <v>1.7453292519943295E-2</v>
          </cell>
        </row>
      </sheetData>
      <sheetData sheetId="11138">
        <row r="1">
          <cell r="J1">
            <v>1.7453292519943295E-2</v>
          </cell>
        </row>
      </sheetData>
      <sheetData sheetId="11139">
        <row r="1">
          <cell r="J1">
            <v>1.7453292519943295E-2</v>
          </cell>
        </row>
      </sheetData>
      <sheetData sheetId="11140">
        <row r="1">
          <cell r="J1">
            <v>1.7453292519943295E-2</v>
          </cell>
        </row>
      </sheetData>
      <sheetData sheetId="11141">
        <row r="1">
          <cell r="J1">
            <v>1.7453292519943295E-2</v>
          </cell>
        </row>
      </sheetData>
      <sheetData sheetId="11142">
        <row r="1">
          <cell r="J1">
            <v>1.7453292519943295E-2</v>
          </cell>
        </row>
      </sheetData>
      <sheetData sheetId="11143">
        <row r="1">
          <cell r="J1">
            <v>1.7453292519943295E-2</v>
          </cell>
        </row>
      </sheetData>
      <sheetData sheetId="11144">
        <row r="1">
          <cell r="J1">
            <v>1.7453292519943295E-2</v>
          </cell>
        </row>
      </sheetData>
      <sheetData sheetId="11145">
        <row r="1">
          <cell r="J1">
            <v>1.7453292519943295E-2</v>
          </cell>
        </row>
      </sheetData>
      <sheetData sheetId="11146">
        <row r="1">
          <cell r="J1">
            <v>1.7453292519943295E-2</v>
          </cell>
        </row>
      </sheetData>
      <sheetData sheetId="11147">
        <row r="1">
          <cell r="J1">
            <v>1.7453292519943295E-2</v>
          </cell>
        </row>
      </sheetData>
      <sheetData sheetId="11148">
        <row r="1">
          <cell r="J1">
            <v>1.7453292519943295E-2</v>
          </cell>
        </row>
      </sheetData>
      <sheetData sheetId="11149">
        <row r="1">
          <cell r="J1">
            <v>1.7453292519943295E-2</v>
          </cell>
        </row>
      </sheetData>
      <sheetData sheetId="11150">
        <row r="1">
          <cell r="J1">
            <v>1.7453292519943295E-2</v>
          </cell>
        </row>
      </sheetData>
      <sheetData sheetId="11151">
        <row r="1">
          <cell r="J1">
            <v>1.7453292519943295E-2</v>
          </cell>
        </row>
      </sheetData>
      <sheetData sheetId="11152">
        <row r="1">
          <cell r="J1">
            <v>1.7453292519943295E-2</v>
          </cell>
        </row>
      </sheetData>
      <sheetData sheetId="11153">
        <row r="1">
          <cell r="J1">
            <v>1.7453292519943295E-2</v>
          </cell>
        </row>
      </sheetData>
      <sheetData sheetId="11154">
        <row r="1">
          <cell r="J1">
            <v>1.7453292519943295E-2</v>
          </cell>
        </row>
      </sheetData>
      <sheetData sheetId="11155">
        <row r="1">
          <cell r="J1">
            <v>1.7453292519943295E-2</v>
          </cell>
        </row>
      </sheetData>
      <sheetData sheetId="11156">
        <row r="1">
          <cell r="J1">
            <v>1.7453292519943295E-2</v>
          </cell>
        </row>
      </sheetData>
      <sheetData sheetId="11157">
        <row r="1">
          <cell r="J1">
            <v>1.7453292519943295E-2</v>
          </cell>
        </row>
      </sheetData>
      <sheetData sheetId="11158">
        <row r="1">
          <cell r="J1">
            <v>1.7453292519943295E-2</v>
          </cell>
        </row>
      </sheetData>
      <sheetData sheetId="11159">
        <row r="1">
          <cell r="J1">
            <v>1.7453292519943295E-2</v>
          </cell>
        </row>
      </sheetData>
      <sheetData sheetId="11160">
        <row r="1">
          <cell r="J1">
            <v>1.7453292519943295E-2</v>
          </cell>
        </row>
      </sheetData>
      <sheetData sheetId="11161">
        <row r="1">
          <cell r="J1">
            <v>1.7453292519943295E-2</v>
          </cell>
        </row>
      </sheetData>
      <sheetData sheetId="11162">
        <row r="1">
          <cell r="J1">
            <v>1.7453292519943295E-2</v>
          </cell>
        </row>
      </sheetData>
      <sheetData sheetId="11163">
        <row r="1">
          <cell r="J1">
            <v>1.7453292519943295E-2</v>
          </cell>
        </row>
      </sheetData>
      <sheetData sheetId="11164">
        <row r="1">
          <cell r="J1">
            <v>1.7453292519943295E-2</v>
          </cell>
        </row>
      </sheetData>
      <sheetData sheetId="11165">
        <row r="1">
          <cell r="J1">
            <v>1.7453292519943295E-2</v>
          </cell>
        </row>
      </sheetData>
      <sheetData sheetId="11166">
        <row r="1">
          <cell r="J1">
            <v>1.7453292519943295E-2</v>
          </cell>
        </row>
      </sheetData>
      <sheetData sheetId="11167">
        <row r="1">
          <cell r="J1">
            <v>1.7453292519943295E-2</v>
          </cell>
        </row>
      </sheetData>
      <sheetData sheetId="11168">
        <row r="1">
          <cell r="J1">
            <v>1.7453292519943295E-2</v>
          </cell>
        </row>
      </sheetData>
      <sheetData sheetId="11169">
        <row r="1">
          <cell r="J1">
            <v>1.7453292519943295E-2</v>
          </cell>
        </row>
      </sheetData>
      <sheetData sheetId="11170">
        <row r="1">
          <cell r="J1">
            <v>1.7453292519943295E-2</v>
          </cell>
        </row>
      </sheetData>
      <sheetData sheetId="11171">
        <row r="1">
          <cell r="J1">
            <v>1.7453292519943295E-2</v>
          </cell>
        </row>
      </sheetData>
      <sheetData sheetId="11172">
        <row r="1">
          <cell r="J1">
            <v>1.7453292519943295E-2</v>
          </cell>
        </row>
      </sheetData>
      <sheetData sheetId="11173">
        <row r="1">
          <cell r="J1">
            <v>1.7453292519943295E-2</v>
          </cell>
        </row>
      </sheetData>
      <sheetData sheetId="11174">
        <row r="1">
          <cell r="J1">
            <v>1.7453292519943295E-2</v>
          </cell>
        </row>
      </sheetData>
      <sheetData sheetId="11175">
        <row r="1">
          <cell r="J1">
            <v>1.7453292519943295E-2</v>
          </cell>
        </row>
      </sheetData>
      <sheetData sheetId="11176">
        <row r="1">
          <cell r="J1">
            <v>1.7453292519943295E-2</v>
          </cell>
        </row>
      </sheetData>
      <sheetData sheetId="11177">
        <row r="1">
          <cell r="J1">
            <v>1.7453292519943295E-2</v>
          </cell>
        </row>
      </sheetData>
      <sheetData sheetId="11178">
        <row r="1">
          <cell r="J1">
            <v>1.7453292519943295E-2</v>
          </cell>
        </row>
      </sheetData>
      <sheetData sheetId="11179">
        <row r="1">
          <cell r="J1">
            <v>1.7453292519943295E-2</v>
          </cell>
        </row>
      </sheetData>
      <sheetData sheetId="11180">
        <row r="1">
          <cell r="J1">
            <v>1.7453292519943295E-2</v>
          </cell>
        </row>
      </sheetData>
      <sheetData sheetId="11181">
        <row r="1">
          <cell r="J1">
            <v>1.7453292519943295E-2</v>
          </cell>
        </row>
      </sheetData>
      <sheetData sheetId="11182">
        <row r="1">
          <cell r="J1">
            <v>1.7453292519943295E-2</v>
          </cell>
        </row>
      </sheetData>
      <sheetData sheetId="11183">
        <row r="1">
          <cell r="J1">
            <v>1.7453292519943295E-2</v>
          </cell>
        </row>
      </sheetData>
      <sheetData sheetId="11184">
        <row r="1">
          <cell r="J1">
            <v>1.7453292519943295E-2</v>
          </cell>
        </row>
      </sheetData>
      <sheetData sheetId="11185">
        <row r="1">
          <cell r="J1">
            <v>1.7453292519943295E-2</v>
          </cell>
        </row>
      </sheetData>
      <sheetData sheetId="11186">
        <row r="1">
          <cell r="J1">
            <v>1.7453292519943295E-2</v>
          </cell>
        </row>
      </sheetData>
      <sheetData sheetId="11187">
        <row r="1">
          <cell r="J1">
            <v>1.7453292519943295E-2</v>
          </cell>
        </row>
      </sheetData>
      <sheetData sheetId="11188">
        <row r="1">
          <cell r="J1">
            <v>1.7453292519943295E-2</v>
          </cell>
        </row>
      </sheetData>
      <sheetData sheetId="11189">
        <row r="1">
          <cell r="J1">
            <v>1.7453292519943295E-2</v>
          </cell>
        </row>
      </sheetData>
      <sheetData sheetId="11190">
        <row r="1">
          <cell r="J1">
            <v>1.7453292519943295E-2</v>
          </cell>
        </row>
      </sheetData>
      <sheetData sheetId="11191">
        <row r="1">
          <cell r="J1">
            <v>1.7453292519943295E-2</v>
          </cell>
        </row>
      </sheetData>
      <sheetData sheetId="11192">
        <row r="1">
          <cell r="J1">
            <v>1.7453292519943295E-2</v>
          </cell>
        </row>
      </sheetData>
      <sheetData sheetId="11193">
        <row r="1">
          <cell r="J1">
            <v>1.7453292519943295E-2</v>
          </cell>
        </row>
      </sheetData>
      <sheetData sheetId="11194">
        <row r="1">
          <cell r="J1">
            <v>1.7453292519943295E-2</v>
          </cell>
        </row>
      </sheetData>
      <sheetData sheetId="11195">
        <row r="1">
          <cell r="J1">
            <v>1.7453292519943295E-2</v>
          </cell>
        </row>
      </sheetData>
      <sheetData sheetId="11196">
        <row r="1">
          <cell r="J1">
            <v>1.7453292519943295E-2</v>
          </cell>
        </row>
      </sheetData>
      <sheetData sheetId="11197">
        <row r="1">
          <cell r="J1">
            <v>1.7453292519943295E-2</v>
          </cell>
        </row>
      </sheetData>
      <sheetData sheetId="11198">
        <row r="1">
          <cell r="J1">
            <v>1.7453292519943295E-2</v>
          </cell>
        </row>
      </sheetData>
      <sheetData sheetId="11199">
        <row r="1">
          <cell r="J1">
            <v>1.7453292519943295E-2</v>
          </cell>
        </row>
      </sheetData>
      <sheetData sheetId="11200">
        <row r="1">
          <cell r="J1">
            <v>1.7453292519943295E-2</v>
          </cell>
        </row>
      </sheetData>
      <sheetData sheetId="11201">
        <row r="1">
          <cell r="J1">
            <v>1.7453292519943295E-2</v>
          </cell>
        </row>
      </sheetData>
      <sheetData sheetId="11202">
        <row r="1">
          <cell r="J1">
            <v>1.7453292519943295E-2</v>
          </cell>
        </row>
      </sheetData>
      <sheetData sheetId="11203">
        <row r="1">
          <cell r="J1">
            <v>1.7453292519943295E-2</v>
          </cell>
        </row>
      </sheetData>
      <sheetData sheetId="11204">
        <row r="1">
          <cell r="J1">
            <v>1.7453292519943295E-2</v>
          </cell>
        </row>
      </sheetData>
      <sheetData sheetId="11205">
        <row r="1">
          <cell r="J1">
            <v>1.7453292519943295E-2</v>
          </cell>
        </row>
      </sheetData>
      <sheetData sheetId="11206">
        <row r="1">
          <cell r="J1">
            <v>1.7453292519943295E-2</v>
          </cell>
        </row>
      </sheetData>
      <sheetData sheetId="11207">
        <row r="1">
          <cell r="J1">
            <v>1.7453292519943295E-2</v>
          </cell>
        </row>
      </sheetData>
      <sheetData sheetId="11208">
        <row r="1">
          <cell r="J1">
            <v>1.7453292519943295E-2</v>
          </cell>
        </row>
      </sheetData>
      <sheetData sheetId="11209">
        <row r="1">
          <cell r="J1">
            <v>1.7453292519943295E-2</v>
          </cell>
        </row>
      </sheetData>
      <sheetData sheetId="11210">
        <row r="1">
          <cell r="J1">
            <v>1.7453292519943295E-2</v>
          </cell>
        </row>
      </sheetData>
      <sheetData sheetId="11211">
        <row r="1">
          <cell r="J1">
            <v>1.7453292519943295E-2</v>
          </cell>
        </row>
      </sheetData>
      <sheetData sheetId="11212">
        <row r="1">
          <cell r="J1">
            <v>1.7453292519943295E-2</v>
          </cell>
        </row>
      </sheetData>
      <sheetData sheetId="11213">
        <row r="1">
          <cell r="J1">
            <v>1.7453292519943295E-2</v>
          </cell>
        </row>
      </sheetData>
      <sheetData sheetId="11214">
        <row r="1">
          <cell r="J1">
            <v>1.7453292519943295E-2</v>
          </cell>
        </row>
      </sheetData>
      <sheetData sheetId="11215">
        <row r="1">
          <cell r="J1">
            <v>1.7453292519943295E-2</v>
          </cell>
        </row>
      </sheetData>
      <sheetData sheetId="11216">
        <row r="1">
          <cell r="J1">
            <v>1.7453292519943295E-2</v>
          </cell>
        </row>
      </sheetData>
      <sheetData sheetId="11217">
        <row r="1">
          <cell r="J1">
            <v>1.7453292519943295E-2</v>
          </cell>
        </row>
      </sheetData>
      <sheetData sheetId="11218">
        <row r="1">
          <cell r="J1">
            <v>1.7453292519943295E-2</v>
          </cell>
        </row>
      </sheetData>
      <sheetData sheetId="11219">
        <row r="1">
          <cell r="J1">
            <v>1.7453292519943295E-2</v>
          </cell>
        </row>
      </sheetData>
      <sheetData sheetId="11220">
        <row r="1">
          <cell r="J1">
            <v>1.7453292519943295E-2</v>
          </cell>
        </row>
      </sheetData>
      <sheetData sheetId="11221">
        <row r="1">
          <cell r="J1">
            <v>1.7453292519943295E-2</v>
          </cell>
        </row>
      </sheetData>
      <sheetData sheetId="11222">
        <row r="1">
          <cell r="J1">
            <v>1.7453292519943295E-2</v>
          </cell>
        </row>
      </sheetData>
      <sheetData sheetId="11223">
        <row r="1">
          <cell r="J1">
            <v>1.7453292519943295E-2</v>
          </cell>
        </row>
      </sheetData>
      <sheetData sheetId="11224">
        <row r="1">
          <cell r="J1">
            <v>1.7453292519943295E-2</v>
          </cell>
        </row>
      </sheetData>
      <sheetData sheetId="11225">
        <row r="1">
          <cell r="J1">
            <v>1.7453292519943295E-2</v>
          </cell>
        </row>
      </sheetData>
      <sheetData sheetId="11226">
        <row r="1">
          <cell r="J1">
            <v>1.7453292519943295E-2</v>
          </cell>
        </row>
      </sheetData>
      <sheetData sheetId="11227">
        <row r="1">
          <cell r="J1">
            <v>1.7453292519943295E-2</v>
          </cell>
        </row>
      </sheetData>
      <sheetData sheetId="11228">
        <row r="1">
          <cell r="J1">
            <v>1.7453292519943295E-2</v>
          </cell>
        </row>
      </sheetData>
      <sheetData sheetId="11229">
        <row r="1">
          <cell r="J1">
            <v>1.7453292519943295E-2</v>
          </cell>
        </row>
      </sheetData>
      <sheetData sheetId="11230">
        <row r="1">
          <cell r="J1">
            <v>1.7453292519943295E-2</v>
          </cell>
        </row>
      </sheetData>
      <sheetData sheetId="11231">
        <row r="1">
          <cell r="J1">
            <v>1.7453292519943295E-2</v>
          </cell>
        </row>
      </sheetData>
      <sheetData sheetId="11232">
        <row r="1">
          <cell r="J1">
            <v>1.7453292519943295E-2</v>
          </cell>
        </row>
      </sheetData>
      <sheetData sheetId="11233">
        <row r="1">
          <cell r="J1">
            <v>1.7453292519943295E-2</v>
          </cell>
        </row>
      </sheetData>
      <sheetData sheetId="11234">
        <row r="1">
          <cell r="J1">
            <v>1.7453292519943295E-2</v>
          </cell>
        </row>
      </sheetData>
      <sheetData sheetId="11235">
        <row r="1">
          <cell r="J1">
            <v>1.7453292519943295E-2</v>
          </cell>
        </row>
      </sheetData>
      <sheetData sheetId="11236">
        <row r="1">
          <cell r="J1">
            <v>1.7453292519943295E-2</v>
          </cell>
        </row>
      </sheetData>
      <sheetData sheetId="11237">
        <row r="1">
          <cell r="J1">
            <v>1.7453292519943295E-2</v>
          </cell>
        </row>
      </sheetData>
      <sheetData sheetId="11238">
        <row r="1">
          <cell r="J1">
            <v>1.7453292519943295E-2</v>
          </cell>
        </row>
      </sheetData>
      <sheetData sheetId="11239">
        <row r="1">
          <cell r="J1">
            <v>1.7453292519943295E-2</v>
          </cell>
        </row>
      </sheetData>
      <sheetData sheetId="11240">
        <row r="1">
          <cell r="J1">
            <v>1.7453292519943295E-2</v>
          </cell>
        </row>
      </sheetData>
      <sheetData sheetId="11241">
        <row r="1">
          <cell r="J1">
            <v>1.7453292519943295E-2</v>
          </cell>
        </row>
      </sheetData>
      <sheetData sheetId="11242">
        <row r="1">
          <cell r="J1">
            <v>1.7453292519943295E-2</v>
          </cell>
        </row>
      </sheetData>
      <sheetData sheetId="11243">
        <row r="1">
          <cell r="J1">
            <v>1.7453292519943295E-2</v>
          </cell>
        </row>
      </sheetData>
      <sheetData sheetId="11244">
        <row r="1">
          <cell r="J1">
            <v>1.7453292519943295E-2</v>
          </cell>
        </row>
      </sheetData>
      <sheetData sheetId="11245">
        <row r="1">
          <cell r="J1">
            <v>1.7453292519943295E-2</v>
          </cell>
        </row>
      </sheetData>
      <sheetData sheetId="11246">
        <row r="1">
          <cell r="J1">
            <v>1.7453292519943295E-2</v>
          </cell>
        </row>
      </sheetData>
      <sheetData sheetId="11247">
        <row r="1">
          <cell r="J1">
            <v>1.7453292519943295E-2</v>
          </cell>
        </row>
      </sheetData>
      <sheetData sheetId="11248">
        <row r="1">
          <cell r="J1">
            <v>1.7453292519943295E-2</v>
          </cell>
        </row>
      </sheetData>
      <sheetData sheetId="11249">
        <row r="1">
          <cell r="J1">
            <v>1.7453292519943295E-2</v>
          </cell>
        </row>
      </sheetData>
      <sheetData sheetId="11250">
        <row r="1">
          <cell r="J1">
            <v>1.7453292519943295E-2</v>
          </cell>
        </row>
      </sheetData>
      <sheetData sheetId="11251">
        <row r="1">
          <cell r="J1">
            <v>1.7453292519943295E-2</v>
          </cell>
        </row>
      </sheetData>
      <sheetData sheetId="11252">
        <row r="1">
          <cell r="J1">
            <v>1.7453292519943295E-2</v>
          </cell>
        </row>
      </sheetData>
      <sheetData sheetId="11253">
        <row r="1">
          <cell r="J1">
            <v>1.7453292519943295E-2</v>
          </cell>
        </row>
      </sheetData>
      <sheetData sheetId="11254">
        <row r="1">
          <cell r="J1">
            <v>1.7453292519943295E-2</v>
          </cell>
        </row>
      </sheetData>
      <sheetData sheetId="11255">
        <row r="1">
          <cell r="J1">
            <v>1.7453292519943295E-2</v>
          </cell>
        </row>
      </sheetData>
      <sheetData sheetId="11256">
        <row r="1">
          <cell r="J1">
            <v>1.7453292519943295E-2</v>
          </cell>
        </row>
      </sheetData>
      <sheetData sheetId="11257">
        <row r="1">
          <cell r="J1">
            <v>1.7453292519943295E-2</v>
          </cell>
        </row>
      </sheetData>
      <sheetData sheetId="11258">
        <row r="1">
          <cell r="J1">
            <v>1.7453292519943295E-2</v>
          </cell>
        </row>
      </sheetData>
      <sheetData sheetId="11259">
        <row r="1">
          <cell r="J1">
            <v>1.7453292519943295E-2</v>
          </cell>
        </row>
      </sheetData>
      <sheetData sheetId="11260">
        <row r="1">
          <cell r="J1">
            <v>1.7453292519943295E-2</v>
          </cell>
        </row>
      </sheetData>
      <sheetData sheetId="11261">
        <row r="1">
          <cell r="J1">
            <v>1.7453292519943295E-2</v>
          </cell>
        </row>
      </sheetData>
      <sheetData sheetId="11262">
        <row r="1">
          <cell r="J1">
            <v>1.7453292519943295E-2</v>
          </cell>
        </row>
      </sheetData>
      <sheetData sheetId="11263">
        <row r="1">
          <cell r="J1">
            <v>1.7453292519943295E-2</v>
          </cell>
        </row>
      </sheetData>
      <sheetData sheetId="11264">
        <row r="1">
          <cell r="J1">
            <v>1.7453292519943295E-2</v>
          </cell>
        </row>
      </sheetData>
      <sheetData sheetId="11265">
        <row r="1">
          <cell r="J1">
            <v>1.7453292519943295E-2</v>
          </cell>
        </row>
      </sheetData>
      <sheetData sheetId="11266">
        <row r="1">
          <cell r="J1">
            <v>1.7453292519943295E-2</v>
          </cell>
        </row>
      </sheetData>
      <sheetData sheetId="11267">
        <row r="1">
          <cell r="J1">
            <v>1.7453292519943295E-2</v>
          </cell>
        </row>
      </sheetData>
      <sheetData sheetId="11268">
        <row r="1">
          <cell r="J1">
            <v>1.7453292519943295E-2</v>
          </cell>
        </row>
      </sheetData>
      <sheetData sheetId="11269">
        <row r="1">
          <cell r="J1">
            <v>1.7453292519943295E-2</v>
          </cell>
        </row>
      </sheetData>
      <sheetData sheetId="11270">
        <row r="1">
          <cell r="J1">
            <v>1.7453292519943295E-2</v>
          </cell>
        </row>
      </sheetData>
      <sheetData sheetId="11271">
        <row r="1">
          <cell r="J1">
            <v>1.7453292519943295E-2</v>
          </cell>
        </row>
      </sheetData>
      <sheetData sheetId="11272">
        <row r="1">
          <cell r="J1">
            <v>1.7453292519943295E-2</v>
          </cell>
        </row>
      </sheetData>
      <sheetData sheetId="11273">
        <row r="1">
          <cell r="J1">
            <v>1.7453292519943295E-2</v>
          </cell>
        </row>
      </sheetData>
      <sheetData sheetId="11274">
        <row r="1">
          <cell r="J1">
            <v>1.7453292519943295E-2</v>
          </cell>
        </row>
      </sheetData>
      <sheetData sheetId="11275">
        <row r="1">
          <cell r="J1">
            <v>1.7453292519943295E-2</v>
          </cell>
        </row>
      </sheetData>
      <sheetData sheetId="11276">
        <row r="1">
          <cell r="J1">
            <v>1.7453292519943295E-2</v>
          </cell>
        </row>
      </sheetData>
      <sheetData sheetId="11277">
        <row r="1">
          <cell r="J1">
            <v>1.7453292519943295E-2</v>
          </cell>
        </row>
      </sheetData>
      <sheetData sheetId="11278">
        <row r="1">
          <cell r="J1">
            <v>1.7453292519943295E-2</v>
          </cell>
        </row>
      </sheetData>
      <sheetData sheetId="11279">
        <row r="1">
          <cell r="J1">
            <v>1.7453292519943295E-2</v>
          </cell>
        </row>
      </sheetData>
      <sheetData sheetId="11280">
        <row r="1">
          <cell r="J1">
            <v>1.7453292519943295E-2</v>
          </cell>
        </row>
      </sheetData>
      <sheetData sheetId="11281">
        <row r="1">
          <cell r="J1">
            <v>1.7453292519943295E-2</v>
          </cell>
        </row>
      </sheetData>
      <sheetData sheetId="11282">
        <row r="1">
          <cell r="J1">
            <v>1.7453292519943295E-2</v>
          </cell>
        </row>
      </sheetData>
      <sheetData sheetId="11283">
        <row r="1">
          <cell r="J1">
            <v>1.7453292519943295E-2</v>
          </cell>
        </row>
      </sheetData>
      <sheetData sheetId="11284">
        <row r="1">
          <cell r="J1">
            <v>1.7453292519943295E-2</v>
          </cell>
        </row>
      </sheetData>
      <sheetData sheetId="11285">
        <row r="1">
          <cell r="J1">
            <v>1.7453292519943295E-2</v>
          </cell>
        </row>
      </sheetData>
      <sheetData sheetId="11286">
        <row r="1">
          <cell r="J1">
            <v>1.7453292519943295E-2</v>
          </cell>
        </row>
      </sheetData>
      <sheetData sheetId="11287">
        <row r="1">
          <cell r="J1">
            <v>1.7453292519943295E-2</v>
          </cell>
        </row>
      </sheetData>
      <sheetData sheetId="11288">
        <row r="1">
          <cell r="J1">
            <v>1.7453292519943295E-2</v>
          </cell>
        </row>
      </sheetData>
      <sheetData sheetId="11289">
        <row r="1">
          <cell r="J1">
            <v>1.7453292519943295E-2</v>
          </cell>
        </row>
      </sheetData>
      <sheetData sheetId="11290">
        <row r="1">
          <cell r="J1">
            <v>1.7453292519943295E-2</v>
          </cell>
        </row>
      </sheetData>
      <sheetData sheetId="11291">
        <row r="1">
          <cell r="J1">
            <v>1.7453292519943295E-2</v>
          </cell>
        </row>
      </sheetData>
      <sheetData sheetId="11292">
        <row r="1">
          <cell r="J1">
            <v>1.7453292519943295E-2</v>
          </cell>
        </row>
      </sheetData>
      <sheetData sheetId="11293">
        <row r="1">
          <cell r="J1">
            <v>1.7453292519943295E-2</v>
          </cell>
        </row>
      </sheetData>
      <sheetData sheetId="11294">
        <row r="1">
          <cell r="J1">
            <v>1.7453292519943295E-2</v>
          </cell>
        </row>
      </sheetData>
      <sheetData sheetId="11295">
        <row r="1">
          <cell r="J1">
            <v>1.7453292519943295E-2</v>
          </cell>
        </row>
      </sheetData>
      <sheetData sheetId="11296">
        <row r="1">
          <cell r="J1">
            <v>1.7453292519943295E-2</v>
          </cell>
        </row>
      </sheetData>
      <sheetData sheetId="11297">
        <row r="1">
          <cell r="J1">
            <v>1.7453292519943295E-2</v>
          </cell>
        </row>
      </sheetData>
      <sheetData sheetId="11298">
        <row r="1">
          <cell r="J1">
            <v>1.7453292519943295E-2</v>
          </cell>
        </row>
      </sheetData>
      <sheetData sheetId="11299">
        <row r="1">
          <cell r="J1">
            <v>1.7453292519943295E-2</v>
          </cell>
        </row>
      </sheetData>
      <sheetData sheetId="11300">
        <row r="1">
          <cell r="J1">
            <v>1.7453292519943295E-2</v>
          </cell>
        </row>
      </sheetData>
      <sheetData sheetId="11301">
        <row r="1">
          <cell r="J1">
            <v>1.7453292519943295E-2</v>
          </cell>
        </row>
      </sheetData>
      <sheetData sheetId="11302">
        <row r="1">
          <cell r="J1">
            <v>1.7453292519943295E-2</v>
          </cell>
        </row>
      </sheetData>
      <sheetData sheetId="11303">
        <row r="1">
          <cell r="J1">
            <v>1.7453292519943295E-2</v>
          </cell>
        </row>
      </sheetData>
      <sheetData sheetId="11304">
        <row r="1">
          <cell r="J1">
            <v>1.7453292519943295E-2</v>
          </cell>
        </row>
      </sheetData>
      <sheetData sheetId="11305">
        <row r="1">
          <cell r="J1">
            <v>1.7453292519943295E-2</v>
          </cell>
        </row>
      </sheetData>
      <sheetData sheetId="11306">
        <row r="1">
          <cell r="J1">
            <v>1.7453292519943295E-2</v>
          </cell>
        </row>
      </sheetData>
      <sheetData sheetId="11307">
        <row r="1">
          <cell r="J1">
            <v>1.7453292519943295E-2</v>
          </cell>
        </row>
      </sheetData>
      <sheetData sheetId="11308">
        <row r="1">
          <cell r="J1">
            <v>1.7453292519943295E-2</v>
          </cell>
        </row>
      </sheetData>
      <sheetData sheetId="11309">
        <row r="1">
          <cell r="J1">
            <v>1.7453292519943295E-2</v>
          </cell>
        </row>
      </sheetData>
      <sheetData sheetId="11310">
        <row r="1">
          <cell r="J1">
            <v>1.7453292519943295E-2</v>
          </cell>
        </row>
      </sheetData>
      <sheetData sheetId="11311">
        <row r="1">
          <cell r="J1">
            <v>1.7453292519943295E-2</v>
          </cell>
        </row>
      </sheetData>
      <sheetData sheetId="11312">
        <row r="1">
          <cell r="J1">
            <v>1.7453292519943295E-2</v>
          </cell>
        </row>
      </sheetData>
      <sheetData sheetId="11313">
        <row r="1">
          <cell r="J1">
            <v>1.7453292519943295E-2</v>
          </cell>
        </row>
      </sheetData>
      <sheetData sheetId="11314">
        <row r="1">
          <cell r="J1">
            <v>1.7453292519943295E-2</v>
          </cell>
        </row>
      </sheetData>
      <sheetData sheetId="11315">
        <row r="1">
          <cell r="J1">
            <v>1.7453292519943295E-2</v>
          </cell>
        </row>
      </sheetData>
      <sheetData sheetId="11316">
        <row r="1">
          <cell r="J1">
            <v>1.7453292519943295E-2</v>
          </cell>
        </row>
      </sheetData>
      <sheetData sheetId="11317">
        <row r="1">
          <cell r="J1">
            <v>1.7453292519943295E-2</v>
          </cell>
        </row>
      </sheetData>
      <sheetData sheetId="11318">
        <row r="1">
          <cell r="J1">
            <v>1.7453292519943295E-2</v>
          </cell>
        </row>
      </sheetData>
      <sheetData sheetId="11319">
        <row r="1">
          <cell r="J1">
            <v>1.7453292519943295E-2</v>
          </cell>
        </row>
      </sheetData>
      <sheetData sheetId="11320">
        <row r="1">
          <cell r="J1">
            <v>1.7453292519943295E-2</v>
          </cell>
        </row>
      </sheetData>
      <sheetData sheetId="11321">
        <row r="1">
          <cell r="J1">
            <v>1.7453292519943295E-2</v>
          </cell>
        </row>
      </sheetData>
      <sheetData sheetId="11322">
        <row r="1">
          <cell r="J1">
            <v>1.7453292519943295E-2</v>
          </cell>
        </row>
      </sheetData>
      <sheetData sheetId="11323">
        <row r="1">
          <cell r="J1">
            <v>1.7453292519943295E-2</v>
          </cell>
        </row>
      </sheetData>
      <sheetData sheetId="11324">
        <row r="1">
          <cell r="J1">
            <v>1.7453292519943295E-2</v>
          </cell>
        </row>
      </sheetData>
      <sheetData sheetId="11325">
        <row r="1">
          <cell r="J1">
            <v>1.7453292519943295E-2</v>
          </cell>
        </row>
      </sheetData>
      <sheetData sheetId="11326">
        <row r="1">
          <cell r="J1">
            <v>1.7453292519943295E-2</v>
          </cell>
        </row>
      </sheetData>
      <sheetData sheetId="11327">
        <row r="1">
          <cell r="J1">
            <v>1.7453292519943295E-2</v>
          </cell>
        </row>
      </sheetData>
      <sheetData sheetId="11328">
        <row r="1">
          <cell r="J1">
            <v>1.7453292519943295E-2</v>
          </cell>
        </row>
      </sheetData>
      <sheetData sheetId="11329">
        <row r="1">
          <cell r="J1">
            <v>1.7453292519943295E-2</v>
          </cell>
        </row>
      </sheetData>
      <sheetData sheetId="11330">
        <row r="1">
          <cell r="J1">
            <v>1.7453292519943295E-2</v>
          </cell>
        </row>
      </sheetData>
      <sheetData sheetId="11331">
        <row r="1">
          <cell r="J1">
            <v>1.7453292519943295E-2</v>
          </cell>
        </row>
      </sheetData>
      <sheetData sheetId="11332">
        <row r="1">
          <cell r="J1">
            <v>1.7453292519943295E-2</v>
          </cell>
        </row>
      </sheetData>
      <sheetData sheetId="11333">
        <row r="1">
          <cell r="J1">
            <v>1.7453292519943295E-2</v>
          </cell>
        </row>
      </sheetData>
      <sheetData sheetId="11334">
        <row r="1">
          <cell r="J1">
            <v>1.7453292519943295E-2</v>
          </cell>
        </row>
      </sheetData>
      <sheetData sheetId="11335">
        <row r="1">
          <cell r="J1">
            <v>1.7453292519943295E-2</v>
          </cell>
        </row>
      </sheetData>
      <sheetData sheetId="11336">
        <row r="1">
          <cell r="J1">
            <v>1.7453292519943295E-2</v>
          </cell>
        </row>
      </sheetData>
      <sheetData sheetId="11337">
        <row r="1">
          <cell r="J1">
            <v>1.7453292519943295E-2</v>
          </cell>
        </row>
      </sheetData>
      <sheetData sheetId="11338">
        <row r="1">
          <cell r="J1">
            <v>1.7453292519943295E-2</v>
          </cell>
        </row>
      </sheetData>
      <sheetData sheetId="11339">
        <row r="1">
          <cell r="J1">
            <v>1.7453292519943295E-2</v>
          </cell>
        </row>
      </sheetData>
      <sheetData sheetId="11340">
        <row r="1">
          <cell r="J1">
            <v>1.7453292519943295E-2</v>
          </cell>
        </row>
      </sheetData>
      <sheetData sheetId="11341">
        <row r="1">
          <cell r="J1">
            <v>1.7453292519943295E-2</v>
          </cell>
        </row>
      </sheetData>
      <sheetData sheetId="11342">
        <row r="1">
          <cell r="J1">
            <v>1.7453292519943295E-2</v>
          </cell>
        </row>
      </sheetData>
      <sheetData sheetId="11343">
        <row r="1">
          <cell r="J1">
            <v>1.7453292519943295E-2</v>
          </cell>
        </row>
      </sheetData>
      <sheetData sheetId="11344">
        <row r="1">
          <cell r="J1">
            <v>1.7453292519943295E-2</v>
          </cell>
        </row>
      </sheetData>
      <sheetData sheetId="11345">
        <row r="1">
          <cell r="J1">
            <v>1.7453292519943295E-2</v>
          </cell>
        </row>
      </sheetData>
      <sheetData sheetId="11346">
        <row r="1">
          <cell r="J1">
            <v>1.7453292519943295E-2</v>
          </cell>
        </row>
      </sheetData>
      <sheetData sheetId="11347">
        <row r="1">
          <cell r="J1">
            <v>1.7453292519943295E-2</v>
          </cell>
        </row>
      </sheetData>
      <sheetData sheetId="11348">
        <row r="1">
          <cell r="J1">
            <v>1.7453292519943295E-2</v>
          </cell>
        </row>
      </sheetData>
      <sheetData sheetId="11349">
        <row r="1">
          <cell r="J1">
            <v>1.7453292519943295E-2</v>
          </cell>
        </row>
      </sheetData>
      <sheetData sheetId="11350">
        <row r="1">
          <cell r="J1">
            <v>1.7453292519943295E-2</v>
          </cell>
        </row>
      </sheetData>
      <sheetData sheetId="11351">
        <row r="1">
          <cell r="J1">
            <v>1.7453292519943295E-2</v>
          </cell>
        </row>
      </sheetData>
      <sheetData sheetId="11352">
        <row r="1">
          <cell r="J1">
            <v>1.7453292519943295E-2</v>
          </cell>
        </row>
      </sheetData>
      <sheetData sheetId="11353">
        <row r="1">
          <cell r="J1">
            <v>1.7453292519943295E-2</v>
          </cell>
        </row>
      </sheetData>
      <sheetData sheetId="11354">
        <row r="1">
          <cell r="J1">
            <v>1.7453292519943295E-2</v>
          </cell>
        </row>
      </sheetData>
      <sheetData sheetId="11355">
        <row r="1">
          <cell r="J1">
            <v>1.7453292519943295E-2</v>
          </cell>
        </row>
      </sheetData>
      <sheetData sheetId="11356">
        <row r="1">
          <cell r="J1">
            <v>1.7453292519943295E-2</v>
          </cell>
        </row>
      </sheetData>
      <sheetData sheetId="11357">
        <row r="1">
          <cell r="J1">
            <v>1.7453292519943295E-2</v>
          </cell>
        </row>
      </sheetData>
      <sheetData sheetId="11358">
        <row r="1">
          <cell r="J1">
            <v>1.7453292519943295E-2</v>
          </cell>
        </row>
      </sheetData>
      <sheetData sheetId="11359">
        <row r="1">
          <cell r="J1">
            <v>1.7453292519943295E-2</v>
          </cell>
        </row>
      </sheetData>
      <sheetData sheetId="11360">
        <row r="1">
          <cell r="J1">
            <v>1.7453292519943295E-2</v>
          </cell>
        </row>
      </sheetData>
      <sheetData sheetId="11361">
        <row r="1">
          <cell r="J1">
            <v>1.7453292519943295E-2</v>
          </cell>
        </row>
      </sheetData>
      <sheetData sheetId="11362">
        <row r="1">
          <cell r="J1">
            <v>1.7453292519943295E-2</v>
          </cell>
        </row>
      </sheetData>
      <sheetData sheetId="11363">
        <row r="1">
          <cell r="J1">
            <v>1.7453292519943295E-2</v>
          </cell>
        </row>
      </sheetData>
      <sheetData sheetId="11364">
        <row r="1">
          <cell r="J1">
            <v>1.7453292519943295E-2</v>
          </cell>
        </row>
      </sheetData>
      <sheetData sheetId="11365">
        <row r="1">
          <cell r="J1">
            <v>1.7453292519943295E-2</v>
          </cell>
        </row>
      </sheetData>
      <sheetData sheetId="11366">
        <row r="1">
          <cell r="J1">
            <v>1.7453292519943295E-2</v>
          </cell>
        </row>
      </sheetData>
      <sheetData sheetId="11367">
        <row r="1">
          <cell r="J1">
            <v>1.7453292519943295E-2</v>
          </cell>
        </row>
      </sheetData>
      <sheetData sheetId="11368">
        <row r="1">
          <cell r="J1">
            <v>1.7453292519943295E-2</v>
          </cell>
        </row>
      </sheetData>
      <sheetData sheetId="11369">
        <row r="1">
          <cell r="J1">
            <v>1.7453292519943295E-2</v>
          </cell>
        </row>
      </sheetData>
      <sheetData sheetId="11370">
        <row r="1">
          <cell r="J1">
            <v>1.7453292519943295E-2</v>
          </cell>
        </row>
      </sheetData>
      <sheetData sheetId="11371">
        <row r="1">
          <cell r="J1">
            <v>1.7453292519943295E-2</v>
          </cell>
        </row>
      </sheetData>
      <sheetData sheetId="11372">
        <row r="1">
          <cell r="J1">
            <v>1.7453292519943295E-2</v>
          </cell>
        </row>
      </sheetData>
      <sheetData sheetId="11373">
        <row r="1">
          <cell r="J1">
            <v>1.7453292519943295E-2</v>
          </cell>
        </row>
      </sheetData>
      <sheetData sheetId="11374">
        <row r="1">
          <cell r="J1">
            <v>1.7453292519943295E-2</v>
          </cell>
        </row>
      </sheetData>
      <sheetData sheetId="11375">
        <row r="1">
          <cell r="J1">
            <v>1.7453292519943295E-2</v>
          </cell>
        </row>
      </sheetData>
      <sheetData sheetId="11376">
        <row r="1">
          <cell r="J1">
            <v>1.7453292519943295E-2</v>
          </cell>
        </row>
      </sheetData>
      <sheetData sheetId="11377">
        <row r="1">
          <cell r="J1">
            <v>1.7453292519943295E-2</v>
          </cell>
        </row>
      </sheetData>
      <sheetData sheetId="11378">
        <row r="1">
          <cell r="J1">
            <v>1.7453292519943295E-2</v>
          </cell>
        </row>
      </sheetData>
      <sheetData sheetId="11379">
        <row r="1">
          <cell r="J1">
            <v>1.7453292519943295E-2</v>
          </cell>
        </row>
      </sheetData>
      <sheetData sheetId="11380">
        <row r="1">
          <cell r="J1">
            <v>1.7453292519943295E-2</v>
          </cell>
        </row>
      </sheetData>
      <sheetData sheetId="11381">
        <row r="1">
          <cell r="J1">
            <v>1.7453292519943295E-2</v>
          </cell>
        </row>
      </sheetData>
      <sheetData sheetId="11382">
        <row r="1">
          <cell r="J1">
            <v>1.7453292519943295E-2</v>
          </cell>
        </row>
      </sheetData>
      <sheetData sheetId="11383">
        <row r="1">
          <cell r="J1">
            <v>1.7453292519943295E-2</v>
          </cell>
        </row>
      </sheetData>
      <sheetData sheetId="11384">
        <row r="1">
          <cell r="J1">
            <v>1.7453292519943295E-2</v>
          </cell>
        </row>
      </sheetData>
      <sheetData sheetId="11385">
        <row r="1">
          <cell r="J1">
            <v>1.7453292519943295E-2</v>
          </cell>
        </row>
      </sheetData>
      <sheetData sheetId="11386">
        <row r="1">
          <cell r="J1">
            <v>1.7453292519943295E-2</v>
          </cell>
        </row>
      </sheetData>
      <sheetData sheetId="11387">
        <row r="1">
          <cell r="J1">
            <v>1.7453292519943295E-2</v>
          </cell>
        </row>
      </sheetData>
      <sheetData sheetId="11388">
        <row r="1">
          <cell r="J1">
            <v>1.7453292519943295E-2</v>
          </cell>
        </row>
      </sheetData>
      <sheetData sheetId="11389">
        <row r="1">
          <cell r="J1">
            <v>1.7453292519943295E-2</v>
          </cell>
        </row>
      </sheetData>
      <sheetData sheetId="11390">
        <row r="1">
          <cell r="J1">
            <v>1.7453292519943295E-2</v>
          </cell>
        </row>
      </sheetData>
      <sheetData sheetId="11391">
        <row r="1">
          <cell r="J1">
            <v>1.7453292519943295E-2</v>
          </cell>
        </row>
      </sheetData>
      <sheetData sheetId="11392">
        <row r="1">
          <cell r="J1">
            <v>1.7453292519943295E-2</v>
          </cell>
        </row>
      </sheetData>
      <sheetData sheetId="11393">
        <row r="1">
          <cell r="J1">
            <v>1.7453292519943295E-2</v>
          </cell>
        </row>
      </sheetData>
      <sheetData sheetId="11394">
        <row r="1">
          <cell r="J1">
            <v>1.7453292519943295E-2</v>
          </cell>
        </row>
      </sheetData>
      <sheetData sheetId="11395">
        <row r="1">
          <cell r="J1">
            <v>1.7453292519943295E-2</v>
          </cell>
        </row>
      </sheetData>
      <sheetData sheetId="11396">
        <row r="1">
          <cell r="J1">
            <v>1.7453292519943295E-2</v>
          </cell>
        </row>
      </sheetData>
      <sheetData sheetId="11397">
        <row r="1">
          <cell r="J1">
            <v>1.7453292519943295E-2</v>
          </cell>
        </row>
      </sheetData>
      <sheetData sheetId="11398">
        <row r="1">
          <cell r="J1">
            <v>1.7453292519943295E-2</v>
          </cell>
        </row>
      </sheetData>
      <sheetData sheetId="11399">
        <row r="1">
          <cell r="J1">
            <v>1.7453292519943295E-2</v>
          </cell>
        </row>
      </sheetData>
      <sheetData sheetId="11400">
        <row r="1">
          <cell r="J1">
            <v>1.7453292519943295E-2</v>
          </cell>
        </row>
      </sheetData>
      <sheetData sheetId="11401">
        <row r="1">
          <cell r="J1">
            <v>1.7453292519943295E-2</v>
          </cell>
        </row>
      </sheetData>
      <sheetData sheetId="11402">
        <row r="1">
          <cell r="J1">
            <v>1.7453292519943295E-2</v>
          </cell>
        </row>
      </sheetData>
      <sheetData sheetId="11403">
        <row r="1">
          <cell r="J1">
            <v>1.7453292519943295E-2</v>
          </cell>
        </row>
      </sheetData>
      <sheetData sheetId="11404">
        <row r="1">
          <cell r="J1">
            <v>1.7453292519943295E-2</v>
          </cell>
        </row>
      </sheetData>
      <sheetData sheetId="11405">
        <row r="1">
          <cell r="J1">
            <v>1.7453292519943295E-2</v>
          </cell>
        </row>
      </sheetData>
      <sheetData sheetId="11406">
        <row r="1">
          <cell r="J1">
            <v>1.7453292519943295E-2</v>
          </cell>
        </row>
      </sheetData>
      <sheetData sheetId="11407">
        <row r="1">
          <cell r="J1">
            <v>1.7453292519943295E-2</v>
          </cell>
        </row>
      </sheetData>
      <sheetData sheetId="11408">
        <row r="1">
          <cell r="J1">
            <v>1.7453292519943295E-2</v>
          </cell>
        </row>
      </sheetData>
      <sheetData sheetId="11409">
        <row r="1">
          <cell r="J1">
            <v>1.7453292519943295E-2</v>
          </cell>
        </row>
      </sheetData>
      <sheetData sheetId="11410">
        <row r="1">
          <cell r="J1">
            <v>1.7453292519943295E-2</v>
          </cell>
        </row>
      </sheetData>
      <sheetData sheetId="11411">
        <row r="1">
          <cell r="J1">
            <v>1.7453292519943295E-2</v>
          </cell>
        </row>
      </sheetData>
      <sheetData sheetId="11412">
        <row r="1">
          <cell r="J1">
            <v>1.7453292519943295E-2</v>
          </cell>
        </row>
      </sheetData>
      <sheetData sheetId="11413">
        <row r="1">
          <cell r="J1">
            <v>1.7453292519943295E-2</v>
          </cell>
        </row>
      </sheetData>
      <sheetData sheetId="11414">
        <row r="1">
          <cell r="J1">
            <v>1.7453292519943295E-2</v>
          </cell>
        </row>
      </sheetData>
      <sheetData sheetId="11415">
        <row r="1">
          <cell r="J1">
            <v>1.7453292519943295E-2</v>
          </cell>
        </row>
      </sheetData>
      <sheetData sheetId="11416">
        <row r="1">
          <cell r="J1">
            <v>1.7453292519943295E-2</v>
          </cell>
        </row>
      </sheetData>
      <sheetData sheetId="11417">
        <row r="1">
          <cell r="J1">
            <v>1.7453292519943295E-2</v>
          </cell>
        </row>
      </sheetData>
      <sheetData sheetId="11418">
        <row r="1">
          <cell r="J1">
            <v>1.7453292519943295E-2</v>
          </cell>
        </row>
      </sheetData>
      <sheetData sheetId="11419">
        <row r="1">
          <cell r="J1">
            <v>1.7453292519943295E-2</v>
          </cell>
        </row>
      </sheetData>
      <sheetData sheetId="11420">
        <row r="1">
          <cell r="J1">
            <v>1.7453292519943295E-2</v>
          </cell>
        </row>
      </sheetData>
      <sheetData sheetId="11421">
        <row r="1">
          <cell r="J1">
            <v>1.7453292519943295E-2</v>
          </cell>
        </row>
      </sheetData>
      <sheetData sheetId="11422">
        <row r="1">
          <cell r="J1">
            <v>1.7453292519943295E-2</v>
          </cell>
        </row>
      </sheetData>
      <sheetData sheetId="11423">
        <row r="1">
          <cell r="J1">
            <v>1.7453292519943295E-2</v>
          </cell>
        </row>
      </sheetData>
      <sheetData sheetId="11424">
        <row r="1">
          <cell r="J1">
            <v>1.7453292519943295E-2</v>
          </cell>
        </row>
      </sheetData>
      <sheetData sheetId="11425">
        <row r="1">
          <cell r="J1">
            <v>1.7453292519943295E-2</v>
          </cell>
        </row>
      </sheetData>
      <sheetData sheetId="11426">
        <row r="1">
          <cell r="J1">
            <v>1.7453292519943295E-2</v>
          </cell>
        </row>
      </sheetData>
      <sheetData sheetId="11427">
        <row r="1">
          <cell r="J1">
            <v>1.7453292519943295E-2</v>
          </cell>
        </row>
      </sheetData>
      <sheetData sheetId="11428">
        <row r="1">
          <cell r="J1">
            <v>1.7453292519943295E-2</v>
          </cell>
        </row>
      </sheetData>
      <sheetData sheetId="11429">
        <row r="1">
          <cell r="J1">
            <v>1.7453292519943295E-2</v>
          </cell>
        </row>
      </sheetData>
      <sheetData sheetId="11430">
        <row r="1">
          <cell r="J1">
            <v>1.7453292519943295E-2</v>
          </cell>
        </row>
      </sheetData>
      <sheetData sheetId="11431">
        <row r="1">
          <cell r="J1">
            <v>1.7453292519943295E-2</v>
          </cell>
        </row>
      </sheetData>
      <sheetData sheetId="11432">
        <row r="1">
          <cell r="J1">
            <v>1.7453292519943295E-2</v>
          </cell>
        </row>
      </sheetData>
      <sheetData sheetId="11433">
        <row r="1">
          <cell r="J1">
            <v>1.7453292519943295E-2</v>
          </cell>
        </row>
      </sheetData>
      <sheetData sheetId="11434">
        <row r="1">
          <cell r="J1">
            <v>1.7453292519943295E-2</v>
          </cell>
        </row>
      </sheetData>
      <sheetData sheetId="11435">
        <row r="1">
          <cell r="J1">
            <v>1.7453292519943295E-2</v>
          </cell>
        </row>
      </sheetData>
      <sheetData sheetId="11436">
        <row r="1">
          <cell r="J1">
            <v>1.7453292519943295E-2</v>
          </cell>
        </row>
      </sheetData>
      <sheetData sheetId="11437">
        <row r="1">
          <cell r="J1">
            <v>1.7453292519943295E-2</v>
          </cell>
        </row>
      </sheetData>
      <sheetData sheetId="11438">
        <row r="1">
          <cell r="J1">
            <v>1.7453292519943295E-2</v>
          </cell>
        </row>
      </sheetData>
      <sheetData sheetId="11439">
        <row r="1">
          <cell r="J1">
            <v>1.7453292519943295E-2</v>
          </cell>
        </row>
      </sheetData>
      <sheetData sheetId="11440">
        <row r="1">
          <cell r="J1">
            <v>1.7453292519943295E-2</v>
          </cell>
        </row>
      </sheetData>
      <sheetData sheetId="11441">
        <row r="1">
          <cell r="J1">
            <v>1.7453292519943295E-2</v>
          </cell>
        </row>
      </sheetData>
      <sheetData sheetId="11442">
        <row r="1">
          <cell r="J1">
            <v>1.7453292519943295E-2</v>
          </cell>
        </row>
      </sheetData>
      <sheetData sheetId="11443">
        <row r="1">
          <cell r="J1">
            <v>1.7453292519943295E-2</v>
          </cell>
        </row>
      </sheetData>
      <sheetData sheetId="11444">
        <row r="1">
          <cell r="J1">
            <v>1.7453292519943295E-2</v>
          </cell>
        </row>
      </sheetData>
      <sheetData sheetId="11445">
        <row r="1">
          <cell r="J1">
            <v>1.7453292519943295E-2</v>
          </cell>
        </row>
      </sheetData>
      <sheetData sheetId="11446">
        <row r="1">
          <cell r="J1">
            <v>1.7453292519943295E-2</v>
          </cell>
        </row>
      </sheetData>
      <sheetData sheetId="11447">
        <row r="1">
          <cell r="J1">
            <v>1.7453292519943295E-2</v>
          </cell>
        </row>
      </sheetData>
      <sheetData sheetId="11448">
        <row r="1">
          <cell r="J1">
            <v>1.7453292519943295E-2</v>
          </cell>
        </row>
      </sheetData>
      <sheetData sheetId="11449">
        <row r="1">
          <cell r="J1">
            <v>1.7453292519943295E-2</v>
          </cell>
        </row>
      </sheetData>
      <sheetData sheetId="11450">
        <row r="1">
          <cell r="J1">
            <v>1.7453292519943295E-2</v>
          </cell>
        </row>
      </sheetData>
      <sheetData sheetId="11451">
        <row r="1">
          <cell r="J1">
            <v>1.7453292519943295E-2</v>
          </cell>
        </row>
      </sheetData>
      <sheetData sheetId="11452">
        <row r="1">
          <cell r="J1">
            <v>1.7453292519943295E-2</v>
          </cell>
        </row>
      </sheetData>
      <sheetData sheetId="11453">
        <row r="1">
          <cell r="J1">
            <v>1.7453292519943295E-2</v>
          </cell>
        </row>
      </sheetData>
      <sheetData sheetId="11454">
        <row r="1">
          <cell r="J1">
            <v>1.7453292519943295E-2</v>
          </cell>
        </row>
      </sheetData>
      <sheetData sheetId="11455">
        <row r="1">
          <cell r="J1">
            <v>1.7453292519943295E-2</v>
          </cell>
        </row>
      </sheetData>
      <sheetData sheetId="11456">
        <row r="1">
          <cell r="J1">
            <v>1.7453292519943295E-2</v>
          </cell>
        </row>
      </sheetData>
      <sheetData sheetId="11457">
        <row r="1">
          <cell r="J1">
            <v>1.7453292519943295E-2</v>
          </cell>
        </row>
      </sheetData>
      <sheetData sheetId="11458">
        <row r="1">
          <cell r="J1">
            <v>1.7453292519943295E-2</v>
          </cell>
        </row>
      </sheetData>
      <sheetData sheetId="11459">
        <row r="1">
          <cell r="J1">
            <v>1.7453292519943295E-2</v>
          </cell>
        </row>
      </sheetData>
      <sheetData sheetId="11460">
        <row r="1">
          <cell r="J1">
            <v>1.7453292519943295E-2</v>
          </cell>
        </row>
      </sheetData>
      <sheetData sheetId="11461">
        <row r="1">
          <cell r="J1">
            <v>1.7453292519943295E-2</v>
          </cell>
        </row>
      </sheetData>
      <sheetData sheetId="11462">
        <row r="1">
          <cell r="J1">
            <v>1.7453292519943295E-2</v>
          </cell>
        </row>
      </sheetData>
      <sheetData sheetId="11463">
        <row r="1">
          <cell r="J1">
            <v>1.7453292519943295E-2</v>
          </cell>
        </row>
      </sheetData>
      <sheetData sheetId="11464">
        <row r="1">
          <cell r="J1">
            <v>1.7453292519943295E-2</v>
          </cell>
        </row>
      </sheetData>
      <sheetData sheetId="11465">
        <row r="1">
          <cell r="J1">
            <v>1.7453292519943295E-2</v>
          </cell>
        </row>
      </sheetData>
      <sheetData sheetId="11466">
        <row r="1">
          <cell r="J1">
            <v>1.7453292519943295E-2</v>
          </cell>
        </row>
      </sheetData>
      <sheetData sheetId="11467">
        <row r="1">
          <cell r="J1">
            <v>1.7453292519943295E-2</v>
          </cell>
        </row>
      </sheetData>
      <sheetData sheetId="11468">
        <row r="1">
          <cell r="J1">
            <v>1.7453292519943295E-2</v>
          </cell>
        </row>
      </sheetData>
      <sheetData sheetId="11469">
        <row r="1">
          <cell r="J1">
            <v>1.7453292519943295E-2</v>
          </cell>
        </row>
      </sheetData>
      <sheetData sheetId="11470">
        <row r="1">
          <cell r="J1">
            <v>1.7453292519943295E-2</v>
          </cell>
        </row>
      </sheetData>
      <sheetData sheetId="11471">
        <row r="1">
          <cell r="J1">
            <v>1.7453292519943295E-2</v>
          </cell>
        </row>
      </sheetData>
      <sheetData sheetId="11472">
        <row r="1">
          <cell r="J1">
            <v>1.7453292519943295E-2</v>
          </cell>
        </row>
      </sheetData>
      <sheetData sheetId="11473">
        <row r="1">
          <cell r="J1">
            <v>1.7453292519943295E-2</v>
          </cell>
        </row>
      </sheetData>
      <sheetData sheetId="11474">
        <row r="1">
          <cell r="J1">
            <v>1.7453292519943295E-2</v>
          </cell>
        </row>
      </sheetData>
      <sheetData sheetId="11475">
        <row r="1">
          <cell r="J1">
            <v>1.7453292519943295E-2</v>
          </cell>
        </row>
      </sheetData>
      <sheetData sheetId="11476">
        <row r="1">
          <cell r="J1">
            <v>1.7453292519943295E-2</v>
          </cell>
        </row>
      </sheetData>
      <sheetData sheetId="11477">
        <row r="1">
          <cell r="J1">
            <v>1.7453292519943295E-2</v>
          </cell>
        </row>
      </sheetData>
      <sheetData sheetId="11478">
        <row r="1">
          <cell r="J1">
            <v>1.7453292519943295E-2</v>
          </cell>
        </row>
      </sheetData>
      <sheetData sheetId="11479">
        <row r="1">
          <cell r="J1">
            <v>1.7453292519943295E-2</v>
          </cell>
        </row>
      </sheetData>
      <sheetData sheetId="11480">
        <row r="1">
          <cell r="J1">
            <v>1.7453292519943295E-2</v>
          </cell>
        </row>
      </sheetData>
      <sheetData sheetId="11481">
        <row r="1">
          <cell r="J1">
            <v>1.7453292519943295E-2</v>
          </cell>
        </row>
      </sheetData>
      <sheetData sheetId="11482">
        <row r="1">
          <cell r="J1">
            <v>1.7453292519943295E-2</v>
          </cell>
        </row>
      </sheetData>
      <sheetData sheetId="11483">
        <row r="1">
          <cell r="J1">
            <v>1.7453292519943295E-2</v>
          </cell>
        </row>
      </sheetData>
      <sheetData sheetId="11484">
        <row r="1">
          <cell r="J1">
            <v>1.7453292519943295E-2</v>
          </cell>
        </row>
      </sheetData>
      <sheetData sheetId="11485">
        <row r="1">
          <cell r="J1">
            <v>1.7453292519943295E-2</v>
          </cell>
        </row>
      </sheetData>
      <sheetData sheetId="11486">
        <row r="1">
          <cell r="J1">
            <v>1.7453292519943295E-2</v>
          </cell>
        </row>
      </sheetData>
      <sheetData sheetId="11487">
        <row r="1">
          <cell r="J1">
            <v>1.7453292519943295E-2</v>
          </cell>
        </row>
      </sheetData>
      <sheetData sheetId="11488">
        <row r="1">
          <cell r="J1">
            <v>1.7453292519943295E-2</v>
          </cell>
        </row>
      </sheetData>
      <sheetData sheetId="11489">
        <row r="1">
          <cell r="J1">
            <v>1.7453292519943295E-2</v>
          </cell>
        </row>
      </sheetData>
      <sheetData sheetId="11490">
        <row r="1">
          <cell r="J1">
            <v>1.7453292519943295E-2</v>
          </cell>
        </row>
      </sheetData>
      <sheetData sheetId="11491">
        <row r="1">
          <cell r="J1">
            <v>1.7453292519943295E-2</v>
          </cell>
        </row>
      </sheetData>
      <sheetData sheetId="11492">
        <row r="1">
          <cell r="J1">
            <v>1.7453292519943295E-2</v>
          </cell>
        </row>
      </sheetData>
      <sheetData sheetId="11493">
        <row r="1">
          <cell r="J1">
            <v>1.7453292519943295E-2</v>
          </cell>
        </row>
      </sheetData>
      <sheetData sheetId="11494">
        <row r="1">
          <cell r="J1">
            <v>1.7453292519943295E-2</v>
          </cell>
        </row>
      </sheetData>
      <sheetData sheetId="11495">
        <row r="1">
          <cell r="J1">
            <v>1.7453292519943295E-2</v>
          </cell>
        </row>
      </sheetData>
      <sheetData sheetId="11496">
        <row r="1">
          <cell r="J1">
            <v>1.7453292519943295E-2</v>
          </cell>
        </row>
      </sheetData>
      <sheetData sheetId="11497">
        <row r="1">
          <cell r="J1">
            <v>1.7453292519943295E-2</v>
          </cell>
        </row>
      </sheetData>
      <sheetData sheetId="11498">
        <row r="1">
          <cell r="J1">
            <v>1.7453292519943295E-2</v>
          </cell>
        </row>
      </sheetData>
      <sheetData sheetId="11499">
        <row r="1">
          <cell r="J1">
            <v>1.7453292519943295E-2</v>
          </cell>
        </row>
      </sheetData>
      <sheetData sheetId="11500">
        <row r="1">
          <cell r="J1">
            <v>1.7453292519943295E-2</v>
          </cell>
        </row>
      </sheetData>
      <sheetData sheetId="11501">
        <row r="1">
          <cell r="J1">
            <v>1.7453292519943295E-2</v>
          </cell>
        </row>
      </sheetData>
      <sheetData sheetId="11502">
        <row r="1">
          <cell r="J1">
            <v>1.7453292519943295E-2</v>
          </cell>
        </row>
      </sheetData>
      <sheetData sheetId="11503">
        <row r="1">
          <cell r="J1">
            <v>1.7453292519943295E-2</v>
          </cell>
        </row>
      </sheetData>
      <sheetData sheetId="11504">
        <row r="1">
          <cell r="J1">
            <v>1.7453292519943295E-2</v>
          </cell>
        </row>
      </sheetData>
      <sheetData sheetId="11505">
        <row r="1">
          <cell r="J1">
            <v>1.7453292519943295E-2</v>
          </cell>
        </row>
      </sheetData>
      <sheetData sheetId="11506">
        <row r="1">
          <cell r="J1">
            <v>1.7453292519943295E-2</v>
          </cell>
        </row>
      </sheetData>
      <sheetData sheetId="11507">
        <row r="1">
          <cell r="J1">
            <v>1.7453292519943295E-2</v>
          </cell>
        </row>
      </sheetData>
      <sheetData sheetId="11508">
        <row r="1">
          <cell r="J1">
            <v>1.7453292519943295E-2</v>
          </cell>
        </row>
      </sheetData>
      <sheetData sheetId="11509">
        <row r="1">
          <cell r="J1">
            <v>1.7453292519943295E-2</v>
          </cell>
        </row>
      </sheetData>
      <sheetData sheetId="11510">
        <row r="1">
          <cell r="J1">
            <v>1.7453292519943295E-2</v>
          </cell>
        </row>
      </sheetData>
      <sheetData sheetId="11511">
        <row r="1">
          <cell r="J1">
            <v>1.7453292519943295E-2</v>
          </cell>
        </row>
      </sheetData>
      <sheetData sheetId="11512">
        <row r="1">
          <cell r="J1">
            <v>1.7453292519943295E-2</v>
          </cell>
        </row>
      </sheetData>
      <sheetData sheetId="11513">
        <row r="1">
          <cell r="J1">
            <v>1.7453292519943295E-2</v>
          </cell>
        </row>
      </sheetData>
      <sheetData sheetId="11514">
        <row r="1">
          <cell r="J1">
            <v>1.7453292519943295E-2</v>
          </cell>
        </row>
      </sheetData>
      <sheetData sheetId="11515">
        <row r="1">
          <cell r="J1">
            <v>1.7453292519943295E-2</v>
          </cell>
        </row>
      </sheetData>
      <sheetData sheetId="11516">
        <row r="1">
          <cell r="J1">
            <v>1.7453292519943295E-2</v>
          </cell>
        </row>
      </sheetData>
      <sheetData sheetId="11517">
        <row r="1">
          <cell r="J1">
            <v>1.7453292519943295E-2</v>
          </cell>
        </row>
      </sheetData>
      <sheetData sheetId="11518">
        <row r="1">
          <cell r="J1">
            <v>1.7453292519943295E-2</v>
          </cell>
        </row>
      </sheetData>
      <sheetData sheetId="11519">
        <row r="1">
          <cell r="J1">
            <v>1.7453292519943295E-2</v>
          </cell>
        </row>
      </sheetData>
      <sheetData sheetId="11520">
        <row r="1">
          <cell r="J1">
            <v>1.7453292519943295E-2</v>
          </cell>
        </row>
      </sheetData>
      <sheetData sheetId="11521">
        <row r="1">
          <cell r="J1">
            <v>1.7453292519943295E-2</v>
          </cell>
        </row>
      </sheetData>
      <sheetData sheetId="11522">
        <row r="1">
          <cell r="J1">
            <v>1.7453292519943295E-2</v>
          </cell>
        </row>
      </sheetData>
      <sheetData sheetId="11523">
        <row r="1">
          <cell r="J1">
            <v>1.7453292519943295E-2</v>
          </cell>
        </row>
      </sheetData>
      <sheetData sheetId="11524">
        <row r="1">
          <cell r="J1">
            <v>1.7453292519943295E-2</v>
          </cell>
        </row>
      </sheetData>
      <sheetData sheetId="11525">
        <row r="1">
          <cell r="J1">
            <v>1.7453292519943295E-2</v>
          </cell>
        </row>
      </sheetData>
      <sheetData sheetId="11526">
        <row r="1">
          <cell r="J1">
            <v>1.7453292519943295E-2</v>
          </cell>
        </row>
      </sheetData>
      <sheetData sheetId="11527">
        <row r="1">
          <cell r="J1">
            <v>1.7453292519943295E-2</v>
          </cell>
        </row>
      </sheetData>
      <sheetData sheetId="11528">
        <row r="1">
          <cell r="J1">
            <v>1.7453292519943295E-2</v>
          </cell>
        </row>
      </sheetData>
      <sheetData sheetId="11529">
        <row r="1">
          <cell r="J1">
            <v>1.7453292519943295E-2</v>
          </cell>
        </row>
      </sheetData>
      <sheetData sheetId="11530">
        <row r="1">
          <cell r="J1">
            <v>1.7453292519943295E-2</v>
          </cell>
        </row>
      </sheetData>
      <sheetData sheetId="11531">
        <row r="1">
          <cell r="J1">
            <v>1.7453292519943295E-2</v>
          </cell>
        </row>
      </sheetData>
      <sheetData sheetId="11532">
        <row r="1">
          <cell r="J1">
            <v>1.7453292519943295E-2</v>
          </cell>
        </row>
      </sheetData>
      <sheetData sheetId="11533">
        <row r="1">
          <cell r="J1">
            <v>1.7453292519943295E-2</v>
          </cell>
        </row>
      </sheetData>
      <sheetData sheetId="11534">
        <row r="1">
          <cell r="J1">
            <v>1.7453292519943295E-2</v>
          </cell>
        </row>
      </sheetData>
      <sheetData sheetId="11535">
        <row r="1">
          <cell r="J1">
            <v>1.7453292519943295E-2</v>
          </cell>
        </row>
      </sheetData>
      <sheetData sheetId="11536">
        <row r="1">
          <cell r="J1">
            <v>1.7453292519943295E-2</v>
          </cell>
        </row>
      </sheetData>
      <sheetData sheetId="11537">
        <row r="1">
          <cell r="J1">
            <v>1.7453292519943295E-2</v>
          </cell>
        </row>
      </sheetData>
      <sheetData sheetId="11538">
        <row r="1">
          <cell r="J1">
            <v>1.7453292519943295E-2</v>
          </cell>
        </row>
      </sheetData>
      <sheetData sheetId="11539">
        <row r="1">
          <cell r="J1">
            <v>1.7453292519943295E-2</v>
          </cell>
        </row>
      </sheetData>
      <sheetData sheetId="11540">
        <row r="1">
          <cell r="J1">
            <v>1.7453292519943295E-2</v>
          </cell>
        </row>
      </sheetData>
      <sheetData sheetId="11541">
        <row r="1">
          <cell r="J1">
            <v>1.7453292519943295E-2</v>
          </cell>
        </row>
      </sheetData>
      <sheetData sheetId="11542">
        <row r="1">
          <cell r="J1">
            <v>1.7453292519943295E-2</v>
          </cell>
        </row>
      </sheetData>
      <sheetData sheetId="11543">
        <row r="1">
          <cell r="J1">
            <v>1.7453292519943295E-2</v>
          </cell>
        </row>
      </sheetData>
      <sheetData sheetId="11544">
        <row r="1">
          <cell r="J1">
            <v>1.7453292519943295E-2</v>
          </cell>
        </row>
      </sheetData>
      <sheetData sheetId="11545">
        <row r="1">
          <cell r="J1">
            <v>1.7453292519943295E-2</v>
          </cell>
        </row>
      </sheetData>
      <sheetData sheetId="11546">
        <row r="1">
          <cell r="J1">
            <v>1.7453292519943295E-2</v>
          </cell>
        </row>
      </sheetData>
      <sheetData sheetId="11547">
        <row r="1">
          <cell r="J1">
            <v>1.7453292519943295E-2</v>
          </cell>
        </row>
      </sheetData>
      <sheetData sheetId="11548">
        <row r="1">
          <cell r="J1">
            <v>1.7453292519943295E-2</v>
          </cell>
        </row>
      </sheetData>
      <sheetData sheetId="11549">
        <row r="1">
          <cell r="J1">
            <v>1.7453292519943295E-2</v>
          </cell>
        </row>
      </sheetData>
      <sheetData sheetId="11550">
        <row r="1">
          <cell r="J1">
            <v>1.7453292519943295E-2</v>
          </cell>
        </row>
      </sheetData>
      <sheetData sheetId="11551">
        <row r="1">
          <cell r="J1">
            <v>1.7453292519943295E-2</v>
          </cell>
        </row>
      </sheetData>
      <sheetData sheetId="11552">
        <row r="1">
          <cell r="J1">
            <v>1.7453292519943295E-2</v>
          </cell>
        </row>
      </sheetData>
      <sheetData sheetId="11553">
        <row r="1">
          <cell r="J1">
            <v>1.7453292519943295E-2</v>
          </cell>
        </row>
      </sheetData>
      <sheetData sheetId="11554">
        <row r="1">
          <cell r="J1">
            <v>1.7453292519943295E-2</v>
          </cell>
        </row>
      </sheetData>
      <sheetData sheetId="11555">
        <row r="1">
          <cell r="J1">
            <v>1.7453292519943295E-2</v>
          </cell>
        </row>
      </sheetData>
      <sheetData sheetId="11556">
        <row r="1">
          <cell r="J1">
            <v>1.7453292519943295E-2</v>
          </cell>
        </row>
      </sheetData>
      <sheetData sheetId="11557">
        <row r="1">
          <cell r="J1">
            <v>1.7453292519943295E-2</v>
          </cell>
        </row>
      </sheetData>
      <sheetData sheetId="11558">
        <row r="1">
          <cell r="J1">
            <v>1.7453292519943295E-2</v>
          </cell>
        </row>
      </sheetData>
      <sheetData sheetId="11559">
        <row r="1">
          <cell r="J1">
            <v>1.7453292519943295E-2</v>
          </cell>
        </row>
      </sheetData>
      <sheetData sheetId="11560">
        <row r="1">
          <cell r="J1">
            <v>1.7453292519943295E-2</v>
          </cell>
        </row>
      </sheetData>
      <sheetData sheetId="11561">
        <row r="1">
          <cell r="J1">
            <v>1.7453292519943295E-2</v>
          </cell>
        </row>
      </sheetData>
      <sheetData sheetId="11562">
        <row r="1">
          <cell r="J1">
            <v>1.7453292519943295E-2</v>
          </cell>
        </row>
      </sheetData>
      <sheetData sheetId="11563">
        <row r="1">
          <cell r="J1">
            <v>1.7453292519943295E-2</v>
          </cell>
        </row>
      </sheetData>
      <sheetData sheetId="11564">
        <row r="1">
          <cell r="J1">
            <v>1.7453292519943295E-2</v>
          </cell>
        </row>
      </sheetData>
      <sheetData sheetId="11565">
        <row r="1">
          <cell r="J1">
            <v>1.7453292519943295E-2</v>
          </cell>
        </row>
      </sheetData>
      <sheetData sheetId="11566">
        <row r="1">
          <cell r="J1">
            <v>1.7453292519943295E-2</v>
          </cell>
        </row>
      </sheetData>
      <sheetData sheetId="11567">
        <row r="1">
          <cell r="J1">
            <v>1.7453292519943295E-2</v>
          </cell>
        </row>
      </sheetData>
      <sheetData sheetId="11568">
        <row r="1">
          <cell r="J1">
            <v>1.7453292519943295E-2</v>
          </cell>
        </row>
      </sheetData>
      <sheetData sheetId="11569">
        <row r="1">
          <cell r="J1">
            <v>1.7453292519943295E-2</v>
          </cell>
        </row>
      </sheetData>
      <sheetData sheetId="11570">
        <row r="1">
          <cell r="J1">
            <v>1.7453292519943295E-2</v>
          </cell>
        </row>
      </sheetData>
      <sheetData sheetId="11571">
        <row r="1">
          <cell r="J1">
            <v>1.7453292519943295E-2</v>
          </cell>
        </row>
      </sheetData>
      <sheetData sheetId="11572">
        <row r="1">
          <cell r="J1">
            <v>1.7453292519943295E-2</v>
          </cell>
        </row>
      </sheetData>
      <sheetData sheetId="11573">
        <row r="1">
          <cell r="J1">
            <v>1.7453292519943295E-2</v>
          </cell>
        </row>
      </sheetData>
      <sheetData sheetId="11574">
        <row r="1">
          <cell r="J1">
            <v>1.7453292519943295E-2</v>
          </cell>
        </row>
      </sheetData>
      <sheetData sheetId="11575">
        <row r="1">
          <cell r="J1">
            <v>1.7453292519943295E-2</v>
          </cell>
        </row>
      </sheetData>
      <sheetData sheetId="11576">
        <row r="1">
          <cell r="J1">
            <v>1.7453292519943295E-2</v>
          </cell>
        </row>
      </sheetData>
      <sheetData sheetId="11577">
        <row r="1">
          <cell r="J1">
            <v>1.7453292519943295E-2</v>
          </cell>
        </row>
      </sheetData>
      <sheetData sheetId="11578">
        <row r="1">
          <cell r="J1">
            <v>1.7453292519943295E-2</v>
          </cell>
        </row>
      </sheetData>
      <sheetData sheetId="11579">
        <row r="1">
          <cell r="J1">
            <v>1.7453292519943295E-2</v>
          </cell>
        </row>
      </sheetData>
      <sheetData sheetId="11580">
        <row r="1">
          <cell r="J1">
            <v>1.7453292519943295E-2</v>
          </cell>
        </row>
      </sheetData>
      <sheetData sheetId="11581">
        <row r="1">
          <cell r="J1">
            <v>1.7453292519943295E-2</v>
          </cell>
        </row>
      </sheetData>
      <sheetData sheetId="11582">
        <row r="1">
          <cell r="J1">
            <v>1.7453292519943295E-2</v>
          </cell>
        </row>
      </sheetData>
      <sheetData sheetId="11583">
        <row r="1">
          <cell r="J1">
            <v>1.7453292519943295E-2</v>
          </cell>
        </row>
      </sheetData>
      <sheetData sheetId="11584">
        <row r="1">
          <cell r="J1">
            <v>1.7453292519943295E-2</v>
          </cell>
        </row>
      </sheetData>
      <sheetData sheetId="11585">
        <row r="1">
          <cell r="J1">
            <v>1.7453292519943295E-2</v>
          </cell>
        </row>
      </sheetData>
      <sheetData sheetId="11586">
        <row r="1">
          <cell r="J1">
            <v>1.7453292519943295E-2</v>
          </cell>
        </row>
      </sheetData>
      <sheetData sheetId="11587">
        <row r="1">
          <cell r="J1">
            <v>1.7453292519943295E-2</v>
          </cell>
        </row>
      </sheetData>
      <sheetData sheetId="11588">
        <row r="1">
          <cell r="J1">
            <v>1.7453292519943295E-2</v>
          </cell>
        </row>
      </sheetData>
      <sheetData sheetId="11589">
        <row r="1">
          <cell r="J1">
            <v>1.7453292519943295E-2</v>
          </cell>
        </row>
      </sheetData>
      <sheetData sheetId="11590">
        <row r="1">
          <cell r="J1">
            <v>1.7453292519943295E-2</v>
          </cell>
        </row>
      </sheetData>
      <sheetData sheetId="11591">
        <row r="1">
          <cell r="J1">
            <v>1.7453292519943295E-2</v>
          </cell>
        </row>
      </sheetData>
      <sheetData sheetId="11592">
        <row r="1">
          <cell r="J1">
            <v>1.7453292519943295E-2</v>
          </cell>
        </row>
      </sheetData>
      <sheetData sheetId="11593">
        <row r="1">
          <cell r="J1">
            <v>1.7453292519943295E-2</v>
          </cell>
        </row>
      </sheetData>
      <sheetData sheetId="11594">
        <row r="1">
          <cell r="J1">
            <v>1.7453292519943295E-2</v>
          </cell>
        </row>
      </sheetData>
      <sheetData sheetId="11595">
        <row r="1">
          <cell r="J1">
            <v>1.7453292519943295E-2</v>
          </cell>
        </row>
      </sheetData>
      <sheetData sheetId="11596">
        <row r="1">
          <cell r="J1">
            <v>1.7453292519943295E-2</v>
          </cell>
        </row>
      </sheetData>
      <sheetData sheetId="11597">
        <row r="1">
          <cell r="J1">
            <v>1.7453292519943295E-2</v>
          </cell>
        </row>
      </sheetData>
      <sheetData sheetId="11598">
        <row r="1">
          <cell r="J1">
            <v>1.7453292519943295E-2</v>
          </cell>
        </row>
      </sheetData>
      <sheetData sheetId="11599">
        <row r="1">
          <cell r="J1">
            <v>1.7453292519943295E-2</v>
          </cell>
        </row>
      </sheetData>
      <sheetData sheetId="11600">
        <row r="1">
          <cell r="J1">
            <v>1.7453292519943295E-2</v>
          </cell>
        </row>
      </sheetData>
      <sheetData sheetId="11601">
        <row r="1">
          <cell r="J1">
            <v>1.7453292519943295E-2</v>
          </cell>
        </row>
      </sheetData>
      <sheetData sheetId="11602">
        <row r="1">
          <cell r="J1">
            <v>1.7453292519943295E-2</v>
          </cell>
        </row>
      </sheetData>
      <sheetData sheetId="11603">
        <row r="1">
          <cell r="J1">
            <v>1.7453292519943295E-2</v>
          </cell>
        </row>
      </sheetData>
      <sheetData sheetId="11604">
        <row r="1">
          <cell r="J1">
            <v>1.7453292519943295E-2</v>
          </cell>
        </row>
      </sheetData>
      <sheetData sheetId="11605">
        <row r="1">
          <cell r="J1">
            <v>1.7453292519943295E-2</v>
          </cell>
        </row>
      </sheetData>
      <sheetData sheetId="11606">
        <row r="1">
          <cell r="J1">
            <v>1.7453292519943295E-2</v>
          </cell>
        </row>
      </sheetData>
      <sheetData sheetId="11607">
        <row r="1">
          <cell r="J1">
            <v>1.7453292519943295E-2</v>
          </cell>
        </row>
      </sheetData>
      <sheetData sheetId="11608">
        <row r="1">
          <cell r="J1">
            <v>1.7453292519943295E-2</v>
          </cell>
        </row>
      </sheetData>
      <sheetData sheetId="11609">
        <row r="1">
          <cell r="J1">
            <v>1.7453292519943295E-2</v>
          </cell>
        </row>
      </sheetData>
      <sheetData sheetId="11610">
        <row r="1">
          <cell r="J1">
            <v>1.7453292519943295E-2</v>
          </cell>
        </row>
      </sheetData>
      <sheetData sheetId="11611">
        <row r="1">
          <cell r="J1">
            <v>1.7453292519943295E-2</v>
          </cell>
        </row>
      </sheetData>
      <sheetData sheetId="11612">
        <row r="1">
          <cell r="J1">
            <v>1.7453292519943295E-2</v>
          </cell>
        </row>
      </sheetData>
      <sheetData sheetId="11613">
        <row r="1">
          <cell r="J1">
            <v>1.7453292519943295E-2</v>
          </cell>
        </row>
      </sheetData>
      <sheetData sheetId="11614">
        <row r="1">
          <cell r="J1">
            <v>1.7453292519943295E-2</v>
          </cell>
        </row>
      </sheetData>
      <sheetData sheetId="11615">
        <row r="1">
          <cell r="J1">
            <v>1.7453292519943295E-2</v>
          </cell>
        </row>
      </sheetData>
      <sheetData sheetId="11616">
        <row r="1">
          <cell r="J1">
            <v>1.7453292519943295E-2</v>
          </cell>
        </row>
      </sheetData>
      <sheetData sheetId="11617">
        <row r="1">
          <cell r="J1">
            <v>1.7453292519943295E-2</v>
          </cell>
        </row>
      </sheetData>
      <sheetData sheetId="11618">
        <row r="1">
          <cell r="J1">
            <v>1.7453292519943295E-2</v>
          </cell>
        </row>
      </sheetData>
      <sheetData sheetId="11619">
        <row r="1">
          <cell r="J1">
            <v>1.7453292519943295E-2</v>
          </cell>
        </row>
      </sheetData>
      <sheetData sheetId="11620">
        <row r="1">
          <cell r="J1">
            <v>1.7453292519943295E-2</v>
          </cell>
        </row>
      </sheetData>
      <sheetData sheetId="11621">
        <row r="1">
          <cell r="J1">
            <v>1.7453292519943295E-2</v>
          </cell>
        </row>
      </sheetData>
      <sheetData sheetId="11622">
        <row r="1">
          <cell r="J1">
            <v>1.7453292519943295E-2</v>
          </cell>
        </row>
      </sheetData>
      <sheetData sheetId="11623">
        <row r="1">
          <cell r="J1">
            <v>1.7453292519943295E-2</v>
          </cell>
        </row>
      </sheetData>
      <sheetData sheetId="11624">
        <row r="1">
          <cell r="J1">
            <v>1.7453292519943295E-2</v>
          </cell>
        </row>
      </sheetData>
      <sheetData sheetId="11625">
        <row r="1">
          <cell r="J1">
            <v>1.7453292519943295E-2</v>
          </cell>
        </row>
      </sheetData>
      <sheetData sheetId="11626">
        <row r="1">
          <cell r="J1">
            <v>1.7453292519943295E-2</v>
          </cell>
        </row>
      </sheetData>
      <sheetData sheetId="11627">
        <row r="1">
          <cell r="J1">
            <v>1.7453292519943295E-2</v>
          </cell>
        </row>
      </sheetData>
      <sheetData sheetId="11628">
        <row r="1">
          <cell r="J1">
            <v>1.7453292519943295E-2</v>
          </cell>
        </row>
      </sheetData>
      <sheetData sheetId="11629">
        <row r="1">
          <cell r="J1">
            <v>1.7453292519943295E-2</v>
          </cell>
        </row>
      </sheetData>
      <sheetData sheetId="11630">
        <row r="1">
          <cell r="J1">
            <v>1.7453292519943295E-2</v>
          </cell>
        </row>
      </sheetData>
      <sheetData sheetId="11631">
        <row r="1">
          <cell r="J1">
            <v>1.7453292519943295E-2</v>
          </cell>
        </row>
      </sheetData>
      <sheetData sheetId="11632">
        <row r="1">
          <cell r="J1">
            <v>1.7453292519943295E-2</v>
          </cell>
        </row>
      </sheetData>
      <sheetData sheetId="11633">
        <row r="1">
          <cell r="J1">
            <v>1.7453292519943295E-2</v>
          </cell>
        </row>
      </sheetData>
      <sheetData sheetId="11634">
        <row r="1">
          <cell r="J1">
            <v>1.7453292519943295E-2</v>
          </cell>
        </row>
      </sheetData>
      <sheetData sheetId="11635">
        <row r="1">
          <cell r="J1">
            <v>1.7453292519943295E-2</v>
          </cell>
        </row>
      </sheetData>
      <sheetData sheetId="11636">
        <row r="1">
          <cell r="J1">
            <v>1.7453292519943295E-2</v>
          </cell>
        </row>
      </sheetData>
      <sheetData sheetId="11637">
        <row r="1">
          <cell r="J1">
            <v>1.7453292519943295E-2</v>
          </cell>
        </row>
      </sheetData>
      <sheetData sheetId="11638">
        <row r="1">
          <cell r="J1">
            <v>1.7453292519943295E-2</v>
          </cell>
        </row>
      </sheetData>
      <sheetData sheetId="11639">
        <row r="1">
          <cell r="J1">
            <v>1.7453292519943295E-2</v>
          </cell>
        </row>
      </sheetData>
      <sheetData sheetId="11640">
        <row r="1">
          <cell r="J1">
            <v>1.7453292519943295E-2</v>
          </cell>
        </row>
      </sheetData>
      <sheetData sheetId="11641">
        <row r="1">
          <cell r="J1">
            <v>1.7453292519943295E-2</v>
          </cell>
        </row>
      </sheetData>
      <sheetData sheetId="11642">
        <row r="1">
          <cell r="J1">
            <v>1.7453292519943295E-2</v>
          </cell>
        </row>
      </sheetData>
      <sheetData sheetId="11643">
        <row r="1">
          <cell r="J1">
            <v>1.7453292519943295E-2</v>
          </cell>
        </row>
      </sheetData>
      <sheetData sheetId="11644">
        <row r="1">
          <cell r="J1">
            <v>1.7453292519943295E-2</v>
          </cell>
        </row>
      </sheetData>
      <sheetData sheetId="11645">
        <row r="1">
          <cell r="J1">
            <v>1.7453292519943295E-2</v>
          </cell>
        </row>
      </sheetData>
      <sheetData sheetId="11646">
        <row r="1">
          <cell r="J1">
            <v>1.7453292519943295E-2</v>
          </cell>
        </row>
      </sheetData>
      <sheetData sheetId="11647">
        <row r="1">
          <cell r="J1">
            <v>1.7453292519943295E-2</v>
          </cell>
        </row>
      </sheetData>
      <sheetData sheetId="11648">
        <row r="1">
          <cell r="J1">
            <v>1.7453292519943295E-2</v>
          </cell>
        </row>
      </sheetData>
      <sheetData sheetId="11649">
        <row r="1">
          <cell r="J1">
            <v>1.7453292519943295E-2</v>
          </cell>
        </row>
      </sheetData>
      <sheetData sheetId="11650">
        <row r="1">
          <cell r="J1">
            <v>1.7453292519943295E-2</v>
          </cell>
        </row>
      </sheetData>
      <sheetData sheetId="11651">
        <row r="1">
          <cell r="J1">
            <v>1.7453292519943295E-2</v>
          </cell>
        </row>
      </sheetData>
      <sheetData sheetId="11652">
        <row r="1">
          <cell r="J1">
            <v>1.7453292519943295E-2</v>
          </cell>
        </row>
      </sheetData>
      <sheetData sheetId="11653">
        <row r="1">
          <cell r="J1">
            <v>1.7453292519943295E-2</v>
          </cell>
        </row>
      </sheetData>
      <sheetData sheetId="11654">
        <row r="1">
          <cell r="J1">
            <v>1.7453292519943295E-2</v>
          </cell>
        </row>
      </sheetData>
      <sheetData sheetId="11655">
        <row r="1">
          <cell r="J1">
            <v>1.7453292519943295E-2</v>
          </cell>
        </row>
      </sheetData>
      <sheetData sheetId="11656">
        <row r="1">
          <cell r="J1">
            <v>1.7453292519943295E-2</v>
          </cell>
        </row>
      </sheetData>
      <sheetData sheetId="11657">
        <row r="1">
          <cell r="J1">
            <v>1.7453292519943295E-2</v>
          </cell>
        </row>
      </sheetData>
      <sheetData sheetId="11658">
        <row r="1">
          <cell r="J1">
            <v>1.7453292519943295E-2</v>
          </cell>
        </row>
      </sheetData>
      <sheetData sheetId="11659">
        <row r="1">
          <cell r="J1">
            <v>1.7453292519943295E-2</v>
          </cell>
        </row>
      </sheetData>
      <sheetData sheetId="11660">
        <row r="1">
          <cell r="J1">
            <v>1.7453292519943295E-2</v>
          </cell>
        </row>
      </sheetData>
      <sheetData sheetId="11661">
        <row r="1">
          <cell r="J1">
            <v>1.7453292519943295E-2</v>
          </cell>
        </row>
      </sheetData>
      <sheetData sheetId="11662">
        <row r="1">
          <cell r="J1">
            <v>1.7453292519943295E-2</v>
          </cell>
        </row>
      </sheetData>
      <sheetData sheetId="11663">
        <row r="1">
          <cell r="J1">
            <v>1.7453292519943295E-2</v>
          </cell>
        </row>
      </sheetData>
      <sheetData sheetId="11664">
        <row r="1">
          <cell r="J1">
            <v>1.7453292519943295E-2</v>
          </cell>
        </row>
      </sheetData>
      <sheetData sheetId="11665">
        <row r="1">
          <cell r="J1">
            <v>1.7453292519943295E-2</v>
          </cell>
        </row>
      </sheetData>
      <sheetData sheetId="11666">
        <row r="1">
          <cell r="J1">
            <v>1.7453292519943295E-2</v>
          </cell>
        </row>
      </sheetData>
      <sheetData sheetId="11667">
        <row r="1">
          <cell r="J1">
            <v>1.7453292519943295E-2</v>
          </cell>
        </row>
      </sheetData>
      <sheetData sheetId="11668">
        <row r="1">
          <cell r="J1">
            <v>1.7453292519943295E-2</v>
          </cell>
        </row>
      </sheetData>
      <sheetData sheetId="11669">
        <row r="1">
          <cell r="J1">
            <v>1.7453292519943295E-2</v>
          </cell>
        </row>
      </sheetData>
      <sheetData sheetId="11670">
        <row r="1">
          <cell r="J1">
            <v>1.7453292519943295E-2</v>
          </cell>
        </row>
      </sheetData>
      <sheetData sheetId="11671">
        <row r="1">
          <cell r="J1">
            <v>1.7453292519943295E-2</v>
          </cell>
        </row>
      </sheetData>
      <sheetData sheetId="11672">
        <row r="1">
          <cell r="J1">
            <v>1.7453292519943295E-2</v>
          </cell>
        </row>
      </sheetData>
      <sheetData sheetId="11673">
        <row r="1">
          <cell r="J1">
            <v>1.7453292519943295E-2</v>
          </cell>
        </row>
      </sheetData>
      <sheetData sheetId="11674">
        <row r="1">
          <cell r="J1">
            <v>1.7453292519943295E-2</v>
          </cell>
        </row>
      </sheetData>
      <sheetData sheetId="11675">
        <row r="1">
          <cell r="J1">
            <v>1.7453292519943295E-2</v>
          </cell>
        </row>
      </sheetData>
      <sheetData sheetId="11676">
        <row r="1">
          <cell r="J1">
            <v>1.7453292519943295E-2</v>
          </cell>
        </row>
      </sheetData>
      <sheetData sheetId="11677">
        <row r="1">
          <cell r="J1">
            <v>1.7453292519943295E-2</v>
          </cell>
        </row>
      </sheetData>
      <sheetData sheetId="11678">
        <row r="1">
          <cell r="J1">
            <v>1.7453292519943295E-2</v>
          </cell>
        </row>
      </sheetData>
      <sheetData sheetId="11679">
        <row r="1">
          <cell r="J1">
            <v>1.7453292519943295E-2</v>
          </cell>
        </row>
      </sheetData>
      <sheetData sheetId="11680">
        <row r="1">
          <cell r="J1">
            <v>1.7453292519943295E-2</v>
          </cell>
        </row>
      </sheetData>
      <sheetData sheetId="11681">
        <row r="1">
          <cell r="J1">
            <v>1.7453292519943295E-2</v>
          </cell>
        </row>
      </sheetData>
      <sheetData sheetId="11682">
        <row r="1">
          <cell r="J1">
            <v>1.7453292519943295E-2</v>
          </cell>
        </row>
      </sheetData>
      <sheetData sheetId="11683">
        <row r="1">
          <cell r="J1">
            <v>1.7453292519943295E-2</v>
          </cell>
        </row>
      </sheetData>
      <sheetData sheetId="11684">
        <row r="1">
          <cell r="J1">
            <v>1.7453292519943295E-2</v>
          </cell>
        </row>
      </sheetData>
      <sheetData sheetId="11685">
        <row r="1">
          <cell r="J1">
            <v>1.7453292519943295E-2</v>
          </cell>
        </row>
      </sheetData>
      <sheetData sheetId="11686">
        <row r="1">
          <cell r="J1">
            <v>1.7453292519943295E-2</v>
          </cell>
        </row>
      </sheetData>
      <sheetData sheetId="11687">
        <row r="1">
          <cell r="J1">
            <v>1.7453292519943295E-2</v>
          </cell>
        </row>
      </sheetData>
      <sheetData sheetId="11688">
        <row r="1">
          <cell r="J1">
            <v>1.7453292519943295E-2</v>
          </cell>
        </row>
      </sheetData>
      <sheetData sheetId="11689">
        <row r="1">
          <cell r="J1">
            <v>1.7453292519943295E-2</v>
          </cell>
        </row>
      </sheetData>
      <sheetData sheetId="11690">
        <row r="1">
          <cell r="J1">
            <v>1.7453292519943295E-2</v>
          </cell>
        </row>
      </sheetData>
      <sheetData sheetId="11691">
        <row r="1">
          <cell r="J1">
            <v>1.7453292519943295E-2</v>
          </cell>
        </row>
      </sheetData>
      <sheetData sheetId="11692">
        <row r="1">
          <cell r="J1">
            <v>1.7453292519943295E-2</v>
          </cell>
        </row>
      </sheetData>
      <sheetData sheetId="11693">
        <row r="1">
          <cell r="J1">
            <v>1.7453292519943295E-2</v>
          </cell>
        </row>
      </sheetData>
      <sheetData sheetId="11694">
        <row r="1">
          <cell r="J1">
            <v>1.7453292519943295E-2</v>
          </cell>
        </row>
      </sheetData>
      <sheetData sheetId="11695">
        <row r="1">
          <cell r="J1">
            <v>1.7453292519943295E-2</v>
          </cell>
        </row>
      </sheetData>
      <sheetData sheetId="11696">
        <row r="1">
          <cell r="J1">
            <v>1.7453292519943295E-2</v>
          </cell>
        </row>
      </sheetData>
      <sheetData sheetId="11697">
        <row r="1">
          <cell r="J1">
            <v>1.7453292519943295E-2</v>
          </cell>
        </row>
      </sheetData>
      <sheetData sheetId="11698">
        <row r="1">
          <cell r="J1">
            <v>1.7453292519943295E-2</v>
          </cell>
        </row>
      </sheetData>
      <sheetData sheetId="11699">
        <row r="1">
          <cell r="J1">
            <v>1.7453292519943295E-2</v>
          </cell>
        </row>
      </sheetData>
      <sheetData sheetId="11700">
        <row r="1">
          <cell r="J1">
            <v>1.7453292519943295E-2</v>
          </cell>
        </row>
      </sheetData>
      <sheetData sheetId="11701">
        <row r="1">
          <cell r="J1">
            <v>1.7453292519943295E-2</v>
          </cell>
        </row>
      </sheetData>
      <sheetData sheetId="11702">
        <row r="1">
          <cell r="J1">
            <v>1.7453292519943295E-2</v>
          </cell>
        </row>
      </sheetData>
      <sheetData sheetId="11703">
        <row r="1">
          <cell r="J1">
            <v>1.7453292519943295E-2</v>
          </cell>
        </row>
      </sheetData>
      <sheetData sheetId="11704">
        <row r="1">
          <cell r="J1">
            <v>1.7453292519943295E-2</v>
          </cell>
        </row>
      </sheetData>
      <sheetData sheetId="11705">
        <row r="1">
          <cell r="J1">
            <v>1.7453292519943295E-2</v>
          </cell>
        </row>
      </sheetData>
      <sheetData sheetId="11706">
        <row r="1">
          <cell r="J1">
            <v>1.7453292519943295E-2</v>
          </cell>
        </row>
      </sheetData>
      <sheetData sheetId="11707">
        <row r="1">
          <cell r="J1">
            <v>1.7453292519943295E-2</v>
          </cell>
        </row>
      </sheetData>
      <sheetData sheetId="11708">
        <row r="1">
          <cell r="J1">
            <v>1.7453292519943295E-2</v>
          </cell>
        </row>
      </sheetData>
      <sheetData sheetId="11709">
        <row r="1">
          <cell r="J1">
            <v>1.7453292519943295E-2</v>
          </cell>
        </row>
      </sheetData>
      <sheetData sheetId="11710">
        <row r="1">
          <cell r="J1">
            <v>1.7453292519943295E-2</v>
          </cell>
        </row>
      </sheetData>
      <sheetData sheetId="11711">
        <row r="1">
          <cell r="J1">
            <v>1.7453292519943295E-2</v>
          </cell>
        </row>
      </sheetData>
      <sheetData sheetId="11712">
        <row r="1">
          <cell r="J1">
            <v>1.7453292519943295E-2</v>
          </cell>
        </row>
      </sheetData>
      <sheetData sheetId="11713">
        <row r="1">
          <cell r="J1">
            <v>1.7453292519943295E-2</v>
          </cell>
        </row>
      </sheetData>
      <sheetData sheetId="11714">
        <row r="1">
          <cell r="J1">
            <v>1.7453292519943295E-2</v>
          </cell>
        </row>
      </sheetData>
      <sheetData sheetId="11715">
        <row r="1">
          <cell r="J1">
            <v>1.7453292519943295E-2</v>
          </cell>
        </row>
      </sheetData>
      <sheetData sheetId="11716">
        <row r="1">
          <cell r="J1">
            <v>1.7453292519943295E-2</v>
          </cell>
        </row>
      </sheetData>
      <sheetData sheetId="11717">
        <row r="1">
          <cell r="J1">
            <v>1.7453292519943295E-2</v>
          </cell>
        </row>
      </sheetData>
      <sheetData sheetId="11718">
        <row r="1">
          <cell r="J1">
            <v>1.7453292519943295E-2</v>
          </cell>
        </row>
      </sheetData>
      <sheetData sheetId="11719">
        <row r="1">
          <cell r="J1">
            <v>1.7453292519943295E-2</v>
          </cell>
        </row>
      </sheetData>
      <sheetData sheetId="11720">
        <row r="1">
          <cell r="J1">
            <v>1.7453292519943295E-2</v>
          </cell>
        </row>
      </sheetData>
      <sheetData sheetId="11721">
        <row r="1">
          <cell r="J1">
            <v>1.7453292519943295E-2</v>
          </cell>
        </row>
      </sheetData>
      <sheetData sheetId="11722">
        <row r="1">
          <cell r="J1">
            <v>1.7453292519943295E-2</v>
          </cell>
        </row>
      </sheetData>
      <sheetData sheetId="11723">
        <row r="1">
          <cell r="J1">
            <v>1.7453292519943295E-2</v>
          </cell>
        </row>
      </sheetData>
      <sheetData sheetId="11724">
        <row r="1">
          <cell r="J1">
            <v>1.7453292519943295E-2</v>
          </cell>
        </row>
      </sheetData>
      <sheetData sheetId="11725">
        <row r="1">
          <cell r="J1">
            <v>1.7453292519943295E-2</v>
          </cell>
        </row>
      </sheetData>
      <sheetData sheetId="11726">
        <row r="1">
          <cell r="J1">
            <v>1.7453292519943295E-2</v>
          </cell>
        </row>
      </sheetData>
      <sheetData sheetId="11727">
        <row r="1">
          <cell r="J1">
            <v>1.7453292519943295E-2</v>
          </cell>
        </row>
      </sheetData>
      <sheetData sheetId="11728">
        <row r="1">
          <cell r="J1">
            <v>1.7453292519943295E-2</v>
          </cell>
        </row>
      </sheetData>
      <sheetData sheetId="11729">
        <row r="1">
          <cell r="J1">
            <v>1.7453292519943295E-2</v>
          </cell>
        </row>
      </sheetData>
      <sheetData sheetId="11730">
        <row r="1">
          <cell r="J1">
            <v>1.7453292519943295E-2</v>
          </cell>
        </row>
      </sheetData>
      <sheetData sheetId="11731">
        <row r="1">
          <cell r="J1">
            <v>1.7453292519943295E-2</v>
          </cell>
        </row>
      </sheetData>
      <sheetData sheetId="11732">
        <row r="1">
          <cell r="J1">
            <v>1.7453292519943295E-2</v>
          </cell>
        </row>
      </sheetData>
      <sheetData sheetId="11733">
        <row r="1">
          <cell r="J1">
            <v>1.7453292519943295E-2</v>
          </cell>
        </row>
      </sheetData>
      <sheetData sheetId="11734">
        <row r="1">
          <cell r="J1">
            <v>1.7453292519943295E-2</v>
          </cell>
        </row>
      </sheetData>
      <sheetData sheetId="11735">
        <row r="1">
          <cell r="J1">
            <v>1.7453292519943295E-2</v>
          </cell>
        </row>
      </sheetData>
      <sheetData sheetId="11736">
        <row r="1">
          <cell r="J1">
            <v>1.7453292519943295E-2</v>
          </cell>
        </row>
      </sheetData>
      <sheetData sheetId="11737">
        <row r="1">
          <cell r="J1">
            <v>1.7453292519943295E-2</v>
          </cell>
        </row>
      </sheetData>
      <sheetData sheetId="11738">
        <row r="1">
          <cell r="J1">
            <v>1.7453292519943295E-2</v>
          </cell>
        </row>
      </sheetData>
      <sheetData sheetId="11739">
        <row r="1">
          <cell r="J1">
            <v>1.7453292519943295E-2</v>
          </cell>
        </row>
      </sheetData>
      <sheetData sheetId="11740">
        <row r="1">
          <cell r="J1">
            <v>1.7453292519943295E-2</v>
          </cell>
        </row>
      </sheetData>
      <sheetData sheetId="11741">
        <row r="1">
          <cell r="J1">
            <v>1.7453292519943295E-2</v>
          </cell>
        </row>
      </sheetData>
      <sheetData sheetId="11742">
        <row r="1">
          <cell r="J1">
            <v>1.7453292519943295E-2</v>
          </cell>
        </row>
      </sheetData>
      <sheetData sheetId="11743">
        <row r="1">
          <cell r="J1">
            <v>1.7453292519943295E-2</v>
          </cell>
        </row>
      </sheetData>
      <sheetData sheetId="11744">
        <row r="1">
          <cell r="J1">
            <v>1.7453292519943295E-2</v>
          </cell>
        </row>
      </sheetData>
      <sheetData sheetId="11745">
        <row r="1">
          <cell r="J1">
            <v>1.7453292519943295E-2</v>
          </cell>
        </row>
      </sheetData>
      <sheetData sheetId="11746">
        <row r="1">
          <cell r="J1">
            <v>1.7453292519943295E-2</v>
          </cell>
        </row>
      </sheetData>
      <sheetData sheetId="11747">
        <row r="1">
          <cell r="J1">
            <v>1.7453292519943295E-2</v>
          </cell>
        </row>
      </sheetData>
      <sheetData sheetId="11748">
        <row r="1">
          <cell r="J1">
            <v>1.7453292519943295E-2</v>
          </cell>
        </row>
      </sheetData>
      <sheetData sheetId="11749">
        <row r="1">
          <cell r="J1">
            <v>1.7453292519943295E-2</v>
          </cell>
        </row>
      </sheetData>
      <sheetData sheetId="11750">
        <row r="1">
          <cell r="J1">
            <v>1.7453292519943295E-2</v>
          </cell>
        </row>
      </sheetData>
      <sheetData sheetId="11751">
        <row r="1">
          <cell r="J1">
            <v>1.7453292519943295E-2</v>
          </cell>
        </row>
      </sheetData>
      <sheetData sheetId="11752">
        <row r="1">
          <cell r="J1">
            <v>1.7453292519943295E-2</v>
          </cell>
        </row>
      </sheetData>
      <sheetData sheetId="11753">
        <row r="1">
          <cell r="J1">
            <v>1.7453292519943295E-2</v>
          </cell>
        </row>
      </sheetData>
      <sheetData sheetId="11754">
        <row r="1">
          <cell r="J1">
            <v>1.7453292519943295E-2</v>
          </cell>
        </row>
      </sheetData>
      <sheetData sheetId="11755">
        <row r="1">
          <cell r="J1">
            <v>1.7453292519943295E-2</v>
          </cell>
        </row>
      </sheetData>
      <sheetData sheetId="11756">
        <row r="1">
          <cell r="J1">
            <v>1.7453292519943295E-2</v>
          </cell>
        </row>
      </sheetData>
      <sheetData sheetId="11757">
        <row r="1">
          <cell r="J1">
            <v>1.7453292519943295E-2</v>
          </cell>
        </row>
      </sheetData>
      <sheetData sheetId="11758">
        <row r="1">
          <cell r="J1">
            <v>1.7453292519943295E-2</v>
          </cell>
        </row>
      </sheetData>
      <sheetData sheetId="11759">
        <row r="1">
          <cell r="J1">
            <v>1.7453292519943295E-2</v>
          </cell>
        </row>
      </sheetData>
      <sheetData sheetId="11760">
        <row r="1">
          <cell r="J1">
            <v>1.7453292519943295E-2</v>
          </cell>
        </row>
      </sheetData>
      <sheetData sheetId="11761">
        <row r="1">
          <cell r="J1">
            <v>1.7453292519943295E-2</v>
          </cell>
        </row>
      </sheetData>
      <sheetData sheetId="11762">
        <row r="1">
          <cell r="J1">
            <v>1.7453292519943295E-2</v>
          </cell>
        </row>
      </sheetData>
      <sheetData sheetId="11763">
        <row r="1">
          <cell r="J1">
            <v>1.7453292519943295E-2</v>
          </cell>
        </row>
      </sheetData>
      <sheetData sheetId="11764">
        <row r="1">
          <cell r="J1">
            <v>1.7453292519943295E-2</v>
          </cell>
        </row>
      </sheetData>
      <sheetData sheetId="11765">
        <row r="1">
          <cell r="J1">
            <v>1.7453292519943295E-2</v>
          </cell>
        </row>
      </sheetData>
      <sheetData sheetId="11766">
        <row r="1">
          <cell r="J1">
            <v>1.7453292519943295E-2</v>
          </cell>
        </row>
      </sheetData>
      <sheetData sheetId="11767">
        <row r="1">
          <cell r="J1">
            <v>1.7453292519943295E-2</v>
          </cell>
        </row>
      </sheetData>
      <sheetData sheetId="11768">
        <row r="1">
          <cell r="J1">
            <v>1.7453292519943295E-2</v>
          </cell>
        </row>
      </sheetData>
      <sheetData sheetId="11769">
        <row r="1">
          <cell r="J1">
            <v>1.7453292519943295E-2</v>
          </cell>
        </row>
      </sheetData>
      <sheetData sheetId="11770">
        <row r="1">
          <cell r="J1">
            <v>1.7453292519943295E-2</v>
          </cell>
        </row>
      </sheetData>
      <sheetData sheetId="11771">
        <row r="1">
          <cell r="J1">
            <v>1.7453292519943295E-2</v>
          </cell>
        </row>
      </sheetData>
      <sheetData sheetId="11772">
        <row r="1">
          <cell r="J1">
            <v>1.7453292519943295E-2</v>
          </cell>
        </row>
      </sheetData>
      <sheetData sheetId="11773">
        <row r="1">
          <cell r="J1">
            <v>1.7453292519943295E-2</v>
          </cell>
        </row>
      </sheetData>
      <sheetData sheetId="11774">
        <row r="1">
          <cell r="J1">
            <v>1.7453292519943295E-2</v>
          </cell>
        </row>
      </sheetData>
      <sheetData sheetId="11775">
        <row r="1">
          <cell r="J1">
            <v>1.7453292519943295E-2</v>
          </cell>
        </row>
      </sheetData>
      <sheetData sheetId="11776">
        <row r="1">
          <cell r="J1">
            <v>1.7453292519943295E-2</v>
          </cell>
        </row>
      </sheetData>
      <sheetData sheetId="11777">
        <row r="1">
          <cell r="J1">
            <v>1.7453292519943295E-2</v>
          </cell>
        </row>
      </sheetData>
      <sheetData sheetId="11778">
        <row r="1">
          <cell r="J1">
            <v>1.7453292519943295E-2</v>
          </cell>
        </row>
      </sheetData>
      <sheetData sheetId="11779">
        <row r="1">
          <cell r="J1">
            <v>1.7453292519943295E-2</v>
          </cell>
        </row>
      </sheetData>
      <sheetData sheetId="11780">
        <row r="1">
          <cell r="J1">
            <v>1.7453292519943295E-2</v>
          </cell>
        </row>
      </sheetData>
      <sheetData sheetId="11781">
        <row r="1">
          <cell r="J1">
            <v>1.7453292519943295E-2</v>
          </cell>
        </row>
      </sheetData>
      <sheetData sheetId="11782">
        <row r="1">
          <cell r="J1">
            <v>1.7453292519943295E-2</v>
          </cell>
        </row>
      </sheetData>
      <sheetData sheetId="11783">
        <row r="1">
          <cell r="J1">
            <v>1.7453292519943295E-2</v>
          </cell>
        </row>
      </sheetData>
      <sheetData sheetId="11784">
        <row r="1">
          <cell r="J1">
            <v>1.7453292519943295E-2</v>
          </cell>
        </row>
      </sheetData>
      <sheetData sheetId="11785">
        <row r="1">
          <cell r="J1">
            <v>1.7453292519943295E-2</v>
          </cell>
        </row>
      </sheetData>
      <sheetData sheetId="11786">
        <row r="1">
          <cell r="J1">
            <v>1.7453292519943295E-2</v>
          </cell>
        </row>
      </sheetData>
      <sheetData sheetId="11787">
        <row r="1">
          <cell r="J1">
            <v>1.7453292519943295E-2</v>
          </cell>
        </row>
      </sheetData>
      <sheetData sheetId="11788">
        <row r="1">
          <cell r="J1">
            <v>1.7453292519943295E-2</v>
          </cell>
        </row>
      </sheetData>
      <sheetData sheetId="11789">
        <row r="1">
          <cell r="J1">
            <v>1.7453292519943295E-2</v>
          </cell>
        </row>
      </sheetData>
      <sheetData sheetId="11790">
        <row r="1">
          <cell r="J1">
            <v>1.7453292519943295E-2</v>
          </cell>
        </row>
      </sheetData>
      <sheetData sheetId="11791">
        <row r="1">
          <cell r="J1">
            <v>1.7453292519943295E-2</v>
          </cell>
        </row>
      </sheetData>
      <sheetData sheetId="11792">
        <row r="1">
          <cell r="J1">
            <v>1.7453292519943295E-2</v>
          </cell>
        </row>
      </sheetData>
      <sheetData sheetId="11793">
        <row r="1">
          <cell r="J1">
            <v>1.7453292519943295E-2</v>
          </cell>
        </row>
      </sheetData>
      <sheetData sheetId="11794">
        <row r="1">
          <cell r="J1">
            <v>1.7453292519943295E-2</v>
          </cell>
        </row>
      </sheetData>
      <sheetData sheetId="11795">
        <row r="1">
          <cell r="J1">
            <v>1.7453292519943295E-2</v>
          </cell>
        </row>
      </sheetData>
      <sheetData sheetId="11796">
        <row r="1">
          <cell r="J1">
            <v>1.7453292519943295E-2</v>
          </cell>
        </row>
      </sheetData>
      <sheetData sheetId="11797">
        <row r="1">
          <cell r="J1">
            <v>1.7453292519943295E-2</v>
          </cell>
        </row>
      </sheetData>
      <sheetData sheetId="11798">
        <row r="1">
          <cell r="J1">
            <v>1.7453292519943295E-2</v>
          </cell>
        </row>
      </sheetData>
      <sheetData sheetId="11799">
        <row r="1">
          <cell r="J1">
            <v>1.7453292519943295E-2</v>
          </cell>
        </row>
      </sheetData>
      <sheetData sheetId="11800">
        <row r="1">
          <cell r="J1">
            <v>1.7453292519943295E-2</v>
          </cell>
        </row>
      </sheetData>
      <sheetData sheetId="11801">
        <row r="1">
          <cell r="J1">
            <v>1.7453292519943295E-2</v>
          </cell>
        </row>
      </sheetData>
      <sheetData sheetId="11802">
        <row r="1">
          <cell r="J1">
            <v>1.7453292519943295E-2</v>
          </cell>
        </row>
      </sheetData>
      <sheetData sheetId="11803">
        <row r="1">
          <cell r="J1">
            <v>1.7453292519943295E-2</v>
          </cell>
        </row>
      </sheetData>
      <sheetData sheetId="11804">
        <row r="1">
          <cell r="J1">
            <v>1.7453292519943295E-2</v>
          </cell>
        </row>
      </sheetData>
      <sheetData sheetId="11805">
        <row r="1">
          <cell r="J1">
            <v>1.7453292519943295E-2</v>
          </cell>
        </row>
      </sheetData>
      <sheetData sheetId="11806">
        <row r="1">
          <cell r="J1">
            <v>1.7453292519943295E-2</v>
          </cell>
        </row>
      </sheetData>
      <sheetData sheetId="11807">
        <row r="1">
          <cell r="J1">
            <v>1.7453292519943295E-2</v>
          </cell>
        </row>
      </sheetData>
      <sheetData sheetId="11808">
        <row r="1">
          <cell r="J1">
            <v>1.7453292519943295E-2</v>
          </cell>
        </row>
      </sheetData>
      <sheetData sheetId="11809">
        <row r="1">
          <cell r="J1">
            <v>1.7453292519943295E-2</v>
          </cell>
        </row>
      </sheetData>
      <sheetData sheetId="11810">
        <row r="1">
          <cell r="J1">
            <v>1.7453292519943295E-2</v>
          </cell>
        </row>
      </sheetData>
      <sheetData sheetId="11811">
        <row r="1">
          <cell r="J1">
            <v>1.7453292519943295E-2</v>
          </cell>
        </row>
      </sheetData>
      <sheetData sheetId="11812">
        <row r="1">
          <cell r="J1">
            <v>1.7453292519943295E-2</v>
          </cell>
        </row>
      </sheetData>
      <sheetData sheetId="11813">
        <row r="1">
          <cell r="J1">
            <v>1.7453292519943295E-2</v>
          </cell>
        </row>
      </sheetData>
      <sheetData sheetId="11814">
        <row r="1">
          <cell r="J1">
            <v>1.7453292519943295E-2</v>
          </cell>
        </row>
      </sheetData>
      <sheetData sheetId="11815">
        <row r="1">
          <cell r="J1">
            <v>1.7453292519943295E-2</v>
          </cell>
        </row>
      </sheetData>
      <sheetData sheetId="11816">
        <row r="1">
          <cell r="J1">
            <v>1.7453292519943295E-2</v>
          </cell>
        </row>
      </sheetData>
      <sheetData sheetId="11817">
        <row r="1">
          <cell r="J1">
            <v>1.7453292519943295E-2</v>
          </cell>
        </row>
      </sheetData>
      <sheetData sheetId="11818">
        <row r="1">
          <cell r="J1">
            <v>1.7453292519943295E-2</v>
          </cell>
        </row>
      </sheetData>
      <sheetData sheetId="11819">
        <row r="1">
          <cell r="J1">
            <v>1.7453292519943295E-2</v>
          </cell>
        </row>
      </sheetData>
      <sheetData sheetId="11820">
        <row r="1">
          <cell r="J1">
            <v>1.7453292519943295E-2</v>
          </cell>
        </row>
      </sheetData>
      <sheetData sheetId="11821">
        <row r="1">
          <cell r="J1">
            <v>1.7453292519943295E-2</v>
          </cell>
        </row>
      </sheetData>
      <sheetData sheetId="11822">
        <row r="1">
          <cell r="J1">
            <v>1.7453292519943295E-2</v>
          </cell>
        </row>
      </sheetData>
      <sheetData sheetId="11823">
        <row r="1">
          <cell r="J1">
            <v>1.7453292519943295E-2</v>
          </cell>
        </row>
      </sheetData>
      <sheetData sheetId="11824">
        <row r="1">
          <cell r="J1">
            <v>1.7453292519943295E-2</v>
          </cell>
        </row>
      </sheetData>
      <sheetData sheetId="11825">
        <row r="1">
          <cell r="J1">
            <v>1.7453292519943295E-2</v>
          </cell>
        </row>
      </sheetData>
      <sheetData sheetId="11826">
        <row r="1">
          <cell r="J1">
            <v>1.7453292519943295E-2</v>
          </cell>
        </row>
      </sheetData>
      <sheetData sheetId="11827">
        <row r="1">
          <cell r="J1">
            <v>1.7453292519943295E-2</v>
          </cell>
        </row>
      </sheetData>
      <sheetData sheetId="11828">
        <row r="1">
          <cell r="J1">
            <v>1.7453292519943295E-2</v>
          </cell>
        </row>
      </sheetData>
      <sheetData sheetId="11829">
        <row r="1">
          <cell r="J1">
            <v>1.7453292519943295E-2</v>
          </cell>
        </row>
      </sheetData>
      <sheetData sheetId="11830">
        <row r="1">
          <cell r="J1">
            <v>1.7453292519943295E-2</v>
          </cell>
        </row>
      </sheetData>
      <sheetData sheetId="11831">
        <row r="1">
          <cell r="J1">
            <v>1.7453292519943295E-2</v>
          </cell>
        </row>
      </sheetData>
      <sheetData sheetId="11832">
        <row r="1">
          <cell r="J1">
            <v>1.7453292519943295E-2</v>
          </cell>
        </row>
      </sheetData>
      <sheetData sheetId="11833">
        <row r="1">
          <cell r="J1">
            <v>1.7453292519943295E-2</v>
          </cell>
        </row>
      </sheetData>
      <sheetData sheetId="11834">
        <row r="1">
          <cell r="J1">
            <v>1.7453292519943295E-2</v>
          </cell>
        </row>
      </sheetData>
      <sheetData sheetId="11835">
        <row r="1">
          <cell r="J1">
            <v>1.7453292519943295E-2</v>
          </cell>
        </row>
      </sheetData>
      <sheetData sheetId="11836">
        <row r="1">
          <cell r="J1">
            <v>1.7453292519943295E-2</v>
          </cell>
        </row>
      </sheetData>
      <sheetData sheetId="11837">
        <row r="1">
          <cell r="J1">
            <v>1.7453292519943295E-2</v>
          </cell>
        </row>
      </sheetData>
      <sheetData sheetId="11838">
        <row r="1">
          <cell r="J1">
            <v>1.7453292519943295E-2</v>
          </cell>
        </row>
      </sheetData>
      <sheetData sheetId="11839">
        <row r="1">
          <cell r="J1">
            <v>1.7453292519943295E-2</v>
          </cell>
        </row>
      </sheetData>
      <sheetData sheetId="11840">
        <row r="1">
          <cell r="J1">
            <v>1.7453292519943295E-2</v>
          </cell>
        </row>
      </sheetData>
      <sheetData sheetId="11841">
        <row r="1">
          <cell r="J1">
            <v>1.7453292519943295E-2</v>
          </cell>
        </row>
      </sheetData>
      <sheetData sheetId="11842">
        <row r="1">
          <cell r="J1">
            <v>1.7453292519943295E-2</v>
          </cell>
        </row>
      </sheetData>
      <sheetData sheetId="11843">
        <row r="1">
          <cell r="J1">
            <v>1.7453292519943295E-2</v>
          </cell>
        </row>
      </sheetData>
      <sheetData sheetId="11844">
        <row r="1">
          <cell r="J1">
            <v>1.7453292519943295E-2</v>
          </cell>
        </row>
      </sheetData>
      <sheetData sheetId="11845">
        <row r="1">
          <cell r="J1">
            <v>1.7453292519943295E-2</v>
          </cell>
        </row>
      </sheetData>
      <sheetData sheetId="11846">
        <row r="1">
          <cell r="J1">
            <v>1.7453292519943295E-2</v>
          </cell>
        </row>
      </sheetData>
      <sheetData sheetId="11847">
        <row r="1">
          <cell r="J1">
            <v>1.7453292519943295E-2</v>
          </cell>
        </row>
      </sheetData>
      <sheetData sheetId="11848">
        <row r="1">
          <cell r="J1">
            <v>1.7453292519943295E-2</v>
          </cell>
        </row>
      </sheetData>
      <sheetData sheetId="11849">
        <row r="1">
          <cell r="J1">
            <v>1.7453292519943295E-2</v>
          </cell>
        </row>
      </sheetData>
      <sheetData sheetId="11850">
        <row r="1">
          <cell r="J1">
            <v>1.7453292519943295E-2</v>
          </cell>
        </row>
      </sheetData>
      <sheetData sheetId="11851">
        <row r="1">
          <cell r="J1">
            <v>1.7453292519943295E-2</v>
          </cell>
        </row>
      </sheetData>
      <sheetData sheetId="11852">
        <row r="1">
          <cell r="J1">
            <v>1.7453292519943295E-2</v>
          </cell>
        </row>
      </sheetData>
      <sheetData sheetId="11853">
        <row r="1">
          <cell r="J1">
            <v>1.7453292519943295E-2</v>
          </cell>
        </row>
      </sheetData>
      <sheetData sheetId="11854">
        <row r="1">
          <cell r="J1">
            <v>1.7453292519943295E-2</v>
          </cell>
        </row>
      </sheetData>
      <sheetData sheetId="11855">
        <row r="1">
          <cell r="J1">
            <v>1.7453292519943295E-2</v>
          </cell>
        </row>
      </sheetData>
      <sheetData sheetId="11856">
        <row r="1">
          <cell r="J1">
            <v>1.7453292519943295E-2</v>
          </cell>
        </row>
      </sheetData>
      <sheetData sheetId="11857">
        <row r="1">
          <cell r="J1">
            <v>1.7453292519943295E-2</v>
          </cell>
        </row>
      </sheetData>
      <sheetData sheetId="11858">
        <row r="1">
          <cell r="J1">
            <v>1.7453292519943295E-2</v>
          </cell>
        </row>
      </sheetData>
      <sheetData sheetId="11859">
        <row r="1">
          <cell r="J1">
            <v>1.7453292519943295E-2</v>
          </cell>
        </row>
      </sheetData>
      <sheetData sheetId="11860">
        <row r="1">
          <cell r="J1">
            <v>1.7453292519943295E-2</v>
          </cell>
        </row>
      </sheetData>
      <sheetData sheetId="11861">
        <row r="1">
          <cell r="J1">
            <v>1.7453292519943295E-2</v>
          </cell>
        </row>
      </sheetData>
      <sheetData sheetId="11862">
        <row r="1">
          <cell r="J1">
            <v>1.7453292519943295E-2</v>
          </cell>
        </row>
      </sheetData>
      <sheetData sheetId="11863">
        <row r="1">
          <cell r="J1">
            <v>1.7453292519943295E-2</v>
          </cell>
        </row>
      </sheetData>
      <sheetData sheetId="11864">
        <row r="1">
          <cell r="J1">
            <v>1.7453292519943295E-2</v>
          </cell>
        </row>
      </sheetData>
      <sheetData sheetId="11865">
        <row r="1">
          <cell r="J1">
            <v>1.7453292519943295E-2</v>
          </cell>
        </row>
      </sheetData>
      <sheetData sheetId="11866">
        <row r="1">
          <cell r="J1">
            <v>1.7453292519943295E-2</v>
          </cell>
        </row>
      </sheetData>
      <sheetData sheetId="11867">
        <row r="1">
          <cell r="J1">
            <v>1.7453292519943295E-2</v>
          </cell>
        </row>
      </sheetData>
      <sheetData sheetId="11868">
        <row r="1">
          <cell r="J1">
            <v>1.7453292519943295E-2</v>
          </cell>
        </row>
      </sheetData>
      <sheetData sheetId="11869">
        <row r="1">
          <cell r="J1">
            <v>1.7453292519943295E-2</v>
          </cell>
        </row>
      </sheetData>
      <sheetData sheetId="11870">
        <row r="1">
          <cell r="J1">
            <v>1.7453292519943295E-2</v>
          </cell>
        </row>
      </sheetData>
      <sheetData sheetId="11871">
        <row r="1">
          <cell r="J1">
            <v>1.7453292519943295E-2</v>
          </cell>
        </row>
      </sheetData>
      <sheetData sheetId="11872">
        <row r="1">
          <cell r="J1">
            <v>1.7453292519943295E-2</v>
          </cell>
        </row>
      </sheetData>
      <sheetData sheetId="11873">
        <row r="1">
          <cell r="J1">
            <v>1.7453292519943295E-2</v>
          </cell>
        </row>
      </sheetData>
      <sheetData sheetId="11874">
        <row r="1">
          <cell r="J1">
            <v>1.7453292519943295E-2</v>
          </cell>
        </row>
      </sheetData>
      <sheetData sheetId="11875">
        <row r="1">
          <cell r="J1">
            <v>1.7453292519943295E-2</v>
          </cell>
        </row>
      </sheetData>
      <sheetData sheetId="11876">
        <row r="1">
          <cell r="J1">
            <v>1.7453292519943295E-2</v>
          </cell>
        </row>
      </sheetData>
      <sheetData sheetId="11877">
        <row r="1">
          <cell r="J1">
            <v>1.7453292519943295E-2</v>
          </cell>
        </row>
      </sheetData>
      <sheetData sheetId="11878">
        <row r="1">
          <cell r="J1">
            <v>1.7453292519943295E-2</v>
          </cell>
        </row>
      </sheetData>
      <sheetData sheetId="11879">
        <row r="1">
          <cell r="J1">
            <v>1.7453292519943295E-2</v>
          </cell>
        </row>
      </sheetData>
      <sheetData sheetId="11880">
        <row r="1">
          <cell r="J1">
            <v>1.7453292519943295E-2</v>
          </cell>
        </row>
      </sheetData>
      <sheetData sheetId="11881">
        <row r="1">
          <cell r="J1">
            <v>1.7453292519943295E-2</v>
          </cell>
        </row>
      </sheetData>
      <sheetData sheetId="11882">
        <row r="1">
          <cell r="J1">
            <v>1.7453292519943295E-2</v>
          </cell>
        </row>
      </sheetData>
      <sheetData sheetId="11883">
        <row r="1">
          <cell r="J1">
            <v>1.7453292519943295E-2</v>
          </cell>
        </row>
      </sheetData>
      <sheetData sheetId="11884">
        <row r="1">
          <cell r="J1">
            <v>1.7453292519943295E-2</v>
          </cell>
        </row>
      </sheetData>
      <sheetData sheetId="11885">
        <row r="1">
          <cell r="J1">
            <v>1.7453292519943295E-2</v>
          </cell>
        </row>
      </sheetData>
      <sheetData sheetId="11886">
        <row r="1">
          <cell r="J1">
            <v>1.7453292519943295E-2</v>
          </cell>
        </row>
      </sheetData>
      <sheetData sheetId="11887">
        <row r="1">
          <cell r="J1">
            <v>1.7453292519943295E-2</v>
          </cell>
        </row>
      </sheetData>
      <sheetData sheetId="11888">
        <row r="1">
          <cell r="J1">
            <v>1.7453292519943295E-2</v>
          </cell>
        </row>
      </sheetData>
      <sheetData sheetId="11889">
        <row r="1">
          <cell r="J1">
            <v>1.7453292519943295E-2</v>
          </cell>
        </row>
      </sheetData>
      <sheetData sheetId="11890">
        <row r="1">
          <cell r="J1">
            <v>1.7453292519943295E-2</v>
          </cell>
        </row>
      </sheetData>
      <sheetData sheetId="11891">
        <row r="1">
          <cell r="J1">
            <v>1.7453292519943295E-2</v>
          </cell>
        </row>
      </sheetData>
      <sheetData sheetId="11892">
        <row r="1">
          <cell r="J1">
            <v>1.7453292519943295E-2</v>
          </cell>
        </row>
      </sheetData>
      <sheetData sheetId="11893">
        <row r="1">
          <cell r="J1">
            <v>1.7453292519943295E-2</v>
          </cell>
        </row>
      </sheetData>
      <sheetData sheetId="11894">
        <row r="1">
          <cell r="J1">
            <v>1.7453292519943295E-2</v>
          </cell>
        </row>
      </sheetData>
      <sheetData sheetId="11895">
        <row r="1">
          <cell r="J1">
            <v>1.7453292519943295E-2</v>
          </cell>
        </row>
      </sheetData>
      <sheetData sheetId="11896">
        <row r="1">
          <cell r="J1">
            <v>1.7453292519943295E-2</v>
          </cell>
        </row>
      </sheetData>
      <sheetData sheetId="11897">
        <row r="1">
          <cell r="J1">
            <v>1.7453292519943295E-2</v>
          </cell>
        </row>
      </sheetData>
      <sheetData sheetId="11898">
        <row r="1">
          <cell r="J1">
            <v>1.7453292519943295E-2</v>
          </cell>
        </row>
      </sheetData>
      <sheetData sheetId="11899">
        <row r="1">
          <cell r="J1">
            <v>1.7453292519943295E-2</v>
          </cell>
        </row>
      </sheetData>
      <sheetData sheetId="11900">
        <row r="1">
          <cell r="J1">
            <v>1.7453292519943295E-2</v>
          </cell>
        </row>
      </sheetData>
      <sheetData sheetId="11901">
        <row r="1">
          <cell r="J1">
            <v>1.7453292519943295E-2</v>
          </cell>
        </row>
      </sheetData>
      <sheetData sheetId="11902">
        <row r="1">
          <cell r="J1">
            <v>1.7453292519943295E-2</v>
          </cell>
        </row>
      </sheetData>
      <sheetData sheetId="11903">
        <row r="1">
          <cell r="J1">
            <v>1.7453292519943295E-2</v>
          </cell>
        </row>
      </sheetData>
      <sheetData sheetId="11904">
        <row r="1">
          <cell r="J1">
            <v>1.7453292519943295E-2</v>
          </cell>
        </row>
      </sheetData>
      <sheetData sheetId="11905">
        <row r="1">
          <cell r="J1">
            <v>1.7453292519943295E-2</v>
          </cell>
        </row>
      </sheetData>
      <sheetData sheetId="11906">
        <row r="1">
          <cell r="J1">
            <v>1.7453292519943295E-2</v>
          </cell>
        </row>
      </sheetData>
      <sheetData sheetId="11907">
        <row r="1">
          <cell r="J1">
            <v>1.7453292519943295E-2</v>
          </cell>
        </row>
      </sheetData>
      <sheetData sheetId="11908">
        <row r="1">
          <cell r="J1">
            <v>1.7453292519943295E-2</v>
          </cell>
        </row>
      </sheetData>
      <sheetData sheetId="11909">
        <row r="1">
          <cell r="J1">
            <v>1.7453292519943295E-2</v>
          </cell>
        </row>
      </sheetData>
      <sheetData sheetId="11910">
        <row r="1">
          <cell r="J1">
            <v>1.7453292519943295E-2</v>
          </cell>
        </row>
      </sheetData>
      <sheetData sheetId="11911">
        <row r="1">
          <cell r="J1">
            <v>1.7453292519943295E-2</v>
          </cell>
        </row>
      </sheetData>
      <sheetData sheetId="11912">
        <row r="1">
          <cell r="J1">
            <v>1.7453292519943295E-2</v>
          </cell>
        </row>
      </sheetData>
      <sheetData sheetId="11913">
        <row r="1">
          <cell r="J1">
            <v>1.7453292519943295E-2</v>
          </cell>
        </row>
      </sheetData>
      <sheetData sheetId="11914">
        <row r="1">
          <cell r="J1">
            <v>1.7453292519943295E-2</v>
          </cell>
        </row>
      </sheetData>
      <sheetData sheetId="11915">
        <row r="1">
          <cell r="J1">
            <v>1.7453292519943295E-2</v>
          </cell>
        </row>
      </sheetData>
      <sheetData sheetId="11916">
        <row r="1">
          <cell r="J1">
            <v>1.7453292519943295E-2</v>
          </cell>
        </row>
      </sheetData>
      <sheetData sheetId="11917">
        <row r="1">
          <cell r="J1">
            <v>1.7453292519943295E-2</v>
          </cell>
        </row>
      </sheetData>
      <sheetData sheetId="11918">
        <row r="1">
          <cell r="J1">
            <v>1.7453292519943295E-2</v>
          </cell>
        </row>
      </sheetData>
      <sheetData sheetId="11919">
        <row r="1">
          <cell r="J1">
            <v>1.7453292519943295E-2</v>
          </cell>
        </row>
      </sheetData>
      <sheetData sheetId="11920">
        <row r="1">
          <cell r="J1">
            <v>1.7453292519943295E-2</v>
          </cell>
        </row>
      </sheetData>
      <sheetData sheetId="11921">
        <row r="1">
          <cell r="J1">
            <v>1.7453292519943295E-2</v>
          </cell>
        </row>
      </sheetData>
      <sheetData sheetId="11922">
        <row r="1">
          <cell r="J1">
            <v>1.7453292519943295E-2</v>
          </cell>
        </row>
      </sheetData>
      <sheetData sheetId="11923">
        <row r="1">
          <cell r="J1">
            <v>1.7453292519943295E-2</v>
          </cell>
        </row>
      </sheetData>
      <sheetData sheetId="11924">
        <row r="1">
          <cell r="J1">
            <v>1.7453292519943295E-2</v>
          </cell>
        </row>
      </sheetData>
      <sheetData sheetId="11925">
        <row r="1">
          <cell r="J1">
            <v>1.7453292519943295E-2</v>
          </cell>
        </row>
      </sheetData>
      <sheetData sheetId="11926">
        <row r="1">
          <cell r="J1">
            <v>1.7453292519943295E-2</v>
          </cell>
        </row>
      </sheetData>
      <sheetData sheetId="11927">
        <row r="1">
          <cell r="J1">
            <v>1.7453292519943295E-2</v>
          </cell>
        </row>
      </sheetData>
      <sheetData sheetId="11928">
        <row r="1">
          <cell r="J1">
            <v>1.7453292519943295E-2</v>
          </cell>
        </row>
      </sheetData>
      <sheetData sheetId="11929">
        <row r="1">
          <cell r="J1">
            <v>1.7453292519943295E-2</v>
          </cell>
        </row>
      </sheetData>
      <sheetData sheetId="11930">
        <row r="1">
          <cell r="J1">
            <v>1.7453292519943295E-2</v>
          </cell>
        </row>
      </sheetData>
      <sheetData sheetId="11931">
        <row r="1">
          <cell r="J1">
            <v>1.7453292519943295E-2</v>
          </cell>
        </row>
      </sheetData>
      <sheetData sheetId="11932">
        <row r="1">
          <cell r="J1">
            <v>1.7453292519943295E-2</v>
          </cell>
        </row>
      </sheetData>
      <sheetData sheetId="11933">
        <row r="1">
          <cell r="J1">
            <v>1.7453292519943295E-2</v>
          </cell>
        </row>
      </sheetData>
      <sheetData sheetId="11934">
        <row r="1">
          <cell r="J1">
            <v>1.7453292519943295E-2</v>
          </cell>
        </row>
      </sheetData>
      <sheetData sheetId="11935">
        <row r="1">
          <cell r="J1">
            <v>1.7453292519943295E-2</v>
          </cell>
        </row>
      </sheetData>
      <sheetData sheetId="11936">
        <row r="1">
          <cell r="J1">
            <v>1.7453292519943295E-2</v>
          </cell>
        </row>
      </sheetData>
      <sheetData sheetId="11937">
        <row r="1">
          <cell r="J1">
            <v>1.7453292519943295E-2</v>
          </cell>
        </row>
      </sheetData>
      <sheetData sheetId="11938">
        <row r="1">
          <cell r="J1">
            <v>1.7453292519943295E-2</v>
          </cell>
        </row>
      </sheetData>
      <sheetData sheetId="11939">
        <row r="1">
          <cell r="J1">
            <v>1.7453292519943295E-2</v>
          </cell>
        </row>
      </sheetData>
      <sheetData sheetId="11940">
        <row r="1">
          <cell r="J1">
            <v>1.7453292519943295E-2</v>
          </cell>
        </row>
      </sheetData>
      <sheetData sheetId="11941">
        <row r="1">
          <cell r="J1">
            <v>1.7453292519943295E-2</v>
          </cell>
        </row>
      </sheetData>
      <sheetData sheetId="11942">
        <row r="1">
          <cell r="J1">
            <v>1.7453292519943295E-2</v>
          </cell>
        </row>
      </sheetData>
      <sheetData sheetId="11943">
        <row r="1">
          <cell r="J1">
            <v>1.7453292519943295E-2</v>
          </cell>
        </row>
      </sheetData>
      <sheetData sheetId="11944">
        <row r="1">
          <cell r="J1">
            <v>1.7453292519943295E-2</v>
          </cell>
        </row>
      </sheetData>
      <sheetData sheetId="11945">
        <row r="1">
          <cell r="J1">
            <v>1.7453292519943295E-2</v>
          </cell>
        </row>
      </sheetData>
      <sheetData sheetId="11946">
        <row r="1">
          <cell r="J1">
            <v>1.7453292519943295E-2</v>
          </cell>
        </row>
      </sheetData>
      <sheetData sheetId="11947">
        <row r="1">
          <cell r="J1">
            <v>1.7453292519943295E-2</v>
          </cell>
        </row>
      </sheetData>
      <sheetData sheetId="11948">
        <row r="1">
          <cell r="J1">
            <v>1.7453292519943295E-2</v>
          </cell>
        </row>
      </sheetData>
      <sheetData sheetId="11949">
        <row r="1">
          <cell r="J1">
            <v>1.7453292519943295E-2</v>
          </cell>
        </row>
      </sheetData>
      <sheetData sheetId="11950">
        <row r="1">
          <cell r="J1">
            <v>1.7453292519943295E-2</v>
          </cell>
        </row>
      </sheetData>
      <sheetData sheetId="11951">
        <row r="1">
          <cell r="J1">
            <v>1.7453292519943295E-2</v>
          </cell>
        </row>
      </sheetData>
      <sheetData sheetId="11952">
        <row r="1">
          <cell r="J1">
            <v>1.7453292519943295E-2</v>
          </cell>
        </row>
      </sheetData>
      <sheetData sheetId="11953">
        <row r="1">
          <cell r="J1">
            <v>1.7453292519943295E-2</v>
          </cell>
        </row>
      </sheetData>
      <sheetData sheetId="11954">
        <row r="1">
          <cell r="J1">
            <v>1.7453292519943295E-2</v>
          </cell>
        </row>
      </sheetData>
      <sheetData sheetId="11955">
        <row r="1">
          <cell r="J1">
            <v>1.7453292519943295E-2</v>
          </cell>
        </row>
      </sheetData>
      <sheetData sheetId="11956">
        <row r="1">
          <cell r="J1">
            <v>1.7453292519943295E-2</v>
          </cell>
        </row>
      </sheetData>
      <sheetData sheetId="11957">
        <row r="1">
          <cell r="J1">
            <v>1.7453292519943295E-2</v>
          </cell>
        </row>
      </sheetData>
      <sheetData sheetId="11958">
        <row r="1">
          <cell r="J1">
            <v>1.7453292519943295E-2</v>
          </cell>
        </row>
      </sheetData>
      <sheetData sheetId="11959">
        <row r="1">
          <cell r="J1">
            <v>1.7453292519943295E-2</v>
          </cell>
        </row>
      </sheetData>
      <sheetData sheetId="11960">
        <row r="1">
          <cell r="J1">
            <v>1.7453292519943295E-2</v>
          </cell>
        </row>
      </sheetData>
      <sheetData sheetId="11961">
        <row r="1">
          <cell r="J1">
            <v>1.7453292519943295E-2</v>
          </cell>
        </row>
      </sheetData>
      <sheetData sheetId="11962">
        <row r="1">
          <cell r="J1">
            <v>1.7453292519943295E-2</v>
          </cell>
        </row>
      </sheetData>
      <sheetData sheetId="11963">
        <row r="1">
          <cell r="J1">
            <v>1.7453292519943295E-2</v>
          </cell>
        </row>
      </sheetData>
      <sheetData sheetId="11964">
        <row r="1">
          <cell r="J1">
            <v>1.7453292519943295E-2</v>
          </cell>
        </row>
      </sheetData>
      <sheetData sheetId="11965">
        <row r="1">
          <cell r="J1">
            <v>1.7453292519943295E-2</v>
          </cell>
        </row>
      </sheetData>
      <sheetData sheetId="11966">
        <row r="1">
          <cell r="J1">
            <v>1.7453292519943295E-2</v>
          </cell>
        </row>
      </sheetData>
      <sheetData sheetId="11967">
        <row r="1">
          <cell r="J1">
            <v>1.7453292519943295E-2</v>
          </cell>
        </row>
      </sheetData>
      <sheetData sheetId="11968">
        <row r="1">
          <cell r="J1">
            <v>1.7453292519943295E-2</v>
          </cell>
        </row>
      </sheetData>
      <sheetData sheetId="11969">
        <row r="1">
          <cell r="J1">
            <v>1.7453292519943295E-2</v>
          </cell>
        </row>
      </sheetData>
      <sheetData sheetId="11970">
        <row r="1">
          <cell r="J1">
            <v>1.7453292519943295E-2</v>
          </cell>
        </row>
      </sheetData>
      <sheetData sheetId="11971">
        <row r="1">
          <cell r="J1">
            <v>1.7453292519943295E-2</v>
          </cell>
        </row>
      </sheetData>
      <sheetData sheetId="11972">
        <row r="1">
          <cell r="J1">
            <v>1.7453292519943295E-2</v>
          </cell>
        </row>
      </sheetData>
      <sheetData sheetId="11973">
        <row r="1">
          <cell r="J1">
            <v>1.7453292519943295E-2</v>
          </cell>
        </row>
      </sheetData>
      <sheetData sheetId="11974">
        <row r="1">
          <cell r="J1">
            <v>1.7453292519943295E-2</v>
          </cell>
        </row>
      </sheetData>
      <sheetData sheetId="11975">
        <row r="1">
          <cell r="J1">
            <v>1.7453292519943295E-2</v>
          </cell>
        </row>
      </sheetData>
      <sheetData sheetId="11976">
        <row r="1">
          <cell r="J1">
            <v>1.7453292519943295E-2</v>
          </cell>
        </row>
      </sheetData>
      <sheetData sheetId="11977">
        <row r="1">
          <cell r="J1">
            <v>1.7453292519943295E-2</v>
          </cell>
        </row>
      </sheetData>
      <sheetData sheetId="11978">
        <row r="1">
          <cell r="J1">
            <v>1.7453292519943295E-2</v>
          </cell>
        </row>
      </sheetData>
      <sheetData sheetId="11979">
        <row r="1">
          <cell r="J1">
            <v>1.7453292519943295E-2</v>
          </cell>
        </row>
      </sheetData>
      <sheetData sheetId="11980">
        <row r="1">
          <cell r="J1">
            <v>1.7453292519943295E-2</v>
          </cell>
        </row>
      </sheetData>
      <sheetData sheetId="11981">
        <row r="1">
          <cell r="J1">
            <v>1.7453292519943295E-2</v>
          </cell>
        </row>
      </sheetData>
      <sheetData sheetId="11982">
        <row r="1">
          <cell r="J1">
            <v>1.7453292519943295E-2</v>
          </cell>
        </row>
      </sheetData>
      <sheetData sheetId="11983">
        <row r="1">
          <cell r="J1">
            <v>1.7453292519943295E-2</v>
          </cell>
        </row>
      </sheetData>
      <sheetData sheetId="11984">
        <row r="1">
          <cell r="J1">
            <v>1.7453292519943295E-2</v>
          </cell>
        </row>
      </sheetData>
      <sheetData sheetId="11985">
        <row r="1">
          <cell r="J1">
            <v>1.7453292519943295E-2</v>
          </cell>
        </row>
      </sheetData>
      <sheetData sheetId="11986">
        <row r="1">
          <cell r="J1">
            <v>1.7453292519943295E-2</v>
          </cell>
        </row>
      </sheetData>
      <sheetData sheetId="11987">
        <row r="1">
          <cell r="J1">
            <v>1.7453292519943295E-2</v>
          </cell>
        </row>
      </sheetData>
      <sheetData sheetId="11988">
        <row r="1">
          <cell r="J1">
            <v>1.7453292519943295E-2</v>
          </cell>
        </row>
      </sheetData>
      <sheetData sheetId="11989">
        <row r="1">
          <cell r="J1">
            <v>1.7453292519943295E-2</v>
          </cell>
        </row>
      </sheetData>
      <sheetData sheetId="11990">
        <row r="1">
          <cell r="J1">
            <v>1.7453292519943295E-2</v>
          </cell>
        </row>
      </sheetData>
      <sheetData sheetId="11991">
        <row r="1">
          <cell r="J1">
            <v>1.7453292519943295E-2</v>
          </cell>
        </row>
      </sheetData>
      <sheetData sheetId="11992">
        <row r="1">
          <cell r="J1">
            <v>1.7453292519943295E-2</v>
          </cell>
        </row>
      </sheetData>
      <sheetData sheetId="11993">
        <row r="1">
          <cell r="J1">
            <v>1.7453292519943295E-2</v>
          </cell>
        </row>
      </sheetData>
      <sheetData sheetId="11994">
        <row r="1">
          <cell r="J1">
            <v>1.7453292519943295E-2</v>
          </cell>
        </row>
      </sheetData>
      <sheetData sheetId="11995">
        <row r="1">
          <cell r="J1">
            <v>1.7453292519943295E-2</v>
          </cell>
        </row>
      </sheetData>
      <sheetData sheetId="11996">
        <row r="1">
          <cell r="J1">
            <v>1.7453292519943295E-2</v>
          </cell>
        </row>
      </sheetData>
      <sheetData sheetId="11997">
        <row r="1">
          <cell r="J1">
            <v>1.7453292519943295E-2</v>
          </cell>
        </row>
      </sheetData>
      <sheetData sheetId="11998">
        <row r="1">
          <cell r="J1">
            <v>1.7453292519943295E-2</v>
          </cell>
        </row>
      </sheetData>
      <sheetData sheetId="11999">
        <row r="1">
          <cell r="J1">
            <v>1.7453292519943295E-2</v>
          </cell>
        </row>
      </sheetData>
      <sheetData sheetId="12000">
        <row r="1">
          <cell r="J1">
            <v>1.7453292519943295E-2</v>
          </cell>
        </row>
      </sheetData>
      <sheetData sheetId="12001">
        <row r="1">
          <cell r="J1">
            <v>1.7453292519943295E-2</v>
          </cell>
        </row>
      </sheetData>
      <sheetData sheetId="12002">
        <row r="1">
          <cell r="J1">
            <v>1.7453292519943295E-2</v>
          </cell>
        </row>
      </sheetData>
      <sheetData sheetId="12003">
        <row r="1">
          <cell r="J1">
            <v>1.7453292519943295E-2</v>
          </cell>
        </row>
      </sheetData>
      <sheetData sheetId="12004">
        <row r="1">
          <cell r="J1">
            <v>1.7453292519943295E-2</v>
          </cell>
        </row>
      </sheetData>
      <sheetData sheetId="12005">
        <row r="1">
          <cell r="J1">
            <v>1.7453292519943295E-2</v>
          </cell>
        </row>
      </sheetData>
      <sheetData sheetId="12006">
        <row r="1">
          <cell r="J1">
            <v>1.7453292519943295E-2</v>
          </cell>
        </row>
      </sheetData>
      <sheetData sheetId="12007">
        <row r="1">
          <cell r="J1">
            <v>1.7453292519943295E-2</v>
          </cell>
        </row>
      </sheetData>
      <sheetData sheetId="12008">
        <row r="1">
          <cell r="J1">
            <v>1.7453292519943295E-2</v>
          </cell>
        </row>
      </sheetData>
      <sheetData sheetId="12009">
        <row r="1">
          <cell r="J1">
            <v>1.7453292519943295E-2</v>
          </cell>
        </row>
      </sheetData>
      <sheetData sheetId="12010">
        <row r="1">
          <cell r="J1">
            <v>1.7453292519943295E-2</v>
          </cell>
        </row>
      </sheetData>
      <sheetData sheetId="12011">
        <row r="1">
          <cell r="J1">
            <v>1.7453292519943295E-2</v>
          </cell>
        </row>
      </sheetData>
      <sheetData sheetId="12012">
        <row r="1">
          <cell r="J1">
            <v>1.7453292519943295E-2</v>
          </cell>
        </row>
      </sheetData>
      <sheetData sheetId="12013">
        <row r="1">
          <cell r="J1">
            <v>1.7453292519943295E-2</v>
          </cell>
        </row>
      </sheetData>
      <sheetData sheetId="12014">
        <row r="1">
          <cell r="J1">
            <v>1.7453292519943295E-2</v>
          </cell>
        </row>
      </sheetData>
      <sheetData sheetId="12015">
        <row r="1">
          <cell r="J1">
            <v>1.7453292519943295E-2</v>
          </cell>
        </row>
      </sheetData>
      <sheetData sheetId="12016">
        <row r="1">
          <cell r="J1">
            <v>1.7453292519943295E-2</v>
          </cell>
        </row>
      </sheetData>
      <sheetData sheetId="12017">
        <row r="1">
          <cell r="J1">
            <v>1.7453292519943295E-2</v>
          </cell>
        </row>
      </sheetData>
      <sheetData sheetId="12018">
        <row r="1">
          <cell r="J1">
            <v>1.7453292519943295E-2</v>
          </cell>
        </row>
      </sheetData>
      <sheetData sheetId="12019">
        <row r="1">
          <cell r="J1">
            <v>1.7453292519943295E-2</v>
          </cell>
        </row>
      </sheetData>
      <sheetData sheetId="12020">
        <row r="1">
          <cell r="J1">
            <v>1.7453292519943295E-2</v>
          </cell>
        </row>
      </sheetData>
      <sheetData sheetId="12021">
        <row r="1">
          <cell r="J1">
            <v>1.7453292519943295E-2</v>
          </cell>
        </row>
      </sheetData>
      <sheetData sheetId="12022">
        <row r="1">
          <cell r="J1">
            <v>1.7453292519943295E-2</v>
          </cell>
        </row>
      </sheetData>
      <sheetData sheetId="12023">
        <row r="1">
          <cell r="J1">
            <v>1.7453292519943295E-2</v>
          </cell>
        </row>
      </sheetData>
      <sheetData sheetId="12024">
        <row r="1">
          <cell r="J1">
            <v>1.7453292519943295E-2</v>
          </cell>
        </row>
      </sheetData>
      <sheetData sheetId="12025">
        <row r="1">
          <cell r="J1">
            <v>1.7453292519943295E-2</v>
          </cell>
        </row>
      </sheetData>
      <sheetData sheetId="12026">
        <row r="1">
          <cell r="J1">
            <v>1.7453292519943295E-2</v>
          </cell>
        </row>
      </sheetData>
      <sheetData sheetId="12027">
        <row r="1">
          <cell r="J1">
            <v>1.7453292519943295E-2</v>
          </cell>
        </row>
      </sheetData>
      <sheetData sheetId="12028">
        <row r="1">
          <cell r="J1">
            <v>1.7453292519943295E-2</v>
          </cell>
        </row>
      </sheetData>
      <sheetData sheetId="12029">
        <row r="1">
          <cell r="J1">
            <v>1.7453292519943295E-2</v>
          </cell>
        </row>
      </sheetData>
      <sheetData sheetId="12030">
        <row r="1">
          <cell r="J1">
            <v>1.7453292519943295E-2</v>
          </cell>
        </row>
      </sheetData>
      <sheetData sheetId="12031">
        <row r="1">
          <cell r="J1">
            <v>1.7453292519943295E-2</v>
          </cell>
        </row>
      </sheetData>
      <sheetData sheetId="12032">
        <row r="1">
          <cell r="J1">
            <v>1.7453292519943295E-2</v>
          </cell>
        </row>
      </sheetData>
      <sheetData sheetId="12033">
        <row r="1">
          <cell r="J1">
            <v>1.7453292519943295E-2</v>
          </cell>
        </row>
      </sheetData>
      <sheetData sheetId="12034">
        <row r="1">
          <cell r="J1">
            <v>1.7453292519943295E-2</v>
          </cell>
        </row>
      </sheetData>
      <sheetData sheetId="12035">
        <row r="1">
          <cell r="J1">
            <v>1.7453292519943295E-2</v>
          </cell>
        </row>
      </sheetData>
      <sheetData sheetId="12036">
        <row r="1">
          <cell r="J1">
            <v>1.7453292519943295E-2</v>
          </cell>
        </row>
      </sheetData>
      <sheetData sheetId="12037">
        <row r="1">
          <cell r="J1">
            <v>1.7453292519943295E-2</v>
          </cell>
        </row>
      </sheetData>
      <sheetData sheetId="12038">
        <row r="1">
          <cell r="J1">
            <v>1.7453292519943295E-2</v>
          </cell>
        </row>
      </sheetData>
      <sheetData sheetId="12039">
        <row r="1">
          <cell r="J1">
            <v>1.7453292519943295E-2</v>
          </cell>
        </row>
      </sheetData>
      <sheetData sheetId="12040">
        <row r="1">
          <cell r="J1">
            <v>1.7453292519943295E-2</v>
          </cell>
        </row>
      </sheetData>
      <sheetData sheetId="12041">
        <row r="1">
          <cell r="J1">
            <v>1.7453292519943295E-2</v>
          </cell>
        </row>
      </sheetData>
      <sheetData sheetId="12042">
        <row r="1">
          <cell r="J1">
            <v>1.7453292519943295E-2</v>
          </cell>
        </row>
      </sheetData>
      <sheetData sheetId="12043">
        <row r="1">
          <cell r="J1">
            <v>1.7453292519943295E-2</v>
          </cell>
        </row>
      </sheetData>
      <sheetData sheetId="12044">
        <row r="1">
          <cell r="J1">
            <v>1.7453292519943295E-2</v>
          </cell>
        </row>
      </sheetData>
      <sheetData sheetId="12045">
        <row r="1">
          <cell r="J1">
            <v>1.7453292519943295E-2</v>
          </cell>
        </row>
      </sheetData>
      <sheetData sheetId="12046">
        <row r="1">
          <cell r="J1">
            <v>1.7453292519943295E-2</v>
          </cell>
        </row>
      </sheetData>
      <sheetData sheetId="12047">
        <row r="1">
          <cell r="J1">
            <v>1.7453292519943295E-2</v>
          </cell>
        </row>
      </sheetData>
      <sheetData sheetId="12048">
        <row r="1">
          <cell r="J1">
            <v>1.7453292519943295E-2</v>
          </cell>
        </row>
      </sheetData>
      <sheetData sheetId="12049">
        <row r="1">
          <cell r="J1">
            <v>1.7453292519943295E-2</v>
          </cell>
        </row>
      </sheetData>
      <sheetData sheetId="12050">
        <row r="1">
          <cell r="J1">
            <v>1.7453292519943295E-2</v>
          </cell>
        </row>
      </sheetData>
      <sheetData sheetId="12051">
        <row r="1">
          <cell r="J1">
            <v>1.7453292519943295E-2</v>
          </cell>
        </row>
      </sheetData>
      <sheetData sheetId="12052">
        <row r="1">
          <cell r="J1">
            <v>1.7453292519943295E-2</v>
          </cell>
        </row>
      </sheetData>
      <sheetData sheetId="12053">
        <row r="1">
          <cell r="J1">
            <v>1.7453292519943295E-2</v>
          </cell>
        </row>
      </sheetData>
      <sheetData sheetId="12054">
        <row r="1">
          <cell r="J1">
            <v>1.7453292519943295E-2</v>
          </cell>
        </row>
      </sheetData>
      <sheetData sheetId="12055">
        <row r="1">
          <cell r="J1">
            <v>1.7453292519943295E-2</v>
          </cell>
        </row>
      </sheetData>
      <sheetData sheetId="12056">
        <row r="1">
          <cell r="J1">
            <v>1.7453292519943295E-2</v>
          </cell>
        </row>
      </sheetData>
      <sheetData sheetId="12057">
        <row r="1">
          <cell r="J1">
            <v>1.7453292519943295E-2</v>
          </cell>
        </row>
      </sheetData>
      <sheetData sheetId="12058">
        <row r="1">
          <cell r="J1">
            <v>1.7453292519943295E-2</v>
          </cell>
        </row>
      </sheetData>
      <sheetData sheetId="12059">
        <row r="1">
          <cell r="J1">
            <v>1.7453292519943295E-2</v>
          </cell>
        </row>
      </sheetData>
      <sheetData sheetId="12060">
        <row r="1">
          <cell r="J1">
            <v>1.7453292519943295E-2</v>
          </cell>
        </row>
      </sheetData>
      <sheetData sheetId="12061">
        <row r="1">
          <cell r="J1">
            <v>1.7453292519943295E-2</v>
          </cell>
        </row>
      </sheetData>
      <sheetData sheetId="12062">
        <row r="1">
          <cell r="J1">
            <v>1.7453292519943295E-2</v>
          </cell>
        </row>
      </sheetData>
      <sheetData sheetId="12063">
        <row r="1">
          <cell r="J1">
            <v>1.7453292519943295E-2</v>
          </cell>
        </row>
      </sheetData>
      <sheetData sheetId="12064">
        <row r="1">
          <cell r="J1">
            <v>1.7453292519943295E-2</v>
          </cell>
        </row>
      </sheetData>
      <sheetData sheetId="12065">
        <row r="1">
          <cell r="J1">
            <v>1.7453292519943295E-2</v>
          </cell>
        </row>
      </sheetData>
      <sheetData sheetId="12066">
        <row r="1">
          <cell r="J1">
            <v>1.7453292519943295E-2</v>
          </cell>
        </row>
      </sheetData>
      <sheetData sheetId="12067">
        <row r="1">
          <cell r="J1">
            <v>1.7453292519943295E-2</v>
          </cell>
        </row>
      </sheetData>
      <sheetData sheetId="12068">
        <row r="1">
          <cell r="J1">
            <v>1.7453292519943295E-2</v>
          </cell>
        </row>
      </sheetData>
      <sheetData sheetId="12069">
        <row r="1">
          <cell r="J1">
            <v>1.7453292519943295E-2</v>
          </cell>
        </row>
      </sheetData>
      <sheetData sheetId="12070">
        <row r="1">
          <cell r="J1">
            <v>1.7453292519943295E-2</v>
          </cell>
        </row>
      </sheetData>
      <sheetData sheetId="12071">
        <row r="1">
          <cell r="J1">
            <v>1.7453292519943295E-2</v>
          </cell>
        </row>
      </sheetData>
      <sheetData sheetId="12072">
        <row r="1">
          <cell r="J1">
            <v>1.7453292519943295E-2</v>
          </cell>
        </row>
      </sheetData>
      <sheetData sheetId="12073">
        <row r="1">
          <cell r="J1">
            <v>1.7453292519943295E-2</v>
          </cell>
        </row>
      </sheetData>
      <sheetData sheetId="12074">
        <row r="1">
          <cell r="J1">
            <v>1.7453292519943295E-2</v>
          </cell>
        </row>
      </sheetData>
      <sheetData sheetId="12075">
        <row r="1">
          <cell r="J1">
            <v>1.7453292519943295E-2</v>
          </cell>
        </row>
      </sheetData>
      <sheetData sheetId="12076">
        <row r="1">
          <cell r="J1">
            <v>1.7453292519943295E-2</v>
          </cell>
        </row>
      </sheetData>
      <sheetData sheetId="12077">
        <row r="1">
          <cell r="J1">
            <v>1.7453292519943295E-2</v>
          </cell>
        </row>
      </sheetData>
      <sheetData sheetId="12078">
        <row r="1">
          <cell r="J1">
            <v>1.7453292519943295E-2</v>
          </cell>
        </row>
      </sheetData>
      <sheetData sheetId="12079">
        <row r="1">
          <cell r="J1">
            <v>1.7453292519943295E-2</v>
          </cell>
        </row>
      </sheetData>
      <sheetData sheetId="12080">
        <row r="1">
          <cell r="J1">
            <v>1.7453292519943295E-2</v>
          </cell>
        </row>
      </sheetData>
      <sheetData sheetId="12081">
        <row r="1">
          <cell r="J1">
            <v>1.7453292519943295E-2</v>
          </cell>
        </row>
      </sheetData>
      <sheetData sheetId="12082">
        <row r="1">
          <cell r="J1">
            <v>1.7453292519943295E-2</v>
          </cell>
        </row>
      </sheetData>
      <sheetData sheetId="12083">
        <row r="1">
          <cell r="J1">
            <v>1.7453292519943295E-2</v>
          </cell>
        </row>
      </sheetData>
      <sheetData sheetId="12084">
        <row r="1">
          <cell r="J1">
            <v>1.7453292519943295E-2</v>
          </cell>
        </row>
      </sheetData>
      <sheetData sheetId="12085">
        <row r="1">
          <cell r="J1">
            <v>1.7453292519943295E-2</v>
          </cell>
        </row>
      </sheetData>
      <sheetData sheetId="12086">
        <row r="1">
          <cell r="J1">
            <v>1.7453292519943295E-2</v>
          </cell>
        </row>
      </sheetData>
      <sheetData sheetId="12087">
        <row r="1">
          <cell r="J1">
            <v>1.7453292519943295E-2</v>
          </cell>
        </row>
      </sheetData>
      <sheetData sheetId="12088">
        <row r="1">
          <cell r="J1">
            <v>1.7453292519943295E-2</v>
          </cell>
        </row>
      </sheetData>
      <sheetData sheetId="12089">
        <row r="1">
          <cell r="J1">
            <v>1.7453292519943295E-2</v>
          </cell>
        </row>
      </sheetData>
      <sheetData sheetId="12090">
        <row r="1">
          <cell r="J1">
            <v>1.7453292519943295E-2</v>
          </cell>
        </row>
      </sheetData>
      <sheetData sheetId="12091">
        <row r="1">
          <cell r="J1">
            <v>1.7453292519943295E-2</v>
          </cell>
        </row>
      </sheetData>
      <sheetData sheetId="12092">
        <row r="1">
          <cell r="J1">
            <v>1.7453292519943295E-2</v>
          </cell>
        </row>
      </sheetData>
      <sheetData sheetId="12093">
        <row r="1">
          <cell r="J1">
            <v>1.7453292519943295E-2</v>
          </cell>
        </row>
      </sheetData>
      <sheetData sheetId="12094">
        <row r="1">
          <cell r="J1">
            <v>1.7453292519943295E-2</v>
          </cell>
        </row>
      </sheetData>
      <sheetData sheetId="12095">
        <row r="1">
          <cell r="J1">
            <v>1.7453292519943295E-2</v>
          </cell>
        </row>
      </sheetData>
      <sheetData sheetId="12096">
        <row r="1">
          <cell r="J1">
            <v>1.7453292519943295E-2</v>
          </cell>
        </row>
      </sheetData>
      <sheetData sheetId="12097">
        <row r="1">
          <cell r="J1">
            <v>1.7453292519943295E-2</v>
          </cell>
        </row>
      </sheetData>
      <sheetData sheetId="12098">
        <row r="1">
          <cell r="J1">
            <v>1.7453292519943295E-2</v>
          </cell>
        </row>
      </sheetData>
      <sheetData sheetId="12099">
        <row r="1">
          <cell r="J1">
            <v>1.7453292519943295E-2</v>
          </cell>
        </row>
      </sheetData>
      <sheetData sheetId="12100">
        <row r="1">
          <cell r="J1">
            <v>1.7453292519943295E-2</v>
          </cell>
        </row>
      </sheetData>
      <sheetData sheetId="12101">
        <row r="1">
          <cell r="J1">
            <v>1.7453292519943295E-2</v>
          </cell>
        </row>
      </sheetData>
      <sheetData sheetId="12102">
        <row r="1">
          <cell r="J1">
            <v>1.7453292519943295E-2</v>
          </cell>
        </row>
      </sheetData>
      <sheetData sheetId="12103">
        <row r="1">
          <cell r="J1">
            <v>1.7453292519943295E-2</v>
          </cell>
        </row>
      </sheetData>
      <sheetData sheetId="12104">
        <row r="1">
          <cell r="J1">
            <v>1.7453292519943295E-2</v>
          </cell>
        </row>
      </sheetData>
      <sheetData sheetId="12105">
        <row r="1">
          <cell r="J1">
            <v>1.7453292519943295E-2</v>
          </cell>
        </row>
      </sheetData>
      <sheetData sheetId="12106">
        <row r="1">
          <cell r="J1">
            <v>1.7453292519943295E-2</v>
          </cell>
        </row>
      </sheetData>
      <sheetData sheetId="12107">
        <row r="1">
          <cell r="J1">
            <v>1.7453292519943295E-2</v>
          </cell>
        </row>
      </sheetData>
      <sheetData sheetId="12108">
        <row r="1">
          <cell r="J1">
            <v>1.7453292519943295E-2</v>
          </cell>
        </row>
      </sheetData>
      <sheetData sheetId="12109">
        <row r="1">
          <cell r="J1">
            <v>1.7453292519943295E-2</v>
          </cell>
        </row>
      </sheetData>
      <sheetData sheetId="12110">
        <row r="1">
          <cell r="J1">
            <v>1.7453292519943295E-2</v>
          </cell>
        </row>
      </sheetData>
      <sheetData sheetId="12111">
        <row r="1">
          <cell r="J1">
            <v>1.7453292519943295E-2</v>
          </cell>
        </row>
      </sheetData>
      <sheetData sheetId="12112">
        <row r="1">
          <cell r="J1">
            <v>1.7453292519943295E-2</v>
          </cell>
        </row>
      </sheetData>
      <sheetData sheetId="12113">
        <row r="1">
          <cell r="J1">
            <v>1.7453292519943295E-2</v>
          </cell>
        </row>
      </sheetData>
      <sheetData sheetId="12114">
        <row r="1">
          <cell r="J1">
            <v>1.7453292519943295E-2</v>
          </cell>
        </row>
      </sheetData>
      <sheetData sheetId="12115">
        <row r="1">
          <cell r="J1">
            <v>1.7453292519943295E-2</v>
          </cell>
        </row>
      </sheetData>
      <sheetData sheetId="12116">
        <row r="1">
          <cell r="J1">
            <v>1.7453292519943295E-2</v>
          </cell>
        </row>
      </sheetData>
      <sheetData sheetId="12117">
        <row r="1">
          <cell r="J1">
            <v>1.7453292519943295E-2</v>
          </cell>
        </row>
      </sheetData>
      <sheetData sheetId="12118">
        <row r="1">
          <cell r="J1">
            <v>1.7453292519943295E-2</v>
          </cell>
        </row>
      </sheetData>
      <sheetData sheetId="12119">
        <row r="1">
          <cell r="J1">
            <v>1.7453292519943295E-2</v>
          </cell>
        </row>
      </sheetData>
      <sheetData sheetId="12120">
        <row r="1">
          <cell r="J1">
            <v>1.7453292519943295E-2</v>
          </cell>
        </row>
      </sheetData>
      <sheetData sheetId="12121">
        <row r="1">
          <cell r="J1">
            <v>1.7453292519943295E-2</v>
          </cell>
        </row>
      </sheetData>
      <sheetData sheetId="12122">
        <row r="1">
          <cell r="J1">
            <v>1.7453292519943295E-2</v>
          </cell>
        </row>
      </sheetData>
      <sheetData sheetId="12123">
        <row r="1">
          <cell r="J1">
            <v>1.7453292519943295E-2</v>
          </cell>
        </row>
      </sheetData>
      <sheetData sheetId="12124">
        <row r="1">
          <cell r="J1">
            <v>1.7453292519943295E-2</v>
          </cell>
        </row>
      </sheetData>
      <sheetData sheetId="12125">
        <row r="1">
          <cell r="J1">
            <v>1.7453292519943295E-2</v>
          </cell>
        </row>
      </sheetData>
      <sheetData sheetId="12126">
        <row r="1">
          <cell r="J1">
            <v>1.7453292519943295E-2</v>
          </cell>
        </row>
      </sheetData>
      <sheetData sheetId="12127">
        <row r="1">
          <cell r="J1">
            <v>1.7453292519943295E-2</v>
          </cell>
        </row>
      </sheetData>
      <sheetData sheetId="12128">
        <row r="1">
          <cell r="J1">
            <v>1.7453292519943295E-2</v>
          </cell>
        </row>
      </sheetData>
      <sheetData sheetId="12129">
        <row r="1">
          <cell r="J1">
            <v>1.7453292519943295E-2</v>
          </cell>
        </row>
      </sheetData>
      <sheetData sheetId="12130">
        <row r="1">
          <cell r="J1">
            <v>1.7453292519943295E-2</v>
          </cell>
        </row>
      </sheetData>
      <sheetData sheetId="12131">
        <row r="1">
          <cell r="J1">
            <v>1.7453292519943295E-2</v>
          </cell>
        </row>
      </sheetData>
      <sheetData sheetId="12132">
        <row r="1">
          <cell r="J1">
            <v>1.7453292519943295E-2</v>
          </cell>
        </row>
      </sheetData>
      <sheetData sheetId="12133">
        <row r="1">
          <cell r="J1">
            <v>1.7453292519943295E-2</v>
          </cell>
        </row>
      </sheetData>
      <sheetData sheetId="12134">
        <row r="1">
          <cell r="J1">
            <v>1.7453292519943295E-2</v>
          </cell>
        </row>
      </sheetData>
      <sheetData sheetId="12135">
        <row r="1">
          <cell r="J1">
            <v>1.7453292519943295E-2</v>
          </cell>
        </row>
      </sheetData>
      <sheetData sheetId="12136">
        <row r="1">
          <cell r="J1">
            <v>1.7453292519943295E-2</v>
          </cell>
        </row>
      </sheetData>
      <sheetData sheetId="12137">
        <row r="1">
          <cell r="J1">
            <v>1.7453292519943295E-2</v>
          </cell>
        </row>
      </sheetData>
      <sheetData sheetId="12138">
        <row r="1">
          <cell r="J1">
            <v>1.7453292519943295E-2</v>
          </cell>
        </row>
      </sheetData>
      <sheetData sheetId="12139">
        <row r="1">
          <cell r="J1">
            <v>1.7453292519943295E-2</v>
          </cell>
        </row>
      </sheetData>
      <sheetData sheetId="12140">
        <row r="1">
          <cell r="J1">
            <v>1.7453292519943295E-2</v>
          </cell>
        </row>
      </sheetData>
      <sheetData sheetId="12141">
        <row r="1">
          <cell r="J1">
            <v>1.7453292519943295E-2</v>
          </cell>
        </row>
      </sheetData>
      <sheetData sheetId="12142">
        <row r="1">
          <cell r="J1">
            <v>1.7453292519943295E-2</v>
          </cell>
        </row>
      </sheetData>
      <sheetData sheetId="12143">
        <row r="1">
          <cell r="J1">
            <v>1.7453292519943295E-2</v>
          </cell>
        </row>
      </sheetData>
      <sheetData sheetId="12144">
        <row r="1">
          <cell r="J1">
            <v>1.7453292519943295E-2</v>
          </cell>
        </row>
      </sheetData>
      <sheetData sheetId="12145">
        <row r="1">
          <cell r="J1">
            <v>1.7453292519943295E-2</v>
          </cell>
        </row>
      </sheetData>
      <sheetData sheetId="12146">
        <row r="1">
          <cell r="J1">
            <v>1.7453292519943295E-2</v>
          </cell>
        </row>
      </sheetData>
      <sheetData sheetId="12147">
        <row r="1">
          <cell r="J1">
            <v>1.7453292519943295E-2</v>
          </cell>
        </row>
      </sheetData>
      <sheetData sheetId="12148">
        <row r="1">
          <cell r="J1">
            <v>1.7453292519943295E-2</v>
          </cell>
        </row>
      </sheetData>
      <sheetData sheetId="12149">
        <row r="1">
          <cell r="J1">
            <v>1.7453292519943295E-2</v>
          </cell>
        </row>
      </sheetData>
      <sheetData sheetId="12150">
        <row r="1">
          <cell r="J1">
            <v>1.7453292519943295E-2</v>
          </cell>
        </row>
      </sheetData>
      <sheetData sheetId="12151">
        <row r="1">
          <cell r="J1">
            <v>1.7453292519943295E-2</v>
          </cell>
        </row>
      </sheetData>
      <sheetData sheetId="12152">
        <row r="1">
          <cell r="J1">
            <v>1.7453292519943295E-2</v>
          </cell>
        </row>
      </sheetData>
      <sheetData sheetId="12153">
        <row r="1">
          <cell r="J1">
            <v>1.7453292519943295E-2</v>
          </cell>
        </row>
      </sheetData>
      <sheetData sheetId="12154">
        <row r="1">
          <cell r="J1">
            <v>1.7453292519943295E-2</v>
          </cell>
        </row>
      </sheetData>
      <sheetData sheetId="12155">
        <row r="1">
          <cell r="J1">
            <v>1.7453292519943295E-2</v>
          </cell>
        </row>
      </sheetData>
      <sheetData sheetId="12156">
        <row r="1">
          <cell r="J1">
            <v>1.7453292519943295E-2</v>
          </cell>
        </row>
      </sheetData>
      <sheetData sheetId="12157">
        <row r="1">
          <cell r="J1">
            <v>1.7453292519943295E-2</v>
          </cell>
        </row>
      </sheetData>
      <sheetData sheetId="12158">
        <row r="1">
          <cell r="J1">
            <v>1.7453292519943295E-2</v>
          </cell>
        </row>
      </sheetData>
      <sheetData sheetId="12159">
        <row r="1">
          <cell r="J1">
            <v>1.7453292519943295E-2</v>
          </cell>
        </row>
      </sheetData>
      <sheetData sheetId="12160">
        <row r="1">
          <cell r="J1">
            <v>1.7453292519943295E-2</v>
          </cell>
        </row>
      </sheetData>
      <sheetData sheetId="12161">
        <row r="1">
          <cell r="J1">
            <v>1.7453292519943295E-2</v>
          </cell>
        </row>
      </sheetData>
      <sheetData sheetId="12162">
        <row r="1">
          <cell r="J1">
            <v>1.7453292519943295E-2</v>
          </cell>
        </row>
      </sheetData>
      <sheetData sheetId="12163">
        <row r="1">
          <cell r="J1">
            <v>1.7453292519943295E-2</v>
          </cell>
        </row>
      </sheetData>
      <sheetData sheetId="12164">
        <row r="1">
          <cell r="J1">
            <v>1.7453292519943295E-2</v>
          </cell>
        </row>
      </sheetData>
      <sheetData sheetId="12165">
        <row r="1">
          <cell r="J1">
            <v>1.7453292519943295E-2</v>
          </cell>
        </row>
      </sheetData>
      <sheetData sheetId="12166">
        <row r="1">
          <cell r="J1">
            <v>1.7453292519943295E-2</v>
          </cell>
        </row>
      </sheetData>
      <sheetData sheetId="12167">
        <row r="1">
          <cell r="J1">
            <v>1.7453292519943295E-2</v>
          </cell>
        </row>
      </sheetData>
      <sheetData sheetId="12168">
        <row r="1">
          <cell r="J1">
            <v>1.7453292519943295E-2</v>
          </cell>
        </row>
      </sheetData>
      <sheetData sheetId="12169">
        <row r="1">
          <cell r="J1">
            <v>1.7453292519943295E-2</v>
          </cell>
        </row>
      </sheetData>
      <sheetData sheetId="12170">
        <row r="1">
          <cell r="J1">
            <v>1.7453292519943295E-2</v>
          </cell>
        </row>
      </sheetData>
      <sheetData sheetId="12171">
        <row r="1">
          <cell r="J1">
            <v>1.7453292519943295E-2</v>
          </cell>
        </row>
      </sheetData>
      <sheetData sheetId="12172">
        <row r="1">
          <cell r="J1">
            <v>1.7453292519943295E-2</v>
          </cell>
        </row>
      </sheetData>
      <sheetData sheetId="12173">
        <row r="1">
          <cell r="J1">
            <v>1.7453292519943295E-2</v>
          </cell>
        </row>
      </sheetData>
      <sheetData sheetId="12174">
        <row r="1">
          <cell r="J1">
            <v>1.7453292519943295E-2</v>
          </cell>
        </row>
      </sheetData>
      <sheetData sheetId="12175">
        <row r="1">
          <cell r="J1">
            <v>1.7453292519943295E-2</v>
          </cell>
        </row>
      </sheetData>
      <sheetData sheetId="12176">
        <row r="1">
          <cell r="J1">
            <v>1.7453292519943295E-2</v>
          </cell>
        </row>
      </sheetData>
      <sheetData sheetId="12177">
        <row r="1">
          <cell r="J1">
            <v>1.7453292519943295E-2</v>
          </cell>
        </row>
      </sheetData>
      <sheetData sheetId="12178">
        <row r="1">
          <cell r="J1">
            <v>1.7453292519943295E-2</v>
          </cell>
        </row>
      </sheetData>
      <sheetData sheetId="12179">
        <row r="1">
          <cell r="J1">
            <v>1.7453292519943295E-2</v>
          </cell>
        </row>
      </sheetData>
      <sheetData sheetId="12180">
        <row r="1">
          <cell r="J1">
            <v>1.7453292519943295E-2</v>
          </cell>
        </row>
      </sheetData>
      <sheetData sheetId="12181">
        <row r="1">
          <cell r="J1">
            <v>1.7453292519943295E-2</v>
          </cell>
        </row>
      </sheetData>
      <sheetData sheetId="12182">
        <row r="1">
          <cell r="J1">
            <v>1.7453292519943295E-2</v>
          </cell>
        </row>
      </sheetData>
      <sheetData sheetId="12183">
        <row r="1">
          <cell r="J1">
            <v>1.7453292519943295E-2</v>
          </cell>
        </row>
      </sheetData>
      <sheetData sheetId="12184">
        <row r="1">
          <cell r="J1">
            <v>1.7453292519943295E-2</v>
          </cell>
        </row>
      </sheetData>
      <sheetData sheetId="12185">
        <row r="1">
          <cell r="J1">
            <v>1.7453292519943295E-2</v>
          </cell>
        </row>
      </sheetData>
      <sheetData sheetId="12186">
        <row r="1">
          <cell r="J1">
            <v>1.7453292519943295E-2</v>
          </cell>
        </row>
      </sheetData>
      <sheetData sheetId="12187">
        <row r="1">
          <cell r="J1">
            <v>1.7453292519943295E-2</v>
          </cell>
        </row>
      </sheetData>
      <sheetData sheetId="12188">
        <row r="1">
          <cell r="J1">
            <v>1.7453292519943295E-2</v>
          </cell>
        </row>
      </sheetData>
      <sheetData sheetId="12189">
        <row r="1">
          <cell r="J1">
            <v>1.7453292519943295E-2</v>
          </cell>
        </row>
      </sheetData>
      <sheetData sheetId="12190">
        <row r="1">
          <cell r="J1">
            <v>1.7453292519943295E-2</v>
          </cell>
        </row>
      </sheetData>
      <sheetData sheetId="12191">
        <row r="1">
          <cell r="J1">
            <v>1.7453292519943295E-2</v>
          </cell>
        </row>
      </sheetData>
      <sheetData sheetId="12192">
        <row r="1">
          <cell r="J1">
            <v>1.7453292519943295E-2</v>
          </cell>
        </row>
      </sheetData>
      <sheetData sheetId="12193">
        <row r="1">
          <cell r="J1">
            <v>1.7453292519943295E-2</v>
          </cell>
        </row>
      </sheetData>
      <sheetData sheetId="12194">
        <row r="1">
          <cell r="J1">
            <v>1.7453292519943295E-2</v>
          </cell>
        </row>
      </sheetData>
      <sheetData sheetId="12195">
        <row r="1">
          <cell r="J1">
            <v>1.7453292519943295E-2</v>
          </cell>
        </row>
      </sheetData>
      <sheetData sheetId="12196">
        <row r="1">
          <cell r="J1">
            <v>1.7453292519943295E-2</v>
          </cell>
        </row>
      </sheetData>
      <sheetData sheetId="12197">
        <row r="1">
          <cell r="J1">
            <v>1.7453292519943295E-2</v>
          </cell>
        </row>
      </sheetData>
      <sheetData sheetId="12198">
        <row r="1">
          <cell r="J1">
            <v>1.7453292519943295E-2</v>
          </cell>
        </row>
      </sheetData>
      <sheetData sheetId="12199">
        <row r="1">
          <cell r="J1">
            <v>1.7453292519943295E-2</v>
          </cell>
        </row>
      </sheetData>
      <sheetData sheetId="12200">
        <row r="1">
          <cell r="J1">
            <v>1.7453292519943295E-2</v>
          </cell>
        </row>
      </sheetData>
      <sheetData sheetId="12201">
        <row r="1">
          <cell r="J1">
            <v>1.7453292519943295E-2</v>
          </cell>
        </row>
      </sheetData>
      <sheetData sheetId="12202">
        <row r="1">
          <cell r="J1">
            <v>1.7453292519943295E-2</v>
          </cell>
        </row>
      </sheetData>
      <sheetData sheetId="12203">
        <row r="1">
          <cell r="J1">
            <v>1.7453292519943295E-2</v>
          </cell>
        </row>
      </sheetData>
      <sheetData sheetId="12204">
        <row r="1">
          <cell r="J1">
            <v>1.7453292519943295E-2</v>
          </cell>
        </row>
      </sheetData>
      <sheetData sheetId="12205">
        <row r="1">
          <cell r="J1">
            <v>1.7453292519943295E-2</v>
          </cell>
        </row>
      </sheetData>
      <sheetData sheetId="12206">
        <row r="1">
          <cell r="J1">
            <v>1.7453292519943295E-2</v>
          </cell>
        </row>
      </sheetData>
      <sheetData sheetId="12207">
        <row r="1">
          <cell r="J1">
            <v>1.7453292519943295E-2</v>
          </cell>
        </row>
      </sheetData>
      <sheetData sheetId="12208">
        <row r="1">
          <cell r="J1">
            <v>1.7453292519943295E-2</v>
          </cell>
        </row>
      </sheetData>
      <sheetData sheetId="12209">
        <row r="1">
          <cell r="J1">
            <v>1.7453292519943295E-2</v>
          </cell>
        </row>
      </sheetData>
      <sheetData sheetId="12210">
        <row r="1">
          <cell r="J1">
            <v>1.7453292519943295E-2</v>
          </cell>
        </row>
      </sheetData>
      <sheetData sheetId="12211">
        <row r="1">
          <cell r="J1">
            <v>1.7453292519943295E-2</v>
          </cell>
        </row>
      </sheetData>
      <sheetData sheetId="12212">
        <row r="1">
          <cell r="J1">
            <v>1.7453292519943295E-2</v>
          </cell>
        </row>
      </sheetData>
      <sheetData sheetId="12213">
        <row r="1">
          <cell r="J1">
            <v>1.7453292519943295E-2</v>
          </cell>
        </row>
      </sheetData>
      <sheetData sheetId="12214">
        <row r="1">
          <cell r="J1">
            <v>1.7453292519943295E-2</v>
          </cell>
        </row>
      </sheetData>
      <sheetData sheetId="12215">
        <row r="1">
          <cell r="J1">
            <v>1.7453292519943295E-2</v>
          </cell>
        </row>
      </sheetData>
      <sheetData sheetId="12216">
        <row r="1">
          <cell r="J1">
            <v>1.7453292519943295E-2</v>
          </cell>
        </row>
      </sheetData>
      <sheetData sheetId="12217">
        <row r="1">
          <cell r="J1">
            <v>1.7453292519943295E-2</v>
          </cell>
        </row>
      </sheetData>
      <sheetData sheetId="12218">
        <row r="1">
          <cell r="J1">
            <v>1.7453292519943295E-2</v>
          </cell>
        </row>
      </sheetData>
      <sheetData sheetId="12219">
        <row r="1">
          <cell r="J1">
            <v>1.7453292519943295E-2</v>
          </cell>
        </row>
      </sheetData>
      <sheetData sheetId="12220">
        <row r="1">
          <cell r="J1">
            <v>1.7453292519943295E-2</v>
          </cell>
        </row>
      </sheetData>
      <sheetData sheetId="12221">
        <row r="1">
          <cell r="J1">
            <v>1.7453292519943295E-2</v>
          </cell>
        </row>
      </sheetData>
      <sheetData sheetId="12222">
        <row r="1">
          <cell r="J1">
            <v>1.7453292519943295E-2</v>
          </cell>
        </row>
      </sheetData>
      <sheetData sheetId="12223">
        <row r="1">
          <cell r="J1">
            <v>1.7453292519943295E-2</v>
          </cell>
        </row>
      </sheetData>
      <sheetData sheetId="12224">
        <row r="1">
          <cell r="J1">
            <v>1.7453292519943295E-2</v>
          </cell>
        </row>
      </sheetData>
      <sheetData sheetId="12225">
        <row r="1">
          <cell r="J1">
            <v>1.7453292519943295E-2</v>
          </cell>
        </row>
      </sheetData>
      <sheetData sheetId="12226">
        <row r="1">
          <cell r="J1">
            <v>1.7453292519943295E-2</v>
          </cell>
        </row>
      </sheetData>
      <sheetData sheetId="12227">
        <row r="1">
          <cell r="J1">
            <v>1.7453292519943295E-2</v>
          </cell>
        </row>
      </sheetData>
      <sheetData sheetId="12228">
        <row r="1">
          <cell r="J1">
            <v>1.7453292519943295E-2</v>
          </cell>
        </row>
      </sheetData>
      <sheetData sheetId="12229">
        <row r="1">
          <cell r="J1">
            <v>1.7453292519943295E-2</v>
          </cell>
        </row>
      </sheetData>
      <sheetData sheetId="12230">
        <row r="1">
          <cell r="J1">
            <v>1.7453292519943295E-2</v>
          </cell>
        </row>
      </sheetData>
      <sheetData sheetId="12231">
        <row r="1">
          <cell r="J1">
            <v>1.7453292519943295E-2</v>
          </cell>
        </row>
      </sheetData>
      <sheetData sheetId="12232">
        <row r="1">
          <cell r="J1">
            <v>1.7453292519943295E-2</v>
          </cell>
        </row>
      </sheetData>
      <sheetData sheetId="12233">
        <row r="1">
          <cell r="J1">
            <v>1.7453292519943295E-2</v>
          </cell>
        </row>
      </sheetData>
      <sheetData sheetId="12234">
        <row r="1">
          <cell r="J1">
            <v>1.7453292519943295E-2</v>
          </cell>
        </row>
      </sheetData>
      <sheetData sheetId="12235">
        <row r="1">
          <cell r="J1">
            <v>1.7453292519943295E-2</v>
          </cell>
        </row>
      </sheetData>
      <sheetData sheetId="12236">
        <row r="1">
          <cell r="J1">
            <v>1.7453292519943295E-2</v>
          </cell>
        </row>
      </sheetData>
      <sheetData sheetId="12237">
        <row r="1">
          <cell r="J1">
            <v>1.7453292519943295E-2</v>
          </cell>
        </row>
      </sheetData>
      <sheetData sheetId="12238">
        <row r="1">
          <cell r="J1">
            <v>1.7453292519943295E-2</v>
          </cell>
        </row>
      </sheetData>
      <sheetData sheetId="12239">
        <row r="1">
          <cell r="J1">
            <v>1.7453292519943295E-2</v>
          </cell>
        </row>
      </sheetData>
      <sheetData sheetId="12240">
        <row r="1">
          <cell r="J1">
            <v>1.7453292519943295E-2</v>
          </cell>
        </row>
      </sheetData>
      <sheetData sheetId="12241">
        <row r="1">
          <cell r="J1">
            <v>1.7453292519943295E-2</v>
          </cell>
        </row>
      </sheetData>
      <sheetData sheetId="12242">
        <row r="1">
          <cell r="J1">
            <v>1.7453292519943295E-2</v>
          </cell>
        </row>
      </sheetData>
      <sheetData sheetId="12243">
        <row r="1">
          <cell r="J1">
            <v>1.7453292519943295E-2</v>
          </cell>
        </row>
      </sheetData>
      <sheetData sheetId="12244">
        <row r="1">
          <cell r="J1">
            <v>1.7453292519943295E-2</v>
          </cell>
        </row>
      </sheetData>
      <sheetData sheetId="12245">
        <row r="1">
          <cell r="J1">
            <v>1.7453292519943295E-2</v>
          </cell>
        </row>
      </sheetData>
      <sheetData sheetId="12246">
        <row r="1">
          <cell r="J1">
            <v>1.7453292519943295E-2</v>
          </cell>
        </row>
      </sheetData>
      <sheetData sheetId="12247">
        <row r="1">
          <cell r="J1">
            <v>1.7453292519943295E-2</v>
          </cell>
        </row>
      </sheetData>
      <sheetData sheetId="12248">
        <row r="1">
          <cell r="J1">
            <v>1.7453292519943295E-2</v>
          </cell>
        </row>
      </sheetData>
      <sheetData sheetId="12249">
        <row r="1">
          <cell r="J1">
            <v>1.7453292519943295E-2</v>
          </cell>
        </row>
      </sheetData>
      <sheetData sheetId="12250">
        <row r="1">
          <cell r="J1">
            <v>1.7453292519943295E-2</v>
          </cell>
        </row>
      </sheetData>
      <sheetData sheetId="12251">
        <row r="1">
          <cell r="J1">
            <v>1.7453292519943295E-2</v>
          </cell>
        </row>
      </sheetData>
      <sheetData sheetId="12252">
        <row r="1">
          <cell r="J1">
            <v>1.7453292519943295E-2</v>
          </cell>
        </row>
      </sheetData>
      <sheetData sheetId="12253">
        <row r="1">
          <cell r="J1">
            <v>1.7453292519943295E-2</v>
          </cell>
        </row>
      </sheetData>
      <sheetData sheetId="12254">
        <row r="1">
          <cell r="J1">
            <v>1.7453292519943295E-2</v>
          </cell>
        </row>
      </sheetData>
      <sheetData sheetId="12255">
        <row r="1">
          <cell r="J1">
            <v>1.7453292519943295E-2</v>
          </cell>
        </row>
      </sheetData>
      <sheetData sheetId="12256">
        <row r="1">
          <cell r="J1">
            <v>1.7453292519943295E-2</v>
          </cell>
        </row>
      </sheetData>
      <sheetData sheetId="12257">
        <row r="1">
          <cell r="J1">
            <v>1.7453292519943295E-2</v>
          </cell>
        </row>
      </sheetData>
      <sheetData sheetId="12258">
        <row r="1">
          <cell r="J1">
            <v>1.7453292519943295E-2</v>
          </cell>
        </row>
      </sheetData>
      <sheetData sheetId="12259">
        <row r="1">
          <cell r="J1">
            <v>1.7453292519943295E-2</v>
          </cell>
        </row>
      </sheetData>
      <sheetData sheetId="12260">
        <row r="1">
          <cell r="J1">
            <v>1.7453292519943295E-2</v>
          </cell>
        </row>
      </sheetData>
      <sheetData sheetId="12261">
        <row r="1">
          <cell r="J1">
            <v>1.7453292519943295E-2</v>
          </cell>
        </row>
      </sheetData>
      <sheetData sheetId="12262">
        <row r="1">
          <cell r="J1">
            <v>1.7453292519943295E-2</v>
          </cell>
        </row>
      </sheetData>
      <sheetData sheetId="12263">
        <row r="1">
          <cell r="J1">
            <v>1.7453292519943295E-2</v>
          </cell>
        </row>
      </sheetData>
      <sheetData sheetId="12264">
        <row r="1">
          <cell r="J1">
            <v>1.7453292519943295E-2</v>
          </cell>
        </row>
      </sheetData>
      <sheetData sheetId="12265">
        <row r="1">
          <cell r="J1">
            <v>1.7453292519943295E-2</v>
          </cell>
        </row>
      </sheetData>
      <sheetData sheetId="12266">
        <row r="1">
          <cell r="J1">
            <v>1.7453292519943295E-2</v>
          </cell>
        </row>
      </sheetData>
      <sheetData sheetId="12267">
        <row r="1">
          <cell r="J1">
            <v>1.7453292519943295E-2</v>
          </cell>
        </row>
      </sheetData>
      <sheetData sheetId="12268">
        <row r="1">
          <cell r="J1">
            <v>1.7453292519943295E-2</v>
          </cell>
        </row>
      </sheetData>
      <sheetData sheetId="12269">
        <row r="1">
          <cell r="J1">
            <v>1.7453292519943295E-2</v>
          </cell>
        </row>
      </sheetData>
      <sheetData sheetId="12270">
        <row r="1">
          <cell r="J1">
            <v>1.7453292519943295E-2</v>
          </cell>
        </row>
      </sheetData>
      <sheetData sheetId="12271">
        <row r="1">
          <cell r="J1">
            <v>1.7453292519943295E-2</v>
          </cell>
        </row>
      </sheetData>
      <sheetData sheetId="12272">
        <row r="1">
          <cell r="J1">
            <v>1.7453292519943295E-2</v>
          </cell>
        </row>
      </sheetData>
      <sheetData sheetId="12273">
        <row r="1">
          <cell r="J1">
            <v>1.7453292519943295E-2</v>
          </cell>
        </row>
      </sheetData>
      <sheetData sheetId="12274">
        <row r="1">
          <cell r="J1">
            <v>1.7453292519943295E-2</v>
          </cell>
        </row>
      </sheetData>
      <sheetData sheetId="12275">
        <row r="1">
          <cell r="J1">
            <v>1.7453292519943295E-2</v>
          </cell>
        </row>
      </sheetData>
      <sheetData sheetId="12276">
        <row r="1">
          <cell r="J1">
            <v>1.7453292519943295E-2</v>
          </cell>
        </row>
      </sheetData>
      <sheetData sheetId="12277">
        <row r="1">
          <cell r="J1">
            <v>1.7453292519943295E-2</v>
          </cell>
        </row>
      </sheetData>
      <sheetData sheetId="12278">
        <row r="1">
          <cell r="J1">
            <v>1.7453292519943295E-2</v>
          </cell>
        </row>
      </sheetData>
      <sheetData sheetId="12279">
        <row r="1">
          <cell r="J1">
            <v>1.7453292519943295E-2</v>
          </cell>
        </row>
      </sheetData>
      <sheetData sheetId="12280">
        <row r="1">
          <cell r="J1">
            <v>1.7453292519943295E-2</v>
          </cell>
        </row>
      </sheetData>
      <sheetData sheetId="12281">
        <row r="1">
          <cell r="J1">
            <v>1.7453292519943295E-2</v>
          </cell>
        </row>
      </sheetData>
      <sheetData sheetId="12282">
        <row r="1">
          <cell r="J1">
            <v>1.7453292519943295E-2</v>
          </cell>
        </row>
      </sheetData>
      <sheetData sheetId="12283">
        <row r="1">
          <cell r="J1">
            <v>1.7453292519943295E-2</v>
          </cell>
        </row>
      </sheetData>
      <sheetData sheetId="12284">
        <row r="1">
          <cell r="J1">
            <v>1.7453292519943295E-2</v>
          </cell>
        </row>
      </sheetData>
      <sheetData sheetId="12285">
        <row r="1">
          <cell r="J1">
            <v>1.7453292519943295E-2</v>
          </cell>
        </row>
      </sheetData>
      <sheetData sheetId="12286">
        <row r="1">
          <cell r="J1">
            <v>1.7453292519943295E-2</v>
          </cell>
        </row>
      </sheetData>
      <sheetData sheetId="12287">
        <row r="1">
          <cell r="J1">
            <v>1.7453292519943295E-2</v>
          </cell>
        </row>
      </sheetData>
      <sheetData sheetId="12288">
        <row r="1">
          <cell r="J1">
            <v>1.7453292519943295E-2</v>
          </cell>
        </row>
      </sheetData>
      <sheetData sheetId="12289">
        <row r="1">
          <cell r="J1">
            <v>1.7453292519943295E-2</v>
          </cell>
        </row>
      </sheetData>
      <sheetData sheetId="12290">
        <row r="1">
          <cell r="J1">
            <v>1.7453292519943295E-2</v>
          </cell>
        </row>
      </sheetData>
      <sheetData sheetId="12291">
        <row r="1">
          <cell r="J1">
            <v>1.7453292519943295E-2</v>
          </cell>
        </row>
      </sheetData>
      <sheetData sheetId="12292">
        <row r="1">
          <cell r="J1">
            <v>1.7453292519943295E-2</v>
          </cell>
        </row>
      </sheetData>
      <sheetData sheetId="12293">
        <row r="1">
          <cell r="J1">
            <v>1.7453292519943295E-2</v>
          </cell>
        </row>
      </sheetData>
      <sheetData sheetId="12294">
        <row r="1">
          <cell r="J1">
            <v>1.7453292519943295E-2</v>
          </cell>
        </row>
      </sheetData>
      <sheetData sheetId="12295">
        <row r="1">
          <cell r="J1">
            <v>1.7453292519943295E-2</v>
          </cell>
        </row>
      </sheetData>
      <sheetData sheetId="12296">
        <row r="1">
          <cell r="J1">
            <v>1.7453292519943295E-2</v>
          </cell>
        </row>
      </sheetData>
      <sheetData sheetId="12297">
        <row r="1">
          <cell r="J1">
            <v>1.7453292519943295E-2</v>
          </cell>
        </row>
      </sheetData>
      <sheetData sheetId="12298">
        <row r="1">
          <cell r="J1">
            <v>1.7453292519943295E-2</v>
          </cell>
        </row>
      </sheetData>
      <sheetData sheetId="12299">
        <row r="1">
          <cell r="J1">
            <v>1.7453292519943295E-2</v>
          </cell>
        </row>
      </sheetData>
      <sheetData sheetId="12300">
        <row r="1">
          <cell r="J1">
            <v>1.7453292519943295E-2</v>
          </cell>
        </row>
      </sheetData>
      <sheetData sheetId="12301">
        <row r="1">
          <cell r="J1">
            <v>1.7453292519943295E-2</v>
          </cell>
        </row>
      </sheetData>
      <sheetData sheetId="12302">
        <row r="1">
          <cell r="J1">
            <v>1.7453292519943295E-2</v>
          </cell>
        </row>
      </sheetData>
      <sheetData sheetId="12303">
        <row r="1">
          <cell r="J1">
            <v>1.7453292519943295E-2</v>
          </cell>
        </row>
      </sheetData>
      <sheetData sheetId="12304">
        <row r="1">
          <cell r="J1">
            <v>1.7453292519943295E-2</v>
          </cell>
        </row>
      </sheetData>
      <sheetData sheetId="12305">
        <row r="1">
          <cell r="J1">
            <v>1.7453292519943295E-2</v>
          </cell>
        </row>
      </sheetData>
      <sheetData sheetId="12306">
        <row r="1">
          <cell r="J1">
            <v>1.7453292519943295E-2</v>
          </cell>
        </row>
      </sheetData>
      <sheetData sheetId="12307">
        <row r="1">
          <cell r="J1">
            <v>1.7453292519943295E-2</v>
          </cell>
        </row>
      </sheetData>
      <sheetData sheetId="12308">
        <row r="1">
          <cell r="J1">
            <v>1.7453292519943295E-2</v>
          </cell>
        </row>
      </sheetData>
      <sheetData sheetId="12309">
        <row r="1">
          <cell r="J1">
            <v>1.7453292519943295E-2</v>
          </cell>
        </row>
      </sheetData>
      <sheetData sheetId="12310">
        <row r="1">
          <cell r="J1">
            <v>1.7453292519943295E-2</v>
          </cell>
        </row>
      </sheetData>
      <sheetData sheetId="12311">
        <row r="1">
          <cell r="J1">
            <v>1.7453292519943295E-2</v>
          </cell>
        </row>
      </sheetData>
      <sheetData sheetId="12312">
        <row r="1">
          <cell r="J1">
            <v>1.7453292519943295E-2</v>
          </cell>
        </row>
      </sheetData>
      <sheetData sheetId="12313">
        <row r="1">
          <cell r="J1">
            <v>1.7453292519943295E-2</v>
          </cell>
        </row>
      </sheetData>
      <sheetData sheetId="12314">
        <row r="1">
          <cell r="J1">
            <v>1.7453292519943295E-2</v>
          </cell>
        </row>
      </sheetData>
      <sheetData sheetId="12315">
        <row r="1">
          <cell r="J1">
            <v>1.7453292519943295E-2</v>
          </cell>
        </row>
      </sheetData>
      <sheetData sheetId="12316">
        <row r="1">
          <cell r="J1">
            <v>1.7453292519943295E-2</v>
          </cell>
        </row>
      </sheetData>
      <sheetData sheetId="12317">
        <row r="1">
          <cell r="J1">
            <v>1.7453292519943295E-2</v>
          </cell>
        </row>
      </sheetData>
      <sheetData sheetId="12318">
        <row r="1">
          <cell r="J1">
            <v>1.7453292519943295E-2</v>
          </cell>
        </row>
      </sheetData>
      <sheetData sheetId="12319">
        <row r="1">
          <cell r="J1">
            <v>1.7453292519943295E-2</v>
          </cell>
        </row>
      </sheetData>
      <sheetData sheetId="12320">
        <row r="1">
          <cell r="J1">
            <v>1.7453292519943295E-2</v>
          </cell>
        </row>
      </sheetData>
      <sheetData sheetId="12321">
        <row r="1">
          <cell r="J1">
            <v>1.7453292519943295E-2</v>
          </cell>
        </row>
      </sheetData>
      <sheetData sheetId="12322">
        <row r="1">
          <cell r="J1">
            <v>1.7453292519943295E-2</v>
          </cell>
        </row>
      </sheetData>
      <sheetData sheetId="12323">
        <row r="1">
          <cell r="J1">
            <v>1.7453292519943295E-2</v>
          </cell>
        </row>
      </sheetData>
      <sheetData sheetId="12324">
        <row r="1">
          <cell r="J1">
            <v>1.7453292519943295E-2</v>
          </cell>
        </row>
      </sheetData>
      <sheetData sheetId="12325">
        <row r="1">
          <cell r="J1">
            <v>1.7453292519943295E-2</v>
          </cell>
        </row>
      </sheetData>
      <sheetData sheetId="12326">
        <row r="1">
          <cell r="J1">
            <v>1.7453292519943295E-2</v>
          </cell>
        </row>
      </sheetData>
      <sheetData sheetId="12327">
        <row r="1">
          <cell r="J1">
            <v>1.7453292519943295E-2</v>
          </cell>
        </row>
      </sheetData>
      <sheetData sheetId="12328">
        <row r="1">
          <cell r="J1">
            <v>1.7453292519943295E-2</v>
          </cell>
        </row>
      </sheetData>
      <sheetData sheetId="12329">
        <row r="1">
          <cell r="J1">
            <v>1.7453292519943295E-2</v>
          </cell>
        </row>
      </sheetData>
      <sheetData sheetId="12330">
        <row r="1">
          <cell r="J1">
            <v>1.7453292519943295E-2</v>
          </cell>
        </row>
      </sheetData>
      <sheetData sheetId="12331">
        <row r="1">
          <cell r="J1">
            <v>1.7453292519943295E-2</v>
          </cell>
        </row>
      </sheetData>
      <sheetData sheetId="12332">
        <row r="1">
          <cell r="J1">
            <v>1.7453292519943295E-2</v>
          </cell>
        </row>
      </sheetData>
      <sheetData sheetId="12333">
        <row r="1">
          <cell r="J1">
            <v>1.7453292519943295E-2</v>
          </cell>
        </row>
      </sheetData>
      <sheetData sheetId="12334">
        <row r="1">
          <cell r="J1">
            <v>1.7453292519943295E-2</v>
          </cell>
        </row>
      </sheetData>
      <sheetData sheetId="12335">
        <row r="1">
          <cell r="J1">
            <v>1.7453292519943295E-2</v>
          </cell>
        </row>
      </sheetData>
      <sheetData sheetId="12336">
        <row r="1">
          <cell r="J1">
            <v>1.7453292519943295E-2</v>
          </cell>
        </row>
      </sheetData>
      <sheetData sheetId="12337">
        <row r="1">
          <cell r="J1">
            <v>1.7453292519943295E-2</v>
          </cell>
        </row>
      </sheetData>
      <sheetData sheetId="12338">
        <row r="1">
          <cell r="J1">
            <v>1.7453292519943295E-2</v>
          </cell>
        </row>
      </sheetData>
      <sheetData sheetId="12339">
        <row r="1">
          <cell r="J1">
            <v>1.7453292519943295E-2</v>
          </cell>
        </row>
      </sheetData>
      <sheetData sheetId="12340">
        <row r="1">
          <cell r="J1">
            <v>1.7453292519943295E-2</v>
          </cell>
        </row>
      </sheetData>
      <sheetData sheetId="12341">
        <row r="1">
          <cell r="J1">
            <v>1.7453292519943295E-2</v>
          </cell>
        </row>
      </sheetData>
      <sheetData sheetId="12342">
        <row r="1">
          <cell r="J1">
            <v>1.7453292519943295E-2</v>
          </cell>
        </row>
      </sheetData>
      <sheetData sheetId="12343">
        <row r="1">
          <cell r="J1">
            <v>1.7453292519943295E-2</v>
          </cell>
        </row>
      </sheetData>
      <sheetData sheetId="12344">
        <row r="1">
          <cell r="J1">
            <v>1.7453292519943295E-2</v>
          </cell>
        </row>
      </sheetData>
      <sheetData sheetId="12345">
        <row r="1">
          <cell r="J1">
            <v>1.7453292519943295E-2</v>
          </cell>
        </row>
      </sheetData>
      <sheetData sheetId="12346">
        <row r="1">
          <cell r="J1">
            <v>1.7453292519943295E-2</v>
          </cell>
        </row>
      </sheetData>
      <sheetData sheetId="12347">
        <row r="1">
          <cell r="J1">
            <v>1.7453292519943295E-2</v>
          </cell>
        </row>
      </sheetData>
      <sheetData sheetId="12348">
        <row r="1">
          <cell r="J1">
            <v>1.7453292519943295E-2</v>
          </cell>
        </row>
      </sheetData>
      <sheetData sheetId="12349">
        <row r="1">
          <cell r="J1">
            <v>1.7453292519943295E-2</v>
          </cell>
        </row>
      </sheetData>
      <sheetData sheetId="12350">
        <row r="1">
          <cell r="J1">
            <v>1.7453292519943295E-2</v>
          </cell>
        </row>
      </sheetData>
      <sheetData sheetId="12351">
        <row r="1">
          <cell r="J1">
            <v>1.7453292519943295E-2</v>
          </cell>
        </row>
      </sheetData>
      <sheetData sheetId="12352">
        <row r="1">
          <cell r="J1">
            <v>1.7453292519943295E-2</v>
          </cell>
        </row>
      </sheetData>
      <sheetData sheetId="12353">
        <row r="1">
          <cell r="J1">
            <v>1.7453292519943295E-2</v>
          </cell>
        </row>
      </sheetData>
      <sheetData sheetId="12354">
        <row r="1">
          <cell r="J1">
            <v>1.7453292519943295E-2</v>
          </cell>
        </row>
      </sheetData>
      <sheetData sheetId="12355">
        <row r="1">
          <cell r="J1">
            <v>1.7453292519943295E-2</v>
          </cell>
        </row>
      </sheetData>
      <sheetData sheetId="12356">
        <row r="1">
          <cell r="J1">
            <v>1.7453292519943295E-2</v>
          </cell>
        </row>
      </sheetData>
      <sheetData sheetId="12357">
        <row r="1">
          <cell r="J1">
            <v>1.7453292519943295E-2</v>
          </cell>
        </row>
      </sheetData>
      <sheetData sheetId="12358">
        <row r="1">
          <cell r="J1">
            <v>1.7453292519943295E-2</v>
          </cell>
        </row>
      </sheetData>
      <sheetData sheetId="12359">
        <row r="1">
          <cell r="J1">
            <v>1.7453292519943295E-2</v>
          </cell>
        </row>
      </sheetData>
      <sheetData sheetId="12360">
        <row r="1">
          <cell r="J1">
            <v>1.7453292519943295E-2</v>
          </cell>
        </row>
      </sheetData>
      <sheetData sheetId="12361">
        <row r="1">
          <cell r="J1">
            <v>1.7453292519943295E-2</v>
          </cell>
        </row>
      </sheetData>
      <sheetData sheetId="12362">
        <row r="1">
          <cell r="J1">
            <v>1.7453292519943295E-2</v>
          </cell>
        </row>
      </sheetData>
      <sheetData sheetId="12363">
        <row r="1">
          <cell r="J1">
            <v>1.7453292519943295E-2</v>
          </cell>
        </row>
      </sheetData>
      <sheetData sheetId="12364">
        <row r="1">
          <cell r="J1">
            <v>1.7453292519943295E-2</v>
          </cell>
        </row>
      </sheetData>
      <sheetData sheetId="12365">
        <row r="1">
          <cell r="J1">
            <v>1.7453292519943295E-2</v>
          </cell>
        </row>
      </sheetData>
      <sheetData sheetId="12366">
        <row r="1">
          <cell r="J1">
            <v>1.7453292519943295E-2</v>
          </cell>
        </row>
      </sheetData>
      <sheetData sheetId="12367">
        <row r="1">
          <cell r="J1">
            <v>1.7453292519943295E-2</v>
          </cell>
        </row>
      </sheetData>
      <sheetData sheetId="12368">
        <row r="1">
          <cell r="J1">
            <v>1.7453292519943295E-2</v>
          </cell>
        </row>
      </sheetData>
      <sheetData sheetId="12369">
        <row r="1">
          <cell r="J1">
            <v>1.7453292519943295E-2</v>
          </cell>
        </row>
      </sheetData>
      <sheetData sheetId="12370">
        <row r="1">
          <cell r="J1">
            <v>1.7453292519943295E-2</v>
          </cell>
        </row>
      </sheetData>
      <sheetData sheetId="12371">
        <row r="1">
          <cell r="J1">
            <v>1.7453292519943295E-2</v>
          </cell>
        </row>
      </sheetData>
      <sheetData sheetId="12372">
        <row r="1">
          <cell r="J1">
            <v>1.7453292519943295E-2</v>
          </cell>
        </row>
      </sheetData>
      <sheetData sheetId="12373">
        <row r="1">
          <cell r="J1">
            <v>1.7453292519943295E-2</v>
          </cell>
        </row>
      </sheetData>
      <sheetData sheetId="12374">
        <row r="1">
          <cell r="J1">
            <v>1.7453292519943295E-2</v>
          </cell>
        </row>
      </sheetData>
      <sheetData sheetId="12375">
        <row r="1">
          <cell r="J1">
            <v>1.7453292519943295E-2</v>
          </cell>
        </row>
      </sheetData>
      <sheetData sheetId="12376">
        <row r="1">
          <cell r="J1">
            <v>1.7453292519943295E-2</v>
          </cell>
        </row>
      </sheetData>
      <sheetData sheetId="12377">
        <row r="1">
          <cell r="J1">
            <v>1.7453292519943295E-2</v>
          </cell>
        </row>
      </sheetData>
      <sheetData sheetId="12378">
        <row r="1">
          <cell r="J1">
            <v>1.7453292519943295E-2</v>
          </cell>
        </row>
      </sheetData>
      <sheetData sheetId="12379">
        <row r="1">
          <cell r="J1">
            <v>1.7453292519943295E-2</v>
          </cell>
        </row>
      </sheetData>
      <sheetData sheetId="12380">
        <row r="1">
          <cell r="J1">
            <v>1.7453292519943295E-2</v>
          </cell>
        </row>
      </sheetData>
      <sheetData sheetId="12381">
        <row r="1">
          <cell r="J1">
            <v>1.7453292519943295E-2</v>
          </cell>
        </row>
      </sheetData>
      <sheetData sheetId="12382">
        <row r="1">
          <cell r="J1">
            <v>1.7453292519943295E-2</v>
          </cell>
        </row>
      </sheetData>
      <sheetData sheetId="12383">
        <row r="1">
          <cell r="J1">
            <v>1.7453292519943295E-2</v>
          </cell>
        </row>
      </sheetData>
      <sheetData sheetId="12384">
        <row r="1">
          <cell r="J1">
            <v>1.7453292519943295E-2</v>
          </cell>
        </row>
      </sheetData>
      <sheetData sheetId="12385">
        <row r="1">
          <cell r="J1">
            <v>1.7453292519943295E-2</v>
          </cell>
        </row>
      </sheetData>
      <sheetData sheetId="12386">
        <row r="1">
          <cell r="J1">
            <v>1.7453292519943295E-2</v>
          </cell>
        </row>
      </sheetData>
      <sheetData sheetId="12387">
        <row r="1">
          <cell r="J1">
            <v>1.7453292519943295E-2</v>
          </cell>
        </row>
      </sheetData>
      <sheetData sheetId="12388">
        <row r="1">
          <cell r="J1">
            <v>1.7453292519943295E-2</v>
          </cell>
        </row>
      </sheetData>
      <sheetData sheetId="12389">
        <row r="1">
          <cell r="J1">
            <v>1.7453292519943295E-2</v>
          </cell>
        </row>
      </sheetData>
      <sheetData sheetId="12390">
        <row r="1">
          <cell r="J1">
            <v>1.7453292519943295E-2</v>
          </cell>
        </row>
      </sheetData>
      <sheetData sheetId="12391">
        <row r="1">
          <cell r="J1">
            <v>1.7453292519943295E-2</v>
          </cell>
        </row>
      </sheetData>
      <sheetData sheetId="12392">
        <row r="1">
          <cell r="J1">
            <v>1.7453292519943295E-2</v>
          </cell>
        </row>
      </sheetData>
      <sheetData sheetId="12393">
        <row r="1">
          <cell r="J1">
            <v>1.7453292519943295E-2</v>
          </cell>
        </row>
      </sheetData>
      <sheetData sheetId="12394">
        <row r="1">
          <cell r="J1">
            <v>1.7453292519943295E-2</v>
          </cell>
        </row>
      </sheetData>
      <sheetData sheetId="12395">
        <row r="1">
          <cell r="J1">
            <v>1.7453292519943295E-2</v>
          </cell>
        </row>
      </sheetData>
      <sheetData sheetId="12396">
        <row r="1">
          <cell r="J1">
            <v>1.7453292519943295E-2</v>
          </cell>
        </row>
      </sheetData>
      <sheetData sheetId="12397">
        <row r="1">
          <cell r="J1">
            <v>1.7453292519943295E-2</v>
          </cell>
        </row>
      </sheetData>
      <sheetData sheetId="12398">
        <row r="1">
          <cell r="J1">
            <v>1.7453292519943295E-2</v>
          </cell>
        </row>
      </sheetData>
      <sheetData sheetId="12399">
        <row r="1">
          <cell r="J1">
            <v>1.7453292519943295E-2</v>
          </cell>
        </row>
      </sheetData>
      <sheetData sheetId="12400">
        <row r="1">
          <cell r="J1">
            <v>1.7453292519943295E-2</v>
          </cell>
        </row>
      </sheetData>
      <sheetData sheetId="12401">
        <row r="1">
          <cell r="J1">
            <v>1.7453292519943295E-2</v>
          </cell>
        </row>
      </sheetData>
      <sheetData sheetId="12402">
        <row r="1">
          <cell r="J1">
            <v>1.7453292519943295E-2</v>
          </cell>
        </row>
      </sheetData>
      <sheetData sheetId="12403">
        <row r="1">
          <cell r="J1">
            <v>1.7453292519943295E-2</v>
          </cell>
        </row>
      </sheetData>
      <sheetData sheetId="12404">
        <row r="1">
          <cell r="J1">
            <v>1.7453292519943295E-2</v>
          </cell>
        </row>
      </sheetData>
      <sheetData sheetId="12405">
        <row r="1">
          <cell r="J1">
            <v>1.7453292519943295E-2</v>
          </cell>
        </row>
      </sheetData>
      <sheetData sheetId="12406">
        <row r="1">
          <cell r="J1">
            <v>1.7453292519943295E-2</v>
          </cell>
        </row>
      </sheetData>
      <sheetData sheetId="12407">
        <row r="1">
          <cell r="J1">
            <v>1.7453292519943295E-2</v>
          </cell>
        </row>
      </sheetData>
      <sheetData sheetId="12408">
        <row r="1">
          <cell r="J1">
            <v>1.7453292519943295E-2</v>
          </cell>
        </row>
      </sheetData>
      <sheetData sheetId="12409">
        <row r="1">
          <cell r="J1">
            <v>1.7453292519943295E-2</v>
          </cell>
        </row>
      </sheetData>
      <sheetData sheetId="12410">
        <row r="1">
          <cell r="J1">
            <v>1.7453292519943295E-2</v>
          </cell>
        </row>
      </sheetData>
      <sheetData sheetId="12411">
        <row r="1">
          <cell r="J1">
            <v>1.7453292519943295E-2</v>
          </cell>
        </row>
      </sheetData>
      <sheetData sheetId="12412">
        <row r="1">
          <cell r="J1">
            <v>1.7453292519943295E-2</v>
          </cell>
        </row>
      </sheetData>
      <sheetData sheetId="12413">
        <row r="1">
          <cell r="J1">
            <v>1.7453292519943295E-2</v>
          </cell>
        </row>
      </sheetData>
      <sheetData sheetId="12414">
        <row r="1">
          <cell r="J1">
            <v>1.7453292519943295E-2</v>
          </cell>
        </row>
      </sheetData>
      <sheetData sheetId="12415">
        <row r="1">
          <cell r="J1">
            <v>1.7453292519943295E-2</v>
          </cell>
        </row>
      </sheetData>
      <sheetData sheetId="12416">
        <row r="1">
          <cell r="J1">
            <v>1.7453292519943295E-2</v>
          </cell>
        </row>
      </sheetData>
      <sheetData sheetId="12417">
        <row r="1">
          <cell r="J1">
            <v>1.7453292519943295E-2</v>
          </cell>
        </row>
      </sheetData>
      <sheetData sheetId="12418">
        <row r="1">
          <cell r="J1">
            <v>1.7453292519943295E-2</v>
          </cell>
        </row>
      </sheetData>
      <sheetData sheetId="12419">
        <row r="1">
          <cell r="J1">
            <v>1.7453292519943295E-2</v>
          </cell>
        </row>
      </sheetData>
      <sheetData sheetId="12420">
        <row r="1">
          <cell r="J1">
            <v>1.7453292519943295E-2</v>
          </cell>
        </row>
      </sheetData>
      <sheetData sheetId="12421">
        <row r="1">
          <cell r="J1">
            <v>1.7453292519943295E-2</v>
          </cell>
        </row>
      </sheetData>
      <sheetData sheetId="12422">
        <row r="1">
          <cell r="J1">
            <v>1.7453292519943295E-2</v>
          </cell>
        </row>
      </sheetData>
      <sheetData sheetId="12423">
        <row r="1">
          <cell r="J1">
            <v>1.7453292519943295E-2</v>
          </cell>
        </row>
      </sheetData>
      <sheetData sheetId="12424">
        <row r="1">
          <cell r="J1">
            <v>1.7453292519943295E-2</v>
          </cell>
        </row>
      </sheetData>
      <sheetData sheetId="12425">
        <row r="1">
          <cell r="J1">
            <v>1.7453292519943295E-2</v>
          </cell>
        </row>
      </sheetData>
      <sheetData sheetId="12426">
        <row r="1">
          <cell r="J1">
            <v>1.7453292519943295E-2</v>
          </cell>
        </row>
      </sheetData>
      <sheetData sheetId="12427">
        <row r="1">
          <cell r="J1">
            <v>1.7453292519943295E-2</v>
          </cell>
        </row>
      </sheetData>
      <sheetData sheetId="12428">
        <row r="1">
          <cell r="J1">
            <v>1.7453292519943295E-2</v>
          </cell>
        </row>
      </sheetData>
      <sheetData sheetId="12429">
        <row r="1">
          <cell r="J1">
            <v>1.7453292519943295E-2</v>
          </cell>
        </row>
      </sheetData>
      <sheetData sheetId="12430">
        <row r="1">
          <cell r="J1">
            <v>1.7453292519943295E-2</v>
          </cell>
        </row>
      </sheetData>
      <sheetData sheetId="12431">
        <row r="1">
          <cell r="J1">
            <v>1.7453292519943295E-2</v>
          </cell>
        </row>
      </sheetData>
      <sheetData sheetId="12432">
        <row r="1">
          <cell r="J1">
            <v>1.7453292519943295E-2</v>
          </cell>
        </row>
      </sheetData>
      <sheetData sheetId="12433">
        <row r="1">
          <cell r="J1">
            <v>1.7453292519943295E-2</v>
          </cell>
        </row>
      </sheetData>
      <sheetData sheetId="12434">
        <row r="1">
          <cell r="J1">
            <v>1.7453292519943295E-2</v>
          </cell>
        </row>
      </sheetData>
      <sheetData sheetId="12435">
        <row r="1">
          <cell r="J1">
            <v>1.7453292519943295E-2</v>
          </cell>
        </row>
      </sheetData>
      <sheetData sheetId="12436">
        <row r="1">
          <cell r="J1">
            <v>1.7453292519943295E-2</v>
          </cell>
        </row>
      </sheetData>
      <sheetData sheetId="12437">
        <row r="1">
          <cell r="J1">
            <v>1.7453292519943295E-2</v>
          </cell>
        </row>
      </sheetData>
      <sheetData sheetId="12438">
        <row r="1">
          <cell r="J1">
            <v>1.7453292519943295E-2</v>
          </cell>
        </row>
      </sheetData>
      <sheetData sheetId="12439">
        <row r="1">
          <cell r="J1">
            <v>1.7453292519943295E-2</v>
          </cell>
        </row>
      </sheetData>
      <sheetData sheetId="12440">
        <row r="1">
          <cell r="J1">
            <v>1.7453292519943295E-2</v>
          </cell>
        </row>
      </sheetData>
      <sheetData sheetId="12441">
        <row r="1">
          <cell r="J1">
            <v>1.7453292519943295E-2</v>
          </cell>
        </row>
      </sheetData>
      <sheetData sheetId="12442">
        <row r="1">
          <cell r="J1">
            <v>1.7453292519943295E-2</v>
          </cell>
        </row>
      </sheetData>
      <sheetData sheetId="12443">
        <row r="1">
          <cell r="J1">
            <v>1.7453292519943295E-2</v>
          </cell>
        </row>
      </sheetData>
      <sheetData sheetId="12444">
        <row r="1">
          <cell r="J1">
            <v>1.7453292519943295E-2</v>
          </cell>
        </row>
      </sheetData>
      <sheetData sheetId="12445">
        <row r="1">
          <cell r="J1">
            <v>1.7453292519943295E-2</v>
          </cell>
        </row>
      </sheetData>
      <sheetData sheetId="12446">
        <row r="1">
          <cell r="J1">
            <v>1.7453292519943295E-2</v>
          </cell>
        </row>
      </sheetData>
      <sheetData sheetId="12447">
        <row r="1">
          <cell r="J1">
            <v>1.7453292519943295E-2</v>
          </cell>
        </row>
      </sheetData>
      <sheetData sheetId="12448">
        <row r="1">
          <cell r="J1">
            <v>1.7453292519943295E-2</v>
          </cell>
        </row>
      </sheetData>
      <sheetData sheetId="12449">
        <row r="1">
          <cell r="J1">
            <v>1.7453292519943295E-2</v>
          </cell>
        </row>
      </sheetData>
      <sheetData sheetId="12450">
        <row r="1">
          <cell r="J1">
            <v>1.7453292519943295E-2</v>
          </cell>
        </row>
      </sheetData>
      <sheetData sheetId="12451">
        <row r="1">
          <cell r="J1">
            <v>1.7453292519943295E-2</v>
          </cell>
        </row>
      </sheetData>
      <sheetData sheetId="12452">
        <row r="1">
          <cell r="J1">
            <v>1.7453292519943295E-2</v>
          </cell>
        </row>
      </sheetData>
      <sheetData sheetId="12453">
        <row r="1">
          <cell r="J1">
            <v>1.7453292519943295E-2</v>
          </cell>
        </row>
      </sheetData>
      <sheetData sheetId="12454">
        <row r="1">
          <cell r="J1">
            <v>1.7453292519943295E-2</v>
          </cell>
        </row>
      </sheetData>
      <sheetData sheetId="12455">
        <row r="1">
          <cell r="J1">
            <v>1.7453292519943295E-2</v>
          </cell>
        </row>
      </sheetData>
      <sheetData sheetId="12456">
        <row r="1">
          <cell r="J1">
            <v>1.7453292519943295E-2</v>
          </cell>
        </row>
      </sheetData>
      <sheetData sheetId="12457">
        <row r="1">
          <cell r="J1">
            <v>1.7453292519943295E-2</v>
          </cell>
        </row>
      </sheetData>
      <sheetData sheetId="12458">
        <row r="1">
          <cell r="J1">
            <v>1.7453292519943295E-2</v>
          </cell>
        </row>
      </sheetData>
      <sheetData sheetId="12459">
        <row r="1">
          <cell r="J1">
            <v>1.7453292519943295E-2</v>
          </cell>
        </row>
      </sheetData>
      <sheetData sheetId="12460">
        <row r="1">
          <cell r="J1">
            <v>1.7453292519943295E-2</v>
          </cell>
        </row>
      </sheetData>
      <sheetData sheetId="12461">
        <row r="1">
          <cell r="J1">
            <v>1.7453292519943295E-2</v>
          </cell>
        </row>
      </sheetData>
      <sheetData sheetId="12462">
        <row r="1">
          <cell r="J1">
            <v>1.7453292519943295E-2</v>
          </cell>
        </row>
      </sheetData>
      <sheetData sheetId="12463">
        <row r="1">
          <cell r="J1">
            <v>1.7453292519943295E-2</v>
          </cell>
        </row>
      </sheetData>
      <sheetData sheetId="12464">
        <row r="1">
          <cell r="J1">
            <v>1.7453292519943295E-2</v>
          </cell>
        </row>
      </sheetData>
      <sheetData sheetId="12465">
        <row r="1">
          <cell r="J1">
            <v>1.7453292519943295E-2</v>
          </cell>
        </row>
      </sheetData>
      <sheetData sheetId="12466">
        <row r="1">
          <cell r="J1">
            <v>1.7453292519943295E-2</v>
          </cell>
        </row>
      </sheetData>
      <sheetData sheetId="12467">
        <row r="1">
          <cell r="J1">
            <v>1.7453292519943295E-2</v>
          </cell>
        </row>
      </sheetData>
      <sheetData sheetId="12468">
        <row r="1">
          <cell r="J1">
            <v>1.7453292519943295E-2</v>
          </cell>
        </row>
      </sheetData>
      <sheetData sheetId="12469">
        <row r="1">
          <cell r="J1">
            <v>1.7453292519943295E-2</v>
          </cell>
        </row>
      </sheetData>
      <sheetData sheetId="12470">
        <row r="1">
          <cell r="J1">
            <v>1.7453292519943295E-2</v>
          </cell>
        </row>
      </sheetData>
      <sheetData sheetId="12471">
        <row r="1">
          <cell r="J1">
            <v>1.7453292519943295E-2</v>
          </cell>
        </row>
      </sheetData>
      <sheetData sheetId="12472">
        <row r="1">
          <cell r="J1">
            <v>1.7453292519943295E-2</v>
          </cell>
        </row>
      </sheetData>
      <sheetData sheetId="12473">
        <row r="1">
          <cell r="J1">
            <v>1.7453292519943295E-2</v>
          </cell>
        </row>
      </sheetData>
      <sheetData sheetId="12474">
        <row r="1">
          <cell r="J1">
            <v>1.7453292519943295E-2</v>
          </cell>
        </row>
      </sheetData>
      <sheetData sheetId="12475">
        <row r="1">
          <cell r="J1">
            <v>1.7453292519943295E-2</v>
          </cell>
        </row>
      </sheetData>
      <sheetData sheetId="12476">
        <row r="1">
          <cell r="J1">
            <v>1.7453292519943295E-2</v>
          </cell>
        </row>
      </sheetData>
      <sheetData sheetId="12477">
        <row r="1">
          <cell r="J1">
            <v>1.7453292519943295E-2</v>
          </cell>
        </row>
      </sheetData>
      <sheetData sheetId="12478">
        <row r="1">
          <cell r="J1">
            <v>1.7453292519943295E-2</v>
          </cell>
        </row>
      </sheetData>
      <sheetData sheetId="12479">
        <row r="1">
          <cell r="J1">
            <v>1.7453292519943295E-2</v>
          </cell>
        </row>
      </sheetData>
      <sheetData sheetId="12480">
        <row r="1">
          <cell r="J1">
            <v>1.7453292519943295E-2</v>
          </cell>
        </row>
      </sheetData>
      <sheetData sheetId="12481">
        <row r="1">
          <cell r="J1">
            <v>1.7453292519943295E-2</v>
          </cell>
        </row>
      </sheetData>
      <sheetData sheetId="12482">
        <row r="1">
          <cell r="J1">
            <v>1.7453292519943295E-2</v>
          </cell>
        </row>
      </sheetData>
      <sheetData sheetId="12483">
        <row r="1">
          <cell r="J1">
            <v>1.7453292519943295E-2</v>
          </cell>
        </row>
      </sheetData>
      <sheetData sheetId="12484">
        <row r="1">
          <cell r="J1">
            <v>1.7453292519943295E-2</v>
          </cell>
        </row>
      </sheetData>
      <sheetData sheetId="12485">
        <row r="1">
          <cell r="J1">
            <v>1.7453292519943295E-2</v>
          </cell>
        </row>
      </sheetData>
      <sheetData sheetId="12486">
        <row r="1">
          <cell r="J1">
            <v>1.7453292519943295E-2</v>
          </cell>
        </row>
      </sheetData>
      <sheetData sheetId="12487">
        <row r="1">
          <cell r="J1">
            <v>1.7453292519943295E-2</v>
          </cell>
        </row>
      </sheetData>
      <sheetData sheetId="12488">
        <row r="1">
          <cell r="J1">
            <v>1.7453292519943295E-2</v>
          </cell>
        </row>
      </sheetData>
      <sheetData sheetId="12489">
        <row r="1">
          <cell r="J1">
            <v>1.7453292519943295E-2</v>
          </cell>
        </row>
      </sheetData>
      <sheetData sheetId="12490">
        <row r="1">
          <cell r="J1">
            <v>1.7453292519943295E-2</v>
          </cell>
        </row>
      </sheetData>
      <sheetData sheetId="12491">
        <row r="1">
          <cell r="J1">
            <v>1.7453292519943295E-2</v>
          </cell>
        </row>
      </sheetData>
      <sheetData sheetId="12492">
        <row r="1">
          <cell r="J1">
            <v>1.7453292519943295E-2</v>
          </cell>
        </row>
      </sheetData>
      <sheetData sheetId="12493">
        <row r="1">
          <cell r="J1">
            <v>1.7453292519943295E-2</v>
          </cell>
        </row>
      </sheetData>
      <sheetData sheetId="12494">
        <row r="1">
          <cell r="J1">
            <v>1.7453292519943295E-2</v>
          </cell>
        </row>
      </sheetData>
      <sheetData sheetId="12495">
        <row r="1">
          <cell r="J1">
            <v>1.7453292519943295E-2</v>
          </cell>
        </row>
      </sheetData>
      <sheetData sheetId="12496">
        <row r="1">
          <cell r="J1">
            <v>1.7453292519943295E-2</v>
          </cell>
        </row>
      </sheetData>
      <sheetData sheetId="12497">
        <row r="1">
          <cell r="J1">
            <v>1.7453292519943295E-2</v>
          </cell>
        </row>
      </sheetData>
      <sheetData sheetId="12498">
        <row r="1">
          <cell r="J1">
            <v>1.7453292519943295E-2</v>
          </cell>
        </row>
      </sheetData>
      <sheetData sheetId="12499">
        <row r="1">
          <cell r="J1">
            <v>1.7453292519943295E-2</v>
          </cell>
        </row>
      </sheetData>
      <sheetData sheetId="12500">
        <row r="1">
          <cell r="J1">
            <v>1.7453292519943295E-2</v>
          </cell>
        </row>
      </sheetData>
      <sheetData sheetId="12501">
        <row r="1">
          <cell r="J1">
            <v>1.7453292519943295E-2</v>
          </cell>
        </row>
      </sheetData>
      <sheetData sheetId="12502">
        <row r="1">
          <cell r="J1">
            <v>1.7453292519943295E-2</v>
          </cell>
        </row>
      </sheetData>
      <sheetData sheetId="12503">
        <row r="1">
          <cell r="J1">
            <v>1.7453292519943295E-2</v>
          </cell>
        </row>
      </sheetData>
      <sheetData sheetId="12504">
        <row r="1">
          <cell r="J1">
            <v>1.7453292519943295E-2</v>
          </cell>
        </row>
      </sheetData>
      <sheetData sheetId="12505">
        <row r="1">
          <cell r="J1">
            <v>1.7453292519943295E-2</v>
          </cell>
        </row>
      </sheetData>
      <sheetData sheetId="12506">
        <row r="1">
          <cell r="J1">
            <v>1.7453292519943295E-2</v>
          </cell>
        </row>
      </sheetData>
      <sheetData sheetId="12507">
        <row r="1">
          <cell r="J1">
            <v>1.7453292519943295E-2</v>
          </cell>
        </row>
      </sheetData>
      <sheetData sheetId="12508">
        <row r="1">
          <cell r="J1">
            <v>1.7453292519943295E-2</v>
          </cell>
        </row>
      </sheetData>
      <sheetData sheetId="12509">
        <row r="1">
          <cell r="J1">
            <v>1.7453292519943295E-2</v>
          </cell>
        </row>
      </sheetData>
      <sheetData sheetId="12510">
        <row r="1">
          <cell r="J1">
            <v>1.7453292519943295E-2</v>
          </cell>
        </row>
      </sheetData>
      <sheetData sheetId="12511">
        <row r="1">
          <cell r="J1">
            <v>1.7453292519943295E-2</v>
          </cell>
        </row>
      </sheetData>
      <sheetData sheetId="12512">
        <row r="1">
          <cell r="J1">
            <v>1.7453292519943295E-2</v>
          </cell>
        </row>
      </sheetData>
      <sheetData sheetId="12513">
        <row r="1">
          <cell r="J1">
            <v>1.7453292519943295E-2</v>
          </cell>
        </row>
      </sheetData>
      <sheetData sheetId="12514">
        <row r="1">
          <cell r="J1">
            <v>1.7453292519943295E-2</v>
          </cell>
        </row>
      </sheetData>
      <sheetData sheetId="12515">
        <row r="1">
          <cell r="J1">
            <v>1.7453292519943295E-2</v>
          </cell>
        </row>
      </sheetData>
      <sheetData sheetId="12516">
        <row r="1">
          <cell r="J1">
            <v>1.7453292519943295E-2</v>
          </cell>
        </row>
      </sheetData>
      <sheetData sheetId="12517">
        <row r="1">
          <cell r="J1">
            <v>1.7453292519943295E-2</v>
          </cell>
        </row>
      </sheetData>
      <sheetData sheetId="12518">
        <row r="1">
          <cell r="J1">
            <v>1.7453292519943295E-2</v>
          </cell>
        </row>
      </sheetData>
      <sheetData sheetId="12519">
        <row r="1">
          <cell r="J1">
            <v>1.7453292519943295E-2</v>
          </cell>
        </row>
      </sheetData>
      <sheetData sheetId="12520">
        <row r="1">
          <cell r="J1">
            <v>1.7453292519943295E-2</v>
          </cell>
        </row>
      </sheetData>
      <sheetData sheetId="12521">
        <row r="1">
          <cell r="J1">
            <v>1.7453292519943295E-2</v>
          </cell>
        </row>
      </sheetData>
      <sheetData sheetId="12522">
        <row r="1">
          <cell r="J1">
            <v>1.7453292519943295E-2</v>
          </cell>
        </row>
      </sheetData>
      <sheetData sheetId="12523">
        <row r="1">
          <cell r="J1">
            <v>1.7453292519943295E-2</v>
          </cell>
        </row>
      </sheetData>
      <sheetData sheetId="12524">
        <row r="1">
          <cell r="J1">
            <v>1.7453292519943295E-2</v>
          </cell>
        </row>
      </sheetData>
      <sheetData sheetId="12525">
        <row r="1">
          <cell r="J1">
            <v>1.7453292519943295E-2</v>
          </cell>
        </row>
      </sheetData>
      <sheetData sheetId="12526">
        <row r="1">
          <cell r="J1">
            <v>1.7453292519943295E-2</v>
          </cell>
        </row>
      </sheetData>
      <sheetData sheetId="12527">
        <row r="1">
          <cell r="J1">
            <v>1.7453292519943295E-2</v>
          </cell>
        </row>
      </sheetData>
      <sheetData sheetId="12528">
        <row r="1">
          <cell r="J1">
            <v>1.7453292519943295E-2</v>
          </cell>
        </row>
      </sheetData>
      <sheetData sheetId="12529">
        <row r="1">
          <cell r="J1">
            <v>1.7453292519943295E-2</v>
          </cell>
        </row>
      </sheetData>
      <sheetData sheetId="12530">
        <row r="1">
          <cell r="J1">
            <v>1.7453292519943295E-2</v>
          </cell>
        </row>
      </sheetData>
      <sheetData sheetId="12531">
        <row r="1">
          <cell r="J1">
            <v>1.7453292519943295E-2</v>
          </cell>
        </row>
      </sheetData>
      <sheetData sheetId="12532">
        <row r="1">
          <cell r="J1">
            <v>1.7453292519943295E-2</v>
          </cell>
        </row>
      </sheetData>
      <sheetData sheetId="12533">
        <row r="1">
          <cell r="J1">
            <v>1.7453292519943295E-2</v>
          </cell>
        </row>
      </sheetData>
      <sheetData sheetId="12534">
        <row r="1">
          <cell r="J1">
            <v>1.7453292519943295E-2</v>
          </cell>
        </row>
      </sheetData>
      <sheetData sheetId="12535">
        <row r="1">
          <cell r="J1">
            <v>1.7453292519943295E-2</v>
          </cell>
        </row>
      </sheetData>
      <sheetData sheetId="12536">
        <row r="1">
          <cell r="J1">
            <v>1.7453292519943295E-2</v>
          </cell>
        </row>
      </sheetData>
      <sheetData sheetId="12537">
        <row r="1">
          <cell r="J1">
            <v>1.7453292519943295E-2</v>
          </cell>
        </row>
      </sheetData>
      <sheetData sheetId="12538">
        <row r="1">
          <cell r="J1">
            <v>1.7453292519943295E-2</v>
          </cell>
        </row>
      </sheetData>
      <sheetData sheetId="12539">
        <row r="1">
          <cell r="J1">
            <v>1.7453292519943295E-2</v>
          </cell>
        </row>
      </sheetData>
      <sheetData sheetId="12540">
        <row r="1">
          <cell r="J1">
            <v>1.7453292519943295E-2</v>
          </cell>
        </row>
      </sheetData>
      <sheetData sheetId="12541">
        <row r="1">
          <cell r="J1">
            <v>1.7453292519943295E-2</v>
          </cell>
        </row>
      </sheetData>
      <sheetData sheetId="12542">
        <row r="1">
          <cell r="J1">
            <v>1.7453292519943295E-2</v>
          </cell>
        </row>
      </sheetData>
      <sheetData sheetId="12543">
        <row r="1">
          <cell r="J1">
            <v>1.7453292519943295E-2</v>
          </cell>
        </row>
      </sheetData>
      <sheetData sheetId="12544">
        <row r="1">
          <cell r="J1">
            <v>1.7453292519943295E-2</v>
          </cell>
        </row>
      </sheetData>
      <sheetData sheetId="12545">
        <row r="1">
          <cell r="J1">
            <v>1.7453292519943295E-2</v>
          </cell>
        </row>
      </sheetData>
      <sheetData sheetId="12546">
        <row r="1">
          <cell r="J1">
            <v>1.7453292519943295E-2</v>
          </cell>
        </row>
      </sheetData>
      <sheetData sheetId="12547">
        <row r="1">
          <cell r="J1">
            <v>1.7453292519943295E-2</v>
          </cell>
        </row>
      </sheetData>
      <sheetData sheetId="12548">
        <row r="1">
          <cell r="J1">
            <v>1.7453292519943295E-2</v>
          </cell>
        </row>
      </sheetData>
      <sheetData sheetId="12549">
        <row r="1">
          <cell r="J1">
            <v>1.7453292519943295E-2</v>
          </cell>
        </row>
      </sheetData>
      <sheetData sheetId="12550">
        <row r="1">
          <cell r="J1">
            <v>1.7453292519943295E-2</v>
          </cell>
        </row>
      </sheetData>
      <sheetData sheetId="12551">
        <row r="1">
          <cell r="J1">
            <v>1.7453292519943295E-2</v>
          </cell>
        </row>
      </sheetData>
      <sheetData sheetId="12552">
        <row r="1">
          <cell r="J1">
            <v>1.7453292519943295E-2</v>
          </cell>
        </row>
      </sheetData>
      <sheetData sheetId="12553">
        <row r="1">
          <cell r="J1">
            <v>1.7453292519943295E-2</v>
          </cell>
        </row>
      </sheetData>
      <sheetData sheetId="12554">
        <row r="1">
          <cell r="J1">
            <v>1.7453292519943295E-2</v>
          </cell>
        </row>
      </sheetData>
      <sheetData sheetId="12555">
        <row r="1">
          <cell r="J1">
            <v>1.7453292519943295E-2</v>
          </cell>
        </row>
      </sheetData>
      <sheetData sheetId="12556">
        <row r="1">
          <cell r="J1">
            <v>1.7453292519943295E-2</v>
          </cell>
        </row>
      </sheetData>
      <sheetData sheetId="12557">
        <row r="1">
          <cell r="J1">
            <v>1.7453292519943295E-2</v>
          </cell>
        </row>
      </sheetData>
      <sheetData sheetId="12558">
        <row r="1">
          <cell r="J1">
            <v>1.7453292519943295E-2</v>
          </cell>
        </row>
      </sheetData>
      <sheetData sheetId="12559">
        <row r="1">
          <cell r="J1">
            <v>1.7453292519943295E-2</v>
          </cell>
        </row>
      </sheetData>
      <sheetData sheetId="12560">
        <row r="1">
          <cell r="J1">
            <v>1.7453292519943295E-2</v>
          </cell>
        </row>
      </sheetData>
      <sheetData sheetId="12561">
        <row r="1">
          <cell r="J1">
            <v>1.7453292519943295E-2</v>
          </cell>
        </row>
      </sheetData>
      <sheetData sheetId="12562">
        <row r="1">
          <cell r="J1">
            <v>1.7453292519943295E-2</v>
          </cell>
        </row>
      </sheetData>
      <sheetData sheetId="12563">
        <row r="1">
          <cell r="J1">
            <v>1.7453292519943295E-2</v>
          </cell>
        </row>
      </sheetData>
      <sheetData sheetId="12564">
        <row r="1">
          <cell r="J1">
            <v>1.7453292519943295E-2</v>
          </cell>
        </row>
      </sheetData>
      <sheetData sheetId="12565">
        <row r="1">
          <cell r="J1">
            <v>1.7453292519943295E-2</v>
          </cell>
        </row>
      </sheetData>
      <sheetData sheetId="12566">
        <row r="1">
          <cell r="J1">
            <v>1.7453292519943295E-2</v>
          </cell>
        </row>
      </sheetData>
      <sheetData sheetId="12567">
        <row r="1">
          <cell r="J1">
            <v>1.7453292519943295E-2</v>
          </cell>
        </row>
      </sheetData>
      <sheetData sheetId="12568">
        <row r="1">
          <cell r="J1">
            <v>1.7453292519943295E-2</v>
          </cell>
        </row>
      </sheetData>
      <sheetData sheetId="12569">
        <row r="1">
          <cell r="J1">
            <v>1.7453292519943295E-2</v>
          </cell>
        </row>
      </sheetData>
      <sheetData sheetId="12570">
        <row r="1">
          <cell r="J1">
            <v>1.7453292519943295E-2</v>
          </cell>
        </row>
      </sheetData>
      <sheetData sheetId="12571">
        <row r="1">
          <cell r="J1">
            <v>1.7453292519943295E-2</v>
          </cell>
        </row>
      </sheetData>
      <sheetData sheetId="12572">
        <row r="1">
          <cell r="J1">
            <v>1.7453292519943295E-2</v>
          </cell>
        </row>
      </sheetData>
      <sheetData sheetId="12573">
        <row r="1">
          <cell r="J1">
            <v>1.7453292519943295E-2</v>
          </cell>
        </row>
      </sheetData>
      <sheetData sheetId="12574">
        <row r="1">
          <cell r="J1">
            <v>1.7453292519943295E-2</v>
          </cell>
        </row>
      </sheetData>
      <sheetData sheetId="12575">
        <row r="1">
          <cell r="J1">
            <v>1.7453292519943295E-2</v>
          </cell>
        </row>
      </sheetData>
      <sheetData sheetId="12576">
        <row r="1">
          <cell r="J1">
            <v>1.7453292519943295E-2</v>
          </cell>
        </row>
      </sheetData>
      <sheetData sheetId="12577">
        <row r="1">
          <cell r="J1">
            <v>1.7453292519943295E-2</v>
          </cell>
        </row>
      </sheetData>
      <sheetData sheetId="12578">
        <row r="1">
          <cell r="J1">
            <v>1.7453292519943295E-2</v>
          </cell>
        </row>
      </sheetData>
      <sheetData sheetId="12579">
        <row r="1">
          <cell r="J1">
            <v>1.7453292519943295E-2</v>
          </cell>
        </row>
      </sheetData>
      <sheetData sheetId="12580">
        <row r="1">
          <cell r="J1">
            <v>1.7453292519943295E-2</v>
          </cell>
        </row>
      </sheetData>
      <sheetData sheetId="12581">
        <row r="1">
          <cell r="J1">
            <v>1.7453292519943295E-2</v>
          </cell>
        </row>
      </sheetData>
      <sheetData sheetId="12582">
        <row r="1">
          <cell r="J1">
            <v>1.7453292519943295E-2</v>
          </cell>
        </row>
      </sheetData>
      <sheetData sheetId="12583">
        <row r="1">
          <cell r="J1">
            <v>1.7453292519943295E-2</v>
          </cell>
        </row>
      </sheetData>
      <sheetData sheetId="12584">
        <row r="1">
          <cell r="J1">
            <v>1.7453292519943295E-2</v>
          </cell>
        </row>
      </sheetData>
      <sheetData sheetId="12585">
        <row r="1">
          <cell r="J1">
            <v>1.7453292519943295E-2</v>
          </cell>
        </row>
      </sheetData>
      <sheetData sheetId="12586">
        <row r="1">
          <cell r="J1">
            <v>1.7453292519943295E-2</v>
          </cell>
        </row>
      </sheetData>
      <sheetData sheetId="12587">
        <row r="1">
          <cell r="J1">
            <v>1.7453292519943295E-2</v>
          </cell>
        </row>
      </sheetData>
      <sheetData sheetId="12588">
        <row r="1">
          <cell r="J1">
            <v>1.7453292519943295E-2</v>
          </cell>
        </row>
      </sheetData>
      <sheetData sheetId="12589">
        <row r="1">
          <cell r="J1">
            <v>1.7453292519943295E-2</v>
          </cell>
        </row>
      </sheetData>
      <sheetData sheetId="12590">
        <row r="1">
          <cell r="J1">
            <v>1.7453292519943295E-2</v>
          </cell>
        </row>
      </sheetData>
      <sheetData sheetId="12591">
        <row r="1">
          <cell r="J1">
            <v>1.7453292519943295E-2</v>
          </cell>
        </row>
      </sheetData>
      <sheetData sheetId="12592">
        <row r="1">
          <cell r="J1">
            <v>1.7453292519943295E-2</v>
          </cell>
        </row>
      </sheetData>
      <sheetData sheetId="12593">
        <row r="1">
          <cell r="J1">
            <v>1.7453292519943295E-2</v>
          </cell>
        </row>
      </sheetData>
      <sheetData sheetId="12594">
        <row r="1">
          <cell r="J1">
            <v>1.7453292519943295E-2</v>
          </cell>
        </row>
      </sheetData>
      <sheetData sheetId="12595">
        <row r="1">
          <cell r="J1">
            <v>1.7453292519943295E-2</v>
          </cell>
        </row>
      </sheetData>
      <sheetData sheetId="12596">
        <row r="1">
          <cell r="J1">
            <v>1.7453292519943295E-2</v>
          </cell>
        </row>
      </sheetData>
      <sheetData sheetId="12597">
        <row r="1">
          <cell r="J1">
            <v>1.7453292519943295E-2</v>
          </cell>
        </row>
      </sheetData>
      <sheetData sheetId="12598">
        <row r="1">
          <cell r="J1">
            <v>1.7453292519943295E-2</v>
          </cell>
        </row>
      </sheetData>
      <sheetData sheetId="12599">
        <row r="1">
          <cell r="J1">
            <v>1.7453292519943295E-2</v>
          </cell>
        </row>
      </sheetData>
      <sheetData sheetId="12600">
        <row r="1">
          <cell r="J1">
            <v>1.7453292519943295E-2</v>
          </cell>
        </row>
      </sheetData>
      <sheetData sheetId="12601">
        <row r="1">
          <cell r="J1">
            <v>1.7453292519943295E-2</v>
          </cell>
        </row>
      </sheetData>
      <sheetData sheetId="12602">
        <row r="1">
          <cell r="J1">
            <v>1.7453292519943295E-2</v>
          </cell>
        </row>
      </sheetData>
      <sheetData sheetId="12603">
        <row r="1">
          <cell r="J1">
            <v>1.7453292519943295E-2</v>
          </cell>
        </row>
      </sheetData>
      <sheetData sheetId="12604">
        <row r="1">
          <cell r="J1">
            <v>1.7453292519943295E-2</v>
          </cell>
        </row>
      </sheetData>
      <sheetData sheetId="12605">
        <row r="1">
          <cell r="J1">
            <v>1.7453292519943295E-2</v>
          </cell>
        </row>
      </sheetData>
      <sheetData sheetId="12606">
        <row r="1">
          <cell r="J1">
            <v>1.7453292519943295E-2</v>
          </cell>
        </row>
      </sheetData>
      <sheetData sheetId="12607">
        <row r="1">
          <cell r="J1">
            <v>1.7453292519943295E-2</v>
          </cell>
        </row>
      </sheetData>
      <sheetData sheetId="12608">
        <row r="1">
          <cell r="J1">
            <v>1.7453292519943295E-2</v>
          </cell>
        </row>
      </sheetData>
      <sheetData sheetId="12609">
        <row r="1">
          <cell r="J1">
            <v>1.7453292519943295E-2</v>
          </cell>
        </row>
      </sheetData>
      <sheetData sheetId="12610">
        <row r="1">
          <cell r="J1">
            <v>1.7453292519943295E-2</v>
          </cell>
        </row>
      </sheetData>
      <sheetData sheetId="12611">
        <row r="1">
          <cell r="J1">
            <v>1.7453292519943295E-2</v>
          </cell>
        </row>
      </sheetData>
      <sheetData sheetId="12612">
        <row r="1">
          <cell r="J1">
            <v>1.7453292519943295E-2</v>
          </cell>
        </row>
      </sheetData>
      <sheetData sheetId="12613">
        <row r="1">
          <cell r="J1">
            <v>1.7453292519943295E-2</v>
          </cell>
        </row>
      </sheetData>
      <sheetData sheetId="12614">
        <row r="1">
          <cell r="J1">
            <v>1.7453292519943295E-2</v>
          </cell>
        </row>
      </sheetData>
      <sheetData sheetId="12615">
        <row r="1">
          <cell r="J1">
            <v>1.7453292519943295E-2</v>
          </cell>
        </row>
      </sheetData>
      <sheetData sheetId="12616">
        <row r="1">
          <cell r="J1">
            <v>1.7453292519943295E-2</v>
          </cell>
        </row>
      </sheetData>
      <sheetData sheetId="12617">
        <row r="1">
          <cell r="J1">
            <v>1.7453292519943295E-2</v>
          </cell>
        </row>
      </sheetData>
      <sheetData sheetId="12618">
        <row r="1">
          <cell r="J1">
            <v>1.7453292519943295E-2</v>
          </cell>
        </row>
      </sheetData>
      <sheetData sheetId="12619">
        <row r="1">
          <cell r="J1">
            <v>1.7453292519943295E-2</v>
          </cell>
        </row>
      </sheetData>
      <sheetData sheetId="12620">
        <row r="1">
          <cell r="J1">
            <v>1.7453292519943295E-2</v>
          </cell>
        </row>
      </sheetData>
      <sheetData sheetId="12621">
        <row r="1">
          <cell r="J1">
            <v>1.7453292519943295E-2</v>
          </cell>
        </row>
      </sheetData>
      <sheetData sheetId="12622">
        <row r="1">
          <cell r="J1">
            <v>1.7453292519943295E-2</v>
          </cell>
        </row>
      </sheetData>
      <sheetData sheetId="12623">
        <row r="1">
          <cell r="J1">
            <v>1.7453292519943295E-2</v>
          </cell>
        </row>
      </sheetData>
      <sheetData sheetId="12624">
        <row r="1">
          <cell r="J1">
            <v>1.7453292519943295E-2</v>
          </cell>
        </row>
      </sheetData>
      <sheetData sheetId="12625">
        <row r="1">
          <cell r="J1">
            <v>1.7453292519943295E-2</v>
          </cell>
        </row>
      </sheetData>
      <sheetData sheetId="12626">
        <row r="1">
          <cell r="J1">
            <v>1.7453292519943295E-2</v>
          </cell>
        </row>
      </sheetData>
      <sheetData sheetId="12627">
        <row r="1">
          <cell r="J1">
            <v>1.7453292519943295E-2</v>
          </cell>
        </row>
      </sheetData>
      <sheetData sheetId="12628">
        <row r="1">
          <cell r="J1">
            <v>1.7453292519943295E-2</v>
          </cell>
        </row>
      </sheetData>
      <sheetData sheetId="12629">
        <row r="1">
          <cell r="J1">
            <v>1.7453292519943295E-2</v>
          </cell>
        </row>
      </sheetData>
      <sheetData sheetId="12630">
        <row r="1">
          <cell r="J1">
            <v>1.7453292519943295E-2</v>
          </cell>
        </row>
      </sheetData>
      <sheetData sheetId="12631">
        <row r="1">
          <cell r="J1">
            <v>1.7453292519943295E-2</v>
          </cell>
        </row>
      </sheetData>
      <sheetData sheetId="12632">
        <row r="1">
          <cell r="J1">
            <v>1.7453292519943295E-2</v>
          </cell>
        </row>
      </sheetData>
      <sheetData sheetId="12633">
        <row r="1">
          <cell r="J1">
            <v>1.7453292519943295E-2</v>
          </cell>
        </row>
      </sheetData>
      <sheetData sheetId="12634">
        <row r="1">
          <cell r="J1">
            <v>1.7453292519943295E-2</v>
          </cell>
        </row>
      </sheetData>
      <sheetData sheetId="12635">
        <row r="1">
          <cell r="J1">
            <v>1.7453292519943295E-2</v>
          </cell>
        </row>
      </sheetData>
      <sheetData sheetId="12636">
        <row r="1">
          <cell r="J1">
            <v>1.7453292519943295E-2</v>
          </cell>
        </row>
      </sheetData>
      <sheetData sheetId="12637">
        <row r="1">
          <cell r="J1">
            <v>1.7453292519943295E-2</v>
          </cell>
        </row>
      </sheetData>
      <sheetData sheetId="12638">
        <row r="1">
          <cell r="J1">
            <v>1.7453292519943295E-2</v>
          </cell>
        </row>
      </sheetData>
      <sheetData sheetId="12639">
        <row r="1">
          <cell r="J1">
            <v>1.7453292519943295E-2</v>
          </cell>
        </row>
      </sheetData>
      <sheetData sheetId="12640">
        <row r="1">
          <cell r="J1">
            <v>1.7453292519943295E-2</v>
          </cell>
        </row>
      </sheetData>
      <sheetData sheetId="12641">
        <row r="1">
          <cell r="J1">
            <v>1.7453292519943295E-2</v>
          </cell>
        </row>
      </sheetData>
      <sheetData sheetId="12642">
        <row r="1">
          <cell r="J1">
            <v>1.7453292519943295E-2</v>
          </cell>
        </row>
      </sheetData>
      <sheetData sheetId="12643">
        <row r="1">
          <cell r="J1">
            <v>1.7453292519943295E-2</v>
          </cell>
        </row>
      </sheetData>
      <sheetData sheetId="12644">
        <row r="1">
          <cell r="J1">
            <v>1.7453292519943295E-2</v>
          </cell>
        </row>
      </sheetData>
      <sheetData sheetId="12645">
        <row r="1">
          <cell r="J1">
            <v>1.7453292519943295E-2</v>
          </cell>
        </row>
      </sheetData>
      <sheetData sheetId="12646">
        <row r="1">
          <cell r="J1">
            <v>1.7453292519943295E-2</v>
          </cell>
        </row>
      </sheetData>
      <sheetData sheetId="12647">
        <row r="1">
          <cell r="J1">
            <v>1.7453292519943295E-2</v>
          </cell>
        </row>
      </sheetData>
      <sheetData sheetId="12648">
        <row r="1">
          <cell r="J1">
            <v>1.7453292519943295E-2</v>
          </cell>
        </row>
      </sheetData>
      <sheetData sheetId="12649">
        <row r="1">
          <cell r="J1">
            <v>1.7453292519943295E-2</v>
          </cell>
        </row>
      </sheetData>
      <sheetData sheetId="12650">
        <row r="1">
          <cell r="J1">
            <v>1.7453292519943295E-2</v>
          </cell>
        </row>
      </sheetData>
      <sheetData sheetId="12651">
        <row r="1">
          <cell r="J1">
            <v>1.7453292519943295E-2</v>
          </cell>
        </row>
      </sheetData>
      <sheetData sheetId="12652">
        <row r="1">
          <cell r="J1">
            <v>1.7453292519943295E-2</v>
          </cell>
        </row>
      </sheetData>
      <sheetData sheetId="12653">
        <row r="1">
          <cell r="J1">
            <v>1.7453292519943295E-2</v>
          </cell>
        </row>
      </sheetData>
      <sheetData sheetId="12654">
        <row r="1">
          <cell r="J1">
            <v>1.7453292519943295E-2</v>
          </cell>
        </row>
      </sheetData>
      <sheetData sheetId="12655">
        <row r="1">
          <cell r="J1">
            <v>1.7453292519943295E-2</v>
          </cell>
        </row>
      </sheetData>
      <sheetData sheetId="12656">
        <row r="1">
          <cell r="J1">
            <v>1.7453292519943295E-2</v>
          </cell>
        </row>
      </sheetData>
      <sheetData sheetId="12657">
        <row r="1">
          <cell r="J1">
            <v>1.7453292519943295E-2</v>
          </cell>
        </row>
      </sheetData>
      <sheetData sheetId="12658">
        <row r="1">
          <cell r="J1">
            <v>1.7453292519943295E-2</v>
          </cell>
        </row>
      </sheetData>
      <sheetData sheetId="12659">
        <row r="1">
          <cell r="J1">
            <v>1.7453292519943295E-2</v>
          </cell>
        </row>
      </sheetData>
      <sheetData sheetId="12660">
        <row r="1">
          <cell r="J1">
            <v>1.7453292519943295E-2</v>
          </cell>
        </row>
      </sheetData>
      <sheetData sheetId="12661">
        <row r="1">
          <cell r="J1">
            <v>1.7453292519943295E-2</v>
          </cell>
        </row>
      </sheetData>
      <sheetData sheetId="12662">
        <row r="1">
          <cell r="J1">
            <v>1.7453292519943295E-2</v>
          </cell>
        </row>
      </sheetData>
      <sheetData sheetId="12663">
        <row r="1">
          <cell r="J1">
            <v>1.7453292519943295E-2</v>
          </cell>
        </row>
      </sheetData>
      <sheetData sheetId="12664">
        <row r="1">
          <cell r="J1">
            <v>1.7453292519943295E-2</v>
          </cell>
        </row>
      </sheetData>
      <sheetData sheetId="12665">
        <row r="1">
          <cell r="J1">
            <v>1.7453292519943295E-2</v>
          </cell>
        </row>
      </sheetData>
      <sheetData sheetId="12666">
        <row r="1">
          <cell r="J1">
            <v>1.7453292519943295E-2</v>
          </cell>
        </row>
      </sheetData>
      <sheetData sheetId="12667">
        <row r="1">
          <cell r="J1">
            <v>1.7453292519943295E-2</v>
          </cell>
        </row>
      </sheetData>
      <sheetData sheetId="12668">
        <row r="1">
          <cell r="J1">
            <v>1.7453292519943295E-2</v>
          </cell>
        </row>
      </sheetData>
      <sheetData sheetId="12669">
        <row r="1">
          <cell r="J1">
            <v>1.7453292519943295E-2</v>
          </cell>
        </row>
      </sheetData>
      <sheetData sheetId="12670">
        <row r="1">
          <cell r="J1">
            <v>1.7453292519943295E-2</v>
          </cell>
        </row>
      </sheetData>
      <sheetData sheetId="12671">
        <row r="1">
          <cell r="J1">
            <v>1.7453292519943295E-2</v>
          </cell>
        </row>
      </sheetData>
      <sheetData sheetId="12672">
        <row r="1">
          <cell r="J1">
            <v>1.7453292519943295E-2</v>
          </cell>
        </row>
      </sheetData>
      <sheetData sheetId="12673">
        <row r="1">
          <cell r="J1">
            <v>1.7453292519943295E-2</v>
          </cell>
        </row>
      </sheetData>
      <sheetData sheetId="12674">
        <row r="1">
          <cell r="J1">
            <v>1.7453292519943295E-2</v>
          </cell>
        </row>
      </sheetData>
      <sheetData sheetId="12675">
        <row r="1">
          <cell r="J1">
            <v>1.7453292519943295E-2</v>
          </cell>
        </row>
      </sheetData>
      <sheetData sheetId="12676">
        <row r="1">
          <cell r="J1">
            <v>1.7453292519943295E-2</v>
          </cell>
        </row>
      </sheetData>
      <sheetData sheetId="12677">
        <row r="1">
          <cell r="J1">
            <v>1.7453292519943295E-2</v>
          </cell>
        </row>
      </sheetData>
      <sheetData sheetId="12678">
        <row r="1">
          <cell r="J1">
            <v>1.7453292519943295E-2</v>
          </cell>
        </row>
      </sheetData>
      <sheetData sheetId="12679">
        <row r="1">
          <cell r="J1">
            <v>1.7453292519943295E-2</v>
          </cell>
        </row>
      </sheetData>
      <sheetData sheetId="12680">
        <row r="1">
          <cell r="J1">
            <v>1.7453292519943295E-2</v>
          </cell>
        </row>
      </sheetData>
      <sheetData sheetId="12681">
        <row r="1">
          <cell r="J1">
            <v>1.7453292519943295E-2</v>
          </cell>
        </row>
      </sheetData>
      <sheetData sheetId="12682">
        <row r="1">
          <cell r="J1">
            <v>1.7453292519943295E-2</v>
          </cell>
        </row>
      </sheetData>
      <sheetData sheetId="12683">
        <row r="1">
          <cell r="J1">
            <v>1.7453292519943295E-2</v>
          </cell>
        </row>
      </sheetData>
      <sheetData sheetId="12684">
        <row r="1">
          <cell r="J1">
            <v>1.7453292519943295E-2</v>
          </cell>
        </row>
      </sheetData>
      <sheetData sheetId="12685">
        <row r="1">
          <cell r="J1">
            <v>1.7453292519943295E-2</v>
          </cell>
        </row>
      </sheetData>
      <sheetData sheetId="12686">
        <row r="1">
          <cell r="J1">
            <v>1.7453292519943295E-2</v>
          </cell>
        </row>
      </sheetData>
      <sheetData sheetId="12687">
        <row r="1">
          <cell r="J1">
            <v>1.7453292519943295E-2</v>
          </cell>
        </row>
      </sheetData>
      <sheetData sheetId="12688">
        <row r="1">
          <cell r="J1">
            <v>1.7453292519943295E-2</v>
          </cell>
        </row>
      </sheetData>
      <sheetData sheetId="12689">
        <row r="1">
          <cell r="J1">
            <v>1.7453292519943295E-2</v>
          </cell>
        </row>
      </sheetData>
      <sheetData sheetId="12690">
        <row r="1">
          <cell r="J1">
            <v>1.7453292519943295E-2</v>
          </cell>
        </row>
      </sheetData>
      <sheetData sheetId="12691">
        <row r="1">
          <cell r="J1">
            <v>1.7453292519943295E-2</v>
          </cell>
        </row>
      </sheetData>
      <sheetData sheetId="12692">
        <row r="1">
          <cell r="J1">
            <v>1.7453292519943295E-2</v>
          </cell>
        </row>
      </sheetData>
      <sheetData sheetId="12693">
        <row r="1">
          <cell r="J1">
            <v>1.7453292519943295E-2</v>
          </cell>
        </row>
      </sheetData>
      <sheetData sheetId="12694">
        <row r="1">
          <cell r="J1">
            <v>1.7453292519943295E-2</v>
          </cell>
        </row>
      </sheetData>
      <sheetData sheetId="12695">
        <row r="1">
          <cell r="J1">
            <v>1.7453292519943295E-2</v>
          </cell>
        </row>
      </sheetData>
      <sheetData sheetId="12696">
        <row r="1">
          <cell r="J1">
            <v>1.7453292519943295E-2</v>
          </cell>
        </row>
      </sheetData>
      <sheetData sheetId="12697">
        <row r="1">
          <cell r="J1">
            <v>1.7453292519943295E-2</v>
          </cell>
        </row>
      </sheetData>
      <sheetData sheetId="12698">
        <row r="1">
          <cell r="J1">
            <v>1.7453292519943295E-2</v>
          </cell>
        </row>
      </sheetData>
      <sheetData sheetId="12699">
        <row r="1">
          <cell r="J1">
            <v>1.7453292519943295E-2</v>
          </cell>
        </row>
      </sheetData>
      <sheetData sheetId="12700">
        <row r="1">
          <cell r="J1">
            <v>1.7453292519943295E-2</v>
          </cell>
        </row>
      </sheetData>
      <sheetData sheetId="12701">
        <row r="1">
          <cell r="J1">
            <v>1.7453292519943295E-2</v>
          </cell>
        </row>
      </sheetData>
      <sheetData sheetId="12702">
        <row r="1">
          <cell r="J1">
            <v>1.7453292519943295E-2</v>
          </cell>
        </row>
      </sheetData>
      <sheetData sheetId="12703">
        <row r="1">
          <cell r="J1">
            <v>1.7453292519943295E-2</v>
          </cell>
        </row>
      </sheetData>
      <sheetData sheetId="12704">
        <row r="1">
          <cell r="J1">
            <v>1.7453292519943295E-2</v>
          </cell>
        </row>
      </sheetData>
      <sheetData sheetId="12705">
        <row r="1">
          <cell r="J1">
            <v>1.7453292519943295E-2</v>
          </cell>
        </row>
      </sheetData>
      <sheetData sheetId="12706">
        <row r="1">
          <cell r="J1">
            <v>1.7453292519943295E-2</v>
          </cell>
        </row>
      </sheetData>
      <sheetData sheetId="12707">
        <row r="1">
          <cell r="J1">
            <v>1.7453292519943295E-2</v>
          </cell>
        </row>
      </sheetData>
      <sheetData sheetId="12708">
        <row r="1">
          <cell r="J1">
            <v>1.7453292519943295E-2</v>
          </cell>
        </row>
      </sheetData>
      <sheetData sheetId="12709">
        <row r="1">
          <cell r="J1">
            <v>1.7453292519943295E-2</v>
          </cell>
        </row>
      </sheetData>
      <sheetData sheetId="12710">
        <row r="1">
          <cell r="J1">
            <v>1.7453292519943295E-2</v>
          </cell>
        </row>
      </sheetData>
      <sheetData sheetId="12711">
        <row r="1">
          <cell r="J1">
            <v>1.7453292519943295E-2</v>
          </cell>
        </row>
      </sheetData>
      <sheetData sheetId="12712">
        <row r="1">
          <cell r="J1">
            <v>1.7453292519943295E-2</v>
          </cell>
        </row>
      </sheetData>
      <sheetData sheetId="12713">
        <row r="1">
          <cell r="J1">
            <v>1.7453292519943295E-2</v>
          </cell>
        </row>
      </sheetData>
      <sheetData sheetId="12714">
        <row r="1">
          <cell r="J1">
            <v>1.7453292519943295E-2</v>
          </cell>
        </row>
      </sheetData>
      <sheetData sheetId="12715">
        <row r="1">
          <cell r="J1">
            <v>1.7453292519943295E-2</v>
          </cell>
        </row>
      </sheetData>
      <sheetData sheetId="12716">
        <row r="1">
          <cell r="J1">
            <v>1.7453292519943295E-2</v>
          </cell>
        </row>
      </sheetData>
      <sheetData sheetId="12717">
        <row r="1">
          <cell r="J1">
            <v>1.7453292519943295E-2</v>
          </cell>
        </row>
      </sheetData>
      <sheetData sheetId="12718">
        <row r="1">
          <cell r="J1">
            <v>1.7453292519943295E-2</v>
          </cell>
        </row>
      </sheetData>
      <sheetData sheetId="12719">
        <row r="1">
          <cell r="J1">
            <v>1.7453292519943295E-2</v>
          </cell>
        </row>
      </sheetData>
      <sheetData sheetId="12720">
        <row r="1">
          <cell r="J1">
            <v>1.7453292519943295E-2</v>
          </cell>
        </row>
      </sheetData>
      <sheetData sheetId="12721">
        <row r="1">
          <cell r="J1">
            <v>1.7453292519943295E-2</v>
          </cell>
        </row>
      </sheetData>
      <sheetData sheetId="12722">
        <row r="1">
          <cell r="J1">
            <v>1.7453292519943295E-2</v>
          </cell>
        </row>
      </sheetData>
      <sheetData sheetId="12723">
        <row r="1">
          <cell r="J1">
            <v>1.7453292519943295E-2</v>
          </cell>
        </row>
      </sheetData>
      <sheetData sheetId="12724">
        <row r="1">
          <cell r="J1">
            <v>1.7453292519943295E-2</v>
          </cell>
        </row>
      </sheetData>
      <sheetData sheetId="12725">
        <row r="1">
          <cell r="J1">
            <v>1.7453292519943295E-2</v>
          </cell>
        </row>
      </sheetData>
      <sheetData sheetId="12726">
        <row r="1">
          <cell r="J1">
            <v>1.7453292519943295E-2</v>
          </cell>
        </row>
      </sheetData>
      <sheetData sheetId="12727">
        <row r="1">
          <cell r="J1">
            <v>1.7453292519943295E-2</v>
          </cell>
        </row>
      </sheetData>
      <sheetData sheetId="12728">
        <row r="1">
          <cell r="J1">
            <v>1.7453292519943295E-2</v>
          </cell>
        </row>
      </sheetData>
      <sheetData sheetId="12729">
        <row r="1">
          <cell r="J1">
            <v>1.7453292519943295E-2</v>
          </cell>
        </row>
      </sheetData>
      <sheetData sheetId="12730">
        <row r="1">
          <cell r="J1">
            <v>1.7453292519943295E-2</v>
          </cell>
        </row>
      </sheetData>
      <sheetData sheetId="12731">
        <row r="1">
          <cell r="J1">
            <v>1.7453292519943295E-2</v>
          </cell>
        </row>
      </sheetData>
      <sheetData sheetId="12732">
        <row r="1">
          <cell r="J1">
            <v>1.7453292519943295E-2</v>
          </cell>
        </row>
      </sheetData>
      <sheetData sheetId="12733">
        <row r="1">
          <cell r="J1">
            <v>1.7453292519943295E-2</v>
          </cell>
        </row>
      </sheetData>
      <sheetData sheetId="12734">
        <row r="1">
          <cell r="J1">
            <v>1.7453292519943295E-2</v>
          </cell>
        </row>
      </sheetData>
      <sheetData sheetId="12735">
        <row r="1">
          <cell r="J1">
            <v>1.7453292519943295E-2</v>
          </cell>
        </row>
      </sheetData>
      <sheetData sheetId="12736">
        <row r="1">
          <cell r="J1">
            <v>1.7453292519943295E-2</v>
          </cell>
        </row>
      </sheetData>
      <sheetData sheetId="12737">
        <row r="1">
          <cell r="J1">
            <v>1.7453292519943295E-2</v>
          </cell>
        </row>
      </sheetData>
      <sheetData sheetId="12738">
        <row r="1">
          <cell r="J1">
            <v>1.7453292519943295E-2</v>
          </cell>
        </row>
      </sheetData>
      <sheetData sheetId="12739">
        <row r="1">
          <cell r="J1">
            <v>1.7453292519943295E-2</v>
          </cell>
        </row>
      </sheetData>
      <sheetData sheetId="12740">
        <row r="1">
          <cell r="J1">
            <v>1.7453292519943295E-2</v>
          </cell>
        </row>
      </sheetData>
      <sheetData sheetId="12741">
        <row r="1">
          <cell r="J1">
            <v>1.7453292519943295E-2</v>
          </cell>
        </row>
      </sheetData>
      <sheetData sheetId="12742">
        <row r="1">
          <cell r="J1">
            <v>1.7453292519943295E-2</v>
          </cell>
        </row>
      </sheetData>
      <sheetData sheetId="12743">
        <row r="1">
          <cell r="J1">
            <v>1.7453292519943295E-2</v>
          </cell>
        </row>
      </sheetData>
      <sheetData sheetId="12744">
        <row r="1">
          <cell r="J1">
            <v>1.7453292519943295E-2</v>
          </cell>
        </row>
      </sheetData>
      <sheetData sheetId="12745">
        <row r="1">
          <cell r="J1">
            <v>1.7453292519943295E-2</v>
          </cell>
        </row>
      </sheetData>
      <sheetData sheetId="12746">
        <row r="1">
          <cell r="J1">
            <v>1.7453292519943295E-2</v>
          </cell>
        </row>
      </sheetData>
      <sheetData sheetId="12747">
        <row r="1">
          <cell r="J1">
            <v>1.7453292519943295E-2</v>
          </cell>
        </row>
      </sheetData>
      <sheetData sheetId="12748">
        <row r="1">
          <cell r="J1">
            <v>1.7453292519943295E-2</v>
          </cell>
        </row>
      </sheetData>
      <sheetData sheetId="12749">
        <row r="1">
          <cell r="J1">
            <v>1.7453292519943295E-2</v>
          </cell>
        </row>
      </sheetData>
      <sheetData sheetId="12750">
        <row r="1">
          <cell r="J1">
            <v>1.7453292519943295E-2</v>
          </cell>
        </row>
      </sheetData>
      <sheetData sheetId="12751">
        <row r="1">
          <cell r="J1">
            <v>1.7453292519943295E-2</v>
          </cell>
        </row>
      </sheetData>
      <sheetData sheetId="12752">
        <row r="1">
          <cell r="J1">
            <v>1.7453292519943295E-2</v>
          </cell>
        </row>
      </sheetData>
      <sheetData sheetId="12753">
        <row r="1">
          <cell r="J1">
            <v>1.7453292519943295E-2</v>
          </cell>
        </row>
      </sheetData>
      <sheetData sheetId="12754">
        <row r="1">
          <cell r="J1">
            <v>1.7453292519943295E-2</v>
          </cell>
        </row>
      </sheetData>
      <sheetData sheetId="12755">
        <row r="1">
          <cell r="J1">
            <v>1.7453292519943295E-2</v>
          </cell>
        </row>
      </sheetData>
      <sheetData sheetId="12756">
        <row r="1">
          <cell r="J1">
            <v>1.7453292519943295E-2</v>
          </cell>
        </row>
      </sheetData>
      <sheetData sheetId="12757">
        <row r="1">
          <cell r="J1">
            <v>1.7453292519943295E-2</v>
          </cell>
        </row>
      </sheetData>
      <sheetData sheetId="12758">
        <row r="1">
          <cell r="J1">
            <v>1.7453292519943295E-2</v>
          </cell>
        </row>
      </sheetData>
      <sheetData sheetId="12759">
        <row r="1">
          <cell r="J1">
            <v>1.7453292519943295E-2</v>
          </cell>
        </row>
      </sheetData>
      <sheetData sheetId="12760">
        <row r="1">
          <cell r="J1">
            <v>1.7453292519943295E-2</v>
          </cell>
        </row>
      </sheetData>
      <sheetData sheetId="12761">
        <row r="1">
          <cell r="J1">
            <v>1.7453292519943295E-2</v>
          </cell>
        </row>
      </sheetData>
      <sheetData sheetId="12762">
        <row r="1">
          <cell r="J1">
            <v>1.7453292519943295E-2</v>
          </cell>
        </row>
      </sheetData>
      <sheetData sheetId="12763">
        <row r="1">
          <cell r="J1">
            <v>1.7453292519943295E-2</v>
          </cell>
        </row>
      </sheetData>
      <sheetData sheetId="12764">
        <row r="1">
          <cell r="J1">
            <v>1.7453292519943295E-2</v>
          </cell>
        </row>
      </sheetData>
      <sheetData sheetId="12765">
        <row r="1">
          <cell r="J1">
            <v>1.7453292519943295E-2</v>
          </cell>
        </row>
      </sheetData>
      <sheetData sheetId="12766">
        <row r="1">
          <cell r="J1">
            <v>1.7453292519943295E-2</v>
          </cell>
        </row>
      </sheetData>
      <sheetData sheetId="12767">
        <row r="1">
          <cell r="J1">
            <v>1.7453292519943295E-2</v>
          </cell>
        </row>
      </sheetData>
      <sheetData sheetId="12768">
        <row r="1">
          <cell r="J1">
            <v>1.7453292519943295E-2</v>
          </cell>
        </row>
      </sheetData>
      <sheetData sheetId="12769">
        <row r="1">
          <cell r="J1">
            <v>1.7453292519943295E-2</v>
          </cell>
        </row>
      </sheetData>
      <sheetData sheetId="12770">
        <row r="1">
          <cell r="J1">
            <v>1.7453292519943295E-2</v>
          </cell>
        </row>
      </sheetData>
      <sheetData sheetId="12771">
        <row r="1">
          <cell r="J1">
            <v>1.7453292519943295E-2</v>
          </cell>
        </row>
      </sheetData>
      <sheetData sheetId="12772">
        <row r="1">
          <cell r="J1">
            <v>1.7453292519943295E-2</v>
          </cell>
        </row>
      </sheetData>
      <sheetData sheetId="12773">
        <row r="1">
          <cell r="J1">
            <v>1.7453292519943295E-2</v>
          </cell>
        </row>
      </sheetData>
      <sheetData sheetId="12774">
        <row r="1">
          <cell r="J1">
            <v>1.7453292519943295E-2</v>
          </cell>
        </row>
      </sheetData>
      <sheetData sheetId="12775">
        <row r="1">
          <cell r="J1">
            <v>1.7453292519943295E-2</v>
          </cell>
        </row>
      </sheetData>
      <sheetData sheetId="12776">
        <row r="1">
          <cell r="J1">
            <v>1.7453292519943295E-2</v>
          </cell>
        </row>
      </sheetData>
      <sheetData sheetId="12777">
        <row r="1">
          <cell r="J1">
            <v>1.7453292519943295E-2</v>
          </cell>
        </row>
      </sheetData>
      <sheetData sheetId="12778">
        <row r="1">
          <cell r="J1">
            <v>1.7453292519943295E-2</v>
          </cell>
        </row>
      </sheetData>
      <sheetData sheetId="12779">
        <row r="1">
          <cell r="J1">
            <v>1.7453292519943295E-2</v>
          </cell>
        </row>
      </sheetData>
      <sheetData sheetId="12780">
        <row r="1">
          <cell r="J1">
            <v>1.7453292519943295E-2</v>
          </cell>
        </row>
      </sheetData>
      <sheetData sheetId="12781">
        <row r="1">
          <cell r="J1">
            <v>1.7453292519943295E-2</v>
          </cell>
        </row>
      </sheetData>
      <sheetData sheetId="12782">
        <row r="1">
          <cell r="J1">
            <v>1.7453292519943295E-2</v>
          </cell>
        </row>
      </sheetData>
      <sheetData sheetId="12783">
        <row r="1">
          <cell r="J1">
            <v>1.7453292519943295E-2</v>
          </cell>
        </row>
      </sheetData>
      <sheetData sheetId="12784">
        <row r="1">
          <cell r="J1">
            <v>1.7453292519943295E-2</v>
          </cell>
        </row>
      </sheetData>
      <sheetData sheetId="12785">
        <row r="1">
          <cell r="J1">
            <v>1.7453292519943295E-2</v>
          </cell>
        </row>
      </sheetData>
      <sheetData sheetId="12786">
        <row r="1">
          <cell r="J1">
            <v>1.7453292519943295E-2</v>
          </cell>
        </row>
      </sheetData>
      <sheetData sheetId="12787">
        <row r="1">
          <cell r="J1">
            <v>1.7453292519943295E-2</v>
          </cell>
        </row>
      </sheetData>
      <sheetData sheetId="12788">
        <row r="1">
          <cell r="J1">
            <v>1.7453292519943295E-2</v>
          </cell>
        </row>
      </sheetData>
      <sheetData sheetId="12789">
        <row r="1">
          <cell r="J1">
            <v>1.7453292519943295E-2</v>
          </cell>
        </row>
      </sheetData>
      <sheetData sheetId="12790">
        <row r="1">
          <cell r="J1">
            <v>1.7453292519943295E-2</v>
          </cell>
        </row>
      </sheetData>
      <sheetData sheetId="12791">
        <row r="1">
          <cell r="J1">
            <v>1.7453292519943295E-2</v>
          </cell>
        </row>
      </sheetData>
      <sheetData sheetId="12792">
        <row r="1">
          <cell r="J1">
            <v>1.7453292519943295E-2</v>
          </cell>
        </row>
      </sheetData>
      <sheetData sheetId="12793">
        <row r="1">
          <cell r="J1">
            <v>1.7453292519943295E-2</v>
          </cell>
        </row>
      </sheetData>
      <sheetData sheetId="12794">
        <row r="1">
          <cell r="J1">
            <v>1.7453292519943295E-2</v>
          </cell>
        </row>
      </sheetData>
      <sheetData sheetId="12795">
        <row r="1">
          <cell r="J1">
            <v>1.7453292519943295E-2</v>
          </cell>
        </row>
      </sheetData>
      <sheetData sheetId="12796">
        <row r="1">
          <cell r="J1">
            <v>1.7453292519943295E-2</v>
          </cell>
        </row>
      </sheetData>
      <sheetData sheetId="12797">
        <row r="1">
          <cell r="J1">
            <v>1.7453292519943295E-2</v>
          </cell>
        </row>
      </sheetData>
      <sheetData sheetId="12798">
        <row r="1">
          <cell r="J1">
            <v>1.7453292519943295E-2</v>
          </cell>
        </row>
      </sheetData>
      <sheetData sheetId="12799">
        <row r="1">
          <cell r="J1">
            <v>1.7453292519943295E-2</v>
          </cell>
        </row>
      </sheetData>
      <sheetData sheetId="12800">
        <row r="1">
          <cell r="J1">
            <v>1.7453292519943295E-2</v>
          </cell>
        </row>
      </sheetData>
      <sheetData sheetId="12801">
        <row r="1">
          <cell r="J1">
            <v>1.7453292519943295E-2</v>
          </cell>
        </row>
      </sheetData>
      <sheetData sheetId="12802">
        <row r="1">
          <cell r="J1">
            <v>1.7453292519943295E-2</v>
          </cell>
        </row>
      </sheetData>
      <sheetData sheetId="12803">
        <row r="1">
          <cell r="J1">
            <v>1.7453292519943295E-2</v>
          </cell>
        </row>
      </sheetData>
      <sheetData sheetId="12804">
        <row r="1">
          <cell r="J1">
            <v>1.7453292519943295E-2</v>
          </cell>
        </row>
      </sheetData>
      <sheetData sheetId="12805">
        <row r="1">
          <cell r="J1">
            <v>1.7453292519943295E-2</v>
          </cell>
        </row>
      </sheetData>
      <sheetData sheetId="12806">
        <row r="1">
          <cell r="J1">
            <v>1.7453292519943295E-2</v>
          </cell>
        </row>
      </sheetData>
      <sheetData sheetId="12807">
        <row r="1">
          <cell r="J1">
            <v>1.7453292519943295E-2</v>
          </cell>
        </row>
      </sheetData>
      <sheetData sheetId="12808">
        <row r="1">
          <cell r="J1">
            <v>1.7453292519943295E-2</v>
          </cell>
        </row>
      </sheetData>
      <sheetData sheetId="12809">
        <row r="1">
          <cell r="J1">
            <v>1.7453292519943295E-2</v>
          </cell>
        </row>
      </sheetData>
      <sheetData sheetId="12810">
        <row r="1">
          <cell r="J1">
            <v>1.7453292519943295E-2</v>
          </cell>
        </row>
      </sheetData>
      <sheetData sheetId="12811">
        <row r="1">
          <cell r="J1">
            <v>1.7453292519943295E-2</v>
          </cell>
        </row>
      </sheetData>
      <sheetData sheetId="12812">
        <row r="1">
          <cell r="J1">
            <v>1.7453292519943295E-2</v>
          </cell>
        </row>
      </sheetData>
      <sheetData sheetId="12813">
        <row r="1">
          <cell r="J1">
            <v>1.7453292519943295E-2</v>
          </cell>
        </row>
      </sheetData>
      <sheetData sheetId="12814">
        <row r="1">
          <cell r="J1">
            <v>1.7453292519943295E-2</v>
          </cell>
        </row>
      </sheetData>
      <sheetData sheetId="12815">
        <row r="1">
          <cell r="J1">
            <v>1.7453292519943295E-2</v>
          </cell>
        </row>
      </sheetData>
      <sheetData sheetId="12816">
        <row r="1">
          <cell r="J1">
            <v>1.7453292519943295E-2</v>
          </cell>
        </row>
      </sheetData>
      <sheetData sheetId="12817">
        <row r="1">
          <cell r="J1">
            <v>1.7453292519943295E-2</v>
          </cell>
        </row>
      </sheetData>
      <sheetData sheetId="12818">
        <row r="1">
          <cell r="J1">
            <v>1.7453292519943295E-2</v>
          </cell>
        </row>
      </sheetData>
      <sheetData sheetId="12819">
        <row r="1">
          <cell r="J1">
            <v>1.7453292519943295E-2</v>
          </cell>
        </row>
      </sheetData>
      <sheetData sheetId="12820">
        <row r="1">
          <cell r="J1">
            <v>1.7453292519943295E-2</v>
          </cell>
        </row>
      </sheetData>
      <sheetData sheetId="12821">
        <row r="1">
          <cell r="J1">
            <v>1.7453292519943295E-2</v>
          </cell>
        </row>
      </sheetData>
      <sheetData sheetId="12822">
        <row r="1">
          <cell r="J1">
            <v>1.7453292519943295E-2</v>
          </cell>
        </row>
      </sheetData>
      <sheetData sheetId="12823">
        <row r="1">
          <cell r="J1">
            <v>1.7453292519943295E-2</v>
          </cell>
        </row>
      </sheetData>
      <sheetData sheetId="12824">
        <row r="1">
          <cell r="J1">
            <v>1.7453292519943295E-2</v>
          </cell>
        </row>
      </sheetData>
      <sheetData sheetId="12825">
        <row r="1">
          <cell r="J1">
            <v>1.7453292519943295E-2</v>
          </cell>
        </row>
      </sheetData>
      <sheetData sheetId="12826">
        <row r="1">
          <cell r="J1">
            <v>1.7453292519943295E-2</v>
          </cell>
        </row>
      </sheetData>
      <sheetData sheetId="12827">
        <row r="1">
          <cell r="J1">
            <v>1.7453292519943295E-2</v>
          </cell>
        </row>
      </sheetData>
      <sheetData sheetId="12828">
        <row r="1">
          <cell r="J1">
            <v>1.7453292519943295E-2</v>
          </cell>
        </row>
      </sheetData>
      <sheetData sheetId="12829">
        <row r="1">
          <cell r="J1">
            <v>1.7453292519943295E-2</v>
          </cell>
        </row>
      </sheetData>
      <sheetData sheetId="12830">
        <row r="1">
          <cell r="J1">
            <v>1.7453292519943295E-2</v>
          </cell>
        </row>
      </sheetData>
      <sheetData sheetId="12831">
        <row r="1">
          <cell r="J1">
            <v>1.7453292519943295E-2</v>
          </cell>
        </row>
      </sheetData>
      <sheetData sheetId="12832">
        <row r="1">
          <cell r="J1">
            <v>1.7453292519943295E-2</v>
          </cell>
        </row>
      </sheetData>
      <sheetData sheetId="12833">
        <row r="1">
          <cell r="J1">
            <v>1.7453292519943295E-2</v>
          </cell>
        </row>
      </sheetData>
      <sheetData sheetId="12834">
        <row r="1">
          <cell r="J1">
            <v>1.7453292519943295E-2</v>
          </cell>
        </row>
      </sheetData>
      <sheetData sheetId="12835">
        <row r="1">
          <cell r="J1">
            <v>1.7453292519943295E-2</v>
          </cell>
        </row>
      </sheetData>
      <sheetData sheetId="12836">
        <row r="1">
          <cell r="J1">
            <v>1.7453292519943295E-2</v>
          </cell>
        </row>
      </sheetData>
      <sheetData sheetId="12837">
        <row r="1">
          <cell r="J1">
            <v>1.7453292519943295E-2</v>
          </cell>
        </row>
      </sheetData>
      <sheetData sheetId="12838">
        <row r="1">
          <cell r="J1">
            <v>1.7453292519943295E-2</v>
          </cell>
        </row>
      </sheetData>
      <sheetData sheetId="12839">
        <row r="1">
          <cell r="J1">
            <v>1.7453292519943295E-2</v>
          </cell>
        </row>
      </sheetData>
      <sheetData sheetId="12840">
        <row r="1">
          <cell r="J1">
            <v>1.7453292519943295E-2</v>
          </cell>
        </row>
      </sheetData>
      <sheetData sheetId="12841">
        <row r="1">
          <cell r="J1">
            <v>1.7453292519943295E-2</v>
          </cell>
        </row>
      </sheetData>
      <sheetData sheetId="12842">
        <row r="1">
          <cell r="J1">
            <v>1.7453292519943295E-2</v>
          </cell>
        </row>
      </sheetData>
      <sheetData sheetId="12843">
        <row r="1">
          <cell r="J1">
            <v>1.7453292519943295E-2</v>
          </cell>
        </row>
      </sheetData>
      <sheetData sheetId="12844">
        <row r="1">
          <cell r="J1">
            <v>1.7453292519943295E-2</v>
          </cell>
        </row>
      </sheetData>
      <sheetData sheetId="12845">
        <row r="1">
          <cell r="J1">
            <v>1.7453292519943295E-2</v>
          </cell>
        </row>
      </sheetData>
      <sheetData sheetId="12846">
        <row r="1">
          <cell r="J1">
            <v>1.7453292519943295E-2</v>
          </cell>
        </row>
      </sheetData>
      <sheetData sheetId="12847">
        <row r="1">
          <cell r="J1">
            <v>1.7453292519943295E-2</v>
          </cell>
        </row>
      </sheetData>
      <sheetData sheetId="12848">
        <row r="1">
          <cell r="J1">
            <v>1.7453292519943295E-2</v>
          </cell>
        </row>
      </sheetData>
      <sheetData sheetId="12849">
        <row r="1">
          <cell r="J1">
            <v>1.7453292519943295E-2</v>
          </cell>
        </row>
      </sheetData>
      <sheetData sheetId="12850">
        <row r="1">
          <cell r="J1">
            <v>1.7453292519943295E-2</v>
          </cell>
        </row>
      </sheetData>
      <sheetData sheetId="12851">
        <row r="1">
          <cell r="J1">
            <v>1.7453292519943295E-2</v>
          </cell>
        </row>
      </sheetData>
      <sheetData sheetId="12852">
        <row r="1">
          <cell r="J1">
            <v>1.7453292519943295E-2</v>
          </cell>
        </row>
      </sheetData>
      <sheetData sheetId="12853">
        <row r="1">
          <cell r="J1">
            <v>1.7453292519943295E-2</v>
          </cell>
        </row>
      </sheetData>
      <sheetData sheetId="12854">
        <row r="1">
          <cell r="J1">
            <v>1.7453292519943295E-2</v>
          </cell>
        </row>
      </sheetData>
      <sheetData sheetId="12855">
        <row r="1">
          <cell r="J1">
            <v>1.7453292519943295E-2</v>
          </cell>
        </row>
      </sheetData>
      <sheetData sheetId="12856">
        <row r="1">
          <cell r="J1">
            <v>1.7453292519943295E-2</v>
          </cell>
        </row>
      </sheetData>
      <sheetData sheetId="12857">
        <row r="1">
          <cell r="J1">
            <v>1.7453292519943295E-2</v>
          </cell>
        </row>
      </sheetData>
      <sheetData sheetId="12858">
        <row r="1">
          <cell r="J1">
            <v>1.7453292519943295E-2</v>
          </cell>
        </row>
      </sheetData>
      <sheetData sheetId="12859">
        <row r="1">
          <cell r="J1">
            <v>1.7453292519943295E-2</v>
          </cell>
        </row>
      </sheetData>
      <sheetData sheetId="12860">
        <row r="1">
          <cell r="J1">
            <v>1.7453292519943295E-2</v>
          </cell>
        </row>
      </sheetData>
      <sheetData sheetId="12861">
        <row r="1">
          <cell r="J1">
            <v>1.7453292519943295E-2</v>
          </cell>
        </row>
      </sheetData>
      <sheetData sheetId="12862">
        <row r="1">
          <cell r="J1">
            <v>1.7453292519943295E-2</v>
          </cell>
        </row>
      </sheetData>
      <sheetData sheetId="12863">
        <row r="1">
          <cell r="J1">
            <v>1.7453292519943295E-2</v>
          </cell>
        </row>
      </sheetData>
      <sheetData sheetId="12864">
        <row r="1">
          <cell r="J1">
            <v>1.7453292519943295E-2</v>
          </cell>
        </row>
      </sheetData>
      <sheetData sheetId="12865">
        <row r="1">
          <cell r="J1">
            <v>1.7453292519943295E-2</v>
          </cell>
        </row>
      </sheetData>
      <sheetData sheetId="12866">
        <row r="1">
          <cell r="J1">
            <v>1.7453292519943295E-2</v>
          </cell>
        </row>
      </sheetData>
      <sheetData sheetId="12867">
        <row r="1">
          <cell r="J1">
            <v>1.7453292519943295E-2</v>
          </cell>
        </row>
      </sheetData>
      <sheetData sheetId="12868">
        <row r="1">
          <cell r="J1">
            <v>1.7453292519943295E-2</v>
          </cell>
        </row>
      </sheetData>
      <sheetData sheetId="12869">
        <row r="1">
          <cell r="J1">
            <v>1.7453292519943295E-2</v>
          </cell>
        </row>
      </sheetData>
      <sheetData sheetId="12870">
        <row r="1">
          <cell r="J1">
            <v>1.7453292519943295E-2</v>
          </cell>
        </row>
      </sheetData>
      <sheetData sheetId="12871">
        <row r="1">
          <cell r="J1">
            <v>1.7453292519943295E-2</v>
          </cell>
        </row>
      </sheetData>
      <sheetData sheetId="12872">
        <row r="1">
          <cell r="J1">
            <v>1.7453292519943295E-2</v>
          </cell>
        </row>
      </sheetData>
      <sheetData sheetId="12873">
        <row r="1">
          <cell r="J1">
            <v>1.7453292519943295E-2</v>
          </cell>
        </row>
      </sheetData>
      <sheetData sheetId="12874">
        <row r="1">
          <cell r="J1">
            <v>1.7453292519943295E-2</v>
          </cell>
        </row>
      </sheetData>
      <sheetData sheetId="12875">
        <row r="1">
          <cell r="J1">
            <v>1.7453292519943295E-2</v>
          </cell>
        </row>
      </sheetData>
      <sheetData sheetId="12876">
        <row r="1">
          <cell r="J1">
            <v>1.7453292519943295E-2</v>
          </cell>
        </row>
      </sheetData>
      <sheetData sheetId="12877">
        <row r="1">
          <cell r="J1">
            <v>1.7453292519943295E-2</v>
          </cell>
        </row>
      </sheetData>
      <sheetData sheetId="12878">
        <row r="1">
          <cell r="J1">
            <v>1.7453292519943295E-2</v>
          </cell>
        </row>
      </sheetData>
      <sheetData sheetId="12879">
        <row r="1">
          <cell r="J1">
            <v>1.7453292519943295E-2</v>
          </cell>
        </row>
      </sheetData>
      <sheetData sheetId="12880">
        <row r="1">
          <cell r="J1">
            <v>1.7453292519943295E-2</v>
          </cell>
        </row>
      </sheetData>
      <sheetData sheetId="12881">
        <row r="1">
          <cell r="J1">
            <v>1.7453292519943295E-2</v>
          </cell>
        </row>
      </sheetData>
      <sheetData sheetId="12882">
        <row r="1">
          <cell r="J1">
            <v>1.7453292519943295E-2</v>
          </cell>
        </row>
      </sheetData>
      <sheetData sheetId="12883">
        <row r="1">
          <cell r="J1">
            <v>1.7453292519943295E-2</v>
          </cell>
        </row>
      </sheetData>
      <sheetData sheetId="12884">
        <row r="1">
          <cell r="J1">
            <v>1.7453292519943295E-2</v>
          </cell>
        </row>
      </sheetData>
      <sheetData sheetId="12885">
        <row r="1">
          <cell r="J1">
            <v>1.7453292519943295E-2</v>
          </cell>
        </row>
      </sheetData>
      <sheetData sheetId="12886">
        <row r="1">
          <cell r="J1">
            <v>1.7453292519943295E-2</v>
          </cell>
        </row>
      </sheetData>
      <sheetData sheetId="12887">
        <row r="1">
          <cell r="J1">
            <v>1.7453292519943295E-2</v>
          </cell>
        </row>
      </sheetData>
      <sheetData sheetId="12888">
        <row r="1">
          <cell r="J1">
            <v>1.7453292519943295E-2</v>
          </cell>
        </row>
      </sheetData>
      <sheetData sheetId="12889">
        <row r="1">
          <cell r="J1">
            <v>1.7453292519943295E-2</v>
          </cell>
        </row>
      </sheetData>
      <sheetData sheetId="12890">
        <row r="1">
          <cell r="J1">
            <v>1.7453292519943295E-2</v>
          </cell>
        </row>
      </sheetData>
      <sheetData sheetId="12891">
        <row r="1">
          <cell r="J1">
            <v>1.7453292519943295E-2</v>
          </cell>
        </row>
      </sheetData>
      <sheetData sheetId="12892">
        <row r="1">
          <cell r="J1">
            <v>1.7453292519943295E-2</v>
          </cell>
        </row>
      </sheetData>
      <sheetData sheetId="12893">
        <row r="1">
          <cell r="J1">
            <v>1.7453292519943295E-2</v>
          </cell>
        </row>
      </sheetData>
      <sheetData sheetId="12894">
        <row r="1">
          <cell r="J1">
            <v>1.7453292519943295E-2</v>
          </cell>
        </row>
      </sheetData>
      <sheetData sheetId="12895">
        <row r="1">
          <cell r="J1">
            <v>1.7453292519943295E-2</v>
          </cell>
        </row>
      </sheetData>
      <sheetData sheetId="12896">
        <row r="1">
          <cell r="J1">
            <v>1.7453292519943295E-2</v>
          </cell>
        </row>
      </sheetData>
      <sheetData sheetId="12897">
        <row r="1">
          <cell r="J1">
            <v>1.7453292519943295E-2</v>
          </cell>
        </row>
      </sheetData>
      <sheetData sheetId="12898">
        <row r="1">
          <cell r="J1">
            <v>1.7453292519943295E-2</v>
          </cell>
        </row>
      </sheetData>
      <sheetData sheetId="12899">
        <row r="1">
          <cell r="J1">
            <v>1.7453292519943295E-2</v>
          </cell>
        </row>
      </sheetData>
      <sheetData sheetId="12900">
        <row r="1">
          <cell r="J1">
            <v>1.7453292519943295E-2</v>
          </cell>
        </row>
      </sheetData>
      <sheetData sheetId="12901">
        <row r="1">
          <cell r="J1">
            <v>1.7453292519943295E-2</v>
          </cell>
        </row>
      </sheetData>
      <sheetData sheetId="12902">
        <row r="1">
          <cell r="J1">
            <v>1.7453292519943295E-2</v>
          </cell>
        </row>
      </sheetData>
      <sheetData sheetId="12903">
        <row r="1">
          <cell r="J1">
            <v>1.7453292519943295E-2</v>
          </cell>
        </row>
      </sheetData>
      <sheetData sheetId="12904">
        <row r="1">
          <cell r="J1">
            <v>1.7453292519943295E-2</v>
          </cell>
        </row>
      </sheetData>
      <sheetData sheetId="12905">
        <row r="1">
          <cell r="J1">
            <v>1.7453292519943295E-2</v>
          </cell>
        </row>
      </sheetData>
      <sheetData sheetId="12906">
        <row r="1">
          <cell r="J1">
            <v>1.7453292519943295E-2</v>
          </cell>
        </row>
      </sheetData>
      <sheetData sheetId="12907">
        <row r="1">
          <cell r="J1">
            <v>1.7453292519943295E-2</v>
          </cell>
        </row>
      </sheetData>
      <sheetData sheetId="12908">
        <row r="1">
          <cell r="J1">
            <v>1.7453292519943295E-2</v>
          </cell>
        </row>
      </sheetData>
      <sheetData sheetId="12909">
        <row r="1">
          <cell r="J1">
            <v>1.7453292519943295E-2</v>
          </cell>
        </row>
      </sheetData>
      <sheetData sheetId="12910">
        <row r="1">
          <cell r="J1">
            <v>1.7453292519943295E-2</v>
          </cell>
        </row>
      </sheetData>
      <sheetData sheetId="12911">
        <row r="1">
          <cell r="J1">
            <v>1.7453292519943295E-2</v>
          </cell>
        </row>
      </sheetData>
      <sheetData sheetId="12912">
        <row r="1">
          <cell r="J1">
            <v>1.7453292519943295E-2</v>
          </cell>
        </row>
      </sheetData>
      <sheetData sheetId="12913">
        <row r="1">
          <cell r="J1">
            <v>1.7453292519943295E-2</v>
          </cell>
        </row>
      </sheetData>
      <sheetData sheetId="12914">
        <row r="1">
          <cell r="J1">
            <v>1.7453292519943295E-2</v>
          </cell>
        </row>
      </sheetData>
      <sheetData sheetId="12915">
        <row r="1">
          <cell r="J1">
            <v>1.7453292519943295E-2</v>
          </cell>
        </row>
      </sheetData>
      <sheetData sheetId="12916">
        <row r="1">
          <cell r="J1">
            <v>1.7453292519943295E-2</v>
          </cell>
        </row>
      </sheetData>
      <sheetData sheetId="12917">
        <row r="1">
          <cell r="J1">
            <v>1.7453292519943295E-2</v>
          </cell>
        </row>
      </sheetData>
      <sheetData sheetId="12918">
        <row r="1">
          <cell r="J1">
            <v>1.7453292519943295E-2</v>
          </cell>
        </row>
      </sheetData>
      <sheetData sheetId="12919">
        <row r="1">
          <cell r="J1">
            <v>1.7453292519943295E-2</v>
          </cell>
        </row>
      </sheetData>
      <sheetData sheetId="12920">
        <row r="1">
          <cell r="J1">
            <v>1.7453292519943295E-2</v>
          </cell>
        </row>
      </sheetData>
      <sheetData sheetId="12921">
        <row r="1">
          <cell r="J1">
            <v>1.7453292519943295E-2</v>
          </cell>
        </row>
      </sheetData>
      <sheetData sheetId="12922">
        <row r="1">
          <cell r="J1">
            <v>1.7453292519943295E-2</v>
          </cell>
        </row>
      </sheetData>
      <sheetData sheetId="12923">
        <row r="1">
          <cell r="J1">
            <v>1.7453292519943295E-2</v>
          </cell>
        </row>
      </sheetData>
      <sheetData sheetId="12924">
        <row r="1">
          <cell r="J1">
            <v>1.7453292519943295E-2</v>
          </cell>
        </row>
      </sheetData>
      <sheetData sheetId="12925">
        <row r="1">
          <cell r="J1">
            <v>1.7453292519943295E-2</v>
          </cell>
        </row>
      </sheetData>
      <sheetData sheetId="12926">
        <row r="1">
          <cell r="J1">
            <v>1.7453292519943295E-2</v>
          </cell>
        </row>
      </sheetData>
      <sheetData sheetId="12927">
        <row r="1">
          <cell r="J1">
            <v>1.7453292519943295E-2</v>
          </cell>
        </row>
      </sheetData>
      <sheetData sheetId="12928">
        <row r="1">
          <cell r="J1">
            <v>1.7453292519943295E-2</v>
          </cell>
        </row>
      </sheetData>
      <sheetData sheetId="12929">
        <row r="1">
          <cell r="J1">
            <v>1.7453292519943295E-2</v>
          </cell>
        </row>
      </sheetData>
      <sheetData sheetId="12930">
        <row r="1">
          <cell r="J1">
            <v>1.7453292519943295E-2</v>
          </cell>
        </row>
      </sheetData>
      <sheetData sheetId="12931">
        <row r="1">
          <cell r="J1">
            <v>1.7453292519943295E-2</v>
          </cell>
        </row>
      </sheetData>
      <sheetData sheetId="12932">
        <row r="1">
          <cell r="J1">
            <v>1.7453292519943295E-2</v>
          </cell>
        </row>
      </sheetData>
      <sheetData sheetId="12933">
        <row r="1">
          <cell r="J1">
            <v>1.7453292519943295E-2</v>
          </cell>
        </row>
      </sheetData>
      <sheetData sheetId="12934">
        <row r="1">
          <cell r="J1">
            <v>1.7453292519943295E-2</v>
          </cell>
        </row>
      </sheetData>
      <sheetData sheetId="12935">
        <row r="1">
          <cell r="J1">
            <v>1.7453292519943295E-2</v>
          </cell>
        </row>
      </sheetData>
      <sheetData sheetId="12936">
        <row r="1">
          <cell r="J1">
            <v>1.7453292519943295E-2</v>
          </cell>
        </row>
      </sheetData>
      <sheetData sheetId="12937">
        <row r="1">
          <cell r="J1">
            <v>1.7453292519943295E-2</v>
          </cell>
        </row>
      </sheetData>
      <sheetData sheetId="12938">
        <row r="1">
          <cell r="J1">
            <v>1.7453292519943295E-2</v>
          </cell>
        </row>
      </sheetData>
      <sheetData sheetId="12939">
        <row r="1">
          <cell r="J1">
            <v>1.7453292519943295E-2</v>
          </cell>
        </row>
      </sheetData>
      <sheetData sheetId="12940">
        <row r="1">
          <cell r="J1">
            <v>1.7453292519943295E-2</v>
          </cell>
        </row>
      </sheetData>
      <sheetData sheetId="12941">
        <row r="1">
          <cell r="J1">
            <v>1.7453292519943295E-2</v>
          </cell>
        </row>
      </sheetData>
      <sheetData sheetId="12942">
        <row r="1">
          <cell r="J1">
            <v>1.7453292519943295E-2</v>
          </cell>
        </row>
      </sheetData>
      <sheetData sheetId="12943">
        <row r="1">
          <cell r="J1">
            <v>1.7453292519943295E-2</v>
          </cell>
        </row>
      </sheetData>
      <sheetData sheetId="12944">
        <row r="1">
          <cell r="J1">
            <v>1.7453292519943295E-2</v>
          </cell>
        </row>
      </sheetData>
      <sheetData sheetId="12945">
        <row r="1">
          <cell r="J1">
            <v>1.7453292519943295E-2</v>
          </cell>
        </row>
      </sheetData>
      <sheetData sheetId="12946">
        <row r="1">
          <cell r="J1">
            <v>1.7453292519943295E-2</v>
          </cell>
        </row>
      </sheetData>
      <sheetData sheetId="12947">
        <row r="1">
          <cell r="J1">
            <v>1.7453292519943295E-2</v>
          </cell>
        </row>
      </sheetData>
      <sheetData sheetId="12948">
        <row r="1">
          <cell r="J1">
            <v>1.7453292519943295E-2</v>
          </cell>
        </row>
      </sheetData>
      <sheetData sheetId="12949">
        <row r="1">
          <cell r="J1">
            <v>1.7453292519943295E-2</v>
          </cell>
        </row>
      </sheetData>
      <sheetData sheetId="12950">
        <row r="1">
          <cell r="J1">
            <v>1.7453292519943295E-2</v>
          </cell>
        </row>
      </sheetData>
      <sheetData sheetId="12951">
        <row r="1">
          <cell r="J1">
            <v>1.7453292519943295E-2</v>
          </cell>
        </row>
      </sheetData>
      <sheetData sheetId="12952">
        <row r="1">
          <cell r="J1">
            <v>1.7453292519943295E-2</v>
          </cell>
        </row>
      </sheetData>
      <sheetData sheetId="12953">
        <row r="1">
          <cell r="J1">
            <v>1.7453292519943295E-2</v>
          </cell>
        </row>
      </sheetData>
      <sheetData sheetId="12954">
        <row r="1">
          <cell r="J1">
            <v>1.7453292519943295E-2</v>
          </cell>
        </row>
      </sheetData>
      <sheetData sheetId="12955">
        <row r="1">
          <cell r="J1">
            <v>1.7453292519943295E-2</v>
          </cell>
        </row>
      </sheetData>
      <sheetData sheetId="12956">
        <row r="1">
          <cell r="J1">
            <v>1.7453292519943295E-2</v>
          </cell>
        </row>
      </sheetData>
      <sheetData sheetId="12957">
        <row r="1">
          <cell r="J1">
            <v>1.7453292519943295E-2</v>
          </cell>
        </row>
      </sheetData>
      <sheetData sheetId="12958">
        <row r="1">
          <cell r="J1">
            <v>1.7453292519943295E-2</v>
          </cell>
        </row>
      </sheetData>
      <sheetData sheetId="12959">
        <row r="1">
          <cell r="J1">
            <v>1.7453292519943295E-2</v>
          </cell>
        </row>
      </sheetData>
      <sheetData sheetId="12960">
        <row r="1">
          <cell r="J1">
            <v>1.7453292519943295E-2</v>
          </cell>
        </row>
      </sheetData>
      <sheetData sheetId="12961">
        <row r="1">
          <cell r="J1">
            <v>1.7453292519943295E-2</v>
          </cell>
        </row>
      </sheetData>
      <sheetData sheetId="12962">
        <row r="1">
          <cell r="J1">
            <v>1.7453292519943295E-2</v>
          </cell>
        </row>
      </sheetData>
      <sheetData sheetId="12963">
        <row r="1">
          <cell r="J1">
            <v>1.7453292519943295E-2</v>
          </cell>
        </row>
      </sheetData>
      <sheetData sheetId="12964">
        <row r="1">
          <cell r="J1">
            <v>1.7453292519943295E-2</v>
          </cell>
        </row>
      </sheetData>
      <sheetData sheetId="12965">
        <row r="1">
          <cell r="J1">
            <v>1.7453292519943295E-2</v>
          </cell>
        </row>
      </sheetData>
      <sheetData sheetId="12966">
        <row r="1">
          <cell r="J1">
            <v>1.7453292519943295E-2</v>
          </cell>
        </row>
      </sheetData>
      <sheetData sheetId="12967">
        <row r="1">
          <cell r="J1">
            <v>1.7453292519943295E-2</v>
          </cell>
        </row>
      </sheetData>
      <sheetData sheetId="12968">
        <row r="1">
          <cell r="J1">
            <v>1.7453292519943295E-2</v>
          </cell>
        </row>
      </sheetData>
      <sheetData sheetId="12969">
        <row r="1">
          <cell r="J1">
            <v>1.7453292519943295E-2</v>
          </cell>
        </row>
      </sheetData>
      <sheetData sheetId="12970">
        <row r="1">
          <cell r="J1">
            <v>1.7453292519943295E-2</v>
          </cell>
        </row>
      </sheetData>
      <sheetData sheetId="12971">
        <row r="1">
          <cell r="J1">
            <v>1.7453292519943295E-2</v>
          </cell>
        </row>
      </sheetData>
      <sheetData sheetId="12972">
        <row r="1">
          <cell r="J1">
            <v>1.7453292519943295E-2</v>
          </cell>
        </row>
      </sheetData>
      <sheetData sheetId="12973">
        <row r="1">
          <cell r="J1">
            <v>1.7453292519943295E-2</v>
          </cell>
        </row>
      </sheetData>
      <sheetData sheetId="12974">
        <row r="1">
          <cell r="J1">
            <v>1.7453292519943295E-2</v>
          </cell>
        </row>
      </sheetData>
      <sheetData sheetId="12975">
        <row r="1">
          <cell r="J1">
            <v>1.7453292519943295E-2</v>
          </cell>
        </row>
      </sheetData>
      <sheetData sheetId="12976">
        <row r="1">
          <cell r="J1">
            <v>1.7453292519943295E-2</v>
          </cell>
        </row>
      </sheetData>
      <sheetData sheetId="12977">
        <row r="1">
          <cell r="J1">
            <v>1.7453292519943295E-2</v>
          </cell>
        </row>
      </sheetData>
      <sheetData sheetId="12978">
        <row r="1">
          <cell r="J1">
            <v>1.7453292519943295E-2</v>
          </cell>
        </row>
      </sheetData>
      <sheetData sheetId="12979">
        <row r="1">
          <cell r="J1">
            <v>1.7453292519943295E-2</v>
          </cell>
        </row>
      </sheetData>
      <sheetData sheetId="12980">
        <row r="1">
          <cell r="J1">
            <v>1.7453292519943295E-2</v>
          </cell>
        </row>
      </sheetData>
      <sheetData sheetId="12981">
        <row r="1">
          <cell r="J1">
            <v>1.7453292519943295E-2</v>
          </cell>
        </row>
      </sheetData>
      <sheetData sheetId="12982">
        <row r="1">
          <cell r="J1">
            <v>1.7453292519943295E-2</v>
          </cell>
        </row>
      </sheetData>
      <sheetData sheetId="12983">
        <row r="1">
          <cell r="J1">
            <v>1.7453292519943295E-2</v>
          </cell>
        </row>
      </sheetData>
      <sheetData sheetId="12984">
        <row r="1">
          <cell r="J1">
            <v>1.7453292519943295E-2</v>
          </cell>
        </row>
      </sheetData>
      <sheetData sheetId="12985">
        <row r="1">
          <cell r="J1">
            <v>1.7453292519943295E-2</v>
          </cell>
        </row>
      </sheetData>
      <sheetData sheetId="12986">
        <row r="1">
          <cell r="J1">
            <v>1.7453292519943295E-2</v>
          </cell>
        </row>
      </sheetData>
      <sheetData sheetId="12987">
        <row r="1">
          <cell r="J1">
            <v>1.7453292519943295E-2</v>
          </cell>
        </row>
      </sheetData>
      <sheetData sheetId="12988">
        <row r="1">
          <cell r="J1">
            <v>1.7453292519943295E-2</v>
          </cell>
        </row>
      </sheetData>
      <sheetData sheetId="12989">
        <row r="1">
          <cell r="J1">
            <v>1.7453292519943295E-2</v>
          </cell>
        </row>
      </sheetData>
      <sheetData sheetId="12990">
        <row r="1">
          <cell r="J1">
            <v>1.7453292519943295E-2</v>
          </cell>
        </row>
      </sheetData>
      <sheetData sheetId="12991">
        <row r="1">
          <cell r="J1">
            <v>1.7453292519943295E-2</v>
          </cell>
        </row>
      </sheetData>
      <sheetData sheetId="12992">
        <row r="1">
          <cell r="J1">
            <v>1.7453292519943295E-2</v>
          </cell>
        </row>
      </sheetData>
      <sheetData sheetId="12993">
        <row r="1">
          <cell r="J1">
            <v>1.7453292519943295E-2</v>
          </cell>
        </row>
      </sheetData>
      <sheetData sheetId="12994">
        <row r="1">
          <cell r="J1">
            <v>1.7453292519943295E-2</v>
          </cell>
        </row>
      </sheetData>
      <sheetData sheetId="12995">
        <row r="1">
          <cell r="J1">
            <v>1.7453292519943295E-2</v>
          </cell>
        </row>
      </sheetData>
      <sheetData sheetId="12996">
        <row r="1">
          <cell r="J1">
            <v>1.7453292519943295E-2</v>
          </cell>
        </row>
      </sheetData>
      <sheetData sheetId="12997">
        <row r="1">
          <cell r="J1">
            <v>1.7453292519943295E-2</v>
          </cell>
        </row>
      </sheetData>
      <sheetData sheetId="12998">
        <row r="1">
          <cell r="J1">
            <v>1.7453292519943295E-2</v>
          </cell>
        </row>
      </sheetData>
      <sheetData sheetId="12999">
        <row r="1">
          <cell r="J1">
            <v>1.7453292519943295E-2</v>
          </cell>
        </row>
      </sheetData>
      <sheetData sheetId="13000">
        <row r="1">
          <cell r="J1">
            <v>1.7453292519943295E-2</v>
          </cell>
        </row>
      </sheetData>
      <sheetData sheetId="13001">
        <row r="1">
          <cell r="J1">
            <v>1.7453292519943295E-2</v>
          </cell>
        </row>
      </sheetData>
      <sheetData sheetId="13002">
        <row r="1">
          <cell r="J1">
            <v>1.7453292519943295E-2</v>
          </cell>
        </row>
      </sheetData>
      <sheetData sheetId="13003">
        <row r="1">
          <cell r="J1">
            <v>1.7453292519943295E-2</v>
          </cell>
        </row>
      </sheetData>
      <sheetData sheetId="13004">
        <row r="1">
          <cell r="J1">
            <v>1.7453292519943295E-2</v>
          </cell>
        </row>
      </sheetData>
      <sheetData sheetId="13005">
        <row r="1">
          <cell r="J1">
            <v>1.7453292519943295E-2</v>
          </cell>
        </row>
      </sheetData>
      <sheetData sheetId="13006">
        <row r="1">
          <cell r="J1">
            <v>1.7453292519943295E-2</v>
          </cell>
        </row>
      </sheetData>
      <sheetData sheetId="13007">
        <row r="1">
          <cell r="J1">
            <v>1.7453292519943295E-2</v>
          </cell>
        </row>
      </sheetData>
      <sheetData sheetId="13008">
        <row r="1">
          <cell r="J1">
            <v>1.7453292519943295E-2</v>
          </cell>
        </row>
      </sheetData>
      <sheetData sheetId="13009">
        <row r="1">
          <cell r="J1">
            <v>1.7453292519943295E-2</v>
          </cell>
        </row>
      </sheetData>
      <sheetData sheetId="13010">
        <row r="1">
          <cell r="J1">
            <v>1.7453292519943295E-2</v>
          </cell>
        </row>
      </sheetData>
      <sheetData sheetId="13011">
        <row r="1">
          <cell r="J1">
            <v>1.7453292519943295E-2</v>
          </cell>
        </row>
      </sheetData>
      <sheetData sheetId="13012">
        <row r="1">
          <cell r="J1">
            <v>1.7453292519943295E-2</v>
          </cell>
        </row>
      </sheetData>
      <sheetData sheetId="13013">
        <row r="1">
          <cell r="J1">
            <v>1.7453292519943295E-2</v>
          </cell>
        </row>
      </sheetData>
      <sheetData sheetId="13014">
        <row r="1">
          <cell r="J1">
            <v>1.7453292519943295E-2</v>
          </cell>
        </row>
      </sheetData>
      <sheetData sheetId="13015">
        <row r="1">
          <cell r="J1">
            <v>1.7453292519943295E-2</v>
          </cell>
        </row>
      </sheetData>
      <sheetData sheetId="13016">
        <row r="1">
          <cell r="J1">
            <v>1.7453292519943295E-2</v>
          </cell>
        </row>
      </sheetData>
      <sheetData sheetId="13017">
        <row r="1">
          <cell r="J1">
            <v>1.7453292519943295E-2</v>
          </cell>
        </row>
      </sheetData>
      <sheetData sheetId="13018">
        <row r="1">
          <cell r="J1">
            <v>1.7453292519943295E-2</v>
          </cell>
        </row>
      </sheetData>
      <sheetData sheetId="13019">
        <row r="1">
          <cell r="J1">
            <v>1.7453292519943295E-2</v>
          </cell>
        </row>
      </sheetData>
      <sheetData sheetId="13020">
        <row r="1">
          <cell r="J1">
            <v>1.7453292519943295E-2</v>
          </cell>
        </row>
      </sheetData>
      <sheetData sheetId="13021">
        <row r="1">
          <cell r="J1">
            <v>1.7453292519943295E-2</v>
          </cell>
        </row>
      </sheetData>
      <sheetData sheetId="13022">
        <row r="1">
          <cell r="J1">
            <v>1.7453292519943295E-2</v>
          </cell>
        </row>
      </sheetData>
      <sheetData sheetId="13023">
        <row r="1">
          <cell r="J1">
            <v>1.7453292519943295E-2</v>
          </cell>
        </row>
      </sheetData>
      <sheetData sheetId="13024">
        <row r="1">
          <cell r="J1">
            <v>1.7453292519943295E-2</v>
          </cell>
        </row>
      </sheetData>
      <sheetData sheetId="13025">
        <row r="1">
          <cell r="J1">
            <v>1.7453292519943295E-2</v>
          </cell>
        </row>
      </sheetData>
      <sheetData sheetId="13026">
        <row r="1">
          <cell r="J1">
            <v>1.7453292519943295E-2</v>
          </cell>
        </row>
      </sheetData>
      <sheetData sheetId="13027">
        <row r="1">
          <cell r="J1">
            <v>1.7453292519943295E-2</v>
          </cell>
        </row>
      </sheetData>
      <sheetData sheetId="13028">
        <row r="1">
          <cell r="J1">
            <v>1.7453292519943295E-2</v>
          </cell>
        </row>
      </sheetData>
      <sheetData sheetId="13029">
        <row r="1">
          <cell r="J1">
            <v>1.7453292519943295E-2</v>
          </cell>
        </row>
      </sheetData>
      <sheetData sheetId="13030">
        <row r="1">
          <cell r="J1">
            <v>1.7453292519943295E-2</v>
          </cell>
        </row>
      </sheetData>
      <sheetData sheetId="13031">
        <row r="1">
          <cell r="J1">
            <v>1.7453292519943295E-2</v>
          </cell>
        </row>
      </sheetData>
      <sheetData sheetId="13032">
        <row r="1">
          <cell r="J1">
            <v>1.7453292519943295E-2</v>
          </cell>
        </row>
      </sheetData>
      <sheetData sheetId="13033">
        <row r="1">
          <cell r="J1">
            <v>1.7453292519943295E-2</v>
          </cell>
        </row>
      </sheetData>
      <sheetData sheetId="13034">
        <row r="1">
          <cell r="J1">
            <v>1.7453292519943295E-2</v>
          </cell>
        </row>
      </sheetData>
      <sheetData sheetId="13035">
        <row r="1">
          <cell r="J1">
            <v>1.7453292519943295E-2</v>
          </cell>
        </row>
      </sheetData>
      <sheetData sheetId="13036">
        <row r="1">
          <cell r="J1">
            <v>1.7453292519943295E-2</v>
          </cell>
        </row>
      </sheetData>
      <sheetData sheetId="13037">
        <row r="1">
          <cell r="J1">
            <v>1.7453292519943295E-2</v>
          </cell>
        </row>
      </sheetData>
      <sheetData sheetId="13038">
        <row r="1">
          <cell r="J1">
            <v>1.7453292519943295E-2</v>
          </cell>
        </row>
      </sheetData>
      <sheetData sheetId="13039">
        <row r="1">
          <cell r="J1">
            <v>1.7453292519943295E-2</v>
          </cell>
        </row>
      </sheetData>
      <sheetData sheetId="13040">
        <row r="1">
          <cell r="J1">
            <v>1.7453292519943295E-2</v>
          </cell>
        </row>
      </sheetData>
      <sheetData sheetId="13041">
        <row r="1">
          <cell r="J1">
            <v>1.7453292519943295E-2</v>
          </cell>
        </row>
      </sheetData>
      <sheetData sheetId="13042">
        <row r="1">
          <cell r="J1">
            <v>1.7453292519943295E-2</v>
          </cell>
        </row>
      </sheetData>
      <sheetData sheetId="13043">
        <row r="1">
          <cell r="J1">
            <v>1.7453292519943295E-2</v>
          </cell>
        </row>
      </sheetData>
      <sheetData sheetId="13044">
        <row r="1">
          <cell r="J1">
            <v>1.7453292519943295E-2</v>
          </cell>
        </row>
      </sheetData>
      <sheetData sheetId="13045">
        <row r="1">
          <cell r="J1">
            <v>1.7453292519943295E-2</v>
          </cell>
        </row>
      </sheetData>
      <sheetData sheetId="13046">
        <row r="1">
          <cell r="J1">
            <v>1.7453292519943295E-2</v>
          </cell>
        </row>
      </sheetData>
      <sheetData sheetId="13047">
        <row r="1">
          <cell r="J1">
            <v>1.7453292519943295E-2</v>
          </cell>
        </row>
      </sheetData>
      <sheetData sheetId="13048">
        <row r="1">
          <cell r="J1">
            <v>1.7453292519943295E-2</v>
          </cell>
        </row>
      </sheetData>
      <sheetData sheetId="13049">
        <row r="1">
          <cell r="J1">
            <v>1.7453292519943295E-2</v>
          </cell>
        </row>
      </sheetData>
      <sheetData sheetId="13050">
        <row r="1">
          <cell r="J1">
            <v>1.7453292519943295E-2</v>
          </cell>
        </row>
      </sheetData>
      <sheetData sheetId="13051">
        <row r="1">
          <cell r="J1">
            <v>1.7453292519943295E-2</v>
          </cell>
        </row>
      </sheetData>
      <sheetData sheetId="13052">
        <row r="1">
          <cell r="J1">
            <v>1.7453292519943295E-2</v>
          </cell>
        </row>
      </sheetData>
      <sheetData sheetId="13053">
        <row r="1">
          <cell r="J1">
            <v>1.7453292519943295E-2</v>
          </cell>
        </row>
      </sheetData>
      <sheetData sheetId="13054">
        <row r="1">
          <cell r="J1">
            <v>1.7453292519943295E-2</v>
          </cell>
        </row>
      </sheetData>
      <sheetData sheetId="13055">
        <row r="1">
          <cell r="J1">
            <v>1.7453292519943295E-2</v>
          </cell>
        </row>
      </sheetData>
      <sheetData sheetId="13056">
        <row r="1">
          <cell r="J1">
            <v>1.7453292519943295E-2</v>
          </cell>
        </row>
      </sheetData>
      <sheetData sheetId="13057">
        <row r="1">
          <cell r="J1">
            <v>1.7453292519943295E-2</v>
          </cell>
        </row>
      </sheetData>
      <sheetData sheetId="13058">
        <row r="1">
          <cell r="J1">
            <v>1.7453292519943295E-2</v>
          </cell>
        </row>
      </sheetData>
      <sheetData sheetId="13059">
        <row r="1">
          <cell r="J1">
            <v>1.7453292519943295E-2</v>
          </cell>
        </row>
      </sheetData>
      <sheetData sheetId="13060">
        <row r="1">
          <cell r="J1">
            <v>1.7453292519943295E-2</v>
          </cell>
        </row>
      </sheetData>
      <sheetData sheetId="13061">
        <row r="1">
          <cell r="J1">
            <v>1.7453292519943295E-2</v>
          </cell>
        </row>
      </sheetData>
      <sheetData sheetId="13062">
        <row r="1">
          <cell r="J1">
            <v>1.7453292519943295E-2</v>
          </cell>
        </row>
      </sheetData>
      <sheetData sheetId="13063">
        <row r="1">
          <cell r="J1">
            <v>1.7453292519943295E-2</v>
          </cell>
        </row>
      </sheetData>
      <sheetData sheetId="13064">
        <row r="1">
          <cell r="J1">
            <v>1.7453292519943295E-2</v>
          </cell>
        </row>
      </sheetData>
      <sheetData sheetId="13065">
        <row r="1">
          <cell r="J1">
            <v>1.7453292519943295E-2</v>
          </cell>
        </row>
      </sheetData>
      <sheetData sheetId="13066">
        <row r="1">
          <cell r="J1">
            <v>1.7453292519943295E-2</v>
          </cell>
        </row>
      </sheetData>
      <sheetData sheetId="13067">
        <row r="1">
          <cell r="J1">
            <v>1.7453292519943295E-2</v>
          </cell>
        </row>
      </sheetData>
      <sheetData sheetId="13068">
        <row r="1">
          <cell r="J1">
            <v>1.7453292519943295E-2</v>
          </cell>
        </row>
      </sheetData>
      <sheetData sheetId="13069">
        <row r="1">
          <cell r="J1">
            <v>1.7453292519943295E-2</v>
          </cell>
        </row>
      </sheetData>
      <sheetData sheetId="13070">
        <row r="1">
          <cell r="J1">
            <v>1.7453292519943295E-2</v>
          </cell>
        </row>
      </sheetData>
      <sheetData sheetId="13071">
        <row r="1">
          <cell r="J1">
            <v>1.7453292519943295E-2</v>
          </cell>
        </row>
      </sheetData>
      <sheetData sheetId="13072">
        <row r="1">
          <cell r="J1">
            <v>1.7453292519943295E-2</v>
          </cell>
        </row>
      </sheetData>
      <sheetData sheetId="13073">
        <row r="1">
          <cell r="J1">
            <v>1.7453292519943295E-2</v>
          </cell>
        </row>
      </sheetData>
      <sheetData sheetId="13074">
        <row r="1">
          <cell r="J1">
            <v>1.7453292519943295E-2</v>
          </cell>
        </row>
      </sheetData>
      <sheetData sheetId="13075">
        <row r="1">
          <cell r="J1">
            <v>1.7453292519943295E-2</v>
          </cell>
        </row>
      </sheetData>
      <sheetData sheetId="13076">
        <row r="1">
          <cell r="J1">
            <v>1.7453292519943295E-2</v>
          </cell>
        </row>
      </sheetData>
      <sheetData sheetId="13077">
        <row r="1">
          <cell r="J1">
            <v>1.7453292519943295E-2</v>
          </cell>
        </row>
      </sheetData>
      <sheetData sheetId="13078">
        <row r="1">
          <cell r="J1">
            <v>1.7453292519943295E-2</v>
          </cell>
        </row>
      </sheetData>
      <sheetData sheetId="13079">
        <row r="1">
          <cell r="J1">
            <v>1.7453292519943295E-2</v>
          </cell>
        </row>
      </sheetData>
      <sheetData sheetId="13080">
        <row r="1">
          <cell r="J1">
            <v>1.7453292519943295E-2</v>
          </cell>
        </row>
      </sheetData>
      <sheetData sheetId="13081">
        <row r="1">
          <cell r="J1">
            <v>1.7453292519943295E-2</v>
          </cell>
        </row>
      </sheetData>
      <sheetData sheetId="13082">
        <row r="1">
          <cell r="J1">
            <v>1.7453292519943295E-2</v>
          </cell>
        </row>
      </sheetData>
      <sheetData sheetId="13083">
        <row r="1">
          <cell r="J1">
            <v>1.7453292519943295E-2</v>
          </cell>
        </row>
      </sheetData>
      <sheetData sheetId="13084">
        <row r="1">
          <cell r="J1">
            <v>1.7453292519943295E-2</v>
          </cell>
        </row>
      </sheetData>
      <sheetData sheetId="13085">
        <row r="1">
          <cell r="J1">
            <v>1.7453292519943295E-2</v>
          </cell>
        </row>
      </sheetData>
      <sheetData sheetId="13086">
        <row r="1">
          <cell r="J1">
            <v>1.7453292519943295E-2</v>
          </cell>
        </row>
      </sheetData>
      <sheetData sheetId="13087">
        <row r="1">
          <cell r="J1">
            <v>1.7453292519943295E-2</v>
          </cell>
        </row>
      </sheetData>
      <sheetData sheetId="13088">
        <row r="1">
          <cell r="J1">
            <v>1.7453292519943295E-2</v>
          </cell>
        </row>
      </sheetData>
      <sheetData sheetId="13089">
        <row r="1">
          <cell r="J1">
            <v>1.7453292519943295E-2</v>
          </cell>
        </row>
      </sheetData>
      <sheetData sheetId="13090">
        <row r="1">
          <cell r="J1">
            <v>1.7453292519943295E-2</v>
          </cell>
        </row>
      </sheetData>
      <sheetData sheetId="13091">
        <row r="1">
          <cell r="J1">
            <v>1.7453292519943295E-2</v>
          </cell>
        </row>
      </sheetData>
      <sheetData sheetId="13092">
        <row r="1">
          <cell r="J1">
            <v>1.7453292519943295E-2</v>
          </cell>
        </row>
      </sheetData>
      <sheetData sheetId="13093">
        <row r="1">
          <cell r="J1">
            <v>1.7453292519943295E-2</v>
          </cell>
        </row>
      </sheetData>
      <sheetData sheetId="13094">
        <row r="1">
          <cell r="J1">
            <v>1.7453292519943295E-2</v>
          </cell>
        </row>
      </sheetData>
      <sheetData sheetId="13095">
        <row r="1">
          <cell r="J1">
            <v>1.7453292519943295E-2</v>
          </cell>
        </row>
      </sheetData>
      <sheetData sheetId="13096">
        <row r="1">
          <cell r="J1">
            <v>1.7453292519943295E-2</v>
          </cell>
        </row>
      </sheetData>
      <sheetData sheetId="13097">
        <row r="1">
          <cell r="J1">
            <v>1.7453292519943295E-2</v>
          </cell>
        </row>
      </sheetData>
      <sheetData sheetId="13098">
        <row r="1">
          <cell r="J1">
            <v>1.7453292519943295E-2</v>
          </cell>
        </row>
      </sheetData>
      <sheetData sheetId="13099">
        <row r="1">
          <cell r="J1">
            <v>1.7453292519943295E-2</v>
          </cell>
        </row>
      </sheetData>
      <sheetData sheetId="13100">
        <row r="1">
          <cell r="J1">
            <v>1.7453292519943295E-2</v>
          </cell>
        </row>
      </sheetData>
      <sheetData sheetId="13101">
        <row r="1">
          <cell r="J1">
            <v>1.7453292519943295E-2</v>
          </cell>
        </row>
      </sheetData>
      <sheetData sheetId="13102">
        <row r="1">
          <cell r="J1">
            <v>1.7453292519943295E-2</v>
          </cell>
        </row>
      </sheetData>
      <sheetData sheetId="13103">
        <row r="1">
          <cell r="J1">
            <v>1.7453292519943295E-2</v>
          </cell>
        </row>
      </sheetData>
      <sheetData sheetId="13104">
        <row r="1">
          <cell r="J1">
            <v>1.7453292519943295E-2</v>
          </cell>
        </row>
      </sheetData>
      <sheetData sheetId="13105">
        <row r="1">
          <cell r="J1">
            <v>1.7453292519943295E-2</v>
          </cell>
        </row>
      </sheetData>
      <sheetData sheetId="13106">
        <row r="1">
          <cell r="J1">
            <v>1.7453292519943295E-2</v>
          </cell>
        </row>
      </sheetData>
      <sheetData sheetId="13107">
        <row r="1">
          <cell r="J1">
            <v>1.7453292519943295E-2</v>
          </cell>
        </row>
      </sheetData>
      <sheetData sheetId="13108">
        <row r="1">
          <cell r="J1">
            <v>1.7453292519943295E-2</v>
          </cell>
        </row>
      </sheetData>
      <sheetData sheetId="13109">
        <row r="1">
          <cell r="J1">
            <v>1.7453292519943295E-2</v>
          </cell>
        </row>
      </sheetData>
      <sheetData sheetId="13110">
        <row r="1">
          <cell r="J1">
            <v>1.7453292519943295E-2</v>
          </cell>
        </row>
      </sheetData>
      <sheetData sheetId="13111">
        <row r="1">
          <cell r="J1">
            <v>1.7453292519943295E-2</v>
          </cell>
        </row>
      </sheetData>
      <sheetData sheetId="13112">
        <row r="1">
          <cell r="J1">
            <v>1.7453292519943295E-2</v>
          </cell>
        </row>
      </sheetData>
      <sheetData sheetId="13113">
        <row r="1">
          <cell r="J1">
            <v>1.7453292519943295E-2</v>
          </cell>
        </row>
      </sheetData>
      <sheetData sheetId="13114">
        <row r="1">
          <cell r="J1">
            <v>1.7453292519943295E-2</v>
          </cell>
        </row>
      </sheetData>
      <sheetData sheetId="13115">
        <row r="1">
          <cell r="J1">
            <v>1.7453292519943295E-2</v>
          </cell>
        </row>
      </sheetData>
      <sheetData sheetId="13116">
        <row r="1">
          <cell r="J1">
            <v>1.7453292519943295E-2</v>
          </cell>
        </row>
      </sheetData>
      <sheetData sheetId="13117">
        <row r="1">
          <cell r="J1">
            <v>1.7453292519943295E-2</v>
          </cell>
        </row>
      </sheetData>
      <sheetData sheetId="13118">
        <row r="1">
          <cell r="J1">
            <v>1.7453292519943295E-2</v>
          </cell>
        </row>
      </sheetData>
      <sheetData sheetId="13119">
        <row r="1">
          <cell r="J1">
            <v>1.7453292519943295E-2</v>
          </cell>
        </row>
      </sheetData>
      <sheetData sheetId="13120">
        <row r="1">
          <cell r="J1">
            <v>1.7453292519943295E-2</v>
          </cell>
        </row>
      </sheetData>
      <sheetData sheetId="13121">
        <row r="1">
          <cell r="J1">
            <v>1.7453292519943295E-2</v>
          </cell>
        </row>
      </sheetData>
      <sheetData sheetId="13122">
        <row r="1">
          <cell r="J1">
            <v>1.7453292519943295E-2</v>
          </cell>
        </row>
      </sheetData>
      <sheetData sheetId="13123">
        <row r="1">
          <cell r="J1">
            <v>1.7453292519943295E-2</v>
          </cell>
        </row>
      </sheetData>
      <sheetData sheetId="13124">
        <row r="1">
          <cell r="J1">
            <v>1.7453292519943295E-2</v>
          </cell>
        </row>
      </sheetData>
      <sheetData sheetId="13125">
        <row r="1">
          <cell r="J1">
            <v>1.7453292519943295E-2</v>
          </cell>
        </row>
      </sheetData>
      <sheetData sheetId="13126">
        <row r="1">
          <cell r="J1">
            <v>1.7453292519943295E-2</v>
          </cell>
        </row>
      </sheetData>
      <sheetData sheetId="13127">
        <row r="1">
          <cell r="J1">
            <v>1.7453292519943295E-2</v>
          </cell>
        </row>
      </sheetData>
      <sheetData sheetId="13128">
        <row r="1">
          <cell r="J1">
            <v>1.7453292519943295E-2</v>
          </cell>
        </row>
      </sheetData>
      <sheetData sheetId="13129">
        <row r="1">
          <cell r="J1">
            <v>1.7453292519943295E-2</v>
          </cell>
        </row>
      </sheetData>
      <sheetData sheetId="13130">
        <row r="1">
          <cell r="J1">
            <v>1.7453292519943295E-2</v>
          </cell>
        </row>
      </sheetData>
      <sheetData sheetId="13131">
        <row r="1">
          <cell r="J1">
            <v>1.7453292519943295E-2</v>
          </cell>
        </row>
      </sheetData>
      <sheetData sheetId="13132">
        <row r="1">
          <cell r="J1">
            <v>1.7453292519943295E-2</v>
          </cell>
        </row>
      </sheetData>
      <sheetData sheetId="13133">
        <row r="1">
          <cell r="J1">
            <v>1.7453292519943295E-2</v>
          </cell>
        </row>
      </sheetData>
      <sheetData sheetId="13134">
        <row r="1">
          <cell r="J1">
            <v>1.7453292519943295E-2</v>
          </cell>
        </row>
      </sheetData>
      <sheetData sheetId="13135">
        <row r="1">
          <cell r="J1">
            <v>1.7453292519943295E-2</v>
          </cell>
        </row>
      </sheetData>
      <sheetData sheetId="13136">
        <row r="1">
          <cell r="J1">
            <v>1.7453292519943295E-2</v>
          </cell>
        </row>
      </sheetData>
      <sheetData sheetId="13137">
        <row r="1">
          <cell r="J1">
            <v>1.7453292519943295E-2</v>
          </cell>
        </row>
      </sheetData>
      <sheetData sheetId="13138">
        <row r="1">
          <cell r="J1">
            <v>1.7453292519943295E-2</v>
          </cell>
        </row>
      </sheetData>
      <sheetData sheetId="13139">
        <row r="1">
          <cell r="J1">
            <v>1.7453292519943295E-2</v>
          </cell>
        </row>
      </sheetData>
      <sheetData sheetId="13140">
        <row r="1">
          <cell r="J1">
            <v>1.7453292519943295E-2</v>
          </cell>
        </row>
      </sheetData>
      <sheetData sheetId="13141">
        <row r="1">
          <cell r="J1">
            <v>1.7453292519943295E-2</v>
          </cell>
        </row>
      </sheetData>
      <sheetData sheetId="13142">
        <row r="1">
          <cell r="J1">
            <v>1.7453292519943295E-2</v>
          </cell>
        </row>
      </sheetData>
      <sheetData sheetId="13143">
        <row r="1">
          <cell r="J1">
            <v>1.7453292519943295E-2</v>
          </cell>
        </row>
      </sheetData>
      <sheetData sheetId="13144">
        <row r="1">
          <cell r="J1">
            <v>1.7453292519943295E-2</v>
          </cell>
        </row>
      </sheetData>
      <sheetData sheetId="13145">
        <row r="1">
          <cell r="J1">
            <v>1.7453292519943295E-2</v>
          </cell>
        </row>
      </sheetData>
      <sheetData sheetId="13146">
        <row r="1">
          <cell r="J1">
            <v>1.7453292519943295E-2</v>
          </cell>
        </row>
      </sheetData>
      <sheetData sheetId="13147">
        <row r="1">
          <cell r="J1">
            <v>1.7453292519943295E-2</v>
          </cell>
        </row>
      </sheetData>
      <sheetData sheetId="13148">
        <row r="1">
          <cell r="J1">
            <v>1.7453292519943295E-2</v>
          </cell>
        </row>
      </sheetData>
      <sheetData sheetId="13149">
        <row r="1">
          <cell r="J1">
            <v>1.7453292519943295E-2</v>
          </cell>
        </row>
      </sheetData>
      <sheetData sheetId="13150">
        <row r="1">
          <cell r="J1">
            <v>1.7453292519943295E-2</v>
          </cell>
        </row>
      </sheetData>
      <sheetData sheetId="13151">
        <row r="1">
          <cell r="J1">
            <v>1.7453292519943295E-2</v>
          </cell>
        </row>
      </sheetData>
      <sheetData sheetId="13152">
        <row r="1">
          <cell r="J1">
            <v>1.7453292519943295E-2</v>
          </cell>
        </row>
      </sheetData>
      <sheetData sheetId="13153">
        <row r="1">
          <cell r="J1">
            <v>1.7453292519943295E-2</v>
          </cell>
        </row>
      </sheetData>
      <sheetData sheetId="13154">
        <row r="1">
          <cell r="J1">
            <v>1.7453292519943295E-2</v>
          </cell>
        </row>
      </sheetData>
      <sheetData sheetId="13155">
        <row r="1">
          <cell r="J1">
            <v>1.7453292519943295E-2</v>
          </cell>
        </row>
      </sheetData>
      <sheetData sheetId="13156">
        <row r="1">
          <cell r="J1">
            <v>1.7453292519943295E-2</v>
          </cell>
        </row>
      </sheetData>
      <sheetData sheetId="13157">
        <row r="1">
          <cell r="J1">
            <v>1.7453292519943295E-2</v>
          </cell>
        </row>
      </sheetData>
      <sheetData sheetId="13158">
        <row r="1">
          <cell r="J1">
            <v>1.7453292519943295E-2</v>
          </cell>
        </row>
      </sheetData>
      <sheetData sheetId="13159">
        <row r="1">
          <cell r="J1">
            <v>1.7453292519943295E-2</v>
          </cell>
        </row>
      </sheetData>
      <sheetData sheetId="13160">
        <row r="1">
          <cell r="J1">
            <v>1.7453292519943295E-2</v>
          </cell>
        </row>
      </sheetData>
      <sheetData sheetId="13161">
        <row r="1">
          <cell r="J1">
            <v>1.7453292519943295E-2</v>
          </cell>
        </row>
      </sheetData>
      <sheetData sheetId="13162">
        <row r="1">
          <cell r="J1">
            <v>1.7453292519943295E-2</v>
          </cell>
        </row>
      </sheetData>
      <sheetData sheetId="13163">
        <row r="1">
          <cell r="J1">
            <v>1.7453292519943295E-2</v>
          </cell>
        </row>
      </sheetData>
      <sheetData sheetId="13164">
        <row r="1">
          <cell r="J1">
            <v>1.7453292519943295E-2</v>
          </cell>
        </row>
      </sheetData>
      <sheetData sheetId="13165">
        <row r="1">
          <cell r="J1">
            <v>1.7453292519943295E-2</v>
          </cell>
        </row>
      </sheetData>
      <sheetData sheetId="13166">
        <row r="1">
          <cell r="J1">
            <v>1.7453292519943295E-2</v>
          </cell>
        </row>
      </sheetData>
      <sheetData sheetId="13167">
        <row r="1">
          <cell r="J1">
            <v>1.7453292519943295E-2</v>
          </cell>
        </row>
      </sheetData>
      <sheetData sheetId="13168">
        <row r="1">
          <cell r="J1">
            <v>1.7453292519943295E-2</v>
          </cell>
        </row>
      </sheetData>
      <sheetData sheetId="13169">
        <row r="1">
          <cell r="J1">
            <v>1.7453292519943295E-2</v>
          </cell>
        </row>
      </sheetData>
      <sheetData sheetId="13170">
        <row r="1">
          <cell r="J1">
            <v>1.7453292519943295E-2</v>
          </cell>
        </row>
      </sheetData>
      <sheetData sheetId="13171">
        <row r="1">
          <cell r="J1">
            <v>1.7453292519943295E-2</v>
          </cell>
        </row>
      </sheetData>
      <sheetData sheetId="13172">
        <row r="1">
          <cell r="J1">
            <v>1.7453292519943295E-2</v>
          </cell>
        </row>
      </sheetData>
      <sheetData sheetId="13173">
        <row r="1">
          <cell r="J1">
            <v>1.7453292519943295E-2</v>
          </cell>
        </row>
      </sheetData>
      <sheetData sheetId="13174">
        <row r="1">
          <cell r="J1">
            <v>1.7453292519943295E-2</v>
          </cell>
        </row>
      </sheetData>
      <sheetData sheetId="13175">
        <row r="1">
          <cell r="J1">
            <v>1.7453292519943295E-2</v>
          </cell>
        </row>
      </sheetData>
      <sheetData sheetId="13176">
        <row r="1">
          <cell r="J1">
            <v>1.7453292519943295E-2</v>
          </cell>
        </row>
      </sheetData>
      <sheetData sheetId="13177">
        <row r="1">
          <cell r="J1">
            <v>1.7453292519943295E-2</v>
          </cell>
        </row>
      </sheetData>
      <sheetData sheetId="13178">
        <row r="1">
          <cell r="J1">
            <v>1.7453292519943295E-2</v>
          </cell>
        </row>
      </sheetData>
      <sheetData sheetId="13179">
        <row r="1">
          <cell r="J1">
            <v>1.7453292519943295E-2</v>
          </cell>
        </row>
      </sheetData>
      <sheetData sheetId="13180">
        <row r="1">
          <cell r="J1">
            <v>1.7453292519943295E-2</v>
          </cell>
        </row>
      </sheetData>
      <sheetData sheetId="13181">
        <row r="1">
          <cell r="J1">
            <v>1.7453292519943295E-2</v>
          </cell>
        </row>
      </sheetData>
      <sheetData sheetId="13182">
        <row r="1">
          <cell r="J1">
            <v>1.7453292519943295E-2</v>
          </cell>
        </row>
      </sheetData>
      <sheetData sheetId="13183">
        <row r="1">
          <cell r="J1">
            <v>1.7453292519943295E-2</v>
          </cell>
        </row>
      </sheetData>
      <sheetData sheetId="13184">
        <row r="1">
          <cell r="J1">
            <v>1.7453292519943295E-2</v>
          </cell>
        </row>
      </sheetData>
      <sheetData sheetId="13185">
        <row r="1">
          <cell r="J1">
            <v>1.7453292519943295E-2</v>
          </cell>
        </row>
      </sheetData>
      <sheetData sheetId="13186">
        <row r="1">
          <cell r="J1">
            <v>1.7453292519943295E-2</v>
          </cell>
        </row>
      </sheetData>
      <sheetData sheetId="13187">
        <row r="1">
          <cell r="J1">
            <v>1.7453292519943295E-2</v>
          </cell>
        </row>
      </sheetData>
      <sheetData sheetId="13188">
        <row r="1">
          <cell r="J1">
            <v>1.7453292519943295E-2</v>
          </cell>
        </row>
      </sheetData>
      <sheetData sheetId="13189">
        <row r="1">
          <cell r="J1">
            <v>1.7453292519943295E-2</v>
          </cell>
        </row>
      </sheetData>
      <sheetData sheetId="13190">
        <row r="1">
          <cell r="J1">
            <v>1.7453292519943295E-2</v>
          </cell>
        </row>
      </sheetData>
      <sheetData sheetId="13191">
        <row r="1">
          <cell r="J1">
            <v>1.7453292519943295E-2</v>
          </cell>
        </row>
      </sheetData>
      <sheetData sheetId="13192">
        <row r="1">
          <cell r="J1">
            <v>1.7453292519943295E-2</v>
          </cell>
        </row>
      </sheetData>
      <sheetData sheetId="13193">
        <row r="1">
          <cell r="J1">
            <v>1.7453292519943295E-2</v>
          </cell>
        </row>
      </sheetData>
      <sheetData sheetId="13194">
        <row r="1">
          <cell r="J1">
            <v>1.7453292519943295E-2</v>
          </cell>
        </row>
      </sheetData>
      <sheetData sheetId="13195">
        <row r="1">
          <cell r="J1">
            <v>1.7453292519943295E-2</v>
          </cell>
        </row>
      </sheetData>
      <sheetData sheetId="13196">
        <row r="1">
          <cell r="J1">
            <v>1.7453292519943295E-2</v>
          </cell>
        </row>
      </sheetData>
      <sheetData sheetId="13197">
        <row r="1">
          <cell r="J1">
            <v>1.7453292519943295E-2</v>
          </cell>
        </row>
      </sheetData>
      <sheetData sheetId="13198">
        <row r="1">
          <cell r="J1">
            <v>1.7453292519943295E-2</v>
          </cell>
        </row>
      </sheetData>
      <sheetData sheetId="13199">
        <row r="1">
          <cell r="J1">
            <v>1.7453292519943295E-2</v>
          </cell>
        </row>
      </sheetData>
      <sheetData sheetId="13200">
        <row r="1">
          <cell r="J1">
            <v>1.7453292519943295E-2</v>
          </cell>
        </row>
      </sheetData>
      <sheetData sheetId="13201">
        <row r="1">
          <cell r="J1">
            <v>1.7453292519943295E-2</v>
          </cell>
        </row>
      </sheetData>
      <sheetData sheetId="13202">
        <row r="1">
          <cell r="J1">
            <v>1.7453292519943295E-2</v>
          </cell>
        </row>
      </sheetData>
      <sheetData sheetId="13203">
        <row r="1">
          <cell r="J1">
            <v>1.7453292519943295E-2</v>
          </cell>
        </row>
      </sheetData>
      <sheetData sheetId="13204">
        <row r="1">
          <cell r="J1">
            <v>1.7453292519943295E-2</v>
          </cell>
        </row>
      </sheetData>
      <sheetData sheetId="13205">
        <row r="1">
          <cell r="J1">
            <v>1.7453292519943295E-2</v>
          </cell>
        </row>
      </sheetData>
      <sheetData sheetId="13206">
        <row r="1">
          <cell r="J1">
            <v>1.7453292519943295E-2</v>
          </cell>
        </row>
      </sheetData>
      <sheetData sheetId="13207">
        <row r="1">
          <cell r="J1">
            <v>1.7453292519943295E-2</v>
          </cell>
        </row>
      </sheetData>
      <sheetData sheetId="13208">
        <row r="1">
          <cell r="J1">
            <v>1.7453292519943295E-2</v>
          </cell>
        </row>
      </sheetData>
      <sheetData sheetId="13209">
        <row r="1">
          <cell r="J1">
            <v>1.7453292519943295E-2</v>
          </cell>
        </row>
      </sheetData>
      <sheetData sheetId="13210">
        <row r="1">
          <cell r="J1">
            <v>1.7453292519943295E-2</v>
          </cell>
        </row>
      </sheetData>
      <sheetData sheetId="13211">
        <row r="1">
          <cell r="J1">
            <v>1.7453292519943295E-2</v>
          </cell>
        </row>
      </sheetData>
      <sheetData sheetId="13212">
        <row r="1">
          <cell r="J1">
            <v>1.7453292519943295E-2</v>
          </cell>
        </row>
      </sheetData>
      <sheetData sheetId="13213">
        <row r="1">
          <cell r="J1">
            <v>1.7453292519943295E-2</v>
          </cell>
        </row>
      </sheetData>
      <sheetData sheetId="13214">
        <row r="1">
          <cell r="J1">
            <v>1.7453292519943295E-2</v>
          </cell>
        </row>
      </sheetData>
      <sheetData sheetId="13215">
        <row r="1">
          <cell r="J1">
            <v>1.7453292519943295E-2</v>
          </cell>
        </row>
      </sheetData>
      <sheetData sheetId="13216">
        <row r="1">
          <cell r="J1">
            <v>1.7453292519943295E-2</v>
          </cell>
        </row>
      </sheetData>
      <sheetData sheetId="13217">
        <row r="1">
          <cell r="J1">
            <v>1.7453292519943295E-2</v>
          </cell>
        </row>
      </sheetData>
      <sheetData sheetId="13218">
        <row r="1">
          <cell r="J1">
            <v>1.7453292519943295E-2</v>
          </cell>
        </row>
      </sheetData>
      <sheetData sheetId="13219">
        <row r="1">
          <cell r="J1">
            <v>1.7453292519943295E-2</v>
          </cell>
        </row>
      </sheetData>
      <sheetData sheetId="13220">
        <row r="1">
          <cell r="J1">
            <v>1.7453292519943295E-2</v>
          </cell>
        </row>
      </sheetData>
      <sheetData sheetId="13221">
        <row r="1">
          <cell r="J1">
            <v>1.7453292519943295E-2</v>
          </cell>
        </row>
      </sheetData>
      <sheetData sheetId="13222">
        <row r="1">
          <cell r="J1">
            <v>1.7453292519943295E-2</v>
          </cell>
        </row>
      </sheetData>
      <sheetData sheetId="13223">
        <row r="1">
          <cell r="J1">
            <v>1.7453292519943295E-2</v>
          </cell>
        </row>
      </sheetData>
      <sheetData sheetId="13224">
        <row r="1">
          <cell r="J1">
            <v>1.7453292519943295E-2</v>
          </cell>
        </row>
      </sheetData>
      <sheetData sheetId="13225">
        <row r="1">
          <cell r="J1">
            <v>1.7453292519943295E-2</v>
          </cell>
        </row>
      </sheetData>
      <sheetData sheetId="13226">
        <row r="1">
          <cell r="J1">
            <v>1.7453292519943295E-2</v>
          </cell>
        </row>
      </sheetData>
      <sheetData sheetId="13227">
        <row r="1">
          <cell r="J1">
            <v>1.7453292519943295E-2</v>
          </cell>
        </row>
      </sheetData>
      <sheetData sheetId="13228">
        <row r="1">
          <cell r="J1">
            <v>1.7453292519943295E-2</v>
          </cell>
        </row>
      </sheetData>
      <sheetData sheetId="13229">
        <row r="1">
          <cell r="J1">
            <v>1.7453292519943295E-2</v>
          </cell>
        </row>
      </sheetData>
      <sheetData sheetId="13230">
        <row r="1">
          <cell r="J1">
            <v>1.7453292519943295E-2</v>
          </cell>
        </row>
      </sheetData>
      <sheetData sheetId="13231">
        <row r="1">
          <cell r="J1">
            <v>1.7453292519943295E-2</v>
          </cell>
        </row>
      </sheetData>
      <sheetData sheetId="13232">
        <row r="1">
          <cell r="J1">
            <v>1.7453292519943295E-2</v>
          </cell>
        </row>
      </sheetData>
      <sheetData sheetId="13233">
        <row r="1">
          <cell r="J1">
            <v>1.7453292519943295E-2</v>
          </cell>
        </row>
      </sheetData>
      <sheetData sheetId="13234">
        <row r="1">
          <cell r="J1">
            <v>1.7453292519943295E-2</v>
          </cell>
        </row>
      </sheetData>
      <sheetData sheetId="13235">
        <row r="1">
          <cell r="J1">
            <v>1.7453292519943295E-2</v>
          </cell>
        </row>
      </sheetData>
      <sheetData sheetId="13236">
        <row r="1">
          <cell r="J1">
            <v>1.7453292519943295E-2</v>
          </cell>
        </row>
      </sheetData>
      <sheetData sheetId="13237">
        <row r="1">
          <cell r="J1">
            <v>1.7453292519943295E-2</v>
          </cell>
        </row>
      </sheetData>
      <sheetData sheetId="13238">
        <row r="1">
          <cell r="J1">
            <v>1.7453292519943295E-2</v>
          </cell>
        </row>
      </sheetData>
      <sheetData sheetId="13239">
        <row r="1">
          <cell r="J1">
            <v>1.7453292519943295E-2</v>
          </cell>
        </row>
      </sheetData>
      <sheetData sheetId="13240">
        <row r="1">
          <cell r="J1">
            <v>1.7453292519943295E-2</v>
          </cell>
        </row>
      </sheetData>
      <sheetData sheetId="13241">
        <row r="1">
          <cell r="J1">
            <v>1.7453292519943295E-2</v>
          </cell>
        </row>
      </sheetData>
      <sheetData sheetId="13242">
        <row r="1">
          <cell r="J1">
            <v>1.7453292519943295E-2</v>
          </cell>
        </row>
      </sheetData>
      <sheetData sheetId="13243">
        <row r="1">
          <cell r="J1">
            <v>1.7453292519943295E-2</v>
          </cell>
        </row>
      </sheetData>
      <sheetData sheetId="13244">
        <row r="1">
          <cell r="J1">
            <v>1.7453292519943295E-2</v>
          </cell>
        </row>
      </sheetData>
      <sheetData sheetId="13245">
        <row r="1">
          <cell r="J1">
            <v>1.7453292519943295E-2</v>
          </cell>
        </row>
      </sheetData>
      <sheetData sheetId="13246">
        <row r="1">
          <cell r="J1">
            <v>1.7453292519943295E-2</v>
          </cell>
        </row>
      </sheetData>
      <sheetData sheetId="13247">
        <row r="1">
          <cell r="J1">
            <v>1.7453292519943295E-2</v>
          </cell>
        </row>
      </sheetData>
      <sheetData sheetId="13248">
        <row r="1">
          <cell r="J1">
            <v>1.7453292519943295E-2</v>
          </cell>
        </row>
      </sheetData>
      <sheetData sheetId="13249">
        <row r="1">
          <cell r="J1">
            <v>1.7453292519943295E-2</v>
          </cell>
        </row>
      </sheetData>
      <sheetData sheetId="13250">
        <row r="1">
          <cell r="J1">
            <v>1.7453292519943295E-2</v>
          </cell>
        </row>
      </sheetData>
      <sheetData sheetId="13251">
        <row r="1">
          <cell r="J1">
            <v>1.7453292519943295E-2</v>
          </cell>
        </row>
      </sheetData>
      <sheetData sheetId="13252">
        <row r="1">
          <cell r="J1">
            <v>1.7453292519943295E-2</v>
          </cell>
        </row>
      </sheetData>
      <sheetData sheetId="13253">
        <row r="1">
          <cell r="J1">
            <v>1.7453292519943295E-2</v>
          </cell>
        </row>
      </sheetData>
      <sheetData sheetId="13254">
        <row r="1">
          <cell r="J1">
            <v>1.7453292519943295E-2</v>
          </cell>
        </row>
      </sheetData>
      <sheetData sheetId="13255">
        <row r="1">
          <cell r="J1">
            <v>1.7453292519943295E-2</v>
          </cell>
        </row>
      </sheetData>
      <sheetData sheetId="13256">
        <row r="1">
          <cell r="J1">
            <v>1.7453292519943295E-2</v>
          </cell>
        </row>
      </sheetData>
      <sheetData sheetId="13257">
        <row r="1">
          <cell r="J1">
            <v>1.7453292519943295E-2</v>
          </cell>
        </row>
      </sheetData>
      <sheetData sheetId="13258">
        <row r="1">
          <cell r="J1">
            <v>1.7453292519943295E-2</v>
          </cell>
        </row>
      </sheetData>
      <sheetData sheetId="13259">
        <row r="1">
          <cell r="J1">
            <v>1.7453292519943295E-2</v>
          </cell>
        </row>
      </sheetData>
      <sheetData sheetId="13260">
        <row r="1">
          <cell r="J1">
            <v>1.7453292519943295E-2</v>
          </cell>
        </row>
      </sheetData>
      <sheetData sheetId="13261">
        <row r="1">
          <cell r="J1">
            <v>1.7453292519943295E-2</v>
          </cell>
        </row>
      </sheetData>
      <sheetData sheetId="13262">
        <row r="1">
          <cell r="J1">
            <v>1.7453292519943295E-2</v>
          </cell>
        </row>
      </sheetData>
      <sheetData sheetId="13263">
        <row r="1">
          <cell r="J1">
            <v>1.7453292519943295E-2</v>
          </cell>
        </row>
      </sheetData>
      <sheetData sheetId="13264">
        <row r="1">
          <cell r="J1">
            <v>1.7453292519943295E-2</v>
          </cell>
        </row>
      </sheetData>
      <sheetData sheetId="13265">
        <row r="1">
          <cell r="J1">
            <v>1.7453292519943295E-2</v>
          </cell>
        </row>
      </sheetData>
      <sheetData sheetId="13266">
        <row r="1">
          <cell r="J1">
            <v>1.7453292519943295E-2</v>
          </cell>
        </row>
      </sheetData>
      <sheetData sheetId="13267">
        <row r="1">
          <cell r="J1">
            <v>1.7453292519943295E-2</v>
          </cell>
        </row>
      </sheetData>
      <sheetData sheetId="13268">
        <row r="1">
          <cell r="J1">
            <v>1.7453292519943295E-2</v>
          </cell>
        </row>
      </sheetData>
      <sheetData sheetId="13269">
        <row r="1">
          <cell r="J1">
            <v>1.7453292519943295E-2</v>
          </cell>
        </row>
      </sheetData>
      <sheetData sheetId="13270">
        <row r="1">
          <cell r="J1">
            <v>1.7453292519943295E-2</v>
          </cell>
        </row>
      </sheetData>
      <sheetData sheetId="13271">
        <row r="1">
          <cell r="J1">
            <v>1.7453292519943295E-2</v>
          </cell>
        </row>
      </sheetData>
      <sheetData sheetId="13272">
        <row r="1">
          <cell r="J1">
            <v>1.7453292519943295E-2</v>
          </cell>
        </row>
      </sheetData>
      <sheetData sheetId="13273">
        <row r="1">
          <cell r="J1">
            <v>1.7453292519943295E-2</v>
          </cell>
        </row>
      </sheetData>
      <sheetData sheetId="13274">
        <row r="1">
          <cell r="J1">
            <v>1.7453292519943295E-2</v>
          </cell>
        </row>
      </sheetData>
      <sheetData sheetId="13275">
        <row r="1">
          <cell r="J1">
            <v>1.7453292519943295E-2</v>
          </cell>
        </row>
      </sheetData>
      <sheetData sheetId="13276">
        <row r="1">
          <cell r="J1">
            <v>1.7453292519943295E-2</v>
          </cell>
        </row>
      </sheetData>
      <sheetData sheetId="13277">
        <row r="1">
          <cell r="J1">
            <v>1.7453292519943295E-2</v>
          </cell>
        </row>
      </sheetData>
      <sheetData sheetId="13278">
        <row r="1">
          <cell r="J1">
            <v>1.7453292519943295E-2</v>
          </cell>
        </row>
      </sheetData>
      <sheetData sheetId="13279">
        <row r="1">
          <cell r="J1">
            <v>1.7453292519943295E-2</v>
          </cell>
        </row>
      </sheetData>
      <sheetData sheetId="13280">
        <row r="1">
          <cell r="J1">
            <v>1.7453292519943295E-2</v>
          </cell>
        </row>
      </sheetData>
      <sheetData sheetId="13281">
        <row r="1">
          <cell r="J1">
            <v>1.7453292519943295E-2</v>
          </cell>
        </row>
      </sheetData>
      <sheetData sheetId="13282">
        <row r="1">
          <cell r="J1">
            <v>1.7453292519943295E-2</v>
          </cell>
        </row>
      </sheetData>
      <sheetData sheetId="13283">
        <row r="1">
          <cell r="J1">
            <v>1.7453292519943295E-2</v>
          </cell>
        </row>
      </sheetData>
      <sheetData sheetId="13284">
        <row r="1">
          <cell r="J1">
            <v>1.7453292519943295E-2</v>
          </cell>
        </row>
      </sheetData>
      <sheetData sheetId="13285">
        <row r="1">
          <cell r="J1">
            <v>1.7453292519943295E-2</v>
          </cell>
        </row>
      </sheetData>
      <sheetData sheetId="13286">
        <row r="1">
          <cell r="J1">
            <v>1.7453292519943295E-2</v>
          </cell>
        </row>
      </sheetData>
      <sheetData sheetId="13287">
        <row r="1">
          <cell r="J1">
            <v>1.7453292519943295E-2</v>
          </cell>
        </row>
      </sheetData>
      <sheetData sheetId="13288">
        <row r="1">
          <cell r="J1">
            <v>1.7453292519943295E-2</v>
          </cell>
        </row>
      </sheetData>
      <sheetData sheetId="13289">
        <row r="1">
          <cell r="J1">
            <v>1.7453292519943295E-2</v>
          </cell>
        </row>
      </sheetData>
      <sheetData sheetId="13290">
        <row r="1">
          <cell r="J1">
            <v>1.7453292519943295E-2</v>
          </cell>
        </row>
      </sheetData>
      <sheetData sheetId="13291">
        <row r="1">
          <cell r="J1">
            <v>1.7453292519943295E-2</v>
          </cell>
        </row>
      </sheetData>
      <sheetData sheetId="13292">
        <row r="1">
          <cell r="J1">
            <v>1.7453292519943295E-2</v>
          </cell>
        </row>
      </sheetData>
      <sheetData sheetId="13293">
        <row r="1">
          <cell r="J1">
            <v>1.7453292519943295E-2</v>
          </cell>
        </row>
      </sheetData>
      <sheetData sheetId="13294">
        <row r="1">
          <cell r="J1">
            <v>1.7453292519943295E-2</v>
          </cell>
        </row>
      </sheetData>
      <sheetData sheetId="13295">
        <row r="1">
          <cell r="J1">
            <v>1.7453292519943295E-2</v>
          </cell>
        </row>
      </sheetData>
      <sheetData sheetId="13296">
        <row r="1">
          <cell r="J1">
            <v>1.7453292519943295E-2</v>
          </cell>
        </row>
      </sheetData>
      <sheetData sheetId="13297">
        <row r="1">
          <cell r="J1">
            <v>1.7453292519943295E-2</v>
          </cell>
        </row>
      </sheetData>
      <sheetData sheetId="13298">
        <row r="1">
          <cell r="J1">
            <v>1.7453292519943295E-2</v>
          </cell>
        </row>
      </sheetData>
      <sheetData sheetId="13299">
        <row r="1">
          <cell r="J1">
            <v>1.7453292519943295E-2</v>
          </cell>
        </row>
      </sheetData>
      <sheetData sheetId="13300">
        <row r="1">
          <cell r="J1">
            <v>1.7453292519943295E-2</v>
          </cell>
        </row>
      </sheetData>
      <sheetData sheetId="13301">
        <row r="1">
          <cell r="J1">
            <v>1.7453292519943295E-2</v>
          </cell>
        </row>
      </sheetData>
      <sheetData sheetId="13302">
        <row r="1">
          <cell r="J1">
            <v>1.7453292519943295E-2</v>
          </cell>
        </row>
      </sheetData>
      <sheetData sheetId="13303">
        <row r="1">
          <cell r="J1">
            <v>1.7453292519943295E-2</v>
          </cell>
        </row>
      </sheetData>
      <sheetData sheetId="13304">
        <row r="1">
          <cell r="J1">
            <v>1.7453292519943295E-2</v>
          </cell>
        </row>
      </sheetData>
      <sheetData sheetId="13305">
        <row r="1">
          <cell r="J1">
            <v>1.7453292519943295E-2</v>
          </cell>
        </row>
      </sheetData>
      <sheetData sheetId="13306">
        <row r="1">
          <cell r="J1">
            <v>1.7453292519943295E-2</v>
          </cell>
        </row>
      </sheetData>
      <sheetData sheetId="13307">
        <row r="1">
          <cell r="J1">
            <v>1.7453292519943295E-2</v>
          </cell>
        </row>
      </sheetData>
      <sheetData sheetId="13308">
        <row r="1">
          <cell r="J1">
            <v>1.7453292519943295E-2</v>
          </cell>
        </row>
      </sheetData>
      <sheetData sheetId="13309">
        <row r="1">
          <cell r="J1">
            <v>1.7453292519943295E-2</v>
          </cell>
        </row>
      </sheetData>
      <sheetData sheetId="13310">
        <row r="1">
          <cell r="J1">
            <v>1.7453292519943295E-2</v>
          </cell>
        </row>
      </sheetData>
      <sheetData sheetId="13311">
        <row r="1">
          <cell r="J1">
            <v>1.7453292519943295E-2</v>
          </cell>
        </row>
      </sheetData>
      <sheetData sheetId="13312">
        <row r="1">
          <cell r="J1">
            <v>1.7453292519943295E-2</v>
          </cell>
        </row>
      </sheetData>
      <sheetData sheetId="13313">
        <row r="1">
          <cell r="J1">
            <v>1.7453292519943295E-2</v>
          </cell>
        </row>
      </sheetData>
      <sheetData sheetId="13314">
        <row r="1">
          <cell r="J1">
            <v>1.7453292519943295E-2</v>
          </cell>
        </row>
      </sheetData>
      <sheetData sheetId="13315">
        <row r="1">
          <cell r="J1">
            <v>1.7453292519943295E-2</v>
          </cell>
        </row>
      </sheetData>
      <sheetData sheetId="13316">
        <row r="1">
          <cell r="J1">
            <v>1.7453292519943295E-2</v>
          </cell>
        </row>
      </sheetData>
      <sheetData sheetId="13317">
        <row r="1">
          <cell r="J1">
            <v>1.7453292519943295E-2</v>
          </cell>
        </row>
      </sheetData>
      <sheetData sheetId="13318">
        <row r="1">
          <cell r="J1">
            <v>1.7453292519943295E-2</v>
          </cell>
        </row>
      </sheetData>
      <sheetData sheetId="13319">
        <row r="1">
          <cell r="J1">
            <v>1.7453292519943295E-2</v>
          </cell>
        </row>
      </sheetData>
      <sheetData sheetId="13320">
        <row r="1">
          <cell r="J1">
            <v>1.7453292519943295E-2</v>
          </cell>
        </row>
      </sheetData>
      <sheetData sheetId="13321">
        <row r="1">
          <cell r="J1">
            <v>1.7453292519943295E-2</v>
          </cell>
        </row>
      </sheetData>
      <sheetData sheetId="13322">
        <row r="1">
          <cell r="J1">
            <v>1.7453292519943295E-2</v>
          </cell>
        </row>
      </sheetData>
      <sheetData sheetId="13323">
        <row r="1">
          <cell r="J1">
            <v>1.7453292519943295E-2</v>
          </cell>
        </row>
      </sheetData>
      <sheetData sheetId="13324">
        <row r="1">
          <cell r="J1">
            <v>1.7453292519943295E-2</v>
          </cell>
        </row>
      </sheetData>
      <sheetData sheetId="13325">
        <row r="1">
          <cell r="J1">
            <v>1.7453292519943295E-2</v>
          </cell>
        </row>
      </sheetData>
      <sheetData sheetId="13326">
        <row r="1">
          <cell r="J1">
            <v>1.7453292519943295E-2</v>
          </cell>
        </row>
      </sheetData>
      <sheetData sheetId="13327">
        <row r="1">
          <cell r="J1">
            <v>1.7453292519943295E-2</v>
          </cell>
        </row>
      </sheetData>
      <sheetData sheetId="13328">
        <row r="1">
          <cell r="J1">
            <v>1.7453292519943295E-2</v>
          </cell>
        </row>
      </sheetData>
      <sheetData sheetId="13329">
        <row r="1">
          <cell r="J1">
            <v>1.7453292519943295E-2</v>
          </cell>
        </row>
      </sheetData>
      <sheetData sheetId="13330">
        <row r="1">
          <cell r="J1">
            <v>1.7453292519943295E-2</v>
          </cell>
        </row>
      </sheetData>
      <sheetData sheetId="13331">
        <row r="1">
          <cell r="J1">
            <v>1.7453292519943295E-2</v>
          </cell>
        </row>
      </sheetData>
      <sheetData sheetId="13332">
        <row r="1">
          <cell r="J1">
            <v>1.7453292519943295E-2</v>
          </cell>
        </row>
      </sheetData>
      <sheetData sheetId="13333">
        <row r="1">
          <cell r="J1">
            <v>1.7453292519943295E-2</v>
          </cell>
        </row>
      </sheetData>
      <sheetData sheetId="13334">
        <row r="1">
          <cell r="J1">
            <v>1.7453292519943295E-2</v>
          </cell>
        </row>
      </sheetData>
      <sheetData sheetId="13335">
        <row r="1">
          <cell r="J1">
            <v>1.7453292519943295E-2</v>
          </cell>
        </row>
      </sheetData>
      <sheetData sheetId="13336">
        <row r="1">
          <cell r="J1">
            <v>1.7453292519943295E-2</v>
          </cell>
        </row>
      </sheetData>
      <sheetData sheetId="13337">
        <row r="1">
          <cell r="J1">
            <v>1.7453292519943295E-2</v>
          </cell>
        </row>
      </sheetData>
      <sheetData sheetId="13338">
        <row r="1">
          <cell r="J1">
            <v>1.7453292519943295E-2</v>
          </cell>
        </row>
      </sheetData>
      <sheetData sheetId="13339">
        <row r="1">
          <cell r="J1">
            <v>1.7453292519943295E-2</v>
          </cell>
        </row>
      </sheetData>
      <sheetData sheetId="13340">
        <row r="1">
          <cell r="J1">
            <v>1.7453292519943295E-2</v>
          </cell>
        </row>
      </sheetData>
      <sheetData sheetId="13341">
        <row r="1">
          <cell r="J1">
            <v>1.7453292519943295E-2</v>
          </cell>
        </row>
      </sheetData>
      <sheetData sheetId="13342">
        <row r="1">
          <cell r="J1">
            <v>1.7453292519943295E-2</v>
          </cell>
        </row>
      </sheetData>
      <sheetData sheetId="13343">
        <row r="1">
          <cell r="J1">
            <v>1.7453292519943295E-2</v>
          </cell>
        </row>
      </sheetData>
      <sheetData sheetId="13344">
        <row r="1">
          <cell r="J1">
            <v>1.7453292519943295E-2</v>
          </cell>
        </row>
      </sheetData>
      <sheetData sheetId="13345">
        <row r="1">
          <cell r="J1">
            <v>1.7453292519943295E-2</v>
          </cell>
        </row>
      </sheetData>
      <sheetData sheetId="13346">
        <row r="1">
          <cell r="J1">
            <v>1.7453292519943295E-2</v>
          </cell>
        </row>
      </sheetData>
      <sheetData sheetId="13347">
        <row r="1">
          <cell r="J1">
            <v>1.7453292519943295E-2</v>
          </cell>
        </row>
      </sheetData>
      <sheetData sheetId="13348">
        <row r="1">
          <cell r="J1">
            <v>1.7453292519943295E-2</v>
          </cell>
        </row>
      </sheetData>
      <sheetData sheetId="13349">
        <row r="1">
          <cell r="J1">
            <v>1.7453292519943295E-2</v>
          </cell>
        </row>
      </sheetData>
      <sheetData sheetId="13350">
        <row r="1">
          <cell r="J1">
            <v>1.7453292519943295E-2</v>
          </cell>
        </row>
      </sheetData>
      <sheetData sheetId="13351">
        <row r="1">
          <cell r="J1">
            <v>1.7453292519943295E-2</v>
          </cell>
        </row>
      </sheetData>
      <sheetData sheetId="13352">
        <row r="1">
          <cell r="J1">
            <v>1.7453292519943295E-2</v>
          </cell>
        </row>
      </sheetData>
      <sheetData sheetId="13353">
        <row r="1">
          <cell r="J1">
            <v>1.7453292519943295E-2</v>
          </cell>
        </row>
      </sheetData>
      <sheetData sheetId="13354">
        <row r="1">
          <cell r="J1">
            <v>1.7453292519943295E-2</v>
          </cell>
        </row>
      </sheetData>
      <sheetData sheetId="13355">
        <row r="1">
          <cell r="J1">
            <v>1.7453292519943295E-2</v>
          </cell>
        </row>
      </sheetData>
      <sheetData sheetId="13356">
        <row r="1">
          <cell r="J1">
            <v>1.7453292519943295E-2</v>
          </cell>
        </row>
      </sheetData>
      <sheetData sheetId="13357">
        <row r="1">
          <cell r="J1">
            <v>1.7453292519943295E-2</v>
          </cell>
        </row>
      </sheetData>
      <sheetData sheetId="13358">
        <row r="1">
          <cell r="J1">
            <v>1.7453292519943295E-2</v>
          </cell>
        </row>
      </sheetData>
      <sheetData sheetId="13359">
        <row r="1">
          <cell r="J1">
            <v>1.7453292519943295E-2</v>
          </cell>
        </row>
      </sheetData>
      <sheetData sheetId="13360">
        <row r="1">
          <cell r="J1">
            <v>1.7453292519943295E-2</v>
          </cell>
        </row>
      </sheetData>
      <sheetData sheetId="13361">
        <row r="1">
          <cell r="J1">
            <v>1.7453292519943295E-2</v>
          </cell>
        </row>
      </sheetData>
      <sheetData sheetId="13362">
        <row r="1">
          <cell r="J1">
            <v>1.7453292519943295E-2</v>
          </cell>
        </row>
      </sheetData>
      <sheetData sheetId="13363">
        <row r="1">
          <cell r="J1">
            <v>1.7453292519943295E-2</v>
          </cell>
        </row>
      </sheetData>
      <sheetData sheetId="13364">
        <row r="1">
          <cell r="J1">
            <v>1.7453292519943295E-2</v>
          </cell>
        </row>
      </sheetData>
      <sheetData sheetId="13365">
        <row r="1">
          <cell r="J1">
            <v>1.7453292519943295E-2</v>
          </cell>
        </row>
      </sheetData>
      <sheetData sheetId="13366">
        <row r="1">
          <cell r="J1">
            <v>1.7453292519943295E-2</v>
          </cell>
        </row>
      </sheetData>
      <sheetData sheetId="13367">
        <row r="1">
          <cell r="J1">
            <v>1.7453292519943295E-2</v>
          </cell>
        </row>
      </sheetData>
      <sheetData sheetId="13368">
        <row r="1">
          <cell r="J1">
            <v>1.7453292519943295E-2</v>
          </cell>
        </row>
      </sheetData>
      <sheetData sheetId="13369">
        <row r="1">
          <cell r="J1">
            <v>1.7453292519943295E-2</v>
          </cell>
        </row>
      </sheetData>
      <sheetData sheetId="13370">
        <row r="1">
          <cell r="J1">
            <v>1.7453292519943295E-2</v>
          </cell>
        </row>
      </sheetData>
      <sheetData sheetId="13371">
        <row r="1">
          <cell r="J1">
            <v>1.7453292519943295E-2</v>
          </cell>
        </row>
      </sheetData>
      <sheetData sheetId="13372">
        <row r="1">
          <cell r="J1">
            <v>1.7453292519943295E-2</v>
          </cell>
        </row>
      </sheetData>
      <sheetData sheetId="13373">
        <row r="1">
          <cell r="J1">
            <v>1.7453292519943295E-2</v>
          </cell>
        </row>
      </sheetData>
      <sheetData sheetId="13374">
        <row r="1">
          <cell r="J1">
            <v>1.7453292519943295E-2</v>
          </cell>
        </row>
      </sheetData>
      <sheetData sheetId="13375">
        <row r="1">
          <cell r="J1">
            <v>1.7453292519943295E-2</v>
          </cell>
        </row>
      </sheetData>
      <sheetData sheetId="13376">
        <row r="1">
          <cell r="J1">
            <v>1.7453292519943295E-2</v>
          </cell>
        </row>
      </sheetData>
      <sheetData sheetId="13377">
        <row r="1">
          <cell r="J1">
            <v>1.7453292519943295E-2</v>
          </cell>
        </row>
      </sheetData>
      <sheetData sheetId="13378">
        <row r="1">
          <cell r="J1">
            <v>1.7453292519943295E-2</v>
          </cell>
        </row>
      </sheetData>
      <sheetData sheetId="13379">
        <row r="1">
          <cell r="J1">
            <v>1.7453292519943295E-2</v>
          </cell>
        </row>
      </sheetData>
      <sheetData sheetId="13380">
        <row r="1">
          <cell r="J1">
            <v>1.7453292519943295E-2</v>
          </cell>
        </row>
      </sheetData>
      <sheetData sheetId="13381">
        <row r="1">
          <cell r="J1">
            <v>1.7453292519943295E-2</v>
          </cell>
        </row>
      </sheetData>
      <sheetData sheetId="13382">
        <row r="1">
          <cell r="J1">
            <v>1.7453292519943295E-2</v>
          </cell>
        </row>
      </sheetData>
      <sheetData sheetId="13383">
        <row r="1">
          <cell r="J1">
            <v>1.7453292519943295E-2</v>
          </cell>
        </row>
      </sheetData>
      <sheetData sheetId="13384">
        <row r="1">
          <cell r="J1">
            <v>1.7453292519943295E-2</v>
          </cell>
        </row>
      </sheetData>
      <sheetData sheetId="13385">
        <row r="1">
          <cell r="J1">
            <v>1.7453292519943295E-2</v>
          </cell>
        </row>
      </sheetData>
      <sheetData sheetId="13386">
        <row r="1">
          <cell r="J1">
            <v>1.7453292519943295E-2</v>
          </cell>
        </row>
      </sheetData>
      <sheetData sheetId="13387">
        <row r="1">
          <cell r="J1">
            <v>1.7453292519943295E-2</v>
          </cell>
        </row>
      </sheetData>
      <sheetData sheetId="13388">
        <row r="1">
          <cell r="J1">
            <v>1.7453292519943295E-2</v>
          </cell>
        </row>
      </sheetData>
      <sheetData sheetId="13389">
        <row r="1">
          <cell r="J1">
            <v>1.7453292519943295E-2</v>
          </cell>
        </row>
      </sheetData>
      <sheetData sheetId="13390">
        <row r="1">
          <cell r="J1">
            <v>1.7453292519943295E-2</v>
          </cell>
        </row>
      </sheetData>
      <sheetData sheetId="13391">
        <row r="1">
          <cell r="J1">
            <v>1.7453292519943295E-2</v>
          </cell>
        </row>
      </sheetData>
      <sheetData sheetId="13392">
        <row r="1">
          <cell r="J1">
            <v>1.7453292519943295E-2</v>
          </cell>
        </row>
      </sheetData>
      <sheetData sheetId="13393">
        <row r="1">
          <cell r="J1">
            <v>1.7453292519943295E-2</v>
          </cell>
        </row>
      </sheetData>
      <sheetData sheetId="13394">
        <row r="1">
          <cell r="J1">
            <v>1.7453292519943295E-2</v>
          </cell>
        </row>
      </sheetData>
      <sheetData sheetId="13395">
        <row r="1">
          <cell r="J1">
            <v>1.7453292519943295E-2</v>
          </cell>
        </row>
      </sheetData>
      <sheetData sheetId="13396">
        <row r="1">
          <cell r="J1">
            <v>1.7453292519943295E-2</v>
          </cell>
        </row>
      </sheetData>
      <sheetData sheetId="13397">
        <row r="1">
          <cell r="J1">
            <v>1.7453292519943295E-2</v>
          </cell>
        </row>
      </sheetData>
      <sheetData sheetId="13398">
        <row r="1">
          <cell r="J1">
            <v>1.7453292519943295E-2</v>
          </cell>
        </row>
      </sheetData>
      <sheetData sheetId="13399">
        <row r="1">
          <cell r="J1">
            <v>1.7453292519943295E-2</v>
          </cell>
        </row>
      </sheetData>
      <sheetData sheetId="13400">
        <row r="1">
          <cell r="J1">
            <v>1.7453292519943295E-2</v>
          </cell>
        </row>
      </sheetData>
      <sheetData sheetId="13401">
        <row r="1">
          <cell r="J1">
            <v>1.7453292519943295E-2</v>
          </cell>
        </row>
      </sheetData>
      <sheetData sheetId="13402">
        <row r="1">
          <cell r="J1">
            <v>1.7453292519943295E-2</v>
          </cell>
        </row>
      </sheetData>
      <sheetData sheetId="13403">
        <row r="1">
          <cell r="J1">
            <v>1.7453292519943295E-2</v>
          </cell>
        </row>
      </sheetData>
      <sheetData sheetId="13404">
        <row r="1">
          <cell r="J1">
            <v>1.7453292519943295E-2</v>
          </cell>
        </row>
      </sheetData>
      <sheetData sheetId="13405">
        <row r="1">
          <cell r="J1">
            <v>1.7453292519943295E-2</v>
          </cell>
        </row>
      </sheetData>
      <sheetData sheetId="13406">
        <row r="1">
          <cell r="J1">
            <v>1.7453292519943295E-2</v>
          </cell>
        </row>
      </sheetData>
      <sheetData sheetId="13407">
        <row r="1">
          <cell r="J1">
            <v>1.7453292519943295E-2</v>
          </cell>
        </row>
      </sheetData>
      <sheetData sheetId="13408">
        <row r="1">
          <cell r="J1">
            <v>1.7453292519943295E-2</v>
          </cell>
        </row>
      </sheetData>
      <sheetData sheetId="13409">
        <row r="1">
          <cell r="J1">
            <v>1.7453292519943295E-2</v>
          </cell>
        </row>
      </sheetData>
      <sheetData sheetId="13410">
        <row r="1">
          <cell r="J1">
            <v>1.7453292519943295E-2</v>
          </cell>
        </row>
      </sheetData>
      <sheetData sheetId="13411">
        <row r="1">
          <cell r="J1">
            <v>1.7453292519943295E-2</v>
          </cell>
        </row>
      </sheetData>
      <sheetData sheetId="13412">
        <row r="1">
          <cell r="J1">
            <v>1.7453292519943295E-2</v>
          </cell>
        </row>
      </sheetData>
      <sheetData sheetId="13413">
        <row r="1">
          <cell r="J1">
            <v>1.7453292519943295E-2</v>
          </cell>
        </row>
      </sheetData>
      <sheetData sheetId="13414">
        <row r="1">
          <cell r="J1">
            <v>1.7453292519943295E-2</v>
          </cell>
        </row>
      </sheetData>
      <sheetData sheetId="13415">
        <row r="1">
          <cell r="J1">
            <v>1.7453292519943295E-2</v>
          </cell>
        </row>
      </sheetData>
      <sheetData sheetId="13416">
        <row r="1">
          <cell r="J1">
            <v>1.7453292519943295E-2</v>
          </cell>
        </row>
      </sheetData>
      <sheetData sheetId="13417">
        <row r="1">
          <cell r="J1">
            <v>1.7453292519943295E-2</v>
          </cell>
        </row>
      </sheetData>
      <sheetData sheetId="13418">
        <row r="1">
          <cell r="J1">
            <v>1.7453292519943295E-2</v>
          </cell>
        </row>
      </sheetData>
      <sheetData sheetId="13419">
        <row r="1">
          <cell r="J1">
            <v>1.7453292519943295E-2</v>
          </cell>
        </row>
      </sheetData>
      <sheetData sheetId="13420">
        <row r="1">
          <cell r="J1">
            <v>1.7453292519943295E-2</v>
          </cell>
        </row>
      </sheetData>
      <sheetData sheetId="13421">
        <row r="1">
          <cell r="J1">
            <v>1.7453292519943295E-2</v>
          </cell>
        </row>
      </sheetData>
      <sheetData sheetId="13422">
        <row r="1">
          <cell r="J1">
            <v>1.7453292519943295E-2</v>
          </cell>
        </row>
      </sheetData>
      <sheetData sheetId="13423">
        <row r="1">
          <cell r="J1">
            <v>1.7453292519943295E-2</v>
          </cell>
        </row>
      </sheetData>
      <sheetData sheetId="13424">
        <row r="1">
          <cell r="J1">
            <v>1.7453292519943295E-2</v>
          </cell>
        </row>
      </sheetData>
      <sheetData sheetId="13425">
        <row r="1">
          <cell r="J1">
            <v>1.7453292519943295E-2</v>
          </cell>
        </row>
      </sheetData>
      <sheetData sheetId="13426">
        <row r="1">
          <cell r="J1">
            <v>1.7453292519943295E-2</v>
          </cell>
        </row>
      </sheetData>
      <sheetData sheetId="13427">
        <row r="1">
          <cell r="J1">
            <v>1.7453292519943295E-2</v>
          </cell>
        </row>
      </sheetData>
      <sheetData sheetId="13428">
        <row r="1">
          <cell r="J1">
            <v>1.7453292519943295E-2</v>
          </cell>
        </row>
      </sheetData>
      <sheetData sheetId="13429">
        <row r="1">
          <cell r="J1">
            <v>1.7453292519943295E-2</v>
          </cell>
        </row>
      </sheetData>
      <sheetData sheetId="13430">
        <row r="1">
          <cell r="J1">
            <v>1.7453292519943295E-2</v>
          </cell>
        </row>
      </sheetData>
      <sheetData sheetId="13431">
        <row r="1">
          <cell r="J1">
            <v>1.7453292519943295E-2</v>
          </cell>
        </row>
      </sheetData>
      <sheetData sheetId="13432">
        <row r="1">
          <cell r="J1">
            <v>1.7453292519943295E-2</v>
          </cell>
        </row>
      </sheetData>
      <sheetData sheetId="13433">
        <row r="1">
          <cell r="J1">
            <v>1.7453292519943295E-2</v>
          </cell>
        </row>
      </sheetData>
      <sheetData sheetId="13434">
        <row r="1">
          <cell r="J1">
            <v>1.7453292519943295E-2</v>
          </cell>
        </row>
      </sheetData>
      <sheetData sheetId="13435">
        <row r="1">
          <cell r="J1">
            <v>1.7453292519943295E-2</v>
          </cell>
        </row>
      </sheetData>
      <sheetData sheetId="13436">
        <row r="1">
          <cell r="J1">
            <v>1.7453292519943295E-2</v>
          </cell>
        </row>
      </sheetData>
      <sheetData sheetId="13437">
        <row r="1">
          <cell r="J1">
            <v>1.7453292519943295E-2</v>
          </cell>
        </row>
      </sheetData>
      <sheetData sheetId="13438">
        <row r="1">
          <cell r="J1">
            <v>1.7453292519943295E-2</v>
          </cell>
        </row>
      </sheetData>
      <sheetData sheetId="13439">
        <row r="1">
          <cell r="J1">
            <v>1.7453292519943295E-2</v>
          </cell>
        </row>
      </sheetData>
      <sheetData sheetId="13440">
        <row r="1">
          <cell r="J1">
            <v>1.7453292519943295E-2</v>
          </cell>
        </row>
      </sheetData>
      <sheetData sheetId="13441">
        <row r="1">
          <cell r="J1">
            <v>1.7453292519943295E-2</v>
          </cell>
        </row>
      </sheetData>
      <sheetData sheetId="13442">
        <row r="1">
          <cell r="J1">
            <v>1.7453292519943295E-2</v>
          </cell>
        </row>
      </sheetData>
      <sheetData sheetId="13443">
        <row r="1">
          <cell r="J1">
            <v>1.7453292519943295E-2</v>
          </cell>
        </row>
      </sheetData>
      <sheetData sheetId="13444">
        <row r="1">
          <cell r="J1">
            <v>1.7453292519943295E-2</v>
          </cell>
        </row>
      </sheetData>
      <sheetData sheetId="13445">
        <row r="1">
          <cell r="J1">
            <v>1.7453292519943295E-2</v>
          </cell>
        </row>
      </sheetData>
      <sheetData sheetId="13446">
        <row r="1">
          <cell r="J1">
            <v>1.7453292519943295E-2</v>
          </cell>
        </row>
      </sheetData>
      <sheetData sheetId="13447">
        <row r="1">
          <cell r="J1">
            <v>1.7453292519943295E-2</v>
          </cell>
        </row>
      </sheetData>
      <sheetData sheetId="13448">
        <row r="1">
          <cell r="J1">
            <v>1.7453292519943295E-2</v>
          </cell>
        </row>
      </sheetData>
      <sheetData sheetId="13449">
        <row r="1">
          <cell r="J1">
            <v>1.7453292519943295E-2</v>
          </cell>
        </row>
      </sheetData>
      <sheetData sheetId="13450">
        <row r="1">
          <cell r="J1">
            <v>1.7453292519943295E-2</v>
          </cell>
        </row>
      </sheetData>
      <sheetData sheetId="13451">
        <row r="1">
          <cell r="J1">
            <v>1.7453292519943295E-2</v>
          </cell>
        </row>
      </sheetData>
      <sheetData sheetId="13452">
        <row r="1">
          <cell r="J1">
            <v>1.7453292519943295E-2</v>
          </cell>
        </row>
      </sheetData>
      <sheetData sheetId="13453">
        <row r="1">
          <cell r="J1">
            <v>1.7453292519943295E-2</v>
          </cell>
        </row>
      </sheetData>
      <sheetData sheetId="13454">
        <row r="1">
          <cell r="J1">
            <v>1.7453292519943295E-2</v>
          </cell>
        </row>
      </sheetData>
      <sheetData sheetId="13455">
        <row r="1">
          <cell r="J1">
            <v>1.7453292519943295E-2</v>
          </cell>
        </row>
      </sheetData>
      <sheetData sheetId="13456">
        <row r="1">
          <cell r="J1">
            <v>1.7453292519943295E-2</v>
          </cell>
        </row>
      </sheetData>
      <sheetData sheetId="13457">
        <row r="1">
          <cell r="J1">
            <v>1.7453292519943295E-2</v>
          </cell>
        </row>
      </sheetData>
      <sheetData sheetId="13458">
        <row r="1">
          <cell r="J1">
            <v>1.7453292519943295E-2</v>
          </cell>
        </row>
      </sheetData>
      <sheetData sheetId="13459">
        <row r="1">
          <cell r="J1">
            <v>1.7453292519943295E-2</v>
          </cell>
        </row>
      </sheetData>
      <sheetData sheetId="13460">
        <row r="1">
          <cell r="J1">
            <v>1.7453292519943295E-2</v>
          </cell>
        </row>
      </sheetData>
      <sheetData sheetId="13461">
        <row r="1">
          <cell r="J1">
            <v>1.7453292519943295E-2</v>
          </cell>
        </row>
      </sheetData>
      <sheetData sheetId="13462">
        <row r="1">
          <cell r="J1">
            <v>1.7453292519943295E-2</v>
          </cell>
        </row>
      </sheetData>
      <sheetData sheetId="13463">
        <row r="1">
          <cell r="J1">
            <v>1.7453292519943295E-2</v>
          </cell>
        </row>
      </sheetData>
      <sheetData sheetId="13464">
        <row r="1">
          <cell r="J1">
            <v>1.7453292519943295E-2</v>
          </cell>
        </row>
      </sheetData>
      <sheetData sheetId="13465">
        <row r="1">
          <cell r="J1">
            <v>1.7453292519943295E-2</v>
          </cell>
        </row>
      </sheetData>
      <sheetData sheetId="13466">
        <row r="1">
          <cell r="J1">
            <v>1.7453292519943295E-2</v>
          </cell>
        </row>
      </sheetData>
      <sheetData sheetId="13467">
        <row r="1">
          <cell r="J1">
            <v>1.7453292519943295E-2</v>
          </cell>
        </row>
      </sheetData>
      <sheetData sheetId="13468">
        <row r="1">
          <cell r="J1">
            <v>1.7453292519943295E-2</v>
          </cell>
        </row>
      </sheetData>
      <sheetData sheetId="13469">
        <row r="1">
          <cell r="J1">
            <v>1.7453292519943295E-2</v>
          </cell>
        </row>
      </sheetData>
      <sheetData sheetId="13470">
        <row r="1">
          <cell r="J1">
            <v>1.7453292519943295E-2</v>
          </cell>
        </row>
      </sheetData>
      <sheetData sheetId="13471">
        <row r="1">
          <cell r="J1">
            <v>1.7453292519943295E-2</v>
          </cell>
        </row>
      </sheetData>
      <sheetData sheetId="13472">
        <row r="1">
          <cell r="J1">
            <v>1.7453292519943295E-2</v>
          </cell>
        </row>
      </sheetData>
      <sheetData sheetId="13473">
        <row r="1">
          <cell r="J1">
            <v>1.7453292519943295E-2</v>
          </cell>
        </row>
      </sheetData>
      <sheetData sheetId="13474">
        <row r="1">
          <cell r="J1">
            <v>1.7453292519943295E-2</v>
          </cell>
        </row>
      </sheetData>
      <sheetData sheetId="13475">
        <row r="1">
          <cell r="J1">
            <v>1.7453292519943295E-2</v>
          </cell>
        </row>
      </sheetData>
      <sheetData sheetId="13476">
        <row r="1">
          <cell r="J1">
            <v>1.7453292519943295E-2</v>
          </cell>
        </row>
      </sheetData>
      <sheetData sheetId="13477">
        <row r="1">
          <cell r="J1">
            <v>1.7453292519943295E-2</v>
          </cell>
        </row>
      </sheetData>
      <sheetData sheetId="13478">
        <row r="1">
          <cell r="J1">
            <v>1.7453292519943295E-2</v>
          </cell>
        </row>
      </sheetData>
      <sheetData sheetId="13479">
        <row r="1">
          <cell r="J1">
            <v>1.7453292519943295E-2</v>
          </cell>
        </row>
      </sheetData>
      <sheetData sheetId="13480">
        <row r="1">
          <cell r="J1">
            <v>1.7453292519943295E-2</v>
          </cell>
        </row>
      </sheetData>
      <sheetData sheetId="13481">
        <row r="1">
          <cell r="J1">
            <v>1.7453292519943295E-2</v>
          </cell>
        </row>
      </sheetData>
      <sheetData sheetId="13482">
        <row r="1">
          <cell r="J1">
            <v>1.7453292519943295E-2</v>
          </cell>
        </row>
      </sheetData>
      <sheetData sheetId="13483">
        <row r="1">
          <cell r="J1">
            <v>1.7453292519943295E-2</v>
          </cell>
        </row>
      </sheetData>
      <sheetData sheetId="13484">
        <row r="1">
          <cell r="J1">
            <v>1.7453292519943295E-2</v>
          </cell>
        </row>
      </sheetData>
      <sheetData sheetId="13485">
        <row r="1">
          <cell r="J1">
            <v>1.7453292519943295E-2</v>
          </cell>
        </row>
      </sheetData>
      <sheetData sheetId="13486">
        <row r="1">
          <cell r="J1">
            <v>1.7453292519943295E-2</v>
          </cell>
        </row>
      </sheetData>
      <sheetData sheetId="13487">
        <row r="1">
          <cell r="J1">
            <v>1.7453292519943295E-2</v>
          </cell>
        </row>
      </sheetData>
      <sheetData sheetId="13488">
        <row r="1">
          <cell r="J1">
            <v>1.7453292519943295E-2</v>
          </cell>
        </row>
      </sheetData>
      <sheetData sheetId="13489">
        <row r="1">
          <cell r="J1">
            <v>1.7453292519943295E-2</v>
          </cell>
        </row>
      </sheetData>
      <sheetData sheetId="13490">
        <row r="1">
          <cell r="J1">
            <v>1.7453292519943295E-2</v>
          </cell>
        </row>
      </sheetData>
      <sheetData sheetId="13491">
        <row r="1">
          <cell r="J1">
            <v>1.7453292519943295E-2</v>
          </cell>
        </row>
      </sheetData>
      <sheetData sheetId="13492">
        <row r="1">
          <cell r="J1">
            <v>1.7453292519943295E-2</v>
          </cell>
        </row>
      </sheetData>
      <sheetData sheetId="13493">
        <row r="1">
          <cell r="J1">
            <v>1.7453292519943295E-2</v>
          </cell>
        </row>
      </sheetData>
      <sheetData sheetId="13494">
        <row r="1">
          <cell r="J1">
            <v>1.7453292519943295E-2</v>
          </cell>
        </row>
      </sheetData>
      <sheetData sheetId="13495">
        <row r="1">
          <cell r="J1">
            <v>1.7453292519943295E-2</v>
          </cell>
        </row>
      </sheetData>
      <sheetData sheetId="13496">
        <row r="1">
          <cell r="J1">
            <v>1.7453292519943295E-2</v>
          </cell>
        </row>
      </sheetData>
      <sheetData sheetId="13497">
        <row r="1">
          <cell r="J1">
            <v>1.7453292519943295E-2</v>
          </cell>
        </row>
      </sheetData>
      <sheetData sheetId="13498">
        <row r="1">
          <cell r="J1">
            <v>1.7453292519943295E-2</v>
          </cell>
        </row>
      </sheetData>
      <sheetData sheetId="13499">
        <row r="1">
          <cell r="J1">
            <v>1.7453292519943295E-2</v>
          </cell>
        </row>
      </sheetData>
      <sheetData sheetId="13500">
        <row r="1">
          <cell r="J1">
            <v>1.7453292519943295E-2</v>
          </cell>
        </row>
      </sheetData>
      <sheetData sheetId="13501">
        <row r="1">
          <cell r="J1">
            <v>1.7453292519943295E-2</v>
          </cell>
        </row>
      </sheetData>
      <sheetData sheetId="13502">
        <row r="1">
          <cell r="J1">
            <v>1.7453292519943295E-2</v>
          </cell>
        </row>
      </sheetData>
      <sheetData sheetId="13503">
        <row r="1">
          <cell r="J1">
            <v>1.7453292519943295E-2</v>
          </cell>
        </row>
      </sheetData>
      <sheetData sheetId="13504">
        <row r="1">
          <cell r="J1">
            <v>1.7453292519943295E-2</v>
          </cell>
        </row>
      </sheetData>
      <sheetData sheetId="13505">
        <row r="1">
          <cell r="J1">
            <v>1.7453292519943295E-2</v>
          </cell>
        </row>
      </sheetData>
      <sheetData sheetId="13506">
        <row r="1">
          <cell r="J1">
            <v>1.7453292519943295E-2</v>
          </cell>
        </row>
      </sheetData>
      <sheetData sheetId="13507">
        <row r="1">
          <cell r="J1">
            <v>1.7453292519943295E-2</v>
          </cell>
        </row>
      </sheetData>
      <sheetData sheetId="13508">
        <row r="1">
          <cell r="J1">
            <v>1.7453292519943295E-2</v>
          </cell>
        </row>
      </sheetData>
      <sheetData sheetId="13509">
        <row r="1">
          <cell r="J1">
            <v>1.7453292519943295E-2</v>
          </cell>
        </row>
      </sheetData>
      <sheetData sheetId="13510">
        <row r="1">
          <cell r="J1">
            <v>1.7453292519943295E-2</v>
          </cell>
        </row>
      </sheetData>
      <sheetData sheetId="13511">
        <row r="1">
          <cell r="J1">
            <v>1.7453292519943295E-2</v>
          </cell>
        </row>
      </sheetData>
      <sheetData sheetId="13512">
        <row r="1">
          <cell r="J1">
            <v>1.7453292519943295E-2</v>
          </cell>
        </row>
      </sheetData>
      <sheetData sheetId="13513">
        <row r="1">
          <cell r="J1">
            <v>1.7453292519943295E-2</v>
          </cell>
        </row>
      </sheetData>
      <sheetData sheetId="13514">
        <row r="1">
          <cell r="J1">
            <v>1.7453292519943295E-2</v>
          </cell>
        </row>
      </sheetData>
      <sheetData sheetId="13515">
        <row r="1">
          <cell r="J1">
            <v>1.7453292519943295E-2</v>
          </cell>
        </row>
      </sheetData>
      <sheetData sheetId="13516">
        <row r="1">
          <cell r="J1">
            <v>1.7453292519943295E-2</v>
          </cell>
        </row>
      </sheetData>
      <sheetData sheetId="13517">
        <row r="1">
          <cell r="J1">
            <v>1.7453292519943295E-2</v>
          </cell>
        </row>
      </sheetData>
      <sheetData sheetId="13518">
        <row r="1">
          <cell r="J1">
            <v>1.7453292519943295E-2</v>
          </cell>
        </row>
      </sheetData>
      <sheetData sheetId="13519">
        <row r="1">
          <cell r="J1">
            <v>1.7453292519943295E-2</v>
          </cell>
        </row>
      </sheetData>
      <sheetData sheetId="13520">
        <row r="1">
          <cell r="J1">
            <v>1.7453292519943295E-2</v>
          </cell>
        </row>
      </sheetData>
      <sheetData sheetId="13521">
        <row r="1">
          <cell r="J1">
            <v>1.7453292519943295E-2</v>
          </cell>
        </row>
      </sheetData>
      <sheetData sheetId="13522">
        <row r="1">
          <cell r="J1">
            <v>1.7453292519943295E-2</v>
          </cell>
        </row>
      </sheetData>
      <sheetData sheetId="13523">
        <row r="1">
          <cell r="J1">
            <v>1.7453292519943295E-2</v>
          </cell>
        </row>
      </sheetData>
      <sheetData sheetId="13524">
        <row r="1">
          <cell r="J1">
            <v>1.7453292519943295E-2</v>
          </cell>
        </row>
      </sheetData>
      <sheetData sheetId="13525">
        <row r="1">
          <cell r="J1">
            <v>1.7453292519943295E-2</v>
          </cell>
        </row>
      </sheetData>
      <sheetData sheetId="13526">
        <row r="1">
          <cell r="J1">
            <v>1.7453292519943295E-2</v>
          </cell>
        </row>
      </sheetData>
      <sheetData sheetId="13527">
        <row r="1">
          <cell r="J1">
            <v>1.7453292519943295E-2</v>
          </cell>
        </row>
      </sheetData>
      <sheetData sheetId="13528">
        <row r="1">
          <cell r="J1">
            <v>1.7453292519943295E-2</v>
          </cell>
        </row>
      </sheetData>
      <sheetData sheetId="13529">
        <row r="1">
          <cell r="J1">
            <v>1.7453292519943295E-2</v>
          </cell>
        </row>
      </sheetData>
      <sheetData sheetId="13530">
        <row r="1">
          <cell r="J1">
            <v>1.7453292519943295E-2</v>
          </cell>
        </row>
      </sheetData>
      <sheetData sheetId="13531">
        <row r="1">
          <cell r="J1">
            <v>1.7453292519943295E-2</v>
          </cell>
        </row>
      </sheetData>
      <sheetData sheetId="13532">
        <row r="1">
          <cell r="J1">
            <v>1.7453292519943295E-2</v>
          </cell>
        </row>
      </sheetData>
      <sheetData sheetId="13533">
        <row r="1">
          <cell r="J1">
            <v>1.7453292519943295E-2</v>
          </cell>
        </row>
      </sheetData>
      <sheetData sheetId="13534">
        <row r="1">
          <cell r="J1">
            <v>1.7453292519943295E-2</v>
          </cell>
        </row>
      </sheetData>
      <sheetData sheetId="13535">
        <row r="1">
          <cell r="J1">
            <v>1.7453292519943295E-2</v>
          </cell>
        </row>
      </sheetData>
      <sheetData sheetId="13536">
        <row r="1">
          <cell r="J1">
            <v>1.7453292519943295E-2</v>
          </cell>
        </row>
      </sheetData>
      <sheetData sheetId="13537">
        <row r="1">
          <cell r="J1">
            <v>1.7453292519943295E-2</v>
          </cell>
        </row>
      </sheetData>
      <sheetData sheetId="13538">
        <row r="1">
          <cell r="J1">
            <v>1.7453292519943295E-2</v>
          </cell>
        </row>
      </sheetData>
      <sheetData sheetId="13539">
        <row r="1">
          <cell r="J1">
            <v>1.7453292519943295E-2</v>
          </cell>
        </row>
      </sheetData>
      <sheetData sheetId="13540">
        <row r="1">
          <cell r="J1">
            <v>1.7453292519943295E-2</v>
          </cell>
        </row>
      </sheetData>
      <sheetData sheetId="13541">
        <row r="1">
          <cell r="J1">
            <v>1.7453292519943295E-2</v>
          </cell>
        </row>
      </sheetData>
      <sheetData sheetId="13542">
        <row r="1">
          <cell r="J1">
            <v>1.7453292519943295E-2</v>
          </cell>
        </row>
      </sheetData>
      <sheetData sheetId="13543">
        <row r="1">
          <cell r="J1">
            <v>1.7453292519943295E-2</v>
          </cell>
        </row>
      </sheetData>
      <sheetData sheetId="13544">
        <row r="1">
          <cell r="J1">
            <v>1.7453292519943295E-2</v>
          </cell>
        </row>
      </sheetData>
      <sheetData sheetId="13545">
        <row r="1">
          <cell r="J1">
            <v>1.7453292519943295E-2</v>
          </cell>
        </row>
      </sheetData>
      <sheetData sheetId="13546">
        <row r="1">
          <cell r="J1">
            <v>1.7453292519943295E-2</v>
          </cell>
        </row>
      </sheetData>
      <sheetData sheetId="13547">
        <row r="1">
          <cell r="J1">
            <v>1.7453292519943295E-2</v>
          </cell>
        </row>
      </sheetData>
      <sheetData sheetId="13548">
        <row r="1">
          <cell r="J1">
            <v>1.7453292519943295E-2</v>
          </cell>
        </row>
      </sheetData>
      <sheetData sheetId="13549">
        <row r="1">
          <cell r="J1">
            <v>1.7453292519943295E-2</v>
          </cell>
        </row>
      </sheetData>
      <sheetData sheetId="13550">
        <row r="1">
          <cell r="J1">
            <v>1.7453292519943295E-2</v>
          </cell>
        </row>
      </sheetData>
      <sheetData sheetId="13551">
        <row r="1">
          <cell r="J1">
            <v>1.7453292519943295E-2</v>
          </cell>
        </row>
      </sheetData>
      <sheetData sheetId="13552">
        <row r="1">
          <cell r="J1">
            <v>1.7453292519943295E-2</v>
          </cell>
        </row>
      </sheetData>
      <sheetData sheetId="13553">
        <row r="1">
          <cell r="J1">
            <v>1.7453292519943295E-2</v>
          </cell>
        </row>
      </sheetData>
      <sheetData sheetId="13554">
        <row r="1">
          <cell r="J1">
            <v>1.7453292519943295E-2</v>
          </cell>
        </row>
      </sheetData>
      <sheetData sheetId="13555">
        <row r="1">
          <cell r="J1">
            <v>1.7453292519943295E-2</v>
          </cell>
        </row>
      </sheetData>
      <sheetData sheetId="13556">
        <row r="1">
          <cell r="J1">
            <v>1.7453292519943295E-2</v>
          </cell>
        </row>
      </sheetData>
      <sheetData sheetId="13557">
        <row r="1">
          <cell r="J1">
            <v>1.7453292519943295E-2</v>
          </cell>
        </row>
      </sheetData>
      <sheetData sheetId="13558">
        <row r="1">
          <cell r="J1">
            <v>1.7453292519943295E-2</v>
          </cell>
        </row>
      </sheetData>
      <sheetData sheetId="13559">
        <row r="1">
          <cell r="J1">
            <v>1.7453292519943295E-2</v>
          </cell>
        </row>
      </sheetData>
      <sheetData sheetId="13560">
        <row r="1">
          <cell r="J1">
            <v>1.7453292519943295E-2</v>
          </cell>
        </row>
      </sheetData>
      <sheetData sheetId="13561">
        <row r="1">
          <cell r="J1">
            <v>1.7453292519943295E-2</v>
          </cell>
        </row>
      </sheetData>
      <sheetData sheetId="13562">
        <row r="1">
          <cell r="J1">
            <v>1.7453292519943295E-2</v>
          </cell>
        </row>
      </sheetData>
      <sheetData sheetId="13563">
        <row r="1">
          <cell r="J1">
            <v>1.7453292519943295E-2</v>
          </cell>
        </row>
      </sheetData>
      <sheetData sheetId="13564">
        <row r="1">
          <cell r="J1">
            <v>1.7453292519943295E-2</v>
          </cell>
        </row>
      </sheetData>
      <sheetData sheetId="13565">
        <row r="1">
          <cell r="J1">
            <v>1.7453292519943295E-2</v>
          </cell>
        </row>
      </sheetData>
      <sheetData sheetId="13566">
        <row r="1">
          <cell r="J1">
            <v>1.7453292519943295E-2</v>
          </cell>
        </row>
      </sheetData>
      <sheetData sheetId="13567">
        <row r="1">
          <cell r="J1">
            <v>1.7453292519943295E-2</v>
          </cell>
        </row>
      </sheetData>
      <sheetData sheetId="13568">
        <row r="1">
          <cell r="J1">
            <v>1.7453292519943295E-2</v>
          </cell>
        </row>
      </sheetData>
      <sheetData sheetId="13569">
        <row r="1">
          <cell r="J1">
            <v>1.7453292519943295E-2</v>
          </cell>
        </row>
      </sheetData>
      <sheetData sheetId="13570">
        <row r="1">
          <cell r="J1">
            <v>1.7453292519943295E-2</v>
          </cell>
        </row>
      </sheetData>
      <sheetData sheetId="13571">
        <row r="1">
          <cell r="J1">
            <v>1.7453292519943295E-2</v>
          </cell>
        </row>
      </sheetData>
      <sheetData sheetId="13572">
        <row r="1">
          <cell r="J1">
            <v>1.7453292519943295E-2</v>
          </cell>
        </row>
      </sheetData>
      <sheetData sheetId="13573">
        <row r="1">
          <cell r="J1">
            <v>1.7453292519943295E-2</v>
          </cell>
        </row>
      </sheetData>
      <sheetData sheetId="13574">
        <row r="1">
          <cell r="J1">
            <v>1.7453292519943295E-2</v>
          </cell>
        </row>
      </sheetData>
      <sheetData sheetId="13575">
        <row r="1">
          <cell r="J1">
            <v>1.7453292519943295E-2</v>
          </cell>
        </row>
      </sheetData>
      <sheetData sheetId="13576">
        <row r="1">
          <cell r="J1">
            <v>1.7453292519943295E-2</v>
          </cell>
        </row>
      </sheetData>
      <sheetData sheetId="13577">
        <row r="1">
          <cell r="J1">
            <v>1.7453292519943295E-2</v>
          </cell>
        </row>
      </sheetData>
      <sheetData sheetId="13578">
        <row r="1">
          <cell r="J1">
            <v>1.7453292519943295E-2</v>
          </cell>
        </row>
      </sheetData>
      <sheetData sheetId="13579">
        <row r="1">
          <cell r="J1">
            <v>1.7453292519943295E-2</v>
          </cell>
        </row>
      </sheetData>
      <sheetData sheetId="13580">
        <row r="1">
          <cell r="J1">
            <v>1.7453292519943295E-2</v>
          </cell>
        </row>
      </sheetData>
      <sheetData sheetId="13581">
        <row r="1">
          <cell r="J1">
            <v>1.7453292519943295E-2</v>
          </cell>
        </row>
      </sheetData>
      <sheetData sheetId="13582">
        <row r="1">
          <cell r="J1">
            <v>1.7453292519943295E-2</v>
          </cell>
        </row>
      </sheetData>
      <sheetData sheetId="13583">
        <row r="1">
          <cell r="J1">
            <v>1.7453292519943295E-2</v>
          </cell>
        </row>
      </sheetData>
      <sheetData sheetId="13584">
        <row r="1">
          <cell r="J1">
            <v>1.7453292519943295E-2</v>
          </cell>
        </row>
      </sheetData>
      <sheetData sheetId="13585">
        <row r="1">
          <cell r="J1">
            <v>1.7453292519943295E-2</v>
          </cell>
        </row>
      </sheetData>
      <sheetData sheetId="13586">
        <row r="1">
          <cell r="J1">
            <v>1.7453292519943295E-2</v>
          </cell>
        </row>
      </sheetData>
      <sheetData sheetId="13587">
        <row r="1">
          <cell r="J1">
            <v>1.7453292519943295E-2</v>
          </cell>
        </row>
      </sheetData>
      <sheetData sheetId="13588">
        <row r="1">
          <cell r="J1">
            <v>1.7453292519943295E-2</v>
          </cell>
        </row>
      </sheetData>
      <sheetData sheetId="13589">
        <row r="1">
          <cell r="J1">
            <v>1.7453292519943295E-2</v>
          </cell>
        </row>
      </sheetData>
      <sheetData sheetId="13590">
        <row r="1">
          <cell r="J1">
            <v>1.7453292519943295E-2</v>
          </cell>
        </row>
      </sheetData>
      <sheetData sheetId="13591">
        <row r="1">
          <cell r="J1">
            <v>1.7453292519943295E-2</v>
          </cell>
        </row>
      </sheetData>
      <sheetData sheetId="13592">
        <row r="1">
          <cell r="J1">
            <v>1.7453292519943295E-2</v>
          </cell>
        </row>
      </sheetData>
      <sheetData sheetId="13593">
        <row r="1">
          <cell r="J1">
            <v>1.7453292519943295E-2</v>
          </cell>
        </row>
      </sheetData>
      <sheetData sheetId="13594">
        <row r="1">
          <cell r="J1">
            <v>1.7453292519943295E-2</v>
          </cell>
        </row>
      </sheetData>
      <sheetData sheetId="13595">
        <row r="1">
          <cell r="J1">
            <v>1.7453292519943295E-2</v>
          </cell>
        </row>
      </sheetData>
      <sheetData sheetId="13596">
        <row r="1">
          <cell r="J1">
            <v>1.7453292519943295E-2</v>
          </cell>
        </row>
      </sheetData>
      <sheetData sheetId="13597">
        <row r="1">
          <cell r="J1">
            <v>1.7453292519943295E-2</v>
          </cell>
        </row>
      </sheetData>
      <sheetData sheetId="13598">
        <row r="1">
          <cell r="J1">
            <v>1.7453292519943295E-2</v>
          </cell>
        </row>
      </sheetData>
      <sheetData sheetId="13599">
        <row r="1">
          <cell r="J1">
            <v>1.7453292519943295E-2</v>
          </cell>
        </row>
      </sheetData>
      <sheetData sheetId="13600">
        <row r="1">
          <cell r="J1">
            <v>1.7453292519943295E-2</v>
          </cell>
        </row>
      </sheetData>
      <sheetData sheetId="13601">
        <row r="1">
          <cell r="J1">
            <v>1.7453292519943295E-2</v>
          </cell>
        </row>
      </sheetData>
      <sheetData sheetId="13602">
        <row r="1">
          <cell r="J1">
            <v>1.7453292519943295E-2</v>
          </cell>
        </row>
      </sheetData>
      <sheetData sheetId="13603">
        <row r="1">
          <cell r="J1">
            <v>1.7453292519943295E-2</v>
          </cell>
        </row>
      </sheetData>
      <sheetData sheetId="13604">
        <row r="1">
          <cell r="J1">
            <v>1.7453292519943295E-2</v>
          </cell>
        </row>
      </sheetData>
      <sheetData sheetId="13605">
        <row r="1">
          <cell r="J1">
            <v>1.7453292519943295E-2</v>
          </cell>
        </row>
      </sheetData>
      <sheetData sheetId="13606">
        <row r="1">
          <cell r="J1">
            <v>1.7453292519943295E-2</v>
          </cell>
        </row>
      </sheetData>
      <sheetData sheetId="13607">
        <row r="1">
          <cell r="J1">
            <v>1.7453292519943295E-2</v>
          </cell>
        </row>
      </sheetData>
      <sheetData sheetId="13608">
        <row r="1">
          <cell r="J1">
            <v>1.7453292519943295E-2</v>
          </cell>
        </row>
      </sheetData>
      <sheetData sheetId="13609">
        <row r="1">
          <cell r="J1">
            <v>1.7453292519943295E-2</v>
          </cell>
        </row>
      </sheetData>
      <sheetData sheetId="13610">
        <row r="1">
          <cell r="J1">
            <v>1.7453292519943295E-2</v>
          </cell>
        </row>
      </sheetData>
      <sheetData sheetId="13611">
        <row r="1">
          <cell r="J1">
            <v>1.7453292519943295E-2</v>
          </cell>
        </row>
      </sheetData>
      <sheetData sheetId="13612">
        <row r="1">
          <cell r="J1">
            <v>1.7453292519943295E-2</v>
          </cell>
        </row>
      </sheetData>
      <sheetData sheetId="13613">
        <row r="1">
          <cell r="J1">
            <v>1.7453292519943295E-2</v>
          </cell>
        </row>
      </sheetData>
      <sheetData sheetId="13614">
        <row r="1">
          <cell r="J1">
            <v>1.7453292519943295E-2</v>
          </cell>
        </row>
      </sheetData>
      <sheetData sheetId="13615">
        <row r="1">
          <cell r="J1">
            <v>1.7453292519943295E-2</v>
          </cell>
        </row>
      </sheetData>
      <sheetData sheetId="13616">
        <row r="1">
          <cell r="J1">
            <v>1.7453292519943295E-2</v>
          </cell>
        </row>
      </sheetData>
      <sheetData sheetId="13617">
        <row r="1">
          <cell r="J1">
            <v>1.7453292519943295E-2</v>
          </cell>
        </row>
      </sheetData>
      <sheetData sheetId="13618">
        <row r="1">
          <cell r="J1">
            <v>1.7453292519943295E-2</v>
          </cell>
        </row>
      </sheetData>
      <sheetData sheetId="13619">
        <row r="1">
          <cell r="J1">
            <v>1.7453292519943295E-2</v>
          </cell>
        </row>
      </sheetData>
      <sheetData sheetId="13620">
        <row r="1">
          <cell r="J1">
            <v>1.7453292519943295E-2</v>
          </cell>
        </row>
      </sheetData>
      <sheetData sheetId="13621">
        <row r="1">
          <cell r="J1">
            <v>1.7453292519943295E-2</v>
          </cell>
        </row>
      </sheetData>
      <sheetData sheetId="13622">
        <row r="1">
          <cell r="J1">
            <v>1.7453292519943295E-2</v>
          </cell>
        </row>
      </sheetData>
      <sheetData sheetId="13623">
        <row r="1">
          <cell r="J1">
            <v>1.7453292519943295E-2</v>
          </cell>
        </row>
      </sheetData>
      <sheetData sheetId="13624">
        <row r="1">
          <cell r="J1">
            <v>1.7453292519943295E-2</v>
          </cell>
        </row>
      </sheetData>
      <sheetData sheetId="13625">
        <row r="1">
          <cell r="J1">
            <v>1.7453292519943295E-2</v>
          </cell>
        </row>
      </sheetData>
      <sheetData sheetId="13626">
        <row r="1">
          <cell r="J1">
            <v>1.7453292519943295E-2</v>
          </cell>
        </row>
      </sheetData>
      <sheetData sheetId="13627">
        <row r="1">
          <cell r="J1">
            <v>1.7453292519943295E-2</v>
          </cell>
        </row>
      </sheetData>
      <sheetData sheetId="13628">
        <row r="1">
          <cell r="J1">
            <v>1.7453292519943295E-2</v>
          </cell>
        </row>
      </sheetData>
      <sheetData sheetId="13629">
        <row r="1">
          <cell r="J1">
            <v>1.7453292519943295E-2</v>
          </cell>
        </row>
      </sheetData>
      <sheetData sheetId="13630">
        <row r="1">
          <cell r="J1">
            <v>1.7453292519943295E-2</v>
          </cell>
        </row>
      </sheetData>
      <sheetData sheetId="13631">
        <row r="1">
          <cell r="J1">
            <v>1.7453292519943295E-2</v>
          </cell>
        </row>
      </sheetData>
      <sheetData sheetId="13632">
        <row r="1">
          <cell r="J1">
            <v>1.7453292519943295E-2</v>
          </cell>
        </row>
      </sheetData>
      <sheetData sheetId="13633">
        <row r="1">
          <cell r="J1">
            <v>1.7453292519943295E-2</v>
          </cell>
        </row>
      </sheetData>
      <sheetData sheetId="13634">
        <row r="1">
          <cell r="J1">
            <v>1.7453292519943295E-2</v>
          </cell>
        </row>
      </sheetData>
      <sheetData sheetId="13635">
        <row r="1">
          <cell r="J1">
            <v>1.7453292519943295E-2</v>
          </cell>
        </row>
      </sheetData>
      <sheetData sheetId="13636">
        <row r="1">
          <cell r="J1">
            <v>1.7453292519943295E-2</v>
          </cell>
        </row>
      </sheetData>
      <sheetData sheetId="13637">
        <row r="1">
          <cell r="J1">
            <v>1.7453292519943295E-2</v>
          </cell>
        </row>
      </sheetData>
      <sheetData sheetId="13638">
        <row r="1">
          <cell r="J1">
            <v>1.7453292519943295E-2</v>
          </cell>
        </row>
      </sheetData>
      <sheetData sheetId="13639">
        <row r="1">
          <cell r="J1">
            <v>1.7453292519943295E-2</v>
          </cell>
        </row>
      </sheetData>
      <sheetData sheetId="13640">
        <row r="1">
          <cell r="J1">
            <v>1.7453292519943295E-2</v>
          </cell>
        </row>
      </sheetData>
      <sheetData sheetId="13641">
        <row r="1">
          <cell r="J1">
            <v>1.7453292519943295E-2</v>
          </cell>
        </row>
      </sheetData>
      <sheetData sheetId="13642">
        <row r="1">
          <cell r="J1">
            <v>1.7453292519943295E-2</v>
          </cell>
        </row>
      </sheetData>
      <sheetData sheetId="13643">
        <row r="1">
          <cell r="J1">
            <v>1.7453292519943295E-2</v>
          </cell>
        </row>
      </sheetData>
      <sheetData sheetId="13644">
        <row r="1">
          <cell r="J1">
            <v>1.7453292519943295E-2</v>
          </cell>
        </row>
      </sheetData>
      <sheetData sheetId="13645">
        <row r="1">
          <cell r="J1">
            <v>1.7453292519943295E-2</v>
          </cell>
        </row>
      </sheetData>
      <sheetData sheetId="13646">
        <row r="1">
          <cell r="J1">
            <v>1.7453292519943295E-2</v>
          </cell>
        </row>
      </sheetData>
      <sheetData sheetId="13647" refreshError="1"/>
      <sheetData sheetId="13648" refreshError="1"/>
      <sheetData sheetId="13649" refreshError="1"/>
      <sheetData sheetId="13650">
        <row r="1">
          <cell r="J1">
            <v>1.7453292519943295E-2</v>
          </cell>
        </row>
      </sheetData>
      <sheetData sheetId="13651" refreshError="1"/>
      <sheetData sheetId="13652" refreshError="1"/>
      <sheetData sheetId="13653" refreshError="1"/>
      <sheetData sheetId="13654" refreshError="1"/>
      <sheetData sheetId="13655">
        <row r="1">
          <cell r="J1">
            <v>1.7453292519943295E-2</v>
          </cell>
        </row>
      </sheetData>
      <sheetData sheetId="13656" refreshError="1"/>
      <sheetData sheetId="13657">
        <row r="1">
          <cell r="J1">
            <v>1.7453292519943295E-2</v>
          </cell>
        </row>
      </sheetData>
      <sheetData sheetId="13658">
        <row r="1">
          <cell r="J1">
            <v>1.7453292519943295E-2</v>
          </cell>
        </row>
      </sheetData>
      <sheetData sheetId="13659">
        <row r="1">
          <cell r="J1">
            <v>1.7453292519943295E-2</v>
          </cell>
        </row>
      </sheetData>
      <sheetData sheetId="13660" refreshError="1"/>
      <sheetData sheetId="13661">
        <row r="1">
          <cell r="J1">
            <v>1.7453292519943295E-2</v>
          </cell>
        </row>
      </sheetData>
      <sheetData sheetId="13662">
        <row r="1">
          <cell r="J1">
            <v>1.7453292519943295E-2</v>
          </cell>
        </row>
      </sheetData>
      <sheetData sheetId="13663">
        <row r="1">
          <cell r="J1">
            <v>1.7453292519943295E-2</v>
          </cell>
        </row>
      </sheetData>
      <sheetData sheetId="13664" refreshError="1"/>
      <sheetData sheetId="13665">
        <row r="1">
          <cell r="J1">
            <v>1.7453292519943295E-2</v>
          </cell>
        </row>
      </sheetData>
      <sheetData sheetId="13666" refreshError="1"/>
      <sheetData sheetId="13667" refreshError="1"/>
      <sheetData sheetId="13668" refreshError="1"/>
      <sheetData sheetId="13669" refreshError="1"/>
      <sheetData sheetId="13670" refreshError="1"/>
      <sheetData sheetId="13671">
        <row r="1">
          <cell r="J1">
            <v>1.7453292519943295E-2</v>
          </cell>
        </row>
      </sheetData>
      <sheetData sheetId="13672">
        <row r="1">
          <cell r="J1">
            <v>1.7453292519943295E-2</v>
          </cell>
        </row>
      </sheetData>
      <sheetData sheetId="13673">
        <row r="1">
          <cell r="J1">
            <v>1.7453292519943295E-2</v>
          </cell>
        </row>
      </sheetData>
      <sheetData sheetId="13674" refreshError="1"/>
      <sheetData sheetId="13675">
        <row r="1">
          <cell r="J1">
            <v>1.7453292519943295E-2</v>
          </cell>
        </row>
      </sheetData>
      <sheetData sheetId="13676" refreshError="1"/>
      <sheetData sheetId="13677">
        <row r="1">
          <cell r="J1">
            <v>1.7453292519943295E-2</v>
          </cell>
        </row>
      </sheetData>
      <sheetData sheetId="13678" refreshError="1"/>
      <sheetData sheetId="13679" refreshError="1"/>
      <sheetData sheetId="13680">
        <row r="1">
          <cell r="J1">
            <v>1.7453292519943295E-2</v>
          </cell>
        </row>
      </sheetData>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ow r="1">
          <cell r="J1">
            <v>1.7453292519943295E-2</v>
          </cell>
        </row>
      </sheetData>
      <sheetData sheetId="13856">
        <row r="1">
          <cell r="J1">
            <v>1.7453292519943295E-2</v>
          </cell>
        </row>
      </sheetData>
      <sheetData sheetId="13857">
        <row r="1">
          <cell r="J1">
            <v>1.7453292519943295E-2</v>
          </cell>
        </row>
      </sheetData>
      <sheetData sheetId="13858">
        <row r="1">
          <cell r="J1">
            <v>1.7453292519943295E-2</v>
          </cell>
        </row>
      </sheetData>
      <sheetData sheetId="13859">
        <row r="1">
          <cell r="J1">
            <v>1.7453292519943295E-2</v>
          </cell>
        </row>
      </sheetData>
      <sheetData sheetId="13860" refreshError="1"/>
      <sheetData sheetId="13861" refreshError="1"/>
      <sheetData sheetId="13862">
        <row r="1">
          <cell r="J1">
            <v>1.7453292519943295E-2</v>
          </cell>
        </row>
      </sheetData>
      <sheetData sheetId="13863" refreshError="1"/>
      <sheetData sheetId="13864" refreshError="1"/>
      <sheetData sheetId="13865">
        <row r="1">
          <cell r="J1">
            <v>1.7453292519943295E-2</v>
          </cell>
        </row>
      </sheetData>
      <sheetData sheetId="13866">
        <row r="1">
          <cell r="J1">
            <v>1.7453292519943295E-2</v>
          </cell>
        </row>
      </sheetData>
      <sheetData sheetId="13867">
        <row r="1">
          <cell r="J1">
            <v>1.7453292519943295E-2</v>
          </cell>
        </row>
      </sheetData>
      <sheetData sheetId="13868" refreshError="1"/>
      <sheetData sheetId="13869" refreshError="1"/>
      <sheetData sheetId="13870">
        <row r="1">
          <cell r="J1">
            <v>1.7453292519943295E-2</v>
          </cell>
        </row>
      </sheetData>
      <sheetData sheetId="13871">
        <row r="1">
          <cell r="J1">
            <v>1.7453292519943295E-2</v>
          </cell>
        </row>
      </sheetData>
      <sheetData sheetId="13872">
        <row r="1">
          <cell r="J1">
            <v>1.7453292519943295E-2</v>
          </cell>
        </row>
      </sheetData>
      <sheetData sheetId="13873" refreshError="1"/>
      <sheetData sheetId="13874" refreshError="1"/>
      <sheetData sheetId="13875">
        <row r="1">
          <cell r="J1">
            <v>1.7453292519943295E-2</v>
          </cell>
        </row>
      </sheetData>
      <sheetData sheetId="13876" refreshError="1"/>
      <sheetData sheetId="13877" refreshError="1"/>
      <sheetData sheetId="13878">
        <row r="1">
          <cell r="J1">
            <v>1.7453292519943295E-2</v>
          </cell>
        </row>
      </sheetData>
      <sheetData sheetId="13879" refreshError="1"/>
      <sheetData sheetId="13880" refreshError="1"/>
      <sheetData sheetId="13881" refreshError="1"/>
      <sheetData sheetId="13882" refreshError="1"/>
      <sheetData sheetId="13883" refreshError="1"/>
      <sheetData sheetId="13884" refreshError="1"/>
      <sheetData sheetId="13885">
        <row r="1">
          <cell r="J1">
            <v>1.7453292519943295E-2</v>
          </cell>
        </row>
      </sheetData>
      <sheetData sheetId="13886" refreshError="1"/>
      <sheetData sheetId="13887" refreshError="1"/>
      <sheetData sheetId="13888" refreshError="1"/>
      <sheetData sheetId="13889">
        <row r="1">
          <cell r="J1">
            <v>1.7453292519943295E-2</v>
          </cell>
        </row>
      </sheetData>
      <sheetData sheetId="13890" refreshError="1"/>
      <sheetData sheetId="13891" refreshError="1"/>
      <sheetData sheetId="13892" refreshError="1"/>
      <sheetData sheetId="13893">
        <row r="1">
          <cell r="J1">
            <v>1.7453292519943295E-2</v>
          </cell>
        </row>
      </sheetData>
      <sheetData sheetId="13894">
        <row r="1">
          <cell r="J1">
            <v>1.7453292519943295E-2</v>
          </cell>
        </row>
      </sheetData>
      <sheetData sheetId="13895" refreshError="1"/>
      <sheetData sheetId="13896" refreshError="1"/>
      <sheetData sheetId="13897">
        <row r="1">
          <cell r="J1">
            <v>1.7453292519943295E-2</v>
          </cell>
        </row>
      </sheetData>
      <sheetData sheetId="13898" refreshError="1"/>
      <sheetData sheetId="13899" refreshError="1"/>
      <sheetData sheetId="13900">
        <row r="1">
          <cell r="J1">
            <v>1.7453292519943295E-2</v>
          </cell>
        </row>
      </sheetData>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ow r="1">
          <cell r="J1">
            <v>1.7453292519943295E-2</v>
          </cell>
        </row>
      </sheetData>
      <sheetData sheetId="13912">
        <row r="1">
          <cell r="J1">
            <v>1.7453292519943295E-2</v>
          </cell>
        </row>
      </sheetData>
      <sheetData sheetId="13913" refreshError="1"/>
      <sheetData sheetId="13914" refreshError="1"/>
      <sheetData sheetId="13915">
        <row r="1">
          <cell r="J1">
            <v>1.7453292519943295E-2</v>
          </cell>
        </row>
      </sheetData>
      <sheetData sheetId="13916" refreshError="1"/>
      <sheetData sheetId="13917" refreshError="1"/>
      <sheetData sheetId="13918" refreshError="1"/>
      <sheetData sheetId="13919" refreshError="1"/>
      <sheetData sheetId="13920">
        <row r="1">
          <cell r="J1">
            <v>1.7453292519943295E-2</v>
          </cell>
        </row>
      </sheetData>
      <sheetData sheetId="13921" refreshError="1"/>
      <sheetData sheetId="13922" refreshError="1"/>
      <sheetData sheetId="13923" refreshError="1"/>
      <sheetData sheetId="13924" refreshError="1"/>
      <sheetData sheetId="13925" refreshError="1"/>
      <sheetData sheetId="13926">
        <row r="1">
          <cell r="J1">
            <v>1.7453292519943295E-2</v>
          </cell>
        </row>
      </sheetData>
      <sheetData sheetId="13927" refreshError="1"/>
      <sheetData sheetId="13928">
        <row r="1">
          <cell r="J1">
            <v>1.7453292519943295E-2</v>
          </cell>
        </row>
      </sheetData>
      <sheetData sheetId="13929" refreshError="1"/>
      <sheetData sheetId="13930" refreshError="1"/>
      <sheetData sheetId="13931">
        <row r="1">
          <cell r="J1">
            <v>1.7453292519943295E-2</v>
          </cell>
        </row>
      </sheetData>
      <sheetData sheetId="13932">
        <row r="1">
          <cell r="J1">
            <v>1.7453292519943295E-2</v>
          </cell>
        </row>
      </sheetData>
      <sheetData sheetId="13933" refreshError="1"/>
      <sheetData sheetId="13934" refreshError="1"/>
      <sheetData sheetId="13935" refreshError="1"/>
      <sheetData sheetId="13936">
        <row r="1">
          <cell r="J1">
            <v>1.7453292519943295E-2</v>
          </cell>
        </row>
      </sheetData>
      <sheetData sheetId="13937" refreshError="1"/>
      <sheetData sheetId="13938" refreshError="1"/>
      <sheetData sheetId="13939" refreshError="1"/>
      <sheetData sheetId="13940">
        <row r="1">
          <cell r="J1">
            <v>1.7453292519943295E-2</v>
          </cell>
        </row>
      </sheetData>
      <sheetData sheetId="13941" refreshError="1"/>
      <sheetData sheetId="13942" refreshError="1"/>
      <sheetData sheetId="13943" refreshError="1"/>
      <sheetData sheetId="13944">
        <row r="1">
          <cell r="J1">
            <v>1.7453292519943295E-2</v>
          </cell>
        </row>
      </sheetData>
      <sheetData sheetId="13945" refreshError="1"/>
      <sheetData sheetId="13946" refreshError="1"/>
      <sheetData sheetId="13947">
        <row r="1">
          <cell r="J1">
            <v>1.7453292519943295E-2</v>
          </cell>
        </row>
      </sheetData>
      <sheetData sheetId="13948" refreshError="1"/>
      <sheetData sheetId="13949">
        <row r="1">
          <cell r="J1">
            <v>1.7453292519943295E-2</v>
          </cell>
        </row>
      </sheetData>
      <sheetData sheetId="13950" refreshError="1"/>
      <sheetData sheetId="13951" refreshError="1"/>
      <sheetData sheetId="13952" refreshError="1"/>
      <sheetData sheetId="13953">
        <row r="1">
          <cell r="J1">
            <v>1.7453292519943295E-2</v>
          </cell>
        </row>
      </sheetData>
      <sheetData sheetId="13954">
        <row r="1">
          <cell r="J1">
            <v>1.7453292519943295E-2</v>
          </cell>
        </row>
      </sheetData>
      <sheetData sheetId="13955" refreshError="1"/>
      <sheetData sheetId="13956" refreshError="1"/>
      <sheetData sheetId="13957">
        <row r="1">
          <cell r="J1">
            <v>1.7453292519943295E-2</v>
          </cell>
        </row>
      </sheetData>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ow r="1">
          <cell r="J1">
            <v>1.7453292519943295E-2</v>
          </cell>
        </row>
      </sheetData>
      <sheetData sheetId="13970" refreshError="1"/>
      <sheetData sheetId="13971" refreshError="1"/>
      <sheetData sheetId="13972" refreshError="1"/>
      <sheetData sheetId="13973">
        <row r="1">
          <cell r="J1">
            <v>1.7453292519943295E-2</v>
          </cell>
        </row>
      </sheetData>
      <sheetData sheetId="13974" refreshError="1"/>
      <sheetData sheetId="13975" refreshError="1"/>
      <sheetData sheetId="13976">
        <row r="1">
          <cell r="J1">
            <v>1.7453292519943295E-2</v>
          </cell>
        </row>
      </sheetData>
      <sheetData sheetId="13977" refreshError="1"/>
      <sheetData sheetId="13978" refreshError="1"/>
      <sheetData sheetId="13979" refreshError="1"/>
      <sheetData sheetId="13980" refreshError="1"/>
      <sheetData sheetId="13981" refreshError="1"/>
      <sheetData sheetId="13982">
        <row r="1">
          <cell r="J1">
            <v>1.7453292519943295E-2</v>
          </cell>
        </row>
      </sheetData>
      <sheetData sheetId="13983" refreshError="1"/>
      <sheetData sheetId="13984">
        <row r="1">
          <cell r="J1">
            <v>1.7453292519943295E-2</v>
          </cell>
        </row>
      </sheetData>
      <sheetData sheetId="13985" refreshError="1"/>
      <sheetData sheetId="13986" refreshError="1"/>
      <sheetData sheetId="13987">
        <row r="1">
          <cell r="J1">
            <v>1.7453292519943295E-2</v>
          </cell>
        </row>
      </sheetData>
      <sheetData sheetId="13988" refreshError="1"/>
      <sheetData sheetId="13989" refreshError="1"/>
      <sheetData sheetId="13990" refreshError="1"/>
      <sheetData sheetId="13991" refreshError="1"/>
      <sheetData sheetId="13992" refreshError="1"/>
      <sheetData sheetId="13993">
        <row r="1">
          <cell r="J1">
            <v>1.7453292519943295E-2</v>
          </cell>
        </row>
      </sheetData>
      <sheetData sheetId="13994" refreshError="1"/>
      <sheetData sheetId="13995" refreshError="1"/>
      <sheetData sheetId="13996">
        <row r="1">
          <cell r="J1">
            <v>1.7453292519943295E-2</v>
          </cell>
        </row>
      </sheetData>
      <sheetData sheetId="13997" refreshError="1"/>
      <sheetData sheetId="13998" refreshError="1"/>
      <sheetData sheetId="13999" refreshError="1"/>
      <sheetData sheetId="14000" refreshError="1"/>
      <sheetData sheetId="14001" refreshError="1"/>
      <sheetData sheetId="14002">
        <row r="1">
          <cell r="J1">
            <v>1.7453292519943295E-2</v>
          </cell>
        </row>
      </sheetData>
      <sheetData sheetId="14003" refreshError="1"/>
      <sheetData sheetId="14004" refreshError="1"/>
      <sheetData sheetId="14005" refreshError="1"/>
      <sheetData sheetId="14006">
        <row r="1">
          <cell r="J1">
            <v>1.7453292519943295E-2</v>
          </cell>
        </row>
      </sheetData>
      <sheetData sheetId="14007">
        <row r="1">
          <cell r="J1">
            <v>1.7453292519943295E-2</v>
          </cell>
        </row>
      </sheetData>
      <sheetData sheetId="14008" refreshError="1"/>
      <sheetData sheetId="14009" refreshError="1"/>
      <sheetData sheetId="14010" refreshError="1"/>
      <sheetData sheetId="14011" refreshError="1"/>
      <sheetData sheetId="14012" refreshError="1"/>
      <sheetData sheetId="14013" refreshError="1"/>
      <sheetData sheetId="14014">
        <row r="1">
          <cell r="J1">
            <v>1.7453292519943295E-2</v>
          </cell>
        </row>
      </sheetData>
      <sheetData sheetId="14015" refreshError="1"/>
      <sheetData sheetId="14016">
        <row r="1">
          <cell r="J1">
            <v>1.7453292519943295E-2</v>
          </cell>
        </row>
      </sheetData>
      <sheetData sheetId="14017">
        <row r="1">
          <cell r="J1">
            <v>1.7453292519943295E-2</v>
          </cell>
        </row>
      </sheetData>
      <sheetData sheetId="14018">
        <row r="1">
          <cell r="J1">
            <v>1.7453292519943295E-2</v>
          </cell>
        </row>
      </sheetData>
      <sheetData sheetId="14019" refreshError="1"/>
      <sheetData sheetId="14020" refreshError="1"/>
      <sheetData sheetId="14021">
        <row r="1">
          <cell r="J1">
            <v>1.7453292519943295E-2</v>
          </cell>
        </row>
      </sheetData>
      <sheetData sheetId="14022">
        <row r="1">
          <cell r="J1">
            <v>1.7453292519943295E-2</v>
          </cell>
        </row>
      </sheetData>
      <sheetData sheetId="14023">
        <row r="1">
          <cell r="J1">
            <v>1.7453292519943295E-2</v>
          </cell>
        </row>
      </sheetData>
      <sheetData sheetId="14024" refreshError="1"/>
      <sheetData sheetId="14025" refreshError="1"/>
      <sheetData sheetId="14026">
        <row r="1">
          <cell r="J1">
            <v>1.7453292519943295E-2</v>
          </cell>
        </row>
      </sheetData>
      <sheetData sheetId="14027">
        <row r="1">
          <cell r="J1">
            <v>1.7453292519943295E-2</v>
          </cell>
        </row>
      </sheetData>
      <sheetData sheetId="14028">
        <row r="1">
          <cell r="J1">
            <v>1.7453292519943295E-2</v>
          </cell>
        </row>
      </sheetData>
      <sheetData sheetId="14029" refreshError="1"/>
      <sheetData sheetId="14030" refreshError="1"/>
      <sheetData sheetId="14031">
        <row r="1">
          <cell r="J1">
            <v>1.7453292519943295E-2</v>
          </cell>
        </row>
      </sheetData>
      <sheetData sheetId="14032">
        <row r="1">
          <cell r="J1">
            <v>1.7453292519943295E-2</v>
          </cell>
        </row>
      </sheetData>
      <sheetData sheetId="14033">
        <row r="1">
          <cell r="J1">
            <v>1.7453292519943295E-2</v>
          </cell>
        </row>
      </sheetData>
      <sheetData sheetId="14034" refreshError="1"/>
      <sheetData sheetId="14035" refreshError="1"/>
      <sheetData sheetId="14036">
        <row r="1">
          <cell r="J1">
            <v>1.7453292519943295E-2</v>
          </cell>
        </row>
      </sheetData>
      <sheetData sheetId="14037">
        <row r="1">
          <cell r="J1">
            <v>1.7453292519943295E-2</v>
          </cell>
        </row>
      </sheetData>
      <sheetData sheetId="14038">
        <row r="1">
          <cell r="J1">
            <v>1.7453292519943295E-2</v>
          </cell>
        </row>
      </sheetData>
      <sheetData sheetId="14039" refreshError="1"/>
      <sheetData sheetId="14040" refreshError="1"/>
      <sheetData sheetId="14041">
        <row r="1">
          <cell r="J1">
            <v>1.7453292519943295E-2</v>
          </cell>
        </row>
      </sheetData>
      <sheetData sheetId="14042">
        <row r="1">
          <cell r="J1">
            <v>1.7453292519943295E-2</v>
          </cell>
        </row>
      </sheetData>
      <sheetData sheetId="14043">
        <row r="1">
          <cell r="J1">
            <v>1.7453292519943295E-2</v>
          </cell>
        </row>
      </sheetData>
      <sheetData sheetId="14044" refreshError="1"/>
      <sheetData sheetId="14045" refreshError="1"/>
      <sheetData sheetId="14046">
        <row r="1">
          <cell r="J1">
            <v>1.7453292519943295E-2</v>
          </cell>
        </row>
      </sheetData>
      <sheetData sheetId="14047">
        <row r="1">
          <cell r="J1">
            <v>1.7453292519943295E-2</v>
          </cell>
        </row>
      </sheetData>
      <sheetData sheetId="14048">
        <row r="1">
          <cell r="J1">
            <v>1.7453292519943295E-2</v>
          </cell>
        </row>
      </sheetData>
      <sheetData sheetId="14049" refreshError="1"/>
      <sheetData sheetId="14050" refreshError="1"/>
      <sheetData sheetId="14051">
        <row r="1">
          <cell r="J1">
            <v>1.7453292519943295E-2</v>
          </cell>
        </row>
      </sheetData>
      <sheetData sheetId="14052">
        <row r="1">
          <cell r="J1">
            <v>1.7453292519943295E-2</v>
          </cell>
        </row>
      </sheetData>
      <sheetData sheetId="14053">
        <row r="1">
          <cell r="J1">
            <v>1.7453292519943295E-2</v>
          </cell>
        </row>
      </sheetData>
      <sheetData sheetId="14054" refreshError="1"/>
      <sheetData sheetId="14055" refreshError="1"/>
      <sheetData sheetId="14056">
        <row r="1">
          <cell r="J1">
            <v>1.7453292519943295E-2</v>
          </cell>
        </row>
      </sheetData>
      <sheetData sheetId="14057">
        <row r="1">
          <cell r="J1">
            <v>1.7453292519943295E-2</v>
          </cell>
        </row>
      </sheetData>
      <sheetData sheetId="14058">
        <row r="1">
          <cell r="J1">
            <v>1.7453292519943295E-2</v>
          </cell>
        </row>
      </sheetData>
      <sheetData sheetId="14059" refreshError="1"/>
      <sheetData sheetId="14060" refreshError="1"/>
      <sheetData sheetId="14061">
        <row r="1">
          <cell r="J1">
            <v>1.7453292519943295E-2</v>
          </cell>
        </row>
      </sheetData>
      <sheetData sheetId="14062">
        <row r="1">
          <cell r="J1">
            <v>1.7453292519943295E-2</v>
          </cell>
        </row>
      </sheetData>
      <sheetData sheetId="14063">
        <row r="1">
          <cell r="J1">
            <v>1.7453292519943295E-2</v>
          </cell>
        </row>
      </sheetData>
      <sheetData sheetId="14064" refreshError="1"/>
      <sheetData sheetId="14065" refreshError="1"/>
      <sheetData sheetId="14066">
        <row r="1">
          <cell r="J1">
            <v>1.7453292519943295E-2</v>
          </cell>
        </row>
      </sheetData>
      <sheetData sheetId="14067">
        <row r="1">
          <cell r="J1">
            <v>1.7453292519943295E-2</v>
          </cell>
        </row>
      </sheetData>
      <sheetData sheetId="14068">
        <row r="1">
          <cell r="J1">
            <v>1.7453292519943295E-2</v>
          </cell>
        </row>
      </sheetData>
      <sheetData sheetId="14069" refreshError="1"/>
      <sheetData sheetId="14070" refreshError="1"/>
      <sheetData sheetId="14071">
        <row r="1">
          <cell r="J1">
            <v>1.7453292519943295E-2</v>
          </cell>
        </row>
      </sheetData>
      <sheetData sheetId="14072">
        <row r="1">
          <cell r="J1">
            <v>1.7453292519943295E-2</v>
          </cell>
        </row>
      </sheetData>
      <sheetData sheetId="14073">
        <row r="1">
          <cell r="J1">
            <v>1.7453292519943295E-2</v>
          </cell>
        </row>
      </sheetData>
      <sheetData sheetId="14074" refreshError="1"/>
      <sheetData sheetId="14075" refreshError="1"/>
      <sheetData sheetId="14076">
        <row r="1">
          <cell r="J1">
            <v>1.7453292519943295E-2</v>
          </cell>
        </row>
      </sheetData>
      <sheetData sheetId="14077">
        <row r="1">
          <cell r="J1">
            <v>1.7453292519943295E-2</v>
          </cell>
        </row>
      </sheetData>
      <sheetData sheetId="14078">
        <row r="1">
          <cell r="J1">
            <v>1.7453292519943295E-2</v>
          </cell>
        </row>
      </sheetData>
      <sheetData sheetId="14079" refreshError="1"/>
      <sheetData sheetId="14080" refreshError="1"/>
      <sheetData sheetId="14081">
        <row r="1">
          <cell r="J1">
            <v>1.7453292519943295E-2</v>
          </cell>
        </row>
      </sheetData>
      <sheetData sheetId="14082" refreshError="1"/>
      <sheetData sheetId="14083" refreshError="1"/>
      <sheetData sheetId="14084" refreshError="1"/>
      <sheetData sheetId="14085" refreshError="1"/>
      <sheetData sheetId="14086">
        <row r="1">
          <cell r="J1">
            <v>1.7453292519943295E-2</v>
          </cell>
        </row>
      </sheetData>
      <sheetData sheetId="14087" refreshError="1"/>
      <sheetData sheetId="14088" refreshError="1"/>
      <sheetData sheetId="14089" refreshError="1"/>
      <sheetData sheetId="14090" refreshError="1"/>
      <sheetData sheetId="14091">
        <row r="1">
          <cell r="J1">
            <v>1.7453292519943295E-2</v>
          </cell>
        </row>
      </sheetData>
      <sheetData sheetId="14092">
        <row r="1">
          <cell r="J1">
            <v>1.7453292519943295E-2</v>
          </cell>
        </row>
      </sheetData>
      <sheetData sheetId="14093">
        <row r="1">
          <cell r="J1">
            <v>1.7453292519943295E-2</v>
          </cell>
        </row>
      </sheetData>
      <sheetData sheetId="14094" refreshError="1"/>
      <sheetData sheetId="14095" refreshError="1"/>
      <sheetData sheetId="14096">
        <row r="1">
          <cell r="J1">
            <v>1.7453292519943295E-2</v>
          </cell>
        </row>
      </sheetData>
      <sheetData sheetId="14097" refreshError="1"/>
      <sheetData sheetId="14098" refreshError="1"/>
      <sheetData sheetId="14099" refreshError="1"/>
      <sheetData sheetId="14100" refreshError="1"/>
      <sheetData sheetId="14101">
        <row r="1">
          <cell r="J1">
            <v>1.7453292519943295E-2</v>
          </cell>
        </row>
      </sheetData>
      <sheetData sheetId="14102">
        <row r="1">
          <cell r="J1">
            <v>1.7453292519943295E-2</v>
          </cell>
        </row>
      </sheetData>
      <sheetData sheetId="14103">
        <row r="1">
          <cell r="J1">
            <v>1.7453292519943295E-2</v>
          </cell>
        </row>
      </sheetData>
      <sheetData sheetId="14104" refreshError="1"/>
      <sheetData sheetId="14105" refreshError="1"/>
      <sheetData sheetId="14106" refreshError="1"/>
      <sheetData sheetId="14107" refreshError="1"/>
      <sheetData sheetId="14108" refreshError="1"/>
      <sheetData sheetId="14109">
        <row r="1">
          <cell r="J1">
            <v>1.7453292519943295E-2</v>
          </cell>
        </row>
      </sheetData>
      <sheetData sheetId="14110" refreshError="1"/>
      <sheetData sheetId="14111" refreshError="1"/>
      <sheetData sheetId="14112">
        <row r="1">
          <cell r="J1">
            <v>1.7453292519943295E-2</v>
          </cell>
        </row>
      </sheetData>
      <sheetData sheetId="14113" refreshError="1"/>
      <sheetData sheetId="14114" refreshError="1"/>
      <sheetData sheetId="14115">
        <row r="1">
          <cell r="J1">
            <v>1.7453292519943295E-2</v>
          </cell>
        </row>
      </sheetData>
      <sheetData sheetId="14116" refreshError="1"/>
      <sheetData sheetId="14117" refreshError="1"/>
      <sheetData sheetId="14118">
        <row r="1">
          <cell r="J1">
            <v>1.7453292519943295E-2</v>
          </cell>
        </row>
      </sheetData>
      <sheetData sheetId="14119">
        <row r="1">
          <cell r="J1">
            <v>1.7453292519943295E-2</v>
          </cell>
        </row>
      </sheetData>
      <sheetData sheetId="14120">
        <row r="1">
          <cell r="J1">
            <v>1.7453292519943295E-2</v>
          </cell>
        </row>
      </sheetData>
      <sheetData sheetId="14121">
        <row r="1">
          <cell r="J1">
            <v>1.7453292519943295E-2</v>
          </cell>
        </row>
      </sheetData>
      <sheetData sheetId="14122" refreshError="1"/>
      <sheetData sheetId="14123" refreshError="1"/>
      <sheetData sheetId="14124">
        <row r="1">
          <cell r="J1">
            <v>1.7453292519943295E-2</v>
          </cell>
        </row>
      </sheetData>
      <sheetData sheetId="14125">
        <row r="1">
          <cell r="J1">
            <v>1.7453292519943295E-2</v>
          </cell>
        </row>
      </sheetData>
      <sheetData sheetId="14126">
        <row r="1">
          <cell r="J1">
            <v>1.7453292519943295E-2</v>
          </cell>
        </row>
      </sheetData>
      <sheetData sheetId="14127" refreshError="1"/>
      <sheetData sheetId="14128" refreshError="1"/>
      <sheetData sheetId="14129">
        <row r="1">
          <cell r="J1">
            <v>1.7453292519943295E-2</v>
          </cell>
        </row>
      </sheetData>
      <sheetData sheetId="14130">
        <row r="1">
          <cell r="J1">
            <v>1.7453292519943295E-2</v>
          </cell>
        </row>
      </sheetData>
      <sheetData sheetId="14131">
        <row r="1">
          <cell r="J1">
            <v>1.7453292519943295E-2</v>
          </cell>
        </row>
      </sheetData>
      <sheetData sheetId="14132" refreshError="1"/>
      <sheetData sheetId="14133" refreshError="1"/>
      <sheetData sheetId="14134">
        <row r="1">
          <cell r="J1">
            <v>1.7453292519943295E-2</v>
          </cell>
        </row>
      </sheetData>
      <sheetData sheetId="14135">
        <row r="1">
          <cell r="J1">
            <v>1.7453292519943295E-2</v>
          </cell>
        </row>
      </sheetData>
      <sheetData sheetId="14136">
        <row r="1">
          <cell r="J1">
            <v>1.7453292519943295E-2</v>
          </cell>
        </row>
      </sheetData>
      <sheetData sheetId="14137" refreshError="1"/>
      <sheetData sheetId="14138" refreshError="1"/>
      <sheetData sheetId="14139">
        <row r="1">
          <cell r="J1">
            <v>1.7453292519943295E-2</v>
          </cell>
        </row>
      </sheetData>
      <sheetData sheetId="14140">
        <row r="1">
          <cell r="J1">
            <v>1.7453292519943295E-2</v>
          </cell>
        </row>
      </sheetData>
      <sheetData sheetId="14141">
        <row r="1">
          <cell r="J1">
            <v>1.7453292519943295E-2</v>
          </cell>
        </row>
      </sheetData>
      <sheetData sheetId="14142" refreshError="1"/>
      <sheetData sheetId="14143" refreshError="1"/>
      <sheetData sheetId="14144">
        <row r="2">
          <cell r="B2">
            <v>1</v>
          </cell>
        </row>
      </sheetData>
      <sheetData sheetId="14145">
        <row r="1">
          <cell r="J1">
            <v>1.7453292519943295E-2</v>
          </cell>
        </row>
      </sheetData>
      <sheetData sheetId="14146">
        <row r="1">
          <cell r="J1">
            <v>1.7453292519943295E-2</v>
          </cell>
        </row>
      </sheetData>
      <sheetData sheetId="14147" refreshError="1"/>
      <sheetData sheetId="14148" refreshError="1"/>
      <sheetData sheetId="14149">
        <row r="1">
          <cell r="J1">
            <v>1.7453292519943295E-2</v>
          </cell>
        </row>
      </sheetData>
      <sheetData sheetId="14150">
        <row r="1">
          <cell r="J1">
            <v>1.7453292519943295E-2</v>
          </cell>
        </row>
      </sheetData>
      <sheetData sheetId="14151">
        <row r="1">
          <cell r="J1">
            <v>1.7453292519943295E-2</v>
          </cell>
        </row>
      </sheetData>
      <sheetData sheetId="14152" refreshError="1"/>
      <sheetData sheetId="14153" refreshError="1"/>
      <sheetData sheetId="14154">
        <row r="1">
          <cell r="J1">
            <v>1.7453292519943295E-2</v>
          </cell>
        </row>
      </sheetData>
      <sheetData sheetId="14155">
        <row r="1">
          <cell r="J1">
            <v>1.7453292519943295E-2</v>
          </cell>
        </row>
      </sheetData>
      <sheetData sheetId="14156">
        <row r="1">
          <cell r="J1">
            <v>1.7453292519943295E-2</v>
          </cell>
        </row>
      </sheetData>
      <sheetData sheetId="14157" refreshError="1"/>
      <sheetData sheetId="14158" refreshError="1"/>
      <sheetData sheetId="14159">
        <row r="1">
          <cell r="J1">
            <v>1.7453292519943295E-2</v>
          </cell>
        </row>
      </sheetData>
      <sheetData sheetId="14160">
        <row r="1">
          <cell r="J1">
            <v>1.7453292519943295E-2</v>
          </cell>
        </row>
      </sheetData>
      <sheetData sheetId="14161">
        <row r="1">
          <cell r="J1">
            <v>1.7453292519943295E-2</v>
          </cell>
        </row>
      </sheetData>
      <sheetData sheetId="14162" refreshError="1"/>
      <sheetData sheetId="14163" refreshError="1"/>
      <sheetData sheetId="14164">
        <row r="1">
          <cell r="J1">
            <v>1.7453292519943295E-2</v>
          </cell>
        </row>
      </sheetData>
      <sheetData sheetId="14165">
        <row r="1">
          <cell r="J1">
            <v>1.7453292519943295E-2</v>
          </cell>
        </row>
      </sheetData>
      <sheetData sheetId="14166">
        <row r="1">
          <cell r="J1">
            <v>1.7453292519943295E-2</v>
          </cell>
        </row>
      </sheetData>
      <sheetData sheetId="14167" refreshError="1"/>
      <sheetData sheetId="14168" refreshError="1"/>
      <sheetData sheetId="14169">
        <row r="1">
          <cell r="J1">
            <v>1.7453292519943295E-2</v>
          </cell>
        </row>
      </sheetData>
      <sheetData sheetId="14170">
        <row r="1">
          <cell r="J1">
            <v>1.7453292519943295E-2</v>
          </cell>
        </row>
      </sheetData>
      <sheetData sheetId="14171">
        <row r="1">
          <cell r="J1">
            <v>1.7453292519943295E-2</v>
          </cell>
        </row>
      </sheetData>
      <sheetData sheetId="14172" refreshError="1"/>
      <sheetData sheetId="14173" refreshError="1"/>
      <sheetData sheetId="14174">
        <row r="1">
          <cell r="J1">
            <v>1.7453292519943295E-2</v>
          </cell>
        </row>
      </sheetData>
      <sheetData sheetId="14175">
        <row r="1">
          <cell r="J1">
            <v>1.7453292519943295E-2</v>
          </cell>
        </row>
      </sheetData>
      <sheetData sheetId="14176">
        <row r="1">
          <cell r="J1">
            <v>1.7453292519943295E-2</v>
          </cell>
        </row>
      </sheetData>
      <sheetData sheetId="14177" refreshError="1"/>
      <sheetData sheetId="14178" refreshError="1"/>
      <sheetData sheetId="14179">
        <row r="1">
          <cell r="J1">
            <v>1.7453292519943295E-2</v>
          </cell>
        </row>
      </sheetData>
      <sheetData sheetId="14180">
        <row r="1">
          <cell r="J1">
            <v>1.7453292519943295E-2</v>
          </cell>
        </row>
      </sheetData>
      <sheetData sheetId="14181">
        <row r="1">
          <cell r="J1">
            <v>1.7453292519943295E-2</v>
          </cell>
        </row>
      </sheetData>
      <sheetData sheetId="14182" refreshError="1"/>
      <sheetData sheetId="14183" refreshError="1"/>
      <sheetData sheetId="14184">
        <row r="1">
          <cell r="J1">
            <v>1.7453292519943295E-2</v>
          </cell>
        </row>
      </sheetData>
      <sheetData sheetId="14185">
        <row r="1">
          <cell r="J1">
            <v>1.7453292519943295E-2</v>
          </cell>
        </row>
      </sheetData>
      <sheetData sheetId="14186">
        <row r="1">
          <cell r="J1">
            <v>1.7453292519943295E-2</v>
          </cell>
        </row>
      </sheetData>
      <sheetData sheetId="14187" refreshError="1"/>
      <sheetData sheetId="14188" refreshError="1"/>
      <sheetData sheetId="14189">
        <row r="1">
          <cell r="J1">
            <v>1.7453292519943295E-2</v>
          </cell>
        </row>
      </sheetData>
      <sheetData sheetId="14190">
        <row r="1">
          <cell r="J1">
            <v>1.7453292519943295E-2</v>
          </cell>
        </row>
      </sheetData>
      <sheetData sheetId="14191">
        <row r="1">
          <cell r="J1">
            <v>1.7453292519943295E-2</v>
          </cell>
        </row>
      </sheetData>
      <sheetData sheetId="14192" refreshError="1"/>
      <sheetData sheetId="14193" refreshError="1"/>
      <sheetData sheetId="14194">
        <row r="1">
          <cell r="J1">
            <v>1.7453292519943295E-2</v>
          </cell>
        </row>
      </sheetData>
      <sheetData sheetId="14195">
        <row r="1">
          <cell r="J1">
            <v>1.7453292519943295E-2</v>
          </cell>
        </row>
      </sheetData>
      <sheetData sheetId="14196">
        <row r="1">
          <cell r="J1">
            <v>1.7453292519943295E-2</v>
          </cell>
        </row>
      </sheetData>
      <sheetData sheetId="14197" refreshError="1"/>
      <sheetData sheetId="14198" refreshError="1"/>
      <sheetData sheetId="14199">
        <row r="1">
          <cell r="J1">
            <v>1.7453292519943295E-2</v>
          </cell>
        </row>
      </sheetData>
      <sheetData sheetId="14200">
        <row r="1">
          <cell r="J1">
            <v>1.7453292519943295E-2</v>
          </cell>
        </row>
      </sheetData>
      <sheetData sheetId="14201">
        <row r="1">
          <cell r="J1">
            <v>1.7453292519943295E-2</v>
          </cell>
        </row>
      </sheetData>
      <sheetData sheetId="14202" refreshError="1"/>
      <sheetData sheetId="14203" refreshError="1"/>
      <sheetData sheetId="14204">
        <row r="1">
          <cell r="J1">
            <v>1.7453292519943295E-2</v>
          </cell>
        </row>
      </sheetData>
      <sheetData sheetId="14205">
        <row r="1">
          <cell r="J1">
            <v>1.7453292519943295E-2</v>
          </cell>
        </row>
      </sheetData>
      <sheetData sheetId="14206">
        <row r="1">
          <cell r="J1">
            <v>1.7453292519943295E-2</v>
          </cell>
        </row>
      </sheetData>
      <sheetData sheetId="14207" refreshError="1"/>
      <sheetData sheetId="14208" refreshError="1"/>
      <sheetData sheetId="14209">
        <row r="1">
          <cell r="J1">
            <v>1.7453292519943295E-2</v>
          </cell>
        </row>
      </sheetData>
      <sheetData sheetId="14210" refreshError="1"/>
      <sheetData sheetId="14211" refreshError="1"/>
      <sheetData sheetId="14212">
        <row r="1">
          <cell r="J1">
            <v>1.7453292519943295E-2</v>
          </cell>
        </row>
      </sheetData>
      <sheetData sheetId="14213" refreshError="1"/>
      <sheetData sheetId="14214">
        <row r="1">
          <cell r="J1">
            <v>1.7453292519943295E-2</v>
          </cell>
        </row>
      </sheetData>
      <sheetData sheetId="14215">
        <row r="1">
          <cell r="J1">
            <v>1.7453292519943295E-2</v>
          </cell>
        </row>
      </sheetData>
      <sheetData sheetId="14216" refreshError="1"/>
      <sheetData sheetId="14217" refreshError="1"/>
      <sheetData sheetId="14218">
        <row r="1">
          <cell r="J1">
            <v>1.7453292519943295E-2</v>
          </cell>
        </row>
      </sheetData>
      <sheetData sheetId="14219" refreshError="1"/>
      <sheetData sheetId="14220" refreshError="1"/>
      <sheetData sheetId="14221" refreshError="1"/>
      <sheetData sheetId="14222">
        <row r="1">
          <cell r="J1">
            <v>1.7453292519943295E-2</v>
          </cell>
        </row>
      </sheetData>
      <sheetData sheetId="14223" refreshError="1"/>
      <sheetData sheetId="14224" refreshError="1"/>
      <sheetData sheetId="14225">
        <row r="1">
          <cell r="J1">
            <v>1.7453292519943295E-2</v>
          </cell>
        </row>
      </sheetData>
      <sheetData sheetId="14226">
        <row r="1">
          <cell r="J1">
            <v>1.7453292519943295E-2</v>
          </cell>
        </row>
      </sheetData>
      <sheetData sheetId="14227">
        <row r="1">
          <cell r="J1">
            <v>1.7453292519943295E-2</v>
          </cell>
        </row>
      </sheetData>
      <sheetData sheetId="14228" refreshError="1"/>
      <sheetData sheetId="14229" refreshError="1"/>
      <sheetData sheetId="14230" refreshError="1"/>
      <sheetData sheetId="14231">
        <row r="1">
          <cell r="J1">
            <v>1.7453292519943295E-2</v>
          </cell>
        </row>
      </sheetData>
      <sheetData sheetId="14232">
        <row r="1">
          <cell r="J1">
            <v>1.7453292519943295E-2</v>
          </cell>
        </row>
      </sheetData>
      <sheetData sheetId="14233">
        <row r="1">
          <cell r="J1">
            <v>1.7453292519943295E-2</v>
          </cell>
        </row>
      </sheetData>
      <sheetData sheetId="14234" refreshError="1"/>
      <sheetData sheetId="14235" refreshError="1"/>
      <sheetData sheetId="14236" refreshError="1"/>
      <sheetData sheetId="14237" refreshError="1"/>
      <sheetData sheetId="14238">
        <row r="1">
          <cell r="J1">
            <v>1.7453292519943295E-2</v>
          </cell>
        </row>
      </sheetData>
      <sheetData sheetId="14239" refreshError="1"/>
      <sheetData sheetId="14240">
        <row r="1">
          <cell r="J1">
            <v>1.7453292519943295E-2</v>
          </cell>
        </row>
      </sheetData>
      <sheetData sheetId="14241" refreshError="1"/>
      <sheetData sheetId="14242" refreshError="1"/>
      <sheetData sheetId="14243" refreshError="1"/>
      <sheetData sheetId="14244" refreshError="1"/>
      <sheetData sheetId="14245">
        <row r="1">
          <cell r="J1">
            <v>1.7453292519943295E-2</v>
          </cell>
        </row>
      </sheetData>
      <sheetData sheetId="14246">
        <row r="1">
          <cell r="J1">
            <v>1.7453292519943295E-2</v>
          </cell>
        </row>
      </sheetData>
      <sheetData sheetId="14247">
        <row r="1">
          <cell r="J1">
            <v>1.7453292519943295E-2</v>
          </cell>
        </row>
      </sheetData>
      <sheetData sheetId="14248" refreshError="1"/>
      <sheetData sheetId="14249" refreshError="1"/>
      <sheetData sheetId="14250" refreshError="1"/>
      <sheetData sheetId="14251">
        <row r="1">
          <cell r="J1">
            <v>1.7453292519943295E-2</v>
          </cell>
        </row>
      </sheetData>
      <sheetData sheetId="14252" refreshError="1"/>
      <sheetData sheetId="14253" refreshError="1"/>
      <sheetData sheetId="14254">
        <row r="1">
          <cell r="J1">
            <v>1.7453292519943295E-2</v>
          </cell>
        </row>
      </sheetData>
      <sheetData sheetId="14255" refreshError="1"/>
      <sheetData sheetId="14256" refreshError="1"/>
      <sheetData sheetId="14257">
        <row r="1">
          <cell r="J1">
            <v>1.7453292519943295E-2</v>
          </cell>
        </row>
      </sheetData>
      <sheetData sheetId="14258" refreshError="1"/>
      <sheetData sheetId="14259">
        <row r="1">
          <cell r="J1">
            <v>1.7453292519943295E-2</v>
          </cell>
        </row>
      </sheetData>
      <sheetData sheetId="14260" refreshError="1"/>
      <sheetData sheetId="14261" refreshError="1"/>
      <sheetData sheetId="14262">
        <row r="1">
          <cell r="J1">
            <v>1.7453292519943295E-2</v>
          </cell>
        </row>
      </sheetData>
      <sheetData sheetId="14263" refreshError="1"/>
      <sheetData sheetId="14264" refreshError="1"/>
      <sheetData sheetId="14265" refreshError="1"/>
      <sheetData sheetId="14266" refreshError="1"/>
      <sheetData sheetId="14267">
        <row r="1">
          <cell r="J1">
            <v>1.7453292519943295E-2</v>
          </cell>
        </row>
      </sheetData>
      <sheetData sheetId="14268" refreshError="1"/>
      <sheetData sheetId="14269" refreshError="1"/>
      <sheetData sheetId="14270" refreshError="1"/>
      <sheetData sheetId="14271" refreshError="1"/>
      <sheetData sheetId="14272" refreshError="1"/>
      <sheetData sheetId="14273">
        <row r="1">
          <cell r="J1">
            <v>1.7453292519943295E-2</v>
          </cell>
        </row>
      </sheetData>
      <sheetData sheetId="14274" refreshError="1"/>
      <sheetData sheetId="14275" refreshError="1"/>
      <sheetData sheetId="14276">
        <row r="1">
          <cell r="J1">
            <v>1.7453292519943295E-2</v>
          </cell>
        </row>
      </sheetData>
      <sheetData sheetId="14277">
        <row r="1">
          <cell r="J1">
            <v>1.7453292519943295E-2</v>
          </cell>
        </row>
      </sheetData>
      <sheetData sheetId="14278" refreshError="1"/>
      <sheetData sheetId="14279" refreshError="1"/>
      <sheetData sheetId="14280">
        <row r="1">
          <cell r="J1">
            <v>1.7453292519943295E-2</v>
          </cell>
        </row>
      </sheetData>
      <sheetData sheetId="14281" refreshError="1"/>
      <sheetData sheetId="14282" refreshError="1"/>
      <sheetData sheetId="14283" refreshError="1"/>
      <sheetData sheetId="14284" refreshError="1"/>
      <sheetData sheetId="14285" refreshError="1"/>
      <sheetData sheetId="14286">
        <row r="1">
          <cell r="J1">
            <v>1.7453292519943295E-2</v>
          </cell>
        </row>
      </sheetData>
      <sheetData sheetId="14287" refreshError="1"/>
      <sheetData sheetId="14288" refreshError="1"/>
      <sheetData sheetId="14289" refreshError="1"/>
      <sheetData sheetId="14290" refreshError="1"/>
      <sheetData sheetId="14291" refreshError="1"/>
      <sheetData sheetId="14292" refreshError="1"/>
      <sheetData sheetId="14293">
        <row r="1">
          <cell r="J1">
            <v>1.7453292519943295E-2</v>
          </cell>
        </row>
      </sheetData>
      <sheetData sheetId="14294" refreshError="1"/>
      <sheetData sheetId="14295" refreshError="1"/>
      <sheetData sheetId="14296" refreshError="1"/>
      <sheetData sheetId="14297">
        <row r="1">
          <cell r="J1">
            <v>1.7453292519943295E-2</v>
          </cell>
        </row>
      </sheetData>
      <sheetData sheetId="14298" refreshError="1"/>
      <sheetData sheetId="14299" refreshError="1"/>
      <sheetData sheetId="14300">
        <row r="1">
          <cell r="J1">
            <v>1.7453292519943295E-2</v>
          </cell>
        </row>
      </sheetData>
      <sheetData sheetId="14301">
        <row r="1">
          <cell r="J1">
            <v>1.7453292519943295E-2</v>
          </cell>
        </row>
      </sheetData>
      <sheetData sheetId="14302" refreshError="1"/>
      <sheetData sheetId="14303">
        <row r="1">
          <cell r="J1">
            <v>1.7453292519943295E-2</v>
          </cell>
        </row>
      </sheetData>
      <sheetData sheetId="14304" refreshError="1"/>
      <sheetData sheetId="14305" refreshError="1"/>
      <sheetData sheetId="14306">
        <row r="1">
          <cell r="J1">
            <v>1.7453292519943295E-2</v>
          </cell>
        </row>
      </sheetData>
      <sheetData sheetId="14307">
        <row r="1">
          <cell r="J1">
            <v>1.7453292519943295E-2</v>
          </cell>
        </row>
      </sheetData>
      <sheetData sheetId="14308" refreshError="1"/>
      <sheetData sheetId="14309" refreshError="1"/>
      <sheetData sheetId="14310">
        <row r="1">
          <cell r="J1">
            <v>1.7453292519943295E-2</v>
          </cell>
        </row>
      </sheetData>
      <sheetData sheetId="14311" refreshError="1"/>
      <sheetData sheetId="14312" refreshError="1"/>
      <sheetData sheetId="14313" refreshError="1"/>
      <sheetData sheetId="14314" refreshError="1"/>
      <sheetData sheetId="14315" refreshError="1"/>
      <sheetData sheetId="14316">
        <row r="1">
          <cell r="J1">
            <v>1.7453292519943295E-2</v>
          </cell>
        </row>
      </sheetData>
      <sheetData sheetId="14317">
        <row r="1">
          <cell r="J1">
            <v>1.7453292519943295E-2</v>
          </cell>
        </row>
      </sheetData>
      <sheetData sheetId="14318" refreshError="1"/>
      <sheetData sheetId="14319">
        <row r="1">
          <cell r="J1">
            <v>1.7453292519943295E-2</v>
          </cell>
        </row>
      </sheetData>
      <sheetData sheetId="14320" refreshError="1"/>
      <sheetData sheetId="14321" refreshError="1"/>
      <sheetData sheetId="14322" refreshError="1"/>
      <sheetData sheetId="14323">
        <row r="1">
          <cell r="J1">
            <v>1.7453292519943295E-2</v>
          </cell>
        </row>
      </sheetData>
      <sheetData sheetId="14324">
        <row r="1">
          <cell r="J1">
            <v>1.7453292519943295E-2</v>
          </cell>
        </row>
      </sheetData>
      <sheetData sheetId="14325" refreshError="1"/>
      <sheetData sheetId="14326" refreshError="1"/>
      <sheetData sheetId="14327" refreshError="1"/>
      <sheetData sheetId="14328" refreshError="1"/>
      <sheetData sheetId="14329" refreshError="1"/>
      <sheetData sheetId="14330" refreshError="1"/>
      <sheetData sheetId="14331">
        <row r="1">
          <cell r="J1">
            <v>1.7453292519943295E-2</v>
          </cell>
        </row>
      </sheetData>
      <sheetData sheetId="14332" refreshError="1"/>
      <sheetData sheetId="14333" refreshError="1"/>
      <sheetData sheetId="14334" refreshError="1"/>
      <sheetData sheetId="14335" refreshError="1"/>
      <sheetData sheetId="14336" refreshError="1"/>
      <sheetData sheetId="14337">
        <row r="1">
          <cell r="J1">
            <v>1.7453292519943295E-2</v>
          </cell>
        </row>
      </sheetData>
      <sheetData sheetId="14338">
        <row r="1">
          <cell r="J1">
            <v>1.7453292519943295E-2</v>
          </cell>
        </row>
      </sheetData>
      <sheetData sheetId="14339" refreshError="1"/>
      <sheetData sheetId="14340">
        <row r="1">
          <cell r="J1">
            <v>1.7453292519943295E-2</v>
          </cell>
        </row>
      </sheetData>
      <sheetData sheetId="14341" refreshError="1"/>
      <sheetData sheetId="14342" refreshError="1"/>
      <sheetData sheetId="14343">
        <row r="1">
          <cell r="J1">
            <v>1.7453292519943295E-2</v>
          </cell>
        </row>
      </sheetData>
      <sheetData sheetId="14344" refreshError="1"/>
      <sheetData sheetId="14345" refreshError="1"/>
      <sheetData sheetId="14346">
        <row r="1">
          <cell r="J1">
            <v>1.7453292519943295E-2</v>
          </cell>
        </row>
      </sheetData>
      <sheetData sheetId="14347" refreshError="1"/>
      <sheetData sheetId="14348" refreshError="1"/>
      <sheetData sheetId="14349">
        <row r="1">
          <cell r="J1">
            <v>1.7453292519943295E-2</v>
          </cell>
        </row>
      </sheetData>
      <sheetData sheetId="14350" refreshError="1"/>
      <sheetData sheetId="14351">
        <row r="1">
          <cell r="J1">
            <v>1.7453292519943295E-2</v>
          </cell>
        </row>
      </sheetData>
      <sheetData sheetId="14352" refreshError="1"/>
      <sheetData sheetId="14353">
        <row r="1">
          <cell r="J1">
            <v>1.7453292519943295E-2</v>
          </cell>
        </row>
      </sheetData>
      <sheetData sheetId="14354" refreshError="1"/>
      <sheetData sheetId="14355" refreshError="1"/>
      <sheetData sheetId="14356">
        <row r="1">
          <cell r="J1">
            <v>1.7453292519943295E-2</v>
          </cell>
        </row>
      </sheetData>
      <sheetData sheetId="14357">
        <row r="1">
          <cell r="J1">
            <v>1.7453292519943295E-2</v>
          </cell>
        </row>
      </sheetData>
      <sheetData sheetId="14358" refreshError="1"/>
      <sheetData sheetId="14359" refreshError="1"/>
      <sheetData sheetId="14360">
        <row r="1">
          <cell r="J1">
            <v>1.7453292519943295E-2</v>
          </cell>
        </row>
      </sheetData>
      <sheetData sheetId="14361" refreshError="1"/>
      <sheetData sheetId="14362" refreshError="1"/>
      <sheetData sheetId="14363" refreshError="1"/>
      <sheetData sheetId="14364">
        <row r="1">
          <cell r="J1">
            <v>1.7453292519943295E-2</v>
          </cell>
        </row>
      </sheetData>
      <sheetData sheetId="14365" refreshError="1"/>
      <sheetData sheetId="14366" refreshError="1"/>
      <sheetData sheetId="14367">
        <row r="1">
          <cell r="J1">
            <v>1.7453292519943295E-2</v>
          </cell>
        </row>
      </sheetData>
      <sheetData sheetId="14368" refreshError="1"/>
      <sheetData sheetId="14369" refreshError="1"/>
      <sheetData sheetId="14370" refreshError="1"/>
      <sheetData sheetId="14371" refreshError="1"/>
      <sheetData sheetId="14372" refreshError="1"/>
      <sheetData sheetId="14373">
        <row r="1">
          <cell r="J1">
            <v>1.7453292519943295E-2</v>
          </cell>
        </row>
      </sheetData>
      <sheetData sheetId="14374" refreshError="1"/>
      <sheetData sheetId="14375" refreshError="1"/>
      <sheetData sheetId="14376">
        <row r="1">
          <cell r="J1">
            <v>1.7453292519943295E-2</v>
          </cell>
        </row>
      </sheetData>
      <sheetData sheetId="14377" refreshError="1"/>
      <sheetData sheetId="14378">
        <row r="1">
          <cell r="J1">
            <v>1.7453292519943295E-2</v>
          </cell>
        </row>
      </sheetData>
      <sheetData sheetId="14379" refreshError="1"/>
      <sheetData sheetId="14380">
        <row r="1">
          <cell r="J1">
            <v>1.7453292519943295E-2</v>
          </cell>
        </row>
      </sheetData>
      <sheetData sheetId="14381" refreshError="1"/>
      <sheetData sheetId="14382" refreshError="1"/>
      <sheetData sheetId="14383" refreshError="1"/>
      <sheetData sheetId="14384">
        <row r="1">
          <cell r="J1">
            <v>1.7453292519943295E-2</v>
          </cell>
        </row>
      </sheetData>
      <sheetData sheetId="14385" refreshError="1"/>
      <sheetData sheetId="14386">
        <row r="1">
          <cell r="J1">
            <v>1.7453292519943295E-2</v>
          </cell>
        </row>
      </sheetData>
      <sheetData sheetId="14387">
        <row r="1">
          <cell r="J1">
            <v>1.7453292519943295E-2</v>
          </cell>
        </row>
      </sheetData>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ow r="1">
          <cell r="J1">
            <v>1.7453292519943295E-2</v>
          </cell>
        </row>
      </sheetData>
      <sheetData sheetId="14397" refreshError="1"/>
      <sheetData sheetId="14398" refreshError="1"/>
      <sheetData sheetId="14399">
        <row r="1">
          <cell r="J1">
            <v>1.7453292519943295E-2</v>
          </cell>
        </row>
      </sheetData>
      <sheetData sheetId="14400" refreshError="1"/>
      <sheetData sheetId="14401" refreshError="1"/>
      <sheetData sheetId="14402">
        <row r="1">
          <cell r="J1">
            <v>1.7453292519943295E-2</v>
          </cell>
        </row>
      </sheetData>
      <sheetData sheetId="14403">
        <row r="1">
          <cell r="J1">
            <v>1.7453292519943295E-2</v>
          </cell>
        </row>
      </sheetData>
      <sheetData sheetId="14404">
        <row r="1">
          <cell r="J1">
            <v>1.7453292519943295E-2</v>
          </cell>
        </row>
      </sheetData>
      <sheetData sheetId="14405" refreshError="1"/>
      <sheetData sheetId="14406">
        <row r="1">
          <cell r="J1">
            <v>1.7453292519943295E-2</v>
          </cell>
        </row>
      </sheetData>
      <sheetData sheetId="14407" refreshError="1"/>
      <sheetData sheetId="14408" refreshError="1"/>
      <sheetData sheetId="14409" refreshError="1"/>
      <sheetData sheetId="14410">
        <row r="1">
          <cell r="J1">
            <v>1.7453292519943295E-2</v>
          </cell>
        </row>
      </sheetData>
      <sheetData sheetId="14411" refreshError="1"/>
      <sheetData sheetId="14412">
        <row r="1">
          <cell r="J1">
            <v>1.7453292519943295E-2</v>
          </cell>
        </row>
      </sheetData>
      <sheetData sheetId="14413">
        <row r="1">
          <cell r="J1">
            <v>1.7453292519943295E-2</v>
          </cell>
        </row>
      </sheetData>
      <sheetData sheetId="14414" refreshError="1"/>
      <sheetData sheetId="14415">
        <row r="1">
          <cell r="J1">
            <v>1.7453292519943295E-2</v>
          </cell>
        </row>
      </sheetData>
      <sheetData sheetId="14416" refreshError="1"/>
      <sheetData sheetId="14417" refreshError="1"/>
      <sheetData sheetId="14418" refreshError="1"/>
      <sheetData sheetId="14419">
        <row r="1">
          <cell r="J1">
            <v>1.7453292519943295E-2</v>
          </cell>
        </row>
      </sheetData>
      <sheetData sheetId="14420" refreshError="1"/>
      <sheetData sheetId="14421">
        <row r="1">
          <cell r="J1">
            <v>1.7453292519943295E-2</v>
          </cell>
        </row>
      </sheetData>
      <sheetData sheetId="14422">
        <row r="1">
          <cell r="J1">
            <v>1.7453292519943295E-2</v>
          </cell>
        </row>
      </sheetData>
      <sheetData sheetId="14423" refreshError="1"/>
      <sheetData sheetId="14424">
        <row r="1">
          <cell r="J1">
            <v>1.7453292519943295E-2</v>
          </cell>
        </row>
      </sheetData>
      <sheetData sheetId="14425">
        <row r="1">
          <cell r="J1">
            <v>1.7453292519943295E-2</v>
          </cell>
        </row>
      </sheetData>
      <sheetData sheetId="14426" refreshError="1"/>
      <sheetData sheetId="14427" refreshError="1"/>
      <sheetData sheetId="14428" refreshError="1"/>
      <sheetData sheetId="14429">
        <row r="1">
          <cell r="J1">
            <v>1.7453292519943295E-2</v>
          </cell>
        </row>
      </sheetData>
      <sheetData sheetId="14430" refreshError="1"/>
      <sheetData sheetId="14431" refreshError="1"/>
      <sheetData sheetId="14432">
        <row r="1">
          <cell r="J1">
            <v>1.7453292519943295E-2</v>
          </cell>
        </row>
      </sheetData>
      <sheetData sheetId="14433">
        <row r="1">
          <cell r="J1">
            <v>1.7453292519943295E-2</v>
          </cell>
        </row>
      </sheetData>
      <sheetData sheetId="14434" refreshError="1"/>
      <sheetData sheetId="14435" refreshError="1"/>
      <sheetData sheetId="14436">
        <row r="1">
          <cell r="J1">
            <v>1.7453292519943295E-2</v>
          </cell>
        </row>
      </sheetData>
      <sheetData sheetId="14437">
        <row r="1">
          <cell r="J1">
            <v>1.7453292519943295E-2</v>
          </cell>
        </row>
      </sheetData>
      <sheetData sheetId="14438">
        <row r="1">
          <cell r="J1">
            <v>1.7453292519943295E-2</v>
          </cell>
        </row>
      </sheetData>
      <sheetData sheetId="14439" refreshError="1"/>
      <sheetData sheetId="14440" refreshError="1"/>
      <sheetData sheetId="14441" refreshError="1"/>
      <sheetData sheetId="14442">
        <row r="1">
          <cell r="J1">
            <v>1.7453292519943295E-2</v>
          </cell>
        </row>
      </sheetData>
      <sheetData sheetId="14443" refreshError="1"/>
      <sheetData sheetId="14444" refreshError="1"/>
      <sheetData sheetId="14445">
        <row r="1">
          <cell r="J1">
            <v>1.7453292519943295E-2</v>
          </cell>
        </row>
      </sheetData>
      <sheetData sheetId="14446">
        <row r="1">
          <cell r="J1">
            <v>1.7453292519943295E-2</v>
          </cell>
        </row>
      </sheetData>
      <sheetData sheetId="14447" refreshError="1"/>
      <sheetData sheetId="14448" refreshError="1"/>
      <sheetData sheetId="14449">
        <row r="1">
          <cell r="J1">
            <v>1.7453292519943295E-2</v>
          </cell>
        </row>
      </sheetData>
      <sheetData sheetId="14450" refreshError="1"/>
      <sheetData sheetId="14451" refreshError="1"/>
      <sheetData sheetId="14452" refreshError="1"/>
      <sheetData sheetId="14453">
        <row r="1">
          <cell r="J1">
            <v>1.7453292519943295E-2</v>
          </cell>
        </row>
      </sheetData>
      <sheetData sheetId="14454" refreshError="1"/>
      <sheetData sheetId="14455">
        <row r="1">
          <cell r="J1">
            <v>1.7453292519943295E-2</v>
          </cell>
        </row>
      </sheetData>
      <sheetData sheetId="14456" refreshError="1"/>
      <sheetData sheetId="14457" refreshError="1"/>
      <sheetData sheetId="14458" refreshError="1"/>
      <sheetData sheetId="14459">
        <row r="1">
          <cell r="J1">
            <v>1.7453292519943295E-2</v>
          </cell>
        </row>
      </sheetData>
      <sheetData sheetId="14460">
        <row r="1">
          <cell r="J1">
            <v>1.7453292519943295E-2</v>
          </cell>
        </row>
      </sheetData>
      <sheetData sheetId="14461" refreshError="1"/>
      <sheetData sheetId="14462">
        <row r="1">
          <cell r="J1">
            <v>1.7453292519943295E-2</v>
          </cell>
        </row>
      </sheetData>
      <sheetData sheetId="14463" refreshError="1"/>
      <sheetData sheetId="14464" refreshError="1"/>
      <sheetData sheetId="14465">
        <row r="1">
          <cell r="J1">
            <v>1.7453292519943295E-2</v>
          </cell>
        </row>
      </sheetData>
      <sheetData sheetId="14466">
        <row r="1">
          <cell r="J1">
            <v>1.7453292519943295E-2</v>
          </cell>
        </row>
      </sheetData>
      <sheetData sheetId="14467" refreshError="1"/>
      <sheetData sheetId="14468" refreshError="1"/>
      <sheetData sheetId="14469">
        <row r="1">
          <cell r="J1">
            <v>1.7453292519943295E-2</v>
          </cell>
        </row>
      </sheetData>
      <sheetData sheetId="14470" refreshError="1"/>
      <sheetData sheetId="14471" refreshError="1"/>
      <sheetData sheetId="14472">
        <row r="1">
          <cell r="J1">
            <v>1.7453292519943295E-2</v>
          </cell>
        </row>
      </sheetData>
      <sheetData sheetId="14473" refreshError="1"/>
      <sheetData sheetId="14474">
        <row r="1">
          <cell r="J1">
            <v>1.7453292519943295E-2</v>
          </cell>
        </row>
      </sheetData>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ow r="1">
          <cell r="J1">
            <v>1.7453292519943295E-2</v>
          </cell>
        </row>
      </sheetData>
      <sheetData sheetId="14507">
        <row r="1">
          <cell r="J1">
            <v>1.7453292519943295E-2</v>
          </cell>
        </row>
      </sheetData>
      <sheetData sheetId="14508" refreshError="1"/>
      <sheetData sheetId="14509">
        <row r="1">
          <cell r="J1">
            <v>1.7453292519943295E-2</v>
          </cell>
        </row>
      </sheetData>
      <sheetData sheetId="14510" refreshError="1"/>
      <sheetData sheetId="14511">
        <row r="1">
          <cell r="J1">
            <v>1.7453292519943295E-2</v>
          </cell>
        </row>
      </sheetData>
      <sheetData sheetId="14512">
        <row r="1">
          <cell r="J1">
            <v>1.7453292519943295E-2</v>
          </cell>
        </row>
      </sheetData>
      <sheetData sheetId="14513" refreshError="1"/>
      <sheetData sheetId="14514">
        <row r="1">
          <cell r="J1">
            <v>1.7453292519943295E-2</v>
          </cell>
        </row>
      </sheetData>
      <sheetData sheetId="14515" refreshError="1"/>
      <sheetData sheetId="14516" refreshError="1"/>
      <sheetData sheetId="14517">
        <row r="1">
          <cell r="J1">
            <v>1.7453292519943295E-2</v>
          </cell>
        </row>
      </sheetData>
      <sheetData sheetId="14518">
        <row r="1">
          <cell r="J1">
            <v>1.7453292519943295E-2</v>
          </cell>
        </row>
      </sheetData>
      <sheetData sheetId="14519">
        <row r="1">
          <cell r="J1">
            <v>1.7453292519943295E-2</v>
          </cell>
        </row>
      </sheetData>
      <sheetData sheetId="14520" refreshError="1"/>
      <sheetData sheetId="14521">
        <row r="1">
          <cell r="J1">
            <v>1.7453292519943295E-2</v>
          </cell>
        </row>
      </sheetData>
      <sheetData sheetId="14522" refreshError="1"/>
      <sheetData sheetId="14523">
        <row r="1">
          <cell r="J1">
            <v>1.7453292519943295E-2</v>
          </cell>
        </row>
      </sheetData>
      <sheetData sheetId="14524" refreshError="1"/>
      <sheetData sheetId="14525" refreshError="1"/>
      <sheetData sheetId="14526">
        <row r="1">
          <cell r="J1">
            <v>1.7453292519943295E-2</v>
          </cell>
        </row>
      </sheetData>
      <sheetData sheetId="14527" refreshError="1"/>
      <sheetData sheetId="14528" refreshError="1"/>
      <sheetData sheetId="14529" refreshError="1"/>
      <sheetData sheetId="14530" refreshError="1"/>
      <sheetData sheetId="14531" refreshError="1"/>
      <sheetData sheetId="14532" refreshError="1"/>
      <sheetData sheetId="14533">
        <row r="1">
          <cell r="J1">
            <v>1.7453292519943295E-2</v>
          </cell>
        </row>
      </sheetData>
      <sheetData sheetId="14534">
        <row r="1">
          <cell r="J1">
            <v>1.7453292519943295E-2</v>
          </cell>
        </row>
      </sheetData>
      <sheetData sheetId="14535">
        <row r="1">
          <cell r="J1">
            <v>1.7453292519943295E-2</v>
          </cell>
        </row>
      </sheetData>
      <sheetData sheetId="14536">
        <row r="1">
          <cell r="J1">
            <v>1.7453292519943295E-2</v>
          </cell>
        </row>
      </sheetData>
      <sheetData sheetId="14537" refreshError="1"/>
      <sheetData sheetId="14538">
        <row r="1">
          <cell r="J1">
            <v>1.7453292519943295E-2</v>
          </cell>
        </row>
      </sheetData>
      <sheetData sheetId="14539" refreshError="1"/>
      <sheetData sheetId="14540" refreshError="1"/>
      <sheetData sheetId="14541">
        <row r="1">
          <cell r="J1">
            <v>1.7453292519943295E-2</v>
          </cell>
        </row>
      </sheetData>
      <sheetData sheetId="14542" refreshError="1"/>
      <sheetData sheetId="14543" refreshError="1"/>
      <sheetData sheetId="14544" refreshError="1"/>
      <sheetData sheetId="14545" refreshError="1"/>
      <sheetData sheetId="14546" refreshError="1"/>
      <sheetData sheetId="14547">
        <row r="1">
          <cell r="J1">
            <v>1.7453292519943295E-2</v>
          </cell>
        </row>
      </sheetData>
      <sheetData sheetId="14548">
        <row r="1">
          <cell r="J1">
            <v>1.7453292519943295E-2</v>
          </cell>
        </row>
      </sheetData>
      <sheetData sheetId="14549">
        <row r="1">
          <cell r="J1">
            <v>1.7453292519943295E-2</v>
          </cell>
        </row>
      </sheetData>
      <sheetData sheetId="14550">
        <row r="1">
          <cell r="J1">
            <v>1.7453292519943295E-2</v>
          </cell>
        </row>
      </sheetData>
      <sheetData sheetId="14551">
        <row r="1">
          <cell r="J1">
            <v>1.7453292519943295E-2</v>
          </cell>
        </row>
      </sheetData>
      <sheetData sheetId="14552" refreshError="1"/>
      <sheetData sheetId="14553" refreshError="1"/>
      <sheetData sheetId="14554" refreshError="1"/>
      <sheetData sheetId="14555">
        <row r="1">
          <cell r="J1">
            <v>1.7453292519943295E-2</v>
          </cell>
        </row>
      </sheetData>
      <sheetData sheetId="14556" refreshError="1"/>
      <sheetData sheetId="14557" refreshError="1"/>
      <sheetData sheetId="14558" refreshError="1"/>
      <sheetData sheetId="14559" refreshError="1"/>
      <sheetData sheetId="14560" refreshError="1"/>
      <sheetData sheetId="14561">
        <row r="1">
          <cell r="J1">
            <v>1.7453292519943295E-2</v>
          </cell>
        </row>
      </sheetData>
      <sheetData sheetId="14562">
        <row r="1">
          <cell r="J1">
            <v>1.7453292519943295E-2</v>
          </cell>
        </row>
      </sheetData>
      <sheetData sheetId="14563" refreshError="1"/>
      <sheetData sheetId="14564" refreshError="1"/>
      <sheetData sheetId="14565">
        <row r="1">
          <cell r="J1">
            <v>1.7453292519943295E-2</v>
          </cell>
        </row>
      </sheetData>
      <sheetData sheetId="14566" refreshError="1"/>
      <sheetData sheetId="14567">
        <row r="1">
          <cell r="J1">
            <v>1.7453292519943295E-2</v>
          </cell>
        </row>
      </sheetData>
      <sheetData sheetId="14568" refreshError="1"/>
      <sheetData sheetId="14569" refreshError="1"/>
      <sheetData sheetId="14570" refreshError="1"/>
      <sheetData sheetId="14571">
        <row r="1">
          <cell r="J1">
            <v>1.7453292519943295E-2</v>
          </cell>
        </row>
      </sheetData>
      <sheetData sheetId="14572" refreshError="1"/>
      <sheetData sheetId="14573">
        <row r="1">
          <cell r="J1">
            <v>1.7453292519943295E-2</v>
          </cell>
        </row>
      </sheetData>
      <sheetData sheetId="14574" refreshError="1"/>
      <sheetData sheetId="14575" refreshError="1"/>
      <sheetData sheetId="14576">
        <row r="1">
          <cell r="J1">
            <v>1.7453292519943295E-2</v>
          </cell>
        </row>
      </sheetData>
      <sheetData sheetId="14577" refreshError="1"/>
      <sheetData sheetId="14578" refreshError="1"/>
      <sheetData sheetId="14579" refreshError="1"/>
      <sheetData sheetId="14580" refreshError="1"/>
      <sheetData sheetId="14581">
        <row r="1">
          <cell r="J1">
            <v>1.7453292519943295E-2</v>
          </cell>
        </row>
      </sheetData>
      <sheetData sheetId="14582" refreshError="1"/>
      <sheetData sheetId="14583">
        <row r="1">
          <cell r="J1">
            <v>1.7453292519943295E-2</v>
          </cell>
        </row>
      </sheetData>
      <sheetData sheetId="14584">
        <row r="1">
          <cell r="J1">
            <v>1.7453292519943295E-2</v>
          </cell>
        </row>
      </sheetData>
      <sheetData sheetId="14585" refreshError="1"/>
      <sheetData sheetId="14586">
        <row r="1">
          <cell r="J1">
            <v>1.7453292519943295E-2</v>
          </cell>
        </row>
      </sheetData>
      <sheetData sheetId="14587">
        <row r="1">
          <cell r="J1">
            <v>1.7453292519943295E-2</v>
          </cell>
        </row>
      </sheetData>
      <sheetData sheetId="14588" refreshError="1"/>
      <sheetData sheetId="14589">
        <row r="1">
          <cell r="J1">
            <v>1.7453292519943295E-2</v>
          </cell>
        </row>
      </sheetData>
      <sheetData sheetId="14590" refreshError="1"/>
      <sheetData sheetId="14591" refreshError="1"/>
      <sheetData sheetId="14592" refreshError="1"/>
      <sheetData sheetId="14593">
        <row r="1">
          <cell r="J1">
            <v>1.7453292519943295E-2</v>
          </cell>
        </row>
      </sheetData>
      <sheetData sheetId="14594">
        <row r="1">
          <cell r="J1">
            <v>1.7453292519943295E-2</v>
          </cell>
        </row>
      </sheetData>
      <sheetData sheetId="14595">
        <row r="1">
          <cell r="J1">
            <v>1.7453292519943295E-2</v>
          </cell>
        </row>
      </sheetData>
      <sheetData sheetId="14596" refreshError="1"/>
      <sheetData sheetId="14597" refreshError="1"/>
      <sheetData sheetId="14598">
        <row r="1">
          <cell r="J1">
            <v>1.7453292519943295E-2</v>
          </cell>
        </row>
      </sheetData>
      <sheetData sheetId="14599" refreshError="1"/>
      <sheetData sheetId="14600" refreshError="1"/>
      <sheetData sheetId="14601">
        <row r="1">
          <cell r="J1">
            <v>1.7453292519943295E-2</v>
          </cell>
        </row>
      </sheetData>
      <sheetData sheetId="14602">
        <row r="1">
          <cell r="J1">
            <v>1.7453292519943295E-2</v>
          </cell>
        </row>
      </sheetData>
      <sheetData sheetId="14603" refreshError="1"/>
      <sheetData sheetId="14604">
        <row r="1">
          <cell r="J1">
            <v>1.7453292519943295E-2</v>
          </cell>
        </row>
      </sheetData>
      <sheetData sheetId="14605">
        <row r="1">
          <cell r="J1">
            <v>1.7453292519943295E-2</v>
          </cell>
        </row>
      </sheetData>
      <sheetData sheetId="14606" refreshError="1"/>
      <sheetData sheetId="14607">
        <row r="1">
          <cell r="J1">
            <v>1.7453292519943295E-2</v>
          </cell>
        </row>
      </sheetData>
      <sheetData sheetId="14608">
        <row r="1">
          <cell r="J1">
            <v>1.7453292519943295E-2</v>
          </cell>
        </row>
      </sheetData>
      <sheetData sheetId="14609" refreshError="1"/>
      <sheetData sheetId="14610" refreshError="1"/>
      <sheetData sheetId="14611" refreshError="1"/>
      <sheetData sheetId="14612">
        <row r="1">
          <cell r="J1">
            <v>1.7453292519943295E-2</v>
          </cell>
        </row>
      </sheetData>
      <sheetData sheetId="14613">
        <row r="1">
          <cell r="J1">
            <v>1.7453292519943295E-2</v>
          </cell>
        </row>
      </sheetData>
      <sheetData sheetId="14614" refreshError="1"/>
      <sheetData sheetId="14615">
        <row r="1">
          <cell r="J1">
            <v>1.7453292519943295E-2</v>
          </cell>
        </row>
      </sheetData>
      <sheetData sheetId="14616" refreshError="1"/>
      <sheetData sheetId="14617">
        <row r="1">
          <cell r="J1">
            <v>1.7453292519943295E-2</v>
          </cell>
        </row>
      </sheetData>
      <sheetData sheetId="14618" refreshError="1"/>
      <sheetData sheetId="14619" refreshError="1"/>
      <sheetData sheetId="14620" refreshError="1"/>
      <sheetData sheetId="14621">
        <row r="1">
          <cell r="J1">
            <v>1.7453292519943295E-2</v>
          </cell>
        </row>
      </sheetData>
      <sheetData sheetId="14622" refreshError="1"/>
      <sheetData sheetId="14623" refreshError="1"/>
      <sheetData sheetId="14624" refreshError="1"/>
      <sheetData sheetId="14625">
        <row r="1">
          <cell r="J1">
            <v>1.7453292519943295E-2</v>
          </cell>
        </row>
      </sheetData>
      <sheetData sheetId="14626" refreshError="1"/>
      <sheetData sheetId="14627" refreshError="1"/>
      <sheetData sheetId="14628" refreshError="1"/>
      <sheetData sheetId="14629">
        <row r="1">
          <cell r="J1">
            <v>1.7453292519943295E-2</v>
          </cell>
        </row>
      </sheetData>
      <sheetData sheetId="14630">
        <row r="1">
          <cell r="J1">
            <v>1.7453292519943295E-2</v>
          </cell>
        </row>
      </sheetData>
      <sheetData sheetId="14631" refreshError="1"/>
      <sheetData sheetId="14632" refreshError="1"/>
      <sheetData sheetId="14633" refreshError="1"/>
      <sheetData sheetId="14634">
        <row r="1">
          <cell r="J1">
            <v>1.7453292519943295E-2</v>
          </cell>
        </row>
      </sheetData>
      <sheetData sheetId="14635" refreshError="1"/>
      <sheetData sheetId="14636" refreshError="1"/>
      <sheetData sheetId="14637">
        <row r="1">
          <cell r="J1">
            <v>1.7453292519943295E-2</v>
          </cell>
        </row>
      </sheetData>
      <sheetData sheetId="14638" refreshError="1"/>
      <sheetData sheetId="14639">
        <row r="1">
          <cell r="J1">
            <v>1.7453292519943295E-2</v>
          </cell>
        </row>
      </sheetData>
      <sheetData sheetId="14640" refreshError="1"/>
      <sheetData sheetId="14641" refreshError="1"/>
      <sheetData sheetId="14642" refreshError="1"/>
      <sheetData sheetId="14643">
        <row r="1">
          <cell r="J1">
            <v>1.7453292519943295E-2</v>
          </cell>
        </row>
      </sheetData>
      <sheetData sheetId="14644" refreshError="1"/>
      <sheetData sheetId="14645">
        <row r="1">
          <cell r="J1">
            <v>1.7453292519943295E-2</v>
          </cell>
        </row>
      </sheetData>
      <sheetData sheetId="14646" refreshError="1"/>
      <sheetData sheetId="14647" refreshError="1"/>
      <sheetData sheetId="14648">
        <row r="1">
          <cell r="J1">
            <v>1.7453292519943295E-2</v>
          </cell>
        </row>
      </sheetData>
      <sheetData sheetId="14649" refreshError="1"/>
      <sheetData sheetId="14650" refreshError="1"/>
      <sheetData sheetId="14651" refreshError="1"/>
      <sheetData sheetId="14652" refreshError="1"/>
      <sheetData sheetId="14653">
        <row r="1">
          <cell r="J1">
            <v>1.7453292519943295E-2</v>
          </cell>
        </row>
      </sheetData>
      <sheetData sheetId="14654">
        <row r="1">
          <cell r="J1">
            <v>1.7453292519943295E-2</v>
          </cell>
        </row>
      </sheetData>
      <sheetData sheetId="14655" refreshError="1"/>
      <sheetData sheetId="14656" refreshError="1"/>
      <sheetData sheetId="14657">
        <row r="1">
          <cell r="J1">
            <v>1.7453292519943295E-2</v>
          </cell>
        </row>
      </sheetData>
      <sheetData sheetId="14658" refreshError="1"/>
      <sheetData sheetId="14659" refreshError="1"/>
      <sheetData sheetId="14660" refreshError="1"/>
      <sheetData sheetId="14661">
        <row r="1">
          <cell r="J1">
            <v>1.7453292519943295E-2</v>
          </cell>
        </row>
      </sheetData>
      <sheetData sheetId="14662">
        <row r="1">
          <cell r="J1">
            <v>1.7453292519943295E-2</v>
          </cell>
        </row>
      </sheetData>
      <sheetData sheetId="14663" refreshError="1"/>
      <sheetData sheetId="14664" refreshError="1"/>
      <sheetData sheetId="14665">
        <row r="1">
          <cell r="J1">
            <v>1.7453292519943295E-2</v>
          </cell>
        </row>
      </sheetData>
      <sheetData sheetId="14666" refreshError="1"/>
      <sheetData sheetId="14667" refreshError="1"/>
      <sheetData sheetId="14668" refreshError="1"/>
      <sheetData sheetId="14669" refreshError="1"/>
      <sheetData sheetId="14670" refreshError="1"/>
      <sheetData sheetId="14671" refreshError="1"/>
      <sheetData sheetId="14672">
        <row r="1">
          <cell r="J1">
            <v>1.7453292519943295E-2</v>
          </cell>
        </row>
      </sheetData>
      <sheetData sheetId="14673" refreshError="1"/>
      <sheetData sheetId="14674" refreshError="1"/>
      <sheetData sheetId="14675" refreshError="1"/>
      <sheetData sheetId="14676" refreshError="1"/>
      <sheetData sheetId="14677">
        <row r="1">
          <cell r="J1">
            <v>1.7453292519943295E-2</v>
          </cell>
        </row>
      </sheetData>
      <sheetData sheetId="14678" refreshError="1"/>
      <sheetData sheetId="14679" refreshError="1"/>
      <sheetData sheetId="14680" refreshError="1"/>
      <sheetData sheetId="14681">
        <row r="1">
          <cell r="J1">
            <v>1.7453292519943295E-2</v>
          </cell>
        </row>
      </sheetData>
      <sheetData sheetId="14682">
        <row r="1">
          <cell r="J1">
            <v>1.7453292519943295E-2</v>
          </cell>
        </row>
      </sheetData>
      <sheetData sheetId="14683" refreshError="1"/>
      <sheetData sheetId="14684" refreshError="1"/>
      <sheetData sheetId="14685" refreshError="1"/>
      <sheetData sheetId="14686">
        <row r="1">
          <cell r="J1">
            <v>1.7453292519943295E-2</v>
          </cell>
        </row>
      </sheetData>
      <sheetData sheetId="14687" refreshError="1"/>
      <sheetData sheetId="14688" refreshError="1"/>
      <sheetData sheetId="14689" refreshError="1"/>
      <sheetData sheetId="14690" refreshError="1"/>
      <sheetData sheetId="14691">
        <row r="1">
          <cell r="J1">
            <v>1.7453292519943295E-2</v>
          </cell>
        </row>
      </sheetData>
      <sheetData sheetId="14692">
        <row r="1">
          <cell r="J1">
            <v>1.7453292519943295E-2</v>
          </cell>
        </row>
      </sheetData>
      <sheetData sheetId="14693" refreshError="1"/>
      <sheetData sheetId="14694">
        <row r="1">
          <cell r="J1">
            <v>1.7453292519943295E-2</v>
          </cell>
        </row>
      </sheetData>
      <sheetData sheetId="14695">
        <row r="1">
          <cell r="J1">
            <v>1.7453292519943295E-2</v>
          </cell>
        </row>
      </sheetData>
      <sheetData sheetId="14696" refreshError="1"/>
      <sheetData sheetId="14697">
        <row r="1">
          <cell r="J1">
            <v>1.7453292519943295E-2</v>
          </cell>
        </row>
      </sheetData>
      <sheetData sheetId="14698">
        <row r="1">
          <cell r="J1">
            <v>1.7453292519943295E-2</v>
          </cell>
        </row>
      </sheetData>
      <sheetData sheetId="14699">
        <row r="1">
          <cell r="J1">
            <v>1.7453292519943295E-2</v>
          </cell>
        </row>
      </sheetData>
      <sheetData sheetId="14700" refreshError="1"/>
      <sheetData sheetId="14701" refreshError="1"/>
      <sheetData sheetId="14702">
        <row r="1">
          <cell r="J1">
            <v>1.7453292519943295E-2</v>
          </cell>
        </row>
      </sheetData>
      <sheetData sheetId="14703" refreshError="1"/>
      <sheetData sheetId="14704" refreshError="1"/>
      <sheetData sheetId="14705" refreshError="1"/>
      <sheetData sheetId="14706" refreshError="1"/>
      <sheetData sheetId="14707">
        <row r="1">
          <cell r="J1">
            <v>1.7453292519943295E-2</v>
          </cell>
        </row>
      </sheetData>
      <sheetData sheetId="14708" refreshError="1"/>
      <sheetData sheetId="14709" refreshError="1"/>
      <sheetData sheetId="14710" refreshError="1"/>
      <sheetData sheetId="14711">
        <row r="1">
          <cell r="J1">
            <v>1.7453292519943295E-2</v>
          </cell>
        </row>
      </sheetData>
      <sheetData sheetId="14712" refreshError="1"/>
      <sheetData sheetId="14713">
        <row r="1">
          <cell r="J1">
            <v>1.7453292519943295E-2</v>
          </cell>
        </row>
      </sheetData>
      <sheetData sheetId="14714" refreshError="1"/>
      <sheetData sheetId="14715">
        <row r="1">
          <cell r="J1">
            <v>1.7453292519943295E-2</v>
          </cell>
        </row>
      </sheetData>
      <sheetData sheetId="14716">
        <row r="1">
          <cell r="J1">
            <v>1.7453292519943295E-2</v>
          </cell>
        </row>
      </sheetData>
      <sheetData sheetId="14717" refreshError="1"/>
      <sheetData sheetId="14718" refreshError="1"/>
      <sheetData sheetId="14719" refreshError="1"/>
      <sheetData sheetId="14720">
        <row r="1">
          <cell r="J1">
            <v>1.7453292519943295E-2</v>
          </cell>
        </row>
      </sheetData>
      <sheetData sheetId="14721" refreshError="1"/>
      <sheetData sheetId="14722" refreshError="1"/>
      <sheetData sheetId="14723" refreshError="1"/>
      <sheetData sheetId="14724" refreshError="1"/>
      <sheetData sheetId="14725">
        <row r="1">
          <cell r="J1">
            <v>1.7453292519943295E-2</v>
          </cell>
        </row>
      </sheetData>
      <sheetData sheetId="14726">
        <row r="1">
          <cell r="J1">
            <v>1.7453292519943295E-2</v>
          </cell>
        </row>
      </sheetData>
      <sheetData sheetId="14727" refreshError="1"/>
      <sheetData sheetId="14728">
        <row r="1">
          <cell r="J1">
            <v>1.7453292519943295E-2</v>
          </cell>
        </row>
      </sheetData>
      <sheetData sheetId="14729" refreshError="1"/>
      <sheetData sheetId="14730">
        <row r="1">
          <cell r="J1">
            <v>1.7453292519943295E-2</v>
          </cell>
        </row>
      </sheetData>
      <sheetData sheetId="14731">
        <row r="1">
          <cell r="J1">
            <v>1.7453292519943295E-2</v>
          </cell>
        </row>
      </sheetData>
      <sheetData sheetId="14732" refreshError="1"/>
      <sheetData sheetId="14733" refreshError="1"/>
      <sheetData sheetId="14734" refreshError="1"/>
      <sheetData sheetId="14735">
        <row r="1">
          <cell r="J1">
            <v>1.7453292519943295E-2</v>
          </cell>
        </row>
      </sheetData>
      <sheetData sheetId="14736" refreshError="1"/>
      <sheetData sheetId="14737" refreshError="1"/>
      <sheetData sheetId="14738" refreshError="1"/>
      <sheetData sheetId="14739" refreshError="1"/>
      <sheetData sheetId="14740" refreshError="1"/>
      <sheetData sheetId="14741">
        <row r="1">
          <cell r="J1">
            <v>1.7453292519943295E-2</v>
          </cell>
        </row>
      </sheetData>
      <sheetData sheetId="14742" refreshError="1"/>
      <sheetData sheetId="14743" refreshError="1"/>
      <sheetData sheetId="14744">
        <row r="1">
          <cell r="J1">
            <v>1.7453292519943295E-2</v>
          </cell>
        </row>
      </sheetData>
      <sheetData sheetId="14745" refreshError="1"/>
      <sheetData sheetId="14746" refreshError="1"/>
      <sheetData sheetId="14747">
        <row r="1">
          <cell r="J1">
            <v>1.7453292519943295E-2</v>
          </cell>
        </row>
      </sheetData>
      <sheetData sheetId="14748" refreshError="1"/>
      <sheetData sheetId="14749">
        <row r="1">
          <cell r="J1">
            <v>1.7453292519943295E-2</v>
          </cell>
        </row>
      </sheetData>
      <sheetData sheetId="14750" refreshError="1"/>
      <sheetData sheetId="14751" refreshError="1"/>
      <sheetData sheetId="14752">
        <row r="1">
          <cell r="J1">
            <v>1.7453292519943295E-2</v>
          </cell>
        </row>
      </sheetData>
      <sheetData sheetId="14753" refreshError="1"/>
      <sheetData sheetId="14754" refreshError="1"/>
      <sheetData sheetId="14755" refreshError="1"/>
      <sheetData sheetId="14756" refreshError="1"/>
      <sheetData sheetId="14757" refreshError="1"/>
      <sheetData sheetId="14758">
        <row r="1">
          <cell r="J1">
            <v>1.7453292519943295E-2</v>
          </cell>
        </row>
      </sheetData>
      <sheetData sheetId="14759" refreshError="1"/>
      <sheetData sheetId="14760" refreshError="1"/>
      <sheetData sheetId="14761">
        <row r="1">
          <cell r="J1">
            <v>1.7453292519943295E-2</v>
          </cell>
        </row>
      </sheetData>
      <sheetData sheetId="14762" refreshError="1"/>
      <sheetData sheetId="14763" refreshError="1"/>
      <sheetData sheetId="14764" refreshError="1"/>
      <sheetData sheetId="14765" refreshError="1"/>
      <sheetData sheetId="14766" refreshError="1"/>
      <sheetData sheetId="14767">
        <row r="1">
          <cell r="J1">
            <v>1.7453292519943295E-2</v>
          </cell>
        </row>
      </sheetData>
      <sheetData sheetId="14768" refreshError="1"/>
      <sheetData sheetId="14769" refreshError="1"/>
      <sheetData sheetId="14770">
        <row r="1">
          <cell r="J1">
            <v>1.7453292519943295E-2</v>
          </cell>
        </row>
      </sheetData>
      <sheetData sheetId="14771" refreshError="1"/>
      <sheetData sheetId="14772">
        <row r="1">
          <cell r="J1">
            <v>1.7453292519943295E-2</v>
          </cell>
        </row>
      </sheetData>
      <sheetData sheetId="14773" refreshError="1"/>
      <sheetData sheetId="14774" refreshError="1"/>
      <sheetData sheetId="14775" refreshError="1"/>
      <sheetData sheetId="14776">
        <row r="1">
          <cell r="J1">
            <v>1.7453292519943295E-2</v>
          </cell>
        </row>
      </sheetData>
      <sheetData sheetId="14777" refreshError="1"/>
      <sheetData sheetId="14778" refreshError="1"/>
      <sheetData sheetId="14779">
        <row r="1">
          <cell r="J1">
            <v>1.7453292519943295E-2</v>
          </cell>
        </row>
      </sheetData>
      <sheetData sheetId="14780" refreshError="1"/>
      <sheetData sheetId="14781">
        <row r="1">
          <cell r="J1">
            <v>1.7453292519943295E-2</v>
          </cell>
        </row>
      </sheetData>
      <sheetData sheetId="14782" refreshError="1"/>
      <sheetData sheetId="14783" refreshError="1"/>
      <sheetData sheetId="14784" refreshError="1"/>
      <sheetData sheetId="14785">
        <row r="1">
          <cell r="J1">
            <v>1.7453292519943295E-2</v>
          </cell>
        </row>
      </sheetData>
      <sheetData sheetId="14786" refreshError="1"/>
      <sheetData sheetId="14787" refreshError="1"/>
      <sheetData sheetId="14788" refreshError="1"/>
      <sheetData sheetId="14789" refreshError="1"/>
      <sheetData sheetId="14790">
        <row r="1">
          <cell r="J1">
            <v>1.7453292519943295E-2</v>
          </cell>
        </row>
      </sheetData>
      <sheetData sheetId="14791" refreshError="1"/>
      <sheetData sheetId="14792" refreshError="1"/>
      <sheetData sheetId="14793" refreshError="1"/>
      <sheetData sheetId="14794" refreshError="1"/>
      <sheetData sheetId="14795" refreshError="1"/>
      <sheetData sheetId="14796">
        <row r="1">
          <cell r="J1">
            <v>1.7453292519943295E-2</v>
          </cell>
        </row>
      </sheetData>
      <sheetData sheetId="14797" refreshError="1"/>
      <sheetData sheetId="14798" refreshError="1"/>
      <sheetData sheetId="14799">
        <row r="1">
          <cell r="J1">
            <v>1.7453292519943295E-2</v>
          </cell>
        </row>
      </sheetData>
      <sheetData sheetId="14800" refreshError="1"/>
      <sheetData sheetId="14801" refreshError="1"/>
      <sheetData sheetId="14802">
        <row r="1">
          <cell r="J1">
            <v>1.7453292519943295E-2</v>
          </cell>
        </row>
      </sheetData>
      <sheetData sheetId="14803" refreshError="1"/>
      <sheetData sheetId="14804">
        <row r="1">
          <cell r="J1">
            <v>1.7453292519943295E-2</v>
          </cell>
        </row>
      </sheetData>
      <sheetData sheetId="14805">
        <row r="1">
          <cell r="J1">
            <v>1.7453292519943295E-2</v>
          </cell>
        </row>
      </sheetData>
      <sheetData sheetId="14806" refreshError="1"/>
      <sheetData sheetId="14807">
        <row r="1">
          <cell r="J1">
            <v>1.7453292519943295E-2</v>
          </cell>
        </row>
      </sheetData>
      <sheetData sheetId="14808" refreshError="1"/>
      <sheetData sheetId="14809">
        <row r="1">
          <cell r="J1">
            <v>1.7453292519943295E-2</v>
          </cell>
        </row>
      </sheetData>
      <sheetData sheetId="14810" refreshError="1"/>
      <sheetData sheetId="14811" refreshError="1"/>
      <sheetData sheetId="14812" refreshError="1"/>
      <sheetData sheetId="14813" refreshError="1"/>
      <sheetData sheetId="14814">
        <row r="1">
          <cell r="J1">
            <v>1.7453292519943295E-2</v>
          </cell>
        </row>
      </sheetData>
      <sheetData sheetId="14815" refreshError="1"/>
      <sheetData sheetId="14816">
        <row r="1">
          <cell r="J1">
            <v>1.7453292519943295E-2</v>
          </cell>
        </row>
      </sheetData>
      <sheetData sheetId="14817" refreshError="1"/>
      <sheetData sheetId="14818" refreshError="1"/>
      <sheetData sheetId="14819">
        <row r="1">
          <cell r="J1">
            <v>1.7453292519943295E-2</v>
          </cell>
        </row>
      </sheetData>
      <sheetData sheetId="14820" refreshError="1"/>
      <sheetData sheetId="14821" refreshError="1"/>
      <sheetData sheetId="14822" refreshError="1"/>
      <sheetData sheetId="14823">
        <row r="1">
          <cell r="J1">
            <v>1.7453292519943295E-2</v>
          </cell>
        </row>
      </sheetData>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ow r="1">
          <cell r="J1">
            <v>1.7453292519943295E-2</v>
          </cell>
        </row>
      </sheetData>
      <sheetData sheetId="14832" refreshError="1"/>
      <sheetData sheetId="14833" refreshError="1"/>
      <sheetData sheetId="14834" refreshError="1"/>
      <sheetData sheetId="14835">
        <row r="1">
          <cell r="J1">
            <v>1.7453292519943295E-2</v>
          </cell>
        </row>
      </sheetData>
      <sheetData sheetId="14836">
        <row r="1">
          <cell r="J1">
            <v>1.7453292519943295E-2</v>
          </cell>
        </row>
      </sheetData>
      <sheetData sheetId="14837">
        <row r="1">
          <cell r="J1">
            <v>1.7453292519943295E-2</v>
          </cell>
        </row>
      </sheetData>
      <sheetData sheetId="14838" refreshError="1"/>
      <sheetData sheetId="14839">
        <row r="1">
          <cell r="J1">
            <v>1.7453292519943295E-2</v>
          </cell>
        </row>
      </sheetData>
      <sheetData sheetId="14840" refreshError="1"/>
      <sheetData sheetId="14841" refreshError="1"/>
      <sheetData sheetId="14842">
        <row r="1">
          <cell r="J1">
            <v>1.7453292519943295E-2</v>
          </cell>
        </row>
      </sheetData>
      <sheetData sheetId="14843" refreshError="1"/>
      <sheetData sheetId="14844">
        <row r="1">
          <cell r="J1">
            <v>1.7453292519943295E-2</v>
          </cell>
        </row>
      </sheetData>
      <sheetData sheetId="14845" refreshError="1"/>
      <sheetData sheetId="14846" refreshError="1"/>
      <sheetData sheetId="14847" refreshError="1"/>
      <sheetData sheetId="14848" refreshError="1"/>
      <sheetData sheetId="14849" refreshError="1"/>
      <sheetData sheetId="14850" refreshError="1"/>
      <sheetData sheetId="14851">
        <row r="1">
          <cell r="J1">
            <v>1.7453292519943295E-2</v>
          </cell>
        </row>
      </sheetData>
      <sheetData sheetId="14852" refreshError="1"/>
      <sheetData sheetId="14853">
        <row r="1">
          <cell r="J1">
            <v>1.7453292519943295E-2</v>
          </cell>
        </row>
      </sheetData>
      <sheetData sheetId="14854" refreshError="1"/>
      <sheetData sheetId="14855" refreshError="1"/>
      <sheetData sheetId="14856" refreshError="1"/>
      <sheetData sheetId="14857">
        <row r="1">
          <cell r="J1">
            <v>1.7453292519943295E-2</v>
          </cell>
        </row>
      </sheetData>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ow r="1">
          <cell r="J1">
            <v>1.7453292519943295E-2</v>
          </cell>
        </row>
      </sheetData>
      <sheetData sheetId="14866" refreshError="1"/>
      <sheetData sheetId="14867" refreshError="1"/>
      <sheetData sheetId="14868">
        <row r="1">
          <cell r="J1">
            <v>1.7453292519943295E-2</v>
          </cell>
        </row>
      </sheetData>
      <sheetData sheetId="14869" refreshError="1"/>
      <sheetData sheetId="14870" refreshError="1"/>
      <sheetData sheetId="14871" refreshError="1"/>
      <sheetData sheetId="14872" refreshError="1"/>
      <sheetData sheetId="14873" refreshError="1"/>
      <sheetData sheetId="14874">
        <row r="1">
          <cell r="J1">
            <v>1.7453292519943295E-2</v>
          </cell>
        </row>
      </sheetData>
      <sheetData sheetId="14875" refreshError="1"/>
      <sheetData sheetId="14876" refreshError="1"/>
      <sheetData sheetId="14877" refreshError="1"/>
      <sheetData sheetId="14878">
        <row r="1">
          <cell r="J1">
            <v>1.7453292519943295E-2</v>
          </cell>
        </row>
      </sheetData>
      <sheetData sheetId="14879" refreshError="1"/>
      <sheetData sheetId="14880" refreshError="1"/>
      <sheetData sheetId="14881" refreshError="1"/>
      <sheetData sheetId="14882" refreshError="1"/>
      <sheetData sheetId="14883">
        <row r="1">
          <cell r="J1">
            <v>1.7453292519943295E-2</v>
          </cell>
        </row>
      </sheetData>
      <sheetData sheetId="14884" refreshError="1"/>
      <sheetData sheetId="14885" refreshError="1"/>
      <sheetData sheetId="14886">
        <row r="1">
          <cell r="J1">
            <v>1.7453292519943295E-2</v>
          </cell>
        </row>
      </sheetData>
      <sheetData sheetId="14887" refreshError="1"/>
      <sheetData sheetId="14888" refreshError="1"/>
      <sheetData sheetId="14889" refreshError="1"/>
      <sheetData sheetId="14890" refreshError="1"/>
      <sheetData sheetId="14891" refreshError="1"/>
      <sheetData sheetId="14892">
        <row r="1">
          <cell r="J1">
            <v>1.7453292519943295E-2</v>
          </cell>
        </row>
      </sheetData>
      <sheetData sheetId="14893" refreshError="1"/>
      <sheetData sheetId="14894" refreshError="1"/>
      <sheetData sheetId="14895" refreshError="1"/>
      <sheetData sheetId="14896">
        <row r="1">
          <cell r="J1">
            <v>1.7453292519943295E-2</v>
          </cell>
        </row>
      </sheetData>
      <sheetData sheetId="14897" refreshError="1"/>
      <sheetData sheetId="14898" refreshError="1"/>
      <sheetData sheetId="14899" refreshError="1"/>
      <sheetData sheetId="14900" refreshError="1"/>
      <sheetData sheetId="14901" refreshError="1"/>
      <sheetData sheetId="14902">
        <row r="1">
          <cell r="J1">
            <v>1.7453292519943295E-2</v>
          </cell>
        </row>
      </sheetData>
      <sheetData sheetId="14903" refreshError="1"/>
      <sheetData sheetId="14904" refreshError="1"/>
      <sheetData sheetId="14905">
        <row r="1">
          <cell r="J1">
            <v>1.7453292519943295E-2</v>
          </cell>
        </row>
      </sheetData>
      <sheetData sheetId="14906" refreshError="1"/>
      <sheetData sheetId="14907" refreshError="1"/>
      <sheetData sheetId="14908" refreshError="1"/>
      <sheetData sheetId="14909">
        <row r="1">
          <cell r="J1">
            <v>1.7453292519943295E-2</v>
          </cell>
        </row>
      </sheetData>
      <sheetData sheetId="14910" refreshError="1"/>
      <sheetData sheetId="14911" refreshError="1"/>
      <sheetData sheetId="14912">
        <row r="1">
          <cell r="J1">
            <v>1.7453292519943295E-2</v>
          </cell>
        </row>
      </sheetData>
      <sheetData sheetId="14913" refreshError="1"/>
      <sheetData sheetId="14914" refreshError="1"/>
      <sheetData sheetId="14915">
        <row r="1">
          <cell r="J1">
            <v>1.7453292519943295E-2</v>
          </cell>
        </row>
      </sheetData>
      <sheetData sheetId="14916" refreshError="1"/>
      <sheetData sheetId="14917">
        <row r="1">
          <cell r="J1">
            <v>1.7453292519943295E-2</v>
          </cell>
        </row>
      </sheetData>
      <sheetData sheetId="14918" refreshError="1"/>
      <sheetData sheetId="14919" refreshError="1"/>
      <sheetData sheetId="14920">
        <row r="1">
          <cell r="J1">
            <v>1.7453292519943295E-2</v>
          </cell>
        </row>
      </sheetData>
      <sheetData sheetId="14921" refreshError="1"/>
      <sheetData sheetId="14922" refreshError="1"/>
      <sheetData sheetId="14923" refreshError="1"/>
      <sheetData sheetId="14924" refreshError="1"/>
      <sheetData sheetId="14925" refreshError="1"/>
      <sheetData sheetId="14926" refreshError="1"/>
      <sheetData sheetId="14927">
        <row r="1">
          <cell r="J1">
            <v>1.7453292519943295E-2</v>
          </cell>
        </row>
      </sheetData>
      <sheetData sheetId="14928" refreshError="1"/>
      <sheetData sheetId="14929" refreshError="1"/>
      <sheetData sheetId="14930" refreshError="1"/>
      <sheetData sheetId="14931" refreshError="1"/>
      <sheetData sheetId="14932">
        <row r="1">
          <cell r="J1">
            <v>1.7453292519943295E-2</v>
          </cell>
        </row>
      </sheetData>
      <sheetData sheetId="14933" refreshError="1"/>
      <sheetData sheetId="14934">
        <row r="1">
          <cell r="J1">
            <v>1.7453292519943295E-2</v>
          </cell>
        </row>
      </sheetData>
      <sheetData sheetId="14935" refreshError="1"/>
      <sheetData sheetId="14936" refreshError="1"/>
      <sheetData sheetId="14937">
        <row r="1">
          <cell r="J1">
            <v>1.7453292519943295E-2</v>
          </cell>
        </row>
      </sheetData>
      <sheetData sheetId="14938">
        <row r="1">
          <cell r="J1">
            <v>1.7453292519943295E-2</v>
          </cell>
        </row>
      </sheetData>
      <sheetData sheetId="14939">
        <row r="1">
          <cell r="J1">
            <v>1.7453292519943295E-2</v>
          </cell>
        </row>
      </sheetData>
      <sheetData sheetId="14940" refreshError="1"/>
      <sheetData sheetId="14941">
        <row r="1">
          <cell r="J1">
            <v>1.7453292519943295E-2</v>
          </cell>
        </row>
      </sheetData>
      <sheetData sheetId="14942" refreshError="1"/>
      <sheetData sheetId="14943" refreshError="1"/>
      <sheetData sheetId="14944" refreshError="1"/>
      <sheetData sheetId="14945">
        <row r="1">
          <cell r="J1">
            <v>1.7453292519943295E-2</v>
          </cell>
        </row>
      </sheetData>
      <sheetData sheetId="14946">
        <row r="1">
          <cell r="J1">
            <v>1.7453292519943295E-2</v>
          </cell>
        </row>
      </sheetData>
      <sheetData sheetId="14947" refreshError="1"/>
      <sheetData sheetId="14948" refreshError="1"/>
      <sheetData sheetId="14949" refreshError="1"/>
      <sheetData sheetId="14950" refreshError="1"/>
      <sheetData sheetId="14951">
        <row r="1">
          <cell r="J1">
            <v>1.7453292519943295E-2</v>
          </cell>
        </row>
      </sheetData>
      <sheetData sheetId="14952" refreshError="1"/>
      <sheetData sheetId="14953" refreshError="1"/>
      <sheetData sheetId="14954" refreshError="1"/>
      <sheetData sheetId="14955">
        <row r="1">
          <cell r="J1">
            <v>1.7453292519943295E-2</v>
          </cell>
        </row>
      </sheetData>
      <sheetData sheetId="14956" refreshError="1"/>
      <sheetData sheetId="14957">
        <row r="1">
          <cell r="J1">
            <v>1.7453292519943295E-2</v>
          </cell>
        </row>
      </sheetData>
      <sheetData sheetId="14958" refreshError="1"/>
      <sheetData sheetId="14959" refreshError="1"/>
      <sheetData sheetId="14960">
        <row r="1">
          <cell r="J1">
            <v>1.7453292519943295E-2</v>
          </cell>
        </row>
      </sheetData>
      <sheetData sheetId="14961" refreshError="1"/>
      <sheetData sheetId="14962">
        <row r="1">
          <cell r="J1">
            <v>1.7453292519943295E-2</v>
          </cell>
        </row>
      </sheetData>
      <sheetData sheetId="14963" refreshError="1"/>
      <sheetData sheetId="14964">
        <row r="1">
          <cell r="J1">
            <v>1.7453292519943295E-2</v>
          </cell>
        </row>
      </sheetData>
      <sheetData sheetId="14965">
        <row r="1">
          <cell r="J1">
            <v>1.7453292519943295E-2</v>
          </cell>
        </row>
      </sheetData>
      <sheetData sheetId="14966">
        <row r="1">
          <cell r="J1">
            <v>1.7453292519943295E-2</v>
          </cell>
        </row>
      </sheetData>
      <sheetData sheetId="14967">
        <row r="1">
          <cell r="J1">
            <v>1.7453292519943295E-2</v>
          </cell>
        </row>
      </sheetData>
      <sheetData sheetId="14968">
        <row r="1">
          <cell r="J1">
            <v>1.7453292519943295E-2</v>
          </cell>
        </row>
      </sheetData>
      <sheetData sheetId="14969" refreshError="1"/>
      <sheetData sheetId="14970" refreshError="1"/>
      <sheetData sheetId="14971" refreshError="1"/>
      <sheetData sheetId="14972">
        <row r="1">
          <cell r="J1">
            <v>1.7453292519943295E-2</v>
          </cell>
        </row>
      </sheetData>
      <sheetData sheetId="14973" refreshError="1"/>
      <sheetData sheetId="14974" refreshError="1"/>
      <sheetData sheetId="14975">
        <row r="1">
          <cell r="J1">
            <v>1.7453292519943295E-2</v>
          </cell>
        </row>
      </sheetData>
      <sheetData sheetId="14976">
        <row r="1">
          <cell r="J1">
            <v>1.7453292519943295E-2</v>
          </cell>
        </row>
      </sheetData>
      <sheetData sheetId="14977" refreshError="1"/>
      <sheetData sheetId="14978" refreshError="1"/>
      <sheetData sheetId="14979" refreshError="1"/>
      <sheetData sheetId="14980" refreshError="1"/>
      <sheetData sheetId="14981">
        <row r="1">
          <cell r="J1">
            <v>1.7453292519943295E-2</v>
          </cell>
        </row>
      </sheetData>
      <sheetData sheetId="14982">
        <row r="1">
          <cell r="J1">
            <v>1.7453292519943295E-2</v>
          </cell>
        </row>
      </sheetData>
      <sheetData sheetId="14983">
        <row r="1">
          <cell r="J1">
            <v>1.7453292519943295E-2</v>
          </cell>
        </row>
      </sheetData>
      <sheetData sheetId="14984" refreshError="1"/>
      <sheetData sheetId="14985" refreshError="1"/>
      <sheetData sheetId="14986">
        <row r="1">
          <cell r="J1">
            <v>1.7453292519943295E-2</v>
          </cell>
        </row>
      </sheetData>
      <sheetData sheetId="14987" refreshError="1"/>
      <sheetData sheetId="14988" refreshError="1"/>
      <sheetData sheetId="14989" refreshError="1"/>
      <sheetData sheetId="14990">
        <row r="1">
          <cell r="J1">
            <v>1.7453292519943295E-2</v>
          </cell>
        </row>
      </sheetData>
      <sheetData sheetId="14991" refreshError="1"/>
      <sheetData sheetId="14992" refreshError="1"/>
      <sheetData sheetId="14993">
        <row r="1">
          <cell r="J1">
            <v>1.7453292519943295E-2</v>
          </cell>
        </row>
      </sheetData>
      <sheetData sheetId="14994">
        <row r="1">
          <cell r="J1">
            <v>1.7453292519943295E-2</v>
          </cell>
        </row>
      </sheetData>
      <sheetData sheetId="14995" refreshError="1"/>
      <sheetData sheetId="14996" refreshError="1"/>
      <sheetData sheetId="14997">
        <row r="1">
          <cell r="J1">
            <v>1.7453292519943295E-2</v>
          </cell>
        </row>
      </sheetData>
      <sheetData sheetId="14998">
        <row r="1">
          <cell r="J1">
            <v>1.7453292519943295E-2</v>
          </cell>
        </row>
      </sheetData>
      <sheetData sheetId="14999">
        <row r="1">
          <cell r="J1">
            <v>1.7453292519943295E-2</v>
          </cell>
        </row>
      </sheetData>
      <sheetData sheetId="15000" refreshError="1"/>
      <sheetData sheetId="15001" refreshError="1"/>
      <sheetData sheetId="15002" refreshError="1"/>
      <sheetData sheetId="15003">
        <row r="1">
          <cell r="J1">
            <v>1.7453292519943295E-2</v>
          </cell>
        </row>
      </sheetData>
      <sheetData sheetId="15004" refreshError="1"/>
      <sheetData sheetId="15005">
        <row r="1">
          <cell r="J1">
            <v>1.7453292519943295E-2</v>
          </cell>
        </row>
      </sheetData>
      <sheetData sheetId="15006">
        <row r="1">
          <cell r="J1">
            <v>1.7453292519943295E-2</v>
          </cell>
        </row>
      </sheetData>
      <sheetData sheetId="15007">
        <row r="1">
          <cell r="J1">
            <v>1.7453292519943295E-2</v>
          </cell>
        </row>
      </sheetData>
      <sheetData sheetId="15008" refreshError="1"/>
      <sheetData sheetId="15009">
        <row r="1">
          <cell r="J1">
            <v>1.7453292519943295E-2</v>
          </cell>
        </row>
      </sheetData>
      <sheetData sheetId="15010">
        <row r="1">
          <cell r="J1">
            <v>1.7453292519943295E-2</v>
          </cell>
        </row>
      </sheetData>
      <sheetData sheetId="15011">
        <row r="1">
          <cell r="J1">
            <v>1.7453292519943295E-2</v>
          </cell>
        </row>
      </sheetData>
      <sheetData sheetId="15012" refreshError="1"/>
      <sheetData sheetId="15013" refreshError="1"/>
      <sheetData sheetId="15014">
        <row r="1">
          <cell r="J1">
            <v>1.7453292519943295E-2</v>
          </cell>
        </row>
      </sheetData>
      <sheetData sheetId="15015" refreshError="1"/>
      <sheetData sheetId="15016" refreshError="1"/>
      <sheetData sheetId="15017">
        <row r="1">
          <cell r="J1">
            <v>1.7453292519943295E-2</v>
          </cell>
        </row>
      </sheetData>
      <sheetData sheetId="15018">
        <row r="1">
          <cell r="J1">
            <v>1.7453292519943295E-2</v>
          </cell>
        </row>
      </sheetData>
      <sheetData sheetId="15019" refreshError="1"/>
      <sheetData sheetId="15020" refreshError="1"/>
      <sheetData sheetId="15021" refreshError="1"/>
      <sheetData sheetId="15022" refreshError="1"/>
      <sheetData sheetId="15023" refreshError="1"/>
      <sheetData sheetId="15024" refreshError="1"/>
      <sheetData sheetId="15025">
        <row r="1">
          <cell r="J1">
            <v>1.7453292519943295E-2</v>
          </cell>
        </row>
      </sheetData>
      <sheetData sheetId="15026">
        <row r="1">
          <cell r="J1">
            <v>1.7453292519943295E-2</v>
          </cell>
        </row>
      </sheetData>
      <sheetData sheetId="15027" refreshError="1"/>
      <sheetData sheetId="15028" refreshError="1"/>
      <sheetData sheetId="15029">
        <row r="1">
          <cell r="J1">
            <v>1.7453292519943295E-2</v>
          </cell>
        </row>
      </sheetData>
      <sheetData sheetId="15030" refreshError="1"/>
      <sheetData sheetId="15031" refreshError="1"/>
      <sheetData sheetId="15032">
        <row r="1">
          <cell r="J1">
            <v>1.7453292519943295E-2</v>
          </cell>
        </row>
      </sheetData>
      <sheetData sheetId="15033">
        <row r="1">
          <cell r="J1">
            <v>1.7453292519943295E-2</v>
          </cell>
        </row>
      </sheetData>
      <sheetData sheetId="15034">
        <row r="1">
          <cell r="J1">
            <v>1.7453292519943295E-2</v>
          </cell>
        </row>
      </sheetData>
      <sheetData sheetId="15035">
        <row r="1">
          <cell r="J1">
            <v>1.7453292519943295E-2</v>
          </cell>
        </row>
      </sheetData>
      <sheetData sheetId="15036" refreshError="1"/>
      <sheetData sheetId="15037" refreshError="1"/>
      <sheetData sheetId="15038" refreshError="1"/>
      <sheetData sheetId="15039">
        <row r="1">
          <cell r="J1">
            <v>1.7453292519943295E-2</v>
          </cell>
        </row>
      </sheetData>
      <sheetData sheetId="15040">
        <row r="1">
          <cell r="J1">
            <v>1.7453292519943295E-2</v>
          </cell>
        </row>
      </sheetData>
      <sheetData sheetId="15041">
        <row r="1">
          <cell r="J1">
            <v>1.7453292519943295E-2</v>
          </cell>
        </row>
      </sheetData>
      <sheetData sheetId="15042" refreshError="1"/>
      <sheetData sheetId="15043">
        <row r="1">
          <cell r="J1">
            <v>1.7453292519943295E-2</v>
          </cell>
        </row>
      </sheetData>
      <sheetData sheetId="15044" refreshError="1"/>
      <sheetData sheetId="15045">
        <row r="1">
          <cell r="J1">
            <v>1.7453292519943295E-2</v>
          </cell>
        </row>
      </sheetData>
      <sheetData sheetId="15046" refreshError="1"/>
      <sheetData sheetId="15047">
        <row r="1">
          <cell r="J1">
            <v>1.7453292519943295E-2</v>
          </cell>
        </row>
      </sheetData>
      <sheetData sheetId="15048">
        <row r="1">
          <cell r="J1">
            <v>1.7453292519943295E-2</v>
          </cell>
        </row>
      </sheetData>
      <sheetData sheetId="15049">
        <row r="1">
          <cell r="J1">
            <v>1.7453292519943295E-2</v>
          </cell>
        </row>
      </sheetData>
      <sheetData sheetId="15050" refreshError="1"/>
      <sheetData sheetId="15051" refreshError="1"/>
      <sheetData sheetId="15052">
        <row r="1">
          <cell r="J1">
            <v>1.7453292519943295E-2</v>
          </cell>
        </row>
      </sheetData>
      <sheetData sheetId="15053">
        <row r="1">
          <cell r="J1">
            <v>1.7453292519943295E-2</v>
          </cell>
        </row>
      </sheetData>
      <sheetData sheetId="15054">
        <row r="1">
          <cell r="J1">
            <v>1.7453292519943295E-2</v>
          </cell>
        </row>
      </sheetData>
      <sheetData sheetId="15055" refreshError="1"/>
      <sheetData sheetId="15056" refreshError="1"/>
      <sheetData sheetId="15057">
        <row r="1">
          <cell r="J1">
            <v>1.7453292519943295E-2</v>
          </cell>
        </row>
      </sheetData>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ow r="1">
          <cell r="J1">
            <v>1.7453292519943295E-2</v>
          </cell>
        </row>
      </sheetData>
      <sheetData sheetId="15066" refreshError="1"/>
      <sheetData sheetId="15067" refreshError="1"/>
      <sheetData sheetId="15068">
        <row r="1">
          <cell r="J1">
            <v>1.7453292519943295E-2</v>
          </cell>
        </row>
      </sheetData>
      <sheetData sheetId="15069">
        <row r="1">
          <cell r="J1">
            <v>1.7453292519943295E-2</v>
          </cell>
        </row>
      </sheetData>
      <sheetData sheetId="15070" refreshError="1"/>
      <sheetData sheetId="15071" refreshError="1"/>
      <sheetData sheetId="15072" refreshError="1"/>
      <sheetData sheetId="15073" refreshError="1"/>
      <sheetData sheetId="15074">
        <row r="1">
          <cell r="J1">
            <v>1.7453292519943295E-2</v>
          </cell>
        </row>
      </sheetData>
      <sheetData sheetId="15075" refreshError="1"/>
      <sheetData sheetId="15076">
        <row r="1">
          <cell r="J1">
            <v>1.7453292519943295E-2</v>
          </cell>
        </row>
      </sheetData>
      <sheetData sheetId="15077" refreshError="1"/>
      <sheetData sheetId="15078">
        <row r="1">
          <cell r="J1">
            <v>1.7453292519943295E-2</v>
          </cell>
        </row>
      </sheetData>
      <sheetData sheetId="15079">
        <row r="1">
          <cell r="J1">
            <v>1.7453292519943295E-2</v>
          </cell>
        </row>
      </sheetData>
      <sheetData sheetId="15080">
        <row r="1">
          <cell r="J1">
            <v>1.7453292519943295E-2</v>
          </cell>
        </row>
      </sheetData>
      <sheetData sheetId="15081" refreshError="1"/>
      <sheetData sheetId="15082" refreshError="1"/>
      <sheetData sheetId="15083">
        <row r="1">
          <cell r="J1">
            <v>1.7453292519943295E-2</v>
          </cell>
        </row>
      </sheetData>
      <sheetData sheetId="15084"/>
      <sheetData sheetId="15085">
        <row r="1">
          <cell r="J1">
            <v>1.7453292519943295E-2</v>
          </cell>
        </row>
      </sheetData>
      <sheetData sheetId="15086">
        <row r="1">
          <cell r="J1">
            <v>1.7453292519943295E-2</v>
          </cell>
        </row>
      </sheetData>
      <sheetData sheetId="15087" refreshError="1"/>
      <sheetData sheetId="15088" refreshError="1"/>
      <sheetData sheetId="15089" refreshError="1"/>
      <sheetData sheetId="15090">
        <row r="1">
          <cell r="J1">
            <v>1.7453292519943295E-2</v>
          </cell>
        </row>
      </sheetData>
      <sheetData sheetId="15091">
        <row r="1">
          <cell r="J1">
            <v>1.7453292519943295E-2</v>
          </cell>
        </row>
      </sheetData>
      <sheetData sheetId="15092">
        <row r="1">
          <cell r="J1">
            <v>1.7453292519943295E-2</v>
          </cell>
        </row>
      </sheetData>
      <sheetData sheetId="15093" refreshError="1"/>
      <sheetData sheetId="15094" refreshError="1"/>
      <sheetData sheetId="15095" refreshError="1"/>
      <sheetData sheetId="15096" refreshError="1"/>
      <sheetData sheetId="15097" refreshError="1"/>
      <sheetData sheetId="15098" refreshError="1"/>
      <sheetData sheetId="15099">
        <row r="1">
          <cell r="J1">
            <v>1.7453292519943295E-2</v>
          </cell>
        </row>
      </sheetData>
      <sheetData sheetId="15100">
        <row r="1">
          <cell r="J1">
            <v>1.7453292519943295E-2</v>
          </cell>
        </row>
      </sheetData>
      <sheetData sheetId="15101" refreshError="1"/>
      <sheetData sheetId="15102" refreshError="1"/>
      <sheetData sheetId="15103" refreshError="1"/>
      <sheetData sheetId="15104">
        <row r="1">
          <cell r="J1">
            <v>1.7453292519943295E-2</v>
          </cell>
        </row>
      </sheetData>
      <sheetData sheetId="15105">
        <row r="1">
          <cell r="J1">
            <v>1.7453292519943295E-2</v>
          </cell>
        </row>
      </sheetData>
      <sheetData sheetId="15106" refreshError="1"/>
      <sheetData sheetId="15107" refreshError="1"/>
      <sheetData sheetId="15108" refreshError="1"/>
      <sheetData sheetId="15109" refreshError="1"/>
      <sheetData sheetId="15110" refreshError="1"/>
      <sheetData sheetId="15111">
        <row r="1">
          <cell r="J1">
            <v>1.7453292519943295E-2</v>
          </cell>
        </row>
      </sheetData>
      <sheetData sheetId="15112" refreshError="1"/>
      <sheetData sheetId="15113">
        <row r="1">
          <cell r="J1">
            <v>1.7453292519943295E-2</v>
          </cell>
        </row>
      </sheetData>
      <sheetData sheetId="15114">
        <row r="1">
          <cell r="J1">
            <v>1.7453292519943295E-2</v>
          </cell>
        </row>
      </sheetData>
      <sheetData sheetId="15115" refreshError="1"/>
      <sheetData sheetId="15116" refreshError="1"/>
      <sheetData sheetId="15117" refreshError="1"/>
      <sheetData sheetId="15118">
        <row r="1">
          <cell r="J1">
            <v>1.7453292519943295E-2</v>
          </cell>
        </row>
      </sheetData>
      <sheetData sheetId="15119">
        <row r="1">
          <cell r="J1">
            <v>1.7453292519943295E-2</v>
          </cell>
        </row>
      </sheetData>
      <sheetData sheetId="15120">
        <row r="1">
          <cell r="J1">
            <v>1.7453292519943295E-2</v>
          </cell>
        </row>
      </sheetData>
      <sheetData sheetId="15121">
        <row r="1">
          <cell r="J1">
            <v>1.7453292519943295E-2</v>
          </cell>
        </row>
      </sheetData>
      <sheetData sheetId="15122" refreshError="1"/>
      <sheetData sheetId="15123" refreshError="1"/>
      <sheetData sheetId="15124">
        <row r="1">
          <cell r="J1">
            <v>1.7453292519943295E-2</v>
          </cell>
        </row>
      </sheetData>
      <sheetData sheetId="15125" refreshError="1"/>
      <sheetData sheetId="15126" refreshError="1"/>
      <sheetData sheetId="15127">
        <row r="1">
          <cell r="J1">
            <v>1.7453292519943295E-2</v>
          </cell>
        </row>
      </sheetData>
      <sheetData sheetId="15128">
        <row r="1">
          <cell r="J1">
            <v>1.7453292519943295E-2</v>
          </cell>
        </row>
      </sheetData>
      <sheetData sheetId="15129" refreshError="1"/>
      <sheetData sheetId="15130" refreshError="1"/>
      <sheetData sheetId="15131" refreshError="1"/>
      <sheetData sheetId="15132">
        <row r="1">
          <cell r="J1">
            <v>1.7453292519943295E-2</v>
          </cell>
        </row>
      </sheetData>
      <sheetData sheetId="15133">
        <row r="1">
          <cell r="J1">
            <v>1.7453292519943295E-2</v>
          </cell>
        </row>
      </sheetData>
      <sheetData sheetId="15134">
        <row r="1">
          <cell r="J1">
            <v>1.7453292519943295E-2</v>
          </cell>
        </row>
      </sheetData>
      <sheetData sheetId="15135">
        <row r="1">
          <cell r="J1">
            <v>1.7453292519943295E-2</v>
          </cell>
        </row>
      </sheetData>
      <sheetData sheetId="15136">
        <row r="1">
          <cell r="J1">
            <v>1.7453292519943295E-2</v>
          </cell>
        </row>
      </sheetData>
      <sheetData sheetId="15137" refreshError="1"/>
      <sheetData sheetId="15138" refreshError="1"/>
      <sheetData sheetId="15139" refreshError="1"/>
      <sheetData sheetId="15140" refreshError="1"/>
      <sheetData sheetId="15141">
        <row r="1">
          <cell r="J1">
            <v>1.7453292519943295E-2</v>
          </cell>
        </row>
      </sheetData>
      <sheetData sheetId="15142">
        <row r="1">
          <cell r="J1">
            <v>1.7453292519943295E-2</v>
          </cell>
        </row>
      </sheetData>
      <sheetData sheetId="15143" refreshError="1"/>
      <sheetData sheetId="15144" refreshError="1"/>
      <sheetData sheetId="15145" refreshError="1"/>
      <sheetData sheetId="15146">
        <row r="1">
          <cell r="J1">
            <v>1.7453292519943295E-2</v>
          </cell>
        </row>
      </sheetData>
      <sheetData sheetId="15147">
        <row r="1">
          <cell r="J1">
            <v>1.7453292519943295E-2</v>
          </cell>
        </row>
      </sheetData>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ow r="1">
          <cell r="J1">
            <v>1.7453292519943295E-2</v>
          </cell>
        </row>
      </sheetData>
      <sheetData sheetId="15156">
        <row r="1">
          <cell r="J1">
            <v>1.7453292519943295E-2</v>
          </cell>
        </row>
      </sheetData>
      <sheetData sheetId="15157" refreshError="1"/>
      <sheetData sheetId="15158" refreshError="1"/>
      <sheetData sheetId="15159" refreshError="1"/>
      <sheetData sheetId="15160">
        <row r="1">
          <cell r="J1">
            <v>1.7453292519943295E-2</v>
          </cell>
        </row>
      </sheetData>
      <sheetData sheetId="15161">
        <row r="1">
          <cell r="J1">
            <v>1.7453292519943295E-2</v>
          </cell>
        </row>
      </sheetData>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ow r="1">
          <cell r="J1">
            <v>1.7453292519943295E-2</v>
          </cell>
        </row>
      </sheetData>
      <sheetData sheetId="15170">
        <row r="1">
          <cell r="J1">
            <v>1.7453292519943295E-2</v>
          </cell>
        </row>
      </sheetData>
      <sheetData sheetId="15171" refreshError="1"/>
      <sheetData sheetId="15172" refreshError="1"/>
      <sheetData sheetId="15173" refreshError="1"/>
      <sheetData sheetId="15174">
        <row r="1">
          <cell r="J1">
            <v>1.7453292519943295E-2</v>
          </cell>
        </row>
      </sheetData>
      <sheetData sheetId="15175">
        <row r="1">
          <cell r="J1">
            <v>1.7453292519943295E-2</v>
          </cell>
        </row>
      </sheetData>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ow r="1">
          <cell r="J1">
            <v>1.7453292519943295E-2</v>
          </cell>
        </row>
      </sheetData>
      <sheetData sheetId="15184">
        <row r="1">
          <cell r="J1">
            <v>1.7453292519943295E-2</v>
          </cell>
        </row>
      </sheetData>
      <sheetData sheetId="15185" refreshError="1"/>
      <sheetData sheetId="15186" refreshError="1"/>
      <sheetData sheetId="15187" refreshError="1"/>
      <sheetData sheetId="15188">
        <row r="1">
          <cell r="J1">
            <v>1.7453292519943295E-2</v>
          </cell>
        </row>
      </sheetData>
      <sheetData sheetId="15189">
        <row r="1">
          <cell r="J1">
            <v>1.7453292519943295E-2</v>
          </cell>
        </row>
      </sheetData>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ow r="1">
          <cell r="J1">
            <v>1.7453292519943295E-2</v>
          </cell>
        </row>
      </sheetData>
      <sheetData sheetId="15198">
        <row r="1">
          <cell r="J1">
            <v>1.7453292519943295E-2</v>
          </cell>
        </row>
      </sheetData>
      <sheetData sheetId="15199" refreshError="1"/>
      <sheetData sheetId="15200">
        <row r="1">
          <cell r="J1">
            <v>1.7453292519943295E-2</v>
          </cell>
        </row>
      </sheetData>
      <sheetData sheetId="15201" refreshError="1"/>
      <sheetData sheetId="15202">
        <row r="1">
          <cell r="J1">
            <v>1.7453292519943295E-2</v>
          </cell>
        </row>
      </sheetData>
      <sheetData sheetId="15203">
        <row r="1">
          <cell r="J1">
            <v>1.7453292519943295E-2</v>
          </cell>
        </row>
      </sheetData>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ow r="1">
          <cell r="J1">
            <v>1.7453292519943295E-2</v>
          </cell>
        </row>
      </sheetData>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ow r="1">
          <cell r="J1">
            <v>1.7453292519943295E-2</v>
          </cell>
        </row>
      </sheetData>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ow r="1">
          <cell r="J1">
            <v>1.7453292519943295E-2</v>
          </cell>
        </row>
      </sheetData>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ow r="1">
          <cell r="J1">
            <v>1.7453292519943295E-2</v>
          </cell>
        </row>
      </sheetData>
      <sheetData sheetId="15243" refreshError="1"/>
      <sheetData sheetId="15244" refreshError="1"/>
      <sheetData sheetId="15245" refreshError="1"/>
      <sheetData sheetId="15246" refreshError="1"/>
      <sheetData sheetId="15247">
        <row r="1">
          <cell r="J1">
            <v>1.7453292519943295E-2</v>
          </cell>
        </row>
      </sheetData>
      <sheetData sheetId="15248" refreshError="1"/>
      <sheetData sheetId="15249" refreshError="1"/>
      <sheetData sheetId="15250">
        <row r="1">
          <cell r="J1">
            <v>1.7453292519943295E-2</v>
          </cell>
        </row>
      </sheetData>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ow r="1">
          <cell r="J1">
            <v>1.7453292519943295E-2</v>
          </cell>
        </row>
      </sheetData>
      <sheetData sheetId="15267">
        <row r="1">
          <cell r="J1">
            <v>1.7453292519943295E-2</v>
          </cell>
        </row>
      </sheetData>
      <sheetData sheetId="15268" refreshError="1"/>
      <sheetData sheetId="15269">
        <row r="1">
          <cell r="J1">
            <v>1.7453292519943295E-2</v>
          </cell>
        </row>
      </sheetData>
      <sheetData sheetId="15270">
        <row r="1">
          <cell r="J1">
            <v>1.7453292519943295E-2</v>
          </cell>
        </row>
      </sheetData>
      <sheetData sheetId="15271" refreshError="1"/>
      <sheetData sheetId="15272" refreshError="1"/>
      <sheetData sheetId="15273">
        <row r="1">
          <cell r="J1">
            <v>1.7453292519943295E-2</v>
          </cell>
        </row>
      </sheetData>
      <sheetData sheetId="15274">
        <row r="1">
          <cell r="J1">
            <v>1.7453292519943295E-2</v>
          </cell>
        </row>
      </sheetData>
      <sheetData sheetId="15275">
        <row r="1">
          <cell r="J1">
            <v>1.7453292519943295E-2</v>
          </cell>
        </row>
      </sheetData>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ow r="1">
          <cell r="J1">
            <v>1.7453292519943295E-2</v>
          </cell>
        </row>
      </sheetData>
      <sheetData sheetId="15286" refreshError="1"/>
      <sheetData sheetId="15287" refreshError="1"/>
      <sheetData sheetId="15288" refreshError="1"/>
      <sheetData sheetId="15289">
        <row r="1">
          <cell r="J1">
            <v>1.7453292519943295E-2</v>
          </cell>
        </row>
      </sheetData>
      <sheetData sheetId="15290">
        <row r="1">
          <cell r="J1">
            <v>1.7453292519943295E-2</v>
          </cell>
        </row>
      </sheetData>
      <sheetData sheetId="15291" refreshError="1"/>
      <sheetData sheetId="15292" refreshError="1"/>
      <sheetData sheetId="15293">
        <row r="1">
          <cell r="J1">
            <v>1.7453292519943295E-2</v>
          </cell>
        </row>
      </sheetData>
      <sheetData sheetId="15294" refreshError="1"/>
      <sheetData sheetId="15295" refreshError="1"/>
      <sheetData sheetId="15296" refreshError="1"/>
      <sheetData sheetId="15297">
        <row r="1">
          <cell r="J1">
            <v>1.7453292519943295E-2</v>
          </cell>
        </row>
      </sheetData>
      <sheetData sheetId="15298">
        <row r="1">
          <cell r="J1">
            <v>1.7453292519943295E-2</v>
          </cell>
        </row>
      </sheetData>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ow r="1">
          <cell r="J1">
            <v>1.7453292519943295E-2</v>
          </cell>
        </row>
      </sheetData>
      <sheetData sheetId="15307">
        <row r="1">
          <cell r="J1">
            <v>1.7453292519943295E-2</v>
          </cell>
        </row>
      </sheetData>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ow r="1">
          <cell r="J1">
            <v>1.7453292519943295E-2</v>
          </cell>
        </row>
      </sheetData>
      <sheetData sheetId="15322">
        <row r="1">
          <cell r="J1">
            <v>1.7453292519943295E-2</v>
          </cell>
        </row>
      </sheetData>
      <sheetData sheetId="15323" refreshError="1"/>
      <sheetData sheetId="15324" refreshError="1"/>
      <sheetData sheetId="15325">
        <row r="1">
          <cell r="J1">
            <v>1.7453292519943295E-2</v>
          </cell>
        </row>
      </sheetData>
      <sheetData sheetId="15326" refreshError="1"/>
      <sheetData sheetId="15327" refreshError="1"/>
      <sheetData sheetId="15328">
        <row r="1">
          <cell r="J1">
            <v>1.7453292519943295E-2</v>
          </cell>
        </row>
      </sheetData>
      <sheetData sheetId="15329" refreshError="1"/>
      <sheetData sheetId="15330" refreshError="1"/>
      <sheetData sheetId="15331" refreshError="1"/>
      <sheetData sheetId="15332" refreshError="1"/>
      <sheetData sheetId="15333" refreshError="1"/>
      <sheetData sheetId="15334" refreshError="1"/>
      <sheetData sheetId="15335">
        <row r="1">
          <cell r="J1">
            <v>1.7453292519943295E-2</v>
          </cell>
        </row>
      </sheetData>
      <sheetData sheetId="15336" refreshError="1"/>
      <sheetData sheetId="15337">
        <row r="1">
          <cell r="J1">
            <v>1.7453292519943295E-2</v>
          </cell>
        </row>
      </sheetData>
      <sheetData sheetId="15338" refreshError="1"/>
      <sheetData sheetId="15339" refreshError="1"/>
      <sheetData sheetId="15340" refreshError="1"/>
      <sheetData sheetId="15341" refreshError="1"/>
      <sheetData sheetId="15342" refreshError="1"/>
      <sheetData sheetId="15343" refreshError="1"/>
      <sheetData sheetId="15344">
        <row r="1">
          <cell r="J1">
            <v>1.7453292519943295E-2</v>
          </cell>
        </row>
      </sheetData>
      <sheetData sheetId="15345">
        <row r="1">
          <cell r="J1">
            <v>1.7453292519943295E-2</v>
          </cell>
        </row>
      </sheetData>
      <sheetData sheetId="15346" refreshError="1"/>
      <sheetData sheetId="15347">
        <row r="1">
          <cell r="J1">
            <v>1.7453292519943295E-2</v>
          </cell>
        </row>
      </sheetData>
      <sheetData sheetId="15348">
        <row r="1">
          <cell r="J1">
            <v>1.7453292519943295E-2</v>
          </cell>
        </row>
      </sheetData>
      <sheetData sheetId="15349" refreshError="1"/>
      <sheetData sheetId="15350">
        <row r="1">
          <cell r="J1">
            <v>1.7453292519943295E-2</v>
          </cell>
        </row>
      </sheetData>
      <sheetData sheetId="15351" refreshError="1"/>
      <sheetData sheetId="15352" refreshError="1"/>
      <sheetData sheetId="15353">
        <row r="1">
          <cell r="J1">
            <v>1.7453292519943295E-2</v>
          </cell>
        </row>
      </sheetData>
      <sheetData sheetId="15354">
        <row r="1">
          <cell r="J1">
            <v>1.7453292519943295E-2</v>
          </cell>
        </row>
      </sheetData>
      <sheetData sheetId="15355">
        <row r="1">
          <cell r="J1">
            <v>1.7453292519943295E-2</v>
          </cell>
        </row>
      </sheetData>
      <sheetData sheetId="15356" refreshError="1"/>
      <sheetData sheetId="15357" refreshError="1"/>
      <sheetData sheetId="15358" refreshError="1"/>
      <sheetData sheetId="15359">
        <row r="1">
          <cell r="J1">
            <v>1.7453292519943295E-2</v>
          </cell>
        </row>
      </sheetData>
      <sheetData sheetId="15360" refreshError="1"/>
      <sheetData sheetId="15361">
        <row r="1">
          <cell r="J1">
            <v>1.7453292519943295E-2</v>
          </cell>
        </row>
      </sheetData>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ow r="1">
          <cell r="J1">
            <v>1.7453292519943295E-2</v>
          </cell>
        </row>
      </sheetData>
      <sheetData sheetId="15370" refreshError="1"/>
      <sheetData sheetId="15371" refreshError="1"/>
      <sheetData sheetId="15372" refreshError="1"/>
      <sheetData sheetId="15373" refreshError="1"/>
      <sheetData sheetId="15374" refreshError="1"/>
      <sheetData sheetId="15375">
        <row r="1">
          <cell r="J1">
            <v>1.7453292519943295E-2</v>
          </cell>
        </row>
      </sheetData>
      <sheetData sheetId="15376" refreshError="1"/>
      <sheetData sheetId="15377" refreshError="1"/>
      <sheetData sheetId="15378">
        <row r="1">
          <cell r="J1">
            <v>1.7453292519943295E-2</v>
          </cell>
        </row>
      </sheetData>
      <sheetData sheetId="15379" refreshError="1"/>
      <sheetData sheetId="15380" refreshError="1"/>
      <sheetData sheetId="15381" refreshError="1"/>
      <sheetData sheetId="15382">
        <row r="1">
          <cell r="J1">
            <v>1.7453292519943295E-2</v>
          </cell>
        </row>
      </sheetData>
      <sheetData sheetId="15383">
        <row r="1">
          <cell r="J1">
            <v>1.7453292519943295E-2</v>
          </cell>
        </row>
      </sheetData>
      <sheetData sheetId="15384" refreshError="1"/>
      <sheetData sheetId="15385" refreshError="1"/>
      <sheetData sheetId="15386" refreshError="1"/>
      <sheetData sheetId="15387" refreshError="1"/>
      <sheetData sheetId="15388" refreshError="1"/>
      <sheetData sheetId="15389" refreshError="1"/>
      <sheetData sheetId="15390">
        <row r="1">
          <cell r="J1">
            <v>1.7453292519943295E-2</v>
          </cell>
        </row>
      </sheetData>
      <sheetData sheetId="15391">
        <row r="1">
          <cell r="J1">
            <v>1.7453292519943295E-2</v>
          </cell>
        </row>
      </sheetData>
      <sheetData sheetId="15392" refreshError="1"/>
      <sheetData sheetId="15393" refreshError="1"/>
      <sheetData sheetId="15394" refreshError="1"/>
      <sheetData sheetId="15395" refreshError="1"/>
      <sheetData sheetId="15396" refreshError="1"/>
      <sheetData sheetId="15397">
        <row r="1">
          <cell r="J1">
            <v>1.7453292519943295E-2</v>
          </cell>
        </row>
      </sheetData>
      <sheetData sheetId="15398" refreshError="1"/>
      <sheetData sheetId="15399" refreshError="1"/>
      <sheetData sheetId="15400">
        <row r="1">
          <cell r="J1">
            <v>1.7453292519943295E-2</v>
          </cell>
        </row>
      </sheetData>
      <sheetData sheetId="15401">
        <row r="1">
          <cell r="J1">
            <v>1.7453292519943295E-2</v>
          </cell>
        </row>
      </sheetData>
      <sheetData sheetId="15402" refreshError="1"/>
      <sheetData sheetId="15403" refreshError="1"/>
      <sheetData sheetId="15404" refreshError="1"/>
      <sheetData sheetId="15405" refreshError="1"/>
      <sheetData sheetId="15406">
        <row r="1">
          <cell r="J1">
            <v>1.7453292519943295E-2</v>
          </cell>
        </row>
      </sheetData>
      <sheetData sheetId="15407" refreshError="1"/>
      <sheetData sheetId="15408" refreshError="1"/>
      <sheetData sheetId="15409">
        <row r="1">
          <cell r="J1">
            <v>1.7453292519943295E-2</v>
          </cell>
        </row>
      </sheetData>
      <sheetData sheetId="15410">
        <row r="1">
          <cell r="J1">
            <v>1.7453292519943295E-2</v>
          </cell>
        </row>
      </sheetData>
      <sheetData sheetId="15411" refreshError="1"/>
      <sheetData sheetId="15412">
        <row r="1">
          <cell r="J1">
            <v>1.7453292519943295E-2</v>
          </cell>
        </row>
      </sheetData>
      <sheetData sheetId="15413">
        <row r="1">
          <cell r="J1">
            <v>1.7453292519943295E-2</v>
          </cell>
        </row>
      </sheetData>
      <sheetData sheetId="15414" refreshError="1"/>
      <sheetData sheetId="15415">
        <row r="1">
          <cell r="J1">
            <v>1.7453292519943295E-2</v>
          </cell>
        </row>
      </sheetData>
      <sheetData sheetId="15416">
        <row r="1">
          <cell r="J1">
            <v>1.7453292519943295E-2</v>
          </cell>
        </row>
      </sheetData>
      <sheetData sheetId="15417" refreshError="1"/>
      <sheetData sheetId="15418" refreshError="1"/>
      <sheetData sheetId="15419" refreshError="1"/>
      <sheetData sheetId="15420">
        <row r="1">
          <cell r="J1">
            <v>1.7453292519943295E-2</v>
          </cell>
        </row>
      </sheetData>
      <sheetData sheetId="15421" refreshError="1"/>
      <sheetData sheetId="15422">
        <row r="1">
          <cell r="J1">
            <v>1.7453292519943295E-2</v>
          </cell>
        </row>
      </sheetData>
      <sheetData sheetId="15423" refreshError="1"/>
      <sheetData sheetId="15424">
        <row r="1">
          <cell r="J1">
            <v>1.7453292519943295E-2</v>
          </cell>
        </row>
      </sheetData>
      <sheetData sheetId="15425" refreshError="1"/>
      <sheetData sheetId="15426">
        <row r="1">
          <cell r="J1">
            <v>1.7453292519943295E-2</v>
          </cell>
        </row>
      </sheetData>
      <sheetData sheetId="15427">
        <row r="1">
          <cell r="J1">
            <v>1.7453292519943295E-2</v>
          </cell>
        </row>
      </sheetData>
      <sheetData sheetId="15428" refreshError="1"/>
      <sheetData sheetId="15429">
        <row r="1">
          <cell r="J1">
            <v>1.7453292519943295E-2</v>
          </cell>
        </row>
      </sheetData>
      <sheetData sheetId="15430">
        <row r="1">
          <cell r="J1">
            <v>1.7453292519943295E-2</v>
          </cell>
        </row>
      </sheetData>
      <sheetData sheetId="15431" refreshError="1"/>
      <sheetData sheetId="15432" refreshError="1"/>
      <sheetData sheetId="15433" refreshError="1"/>
      <sheetData sheetId="15434">
        <row r="1">
          <cell r="J1">
            <v>1.7453292519943295E-2</v>
          </cell>
        </row>
      </sheetData>
      <sheetData sheetId="15435" refreshError="1"/>
      <sheetData sheetId="15436" refreshError="1"/>
      <sheetData sheetId="15437">
        <row r="1">
          <cell r="J1">
            <v>1.7453292519943295E-2</v>
          </cell>
        </row>
      </sheetData>
      <sheetData sheetId="15438" refreshError="1"/>
      <sheetData sheetId="15439" refreshError="1"/>
      <sheetData sheetId="15440" refreshError="1"/>
      <sheetData sheetId="15441">
        <row r="1">
          <cell r="J1">
            <v>1.7453292519943295E-2</v>
          </cell>
        </row>
      </sheetData>
      <sheetData sheetId="15442" refreshError="1"/>
      <sheetData sheetId="15443" refreshError="1"/>
      <sheetData sheetId="15444">
        <row r="1">
          <cell r="J1">
            <v>1.7453292519943295E-2</v>
          </cell>
        </row>
      </sheetData>
      <sheetData sheetId="15445">
        <row r="1">
          <cell r="J1">
            <v>1.7453292519943295E-2</v>
          </cell>
        </row>
      </sheetData>
      <sheetData sheetId="15446">
        <row r="1">
          <cell r="J1">
            <v>1.7453292519943295E-2</v>
          </cell>
        </row>
      </sheetData>
      <sheetData sheetId="15447" refreshError="1"/>
      <sheetData sheetId="15448" refreshError="1"/>
      <sheetData sheetId="15449" refreshError="1"/>
      <sheetData sheetId="15450">
        <row r="1">
          <cell r="J1">
            <v>1.7453292519943295E-2</v>
          </cell>
        </row>
      </sheetData>
      <sheetData sheetId="15451" refreshError="1"/>
      <sheetData sheetId="15452" refreshError="1"/>
      <sheetData sheetId="15453">
        <row r="1">
          <cell r="J1">
            <v>1.7453292519943295E-2</v>
          </cell>
        </row>
      </sheetData>
      <sheetData sheetId="15454">
        <row r="1">
          <cell r="J1">
            <v>1.7453292519943295E-2</v>
          </cell>
        </row>
      </sheetData>
      <sheetData sheetId="15455" refreshError="1"/>
      <sheetData sheetId="15456" refreshError="1"/>
      <sheetData sheetId="15457">
        <row r="1">
          <cell r="J1">
            <v>1.7453292519943295E-2</v>
          </cell>
        </row>
      </sheetData>
      <sheetData sheetId="15458" refreshError="1"/>
      <sheetData sheetId="15459" refreshError="1"/>
      <sheetData sheetId="15460">
        <row r="1">
          <cell r="J1">
            <v>1.7453292519943295E-2</v>
          </cell>
        </row>
      </sheetData>
      <sheetData sheetId="15461" refreshError="1"/>
      <sheetData sheetId="15462" refreshError="1"/>
      <sheetData sheetId="15463" refreshError="1"/>
      <sheetData sheetId="15464" refreshError="1"/>
      <sheetData sheetId="15465">
        <row r="1">
          <cell r="J1">
            <v>1.7453292519943295E-2</v>
          </cell>
        </row>
      </sheetData>
      <sheetData sheetId="15466">
        <row r="1">
          <cell r="J1">
            <v>1.7453292519943295E-2</v>
          </cell>
        </row>
      </sheetData>
      <sheetData sheetId="15467" refreshError="1"/>
      <sheetData sheetId="15468" refreshError="1"/>
      <sheetData sheetId="15469">
        <row r="1">
          <cell r="J1">
            <v>1.7453292519943295E-2</v>
          </cell>
        </row>
      </sheetData>
      <sheetData sheetId="15470" refreshError="1"/>
      <sheetData sheetId="15471" refreshError="1"/>
      <sheetData sheetId="15472">
        <row r="1">
          <cell r="J1">
            <v>1.7453292519943295E-2</v>
          </cell>
        </row>
      </sheetData>
      <sheetData sheetId="15473">
        <row r="1">
          <cell r="J1">
            <v>1.7453292519943295E-2</v>
          </cell>
        </row>
      </sheetData>
      <sheetData sheetId="15474" refreshError="1"/>
      <sheetData sheetId="15475" refreshError="1"/>
      <sheetData sheetId="15476">
        <row r="1">
          <cell r="J1">
            <v>1.7453292519943295E-2</v>
          </cell>
        </row>
      </sheetData>
      <sheetData sheetId="15477">
        <row r="1">
          <cell r="J1">
            <v>1.7453292519943295E-2</v>
          </cell>
        </row>
      </sheetData>
      <sheetData sheetId="15478" refreshError="1"/>
      <sheetData sheetId="15479" refreshError="1"/>
      <sheetData sheetId="15480" refreshError="1"/>
      <sheetData sheetId="15481" refreshError="1"/>
      <sheetData sheetId="15482">
        <row r="1">
          <cell r="J1">
            <v>1.7453292519943295E-2</v>
          </cell>
        </row>
      </sheetData>
      <sheetData sheetId="15483" refreshError="1"/>
      <sheetData sheetId="15484">
        <row r="1">
          <cell r="J1">
            <v>1.7453292519943295E-2</v>
          </cell>
        </row>
      </sheetData>
      <sheetData sheetId="15485" refreshError="1"/>
      <sheetData sheetId="15486" refreshError="1"/>
      <sheetData sheetId="15487">
        <row r="1">
          <cell r="J1">
            <v>1.7453292519943295E-2</v>
          </cell>
        </row>
      </sheetData>
      <sheetData sheetId="15488">
        <row r="1">
          <cell r="J1">
            <v>1.7453292519943295E-2</v>
          </cell>
        </row>
      </sheetData>
      <sheetData sheetId="15489" refreshError="1"/>
      <sheetData sheetId="15490">
        <row r="1">
          <cell r="J1">
            <v>1.7453292519943295E-2</v>
          </cell>
        </row>
      </sheetData>
      <sheetData sheetId="15491">
        <row r="1">
          <cell r="J1">
            <v>1.7453292519943295E-2</v>
          </cell>
        </row>
      </sheetData>
      <sheetData sheetId="15492" refreshError="1"/>
      <sheetData sheetId="15493" refreshError="1"/>
      <sheetData sheetId="15494" refreshError="1"/>
      <sheetData sheetId="15495" refreshError="1"/>
      <sheetData sheetId="15496" refreshError="1"/>
      <sheetData sheetId="15497" refreshError="1"/>
      <sheetData sheetId="15498">
        <row r="1">
          <cell r="J1">
            <v>1.7453292519943295E-2</v>
          </cell>
        </row>
      </sheetData>
      <sheetData sheetId="15499" refreshError="1"/>
      <sheetData sheetId="15500" refreshError="1"/>
      <sheetData sheetId="15501">
        <row r="1">
          <cell r="J1">
            <v>1.7453292519943295E-2</v>
          </cell>
        </row>
      </sheetData>
      <sheetData sheetId="15502" refreshError="1"/>
      <sheetData sheetId="15503">
        <row r="1">
          <cell r="J1">
            <v>1.7453292519943295E-2</v>
          </cell>
        </row>
      </sheetData>
      <sheetData sheetId="15504">
        <row r="1">
          <cell r="J1">
            <v>1.7453292519943295E-2</v>
          </cell>
        </row>
      </sheetData>
      <sheetData sheetId="15505">
        <row r="1">
          <cell r="J1">
            <v>1.7453292519943295E-2</v>
          </cell>
        </row>
      </sheetData>
      <sheetData sheetId="15506" refreshError="1"/>
      <sheetData sheetId="15507" refreshError="1"/>
      <sheetData sheetId="15508">
        <row r="1">
          <cell r="J1">
            <v>1.7453292519943295E-2</v>
          </cell>
        </row>
      </sheetData>
      <sheetData sheetId="15509" refreshError="1"/>
      <sheetData sheetId="15510">
        <row r="1">
          <cell r="J1">
            <v>1.7453292519943295E-2</v>
          </cell>
        </row>
      </sheetData>
      <sheetData sheetId="15511" refreshError="1"/>
      <sheetData sheetId="15512" refreshError="1"/>
      <sheetData sheetId="15513" refreshError="1"/>
      <sheetData sheetId="15514">
        <row r="1">
          <cell r="J1">
            <v>1.7453292519943295E-2</v>
          </cell>
        </row>
      </sheetData>
      <sheetData sheetId="15515" refreshError="1"/>
      <sheetData sheetId="15516" refreshError="1"/>
      <sheetData sheetId="15517">
        <row r="1">
          <cell r="J1">
            <v>1.7453292519943295E-2</v>
          </cell>
        </row>
      </sheetData>
      <sheetData sheetId="15518">
        <row r="1">
          <cell r="J1">
            <v>1.7453292519943295E-2</v>
          </cell>
        </row>
      </sheetData>
      <sheetData sheetId="15519" refreshError="1"/>
      <sheetData sheetId="15520">
        <row r="1">
          <cell r="J1">
            <v>1.7453292519943295E-2</v>
          </cell>
        </row>
      </sheetData>
      <sheetData sheetId="15521" refreshError="1"/>
      <sheetData sheetId="15522" refreshError="1"/>
      <sheetData sheetId="15523">
        <row r="1">
          <cell r="J1">
            <v>1.7453292519943295E-2</v>
          </cell>
        </row>
      </sheetData>
      <sheetData sheetId="15524" refreshError="1"/>
      <sheetData sheetId="15525" refreshError="1"/>
      <sheetData sheetId="15526">
        <row r="1">
          <cell r="J1">
            <v>1.7453292519943295E-2</v>
          </cell>
        </row>
      </sheetData>
      <sheetData sheetId="15527" refreshError="1"/>
      <sheetData sheetId="15528" refreshError="1"/>
      <sheetData sheetId="15529">
        <row r="1">
          <cell r="J1">
            <v>1.7453292519943295E-2</v>
          </cell>
        </row>
      </sheetData>
      <sheetData sheetId="15530" refreshError="1"/>
      <sheetData sheetId="15531" refreshError="1"/>
      <sheetData sheetId="15532" refreshError="1"/>
      <sheetData sheetId="15533" refreshError="1"/>
      <sheetData sheetId="15534">
        <row r="1">
          <cell r="J1">
            <v>1.7453292519943295E-2</v>
          </cell>
        </row>
      </sheetData>
      <sheetData sheetId="15535" refreshError="1"/>
      <sheetData sheetId="15536">
        <row r="1">
          <cell r="J1">
            <v>1.7453292519943295E-2</v>
          </cell>
        </row>
      </sheetData>
      <sheetData sheetId="15537">
        <row r="1">
          <cell r="J1">
            <v>1.7453292519943295E-2</v>
          </cell>
        </row>
      </sheetData>
      <sheetData sheetId="15538" refreshError="1"/>
      <sheetData sheetId="15539">
        <row r="1">
          <cell r="J1">
            <v>1.7453292519943295E-2</v>
          </cell>
        </row>
      </sheetData>
      <sheetData sheetId="15540">
        <row r="1">
          <cell r="J1">
            <v>1.7453292519943295E-2</v>
          </cell>
        </row>
      </sheetData>
      <sheetData sheetId="15541">
        <row r="1">
          <cell r="J1">
            <v>1.7453292519943295E-2</v>
          </cell>
        </row>
      </sheetData>
      <sheetData sheetId="15542" refreshError="1"/>
      <sheetData sheetId="15543" refreshError="1"/>
      <sheetData sheetId="15544">
        <row r="1">
          <cell r="J1">
            <v>1.7453292519943295E-2</v>
          </cell>
        </row>
      </sheetData>
      <sheetData sheetId="15545" refreshError="1"/>
      <sheetData sheetId="15546" refreshError="1"/>
      <sheetData sheetId="15547" refreshError="1"/>
      <sheetData sheetId="15548">
        <row r="1">
          <cell r="J1">
            <v>1.7453292519943295E-2</v>
          </cell>
        </row>
      </sheetData>
      <sheetData sheetId="15549">
        <row r="1">
          <cell r="J1">
            <v>1.7453292519943295E-2</v>
          </cell>
        </row>
      </sheetData>
      <sheetData sheetId="15550" refreshError="1"/>
      <sheetData sheetId="15551" refreshError="1"/>
      <sheetData sheetId="15552">
        <row r="1">
          <cell r="J1">
            <v>1.7453292519943295E-2</v>
          </cell>
        </row>
      </sheetData>
      <sheetData sheetId="15553" refreshError="1"/>
      <sheetData sheetId="15554" refreshError="1"/>
      <sheetData sheetId="15555">
        <row r="1">
          <cell r="J1">
            <v>1.7453292519943295E-2</v>
          </cell>
        </row>
      </sheetData>
      <sheetData sheetId="15556" refreshError="1"/>
      <sheetData sheetId="15557" refreshError="1"/>
      <sheetData sheetId="15558" refreshError="1"/>
      <sheetData sheetId="15559" refreshError="1"/>
      <sheetData sheetId="15560">
        <row r="1">
          <cell r="J1">
            <v>1.7453292519943295E-2</v>
          </cell>
        </row>
      </sheetData>
      <sheetData sheetId="15561" refreshError="1"/>
      <sheetData sheetId="15562">
        <row r="1">
          <cell r="J1">
            <v>1.7453292519943295E-2</v>
          </cell>
        </row>
      </sheetData>
      <sheetData sheetId="15563">
        <row r="1">
          <cell r="J1">
            <v>1.7453292519943295E-2</v>
          </cell>
        </row>
      </sheetData>
      <sheetData sheetId="15564" refreshError="1"/>
      <sheetData sheetId="15565" refreshError="1"/>
      <sheetData sheetId="15566">
        <row r="1">
          <cell r="J1">
            <v>1.7453292519943295E-2</v>
          </cell>
        </row>
      </sheetData>
      <sheetData sheetId="15567" refreshError="1"/>
      <sheetData sheetId="15568" refreshError="1"/>
      <sheetData sheetId="15569" refreshError="1"/>
      <sheetData sheetId="15570" refreshError="1"/>
      <sheetData sheetId="15571" refreshError="1"/>
      <sheetData sheetId="15572">
        <row r="1">
          <cell r="J1">
            <v>1.7453292519943295E-2</v>
          </cell>
        </row>
      </sheetData>
      <sheetData sheetId="15573" refreshError="1"/>
      <sheetData sheetId="15574" refreshError="1"/>
      <sheetData sheetId="15575">
        <row r="1">
          <cell r="J1">
            <v>1.7453292519943295E-2</v>
          </cell>
        </row>
      </sheetData>
      <sheetData sheetId="15576">
        <row r="1">
          <cell r="J1">
            <v>1.7453292519943295E-2</v>
          </cell>
        </row>
      </sheetData>
      <sheetData sheetId="15577" refreshError="1"/>
      <sheetData sheetId="15578" refreshError="1"/>
      <sheetData sheetId="15579">
        <row r="1">
          <cell r="J1">
            <v>1.7453292519943295E-2</v>
          </cell>
        </row>
      </sheetData>
      <sheetData sheetId="15580">
        <row r="1">
          <cell r="J1">
            <v>1.7453292519943295E-2</v>
          </cell>
        </row>
      </sheetData>
      <sheetData sheetId="15581" refreshError="1"/>
      <sheetData sheetId="15582">
        <row r="1">
          <cell r="J1">
            <v>1.7453292519943295E-2</v>
          </cell>
        </row>
      </sheetData>
      <sheetData sheetId="15583" refreshError="1"/>
      <sheetData sheetId="15584" refreshError="1"/>
      <sheetData sheetId="15585">
        <row r="1">
          <cell r="J1">
            <v>1.7453292519943295E-2</v>
          </cell>
        </row>
      </sheetData>
      <sheetData sheetId="15586" refreshError="1"/>
      <sheetData sheetId="15587" refreshError="1"/>
      <sheetData sheetId="15588" refreshError="1"/>
      <sheetData sheetId="15589">
        <row r="1">
          <cell r="J1">
            <v>1.7453292519943295E-2</v>
          </cell>
        </row>
      </sheetData>
      <sheetData sheetId="15590" refreshError="1"/>
      <sheetData sheetId="15591" refreshError="1"/>
      <sheetData sheetId="15592">
        <row r="1">
          <cell r="J1">
            <v>1.7453292519943295E-2</v>
          </cell>
        </row>
      </sheetData>
      <sheetData sheetId="15593" refreshError="1"/>
      <sheetData sheetId="15594" refreshError="1"/>
      <sheetData sheetId="15595">
        <row r="1">
          <cell r="J1">
            <v>1.7453292519943295E-2</v>
          </cell>
        </row>
      </sheetData>
      <sheetData sheetId="15596">
        <row r="1">
          <cell r="J1">
            <v>1.7453292519943295E-2</v>
          </cell>
        </row>
      </sheetData>
      <sheetData sheetId="15597">
        <row r="1">
          <cell r="J1">
            <v>1.7453292519943295E-2</v>
          </cell>
        </row>
      </sheetData>
      <sheetData sheetId="15598">
        <row r="1">
          <cell r="J1">
            <v>1.7453292519943295E-2</v>
          </cell>
        </row>
      </sheetData>
      <sheetData sheetId="15599" refreshError="1"/>
      <sheetData sheetId="15600" refreshError="1"/>
      <sheetData sheetId="15601" refreshError="1"/>
      <sheetData sheetId="15602" refreshError="1"/>
      <sheetData sheetId="15603">
        <row r="1">
          <cell r="J1">
            <v>1.7453292519943295E-2</v>
          </cell>
        </row>
      </sheetData>
      <sheetData sheetId="15604" refreshError="1"/>
      <sheetData sheetId="15605" refreshError="1"/>
      <sheetData sheetId="15606">
        <row r="1">
          <cell r="J1">
            <v>1.7453292519943295E-2</v>
          </cell>
        </row>
      </sheetData>
      <sheetData sheetId="15607" refreshError="1"/>
      <sheetData sheetId="15608" refreshError="1"/>
      <sheetData sheetId="15609">
        <row r="1">
          <cell r="J1">
            <v>1.7453292519943295E-2</v>
          </cell>
        </row>
      </sheetData>
      <sheetData sheetId="15610">
        <row r="1">
          <cell r="J1">
            <v>1.7453292519943295E-2</v>
          </cell>
        </row>
      </sheetData>
      <sheetData sheetId="15611" refreshError="1"/>
      <sheetData sheetId="15612">
        <row r="1">
          <cell r="J1">
            <v>1.7453292519943295E-2</v>
          </cell>
        </row>
      </sheetData>
      <sheetData sheetId="15613">
        <row r="1">
          <cell r="J1">
            <v>1.7453292519943295E-2</v>
          </cell>
        </row>
      </sheetData>
      <sheetData sheetId="15614" refreshError="1"/>
      <sheetData sheetId="15615">
        <row r="1">
          <cell r="J1">
            <v>1.7453292519943295E-2</v>
          </cell>
        </row>
      </sheetData>
      <sheetData sheetId="15616" refreshError="1"/>
      <sheetData sheetId="15617" refreshError="1"/>
      <sheetData sheetId="15618">
        <row r="1">
          <cell r="J1">
            <v>1.7453292519943295E-2</v>
          </cell>
        </row>
      </sheetData>
      <sheetData sheetId="15619">
        <row r="1">
          <cell r="J1">
            <v>1.7453292519943295E-2</v>
          </cell>
        </row>
      </sheetData>
      <sheetData sheetId="15620" refreshError="1"/>
      <sheetData sheetId="15621" refreshError="1"/>
      <sheetData sheetId="15622">
        <row r="1">
          <cell r="J1">
            <v>1.7453292519943295E-2</v>
          </cell>
        </row>
      </sheetData>
      <sheetData sheetId="15623" refreshError="1"/>
      <sheetData sheetId="15624" refreshError="1"/>
      <sheetData sheetId="15625" refreshError="1"/>
      <sheetData sheetId="15626" refreshError="1"/>
      <sheetData sheetId="15627" refreshError="1"/>
      <sheetData sheetId="15628">
        <row r="1">
          <cell r="J1">
            <v>1.7453292519943295E-2</v>
          </cell>
        </row>
      </sheetData>
      <sheetData sheetId="15629">
        <row r="1">
          <cell r="J1">
            <v>1.7453292519943295E-2</v>
          </cell>
        </row>
      </sheetData>
      <sheetData sheetId="15630">
        <row r="1">
          <cell r="J1">
            <v>1.7453292519943295E-2</v>
          </cell>
        </row>
      </sheetData>
      <sheetData sheetId="15631">
        <row r="1">
          <cell r="J1">
            <v>1.7453292519943295E-2</v>
          </cell>
        </row>
      </sheetData>
      <sheetData sheetId="15632" refreshError="1"/>
      <sheetData sheetId="15633" refreshError="1"/>
      <sheetData sheetId="15634" refreshError="1"/>
      <sheetData sheetId="15635" refreshError="1"/>
      <sheetData sheetId="15636">
        <row r="1">
          <cell r="J1">
            <v>1.7453292519943295E-2</v>
          </cell>
        </row>
      </sheetData>
      <sheetData sheetId="15637" refreshError="1"/>
      <sheetData sheetId="15638" refreshError="1"/>
      <sheetData sheetId="15639" refreshError="1"/>
      <sheetData sheetId="15640">
        <row r="1">
          <cell r="J1">
            <v>1.7453292519943295E-2</v>
          </cell>
        </row>
      </sheetData>
      <sheetData sheetId="15641" refreshError="1"/>
      <sheetData sheetId="15642" refreshError="1"/>
      <sheetData sheetId="15643" refreshError="1"/>
      <sheetData sheetId="15644">
        <row r="1">
          <cell r="J1">
            <v>1.7453292519943295E-2</v>
          </cell>
        </row>
      </sheetData>
      <sheetData sheetId="15645" refreshError="1"/>
      <sheetData sheetId="15646">
        <row r="1">
          <cell r="J1">
            <v>1.7453292519943295E-2</v>
          </cell>
        </row>
      </sheetData>
      <sheetData sheetId="15647">
        <row r="1">
          <cell r="J1">
            <v>1.7453292519943295E-2</v>
          </cell>
        </row>
      </sheetData>
      <sheetData sheetId="15648" refreshError="1"/>
      <sheetData sheetId="15649" refreshError="1"/>
      <sheetData sheetId="15650" refreshError="1"/>
      <sheetData sheetId="15651" refreshError="1"/>
      <sheetData sheetId="15652" refreshError="1"/>
      <sheetData sheetId="15653">
        <row r="1">
          <cell r="J1">
            <v>1.7453292519943295E-2</v>
          </cell>
        </row>
      </sheetData>
      <sheetData sheetId="15654" refreshError="1"/>
      <sheetData sheetId="15655" refreshError="1"/>
      <sheetData sheetId="15656">
        <row r="1">
          <cell r="J1">
            <v>1.7453292519943295E-2</v>
          </cell>
        </row>
      </sheetData>
      <sheetData sheetId="15657" refreshError="1"/>
      <sheetData sheetId="15658" refreshError="1"/>
      <sheetData sheetId="15659" refreshError="1"/>
      <sheetData sheetId="15660">
        <row r="1">
          <cell r="J1">
            <v>1.7453292519943295E-2</v>
          </cell>
        </row>
      </sheetData>
      <sheetData sheetId="15661" refreshError="1"/>
      <sheetData sheetId="15662" refreshError="1"/>
      <sheetData sheetId="15663" refreshError="1"/>
      <sheetData sheetId="15664">
        <row r="1">
          <cell r="J1">
            <v>1.7453292519943295E-2</v>
          </cell>
        </row>
      </sheetData>
      <sheetData sheetId="15665" refreshError="1"/>
      <sheetData sheetId="15666" refreshError="1"/>
      <sheetData sheetId="15667">
        <row r="1">
          <cell r="J1">
            <v>1.7453292519943295E-2</v>
          </cell>
        </row>
      </sheetData>
      <sheetData sheetId="15668">
        <row r="1">
          <cell r="J1">
            <v>1.7453292519943295E-2</v>
          </cell>
        </row>
      </sheetData>
      <sheetData sheetId="15669" refreshError="1"/>
      <sheetData sheetId="15670" refreshError="1"/>
      <sheetData sheetId="15671">
        <row r="1">
          <cell r="J1">
            <v>1.7453292519943295E-2</v>
          </cell>
        </row>
      </sheetData>
      <sheetData sheetId="15672" refreshError="1"/>
      <sheetData sheetId="15673" refreshError="1"/>
      <sheetData sheetId="15674" refreshError="1"/>
      <sheetData sheetId="15675" refreshError="1"/>
      <sheetData sheetId="15676">
        <row r="1">
          <cell r="J1">
            <v>1.7453292519943295E-2</v>
          </cell>
        </row>
      </sheetData>
      <sheetData sheetId="15677">
        <row r="1">
          <cell r="J1">
            <v>1.7453292519943295E-2</v>
          </cell>
        </row>
      </sheetData>
      <sheetData sheetId="15678">
        <row r="1">
          <cell r="J1">
            <v>1.7453292519943295E-2</v>
          </cell>
        </row>
      </sheetData>
      <sheetData sheetId="15679" refreshError="1"/>
      <sheetData sheetId="15680">
        <row r="1">
          <cell r="J1">
            <v>1.7453292519943295E-2</v>
          </cell>
        </row>
      </sheetData>
      <sheetData sheetId="15681" refreshError="1"/>
      <sheetData sheetId="15682">
        <row r="1">
          <cell r="J1">
            <v>1.7453292519943295E-2</v>
          </cell>
        </row>
      </sheetData>
      <sheetData sheetId="15683">
        <row r="1">
          <cell r="J1">
            <v>1.7453292519943295E-2</v>
          </cell>
        </row>
      </sheetData>
      <sheetData sheetId="15684">
        <row r="1">
          <cell r="J1">
            <v>1.7453292519943295E-2</v>
          </cell>
        </row>
      </sheetData>
      <sheetData sheetId="15685">
        <row r="1">
          <cell r="J1">
            <v>1.7453292519943295E-2</v>
          </cell>
        </row>
      </sheetData>
      <sheetData sheetId="15686" refreshError="1"/>
      <sheetData sheetId="15687">
        <row r="1">
          <cell r="J1">
            <v>1.7453292519943295E-2</v>
          </cell>
        </row>
      </sheetData>
      <sheetData sheetId="15688" refreshError="1"/>
      <sheetData sheetId="15689">
        <row r="1">
          <cell r="J1">
            <v>1.7453292519943295E-2</v>
          </cell>
        </row>
      </sheetData>
      <sheetData sheetId="15690" refreshError="1"/>
      <sheetData sheetId="15691">
        <row r="1">
          <cell r="J1">
            <v>1.7453292519943295E-2</v>
          </cell>
        </row>
      </sheetData>
      <sheetData sheetId="15692" refreshError="1"/>
      <sheetData sheetId="15693" refreshError="1"/>
      <sheetData sheetId="15694" refreshError="1"/>
      <sheetData sheetId="15695" refreshError="1"/>
      <sheetData sheetId="15696" refreshError="1"/>
      <sheetData sheetId="15697" refreshError="1"/>
      <sheetData sheetId="15698">
        <row r="1">
          <cell r="J1">
            <v>1.7453292519943295E-2</v>
          </cell>
        </row>
      </sheetData>
      <sheetData sheetId="15699">
        <row r="1">
          <cell r="J1">
            <v>1.7453292519943295E-2</v>
          </cell>
        </row>
      </sheetData>
      <sheetData sheetId="15700">
        <row r="1">
          <cell r="J1">
            <v>1.7453292519943295E-2</v>
          </cell>
        </row>
      </sheetData>
      <sheetData sheetId="15701" refreshError="1"/>
      <sheetData sheetId="15702">
        <row r="1">
          <cell r="J1">
            <v>1.7453292519943295E-2</v>
          </cell>
        </row>
      </sheetData>
      <sheetData sheetId="15703" refreshError="1"/>
      <sheetData sheetId="15704">
        <row r="1">
          <cell r="J1">
            <v>1.7453292519943295E-2</v>
          </cell>
        </row>
      </sheetData>
      <sheetData sheetId="15705">
        <row r="1">
          <cell r="J1">
            <v>1.7453292519943295E-2</v>
          </cell>
        </row>
      </sheetData>
      <sheetData sheetId="15706">
        <row r="1">
          <cell r="J1">
            <v>1.7453292519943295E-2</v>
          </cell>
        </row>
      </sheetData>
      <sheetData sheetId="15707" refreshError="1"/>
      <sheetData sheetId="15708">
        <row r="1">
          <cell r="J1">
            <v>1.7453292519943295E-2</v>
          </cell>
        </row>
      </sheetData>
      <sheetData sheetId="15709" refreshError="1"/>
      <sheetData sheetId="15710" refreshError="1"/>
      <sheetData sheetId="15711" refreshError="1"/>
      <sheetData sheetId="15712" refreshError="1"/>
      <sheetData sheetId="15713">
        <row r="1">
          <cell r="J1">
            <v>1.7453292519943295E-2</v>
          </cell>
        </row>
      </sheetData>
      <sheetData sheetId="15714">
        <row r="1">
          <cell r="J1">
            <v>1.7453292519943295E-2</v>
          </cell>
        </row>
      </sheetData>
      <sheetData sheetId="15715" refreshError="1"/>
      <sheetData sheetId="15716" refreshError="1"/>
      <sheetData sheetId="15717">
        <row r="1">
          <cell r="J1">
            <v>1.7453292519943295E-2</v>
          </cell>
        </row>
      </sheetData>
      <sheetData sheetId="15718">
        <row r="1">
          <cell r="J1">
            <v>1.7453292519943295E-2</v>
          </cell>
        </row>
      </sheetData>
      <sheetData sheetId="15719" refreshError="1"/>
      <sheetData sheetId="15720" refreshError="1"/>
      <sheetData sheetId="15721">
        <row r="1">
          <cell r="J1">
            <v>1.7453292519943295E-2</v>
          </cell>
        </row>
      </sheetData>
      <sheetData sheetId="15722">
        <row r="1">
          <cell r="J1">
            <v>1.7453292519943295E-2</v>
          </cell>
        </row>
      </sheetData>
      <sheetData sheetId="15723" refreshError="1"/>
      <sheetData sheetId="15724">
        <row r="1">
          <cell r="J1">
            <v>1.7453292519943295E-2</v>
          </cell>
        </row>
      </sheetData>
      <sheetData sheetId="15725" refreshError="1"/>
      <sheetData sheetId="15726" refreshError="1"/>
      <sheetData sheetId="15727">
        <row r="1">
          <cell r="J1">
            <v>1.7453292519943295E-2</v>
          </cell>
        </row>
      </sheetData>
      <sheetData sheetId="15728">
        <row r="1">
          <cell r="J1">
            <v>1.7453292519943295E-2</v>
          </cell>
        </row>
      </sheetData>
      <sheetData sheetId="15729" refreshError="1"/>
      <sheetData sheetId="15730" refreshError="1"/>
      <sheetData sheetId="15731">
        <row r="1">
          <cell r="J1">
            <v>1.7453292519943295E-2</v>
          </cell>
        </row>
      </sheetData>
      <sheetData sheetId="15732" refreshError="1"/>
      <sheetData sheetId="15733" refreshError="1"/>
      <sheetData sheetId="15734">
        <row r="1">
          <cell r="J1">
            <v>1.7453292519943295E-2</v>
          </cell>
        </row>
      </sheetData>
      <sheetData sheetId="15735">
        <row r="1">
          <cell r="J1">
            <v>1.7453292519943295E-2</v>
          </cell>
        </row>
      </sheetData>
      <sheetData sheetId="15736">
        <row r="1">
          <cell r="J1">
            <v>1.7453292519943295E-2</v>
          </cell>
        </row>
      </sheetData>
      <sheetData sheetId="15737" refreshError="1"/>
      <sheetData sheetId="15738" refreshError="1"/>
      <sheetData sheetId="15739">
        <row r="1">
          <cell r="J1">
            <v>1.7453292519943295E-2</v>
          </cell>
        </row>
      </sheetData>
      <sheetData sheetId="15740" refreshError="1"/>
      <sheetData sheetId="15741" refreshError="1"/>
      <sheetData sheetId="15742">
        <row r="1">
          <cell r="J1">
            <v>1.7453292519943295E-2</v>
          </cell>
        </row>
      </sheetData>
      <sheetData sheetId="15743">
        <row r="1">
          <cell r="J1">
            <v>1.7453292519943295E-2</v>
          </cell>
        </row>
      </sheetData>
      <sheetData sheetId="15744">
        <row r="1">
          <cell r="J1">
            <v>1.7453292519943295E-2</v>
          </cell>
        </row>
      </sheetData>
      <sheetData sheetId="15745" refreshError="1"/>
      <sheetData sheetId="15746" refreshError="1"/>
      <sheetData sheetId="15747">
        <row r="1">
          <cell r="J1">
            <v>1.7453292519943295E-2</v>
          </cell>
        </row>
      </sheetData>
      <sheetData sheetId="15748" refreshError="1"/>
      <sheetData sheetId="15749" refreshError="1"/>
      <sheetData sheetId="15750">
        <row r="1">
          <cell r="J1">
            <v>1.7453292519943295E-2</v>
          </cell>
        </row>
      </sheetData>
      <sheetData sheetId="15751">
        <row r="1">
          <cell r="J1">
            <v>1.7453292519943295E-2</v>
          </cell>
        </row>
      </sheetData>
      <sheetData sheetId="15752" refreshError="1"/>
      <sheetData sheetId="15753" refreshError="1"/>
      <sheetData sheetId="15754" refreshError="1"/>
      <sheetData sheetId="15755">
        <row r="1">
          <cell r="J1">
            <v>1.7453292519943295E-2</v>
          </cell>
        </row>
      </sheetData>
      <sheetData sheetId="15756">
        <row r="1">
          <cell r="J1">
            <v>1.7453292519943295E-2</v>
          </cell>
        </row>
      </sheetData>
      <sheetData sheetId="15757" refreshError="1"/>
      <sheetData sheetId="15758" refreshError="1"/>
      <sheetData sheetId="15759">
        <row r="1">
          <cell r="J1">
            <v>1.7453292519943295E-2</v>
          </cell>
        </row>
      </sheetData>
      <sheetData sheetId="15760" refreshError="1"/>
      <sheetData sheetId="15761">
        <row r="1">
          <cell r="J1">
            <v>1.7453292519943295E-2</v>
          </cell>
        </row>
      </sheetData>
      <sheetData sheetId="15762" refreshError="1"/>
      <sheetData sheetId="15763" refreshError="1"/>
      <sheetData sheetId="15764">
        <row r="1">
          <cell r="J1">
            <v>1.7453292519943295E-2</v>
          </cell>
        </row>
      </sheetData>
      <sheetData sheetId="15765" refreshError="1"/>
      <sheetData sheetId="15766" refreshError="1"/>
      <sheetData sheetId="15767">
        <row r="1">
          <cell r="J1">
            <v>1.7453292519943295E-2</v>
          </cell>
        </row>
      </sheetData>
      <sheetData sheetId="15768" refreshError="1"/>
      <sheetData sheetId="15769">
        <row r="1">
          <cell r="J1">
            <v>1.7453292519943295E-2</v>
          </cell>
        </row>
      </sheetData>
      <sheetData sheetId="15770" refreshError="1"/>
      <sheetData sheetId="15771" refreshError="1"/>
      <sheetData sheetId="15772">
        <row r="1">
          <cell r="J1">
            <v>1.7453292519943295E-2</v>
          </cell>
        </row>
      </sheetData>
      <sheetData sheetId="15773" refreshError="1"/>
      <sheetData sheetId="15774" refreshError="1"/>
      <sheetData sheetId="15775">
        <row r="1">
          <cell r="J1">
            <v>1.7453292519943295E-2</v>
          </cell>
        </row>
      </sheetData>
      <sheetData sheetId="15776" refreshError="1"/>
      <sheetData sheetId="15777">
        <row r="1">
          <cell r="J1">
            <v>1.7453292519943295E-2</v>
          </cell>
        </row>
      </sheetData>
      <sheetData sheetId="15778">
        <row r="1">
          <cell r="J1">
            <v>1.7453292519943295E-2</v>
          </cell>
        </row>
      </sheetData>
      <sheetData sheetId="15779">
        <row r="1">
          <cell r="J1">
            <v>1.7453292519943295E-2</v>
          </cell>
        </row>
      </sheetData>
      <sheetData sheetId="15780">
        <row r="1">
          <cell r="J1">
            <v>1.7453292519943295E-2</v>
          </cell>
        </row>
      </sheetData>
      <sheetData sheetId="15781">
        <row r="1">
          <cell r="J1">
            <v>1.7453292519943295E-2</v>
          </cell>
        </row>
      </sheetData>
      <sheetData sheetId="15782" refreshError="1"/>
      <sheetData sheetId="15783" refreshError="1"/>
      <sheetData sheetId="15784">
        <row r="1">
          <cell r="J1">
            <v>1.7453292519943295E-2</v>
          </cell>
        </row>
      </sheetData>
      <sheetData sheetId="15785">
        <row r="1">
          <cell r="J1">
            <v>1.7453292519943295E-2</v>
          </cell>
        </row>
      </sheetData>
      <sheetData sheetId="15786" refreshError="1"/>
      <sheetData sheetId="15787" refreshError="1"/>
      <sheetData sheetId="15788">
        <row r="1">
          <cell r="J1">
            <v>1.7453292519943295E-2</v>
          </cell>
        </row>
      </sheetData>
      <sheetData sheetId="15789">
        <row r="1">
          <cell r="J1">
            <v>1.7453292519943295E-2</v>
          </cell>
        </row>
      </sheetData>
      <sheetData sheetId="15790" refreshError="1"/>
      <sheetData sheetId="15791">
        <row r="1">
          <cell r="J1">
            <v>1.7453292519943295E-2</v>
          </cell>
        </row>
      </sheetData>
      <sheetData sheetId="15792">
        <row r="1">
          <cell r="J1">
            <v>1.7453292519943295E-2</v>
          </cell>
        </row>
      </sheetData>
      <sheetData sheetId="15793">
        <row r="1">
          <cell r="J1">
            <v>1.7453292519943295E-2</v>
          </cell>
        </row>
      </sheetData>
      <sheetData sheetId="15794">
        <row r="1">
          <cell r="J1">
            <v>1.7453292519943295E-2</v>
          </cell>
        </row>
      </sheetData>
      <sheetData sheetId="15795" refreshError="1"/>
      <sheetData sheetId="15796" refreshError="1"/>
      <sheetData sheetId="15797">
        <row r="1">
          <cell r="J1">
            <v>1.7453292519943295E-2</v>
          </cell>
        </row>
      </sheetData>
      <sheetData sheetId="15798">
        <row r="1">
          <cell r="J1">
            <v>1.7453292519943295E-2</v>
          </cell>
        </row>
      </sheetData>
      <sheetData sheetId="15799" refreshError="1"/>
      <sheetData sheetId="15800" refreshError="1"/>
      <sheetData sheetId="15801">
        <row r="1">
          <cell r="J1">
            <v>1.7453292519943295E-2</v>
          </cell>
        </row>
      </sheetData>
      <sheetData sheetId="15802">
        <row r="1">
          <cell r="J1">
            <v>1.7453292519943295E-2</v>
          </cell>
        </row>
      </sheetData>
      <sheetData sheetId="15803" refreshError="1"/>
      <sheetData sheetId="15804" refreshError="1"/>
      <sheetData sheetId="15805" refreshError="1"/>
      <sheetData sheetId="15806">
        <row r="1">
          <cell r="J1">
            <v>1.7453292519943295E-2</v>
          </cell>
        </row>
      </sheetData>
      <sheetData sheetId="15807" refreshError="1"/>
      <sheetData sheetId="15808" refreshError="1"/>
      <sheetData sheetId="15809">
        <row r="1">
          <cell r="J1">
            <v>1.7453292519943295E-2</v>
          </cell>
        </row>
      </sheetData>
      <sheetData sheetId="15810">
        <row r="1">
          <cell r="J1">
            <v>1.7453292519943295E-2</v>
          </cell>
        </row>
      </sheetData>
      <sheetData sheetId="15811">
        <row r="1">
          <cell r="J1">
            <v>1.7453292519943295E-2</v>
          </cell>
        </row>
      </sheetData>
      <sheetData sheetId="15812" refreshError="1"/>
      <sheetData sheetId="15813">
        <row r="1">
          <cell r="J1">
            <v>1.7453292519943295E-2</v>
          </cell>
        </row>
      </sheetData>
      <sheetData sheetId="15814" refreshError="1"/>
      <sheetData sheetId="15815" refreshError="1"/>
      <sheetData sheetId="15816">
        <row r="1">
          <cell r="J1">
            <v>1.7453292519943295E-2</v>
          </cell>
        </row>
      </sheetData>
      <sheetData sheetId="15817">
        <row r="1">
          <cell r="J1">
            <v>1.7453292519943295E-2</v>
          </cell>
        </row>
      </sheetData>
      <sheetData sheetId="15818" refreshError="1"/>
      <sheetData sheetId="15819" refreshError="1"/>
      <sheetData sheetId="15820">
        <row r="1">
          <cell r="J1">
            <v>1.7453292519943295E-2</v>
          </cell>
        </row>
      </sheetData>
      <sheetData sheetId="15821">
        <row r="1">
          <cell r="J1">
            <v>1.7453292519943295E-2</v>
          </cell>
        </row>
      </sheetData>
      <sheetData sheetId="15822" refreshError="1"/>
      <sheetData sheetId="15823" refreshError="1"/>
      <sheetData sheetId="15824" refreshError="1"/>
      <sheetData sheetId="15825">
        <row r="1">
          <cell r="J1">
            <v>1.7453292519943295E-2</v>
          </cell>
        </row>
      </sheetData>
      <sheetData sheetId="15826" refreshError="1"/>
      <sheetData sheetId="15827" refreshError="1"/>
      <sheetData sheetId="15828">
        <row r="1">
          <cell r="J1">
            <v>1.7453292519943295E-2</v>
          </cell>
        </row>
      </sheetData>
      <sheetData sheetId="15829" refreshError="1"/>
      <sheetData sheetId="15830" refreshError="1"/>
      <sheetData sheetId="15831" refreshError="1"/>
      <sheetData sheetId="15832">
        <row r="1">
          <cell r="J1">
            <v>1.7453292519943295E-2</v>
          </cell>
        </row>
      </sheetData>
      <sheetData sheetId="15833" refreshError="1"/>
      <sheetData sheetId="15834" refreshError="1"/>
      <sheetData sheetId="15835">
        <row r="1">
          <cell r="J1">
            <v>1.7453292519943295E-2</v>
          </cell>
        </row>
      </sheetData>
      <sheetData sheetId="15836">
        <row r="1">
          <cell r="J1">
            <v>1.7453292519943295E-2</v>
          </cell>
        </row>
      </sheetData>
      <sheetData sheetId="15837" refreshError="1"/>
      <sheetData sheetId="15838">
        <row r="1">
          <cell r="J1">
            <v>1.7453292519943295E-2</v>
          </cell>
        </row>
      </sheetData>
      <sheetData sheetId="15839" refreshError="1"/>
      <sheetData sheetId="15840" refreshError="1"/>
      <sheetData sheetId="15841">
        <row r="1">
          <cell r="J1">
            <v>1.7453292519943295E-2</v>
          </cell>
        </row>
      </sheetData>
      <sheetData sheetId="15842">
        <row r="1">
          <cell r="J1">
            <v>1.7453292519943295E-2</v>
          </cell>
        </row>
      </sheetData>
      <sheetData sheetId="15843">
        <row r="1">
          <cell r="J1">
            <v>1.7453292519943295E-2</v>
          </cell>
        </row>
      </sheetData>
      <sheetData sheetId="15844" refreshError="1"/>
      <sheetData sheetId="15845">
        <row r="1">
          <cell r="J1">
            <v>1.7453292519943295E-2</v>
          </cell>
        </row>
      </sheetData>
      <sheetData sheetId="15846" refreshError="1"/>
      <sheetData sheetId="15847" refreshError="1"/>
      <sheetData sheetId="15848">
        <row r="1">
          <cell r="J1">
            <v>1.7453292519943295E-2</v>
          </cell>
        </row>
      </sheetData>
      <sheetData sheetId="15849">
        <row r="1">
          <cell r="J1">
            <v>1.7453292519943295E-2</v>
          </cell>
        </row>
      </sheetData>
      <sheetData sheetId="15850" refreshError="1"/>
      <sheetData sheetId="15851" refreshError="1"/>
      <sheetData sheetId="15852">
        <row r="1">
          <cell r="J1">
            <v>1.7453292519943295E-2</v>
          </cell>
        </row>
      </sheetData>
      <sheetData sheetId="15853">
        <row r="1">
          <cell r="J1">
            <v>1.7453292519943295E-2</v>
          </cell>
        </row>
      </sheetData>
      <sheetData sheetId="15854" refreshError="1"/>
      <sheetData sheetId="15855" refreshError="1"/>
      <sheetData sheetId="15856" refreshError="1"/>
      <sheetData sheetId="15857">
        <row r="1">
          <cell r="J1">
            <v>1.7453292519943295E-2</v>
          </cell>
        </row>
      </sheetData>
      <sheetData sheetId="15858" refreshError="1"/>
      <sheetData sheetId="15859">
        <row r="1">
          <cell r="J1">
            <v>1.7453292519943295E-2</v>
          </cell>
        </row>
      </sheetData>
      <sheetData sheetId="15860" refreshError="1"/>
      <sheetData sheetId="15861" refreshError="1"/>
      <sheetData sheetId="15862">
        <row r="1">
          <cell r="J1">
            <v>1.7453292519943295E-2</v>
          </cell>
        </row>
      </sheetData>
      <sheetData sheetId="15863" refreshError="1"/>
      <sheetData sheetId="15864">
        <row r="1">
          <cell r="J1">
            <v>1.7453292519943295E-2</v>
          </cell>
        </row>
      </sheetData>
      <sheetData sheetId="15865" refreshError="1"/>
      <sheetData sheetId="15866" refreshError="1"/>
      <sheetData sheetId="15867">
        <row r="1">
          <cell r="J1">
            <v>1.7453292519943295E-2</v>
          </cell>
        </row>
      </sheetData>
      <sheetData sheetId="15868" refreshError="1"/>
      <sheetData sheetId="15869" refreshError="1"/>
      <sheetData sheetId="15870">
        <row r="1">
          <cell r="J1">
            <v>1.7453292519943295E-2</v>
          </cell>
        </row>
      </sheetData>
      <sheetData sheetId="15871">
        <row r="1">
          <cell r="J1">
            <v>1.7453292519943295E-2</v>
          </cell>
        </row>
      </sheetData>
      <sheetData sheetId="15872" refreshError="1"/>
      <sheetData sheetId="15873" refreshError="1"/>
      <sheetData sheetId="15874">
        <row r="1">
          <cell r="J1">
            <v>1.7453292519943295E-2</v>
          </cell>
        </row>
      </sheetData>
      <sheetData sheetId="15875" refreshError="1"/>
      <sheetData sheetId="15876">
        <row r="1">
          <cell r="J1">
            <v>1.7453292519943295E-2</v>
          </cell>
        </row>
      </sheetData>
      <sheetData sheetId="15877" refreshError="1"/>
      <sheetData sheetId="15878" refreshError="1"/>
      <sheetData sheetId="15879">
        <row r="1">
          <cell r="J1">
            <v>1.7453292519943295E-2</v>
          </cell>
        </row>
      </sheetData>
      <sheetData sheetId="15880" refreshError="1"/>
      <sheetData sheetId="15881" refreshError="1"/>
      <sheetData sheetId="15882">
        <row r="1">
          <cell r="J1">
            <v>1.7453292519943295E-2</v>
          </cell>
        </row>
      </sheetData>
      <sheetData sheetId="15883" refreshError="1"/>
      <sheetData sheetId="15884">
        <row r="1">
          <cell r="J1">
            <v>1.7453292519943295E-2</v>
          </cell>
        </row>
      </sheetData>
      <sheetData sheetId="15885" refreshError="1"/>
      <sheetData sheetId="15886" refreshError="1"/>
      <sheetData sheetId="15887">
        <row r="1">
          <cell r="J1">
            <v>1.7453292519943295E-2</v>
          </cell>
        </row>
      </sheetData>
      <sheetData sheetId="15888" refreshError="1"/>
      <sheetData sheetId="15889" refreshError="1"/>
      <sheetData sheetId="15890">
        <row r="1">
          <cell r="J1">
            <v>1.7453292519943295E-2</v>
          </cell>
        </row>
      </sheetData>
      <sheetData sheetId="15891" refreshError="1"/>
      <sheetData sheetId="15892">
        <row r="1">
          <cell r="J1">
            <v>1.7453292519943295E-2</v>
          </cell>
        </row>
      </sheetData>
      <sheetData sheetId="15893" refreshError="1"/>
      <sheetData sheetId="15894" refreshError="1"/>
      <sheetData sheetId="15895">
        <row r="1">
          <cell r="J1">
            <v>1.7453292519943295E-2</v>
          </cell>
        </row>
      </sheetData>
      <sheetData sheetId="15896" refreshError="1"/>
      <sheetData sheetId="15897" refreshError="1"/>
      <sheetData sheetId="15898">
        <row r="1">
          <cell r="J1">
            <v>1.7453292519943295E-2</v>
          </cell>
        </row>
      </sheetData>
      <sheetData sheetId="15899" refreshError="1"/>
      <sheetData sheetId="15900">
        <row r="1">
          <cell r="J1">
            <v>1.7453292519943295E-2</v>
          </cell>
        </row>
      </sheetData>
      <sheetData sheetId="15901" refreshError="1"/>
      <sheetData sheetId="15902" refreshError="1"/>
      <sheetData sheetId="15903">
        <row r="1">
          <cell r="J1">
            <v>1.7453292519943295E-2</v>
          </cell>
        </row>
      </sheetData>
      <sheetData sheetId="15904" refreshError="1"/>
      <sheetData sheetId="15905" refreshError="1"/>
      <sheetData sheetId="15906">
        <row r="1">
          <cell r="J1">
            <v>1.7453292519943295E-2</v>
          </cell>
        </row>
      </sheetData>
      <sheetData sheetId="15907" refreshError="1"/>
      <sheetData sheetId="15908">
        <row r="1">
          <cell r="J1">
            <v>1.7453292519943295E-2</v>
          </cell>
        </row>
      </sheetData>
      <sheetData sheetId="15909" refreshError="1"/>
      <sheetData sheetId="15910" refreshError="1"/>
      <sheetData sheetId="15911">
        <row r="1">
          <cell r="J1">
            <v>1.7453292519943295E-2</v>
          </cell>
        </row>
      </sheetData>
      <sheetData sheetId="15912" refreshError="1"/>
      <sheetData sheetId="15913" refreshError="1"/>
      <sheetData sheetId="15914">
        <row r="1">
          <cell r="J1">
            <v>1.7453292519943295E-2</v>
          </cell>
        </row>
      </sheetData>
      <sheetData sheetId="15915" refreshError="1"/>
      <sheetData sheetId="15916">
        <row r="1">
          <cell r="J1">
            <v>1.7453292519943295E-2</v>
          </cell>
        </row>
      </sheetData>
      <sheetData sheetId="15917">
        <row r="1">
          <cell r="J1">
            <v>1.7453292519943295E-2</v>
          </cell>
        </row>
      </sheetData>
      <sheetData sheetId="15918">
        <row r="1">
          <cell r="J1">
            <v>1.7453292519943295E-2</v>
          </cell>
        </row>
      </sheetData>
      <sheetData sheetId="15919">
        <row r="1">
          <cell r="J1">
            <v>1.7453292519943295E-2</v>
          </cell>
        </row>
      </sheetData>
      <sheetData sheetId="15920" refreshError="1"/>
      <sheetData sheetId="15921" refreshError="1"/>
      <sheetData sheetId="15922" refreshError="1"/>
      <sheetData sheetId="15923" refreshError="1"/>
      <sheetData sheetId="15924">
        <row r="1">
          <cell r="J1">
            <v>1.7453292519943295E-2</v>
          </cell>
        </row>
      </sheetData>
      <sheetData sheetId="15925" refreshError="1"/>
      <sheetData sheetId="15926" refreshError="1"/>
      <sheetData sheetId="15927">
        <row r="1">
          <cell r="J1">
            <v>1.7453292519943295E-2</v>
          </cell>
        </row>
      </sheetData>
      <sheetData sheetId="15928" refreshError="1"/>
      <sheetData sheetId="15929">
        <row r="1">
          <cell r="J1">
            <v>1.7453292519943295E-2</v>
          </cell>
        </row>
      </sheetData>
      <sheetData sheetId="15930">
        <row r="1">
          <cell r="J1">
            <v>1.7453292519943295E-2</v>
          </cell>
        </row>
      </sheetData>
      <sheetData sheetId="15931" refreshError="1"/>
      <sheetData sheetId="15932" refreshError="1"/>
      <sheetData sheetId="15933" refreshError="1"/>
      <sheetData sheetId="15934" refreshError="1"/>
      <sheetData sheetId="15935">
        <row r="1">
          <cell r="J1">
            <v>1.7453292519943295E-2</v>
          </cell>
        </row>
      </sheetData>
      <sheetData sheetId="15936" refreshError="1"/>
      <sheetData sheetId="15937" refreshError="1"/>
      <sheetData sheetId="15938">
        <row r="1">
          <cell r="J1">
            <v>1.7453292519943295E-2</v>
          </cell>
        </row>
      </sheetData>
      <sheetData sheetId="15939">
        <row r="1">
          <cell r="J1">
            <v>1.7453292519943295E-2</v>
          </cell>
        </row>
      </sheetData>
      <sheetData sheetId="15940" refreshError="1"/>
      <sheetData sheetId="15941">
        <row r="1">
          <cell r="J1">
            <v>1.7453292519943295E-2</v>
          </cell>
        </row>
      </sheetData>
      <sheetData sheetId="15942" refreshError="1"/>
      <sheetData sheetId="15943" refreshError="1"/>
      <sheetData sheetId="15944" refreshError="1"/>
      <sheetData sheetId="15945" refreshError="1"/>
      <sheetData sheetId="15946">
        <row r="1">
          <cell r="J1">
            <v>1.7453292519943295E-2</v>
          </cell>
        </row>
      </sheetData>
      <sheetData sheetId="15947" refreshError="1"/>
      <sheetData sheetId="15948">
        <row r="1">
          <cell r="J1">
            <v>1.7453292519943295E-2</v>
          </cell>
        </row>
      </sheetData>
      <sheetData sheetId="15949" refreshError="1"/>
      <sheetData sheetId="15950" refreshError="1"/>
      <sheetData sheetId="15951">
        <row r="1">
          <cell r="J1">
            <v>1.7453292519943295E-2</v>
          </cell>
        </row>
      </sheetData>
      <sheetData sheetId="15952">
        <row r="1">
          <cell r="J1">
            <v>1.7453292519943295E-2</v>
          </cell>
        </row>
      </sheetData>
      <sheetData sheetId="15953" refreshError="1"/>
      <sheetData sheetId="15954" refreshError="1"/>
      <sheetData sheetId="15955" refreshError="1"/>
      <sheetData sheetId="15956">
        <row r="1">
          <cell r="J1">
            <v>1.7453292519943295E-2</v>
          </cell>
        </row>
      </sheetData>
      <sheetData sheetId="15957" refreshError="1"/>
      <sheetData sheetId="15958" refreshError="1"/>
      <sheetData sheetId="15959">
        <row r="1">
          <cell r="J1">
            <v>1.7453292519943295E-2</v>
          </cell>
        </row>
      </sheetData>
      <sheetData sheetId="15960" refreshError="1"/>
      <sheetData sheetId="15961" refreshError="1"/>
      <sheetData sheetId="15962" refreshError="1"/>
      <sheetData sheetId="15963">
        <row r="1">
          <cell r="J1">
            <v>1.7453292519943295E-2</v>
          </cell>
        </row>
      </sheetData>
      <sheetData sheetId="15964">
        <row r="1">
          <cell r="J1">
            <v>1.7453292519943295E-2</v>
          </cell>
        </row>
      </sheetData>
      <sheetData sheetId="15965" refreshError="1"/>
      <sheetData sheetId="15966" refreshError="1"/>
      <sheetData sheetId="15967" refreshError="1"/>
      <sheetData sheetId="15968">
        <row r="1">
          <cell r="J1">
            <v>1.7453292519943295E-2</v>
          </cell>
        </row>
      </sheetData>
      <sheetData sheetId="15969" refreshError="1"/>
      <sheetData sheetId="15970" refreshError="1"/>
      <sheetData sheetId="15971">
        <row r="1">
          <cell r="J1">
            <v>1.7453292519943295E-2</v>
          </cell>
        </row>
      </sheetData>
      <sheetData sheetId="15972">
        <row r="1">
          <cell r="J1">
            <v>1.7453292519943295E-2</v>
          </cell>
        </row>
      </sheetData>
      <sheetData sheetId="15973" refreshError="1"/>
      <sheetData sheetId="15974">
        <row r="1">
          <cell r="J1">
            <v>1.7453292519943295E-2</v>
          </cell>
        </row>
      </sheetData>
      <sheetData sheetId="15975">
        <row r="1">
          <cell r="J1">
            <v>1.7453292519943295E-2</v>
          </cell>
        </row>
      </sheetData>
      <sheetData sheetId="15976">
        <row r="1">
          <cell r="J1">
            <v>1.7453292519943295E-2</v>
          </cell>
        </row>
      </sheetData>
      <sheetData sheetId="15977" refreshError="1"/>
      <sheetData sheetId="15978" refreshError="1"/>
      <sheetData sheetId="15979" refreshError="1"/>
      <sheetData sheetId="15980">
        <row r="1">
          <cell r="J1">
            <v>1.7453292519943295E-2</v>
          </cell>
        </row>
      </sheetData>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ow r="1">
          <cell r="J1">
            <v>1.7453292519943295E-2</v>
          </cell>
        </row>
      </sheetData>
      <sheetData sheetId="15995">
        <row r="1">
          <cell r="J1">
            <v>1.7453292519943295E-2</v>
          </cell>
        </row>
      </sheetData>
      <sheetData sheetId="15996" refreshError="1"/>
      <sheetData sheetId="15997" refreshError="1"/>
      <sheetData sheetId="15998">
        <row r="1">
          <cell r="J1">
            <v>1.7453292519943295E-2</v>
          </cell>
        </row>
      </sheetData>
      <sheetData sheetId="15999">
        <row r="1">
          <cell r="J1">
            <v>1.7453292519943295E-2</v>
          </cell>
        </row>
      </sheetData>
      <sheetData sheetId="16000" refreshError="1"/>
      <sheetData sheetId="16001" refreshError="1"/>
      <sheetData sheetId="16002" refreshError="1"/>
      <sheetData sheetId="16003">
        <row r="1">
          <cell r="J1">
            <v>1.7453292519943295E-2</v>
          </cell>
        </row>
      </sheetData>
      <sheetData sheetId="16004" refreshError="1"/>
      <sheetData sheetId="16005" refreshError="1"/>
      <sheetData sheetId="16006">
        <row r="1">
          <cell r="J1">
            <v>1.7453292519943295E-2</v>
          </cell>
        </row>
      </sheetData>
      <sheetData sheetId="16007">
        <row r="1">
          <cell r="J1">
            <v>1.7453292519943295E-2</v>
          </cell>
        </row>
      </sheetData>
      <sheetData sheetId="16008" refreshError="1"/>
      <sheetData sheetId="16009">
        <row r="1">
          <cell r="J1">
            <v>1.7453292519943295E-2</v>
          </cell>
        </row>
      </sheetData>
      <sheetData sheetId="16010">
        <row r="1">
          <cell r="J1">
            <v>1.7453292519943295E-2</v>
          </cell>
        </row>
      </sheetData>
      <sheetData sheetId="16011">
        <row r="1">
          <cell r="J1">
            <v>1.7453292519943295E-2</v>
          </cell>
        </row>
      </sheetData>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ow r="1">
          <cell r="J1">
            <v>1.7453292519943295E-2</v>
          </cell>
        </row>
      </sheetData>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ow r="1">
          <cell r="J1">
            <v>1.7453292519943295E-2</v>
          </cell>
        </row>
      </sheetData>
      <sheetData sheetId="16033" refreshError="1"/>
      <sheetData sheetId="16034" refreshError="1"/>
      <sheetData sheetId="16035">
        <row r="1">
          <cell r="J1">
            <v>1.7453292519943295E-2</v>
          </cell>
        </row>
      </sheetData>
      <sheetData sheetId="16036" refreshError="1"/>
      <sheetData sheetId="16037" refreshError="1"/>
      <sheetData sheetId="16038" refreshError="1"/>
      <sheetData sheetId="16039" refreshError="1"/>
      <sheetData sheetId="16040">
        <row r="1">
          <cell r="J1">
            <v>1.7453292519943295E-2</v>
          </cell>
        </row>
      </sheetData>
      <sheetData sheetId="16041" refreshError="1"/>
      <sheetData sheetId="16042" refreshError="1"/>
      <sheetData sheetId="16043">
        <row r="1">
          <cell r="J1">
            <v>1.7453292519943295E-2</v>
          </cell>
        </row>
      </sheetData>
      <sheetData sheetId="16044">
        <row r="1">
          <cell r="J1">
            <v>1.7453292519943295E-2</v>
          </cell>
        </row>
      </sheetData>
      <sheetData sheetId="16045" refreshError="1"/>
      <sheetData sheetId="16046" refreshError="1"/>
      <sheetData sheetId="16047">
        <row r="1">
          <cell r="J1">
            <v>1.7453292519943295E-2</v>
          </cell>
        </row>
      </sheetData>
      <sheetData sheetId="16048" refreshError="1"/>
      <sheetData sheetId="16049" refreshError="1"/>
      <sheetData sheetId="16050">
        <row r="1">
          <cell r="J1">
            <v>1.7453292519943295E-2</v>
          </cell>
        </row>
      </sheetData>
      <sheetData sheetId="16051" refreshError="1"/>
      <sheetData sheetId="16052" refreshError="1"/>
      <sheetData sheetId="16053">
        <row r="1">
          <cell r="J1">
            <v>1.7453292519943295E-2</v>
          </cell>
        </row>
      </sheetData>
      <sheetData sheetId="16054" refreshError="1"/>
      <sheetData sheetId="16055" refreshError="1"/>
      <sheetData sheetId="16056">
        <row r="1">
          <cell r="J1">
            <v>1.7453292519943295E-2</v>
          </cell>
        </row>
      </sheetData>
      <sheetData sheetId="16057" refreshError="1"/>
      <sheetData sheetId="16058" refreshError="1"/>
      <sheetData sheetId="16059">
        <row r="1">
          <cell r="J1">
            <v>1.7453292519943295E-2</v>
          </cell>
        </row>
      </sheetData>
      <sheetData sheetId="16060">
        <row r="1">
          <cell r="J1">
            <v>1.7453292519943295E-2</v>
          </cell>
        </row>
      </sheetData>
      <sheetData sheetId="16061">
        <row r="1">
          <cell r="J1">
            <v>1.7453292519943295E-2</v>
          </cell>
        </row>
      </sheetData>
      <sheetData sheetId="16062">
        <row r="1">
          <cell r="J1">
            <v>1.7453292519943295E-2</v>
          </cell>
        </row>
      </sheetData>
      <sheetData sheetId="16063" refreshError="1"/>
      <sheetData sheetId="16064" refreshError="1"/>
      <sheetData sheetId="16065">
        <row r="1">
          <cell r="J1">
            <v>1.7453292519943295E-2</v>
          </cell>
        </row>
      </sheetData>
      <sheetData sheetId="16066">
        <row r="1">
          <cell r="J1">
            <v>1.7453292519943295E-2</v>
          </cell>
        </row>
      </sheetData>
      <sheetData sheetId="16067" refreshError="1"/>
      <sheetData sheetId="16068" refreshError="1"/>
      <sheetData sheetId="16069">
        <row r="1">
          <cell r="J1">
            <v>1.7453292519943295E-2</v>
          </cell>
        </row>
      </sheetData>
      <sheetData sheetId="16070">
        <row r="1">
          <cell r="J1">
            <v>1.7453292519943295E-2</v>
          </cell>
        </row>
      </sheetData>
      <sheetData sheetId="16071" refreshError="1"/>
      <sheetData sheetId="16072">
        <row r="1">
          <cell r="J1">
            <v>1.7453292519943295E-2</v>
          </cell>
        </row>
      </sheetData>
      <sheetData sheetId="16073">
        <row r="1">
          <cell r="J1">
            <v>1.7453292519943295E-2</v>
          </cell>
        </row>
      </sheetData>
      <sheetData sheetId="16074">
        <row r="1">
          <cell r="J1">
            <v>1.7453292519943295E-2</v>
          </cell>
        </row>
      </sheetData>
      <sheetData sheetId="16075" refreshError="1"/>
      <sheetData sheetId="16076" refreshError="1"/>
      <sheetData sheetId="16077">
        <row r="1">
          <cell r="J1">
            <v>1.7453292519943295E-2</v>
          </cell>
        </row>
      </sheetData>
      <sheetData sheetId="16078">
        <row r="1">
          <cell r="J1">
            <v>1.7453292519943295E-2</v>
          </cell>
        </row>
      </sheetData>
      <sheetData sheetId="16079" refreshError="1"/>
      <sheetData sheetId="16080" refreshError="1"/>
      <sheetData sheetId="16081" refreshError="1"/>
      <sheetData sheetId="16082">
        <row r="1">
          <cell r="J1">
            <v>1.7453292519943295E-2</v>
          </cell>
        </row>
      </sheetData>
      <sheetData sheetId="16083">
        <row r="1">
          <cell r="J1">
            <v>1.7453292519943295E-2</v>
          </cell>
        </row>
      </sheetData>
      <sheetData sheetId="16084" refreshError="1"/>
      <sheetData sheetId="16085" refreshError="1"/>
      <sheetData sheetId="16086">
        <row r="1">
          <cell r="J1">
            <v>1.7453292519943295E-2</v>
          </cell>
        </row>
      </sheetData>
      <sheetData sheetId="16087">
        <row r="1">
          <cell r="J1">
            <v>1.7453292519943295E-2</v>
          </cell>
        </row>
      </sheetData>
      <sheetData sheetId="16088" refreshError="1"/>
      <sheetData sheetId="16089">
        <row r="1">
          <cell r="J1">
            <v>1.7453292519943295E-2</v>
          </cell>
        </row>
      </sheetData>
      <sheetData sheetId="16090">
        <row r="1">
          <cell r="J1">
            <v>1.7453292519943295E-2</v>
          </cell>
        </row>
      </sheetData>
      <sheetData sheetId="16091" refreshError="1"/>
      <sheetData sheetId="16092" refreshError="1"/>
      <sheetData sheetId="16093">
        <row r="1">
          <cell r="J1">
            <v>1.7453292519943295E-2</v>
          </cell>
        </row>
      </sheetData>
      <sheetData sheetId="16094" refreshError="1"/>
      <sheetData sheetId="16095" refreshError="1"/>
      <sheetData sheetId="16096">
        <row r="1">
          <cell r="J1">
            <v>1.7453292519943295E-2</v>
          </cell>
        </row>
      </sheetData>
      <sheetData sheetId="16097">
        <row r="1">
          <cell r="J1">
            <v>1.7453292519943295E-2</v>
          </cell>
        </row>
      </sheetData>
      <sheetData sheetId="16098" refreshError="1"/>
      <sheetData sheetId="16099" refreshError="1"/>
      <sheetData sheetId="16100" refreshError="1"/>
      <sheetData sheetId="16101">
        <row r="1">
          <cell r="J1">
            <v>1.7453292519943295E-2</v>
          </cell>
        </row>
      </sheetData>
      <sheetData sheetId="16102" refreshError="1"/>
      <sheetData sheetId="16103" refreshError="1"/>
      <sheetData sheetId="16104">
        <row r="1">
          <cell r="J1">
            <v>1.7453292519943295E-2</v>
          </cell>
        </row>
      </sheetData>
      <sheetData sheetId="16105" refreshError="1"/>
      <sheetData sheetId="16106" refreshError="1"/>
      <sheetData sheetId="16107" refreshError="1"/>
      <sheetData sheetId="16108">
        <row r="1">
          <cell r="J1">
            <v>1.7453292519943295E-2</v>
          </cell>
        </row>
      </sheetData>
      <sheetData sheetId="16109">
        <row r="1">
          <cell r="J1">
            <v>1.7453292519943295E-2</v>
          </cell>
        </row>
      </sheetData>
      <sheetData sheetId="16110" refreshError="1"/>
      <sheetData sheetId="16111" refreshError="1"/>
      <sheetData sheetId="16112">
        <row r="1">
          <cell r="J1">
            <v>1.7453292519943295E-2</v>
          </cell>
        </row>
      </sheetData>
      <sheetData sheetId="16113">
        <row r="1">
          <cell r="J1">
            <v>1.7453292519943295E-2</v>
          </cell>
        </row>
      </sheetData>
      <sheetData sheetId="16114" refreshError="1"/>
      <sheetData sheetId="16115">
        <row r="1">
          <cell r="J1">
            <v>1.7453292519943295E-2</v>
          </cell>
        </row>
      </sheetData>
      <sheetData sheetId="16116" refreshError="1"/>
      <sheetData sheetId="16117" refreshError="1"/>
      <sheetData sheetId="16118">
        <row r="1">
          <cell r="J1">
            <v>1.7453292519943295E-2</v>
          </cell>
        </row>
      </sheetData>
      <sheetData sheetId="16119" refreshError="1"/>
      <sheetData sheetId="16120" refreshError="1"/>
      <sheetData sheetId="16121">
        <row r="1">
          <cell r="J1">
            <v>1.7453292519943295E-2</v>
          </cell>
        </row>
      </sheetData>
      <sheetData sheetId="16122">
        <row r="1">
          <cell r="J1">
            <v>1.7453292519943295E-2</v>
          </cell>
        </row>
      </sheetData>
      <sheetData sheetId="16123" refreshError="1"/>
      <sheetData sheetId="16124">
        <row r="1">
          <cell r="J1">
            <v>1.7453292519943295E-2</v>
          </cell>
        </row>
      </sheetData>
      <sheetData sheetId="16125">
        <row r="1">
          <cell r="J1">
            <v>1.7453292519943295E-2</v>
          </cell>
        </row>
      </sheetData>
      <sheetData sheetId="16126">
        <row r="1">
          <cell r="J1">
            <v>1.7453292519943295E-2</v>
          </cell>
        </row>
      </sheetData>
      <sheetData sheetId="16127" refreshError="1"/>
      <sheetData sheetId="16128" refreshError="1"/>
      <sheetData sheetId="16129">
        <row r="1">
          <cell r="J1">
            <v>1.7453292519943295E-2</v>
          </cell>
        </row>
      </sheetData>
      <sheetData sheetId="16130">
        <row r="1">
          <cell r="J1">
            <v>1.7453292519943295E-2</v>
          </cell>
        </row>
      </sheetData>
      <sheetData sheetId="16131" refreshError="1"/>
      <sheetData sheetId="16132" refreshError="1"/>
      <sheetData sheetId="16133">
        <row r="1">
          <cell r="J1">
            <v>1.7453292519943295E-2</v>
          </cell>
        </row>
      </sheetData>
      <sheetData sheetId="16134">
        <row r="1">
          <cell r="J1">
            <v>1.7453292519943295E-2</v>
          </cell>
        </row>
      </sheetData>
      <sheetData sheetId="16135" refreshError="1"/>
      <sheetData sheetId="16136" refreshError="1"/>
      <sheetData sheetId="16137" refreshError="1"/>
      <sheetData sheetId="16138">
        <row r="1">
          <cell r="J1">
            <v>1.7453292519943295E-2</v>
          </cell>
        </row>
      </sheetData>
      <sheetData sheetId="16139" refreshError="1"/>
      <sheetData sheetId="16140" refreshError="1"/>
      <sheetData sheetId="16141">
        <row r="1">
          <cell r="J1">
            <v>1.7453292519943295E-2</v>
          </cell>
        </row>
      </sheetData>
      <sheetData sheetId="16142">
        <row r="1">
          <cell r="J1">
            <v>1.7453292519943295E-2</v>
          </cell>
        </row>
      </sheetData>
      <sheetData sheetId="16143">
        <row r="1">
          <cell r="J1">
            <v>1.7453292519943295E-2</v>
          </cell>
        </row>
      </sheetData>
      <sheetData sheetId="16144" refreshError="1"/>
      <sheetData sheetId="16145" refreshError="1"/>
      <sheetData sheetId="16146">
        <row r="1">
          <cell r="J1">
            <v>1.7453292519943295E-2</v>
          </cell>
        </row>
      </sheetData>
      <sheetData sheetId="16147" refreshError="1"/>
      <sheetData sheetId="16148" refreshError="1"/>
      <sheetData sheetId="16149">
        <row r="1">
          <cell r="J1">
            <v>1.7453292519943295E-2</v>
          </cell>
        </row>
      </sheetData>
      <sheetData sheetId="16150" refreshError="1"/>
      <sheetData sheetId="16151">
        <row r="1">
          <cell r="J1">
            <v>1.7453292519943295E-2</v>
          </cell>
        </row>
      </sheetData>
      <sheetData sheetId="16152">
        <row r="1">
          <cell r="J1">
            <v>1.7453292519943295E-2</v>
          </cell>
        </row>
      </sheetData>
      <sheetData sheetId="16153">
        <row r="1">
          <cell r="J1">
            <v>1.7453292519943295E-2</v>
          </cell>
        </row>
      </sheetData>
      <sheetData sheetId="16154" refreshError="1"/>
      <sheetData sheetId="16155" refreshError="1"/>
      <sheetData sheetId="16156">
        <row r="1">
          <cell r="J1">
            <v>1.7453292519943295E-2</v>
          </cell>
        </row>
      </sheetData>
      <sheetData sheetId="16157" refreshError="1"/>
      <sheetData sheetId="16158" refreshError="1"/>
      <sheetData sheetId="16159">
        <row r="1">
          <cell r="J1">
            <v>1.7453292519943295E-2</v>
          </cell>
        </row>
      </sheetData>
      <sheetData sheetId="16160">
        <row r="1">
          <cell r="J1">
            <v>1.7453292519943295E-2</v>
          </cell>
        </row>
      </sheetData>
      <sheetData sheetId="16161" refreshError="1"/>
      <sheetData sheetId="16162" refreshError="1"/>
      <sheetData sheetId="16163" refreshError="1"/>
      <sheetData sheetId="16164">
        <row r="1">
          <cell r="J1">
            <v>1.7453292519943295E-2</v>
          </cell>
        </row>
      </sheetData>
      <sheetData sheetId="16165">
        <row r="1">
          <cell r="J1">
            <v>1.7453292519943295E-2</v>
          </cell>
        </row>
      </sheetData>
      <sheetData sheetId="16166" refreshError="1"/>
      <sheetData sheetId="16167" refreshError="1"/>
      <sheetData sheetId="16168">
        <row r="1">
          <cell r="J1">
            <v>1.7453292519943295E-2</v>
          </cell>
        </row>
      </sheetData>
      <sheetData sheetId="16169" refreshError="1"/>
      <sheetData sheetId="16170" refreshError="1"/>
      <sheetData sheetId="16171" refreshError="1"/>
      <sheetData sheetId="16172">
        <row r="1">
          <cell r="J1">
            <v>1.7453292519943295E-2</v>
          </cell>
        </row>
      </sheetData>
      <sheetData sheetId="16173" refreshError="1"/>
      <sheetData sheetId="16174" refreshError="1"/>
      <sheetData sheetId="16175">
        <row r="1">
          <cell r="J1">
            <v>1.7453292519943295E-2</v>
          </cell>
        </row>
      </sheetData>
      <sheetData sheetId="16176">
        <row r="1">
          <cell r="J1">
            <v>1.7453292519943295E-2</v>
          </cell>
        </row>
      </sheetData>
      <sheetData sheetId="16177" refreshError="1"/>
      <sheetData sheetId="16178" refreshError="1"/>
      <sheetData sheetId="16179" refreshError="1"/>
      <sheetData sheetId="16180">
        <row r="1">
          <cell r="J1">
            <v>1.7453292519943295E-2</v>
          </cell>
        </row>
      </sheetData>
      <sheetData sheetId="16181" refreshError="1"/>
      <sheetData sheetId="16182" refreshError="1"/>
      <sheetData sheetId="16183">
        <row r="1">
          <cell r="J1">
            <v>1.7453292519943295E-2</v>
          </cell>
        </row>
      </sheetData>
      <sheetData sheetId="16184">
        <row r="1">
          <cell r="J1">
            <v>1.7453292519943295E-2</v>
          </cell>
        </row>
      </sheetData>
      <sheetData sheetId="16185" refreshError="1"/>
      <sheetData sheetId="16186">
        <row r="1">
          <cell r="J1">
            <v>1.7453292519943295E-2</v>
          </cell>
        </row>
      </sheetData>
      <sheetData sheetId="16187" refreshError="1"/>
      <sheetData sheetId="16188">
        <row r="1">
          <cell r="J1">
            <v>1.7453292519943295E-2</v>
          </cell>
        </row>
      </sheetData>
      <sheetData sheetId="16189">
        <row r="1">
          <cell r="J1">
            <v>1.7453292519943295E-2</v>
          </cell>
        </row>
      </sheetData>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ow r="1">
          <cell r="J1">
            <v>1.7453292519943295E-2</v>
          </cell>
        </row>
      </sheetData>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ow r="1">
          <cell r="J1">
            <v>1.7453292519943295E-2</v>
          </cell>
        </row>
      </sheetData>
      <sheetData sheetId="16209">
        <row r="1">
          <cell r="J1">
            <v>1.7453292519943295E-2</v>
          </cell>
        </row>
      </sheetData>
      <sheetData sheetId="16210" refreshError="1"/>
      <sheetData sheetId="16211" refreshError="1"/>
      <sheetData sheetId="16212">
        <row r="1">
          <cell r="J1">
            <v>1.7453292519943295E-2</v>
          </cell>
        </row>
      </sheetData>
      <sheetData sheetId="16213">
        <row r="1">
          <cell r="J1">
            <v>1.7453292519943295E-2</v>
          </cell>
        </row>
      </sheetData>
      <sheetData sheetId="16214" refreshError="1"/>
      <sheetData sheetId="16215" refreshError="1"/>
      <sheetData sheetId="16216" refreshError="1"/>
      <sheetData sheetId="16217">
        <row r="1">
          <cell r="J1">
            <v>1.7453292519943295E-2</v>
          </cell>
        </row>
      </sheetData>
      <sheetData sheetId="16218" refreshError="1"/>
      <sheetData sheetId="16219" refreshError="1"/>
      <sheetData sheetId="16220">
        <row r="1">
          <cell r="J1">
            <v>1.7453292519943295E-2</v>
          </cell>
        </row>
      </sheetData>
      <sheetData sheetId="16221" refreshError="1"/>
      <sheetData sheetId="16222" refreshError="1"/>
      <sheetData sheetId="16223">
        <row r="1">
          <cell r="J1">
            <v>1.7453292519943295E-2</v>
          </cell>
        </row>
      </sheetData>
      <sheetData sheetId="16224">
        <row r="1">
          <cell r="J1">
            <v>1.7453292519943295E-2</v>
          </cell>
        </row>
      </sheetData>
      <sheetData sheetId="16225" refreshError="1"/>
      <sheetData sheetId="16226" refreshError="1"/>
      <sheetData sheetId="16227">
        <row r="1">
          <cell r="J1">
            <v>1.7453292519943295E-2</v>
          </cell>
        </row>
      </sheetData>
      <sheetData sheetId="16228" refreshError="1"/>
      <sheetData sheetId="16229" refreshError="1"/>
      <sheetData sheetId="16230">
        <row r="1">
          <cell r="J1">
            <v>1.7453292519943295E-2</v>
          </cell>
        </row>
      </sheetData>
      <sheetData sheetId="16231" refreshError="1"/>
      <sheetData sheetId="16232" refreshError="1"/>
      <sheetData sheetId="16233">
        <row r="1">
          <cell r="J1">
            <v>1.7453292519943295E-2</v>
          </cell>
        </row>
      </sheetData>
      <sheetData sheetId="16234">
        <row r="1">
          <cell r="J1">
            <v>1.7453292519943295E-2</v>
          </cell>
        </row>
      </sheetData>
      <sheetData sheetId="16235" refreshError="1"/>
      <sheetData sheetId="16236" refreshError="1"/>
      <sheetData sheetId="16237">
        <row r="1">
          <cell r="J1">
            <v>1.7453292519943295E-2</v>
          </cell>
        </row>
      </sheetData>
      <sheetData sheetId="16238">
        <row r="1">
          <cell r="J1">
            <v>1.7453292519943295E-2</v>
          </cell>
        </row>
      </sheetData>
      <sheetData sheetId="16239" refreshError="1"/>
      <sheetData sheetId="16240" refreshError="1"/>
      <sheetData sheetId="16241">
        <row r="1">
          <cell r="J1">
            <v>1.7453292519943295E-2</v>
          </cell>
        </row>
      </sheetData>
      <sheetData sheetId="16242" refreshError="1"/>
      <sheetData sheetId="16243">
        <row r="1">
          <cell r="J1">
            <v>1.7453292519943295E-2</v>
          </cell>
        </row>
      </sheetData>
      <sheetData sheetId="16244" refreshError="1"/>
      <sheetData sheetId="16245">
        <row r="1">
          <cell r="J1">
            <v>1.7453292519943295E-2</v>
          </cell>
        </row>
      </sheetData>
      <sheetData sheetId="16246">
        <row r="1">
          <cell r="J1">
            <v>1.7453292519943295E-2</v>
          </cell>
        </row>
      </sheetData>
      <sheetData sheetId="16247">
        <row r="1">
          <cell r="J1">
            <v>1.7453292519943295E-2</v>
          </cell>
        </row>
      </sheetData>
      <sheetData sheetId="16248" refreshError="1"/>
      <sheetData sheetId="16249" refreshError="1"/>
      <sheetData sheetId="16250" refreshError="1"/>
      <sheetData sheetId="16251" refreshError="1"/>
      <sheetData sheetId="16252">
        <row r="1">
          <cell r="J1">
            <v>1.7453292519943295E-2</v>
          </cell>
        </row>
      </sheetData>
      <sheetData sheetId="16253" refreshError="1"/>
      <sheetData sheetId="16254" refreshError="1"/>
      <sheetData sheetId="16255">
        <row r="1">
          <cell r="J1">
            <v>1.7453292519943295E-2</v>
          </cell>
        </row>
      </sheetData>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ow r="1">
          <cell r="J1">
            <v>1.7453292519943295E-2</v>
          </cell>
        </row>
      </sheetData>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ow r="1">
          <cell r="J1">
            <v>1.7453292519943295E-2</v>
          </cell>
        </row>
      </sheetData>
      <sheetData sheetId="16276" refreshError="1"/>
      <sheetData sheetId="16277" refreshError="1"/>
      <sheetData sheetId="16278">
        <row r="1">
          <cell r="J1">
            <v>1.7453292519943295E-2</v>
          </cell>
        </row>
      </sheetData>
      <sheetData sheetId="16279">
        <row r="1">
          <cell r="J1">
            <v>1.7453292519943295E-2</v>
          </cell>
        </row>
      </sheetData>
      <sheetData sheetId="16280" refreshError="1"/>
      <sheetData sheetId="16281">
        <row r="1">
          <cell r="J1">
            <v>1.7453292519943295E-2</v>
          </cell>
        </row>
      </sheetData>
      <sheetData sheetId="16282">
        <row r="1">
          <cell r="J1">
            <v>1.7453292519943295E-2</v>
          </cell>
        </row>
      </sheetData>
      <sheetData sheetId="16283" refreshError="1"/>
      <sheetData sheetId="16284">
        <row r="1">
          <cell r="J1">
            <v>1.7453292519943295E-2</v>
          </cell>
        </row>
      </sheetData>
      <sheetData sheetId="16285" refreshError="1"/>
      <sheetData sheetId="16286" refreshError="1"/>
      <sheetData sheetId="16287">
        <row r="1">
          <cell r="J1">
            <v>1.7453292519943295E-2</v>
          </cell>
        </row>
      </sheetData>
      <sheetData sheetId="16288">
        <row r="1">
          <cell r="J1">
            <v>1.7453292519943295E-2</v>
          </cell>
        </row>
      </sheetData>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ow r="1">
          <cell r="J1">
            <v>1.7453292519943295E-2</v>
          </cell>
        </row>
      </sheetData>
      <sheetData sheetId="16297" refreshError="1"/>
      <sheetData sheetId="16298">
        <row r="1">
          <cell r="J1">
            <v>1.7453292519943295E-2</v>
          </cell>
        </row>
      </sheetData>
      <sheetData sheetId="16299" refreshError="1"/>
      <sheetData sheetId="16300" refreshError="1"/>
      <sheetData sheetId="16301">
        <row r="1">
          <cell r="J1">
            <v>1.7453292519943295E-2</v>
          </cell>
        </row>
      </sheetData>
      <sheetData sheetId="16302" refreshError="1"/>
      <sheetData sheetId="16303">
        <row r="1">
          <cell r="J1">
            <v>1.7453292519943295E-2</v>
          </cell>
        </row>
      </sheetData>
      <sheetData sheetId="16304">
        <row r="1">
          <cell r="J1">
            <v>1.7453292519943295E-2</v>
          </cell>
        </row>
      </sheetData>
      <sheetData sheetId="16305" refreshError="1"/>
      <sheetData sheetId="16306">
        <row r="1">
          <cell r="J1">
            <v>1.7453292519943295E-2</v>
          </cell>
        </row>
      </sheetData>
      <sheetData sheetId="16307" refreshError="1"/>
      <sheetData sheetId="16308">
        <row r="1">
          <cell r="J1">
            <v>1.7453292519943295E-2</v>
          </cell>
        </row>
      </sheetData>
      <sheetData sheetId="16309">
        <row r="1">
          <cell r="J1">
            <v>1.7453292519943295E-2</v>
          </cell>
        </row>
      </sheetData>
      <sheetData sheetId="16310" refreshError="1"/>
      <sheetData sheetId="16311" refreshError="1"/>
      <sheetData sheetId="16312">
        <row r="1">
          <cell r="J1">
            <v>1.7453292519943295E-2</v>
          </cell>
        </row>
      </sheetData>
      <sheetData sheetId="16313">
        <row r="1">
          <cell r="J1">
            <v>1.7453292519943295E-2</v>
          </cell>
        </row>
      </sheetData>
      <sheetData sheetId="16314" refreshError="1"/>
      <sheetData sheetId="16315">
        <row r="1">
          <cell r="J1">
            <v>1.7453292519943295E-2</v>
          </cell>
        </row>
      </sheetData>
      <sheetData sheetId="16316" refreshError="1"/>
      <sheetData sheetId="16317" refreshError="1"/>
      <sheetData sheetId="16318">
        <row r="1">
          <cell r="J1">
            <v>1.7453292519943295E-2</v>
          </cell>
        </row>
      </sheetData>
      <sheetData sheetId="16319">
        <row r="1">
          <cell r="J1">
            <v>1.7453292519943295E-2</v>
          </cell>
        </row>
      </sheetData>
      <sheetData sheetId="16320">
        <row r="1">
          <cell r="J1">
            <v>1.7453292519943295E-2</v>
          </cell>
        </row>
      </sheetData>
      <sheetData sheetId="16321">
        <row r="1">
          <cell r="J1">
            <v>1.7453292519943295E-2</v>
          </cell>
        </row>
      </sheetData>
      <sheetData sheetId="16322">
        <row r="1">
          <cell r="J1">
            <v>1.7453292519943295E-2</v>
          </cell>
        </row>
      </sheetData>
      <sheetData sheetId="16323" refreshError="1"/>
      <sheetData sheetId="16324" refreshError="1"/>
      <sheetData sheetId="16325">
        <row r="1">
          <cell r="J1">
            <v>1.7453292519943295E-2</v>
          </cell>
        </row>
      </sheetData>
      <sheetData sheetId="16326" refreshError="1"/>
      <sheetData sheetId="16327" refreshError="1"/>
      <sheetData sheetId="16328">
        <row r="1">
          <cell r="J1">
            <v>1.7453292519943295E-2</v>
          </cell>
        </row>
      </sheetData>
      <sheetData sheetId="16329" refreshError="1"/>
      <sheetData sheetId="16330" refreshError="1"/>
      <sheetData sheetId="16331" refreshError="1"/>
      <sheetData sheetId="16332" refreshError="1"/>
      <sheetData sheetId="16333">
        <row r="1">
          <cell r="J1">
            <v>1.7453292519943295E-2</v>
          </cell>
        </row>
      </sheetData>
      <sheetData sheetId="16334">
        <row r="1">
          <cell r="J1">
            <v>1.7453292519943295E-2</v>
          </cell>
        </row>
      </sheetData>
      <sheetData sheetId="16335">
        <row r="1">
          <cell r="J1">
            <v>1.7453292519943295E-2</v>
          </cell>
        </row>
      </sheetData>
      <sheetData sheetId="16336" refreshError="1"/>
      <sheetData sheetId="16337" refreshError="1"/>
      <sheetData sheetId="16338">
        <row r="1">
          <cell r="J1">
            <v>1.7453292519943295E-2</v>
          </cell>
        </row>
      </sheetData>
      <sheetData sheetId="16339">
        <row r="1">
          <cell r="J1">
            <v>1.7453292519943295E-2</v>
          </cell>
        </row>
      </sheetData>
      <sheetData sheetId="16340" refreshError="1"/>
      <sheetData sheetId="16341" refreshError="1"/>
      <sheetData sheetId="16342">
        <row r="1">
          <cell r="J1">
            <v>1.7453292519943295E-2</v>
          </cell>
        </row>
      </sheetData>
      <sheetData sheetId="16343">
        <row r="1">
          <cell r="J1">
            <v>1.7453292519943295E-2</v>
          </cell>
        </row>
      </sheetData>
      <sheetData sheetId="16344">
        <row r="1">
          <cell r="J1">
            <v>1.7453292519943295E-2</v>
          </cell>
        </row>
      </sheetData>
      <sheetData sheetId="16345">
        <row r="1">
          <cell r="J1">
            <v>1.7453292519943295E-2</v>
          </cell>
        </row>
      </sheetData>
      <sheetData sheetId="16346">
        <row r="1">
          <cell r="J1">
            <v>1.7453292519943295E-2</v>
          </cell>
        </row>
      </sheetData>
      <sheetData sheetId="16347">
        <row r="1">
          <cell r="J1">
            <v>1.7453292519943295E-2</v>
          </cell>
        </row>
      </sheetData>
      <sheetData sheetId="16348" refreshError="1"/>
      <sheetData sheetId="16349" refreshError="1"/>
      <sheetData sheetId="16350">
        <row r="1">
          <cell r="J1">
            <v>1.7453292519943295E-2</v>
          </cell>
        </row>
      </sheetData>
      <sheetData sheetId="16351" refreshError="1"/>
      <sheetData sheetId="16352" refreshError="1"/>
      <sheetData sheetId="16353">
        <row r="1">
          <cell r="J1">
            <v>1.7453292519943295E-2</v>
          </cell>
        </row>
      </sheetData>
      <sheetData sheetId="16354">
        <row r="1">
          <cell r="J1">
            <v>1.7453292519943295E-2</v>
          </cell>
        </row>
      </sheetData>
      <sheetData sheetId="16355" refreshError="1"/>
      <sheetData sheetId="16356">
        <row r="1">
          <cell r="J1">
            <v>1.7453292519943295E-2</v>
          </cell>
        </row>
      </sheetData>
      <sheetData sheetId="16357">
        <row r="1">
          <cell r="J1">
            <v>1.7453292519943295E-2</v>
          </cell>
        </row>
      </sheetData>
      <sheetData sheetId="16358">
        <row r="1">
          <cell r="J1">
            <v>1.7453292519943295E-2</v>
          </cell>
        </row>
      </sheetData>
      <sheetData sheetId="16359" refreshError="1"/>
      <sheetData sheetId="16360" refreshError="1"/>
      <sheetData sheetId="16361">
        <row r="1">
          <cell r="J1">
            <v>1.7453292519943295E-2</v>
          </cell>
        </row>
      </sheetData>
      <sheetData sheetId="16362">
        <row r="1">
          <cell r="J1">
            <v>1.7453292519943295E-2</v>
          </cell>
        </row>
      </sheetData>
      <sheetData sheetId="16363" refreshError="1"/>
      <sheetData sheetId="16364">
        <row r="1">
          <cell r="J1">
            <v>1.7453292519943295E-2</v>
          </cell>
        </row>
      </sheetData>
      <sheetData sheetId="16365">
        <row r="1">
          <cell r="J1">
            <v>1.7453292519943295E-2</v>
          </cell>
        </row>
      </sheetData>
      <sheetData sheetId="16366" refreshError="1"/>
      <sheetData sheetId="16367">
        <row r="1">
          <cell r="J1">
            <v>1.7453292519943295E-2</v>
          </cell>
        </row>
      </sheetData>
      <sheetData sheetId="16368" refreshError="1"/>
      <sheetData sheetId="16369" refreshError="1"/>
      <sheetData sheetId="16370">
        <row r="1">
          <cell r="J1">
            <v>1.7453292519943295E-2</v>
          </cell>
        </row>
      </sheetData>
      <sheetData sheetId="16371" refreshError="1"/>
      <sheetData sheetId="16372" refreshError="1"/>
      <sheetData sheetId="16373">
        <row r="1">
          <cell r="J1">
            <v>1.7453292519943295E-2</v>
          </cell>
        </row>
      </sheetData>
      <sheetData sheetId="16374" refreshError="1"/>
      <sheetData sheetId="16375" refreshError="1"/>
      <sheetData sheetId="16376" refreshError="1"/>
      <sheetData sheetId="16377" refreshError="1"/>
      <sheetData sheetId="16378">
        <row r="1">
          <cell r="J1">
            <v>1.7453292519943295E-2</v>
          </cell>
        </row>
      </sheetData>
      <sheetData sheetId="16379" refreshError="1"/>
      <sheetData sheetId="16380" refreshError="1"/>
      <sheetData sheetId="16381">
        <row r="1">
          <cell r="J1">
            <v>1.7453292519943295E-2</v>
          </cell>
        </row>
      </sheetData>
      <sheetData sheetId="16382">
        <row r="1">
          <cell r="J1">
            <v>1.7453292519943295E-2</v>
          </cell>
        </row>
      </sheetData>
      <sheetData sheetId="16383" refreshError="1"/>
      <sheetData sheetId="16384" refreshError="1"/>
      <sheetData sheetId="16385" refreshError="1"/>
      <sheetData sheetId="16386" refreshError="1"/>
      <sheetData sheetId="16387" refreshError="1"/>
      <sheetData sheetId="16388" refreshError="1"/>
      <sheetData sheetId="16389">
        <row r="1">
          <cell r="J1">
            <v>1.7453292519943295E-2</v>
          </cell>
        </row>
      </sheetData>
      <sheetData sheetId="16390">
        <row r="1">
          <cell r="J1">
            <v>1.7453292519943295E-2</v>
          </cell>
        </row>
      </sheetData>
      <sheetData sheetId="16391" refreshError="1"/>
      <sheetData sheetId="16392">
        <row r="1">
          <cell r="J1">
            <v>1.7453292519943295E-2</v>
          </cell>
        </row>
      </sheetData>
      <sheetData sheetId="16393">
        <row r="1">
          <cell r="J1">
            <v>1.7453292519943295E-2</v>
          </cell>
        </row>
      </sheetData>
      <sheetData sheetId="16394" refreshError="1"/>
      <sheetData sheetId="16395">
        <row r="1">
          <cell r="J1">
            <v>1.7453292519943295E-2</v>
          </cell>
        </row>
      </sheetData>
      <sheetData sheetId="16396" refreshError="1"/>
      <sheetData sheetId="16397" refreshError="1"/>
      <sheetData sheetId="16398" refreshError="1"/>
      <sheetData sheetId="16399" refreshError="1"/>
      <sheetData sheetId="16400">
        <row r="1">
          <cell r="J1">
            <v>1.7453292519943295E-2</v>
          </cell>
        </row>
      </sheetData>
      <sheetData sheetId="16401" refreshError="1"/>
      <sheetData sheetId="16402" refreshError="1"/>
      <sheetData sheetId="16403">
        <row r="1">
          <cell r="J1">
            <v>1.7453292519943295E-2</v>
          </cell>
        </row>
      </sheetData>
      <sheetData sheetId="16404">
        <row r="1">
          <cell r="J1">
            <v>1.7453292519943295E-2</v>
          </cell>
        </row>
      </sheetData>
      <sheetData sheetId="16405" refreshError="1"/>
      <sheetData sheetId="16406" refreshError="1"/>
      <sheetData sheetId="16407" refreshError="1"/>
      <sheetData sheetId="16408" refreshError="1"/>
      <sheetData sheetId="16409" refreshError="1"/>
      <sheetData sheetId="16410" refreshError="1"/>
      <sheetData sheetId="16411">
        <row r="1">
          <cell r="J1">
            <v>1.7453292519943295E-2</v>
          </cell>
        </row>
      </sheetData>
      <sheetData sheetId="16412">
        <row r="1">
          <cell r="J1">
            <v>1.7453292519943295E-2</v>
          </cell>
        </row>
      </sheetData>
      <sheetData sheetId="16413" refreshError="1"/>
      <sheetData sheetId="16414">
        <row r="1">
          <cell r="J1">
            <v>1.7453292519943295E-2</v>
          </cell>
        </row>
      </sheetData>
      <sheetData sheetId="16415">
        <row r="1">
          <cell r="J1">
            <v>1.7453292519943295E-2</v>
          </cell>
        </row>
      </sheetData>
      <sheetData sheetId="16416" refreshError="1"/>
      <sheetData sheetId="16417" refreshError="1"/>
      <sheetData sheetId="16418" refreshError="1"/>
      <sheetData sheetId="16419" refreshError="1"/>
      <sheetData sheetId="16420" refreshError="1"/>
      <sheetData sheetId="16421" refreshError="1"/>
      <sheetData sheetId="16422">
        <row r="1">
          <cell r="J1">
            <v>1.7453292519943295E-2</v>
          </cell>
        </row>
      </sheetData>
      <sheetData sheetId="16423" refreshError="1"/>
      <sheetData sheetId="16424" refreshError="1"/>
      <sheetData sheetId="16425">
        <row r="1">
          <cell r="J1">
            <v>1.7453292519943295E-2</v>
          </cell>
        </row>
      </sheetData>
      <sheetData sheetId="16426">
        <row r="1">
          <cell r="J1">
            <v>1.7453292519943295E-2</v>
          </cell>
        </row>
      </sheetData>
      <sheetData sheetId="16427" refreshError="1"/>
      <sheetData sheetId="16428">
        <row r="1">
          <cell r="J1">
            <v>1.7453292519943295E-2</v>
          </cell>
        </row>
      </sheetData>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ow r="1">
          <cell r="J1">
            <v>1.7453292519943295E-2</v>
          </cell>
        </row>
      </sheetData>
      <sheetData sheetId="16437" refreshError="1"/>
      <sheetData sheetId="16438" refreshError="1"/>
      <sheetData sheetId="16439">
        <row r="1">
          <cell r="J1">
            <v>1.7453292519943295E-2</v>
          </cell>
        </row>
      </sheetData>
      <sheetData sheetId="16440">
        <row r="1">
          <cell r="J1">
            <v>1.7453292519943295E-2</v>
          </cell>
        </row>
      </sheetData>
      <sheetData sheetId="16441" refreshError="1"/>
      <sheetData sheetId="16442">
        <row r="1">
          <cell r="J1">
            <v>1.7453292519943295E-2</v>
          </cell>
        </row>
      </sheetData>
      <sheetData sheetId="16443" refreshError="1"/>
      <sheetData sheetId="16444" refreshError="1"/>
      <sheetData sheetId="16445">
        <row r="1">
          <cell r="J1">
            <v>1.7453292519943295E-2</v>
          </cell>
        </row>
      </sheetData>
      <sheetData sheetId="16446" refreshError="1"/>
      <sheetData sheetId="16447" refreshError="1"/>
      <sheetData sheetId="16448" refreshError="1"/>
      <sheetData sheetId="16449" refreshError="1"/>
      <sheetData sheetId="16450" refreshError="1"/>
      <sheetData sheetId="16451">
        <row r="1">
          <cell r="J1">
            <v>1.7453292519943295E-2</v>
          </cell>
        </row>
      </sheetData>
      <sheetData sheetId="16452">
        <row r="1">
          <cell r="J1">
            <v>1.7453292519943295E-2</v>
          </cell>
        </row>
      </sheetData>
      <sheetData sheetId="16453">
        <row r="1">
          <cell r="J1">
            <v>1.7453292519943295E-2</v>
          </cell>
        </row>
      </sheetData>
      <sheetData sheetId="16454">
        <row r="1">
          <cell r="J1">
            <v>1.7453292519943295E-2</v>
          </cell>
        </row>
      </sheetData>
      <sheetData sheetId="16455">
        <row r="1">
          <cell r="J1">
            <v>1.7453292519943295E-2</v>
          </cell>
        </row>
      </sheetData>
      <sheetData sheetId="16456">
        <row r="1">
          <cell r="J1">
            <v>1.7453292519943295E-2</v>
          </cell>
        </row>
      </sheetData>
      <sheetData sheetId="16457" refreshError="1"/>
      <sheetData sheetId="16458" refreshError="1"/>
      <sheetData sheetId="16459">
        <row r="1">
          <cell r="J1">
            <v>1.7453292519943295E-2</v>
          </cell>
        </row>
      </sheetData>
      <sheetData sheetId="16460">
        <row r="1">
          <cell r="J1">
            <v>1.7453292519943295E-2</v>
          </cell>
        </row>
      </sheetData>
      <sheetData sheetId="16461" refreshError="1"/>
      <sheetData sheetId="16462" refreshError="1"/>
      <sheetData sheetId="16463">
        <row r="1">
          <cell r="J1">
            <v>1.7453292519943295E-2</v>
          </cell>
        </row>
      </sheetData>
      <sheetData sheetId="16464" refreshError="1"/>
      <sheetData sheetId="16465">
        <row r="1">
          <cell r="J1">
            <v>1.7453292519943295E-2</v>
          </cell>
        </row>
      </sheetData>
      <sheetData sheetId="16466">
        <row r="1">
          <cell r="J1">
            <v>1.7453292519943295E-2</v>
          </cell>
        </row>
      </sheetData>
      <sheetData sheetId="16467" refreshError="1"/>
      <sheetData sheetId="16468" refreshError="1"/>
      <sheetData sheetId="16469">
        <row r="1">
          <cell r="J1">
            <v>1.7453292519943295E-2</v>
          </cell>
        </row>
      </sheetData>
      <sheetData sheetId="16470">
        <row r="1">
          <cell r="J1">
            <v>1.7453292519943295E-2</v>
          </cell>
        </row>
      </sheetData>
      <sheetData sheetId="16471" refreshError="1"/>
      <sheetData sheetId="16472" refreshError="1"/>
      <sheetData sheetId="16473">
        <row r="1">
          <cell r="J1">
            <v>1.7453292519943295E-2</v>
          </cell>
        </row>
      </sheetData>
      <sheetData sheetId="16474" refreshError="1"/>
      <sheetData sheetId="16475">
        <row r="1">
          <cell r="J1">
            <v>1.7453292519943295E-2</v>
          </cell>
        </row>
      </sheetData>
      <sheetData sheetId="16476">
        <row r="1">
          <cell r="J1">
            <v>1.7453292519943295E-2</v>
          </cell>
        </row>
      </sheetData>
      <sheetData sheetId="16477" refreshError="1"/>
      <sheetData sheetId="16478" refreshError="1"/>
      <sheetData sheetId="16479">
        <row r="1">
          <cell r="J1">
            <v>1.7453292519943295E-2</v>
          </cell>
        </row>
      </sheetData>
      <sheetData sheetId="16480" refreshError="1"/>
      <sheetData sheetId="16481" refreshError="1"/>
      <sheetData sheetId="16482">
        <row r="1">
          <cell r="J1">
            <v>1.7453292519943295E-2</v>
          </cell>
        </row>
      </sheetData>
      <sheetData sheetId="16483">
        <row r="1">
          <cell r="J1">
            <v>1.7453292519943295E-2</v>
          </cell>
        </row>
      </sheetData>
      <sheetData sheetId="16484" refreshError="1"/>
      <sheetData sheetId="16485" refreshError="1"/>
      <sheetData sheetId="16486">
        <row r="1">
          <cell r="J1">
            <v>1.7453292519943295E-2</v>
          </cell>
        </row>
      </sheetData>
      <sheetData sheetId="16487" refreshError="1"/>
      <sheetData sheetId="16488" refreshError="1"/>
      <sheetData sheetId="16489" refreshError="1"/>
      <sheetData sheetId="16490">
        <row r="1">
          <cell r="J1">
            <v>1.7453292519943295E-2</v>
          </cell>
        </row>
      </sheetData>
      <sheetData sheetId="16491" refreshError="1"/>
      <sheetData sheetId="16492" refreshError="1"/>
      <sheetData sheetId="16493">
        <row r="1">
          <cell r="J1">
            <v>1.7453292519943295E-2</v>
          </cell>
        </row>
      </sheetData>
      <sheetData sheetId="16494" refreshError="1"/>
      <sheetData sheetId="16495" refreshError="1"/>
      <sheetData sheetId="16496">
        <row r="1">
          <cell r="J1">
            <v>1.7453292519943295E-2</v>
          </cell>
        </row>
      </sheetData>
      <sheetData sheetId="16497" refreshError="1"/>
      <sheetData sheetId="16498" refreshError="1"/>
      <sheetData sheetId="16499">
        <row r="1">
          <cell r="J1">
            <v>1.7453292519943295E-2</v>
          </cell>
        </row>
      </sheetData>
      <sheetData sheetId="16500" refreshError="1"/>
      <sheetData sheetId="16501" refreshError="1"/>
      <sheetData sheetId="16502">
        <row r="1">
          <cell r="J1">
            <v>1.7453292519943295E-2</v>
          </cell>
        </row>
      </sheetData>
      <sheetData sheetId="16503" refreshError="1"/>
      <sheetData sheetId="16504" refreshError="1"/>
      <sheetData sheetId="16505">
        <row r="1">
          <cell r="J1">
            <v>1.7453292519943295E-2</v>
          </cell>
        </row>
      </sheetData>
      <sheetData sheetId="16506" refreshError="1"/>
      <sheetData sheetId="16507" refreshError="1"/>
      <sheetData sheetId="16508">
        <row r="1">
          <cell r="J1">
            <v>1.7453292519943295E-2</v>
          </cell>
        </row>
      </sheetData>
      <sheetData sheetId="16509" refreshError="1"/>
      <sheetData sheetId="16510" refreshError="1"/>
      <sheetData sheetId="16511">
        <row r="1">
          <cell r="J1">
            <v>1.7453292519943295E-2</v>
          </cell>
        </row>
      </sheetData>
      <sheetData sheetId="16512" refreshError="1"/>
      <sheetData sheetId="16513" refreshError="1"/>
      <sheetData sheetId="16514">
        <row r="1">
          <cell r="J1">
            <v>1.7453292519943295E-2</v>
          </cell>
        </row>
      </sheetData>
      <sheetData sheetId="16515" refreshError="1"/>
      <sheetData sheetId="16516" refreshError="1"/>
      <sheetData sheetId="16517">
        <row r="1">
          <cell r="J1">
            <v>1.7453292519943295E-2</v>
          </cell>
        </row>
      </sheetData>
      <sheetData sheetId="16518">
        <row r="1">
          <cell r="J1">
            <v>1.7453292519943295E-2</v>
          </cell>
        </row>
      </sheetData>
      <sheetData sheetId="16519">
        <row r="1">
          <cell r="J1">
            <v>1.7453292519943295E-2</v>
          </cell>
        </row>
      </sheetData>
      <sheetData sheetId="16520">
        <row r="1">
          <cell r="J1">
            <v>1.7453292519943295E-2</v>
          </cell>
        </row>
      </sheetData>
      <sheetData sheetId="16521" refreshError="1"/>
      <sheetData sheetId="16522" refreshError="1"/>
      <sheetData sheetId="16523" refreshError="1"/>
      <sheetData sheetId="16524">
        <row r="1">
          <cell r="J1">
            <v>1.7453292519943295E-2</v>
          </cell>
        </row>
      </sheetData>
      <sheetData sheetId="16525">
        <row r="1">
          <cell r="J1">
            <v>1.7453292519943295E-2</v>
          </cell>
        </row>
      </sheetData>
      <sheetData sheetId="16526" refreshError="1"/>
      <sheetData sheetId="16527" refreshError="1"/>
      <sheetData sheetId="16528">
        <row r="1">
          <cell r="J1">
            <v>1.7453292519943295E-2</v>
          </cell>
        </row>
      </sheetData>
      <sheetData sheetId="16529">
        <row r="1">
          <cell r="J1">
            <v>1.7453292519943295E-2</v>
          </cell>
        </row>
      </sheetData>
      <sheetData sheetId="16530">
        <row r="1">
          <cell r="J1">
            <v>1.7453292519943295E-2</v>
          </cell>
        </row>
      </sheetData>
      <sheetData sheetId="16531" refreshError="1"/>
      <sheetData sheetId="16532" refreshError="1"/>
      <sheetData sheetId="16533">
        <row r="1">
          <cell r="J1">
            <v>1.7453292519943295E-2</v>
          </cell>
        </row>
      </sheetData>
      <sheetData sheetId="16534">
        <row r="1">
          <cell r="J1">
            <v>1.7453292519943295E-2</v>
          </cell>
        </row>
      </sheetData>
      <sheetData sheetId="16535">
        <row r="1">
          <cell r="J1">
            <v>1.7453292519943295E-2</v>
          </cell>
        </row>
      </sheetData>
      <sheetData sheetId="16536" refreshError="1"/>
      <sheetData sheetId="16537" refreshError="1"/>
      <sheetData sheetId="16538">
        <row r="1">
          <cell r="J1">
            <v>1.7453292519943295E-2</v>
          </cell>
        </row>
      </sheetData>
      <sheetData sheetId="16539">
        <row r="1">
          <cell r="J1">
            <v>1.7453292519943295E-2</v>
          </cell>
        </row>
      </sheetData>
      <sheetData sheetId="16540">
        <row r="1">
          <cell r="J1">
            <v>1.7453292519943295E-2</v>
          </cell>
        </row>
      </sheetData>
      <sheetData sheetId="16541" refreshError="1"/>
      <sheetData sheetId="16542" refreshError="1"/>
      <sheetData sheetId="16543">
        <row r="1">
          <cell r="J1">
            <v>1.7453292519943295E-2</v>
          </cell>
        </row>
      </sheetData>
      <sheetData sheetId="16544">
        <row r="1">
          <cell r="J1">
            <v>1.7453292519943295E-2</v>
          </cell>
        </row>
      </sheetData>
      <sheetData sheetId="16545">
        <row r="1">
          <cell r="J1">
            <v>1.7453292519943295E-2</v>
          </cell>
        </row>
      </sheetData>
      <sheetData sheetId="16546" refreshError="1"/>
      <sheetData sheetId="16547" refreshError="1"/>
      <sheetData sheetId="16548">
        <row r="1">
          <cell r="J1">
            <v>1.7453292519943295E-2</v>
          </cell>
        </row>
      </sheetData>
      <sheetData sheetId="16549">
        <row r="1">
          <cell r="J1">
            <v>1.7453292519943295E-2</v>
          </cell>
        </row>
      </sheetData>
      <sheetData sheetId="16550" refreshError="1"/>
      <sheetData sheetId="16551" refreshError="1"/>
      <sheetData sheetId="16552" refreshError="1"/>
      <sheetData sheetId="16553" refreshError="1"/>
      <sheetData sheetId="16554">
        <row r="1">
          <cell r="J1">
            <v>1.7453292519943295E-2</v>
          </cell>
        </row>
      </sheetData>
      <sheetData sheetId="16555">
        <row r="1">
          <cell r="J1">
            <v>1.7453292519943295E-2</v>
          </cell>
        </row>
      </sheetData>
      <sheetData sheetId="16556" refreshError="1"/>
      <sheetData sheetId="16557" refreshError="1"/>
      <sheetData sheetId="16558">
        <row r="1">
          <cell r="J1">
            <v>1.7453292519943295E-2</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
      <sheetName val="P2"/>
      <sheetName val="年度預定用量"/>
      <sheetName val="計算式"/>
      <sheetName val="SAP架設-2005.12.31"/>
      <sheetName val="NW#"/>
    </sheetNames>
    <sheetDataSet>
      <sheetData sheetId="0"/>
      <sheetData sheetId="1"/>
      <sheetData sheetId="2"/>
      <sheetData sheetId="3"/>
      <sheetData sheetId="4"/>
      <sheetData sheetId="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
      <sheetName val="Material&amp;equipment"/>
      <sheetName val="office"/>
      <sheetName val="inquiry"/>
      <sheetName val="Sheet5"/>
      <sheetName val="ITEMS"/>
      <sheetName val="OCM&amp;PROF"/>
      <sheetName val="detail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boq"/>
      <sheetName val="material"/>
      <sheetName val="labor"/>
      <sheetName val="equipment"/>
      <sheetName val="upa"/>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Backup"/>
    </sheetNames>
    <sheetDataSet>
      <sheetData sheetId="0"/>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Details"/>
      <sheetName val="."/>
      <sheetName val="Final Tender"/>
      <sheetName val="Sch A-Viaduct"/>
      <sheetName val="Budget"/>
      <sheetName val="Sch A - Typ Station "/>
      <sheetName val="R-Stations"/>
      <sheetName val="FOB"/>
      <sheetName val=","/>
      <sheetName val=";"/>
      <sheetName val="Sch B"/>
      <sheetName val="Strip Plan"/>
      <sheetName val="Major Items"/>
      <sheetName val="Cost of equip,fabrication"/>
      <sheetName val="Schedule"/>
      <sheetName val="Late start"/>
      <sheetName val="early start"/>
      <sheetName val="Q-INP"/>
      <sheetName val="Q-Abstract"/>
      <sheetName val="Q Baricade"/>
      <sheetName val="Q-Pil"/>
      <sheetName val="Q-PC"/>
      <sheetName val="Q-Pier"/>
      <sheetName val="Q-Seg"/>
      <sheetName val="Q-Para"/>
      <sheetName val="Q-CB"/>
      <sheetName val="Q-Be"/>
      <sheetName val="Q-HTS"/>
      <sheetName val="Q-CT"/>
      <sheetName val="Q-OS"/>
      <sheetName val="Q HR"/>
      <sheetName val="R-Mat"/>
      <sheetName val="R-Subcon"/>
      <sheetName val="R-Hire"/>
      <sheetName val="Equip Depl"/>
      <sheetName val="R-Con"/>
      <sheetName val="R-Pil"/>
      <sheetName val="R-PC"/>
      <sheetName val="R-Pier"/>
      <sheetName val="R-Void Slab"/>
      <sheetName val="R-Seg"/>
      <sheetName val="R-Prest"/>
      <sheetName val="R-Laun"/>
      <sheetName val="R-OS"/>
      <sheetName val="R-SKB"/>
      <sheetName val="R-Bear"/>
      <sheetName val="R-CB"/>
      <sheetName val="R-Para"/>
      <sheetName val="R - portal"/>
      <sheetName val="R CLC"/>
      <sheetName val="R-CT"/>
      <sheetName val="P-Summary"/>
      <sheetName val="P-Ins &amp; Bonds"/>
      <sheetName val="P-Finance"/>
      <sheetName val="P-Salary"/>
      <sheetName val="P Staff fac"/>
      <sheetName val="P-Site fac"/>
      <sheetName val="P-Clients fac"/>
      <sheetName val="P-others"/>
      <sheetName val="P-Travel"/>
      <sheetName val="P-Admn"/>
      <sheetName val="P-Lab"/>
      <sheetName val="P Cash Flow"/>
    </sheetNames>
    <sheetDataSet>
      <sheetData sheetId="0" refreshError="1"/>
      <sheetData sheetId="1" refreshError="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refreshError="1"/>
      <sheetData sheetId="52"/>
      <sheetData sheetId="53" refreshError="1"/>
      <sheetData sheetId="54" refreshError="1"/>
      <sheetData sheetId="55" refreshError="1"/>
      <sheetData sheetId="56"/>
      <sheetData sheetId="57"/>
      <sheetData sheetId="58" refreshError="1"/>
      <sheetData sheetId="59" refreshError="1"/>
      <sheetData sheetId="60" refreshError="1"/>
      <sheetData sheetId="61" refreshError="1"/>
      <sheetData sheetId="6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Application Form"/>
      <sheetName val="Assumptions "/>
      <sheetName val="F2Cum Profit"/>
      <sheetName val="C-12- COST AS ON MAY 08"/>
      <sheetName val="F3 Month Profit"/>
      <sheetName val="Claims"/>
      <sheetName val="Form 6"/>
      <sheetName val="F4 Variance (2)"/>
      <sheetName val="Comparision old budget (2)"/>
      <sheetName val="F5 Cashflow"/>
      <sheetName val="SCurve"/>
      <sheetName val="S1BOQ"/>
      <sheetName val="S2workplanqty"/>
      <sheetName val="S3escalation"/>
      <sheetName val="S4MATqty-grp"/>
      <sheetName val="S5MATqty-code"/>
      <sheetName val="S6MATexp-code"/>
      <sheetName val="Rate of major material"/>
      <sheetName val="S7Subcon"/>
      <sheetName val="S7 a Subcon Vijay Laxmi "/>
      <sheetName val="S8PRW"/>
      <sheetName val="S9BEQPnorm"/>
      <sheetName val="S10EQPhrs"/>
      <sheetName val="S11 Diesel"/>
      <sheetName val="S12 FO_HSD"/>
      <sheetName val="S13 Lub"/>
      <sheetName val="S14 Consum"/>
      <sheetName val="S15 SPARES"/>
      <sheetName val="S16 Eq hire"/>
      <sheetName val="S17 Manpower"/>
      <sheetName val="S18 Running Exp"/>
      <sheetName val="S19SITE EST"/>
      <sheetName val="S20 Depriciation"/>
      <sheetName val="F4 Variance"/>
      <sheetName val="Location date of machinery"/>
      <sheetName val="C-12 P&amp;M"/>
      <sheetName val="Shuttering "/>
      <sheetName val="S2groupco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資料"/>
      <sheetName val="封面"/>
      <sheetName val="目錄"/>
      <sheetName val="1.工程概述"/>
      <sheetName val="WBS比較表 "/>
      <sheetName val="總價分析"/>
      <sheetName val="工地管理費"/>
      <sheetName val="假設工程"/>
      <sheetName val="安衛環保保險"/>
      <sheetName val="工程準備金"/>
      <sheetName val="風險機會評估"/>
      <sheetName val="重大發包採購計畫"/>
      <sheetName val="差異說明"/>
      <sheetName val="&lt;說明&gt;金額經驗比例"/>
      <sheetName val="&lt;說明&gt;保證息計算"/>
      <sheetName val="SAP上傳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8306"/>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歷次預算變更統計表"/>
      <sheetName val="#73-申請"/>
      <sheetName val="業主合約變動說明"/>
      <sheetName val="物調申請"/>
      <sheetName val="計程車休息站結算"/>
      <sheetName val="施工預算變動說明(WBS)"/>
      <sheetName val="施工預算變動說明(公文用箋順序)"/>
      <sheetName val="物調,災損,風險"/>
      <sheetName val="#1及#2潛盾機預算9309.14調整明細"/>
      <sheetName val="#3潛盾機預算93.09.14調整明細"/>
      <sheetName val="發包單價差-止水帶&amp;橡膠封"/>
      <sheetName val="發包單價差-隧道組鋼筋"/>
      <sheetName val="發包單價差-車站組鋼筋"/>
      <sheetName val="風險評估"/>
      <sheetName val="#72-核准"/>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3workplan"/>
      <sheetName val="cl14"/>
      <sheetName val="PLAN_FEB97"/>
      <sheetName val="Officer Budget Form"/>
      <sheetName val="bg-charges"/>
      <sheetName val="#REF"/>
      <sheetName val="BHANDUP"/>
      <sheetName val="S2groupcode"/>
      <sheetName val="Discarded links"/>
      <sheetName val="Form D1"/>
      <sheetName val="Form D12"/>
      <sheetName val="Form D13"/>
      <sheetName val="Index"/>
      <sheetName val="MATERIAL TOTAL"/>
      <sheetName val="Form 5"/>
      <sheetName val="BASIC-Roads"/>
      <sheetName val="PO Status"/>
      <sheetName val="Total summary"/>
      <sheetName val="FORM-W3"/>
      <sheetName val="Stock in Trade"/>
      <sheetName val="wip - erection items"/>
      <sheetName val="Anal"/>
      <sheetName val="LOCAL RATES"/>
      <sheetName val="CABLE"/>
      <sheetName val="number"/>
      <sheetName val="_REF"/>
      <sheetName val="(31)"/>
      <sheetName val="RCC"/>
      <sheetName val="Summary of 13th RA"/>
      <sheetName val="progress"/>
      <sheetName val="AoR"/>
      <sheetName val="BOQ Distribution"/>
      <sheetName val="DPR"/>
      <sheetName val="Resources"/>
      <sheetName val="section wise"/>
      <sheetName val="askng rate"/>
      <sheetName val="section wise (2)"/>
      <sheetName val="FORM7"/>
      <sheetName val="Discarded_links"/>
      <sheetName val="Form_D1"/>
      <sheetName val="Form_D12"/>
      <sheetName val="Form_D13"/>
      <sheetName val="MATERIAL_TOTAL"/>
      <sheetName val="Form_5"/>
      <sheetName val="Summary_of_13th_RA"/>
      <sheetName val="BOQ_Distribution"/>
      <sheetName val="Officer_Budget_Form"/>
      <sheetName val="Intro"/>
      <sheetName val="Proj Data"/>
      <sheetName val="Rate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O List"/>
      <sheetName val="BMS BOQ"/>
    </sheetNames>
    <sheetDataSet>
      <sheetData sheetId="0"/>
      <sheetData sheetId="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Design"/>
      <sheetName val="Guidelines"/>
    </sheetNames>
    <sheetDataSet>
      <sheetData sheetId="0"/>
      <sheetData sheetId="1"/>
      <sheetData sheetId="2"/>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Block"/>
      <sheetName val="Glacis Concrete"/>
      <sheetName val="TW-DW-90.85-105.85"/>
      <sheetName val="TW-DW-75.85-90.85 "/>
      <sheetName val="TW-DW-42-75.85"/>
      <sheetName val="Pier-26.17-42"/>
      <sheetName val="Abstract"/>
      <sheetName val="Workplan"/>
      <sheetName val="Conc&amp; Aggr"/>
      <sheetName val="Work Plan-Dam-0304-R1"/>
      <sheetName val="#REF"/>
      <sheetName val="Layout"/>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程月報彙總表"/>
      <sheetName val="工程月報彙總表(續)"/>
      <sheetName val="ENGINEER "/>
      <sheetName val="建築部 業主估驗請款記錄表"/>
      <sheetName val="建築部合約管理表 "/>
      <sheetName val="績效指標表"/>
      <sheetName val="點工產值"/>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1"/>
      <sheetName val="2A"/>
      <sheetName val="2B"/>
      <sheetName val="2C"/>
      <sheetName val="2D"/>
      <sheetName val="2E"/>
      <sheetName val="2F"/>
      <sheetName val="2G"/>
      <sheetName val="2H"/>
      <sheetName val="3A"/>
      <sheetName val="3B"/>
      <sheetName val="4"/>
      <sheetName val="5"/>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0"/>
      <sheetName val="11A"/>
      <sheetName val="11B "/>
      <sheetName val="12A"/>
      <sheetName val="12B"/>
      <sheetName val="13"/>
      <sheetName val="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ilad"/>
      <sheetName val="Mactan"/>
      <sheetName val="Mandaue"/>
      <sheetName val="Summary"/>
      <sheetName val="Summary (2)"/>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Headcount"/>
      <sheetName val="Assumptions"/>
      <sheetName val="FY01 Model"/>
      <sheetName val="IDCCALHYD_GOO"/>
      <sheetName val="CFData"/>
      <sheetName val="HRData"/>
      <sheetName val="CapexOAdata"/>
      <sheetName val="OpexData"/>
      <sheetName val="PLData"/>
      <sheetName val="Menu"/>
      <sheetName val="CapexPMdata"/>
      <sheetName val="CapexSSdata"/>
      <sheetName val="WCData"/>
      <sheetName val="Civil Boq"/>
      <sheetName val="CERTIFICATE"/>
      <sheetName val="WWR"/>
      <sheetName val="SILICATE"/>
      <sheetName val="Footing"/>
      <sheetName val="DP"/>
      <sheetName val="Boq"/>
      <sheetName val="직접비_Origin(315,430)"/>
      <sheetName val="Meas.-Hotel Part"/>
      <sheetName val="SPT vs PHI"/>
      <sheetName val="FORM7"/>
      <sheetName val="TBAL9697 -group wise  sdpl"/>
      <sheetName val="p&amp;m"/>
      <sheetName val="Data"/>
      <sheetName val="Cables"/>
      <sheetName val="Live"/>
      <sheetName val="secInter"/>
      <sheetName val="Prestress Loss"/>
      <sheetName val="secSpan"/>
      <sheetName val="secSup"/>
      <sheetName val="discounts_XP1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INORD"/>
      <sheetName val="Tunnelform"/>
      <sheetName val="mivan"/>
      <sheetName val="SHphase-1"/>
      <sheetName val="concrete"/>
      <sheetName val="analysis"/>
      <sheetName val="Civil-main building"/>
      <sheetName val="Civil-amenities buildings"/>
      <sheetName val="Roads-pavement-path ways"/>
      <sheetName val="C-Wall BOQ"/>
      <sheetName val="Sheet2"/>
      <sheetName val="GR.slab-reinft"/>
      <sheetName val="2gii"/>
      <sheetName val="upa"/>
      <sheetName val="banilad"/>
      <sheetName val="Mactan"/>
      <sheetName val="Mandaue"/>
      <sheetName val="detail'02"/>
      <sheetName val="PointNo.5"/>
      <sheetName val="Stress Calculation"/>
      <sheetName val="Design"/>
      <sheetName val="GUT (2)"/>
      <sheetName val="ACE-OUT"/>
      <sheetName val="Detail"/>
      <sheetName val="PRECAST lightconc-II"/>
      <sheetName val="Tender Summary"/>
      <sheetName val=" Net Break Down"/>
      <sheetName val="p&amp;m"/>
      <sheetName val="BHANDUP"/>
      <sheetName val="Sheet1"/>
      <sheetName val="#REF"/>
      <sheetName val="Sheet3"/>
      <sheetName val="data"/>
      <sheetName val="SPT vs PHI"/>
      <sheetName val="VCH-SLC"/>
      <sheetName val="Supplier"/>
      <sheetName val="BSH num"/>
      <sheetName val="Labels"/>
      <sheetName val="K.Ajeet"/>
      <sheetName val="Bill No 2 to 8 (Rev)"/>
      <sheetName val="Boq"/>
      <sheetName val="Basic"/>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A-General"/>
      <sheetName val="Costing"/>
      <sheetName val="SITE OVERHEADS"/>
      <sheetName val="Citrix"/>
      <sheetName val="Fill this out first..."/>
      <sheetName val="GF Columns"/>
      <sheetName val="Assumption Inputs"/>
      <sheetName val="Bill 3 - Site Works"/>
      <sheetName val="FINOLEX"/>
      <sheetName val="Civil-main_building"/>
      <sheetName val="Civil-amenities_buildings"/>
      <sheetName val="Roads-pavement-path_ways"/>
      <sheetName val="C-Wall_BOQ"/>
      <sheetName val="GR_slab-reinft"/>
      <sheetName val="Civil-main_building2"/>
      <sheetName val="Civil-amenities_buildings2"/>
      <sheetName val="Roads-pavement-path_ways2"/>
      <sheetName val="C-Wall_BOQ2"/>
      <sheetName val="GR_slab-reinft2"/>
      <sheetName val="Civil-main_building1"/>
      <sheetName val="Civil-amenities_buildings1"/>
      <sheetName val="Roads-pavement-path_ways1"/>
      <sheetName val="C-Wall_BOQ1"/>
      <sheetName val="GR_slab-reinft1"/>
      <sheetName val="SILICATE"/>
      <sheetName val="PRECAST_lightconc-II"/>
      <sheetName val="PointNo_5"/>
      <sheetName val="PCC"/>
      <sheetName val="cidcoanalysis"/>
      <sheetName val="C Sum"/>
      <sheetName val="A Sum"/>
      <sheetName val="Labour"/>
      <sheetName val="Fin Sum"/>
      <sheetName val="Build-up"/>
      <sheetName val="HPL"/>
      <sheetName val="Estimation"/>
      <sheetName val="INDIGINEOUS ITEMS "/>
      <sheetName val="07016, Master List-Major Minor"/>
      <sheetName val="Staff Acco."/>
      <sheetName val="labour coeff"/>
      <sheetName val="공장별판관비배부"/>
      <sheetName val="Flooring"/>
      <sheetName val="ELEC_BOQ"/>
      <sheetName val="AutoOpen Stub Data"/>
      <sheetName val="IO LIST"/>
      <sheetName val="4 Annex 1 Basic rate"/>
      <sheetName val="PL"/>
      <sheetName val="Debits as on 12.04.08"/>
      <sheetName val="Vind-BtB"/>
      <sheetName val="Bridges RB"/>
      <sheetName val="Analysis Justi "/>
      <sheetName val="Qty Esti -TCS"/>
      <sheetName val="INPUT"/>
      <sheetName val="Abst Jo"/>
      <sheetName val="Civil-main_building3"/>
      <sheetName val="Civil-amenities_buildings3"/>
      <sheetName val="Roads-pavement-path_ways3"/>
      <sheetName val="C-Wall_BOQ3"/>
      <sheetName val="GR_slab-reinft3"/>
      <sheetName val="Stress_Calculation"/>
      <sheetName val="GUT_(2)"/>
      <sheetName val="_Net_Break_Down"/>
      <sheetName val="Tender_Summary"/>
      <sheetName val="Bill_No_2_to_8_(Rev)"/>
      <sheetName val="SPT_vs_PHI"/>
      <sheetName val="BSH_num"/>
      <sheetName val="11B_"/>
      <sheetName val="IO_List"/>
      <sheetName val="Bill_3_-_Site_Works"/>
      <sheetName val="Fill_this_out_first___"/>
      <sheetName val="GF_Columns"/>
      <sheetName val="Assumption_Inputs"/>
      <sheetName val="K_Ajeet"/>
      <sheetName val="SITE_OVERHEADS"/>
      <sheetName val="Debits_as_on_12_04_08"/>
      <sheetName val="Staff_Acco_"/>
      <sheetName val="labour_coeff"/>
      <sheetName val="Detail In Door Stad"/>
      <sheetName val="VALMARAND436"/>
      <sheetName val="VALMARAND18"/>
      <sheetName val="BGIPLCEUR"/>
      <sheetName val="BGIUK"/>
      <sheetName val="BPBF4PDOB3"/>
      <sheetName val="BPBF4NORTHROC"/>
      <sheetName val="BPBF4PDOB2"/>
      <sheetName val="BPBF4PLCUSD2"/>
      <sheetName val="BPBF5PLCGBP"/>
      <sheetName val="BPBF6PLC"/>
      <sheetName val="BPBF6PLC2"/>
      <sheetName val="BPBFIN3INVS"/>
      <sheetName val="SUMMARY ALL CO'S"/>
      <sheetName val="BPBFINCOCOMM"/>
      <sheetName val="BPBFINCOPLCUSD50M"/>
      <sheetName val="BPBFINCOPLCUSD"/>
      <sheetName val="BPBGBVPLC"/>
      <sheetName val="BPBGBVPLC3"/>
      <sheetName val="BPBHLDGSPLC"/>
      <sheetName val="BPBINVPLC"/>
      <sheetName val="BPBUKPLCEUR"/>
      <sheetName val="COMMEUROPE"/>
      <sheetName val="COMMMIDEAST"/>
      <sheetName val="COMMPLCEUR"/>
      <sheetName val="COMMPLCUSD"/>
      <sheetName val="EUROPEFIN2"/>
      <sheetName val="FIN2SIMP"/>
      <sheetName val="FIN4BPBINDIA2"/>
      <sheetName val="FIN4BPBINDIA"/>
      <sheetName val="FIN4BPBLLCUSD"/>
      <sheetName val="FIN4INDIAGYPUSD2M"/>
      <sheetName val="FIN4MEXUSD12M"/>
      <sheetName val="FIN4MEXUSD2M"/>
      <sheetName val="FIN4MEXUSD6M"/>
      <sheetName val="FINANCE2PLC"/>
      <sheetName val="FORMPLCEUR"/>
      <sheetName val="FULMARGBPPLC"/>
      <sheetName val="GILEURPLC"/>
      <sheetName val="GYPABPLCSEK"/>
      <sheetName val="GYPBENCOMMEUR100M"/>
      <sheetName val="GYPIBBPBIB"/>
      <sheetName val="IBSWIBETEIL"/>
      <sheetName val="IBSWIPLACO2"/>
      <sheetName val="IBSWIPLACO"/>
      <sheetName val="IBSWIPLC"/>
      <sheetName val="IBSWIPOLSKA"/>
      <sheetName val="INDIA"/>
      <sheetName val="LUXGYPIB"/>
      <sheetName val="LUXPLACOEUR1M"/>
      <sheetName val="LUXPLACOST"/>
      <sheetName val="LUXSIMPEUR"/>
      <sheetName val="LUXSWIGYPIB"/>
      <sheetName val="LUXSWIPLACOEUR18M"/>
      <sheetName val="LUXSWIRIGAUSEUR"/>
      <sheetName val="PLCBPBGBV2"/>
      <sheetName val="PLCBPBGBV"/>
      <sheetName val="PLCBPBGBVROM"/>
      <sheetName val="PLCBPBGBVTHB"/>
      <sheetName val="PLCBPBIOGBP200M"/>
      <sheetName val="PLCBULGARIA"/>
      <sheetName val="PLCCOMMCHF5M"/>
      <sheetName val="PLCCOMMGBP2"/>
      <sheetName val="PLCCOMMGBP330M"/>
      <sheetName val="PLCCOMMGBP3"/>
      <sheetName val="PLCCOMMGBP"/>
      <sheetName val="PLCCOMMUSD5M"/>
      <sheetName val="PLCCOMMUSD"/>
      <sheetName val="PLCDAVEUR26M"/>
      <sheetName val="PLCDISTEUR50M"/>
      <sheetName val="PLCDISTPPL"/>
      <sheetName val="PLCFIN5"/>
      <sheetName val="PLCGYPSHANG"/>
      <sheetName val="PLCITALYEUR18-8M"/>
      <sheetName val="PLCMEXGBP"/>
      <sheetName val="PLCPHIGBP5M"/>
      <sheetName val="PLCPHIUSD"/>
      <sheetName val="PLCPOLSKA2"/>
      <sheetName val="PLCPOLSKA"/>
      <sheetName val="PLCSCANSEM"/>
      <sheetName val="PLCSLOVAKIA"/>
      <sheetName val="PLCSOGGBP"/>
      <sheetName val="PLCTHAIGIPSTHBIF"/>
      <sheetName val="PLCTHAIGIPSTHB"/>
      <sheetName val="PLCTHAIGIPSTHBSI"/>
      <sheetName val="PLCUKGBP300M"/>
      <sheetName val="RIGAGPLCCHF"/>
      <sheetName val="RIGAGPLCEUR2"/>
      <sheetName val="RIGAGPLCEUR"/>
      <sheetName val="RIGASPLCCZK2"/>
      <sheetName val="RIGASPLCCZK"/>
      <sheetName val="RIGHUNGPLCHUF"/>
      <sheetName val="SCONSPLC"/>
      <sheetName val="SIMPEURPLC"/>
      <sheetName val="SIMPPLC"/>
      <sheetName val="VALSIMPEUR"/>
      <sheetName val="Basis"/>
      <sheetName val="CLAY"/>
      <sheetName val="macros"/>
      <sheetName val="Requirements"/>
      <sheetName val="Storage"/>
      <sheetName val="Financial"/>
      <sheetName val="Ratio"/>
      <sheetName val="S &amp; A"/>
      <sheetName val="Bank Guarantee"/>
      <sheetName val="5 NOT REQUIRED"/>
      <sheetName val="Groupings-final"/>
      <sheetName val="Sched"/>
      <sheetName val="Trial"/>
      <sheetName val="FA_Final"/>
      <sheetName val="Break up Sheet"/>
      <sheetName val="Deduction of assets"/>
      <sheetName val="GBW"/>
      <sheetName val="Assumptions"/>
      <sheetName val="매크로"/>
      <sheetName val="FORM7"/>
      <sheetName val="PROGRAMME"/>
      <sheetName val="PROG SUMMARY"/>
      <sheetName val="Deckblatt"/>
      <sheetName val="Sludge Cal"/>
      <sheetName val="COLUMN"/>
      <sheetName val="Civil-main_building4"/>
      <sheetName val="Civil-amenities_buildings4"/>
      <sheetName val="Roads-pavement-path_ways4"/>
      <sheetName val="C-Wall_BOQ4"/>
      <sheetName val="GR_slab-reinft4"/>
      <sheetName val="PointNo_51"/>
      <sheetName val="Stress_Calculation1"/>
      <sheetName val="SITE_OVERHEADS1"/>
      <sheetName val="GUT_(2)1"/>
      <sheetName val="_Net_Break_Down1"/>
      <sheetName val="Bill_No_2_to_8_(Rev)1"/>
      <sheetName val="SPT_vs_PHI1"/>
      <sheetName val="PRECAST_lightconc-II1"/>
      <sheetName val="Fill_this_out_first___1"/>
      <sheetName val="GF_Columns1"/>
      <sheetName val="Assumption_Inputs1"/>
      <sheetName val="Bill_3_-_Site_Works1"/>
      <sheetName val="Tender_Summary1"/>
      <sheetName val="K_Ajeet1"/>
      <sheetName val="AutoOpen_Stub_Data"/>
      <sheetName val="Fin_Sum"/>
      <sheetName val="Bridges_RB"/>
      <sheetName val="Analysis_Justi_"/>
      <sheetName val="Qty_Esti_-TCS"/>
      <sheetName val="Abst_Jo"/>
      <sheetName val="BSH_num1"/>
      <sheetName val="11B_1"/>
      <sheetName val="Debits_as_on_12_04_081"/>
      <sheetName val="Staff_Acco_1"/>
      <sheetName val="labour_coeff1"/>
      <sheetName val="SUMMARY_ALL_CO'S"/>
      <sheetName val="INDIGINEOUS_ITEMS_"/>
      <sheetName val="07016,_Master_List-Major_Minor"/>
      <sheetName val="Break_up_Sheet"/>
      <sheetName val="Machinery"/>
      <sheetName val="s"/>
      <sheetName val="NLD - Assum"/>
      <sheetName val="Capex-fixed"/>
      <sheetName val="Material"/>
      <sheetName val="RA"/>
      <sheetName val="3cd Annexure"/>
      <sheetName val="Measurment"/>
      <sheetName val="A.O.R r1Str"/>
      <sheetName val="A.O.R r1"/>
      <sheetName val="A.O.R (2)"/>
      <sheetName val="INDEX"/>
      <sheetName val="AREAS"/>
      <sheetName val="BLOCK-A (MEA.SHEET)"/>
      <sheetName val="strain"/>
      <sheetName val="IO_List1"/>
      <sheetName val="Deduction_of_assets"/>
      <sheetName val="C_Sum"/>
      <sheetName val="A_Sum"/>
      <sheetName val="S_&amp;_A"/>
      <sheetName val="Civil-main_building5"/>
      <sheetName val="Civil-amenities_buildings5"/>
      <sheetName val="Roads-pavement-path_ways5"/>
      <sheetName val="C-Wall_BOQ5"/>
      <sheetName val="GR_slab-reinft5"/>
      <sheetName val="PointNo_52"/>
      <sheetName val="_Net_Break_Down2"/>
      <sheetName val="GUT_(2)2"/>
      <sheetName val="Stress_Calculation2"/>
      <sheetName val="11B_2"/>
      <sheetName val="PRECAST_lightconc-II2"/>
      <sheetName val="IO_List2"/>
      <sheetName val="BSH_num2"/>
      <sheetName val="Bill_No_2_to_8_(Rev)2"/>
      <sheetName val="SPT_vs_PHI2"/>
      <sheetName val="Tender_Summary2"/>
      <sheetName val="K_Ajeet2"/>
      <sheetName val="SITE_OVERHEADS2"/>
      <sheetName val="Fill_this_out_first___2"/>
      <sheetName val="GF_Columns2"/>
      <sheetName val="Assumption_Inputs2"/>
      <sheetName val="Bill_3_-_Site_Works2"/>
      <sheetName val="Staff_Acco_2"/>
      <sheetName val="Debits_as_on_12_04_082"/>
      <sheetName val="INDIGINEOUS_ITEMS_1"/>
      <sheetName val="07016,_Master_List-Major_Minor1"/>
      <sheetName val="labour_coeff2"/>
      <sheetName val="Deduction_of_assets1"/>
      <sheetName val="AutoOpen_Stub_Data1"/>
      <sheetName val="Fin_Sum1"/>
      <sheetName val="Bridges_RB1"/>
      <sheetName val="Analysis_Justi_1"/>
      <sheetName val="Qty_Esti_-TCS1"/>
      <sheetName val="Abst_Jo1"/>
      <sheetName val="C_Sum1"/>
      <sheetName val="A_Sum1"/>
      <sheetName val="S_&amp;_A1"/>
      <sheetName val="BOQ (2)"/>
      <sheetName val="Basement Budget"/>
      <sheetName val="keyword"/>
      <sheetName val="C-Wadl_BOQ2"/>
      <sheetName val="FITZ MORT 94"/>
      <sheetName val="Introduction"/>
      <sheetName val="Old"/>
      <sheetName val="Operating Statistics"/>
      <sheetName val="Financials"/>
      <sheetName val="Story Drift-Part 2"/>
      <sheetName val="Rate analysis"/>
      <sheetName val="合成単価作成表-BLDG"/>
      <sheetName val="INPUT SHEET"/>
      <sheetName val="RES-PLANNING"/>
      <sheetName val="IDCCALHYD-GOO"/>
      <sheetName val="Indices"/>
      <sheetName val="factors"/>
      <sheetName val="4_Annex_1_Basic_rate"/>
      <sheetName val="Detail_In_Door_Stad"/>
      <sheetName val="5_NOT_REQUIRED"/>
      <sheetName val="Bank_Guarantee"/>
      <sheetName val="Basic Rates"/>
      <sheetName val="PARAMETRES"/>
      <sheetName val="NC-CM"/>
      <sheetName val="ecc_res"/>
      <sheetName val="CABLERET"/>
      <sheetName val="Bill 1"/>
      <sheetName val="Bill 2"/>
      <sheetName val="Bill 3"/>
      <sheetName val="Bill 4"/>
      <sheetName val="Bill 5"/>
      <sheetName val="Bill 6"/>
      <sheetName val="Bill 7"/>
      <sheetName val="lookups"/>
      <sheetName val="ref"/>
      <sheetName val="Ave.wtd.rates"/>
      <sheetName val="Material "/>
      <sheetName val="SCHEDULE"/>
      <sheetName val="Database"/>
      <sheetName val="schedule nos"/>
      <sheetName val="RA-markate"/>
      <sheetName val="RCC,Ret. Wall"/>
      <sheetName val="hyperstatic"/>
      <sheetName val="Legend"/>
      <sheetName val="AoR Finishing"/>
      <sheetName val="SUMMARY_ALL_CO'S1"/>
      <sheetName val="Break_up_Sheet1"/>
      <sheetName val="4_Annex_1_Basic_rate1"/>
      <sheetName val="Detail_In_Door_Stad1"/>
      <sheetName val="5_NOT_REQUIRED1"/>
      <sheetName val="Bank_Guarantee1"/>
      <sheetName val="Civil-main_building6"/>
      <sheetName val="Civil-amenities_buildings6"/>
      <sheetName val="Roads-pavement-path_ways6"/>
      <sheetName val="C-Wall_BOQ6"/>
      <sheetName val="GR_slab-reinft6"/>
      <sheetName val="PointNo_53"/>
      <sheetName val="Stress_Calculation3"/>
      <sheetName val="GUT_(2)3"/>
      <sheetName val="SPT_vs_PHI3"/>
      <sheetName val="Bill_No_2_to_8_(Rev)3"/>
      <sheetName val="Bill_3_-_Site_Works3"/>
      <sheetName val="PRECAST_lightconc-II3"/>
      <sheetName val="Fill_this_out_first___3"/>
      <sheetName val="GF_Columns3"/>
      <sheetName val="Assumption_Inputs3"/>
      <sheetName val="_Net_Break_Down3"/>
      <sheetName val="BSH_num3"/>
      <sheetName val="11B_3"/>
      <sheetName val="Tender_Summary3"/>
      <sheetName val="Staff_Acco_3"/>
      <sheetName val="Debits_as_on_12_04_083"/>
      <sheetName val="SITE_OVERHEADS3"/>
      <sheetName val="labour_coeff3"/>
      <sheetName val="K_Ajeet3"/>
      <sheetName val="AutoOpen_Stub_Data2"/>
      <sheetName val="Fin_Sum2"/>
      <sheetName val="Bridges_RB2"/>
      <sheetName val="Analysis_Justi_2"/>
      <sheetName val="Qty_Esti_-TCS2"/>
      <sheetName val="Abst_Jo2"/>
      <sheetName val="INDIGINEOUS_ITEMS_2"/>
      <sheetName val="07016,_Master_List-Major_Minor2"/>
      <sheetName val="SUMMARY_ALL_CO'S2"/>
      <sheetName val="C_Sum2"/>
      <sheetName val="A_Sum2"/>
      <sheetName val="Break_up_Sheet2"/>
      <sheetName val="Deduction_of_assets2"/>
      <sheetName val="S_&amp;_A2"/>
      <sheetName val="4_Annex_1_Basic_rate2"/>
      <sheetName val="Detail_In_Door_Stad2"/>
      <sheetName val="5_NOT_REQUIRED2"/>
      <sheetName val="Bank_Guarantee2"/>
      <sheetName val="9. Package split - Cost "/>
      <sheetName val="strand"/>
      <sheetName val="Civil-main_building7"/>
      <sheetName val="Civil-amenities_buildings7"/>
      <sheetName val="Roads-pavement-path_ways7"/>
      <sheetName val="C-Wall_BOQ7"/>
      <sheetName val="GR_slab-reinft7"/>
      <sheetName val="PointNo_54"/>
      <sheetName val="Stress_Calculation4"/>
      <sheetName val="GUT_(2)4"/>
      <sheetName val="SPT_vs_PHI4"/>
      <sheetName val="Bill_No_2_to_8_(Rev)4"/>
      <sheetName val="Bill_3_-_Site_Works4"/>
      <sheetName val="PRECAST_lightconc-II4"/>
      <sheetName val="Fill_this_out_first___4"/>
      <sheetName val="GF_Columns4"/>
      <sheetName val="Assumption_Inputs4"/>
      <sheetName val="_Net_Break_Down4"/>
      <sheetName val="BSH_num4"/>
      <sheetName val="11B_4"/>
      <sheetName val="Tender_Summary4"/>
      <sheetName val="Staff_Acco_4"/>
      <sheetName val="Debits_as_on_12_04_084"/>
      <sheetName val="SITE_OVERHEADS4"/>
      <sheetName val="labour_coeff4"/>
      <sheetName val="K_Ajeet4"/>
      <sheetName val="AutoOpen_Stub_Data3"/>
      <sheetName val="Fin_Sum3"/>
      <sheetName val="Bridges_RB3"/>
      <sheetName val="Analysis_Justi_3"/>
      <sheetName val="Qty_Esti_-TCS3"/>
      <sheetName val="Abst_Jo3"/>
      <sheetName val="INDIGINEOUS_ITEMS_3"/>
      <sheetName val="07016,_Master_List-Major_Minor3"/>
      <sheetName val="SUMMARY_ALL_CO'S3"/>
      <sheetName val="C_Sum3"/>
      <sheetName val="A_Sum3"/>
      <sheetName val="Break_up_Sheet3"/>
      <sheetName val="Deduction_of_assets3"/>
      <sheetName val="S_&amp;_A3"/>
      <sheetName val="4_Annex_1_Basic_rate3"/>
      <sheetName val="Detail_In_Door_Stad3"/>
      <sheetName val="5_NOT_REQUIRED3"/>
      <sheetName val="Bank_Guarantee3"/>
      <sheetName val="Basement_Budget"/>
      <sheetName val="PROG_SUMMARY"/>
      <sheetName val="INPUT_SHEET"/>
      <sheetName val="FITZ_MORT_94"/>
      <sheetName val="Civil-main_building8"/>
      <sheetName val="Civil-amenities_buildings8"/>
      <sheetName val="Roads-pavement-path_ways8"/>
      <sheetName val="C-Wall_BOQ8"/>
      <sheetName val="GR_slab-reinft8"/>
      <sheetName val="PointNo_55"/>
      <sheetName val="Stress_Calculation5"/>
      <sheetName val="GUT_(2)5"/>
      <sheetName val="SPT_vs_PHI5"/>
      <sheetName val="Bill_No_2_to_8_(Rev)5"/>
      <sheetName val="Bill_3_-_Site_Works5"/>
      <sheetName val="PRECAST_lightconc-II5"/>
      <sheetName val="Fill_this_out_first___5"/>
      <sheetName val="GF_Columns5"/>
      <sheetName val="Assumption_Inputs5"/>
      <sheetName val="_Net_Break_Down5"/>
      <sheetName val="BSH_num5"/>
      <sheetName val="11B_5"/>
      <sheetName val="Tender_Summary5"/>
      <sheetName val="Staff_Acco_5"/>
      <sheetName val="Debits_as_on_12_04_085"/>
      <sheetName val="SITE_OVERHEADS5"/>
      <sheetName val="labour_coeff5"/>
      <sheetName val="K_Ajeet5"/>
      <sheetName val="AutoOpen_Stub_Data4"/>
      <sheetName val="Fin_Sum4"/>
      <sheetName val="Bridges_RB4"/>
      <sheetName val="Analysis_Justi_4"/>
      <sheetName val="Qty_Esti_-TCS4"/>
      <sheetName val="Abst_Jo4"/>
      <sheetName val="INDIGINEOUS_ITEMS_4"/>
      <sheetName val="07016,_Master_List-Major_Minor4"/>
      <sheetName val="SUMMARY_ALL_CO'S4"/>
      <sheetName val="C_Sum4"/>
      <sheetName val="A_Sum4"/>
      <sheetName val="Break_up_Sheet4"/>
      <sheetName val="Deduction_of_assets4"/>
      <sheetName val="S_&amp;_A4"/>
      <sheetName val="4_Annex_1_Basic_rate4"/>
      <sheetName val="Detail_In_Door_Stad4"/>
      <sheetName val="5_NOT_REQUIRED4"/>
      <sheetName val="Bank_Guarantee4"/>
      <sheetName val="Basement_Budget1"/>
      <sheetName val="PROG_SUMMARY1"/>
      <sheetName val="INPUT_SHEET1"/>
      <sheetName val="FITZ_MORT_941"/>
      <sheetName val="Labour &amp; Plant"/>
      <sheetName val="DETAILED  BOQ"/>
      <sheetName val="Control"/>
      <sheetName val="CASHFLOWS"/>
      <sheetName val="LABOUR RATE"/>
      <sheetName val="Material Rate"/>
      <sheetName val="Mat_Cost"/>
      <sheetName val="Makro1"/>
      <sheetName val="Balance sheet DCCDL Nov 06"/>
      <sheetName val=" COP 100%"/>
      <sheetName val="A-Property"/>
      <sheetName val="Top sheet"/>
      <sheetName val="Certificate"/>
      <sheetName val="Abstract"/>
      <sheetName val="M-Book for Conc"/>
      <sheetName val="LEVELS"/>
      <sheetName val="Rein.Steel"/>
      <sheetName val="M-Book for FW"/>
      <sheetName val="M-Book others"/>
      <sheetName val="M-Book filling"/>
      <sheetName val="beam-reinft-machine rm"/>
      <sheetName val="jobhist"/>
      <sheetName val="9-1차이내역"/>
      <sheetName val="@risk rents and incentives"/>
      <sheetName val="Car park lease"/>
      <sheetName val="Net rent analysis"/>
      <sheetName val="Allg. Angaben"/>
      <sheetName val="Auswahl"/>
      <sheetName val="IO_List3"/>
      <sheetName val="BOQ_(2)"/>
      <sheetName val="BLOCK-A_(MEA_SHEET)"/>
      <sheetName val="A_O_R_r1Str"/>
      <sheetName val="A_O_R_r1"/>
      <sheetName val="A_O_R_(2)"/>
      <sheetName val="FitOutConfCentre"/>
      <sheetName val="HEAD"/>
      <sheetName val="SOA"/>
      <sheetName val="Podium Areas"/>
      <sheetName val="A.O.R."/>
      <sheetName val="Annex"/>
      <sheetName val="Works - Quote Sheet"/>
      <sheetName val="MASTER_RATE ANALYSIS"/>
      <sheetName val="PA- Consutant "/>
      <sheetName val="annx-1(Boq)"/>
      <sheetName val="IRP all H2s"/>
      <sheetName val="Bechtel Norms"/>
      <sheetName val="CS PIPING"/>
      <sheetName val="TECH DATA"/>
      <sheetName val="ENCL9"/>
      <sheetName val="Ave_wtd_rates"/>
      <sheetName val="Material_"/>
      <sheetName val="Sludge_Cal"/>
      <sheetName val="NLD_-_Assum"/>
      <sheetName val="3cd_Annexure"/>
      <sheetName val="Operating_Statistics"/>
      <sheetName val="Bechtel_Norms"/>
      <sheetName val="CS_PIPING"/>
      <sheetName val="TECH_DATA"/>
      <sheetName val="Story_Drift-Part_2"/>
      <sheetName val="schedule_nos"/>
      <sheetName val="RCC,Ret__Wall"/>
      <sheetName val="갑지"/>
      <sheetName val="Structure Bills Qty"/>
      <sheetName val="sheet6"/>
      <sheetName val="RESULT"/>
      <sheetName val="beam-reinft-IIInd floor"/>
      <sheetName val="기계내역서"/>
      <sheetName val="office"/>
      <sheetName val="Lab"/>
      <sheetName val="old_serial no."/>
      <sheetName val="tot_ass_9697"/>
      <sheetName val="Load Details(B2)"/>
      <sheetName val="DSLP"/>
      <sheetName val="환율"/>
      <sheetName val="MAINBS1"/>
      <sheetName val="Pile cap"/>
      <sheetName val="Internet"/>
      <sheetName val="Sec-I"/>
      <sheetName val="Allg__Angaben"/>
      <sheetName val="Estimate"/>
      <sheetName val="calcul"/>
      <sheetName val="final abstract"/>
      <sheetName val="Fin. Assumpt. - Sensitivities"/>
      <sheetName val="COST"/>
      <sheetName val="CFForecast detail"/>
      <sheetName val="TBAL9697 -group wise  sdpl"/>
      <sheetName val="Project Budget Worksheet"/>
      <sheetName val="P&amp;LSum"/>
      <sheetName val="SP Break Up"/>
      <sheetName val="Assump"/>
      <sheetName val="Inter Co Balances"/>
      <sheetName val="MFG"/>
      <sheetName val="water prop."/>
      <sheetName val="Transfer"/>
      <sheetName val="MG"/>
      <sheetName val="Source Ref."/>
      <sheetName val="Site Dev BOQ"/>
      <sheetName val="BS1"/>
      <sheetName val="UNP-NCW "/>
      <sheetName val="Detail P&amp;L"/>
      <sheetName val="Assumption Sheet"/>
      <sheetName val="CEP99"/>
      <sheetName val="Sch"/>
      <sheetName val="v"/>
      <sheetName val="MN T.B."/>
      <sheetName val="Set"/>
      <sheetName val="Headings"/>
      <sheetName val="BaseWeight"/>
      <sheetName val="UPA(Part C,D,E,G,H)"/>
      <sheetName val="Materials"/>
      <sheetName val="PriceSummary"/>
      <sheetName val="accom cash"/>
      <sheetName val="Ground Floor"/>
      <sheetName val="Mahole"/>
      <sheetName val="Electrical"/>
      <sheetName val="MISBS"/>
      <sheetName val="BOD PL NEW"/>
      <sheetName val="inter"/>
      <sheetName val="Balance_sheet_DCCDL_Nov_06"/>
      <sheetName val="_COP_100%"/>
      <sheetName val="Rate_analysis"/>
      <sheetName val="Basic_Rates"/>
      <sheetName val="Section 3_DPR"/>
      <sheetName val="Det_Des"/>
      <sheetName val="Intro"/>
      <sheetName val="S1BOQ"/>
      <sheetName val="Flanged Beams"/>
      <sheetName val="Rectangular Beam"/>
      <sheetName val="TYPE-1"/>
      <sheetName val="TYPE-3"/>
      <sheetName val="BC &amp; MNB "/>
      <sheetName val="Civil-main_building9"/>
      <sheetName val="Civil-amenities_buildings9"/>
      <sheetName val="Roads-pavement-path_ways9"/>
      <sheetName val="C-Wall_BOQ9"/>
      <sheetName val="GR_slab-reinft9"/>
      <sheetName val="GUT_(2)6"/>
      <sheetName val="PointNo_56"/>
      <sheetName val="Stress_Calculation6"/>
      <sheetName val="_Net_Break_Down6"/>
      <sheetName val="Bill_No_2_to_8_(Rev)6"/>
      <sheetName val="SPT_vs_PHI6"/>
      <sheetName val="PRECAST_lightconc-II6"/>
      <sheetName val="Fill_this_out_first___6"/>
      <sheetName val="GF_Columns6"/>
      <sheetName val="Assumption_Inputs6"/>
      <sheetName val="Bill_3_-_Site_Works6"/>
      <sheetName val="SITE_OVERHEADS6"/>
      <sheetName val="Tender_Summary6"/>
      <sheetName val="BSH_num6"/>
      <sheetName val="K_Ajeet6"/>
      <sheetName val="SUMMARY_ALL_CO'S5"/>
      <sheetName val="11B_6"/>
      <sheetName val="AutoOpen_Stub_Data5"/>
      <sheetName val="Bridges_RB5"/>
      <sheetName val="Analysis_Justi_5"/>
      <sheetName val="Qty_Esti_-TCS5"/>
      <sheetName val="Abst_Jo5"/>
      <sheetName val="Fin_Sum5"/>
      <sheetName val="Debits_as_on_12_04_086"/>
      <sheetName val="Staff_Acco_6"/>
      <sheetName val="labour_coeff6"/>
      <sheetName val="Break_up_Sheet5"/>
      <sheetName val="INDIGINEOUS_ITEMS_5"/>
      <sheetName val="07016,_Master_List-Major_Minor5"/>
      <sheetName val="C_Sum5"/>
      <sheetName val="A_Sum5"/>
      <sheetName val="Deduction_of_assets5"/>
      <sheetName val="S_&amp;_A5"/>
      <sheetName val="4_Annex_1_Basic_rate5"/>
      <sheetName val="Detail_In_Door_Stad5"/>
      <sheetName val="Bank_Guarantee5"/>
      <sheetName val="BOQ_(2)1"/>
      <sheetName val="BLOCK-A_(MEA_SHEET)1"/>
      <sheetName val="A_O_R_r1Str1"/>
      <sheetName val="A_O_R_r11"/>
      <sheetName val="A_O_R_(2)1"/>
      <sheetName val="PROG_SUMMARY2"/>
      <sheetName val="5_NOT_REQUIRED5"/>
      <sheetName val="A_O_R_"/>
      <sheetName val="Basement_Budget2"/>
      <sheetName val="INPUT_SHEET2"/>
      <sheetName val="FITZ_MORT_942"/>
      <sheetName val="AoR_Finishing"/>
      <sheetName val="Labour_&amp;_Plant"/>
      <sheetName val="Podium_Areas"/>
      <sheetName val="Bill_1"/>
      <sheetName val="Bill_2"/>
      <sheetName val="Bill_3"/>
      <sheetName val="Bill_4"/>
      <sheetName val="Bill_5"/>
      <sheetName val="Bill_6"/>
      <sheetName val="Bill_7"/>
      <sheetName val="9__Package_split_-_Cost_"/>
      <sheetName val="DETAILED__BOQ"/>
      <sheetName val="LABOUR_RATE"/>
      <sheetName val="Material_Rate"/>
      <sheetName val="FINA"/>
      <sheetName val="Area Analysis"/>
      <sheetName val="Sensitivity"/>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Phasing"/>
      <sheetName val="General"/>
      <sheetName val="Amort"/>
      <sheetName val="AmortRef"/>
      <sheetName val="Sales &amp; Prod"/>
      <sheetName val="train cash"/>
      <sheetName val="Core Data"/>
      <sheetName val="lists"/>
      <sheetName val="Light fitt"/>
      <sheetName val="grid"/>
      <sheetName val="BASIS -DEC 08"/>
      <sheetName val="Cover"/>
      <sheetName val="Administrative Prices"/>
      <sheetName val="Summary"/>
      <sheetName val="Consol"/>
      <sheetName val="ESCON"/>
      <sheetName val="Inc.St.-Link"/>
      <sheetName val="Settings"/>
      <sheetName val="FT-05-02IsoBOM"/>
      <sheetName val="SC Cost FEB 03"/>
      <sheetName val="Civil Boq"/>
      <sheetName val="d-safe specs"/>
      <sheetName val="SOR"/>
      <sheetName val="STK"/>
      <sheetName val="CSA"/>
      <sheetName val="Mechanical"/>
      <sheetName val="Indirects "/>
      <sheetName val="I&amp;C"/>
      <sheetName val="LSS"/>
      <sheetName val="XREF"/>
      <sheetName val="Debtors analysis"/>
      <sheetName val="Total Debtors Ageing Sheet"/>
      <sheetName val="Revised Summary"/>
      <sheetName val="A"/>
      <sheetName val="目录"/>
      <sheetName val="para"/>
      <sheetName val="kppl pl"/>
      <sheetName val="(Do not delete)"/>
      <sheetName val="Voucher"/>
      <sheetName val="Cal"/>
      <sheetName val="hyperstatic-3"/>
      <sheetName val="Slope area"/>
      <sheetName val="TABLES"/>
      <sheetName val="L (4)"/>
      <sheetName val="NOT FULL RESTRAINT"/>
      <sheetName val="BEARING &amp; BUCKLING"/>
      <sheetName val="PFC"/>
      <sheetName val="UC"/>
      <sheetName val="RSJ"/>
      <sheetName val="purpose&amp;input"/>
      <sheetName val="Detail 1A"/>
      <sheetName val="Rate"/>
      <sheetName val="TRIAL BALANCE"/>
      <sheetName val="STAFFSCHED "/>
      <sheetName val="info"/>
      <sheetName val="LMP"/>
      <sheetName val="Modular"/>
      <sheetName val="Area"/>
      <sheetName val="DETAIL SHEET"/>
      <sheetName val="Extra Item"/>
      <sheetName val="Area Statement"/>
      <sheetName val="Data sheet"/>
      <sheetName val="Door"/>
      <sheetName val="Sheet3 (2)"/>
      <sheetName val="Materials Cost(PCC)"/>
      <sheetName val="BALAN1"/>
      <sheetName val="405"/>
      <sheetName val="427"/>
      <sheetName val="403"/>
      <sheetName val="Legal Risk Analysis"/>
      <sheetName val="M.S."/>
      <sheetName val="Actuals_by_Job"/>
      <sheetName val="Outlook"/>
      <sheetName val="CIP Summary 0012"/>
      <sheetName val="CIP Detail 0011"/>
      <sheetName val="VLOOK"/>
      <sheetName val="99 to 00 blns"/>
      <sheetName val="SEW4"/>
      <sheetName val="discounts_XP140"/>
      <sheetName val="col-reinft1"/>
      <sheetName val="Validation sheet"/>
      <sheetName val="Valves"/>
      <sheetName val="MS Rates"/>
      <sheetName val="Array"/>
      <sheetName val="Array (2)"/>
      <sheetName val="basdat"/>
      <sheetName val="Basic Rate"/>
      <sheetName val="wordsdata"/>
      <sheetName val="CPA_EQP"/>
      <sheetName val="BUDGET"/>
      <sheetName val="ESI &amp; PF DELHI"/>
      <sheetName val="Analisa STR"/>
      <sheetName val="cost summary"/>
      <sheetName val="Elec Summ"/>
      <sheetName val="ELEC BOQ"/>
      <sheetName val="TRACK BUSWAY"/>
      <sheetName val="BBT"/>
      <sheetName val="LIGHTING"/>
      <sheetName val="LMS"/>
      <sheetName val="DontDelete"/>
      <sheetName val="CROSS-SECTION"/>
      <sheetName val="Boq- Civil"/>
      <sheetName val="Input &amp; Calculations"/>
      <sheetName val="Values"/>
      <sheetName val="Lead"/>
      <sheetName val="PPA Summary"/>
      <sheetName val="IT-Fri Base"/>
      <sheetName val="CMISFA"/>
      <sheetName val="00acttbl"/>
      <sheetName val="PSrpt25"/>
      <sheetName val="00budtbl"/>
      <sheetName val="Data Tables"/>
      <sheetName val="NLD_-_Assum1"/>
      <sheetName val="3cd_Annexure1"/>
      <sheetName val="Sludge_Cal1"/>
      <sheetName val="Operating_Statistics1"/>
      <sheetName val="Story_Drift-Part_21"/>
      <sheetName val="schedule_nos1"/>
      <sheetName val="RCC,Ret__Wall1"/>
      <sheetName val="Ave_wtd_rates1"/>
      <sheetName val="Material_1"/>
      <sheetName val="beam-reinft-IIInd_floor"/>
      <sheetName val="Works_-_Quote_Sheet"/>
      <sheetName val="MASTER_RATE_ANALYSIS"/>
      <sheetName val="PA-_Consutant_"/>
      <sheetName val="Bechtel_Norms1"/>
      <sheetName val="CS_PIPING1"/>
      <sheetName val="TECH_DATA1"/>
      <sheetName val="Top_sheet"/>
      <sheetName val="M-Book_for_Conc"/>
      <sheetName val="Rein_Steel"/>
      <sheetName val="M-Book_for_FW"/>
      <sheetName val="M-Book_others"/>
      <sheetName val="M-Book_filling"/>
      <sheetName val="beam-reinft-machine_rm"/>
      <sheetName val="Structure_Bills_Qty"/>
      <sheetName val="IRP_all_H2s"/>
      <sheetName val="@risk_rents_and_incentives"/>
      <sheetName val="Car_park_lease"/>
      <sheetName val="Net_rent_analysis"/>
      <sheetName val="old_serial_no_"/>
      <sheetName val="SP_Break_Up"/>
      <sheetName val="Inter_Co_Balances"/>
      <sheetName val="water_prop_"/>
      <sheetName val="Conc"/>
      <sheetName val="Excv-Qty&amp;Rate"/>
      <sheetName val="galfareqp"/>
      <sheetName val="Interest"/>
      <sheetName val="Project Master"/>
      <sheetName val="Staff"/>
      <sheetName val="Debtors Service Tax"/>
      <sheetName val="Wastage"/>
      <sheetName val="Stru Labour rate"/>
      <sheetName val="Curing Analysis"/>
      <sheetName val="Formwork"/>
      <sheetName val="MS items"/>
      <sheetName val="Tunnel Fw"/>
      <sheetName val="precast"/>
      <sheetName val="Segment Report working"/>
      <sheetName val="Fixed Assets &amp; Depreciation"/>
      <sheetName val="ACE-IN"/>
      <sheetName val="NANJING"/>
      <sheetName val="CAT_5"/>
      <sheetName val="B1"/>
      <sheetName val="B'Sheet"/>
      <sheetName val="Asmp"/>
      <sheetName val="BRP&amp;L"/>
      <sheetName val="MERGED CODES &amp; NAMES"/>
      <sheetName val="TYPES"/>
      <sheetName val="MPC"/>
      <sheetName val="1.01 (a)"/>
      <sheetName val="Back_Cal_for OMC"/>
      <sheetName val="Costcal"/>
      <sheetName val="Bed Class"/>
      <sheetName val="Cd"/>
      <sheetName val="D2_CO"/>
      <sheetName val="SCHEDULE OF RATES"/>
      <sheetName val="IO's"/>
      <sheetName val="Prices"/>
      <sheetName val="BULook"/>
      <sheetName val="Cash2"/>
      <sheetName val="Z"/>
      <sheetName val="AILC004"/>
      <sheetName val="std.wt."/>
      <sheetName val="Khalifa Parkf"/>
      <sheetName val="Civil-main_building10"/>
      <sheetName val="Civil-amenities_buildings10"/>
      <sheetName val="Roads-pavement-path_ways10"/>
      <sheetName val="C-Wall_BOQ10"/>
      <sheetName val="GR_slab-reinft10"/>
      <sheetName val="PointNo_57"/>
      <sheetName val="Stress_Calculation7"/>
      <sheetName val="GUT_(2)7"/>
      <sheetName val="SPT_vs_PHI7"/>
      <sheetName val="Bill_No_2_to_8_(Rev)7"/>
      <sheetName val="Bill_3_-_Site_Works7"/>
      <sheetName val="PRECAST_lightconc-II7"/>
      <sheetName val="Fill_this_out_first___7"/>
      <sheetName val="GF_Columns7"/>
      <sheetName val="Assumption_Inputs7"/>
      <sheetName val="Staff_Acco_7"/>
      <sheetName val="_Net_Break_Down7"/>
      <sheetName val="BSH_num7"/>
      <sheetName val="11B_7"/>
      <sheetName val="Tender_Summary7"/>
      <sheetName val="Debits_as_on_12_04_087"/>
      <sheetName val="labour_coeff7"/>
      <sheetName val="SITE_OVERHEADS7"/>
      <sheetName val="K_Ajeet7"/>
      <sheetName val="AutoOpen_Stub_Data6"/>
      <sheetName val="Fin_Sum6"/>
      <sheetName val="Bridges_RB6"/>
      <sheetName val="Analysis_Justi_6"/>
      <sheetName val="Qty_Esti_-TCS6"/>
      <sheetName val="Abst_Jo6"/>
      <sheetName val="INDIGINEOUS_ITEMS_6"/>
      <sheetName val="07016,_Master_List-Major_Minor6"/>
      <sheetName val="C_Sum6"/>
      <sheetName val="A_Sum6"/>
      <sheetName val="SUMMARY_ALL_CO'S6"/>
      <sheetName val="5_NOT_REQUIRED6"/>
      <sheetName val="Break_up_Sheet6"/>
      <sheetName val="Deduction_of_assets6"/>
      <sheetName val="S_&amp;_A6"/>
      <sheetName val="4_Annex_1_Basic_rate6"/>
      <sheetName val="Detail_In_Door_Stad6"/>
      <sheetName val="Bank_Guarantee6"/>
      <sheetName val="PROG_SUMMARY3"/>
      <sheetName val="Basement_Budget3"/>
      <sheetName val="INPUT_SHEET3"/>
      <sheetName val="FITZ_MORT_943"/>
      <sheetName val="Rate_analysis1"/>
      <sheetName val="BLOCK-A_(MEA_SHEET)2"/>
      <sheetName val="BOQ_(2)2"/>
      <sheetName val="A_O_R_r1Str2"/>
      <sheetName val="A_O_R_r12"/>
      <sheetName val="A_O_R_(2)2"/>
      <sheetName val="Basic_Rates1"/>
      <sheetName val="Labour_&amp;_Plant1"/>
      <sheetName val="9__Package_split_-_Cost_1"/>
      <sheetName val="DETAILED__BOQ1"/>
      <sheetName val="AoR_Finishing1"/>
      <sheetName val="LABOUR_RATE1"/>
      <sheetName val="Material_Rate1"/>
      <sheetName val="Allg__Angaben1"/>
      <sheetName val="Bill_11"/>
      <sheetName val="Bill_21"/>
      <sheetName val="Bill_31"/>
      <sheetName val="Bill_41"/>
      <sheetName val="Bill_51"/>
      <sheetName val="Bill_61"/>
      <sheetName val="Bill_71"/>
      <sheetName val="Balance_sheet_DCCDL_Nov_061"/>
      <sheetName val="_COP_100%1"/>
      <sheetName val="Podium_Areas1"/>
      <sheetName val="Load_Details(B2)"/>
      <sheetName val="Civil_Boq"/>
      <sheetName val="UNP-NCW_"/>
      <sheetName val="d-safe_specs"/>
      <sheetName val="A_O_R_1"/>
      <sheetName val="Source_Ref_"/>
      <sheetName val="Site_Dev_BOQ"/>
      <sheetName val="final_abstract"/>
      <sheetName val="CFForecast_detail"/>
      <sheetName val="TBAL9697_-group_wise__sdpl"/>
      <sheetName val="Project_Budget_Worksheet"/>
      <sheetName val="Detail_P&amp;L"/>
      <sheetName val="Assumption_Sheet"/>
      <sheetName val="Sales_&amp;_Prod"/>
      <sheetName val="MN_T_B_"/>
      <sheetName val="Section_3_DPR"/>
      <sheetName val="SC_Cost_FEB_03"/>
      <sheetName val="accom_cash"/>
      <sheetName val="train_cash"/>
      <sheetName val="Indirects_"/>
      <sheetName val="MASTER"/>
      <sheetName val="GN-ST-10"/>
      <sheetName val="Oracle Upload"/>
      <sheetName val="base"/>
      <sheetName val="qty schedule"/>
      <sheetName val="Westin FOH &amp; BOH Split"/>
      <sheetName val="AV"/>
      <sheetName val="fco"/>
      <sheetName val="Plant Used in CATS "/>
      <sheetName val="FILIALE"/>
      <sheetName val=""/>
      <sheetName val="FORM-16"/>
      <sheetName val="R.A."/>
      <sheetName val="외화금융(97-03)"/>
      <sheetName val="연돌일위집계"/>
      <sheetName val="Revenue-Invoicewise"/>
      <sheetName val="1010"/>
      <sheetName val="1020"/>
      <sheetName val="1090"/>
      <sheetName val="girder"/>
      <sheetName val="Rocker"/>
      <sheetName val="L&amp;T formwork system"/>
      <sheetName val="Pile load test-Rock anchor"/>
      <sheetName val="Design (singly reinforced beam)"/>
      <sheetName val="Foundation"/>
      <sheetName val="Hoop stress"/>
      <sheetName val="strongback"/>
      <sheetName val="D-Shackle"/>
      <sheetName val="ISA"/>
      <sheetName val="ISMB"/>
      <sheetName val="shoring using plates"/>
      <sheetName val="ISMC"/>
      <sheetName val="Gantry track"/>
      <sheetName val="DESIGN-abut-pile fdn.-11"/>
      <sheetName val="GRSummary"/>
      <sheetName val="Beamsked"/>
      <sheetName val="Columnsked"/>
      <sheetName val="PC"/>
      <sheetName val="Material Advance"/>
      <sheetName val="MB"/>
      <sheetName val="Tax-Invoice.(Interior &amp; Civil)"/>
      <sheetName val="Appendix - 1"/>
      <sheetName val="BOQ ID"/>
      <sheetName val="MB ID"/>
      <sheetName val="Appendix - 10"/>
      <sheetName val="Nt Items"/>
      <sheetName val="A,TL,Toi"/>
      <sheetName val="Swati RA"/>
      <sheetName val="Neyo RA"/>
      <sheetName val="Sheet18"/>
      <sheetName val="basic-data"/>
      <sheetName val="mem-property"/>
      <sheetName val="P&amp;L"/>
      <sheetName val="Power &amp; Fuel(SMS)"/>
      <sheetName val="SCHEDULE (3)"/>
      <sheetName val="RA-14"/>
      <sheetName val="RA-13"/>
      <sheetName val="Covering letter"/>
      <sheetName val=" CERTIFICATE   PAYMENT Vendor"/>
      <sheetName val="Payment Abstract Vendor"/>
      <sheetName val="Cummulative Steel &amp; RMC Vendor "/>
      <sheetName val="Vendor Wise Cu. Steel &amp; RMC"/>
      <sheetName val="Ultratech"/>
      <sheetName val="ACC"/>
      <sheetName val="Nuvoco"/>
      <sheetName val="JP"/>
      <sheetName val="Prism johnson"/>
      <sheetName val="RMC Qty. Cumulative vendor wise"/>
      <sheetName val="RMC Backup"/>
      <sheetName val="RMC Invoice"/>
      <sheetName val="Material Rates"/>
      <sheetName val="Reinforcement Steel"/>
      <sheetName val="Feb'19 Tax Invoice"/>
      <sheetName val="Structural Steel"/>
      <sheetName val="Feb'19 Tax Invoice (2)"/>
      <sheetName val="Qty. Cumulative Abstract"/>
      <sheetName val="UPA(Part_C,D,E,G,H)"/>
      <sheetName val="Light_fitt"/>
      <sheetName val="Boq-_Civil"/>
      <sheetName val="Input_&amp;_Calculations"/>
      <sheetName val="BOD_PL_NEW"/>
      <sheetName val="Flanged_Beams"/>
      <sheetName val="Rectangular_Beam"/>
      <sheetName val="BC_&amp;_MNB_"/>
      <sheetName val="Debtors_analysis"/>
      <sheetName val="Total_Debtors_Ageing_Sheet"/>
      <sheetName val="Revised_Summary"/>
      <sheetName val="Administrative_Prices"/>
      <sheetName val="kppl_pl"/>
      <sheetName val="Fin__Assumpt__-_Sensitivities"/>
      <sheetName val="Project_Master"/>
      <sheetName val="Extra_Item"/>
      <sheetName val="사진"/>
      <sheetName val="Contractor-1-every floor 5%"/>
      <sheetName val="SubAnlysis"/>
      <sheetName val="Name Lists"/>
      <sheetName val="Dropdown list"/>
      <sheetName val="Gen Info"/>
      <sheetName val="Elect."/>
      <sheetName val=" COP"/>
      <sheetName val="Labour &amp; Material"/>
      <sheetName val="VALUE2_5"/>
      <sheetName val="compu(format)"/>
      <sheetName val="Setup Variables"/>
      <sheetName val="stub Column"/>
      <sheetName val="BSheet"/>
      <sheetName val="Schedule (2)"/>
      <sheetName val="Materials Cost"/>
      <sheetName val="pri-com"/>
      <sheetName val="-ve Variation-Annx-1-Page-1"/>
      <sheetName val="Annexure-1-Page-2"/>
      <sheetName val="Summary of variations-Anx-2"/>
      <sheetName val="CTP-13-Abstract-On Account Bill"/>
      <sheetName val="Abstract-including GST"/>
      <sheetName val="Abstract-Annexure-1"/>
      <sheetName val="NLD_-_Assum2"/>
      <sheetName val="3cd_Annexure2"/>
      <sheetName val="Sludge_Cal2"/>
      <sheetName val="Operating_Statistics2"/>
      <sheetName val="Story_Drift-Part_22"/>
      <sheetName val="schedule_nos2"/>
      <sheetName val="RCC,Ret__Wall2"/>
      <sheetName val="Ave_wtd_rates2"/>
      <sheetName val="Material_2"/>
      <sheetName val="Bechtel_Norms2"/>
      <sheetName val="CS_PIPING2"/>
      <sheetName val="TECH_DATA2"/>
      <sheetName val="MASTER_RATE_ANALYSIS1"/>
      <sheetName val="PA-_Consutant_1"/>
      <sheetName val="Works_-_Quote_Sheet1"/>
      <sheetName val="Top_sheet1"/>
      <sheetName val="M-Book_for_Conc1"/>
      <sheetName val="Rein_Steel1"/>
      <sheetName val="M-Book_for_FW1"/>
      <sheetName val="M-Book_others1"/>
      <sheetName val="M-Book_filling1"/>
      <sheetName val="beam-reinft-machine_rm1"/>
      <sheetName val="Structure_Bills_Qty1"/>
      <sheetName val="water_prop_1"/>
      <sheetName val="beam-reinft-IIInd_floor1"/>
      <sheetName val="IRP_all_H2s1"/>
      <sheetName val="old_serial_no_1"/>
      <sheetName val="@risk_rents_and_incentives1"/>
      <sheetName val="Car_park_lease1"/>
      <sheetName val="Net_rent_analysis1"/>
      <sheetName val="Inter_Co_Balances1"/>
      <sheetName val="SP_Break_Up1"/>
      <sheetName val="Debtors_Service_Tax"/>
      <sheetName val="Stru_Labour_rate"/>
      <sheetName val="Curing_Analysis"/>
      <sheetName val="MS_items"/>
      <sheetName val="Tunnel_Fw"/>
      <sheetName val="Segment_Report_working"/>
      <sheetName val="Fixed_Assets_&amp;_Depreciation"/>
      <sheetName val="(Do_not_delete)"/>
      <sheetName val="Slope_area"/>
      <sheetName val="MS_Rates"/>
      <sheetName val="Array_(2)"/>
      <sheetName val="Back_Cal_for_OMC"/>
      <sheetName val="IT-Fri_Base"/>
      <sheetName val="std_wt_"/>
      <sheetName val="Inc_St_-Link"/>
      <sheetName val="Area_Statement"/>
      <sheetName val="Plant_Used_in_CATS_"/>
      <sheetName val="ESI_&amp;_PF_DELHI"/>
      <sheetName val="Basic_Rate"/>
      <sheetName val="R_A_"/>
      <sheetName val="BTI"/>
      <sheetName val="CHR"/>
      <sheetName val="HML"/>
      <sheetName val="HSR"/>
      <sheetName val="JPR"/>
      <sheetName val="KRNL"/>
      <sheetName val="LKNW"/>
      <sheetName val="LDH"/>
      <sheetName val="ORI"/>
      <sheetName val="WB"/>
      <sheetName val="NotesRelatedParties_1"/>
      <sheetName val="NotesSubsidiaryInformation_1"/>
      <sheetName val="Summ"/>
    </sheetNames>
    <sheetDataSet>
      <sheetData sheetId="0">
        <row r="81">
          <cell r="H81">
            <v>222.566</v>
          </cell>
        </row>
      </sheetData>
      <sheetData sheetId="1">
        <row r="81">
          <cell r="H81">
            <v>222.566</v>
          </cell>
        </row>
      </sheetData>
      <sheetData sheetId="2">
        <row r="81">
          <cell r="H81">
            <v>222.566</v>
          </cell>
        </row>
      </sheetData>
      <sheetData sheetId="3">
        <row r="81">
          <cell r="H81">
            <v>222.566</v>
          </cell>
        </row>
      </sheetData>
      <sheetData sheetId="4">
        <row r="81">
          <cell r="H81">
            <v>222.566</v>
          </cell>
        </row>
      </sheetData>
      <sheetData sheetId="5">
        <row r="81">
          <cell r="H81">
            <v>222.566</v>
          </cell>
        </row>
      </sheetData>
      <sheetData sheetId="6"/>
      <sheetData sheetId="7">
        <row r="81">
          <cell r="H81">
            <v>222.566</v>
          </cell>
        </row>
      </sheetData>
      <sheetData sheetId="8">
        <row r="81">
          <cell r="H81">
            <v>222.566</v>
          </cell>
        </row>
      </sheetData>
      <sheetData sheetId="9">
        <row r="81">
          <cell r="H81">
            <v>222.566</v>
          </cell>
        </row>
      </sheetData>
      <sheetData sheetId="10">
        <row r="81">
          <cell r="H81">
            <v>222.566</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row r="81">
          <cell r="H81">
            <v>222.566</v>
          </cell>
        </row>
      </sheetData>
      <sheetData sheetId="287">
        <row r="81">
          <cell r="H81">
            <v>222.566</v>
          </cell>
        </row>
      </sheetData>
      <sheetData sheetId="288"/>
      <sheetData sheetId="289"/>
      <sheetData sheetId="290"/>
      <sheetData sheetId="291"/>
      <sheetData sheetId="292"/>
      <sheetData sheetId="293"/>
      <sheetData sheetId="294">
        <row r="81">
          <cell r="H81">
            <v>222.566</v>
          </cell>
        </row>
      </sheetData>
      <sheetData sheetId="295">
        <row r="81">
          <cell r="H81">
            <v>222.566</v>
          </cell>
        </row>
      </sheetData>
      <sheetData sheetId="296">
        <row r="81">
          <cell r="H81">
            <v>222.566</v>
          </cell>
        </row>
      </sheetData>
      <sheetData sheetId="297">
        <row r="81">
          <cell r="H81">
            <v>222.566</v>
          </cell>
        </row>
      </sheetData>
      <sheetData sheetId="298">
        <row r="81">
          <cell r="H81">
            <v>222.566</v>
          </cell>
        </row>
      </sheetData>
      <sheetData sheetId="299">
        <row r="81">
          <cell r="H81">
            <v>222.566</v>
          </cell>
        </row>
      </sheetData>
      <sheetData sheetId="300">
        <row r="81">
          <cell r="H81">
            <v>222.566</v>
          </cell>
        </row>
      </sheetData>
      <sheetData sheetId="301">
        <row r="81">
          <cell r="H81">
            <v>222.566</v>
          </cell>
        </row>
      </sheetData>
      <sheetData sheetId="302">
        <row r="81">
          <cell r="H81">
            <v>222.566</v>
          </cell>
        </row>
      </sheetData>
      <sheetData sheetId="303">
        <row r="81">
          <cell r="H81">
            <v>222.566</v>
          </cell>
        </row>
      </sheetData>
      <sheetData sheetId="304">
        <row r="81">
          <cell r="H81">
            <v>222.566</v>
          </cell>
        </row>
      </sheetData>
      <sheetData sheetId="305">
        <row r="81">
          <cell r="H81">
            <v>222.566</v>
          </cell>
        </row>
      </sheetData>
      <sheetData sheetId="306">
        <row r="81">
          <cell r="H81">
            <v>222.566</v>
          </cell>
        </row>
      </sheetData>
      <sheetData sheetId="307">
        <row r="81">
          <cell r="H81">
            <v>222.566</v>
          </cell>
        </row>
      </sheetData>
      <sheetData sheetId="308">
        <row r="81">
          <cell r="H81">
            <v>222.566</v>
          </cell>
        </row>
      </sheetData>
      <sheetData sheetId="309">
        <row r="81">
          <cell r="H81">
            <v>222.566</v>
          </cell>
        </row>
      </sheetData>
      <sheetData sheetId="310">
        <row r="81">
          <cell r="H81">
            <v>222.566</v>
          </cell>
        </row>
      </sheetData>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ow r="81">
          <cell r="H81">
            <v>222.566</v>
          </cell>
        </row>
      </sheetData>
      <sheetData sheetId="323">
        <row r="81">
          <cell r="H81">
            <v>222.566</v>
          </cell>
        </row>
      </sheetData>
      <sheetData sheetId="324">
        <row r="81">
          <cell r="H81">
            <v>222.566</v>
          </cell>
        </row>
      </sheetData>
      <sheetData sheetId="325">
        <row r="81">
          <cell r="H81">
            <v>222.566</v>
          </cell>
        </row>
      </sheetData>
      <sheetData sheetId="326">
        <row r="81">
          <cell r="H81">
            <v>222.566</v>
          </cell>
        </row>
      </sheetData>
      <sheetData sheetId="327">
        <row r="81">
          <cell r="H81">
            <v>222.566</v>
          </cell>
        </row>
      </sheetData>
      <sheetData sheetId="328">
        <row r="81">
          <cell r="H81">
            <v>222.566</v>
          </cell>
        </row>
      </sheetData>
      <sheetData sheetId="329">
        <row r="81">
          <cell r="H81">
            <v>222.566</v>
          </cell>
        </row>
      </sheetData>
      <sheetData sheetId="330">
        <row r="81">
          <cell r="H81">
            <v>222.566</v>
          </cell>
        </row>
      </sheetData>
      <sheetData sheetId="331"/>
      <sheetData sheetId="332">
        <row r="944">
          <cell r="H944">
            <v>439.20800000000003</v>
          </cell>
        </row>
      </sheetData>
      <sheetData sheetId="333"/>
      <sheetData sheetId="334"/>
      <sheetData sheetId="335"/>
      <sheetData sheetId="336"/>
      <sheetData sheetId="337"/>
      <sheetData sheetId="338"/>
      <sheetData sheetId="339"/>
      <sheetData sheetId="340"/>
      <sheetData sheetId="341">
        <row r="81">
          <cell r="H81">
            <v>222.566</v>
          </cell>
        </row>
      </sheetData>
      <sheetData sheetId="342">
        <row r="81">
          <cell r="H81">
            <v>222.566</v>
          </cell>
        </row>
      </sheetData>
      <sheetData sheetId="343">
        <row r="81">
          <cell r="H81">
            <v>222.566</v>
          </cell>
        </row>
      </sheetData>
      <sheetData sheetId="344">
        <row r="81">
          <cell r="H81">
            <v>222.566</v>
          </cell>
        </row>
      </sheetData>
      <sheetData sheetId="345">
        <row r="81">
          <cell r="H81">
            <v>222.566</v>
          </cell>
        </row>
      </sheetData>
      <sheetData sheetId="346">
        <row r="81">
          <cell r="H81">
            <v>222.566</v>
          </cell>
        </row>
      </sheetData>
      <sheetData sheetId="347">
        <row r="81">
          <cell r="H81">
            <v>222.566</v>
          </cell>
        </row>
      </sheetData>
      <sheetData sheetId="348">
        <row r="81">
          <cell r="H81">
            <v>222.566</v>
          </cell>
        </row>
      </sheetData>
      <sheetData sheetId="349">
        <row r="81">
          <cell r="H81">
            <v>222.566</v>
          </cell>
        </row>
      </sheetData>
      <sheetData sheetId="350">
        <row r="81">
          <cell r="H81">
            <v>222.566</v>
          </cell>
        </row>
      </sheetData>
      <sheetData sheetId="351">
        <row r="81">
          <cell r="H81">
            <v>222.566</v>
          </cell>
        </row>
      </sheetData>
      <sheetData sheetId="352">
        <row r="81">
          <cell r="H81">
            <v>222.566</v>
          </cell>
        </row>
      </sheetData>
      <sheetData sheetId="353">
        <row r="81">
          <cell r="H81">
            <v>222.566</v>
          </cell>
        </row>
      </sheetData>
      <sheetData sheetId="354">
        <row r="81">
          <cell r="H81">
            <v>222.566</v>
          </cell>
        </row>
      </sheetData>
      <sheetData sheetId="355">
        <row r="81">
          <cell r="H81">
            <v>222.566</v>
          </cell>
        </row>
      </sheetData>
      <sheetData sheetId="356">
        <row r="81">
          <cell r="H81">
            <v>222.566</v>
          </cell>
        </row>
      </sheetData>
      <sheetData sheetId="357">
        <row r="81">
          <cell r="H81">
            <v>222.566</v>
          </cell>
        </row>
      </sheetData>
      <sheetData sheetId="358">
        <row r="81">
          <cell r="H81">
            <v>222.566</v>
          </cell>
        </row>
      </sheetData>
      <sheetData sheetId="359">
        <row r="81">
          <cell r="H81">
            <v>222.566</v>
          </cell>
        </row>
      </sheetData>
      <sheetData sheetId="360">
        <row r="81">
          <cell r="H81">
            <v>222.566</v>
          </cell>
        </row>
      </sheetData>
      <sheetData sheetId="361">
        <row r="81">
          <cell r="H81">
            <v>222.566</v>
          </cell>
        </row>
      </sheetData>
      <sheetData sheetId="362">
        <row r="81">
          <cell r="H81">
            <v>222.566</v>
          </cell>
        </row>
      </sheetData>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ow r="81">
          <cell r="H81">
            <v>222.566</v>
          </cell>
        </row>
      </sheetData>
      <sheetData sheetId="377" refreshError="1"/>
      <sheetData sheetId="378" refreshError="1"/>
      <sheetData sheetId="379" refreshError="1"/>
      <sheetData sheetId="380" refreshError="1"/>
      <sheetData sheetId="381" refreshError="1"/>
      <sheetData sheetId="382" refreshError="1"/>
      <sheetData sheetId="383">
        <row r="944">
          <cell r="H944">
            <v>439.20800000000003</v>
          </cell>
        </row>
      </sheetData>
      <sheetData sheetId="384" refreshError="1"/>
      <sheetData sheetId="385" refreshError="1"/>
      <sheetData sheetId="386" refreshError="1"/>
      <sheetData sheetId="387" refreshError="1"/>
      <sheetData sheetId="388" refreshError="1"/>
      <sheetData sheetId="389">
        <row r="81">
          <cell r="H81">
            <v>222.566</v>
          </cell>
        </row>
      </sheetData>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ow r="81">
          <cell r="H81">
            <v>222.566</v>
          </cell>
        </row>
      </sheetData>
      <sheetData sheetId="400">
        <row r="81">
          <cell r="H81">
            <v>222.566</v>
          </cell>
        </row>
      </sheetData>
      <sheetData sheetId="401">
        <row r="81">
          <cell r="H81">
            <v>222.566</v>
          </cell>
        </row>
      </sheetData>
      <sheetData sheetId="402" refreshError="1"/>
      <sheetData sheetId="403" refreshError="1"/>
      <sheetData sheetId="404">
        <row r="81">
          <cell r="H81">
            <v>222.566</v>
          </cell>
        </row>
      </sheetData>
      <sheetData sheetId="405">
        <row r="81">
          <cell r="H81">
            <v>222.566</v>
          </cell>
        </row>
      </sheetData>
      <sheetData sheetId="406">
        <row r="81">
          <cell r="H81">
            <v>222.566</v>
          </cell>
        </row>
      </sheetData>
      <sheetData sheetId="407">
        <row r="81">
          <cell r="H81">
            <v>222.566</v>
          </cell>
        </row>
      </sheetData>
      <sheetData sheetId="408" refreshError="1"/>
      <sheetData sheetId="409" refreshError="1"/>
      <sheetData sheetId="410">
        <row r="944">
          <cell r="H944">
            <v>439.20800000000003</v>
          </cell>
        </row>
      </sheetData>
      <sheetData sheetId="411">
        <row r="81">
          <cell r="H81">
            <v>222.566</v>
          </cell>
        </row>
      </sheetData>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ow r="81">
          <cell r="H81">
            <v>222.566</v>
          </cell>
        </row>
      </sheetData>
      <sheetData sheetId="566">
        <row r="81">
          <cell r="H81">
            <v>222.566</v>
          </cell>
        </row>
      </sheetData>
      <sheetData sheetId="567">
        <row r="81">
          <cell r="H81">
            <v>222.566</v>
          </cell>
        </row>
      </sheetData>
      <sheetData sheetId="568">
        <row r="81">
          <cell r="H81">
            <v>222.566</v>
          </cell>
        </row>
      </sheetData>
      <sheetData sheetId="569">
        <row r="81">
          <cell r="H81">
            <v>222.566</v>
          </cell>
        </row>
      </sheetData>
      <sheetData sheetId="570">
        <row r="81">
          <cell r="H81">
            <v>222.566</v>
          </cell>
        </row>
      </sheetData>
      <sheetData sheetId="571">
        <row r="81">
          <cell r="H81">
            <v>222.566</v>
          </cell>
        </row>
      </sheetData>
      <sheetData sheetId="572">
        <row r="81">
          <cell r="H81">
            <v>222.566</v>
          </cell>
        </row>
      </sheetData>
      <sheetData sheetId="573">
        <row r="81">
          <cell r="H81">
            <v>222.566</v>
          </cell>
        </row>
      </sheetData>
      <sheetData sheetId="574" refreshError="1"/>
      <sheetData sheetId="575">
        <row r="81">
          <cell r="H81">
            <v>222.566</v>
          </cell>
        </row>
      </sheetData>
      <sheetData sheetId="576" refreshError="1"/>
      <sheetData sheetId="577" refreshError="1"/>
      <sheetData sheetId="578" refreshError="1"/>
      <sheetData sheetId="579" refreshError="1"/>
      <sheetData sheetId="580" refreshError="1"/>
      <sheetData sheetId="581" refreshError="1"/>
      <sheetData sheetId="582">
        <row r="81">
          <cell r="H81">
            <v>222.566</v>
          </cell>
        </row>
      </sheetData>
      <sheetData sheetId="583">
        <row r="81">
          <cell r="H81">
            <v>222.566</v>
          </cell>
        </row>
      </sheetData>
      <sheetData sheetId="584">
        <row r="81">
          <cell r="H81">
            <v>222.566</v>
          </cell>
        </row>
      </sheetData>
      <sheetData sheetId="585">
        <row r="81">
          <cell r="H81">
            <v>222.566</v>
          </cell>
        </row>
      </sheetData>
      <sheetData sheetId="586">
        <row r="81">
          <cell r="H81">
            <v>222.566</v>
          </cell>
        </row>
      </sheetData>
      <sheetData sheetId="587">
        <row r="944">
          <cell r="H944">
            <v>439.20800000000003</v>
          </cell>
        </row>
      </sheetData>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sheetData sheetId="604"/>
      <sheetData sheetId="605"/>
      <sheetData sheetId="606"/>
      <sheetData sheetId="607"/>
      <sheetData sheetId="608"/>
      <sheetData sheetId="609"/>
      <sheetData sheetId="610"/>
      <sheetData sheetId="611"/>
      <sheetData sheetId="612"/>
      <sheetData sheetId="613"/>
      <sheetData sheetId="614">
        <row r="81">
          <cell r="H81">
            <v>222.566</v>
          </cell>
        </row>
      </sheetData>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sheetData sheetId="624" refreshError="1"/>
      <sheetData sheetId="625" refreshError="1"/>
      <sheetData sheetId="626" refreshError="1"/>
      <sheetData sheetId="627"/>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ow r="81">
          <cell r="H81">
            <v>222.566</v>
          </cell>
        </row>
      </sheetData>
      <sheetData sheetId="671">
        <row r="81">
          <cell r="H81">
            <v>222.566</v>
          </cell>
        </row>
      </sheetData>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ow r="81">
          <cell r="H81">
            <v>222.566</v>
          </cell>
        </row>
      </sheetData>
      <sheetData sheetId="682">
        <row r="81">
          <cell r="H81">
            <v>222.566</v>
          </cell>
        </row>
      </sheetData>
      <sheetData sheetId="683">
        <row r="81">
          <cell r="H81">
            <v>222.566</v>
          </cell>
        </row>
      </sheetData>
      <sheetData sheetId="684">
        <row r="81">
          <cell r="H81">
            <v>222.566</v>
          </cell>
        </row>
      </sheetData>
      <sheetData sheetId="685">
        <row r="81">
          <cell r="H81">
            <v>222.566</v>
          </cell>
        </row>
      </sheetData>
      <sheetData sheetId="686">
        <row r="81">
          <cell r="H81">
            <v>222.566</v>
          </cell>
        </row>
      </sheetData>
      <sheetData sheetId="687">
        <row r="81">
          <cell r="H81">
            <v>222.566</v>
          </cell>
        </row>
      </sheetData>
      <sheetData sheetId="688">
        <row r="81">
          <cell r="H81">
            <v>222.566</v>
          </cell>
        </row>
      </sheetData>
      <sheetData sheetId="689">
        <row r="81">
          <cell r="H81">
            <v>222.566</v>
          </cell>
        </row>
      </sheetData>
      <sheetData sheetId="690">
        <row r="81">
          <cell r="H81">
            <v>222.566</v>
          </cell>
        </row>
      </sheetData>
      <sheetData sheetId="691">
        <row r="81">
          <cell r="H81">
            <v>222.566</v>
          </cell>
        </row>
      </sheetData>
      <sheetData sheetId="692">
        <row r="81">
          <cell r="H81">
            <v>222.566</v>
          </cell>
        </row>
      </sheetData>
      <sheetData sheetId="693">
        <row r="81">
          <cell r="H81">
            <v>222.566</v>
          </cell>
        </row>
      </sheetData>
      <sheetData sheetId="694">
        <row r="81">
          <cell r="H81">
            <v>222.566</v>
          </cell>
        </row>
      </sheetData>
      <sheetData sheetId="695">
        <row r="81">
          <cell r="H81">
            <v>222.566</v>
          </cell>
        </row>
      </sheetData>
      <sheetData sheetId="696">
        <row r="81">
          <cell r="H81">
            <v>222.566</v>
          </cell>
        </row>
      </sheetData>
      <sheetData sheetId="697">
        <row r="81">
          <cell r="H81">
            <v>222.566</v>
          </cell>
        </row>
      </sheetData>
      <sheetData sheetId="698">
        <row r="81">
          <cell r="H81">
            <v>222.566</v>
          </cell>
        </row>
      </sheetData>
      <sheetData sheetId="699">
        <row r="81">
          <cell r="H81">
            <v>222.566</v>
          </cell>
        </row>
      </sheetData>
      <sheetData sheetId="700">
        <row r="81">
          <cell r="H81">
            <v>222.566</v>
          </cell>
        </row>
      </sheetData>
      <sheetData sheetId="701">
        <row r="81">
          <cell r="H81">
            <v>222.566</v>
          </cell>
        </row>
      </sheetData>
      <sheetData sheetId="702">
        <row r="81">
          <cell r="H81">
            <v>222.566</v>
          </cell>
        </row>
      </sheetData>
      <sheetData sheetId="703">
        <row r="81">
          <cell r="H81">
            <v>222.566</v>
          </cell>
        </row>
      </sheetData>
      <sheetData sheetId="704">
        <row r="81">
          <cell r="H81">
            <v>222.566</v>
          </cell>
        </row>
      </sheetData>
      <sheetData sheetId="705">
        <row r="81">
          <cell r="H81">
            <v>222.566</v>
          </cell>
        </row>
      </sheetData>
      <sheetData sheetId="706">
        <row r="81">
          <cell r="H81">
            <v>222.566</v>
          </cell>
        </row>
      </sheetData>
      <sheetData sheetId="707">
        <row r="81">
          <cell r="H81">
            <v>222.566</v>
          </cell>
        </row>
      </sheetData>
      <sheetData sheetId="708">
        <row r="81">
          <cell r="H81">
            <v>222.566</v>
          </cell>
        </row>
      </sheetData>
      <sheetData sheetId="709">
        <row r="81">
          <cell r="H81">
            <v>222.566</v>
          </cell>
        </row>
      </sheetData>
      <sheetData sheetId="710">
        <row r="81">
          <cell r="H81">
            <v>222.566</v>
          </cell>
        </row>
      </sheetData>
      <sheetData sheetId="711">
        <row r="81">
          <cell r="H81">
            <v>222.566</v>
          </cell>
        </row>
      </sheetData>
      <sheetData sheetId="712">
        <row r="81">
          <cell r="H81">
            <v>222.566</v>
          </cell>
        </row>
      </sheetData>
      <sheetData sheetId="713">
        <row r="81">
          <cell r="H81">
            <v>222.566</v>
          </cell>
        </row>
      </sheetData>
      <sheetData sheetId="714">
        <row r="81">
          <cell r="H81">
            <v>222.566</v>
          </cell>
        </row>
      </sheetData>
      <sheetData sheetId="715">
        <row r="81">
          <cell r="H81">
            <v>222.566</v>
          </cell>
        </row>
      </sheetData>
      <sheetData sheetId="716">
        <row r="81">
          <cell r="H81">
            <v>222.566</v>
          </cell>
        </row>
      </sheetData>
      <sheetData sheetId="717">
        <row r="81">
          <cell r="H81">
            <v>222.566</v>
          </cell>
        </row>
      </sheetData>
      <sheetData sheetId="718">
        <row r="81">
          <cell r="H81">
            <v>222.566</v>
          </cell>
        </row>
      </sheetData>
      <sheetData sheetId="719">
        <row r="81">
          <cell r="H81">
            <v>222.566</v>
          </cell>
        </row>
      </sheetData>
      <sheetData sheetId="720">
        <row r="81">
          <cell r="H81">
            <v>222.566</v>
          </cell>
        </row>
      </sheetData>
      <sheetData sheetId="721">
        <row r="81">
          <cell r="H81">
            <v>222.566</v>
          </cell>
        </row>
      </sheetData>
      <sheetData sheetId="722">
        <row r="81">
          <cell r="H81">
            <v>222.566</v>
          </cell>
        </row>
      </sheetData>
      <sheetData sheetId="723">
        <row r="81">
          <cell r="H81">
            <v>222.566</v>
          </cell>
        </row>
      </sheetData>
      <sheetData sheetId="724">
        <row r="81">
          <cell r="H81">
            <v>222.566</v>
          </cell>
        </row>
      </sheetData>
      <sheetData sheetId="725">
        <row r="81">
          <cell r="H81">
            <v>222.566</v>
          </cell>
        </row>
      </sheetData>
      <sheetData sheetId="726">
        <row r="81">
          <cell r="H81">
            <v>222.566</v>
          </cell>
        </row>
      </sheetData>
      <sheetData sheetId="727">
        <row r="81">
          <cell r="H81">
            <v>222.566</v>
          </cell>
        </row>
      </sheetData>
      <sheetData sheetId="728">
        <row r="81">
          <cell r="H81">
            <v>222.566</v>
          </cell>
        </row>
      </sheetData>
      <sheetData sheetId="729">
        <row r="81">
          <cell r="H81">
            <v>222.566</v>
          </cell>
        </row>
      </sheetData>
      <sheetData sheetId="730">
        <row r="81">
          <cell r="H81">
            <v>222.566</v>
          </cell>
        </row>
      </sheetData>
      <sheetData sheetId="731">
        <row r="81">
          <cell r="H81">
            <v>222.566</v>
          </cell>
        </row>
      </sheetData>
      <sheetData sheetId="732">
        <row r="81">
          <cell r="H81">
            <v>222.566</v>
          </cell>
        </row>
      </sheetData>
      <sheetData sheetId="733">
        <row r="81">
          <cell r="H81">
            <v>222.566</v>
          </cell>
        </row>
      </sheetData>
      <sheetData sheetId="734">
        <row r="81">
          <cell r="H81">
            <v>222.566</v>
          </cell>
        </row>
      </sheetData>
      <sheetData sheetId="735">
        <row r="81">
          <cell r="H81">
            <v>222.566</v>
          </cell>
        </row>
      </sheetData>
      <sheetData sheetId="736">
        <row r="81">
          <cell r="H81">
            <v>222.566</v>
          </cell>
        </row>
      </sheetData>
      <sheetData sheetId="737">
        <row r="81">
          <cell r="H81">
            <v>222.566</v>
          </cell>
        </row>
      </sheetData>
      <sheetData sheetId="738">
        <row r="81">
          <cell r="H81">
            <v>222.566</v>
          </cell>
        </row>
      </sheetData>
      <sheetData sheetId="739">
        <row r="81">
          <cell r="H81">
            <v>222.566</v>
          </cell>
        </row>
      </sheetData>
      <sheetData sheetId="740">
        <row r="81">
          <cell r="H81">
            <v>222.566</v>
          </cell>
        </row>
      </sheetData>
      <sheetData sheetId="741">
        <row r="81">
          <cell r="H81">
            <v>222.566</v>
          </cell>
        </row>
      </sheetData>
      <sheetData sheetId="742">
        <row r="81">
          <cell r="H81">
            <v>222.566</v>
          </cell>
        </row>
      </sheetData>
      <sheetData sheetId="743">
        <row r="81">
          <cell r="H81">
            <v>222.566</v>
          </cell>
        </row>
      </sheetData>
      <sheetData sheetId="744">
        <row r="81">
          <cell r="H81">
            <v>222.566</v>
          </cell>
        </row>
      </sheetData>
      <sheetData sheetId="745">
        <row r="81">
          <cell r="H81">
            <v>222.566</v>
          </cell>
        </row>
      </sheetData>
      <sheetData sheetId="746">
        <row r="81">
          <cell r="H81">
            <v>222.566</v>
          </cell>
        </row>
      </sheetData>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ow r="81">
          <cell r="H81">
            <v>222.566</v>
          </cell>
        </row>
      </sheetData>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ow r="81">
          <cell r="H81">
            <v>222.566</v>
          </cell>
        </row>
      </sheetData>
      <sheetData sheetId="874">
        <row r="81">
          <cell r="H81">
            <v>222.566</v>
          </cell>
        </row>
      </sheetData>
      <sheetData sheetId="875">
        <row r="81">
          <cell r="H81">
            <v>222.566</v>
          </cell>
        </row>
      </sheetData>
      <sheetData sheetId="876">
        <row r="81">
          <cell r="H81">
            <v>222.566</v>
          </cell>
        </row>
      </sheetData>
      <sheetData sheetId="877">
        <row r="81">
          <cell r="H81">
            <v>222.566</v>
          </cell>
        </row>
      </sheetData>
      <sheetData sheetId="878">
        <row r="81">
          <cell r="H81">
            <v>222.566</v>
          </cell>
        </row>
      </sheetData>
      <sheetData sheetId="879">
        <row r="81">
          <cell r="H81">
            <v>222.566</v>
          </cell>
        </row>
      </sheetData>
      <sheetData sheetId="880">
        <row r="81">
          <cell r="H81">
            <v>222.566</v>
          </cell>
        </row>
      </sheetData>
      <sheetData sheetId="881">
        <row r="81">
          <cell r="H81">
            <v>222.566</v>
          </cell>
        </row>
      </sheetData>
      <sheetData sheetId="882">
        <row r="81">
          <cell r="H81">
            <v>222.566</v>
          </cell>
        </row>
      </sheetData>
      <sheetData sheetId="883">
        <row r="81">
          <cell r="H81">
            <v>222.566</v>
          </cell>
        </row>
      </sheetData>
      <sheetData sheetId="884">
        <row r="81">
          <cell r="H81">
            <v>222.566</v>
          </cell>
        </row>
      </sheetData>
      <sheetData sheetId="885">
        <row r="81">
          <cell r="H81">
            <v>222.566</v>
          </cell>
        </row>
      </sheetData>
      <sheetData sheetId="886">
        <row r="81">
          <cell r="H81">
            <v>222.566</v>
          </cell>
        </row>
      </sheetData>
      <sheetData sheetId="887">
        <row r="81">
          <cell r="H81">
            <v>222.566</v>
          </cell>
        </row>
      </sheetData>
      <sheetData sheetId="888">
        <row r="81">
          <cell r="H81">
            <v>222.566</v>
          </cell>
        </row>
      </sheetData>
      <sheetData sheetId="889">
        <row r="81">
          <cell r="H81">
            <v>222.566</v>
          </cell>
        </row>
      </sheetData>
      <sheetData sheetId="890">
        <row r="81">
          <cell r="H81">
            <v>222.566</v>
          </cell>
        </row>
      </sheetData>
      <sheetData sheetId="891">
        <row r="81">
          <cell r="H81">
            <v>222.566</v>
          </cell>
        </row>
      </sheetData>
      <sheetData sheetId="892">
        <row r="81">
          <cell r="H81">
            <v>222.566</v>
          </cell>
        </row>
      </sheetData>
      <sheetData sheetId="893">
        <row r="81">
          <cell r="H81">
            <v>222.566</v>
          </cell>
        </row>
      </sheetData>
      <sheetData sheetId="894">
        <row r="81">
          <cell r="H81">
            <v>222.566</v>
          </cell>
        </row>
      </sheetData>
      <sheetData sheetId="895">
        <row r="81">
          <cell r="H81">
            <v>222.566</v>
          </cell>
        </row>
      </sheetData>
      <sheetData sheetId="896">
        <row r="81">
          <cell r="H81">
            <v>222.566</v>
          </cell>
        </row>
      </sheetData>
      <sheetData sheetId="897">
        <row r="81">
          <cell r="H81">
            <v>222.566</v>
          </cell>
        </row>
      </sheetData>
      <sheetData sheetId="898">
        <row r="81">
          <cell r="H81">
            <v>222.566</v>
          </cell>
        </row>
      </sheetData>
      <sheetData sheetId="899">
        <row r="81">
          <cell r="H81">
            <v>222.566</v>
          </cell>
        </row>
      </sheetData>
      <sheetData sheetId="900">
        <row r="81">
          <cell r="H81">
            <v>222.566</v>
          </cell>
        </row>
      </sheetData>
      <sheetData sheetId="901">
        <row r="81">
          <cell r="H81">
            <v>222.566</v>
          </cell>
        </row>
      </sheetData>
      <sheetData sheetId="902">
        <row r="81">
          <cell r="H81">
            <v>222.566</v>
          </cell>
        </row>
      </sheetData>
      <sheetData sheetId="903">
        <row r="81">
          <cell r="H81">
            <v>222.566</v>
          </cell>
        </row>
      </sheetData>
      <sheetData sheetId="904">
        <row r="81">
          <cell r="H81">
            <v>222.566</v>
          </cell>
        </row>
      </sheetData>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ow r="81">
          <cell r="H81">
            <v>222.566</v>
          </cell>
        </row>
      </sheetData>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ow r="81">
          <cell r="H81">
            <v>222.566</v>
          </cell>
        </row>
      </sheetData>
      <sheetData sheetId="949">
        <row r="81">
          <cell r="H81">
            <v>222.566</v>
          </cell>
        </row>
      </sheetData>
      <sheetData sheetId="950">
        <row r="81">
          <cell r="H81">
            <v>222.566</v>
          </cell>
        </row>
      </sheetData>
      <sheetData sheetId="951">
        <row r="81">
          <cell r="H81">
            <v>222.566</v>
          </cell>
        </row>
      </sheetData>
      <sheetData sheetId="952">
        <row r="81">
          <cell r="H81">
            <v>222.566</v>
          </cell>
        </row>
      </sheetData>
      <sheetData sheetId="953">
        <row r="81">
          <cell r="H81">
            <v>222.566</v>
          </cell>
        </row>
      </sheetData>
      <sheetData sheetId="954">
        <row r="81">
          <cell r="H81">
            <v>222.566</v>
          </cell>
        </row>
      </sheetData>
      <sheetData sheetId="955">
        <row r="81">
          <cell r="H81">
            <v>222.566</v>
          </cell>
        </row>
      </sheetData>
      <sheetData sheetId="956">
        <row r="81">
          <cell r="H81">
            <v>222.566</v>
          </cell>
        </row>
      </sheetData>
      <sheetData sheetId="957">
        <row r="81">
          <cell r="H81">
            <v>222.566</v>
          </cell>
        </row>
      </sheetData>
      <sheetData sheetId="958">
        <row r="81">
          <cell r="H81">
            <v>222.566</v>
          </cell>
        </row>
      </sheetData>
      <sheetData sheetId="959">
        <row r="81">
          <cell r="H81">
            <v>222.566</v>
          </cell>
        </row>
      </sheetData>
      <sheetData sheetId="960">
        <row r="81">
          <cell r="H81">
            <v>222.566</v>
          </cell>
        </row>
      </sheetData>
      <sheetData sheetId="961">
        <row r="81">
          <cell r="H81">
            <v>222.566</v>
          </cell>
        </row>
      </sheetData>
      <sheetData sheetId="962">
        <row r="81">
          <cell r="H81">
            <v>222.566</v>
          </cell>
        </row>
      </sheetData>
      <sheetData sheetId="963">
        <row r="81">
          <cell r="H81">
            <v>222.566</v>
          </cell>
        </row>
      </sheetData>
      <sheetData sheetId="964">
        <row r="81">
          <cell r="H81">
            <v>222.566</v>
          </cell>
        </row>
      </sheetData>
      <sheetData sheetId="965">
        <row r="81">
          <cell r="H81">
            <v>222.566</v>
          </cell>
        </row>
      </sheetData>
      <sheetData sheetId="966">
        <row r="81">
          <cell r="H81">
            <v>222.566</v>
          </cell>
        </row>
      </sheetData>
      <sheetData sheetId="967">
        <row r="81">
          <cell r="H81">
            <v>222.566</v>
          </cell>
        </row>
      </sheetData>
      <sheetData sheetId="968">
        <row r="81">
          <cell r="H81">
            <v>222.566</v>
          </cell>
        </row>
      </sheetData>
      <sheetData sheetId="969">
        <row r="81">
          <cell r="H81">
            <v>222.566</v>
          </cell>
        </row>
      </sheetData>
      <sheetData sheetId="970">
        <row r="81">
          <cell r="H81">
            <v>222.566</v>
          </cell>
        </row>
      </sheetData>
      <sheetData sheetId="971">
        <row r="81">
          <cell r="H81">
            <v>222.566</v>
          </cell>
        </row>
      </sheetData>
      <sheetData sheetId="972">
        <row r="81">
          <cell r="H81">
            <v>222.566</v>
          </cell>
        </row>
      </sheetData>
      <sheetData sheetId="973">
        <row r="81">
          <cell r="H81">
            <v>222.566</v>
          </cell>
        </row>
      </sheetData>
      <sheetData sheetId="974">
        <row r="81">
          <cell r="H81">
            <v>222.566</v>
          </cell>
        </row>
      </sheetData>
      <sheetData sheetId="975">
        <row r="81">
          <cell r="H81">
            <v>222.566</v>
          </cell>
        </row>
      </sheetData>
      <sheetData sheetId="976">
        <row r="81">
          <cell r="H81">
            <v>222.566</v>
          </cell>
        </row>
      </sheetData>
      <sheetData sheetId="977">
        <row r="81">
          <cell r="H81">
            <v>222.566</v>
          </cell>
        </row>
      </sheetData>
      <sheetData sheetId="978">
        <row r="81">
          <cell r="H81">
            <v>222.566</v>
          </cell>
        </row>
      </sheetData>
      <sheetData sheetId="979">
        <row r="81">
          <cell r="H81">
            <v>222.566</v>
          </cell>
        </row>
      </sheetData>
      <sheetData sheetId="980">
        <row r="81">
          <cell r="H81">
            <v>222.566</v>
          </cell>
        </row>
      </sheetData>
      <sheetData sheetId="981">
        <row r="81">
          <cell r="H81">
            <v>222.566</v>
          </cell>
        </row>
      </sheetData>
      <sheetData sheetId="982">
        <row r="944">
          <cell r="H944">
            <v>439.20800000000003</v>
          </cell>
        </row>
      </sheetData>
      <sheetData sheetId="983">
        <row r="81">
          <cell r="H81">
            <v>222.566</v>
          </cell>
        </row>
      </sheetData>
      <sheetData sheetId="984">
        <row r="81">
          <cell r="H81">
            <v>222.566</v>
          </cell>
        </row>
      </sheetData>
      <sheetData sheetId="985">
        <row r="81">
          <cell r="H81">
            <v>222.566</v>
          </cell>
        </row>
      </sheetData>
      <sheetData sheetId="986">
        <row r="81">
          <cell r="H81">
            <v>222.566</v>
          </cell>
        </row>
      </sheetData>
      <sheetData sheetId="987">
        <row r="81">
          <cell r="H81">
            <v>222.566</v>
          </cell>
        </row>
      </sheetData>
      <sheetData sheetId="988"/>
      <sheetData sheetId="989">
        <row r="81">
          <cell r="H81">
            <v>222.566</v>
          </cell>
        </row>
      </sheetData>
      <sheetData sheetId="990">
        <row r="81">
          <cell r="H81">
            <v>222.566</v>
          </cell>
        </row>
      </sheetData>
      <sheetData sheetId="991">
        <row r="81">
          <cell r="H81">
            <v>222.566</v>
          </cell>
        </row>
      </sheetData>
      <sheetData sheetId="992">
        <row r="81">
          <cell r="H81">
            <v>222.566</v>
          </cell>
        </row>
      </sheetData>
      <sheetData sheetId="993">
        <row r="81">
          <cell r="H81">
            <v>222.566</v>
          </cell>
        </row>
      </sheetData>
      <sheetData sheetId="994">
        <row r="81">
          <cell r="H81">
            <v>222.566</v>
          </cell>
        </row>
      </sheetData>
      <sheetData sheetId="995">
        <row r="81">
          <cell r="H81">
            <v>222.566</v>
          </cell>
        </row>
      </sheetData>
      <sheetData sheetId="996"/>
      <sheetData sheetId="997"/>
      <sheetData sheetId="998"/>
      <sheetData sheetId="999">
        <row r="81">
          <cell r="H81">
            <v>222.566</v>
          </cell>
        </row>
      </sheetData>
      <sheetData sheetId="1000">
        <row r="81">
          <cell r="H81">
            <v>222.566</v>
          </cell>
        </row>
      </sheetData>
      <sheetData sheetId="1001"/>
      <sheetData sheetId="1002">
        <row r="81">
          <cell r="H81">
            <v>222.566</v>
          </cell>
        </row>
      </sheetData>
      <sheetData sheetId="1003">
        <row r="81">
          <cell r="H81">
            <v>222.566</v>
          </cell>
        </row>
      </sheetData>
      <sheetData sheetId="1004">
        <row r="81">
          <cell r="H81">
            <v>222.566</v>
          </cell>
        </row>
      </sheetData>
      <sheetData sheetId="1005">
        <row r="944">
          <cell r="H944">
            <v>439.20800000000003</v>
          </cell>
        </row>
      </sheetData>
      <sheetData sheetId="1006">
        <row r="81">
          <cell r="H81">
            <v>222.566</v>
          </cell>
        </row>
      </sheetData>
      <sheetData sheetId="1007">
        <row r="81">
          <cell r="H81">
            <v>222.566</v>
          </cell>
        </row>
      </sheetData>
      <sheetData sheetId="1008">
        <row r="81">
          <cell r="H81">
            <v>222.566</v>
          </cell>
        </row>
      </sheetData>
      <sheetData sheetId="1009">
        <row r="81">
          <cell r="H81">
            <v>222.566</v>
          </cell>
        </row>
      </sheetData>
      <sheetData sheetId="1010">
        <row r="81">
          <cell r="H81">
            <v>222.566</v>
          </cell>
        </row>
      </sheetData>
      <sheetData sheetId="1011">
        <row r="81">
          <cell r="H81">
            <v>222.566</v>
          </cell>
        </row>
      </sheetData>
      <sheetData sheetId="1012"/>
      <sheetData sheetId="1013">
        <row r="81">
          <cell r="H81">
            <v>222.566</v>
          </cell>
        </row>
      </sheetData>
      <sheetData sheetId="1014">
        <row r="81">
          <cell r="H81">
            <v>222.566</v>
          </cell>
        </row>
      </sheetData>
      <sheetData sheetId="1015">
        <row r="944">
          <cell r="H944">
            <v>439.20800000000003</v>
          </cell>
        </row>
      </sheetData>
      <sheetData sheetId="1016">
        <row r="81">
          <cell r="H81">
            <v>222.566</v>
          </cell>
        </row>
      </sheetData>
      <sheetData sheetId="1017">
        <row r="81">
          <cell r="H81">
            <v>222.566</v>
          </cell>
        </row>
      </sheetData>
      <sheetData sheetId="1018"/>
      <sheetData sheetId="1019">
        <row r="81">
          <cell r="H81">
            <v>222.566</v>
          </cell>
        </row>
      </sheetData>
      <sheetData sheetId="1020">
        <row r="81">
          <cell r="H81">
            <v>222.566</v>
          </cell>
        </row>
      </sheetData>
      <sheetData sheetId="1021">
        <row r="944">
          <cell r="H944">
            <v>439.20800000000003</v>
          </cell>
        </row>
      </sheetData>
      <sheetData sheetId="1022"/>
      <sheetData sheetId="1023"/>
      <sheetData sheetId="1024"/>
      <sheetData sheetId="1025">
        <row r="81">
          <cell r="H81">
            <v>222.566</v>
          </cell>
        </row>
      </sheetData>
      <sheetData sheetId="1026"/>
      <sheetData sheetId="1027"/>
      <sheetData sheetId="1028"/>
      <sheetData sheetId="1029"/>
      <sheetData sheetId="1030"/>
      <sheetData sheetId="1031">
        <row r="81">
          <cell r="H81">
            <v>222.566</v>
          </cell>
        </row>
      </sheetData>
      <sheetData sheetId="1032"/>
      <sheetData sheetId="1033"/>
      <sheetData sheetId="1034"/>
      <sheetData sheetId="1035">
        <row r="81">
          <cell r="H81">
            <v>222.566</v>
          </cell>
        </row>
      </sheetData>
      <sheetData sheetId="1036"/>
      <sheetData sheetId="1037">
        <row r="81">
          <cell r="H81">
            <v>222.566</v>
          </cell>
        </row>
      </sheetData>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ow r="81">
          <cell r="H81">
            <v>222.566</v>
          </cell>
        </row>
      </sheetData>
      <sheetData sheetId="1095">
        <row r="81">
          <cell r="H81">
            <v>222.566</v>
          </cell>
        </row>
      </sheetData>
      <sheetData sheetId="1096">
        <row r="81">
          <cell r="H81">
            <v>222.566</v>
          </cell>
        </row>
      </sheetData>
      <sheetData sheetId="1097">
        <row r="81">
          <cell r="H81">
            <v>222.566</v>
          </cell>
        </row>
      </sheetData>
      <sheetData sheetId="1098">
        <row r="81">
          <cell r="H81">
            <v>222.566</v>
          </cell>
        </row>
      </sheetData>
      <sheetData sheetId="1099">
        <row r="81">
          <cell r="H81">
            <v>222.566</v>
          </cell>
        </row>
      </sheetData>
      <sheetData sheetId="1100">
        <row r="81">
          <cell r="H81">
            <v>222.566</v>
          </cell>
        </row>
      </sheetData>
      <sheetData sheetId="1101">
        <row r="81">
          <cell r="H81">
            <v>222.566</v>
          </cell>
        </row>
      </sheetData>
      <sheetData sheetId="1102">
        <row r="81">
          <cell r="H81">
            <v>222.566</v>
          </cell>
        </row>
      </sheetData>
      <sheetData sheetId="1103">
        <row r="81">
          <cell r="H81">
            <v>222.566</v>
          </cell>
        </row>
      </sheetData>
      <sheetData sheetId="1104">
        <row r="81">
          <cell r="H81">
            <v>222.566</v>
          </cell>
        </row>
      </sheetData>
      <sheetData sheetId="1105">
        <row r="81">
          <cell r="H81">
            <v>222.566</v>
          </cell>
        </row>
      </sheetData>
      <sheetData sheetId="1106">
        <row r="81">
          <cell r="H81">
            <v>222.566</v>
          </cell>
        </row>
      </sheetData>
      <sheetData sheetId="1107">
        <row r="81">
          <cell r="H81">
            <v>222.566</v>
          </cell>
        </row>
      </sheetData>
      <sheetData sheetId="1108">
        <row r="81">
          <cell r="H81">
            <v>222.566</v>
          </cell>
        </row>
      </sheetData>
      <sheetData sheetId="1109">
        <row r="81">
          <cell r="H81">
            <v>222.566</v>
          </cell>
        </row>
      </sheetData>
      <sheetData sheetId="1110">
        <row r="81">
          <cell r="H81">
            <v>222.566</v>
          </cell>
        </row>
      </sheetData>
      <sheetData sheetId="1111">
        <row r="81">
          <cell r="H81">
            <v>222.566</v>
          </cell>
        </row>
      </sheetData>
      <sheetData sheetId="1112">
        <row r="81">
          <cell r="H81">
            <v>222.566</v>
          </cell>
        </row>
      </sheetData>
      <sheetData sheetId="1113">
        <row r="81">
          <cell r="H81">
            <v>222.566</v>
          </cell>
        </row>
      </sheetData>
      <sheetData sheetId="1114">
        <row r="81">
          <cell r="H81">
            <v>222.566</v>
          </cell>
        </row>
      </sheetData>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ow r="81">
          <cell r="H81">
            <v>222.566</v>
          </cell>
        </row>
      </sheetData>
      <sheetData sheetId="1148"/>
      <sheetData sheetId="1149"/>
      <sheetData sheetId="1150"/>
      <sheetData sheetId="1151">
        <row r="81">
          <cell r="H81">
            <v>222.566</v>
          </cell>
        </row>
      </sheetData>
      <sheetData sheetId="1152"/>
      <sheetData sheetId="1153"/>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PILE_RT2"/>
      <sheetName val="DATA_PILE_RT1 "/>
      <sheetName val="DATA_PILE _SM"/>
      <sheetName val="DATA_PILE_BG"/>
      <sheetName val="Sheet1"/>
      <sheetName val="DATA_PCC"/>
      <sheetName val="DATA_PILECAP"/>
      <sheetName val="Sheet2"/>
      <sheetName val="SUMMARY"/>
      <sheetName val="Basicrates"/>
      <sheetName val="UNP-NCW "/>
      <sheetName val="PROCTOR"/>
      <sheetName val="Wearing Cour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LCB List"/>
    </sheetNames>
    <sheetDataSet>
      <sheetData sheetId="0"/>
      <sheetData sheetId="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s>
    <sheetDataSet>
      <sheetData sheetId="0"/>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I (2)"/>
      <sheetName val="ANALY-BOQ"/>
      <sheetName val="ANALYS-LS"/>
      <sheetName val="BOQ"/>
      <sheetName val="PART-I"/>
      <sheetName val="I-11"/>
      <sheetName val="I-15"/>
      <sheetName val="sumps"/>
      <sheetName val="GATES(21,22)"/>
      <sheetName val="final 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Intro"/>
      <sheetName val="trans"/>
      <sheetName val="BOX"/>
      <sheetName val="BOX (2)"/>
      <sheetName val="welcapfr(R) (2)"/>
      <sheetName val="curbsteinfr(R) (2)"/>
      <sheetName val="longwall"/>
      <sheetName val="reinfdetailFR"/>
      <sheetName val="loadsub2"/>
      <sheetName val="AoR Finishing"/>
      <sheetName val="Consum"/>
      <sheetName val="Measurment"/>
      <sheetName val="A.O.R r1Str"/>
      <sheetName val="A.O.R r1"/>
      <sheetName val="A.O.R (2)"/>
      <sheetName val="Wearing Course"/>
      <sheetName val="교각1"/>
      <sheetName val="C &amp; G RHS"/>
      <sheetName val="LOCAL RATES"/>
      <sheetName val="Projects"/>
      <sheetName val="Acc"/>
      <sheetName val="Control"/>
      <sheetName val="405"/>
      <sheetName val="427"/>
      <sheetName val="403"/>
      <sheetName val="HDFC"/>
      <sheetName val="Diesel Analysis"/>
      <sheetName val="Section 3_DPR"/>
      <sheetName val="Debit_Transit"/>
      <sheetName val="PITP3 COPY"/>
      <sheetName val="Basic"/>
      <sheetName val="BOQ Distribution"/>
      <sheetName val="BS1"/>
      <sheetName val="ANALYSIS"/>
      <sheetName val="FORM7"/>
      <sheetName val="DGT"/>
      <sheetName val="BM"/>
      <sheetName val="Annex"/>
      <sheetName val="final abstract"/>
      <sheetName val="doq"/>
      <sheetName val="PROCTOR"/>
      <sheetName val="Assmpns"/>
      <sheetName val="Store Items"/>
      <sheetName val="BOX_(2)"/>
      <sheetName val="welcapfr(R)_(2)"/>
      <sheetName val="curbsteinfr(R)_(2)"/>
      <sheetName val="AoR_Finishing"/>
      <sheetName val="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TRO &amp; ASSUMPTIONS"/>
      <sheetName val="Executive summary"/>
      <sheetName val="BUDGET PRESENTATION"/>
      <sheetName val="HIGHLIGHT"/>
      <sheetName val="KPI FY 05, 06, 08, 09"/>
      <sheetName val="P&amp;L"/>
      <sheetName val="REVENUE"/>
      <sheetName val="REVENUE INTERLOCKING"/>
      <sheetName val="ASSOCIATES"/>
      <sheetName val="OPEX &amp; COMM"/>
      <sheetName val="TRAVEL"/>
      <sheetName val="PRE-SALES EXP"/>
      <sheetName val="CAPEX"/>
      <sheetName val="Revenue Base"/>
      <sheetName val="Inter locking"/>
      <sheetName val="customer wise interlocking"/>
      <sheetName val="CAPEX BASE"/>
      <sheetName val="05-06"/>
      <sheetName val="Sheet2"/>
      <sheetName val="FROM FICs"/>
      <sheetName val="Aero infra utilisation"/>
      <sheetName val="Sheet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Dashboard"/>
      <sheetName val="Picatorial"/>
      <sheetName val="Physical Progress"/>
      <sheetName val="Labour "/>
      <sheetName val="Material"/>
      <sheetName val="Financial Progress"/>
      <sheetName val="Backup"/>
      <sheetName val="Casting"/>
      <sheetName val="Design"/>
      <sheetName val="P&amp;M"/>
      <sheetName val="Materials"/>
      <sheetName val="Staff"/>
      <sheetName val="P &amp; M"/>
      <sheetName val="Labor DPR"/>
      <sheetName val="Milestone"/>
      <sheetName val="Constraints"/>
      <sheetName val="Hindrance "/>
      <sheetName val="Contractual Issues"/>
      <sheetName val="Pie chart dat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dates"/>
      <sheetName val="Definitive Design-SUB"/>
    </sheetNames>
    <sheetDataSet>
      <sheetData sheetId="0"/>
      <sheetData sheetId="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4 Annex 1 Basic rate"/>
      <sheetName val="Control"/>
      <sheetName val="strain"/>
      <sheetName val="DETAILED  BOQ"/>
      <sheetName val="Design"/>
      <sheetName val="FT-05-02IsoBOM"/>
      <sheetName val="factors"/>
      <sheetName val="refer"/>
      <sheetName val="Detail In Door Stad"/>
      <sheetName val="Project Details.."/>
      <sheetName val="Load Details(B2)"/>
      <sheetName val="p&amp;m"/>
      <sheetName val="TBAL9697 -group wise  sdpl"/>
      <sheetName val="Build-up"/>
      <sheetName val="RCC,Ret. Wall"/>
      <sheetName val="scurve calc (2)"/>
      <sheetName val="basic-data"/>
      <sheetName val="mem-property"/>
      <sheetName val="CABLE"/>
      <sheetName val="number"/>
      <sheetName val="ANAL"/>
      <sheetName val="Staff_Acco_"/>
      <sheetName val="Tel__"/>
      <sheetName val="Ext_light"/>
      <sheetName val="Staff_Acco_1"/>
      <sheetName val="Material "/>
      <sheetName val="FORM7"/>
      <sheetName val="SPT vs PHI"/>
      <sheetName val="4_Annex_1_Basic_rate"/>
      <sheetName val="Detail P&amp;L"/>
      <sheetName val="Assumption Sheet"/>
      <sheetName val="COLUMN"/>
      <sheetName val="PRECAST lightconc-II"/>
      <sheetName val="Legal Risk Analysis"/>
      <sheetName val="UNP-NCW "/>
      <sheetName val="Precalculation"/>
      <sheetName val="Gujrat"/>
      <sheetName val="Bill 3 - Site Works"/>
      <sheetName val="APPENDIX B-1"/>
      <sheetName val="Bill 3.1"/>
      <sheetName val="schedule1"/>
      <sheetName val="SCHEDULE OF RATES"/>
      <sheetName val="2004"/>
      <sheetName val="CFLOW"/>
      <sheetName val="BOQ"/>
      <sheetName val="2gii"/>
      <sheetName val="analysis"/>
      <sheetName val="GR.slab-reinft"/>
      <sheetName val="Fill this out first..."/>
      <sheetName val="Sheet3"/>
      <sheetName val="Cable data"/>
      <sheetName val="Table"/>
      <sheetName val="Civil Works"/>
      <sheetName val="INPUT-DATA"/>
      <sheetName val="SCHEDULE (3)"/>
      <sheetName val="Database"/>
      <sheetName val="schedule nos"/>
      <sheetName val="sumary"/>
      <sheetName val="Rate Analysis"/>
      <sheetName val="Xenon(R2)"/>
      <sheetName val="4-Int- ele(RA)"/>
      <sheetName val="DETAILED__BOQ"/>
      <sheetName val="Cable_data"/>
      <sheetName val="3MLKQ"/>
      <sheetName val="estimate"/>
      <sheetName val="BLOCK-A (MEA.SHEET)"/>
      <sheetName val="Boq Block A"/>
      <sheetName val="Sqn_Abs_G_6_ "/>
      <sheetName val="WO_Abs _G_2_ 6 DUs"/>
      <sheetName val="Air_Abs_G_6_ 23 DUs"/>
      <sheetName val="SITE OVERHEADS"/>
      <sheetName val="Detail 1A"/>
      <sheetName val="IO List"/>
      <sheetName val="S1BOQ"/>
      <sheetName val="Input"/>
      <sheetName val="Activity"/>
      <sheetName val="Crew"/>
      <sheetName val="Piping"/>
      <sheetName val="Pipe Supports"/>
      <sheetName val="BOQ (2)"/>
      <sheetName val="#REF"/>
      <sheetName val="RA-markate"/>
      <sheetName val="Costing"/>
      <sheetName val="Parameter"/>
      <sheetName val="1_Project_Profile"/>
      <sheetName val="banilad"/>
      <sheetName val="Mactan"/>
      <sheetName val="Mandaue"/>
      <sheetName val="Asia Revised 10-1-07"/>
      <sheetName val="All Capital Plan P+L 10-1-07"/>
      <sheetName val="CP08 (2)"/>
      <sheetName val="Planning File 10-1-07"/>
      <sheetName val="INDIGINEOUS ITEMS "/>
      <sheetName val="Box- Girder"/>
      <sheetName val="Basement Budget"/>
      <sheetName val="Transfer"/>
      <sheetName val="BTB"/>
      <sheetName val="cf"/>
      <sheetName val="orders"/>
      <sheetName val="DLC lookups"/>
      <sheetName val="Gen Info"/>
      <sheetName val="Indirect expenses"/>
      <sheetName val="CCTV_EST1"/>
      <sheetName val="Quote Sheet"/>
      <sheetName val="labour coeff"/>
      <sheetName val="Works - Quote Sheet"/>
      <sheetName val="Mat_Cost"/>
      <sheetName val="Cost_Any."/>
      <sheetName val="LIST OF MAKES"/>
      <sheetName val="Break up Sheet"/>
      <sheetName val="std"/>
      <sheetName val="BLK2"/>
      <sheetName val="BLK3"/>
      <sheetName val="E &amp; R"/>
      <sheetName val="radar"/>
      <sheetName val="UG"/>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Headings"/>
      <sheetName val="Detail"/>
      <sheetName val="Mat.Cost"/>
      <sheetName val="Lease rents"/>
      <sheetName val="SPILL OVER"/>
      <sheetName val="s"/>
      <sheetName val="Pile cap"/>
      <sheetName val="ABB"/>
      <sheetName val="GE"/>
      <sheetName val="Sheet2"/>
      <sheetName val="Cable-data"/>
      <sheetName val="Summary"/>
      <sheetName val="GF Columns"/>
      <sheetName val="Bed Class"/>
      <sheetName val="Cd"/>
      <sheetName val="Loads"/>
      <sheetName val="DATA"/>
      <sheetName val="DTF Summary"/>
      <sheetName val="Codes"/>
      <sheetName val="BHANDUP"/>
      <sheetName val="macros"/>
      <sheetName val="Rate"/>
      <sheetName val="1-Pop Proj"/>
      <sheetName val="M+MC"/>
      <sheetName val="jobhist"/>
      <sheetName val="procurement"/>
      <sheetName val="BULook"/>
      <sheetName val="MASTER_RATE ANALYSIS"/>
      <sheetName val="Cost summary"/>
      <sheetName val="Brand"/>
      <sheetName val="PackSize"/>
      <sheetName val="PackagingType"/>
      <sheetName val="Plant"/>
      <sheetName val="ProductHierarchy"/>
      <sheetName val="PurchGroup"/>
      <sheetName val="Sub-brand"/>
      <sheetName val="UOM"/>
      <sheetName val="Variant"/>
      <sheetName val="Material"/>
      <sheetName val="Bidform"/>
      <sheetName val="Cover"/>
      <sheetName val="사진"/>
      <sheetName val="Intro."/>
      <sheetName val="Zone"/>
      <sheetName val="Vendor"/>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Form 6"/>
      <sheetName val="BOQ_Direct_selling cost"/>
      <sheetName val="#REF!"/>
      <sheetName val="VCH-SLC"/>
      <sheetName val="Supplier"/>
      <sheetName val="WWR"/>
      <sheetName val="bs BP 04 SA"/>
      <sheetName val="Intro"/>
      <sheetName val="doq"/>
      <sheetName val="ACS(1)"/>
      <sheetName val="FAS-C(4)"/>
      <sheetName val="concrete"/>
      <sheetName val="beam-reinft-IIInd floor"/>
      <sheetName val="Estimation"/>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Annex"/>
      <sheetName val="beam-reinft-machine rm"/>
      <sheetName val="calcul"/>
      <sheetName val="T1 WO"/>
      <sheetName val="REf"/>
      <sheetName val="saihous.ele"/>
      <sheetName val="SCH"/>
      <sheetName val="A.O.R."/>
      <sheetName val="01"/>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外気負荷"/>
      <sheetName val="Labels"/>
      <sheetName val=" IO List"/>
      <sheetName val="FF Inst RA 08 Inst 03"/>
      <sheetName val="SSR _ NSSR Market final"/>
      <sheetName val="SCHEDULE"/>
      <sheetName val="GBW"/>
      <sheetName val="Legend"/>
      <sheetName val="Indirect_x0005__x0000__x0000__x0000__x0000_쌳ᎈ駜/"/>
      <sheetName val="Capex-fixed"/>
      <sheetName val="NLD - Assum"/>
      <sheetName val="Basic Rates"/>
      <sheetName val="col-reinft1"/>
      <sheetName val="Basic"/>
      <sheetName val="Equipment Information"/>
      <sheetName val="Equipment Block"/>
      <sheetName val="Project Info"/>
      <sheetName val="Link In"/>
      <sheetName val="Project Work Off Contribution"/>
      <sheetName val="CRF-BE Rates"/>
      <sheetName val="Datas"/>
      <sheetName val="Co-Inf"/>
      <sheetName val="Preisbildungsblatt"/>
      <sheetName val="Kosten"/>
      <sheetName val="Cover sheet"/>
      <sheetName val="AOQ-new "/>
      <sheetName val="water prop."/>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Project_Brief"/>
      <sheetName val="Blr hire"/>
      <sheetName val="SUMMARY-client"/>
      <sheetName val="RA"/>
      <sheetName val="Ext_light5"/>
      <sheetName val="Staff_Acco_11"/>
      <sheetName val="DG Works (Supply)"/>
      <sheetName val="4_Annex_1_Basic_rate5"/>
      <sheetName val="DETAILED__BOQ5"/>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ecc_res"/>
      <sheetName val=" B3"/>
      <sheetName val=" B1"/>
      <sheetName val="Introduction"/>
      <sheetName val="Old"/>
      <sheetName val="Operating Statistics"/>
      <sheetName val="Financials"/>
      <sheetName val="FitOutConfCentre"/>
      <sheetName val="Lowside"/>
      <sheetName val="Chennai"/>
      <sheetName val="Rollup"/>
      <sheetName val="220 11  BS "/>
      <sheetName val="PCC"/>
      <sheetName val="Annexue B"/>
      <sheetName val="Elect."/>
      <sheetName val="BC &amp; MNB "/>
      <sheetName val="Indirect_x0005__x0000__x0000__x0000__x0000_쌳ᎈ駜_"/>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SC Cost MAR 02"/>
      <sheetName val="CableList"/>
      <sheetName val="Building_List"/>
      <sheetName val="Surcharge"/>
      <sheetName val="Analy"/>
      <sheetName val="INFO"/>
      <sheetName val="NOTES "/>
      <sheetName val="주관사업"/>
      <sheetName val="Lead"/>
      <sheetName val="Desgn(zone I)"/>
      <sheetName val="Civil BOQ"/>
      <sheetName val="basdat"/>
      <sheetName val="P&amp;LSum"/>
      <sheetName val="Lstsub"/>
      <sheetName val="$ KURLARI"/>
      <sheetName val="Boq (Main Building)"/>
      <sheetName val="[saihous.ele.xls]Indirect_x0005__x0000__x0000__x0000__x0000_"/>
      <sheetName val="Names&amp;Cases"/>
      <sheetName val="PA- Consutant "/>
      <sheetName val="IDC"/>
      <sheetName val="@RISK Correlations"/>
      <sheetName val="Nortel-Core"/>
      <sheetName val="CLAY"/>
      <sheetName val="BP-Other strs"/>
      <sheetName val="saihous_ele"/>
      <sheetName val="bs_BP_04_SA"/>
      <sheetName val="CABLES  "/>
      <sheetName val="[saihous.ele.xls]Indirect_____2"/>
      <sheetName val="[saihous.ele.xls]Indirect_____3"/>
      <sheetName val="PHOTO(9)"/>
      <sheetName val="PHOTOCALL(8)"/>
      <sheetName val="Meas.-Hotel Part"/>
      <sheetName val="Indirect_x0005__x0000__x0000__"/>
      <sheetName val="final abstract"/>
      <sheetName val="upa"/>
      <sheetName val="Basement  Works"/>
      <sheetName val="EMLWorkstations"/>
      <sheetName val="EMLLaptops"/>
      <sheetName val="EMLServers"/>
      <sheetName val="BM"/>
      <sheetName val="Material List "/>
      <sheetName val="BS1"/>
      <sheetName val="RMes"/>
      <sheetName val="Setting"/>
      <sheetName val="Summary_Bank"/>
      <sheetName val="Structure Bills Qty"/>
      <sheetName val="Citrix"/>
      <sheetName val="BALAN1"/>
      <sheetName val="CERTIFICATE"/>
      <sheetName val="11-hsd"/>
      <sheetName val="2-utility"/>
      <sheetName val="Staff_Acco_20"/>
      <sheetName val="Tel__10"/>
      <sheetName val="Ext_light10"/>
      <sheetName val="Staff_Acco_21"/>
      <sheetName val="4_Annex_1_Basic_rate10"/>
      <sheetName val="DETAILED__BOQ10"/>
      <sheetName val="Detail_In_Door_Stad10"/>
      <sheetName val="Project_Details__10"/>
      <sheetName val="RCC,Ret__Wall10"/>
      <sheetName val="Load_Details(B2)10"/>
      <sheetName val="TBAL9697_-group_wise__sdpl10"/>
      <sheetName val="scurve_calc_(2)10"/>
      <sheetName val="Rate_Analysis9"/>
      <sheetName val="Bill_3_-_Site_Works9"/>
      <sheetName val="GR_slab-reinft9"/>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SCHEDULE_OF_RATES10"/>
      <sheetName val="Rate_Analysis10"/>
      <sheetName val="Detail_P&amp;L10"/>
      <sheetName val="Assumption_Sheet10"/>
      <sheetName val="Legal_Risk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149"/>
      <sheetName val="Format 1.9 Ph-1"/>
      <sheetName val="D2_CO"/>
      <sheetName val="Angebot18.7."/>
      <sheetName val="Summary Transformers"/>
      <sheetName val="Total  Amount"/>
      <sheetName val="Indirect_x0005_____쌳ᎈ駜_"/>
      <sheetName val="[saihous.ele.xls]Indirect_x0005_????"/>
      <sheetName val="10. &amp; 11. Rate Code &amp; BQ"/>
      <sheetName val="FINOLEX"/>
      <sheetName val="Set"/>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 GULF"/>
      <sheetName val="#3E1_GCR"/>
      <sheetName val="BM-HOOP"/>
      <sheetName val="LAYING PR"/>
      <sheetName val="Safty appli"/>
      <sheetName val=" trans works 1314"/>
      <sheetName val="BWSCPlt"/>
      <sheetName val="CI"/>
      <sheetName val="DI"/>
      <sheetName val="G.R.P"/>
      <sheetName val="HDPE"/>
      <sheetName val="PSC REVISED"/>
      <sheetName val="pvc"/>
      <sheetName val="Cable_data10"/>
      <sheetName val="PRECAST_lightconc-II10"/>
      <sheetName val="APPENDIX_B-110"/>
      <sheetName val="Bill_3_110"/>
      <sheetName val="Material_9"/>
      <sheetName val="SPT_vs_PHI9"/>
      <sheetName val="Civil_Works9"/>
      <sheetName val="4-Int-_ele(RA)9"/>
      <sheetName val="Fill_this_out_first___9"/>
      <sheetName val="INDIGINEOUS_ITEMS_9"/>
      <sheetName val="SCHEDULE_(3)9"/>
      <sheetName val="schedule_nos9"/>
      <sheetName val="Boq_Block_A9"/>
      <sheetName val="BLOCK-A_(MEA_SHEET)9"/>
      <sheetName val="Break_up_Sheet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Sqn_Abs_G_6__9"/>
      <sheetName val="WO_Abs__G_2__6_DUs9"/>
      <sheetName val="Air_Abs_G_6__23_DUs9"/>
      <sheetName val="Lease_rents9"/>
      <sheetName val="Bed_Class8"/>
      <sheetName val="Asia_Revised_10-1-079"/>
      <sheetName val="All_Capital_Plan_P+L_10-1-079"/>
      <sheetName val="CP08_(2)9"/>
      <sheetName val="Planning_File_10-1-079"/>
      <sheetName val="SITE_OVERHEADS9"/>
      <sheetName val="Detail_1A9"/>
      <sheetName val="Basement_Budget9"/>
      <sheetName val="UNP-NCW_8"/>
      <sheetName val="E_&amp;_R9"/>
      <sheetName val="Pile_cap8"/>
      <sheetName val="SPILL_OVER9"/>
      <sheetName val="beam-reinft-IIInd_floor3"/>
      <sheetName val="DTF_Summary8"/>
      <sheetName val="GF_Columns8"/>
      <sheetName val="Mat_Cost9"/>
      <sheetName val="Form_68"/>
      <sheetName val="BOQ_Direct_selling_cost8"/>
      <sheetName val="Intro_7"/>
      <sheetName val="Elite_1_-_MBCL7"/>
      <sheetName val="MASTER_RATE_ANALYSIS8"/>
      <sheetName val="Cost_summary7"/>
      <sheetName val="beam-reinft-machine_rm7"/>
      <sheetName val="Contract_BOQ7"/>
      <sheetName val="Cost_Index"/>
      <sheetName val="key_dates7"/>
      <sheetName val="specification_options7"/>
      <sheetName val="M_R_List_(2)3"/>
      <sheetName val="Balance_Sheet_3"/>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1_00"/>
      <sheetName val="_B3"/>
      <sheetName val="_B1"/>
      <sheetName val="Indirect????쌳ᎈ駜/"/>
      <sheetName val="Cover_sheet"/>
      <sheetName val="AOQ-new_"/>
      <sheetName val="water_prop_"/>
      <sheetName val="Indirect"/>
      <sheetName val="Operating_Statistics"/>
      <sheetName val="220_11__BS_"/>
      <sheetName val="Annexue_B"/>
      <sheetName val="BC_&amp;_MNB_"/>
      <sheetName val="Elect_"/>
      <sheetName val="Indirect쌳ᎈ駜_"/>
      <sheetName val="Resource"/>
      <sheetName val="288-1"/>
      <sheetName val="Timesheet"/>
      <sheetName val="Analysis-NH-Roads"/>
      <sheetName val="Materials "/>
      <sheetName val="PMS"/>
      <sheetName val="BAL SHEET"/>
      <sheetName val="Basic Resources"/>
      <sheetName val="foundation(V)"/>
      <sheetName val="Column BBS-Block9"/>
      <sheetName val="Enquire"/>
      <sheetName val="[saihous.ele.xls]Indirect_x0005__x0000__x0000__xdfa0_."/>
      <sheetName val="[saihous.ele.xls]Indirect_x0005__x0000__x0000__xdb20__x001f_"/>
      <sheetName val="loadcal"/>
      <sheetName val="REL"/>
      <sheetName val="INPUT SHEET"/>
      <sheetName val="dBase"/>
      <sheetName val="Sweeper Machine"/>
      <sheetName val="HP(9.200)"/>
      <sheetName val="hyperstatic"/>
      <sheetName val="Stability"/>
      <sheetName val="Distribution - Qty &amp; Amount"/>
      <sheetName val="horizontal"/>
      <sheetName val="[saihous.ele.xls]Indirect쌳ᎈ駜/"/>
      <sheetName val="Final Bill"/>
      <sheetName val="BST"/>
      <sheetName val="Summary_Transformers"/>
      <sheetName val="Total__Amount"/>
      <sheetName val="_GULF"/>
      <sheetName val="Summary_Transformers1"/>
      <sheetName val="Total__Amount1"/>
      <sheetName val="_GULF1"/>
      <sheetName val="Summary_Transformers3"/>
      <sheetName val="Total__Amount3"/>
      <sheetName val="_GULF3"/>
      <sheetName val="AOR"/>
      <sheetName val="Material Rate"/>
      <sheetName val="B1"/>
      <sheetName val="DATA_PRG"/>
      <sheetName val="C&amp;S monthwise"/>
      <sheetName val="C&amp;S"/>
      <sheetName val="General"/>
      <sheetName val="Materials"/>
      <sheetName val="Bridge Data 2005-06"/>
      <sheetName val="Data.F8.BTR"/>
      <sheetName val="r"/>
      <sheetName val="t_prsr"/>
      <sheetName val="id"/>
      <sheetName val=" "/>
      <sheetName val="bom"/>
      <sheetName val="Flooring Chart"/>
      <sheetName val="LV Cable sizing"/>
      <sheetName val="DC"/>
      <sheetName val="Beam-design exp"/>
      <sheetName val="[saihous.ele.xls]Indirect_x0005_"/>
      <sheetName val="DG "/>
      <sheetName val="MAIN FILE 9-24-07"/>
      <sheetName val="SPILL OVER PROJECTIONS"/>
      <sheetName val="[saihous.ele.xls]Indirect_x0005__x0000_⽼؃ᅜ"/>
      <sheetName val="Config"/>
      <sheetName val=""/>
      <sheetName val="[saihous.ele.xls]Indirect퀀《혂൧_x0001__x0000_"/>
      <sheetName val="2nd "/>
      <sheetName val="shuttering"/>
      <sheetName val="Boq_(Main_Building)"/>
      <sheetName val="Annexue_B1"/>
      <sheetName val="STAFFSCHED_1"/>
      <sheetName val="Blr_hire1"/>
      <sheetName val="_IO_List1"/>
      <sheetName val="Cost_Index1"/>
      <sheetName val="saihous_ele1"/>
      <sheetName val="SSR___NSSR_Market_final1"/>
      <sheetName val="Boq_(Main_Building)1"/>
      <sheetName val="wordsdata"/>
      <sheetName val="MTO REV.0"/>
      <sheetName val="Filter"/>
      <sheetName val="Linked Lead"/>
      <sheetName val="APPENDIX_B-111"/>
      <sheetName val="Bill_3_111"/>
      <sheetName val="PRECAST_lightconc-II11"/>
      <sheetName val="INDIGINEOUS_ITEMS_10"/>
      <sheetName val="Fill_this_out_first___10"/>
      <sheetName val="IO_List10"/>
      <sheetName val="Pipe_Supports10"/>
      <sheetName val="BOQ_(2)10"/>
      <sheetName val="SPT_vs_PHI10"/>
      <sheetName val="SCHEDULE_(3)10"/>
      <sheetName val="schedule_nos10"/>
      <sheetName val="Cable_data11"/>
      <sheetName val="Civil_Works10"/>
      <sheetName val="Material_10"/>
      <sheetName val="Boq_Block_A10"/>
      <sheetName val="Basement_Budget10"/>
      <sheetName val="Sqn_Abs_G_6__10"/>
      <sheetName val="WO_Abs__G_2__6_DUs10"/>
      <sheetName val="Air_Abs_G_6__23_DUs10"/>
      <sheetName val="4-Int-_ele(RA)10"/>
      <sheetName val="E_&amp;_R10"/>
      <sheetName val="Box-_Girder10"/>
      <sheetName val="BLOCK-A_(MEA_SHEET)10"/>
      <sheetName val="SITE_OVERHEADS10"/>
      <sheetName val="Detail_1A10"/>
      <sheetName val="Lease_rents10"/>
      <sheetName val="DLC_lookups10"/>
      <sheetName val="Quote_Sheet10"/>
      <sheetName val="labour_coeff10"/>
      <sheetName val="Works_-_Quote_Sheet10"/>
      <sheetName val="Gen_Info10"/>
      <sheetName val="Indirect_expenses10"/>
      <sheetName val="Cost_Any_10"/>
      <sheetName val="LIST_OF_MAKES10"/>
      <sheetName val="Asia_Revised_10-1-0710"/>
      <sheetName val="All_Capital_Plan_P+L_10-1-0710"/>
      <sheetName val="CP08_(2)10"/>
      <sheetName val="Planning_File_10-1-0710"/>
      <sheetName val="Break_up_Sheet10"/>
      <sheetName val="SPILL_OVER10"/>
      <sheetName val="MASTER_RATE_ANALYSIS9"/>
      <sheetName val="Mat_Cost10"/>
      <sheetName val="Pile_cap9"/>
      <sheetName val="GF_Columns9"/>
      <sheetName val="Bed_Class9"/>
      <sheetName val="DTF_Summary9"/>
      <sheetName val="Form_69"/>
      <sheetName val="BOQ_Direct_selling_cost9"/>
      <sheetName val="UNP-NCW_9"/>
      <sheetName val="Intro_8"/>
      <sheetName val="Elite_1_-_MBCL8"/>
      <sheetName val="beam-reinft-machine_rm8"/>
      <sheetName val="T1_WO8"/>
      <sheetName val="Cost_summary8"/>
      <sheetName val="Contract_BOQ8"/>
      <sheetName val="beam-reinft-IIInd_floor4"/>
      <sheetName val="key_dates8"/>
      <sheetName val="specification_options8"/>
      <sheetName val="Direct_cost_shed_A-2_8"/>
      <sheetName val="_Resource_list8"/>
      <sheetName val="THANE_SITE8"/>
      <sheetName val="BOQ_Distribution8"/>
      <sheetName val="A_O_R_4"/>
      <sheetName val="FF_Inst_RA_08_Inst_038"/>
      <sheetName val="M_R_List_(2)4"/>
      <sheetName val="Balance_Sheet_4"/>
      <sheetName val="Basic_Rates1"/>
      <sheetName val="bs_BP_04_SA1"/>
      <sheetName val="DG_Works_(Supply)1"/>
      <sheetName val="1_001"/>
      <sheetName val="_B31"/>
      <sheetName val="_B11"/>
      <sheetName val="1-Pop_Proj1"/>
      <sheetName val="Operating_Statistics1"/>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Measurment"/>
      <sheetName val="BUDGET"/>
      <sheetName val="Fin Sum"/>
      <sheetName val="lists"/>
      <sheetName val="Calculations"/>
      <sheetName val="A301 Kalk"/>
      <sheetName val="Schlüss Inh-EF"/>
      <sheetName val="VS배관내역서"/>
      <sheetName val="L (4)"/>
      <sheetName val="Elect_1"/>
      <sheetName val="Elect_2"/>
      <sheetName val="1-Pop_Proj3"/>
      <sheetName val="bs_BP_04_SA3"/>
      <sheetName val="_IO_List3"/>
      <sheetName val="Cost_Index3"/>
      <sheetName val="saihous_ele3"/>
      <sheetName val="STAFFSCHED_3"/>
      <sheetName val="SSR___NSSR_Market_final3"/>
      <sheetName val="Blr_hire3"/>
      <sheetName val="Basic_Rates3"/>
      <sheetName val="Elect_3"/>
      <sheetName val="1_003"/>
      <sheetName val="DG_Works_(Supply)3"/>
      <sheetName val="1-Pop_Proj4"/>
      <sheetName val="bs_BP_04_SA4"/>
      <sheetName val="_IO_List4"/>
      <sheetName val="Cost_Index4"/>
      <sheetName val="saihous_ele4"/>
      <sheetName val="STAFFSCHED_4"/>
      <sheetName val="SSR___NSSR_Market_final4"/>
      <sheetName val="Blr_hire4"/>
      <sheetName val="Basic_Rates4"/>
      <sheetName val="Elect_4"/>
      <sheetName val="1_004"/>
      <sheetName val="DG_Works_(Supply)4"/>
      <sheetName val="1-Pop_Proj5"/>
      <sheetName val="bs_BP_04_SA5"/>
      <sheetName val="_IO_List5"/>
      <sheetName val="Cost_Index5"/>
      <sheetName val="saihous_ele5"/>
      <sheetName val="STAFFSCHED_5"/>
      <sheetName val="SSR___NSSR_Market_final5"/>
      <sheetName val="Blr_hire5"/>
      <sheetName val="Basic_Rates5"/>
      <sheetName val="Elect_5"/>
      <sheetName val="1_005"/>
      <sheetName val="DG_Works_(Supply)5"/>
      <sheetName val="Monthly Budget Summary"/>
      <sheetName val="Footings"/>
      <sheetName val="Basic Details"/>
      <sheetName val="BS Groupings"/>
      <sheetName val="PL Groupings"/>
      <sheetName val="Break_Up"/>
      <sheetName val="AoR Finishing"/>
      <sheetName val="CABLERET"/>
      <sheetName val="SubAnlysis"/>
      <sheetName val="Indirect_"/>
      <sheetName val="Desgn(zone_I)"/>
      <sheetName val="$_KURLARI"/>
      <sheetName val="220_11__BS_1"/>
      <sheetName val="Desgn(zone_I)1"/>
      <sheetName val="$_KURLARI1"/>
      <sheetName val="Civil_BOQ"/>
      <sheetName val="220_11__BS_2"/>
      <sheetName val="Annexue_B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M_R_List_(2)6"/>
      <sheetName val="Balance_Sheet_6"/>
      <sheetName val="220_11__BS_3"/>
      <sheetName val="_B33"/>
      <sheetName val="_B13"/>
      <sheetName val="Operating_Statistics3"/>
      <sheetName val="Annexue_B3"/>
      <sheetName val="Desgn(zone_I)3"/>
      <sheetName val="$_KURLARI3"/>
      <sheetName val="Boq_(Main_Building)3"/>
      <sheetName val="Civil_BOQ2"/>
      <sheetName val="Basement__Works"/>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M_R_List_(2)7"/>
      <sheetName val="Balance_Sheet_7"/>
      <sheetName val="220_11__BS_4"/>
      <sheetName val="_B34"/>
      <sheetName val="_B14"/>
      <sheetName val="Operating_Statistics4"/>
      <sheetName val="Annexue_B4"/>
      <sheetName val="Desgn(zone_I)4"/>
      <sheetName val="$_KURLARI4"/>
      <sheetName val="Boq_(Main_Building)4"/>
      <sheetName val="Civil_BOQ3"/>
      <sheetName val="Basement__Works1"/>
      <sheetName val="ONE TIME"/>
      <sheetName val="Stress Calculation"/>
      <sheetName val="Detail-Singly"/>
      <sheetName val="Formulas"/>
      <sheetName val="Labor abs-PW"/>
      <sheetName val="Labor abs-NMR"/>
      <sheetName val="Quotation"/>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Lead (Final)"/>
      <sheetName val="Indirect_x0005_????"/>
      <sheetName val="Indirect퀀《혂൧_x0001_"/>
      <sheetName val="PRICE-COMP"/>
      <sheetName val="Core Data"/>
      <sheetName val="TOS-F"/>
      <sheetName val="M-Book for FW"/>
      <sheetName val="M-Book for Conc"/>
      <sheetName val="gen"/>
      <sheetName val="Staff_Acco_48"/>
      <sheetName val="Tel__24"/>
      <sheetName val="Ext_light24"/>
      <sheetName val="Staff_Acco_49"/>
      <sheetName val="4_Annex_1_Basic_rate24"/>
      <sheetName val="DETAILED__BOQ24"/>
      <sheetName val="Detail_In_Door_Stad24"/>
      <sheetName val="Project_Details__24"/>
      <sheetName val="RCC,Ret__Wall24"/>
      <sheetName val="Load_Details(B2)24"/>
      <sheetName val="TBAL9697_-group_wise__sdpl24"/>
      <sheetName val="scurve_calc_(2)24"/>
      <sheetName val="Detail_P&amp;L23"/>
      <sheetName val="Assumption_Sheet23"/>
      <sheetName val="Legal_Risk_Analysis23"/>
      <sheetName val="Bill_3_-_Site_Works23"/>
      <sheetName val="SCHEDULE_OF_RATES23"/>
      <sheetName val="GR_slab-reinft23"/>
      <sheetName val="Rate_Analysis23"/>
      <sheetName val="Cover_sheet1"/>
      <sheetName val="AOQ-new_1"/>
      <sheetName val="water_prop_1"/>
      <sheetName val="PA-_Consutant_"/>
      <sheetName val="[saihous_ele_xls]Indirect"/>
      <sheetName val="[saihous_ele_xls]Indirect????"/>
      <sheetName val="Indirect____쌳ᎈ駜_"/>
      <sheetName val="10__&amp;_11__Rate_Code_&amp;_BQ"/>
      <sheetName val="Basic_Resources"/>
      <sheetName val="Angebot18_7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RES-PLANNING"/>
      <sheetName val="Macro1"/>
      <sheetName val="beam-reinft"/>
      <sheetName val="GN-ST-10"/>
      <sheetName val="saihous.ele.xls"/>
      <sheetName val="Labour &amp; Plant"/>
      <sheetName val="PRSH"/>
      <sheetName val="AutoOpen Stub Data"/>
      <sheetName val="Indirect_x005f_x0005_"/>
      <sheetName val="Indirect_x005f_x0005__x005f_x0000__x005f_x0000__"/>
      <sheetName val="Pay_Sep06"/>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PRECAST lightconc_II"/>
      <sheetName val="Sensitivity"/>
      <sheetName val="Basis"/>
      <sheetName val="A"/>
      <sheetName val="TORRENT CEMENT"/>
      <sheetName val="Z1_DATA"/>
      <sheetName val="MHNO_LEV"/>
      <sheetName val="organi synthesis lab"/>
      <sheetName val="QAQC"/>
      <sheetName val="BoQ-1"/>
      <sheetName val="BoQ-2"/>
      <sheetName val="CFForecast detail"/>
      <sheetName val="Sqn-Abs(G+6) "/>
      <sheetName val="WO-Abs (G+2) 6 DUs"/>
      <sheetName val="Air-Abs(G+6) 23 DUs"/>
      <sheetName val="Beam-Schedule-1"/>
      <sheetName val="Ring Details"/>
      <sheetName val="[saihous.ele.xls]Indirect_____4"/>
      <sheetName val="[saihous.ele.xls]_saihous_ele_2"/>
      <sheetName val="[saihous.ele.xls]_saihous_ele_3"/>
      <sheetName val="Cable Specifications"/>
      <sheetName val="[saihous.ele.xls]Indirect_____5"/>
      <sheetName val="C Sum"/>
      <sheetName val="A Sum"/>
      <sheetName val="BuildUp"/>
      <sheetName val="SB_SCH_A3"/>
      <sheetName val="SB SCH_A7"/>
      <sheetName val="Detailed Summary (4)"/>
      <sheetName val="Summary output"/>
      <sheetName val="Raw material"/>
      <sheetName val="Con"/>
      <sheetName val="Summary-margin calc"/>
      <sheetName val="MMt"/>
      <sheetName val="GUT (2)"/>
      <sheetName val="ACE-OUT"/>
      <sheetName val="reference sheet "/>
      <sheetName val="M.B.T-16"/>
      <sheetName val="Labour Rate "/>
      <sheetName val="DashboardQuestions"/>
      <sheetName val="Jan Volume"/>
      <sheetName val="DG-YARD"/>
      <sheetName val="FITZ MORT 94"/>
      <sheetName val="Service Function"/>
      <sheetName val="8th  floor Beams"/>
      <sheetName val="IT-Fri Base"/>
      <sheetName val="CMISFA"/>
      <sheetName val="00acttbl"/>
      <sheetName val="PSrpt25"/>
      <sheetName val="00budtbl"/>
      <sheetName val="Angebot18_7_1"/>
      <sheetName val="공장별판관비배부"/>
      <sheetName val="Road data"/>
      <sheetName val="Road Detail Est."/>
      <sheetName val="IM_Assumptions"/>
      <sheetName val="IM_SUMMARY"/>
      <sheetName val="IM_Flows"/>
      <sheetName val="Rate Ana"/>
      <sheetName val="RIP1"/>
      <sheetName val="Manpower"/>
      <sheetName val="DATA_PILE_BG"/>
      <sheetName val="DATA_PCC"/>
      <sheetName val="DATA_PILECAP"/>
      <sheetName val="DATA_PILE_RT2"/>
      <sheetName val="DATA_PILE_RT1 "/>
      <sheetName val="DATA_PILE _SM"/>
      <sheetName val="KALK"/>
      <sheetName val="meas-wp"/>
      <sheetName val="sheeet7"/>
      <sheetName val="CONNECT"/>
      <sheetName val="DSLP"/>
      <sheetName val="VI Floor Beam "/>
      <sheetName val="[saihous.ele.xls]Indirect_x0005__x0000_堀와6_x0000_"/>
      <sheetName val="[saihous.ele.xls]Indirect_x0005__x0000_ം핤࢐"/>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CABLES DATA"/>
      <sheetName val="DATA 2"/>
      <sheetName val="BASIC MATERIALS"/>
      <sheetName val="Indirect_x0005_??_"/>
      <sheetName val="Allg. Angaben"/>
      <sheetName val="Auswahl"/>
      <sheetName val="keyword"/>
      <sheetName val="D1_CO"/>
      <sheetName val="1-Excavation"/>
      <sheetName val="2-Substructure"/>
      <sheetName val="3-Concrete"/>
      <sheetName val="4-Masonry"/>
      <sheetName val="5-Thermal &amp; Moisture"/>
      <sheetName val="Col-Schedule"/>
      <sheetName val="SOR"/>
      <sheetName val="master"/>
      <sheetName val="[saihous.ele.xls]Indirect퀀《혂൧_x0001_"/>
      <sheetName val="GLOBAL_REFERRENCE_SHEET"/>
      <sheetName val="Assumption Inputs"/>
      <sheetName val="Name List"/>
      <sheetName val="Step 1"/>
      <sheetName val="Capex"/>
      <sheetName val="WORK TABLE"/>
      <sheetName val="starter"/>
      <sheetName val="SOA"/>
      <sheetName val="Podium Areas"/>
      <sheetName val="Options"/>
      <sheetName val="_saihous.ele.xls_Indirect_x0005_"/>
      <sheetName val="_saihous.ele.xls_Indirect_x0005_____"/>
      <sheetName val="_saihous.ele.xls_Indirect퀀《혂൧_x0001_"/>
      <sheetName val="_saihous.ele.xls_Indirect쌳ᎈ駜_"/>
      <sheetName val="coa_ramco_168"/>
      <sheetName val="RA_markate"/>
      <sheetName val="Break_Up (bc)"/>
      <sheetName val="Break_Up (bc1)"/>
      <sheetName val="Break_Up (bc2)"/>
      <sheetName val="Comparison"/>
      <sheetName val="LEVEL SHEET"/>
      <sheetName val="BOQ LT"/>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BL01"/>
      <sheetName val="SUMMARY - PART-I-BUILDING"/>
      <sheetName val="Overall Summary"/>
      <sheetName val="Summary_CFA total - CP1 &amp; CP2"/>
      <sheetName val="Balustrade"/>
      <sheetName val="Publicbuilding"/>
      <sheetName val="CONSTANT"/>
      <sheetName val="SILICATE"/>
      <sheetName val="CASHFLOWS"/>
      <sheetName val="T&amp;M"/>
      <sheetName val="Master Data"/>
      <sheetName val="DOOR-WIND"/>
      <sheetName val="Main-Material"/>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_B35"/>
      <sheetName val="_B15"/>
      <sheetName val="Operating_Statistics5"/>
      <sheetName val="220_11__BS_5"/>
      <sheetName val="Annexue_B5"/>
      <sheetName val="$_KURLARI5"/>
      <sheetName val="Desgn(zone_I)5"/>
      <sheetName val="Boq_(Main_Building)5"/>
      <sheetName val="Civil_BOQ4"/>
      <sheetName val="Basement__Works2"/>
      <sheetName val="COST"/>
      <sheetName val="Cut &amp; Sew"/>
      <sheetName val="Pacakges split"/>
      <sheetName val="Slab"/>
      <sheetName val="_saihous.ele.xls_Indirect_x0005"/>
      <sheetName val="_saihous.ele.xls_Indirect퀀《혂൧_x"/>
      <sheetName val="Indirect_x0005_____"/>
      <sheetName val="_saihous_ele_xls_Indirect"/>
      <sheetName val="_saihous_ele_xls_Indirect____"/>
      <sheetName val="Cover_sheet2"/>
      <sheetName val="AOQ-new_2"/>
      <sheetName val="water_prop_2"/>
      <sheetName val="11B_2"/>
      <sheetName val="SC_Cost_MAR_022"/>
      <sheetName val="11B_1"/>
      <sheetName val="SC_Cost_MAR_021"/>
      <sheetName val="Pier calculation"/>
      <sheetName val="Box-Detour"/>
      <sheetName val="boq actual"/>
      <sheetName val="HPL"/>
      <sheetName val="Charts"/>
      <sheetName val="Source Ref."/>
      <sheetName val="STP"/>
      <sheetName val="17"/>
      <sheetName val="Dtype-Civil"/>
      <sheetName val="girder"/>
      <sheetName val="Cover_sheet3"/>
      <sheetName val="AOQ-new_3"/>
      <sheetName val="water_prop_3"/>
      <sheetName val="SC_Cost_MAR_023"/>
      <sheetName val="Summary_Transformers2"/>
      <sheetName val="Total__Amount2"/>
      <sheetName val="11B_3"/>
      <sheetName val="[saihous_ele_xls]Indirect_"/>
      <sheetName val="INPUT_SHEET"/>
      <sheetName val="Sweeper_Machine"/>
      <sheetName val="HP(9_200)"/>
      <sheetName val="BAL_SHEET"/>
      <sheetName val="Final_Bill"/>
      <sheetName val="_GULF2"/>
      <sheetName val="Pier_calculation"/>
      <sheetName val="Distribution_-_Qty_&amp;_Amount"/>
      <sheetName val="Fin_Sum"/>
      <sheetName val="33 kV-Eqpt.fdn."/>
      <sheetName val="ANNEXURE-A"/>
      <sheetName val="Tong hop DT XDCT"/>
      <sheetName val="TH_CPTB"/>
      <sheetName val="TMDT"/>
      <sheetName val="labour rates"/>
      <sheetName val="Master_Data"/>
      <sheetName val="L_(4)"/>
      <sheetName val="[saihous.ele.xls]Indirect_x0005__x0000__x0000__x0005__x0000_哐"/>
      <sheetName val="BOXCULVERT"/>
      <sheetName val="FORM5"/>
      <sheetName val="ironmongery"/>
      <sheetName val="LoadSummary"/>
      <sheetName val="Concrete Quants"/>
      <sheetName val="부표총괄"/>
      <sheetName val="Steel-Circular"/>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9"/>
      <sheetName val="M_R_List_(2)9"/>
      <sheetName val="Balance_Sheet_9"/>
      <sheetName val="A_O_R_10"/>
      <sheetName val="M_R_List_(2)10"/>
      <sheetName val="Balance_Sheet_10"/>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SCHEDULE_OF_RATES25"/>
      <sheetName val="Detail_P&amp;L25"/>
      <sheetName val="Assumption_Sheet25"/>
      <sheetName val="APPENDIX_B-125"/>
      <sheetName val="Bill_3_125"/>
      <sheetName val="Legal_Risk_Analysis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XL4Poppy"/>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NLD_-_Assum"/>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HT Cable "/>
      <sheetName val="STATIC"/>
      <sheetName val="macro"/>
      <sheetName val="WBS"/>
      <sheetName val="LL-Normal"/>
      <sheetName val="keydates"/>
      <sheetName val="BRL FORMAT"/>
      <sheetName val="Total delivered cost calc."/>
      <sheetName val="Format - 4"/>
      <sheetName val="oresreqsum"/>
      <sheetName val="Boq- Civil"/>
      <sheetName val="Indirect_x0005_????쌳ᎈ駜_"/>
      <sheetName val="[saihous.ele.xls]Indirect퀀《혂൧_x0001_?"/>
      <sheetName val="[saihous.ele.xls]Indirect_x0005_?⽼؃ᅜ"/>
      <sheetName val="Beams "/>
      <sheetName val="switch"/>
      <sheetName val="ES-aLL"/>
      <sheetName val="COLUMNS"/>
      <sheetName val="SLABREINF-SCH"/>
      <sheetName val="REINF-PILECAP"/>
      <sheetName val="Cable-code"/>
      <sheetName val="CURENCY"/>
      <sheetName val="Labour before Escalation "/>
      <sheetName val="Material List"/>
      <sheetName val="_saihous_ele_xls_Indirect퀀《혂൧"/>
      <sheetName val="_saihous_ele_xls_Indirect⽼؃ᅜ"/>
      <sheetName val="_saihous_ele_xls_Indirect쌳ᎈ駜_"/>
      <sheetName val="Indirect_x0005____"/>
      <sheetName val="Summary_Transformers4"/>
      <sheetName val="Total__Amount4"/>
      <sheetName val="_GULF4"/>
      <sheetName val="Analisa"/>
      <sheetName val="Bechtel Norms"/>
      <sheetName val="CS PIPING"/>
      <sheetName val="TECH DATA"/>
      <sheetName val="RF Vol"/>
      <sheetName val="ASP"/>
      <sheetName val="Pivots"/>
      <sheetName val="Customize Your Purchase Order"/>
      <sheetName val="JACKWELL"/>
      <sheetName val="Tie Beam Steel-R0-1"/>
      <sheetName val="SLAB SCH"/>
      <sheetName val="CCB-LES"/>
      <sheetName val="Print Controls"/>
      <sheetName val="Controls"/>
      <sheetName val="koersen"/>
      <sheetName val="Brickwork "/>
      <sheetName val="First Floor "/>
      <sheetName val="Ave.wtd.rates"/>
      <sheetName val="Dropdowns"/>
      <sheetName val="EST-CIVIL"/>
      <sheetName val="Executive Summary"/>
      <sheetName val="Payroll BL"/>
      <sheetName val="Itemwise Summary"/>
      <sheetName val="foot-slab reinft"/>
      <sheetName val="SP Break Up"/>
      <sheetName val="A.O.R r1Str"/>
      <sheetName val="A.O.R r1"/>
      <sheetName val="A.O.R (2)"/>
      <sheetName val="11 kV SWGR"/>
      <sheetName val="CapitalMetrics"/>
      <sheetName val="Progress Curve"/>
      <sheetName val="para"/>
      <sheetName val="sc-mar2000"/>
      <sheetName val="sc-sepVdec99"/>
      <sheetName val="LabourRates"/>
      <sheetName val="PROCTOR"/>
      <sheetName val="TB JUN'11"/>
      <sheetName val="PLAN_FEB97"/>
      <sheetName val="Abutment "/>
      <sheetName val="Realign, Bypass, Rec"/>
      <sheetName val="FWD DATA"/>
      <sheetName val="Normalized Readings"/>
      <sheetName val="Pavement Details"/>
      <sheetName val="[saihous.ele.xls]Indirect_____6"/>
      <sheetName val="[saihous.ele.xls]Indirect_____7"/>
      <sheetName val="[saihous.ele.xls]_saihous_ele_4"/>
      <sheetName val="9618UH"/>
      <sheetName val="MEXICO-C"/>
      <sheetName val="Rates Basic"/>
      <sheetName val="[saihous.ele.xls]Indirect_x0005__x0000__x0000_�."/>
      <sheetName val="R2"/>
      <sheetName val="Beam-design_exp3"/>
      <sheetName val="A301_Kalk3"/>
      <sheetName val="Schlüss_Inh-EF3"/>
      <sheetName val="Beam-design_exp"/>
      <sheetName val="A301_Kalk"/>
      <sheetName val="Schlüss_Inh-EF"/>
      <sheetName val="Beam-design_exp1"/>
      <sheetName val="A301_Kalk1"/>
      <sheetName val="Schlüss_Inh-EF1"/>
      <sheetName val="Beam-design_exp2"/>
      <sheetName val="A301_Kalk2"/>
      <sheetName val="Schlüss_Inh-EF2"/>
      <sheetName val="Beam-design_exp4"/>
      <sheetName val="A301_Kalk4"/>
      <sheetName val="Schlüss_Inh-EF4"/>
      <sheetName val="Beam-design_exp5"/>
      <sheetName val="A301_Kalk5"/>
      <sheetName val="Schlüss_Inh-EF5"/>
      <sheetName val="Beam-design_exp6"/>
      <sheetName val="A301_Kalk6"/>
      <sheetName val="Schlüss_Inh-EF6"/>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05. BUDGET"/>
      <sheetName val="Labor_abs-PW"/>
      <sheetName val="Labor_abs-NMR"/>
      <sheetName val="PCS DATA"/>
      <sheetName val="STEEL"/>
      <sheetName val="More &amp; Less work record"/>
      <sheetName val="Coalmine"/>
      <sheetName val="COMPS"/>
      <sheetName val="purpose&amp;input"/>
      <sheetName val="Anl"/>
      <sheetName val="[saihous.ele.xls]Indirect____11"/>
      <sheetName val="[saihous.ele.xls]Indirect____12"/>
      <sheetName val="[saihous.ele.xls]Indirect____13"/>
      <sheetName val="[saihous.ele.xls]_saihous_ele_7"/>
      <sheetName val="[saihous.ele.xls]_saihous_ele_8"/>
      <sheetName val="[saihous.ele.xls]Indirect_____8"/>
      <sheetName val="[saihous.ele.xls]Indirect_____9"/>
      <sheetName val="[saihous.ele.xls]Indirect____10"/>
      <sheetName val="[saihous.ele.xls]_saihous_ele_5"/>
      <sheetName val="[saihous.ele.xls]_saihous_ele_6"/>
      <sheetName val=" AT-1-220 "/>
      <sheetName val=" BC-220"/>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Final VA"/>
      <sheetName val="MPR_PA_1"/>
      <sheetName val="scurve(2)"/>
      <sheetName val="KQ Cost Controlling"/>
      <sheetName val="KQ Appropriation"/>
      <sheetName val="Budget-Breakup"/>
      <sheetName val=" AnalysisPCC"/>
      <sheetName val="Analysis-NH-Culverts"/>
      <sheetName val="1.Civil-RA"/>
      <sheetName val="Mand.Spares BBU "/>
      <sheetName val="Annex_1"/>
      <sheetName val="Annex_5"/>
      <sheetName val="Basic_Details"/>
      <sheetName val="BS_Groupings"/>
      <sheetName val="PL_Groupings"/>
      <sheetName val="Format_1_9_Ph-1"/>
      <sheetName val="Jan_Volume"/>
      <sheetName val="Detailed_Summary_(4)"/>
      <sheetName val="PRECAST_lightconc_II"/>
      <sheetName val="organi_synthesis_lab"/>
      <sheetName val="[saihous_ele_xls]Indirect堀와6"/>
      <sheetName val="BOQ_LT"/>
      <sheetName val="Service_Function"/>
      <sheetName val="BASIC_MATERIALS"/>
      <sheetName val="8th__floor_Beams"/>
      <sheetName val="Allg__Angaben"/>
      <sheetName val="CABLES_DATA"/>
      <sheetName val="VI_Floor_Beam_"/>
      <sheetName val="Step_1"/>
      <sheetName val="Equipment_Information"/>
      <sheetName val="Equipment_Block"/>
      <sheetName val="5-Thermal_&amp;_Moisture"/>
      <sheetName val="IT-Fri_Base"/>
      <sheetName val="DATA_PILE_RT1_"/>
      <sheetName val="DATA_PILE__SM"/>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saihous_ele_xls]Indirect_____3"/>
      <sheetName val="[saihous_ele_xls]_saihous_ele_2"/>
      <sheetName val="[saihous_ele_xls]Indirect_____4"/>
      <sheetName val="[saihous_ele_xls]_saihous_ele_3"/>
      <sheetName val="Print_Controls"/>
      <sheetName val="_saihous_ele_xls_Indirect_x0005"/>
      <sheetName val="Total_delivered_cost_calc_"/>
      <sheetName val="Executive_Summary"/>
      <sheetName val="SLAB_SCH"/>
      <sheetName val="Labour_before_Escalation_"/>
      <sheetName val="Material_List"/>
      <sheetName val="Beams_"/>
      <sheetName val="Tong_hop_DT_XDCT"/>
      <sheetName val="boq_actual"/>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RFP002"/>
      <sheetName val="Response Spectra (UBC-1997)"/>
      <sheetName val="Response Spectra (IS1893-2002)"/>
      <sheetName val="_GULF6"/>
      <sheetName val="Tong_hop_DT_XDCT1"/>
      <sheetName val="NLD_-_Assum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Format_-_41"/>
      <sheetName val="BP-Other_strs1"/>
      <sheetName val="Raw_material1"/>
      <sheetName val="LV_Cable_sizing1"/>
      <sheetName val="Distribution_-_Qty_&amp;_Amount1"/>
      <sheetName val="33_kV-Eqpt_fdn_"/>
      <sheetName val="Pacakges_split"/>
      <sheetName val="_saihous_ele_xls_Indirect퀀《혂൧_x"/>
      <sheetName val="Format_-_4"/>
      <sheetName val="BP-Other_strs"/>
      <sheetName val="Raw_material"/>
      <sheetName val="LV_Cable_sizing"/>
      <sheetName val="Summary_Transformers7"/>
      <sheetName val="Total__Amount7"/>
      <sheetName val="_GULF7"/>
      <sheetName val="Tong_hop_DT_XDCT2"/>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Sweeper_Machine3"/>
      <sheetName val="HP(9_200)3"/>
      <sheetName val="Distribution_-_Qty_&amp;_Amount3"/>
      <sheetName val="_saihous_ele_xls_Indirect쌳ᎈ駜_2"/>
      <sheetName val="Name_List2"/>
      <sheetName val="33_kV-Eqpt_fdn_2"/>
      <sheetName val="BOQ_LT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Fee Recap"/>
      <sheetName val="_IO_List12"/>
      <sheetName val="Cost_Index12"/>
      <sheetName val="SSR___NSSR_Market_final12"/>
      <sheetName val="STAFFSCHED_12"/>
      <sheetName val="bs_BP_04_SA11"/>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PA-_Consutant_7"/>
      <sheetName val="Summary_Transformers8"/>
      <sheetName val="Total__Amount8"/>
      <sheetName val="final_abstract7"/>
      <sheetName val="_GULF8"/>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Detailed_Summary_(4)3"/>
      <sheetName val="Break_Up_(bc)3"/>
      <sheetName val="Break_Up_(bc1)3"/>
      <sheetName val="Break_Up_(bc2)3"/>
      <sheetName val="LEVEL_SHEET3"/>
      <sheetName val="SUMMARY_-_PART-I-BUILDING3"/>
      <sheetName val="Jan_Volume3"/>
      <sheetName val="Sweeper_Machine4"/>
      <sheetName val="HP(9_200)4"/>
      <sheetName val="Distribution_-_Qty_&amp;_Amount4"/>
      <sheetName val="boq_actual3"/>
      <sheetName val="Tong_hop_DT_XDCT3"/>
      <sheetName val="_saihous_ele_xls_Indirect쌳ᎈ駜_3"/>
      <sheetName val="Name_List3"/>
      <sheetName val="33_kV-Eqpt_fdn_3"/>
      <sheetName val="BOQ_LT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Anlysis"/>
      <sheetName val="_IO_List13"/>
      <sheetName val="Cost_Index13"/>
      <sheetName val="SSR___NSSR_Market_final13"/>
      <sheetName val="STAFFSCHED_13"/>
      <sheetName val="Blr_hire12"/>
      <sheetName val="bs_BP_04_SA12"/>
      <sheetName val="1-Pop_Proj12"/>
      <sheetName val="HT_Cable_"/>
      <sheetName val="Indices"/>
      <sheetName val="PS"/>
      <sheetName val="CABLEDATA"/>
      <sheetName val="Supply "/>
      <sheetName val="LB020A(月)"/>
      <sheetName val="Cable Schedule"/>
      <sheetName val="DG_Works_(Supply)12"/>
      <sheetName val="1_0012"/>
      <sheetName val="_B312"/>
      <sheetName val="_B112"/>
      <sheetName val="Operating_Statistics12"/>
      <sheetName val="220_11__BS_12"/>
      <sheetName val="Annexue_B12"/>
      <sheetName val="Civil_BOQ11"/>
      <sheetName val="Desgn(zone_I)12"/>
      <sheetName val="Elect_12"/>
      <sheetName val="$_KURLARI12"/>
      <sheetName val="Boq_(Main_Building)12"/>
      <sheetName val="10__&amp;_11__Rate_Code_&amp;_BQ7"/>
      <sheetName val="PA-_Consutant_8"/>
      <sheetName val="Basement__Works9"/>
      <sheetName val="Summary_Transformers9"/>
      <sheetName val="Total__Amount9"/>
      <sheetName val="final_abstract8"/>
      <sheetName val="Material_List_7"/>
      <sheetName val="Structure_Bills_Qty7"/>
      <sheetName val="Basic_Resources7"/>
      <sheetName val="Angebot18_7_7"/>
      <sheetName val="ONE_TIME7"/>
      <sheetName val="SPILL_OVER_PROJECTIONS7"/>
      <sheetName val="2nd_7"/>
      <sheetName val="AoR_Finishing7"/>
      <sheetName val="Material_Rate7"/>
      <sheetName val="Final_Bill5"/>
      <sheetName val="Tong_hop_DT_XDCT4"/>
      <sheetName val="DG_7"/>
      <sheetName val="MTO_REV_07"/>
      <sheetName val="_GULF9"/>
      <sheetName val="saihous_ele_xls5"/>
      <sheetName val="Labour_&amp;_Plant5"/>
      <sheetName val="Labour_Rate_5"/>
      <sheetName val="TPL_RECEIPTS_MB515"/>
      <sheetName val="ROW_Orders_for_March_055"/>
      <sheetName val="PKG_PO5"/>
      <sheetName val="LLM_DPRECEIPTS_MB515"/>
      <sheetName val="ZSEM_stock_(ympc038)5"/>
      <sheetName val="MFG_PO5"/>
      <sheetName val="PRECAST_lightconc_II4"/>
      <sheetName val="organi_synthesis_lab4"/>
      <sheetName val="Basic_Details4"/>
      <sheetName val="BS_Groupings4"/>
      <sheetName val="PL_Groupings4"/>
      <sheetName val="Format_1_9_Ph-14"/>
      <sheetName val="Service_Function4"/>
      <sheetName val="8th__floor_Beams4"/>
      <sheetName val="NLD_-_Assum5"/>
      <sheetName val="BASIC_MATERIALS4"/>
      <sheetName val="Stress_Calculation5"/>
      <sheetName val="Ring_Details5"/>
      <sheetName val="CABLES_DATA4"/>
      <sheetName val="DATA_24"/>
      <sheetName val="Allg__Angaben4"/>
      <sheetName val="Assumption_Inputs5"/>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Rate_Ana4"/>
      <sheetName val="VI_Floor_Beam_4"/>
      <sheetName val="Step_14"/>
      <sheetName val="Equipment_Information4"/>
      <sheetName val="Equipment_Block4"/>
      <sheetName val="Detailed_Summary_(4)4"/>
      <sheetName val="boq_actual4"/>
      <sheetName val="5-Thermal_&amp;_Moisture4"/>
      <sheetName val="Break_Up_(bc)4"/>
      <sheetName val="Break_Up_(bc1)4"/>
      <sheetName val="Break_Up_(bc2)4"/>
      <sheetName val="WORK_TABLE4"/>
      <sheetName val="LEVEL_SHEET4"/>
      <sheetName val="SUMMARY_-_PART-I-BUILDING4"/>
      <sheetName val="Distribution_-_Qty_&amp;_Amount5"/>
      <sheetName val="Jan_Volume4"/>
      <sheetName val="Progress_Curve"/>
      <sheetName val="Podium_Areas4"/>
      <sheetName val="Overall_Summary4"/>
      <sheetName val="Summary_CFA_total_-_CP1_&amp;_CP24"/>
      <sheetName val="Sweeper_Machine5"/>
      <sheetName val="HP(9_200)5"/>
      <sheetName val="Name_List4"/>
      <sheetName val="_saihous_ele_xls_Indirect쌳ᎈ駜_4"/>
      <sheetName val="33_kV-Eqpt_fdn_4"/>
      <sheetName val="BOQ_LT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Staff_Acco_142"/>
      <sheetName val="Tel__71"/>
      <sheetName val="Ext_light71"/>
      <sheetName val="Staff_Acco_143"/>
      <sheetName val="4_Annex_1_Basic_rate71"/>
      <sheetName val="DETAILED__BOQ71"/>
      <sheetName val="Detail_In_Door_Stad71"/>
      <sheetName val="Project_Details__71"/>
      <sheetName val="RCC,Ret__Wall71"/>
      <sheetName val="Load_Details(B2)71"/>
      <sheetName val="TBAL9697_-group_wise__sdpl71"/>
      <sheetName val="Legal_Risk_Analysis71"/>
      <sheetName val="scurve_calc_(2)71"/>
      <sheetName val="Detail_P&amp;L71"/>
      <sheetName val="Assumption_Sheet71"/>
      <sheetName val="Cable_data71"/>
      <sheetName val="PRECAST_lightconc-II71"/>
      <sheetName val="APPENDIX_B-171"/>
      <sheetName val="Bill_3_171"/>
      <sheetName val="SCHEDULE_OF_RATES71"/>
      <sheetName val="4-Int-_ele(RA)70"/>
      <sheetName val="Material_70"/>
      <sheetName val="SPT_vs_PHI70"/>
      <sheetName val="Civil_Works70"/>
      <sheetName val="Bill_3_-_Site_Works70"/>
      <sheetName val="GR_slab-reinft70"/>
      <sheetName val="Fill_this_out_first___70"/>
      <sheetName val="INDIGINEOUS_ITEMS_70"/>
      <sheetName val="Rate_Analysis70"/>
      <sheetName val="Boq_Block_A70"/>
      <sheetName val="beam-reinft-IIInd_floor56"/>
      <sheetName val="Bed_Class69"/>
      <sheetName val="SCHEDULE_(3)70"/>
      <sheetName val="schedule_nos70"/>
      <sheetName val="BLOCK-A_(MEA_SHEET)70"/>
      <sheetName val="IO_List70"/>
      <sheetName val="Pipe_Supports70"/>
      <sheetName val="BOQ_(2)70"/>
      <sheetName val="Box-_Girder70"/>
      <sheetName val="DLC_lookups70"/>
      <sheetName val="Gen_Info70"/>
      <sheetName val="Indirect_expenses70"/>
      <sheetName val="Quote_Sheet70"/>
      <sheetName val="labour_coeff70"/>
      <sheetName val="Works_-_Quote_Sheet70"/>
      <sheetName val="Cost_Any_70"/>
      <sheetName val="LIST_OF_MAKES70"/>
      <sheetName val="Sqn_Abs_G_6__70"/>
      <sheetName val="WO_Abs__G_2__6_DUs70"/>
      <sheetName val="Air_Abs_G_6__23_DUs70"/>
      <sheetName val="Lease_rents70"/>
      <sheetName val="Basement_Budget70"/>
      <sheetName val="SITE_OVERHEADS70"/>
      <sheetName val="Asia_Revised_10-1-0770"/>
      <sheetName val="All_Capital_Plan_P+L_10-1-0770"/>
      <sheetName val="CP08_(2)70"/>
      <sheetName val="Planning_File_10-1-0770"/>
      <sheetName val="Break_up_Sheet70"/>
      <sheetName val="Detail_1A70"/>
      <sheetName val="E_&amp;_R70"/>
      <sheetName val="SPILL_OVER70"/>
      <sheetName val="Pile_cap69"/>
      <sheetName val="DTF_Summary69"/>
      <sheetName val="UNP-NCW_69"/>
      <sheetName val="Mat_Cost70"/>
      <sheetName val="GF_Columns69"/>
      <sheetName val="beam-reinft-machine_rm56"/>
      <sheetName val="Form_669"/>
      <sheetName val="BOQ_Direct_selling_cost69"/>
      <sheetName val="Intro_69"/>
      <sheetName val="MASTER_RATE_ANALYSIS69"/>
      <sheetName val="specification_options69"/>
      <sheetName val="key_dates69"/>
      <sheetName val="Elite_1_-_MBCL69"/>
      <sheetName val="Cost_summary69"/>
      <sheetName val="1-Pop_Proj13"/>
      <sheetName val="Contract_BOQ56"/>
      <sheetName val="T1_WO56"/>
      <sheetName val="bs_BP_04_SA13"/>
      <sheetName val="Cost_Index14"/>
      <sheetName val="A_O_R_69"/>
      <sheetName val="Direct_cost_shed_A-2_69"/>
      <sheetName val="_Resource_list69"/>
      <sheetName val="THANE_SITE69"/>
      <sheetName val="BOQ_Distribution69"/>
      <sheetName val="STAFFSCHED_14"/>
      <sheetName val="FF_Inst_RA_08_Inst_0356"/>
      <sheetName val="_IO_List14"/>
      <sheetName val="M_R_List_(2)69"/>
      <sheetName val="Balance_Sheet_69"/>
      <sheetName val="SSR___NSSR_Market_final14"/>
      <sheetName val="Basic_Rates56"/>
      <sheetName val="Blr_hire13"/>
      <sheetName val="DG_Works_(Supply)13"/>
      <sheetName val="1_0013"/>
      <sheetName val="_B313"/>
      <sheetName val="_B113"/>
      <sheetName val="Operating_Statistics13"/>
      <sheetName val="220_11__BS_13"/>
      <sheetName val="Annexue_B13"/>
      <sheetName val="Civil_BOQ12"/>
      <sheetName val="Desgn(zone_I)13"/>
      <sheetName val="Elect_13"/>
      <sheetName val="$_KURLARI13"/>
      <sheetName val="Boq_(Main_Building)13"/>
      <sheetName val="10__&amp;_11__Rate_Code_&amp;_BQ8"/>
      <sheetName val="PA-_Consutant_9"/>
      <sheetName val="Basement__Works10"/>
      <sheetName val="Cover_sheet9"/>
      <sheetName val="AOQ-new_9"/>
      <sheetName val="water_prop_9"/>
      <sheetName val="Summary_Transformers10"/>
      <sheetName val="Total__Amount10"/>
      <sheetName val="final_abstract9"/>
      <sheetName val="Material_List_8"/>
      <sheetName val="Structure_Bills_Qty8"/>
      <sheetName val="BC_&amp;_MNB_8"/>
      <sheetName val="Basic_Resources8"/>
      <sheetName val="Angebot18_7_8"/>
      <sheetName val="11B_9"/>
      <sheetName val="ONE_TIME8"/>
      <sheetName val="SPILL_OVER_PROJECTIONS8"/>
      <sheetName val="2nd_8"/>
      <sheetName val="AoR_Finishing8"/>
      <sheetName val="Material_Rate8"/>
      <sheetName val="SC_Cost_MAR_029"/>
      <sheetName val="Final_Bill6"/>
      <sheetName val="INPUT_SHEET6"/>
      <sheetName val="Column_BBS-Block97"/>
      <sheetName val="Tong_hop_DT_XDCT5"/>
      <sheetName val="MAIN_FILE_9-24-077"/>
      <sheetName val="DG_8"/>
      <sheetName val="MTO_REV_08"/>
      <sheetName val="Linked_Lead7"/>
      <sheetName val="Abstract_Sheet7"/>
      <sheetName val="April_Analysts7"/>
      <sheetName val="M_S_7"/>
      <sheetName val="Materials_7"/>
      <sheetName val="[saihous_ele_xls]Indirect쌳ᎈ駜/7"/>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Fin_Sum6"/>
      <sheetName val="_GULF10"/>
      <sheetName val="Lead_(Final)7"/>
      <sheetName val="TORRENT_CEMENT6"/>
      <sheetName val="Core_Data6"/>
      <sheetName val="L_(4)6"/>
      <sheetName val="AutoOpen_Stub_Data6"/>
      <sheetName val="Monthly_Budget_Summary6"/>
      <sheetName val="C&amp;S_monthwise6"/>
      <sheetName val="G_R_P6"/>
      <sheetName val="PSC_REVISED6"/>
      <sheetName val="Bridge_Data_2005-066"/>
      <sheetName val="Data_F8_BTR6"/>
      <sheetName val="_6"/>
      <sheetName val="M-Book_for_FW6"/>
      <sheetName val="M-Book_for_Conc6"/>
      <sheetName val="Meas_-Hotel_Part6"/>
      <sheetName val="saihous_ele_xls6"/>
      <sheetName val="Labour_&amp;_Plant6"/>
      <sheetName val="Labour_Rate_6"/>
      <sheetName val="TPL_RECEIPTS_MB516"/>
      <sheetName val="ROW_Orders_for_March_056"/>
      <sheetName val="PKG_PO6"/>
      <sheetName val="LLM_DPRECEIPTS_MB516"/>
      <sheetName val="ZSEM_stock_(ympc038)6"/>
      <sheetName val="MFG_PO6"/>
      <sheetName val="PRECAST_lightconc_II5"/>
      <sheetName val="BAL_SHEET6"/>
      <sheetName val="organi_synthesis_lab5"/>
      <sheetName val="GUT_(2)6"/>
      <sheetName val="Sqn-Abs(G+6)_6"/>
      <sheetName val="WO-Abs_(G+2)_6_DUs6"/>
      <sheetName val="Air-Abs(G+6)_23_DUs6"/>
      <sheetName val="Basic_Details5"/>
      <sheetName val="BS_Groupings5"/>
      <sheetName val="PL_Groupings5"/>
      <sheetName val="Format_1_9_Ph-15"/>
      <sheetName val="Service_Function5"/>
      <sheetName val="8th__floor_Beams5"/>
      <sheetName val="NLD_-_Assum6"/>
      <sheetName val="BASIC_MATERIALS5"/>
      <sheetName val="reference_sheet_6"/>
      <sheetName val="Stress_Calculation6"/>
      <sheetName val="Ring_Details6"/>
      <sheetName val="CABLES_DATA5"/>
      <sheetName val="DATA_25"/>
      <sheetName val="Allg__Angaben5"/>
      <sheetName val="Assumption_Inputs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Rate_Ana5"/>
      <sheetName val="VI_Floor_Beam_5"/>
      <sheetName val="Step_15"/>
      <sheetName val="Equipment_Information5"/>
      <sheetName val="Equipment_Block5"/>
      <sheetName val="Detailed_Summary_(4)5"/>
      <sheetName val="boq_actual5"/>
      <sheetName val="5-Thermal_&amp;_Moisture5"/>
      <sheetName val="Break_Up_(bc)5"/>
      <sheetName val="Break_Up_(bc1)5"/>
      <sheetName val="Break_Up_(bc2)5"/>
      <sheetName val="WORK_TABLE5"/>
      <sheetName val="LEVEL_SHEET5"/>
      <sheetName val="SUMMARY_-_PART-I-BUILDING5"/>
      <sheetName val="Master_Data6"/>
      <sheetName val="Distribution_-_Qty_&amp;_Amount6"/>
      <sheetName val="Jan_Volume5"/>
      <sheetName val="Progress_Curve1"/>
      <sheetName val="Podium_Areas5"/>
      <sheetName val="Overall_Summary5"/>
      <sheetName val="Summary_CFA_total_-_CP1_&amp;_CP25"/>
      <sheetName val="labour_rates1"/>
      <sheetName val="Sweeper_Machine6"/>
      <sheetName val="HP(9_200)6"/>
      <sheetName val="Name_List5"/>
      <sheetName val="Pier_calculation6"/>
      <sheetName val="_saihous_ele_xls_Indirect쌳ᎈ駜_5"/>
      <sheetName val="33_kV-Eqpt_fdn_5"/>
      <sheetName val="BOQ_LT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_saihous_ele_xls_Indirect_"/>
      <sheetName val="RAJU ASSO"/>
      <sheetName val="WPR-IV"/>
      <sheetName val="Grouped TB-2004-05"/>
      <sheetName val="Detailed Summary (5)"/>
      <sheetName val="20"/>
      <sheetName val="COVER FOR MEMBER"/>
      <sheetName val="C"/>
      <sheetName val="30"/>
      <sheetName val="15"/>
      <sheetName val="UV"/>
      <sheetName val="Finishing items"/>
      <sheetName val="LABOUR RATE"/>
      <sheetName val="CBDGT979"/>
      <sheetName val="Tools Rev"/>
      <sheetName val="Indirect_x005f_x0005__x00"/>
      <sheetName val="目录"/>
      <sheetName val="fee rate summary"/>
      <sheetName val="TBEAM"/>
      <sheetName val="Indirect_x0005_쌳ᎈ駜/"/>
      <sheetName val="Indirect_x0005_쌳ᎈ駜_"/>
      <sheetName val="[saihous.ele.xls]Indirect_x0005_"/>
      <sheetName val="Indirect_x0005__"/>
      <sheetName val="[saihous.ele.xls]Indirect_x0005__xdfa0_."/>
      <sheetName val="[saihous.ele.xls]Indirect_x0005__xdb20__x001f_"/>
      <sheetName val="[saihous.ele.xls]Indirect_x0005__x0005_哐"/>
      <sheetName val="[saihous.ele.xls]Indirect_x0005_�."/>
    </sheetNames>
    <sheetDataSet>
      <sheetData sheetId="0">
        <row r="1">
          <cell r="B1" t="str">
            <v>220 kV SUB-STATION</v>
          </cell>
        </row>
      </sheetData>
      <sheetData sheetId="1">
        <row r="1">
          <cell r="B1" t="str">
            <v>220 kV SUB-STATION</v>
          </cell>
        </row>
      </sheetData>
      <sheetData sheetId="2">
        <row r="1">
          <cell r="B1" t="str">
            <v>220 kV SUB-STATION</v>
          </cell>
        </row>
      </sheetData>
      <sheetData sheetId="3">
        <row r="1">
          <cell r="B1" t="str">
            <v>220 kV SUB-STATION</v>
          </cell>
        </row>
      </sheetData>
      <sheetData sheetId="4">
        <row r="1">
          <cell r="B1" t="str">
            <v>220 kV SUB-STATION</v>
          </cell>
        </row>
      </sheetData>
      <sheetData sheetId="5">
        <row r="1">
          <cell r="B1" t="str">
            <v>220 kV SUB-STATION</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ow r="1">
          <cell r="B1" t="str">
            <v>220 kV SUB-STATION</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ow r="1">
          <cell r="B1" t="str">
            <v>220 kV SUB-STATION</v>
          </cell>
        </row>
      </sheetData>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ow r="1">
          <cell r="B1" t="str">
            <v>220 kV SUB-STATION</v>
          </cell>
        </row>
      </sheetData>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ow r="1">
          <cell r="B1" t="str">
            <v>220 kV SUB-STATION</v>
          </cell>
        </row>
      </sheetData>
      <sheetData sheetId="373">
        <row r="1">
          <cell r="B1" t="str">
            <v>220 kV SUB-STATION</v>
          </cell>
        </row>
      </sheetData>
      <sheetData sheetId="374" refreshError="1"/>
      <sheetData sheetId="375">
        <row r="1">
          <cell r="B1" t="str">
            <v>220 kV SUB-STATION</v>
          </cell>
        </row>
      </sheetData>
      <sheetData sheetId="376" refreshError="1"/>
      <sheetData sheetId="377">
        <row r="1">
          <cell r="B1" t="str">
            <v>220 kV SUB-STATION</v>
          </cell>
        </row>
      </sheetData>
      <sheetData sheetId="378" refreshError="1"/>
      <sheetData sheetId="379" refreshError="1"/>
      <sheetData sheetId="380">
        <row r="1">
          <cell r="B1" t="str">
            <v>220 kV SUB-STATION</v>
          </cell>
        </row>
      </sheetData>
      <sheetData sheetId="381">
        <row r="1">
          <cell r="B1" t="str">
            <v>220 kV SUB-STATION</v>
          </cell>
        </row>
      </sheetData>
      <sheetData sheetId="382">
        <row r="1">
          <cell r="B1" t="str">
            <v>220 kV SUB-STATION</v>
          </cell>
        </row>
      </sheetData>
      <sheetData sheetId="383" refreshError="1"/>
      <sheetData sheetId="384">
        <row r="1">
          <cell r="B1" t="str">
            <v>220 kV SUB-STATION</v>
          </cell>
        </row>
      </sheetData>
      <sheetData sheetId="385" refreshError="1"/>
      <sheetData sheetId="386" refreshError="1"/>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ow r="1">
          <cell r="B1" t="str">
            <v>220 kV SUB-STATION</v>
          </cell>
        </row>
      </sheetData>
      <sheetData sheetId="450">
        <row r="1">
          <cell r="B1" t="str">
            <v>220 kV SUB-STATION</v>
          </cell>
        </row>
      </sheetData>
      <sheetData sheetId="451">
        <row r="1">
          <cell r="B1" t="str">
            <v>220 kV SUB-STATION</v>
          </cell>
        </row>
      </sheetData>
      <sheetData sheetId="452" refreshError="1"/>
      <sheetData sheetId="453">
        <row r="1">
          <cell r="B1" t="str">
            <v>220 kV SUB-STATION</v>
          </cell>
        </row>
      </sheetData>
      <sheetData sheetId="454">
        <row r="1">
          <cell r="B1" t="str">
            <v>220 kV SUB-STATION</v>
          </cell>
        </row>
      </sheetData>
      <sheetData sheetId="455">
        <row r="1">
          <cell r="B1" t="str">
            <v>220 kV SUB-STATION</v>
          </cell>
        </row>
      </sheetData>
      <sheetData sheetId="456">
        <row r="1">
          <cell r="B1" t="str">
            <v>220 kV SUB-STATION</v>
          </cell>
        </row>
      </sheetData>
      <sheetData sheetId="457" refreshError="1"/>
      <sheetData sheetId="458" refreshError="1"/>
      <sheetData sheetId="459" refreshError="1"/>
      <sheetData sheetId="460">
        <row r="1">
          <cell r="B1" t="str">
            <v>220 kV SUB-STATION</v>
          </cell>
        </row>
      </sheetData>
      <sheetData sheetId="461">
        <row r="1">
          <cell r="B1" t="str">
            <v>220 kV SUB-STATION</v>
          </cell>
        </row>
      </sheetData>
      <sheetData sheetId="462" refreshError="1"/>
      <sheetData sheetId="463" refreshError="1"/>
      <sheetData sheetId="464">
        <row r="1">
          <cell r="B1" t="str">
            <v>220 kV SUB-STATION</v>
          </cell>
        </row>
      </sheetData>
      <sheetData sheetId="465">
        <row r="1">
          <cell r="B1" t="str">
            <v>220 kV SUB-STATION</v>
          </cell>
        </row>
      </sheetData>
      <sheetData sheetId="466">
        <row r="1">
          <cell r="B1" t="str">
            <v>220 kV SUB-STATION</v>
          </cell>
        </row>
      </sheetData>
      <sheetData sheetId="467" refreshError="1"/>
      <sheetData sheetId="468" refreshError="1"/>
      <sheetData sheetId="469" refreshError="1"/>
      <sheetData sheetId="470" refreshError="1"/>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ow r="1">
          <cell r="B1" t="str">
            <v>220 kV SUB-STATION</v>
          </cell>
        </row>
      </sheetData>
      <sheetData sheetId="550" refreshError="1"/>
      <sheetData sheetId="551" refreshError="1"/>
      <sheetData sheetId="552" refreshError="1"/>
      <sheetData sheetId="553" refreshError="1"/>
      <sheetData sheetId="554" refreshError="1"/>
      <sheetData sheetId="555">
        <row r="1">
          <cell r="B1" t="str">
            <v>220 kV SUB-STATION</v>
          </cell>
        </row>
      </sheetData>
      <sheetData sheetId="556">
        <row r="1">
          <cell r="B1" t="str">
            <v>220 kV SUB-STATION</v>
          </cell>
        </row>
      </sheetData>
      <sheetData sheetId="557" refreshError="1"/>
      <sheetData sheetId="558" refreshError="1"/>
      <sheetData sheetId="559" refreshError="1"/>
      <sheetData sheetId="560" refreshError="1"/>
      <sheetData sheetId="561">
        <row r="1">
          <cell r="B1" t="str">
            <v>220 kV SUB-STATION</v>
          </cell>
        </row>
      </sheetData>
      <sheetData sheetId="562" refreshError="1"/>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ow r="1">
          <cell r="B1" t="str">
            <v>220 kV SUB-STATION</v>
          </cell>
        </row>
      </sheetData>
      <sheetData sheetId="693">
        <row r="1">
          <cell r="B1" t="str">
            <v>220 kV SUB-STATION</v>
          </cell>
        </row>
      </sheetData>
      <sheetData sheetId="694">
        <row r="1">
          <cell r="B1" t="str">
            <v>220 kV SUB-STATION</v>
          </cell>
        </row>
      </sheetData>
      <sheetData sheetId="695">
        <row r="1">
          <cell r="B1" t="str">
            <v>220 kV SUB-STATION</v>
          </cell>
        </row>
      </sheetData>
      <sheetData sheetId="696">
        <row r="1">
          <cell r="B1" t="str">
            <v>220 kV SUB-STATION</v>
          </cell>
        </row>
      </sheetData>
      <sheetData sheetId="697">
        <row r="1">
          <cell r="B1" t="str">
            <v>220 kV SUB-STATION</v>
          </cell>
        </row>
      </sheetData>
      <sheetData sheetId="698">
        <row r="1">
          <cell r="B1" t="str">
            <v>220 kV SUB-STATION</v>
          </cell>
        </row>
      </sheetData>
      <sheetData sheetId="699">
        <row r="1">
          <cell r="B1" t="str">
            <v>220 kV SUB-STATION</v>
          </cell>
        </row>
      </sheetData>
      <sheetData sheetId="700">
        <row r="1">
          <cell r="B1" t="str">
            <v>220 kV SUB-STATION</v>
          </cell>
        </row>
      </sheetData>
      <sheetData sheetId="701">
        <row r="1">
          <cell r="B1" t="str">
            <v>220 kV SUB-STATION</v>
          </cell>
        </row>
      </sheetData>
      <sheetData sheetId="702">
        <row r="1">
          <cell r="B1" t="str">
            <v>220 kV SUB-STATION</v>
          </cell>
        </row>
      </sheetData>
      <sheetData sheetId="703">
        <row r="1">
          <cell r="B1" t="str">
            <v>220 kV SUB-STATION</v>
          </cell>
        </row>
      </sheetData>
      <sheetData sheetId="704">
        <row r="1">
          <cell r="B1" t="str">
            <v>220 kV SUB-STATION</v>
          </cell>
        </row>
      </sheetData>
      <sheetData sheetId="705">
        <row r="1">
          <cell r="B1" t="str">
            <v>220 kV SUB-STATION</v>
          </cell>
        </row>
      </sheetData>
      <sheetData sheetId="706">
        <row r="1">
          <cell r="B1" t="str">
            <v>220 kV SUB-STATION</v>
          </cell>
        </row>
      </sheetData>
      <sheetData sheetId="707">
        <row r="1">
          <cell r="B1" t="str">
            <v>220 kV SUB-STATION</v>
          </cell>
        </row>
      </sheetData>
      <sheetData sheetId="708">
        <row r="1">
          <cell r="B1" t="str">
            <v>220 kV SUB-STATION</v>
          </cell>
        </row>
      </sheetData>
      <sheetData sheetId="709">
        <row r="1">
          <cell r="B1" t="str">
            <v>220 kV SUB-STATION</v>
          </cell>
        </row>
      </sheetData>
      <sheetData sheetId="710">
        <row r="1">
          <cell r="B1" t="str">
            <v>220 kV SUB-STATION</v>
          </cell>
        </row>
      </sheetData>
      <sheetData sheetId="711">
        <row r="1">
          <cell r="B1" t="str">
            <v>220 kV SUB-STATION</v>
          </cell>
        </row>
      </sheetData>
      <sheetData sheetId="712">
        <row r="1">
          <cell r="B1" t="str">
            <v>220 kV SUB-STATION</v>
          </cell>
        </row>
      </sheetData>
      <sheetData sheetId="713">
        <row r="1">
          <cell r="B1" t="str">
            <v>220 kV SUB-STATION</v>
          </cell>
        </row>
      </sheetData>
      <sheetData sheetId="714">
        <row r="1">
          <cell r="B1" t="str">
            <v>220 kV SUB-STATION</v>
          </cell>
        </row>
      </sheetData>
      <sheetData sheetId="715">
        <row r="1">
          <cell r="B1" t="str">
            <v>220 kV SUB-STATION</v>
          </cell>
        </row>
      </sheetData>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ow r="1">
          <cell r="B1" t="str">
            <v>220 kV SUB-STATION</v>
          </cell>
        </row>
      </sheetData>
      <sheetData sheetId="792">
        <row r="1">
          <cell r="B1" t="str">
            <v>220 kV SUB-STATION</v>
          </cell>
        </row>
      </sheetData>
      <sheetData sheetId="793">
        <row r="1">
          <cell r="B1" t="str">
            <v>220 kV SUB-STATION</v>
          </cell>
        </row>
      </sheetData>
      <sheetData sheetId="794">
        <row r="1">
          <cell r="B1" t="str">
            <v>220 kV SUB-STATION</v>
          </cell>
        </row>
      </sheetData>
      <sheetData sheetId="795">
        <row r="1">
          <cell r="B1" t="str">
            <v>220 kV SUB-STATION</v>
          </cell>
        </row>
      </sheetData>
      <sheetData sheetId="796">
        <row r="1">
          <cell r="B1" t="str">
            <v>220 kV SUB-STATION</v>
          </cell>
        </row>
      </sheetData>
      <sheetData sheetId="797">
        <row r="1">
          <cell r="B1" t="str">
            <v>220 kV SUB-STATION</v>
          </cell>
        </row>
      </sheetData>
      <sheetData sheetId="798">
        <row r="1">
          <cell r="B1" t="str">
            <v>220 kV SUB-STATION</v>
          </cell>
        </row>
      </sheetData>
      <sheetData sheetId="799">
        <row r="1">
          <cell r="B1" t="str">
            <v>220 kV SUB-STATION</v>
          </cell>
        </row>
      </sheetData>
      <sheetData sheetId="800">
        <row r="1">
          <cell r="B1" t="str">
            <v>220 kV SUB-STATION</v>
          </cell>
        </row>
      </sheetData>
      <sheetData sheetId="801">
        <row r="1">
          <cell r="B1" t="str">
            <v>220 kV SUB-STATION</v>
          </cell>
        </row>
      </sheetData>
      <sheetData sheetId="802">
        <row r="1">
          <cell r="B1" t="str">
            <v>220 kV SUB-STATION</v>
          </cell>
        </row>
      </sheetData>
      <sheetData sheetId="803">
        <row r="1">
          <cell r="B1" t="str">
            <v>220 kV SUB-STATION</v>
          </cell>
        </row>
      </sheetData>
      <sheetData sheetId="804">
        <row r="1">
          <cell r="B1" t="str">
            <v>220 kV SUB-STATION</v>
          </cell>
        </row>
      </sheetData>
      <sheetData sheetId="805">
        <row r="1">
          <cell r="B1" t="str">
            <v>220 kV SUB-STATION</v>
          </cell>
        </row>
      </sheetData>
      <sheetData sheetId="806">
        <row r="1">
          <cell r="B1" t="str">
            <v>220 kV SUB-STATION</v>
          </cell>
        </row>
      </sheetData>
      <sheetData sheetId="807">
        <row r="1">
          <cell r="B1" t="str">
            <v>220 kV SUB-STATION</v>
          </cell>
        </row>
      </sheetData>
      <sheetData sheetId="808">
        <row r="1">
          <cell r="B1" t="str">
            <v>220 kV SUB-STATION</v>
          </cell>
        </row>
      </sheetData>
      <sheetData sheetId="809">
        <row r="1">
          <cell r="B1" t="str">
            <v>220 kV SUB-STATION</v>
          </cell>
        </row>
      </sheetData>
      <sheetData sheetId="810">
        <row r="1">
          <cell r="B1" t="str">
            <v>220 kV SUB-STATION</v>
          </cell>
        </row>
      </sheetData>
      <sheetData sheetId="811">
        <row r="1">
          <cell r="B1" t="str">
            <v>220 kV SUB-STATION</v>
          </cell>
        </row>
      </sheetData>
      <sheetData sheetId="812">
        <row r="1">
          <cell r="B1" t="str">
            <v>220 kV SUB-STATION</v>
          </cell>
        </row>
      </sheetData>
      <sheetData sheetId="813">
        <row r="1">
          <cell r="B1" t="str">
            <v>220 kV SUB-STATION</v>
          </cell>
        </row>
      </sheetData>
      <sheetData sheetId="814">
        <row r="1">
          <cell r="B1" t="str">
            <v>220 kV SUB-STATION</v>
          </cell>
        </row>
      </sheetData>
      <sheetData sheetId="815">
        <row r="1">
          <cell r="B1" t="str">
            <v>220 kV SUB-STATION</v>
          </cell>
        </row>
      </sheetData>
      <sheetData sheetId="816">
        <row r="1">
          <cell r="B1" t="str">
            <v>220 kV SUB-STATION</v>
          </cell>
        </row>
      </sheetData>
      <sheetData sheetId="817">
        <row r="1">
          <cell r="B1" t="str">
            <v>220 kV SUB-STATION</v>
          </cell>
        </row>
      </sheetData>
      <sheetData sheetId="818">
        <row r="1">
          <cell r="B1" t="str">
            <v>220 kV SUB-STATION</v>
          </cell>
        </row>
      </sheetData>
      <sheetData sheetId="819">
        <row r="1">
          <cell r="B1" t="str">
            <v>220 kV SUB-STATION</v>
          </cell>
        </row>
      </sheetData>
      <sheetData sheetId="820">
        <row r="1">
          <cell r="B1" t="str">
            <v>220 kV SUB-STATION</v>
          </cell>
        </row>
      </sheetData>
      <sheetData sheetId="821">
        <row r="1">
          <cell r="B1" t="str">
            <v>220 kV SUB-STATION</v>
          </cell>
        </row>
      </sheetData>
      <sheetData sheetId="822">
        <row r="1">
          <cell r="B1" t="str">
            <v>220 kV SUB-STATION</v>
          </cell>
        </row>
      </sheetData>
      <sheetData sheetId="823">
        <row r="1">
          <cell r="B1" t="str">
            <v>220 kV SUB-STATION</v>
          </cell>
        </row>
      </sheetData>
      <sheetData sheetId="824">
        <row r="1">
          <cell r="B1" t="str">
            <v>220 kV SUB-STATION</v>
          </cell>
        </row>
      </sheetData>
      <sheetData sheetId="825">
        <row r="1">
          <cell r="B1" t="str">
            <v>220 kV SUB-STATION</v>
          </cell>
        </row>
      </sheetData>
      <sheetData sheetId="826">
        <row r="1">
          <cell r="B1" t="str">
            <v>220 kV SUB-STATION</v>
          </cell>
        </row>
      </sheetData>
      <sheetData sheetId="827">
        <row r="1">
          <cell r="B1" t="str">
            <v>220 kV SUB-STATION</v>
          </cell>
        </row>
      </sheetData>
      <sheetData sheetId="828">
        <row r="1">
          <cell r="B1" t="str">
            <v>220 kV SUB-STATION</v>
          </cell>
        </row>
      </sheetData>
      <sheetData sheetId="829">
        <row r="1">
          <cell r="B1" t="str">
            <v>220 kV SUB-STATION</v>
          </cell>
        </row>
      </sheetData>
      <sheetData sheetId="830">
        <row r="1">
          <cell r="B1" t="str">
            <v>220 kV SUB-STATION</v>
          </cell>
        </row>
      </sheetData>
      <sheetData sheetId="831">
        <row r="1">
          <cell r="B1" t="str">
            <v>220 kV SUB-STATION</v>
          </cell>
        </row>
      </sheetData>
      <sheetData sheetId="832">
        <row r="1">
          <cell r="B1" t="str">
            <v>220 kV SUB-STATION</v>
          </cell>
        </row>
      </sheetData>
      <sheetData sheetId="833">
        <row r="1">
          <cell r="B1" t="str">
            <v>220 kV SUB-STATION</v>
          </cell>
        </row>
      </sheetData>
      <sheetData sheetId="834">
        <row r="1">
          <cell r="B1" t="str">
            <v>220 kV SUB-STATION</v>
          </cell>
        </row>
      </sheetData>
      <sheetData sheetId="835">
        <row r="1">
          <cell r="B1" t="str">
            <v>220 kV SUB-STATION</v>
          </cell>
        </row>
      </sheetData>
      <sheetData sheetId="836">
        <row r="1">
          <cell r="B1" t="str">
            <v>220 kV SUB-STATION</v>
          </cell>
        </row>
      </sheetData>
      <sheetData sheetId="837">
        <row r="1">
          <cell r="B1" t="str">
            <v>220 kV SUB-STATION</v>
          </cell>
        </row>
      </sheetData>
      <sheetData sheetId="838">
        <row r="1">
          <cell r="B1" t="str">
            <v>220 kV SUB-STATION</v>
          </cell>
        </row>
      </sheetData>
      <sheetData sheetId="839">
        <row r="1">
          <cell r="B1" t="str">
            <v>220 kV SUB-STATION</v>
          </cell>
        </row>
      </sheetData>
      <sheetData sheetId="840">
        <row r="1">
          <cell r="B1" t="str">
            <v>220 kV SUB-STATION</v>
          </cell>
        </row>
      </sheetData>
      <sheetData sheetId="841">
        <row r="1">
          <cell r="B1" t="str">
            <v>220 kV SUB-STATION</v>
          </cell>
        </row>
      </sheetData>
      <sheetData sheetId="842">
        <row r="1">
          <cell r="B1" t="str">
            <v>220 kV SUB-STATION</v>
          </cell>
        </row>
      </sheetData>
      <sheetData sheetId="843">
        <row r="1">
          <cell r="B1" t="str">
            <v>220 kV SUB-STATION</v>
          </cell>
        </row>
      </sheetData>
      <sheetData sheetId="844">
        <row r="1">
          <cell r="B1" t="str">
            <v>220 kV SUB-STATION</v>
          </cell>
        </row>
      </sheetData>
      <sheetData sheetId="845">
        <row r="1">
          <cell r="B1" t="str">
            <v>220 kV SUB-STATION</v>
          </cell>
        </row>
      </sheetData>
      <sheetData sheetId="846">
        <row r="1">
          <cell r="B1" t="str">
            <v>220 kV SUB-STATION</v>
          </cell>
        </row>
      </sheetData>
      <sheetData sheetId="847">
        <row r="1">
          <cell r="B1" t="str">
            <v>220 kV SUB-STATION</v>
          </cell>
        </row>
      </sheetData>
      <sheetData sheetId="848">
        <row r="1">
          <cell r="B1" t="str">
            <v>220 kV SUB-STATION</v>
          </cell>
        </row>
      </sheetData>
      <sheetData sheetId="849">
        <row r="1">
          <cell r="B1" t="str">
            <v>220 kV SUB-STATION</v>
          </cell>
        </row>
      </sheetData>
      <sheetData sheetId="850">
        <row r="1">
          <cell r="B1" t="str">
            <v>220 kV SUB-STATION</v>
          </cell>
        </row>
      </sheetData>
      <sheetData sheetId="851">
        <row r="1">
          <cell r="B1" t="str">
            <v>220 kV SUB-STATION</v>
          </cell>
        </row>
      </sheetData>
      <sheetData sheetId="852">
        <row r="1">
          <cell r="B1" t="str">
            <v>220 kV SUB-STATION</v>
          </cell>
        </row>
      </sheetData>
      <sheetData sheetId="853">
        <row r="1">
          <cell r="B1" t="str">
            <v>220 kV SUB-STATION</v>
          </cell>
        </row>
      </sheetData>
      <sheetData sheetId="854">
        <row r="1">
          <cell r="B1" t="str">
            <v>220 kV SUB-STATION</v>
          </cell>
        </row>
      </sheetData>
      <sheetData sheetId="855">
        <row r="1">
          <cell r="B1" t="str">
            <v>220 kV SUB-STATION</v>
          </cell>
        </row>
      </sheetData>
      <sheetData sheetId="856">
        <row r="1">
          <cell r="B1" t="str">
            <v>220 kV SUB-STATION</v>
          </cell>
        </row>
      </sheetData>
      <sheetData sheetId="857">
        <row r="1">
          <cell r="B1" t="str">
            <v>220 kV SUB-STATION</v>
          </cell>
        </row>
      </sheetData>
      <sheetData sheetId="858">
        <row r="1">
          <cell r="B1" t="str">
            <v>220 kV SUB-STATION</v>
          </cell>
        </row>
      </sheetData>
      <sheetData sheetId="859">
        <row r="1">
          <cell r="B1" t="str">
            <v>220 kV SUB-STATION</v>
          </cell>
        </row>
      </sheetData>
      <sheetData sheetId="860">
        <row r="1">
          <cell r="B1" t="str">
            <v>220 kV SUB-STATION</v>
          </cell>
        </row>
      </sheetData>
      <sheetData sheetId="861">
        <row r="1">
          <cell r="B1" t="str">
            <v>220 kV SUB-STATION</v>
          </cell>
        </row>
      </sheetData>
      <sheetData sheetId="862">
        <row r="1">
          <cell r="B1" t="str">
            <v>220 kV SUB-STATION</v>
          </cell>
        </row>
      </sheetData>
      <sheetData sheetId="863">
        <row r="1">
          <cell r="B1" t="str">
            <v>220 kV SUB-STATION</v>
          </cell>
        </row>
      </sheetData>
      <sheetData sheetId="864">
        <row r="1">
          <cell r="B1" t="str">
            <v>220 kV SUB-STATION</v>
          </cell>
        </row>
      </sheetData>
      <sheetData sheetId="865">
        <row r="1">
          <cell r="B1" t="str">
            <v>220 kV SUB-STATION</v>
          </cell>
        </row>
      </sheetData>
      <sheetData sheetId="866">
        <row r="1">
          <cell r="B1" t="str">
            <v>220 kV SUB-STATION</v>
          </cell>
        </row>
      </sheetData>
      <sheetData sheetId="867">
        <row r="1">
          <cell r="B1" t="str">
            <v>220 kV SUB-STATION</v>
          </cell>
        </row>
      </sheetData>
      <sheetData sheetId="868">
        <row r="1">
          <cell r="B1" t="str">
            <v>220 kV SUB-STATION</v>
          </cell>
        </row>
      </sheetData>
      <sheetData sheetId="869">
        <row r="1">
          <cell r="B1" t="str">
            <v>220 kV SUB-STATION</v>
          </cell>
        </row>
      </sheetData>
      <sheetData sheetId="870">
        <row r="1">
          <cell r="B1" t="str">
            <v>220 kV SUB-STATION</v>
          </cell>
        </row>
      </sheetData>
      <sheetData sheetId="871">
        <row r="1">
          <cell r="B1" t="str">
            <v>220 kV SUB-STATION</v>
          </cell>
        </row>
      </sheetData>
      <sheetData sheetId="872">
        <row r="1">
          <cell r="B1" t="str">
            <v>220 kV SUB-STATION</v>
          </cell>
        </row>
      </sheetData>
      <sheetData sheetId="873">
        <row r="1">
          <cell r="B1" t="str">
            <v>220 kV SUB-STATION</v>
          </cell>
        </row>
      </sheetData>
      <sheetData sheetId="874">
        <row r="1">
          <cell r="B1" t="str">
            <v>220 kV SUB-STATION</v>
          </cell>
        </row>
      </sheetData>
      <sheetData sheetId="875">
        <row r="1">
          <cell r="B1" t="str">
            <v>220 kV SUB-STATION</v>
          </cell>
        </row>
      </sheetData>
      <sheetData sheetId="876">
        <row r="1">
          <cell r="B1" t="str">
            <v>220 kV SUB-STATION</v>
          </cell>
        </row>
      </sheetData>
      <sheetData sheetId="877">
        <row r="1">
          <cell r="B1" t="str">
            <v>220 kV SUB-STATION</v>
          </cell>
        </row>
      </sheetData>
      <sheetData sheetId="878">
        <row r="1">
          <cell r="B1" t="str">
            <v>220 kV SUB-STATION</v>
          </cell>
        </row>
      </sheetData>
      <sheetData sheetId="879">
        <row r="1">
          <cell r="B1" t="str">
            <v>220 kV SUB-STATION</v>
          </cell>
        </row>
      </sheetData>
      <sheetData sheetId="880">
        <row r="1">
          <cell r="B1" t="str">
            <v>220 kV SUB-STATION</v>
          </cell>
        </row>
      </sheetData>
      <sheetData sheetId="881">
        <row r="1">
          <cell r="B1" t="str">
            <v>220 kV SUB-STATION</v>
          </cell>
        </row>
      </sheetData>
      <sheetData sheetId="882">
        <row r="1">
          <cell r="B1" t="str">
            <v>220 kV SUB-STATION</v>
          </cell>
        </row>
      </sheetData>
      <sheetData sheetId="883">
        <row r="1">
          <cell r="B1" t="str">
            <v>220 kV SUB-STATION</v>
          </cell>
        </row>
      </sheetData>
      <sheetData sheetId="884">
        <row r="1">
          <cell r="B1" t="str">
            <v>220 kV SUB-STATION</v>
          </cell>
        </row>
      </sheetData>
      <sheetData sheetId="885">
        <row r="1">
          <cell r="B1" t="str">
            <v>220 kV SUB-STATION</v>
          </cell>
        </row>
      </sheetData>
      <sheetData sheetId="886">
        <row r="1">
          <cell r="B1" t="str">
            <v>220 kV SUB-STATION</v>
          </cell>
        </row>
      </sheetData>
      <sheetData sheetId="887">
        <row r="1">
          <cell r="B1" t="str">
            <v>220 kV SUB-STATION</v>
          </cell>
        </row>
      </sheetData>
      <sheetData sheetId="888">
        <row r="1">
          <cell r="B1" t="str">
            <v>220 kV SUB-STATION</v>
          </cell>
        </row>
      </sheetData>
      <sheetData sheetId="889">
        <row r="1">
          <cell r="B1" t="str">
            <v>220 kV SUB-STATION</v>
          </cell>
        </row>
      </sheetData>
      <sheetData sheetId="890">
        <row r="1">
          <cell r="B1" t="str">
            <v>220 kV SUB-STATION</v>
          </cell>
        </row>
      </sheetData>
      <sheetData sheetId="891">
        <row r="1">
          <cell r="B1" t="str">
            <v>220 kV SUB-STATION</v>
          </cell>
        </row>
      </sheetData>
      <sheetData sheetId="892">
        <row r="1">
          <cell r="B1" t="str">
            <v>220 kV SUB-STATION</v>
          </cell>
        </row>
      </sheetData>
      <sheetData sheetId="893">
        <row r="1">
          <cell r="B1" t="str">
            <v>220 kV SUB-STATION</v>
          </cell>
        </row>
      </sheetData>
      <sheetData sheetId="894">
        <row r="1">
          <cell r="B1" t="str">
            <v>220 kV SUB-STATION</v>
          </cell>
        </row>
      </sheetData>
      <sheetData sheetId="895">
        <row r="1">
          <cell r="B1" t="str">
            <v>220 kV SUB-STATION</v>
          </cell>
        </row>
      </sheetData>
      <sheetData sheetId="896">
        <row r="1">
          <cell r="B1" t="str">
            <v>220 kV SUB-STATION</v>
          </cell>
        </row>
      </sheetData>
      <sheetData sheetId="897">
        <row r="1">
          <cell r="B1" t="str">
            <v>220 kV SUB-STATION</v>
          </cell>
        </row>
      </sheetData>
      <sheetData sheetId="898">
        <row r="1">
          <cell r="B1" t="str">
            <v>220 kV SUB-STATION</v>
          </cell>
        </row>
      </sheetData>
      <sheetData sheetId="899">
        <row r="1">
          <cell r="B1" t="str">
            <v>220 kV SUB-STATION</v>
          </cell>
        </row>
      </sheetData>
      <sheetData sheetId="900">
        <row r="1">
          <cell r="B1" t="str">
            <v>220 kV SUB-STATION</v>
          </cell>
        </row>
      </sheetData>
      <sheetData sheetId="901">
        <row r="1">
          <cell r="B1" t="str">
            <v>220 kV SUB-STATION</v>
          </cell>
        </row>
      </sheetData>
      <sheetData sheetId="902">
        <row r="1">
          <cell r="B1" t="str">
            <v>220 kV SUB-STATION</v>
          </cell>
        </row>
      </sheetData>
      <sheetData sheetId="903">
        <row r="1">
          <cell r="B1" t="str">
            <v>220 kV SUB-STATION</v>
          </cell>
        </row>
      </sheetData>
      <sheetData sheetId="904">
        <row r="1">
          <cell r="B1" t="str">
            <v>220 kV SUB-STATION</v>
          </cell>
        </row>
      </sheetData>
      <sheetData sheetId="905">
        <row r="1">
          <cell r="B1" t="str">
            <v>220 kV SUB-STATION</v>
          </cell>
        </row>
      </sheetData>
      <sheetData sheetId="906">
        <row r="1">
          <cell r="B1" t="str">
            <v>220 kV SUB-STATION</v>
          </cell>
        </row>
      </sheetData>
      <sheetData sheetId="907">
        <row r="1">
          <cell r="B1" t="str">
            <v>220 kV SUB-STATION</v>
          </cell>
        </row>
      </sheetData>
      <sheetData sheetId="908">
        <row r="1">
          <cell r="B1" t="str">
            <v>220 kV SUB-STATION</v>
          </cell>
        </row>
      </sheetData>
      <sheetData sheetId="909">
        <row r="1">
          <cell r="B1" t="str">
            <v>220 kV SUB-STATION</v>
          </cell>
        </row>
      </sheetData>
      <sheetData sheetId="910">
        <row r="1">
          <cell r="B1" t="str">
            <v>220 kV SUB-STATION</v>
          </cell>
        </row>
      </sheetData>
      <sheetData sheetId="911">
        <row r="1">
          <cell r="B1" t="str">
            <v>220 kV SUB-STATION</v>
          </cell>
        </row>
      </sheetData>
      <sheetData sheetId="912">
        <row r="1">
          <cell r="B1" t="str">
            <v>220 kV SUB-STATION</v>
          </cell>
        </row>
      </sheetData>
      <sheetData sheetId="913">
        <row r="1">
          <cell r="B1" t="str">
            <v>220 kV SUB-STATION</v>
          </cell>
        </row>
      </sheetData>
      <sheetData sheetId="914">
        <row r="1">
          <cell r="B1" t="str">
            <v>220 kV SUB-STATION</v>
          </cell>
        </row>
      </sheetData>
      <sheetData sheetId="915">
        <row r="1">
          <cell r="B1" t="str">
            <v>220 kV SUB-STATION</v>
          </cell>
        </row>
      </sheetData>
      <sheetData sheetId="916">
        <row r="1">
          <cell r="B1" t="str">
            <v>220 kV SUB-STATION</v>
          </cell>
        </row>
      </sheetData>
      <sheetData sheetId="917">
        <row r="1">
          <cell r="B1" t="str">
            <v>220 kV SUB-STATION</v>
          </cell>
        </row>
      </sheetData>
      <sheetData sheetId="918">
        <row r="1">
          <cell r="B1" t="str">
            <v>220 kV SUB-STATION</v>
          </cell>
        </row>
      </sheetData>
      <sheetData sheetId="919">
        <row r="1">
          <cell r="B1" t="str">
            <v>220 kV SUB-STATION</v>
          </cell>
        </row>
      </sheetData>
      <sheetData sheetId="920">
        <row r="1">
          <cell r="B1" t="str">
            <v>220 kV SUB-STATION</v>
          </cell>
        </row>
      </sheetData>
      <sheetData sheetId="921">
        <row r="1">
          <cell r="B1" t="str">
            <v>220 kV SUB-STATION</v>
          </cell>
        </row>
      </sheetData>
      <sheetData sheetId="922">
        <row r="1">
          <cell r="B1" t="str">
            <v>220 kV SUB-STATION</v>
          </cell>
        </row>
      </sheetData>
      <sheetData sheetId="923">
        <row r="1">
          <cell r="B1" t="str">
            <v>220 kV SUB-STATION</v>
          </cell>
        </row>
      </sheetData>
      <sheetData sheetId="924">
        <row r="1">
          <cell r="B1" t="str">
            <v>220 kV SUB-STATION</v>
          </cell>
        </row>
      </sheetData>
      <sheetData sheetId="925">
        <row r="1">
          <cell r="B1" t="str">
            <v>220 kV SUB-STATION</v>
          </cell>
        </row>
      </sheetData>
      <sheetData sheetId="926">
        <row r="1">
          <cell r="B1" t="str">
            <v>220 kV SUB-STATION</v>
          </cell>
        </row>
      </sheetData>
      <sheetData sheetId="927">
        <row r="1">
          <cell r="B1" t="str">
            <v>220 kV SUB-STATION</v>
          </cell>
        </row>
      </sheetData>
      <sheetData sheetId="928">
        <row r="1">
          <cell r="B1" t="str">
            <v>220 kV SUB-STATION</v>
          </cell>
        </row>
      </sheetData>
      <sheetData sheetId="929">
        <row r="1">
          <cell r="B1" t="str">
            <v>220 kV SUB-STATION</v>
          </cell>
        </row>
      </sheetData>
      <sheetData sheetId="930">
        <row r="1">
          <cell r="B1" t="str">
            <v>220 kV SUB-STATION</v>
          </cell>
        </row>
      </sheetData>
      <sheetData sheetId="931">
        <row r="1">
          <cell r="B1" t="str">
            <v>220 kV SUB-STATION</v>
          </cell>
        </row>
      </sheetData>
      <sheetData sheetId="932">
        <row r="1">
          <cell r="B1" t="str">
            <v>220 kV SUB-STATION</v>
          </cell>
        </row>
      </sheetData>
      <sheetData sheetId="933">
        <row r="1">
          <cell r="B1" t="str">
            <v>220 kV SUB-STATION</v>
          </cell>
        </row>
      </sheetData>
      <sheetData sheetId="934">
        <row r="1">
          <cell r="B1" t="str">
            <v>220 kV SUB-STATION</v>
          </cell>
        </row>
      </sheetData>
      <sheetData sheetId="935">
        <row r="1">
          <cell r="B1" t="str">
            <v>220 kV SUB-STATION</v>
          </cell>
        </row>
      </sheetData>
      <sheetData sheetId="936">
        <row r="1">
          <cell r="B1" t="str">
            <v>220 kV SUB-STATION</v>
          </cell>
        </row>
      </sheetData>
      <sheetData sheetId="937">
        <row r="1">
          <cell r="B1" t="str">
            <v>220 kV SUB-STATION</v>
          </cell>
        </row>
      </sheetData>
      <sheetData sheetId="938">
        <row r="1">
          <cell r="B1" t="str">
            <v>220 kV SUB-STATION</v>
          </cell>
        </row>
      </sheetData>
      <sheetData sheetId="939">
        <row r="1">
          <cell r="B1" t="str">
            <v>220 kV SUB-STATION</v>
          </cell>
        </row>
      </sheetData>
      <sheetData sheetId="940">
        <row r="1">
          <cell r="B1" t="str">
            <v>220 kV SUB-STATION</v>
          </cell>
        </row>
      </sheetData>
      <sheetData sheetId="941">
        <row r="1">
          <cell r="B1" t="str">
            <v>220 kV SUB-STATION</v>
          </cell>
        </row>
      </sheetData>
      <sheetData sheetId="942">
        <row r="1">
          <cell r="B1" t="str">
            <v>220 kV SUB-STATION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ow r="1">
          <cell r="B1" t="str">
            <v>220 kV SUB-STATION</v>
          </cell>
        </row>
      </sheetData>
      <sheetData sheetId="962">
        <row r="1">
          <cell r="B1" t="str">
            <v>220 kV SUB-STATION</v>
          </cell>
        </row>
      </sheetData>
      <sheetData sheetId="963">
        <row r="1">
          <cell r="B1" t="str">
            <v>220 kV SUB-STATION</v>
          </cell>
        </row>
      </sheetData>
      <sheetData sheetId="964">
        <row r="1">
          <cell r="B1" t="str">
            <v>220 kV SUB-STATION</v>
          </cell>
        </row>
      </sheetData>
      <sheetData sheetId="965">
        <row r="1">
          <cell r="B1" t="str">
            <v>220 kV SUB-STATION</v>
          </cell>
        </row>
      </sheetData>
      <sheetData sheetId="966">
        <row r="1">
          <cell r="B1" t="str">
            <v>220 kV SUB-STATION</v>
          </cell>
        </row>
      </sheetData>
      <sheetData sheetId="967">
        <row r="1">
          <cell r="B1" t="str">
            <v>220 kV SUB-STATION</v>
          </cell>
        </row>
      </sheetData>
      <sheetData sheetId="968">
        <row r="1">
          <cell r="B1" t="str">
            <v>220 kV SUB-STATION</v>
          </cell>
        </row>
      </sheetData>
      <sheetData sheetId="969">
        <row r="1">
          <cell r="B1" t="str">
            <v>220 kV SUB-STATION</v>
          </cell>
        </row>
      </sheetData>
      <sheetData sheetId="970">
        <row r="1">
          <cell r="B1" t="str">
            <v>220 kV SUB-STATION</v>
          </cell>
        </row>
      </sheetData>
      <sheetData sheetId="971">
        <row r="1">
          <cell r="B1" t="str">
            <v>220 kV SUB-STATION</v>
          </cell>
        </row>
      </sheetData>
      <sheetData sheetId="972">
        <row r="1">
          <cell r="B1" t="str">
            <v>220 kV SUB-STATION</v>
          </cell>
        </row>
      </sheetData>
      <sheetData sheetId="973">
        <row r="1">
          <cell r="B1" t="str">
            <v>220 kV SUB-STATION</v>
          </cell>
        </row>
      </sheetData>
      <sheetData sheetId="974">
        <row r="1">
          <cell r="B1" t="str">
            <v>220 kV SUB-STATION</v>
          </cell>
        </row>
      </sheetData>
      <sheetData sheetId="975">
        <row r="1">
          <cell r="B1" t="str">
            <v>220 kV SUB-STATION</v>
          </cell>
        </row>
      </sheetData>
      <sheetData sheetId="976">
        <row r="1">
          <cell r="B1" t="str">
            <v>220 kV SUB-STATION</v>
          </cell>
        </row>
      </sheetData>
      <sheetData sheetId="977">
        <row r="1">
          <cell r="B1" t="str">
            <v>220 kV SUB-STATION</v>
          </cell>
        </row>
      </sheetData>
      <sheetData sheetId="978">
        <row r="1">
          <cell r="B1" t="str">
            <v>220 kV SUB-STATION</v>
          </cell>
        </row>
      </sheetData>
      <sheetData sheetId="979">
        <row r="1">
          <cell r="B1" t="str">
            <v>220 kV SUB-STATION</v>
          </cell>
        </row>
      </sheetData>
      <sheetData sheetId="980">
        <row r="1">
          <cell r="B1" t="str">
            <v>220 kV SUB-STATION</v>
          </cell>
        </row>
      </sheetData>
      <sheetData sheetId="981" refreshError="1"/>
      <sheetData sheetId="982">
        <row r="1">
          <cell r="B1" t="str">
            <v>220 kV SUB-STATION</v>
          </cell>
        </row>
      </sheetData>
      <sheetData sheetId="983">
        <row r="1">
          <cell r="B1" t="str">
            <v>220 kV SUB-STATION</v>
          </cell>
        </row>
      </sheetData>
      <sheetData sheetId="984">
        <row r="1">
          <cell r="B1" t="str">
            <v>220 kV SUB-STATION</v>
          </cell>
        </row>
      </sheetData>
      <sheetData sheetId="985">
        <row r="1">
          <cell r="B1" t="str">
            <v>220 kV SUB-STATION</v>
          </cell>
        </row>
      </sheetData>
      <sheetData sheetId="986">
        <row r="1">
          <cell r="B1" t="str">
            <v>220 kV SUB-STATION</v>
          </cell>
        </row>
      </sheetData>
      <sheetData sheetId="987">
        <row r="1">
          <cell r="B1" t="str">
            <v>220 kV SUB-STATION</v>
          </cell>
        </row>
      </sheetData>
      <sheetData sheetId="988">
        <row r="1">
          <cell r="B1" t="str">
            <v>220 kV SUB-STATION</v>
          </cell>
        </row>
      </sheetData>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ow r="1">
          <cell r="B1" t="str">
            <v>220 kV SUB-STATION</v>
          </cell>
        </row>
      </sheetData>
      <sheetData sheetId="994">
        <row r="1">
          <cell r="B1" t="str">
            <v>220 kV SUB-STATION</v>
          </cell>
        </row>
      </sheetData>
      <sheetData sheetId="995">
        <row r="1">
          <cell r="B1" t="str">
            <v>220 kV SUB-STATION</v>
          </cell>
        </row>
      </sheetData>
      <sheetData sheetId="996">
        <row r="1">
          <cell r="B1" t="str">
            <v>220 kV SUB-STATION</v>
          </cell>
        </row>
      </sheetData>
      <sheetData sheetId="997">
        <row r="1">
          <cell r="B1" t="str">
            <v>220 kV SUB-STATION</v>
          </cell>
        </row>
      </sheetData>
      <sheetData sheetId="998">
        <row r="1">
          <cell r="B1" t="str">
            <v>220 kV SUB-STATION</v>
          </cell>
        </row>
      </sheetData>
      <sheetData sheetId="999">
        <row r="1">
          <cell r="B1" t="str">
            <v>220 kV SUB-STATION</v>
          </cell>
        </row>
      </sheetData>
      <sheetData sheetId="1000">
        <row r="1">
          <cell r="B1" t="str">
            <v>220 kV SUB-STATION</v>
          </cell>
        </row>
      </sheetData>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ow r="1">
          <cell r="B1" t="str">
            <v>220 kV SUB-STATION</v>
          </cell>
        </row>
      </sheetData>
      <sheetData sheetId="1009">
        <row r="1">
          <cell r="B1" t="str">
            <v>220 kV SUB-STATION</v>
          </cell>
        </row>
      </sheetData>
      <sheetData sheetId="1010">
        <row r="1">
          <cell r="B1" t="str">
            <v>220 kV SUB-STATION</v>
          </cell>
        </row>
      </sheetData>
      <sheetData sheetId="1011">
        <row r="1">
          <cell r="B1" t="str">
            <v>220 kV SUB-STATION</v>
          </cell>
        </row>
      </sheetData>
      <sheetData sheetId="1012">
        <row r="1">
          <cell r="B1" t="str">
            <v>220 kV SUB-STATION</v>
          </cell>
        </row>
      </sheetData>
      <sheetData sheetId="1013">
        <row r="1">
          <cell r="B1" t="str">
            <v>220 kV SUB-STATION</v>
          </cell>
        </row>
      </sheetData>
      <sheetData sheetId="1014">
        <row r="1">
          <cell r="B1" t="str">
            <v>220 kV SUB-STATION</v>
          </cell>
        </row>
      </sheetData>
      <sheetData sheetId="1015">
        <row r="1">
          <cell r="B1" t="str">
            <v>220 kV SUB-STATION</v>
          </cell>
        </row>
      </sheetData>
      <sheetData sheetId="1016">
        <row r="1">
          <cell r="B1" t="str">
            <v>220 kV SUB-STATION</v>
          </cell>
        </row>
      </sheetData>
      <sheetData sheetId="1017">
        <row r="1">
          <cell r="B1" t="str">
            <v>220 kV SUB-STATION</v>
          </cell>
        </row>
      </sheetData>
      <sheetData sheetId="1018">
        <row r="1">
          <cell r="B1" t="str">
            <v>220 kV SUB-STATION</v>
          </cell>
        </row>
      </sheetData>
      <sheetData sheetId="1019">
        <row r="1">
          <cell r="B1" t="str">
            <v>220 kV SUB-STATION</v>
          </cell>
        </row>
      </sheetData>
      <sheetData sheetId="1020">
        <row r="1">
          <cell r="B1" t="str">
            <v>220 kV SUB-STATION</v>
          </cell>
        </row>
      </sheetData>
      <sheetData sheetId="1021">
        <row r="1">
          <cell r="B1" t="str">
            <v>220 kV SUB-STATION</v>
          </cell>
        </row>
      </sheetData>
      <sheetData sheetId="1022">
        <row r="1">
          <cell r="B1" t="str">
            <v>220 kV SUB-STATION</v>
          </cell>
        </row>
      </sheetData>
      <sheetData sheetId="1023" refreshError="1"/>
      <sheetData sheetId="1024" refreshError="1"/>
      <sheetData sheetId="1025" refreshError="1"/>
      <sheetData sheetId="1026" refreshError="1"/>
      <sheetData sheetId="1027" refreshError="1"/>
      <sheetData sheetId="1028" refreshError="1"/>
      <sheetData sheetId="1029" refreshError="1"/>
      <sheetData sheetId="1030">
        <row r="1">
          <cell r="B1" t="str">
            <v>220 kV SUB-STATION</v>
          </cell>
        </row>
      </sheetData>
      <sheetData sheetId="1031">
        <row r="1">
          <cell r="B1" t="str">
            <v>220 kV SUB-STATION</v>
          </cell>
        </row>
      </sheetData>
      <sheetData sheetId="1032">
        <row r="1">
          <cell r="B1" t="str">
            <v>220 kV SUB-STATION</v>
          </cell>
        </row>
      </sheetData>
      <sheetData sheetId="1033">
        <row r="1">
          <cell r="B1" t="str">
            <v>220 kV SUB-STATION</v>
          </cell>
        </row>
      </sheetData>
      <sheetData sheetId="1034">
        <row r="1">
          <cell r="B1" t="str">
            <v>220 kV SUB-STATION</v>
          </cell>
        </row>
      </sheetData>
      <sheetData sheetId="1035">
        <row r="1">
          <cell r="B1" t="str">
            <v>220 kV SUB-STATION</v>
          </cell>
        </row>
      </sheetData>
      <sheetData sheetId="1036" refreshError="1"/>
      <sheetData sheetId="1037">
        <row r="1">
          <cell r="B1" t="str">
            <v>220 kV SUB-STATION</v>
          </cell>
        </row>
      </sheetData>
      <sheetData sheetId="1038">
        <row r="1">
          <cell r="B1" t="str">
            <v>220 kV SUB-STATION</v>
          </cell>
        </row>
      </sheetData>
      <sheetData sheetId="1039">
        <row r="1">
          <cell r="B1" t="str">
            <v>220 kV SUB-STATION</v>
          </cell>
        </row>
      </sheetData>
      <sheetData sheetId="1040">
        <row r="1">
          <cell r="B1" t="str">
            <v>220 kV SUB-STATION</v>
          </cell>
        </row>
      </sheetData>
      <sheetData sheetId="1041">
        <row r="1">
          <cell r="B1" t="str">
            <v>220 kV SUB-STATION</v>
          </cell>
        </row>
      </sheetData>
      <sheetData sheetId="1042" refreshError="1"/>
      <sheetData sheetId="1043" refreshError="1"/>
      <sheetData sheetId="1044" refreshError="1"/>
      <sheetData sheetId="1045" refreshError="1"/>
      <sheetData sheetId="1046" refreshError="1"/>
      <sheetData sheetId="1047">
        <row r="1">
          <cell r="B1" t="str">
            <v>220 kV SUB-STATION</v>
          </cell>
        </row>
      </sheetData>
      <sheetData sheetId="1048">
        <row r="1">
          <cell r="B1" t="str">
            <v>220 kV SUB-STATION</v>
          </cell>
        </row>
      </sheetData>
      <sheetData sheetId="1049" refreshError="1"/>
      <sheetData sheetId="1050">
        <row r="1">
          <cell r="B1" t="str">
            <v>220 kV SUB-STATION</v>
          </cell>
        </row>
      </sheetData>
      <sheetData sheetId="1051" refreshError="1"/>
      <sheetData sheetId="1052" refreshError="1"/>
      <sheetData sheetId="1053" refreshError="1"/>
      <sheetData sheetId="1054" refreshError="1"/>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efreshError="1"/>
      <sheetData sheetId="1064">
        <row r="1">
          <cell r="B1" t="str">
            <v>220 kV SUB-STATION</v>
          </cell>
        </row>
      </sheetData>
      <sheetData sheetId="1065">
        <row r="1">
          <cell r="B1" t="str">
            <v>220 kV SUB-STATION</v>
          </cell>
        </row>
      </sheetData>
      <sheetData sheetId="1066" refreshError="1"/>
      <sheetData sheetId="1067" refreshError="1"/>
      <sheetData sheetId="1068" refreshError="1"/>
      <sheetData sheetId="1069" refreshError="1"/>
      <sheetData sheetId="1070" refreshError="1"/>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efreshError="1"/>
      <sheetData sheetId="1326" refreshError="1"/>
      <sheetData sheetId="1327" refreshError="1"/>
      <sheetData sheetId="1328" refreshError="1"/>
      <sheetData sheetId="1329" refreshError="1"/>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efreshError="1"/>
      <sheetData sheetId="1338">
        <row r="1">
          <cell r="B1" t="str">
            <v>220 kV SUB-STATION</v>
          </cell>
        </row>
      </sheetData>
      <sheetData sheetId="1339" refreshError="1"/>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efreshError="1"/>
      <sheetData sheetId="1385" refreshError="1"/>
      <sheetData sheetId="1386" refreshError="1"/>
      <sheetData sheetId="1387">
        <row r="1">
          <cell r="B1" t="str">
            <v>220 kV SUB-STATION</v>
          </cell>
        </row>
      </sheetData>
      <sheetData sheetId="1388">
        <row r="1">
          <cell r="B1" t="str">
            <v>220 kV SUB-STATION</v>
          </cell>
        </row>
      </sheetData>
      <sheetData sheetId="1389" refreshError="1"/>
      <sheetData sheetId="1390" refreshError="1"/>
      <sheetData sheetId="1391" refreshError="1"/>
      <sheetData sheetId="1392" refreshError="1"/>
      <sheetData sheetId="1393" refreshError="1"/>
      <sheetData sheetId="1394" refreshError="1"/>
      <sheetData sheetId="1395" refreshError="1"/>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ow r="1">
          <cell r="B1" t="str">
            <v>220 kV SUB-STATION</v>
          </cell>
        </row>
      </sheetData>
      <sheetData sheetId="1403">
        <row r="1">
          <cell r="B1" t="str">
            <v>220 kV SUB-STATION</v>
          </cell>
        </row>
      </sheetData>
      <sheetData sheetId="1404">
        <row r="1">
          <cell r="B1" t="str">
            <v>220 kV SUB-STATION</v>
          </cell>
        </row>
      </sheetData>
      <sheetData sheetId="1405">
        <row r="1">
          <cell r="B1" t="str">
            <v>220 kV SUB-STATION</v>
          </cell>
        </row>
      </sheetData>
      <sheetData sheetId="1406">
        <row r="1">
          <cell r="B1" t="str">
            <v>220 kV SUB-STATION</v>
          </cell>
        </row>
      </sheetData>
      <sheetData sheetId="1407">
        <row r="1">
          <cell r="B1" t="str">
            <v>220 kV SUB-STATION</v>
          </cell>
        </row>
      </sheetData>
      <sheetData sheetId="1408">
        <row r="1">
          <cell r="B1" t="str">
            <v>220 kV SUB-STATION</v>
          </cell>
        </row>
      </sheetData>
      <sheetData sheetId="1409">
        <row r="1">
          <cell r="B1" t="str">
            <v>220 kV SUB-STATION</v>
          </cell>
        </row>
      </sheetData>
      <sheetData sheetId="1410">
        <row r="1">
          <cell r="B1" t="str">
            <v>220 kV SUB-STATION</v>
          </cell>
        </row>
      </sheetData>
      <sheetData sheetId="1411">
        <row r="1">
          <cell r="B1" t="str">
            <v>220 kV SUB-STATION</v>
          </cell>
        </row>
      </sheetData>
      <sheetData sheetId="1412">
        <row r="1">
          <cell r="B1" t="str">
            <v>220 kV SUB-STATION</v>
          </cell>
        </row>
      </sheetData>
      <sheetData sheetId="1413">
        <row r="1">
          <cell r="B1" t="str">
            <v>220 kV SUB-STATION</v>
          </cell>
        </row>
      </sheetData>
      <sheetData sheetId="1414">
        <row r="1">
          <cell r="B1" t="str">
            <v>220 kV SUB-STATION</v>
          </cell>
        </row>
      </sheetData>
      <sheetData sheetId="1415">
        <row r="1">
          <cell r="B1" t="str">
            <v>220 kV SUB-STATION</v>
          </cell>
        </row>
      </sheetData>
      <sheetData sheetId="1416">
        <row r="1">
          <cell r="B1" t="str">
            <v>220 kV SUB-STATION</v>
          </cell>
        </row>
      </sheetData>
      <sheetData sheetId="1417">
        <row r="1">
          <cell r="B1" t="str">
            <v>220 kV SUB-STATION</v>
          </cell>
        </row>
      </sheetData>
      <sheetData sheetId="1418">
        <row r="1">
          <cell r="B1" t="str">
            <v>220 kV SUB-STATION</v>
          </cell>
        </row>
      </sheetData>
      <sheetData sheetId="1419">
        <row r="1">
          <cell r="B1" t="str">
            <v>220 kV SUB-STATION</v>
          </cell>
        </row>
      </sheetData>
      <sheetData sheetId="1420">
        <row r="1">
          <cell r="B1" t="str">
            <v>220 kV SUB-STATION</v>
          </cell>
        </row>
      </sheetData>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efreshError="1"/>
      <sheetData sheetId="1477" refreshError="1"/>
      <sheetData sheetId="1478" refreshError="1"/>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efreshError="1"/>
      <sheetData sheetId="1484">
        <row r="1">
          <cell r="B1" t="str">
            <v>220 kV SUB-STATION</v>
          </cell>
        </row>
      </sheetData>
      <sheetData sheetId="1485">
        <row r="1">
          <cell r="B1" t="str">
            <v>220 kV SUB-STATION</v>
          </cell>
        </row>
      </sheetData>
      <sheetData sheetId="1486" refreshError="1"/>
      <sheetData sheetId="1487" refreshError="1"/>
      <sheetData sheetId="1488" refreshError="1"/>
      <sheetData sheetId="1489" refreshError="1"/>
      <sheetData sheetId="1490">
        <row r="1">
          <cell r="B1" t="str">
            <v>220 kV SUB-STATION</v>
          </cell>
        </row>
      </sheetData>
      <sheetData sheetId="1491" refreshError="1"/>
      <sheetData sheetId="1492" refreshError="1"/>
      <sheetData sheetId="1493">
        <row r="1">
          <cell r="B1" t="str">
            <v>220 kV SUB-STATION</v>
          </cell>
        </row>
      </sheetData>
      <sheetData sheetId="1494" refreshError="1"/>
      <sheetData sheetId="1495" refreshError="1"/>
      <sheetData sheetId="1496">
        <row r="1">
          <cell r="B1" t="str">
            <v>220 kV SUB-STATION</v>
          </cell>
        </row>
      </sheetData>
      <sheetData sheetId="1497" refreshError="1"/>
      <sheetData sheetId="1498" refreshError="1"/>
      <sheetData sheetId="1499" refreshError="1"/>
      <sheetData sheetId="1500" refreshError="1"/>
      <sheetData sheetId="1501" refreshError="1"/>
      <sheetData sheetId="1502" refreshError="1"/>
      <sheetData sheetId="1503">
        <row r="1">
          <cell r="B1" t="str">
            <v>220 kV SUB-STATION</v>
          </cell>
        </row>
      </sheetData>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ow r="1">
          <cell r="B1" t="str">
            <v>220 kV SUB-STATION</v>
          </cell>
        </row>
      </sheetData>
      <sheetData sheetId="1513">
        <row r="1">
          <cell r="B1" t="str">
            <v>220 kV SUB-STATION</v>
          </cell>
        </row>
      </sheetData>
      <sheetData sheetId="1514" refreshError="1"/>
      <sheetData sheetId="1515" refreshError="1"/>
      <sheetData sheetId="1516" refreshError="1"/>
      <sheetData sheetId="1517" refreshError="1"/>
      <sheetData sheetId="1518" refreshError="1"/>
      <sheetData sheetId="1519" refreshError="1"/>
      <sheetData sheetId="1520" refreshError="1"/>
      <sheetData sheetId="1521">
        <row r="1">
          <cell r="B1" t="str">
            <v>220 kV SUB-STATION</v>
          </cell>
        </row>
      </sheetData>
      <sheetData sheetId="1522">
        <row r="1">
          <cell r="B1" t="str">
            <v>220 kV SUB-STATION</v>
          </cell>
        </row>
      </sheetData>
      <sheetData sheetId="1523">
        <row r="1">
          <cell r="B1" t="str">
            <v>220 kV SUB-STATION</v>
          </cell>
        </row>
      </sheetData>
      <sheetData sheetId="1524" refreshError="1"/>
      <sheetData sheetId="1525" refreshError="1"/>
      <sheetData sheetId="1526" refreshError="1"/>
      <sheetData sheetId="1527" refreshError="1"/>
      <sheetData sheetId="1528" refreshError="1"/>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efreshError="1"/>
      <sheetData sheetId="1548" refreshError="1"/>
      <sheetData sheetId="1549" refreshError="1"/>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ow r="1">
          <cell r="B1" t="str">
            <v>220 kV SUB-STATION</v>
          </cell>
        </row>
      </sheetData>
      <sheetData sheetId="1558">
        <row r="1">
          <cell r="B1" t="str">
            <v>220 kV SUB-STATION</v>
          </cell>
        </row>
      </sheetData>
      <sheetData sheetId="1559">
        <row r="1">
          <cell r="B1" t="str">
            <v>220 kV SUB-STATION</v>
          </cell>
        </row>
      </sheetData>
      <sheetData sheetId="1560">
        <row r="1">
          <cell r="B1" t="str">
            <v>220 kV SUB-STATION</v>
          </cell>
        </row>
      </sheetData>
      <sheetData sheetId="1561" refreshError="1"/>
      <sheetData sheetId="1562">
        <row r="1">
          <cell r="B1" t="str">
            <v>220 kV SUB-STATION</v>
          </cell>
        </row>
      </sheetData>
      <sheetData sheetId="1563">
        <row r="1">
          <cell r="B1" t="str">
            <v>220 kV SUB-STATION</v>
          </cell>
        </row>
      </sheetData>
      <sheetData sheetId="1564">
        <row r="1">
          <cell r="B1" t="str">
            <v>220 kV SUB-STATION</v>
          </cell>
        </row>
      </sheetData>
      <sheetData sheetId="1565">
        <row r="1">
          <cell r="B1" t="str">
            <v>220 kV SUB-STATION</v>
          </cell>
        </row>
      </sheetData>
      <sheetData sheetId="1566">
        <row r="1">
          <cell r="B1" t="str">
            <v>220 kV SUB-STATION</v>
          </cell>
        </row>
      </sheetData>
      <sheetData sheetId="1567">
        <row r="1">
          <cell r="B1" t="str">
            <v>220 kV SUB-STATION</v>
          </cell>
        </row>
      </sheetData>
      <sheetData sheetId="1568">
        <row r="1">
          <cell r="B1" t="str">
            <v>220 kV SUB-STATION</v>
          </cell>
        </row>
      </sheetData>
      <sheetData sheetId="1569">
        <row r="1">
          <cell r="B1" t="str">
            <v>220 kV SUB-STATION</v>
          </cell>
        </row>
      </sheetData>
      <sheetData sheetId="1570">
        <row r="1">
          <cell r="B1" t="str">
            <v>220 kV SUB-STATION</v>
          </cell>
        </row>
      </sheetData>
      <sheetData sheetId="1571">
        <row r="1">
          <cell r="B1" t="str">
            <v>220 kV SUB-STATION</v>
          </cell>
        </row>
      </sheetData>
      <sheetData sheetId="1572">
        <row r="1">
          <cell r="B1" t="str">
            <v>220 kV SUB-STATION</v>
          </cell>
        </row>
      </sheetData>
      <sheetData sheetId="1573">
        <row r="1">
          <cell r="B1" t="str">
            <v>220 kV SUB-STATION</v>
          </cell>
        </row>
      </sheetData>
      <sheetData sheetId="1574">
        <row r="1">
          <cell r="B1" t="str">
            <v>220 kV SUB-STATION</v>
          </cell>
        </row>
      </sheetData>
      <sheetData sheetId="1575">
        <row r="1">
          <cell r="B1" t="str">
            <v>220 kV SUB-STATION</v>
          </cell>
        </row>
      </sheetData>
      <sheetData sheetId="1576">
        <row r="1">
          <cell r="B1" t="str">
            <v>220 kV SUB-STATION</v>
          </cell>
        </row>
      </sheetData>
      <sheetData sheetId="1577">
        <row r="1">
          <cell r="B1" t="str">
            <v>220 kV SUB-STATION</v>
          </cell>
        </row>
      </sheetData>
      <sheetData sheetId="1578">
        <row r="1">
          <cell r="B1" t="str">
            <v>220 kV SUB-STATION</v>
          </cell>
        </row>
      </sheetData>
      <sheetData sheetId="1579">
        <row r="1">
          <cell r="B1" t="str">
            <v>220 kV SUB-STATION</v>
          </cell>
        </row>
      </sheetData>
      <sheetData sheetId="1580">
        <row r="1">
          <cell r="B1" t="str">
            <v>220 kV SUB-STATION</v>
          </cell>
        </row>
      </sheetData>
      <sheetData sheetId="1581">
        <row r="1">
          <cell r="B1" t="str">
            <v>220 kV SUB-STATION</v>
          </cell>
        </row>
      </sheetData>
      <sheetData sheetId="1582">
        <row r="1">
          <cell r="B1" t="str">
            <v>220 kV SUB-STATION</v>
          </cell>
        </row>
      </sheetData>
      <sheetData sheetId="1583">
        <row r="1">
          <cell r="B1" t="str">
            <v>220 kV SUB-STATION</v>
          </cell>
        </row>
      </sheetData>
      <sheetData sheetId="1584">
        <row r="1">
          <cell r="B1" t="str">
            <v>220 kV SUB-STATION</v>
          </cell>
        </row>
      </sheetData>
      <sheetData sheetId="1585">
        <row r="1">
          <cell r="B1" t="str">
            <v>220 kV SUB-STATION</v>
          </cell>
        </row>
      </sheetData>
      <sheetData sheetId="1586">
        <row r="1">
          <cell r="B1" t="str">
            <v>220 kV SUB-STATION</v>
          </cell>
        </row>
      </sheetData>
      <sheetData sheetId="1587">
        <row r="1">
          <cell r="B1" t="str">
            <v>220 kV SUB-STATION</v>
          </cell>
        </row>
      </sheetData>
      <sheetData sheetId="1588">
        <row r="1">
          <cell r="B1" t="str">
            <v>220 kV SUB-STATION</v>
          </cell>
        </row>
      </sheetData>
      <sheetData sheetId="1589">
        <row r="1">
          <cell r="B1" t="str">
            <v>220 kV SUB-STATION</v>
          </cell>
        </row>
      </sheetData>
      <sheetData sheetId="1590">
        <row r="1">
          <cell r="B1" t="str">
            <v>220 kV SUB-STATION</v>
          </cell>
        </row>
      </sheetData>
      <sheetData sheetId="1591">
        <row r="1">
          <cell r="B1" t="str">
            <v>220 kV SUB-STATION</v>
          </cell>
        </row>
      </sheetData>
      <sheetData sheetId="1592">
        <row r="1">
          <cell r="B1" t="str">
            <v>220 kV SUB-STATION</v>
          </cell>
        </row>
      </sheetData>
      <sheetData sheetId="1593">
        <row r="1">
          <cell r="B1" t="str">
            <v>220 kV SUB-STATION</v>
          </cell>
        </row>
      </sheetData>
      <sheetData sheetId="1594">
        <row r="1">
          <cell r="B1" t="str">
            <v>220 kV SUB-STATION</v>
          </cell>
        </row>
      </sheetData>
      <sheetData sheetId="1595">
        <row r="1">
          <cell r="B1" t="str">
            <v>220 kV SUB-STATION</v>
          </cell>
        </row>
      </sheetData>
      <sheetData sheetId="1596">
        <row r="1">
          <cell r="B1" t="str">
            <v>220 kV SUB-STATION</v>
          </cell>
        </row>
      </sheetData>
      <sheetData sheetId="1597">
        <row r="1">
          <cell r="B1" t="str">
            <v>220 kV SUB-STATION</v>
          </cell>
        </row>
      </sheetData>
      <sheetData sheetId="1598">
        <row r="1">
          <cell r="B1" t="str">
            <v>220 kV SUB-STATION</v>
          </cell>
        </row>
      </sheetData>
      <sheetData sheetId="1599">
        <row r="1">
          <cell r="B1" t="str">
            <v>220 kV SUB-STATION</v>
          </cell>
        </row>
      </sheetData>
      <sheetData sheetId="1600">
        <row r="1">
          <cell r="B1" t="str">
            <v>220 kV SUB-STATION</v>
          </cell>
        </row>
      </sheetData>
      <sheetData sheetId="1601">
        <row r="1">
          <cell r="B1" t="str">
            <v>220 kV SUB-STATION</v>
          </cell>
        </row>
      </sheetData>
      <sheetData sheetId="1602">
        <row r="1">
          <cell r="B1" t="str">
            <v>220 kV SUB-STATION</v>
          </cell>
        </row>
      </sheetData>
      <sheetData sheetId="1603">
        <row r="1">
          <cell r="B1" t="str">
            <v>220 kV SUB-STATION</v>
          </cell>
        </row>
      </sheetData>
      <sheetData sheetId="1604">
        <row r="1">
          <cell r="B1" t="str">
            <v>220 kV SUB-STATION</v>
          </cell>
        </row>
      </sheetData>
      <sheetData sheetId="1605">
        <row r="1">
          <cell r="B1" t="str">
            <v>220 kV SUB-STATION</v>
          </cell>
        </row>
      </sheetData>
      <sheetData sheetId="1606">
        <row r="1">
          <cell r="B1" t="str">
            <v>220 kV SUB-STATION</v>
          </cell>
        </row>
      </sheetData>
      <sheetData sheetId="1607">
        <row r="1">
          <cell r="B1" t="str">
            <v>220 kV SUB-STATION</v>
          </cell>
        </row>
      </sheetData>
      <sheetData sheetId="1608">
        <row r="1">
          <cell r="B1" t="str">
            <v>220 kV SUB-STATION</v>
          </cell>
        </row>
      </sheetData>
      <sheetData sheetId="1609">
        <row r="1">
          <cell r="B1" t="str">
            <v>220 kV SUB-STATION</v>
          </cell>
        </row>
      </sheetData>
      <sheetData sheetId="1610">
        <row r="1">
          <cell r="B1" t="str">
            <v>220 kV SUB-STATION</v>
          </cell>
        </row>
      </sheetData>
      <sheetData sheetId="1611">
        <row r="1">
          <cell r="B1" t="str">
            <v>220 kV SUB-STATION</v>
          </cell>
        </row>
      </sheetData>
      <sheetData sheetId="1612">
        <row r="1">
          <cell r="B1" t="str">
            <v>220 kV SUB-STATION</v>
          </cell>
        </row>
      </sheetData>
      <sheetData sheetId="1613">
        <row r="1">
          <cell r="B1" t="str">
            <v>220 kV SUB-STATION</v>
          </cell>
        </row>
      </sheetData>
      <sheetData sheetId="1614">
        <row r="1">
          <cell r="B1" t="str">
            <v>220 kV SUB-STATION</v>
          </cell>
        </row>
      </sheetData>
      <sheetData sheetId="1615">
        <row r="1">
          <cell r="B1" t="str">
            <v>220 kV SUB-STATION</v>
          </cell>
        </row>
      </sheetData>
      <sheetData sheetId="1616">
        <row r="1">
          <cell r="B1" t="str">
            <v>220 kV SUB-STATION</v>
          </cell>
        </row>
      </sheetData>
      <sheetData sheetId="1617">
        <row r="1">
          <cell r="B1" t="str">
            <v>220 kV SUB-STATION</v>
          </cell>
        </row>
      </sheetData>
      <sheetData sheetId="1618">
        <row r="1">
          <cell r="B1" t="str">
            <v>220 kV SUB-STATION</v>
          </cell>
        </row>
      </sheetData>
      <sheetData sheetId="1619">
        <row r="1">
          <cell r="B1" t="str">
            <v>220 kV SUB-STATION</v>
          </cell>
        </row>
      </sheetData>
      <sheetData sheetId="1620">
        <row r="1">
          <cell r="B1" t="str">
            <v>220 kV SUB-STATION</v>
          </cell>
        </row>
      </sheetData>
      <sheetData sheetId="1621">
        <row r="1">
          <cell r="B1" t="str">
            <v>220 kV SUB-STATION</v>
          </cell>
        </row>
      </sheetData>
      <sheetData sheetId="1622">
        <row r="1">
          <cell r="B1" t="str">
            <v>220 kV SUB-STATION</v>
          </cell>
        </row>
      </sheetData>
      <sheetData sheetId="1623">
        <row r="1">
          <cell r="B1" t="str">
            <v>220 kV SUB-STATION</v>
          </cell>
        </row>
      </sheetData>
      <sheetData sheetId="1624">
        <row r="1">
          <cell r="B1" t="str">
            <v>220 kV SUB-STATION</v>
          </cell>
        </row>
      </sheetData>
      <sheetData sheetId="1625" refreshError="1"/>
      <sheetData sheetId="1626" refreshError="1"/>
      <sheetData sheetId="1627" refreshError="1"/>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ow r="1">
          <cell r="B1" t="str">
            <v>220 kV SUB-STATION</v>
          </cell>
        </row>
      </sheetData>
      <sheetData sheetId="1634">
        <row r="1">
          <cell r="B1" t="str">
            <v>220 kV SUB-STATION</v>
          </cell>
        </row>
      </sheetData>
      <sheetData sheetId="1635">
        <row r="1">
          <cell r="B1" t="str">
            <v>220 kV SUB-STATION</v>
          </cell>
        </row>
      </sheetData>
      <sheetData sheetId="1636">
        <row r="1">
          <cell r="B1" t="str">
            <v>220 kV SUB-STATION</v>
          </cell>
        </row>
      </sheetData>
      <sheetData sheetId="1637">
        <row r="1">
          <cell r="B1" t="str">
            <v>220 kV SUB-STATION</v>
          </cell>
        </row>
      </sheetData>
      <sheetData sheetId="1638">
        <row r="1">
          <cell r="B1" t="str">
            <v>220 kV SUB-STATION</v>
          </cell>
        </row>
      </sheetData>
      <sheetData sheetId="1639">
        <row r="1">
          <cell r="B1" t="str">
            <v>220 kV SUB-STATION</v>
          </cell>
        </row>
      </sheetData>
      <sheetData sheetId="1640">
        <row r="1">
          <cell r="B1" t="str">
            <v>220 kV SUB-STATION</v>
          </cell>
        </row>
      </sheetData>
      <sheetData sheetId="1641">
        <row r="1">
          <cell r="B1" t="str">
            <v>220 kV SUB-STATION</v>
          </cell>
        </row>
      </sheetData>
      <sheetData sheetId="1642">
        <row r="1">
          <cell r="B1" t="str">
            <v>220 kV SUB-STATION</v>
          </cell>
        </row>
      </sheetData>
      <sheetData sheetId="1643" refreshError="1"/>
      <sheetData sheetId="1644" refreshError="1"/>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efreshError="1"/>
      <sheetData sheetId="1650" refreshError="1"/>
      <sheetData sheetId="1651">
        <row r="1">
          <cell r="B1" t="str">
            <v>220 kV SUB-STATION</v>
          </cell>
        </row>
      </sheetData>
      <sheetData sheetId="1652">
        <row r="1">
          <cell r="B1" t="str">
            <v>220 kV SUB-STATION</v>
          </cell>
        </row>
      </sheetData>
      <sheetData sheetId="1653">
        <row r="1">
          <cell r="B1" t="str">
            <v>220 kV SUB-STATION</v>
          </cell>
        </row>
      </sheetData>
      <sheetData sheetId="1654" refreshError="1"/>
      <sheetData sheetId="1655">
        <row r="1">
          <cell r="B1" t="str">
            <v>220 kV SUB-STATION</v>
          </cell>
        </row>
      </sheetData>
      <sheetData sheetId="1656">
        <row r="1">
          <cell r="B1" t="str">
            <v>220 kV SUB-STATION</v>
          </cell>
        </row>
      </sheetData>
      <sheetData sheetId="1657" refreshError="1"/>
      <sheetData sheetId="1658" refreshError="1"/>
      <sheetData sheetId="1659" refreshError="1"/>
      <sheetData sheetId="1660">
        <row r="1">
          <cell r="B1" t="str">
            <v>220 kV SUB-STATION</v>
          </cell>
        </row>
      </sheetData>
      <sheetData sheetId="1661">
        <row r="1">
          <cell r="B1" t="str">
            <v>220 kV SUB-STATION</v>
          </cell>
        </row>
      </sheetData>
      <sheetData sheetId="1662" refreshError="1"/>
      <sheetData sheetId="1663">
        <row r="1">
          <cell r="B1" t="str">
            <v>220 kV SUB-STATION</v>
          </cell>
        </row>
      </sheetData>
      <sheetData sheetId="1664" refreshError="1"/>
      <sheetData sheetId="1665" refreshError="1"/>
      <sheetData sheetId="1666" refreshError="1"/>
      <sheetData sheetId="1667" refreshError="1"/>
      <sheetData sheetId="1668">
        <row r="1">
          <cell r="B1" t="str">
            <v>220 kV SUB-STATION</v>
          </cell>
        </row>
      </sheetData>
      <sheetData sheetId="1669">
        <row r="1">
          <cell r="B1" t="str">
            <v>220 kV SUB-STATION</v>
          </cell>
        </row>
      </sheetData>
      <sheetData sheetId="1670" refreshError="1"/>
      <sheetData sheetId="1671">
        <row r="1">
          <cell r="B1" t="str">
            <v>220 kV SUB-STATION</v>
          </cell>
        </row>
      </sheetData>
      <sheetData sheetId="1672">
        <row r="1">
          <cell r="B1" t="str">
            <v>220 kV SUB-STATION</v>
          </cell>
        </row>
      </sheetData>
      <sheetData sheetId="1673" refreshError="1"/>
      <sheetData sheetId="1674">
        <row r="1">
          <cell r="B1" t="str">
            <v>220 kV SUB-STATION</v>
          </cell>
        </row>
      </sheetData>
      <sheetData sheetId="1675">
        <row r="1">
          <cell r="B1" t="str">
            <v>220 kV SUB-STATION</v>
          </cell>
        </row>
      </sheetData>
      <sheetData sheetId="1676">
        <row r="1">
          <cell r="B1" t="str">
            <v>220 kV SUB-STATION</v>
          </cell>
        </row>
      </sheetData>
      <sheetData sheetId="1677">
        <row r="1">
          <cell r="B1" t="str">
            <v>220 kV SUB-STATION</v>
          </cell>
        </row>
      </sheetData>
      <sheetData sheetId="1678">
        <row r="1">
          <cell r="B1" t="str">
            <v>220 kV SUB-STATION</v>
          </cell>
        </row>
      </sheetData>
      <sheetData sheetId="1679" refreshError="1"/>
      <sheetData sheetId="1680">
        <row r="1">
          <cell r="B1" t="str">
            <v>220 kV SUB-STATION</v>
          </cell>
        </row>
      </sheetData>
      <sheetData sheetId="1681">
        <row r="1">
          <cell r="B1" t="str">
            <v>220 kV SUB-STATION</v>
          </cell>
        </row>
      </sheetData>
      <sheetData sheetId="1682" refreshError="1"/>
      <sheetData sheetId="1683">
        <row r="1">
          <cell r="B1" t="str">
            <v>220 kV SUB-STATION</v>
          </cell>
        </row>
      </sheetData>
      <sheetData sheetId="1684">
        <row r="1">
          <cell r="B1" t="str">
            <v>220 kV SUB-STATION</v>
          </cell>
        </row>
      </sheetData>
      <sheetData sheetId="1685">
        <row r="1">
          <cell r="B1" t="str">
            <v>220 kV SUB-STATION</v>
          </cell>
        </row>
      </sheetData>
      <sheetData sheetId="1686">
        <row r="1">
          <cell r="B1" t="str">
            <v>220 kV SUB-STATION</v>
          </cell>
        </row>
      </sheetData>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ow r="1">
          <cell r="B1" t="str">
            <v>220 kV SUB-STATION</v>
          </cell>
        </row>
      </sheetData>
      <sheetData sheetId="1701">
        <row r="1">
          <cell r="B1" t="str">
            <v>220 kV SUB-STATION</v>
          </cell>
        </row>
      </sheetData>
      <sheetData sheetId="1702">
        <row r="1">
          <cell r="B1" t="str">
            <v>220 kV SUB-STATION</v>
          </cell>
        </row>
      </sheetData>
      <sheetData sheetId="1703">
        <row r="1">
          <cell r="B1" t="str">
            <v>220 kV SUB-STATION</v>
          </cell>
        </row>
      </sheetData>
      <sheetData sheetId="1704">
        <row r="1">
          <cell r="B1" t="str">
            <v>220 kV SUB-STATION</v>
          </cell>
        </row>
      </sheetData>
      <sheetData sheetId="1705">
        <row r="1">
          <cell r="B1" t="str">
            <v>220 kV SUB-STATION</v>
          </cell>
        </row>
      </sheetData>
      <sheetData sheetId="1706">
        <row r="1">
          <cell r="B1" t="str">
            <v>220 kV SUB-STATION</v>
          </cell>
        </row>
      </sheetData>
      <sheetData sheetId="1707" refreshError="1"/>
      <sheetData sheetId="1708" refreshError="1"/>
      <sheetData sheetId="1709" refreshError="1"/>
      <sheetData sheetId="1710" refreshError="1"/>
      <sheetData sheetId="1711">
        <row r="1">
          <cell r="B1" t="str">
            <v>220 kV SUB-STATION</v>
          </cell>
        </row>
      </sheetData>
      <sheetData sheetId="1712" refreshError="1"/>
      <sheetData sheetId="1713">
        <row r="1">
          <cell r="B1" t="str">
            <v>220 kV SUB-STATION</v>
          </cell>
        </row>
      </sheetData>
      <sheetData sheetId="1714" refreshError="1"/>
      <sheetData sheetId="1715" refreshError="1"/>
      <sheetData sheetId="1716">
        <row r="1">
          <cell r="B1" t="str">
            <v>220 kV SUB-STATION</v>
          </cell>
        </row>
      </sheetData>
      <sheetData sheetId="1717" refreshError="1"/>
      <sheetData sheetId="1718" refreshError="1"/>
      <sheetData sheetId="1719" refreshError="1"/>
      <sheetData sheetId="1720" refreshError="1"/>
      <sheetData sheetId="1721" refreshError="1"/>
      <sheetData sheetId="1722">
        <row r="1">
          <cell r="B1" t="str">
            <v>220 kV SUB-STATION</v>
          </cell>
        </row>
      </sheetData>
      <sheetData sheetId="1723">
        <row r="1">
          <cell r="B1" t="str">
            <v>220 kV SUB-STATION</v>
          </cell>
        </row>
      </sheetData>
      <sheetData sheetId="1724">
        <row r="1">
          <cell r="B1" t="str">
            <v>220 kV SUB-STATION</v>
          </cell>
        </row>
      </sheetData>
      <sheetData sheetId="1725" refreshError="1"/>
      <sheetData sheetId="1726">
        <row r="1">
          <cell r="B1" t="str">
            <v>220 kV SUB-STATION</v>
          </cell>
        </row>
      </sheetData>
      <sheetData sheetId="1727" refreshError="1"/>
      <sheetData sheetId="1728">
        <row r="1">
          <cell r="B1" t="str">
            <v>220 kV SUB-STATION</v>
          </cell>
        </row>
      </sheetData>
      <sheetData sheetId="1729" refreshError="1"/>
      <sheetData sheetId="1730" refreshError="1"/>
      <sheetData sheetId="1731" refreshError="1"/>
      <sheetData sheetId="1732" refreshError="1"/>
      <sheetData sheetId="1733" refreshError="1"/>
      <sheetData sheetId="1734" refreshError="1"/>
      <sheetData sheetId="1735" refreshError="1"/>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efreshError="1"/>
      <sheetData sheetId="1742" refreshError="1"/>
      <sheetData sheetId="1743" refreshError="1"/>
      <sheetData sheetId="1744">
        <row r="1">
          <cell r="B1" t="str">
            <v>220 kV SUB-STATION</v>
          </cell>
        </row>
      </sheetData>
      <sheetData sheetId="1745">
        <row r="1">
          <cell r="B1" t="str">
            <v>220 kV SUB-STATION</v>
          </cell>
        </row>
      </sheetData>
      <sheetData sheetId="1746" refreshError="1"/>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efreshError="1"/>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efreshError="1"/>
      <sheetData sheetId="1770">
        <row r="1">
          <cell r="B1" t="str">
            <v>220 kV SUB-STATION</v>
          </cell>
        </row>
      </sheetData>
      <sheetData sheetId="1771" refreshError="1"/>
      <sheetData sheetId="1772" refreshError="1"/>
      <sheetData sheetId="1773" refreshError="1"/>
      <sheetData sheetId="1774">
        <row r="1">
          <cell r="B1" t="str">
            <v>220 kV SUB-STATION</v>
          </cell>
        </row>
      </sheetData>
      <sheetData sheetId="1775" refreshError="1"/>
      <sheetData sheetId="1776" refreshError="1"/>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efreshError="1"/>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efreshError="1"/>
      <sheetData sheetId="1945" refreshError="1"/>
      <sheetData sheetId="1946">
        <row r="1">
          <cell r="B1" t="str">
            <v>220 kV SUB-STATION</v>
          </cell>
        </row>
      </sheetData>
      <sheetData sheetId="1947" refreshError="1"/>
      <sheetData sheetId="1948" refreshError="1"/>
      <sheetData sheetId="1949" refreshError="1"/>
      <sheetData sheetId="1950" refreshError="1"/>
      <sheetData sheetId="1951" refreshError="1"/>
      <sheetData sheetId="1952" refreshError="1"/>
      <sheetData sheetId="1953">
        <row r="1">
          <cell r="B1" t="str">
            <v>220 kV SUB-STATION</v>
          </cell>
        </row>
      </sheetData>
      <sheetData sheetId="1954">
        <row r="1">
          <cell r="B1" t="str">
            <v>220 kV SUB-STATION</v>
          </cell>
        </row>
      </sheetData>
      <sheetData sheetId="1955">
        <row r="1">
          <cell r="B1" t="str">
            <v>220 kV SUB-STATION</v>
          </cell>
        </row>
      </sheetData>
      <sheetData sheetId="1956">
        <row r="1">
          <cell r="B1" t="str">
            <v>220 kV SUB-STATION</v>
          </cell>
        </row>
      </sheetData>
      <sheetData sheetId="1957">
        <row r="1">
          <cell r="B1" t="str">
            <v>220 kV SUB-STATION</v>
          </cell>
        </row>
      </sheetData>
      <sheetData sheetId="1958" refreshError="1"/>
      <sheetData sheetId="1959" refreshError="1"/>
      <sheetData sheetId="1960" refreshError="1"/>
      <sheetData sheetId="1961">
        <row r="1">
          <cell r="B1" t="str">
            <v>220 kV SUB-STATION</v>
          </cell>
        </row>
      </sheetData>
      <sheetData sheetId="1962">
        <row r="1">
          <cell r="B1" t="str">
            <v>220 kV SUB-STATION</v>
          </cell>
        </row>
      </sheetData>
      <sheetData sheetId="1963">
        <row r="1">
          <cell r="B1" t="str">
            <v>220 kV SUB-STATION</v>
          </cell>
        </row>
      </sheetData>
      <sheetData sheetId="1964">
        <row r="1">
          <cell r="B1" t="str">
            <v>220 kV SUB-STATION</v>
          </cell>
        </row>
      </sheetData>
      <sheetData sheetId="1965">
        <row r="1">
          <cell r="B1" t="str">
            <v>220 kV SUB-STATION</v>
          </cell>
        </row>
      </sheetData>
      <sheetData sheetId="1966">
        <row r="1">
          <cell r="B1" t="str">
            <v>220 kV SUB-STATION</v>
          </cell>
        </row>
      </sheetData>
      <sheetData sheetId="1967" refreshError="1"/>
      <sheetData sheetId="1968" refreshError="1"/>
      <sheetData sheetId="1969" refreshError="1"/>
      <sheetData sheetId="1970" refreshError="1"/>
      <sheetData sheetId="1971" refreshError="1"/>
      <sheetData sheetId="1972">
        <row r="1">
          <cell r="B1" t="str">
            <v>220 kV SUB-STATION</v>
          </cell>
        </row>
      </sheetData>
      <sheetData sheetId="1973">
        <row r="1">
          <cell r="B1" t="str">
            <v>220 kV SUB-STATION</v>
          </cell>
        </row>
      </sheetData>
      <sheetData sheetId="1974">
        <row r="1">
          <cell r="B1" t="str">
            <v>220 kV SUB-STATION</v>
          </cell>
        </row>
      </sheetData>
      <sheetData sheetId="1975">
        <row r="1">
          <cell r="B1" t="str">
            <v>220 kV SUB-STATION</v>
          </cell>
        </row>
      </sheetData>
      <sheetData sheetId="1976">
        <row r="1">
          <cell r="B1" t="str">
            <v>220 kV SUB-STATION</v>
          </cell>
        </row>
      </sheetData>
      <sheetData sheetId="1977">
        <row r="1">
          <cell r="B1" t="str">
            <v>220 kV SUB-STATION</v>
          </cell>
        </row>
      </sheetData>
      <sheetData sheetId="1978">
        <row r="1">
          <cell r="B1" t="str">
            <v>220 kV SUB-STATION</v>
          </cell>
        </row>
      </sheetData>
      <sheetData sheetId="1979">
        <row r="1">
          <cell r="B1" t="str">
            <v>220 kV SUB-STATION</v>
          </cell>
        </row>
      </sheetData>
      <sheetData sheetId="1980">
        <row r="1">
          <cell r="B1" t="str">
            <v>220 kV SUB-STATION</v>
          </cell>
        </row>
      </sheetData>
      <sheetData sheetId="1981">
        <row r="1">
          <cell r="B1" t="str">
            <v>220 kV SUB-STATION</v>
          </cell>
        </row>
      </sheetData>
      <sheetData sheetId="1982">
        <row r="1">
          <cell r="B1" t="str">
            <v>220 kV SUB-STATION</v>
          </cell>
        </row>
      </sheetData>
      <sheetData sheetId="1983">
        <row r="1">
          <cell r="B1" t="str">
            <v>220 kV SUB-STATION</v>
          </cell>
        </row>
      </sheetData>
      <sheetData sheetId="1984">
        <row r="1">
          <cell r="B1" t="str">
            <v>220 kV SUB-STATION</v>
          </cell>
        </row>
      </sheetData>
      <sheetData sheetId="1985">
        <row r="1">
          <cell r="B1" t="str">
            <v>220 kV SUB-STATION</v>
          </cell>
        </row>
      </sheetData>
      <sheetData sheetId="1986">
        <row r="1">
          <cell r="B1" t="str">
            <v>220 kV SUB-STATION</v>
          </cell>
        </row>
      </sheetData>
      <sheetData sheetId="1987">
        <row r="1">
          <cell r="B1" t="str">
            <v>220 kV SUB-STATION</v>
          </cell>
        </row>
      </sheetData>
      <sheetData sheetId="1988">
        <row r="1">
          <cell r="B1" t="str">
            <v>220 kV SUB-STATION</v>
          </cell>
        </row>
      </sheetData>
      <sheetData sheetId="1989">
        <row r="1">
          <cell r="B1" t="str">
            <v>220 kV SUB-STATION</v>
          </cell>
        </row>
      </sheetData>
      <sheetData sheetId="1990">
        <row r="1">
          <cell r="B1" t="str">
            <v>220 kV SUB-STATION</v>
          </cell>
        </row>
      </sheetData>
      <sheetData sheetId="1991">
        <row r="1">
          <cell r="B1" t="str">
            <v>220 kV SUB-STATION</v>
          </cell>
        </row>
      </sheetData>
      <sheetData sheetId="1992">
        <row r="1">
          <cell r="B1" t="str">
            <v>220 kV SUB-STATION</v>
          </cell>
        </row>
      </sheetData>
      <sheetData sheetId="1993">
        <row r="1">
          <cell r="B1" t="str">
            <v>220 kV SUB-STATION</v>
          </cell>
        </row>
      </sheetData>
      <sheetData sheetId="1994">
        <row r="1">
          <cell r="B1" t="str">
            <v>220 kV SUB-STATION</v>
          </cell>
        </row>
      </sheetData>
      <sheetData sheetId="1995">
        <row r="1">
          <cell r="B1" t="str">
            <v>220 kV SUB-STATION</v>
          </cell>
        </row>
      </sheetData>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ow r="1">
          <cell r="B1" t="str">
            <v>220 kV SUB-STATION</v>
          </cell>
        </row>
      </sheetData>
      <sheetData sheetId="2088">
        <row r="1">
          <cell r="B1" t="str">
            <v>220 kV SUB-STATION</v>
          </cell>
        </row>
      </sheetData>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ow r="1">
          <cell r="B1" t="str">
            <v>220 kV SUB-STATION</v>
          </cell>
        </row>
      </sheetData>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sheetData sheetId="2135">
        <row r="1">
          <cell r="B1" t="str">
            <v>220 kV SUB-STATION</v>
          </cell>
        </row>
      </sheetData>
      <sheetData sheetId="2136" refreshError="1"/>
      <sheetData sheetId="2137">
        <row r="1">
          <cell r="B1" t="str">
            <v>220 kV SUB-STATION</v>
          </cell>
        </row>
      </sheetData>
      <sheetData sheetId="2138">
        <row r="1">
          <cell r="B1" t="str">
            <v>220 kV SUB-STATION</v>
          </cell>
        </row>
      </sheetData>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efreshError="1"/>
      <sheetData sheetId="2236" refreshError="1"/>
      <sheetData sheetId="2237" refreshError="1"/>
      <sheetData sheetId="2238" refreshError="1"/>
      <sheetData sheetId="2239" refreshError="1"/>
      <sheetData sheetId="2240"/>
      <sheetData sheetId="2241"/>
      <sheetData sheetId="2242"/>
      <sheetData sheetId="2243"/>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sheetData sheetId="2251"/>
      <sheetData sheetId="2252"/>
      <sheetData sheetId="2253"/>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row r="1">
          <cell r="B1" t="str">
            <v>220 kV SUB-STATION</v>
          </cell>
        </row>
      </sheetData>
      <sheetData sheetId="2334"/>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efreshError="1"/>
      <sheetData sheetId="2350" refreshError="1"/>
      <sheetData sheetId="2351" refreshError="1"/>
      <sheetData sheetId="2352" refreshError="1"/>
      <sheetData sheetId="2353" refreshError="1"/>
      <sheetData sheetId="2354" refreshError="1"/>
      <sheetData sheetId="2355"/>
      <sheetData sheetId="2356">
        <row r="1">
          <cell r="B1" t="str">
            <v>220 kV SUB-STATION</v>
          </cell>
        </row>
      </sheetData>
      <sheetData sheetId="2357" refreshError="1"/>
      <sheetData sheetId="2358" refreshError="1"/>
      <sheetData sheetId="2359" refreshError="1"/>
      <sheetData sheetId="2360" refreshError="1"/>
      <sheetData sheetId="2361">
        <row r="1">
          <cell r="B1" t="str">
            <v>220 kV SUB-STATION</v>
          </cell>
        </row>
      </sheetData>
      <sheetData sheetId="2362">
        <row r="1">
          <cell r="B1" t="str">
            <v>220 kV SUB-STATION</v>
          </cell>
        </row>
      </sheetData>
      <sheetData sheetId="2363">
        <row r="1">
          <cell r="B1" t="str">
            <v>220 kV SUB-STATION</v>
          </cell>
        </row>
      </sheetData>
      <sheetData sheetId="2364" refreshError="1"/>
      <sheetData sheetId="2365">
        <row r="1">
          <cell r="B1" t="str">
            <v>220 kV SUB-STATION</v>
          </cell>
        </row>
      </sheetData>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sheetData sheetId="2490"/>
      <sheetData sheetId="2491"/>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sheetData sheetId="2497"/>
      <sheetData sheetId="2498"/>
      <sheetData sheetId="2499"/>
      <sheetData sheetId="2500"/>
      <sheetData sheetId="2501">
        <row r="1">
          <cell r="B1" t="str">
            <v>220 kV SUB-STATION</v>
          </cell>
        </row>
      </sheetData>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row r="1">
          <cell r="B1" t="str">
            <v>220 kV SUB-STATION</v>
          </cell>
        </row>
      </sheetData>
      <sheetData sheetId="2517"/>
      <sheetData sheetId="2518"/>
      <sheetData sheetId="2519">
        <row r="1">
          <cell r="B1" t="str">
            <v>220 kV SUB-STATION</v>
          </cell>
        </row>
      </sheetData>
      <sheetData sheetId="2520"/>
      <sheetData sheetId="2521"/>
      <sheetData sheetId="2522"/>
      <sheetData sheetId="2523"/>
      <sheetData sheetId="2524"/>
      <sheetData sheetId="2525">
        <row r="1">
          <cell r="B1" t="str">
            <v>220 kV SUB-STATION</v>
          </cell>
        </row>
      </sheetData>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row r="1">
          <cell r="B1" t="str">
            <v>220 kV SUB-STATION</v>
          </cell>
        </row>
      </sheetData>
      <sheetData sheetId="2541"/>
      <sheetData sheetId="2542"/>
      <sheetData sheetId="2543"/>
      <sheetData sheetId="2544"/>
      <sheetData sheetId="2545"/>
      <sheetData sheetId="2546"/>
      <sheetData sheetId="2547"/>
      <sheetData sheetId="2548"/>
      <sheetData sheetId="2549"/>
      <sheetData sheetId="2550">
        <row r="1">
          <cell r="B1" t="str">
            <v>220 kV SUB-STATION</v>
          </cell>
        </row>
      </sheetData>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row r="1">
          <cell r="B1" t="str">
            <v>220 kV SUB-STATION</v>
          </cell>
        </row>
      </sheetData>
      <sheetData sheetId="2566"/>
      <sheetData sheetId="2567"/>
      <sheetData sheetId="2568"/>
      <sheetData sheetId="2569"/>
      <sheetData sheetId="2570"/>
      <sheetData sheetId="2571">
        <row r="1">
          <cell r="B1" t="str">
            <v>220 kV SUB-STATION</v>
          </cell>
        </row>
      </sheetData>
      <sheetData sheetId="2572">
        <row r="1">
          <cell r="B1" t="str">
            <v>220 kV SUB-STATION</v>
          </cell>
        </row>
      </sheetData>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row r="1">
          <cell r="B1" t="str">
            <v>220 kV SUB-STATION</v>
          </cell>
        </row>
      </sheetData>
      <sheetData sheetId="2587">
        <row r="1">
          <cell r="B1" t="str">
            <v>220 kV SUB-STATION</v>
          </cell>
        </row>
      </sheetData>
      <sheetData sheetId="2588"/>
      <sheetData sheetId="2589"/>
      <sheetData sheetId="2590"/>
      <sheetData sheetId="2591"/>
      <sheetData sheetId="2592"/>
      <sheetData sheetId="2593">
        <row r="1">
          <cell r="B1" t="str">
            <v>220 kV SUB-STATION</v>
          </cell>
        </row>
      </sheetData>
      <sheetData sheetId="2594"/>
      <sheetData sheetId="2595"/>
      <sheetData sheetId="2596">
        <row r="1">
          <cell r="B1" t="str">
            <v>220 kV SUB-STATION</v>
          </cell>
        </row>
      </sheetData>
      <sheetData sheetId="2597"/>
      <sheetData sheetId="2598"/>
      <sheetData sheetId="2599"/>
      <sheetData sheetId="2600"/>
      <sheetData sheetId="2601"/>
      <sheetData sheetId="2602"/>
      <sheetData sheetId="2603"/>
      <sheetData sheetId="2604"/>
      <sheetData sheetId="2605"/>
      <sheetData sheetId="2606"/>
      <sheetData sheetId="2607"/>
      <sheetData sheetId="2608">
        <row r="1">
          <cell r="B1" t="str">
            <v>220 kV SUB-STATION</v>
          </cell>
        </row>
      </sheetData>
      <sheetData sheetId="2609"/>
      <sheetData sheetId="2610"/>
      <sheetData sheetId="2611">
        <row r="1">
          <cell r="B1" t="str">
            <v>220 kV SUB-STATION</v>
          </cell>
        </row>
      </sheetData>
      <sheetData sheetId="2612"/>
      <sheetData sheetId="2613"/>
      <sheetData sheetId="2614"/>
      <sheetData sheetId="2615"/>
      <sheetData sheetId="2616"/>
      <sheetData sheetId="2617">
        <row r="1">
          <cell r="B1" t="str">
            <v>220 kV SUB-STATION</v>
          </cell>
        </row>
      </sheetData>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row r="1">
          <cell r="B1" t="str">
            <v>220 kV SUB-STATION</v>
          </cell>
        </row>
      </sheetData>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refreshError="1"/>
      <sheetData sheetId="2673" refreshError="1"/>
      <sheetData sheetId="2674" refreshError="1"/>
      <sheetData sheetId="2675" refreshError="1"/>
      <sheetData sheetId="2676" refreshError="1"/>
      <sheetData sheetId="2677" refreshError="1"/>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sheetData sheetId="3639"/>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sheetData sheetId="367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row r="1">
          <cell r="B1" t="str">
            <v>220 kV SUB-STATION</v>
          </cell>
        </row>
      </sheetData>
      <sheetData sheetId="6294">
        <row r="1">
          <cell r="B1" t="str">
            <v>220 kV SUB-STATION</v>
          </cell>
        </row>
      </sheetData>
      <sheetData sheetId="6295">
        <row r="1">
          <cell r="B1" t="str">
            <v>220 kV SUB-STATION</v>
          </cell>
        </row>
      </sheetData>
      <sheetData sheetId="6296"/>
      <sheetData sheetId="6297"/>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ow r="1">
          <cell r="B1" t="str">
            <v>220 kV SUB-STATION</v>
          </cell>
        </row>
      </sheetData>
      <sheetData sheetId="6472">
        <row r="1">
          <cell r="B1" t="str">
            <v>220 kV SUB-STATION</v>
          </cell>
        </row>
      </sheetData>
      <sheetData sheetId="6473">
        <row r="1">
          <cell r="B1" t="str">
            <v>220 kV SUB-STATION</v>
          </cell>
        </row>
      </sheetData>
      <sheetData sheetId="6474">
        <row r="1">
          <cell r="B1" t="str">
            <v>220 kV SUB-STATION</v>
          </cell>
        </row>
      </sheetData>
      <sheetData sheetId="6475">
        <row r="1">
          <cell r="B1" t="str">
            <v>220 kV SUB-STATION</v>
          </cell>
        </row>
      </sheetData>
      <sheetData sheetId="6476">
        <row r="1">
          <cell r="B1" t="str">
            <v>220 kV SUB-STATION</v>
          </cell>
        </row>
      </sheetData>
      <sheetData sheetId="6477">
        <row r="1">
          <cell r="B1" t="str">
            <v>220 kV SUB-STATION</v>
          </cell>
        </row>
      </sheetData>
      <sheetData sheetId="6478">
        <row r="1">
          <cell r="B1" t="str">
            <v>220 kV SUB-STATION</v>
          </cell>
        </row>
      </sheetData>
      <sheetData sheetId="6479">
        <row r="1">
          <cell r="B1" t="str">
            <v>220 kV SUB-STATION</v>
          </cell>
        </row>
      </sheetData>
      <sheetData sheetId="6480">
        <row r="1">
          <cell r="B1" t="str">
            <v>220 kV SUB-STATION</v>
          </cell>
        </row>
      </sheetData>
      <sheetData sheetId="6481">
        <row r="1">
          <cell r="B1" t="str">
            <v>220 kV SUB-STATION</v>
          </cell>
        </row>
      </sheetData>
      <sheetData sheetId="6482">
        <row r="1">
          <cell r="B1" t="str">
            <v>220 kV SUB-STATION</v>
          </cell>
        </row>
      </sheetData>
      <sheetData sheetId="6483">
        <row r="1">
          <cell r="B1" t="str">
            <v>220 kV SUB-STATION</v>
          </cell>
        </row>
      </sheetData>
      <sheetData sheetId="6484">
        <row r="1">
          <cell r="B1" t="str">
            <v>220 kV SUB-STATION</v>
          </cell>
        </row>
      </sheetData>
      <sheetData sheetId="6485">
        <row r="1">
          <cell r="B1" t="str">
            <v>220 kV SUB-STATION</v>
          </cell>
        </row>
      </sheetData>
      <sheetData sheetId="6486">
        <row r="1">
          <cell r="B1" t="str">
            <v>220 kV SUB-STATION</v>
          </cell>
        </row>
      </sheetData>
      <sheetData sheetId="6487">
        <row r="1">
          <cell r="B1" t="str">
            <v>220 kV SUB-STATION</v>
          </cell>
        </row>
      </sheetData>
      <sheetData sheetId="6488">
        <row r="1">
          <cell r="B1" t="str">
            <v>220 kV SUB-STATION</v>
          </cell>
        </row>
      </sheetData>
      <sheetData sheetId="6489">
        <row r="1">
          <cell r="B1" t="str">
            <v>220 kV SUB-STATION</v>
          </cell>
        </row>
      </sheetData>
      <sheetData sheetId="6490">
        <row r="1">
          <cell r="B1" t="str">
            <v>220 kV SUB-STATION</v>
          </cell>
        </row>
      </sheetData>
      <sheetData sheetId="6491">
        <row r="1">
          <cell r="B1" t="str">
            <v>220 kV SUB-STATION</v>
          </cell>
        </row>
      </sheetData>
      <sheetData sheetId="6492">
        <row r="1">
          <cell r="B1" t="str">
            <v>220 kV SUB-STATION</v>
          </cell>
        </row>
      </sheetData>
      <sheetData sheetId="6493">
        <row r="1">
          <cell r="B1" t="str">
            <v>220 kV SUB-STATION</v>
          </cell>
        </row>
      </sheetData>
      <sheetData sheetId="6494">
        <row r="1">
          <cell r="B1" t="str">
            <v>220 kV SUB-STATION</v>
          </cell>
        </row>
      </sheetData>
      <sheetData sheetId="6495">
        <row r="1">
          <cell r="B1" t="str">
            <v>220 kV SUB-STATION</v>
          </cell>
        </row>
      </sheetData>
      <sheetData sheetId="6496">
        <row r="1">
          <cell r="B1" t="str">
            <v>220 kV SUB-STATION</v>
          </cell>
        </row>
      </sheetData>
      <sheetData sheetId="6497">
        <row r="1">
          <cell r="B1" t="str">
            <v>220 kV SUB-STATION</v>
          </cell>
        </row>
      </sheetData>
      <sheetData sheetId="6498">
        <row r="1">
          <cell r="B1" t="str">
            <v>220 kV SUB-STATION</v>
          </cell>
        </row>
      </sheetData>
      <sheetData sheetId="6499">
        <row r="1">
          <cell r="B1" t="str">
            <v>220 kV SUB-STATION</v>
          </cell>
        </row>
      </sheetData>
      <sheetData sheetId="6500">
        <row r="1">
          <cell r="B1" t="str">
            <v>220 kV SUB-STATION</v>
          </cell>
        </row>
      </sheetData>
      <sheetData sheetId="6501">
        <row r="1">
          <cell r="B1" t="str">
            <v>220 kV SUB-STATION</v>
          </cell>
        </row>
      </sheetData>
      <sheetData sheetId="6502">
        <row r="1">
          <cell r="B1" t="str">
            <v>220 kV SUB-STATION</v>
          </cell>
        </row>
      </sheetData>
      <sheetData sheetId="6503">
        <row r="1">
          <cell r="B1" t="str">
            <v>220 kV SUB-STATION</v>
          </cell>
        </row>
      </sheetData>
      <sheetData sheetId="6504">
        <row r="1">
          <cell r="B1" t="str">
            <v>220 kV SUB-STATION</v>
          </cell>
        </row>
      </sheetData>
      <sheetData sheetId="6505">
        <row r="1">
          <cell r="B1" t="str">
            <v>220 kV SUB-STATION</v>
          </cell>
        </row>
      </sheetData>
      <sheetData sheetId="6506">
        <row r="1">
          <cell r="B1" t="str">
            <v>220 kV SUB-STATION</v>
          </cell>
        </row>
      </sheetData>
      <sheetData sheetId="6507">
        <row r="1">
          <cell r="B1" t="str">
            <v>220 kV SUB-STATION</v>
          </cell>
        </row>
      </sheetData>
      <sheetData sheetId="6508">
        <row r="1">
          <cell r="B1" t="str">
            <v>220 kV SUB-STATION</v>
          </cell>
        </row>
      </sheetData>
      <sheetData sheetId="6509">
        <row r="1">
          <cell r="B1" t="str">
            <v>220 kV SUB-STATION</v>
          </cell>
        </row>
      </sheetData>
      <sheetData sheetId="6510">
        <row r="1">
          <cell r="B1" t="str">
            <v>220 kV SUB-STATION</v>
          </cell>
        </row>
      </sheetData>
      <sheetData sheetId="6511">
        <row r="1">
          <cell r="B1" t="str">
            <v>220 kV SUB-STATION</v>
          </cell>
        </row>
      </sheetData>
      <sheetData sheetId="6512">
        <row r="1">
          <cell r="B1" t="str">
            <v>220 kV SUB-STATION</v>
          </cell>
        </row>
      </sheetData>
      <sheetData sheetId="6513">
        <row r="1">
          <cell r="B1" t="str">
            <v>220 kV SUB-STATION</v>
          </cell>
        </row>
      </sheetData>
      <sheetData sheetId="6514">
        <row r="1">
          <cell r="B1" t="str">
            <v>220 kV SUB-STATION</v>
          </cell>
        </row>
      </sheetData>
      <sheetData sheetId="6515">
        <row r="1">
          <cell r="B1" t="str">
            <v>220 kV SUB-STATION</v>
          </cell>
        </row>
      </sheetData>
      <sheetData sheetId="6516">
        <row r="1">
          <cell r="B1" t="str">
            <v>220 kV SUB-STATION</v>
          </cell>
        </row>
      </sheetData>
      <sheetData sheetId="6517">
        <row r="1">
          <cell r="B1" t="str">
            <v>220 kV SUB-STATION</v>
          </cell>
        </row>
      </sheetData>
      <sheetData sheetId="6518">
        <row r="1">
          <cell r="B1" t="str">
            <v>220 kV SUB-STATION</v>
          </cell>
        </row>
      </sheetData>
      <sheetData sheetId="6519">
        <row r="1">
          <cell r="B1" t="str">
            <v>220 kV SUB-STATION</v>
          </cell>
        </row>
      </sheetData>
      <sheetData sheetId="6520">
        <row r="1">
          <cell r="B1" t="str">
            <v>220 kV SUB-STATION</v>
          </cell>
        </row>
      </sheetData>
      <sheetData sheetId="6521">
        <row r="1">
          <cell r="B1" t="str">
            <v>220 kV SUB-STATION</v>
          </cell>
        </row>
      </sheetData>
      <sheetData sheetId="6522">
        <row r="1">
          <cell r="B1" t="str">
            <v>220 kV SUB-STATION</v>
          </cell>
        </row>
      </sheetData>
      <sheetData sheetId="6523">
        <row r="1">
          <cell r="B1" t="str">
            <v>220 kV SUB-STATION</v>
          </cell>
        </row>
      </sheetData>
      <sheetData sheetId="6524">
        <row r="1">
          <cell r="B1" t="str">
            <v>220 kV SUB-STATION</v>
          </cell>
        </row>
      </sheetData>
      <sheetData sheetId="6525">
        <row r="1">
          <cell r="B1" t="str">
            <v>220 kV SUB-STATION</v>
          </cell>
        </row>
      </sheetData>
      <sheetData sheetId="6526">
        <row r="1">
          <cell r="B1" t="str">
            <v>220 kV SUB-STATION</v>
          </cell>
        </row>
      </sheetData>
      <sheetData sheetId="6527">
        <row r="1">
          <cell r="B1" t="str">
            <v>220 kV SUB-STATION</v>
          </cell>
        </row>
      </sheetData>
      <sheetData sheetId="6528">
        <row r="1">
          <cell r="B1" t="str">
            <v>220 kV SUB-STATION</v>
          </cell>
        </row>
      </sheetData>
      <sheetData sheetId="6529">
        <row r="1">
          <cell r="B1" t="str">
            <v>220 kV SUB-STATION</v>
          </cell>
        </row>
      </sheetData>
      <sheetData sheetId="6530">
        <row r="1">
          <cell r="B1" t="str">
            <v>220 kV SUB-STATION</v>
          </cell>
        </row>
      </sheetData>
      <sheetData sheetId="6531">
        <row r="1">
          <cell r="B1" t="str">
            <v>220 kV SUB-STATION</v>
          </cell>
        </row>
      </sheetData>
      <sheetData sheetId="6532">
        <row r="1">
          <cell r="B1" t="str">
            <v>220 kV SUB-STATION</v>
          </cell>
        </row>
      </sheetData>
      <sheetData sheetId="6533">
        <row r="1">
          <cell r="B1" t="str">
            <v>220 kV SUB-STATION</v>
          </cell>
        </row>
      </sheetData>
      <sheetData sheetId="6534">
        <row r="1">
          <cell r="B1" t="str">
            <v>220 kV SUB-STATION</v>
          </cell>
        </row>
      </sheetData>
      <sheetData sheetId="6535">
        <row r="1">
          <cell r="B1" t="str">
            <v>220 kV SUB-STATION</v>
          </cell>
        </row>
      </sheetData>
      <sheetData sheetId="6536">
        <row r="1">
          <cell r="B1" t="str">
            <v>220 kV SUB-STATION</v>
          </cell>
        </row>
      </sheetData>
      <sheetData sheetId="6537">
        <row r="1">
          <cell r="B1" t="str">
            <v>220 kV SUB-STATION</v>
          </cell>
        </row>
      </sheetData>
      <sheetData sheetId="6538">
        <row r="1">
          <cell r="B1" t="str">
            <v>220 kV SUB-STATION</v>
          </cell>
        </row>
      </sheetData>
      <sheetData sheetId="6539">
        <row r="1">
          <cell r="B1" t="str">
            <v>220 kV SUB-STATION</v>
          </cell>
        </row>
      </sheetData>
      <sheetData sheetId="6540">
        <row r="1">
          <cell r="B1" t="str">
            <v>220 kV SUB-STATION</v>
          </cell>
        </row>
      </sheetData>
      <sheetData sheetId="6541">
        <row r="1">
          <cell r="B1" t="str">
            <v>220 kV SUB-STATION</v>
          </cell>
        </row>
      </sheetData>
      <sheetData sheetId="6542">
        <row r="1">
          <cell r="B1" t="str">
            <v>220 kV SUB-STATION</v>
          </cell>
        </row>
      </sheetData>
      <sheetData sheetId="6543">
        <row r="1">
          <cell r="B1" t="str">
            <v>220 kV SUB-STATION</v>
          </cell>
        </row>
      </sheetData>
      <sheetData sheetId="6544">
        <row r="1">
          <cell r="B1" t="str">
            <v>220 kV SUB-STATION</v>
          </cell>
        </row>
      </sheetData>
      <sheetData sheetId="6545">
        <row r="1">
          <cell r="B1" t="str">
            <v>220 kV SUB-STATION</v>
          </cell>
        </row>
      </sheetData>
      <sheetData sheetId="6546">
        <row r="1">
          <cell r="B1" t="str">
            <v>220 kV SUB-STATION</v>
          </cell>
        </row>
      </sheetData>
      <sheetData sheetId="6547">
        <row r="1">
          <cell r="B1" t="str">
            <v>220 kV SUB-STATION</v>
          </cell>
        </row>
      </sheetData>
      <sheetData sheetId="6548">
        <row r="1">
          <cell r="B1" t="str">
            <v>220 kV SUB-STATION</v>
          </cell>
        </row>
      </sheetData>
      <sheetData sheetId="6549">
        <row r="1">
          <cell r="B1" t="str">
            <v>220 kV SUB-STATION</v>
          </cell>
        </row>
      </sheetData>
      <sheetData sheetId="6550">
        <row r="1">
          <cell r="B1" t="str">
            <v>220 kV SUB-STATION</v>
          </cell>
        </row>
      </sheetData>
      <sheetData sheetId="6551">
        <row r="1">
          <cell r="B1" t="str">
            <v>220 kV SUB-STATION</v>
          </cell>
        </row>
      </sheetData>
      <sheetData sheetId="6552">
        <row r="1">
          <cell r="B1" t="str">
            <v>220 kV SUB-STATION</v>
          </cell>
        </row>
      </sheetData>
      <sheetData sheetId="6553">
        <row r="1">
          <cell r="B1" t="str">
            <v>220 kV SUB-STATION</v>
          </cell>
        </row>
      </sheetData>
      <sheetData sheetId="6554">
        <row r="1">
          <cell r="B1" t="str">
            <v>220 kV SUB-STATION</v>
          </cell>
        </row>
      </sheetData>
      <sheetData sheetId="6555">
        <row r="1">
          <cell r="B1" t="str">
            <v>220 kV SUB-STATION</v>
          </cell>
        </row>
      </sheetData>
      <sheetData sheetId="6556">
        <row r="1">
          <cell r="B1" t="str">
            <v>220 kV SUB-STATION</v>
          </cell>
        </row>
      </sheetData>
      <sheetData sheetId="6557">
        <row r="1">
          <cell r="B1" t="str">
            <v>220 kV SUB-STATION</v>
          </cell>
        </row>
      </sheetData>
      <sheetData sheetId="6558">
        <row r="1">
          <cell r="B1" t="str">
            <v>220 kV SUB-STATION</v>
          </cell>
        </row>
      </sheetData>
      <sheetData sheetId="6559">
        <row r="1">
          <cell r="B1" t="str">
            <v>220 kV SUB-STATION</v>
          </cell>
        </row>
      </sheetData>
      <sheetData sheetId="6560">
        <row r="1">
          <cell r="B1" t="str">
            <v>220 kV SUB-STATION</v>
          </cell>
        </row>
      </sheetData>
      <sheetData sheetId="6561">
        <row r="1">
          <cell r="B1" t="str">
            <v>220 kV SUB-STATION</v>
          </cell>
        </row>
      </sheetData>
      <sheetData sheetId="6562">
        <row r="1">
          <cell r="B1" t="str">
            <v>220 kV SUB-STATION</v>
          </cell>
        </row>
      </sheetData>
      <sheetData sheetId="6563">
        <row r="1">
          <cell r="B1" t="str">
            <v>220 kV SUB-STATION</v>
          </cell>
        </row>
      </sheetData>
      <sheetData sheetId="6564">
        <row r="1">
          <cell r="B1" t="str">
            <v>220 kV SUB-STATION</v>
          </cell>
        </row>
      </sheetData>
      <sheetData sheetId="6565">
        <row r="1">
          <cell r="B1" t="str">
            <v>220 kV SUB-STATION</v>
          </cell>
        </row>
      </sheetData>
      <sheetData sheetId="6566">
        <row r="1">
          <cell r="B1" t="str">
            <v>220 kV SUB-STATION</v>
          </cell>
        </row>
      </sheetData>
      <sheetData sheetId="6567">
        <row r="1">
          <cell r="B1" t="str">
            <v>220 kV SUB-STATION</v>
          </cell>
        </row>
      </sheetData>
      <sheetData sheetId="6568">
        <row r="1">
          <cell r="B1" t="str">
            <v>220 kV SUB-STATION</v>
          </cell>
        </row>
      </sheetData>
      <sheetData sheetId="6569">
        <row r="1">
          <cell r="B1" t="str">
            <v>220 kV SUB-STATION</v>
          </cell>
        </row>
      </sheetData>
      <sheetData sheetId="6570">
        <row r="1">
          <cell r="B1" t="str">
            <v>220 kV SUB-STATION</v>
          </cell>
        </row>
      </sheetData>
      <sheetData sheetId="6571">
        <row r="1">
          <cell r="B1" t="str">
            <v>220 kV SUB-STATION</v>
          </cell>
        </row>
      </sheetData>
      <sheetData sheetId="6572">
        <row r="1">
          <cell r="B1" t="str">
            <v>220 kV SUB-STATION</v>
          </cell>
        </row>
      </sheetData>
      <sheetData sheetId="6573">
        <row r="1">
          <cell r="B1" t="str">
            <v>220 kV SUB-STATION</v>
          </cell>
        </row>
      </sheetData>
      <sheetData sheetId="6574">
        <row r="1">
          <cell r="B1" t="str">
            <v>220 kV SUB-STATION</v>
          </cell>
        </row>
      </sheetData>
      <sheetData sheetId="6575">
        <row r="1">
          <cell r="B1" t="str">
            <v>220 kV SUB-STATION</v>
          </cell>
        </row>
      </sheetData>
      <sheetData sheetId="6576">
        <row r="1">
          <cell r="B1" t="str">
            <v>220 kV SUB-STATION</v>
          </cell>
        </row>
      </sheetData>
      <sheetData sheetId="6577">
        <row r="1">
          <cell r="B1" t="str">
            <v>220 kV SUB-STATION</v>
          </cell>
        </row>
      </sheetData>
      <sheetData sheetId="6578">
        <row r="1">
          <cell r="B1" t="str">
            <v>220 kV SUB-STATION</v>
          </cell>
        </row>
      </sheetData>
      <sheetData sheetId="6579">
        <row r="1">
          <cell r="B1" t="str">
            <v>220 kV SUB-STATION</v>
          </cell>
        </row>
      </sheetData>
      <sheetData sheetId="6580">
        <row r="1">
          <cell r="B1" t="str">
            <v>220 kV SUB-STATION</v>
          </cell>
        </row>
      </sheetData>
      <sheetData sheetId="6581">
        <row r="1">
          <cell r="B1" t="str">
            <v>220 kV SUB-STATION</v>
          </cell>
        </row>
      </sheetData>
      <sheetData sheetId="6582">
        <row r="1">
          <cell r="B1" t="str">
            <v>220 kV SUB-STATION</v>
          </cell>
        </row>
      </sheetData>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ow r="1">
          <cell r="B1" t="str">
            <v>220 kV SUB-STATION</v>
          </cell>
        </row>
      </sheetData>
      <sheetData sheetId="6627">
        <row r="1">
          <cell r="B1" t="str">
            <v>220 kV SUB-STATION</v>
          </cell>
        </row>
      </sheetData>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ow r="1">
          <cell r="B1" t="str">
            <v>220 kV SUB-STATION</v>
          </cell>
        </row>
      </sheetData>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ow r="1">
          <cell r="B1" t="str">
            <v>220 kV SUB-STATION</v>
          </cell>
        </row>
      </sheetData>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efreshError="1"/>
      <sheetData sheetId="6681" refreshError="1"/>
      <sheetData sheetId="6682" refreshError="1"/>
      <sheetData sheetId="6683" refreshError="1"/>
      <sheetData sheetId="6684" refreshError="1"/>
      <sheetData sheetId="6685" refreshError="1"/>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refreshError="1"/>
      <sheetData sheetId="6705" refreshError="1"/>
      <sheetData sheetId="6706" refreshError="1"/>
      <sheetData sheetId="6707"/>
      <sheetData sheetId="6708"/>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Register"/>
      <sheetName val="Opportunity Register"/>
      <sheetName val="Assessment Scoring"/>
      <sheetName val="Category"/>
    </sheetNames>
    <sheetDataSet>
      <sheetData sheetId="0"/>
      <sheetData sheetId="1"/>
      <sheetData sheetId="2"/>
      <sheetData sheetId="3"/>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sheetName val="SBC-BH 19"/>
      <sheetName val="SBC-BH-16"/>
      <sheetName val="BH-20"/>
      <sheetName val="BH-15"/>
      <sheetName val="BH-14"/>
      <sheetName val="BH-16"/>
      <sheetName val="BH-17"/>
      <sheetName val="sbc-ABH-1"/>
      <sheetName val="ABH-1"/>
      <sheetName val="BH-19"/>
      <sheetName val="SBC-BH-1"/>
      <sheetName val="BH-1"/>
      <sheetName val="SBC-BH-3"/>
      <sheetName val="BH-3"/>
      <sheetName val="Sheet4"/>
      <sheetName val="SPT vs PH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CHPlanM2"/>
      <sheetName val="Sheet1"/>
      <sheetName val="Sheet2"/>
      <sheetName val="Sheet3"/>
      <sheetName val="VCH-SLC"/>
      <sheetName val="Supplier"/>
      <sheetName val="TBAL9697 -group wise  sdpl"/>
      <sheetName val="BLK2"/>
      <sheetName val="BLK3"/>
      <sheetName val="E &amp; R"/>
      <sheetName val="radar"/>
      <sheetName val="UG"/>
      <sheetName val="Costing"/>
      <sheetName val="Civil Works"/>
      <sheetName val="Pacakges split"/>
      <sheetName val="Fin Sum"/>
      <sheetName val="Name List"/>
      <sheetName val="RA-markate"/>
      <sheetName val="Data"/>
      <sheetName val="Lead"/>
      <sheetName val="Footings"/>
      <sheetName val="key dates"/>
      <sheetName val="Actuals"/>
      <sheetName val="Item- Compact"/>
      <sheetName val="Labour"/>
      <sheetName val="Material "/>
      <sheetName val="Labour &amp; Plant"/>
      <sheetName val="Pay_Sep06"/>
      <sheetName val="p&amp;m"/>
      <sheetName val="Staff Acco."/>
      <sheetName val="boq"/>
      <sheetName val="PRECAST lightconc-II"/>
      <sheetName val="2gii"/>
      <sheetName val="Sheet4"/>
      <sheetName val="Fee Rate Summary"/>
      <sheetName val="SOR"/>
      <sheetName val="factors"/>
      <sheetName val="DOOR-WIND"/>
      <sheetName val="Discount"/>
      <sheetName val="Fill this out first..."/>
      <sheetName val="Build-up"/>
      <sheetName val="Design"/>
      <sheetName val="TBAL9697_-group_wise__sdpl"/>
      <sheetName val="CHN WIP"/>
      <sheetName val="IO List"/>
      <sheetName val="Stress Calculation"/>
      <sheetName val="Cash Flow"/>
      <sheetName val="Conc&amp;steel-assets"/>
      <sheetName val="Admin"/>
      <sheetName val="Input"/>
      <sheetName val="CFForecast detail"/>
      <sheetName val="Basement Budget"/>
      <sheetName val="Extra Item"/>
      <sheetName val="coa_ramco_168"/>
      <sheetName val="Cashflow projection"/>
      <sheetName val="Assumptions"/>
      <sheetName val="loads at base of pier"/>
      <sheetName val="Break up Sheet"/>
      <sheetName val="Data sheet"/>
      <sheetName val="CABLE DATA"/>
      <sheetName val="MG"/>
      <sheetName val="Summary_Bank"/>
      <sheetName val="PRELIM5"/>
      <sheetName val="Bill-12"/>
      <sheetName val="Rates Basic"/>
      <sheetName val="AOR"/>
      <sheetName val="Config"/>
      <sheetName val="Break Dw"/>
      <sheetName val="Detail"/>
      <sheetName val="VALIDATIONS"/>
      <sheetName val="Detail 1A"/>
      <sheetName val="Rate"/>
      <sheetName val="LOCAL RATES"/>
      <sheetName val="BHANDUP"/>
      <sheetName val="analysis"/>
      <sheetName val="#REF"/>
      <sheetName val="S1BOQ"/>
      <sheetName val="Activity"/>
      <sheetName val="Crew"/>
      <sheetName val="Piping"/>
      <sheetName val="Pipe Supports"/>
      <sheetName val="labour coeff"/>
      <sheetName val="BOQ-Civil"/>
      <sheetName val="Meas.-Hotel Part"/>
      <sheetName val="GBW"/>
      <sheetName val="BOQ_Direct_selling cost"/>
      <sheetName val="Staff Forecast spread"/>
      <sheetName val="Ward areas"/>
      <sheetName val="Assmpns"/>
      <sheetName val="Door"/>
      <sheetName val="Per Unit"/>
      <sheetName val="Window"/>
      <sheetName val="zone-8"/>
      <sheetName val="MHNO_LEV"/>
      <sheetName val="Pipe Bedding"/>
      <sheetName val="TWO-WAY"/>
      <sheetName val="ABB"/>
      <sheetName val="GE"/>
      <sheetName val="TEXT"/>
      <sheetName val="co_5"/>
      <sheetName val="zone-2"/>
      <sheetName val="Z1_DATA"/>
      <sheetName val="D2_CO"/>
      <sheetName val="FreqPlanmar'00"/>
      <sheetName val="Works - Quote Sheet"/>
      <sheetName val="Cost summary"/>
      <sheetName val="E_&amp;_R"/>
      <sheetName val="HPL"/>
      <sheetName val="Cleaning &amp; Grubbing"/>
      <sheetName val="Precalculation"/>
      <sheetName val="2.civil-RA"/>
      <sheetName val="Detail In Door Stad"/>
      <sheetName val="doq"/>
      <sheetName val=" bus bay"/>
      <sheetName val="doq-10"/>
      <sheetName val="doq-I"/>
      <sheetName val="doq 4"/>
      <sheetName val="doq 2"/>
      <sheetName val="Material"/>
      <sheetName val="Form 6"/>
      <sheetName val="BOQ (2)"/>
      <sheetName val="Profile"/>
      <sheetName val="Codes"/>
      <sheetName val="Transactions"/>
      <sheetName val="RENT MASTER FILE"/>
      <sheetName val="Machinery"/>
      <sheetName val="Database"/>
      <sheetName val="SCHEDULE"/>
      <sheetName val="schedule nos"/>
      <sheetName val="FINOLEX"/>
      <sheetName val="inWords"/>
      <sheetName val="s"/>
      <sheetName val="RCC,Ret. Wall"/>
      <sheetName val="Cat A Change Control"/>
      <sheetName val="Labor abs-NMR"/>
      <sheetName val="sc-mar2000"/>
      <sheetName val="óc-sepVdec99"/>
      <sheetName val="환율"/>
      <sheetName val="factor"/>
      <sheetName val="COA"/>
      <sheetName val="PointNo.5"/>
      <sheetName val="Control"/>
      <sheetName val="URA"/>
      <sheetName val="BOQ -Block A"/>
      <sheetName val="COST"/>
      <sheetName val="SPT vs PHI"/>
      <sheetName val="RA"/>
      <sheetName val="final abstract"/>
      <sheetName val="gen"/>
      <sheetName val="선수금"/>
      <sheetName val="Asssumptions"/>
      <sheetName val="Financials"/>
      <sheetName val="RateAnalysis"/>
      <sheetName val="Exc"/>
      <sheetName val="RCC"/>
      <sheetName val="220 11  BS "/>
      <sheetName val="Set"/>
      <sheetName val="girder"/>
      <sheetName val="288-1"/>
      <sheetName val="Intro"/>
      <sheetName val="RES-PLANNING"/>
      <sheetName val="Settings"/>
      <sheetName val="01"/>
      <sheetName val="Progress"/>
      <sheetName val="SILICATE"/>
      <sheetName val="detail'02"/>
      <sheetName val="Comparables"/>
      <sheetName val="Basic Material Rates(7)"/>
      <sheetName val="Measurment"/>
      <sheetName val="Infrastructure"/>
      <sheetName val="Pile cap"/>
      <sheetName val="Labour productivity"/>
      <sheetName val="FORM7"/>
      <sheetName val="Civil Boq"/>
      <sheetName val="#REF!"/>
      <sheetName val="TBAL9697_-group_wise__sdpl1"/>
      <sheetName val="Fee_Rate_Summary"/>
      <sheetName val="Civil_Works"/>
      <sheetName val="Item-_Compact"/>
      <sheetName val="Staff_Acco_"/>
      <sheetName val="E_&amp;_R1"/>
      <sheetName val="Pacakges_split"/>
      <sheetName val="Fin_Sum"/>
      <sheetName val="Name_List"/>
      <sheetName val="key_dates"/>
      <sheetName val="Material_"/>
      <sheetName val="Labour_&amp;_Plant"/>
      <sheetName val="PRECAST_lightconc-II"/>
      <sheetName val="CFForecast_detail"/>
      <sheetName val="Basement_Budget"/>
      <sheetName val="Extra_Item"/>
      <sheetName val="Cashflow_projection"/>
      <sheetName val="IO_List"/>
      <sheetName val="Stress_Calculation"/>
      <sheetName val="Fill_this_out_first___"/>
      <sheetName val="Break_up_Sheet"/>
      <sheetName val="Data_sheet"/>
      <sheetName val="CHN_WIP"/>
      <sheetName val="Cash_Flow"/>
      <sheetName val="CABLE_DATA"/>
      <sheetName val="loads_at_base_of_pier"/>
      <sheetName val="LOCAL_RATES"/>
      <sheetName val="labour_coeff"/>
      <sheetName val="Rates_Basic"/>
      <sheetName val="Break_Dw"/>
      <sheetName val="Pipe_Supports"/>
      <sheetName val="Ward_areas"/>
      <sheetName val="Detail_1A"/>
      <sheetName val="Meas_-Hotel_Part"/>
      <sheetName val="BOQ_Direct_selling_cost"/>
      <sheetName val="Staff_Forecast_spread"/>
      <sheetName val="Per_Unit"/>
      <sheetName val="2_civil-RA"/>
      <sheetName val="Detail_In_Door_Stad"/>
      <sheetName val="_bus_bay"/>
      <sheetName val="doq_4"/>
      <sheetName val="doq_2"/>
      <sheetName val="Form_6"/>
      <sheetName val="schedule_nos"/>
      <sheetName val="BOQ_(2)"/>
      <sheetName val="RENT_MASTER_FILE"/>
      <sheetName val="Works_-_Quote_Sheet"/>
      <sheetName val="Cost_summary"/>
      <sheetName val="Labor_abs-NMR"/>
      <sheetName val="PointNo_5"/>
      <sheetName val="final_abstract"/>
      <sheetName val="Cat_A_Change_Control"/>
      <sheetName val="220_11__BS_"/>
      <sheetName val="Cleaning_&amp;_Grubbing"/>
      <sheetName val="RCC,Ret__Wall"/>
      <sheetName val="TBAL9697_-group_wise__sdpl2"/>
      <sheetName val="Fee_Rate_Summary1"/>
      <sheetName val="Civil_Works1"/>
      <sheetName val="Item-_Compact1"/>
      <sheetName val="Staff_Acco_1"/>
      <sheetName val="E_&amp;_R2"/>
      <sheetName val="Pacakges_split1"/>
      <sheetName val="Fin_Sum1"/>
      <sheetName val="Name_List1"/>
      <sheetName val="key_dates1"/>
      <sheetName val="Material_1"/>
      <sheetName val="Labour_&amp;_Plant1"/>
      <sheetName val="PRECAST_lightconc-II1"/>
      <sheetName val="CFForecast_detail1"/>
      <sheetName val="Basement_Budget1"/>
      <sheetName val="Extra_Item1"/>
      <sheetName val="Cashflow_projection1"/>
      <sheetName val="IO_List1"/>
      <sheetName val="Stress_Calculation1"/>
      <sheetName val="Fill_this_out_first___1"/>
      <sheetName val="Break_up_Sheet1"/>
      <sheetName val="Data_sheet1"/>
      <sheetName val="CHN_WIP1"/>
      <sheetName val="Cash_Flow1"/>
      <sheetName val="CABLE_DATA1"/>
      <sheetName val="loads_at_base_of_pier1"/>
      <sheetName val="LOCAL_RATES1"/>
      <sheetName val="labour_coeff1"/>
      <sheetName val="Rates_Basic1"/>
      <sheetName val="Break_Dw1"/>
      <sheetName val="Pipe_Supports1"/>
      <sheetName val="Ward_areas1"/>
      <sheetName val="Detail_1A1"/>
      <sheetName val="Meas_-Hotel_Part1"/>
      <sheetName val="BOQ_Direct_selling_cost1"/>
      <sheetName val="Staff_Forecast_spread1"/>
      <sheetName val="Per_Unit1"/>
      <sheetName val="2_civil-RA1"/>
      <sheetName val="Detail_In_Door_Stad1"/>
      <sheetName val="_bus_bay1"/>
      <sheetName val="doq_41"/>
      <sheetName val="doq_21"/>
      <sheetName val="Form_61"/>
      <sheetName val="schedule_nos1"/>
      <sheetName val="BOQ_(2)1"/>
      <sheetName val="RENT_MASTER_FILE1"/>
      <sheetName val="Works_-_Quote_Sheet1"/>
      <sheetName val="Cost_summary1"/>
      <sheetName val="Labor_abs-NMR1"/>
      <sheetName val="PointNo_51"/>
      <sheetName val="final_abstract1"/>
      <sheetName val="Cat_A_Change_Control1"/>
      <sheetName val="220_11__BS_1"/>
      <sheetName val="Cleaning_&amp;_Grubbing1"/>
      <sheetName val="RCC,Ret__Wall1"/>
      <sheetName val="TBAL9697_-group_wise__sdpl3"/>
      <sheetName val="Fee_Rate_Summary2"/>
      <sheetName val="Civil_Works2"/>
      <sheetName val="Item-_Compact2"/>
      <sheetName val="Staff_Acco_2"/>
      <sheetName val="E_&amp;_R3"/>
      <sheetName val="Pacakges_split2"/>
      <sheetName val="Fin_Sum2"/>
      <sheetName val="Name_List2"/>
      <sheetName val="key_dates2"/>
      <sheetName val="Material_2"/>
      <sheetName val="Labour_&amp;_Plant2"/>
      <sheetName val="PRECAST_lightconc-II2"/>
      <sheetName val="CFForecast_detail2"/>
      <sheetName val="Basement_Budget2"/>
      <sheetName val="Extra_Item2"/>
      <sheetName val="Cashflow_projection2"/>
      <sheetName val="IO_List2"/>
      <sheetName val="Stress_Calculation2"/>
      <sheetName val="Fill_this_out_first___2"/>
      <sheetName val="Break_up_Sheet2"/>
      <sheetName val="Data_sheet2"/>
      <sheetName val="CHN_WIP2"/>
      <sheetName val="Cash_Flow2"/>
      <sheetName val="CABLE_DATA2"/>
      <sheetName val="loads_at_base_of_pier2"/>
      <sheetName val="LOCAL_RATES2"/>
      <sheetName val="labour_coeff2"/>
      <sheetName val="Rates_Basic2"/>
      <sheetName val="Break_Dw2"/>
      <sheetName val="Pipe_Supports2"/>
      <sheetName val="Ward_areas2"/>
      <sheetName val="Detail_1A2"/>
      <sheetName val="Meas_-Hotel_Part2"/>
      <sheetName val="BOQ_Direct_selling_cost2"/>
      <sheetName val="Staff_Forecast_spread2"/>
      <sheetName val="Per_Unit2"/>
      <sheetName val="2_civil-RA2"/>
      <sheetName val="Detail_In_Door_Stad2"/>
      <sheetName val="_bus_bay2"/>
      <sheetName val="doq_42"/>
      <sheetName val="doq_22"/>
      <sheetName val="Form_62"/>
      <sheetName val="schedule_nos2"/>
      <sheetName val="BOQ_(2)2"/>
      <sheetName val="RENT_MASTER_FILE2"/>
      <sheetName val="Works_-_Quote_Sheet2"/>
      <sheetName val="Cost_summary2"/>
      <sheetName val="Labor_abs-NMR2"/>
      <sheetName val="PointNo_52"/>
      <sheetName val="final_abstract2"/>
      <sheetName val="Cat_A_Change_Control2"/>
      <sheetName val="220_11__BS_2"/>
      <sheetName val="Cleaning_&amp;_Grubbing2"/>
      <sheetName val="RCC,Ret__Wall2"/>
      <sheetName val="Final Bill of Material"/>
      <sheetName val="office"/>
      <sheetName val="Lab"/>
      <sheetName val="comp wall"/>
      <sheetName val="Aseet1998"/>
      <sheetName val="Basic Rates"/>
      <sheetName val="TBAL9697_-group_wise__sdpl4"/>
      <sheetName val="Fee_Rate_Summary3"/>
      <sheetName val="Civil_Works3"/>
      <sheetName val="Item-_Compact3"/>
      <sheetName val="Staff_Acco_3"/>
      <sheetName val="E_&amp;_R4"/>
      <sheetName val="Pacakges_split3"/>
      <sheetName val="Fin_Sum3"/>
      <sheetName val="Name_List3"/>
      <sheetName val="key_dates3"/>
      <sheetName val="Material_3"/>
      <sheetName val="Labour_&amp;_Plant3"/>
      <sheetName val="PRECAST_lightconc-II3"/>
      <sheetName val="CFForecast_detail3"/>
      <sheetName val="Basement_Budget3"/>
      <sheetName val="Extra_Item3"/>
      <sheetName val="Cashflow_projection3"/>
      <sheetName val="IO_List3"/>
      <sheetName val="Stress_Calculation3"/>
      <sheetName val="Fill_this_out_first___3"/>
      <sheetName val="Break_up_Sheet3"/>
      <sheetName val="Data_sheet3"/>
      <sheetName val="CHN_WIP3"/>
      <sheetName val="Cash_Flow3"/>
      <sheetName val="CABLE_DATA3"/>
      <sheetName val="loads_at_base_of_pier3"/>
      <sheetName val="LOCAL_RATES3"/>
      <sheetName val="labour_coeff3"/>
      <sheetName val="Rates_Basic3"/>
      <sheetName val="Break_Dw3"/>
      <sheetName val="Pipe_Supports3"/>
      <sheetName val="Ward_areas3"/>
      <sheetName val="Detail_1A3"/>
      <sheetName val="Meas_-Hotel_Part3"/>
      <sheetName val="BOQ_Direct_selling_cost3"/>
      <sheetName val="Staff_Forecast_spread3"/>
      <sheetName val="Per_Unit3"/>
      <sheetName val="2_civil-RA3"/>
      <sheetName val="Detail_In_Door_Stad3"/>
      <sheetName val="_bus_bay3"/>
      <sheetName val="doq_43"/>
      <sheetName val="doq_23"/>
      <sheetName val="Form_63"/>
      <sheetName val="schedule_nos3"/>
      <sheetName val="BOQ_(2)3"/>
      <sheetName val="RENT_MASTER_FILE3"/>
      <sheetName val="Works_-_Quote_Sheet3"/>
      <sheetName val="Cost_summary3"/>
      <sheetName val="Labor_abs-NMR3"/>
      <sheetName val="PointNo_53"/>
      <sheetName val="final_abstract3"/>
      <sheetName val="Cat_A_Change_Control3"/>
      <sheetName val="220_11__BS_3"/>
      <sheetName val="Cleaning_&amp;_Grubbing3"/>
      <sheetName val="RCC,Ret__Wall3"/>
      <sheetName val="TBAL9697_-group_wise__sdpl5"/>
      <sheetName val="Fee_Rate_Summary4"/>
      <sheetName val="Civil_Works4"/>
      <sheetName val="Item-_Compact4"/>
      <sheetName val="Staff_Acco_4"/>
      <sheetName val="E_&amp;_R5"/>
      <sheetName val="Pacakges_split4"/>
      <sheetName val="Fin_Sum4"/>
      <sheetName val="Name_List4"/>
      <sheetName val="key_dates4"/>
      <sheetName val="Material_4"/>
      <sheetName val="Labour_&amp;_Plant4"/>
      <sheetName val="PRECAST_lightconc-II4"/>
      <sheetName val="CFForecast_detail4"/>
      <sheetName val="Basement_Budget4"/>
      <sheetName val="Extra_Item4"/>
      <sheetName val="Cashflow_projection4"/>
      <sheetName val="IO_List4"/>
      <sheetName val="Stress_Calculation4"/>
      <sheetName val="Fill_this_out_first___4"/>
      <sheetName val="Break_up_Sheet4"/>
      <sheetName val="Data_sheet4"/>
      <sheetName val="CHN_WIP4"/>
      <sheetName val="Cash_Flow4"/>
      <sheetName val="CABLE_DATA4"/>
      <sheetName val="loads_at_base_of_pier4"/>
      <sheetName val="LOCAL_RATES4"/>
      <sheetName val="labour_coeff4"/>
      <sheetName val="Rates_Basic4"/>
      <sheetName val="Break_Dw4"/>
      <sheetName val="Pipe_Supports4"/>
      <sheetName val="Ward_areas4"/>
      <sheetName val="Detail_1A4"/>
      <sheetName val="Meas_-Hotel_Part4"/>
      <sheetName val="BOQ_Direct_selling_cost4"/>
      <sheetName val="Staff_Forecast_spread4"/>
      <sheetName val="Per_Unit4"/>
      <sheetName val="2_civil-RA4"/>
      <sheetName val="Detail_In_Door_Stad4"/>
      <sheetName val="_bus_bay4"/>
      <sheetName val="doq_44"/>
      <sheetName val="doq_24"/>
      <sheetName val="Form_64"/>
      <sheetName val="schedule_nos4"/>
      <sheetName val="BOQ_(2)4"/>
      <sheetName val="RENT_MASTER_FILE4"/>
      <sheetName val="Works_-_Quote_Sheet4"/>
      <sheetName val="Cost_summary4"/>
      <sheetName val="Labor_abs-NMR4"/>
      <sheetName val="PointNo_54"/>
      <sheetName val="final_abstract4"/>
      <sheetName val="Cat_A_Change_Control4"/>
      <sheetName val="220_11__BS_4"/>
      <sheetName val="Cleaning_&amp;_Grubbing4"/>
      <sheetName val="RCC,Ret__Wall4"/>
      <sheetName val="Parameter"/>
      <sheetName val="1_Project_Profile"/>
      <sheetName val="Summary"/>
      <sheetName val="Main Gate House"/>
      <sheetName val="std.wt."/>
      <sheetName val="Costing-blk-B"/>
      <sheetName val="assumption sheet"/>
      <sheetName val="Balance Sheet Details CMC"/>
      <sheetName val="prelim"/>
      <sheetName val="CABLERET"/>
      <sheetName val="SITE OVERHEADS"/>
      <sheetName val="Code"/>
      <sheetName val="Output"/>
      <sheetName val="Basics"/>
      <sheetName val="WPR-IV"/>
      <sheetName val="Rate Analysis"/>
      <sheetName val="basic-data"/>
      <sheetName val="mem-property"/>
      <sheetName val="Manager"/>
      <sheetName val="A"/>
      <sheetName val="Basis"/>
      <sheetName val="Project Details"/>
      <sheetName val="Brick, Block Work"/>
      <sheetName val=""/>
      <sheetName val="col-reinft1"/>
      <sheetName val="PC Master List"/>
      <sheetName val="Msht 5F"/>
      <sheetName val="Site Dev BOQ"/>
      <sheetName val="concrete"/>
      <sheetName val="beam-reinft-IIInd floor"/>
      <sheetName val="F1a-Pile"/>
      <sheetName val="COP Final"/>
      <sheetName val="Base Assumptions"/>
      <sheetName val="매크로"/>
      <sheetName val="Balance sheet DCCDL Nov 06"/>
      <sheetName val="Driveway Beams"/>
      <sheetName val="sept-plan"/>
      <sheetName val="4"/>
      <sheetName val="5"/>
      <sheetName val="1"/>
      <sheetName val="GM &amp; TA"/>
      <sheetName val="Macro"/>
      <sheetName val="Main-Material"/>
      <sheetName val="GROUP CODE"/>
      <sheetName val="COS_REP.XLS"/>
      <sheetName val="CAPA -1"/>
      <sheetName val="Calculation Sheet"/>
      <sheetName val="Tender Summary"/>
      <sheetName val="Cash Flow Input Data_ISC"/>
      <sheetName val="Interface_SC"/>
      <sheetName val="Calc_ISC"/>
      <sheetName val="Calc_SC"/>
      <sheetName val="Interface_ISC"/>
      <sheetName val="GD"/>
      <sheetName val="Plant Cost"/>
      <sheetName val="upa"/>
      <sheetName val="CCTV_EST1"/>
      <sheetName val="PA- Consutant "/>
      <sheetName val="GR.slab-reinft"/>
      <sheetName val="Mat.-Rates"/>
      <sheetName val="Sch 24 TDS"/>
      <sheetName val="Basic"/>
      <sheetName val="STEEL"/>
      <sheetName val="DATA_PILE_BG"/>
      <sheetName val="DATA_PCC"/>
      <sheetName val="DATA_PILECAP"/>
      <sheetName val="DATA_PILE_RT2"/>
      <sheetName val="DATA_PILE_RT1 "/>
      <sheetName val="DATA_PILE _SM"/>
      <sheetName val="Structure Bills Qty"/>
      <sheetName val="BOQ1"/>
      <sheetName val="DSL-S"/>
      <sheetName val="LA- lookups"/>
      <sheetName val="Other assumptions"/>
      <sheetName val="d-safe DELUXE"/>
      <sheetName val="Diawise steel abstract"/>
      <sheetName val="d-safe specs"/>
      <sheetName val="A.O.R r1"/>
      <sheetName val="SUMMARY-client"/>
      <sheetName val="SGS ACQ"/>
      <sheetName val="Intro."/>
      <sheetName val="Project Details.."/>
      <sheetName val="except wiring"/>
      <sheetName val="17"/>
      <sheetName val="Cond Formt"/>
      <sheetName val="labour rates"/>
      <sheetName val="BOQ_-Block_A"/>
      <sheetName val="SPT_vs_PHI"/>
      <sheetName val="Basic_Material_Rates(7)"/>
      <sheetName val="comp_wall"/>
      <sheetName val="Basic_Rates"/>
      <sheetName val="Labour_productivity"/>
      <sheetName val="Civil_Boq"/>
      <sheetName val="Pipe_Bedding"/>
      <sheetName val="Project"/>
      <sheetName val="COEF"/>
      <sheetName val="I-BEAM-(PLINTH)"/>
      <sheetName val="appendix 2.5 final accounts"/>
      <sheetName val="Names&amp;Cases"/>
      <sheetName val="master"/>
      <sheetName val="Inventory"/>
      <sheetName val="BS1"/>
      <sheetName val="BOQ-Roadworks"/>
      <sheetName val="calcul"/>
      <sheetName val="WORK TABLE"/>
      <sheetName val="Basicrates"/>
      <sheetName val="INNOVATION"/>
      <sheetName val="factor sheet"/>
      <sheetName val="VIWSCo1"/>
      <sheetName val="MASTER_RATE ANALYSIS"/>
      <sheetName val="Fin. Assumpt. - Sensitivities"/>
      <sheetName val="Contract Night Staff"/>
      <sheetName val="Contract Day Staff"/>
      <sheetName val="Day Shift"/>
      <sheetName val="Night Shift"/>
      <sheetName val="WWR"/>
      <sheetName val="COSTPLAN"/>
      <sheetName val="dBase"/>
      <sheetName val="Abstract"/>
      <sheetName val="GST BILL of JULY '17 to May '18"/>
      <sheetName val="Breakdown Comp"/>
      <sheetName val="Cases"/>
      <sheetName val="ASS"/>
    </sheetNames>
    <sheetDataSet>
      <sheetData sheetId="0">
        <row r="1">
          <cell r="A1" t="str">
            <v>CelI_Id</v>
          </cell>
        </row>
      </sheetData>
      <sheetData sheetId="1">
        <row r="1">
          <cell r="A1" t="str">
            <v>CelI_Id</v>
          </cell>
        </row>
      </sheetData>
      <sheetData sheetId="2">
        <row r="1">
          <cell r="A1" t="str">
            <v>CelI_Id</v>
          </cell>
        </row>
      </sheetData>
      <sheetData sheetId="3" refreshError="1">
        <row r="1">
          <cell r="A1" t="str">
            <v>CelI_Id</v>
          </cell>
          <cell r="B1" t="str">
            <v>Planned</v>
          </cell>
        </row>
        <row r="2">
          <cell r="A2">
            <v>10011</v>
          </cell>
          <cell r="B2">
            <v>4</v>
          </cell>
        </row>
        <row r="3">
          <cell r="A3">
            <v>10012</v>
          </cell>
          <cell r="B3">
            <v>4</v>
          </cell>
        </row>
        <row r="4">
          <cell r="A4">
            <v>10013</v>
          </cell>
          <cell r="B4">
            <v>4</v>
          </cell>
        </row>
        <row r="5">
          <cell r="A5">
            <v>10051</v>
          </cell>
          <cell r="B5">
            <v>4</v>
          </cell>
        </row>
        <row r="6">
          <cell r="A6">
            <v>10052</v>
          </cell>
          <cell r="B6">
            <v>4</v>
          </cell>
        </row>
        <row r="7">
          <cell r="A7">
            <v>10053</v>
          </cell>
          <cell r="B7">
            <v>4</v>
          </cell>
        </row>
        <row r="8">
          <cell r="A8">
            <v>10071</v>
          </cell>
          <cell r="B8">
            <v>4</v>
          </cell>
        </row>
        <row r="9">
          <cell r="A9">
            <v>10072</v>
          </cell>
          <cell r="B9">
            <v>4</v>
          </cell>
        </row>
        <row r="10">
          <cell r="A10">
            <v>10073</v>
          </cell>
          <cell r="B10">
            <v>4</v>
          </cell>
        </row>
        <row r="11">
          <cell r="A11">
            <v>10091</v>
          </cell>
          <cell r="B11">
            <v>4</v>
          </cell>
        </row>
        <row r="12">
          <cell r="A12">
            <v>10092</v>
          </cell>
          <cell r="B12">
            <v>4</v>
          </cell>
        </row>
        <row r="13">
          <cell r="A13">
            <v>10093</v>
          </cell>
          <cell r="B13">
            <v>4</v>
          </cell>
        </row>
        <row r="14">
          <cell r="A14">
            <v>10101</v>
          </cell>
          <cell r="B14">
            <v>4</v>
          </cell>
        </row>
        <row r="15">
          <cell r="A15">
            <v>10102</v>
          </cell>
          <cell r="B15">
            <v>4</v>
          </cell>
        </row>
        <row r="16">
          <cell r="A16">
            <v>10103</v>
          </cell>
          <cell r="B16">
            <v>4</v>
          </cell>
        </row>
        <row r="17">
          <cell r="A17">
            <v>10111</v>
          </cell>
          <cell r="B17">
            <v>4</v>
          </cell>
        </row>
        <row r="18">
          <cell r="A18">
            <v>10112</v>
          </cell>
          <cell r="B18">
            <v>4</v>
          </cell>
        </row>
        <row r="19">
          <cell r="A19">
            <v>10113</v>
          </cell>
          <cell r="B19">
            <v>4</v>
          </cell>
        </row>
        <row r="20">
          <cell r="A20">
            <v>10121</v>
          </cell>
          <cell r="B20">
            <v>3</v>
          </cell>
        </row>
        <row r="21">
          <cell r="A21">
            <v>10122</v>
          </cell>
          <cell r="B21">
            <v>4</v>
          </cell>
        </row>
        <row r="22">
          <cell r="A22">
            <v>10123</v>
          </cell>
          <cell r="B22">
            <v>4</v>
          </cell>
        </row>
        <row r="23">
          <cell r="A23">
            <v>10131</v>
          </cell>
          <cell r="B23">
            <v>4</v>
          </cell>
        </row>
        <row r="24">
          <cell r="A24">
            <v>10132</v>
          </cell>
          <cell r="B24">
            <v>4</v>
          </cell>
        </row>
        <row r="25">
          <cell r="A25">
            <v>10133</v>
          </cell>
          <cell r="B25">
            <v>4</v>
          </cell>
        </row>
        <row r="26">
          <cell r="A26">
            <v>10141</v>
          </cell>
          <cell r="B26">
            <v>3</v>
          </cell>
        </row>
        <row r="27">
          <cell r="A27">
            <v>10142</v>
          </cell>
          <cell r="B27">
            <v>4</v>
          </cell>
        </row>
        <row r="28">
          <cell r="A28">
            <v>10143</v>
          </cell>
          <cell r="B28">
            <v>4</v>
          </cell>
        </row>
        <row r="29">
          <cell r="A29">
            <v>10151</v>
          </cell>
          <cell r="B29">
            <v>3</v>
          </cell>
        </row>
        <row r="30">
          <cell r="A30">
            <v>10152</v>
          </cell>
          <cell r="B30">
            <v>4</v>
          </cell>
        </row>
        <row r="31">
          <cell r="A31">
            <v>10153</v>
          </cell>
          <cell r="B31">
            <v>4</v>
          </cell>
        </row>
        <row r="32">
          <cell r="A32">
            <v>10161</v>
          </cell>
          <cell r="B32">
            <v>4</v>
          </cell>
        </row>
        <row r="33">
          <cell r="A33">
            <v>10162</v>
          </cell>
          <cell r="B33">
            <v>5</v>
          </cell>
        </row>
        <row r="34">
          <cell r="A34">
            <v>10163</v>
          </cell>
          <cell r="B34">
            <v>5</v>
          </cell>
        </row>
        <row r="35">
          <cell r="A35">
            <v>10171</v>
          </cell>
          <cell r="B35">
            <v>4</v>
          </cell>
        </row>
        <row r="36">
          <cell r="A36">
            <v>10172</v>
          </cell>
          <cell r="B36">
            <v>4</v>
          </cell>
        </row>
        <row r="37">
          <cell r="A37">
            <v>10173</v>
          </cell>
          <cell r="B37">
            <v>4</v>
          </cell>
        </row>
        <row r="38">
          <cell r="A38">
            <v>10181</v>
          </cell>
          <cell r="B38">
            <v>4</v>
          </cell>
        </row>
        <row r="39">
          <cell r="A39">
            <v>10182</v>
          </cell>
          <cell r="B39">
            <v>3</v>
          </cell>
        </row>
        <row r="40">
          <cell r="A40">
            <v>10183</v>
          </cell>
          <cell r="B40">
            <v>4</v>
          </cell>
        </row>
        <row r="41">
          <cell r="A41">
            <v>10191</v>
          </cell>
          <cell r="B41">
            <v>4</v>
          </cell>
        </row>
        <row r="42">
          <cell r="A42">
            <v>10192</v>
          </cell>
          <cell r="B42">
            <v>5</v>
          </cell>
        </row>
        <row r="43">
          <cell r="A43">
            <v>10193</v>
          </cell>
          <cell r="B43">
            <v>6</v>
          </cell>
        </row>
        <row r="44">
          <cell r="A44">
            <v>10271</v>
          </cell>
          <cell r="B44">
            <v>3</v>
          </cell>
        </row>
        <row r="45">
          <cell r="A45">
            <v>10272</v>
          </cell>
          <cell r="B45">
            <v>3</v>
          </cell>
        </row>
        <row r="46">
          <cell r="A46">
            <v>10273</v>
          </cell>
          <cell r="B46">
            <v>3</v>
          </cell>
        </row>
        <row r="47">
          <cell r="A47">
            <v>10281</v>
          </cell>
          <cell r="B47">
            <v>4</v>
          </cell>
        </row>
        <row r="48">
          <cell r="A48">
            <v>10282</v>
          </cell>
          <cell r="B48">
            <v>4</v>
          </cell>
        </row>
        <row r="49">
          <cell r="A49">
            <v>10283</v>
          </cell>
          <cell r="B49">
            <v>4</v>
          </cell>
        </row>
        <row r="50">
          <cell r="A50">
            <v>10291</v>
          </cell>
          <cell r="B50">
            <v>3</v>
          </cell>
        </row>
        <row r="51">
          <cell r="A51">
            <v>10292</v>
          </cell>
          <cell r="B51">
            <v>2</v>
          </cell>
        </row>
        <row r="52">
          <cell r="A52">
            <v>10293</v>
          </cell>
          <cell r="B52">
            <v>1</v>
          </cell>
        </row>
        <row r="53">
          <cell r="A53">
            <v>10294</v>
          </cell>
          <cell r="B53">
            <v>1</v>
          </cell>
        </row>
        <row r="54">
          <cell r="A54">
            <v>10301</v>
          </cell>
          <cell r="B54">
            <v>1</v>
          </cell>
        </row>
        <row r="55">
          <cell r="A55">
            <v>10302</v>
          </cell>
          <cell r="B55">
            <v>2</v>
          </cell>
        </row>
        <row r="56">
          <cell r="A56">
            <v>10303</v>
          </cell>
          <cell r="B56">
            <v>2</v>
          </cell>
        </row>
        <row r="57">
          <cell r="A57">
            <v>10311</v>
          </cell>
          <cell r="B57">
            <v>2</v>
          </cell>
        </row>
        <row r="58">
          <cell r="A58">
            <v>10312</v>
          </cell>
          <cell r="B58">
            <v>2</v>
          </cell>
        </row>
        <row r="59">
          <cell r="A59">
            <v>10313</v>
          </cell>
          <cell r="B59">
            <v>1</v>
          </cell>
        </row>
        <row r="60">
          <cell r="A60">
            <v>10321</v>
          </cell>
          <cell r="B60">
            <v>2</v>
          </cell>
        </row>
        <row r="61">
          <cell r="A61">
            <v>10322</v>
          </cell>
          <cell r="B61">
            <v>2</v>
          </cell>
        </row>
        <row r="62">
          <cell r="A62">
            <v>10323</v>
          </cell>
          <cell r="B62">
            <v>2</v>
          </cell>
        </row>
        <row r="63">
          <cell r="A63">
            <v>10324</v>
          </cell>
          <cell r="B63">
            <v>2</v>
          </cell>
        </row>
        <row r="64">
          <cell r="A64">
            <v>10331</v>
          </cell>
          <cell r="B64">
            <v>3</v>
          </cell>
        </row>
        <row r="65">
          <cell r="A65">
            <v>10332</v>
          </cell>
          <cell r="B65">
            <v>2</v>
          </cell>
        </row>
        <row r="66">
          <cell r="A66">
            <v>10333</v>
          </cell>
          <cell r="B66">
            <v>2</v>
          </cell>
        </row>
        <row r="67">
          <cell r="A67">
            <v>10334</v>
          </cell>
          <cell r="B67">
            <v>1</v>
          </cell>
        </row>
        <row r="68">
          <cell r="A68">
            <v>10341</v>
          </cell>
          <cell r="B68">
            <v>2</v>
          </cell>
        </row>
        <row r="69">
          <cell r="A69">
            <v>10342</v>
          </cell>
          <cell r="B69">
            <v>2</v>
          </cell>
        </row>
        <row r="70">
          <cell r="A70">
            <v>10343</v>
          </cell>
          <cell r="B70">
            <v>1</v>
          </cell>
        </row>
        <row r="71">
          <cell r="A71">
            <v>10344</v>
          </cell>
          <cell r="B71">
            <v>1</v>
          </cell>
        </row>
        <row r="72">
          <cell r="A72">
            <v>10351</v>
          </cell>
          <cell r="B72">
            <v>1</v>
          </cell>
        </row>
        <row r="73">
          <cell r="A73">
            <v>10352</v>
          </cell>
          <cell r="B73">
            <v>2</v>
          </cell>
        </row>
        <row r="74">
          <cell r="A74">
            <v>10353</v>
          </cell>
          <cell r="B74">
            <v>1</v>
          </cell>
        </row>
        <row r="75">
          <cell r="A75">
            <v>10354</v>
          </cell>
          <cell r="B75">
            <v>2</v>
          </cell>
        </row>
        <row r="76">
          <cell r="A76">
            <v>10361</v>
          </cell>
          <cell r="B76">
            <v>1</v>
          </cell>
        </row>
        <row r="77">
          <cell r="A77">
            <v>10362</v>
          </cell>
          <cell r="B77">
            <v>1</v>
          </cell>
        </row>
        <row r="78">
          <cell r="A78">
            <v>10363</v>
          </cell>
          <cell r="B78">
            <v>2</v>
          </cell>
        </row>
        <row r="79">
          <cell r="A79">
            <v>10364</v>
          </cell>
          <cell r="B79">
            <v>2</v>
          </cell>
        </row>
        <row r="80">
          <cell r="A80">
            <v>10381</v>
          </cell>
          <cell r="B80">
            <v>4</v>
          </cell>
        </row>
        <row r="81">
          <cell r="A81">
            <v>10382</v>
          </cell>
          <cell r="B81">
            <v>4</v>
          </cell>
        </row>
        <row r="82">
          <cell r="A82">
            <v>10383</v>
          </cell>
          <cell r="B82">
            <v>4</v>
          </cell>
        </row>
        <row r="83">
          <cell r="A83">
            <v>10401</v>
          </cell>
          <cell r="B83">
            <v>4</v>
          </cell>
        </row>
        <row r="84">
          <cell r="A84">
            <v>10402</v>
          </cell>
          <cell r="B84">
            <v>4</v>
          </cell>
        </row>
        <row r="85">
          <cell r="A85">
            <v>10403</v>
          </cell>
          <cell r="B85">
            <v>3</v>
          </cell>
        </row>
        <row r="86">
          <cell r="A86">
            <v>10421</v>
          </cell>
          <cell r="B86">
            <v>3</v>
          </cell>
        </row>
        <row r="87">
          <cell r="A87">
            <v>10422</v>
          </cell>
          <cell r="B87">
            <v>4</v>
          </cell>
        </row>
        <row r="88">
          <cell r="A88">
            <v>10423</v>
          </cell>
          <cell r="B88">
            <v>4</v>
          </cell>
        </row>
        <row r="89">
          <cell r="A89">
            <v>10431</v>
          </cell>
          <cell r="B89">
            <v>3</v>
          </cell>
        </row>
        <row r="90">
          <cell r="A90">
            <v>10432</v>
          </cell>
          <cell r="B90">
            <v>5</v>
          </cell>
        </row>
        <row r="91">
          <cell r="A91">
            <v>10433</v>
          </cell>
          <cell r="B91">
            <v>3</v>
          </cell>
        </row>
        <row r="92">
          <cell r="A92">
            <v>10441</v>
          </cell>
          <cell r="B92">
            <v>4</v>
          </cell>
        </row>
        <row r="93">
          <cell r="A93">
            <v>10442</v>
          </cell>
          <cell r="B93">
            <v>3</v>
          </cell>
        </row>
        <row r="94">
          <cell r="A94">
            <v>10443</v>
          </cell>
          <cell r="B94">
            <v>4</v>
          </cell>
        </row>
        <row r="95">
          <cell r="A95">
            <v>10451</v>
          </cell>
          <cell r="B95">
            <v>3</v>
          </cell>
        </row>
        <row r="96">
          <cell r="A96">
            <v>10452</v>
          </cell>
          <cell r="B96">
            <v>2</v>
          </cell>
        </row>
        <row r="97">
          <cell r="A97">
            <v>10453</v>
          </cell>
          <cell r="B97">
            <v>4</v>
          </cell>
        </row>
        <row r="98">
          <cell r="A98">
            <v>10481</v>
          </cell>
          <cell r="B98">
            <v>4</v>
          </cell>
        </row>
        <row r="99">
          <cell r="A99">
            <v>10482</v>
          </cell>
          <cell r="B99">
            <v>4</v>
          </cell>
        </row>
        <row r="100">
          <cell r="A100">
            <v>10483</v>
          </cell>
          <cell r="B100">
            <v>4</v>
          </cell>
        </row>
        <row r="101">
          <cell r="A101">
            <v>10491</v>
          </cell>
          <cell r="B101">
            <v>3</v>
          </cell>
        </row>
        <row r="102">
          <cell r="A102">
            <v>10492</v>
          </cell>
          <cell r="B102">
            <v>4</v>
          </cell>
        </row>
        <row r="103">
          <cell r="A103">
            <v>10493</v>
          </cell>
          <cell r="B103">
            <v>4</v>
          </cell>
        </row>
        <row r="104">
          <cell r="A104">
            <v>10501</v>
          </cell>
          <cell r="B104">
            <v>4</v>
          </cell>
        </row>
        <row r="105">
          <cell r="A105">
            <v>10502</v>
          </cell>
          <cell r="B105">
            <v>3</v>
          </cell>
        </row>
        <row r="106">
          <cell r="A106">
            <v>10503</v>
          </cell>
          <cell r="B106">
            <v>3</v>
          </cell>
        </row>
        <row r="107">
          <cell r="A107">
            <v>10511</v>
          </cell>
          <cell r="B107">
            <v>4</v>
          </cell>
        </row>
        <row r="108">
          <cell r="A108">
            <v>10512</v>
          </cell>
          <cell r="B108">
            <v>3</v>
          </cell>
        </row>
        <row r="109">
          <cell r="A109">
            <v>10513</v>
          </cell>
          <cell r="B109">
            <v>4</v>
          </cell>
        </row>
        <row r="110">
          <cell r="A110">
            <v>10521</v>
          </cell>
          <cell r="B110">
            <v>4</v>
          </cell>
        </row>
        <row r="111">
          <cell r="A111">
            <v>10522</v>
          </cell>
          <cell r="B111">
            <v>4</v>
          </cell>
        </row>
        <row r="112">
          <cell r="A112">
            <v>10523</v>
          </cell>
          <cell r="B112">
            <v>4</v>
          </cell>
        </row>
        <row r="113">
          <cell r="A113">
            <v>10531</v>
          </cell>
          <cell r="B113">
            <v>4</v>
          </cell>
        </row>
        <row r="114">
          <cell r="A114">
            <v>10532</v>
          </cell>
          <cell r="B114">
            <v>3</v>
          </cell>
        </row>
        <row r="115">
          <cell r="A115">
            <v>10533</v>
          </cell>
          <cell r="B115">
            <v>4</v>
          </cell>
        </row>
        <row r="116">
          <cell r="A116">
            <v>10541</v>
          </cell>
          <cell r="B116">
            <v>4</v>
          </cell>
        </row>
        <row r="117">
          <cell r="A117">
            <v>10542</v>
          </cell>
          <cell r="B117">
            <v>4</v>
          </cell>
        </row>
        <row r="118">
          <cell r="A118">
            <v>10543</v>
          </cell>
          <cell r="B118">
            <v>3</v>
          </cell>
        </row>
        <row r="119">
          <cell r="A119">
            <v>10561</v>
          </cell>
          <cell r="B119">
            <v>3</v>
          </cell>
        </row>
        <row r="120">
          <cell r="A120">
            <v>10562</v>
          </cell>
          <cell r="B120">
            <v>4</v>
          </cell>
        </row>
        <row r="121">
          <cell r="A121">
            <v>10563</v>
          </cell>
          <cell r="B121">
            <v>4</v>
          </cell>
        </row>
        <row r="122">
          <cell r="A122">
            <v>10571</v>
          </cell>
          <cell r="B122">
            <v>3</v>
          </cell>
        </row>
        <row r="123">
          <cell r="A123">
            <v>10572</v>
          </cell>
          <cell r="B123">
            <v>4</v>
          </cell>
        </row>
        <row r="124">
          <cell r="A124">
            <v>10573</v>
          </cell>
          <cell r="B124">
            <v>3</v>
          </cell>
        </row>
        <row r="125">
          <cell r="A125">
            <v>10581</v>
          </cell>
          <cell r="B125">
            <v>4</v>
          </cell>
        </row>
        <row r="126">
          <cell r="A126">
            <v>10582</v>
          </cell>
          <cell r="B126">
            <v>4</v>
          </cell>
        </row>
        <row r="127">
          <cell r="A127">
            <v>10583</v>
          </cell>
          <cell r="B127">
            <v>3</v>
          </cell>
        </row>
        <row r="128">
          <cell r="A128">
            <v>10591</v>
          </cell>
          <cell r="B128">
            <v>4</v>
          </cell>
        </row>
        <row r="129">
          <cell r="A129">
            <v>10592</v>
          </cell>
          <cell r="B129">
            <v>3</v>
          </cell>
        </row>
        <row r="130">
          <cell r="A130">
            <v>10593</v>
          </cell>
          <cell r="B130">
            <v>4</v>
          </cell>
        </row>
        <row r="131">
          <cell r="A131">
            <v>10601</v>
          </cell>
          <cell r="B131">
            <v>5</v>
          </cell>
        </row>
        <row r="132">
          <cell r="A132">
            <v>10602</v>
          </cell>
          <cell r="B132">
            <v>4</v>
          </cell>
        </row>
        <row r="133">
          <cell r="A133">
            <v>10603</v>
          </cell>
          <cell r="B133">
            <v>4</v>
          </cell>
        </row>
        <row r="134">
          <cell r="A134">
            <v>10611</v>
          </cell>
          <cell r="B134">
            <v>4</v>
          </cell>
        </row>
        <row r="135">
          <cell r="A135">
            <v>10612</v>
          </cell>
          <cell r="B135">
            <v>4</v>
          </cell>
        </row>
        <row r="136">
          <cell r="A136">
            <v>10613</v>
          </cell>
          <cell r="B136">
            <v>4</v>
          </cell>
        </row>
        <row r="137">
          <cell r="A137">
            <v>10621</v>
          </cell>
          <cell r="B137">
            <v>4</v>
          </cell>
        </row>
        <row r="138">
          <cell r="A138">
            <v>10622</v>
          </cell>
          <cell r="B138">
            <v>4</v>
          </cell>
        </row>
        <row r="139">
          <cell r="A139">
            <v>10623</v>
          </cell>
          <cell r="B139">
            <v>3</v>
          </cell>
        </row>
        <row r="140">
          <cell r="A140">
            <v>10641</v>
          </cell>
          <cell r="B140">
            <v>3</v>
          </cell>
        </row>
        <row r="141">
          <cell r="A141">
            <v>10642</v>
          </cell>
          <cell r="B141">
            <v>4</v>
          </cell>
        </row>
        <row r="142">
          <cell r="A142">
            <v>10643</v>
          </cell>
          <cell r="B142">
            <v>3</v>
          </cell>
        </row>
        <row r="143">
          <cell r="A143">
            <v>10651</v>
          </cell>
          <cell r="B143">
            <v>4</v>
          </cell>
        </row>
        <row r="144">
          <cell r="A144">
            <v>10652</v>
          </cell>
          <cell r="B144">
            <v>4</v>
          </cell>
        </row>
        <row r="145">
          <cell r="A145">
            <v>10653</v>
          </cell>
          <cell r="B145">
            <v>4</v>
          </cell>
        </row>
        <row r="146">
          <cell r="A146">
            <v>10661</v>
          </cell>
          <cell r="B146">
            <v>6</v>
          </cell>
        </row>
        <row r="147">
          <cell r="A147">
            <v>10662</v>
          </cell>
          <cell r="B147">
            <v>3</v>
          </cell>
        </row>
        <row r="148">
          <cell r="A148">
            <v>10663</v>
          </cell>
          <cell r="B148">
            <v>3</v>
          </cell>
        </row>
        <row r="149">
          <cell r="A149">
            <v>10664</v>
          </cell>
          <cell r="B149">
            <v>6</v>
          </cell>
        </row>
        <row r="150">
          <cell r="A150">
            <v>10671</v>
          </cell>
          <cell r="B150">
            <v>4</v>
          </cell>
        </row>
        <row r="151">
          <cell r="A151">
            <v>10672</v>
          </cell>
          <cell r="B151">
            <v>4</v>
          </cell>
        </row>
        <row r="152">
          <cell r="A152">
            <v>10673</v>
          </cell>
          <cell r="B152">
            <v>4</v>
          </cell>
        </row>
        <row r="153">
          <cell r="A153">
            <v>10681</v>
          </cell>
          <cell r="B153">
            <v>3</v>
          </cell>
        </row>
        <row r="154">
          <cell r="A154">
            <v>10682</v>
          </cell>
          <cell r="B154">
            <v>3</v>
          </cell>
        </row>
        <row r="155">
          <cell r="A155">
            <v>10683</v>
          </cell>
          <cell r="B155">
            <v>4</v>
          </cell>
        </row>
        <row r="156">
          <cell r="A156">
            <v>10691</v>
          </cell>
          <cell r="B156">
            <v>3</v>
          </cell>
        </row>
        <row r="157">
          <cell r="A157">
            <v>10692</v>
          </cell>
          <cell r="B157">
            <v>4</v>
          </cell>
        </row>
        <row r="158">
          <cell r="A158">
            <v>10693</v>
          </cell>
          <cell r="B158">
            <v>4</v>
          </cell>
        </row>
        <row r="159">
          <cell r="A159">
            <v>10701</v>
          </cell>
          <cell r="B159">
            <v>4</v>
          </cell>
        </row>
        <row r="160">
          <cell r="A160">
            <v>10702</v>
          </cell>
          <cell r="B160">
            <v>4</v>
          </cell>
        </row>
        <row r="161">
          <cell r="A161">
            <v>10703</v>
          </cell>
          <cell r="B161">
            <v>4</v>
          </cell>
        </row>
        <row r="162">
          <cell r="A162">
            <v>10711</v>
          </cell>
          <cell r="B162">
            <v>3</v>
          </cell>
        </row>
        <row r="163">
          <cell r="A163">
            <v>10712</v>
          </cell>
          <cell r="B163">
            <v>3</v>
          </cell>
        </row>
        <row r="164">
          <cell r="A164">
            <v>10713</v>
          </cell>
          <cell r="B164">
            <v>3</v>
          </cell>
        </row>
        <row r="165">
          <cell r="A165">
            <v>10721</v>
          </cell>
          <cell r="B165">
            <v>4</v>
          </cell>
        </row>
        <row r="166">
          <cell r="A166">
            <v>10722</v>
          </cell>
          <cell r="B166">
            <v>4</v>
          </cell>
        </row>
        <row r="167">
          <cell r="A167">
            <v>10723</v>
          </cell>
          <cell r="B167">
            <v>3</v>
          </cell>
        </row>
        <row r="168">
          <cell r="A168">
            <v>10731</v>
          </cell>
          <cell r="B168">
            <v>4</v>
          </cell>
        </row>
        <row r="169">
          <cell r="A169">
            <v>10732</v>
          </cell>
          <cell r="B169">
            <v>4</v>
          </cell>
        </row>
        <row r="170">
          <cell r="A170">
            <v>10733</v>
          </cell>
          <cell r="B170">
            <v>4</v>
          </cell>
        </row>
        <row r="171">
          <cell r="A171">
            <v>10741</v>
          </cell>
          <cell r="B171">
            <v>4</v>
          </cell>
        </row>
        <row r="172">
          <cell r="A172">
            <v>10742</v>
          </cell>
          <cell r="B172">
            <v>4</v>
          </cell>
        </row>
        <row r="173">
          <cell r="A173">
            <v>10743</v>
          </cell>
          <cell r="B173">
            <v>4</v>
          </cell>
        </row>
        <row r="174">
          <cell r="A174">
            <v>10751</v>
          </cell>
          <cell r="B174">
            <v>4</v>
          </cell>
        </row>
        <row r="175">
          <cell r="A175">
            <v>10752</v>
          </cell>
          <cell r="B175">
            <v>4</v>
          </cell>
        </row>
        <row r="176">
          <cell r="A176">
            <v>10753</v>
          </cell>
          <cell r="B176">
            <v>4</v>
          </cell>
        </row>
        <row r="177">
          <cell r="A177">
            <v>10761</v>
          </cell>
          <cell r="B177">
            <v>4</v>
          </cell>
        </row>
        <row r="178">
          <cell r="A178">
            <v>10762</v>
          </cell>
          <cell r="B178">
            <v>4</v>
          </cell>
        </row>
        <row r="179">
          <cell r="A179">
            <v>10763</v>
          </cell>
          <cell r="B179">
            <v>4</v>
          </cell>
        </row>
        <row r="180">
          <cell r="A180">
            <v>10771</v>
          </cell>
          <cell r="B180">
            <v>4</v>
          </cell>
        </row>
        <row r="181">
          <cell r="A181">
            <v>10772</v>
          </cell>
          <cell r="B181">
            <v>4</v>
          </cell>
        </row>
        <row r="182">
          <cell r="A182">
            <v>10773</v>
          </cell>
          <cell r="B182">
            <v>4</v>
          </cell>
        </row>
        <row r="183">
          <cell r="A183">
            <v>10781</v>
          </cell>
          <cell r="B183">
            <v>6</v>
          </cell>
        </row>
        <row r="184">
          <cell r="A184">
            <v>10782</v>
          </cell>
          <cell r="B184">
            <v>4</v>
          </cell>
        </row>
        <row r="185">
          <cell r="A185">
            <v>10783</v>
          </cell>
          <cell r="B185">
            <v>6</v>
          </cell>
        </row>
        <row r="186">
          <cell r="A186">
            <v>10801</v>
          </cell>
          <cell r="B186">
            <v>2</v>
          </cell>
        </row>
        <row r="187">
          <cell r="A187">
            <v>10802</v>
          </cell>
          <cell r="B187">
            <v>2</v>
          </cell>
        </row>
        <row r="188">
          <cell r="A188">
            <v>10803</v>
          </cell>
          <cell r="B188">
            <v>1</v>
          </cell>
        </row>
        <row r="189">
          <cell r="A189">
            <v>10804</v>
          </cell>
          <cell r="B189">
            <v>2</v>
          </cell>
        </row>
        <row r="190">
          <cell r="A190">
            <v>10811</v>
          </cell>
          <cell r="B190">
            <v>2</v>
          </cell>
        </row>
        <row r="191">
          <cell r="A191">
            <v>10812</v>
          </cell>
          <cell r="B191">
            <v>1</v>
          </cell>
        </row>
        <row r="192">
          <cell r="A192">
            <v>10813</v>
          </cell>
          <cell r="B192">
            <v>1</v>
          </cell>
        </row>
        <row r="193">
          <cell r="A193">
            <v>10814</v>
          </cell>
          <cell r="B193">
            <v>2</v>
          </cell>
        </row>
        <row r="194">
          <cell r="A194">
            <v>10891</v>
          </cell>
          <cell r="B194">
            <v>3</v>
          </cell>
        </row>
        <row r="195">
          <cell r="A195">
            <v>10892</v>
          </cell>
          <cell r="B195">
            <v>2</v>
          </cell>
        </row>
        <row r="196">
          <cell r="A196">
            <v>10893</v>
          </cell>
          <cell r="B196">
            <v>2</v>
          </cell>
        </row>
        <row r="197">
          <cell r="A197">
            <v>10894</v>
          </cell>
          <cell r="B197">
            <v>1</v>
          </cell>
        </row>
        <row r="198">
          <cell r="A198">
            <v>10901</v>
          </cell>
          <cell r="B198">
            <v>1</v>
          </cell>
        </row>
        <row r="199">
          <cell r="A199">
            <v>10902</v>
          </cell>
          <cell r="B199">
            <v>1</v>
          </cell>
        </row>
        <row r="200">
          <cell r="A200">
            <v>10903</v>
          </cell>
          <cell r="B200">
            <v>1</v>
          </cell>
        </row>
        <row r="201">
          <cell r="A201">
            <v>10904</v>
          </cell>
          <cell r="B201">
            <v>2</v>
          </cell>
        </row>
        <row r="202">
          <cell r="A202">
            <v>10921</v>
          </cell>
          <cell r="B202">
            <v>3</v>
          </cell>
        </row>
        <row r="203">
          <cell r="A203">
            <v>10922</v>
          </cell>
          <cell r="B203">
            <v>1</v>
          </cell>
        </row>
        <row r="204">
          <cell r="A204">
            <v>10923</v>
          </cell>
          <cell r="B204">
            <v>3</v>
          </cell>
        </row>
        <row r="205">
          <cell r="A205">
            <v>10924</v>
          </cell>
          <cell r="B205">
            <v>1</v>
          </cell>
        </row>
        <row r="206">
          <cell r="A206">
            <v>10931</v>
          </cell>
          <cell r="B206">
            <v>3</v>
          </cell>
        </row>
        <row r="207">
          <cell r="A207">
            <v>10932</v>
          </cell>
          <cell r="B207">
            <v>4</v>
          </cell>
        </row>
        <row r="208">
          <cell r="A208">
            <v>10933</v>
          </cell>
          <cell r="B208">
            <v>4</v>
          </cell>
        </row>
        <row r="209">
          <cell r="A209">
            <v>10941</v>
          </cell>
          <cell r="B209">
            <v>4</v>
          </cell>
        </row>
        <row r="210">
          <cell r="A210">
            <v>10942</v>
          </cell>
          <cell r="B210">
            <v>4</v>
          </cell>
        </row>
        <row r="211">
          <cell r="A211">
            <v>10943</v>
          </cell>
          <cell r="B211">
            <v>4</v>
          </cell>
        </row>
        <row r="212">
          <cell r="A212">
            <v>10951</v>
          </cell>
          <cell r="B212">
            <v>4</v>
          </cell>
        </row>
        <row r="213">
          <cell r="A213">
            <v>10952</v>
          </cell>
          <cell r="B213">
            <v>4</v>
          </cell>
        </row>
        <row r="214">
          <cell r="A214">
            <v>10953</v>
          </cell>
          <cell r="B214">
            <v>4</v>
          </cell>
        </row>
        <row r="215">
          <cell r="A215">
            <v>10961</v>
          </cell>
          <cell r="B215">
            <v>4</v>
          </cell>
        </row>
        <row r="216">
          <cell r="A216">
            <v>10962</v>
          </cell>
          <cell r="B216">
            <v>4</v>
          </cell>
        </row>
        <row r="217">
          <cell r="A217">
            <v>10963</v>
          </cell>
          <cell r="B217">
            <v>4</v>
          </cell>
        </row>
        <row r="218">
          <cell r="A218">
            <v>10971</v>
          </cell>
          <cell r="B218">
            <v>4</v>
          </cell>
        </row>
        <row r="219">
          <cell r="A219">
            <v>10972</v>
          </cell>
          <cell r="B219">
            <v>4</v>
          </cell>
        </row>
        <row r="220">
          <cell r="A220">
            <v>10973</v>
          </cell>
          <cell r="B220">
            <v>5</v>
          </cell>
        </row>
        <row r="221">
          <cell r="A221">
            <v>10981</v>
          </cell>
          <cell r="B221">
            <v>4</v>
          </cell>
        </row>
        <row r="222">
          <cell r="A222">
            <v>10982</v>
          </cell>
          <cell r="B222">
            <v>4</v>
          </cell>
        </row>
        <row r="223">
          <cell r="A223">
            <v>10991</v>
          </cell>
          <cell r="B223">
            <v>3</v>
          </cell>
        </row>
        <row r="224">
          <cell r="A224">
            <v>10992</v>
          </cell>
          <cell r="B224">
            <v>4</v>
          </cell>
        </row>
        <row r="225">
          <cell r="A225">
            <v>10993</v>
          </cell>
          <cell r="B225">
            <v>4</v>
          </cell>
        </row>
        <row r="226">
          <cell r="A226">
            <v>11031</v>
          </cell>
          <cell r="B226">
            <v>3</v>
          </cell>
        </row>
        <row r="227">
          <cell r="A227">
            <v>11032</v>
          </cell>
          <cell r="B227">
            <v>4</v>
          </cell>
        </row>
        <row r="228">
          <cell r="A228">
            <v>11033</v>
          </cell>
          <cell r="B228">
            <v>4</v>
          </cell>
        </row>
        <row r="229">
          <cell r="A229">
            <v>11051</v>
          </cell>
          <cell r="B229">
            <v>2</v>
          </cell>
        </row>
        <row r="230">
          <cell r="A230">
            <v>11052</v>
          </cell>
          <cell r="B230">
            <v>2</v>
          </cell>
        </row>
        <row r="231">
          <cell r="A231">
            <v>11053</v>
          </cell>
          <cell r="B231">
            <v>2</v>
          </cell>
        </row>
        <row r="232">
          <cell r="A232">
            <v>11054</v>
          </cell>
          <cell r="B232">
            <v>2</v>
          </cell>
        </row>
        <row r="233">
          <cell r="A233">
            <v>11061</v>
          </cell>
          <cell r="B233">
            <v>2</v>
          </cell>
        </row>
        <row r="234">
          <cell r="A234">
            <v>11062</v>
          </cell>
          <cell r="B234">
            <v>2</v>
          </cell>
        </row>
        <row r="235">
          <cell r="A235">
            <v>11063</v>
          </cell>
          <cell r="B235">
            <v>2</v>
          </cell>
        </row>
        <row r="236">
          <cell r="A236">
            <v>11081</v>
          </cell>
          <cell r="B236">
            <v>4</v>
          </cell>
        </row>
        <row r="237">
          <cell r="A237">
            <v>11082</v>
          </cell>
          <cell r="B237">
            <v>4</v>
          </cell>
        </row>
        <row r="238">
          <cell r="A238">
            <v>11083</v>
          </cell>
          <cell r="B238">
            <v>4</v>
          </cell>
        </row>
        <row r="239">
          <cell r="A239">
            <v>11091</v>
          </cell>
          <cell r="B239">
            <v>4</v>
          </cell>
        </row>
        <row r="240">
          <cell r="A240">
            <v>11092</v>
          </cell>
          <cell r="B240">
            <v>4</v>
          </cell>
        </row>
        <row r="241">
          <cell r="A241">
            <v>11093</v>
          </cell>
          <cell r="B241">
            <v>4</v>
          </cell>
        </row>
        <row r="242">
          <cell r="A242">
            <v>11101</v>
          </cell>
          <cell r="B242">
            <v>4</v>
          </cell>
        </row>
        <row r="243">
          <cell r="A243">
            <v>11102</v>
          </cell>
          <cell r="B243">
            <v>3</v>
          </cell>
        </row>
        <row r="244">
          <cell r="A244">
            <v>11103</v>
          </cell>
          <cell r="B244">
            <v>4</v>
          </cell>
        </row>
        <row r="245">
          <cell r="A245">
            <v>11111</v>
          </cell>
          <cell r="B245">
            <v>4</v>
          </cell>
        </row>
        <row r="246">
          <cell r="A246">
            <v>11112</v>
          </cell>
          <cell r="B246">
            <v>4</v>
          </cell>
        </row>
        <row r="247">
          <cell r="A247">
            <v>11113</v>
          </cell>
          <cell r="B247">
            <v>4</v>
          </cell>
        </row>
        <row r="248">
          <cell r="A248">
            <v>11121</v>
          </cell>
          <cell r="B248">
            <v>4</v>
          </cell>
        </row>
        <row r="249">
          <cell r="A249">
            <v>11122</v>
          </cell>
          <cell r="B249">
            <v>4</v>
          </cell>
        </row>
        <row r="250">
          <cell r="A250">
            <v>11123</v>
          </cell>
          <cell r="B250">
            <v>4</v>
          </cell>
        </row>
        <row r="251">
          <cell r="A251">
            <v>11131</v>
          </cell>
          <cell r="B251">
            <v>2</v>
          </cell>
        </row>
        <row r="252">
          <cell r="A252">
            <v>11132</v>
          </cell>
          <cell r="B252">
            <v>2</v>
          </cell>
        </row>
        <row r="253">
          <cell r="A253">
            <v>11133</v>
          </cell>
          <cell r="B253">
            <v>2</v>
          </cell>
        </row>
        <row r="254">
          <cell r="A254">
            <v>11141</v>
          </cell>
          <cell r="B254">
            <v>4</v>
          </cell>
        </row>
        <row r="255">
          <cell r="A255">
            <v>11142</v>
          </cell>
          <cell r="B255">
            <v>4</v>
          </cell>
        </row>
        <row r="256">
          <cell r="A256">
            <v>11143</v>
          </cell>
          <cell r="B256">
            <v>4</v>
          </cell>
        </row>
        <row r="257">
          <cell r="A257">
            <v>11151</v>
          </cell>
          <cell r="B257">
            <v>4</v>
          </cell>
        </row>
        <row r="258">
          <cell r="A258">
            <v>11152</v>
          </cell>
          <cell r="B258">
            <v>4</v>
          </cell>
        </row>
        <row r="259">
          <cell r="A259">
            <v>11153</v>
          </cell>
          <cell r="B259">
            <v>4</v>
          </cell>
        </row>
        <row r="260">
          <cell r="A260">
            <v>11161</v>
          </cell>
          <cell r="B260">
            <v>4</v>
          </cell>
        </row>
        <row r="261">
          <cell r="A261">
            <v>11162</v>
          </cell>
          <cell r="B261">
            <v>4</v>
          </cell>
        </row>
        <row r="262">
          <cell r="A262">
            <v>11163</v>
          </cell>
          <cell r="B262">
            <v>4</v>
          </cell>
        </row>
        <row r="263">
          <cell r="A263">
            <v>11171</v>
          </cell>
          <cell r="B263">
            <v>4</v>
          </cell>
        </row>
        <row r="264">
          <cell r="A264">
            <v>11172</v>
          </cell>
          <cell r="B264">
            <v>4</v>
          </cell>
        </row>
        <row r="265">
          <cell r="A265">
            <v>11173</v>
          </cell>
          <cell r="B265">
            <v>4</v>
          </cell>
        </row>
        <row r="266">
          <cell r="A266">
            <v>11181</v>
          </cell>
          <cell r="B266">
            <v>4</v>
          </cell>
        </row>
        <row r="267">
          <cell r="A267">
            <v>11182</v>
          </cell>
          <cell r="B267">
            <v>3</v>
          </cell>
        </row>
        <row r="268">
          <cell r="A268">
            <v>11183</v>
          </cell>
          <cell r="B268">
            <v>4</v>
          </cell>
        </row>
        <row r="269">
          <cell r="A269">
            <v>11191</v>
          </cell>
          <cell r="B269">
            <v>4</v>
          </cell>
        </row>
        <row r="270">
          <cell r="A270">
            <v>11192</v>
          </cell>
          <cell r="B270">
            <v>4</v>
          </cell>
        </row>
        <row r="271">
          <cell r="A271">
            <v>11193</v>
          </cell>
          <cell r="B271">
            <v>4</v>
          </cell>
        </row>
        <row r="272">
          <cell r="A272">
            <v>11201</v>
          </cell>
          <cell r="B272">
            <v>4</v>
          </cell>
        </row>
        <row r="273">
          <cell r="A273">
            <v>11202</v>
          </cell>
          <cell r="B273">
            <v>4</v>
          </cell>
        </row>
        <row r="274">
          <cell r="A274">
            <v>11203</v>
          </cell>
          <cell r="B274">
            <v>4</v>
          </cell>
        </row>
        <row r="275">
          <cell r="A275">
            <v>11211</v>
          </cell>
          <cell r="B275">
            <v>4</v>
          </cell>
        </row>
        <row r="276">
          <cell r="A276">
            <v>11212</v>
          </cell>
          <cell r="B276">
            <v>4</v>
          </cell>
        </row>
        <row r="277">
          <cell r="A277">
            <v>11213</v>
          </cell>
          <cell r="B277">
            <v>4</v>
          </cell>
        </row>
        <row r="278">
          <cell r="A278">
            <v>11221</v>
          </cell>
          <cell r="B278">
            <v>4</v>
          </cell>
        </row>
        <row r="279">
          <cell r="A279">
            <v>11222</v>
          </cell>
          <cell r="B279">
            <v>4</v>
          </cell>
        </row>
        <row r="280">
          <cell r="A280">
            <v>11223</v>
          </cell>
          <cell r="B280">
            <v>4</v>
          </cell>
        </row>
        <row r="281">
          <cell r="A281">
            <v>11231</v>
          </cell>
          <cell r="B281">
            <v>3</v>
          </cell>
        </row>
        <row r="282">
          <cell r="A282">
            <v>11232</v>
          </cell>
          <cell r="B282">
            <v>4</v>
          </cell>
        </row>
        <row r="283">
          <cell r="A283">
            <v>11233</v>
          </cell>
          <cell r="B283">
            <v>4</v>
          </cell>
        </row>
        <row r="284">
          <cell r="A284">
            <v>11241</v>
          </cell>
          <cell r="B284">
            <v>4</v>
          </cell>
        </row>
        <row r="285">
          <cell r="A285">
            <v>11242</v>
          </cell>
          <cell r="B285">
            <v>4</v>
          </cell>
        </row>
        <row r="286">
          <cell r="A286">
            <v>11243</v>
          </cell>
          <cell r="B286">
            <v>4</v>
          </cell>
        </row>
        <row r="287">
          <cell r="A287">
            <v>11251</v>
          </cell>
          <cell r="B287">
            <v>4</v>
          </cell>
        </row>
        <row r="288">
          <cell r="A288">
            <v>11252</v>
          </cell>
          <cell r="B288">
            <v>4</v>
          </cell>
        </row>
        <row r="289">
          <cell r="A289">
            <v>11253</v>
          </cell>
          <cell r="B289">
            <v>4</v>
          </cell>
        </row>
        <row r="290">
          <cell r="A290">
            <v>11261</v>
          </cell>
          <cell r="B290">
            <v>4</v>
          </cell>
        </row>
        <row r="291">
          <cell r="A291">
            <v>11262</v>
          </cell>
          <cell r="B291">
            <v>3</v>
          </cell>
        </row>
        <row r="292">
          <cell r="A292">
            <v>11263</v>
          </cell>
          <cell r="B292">
            <v>4</v>
          </cell>
        </row>
        <row r="293">
          <cell r="A293">
            <v>11271</v>
          </cell>
          <cell r="B293">
            <v>4</v>
          </cell>
        </row>
        <row r="294">
          <cell r="A294">
            <v>11272</v>
          </cell>
          <cell r="B294">
            <v>4</v>
          </cell>
        </row>
        <row r="295">
          <cell r="A295">
            <v>11273</v>
          </cell>
          <cell r="B295">
            <v>4</v>
          </cell>
        </row>
        <row r="296">
          <cell r="A296">
            <v>11281</v>
          </cell>
          <cell r="B296">
            <v>4</v>
          </cell>
        </row>
        <row r="297">
          <cell r="A297">
            <v>11282</v>
          </cell>
          <cell r="B297">
            <v>4</v>
          </cell>
        </row>
        <row r="298">
          <cell r="A298">
            <v>11283</v>
          </cell>
          <cell r="B298">
            <v>4</v>
          </cell>
        </row>
        <row r="299">
          <cell r="A299">
            <v>11291</v>
          </cell>
          <cell r="B299">
            <v>4</v>
          </cell>
        </row>
        <row r="300">
          <cell r="A300">
            <v>11292</v>
          </cell>
          <cell r="B300">
            <v>4</v>
          </cell>
        </row>
        <row r="301">
          <cell r="A301">
            <v>11293</v>
          </cell>
          <cell r="B301">
            <v>4</v>
          </cell>
        </row>
        <row r="302">
          <cell r="A302">
            <v>11301</v>
          </cell>
          <cell r="B302">
            <v>4</v>
          </cell>
        </row>
        <row r="303">
          <cell r="A303">
            <v>11302</v>
          </cell>
          <cell r="B303">
            <v>3</v>
          </cell>
        </row>
        <row r="304">
          <cell r="A304">
            <v>11303</v>
          </cell>
          <cell r="B304">
            <v>3</v>
          </cell>
        </row>
        <row r="305">
          <cell r="A305">
            <v>11311</v>
          </cell>
          <cell r="B305">
            <v>4</v>
          </cell>
        </row>
        <row r="306">
          <cell r="A306">
            <v>11312</v>
          </cell>
          <cell r="B306">
            <v>3</v>
          </cell>
        </row>
        <row r="307">
          <cell r="A307">
            <v>11313</v>
          </cell>
          <cell r="B307">
            <v>4</v>
          </cell>
        </row>
        <row r="308">
          <cell r="A308">
            <v>11321</v>
          </cell>
          <cell r="B308">
            <v>4</v>
          </cell>
        </row>
        <row r="309">
          <cell r="A309">
            <v>11322</v>
          </cell>
          <cell r="B309">
            <v>4</v>
          </cell>
        </row>
        <row r="310">
          <cell r="A310">
            <v>11323</v>
          </cell>
          <cell r="B310">
            <v>4</v>
          </cell>
        </row>
        <row r="311">
          <cell r="A311">
            <v>11331</v>
          </cell>
          <cell r="B311">
            <v>4</v>
          </cell>
        </row>
        <row r="312">
          <cell r="A312">
            <v>11332</v>
          </cell>
          <cell r="B312">
            <v>3</v>
          </cell>
        </row>
        <row r="313">
          <cell r="A313">
            <v>11333</v>
          </cell>
          <cell r="B313">
            <v>4</v>
          </cell>
        </row>
        <row r="314">
          <cell r="A314">
            <v>11341</v>
          </cell>
          <cell r="B314">
            <v>4</v>
          </cell>
        </row>
        <row r="315">
          <cell r="A315">
            <v>11342</v>
          </cell>
          <cell r="B315">
            <v>4</v>
          </cell>
        </row>
        <row r="316">
          <cell r="A316">
            <v>11343</v>
          </cell>
          <cell r="B316">
            <v>3</v>
          </cell>
        </row>
        <row r="317">
          <cell r="A317">
            <v>11351</v>
          </cell>
          <cell r="B317">
            <v>3</v>
          </cell>
        </row>
        <row r="318">
          <cell r="A318">
            <v>11352</v>
          </cell>
          <cell r="B318">
            <v>4</v>
          </cell>
        </row>
        <row r="319">
          <cell r="A319">
            <v>11353</v>
          </cell>
          <cell r="B319">
            <v>4</v>
          </cell>
        </row>
        <row r="320">
          <cell r="A320">
            <v>11421</v>
          </cell>
          <cell r="B320">
            <v>4</v>
          </cell>
        </row>
        <row r="321">
          <cell r="A321">
            <v>11422</v>
          </cell>
          <cell r="B321">
            <v>4</v>
          </cell>
        </row>
        <row r="322">
          <cell r="A322">
            <v>11423</v>
          </cell>
          <cell r="B322">
            <v>4</v>
          </cell>
        </row>
        <row r="323">
          <cell r="A323">
            <v>11431</v>
          </cell>
          <cell r="B323">
            <v>4</v>
          </cell>
        </row>
        <row r="324">
          <cell r="A324">
            <v>11432</v>
          </cell>
          <cell r="B324">
            <v>4</v>
          </cell>
        </row>
        <row r="325">
          <cell r="A325">
            <v>11433</v>
          </cell>
          <cell r="B325">
            <v>4</v>
          </cell>
        </row>
        <row r="326">
          <cell r="A326">
            <v>11491</v>
          </cell>
          <cell r="B326">
            <v>3</v>
          </cell>
        </row>
        <row r="327">
          <cell r="A327">
            <v>11492</v>
          </cell>
          <cell r="B327">
            <v>3</v>
          </cell>
        </row>
        <row r="328">
          <cell r="A328">
            <v>11493</v>
          </cell>
          <cell r="B328">
            <v>4</v>
          </cell>
        </row>
        <row r="329">
          <cell r="A329">
            <v>11501</v>
          </cell>
          <cell r="B329">
            <v>4</v>
          </cell>
        </row>
        <row r="330">
          <cell r="A330">
            <v>11502</v>
          </cell>
          <cell r="B330">
            <v>4</v>
          </cell>
        </row>
        <row r="331">
          <cell r="A331">
            <v>11503</v>
          </cell>
          <cell r="B331">
            <v>4</v>
          </cell>
        </row>
        <row r="332">
          <cell r="A332">
            <v>11511</v>
          </cell>
          <cell r="B332">
            <v>4</v>
          </cell>
        </row>
        <row r="333">
          <cell r="A333">
            <v>11512</v>
          </cell>
          <cell r="B333">
            <v>3</v>
          </cell>
        </row>
        <row r="334">
          <cell r="A334">
            <v>11513</v>
          </cell>
          <cell r="B334">
            <v>4</v>
          </cell>
        </row>
        <row r="335">
          <cell r="A335">
            <v>11521</v>
          </cell>
          <cell r="B335">
            <v>4</v>
          </cell>
        </row>
        <row r="336">
          <cell r="A336">
            <v>11522</v>
          </cell>
          <cell r="B336">
            <v>4</v>
          </cell>
        </row>
        <row r="337">
          <cell r="A337">
            <v>11523</v>
          </cell>
          <cell r="B337">
            <v>4</v>
          </cell>
        </row>
        <row r="338">
          <cell r="A338">
            <v>11531</v>
          </cell>
          <cell r="B338">
            <v>4</v>
          </cell>
        </row>
        <row r="339">
          <cell r="A339">
            <v>11532</v>
          </cell>
          <cell r="B339">
            <v>4</v>
          </cell>
        </row>
        <row r="340">
          <cell r="A340">
            <v>11533</v>
          </cell>
          <cell r="B340">
            <v>4</v>
          </cell>
        </row>
        <row r="341">
          <cell r="A341">
            <v>11541</v>
          </cell>
          <cell r="B341">
            <v>4</v>
          </cell>
        </row>
        <row r="342">
          <cell r="A342">
            <v>11542</v>
          </cell>
          <cell r="B342">
            <v>4</v>
          </cell>
        </row>
        <row r="343">
          <cell r="A343">
            <v>11543</v>
          </cell>
          <cell r="B343">
            <v>4</v>
          </cell>
        </row>
        <row r="344">
          <cell r="A344">
            <v>11551</v>
          </cell>
          <cell r="B344">
            <v>4</v>
          </cell>
        </row>
        <row r="345">
          <cell r="A345">
            <v>11552</v>
          </cell>
          <cell r="B345">
            <v>4</v>
          </cell>
        </row>
        <row r="346">
          <cell r="A346">
            <v>11553</v>
          </cell>
          <cell r="B346">
            <v>4</v>
          </cell>
        </row>
        <row r="347">
          <cell r="A347">
            <v>11561</v>
          </cell>
          <cell r="B347">
            <v>4</v>
          </cell>
        </row>
        <row r="348">
          <cell r="A348">
            <v>11562</v>
          </cell>
          <cell r="B348">
            <v>4</v>
          </cell>
        </row>
        <row r="349">
          <cell r="A349">
            <v>11563</v>
          </cell>
          <cell r="B349">
            <v>4</v>
          </cell>
        </row>
        <row r="350">
          <cell r="A350">
            <v>11571</v>
          </cell>
          <cell r="B350">
            <v>4</v>
          </cell>
        </row>
        <row r="351">
          <cell r="A351">
            <v>11572</v>
          </cell>
          <cell r="B351">
            <v>4</v>
          </cell>
        </row>
        <row r="352">
          <cell r="A352">
            <v>11573</v>
          </cell>
          <cell r="B352">
            <v>4</v>
          </cell>
        </row>
        <row r="353">
          <cell r="A353">
            <v>11581</v>
          </cell>
          <cell r="B353">
            <v>3</v>
          </cell>
        </row>
        <row r="354">
          <cell r="A354">
            <v>11582</v>
          </cell>
          <cell r="B354">
            <v>2</v>
          </cell>
        </row>
        <row r="355">
          <cell r="A355">
            <v>11583</v>
          </cell>
          <cell r="B355">
            <v>3</v>
          </cell>
        </row>
        <row r="356">
          <cell r="A356">
            <v>11584</v>
          </cell>
          <cell r="B356">
            <v>2</v>
          </cell>
        </row>
        <row r="357">
          <cell r="A357">
            <v>11591</v>
          </cell>
          <cell r="B357">
            <v>4</v>
          </cell>
        </row>
        <row r="358">
          <cell r="A358">
            <v>11592</v>
          </cell>
          <cell r="B358">
            <v>4</v>
          </cell>
        </row>
        <row r="359">
          <cell r="A359">
            <v>11593</v>
          </cell>
          <cell r="B359">
            <v>4</v>
          </cell>
        </row>
        <row r="360">
          <cell r="A360">
            <v>11611</v>
          </cell>
          <cell r="B360">
            <v>4</v>
          </cell>
        </row>
        <row r="361">
          <cell r="A361">
            <v>11612</v>
          </cell>
          <cell r="B361">
            <v>3</v>
          </cell>
        </row>
        <row r="362">
          <cell r="A362">
            <v>11613</v>
          </cell>
          <cell r="B362">
            <v>4</v>
          </cell>
        </row>
        <row r="363">
          <cell r="A363">
            <v>11631</v>
          </cell>
          <cell r="B363">
            <v>3</v>
          </cell>
        </row>
        <row r="364">
          <cell r="A364">
            <v>11632</v>
          </cell>
          <cell r="B364">
            <v>4</v>
          </cell>
        </row>
        <row r="365">
          <cell r="A365">
            <v>11633</v>
          </cell>
          <cell r="B365">
            <v>4</v>
          </cell>
        </row>
        <row r="366">
          <cell r="A366">
            <v>11641</v>
          </cell>
          <cell r="B366">
            <v>4</v>
          </cell>
        </row>
        <row r="367">
          <cell r="A367">
            <v>11642</v>
          </cell>
          <cell r="B367">
            <v>4</v>
          </cell>
        </row>
        <row r="368">
          <cell r="A368">
            <v>11643</v>
          </cell>
          <cell r="B368">
            <v>3</v>
          </cell>
        </row>
        <row r="369">
          <cell r="A369">
            <v>11651</v>
          </cell>
          <cell r="B369">
            <v>4</v>
          </cell>
        </row>
        <row r="370">
          <cell r="A370">
            <v>11652</v>
          </cell>
          <cell r="B370">
            <v>2</v>
          </cell>
        </row>
        <row r="371">
          <cell r="A371">
            <v>11661</v>
          </cell>
          <cell r="B371">
            <v>4</v>
          </cell>
        </row>
        <row r="372">
          <cell r="A372">
            <v>11662</v>
          </cell>
          <cell r="B372">
            <v>4</v>
          </cell>
        </row>
        <row r="373">
          <cell r="A373">
            <v>11663</v>
          </cell>
          <cell r="B373">
            <v>3</v>
          </cell>
        </row>
        <row r="374">
          <cell r="A374">
            <v>11671</v>
          </cell>
          <cell r="B374">
            <v>4</v>
          </cell>
        </row>
        <row r="375">
          <cell r="A375">
            <v>11672</v>
          </cell>
          <cell r="B375">
            <v>3</v>
          </cell>
        </row>
        <row r="376">
          <cell r="A376">
            <v>11673</v>
          </cell>
          <cell r="B376">
            <v>4</v>
          </cell>
        </row>
        <row r="377">
          <cell r="A377">
            <v>11681</v>
          </cell>
          <cell r="B377">
            <v>4</v>
          </cell>
        </row>
        <row r="378">
          <cell r="A378">
            <v>11682</v>
          </cell>
          <cell r="B378">
            <v>4</v>
          </cell>
        </row>
        <row r="379">
          <cell r="A379">
            <v>11683</v>
          </cell>
          <cell r="B379">
            <v>3</v>
          </cell>
        </row>
        <row r="380">
          <cell r="A380">
            <v>11691</v>
          </cell>
          <cell r="B380">
            <v>4</v>
          </cell>
        </row>
        <row r="381">
          <cell r="A381">
            <v>11692</v>
          </cell>
          <cell r="B381">
            <v>4</v>
          </cell>
        </row>
        <row r="382">
          <cell r="A382">
            <v>11693</v>
          </cell>
          <cell r="B382">
            <v>4</v>
          </cell>
        </row>
        <row r="383">
          <cell r="A383">
            <v>11701</v>
          </cell>
          <cell r="B383">
            <v>4</v>
          </cell>
        </row>
        <row r="384">
          <cell r="A384">
            <v>11702</v>
          </cell>
          <cell r="B384">
            <v>3</v>
          </cell>
        </row>
        <row r="385">
          <cell r="A385">
            <v>11703</v>
          </cell>
          <cell r="B385">
            <v>4</v>
          </cell>
        </row>
        <row r="386">
          <cell r="A386">
            <v>11721</v>
          </cell>
          <cell r="B386">
            <v>4</v>
          </cell>
        </row>
        <row r="387">
          <cell r="A387">
            <v>11722</v>
          </cell>
          <cell r="B387">
            <v>4</v>
          </cell>
        </row>
        <row r="388">
          <cell r="A388">
            <v>11723</v>
          </cell>
          <cell r="B388">
            <v>4</v>
          </cell>
        </row>
        <row r="389">
          <cell r="A389">
            <v>11731</v>
          </cell>
          <cell r="B389">
            <v>4</v>
          </cell>
        </row>
        <row r="390">
          <cell r="A390">
            <v>11732</v>
          </cell>
          <cell r="B390">
            <v>4</v>
          </cell>
        </row>
        <row r="391">
          <cell r="A391">
            <v>11733</v>
          </cell>
          <cell r="B391">
            <v>4</v>
          </cell>
        </row>
        <row r="392">
          <cell r="A392">
            <v>11741</v>
          </cell>
          <cell r="B392">
            <v>4</v>
          </cell>
        </row>
        <row r="393">
          <cell r="A393">
            <v>11742</v>
          </cell>
          <cell r="B393">
            <v>4</v>
          </cell>
        </row>
        <row r="394">
          <cell r="A394">
            <v>11743</v>
          </cell>
          <cell r="B394">
            <v>3</v>
          </cell>
        </row>
        <row r="395">
          <cell r="A395">
            <v>11751</v>
          </cell>
          <cell r="B395">
            <v>4</v>
          </cell>
        </row>
        <row r="396">
          <cell r="A396">
            <v>11752</v>
          </cell>
          <cell r="B396">
            <v>3</v>
          </cell>
        </row>
        <row r="397">
          <cell r="A397">
            <v>11753</v>
          </cell>
          <cell r="B397">
            <v>4</v>
          </cell>
        </row>
        <row r="398">
          <cell r="A398">
            <v>11761</v>
          </cell>
          <cell r="B398">
            <v>4</v>
          </cell>
        </row>
        <row r="399">
          <cell r="A399">
            <v>11762</v>
          </cell>
          <cell r="B399">
            <v>4</v>
          </cell>
        </row>
        <row r="400">
          <cell r="A400">
            <v>11763</v>
          </cell>
          <cell r="B400">
            <v>4</v>
          </cell>
        </row>
        <row r="401">
          <cell r="A401">
            <v>11771</v>
          </cell>
          <cell r="B401">
            <v>4</v>
          </cell>
        </row>
        <row r="402">
          <cell r="A402">
            <v>11772</v>
          </cell>
          <cell r="B402">
            <v>4</v>
          </cell>
        </row>
        <row r="403">
          <cell r="A403">
            <v>11773</v>
          </cell>
          <cell r="B403">
            <v>4</v>
          </cell>
        </row>
        <row r="404">
          <cell r="A404">
            <v>11781</v>
          </cell>
          <cell r="B404">
            <v>4</v>
          </cell>
        </row>
        <row r="405">
          <cell r="A405">
            <v>11782</v>
          </cell>
          <cell r="B405">
            <v>3</v>
          </cell>
        </row>
        <row r="406">
          <cell r="A406">
            <v>11783</v>
          </cell>
          <cell r="B406">
            <v>4</v>
          </cell>
        </row>
        <row r="407">
          <cell r="A407">
            <v>11791</v>
          </cell>
          <cell r="B407">
            <v>4</v>
          </cell>
        </row>
        <row r="408">
          <cell r="A408">
            <v>11792</v>
          </cell>
          <cell r="B408">
            <v>4</v>
          </cell>
        </row>
        <row r="409">
          <cell r="A409">
            <v>11793</v>
          </cell>
          <cell r="B409">
            <v>4</v>
          </cell>
        </row>
        <row r="410">
          <cell r="A410">
            <v>11801</v>
          </cell>
          <cell r="B410">
            <v>4</v>
          </cell>
        </row>
        <row r="411">
          <cell r="A411">
            <v>11802</v>
          </cell>
          <cell r="B411">
            <v>4</v>
          </cell>
        </row>
        <row r="412">
          <cell r="A412">
            <v>11803</v>
          </cell>
          <cell r="B412">
            <v>4</v>
          </cell>
        </row>
        <row r="413">
          <cell r="A413">
            <v>11811</v>
          </cell>
          <cell r="B413">
            <v>4</v>
          </cell>
        </row>
        <row r="414">
          <cell r="A414">
            <v>11812</v>
          </cell>
          <cell r="B414">
            <v>4</v>
          </cell>
        </row>
        <row r="415">
          <cell r="A415">
            <v>11813</v>
          </cell>
          <cell r="B415">
            <v>3</v>
          </cell>
        </row>
        <row r="416">
          <cell r="A416">
            <v>11821</v>
          </cell>
          <cell r="B416">
            <v>3</v>
          </cell>
        </row>
        <row r="417">
          <cell r="A417">
            <v>11822</v>
          </cell>
          <cell r="B417">
            <v>4</v>
          </cell>
        </row>
        <row r="418">
          <cell r="A418">
            <v>11823</v>
          </cell>
          <cell r="B418">
            <v>3</v>
          </cell>
        </row>
        <row r="419">
          <cell r="A419">
            <v>11831</v>
          </cell>
          <cell r="B419">
            <v>4</v>
          </cell>
        </row>
        <row r="420">
          <cell r="A420">
            <v>11832</v>
          </cell>
          <cell r="B420">
            <v>4</v>
          </cell>
        </row>
        <row r="421">
          <cell r="A421">
            <v>11833</v>
          </cell>
          <cell r="B421">
            <v>4</v>
          </cell>
        </row>
        <row r="422">
          <cell r="A422">
            <v>11841</v>
          </cell>
          <cell r="B422">
            <v>4</v>
          </cell>
        </row>
        <row r="423">
          <cell r="A423">
            <v>11842</v>
          </cell>
          <cell r="B423">
            <v>4</v>
          </cell>
        </row>
        <row r="424">
          <cell r="A424">
            <v>11843</v>
          </cell>
          <cell r="B424">
            <v>4</v>
          </cell>
        </row>
        <row r="425">
          <cell r="A425">
            <v>11851</v>
          </cell>
          <cell r="B425">
            <v>4</v>
          </cell>
        </row>
        <row r="426">
          <cell r="A426">
            <v>11852</v>
          </cell>
          <cell r="B426">
            <v>4</v>
          </cell>
        </row>
        <row r="427">
          <cell r="A427">
            <v>11853</v>
          </cell>
          <cell r="B427">
            <v>4</v>
          </cell>
        </row>
        <row r="428">
          <cell r="A428">
            <v>11861</v>
          </cell>
          <cell r="B428">
            <v>4</v>
          </cell>
        </row>
        <row r="429">
          <cell r="A429">
            <v>11862</v>
          </cell>
          <cell r="B429">
            <v>3</v>
          </cell>
        </row>
        <row r="430">
          <cell r="A430">
            <v>11863</v>
          </cell>
          <cell r="B430">
            <v>4</v>
          </cell>
        </row>
        <row r="431">
          <cell r="A431">
            <v>11871</v>
          </cell>
          <cell r="B431">
            <v>4</v>
          </cell>
        </row>
        <row r="432">
          <cell r="A432">
            <v>11872</v>
          </cell>
          <cell r="B432">
            <v>4</v>
          </cell>
        </row>
        <row r="433">
          <cell r="A433">
            <v>11873</v>
          </cell>
          <cell r="B433">
            <v>4</v>
          </cell>
        </row>
        <row r="434">
          <cell r="A434">
            <v>11881</v>
          </cell>
          <cell r="B434">
            <v>4</v>
          </cell>
        </row>
        <row r="435">
          <cell r="A435">
            <v>11882</v>
          </cell>
          <cell r="B435">
            <v>3</v>
          </cell>
        </row>
        <row r="436">
          <cell r="A436">
            <v>11883</v>
          </cell>
          <cell r="B436">
            <v>4</v>
          </cell>
        </row>
        <row r="437">
          <cell r="A437">
            <v>11891</v>
          </cell>
          <cell r="B437">
            <v>4</v>
          </cell>
        </row>
        <row r="438">
          <cell r="A438">
            <v>11892</v>
          </cell>
          <cell r="B438">
            <v>4</v>
          </cell>
        </row>
        <row r="439">
          <cell r="A439">
            <v>11893</v>
          </cell>
          <cell r="B439">
            <v>4</v>
          </cell>
        </row>
        <row r="440">
          <cell r="A440">
            <v>11901</v>
          </cell>
          <cell r="B440">
            <v>4</v>
          </cell>
        </row>
        <row r="441">
          <cell r="A441">
            <v>11902</v>
          </cell>
          <cell r="B441">
            <v>4</v>
          </cell>
        </row>
        <row r="442">
          <cell r="A442">
            <v>11903</v>
          </cell>
          <cell r="B442">
            <v>4</v>
          </cell>
        </row>
        <row r="443">
          <cell r="A443">
            <v>11911</v>
          </cell>
          <cell r="B443">
            <v>4</v>
          </cell>
        </row>
        <row r="444">
          <cell r="A444">
            <v>11912</v>
          </cell>
          <cell r="B444">
            <v>4</v>
          </cell>
        </row>
        <row r="445">
          <cell r="A445">
            <v>11913</v>
          </cell>
          <cell r="B445">
            <v>4</v>
          </cell>
        </row>
        <row r="446">
          <cell r="A446">
            <v>11921</v>
          </cell>
          <cell r="B446">
            <v>4</v>
          </cell>
        </row>
        <row r="447">
          <cell r="A447">
            <v>11922</v>
          </cell>
          <cell r="B447">
            <v>4</v>
          </cell>
        </row>
        <row r="448">
          <cell r="A448">
            <v>11923</v>
          </cell>
          <cell r="B448">
            <v>4</v>
          </cell>
        </row>
        <row r="449">
          <cell r="A449">
            <v>11931</v>
          </cell>
          <cell r="B449">
            <v>3</v>
          </cell>
        </row>
        <row r="450">
          <cell r="A450">
            <v>11932</v>
          </cell>
          <cell r="B450">
            <v>3</v>
          </cell>
        </row>
        <row r="451">
          <cell r="A451">
            <v>11933</v>
          </cell>
          <cell r="B451">
            <v>4</v>
          </cell>
        </row>
        <row r="452">
          <cell r="A452">
            <v>11941</v>
          </cell>
          <cell r="B452">
            <v>3</v>
          </cell>
        </row>
        <row r="453">
          <cell r="A453">
            <v>11942</v>
          </cell>
          <cell r="B453">
            <v>3</v>
          </cell>
        </row>
        <row r="454">
          <cell r="A454">
            <v>11943</v>
          </cell>
          <cell r="B454">
            <v>3</v>
          </cell>
        </row>
        <row r="455">
          <cell r="A455">
            <v>11951</v>
          </cell>
          <cell r="B455">
            <v>4</v>
          </cell>
        </row>
        <row r="456">
          <cell r="A456">
            <v>11952</v>
          </cell>
          <cell r="B456">
            <v>4</v>
          </cell>
        </row>
        <row r="457">
          <cell r="A457">
            <v>11953</v>
          </cell>
          <cell r="B457">
            <v>4</v>
          </cell>
        </row>
        <row r="458">
          <cell r="A458">
            <v>11961</v>
          </cell>
          <cell r="B458">
            <v>4</v>
          </cell>
        </row>
        <row r="459">
          <cell r="A459">
            <v>11962</v>
          </cell>
          <cell r="B459">
            <v>4</v>
          </cell>
        </row>
        <row r="460">
          <cell r="A460">
            <v>11963</v>
          </cell>
          <cell r="B460">
            <v>3</v>
          </cell>
        </row>
        <row r="461">
          <cell r="A461">
            <v>11981</v>
          </cell>
          <cell r="B461">
            <v>4</v>
          </cell>
        </row>
        <row r="462">
          <cell r="A462">
            <v>11982</v>
          </cell>
          <cell r="B462">
            <v>4</v>
          </cell>
        </row>
        <row r="463">
          <cell r="A463">
            <v>11983</v>
          </cell>
          <cell r="B463">
            <v>4</v>
          </cell>
        </row>
        <row r="464">
          <cell r="A464">
            <v>11991</v>
          </cell>
          <cell r="B464">
            <v>2</v>
          </cell>
        </row>
        <row r="465">
          <cell r="A465">
            <v>11992</v>
          </cell>
          <cell r="B465">
            <v>2</v>
          </cell>
        </row>
        <row r="466">
          <cell r="A466">
            <v>11993</v>
          </cell>
          <cell r="B466">
            <v>1</v>
          </cell>
        </row>
        <row r="467">
          <cell r="A467">
            <v>15011</v>
          </cell>
          <cell r="B467">
            <v>4</v>
          </cell>
        </row>
        <row r="468">
          <cell r="A468">
            <v>15012</v>
          </cell>
          <cell r="B468">
            <v>3</v>
          </cell>
        </row>
        <row r="469">
          <cell r="A469">
            <v>15013</v>
          </cell>
          <cell r="B469">
            <v>3</v>
          </cell>
        </row>
        <row r="470">
          <cell r="A470">
            <v>15021</v>
          </cell>
          <cell r="B470">
            <v>4</v>
          </cell>
        </row>
        <row r="471">
          <cell r="A471">
            <v>15022</v>
          </cell>
          <cell r="B471">
            <v>3</v>
          </cell>
        </row>
        <row r="472">
          <cell r="A472">
            <v>15023</v>
          </cell>
          <cell r="B472">
            <v>4</v>
          </cell>
        </row>
        <row r="473">
          <cell r="A473">
            <v>15031</v>
          </cell>
          <cell r="B473">
            <v>4</v>
          </cell>
        </row>
        <row r="474">
          <cell r="A474">
            <v>15032</v>
          </cell>
          <cell r="B474">
            <v>4</v>
          </cell>
        </row>
        <row r="475">
          <cell r="A475">
            <v>15033</v>
          </cell>
          <cell r="B475">
            <v>3</v>
          </cell>
        </row>
        <row r="476">
          <cell r="A476">
            <v>15041</v>
          </cell>
          <cell r="B476">
            <v>4</v>
          </cell>
        </row>
        <row r="477">
          <cell r="A477">
            <v>15042</v>
          </cell>
          <cell r="B477">
            <v>3</v>
          </cell>
        </row>
        <row r="478">
          <cell r="A478">
            <v>15043</v>
          </cell>
          <cell r="B478">
            <v>4</v>
          </cell>
        </row>
        <row r="479">
          <cell r="A479">
            <v>15051</v>
          </cell>
          <cell r="B479">
            <v>4</v>
          </cell>
        </row>
        <row r="480">
          <cell r="A480">
            <v>15052</v>
          </cell>
          <cell r="B480">
            <v>3</v>
          </cell>
        </row>
        <row r="481">
          <cell r="A481">
            <v>15053</v>
          </cell>
          <cell r="B481">
            <v>4</v>
          </cell>
        </row>
        <row r="482">
          <cell r="A482">
            <v>15061</v>
          </cell>
          <cell r="B482">
            <v>2</v>
          </cell>
        </row>
        <row r="483">
          <cell r="A483">
            <v>15062</v>
          </cell>
          <cell r="B483">
            <v>2</v>
          </cell>
        </row>
        <row r="484">
          <cell r="A484">
            <v>15063</v>
          </cell>
          <cell r="B484">
            <v>2</v>
          </cell>
        </row>
        <row r="485">
          <cell r="A485">
            <v>15081</v>
          </cell>
          <cell r="B485">
            <v>4</v>
          </cell>
        </row>
        <row r="486">
          <cell r="A486">
            <v>15082</v>
          </cell>
          <cell r="B486">
            <v>3</v>
          </cell>
        </row>
        <row r="487">
          <cell r="A487">
            <v>15083</v>
          </cell>
          <cell r="B487">
            <v>4</v>
          </cell>
        </row>
        <row r="488">
          <cell r="A488">
            <v>15091</v>
          </cell>
          <cell r="B488">
            <v>4</v>
          </cell>
        </row>
        <row r="489">
          <cell r="A489">
            <v>15092</v>
          </cell>
          <cell r="B489">
            <v>4</v>
          </cell>
        </row>
        <row r="490">
          <cell r="A490">
            <v>15093</v>
          </cell>
          <cell r="B490">
            <v>4</v>
          </cell>
        </row>
        <row r="491">
          <cell r="A491">
            <v>15101</v>
          </cell>
          <cell r="B491">
            <v>4</v>
          </cell>
        </row>
        <row r="492">
          <cell r="A492">
            <v>15102</v>
          </cell>
          <cell r="B492">
            <v>4</v>
          </cell>
        </row>
        <row r="493">
          <cell r="A493">
            <v>15103</v>
          </cell>
          <cell r="B493">
            <v>3</v>
          </cell>
        </row>
        <row r="494">
          <cell r="A494">
            <v>15111</v>
          </cell>
          <cell r="B494">
            <v>4</v>
          </cell>
        </row>
        <row r="495">
          <cell r="A495">
            <v>15112</v>
          </cell>
          <cell r="B495">
            <v>4</v>
          </cell>
        </row>
        <row r="496">
          <cell r="A496">
            <v>15113</v>
          </cell>
          <cell r="B496">
            <v>4</v>
          </cell>
        </row>
        <row r="497">
          <cell r="A497">
            <v>15121</v>
          </cell>
          <cell r="B497">
            <v>4</v>
          </cell>
        </row>
        <row r="498">
          <cell r="A498">
            <v>15122</v>
          </cell>
          <cell r="B498">
            <v>4</v>
          </cell>
        </row>
        <row r="499">
          <cell r="A499">
            <v>15123</v>
          </cell>
          <cell r="B499">
            <v>3</v>
          </cell>
        </row>
        <row r="500">
          <cell r="A500">
            <v>15131</v>
          </cell>
          <cell r="B500">
            <v>4</v>
          </cell>
        </row>
        <row r="501">
          <cell r="A501">
            <v>15132</v>
          </cell>
          <cell r="B501">
            <v>3</v>
          </cell>
        </row>
        <row r="502">
          <cell r="A502">
            <v>15133</v>
          </cell>
          <cell r="B502">
            <v>4</v>
          </cell>
        </row>
        <row r="503">
          <cell r="A503">
            <v>15141</v>
          </cell>
          <cell r="B503">
            <v>4</v>
          </cell>
        </row>
        <row r="504">
          <cell r="A504">
            <v>15142</v>
          </cell>
          <cell r="B504">
            <v>3</v>
          </cell>
        </row>
        <row r="505">
          <cell r="A505">
            <v>15143</v>
          </cell>
          <cell r="B505">
            <v>3</v>
          </cell>
        </row>
        <row r="506">
          <cell r="A506">
            <v>15151</v>
          </cell>
          <cell r="B506">
            <v>3</v>
          </cell>
        </row>
        <row r="507">
          <cell r="A507">
            <v>15152</v>
          </cell>
          <cell r="B507">
            <v>3</v>
          </cell>
        </row>
        <row r="508">
          <cell r="A508">
            <v>15153</v>
          </cell>
          <cell r="B508">
            <v>4</v>
          </cell>
        </row>
        <row r="509">
          <cell r="A509">
            <v>15161</v>
          </cell>
          <cell r="B509">
            <v>3</v>
          </cell>
        </row>
        <row r="510">
          <cell r="A510">
            <v>15162</v>
          </cell>
          <cell r="B510">
            <v>3</v>
          </cell>
        </row>
        <row r="511">
          <cell r="A511">
            <v>15163</v>
          </cell>
          <cell r="B511">
            <v>3</v>
          </cell>
        </row>
        <row r="512">
          <cell r="A512">
            <v>15171</v>
          </cell>
          <cell r="B512">
            <v>4</v>
          </cell>
        </row>
        <row r="513">
          <cell r="A513">
            <v>15172</v>
          </cell>
          <cell r="B513">
            <v>3</v>
          </cell>
        </row>
        <row r="514">
          <cell r="A514">
            <v>15173</v>
          </cell>
          <cell r="B514">
            <v>3</v>
          </cell>
        </row>
        <row r="515">
          <cell r="A515">
            <v>15181</v>
          </cell>
          <cell r="B515">
            <v>2</v>
          </cell>
        </row>
        <row r="516">
          <cell r="A516">
            <v>15182</v>
          </cell>
          <cell r="B516">
            <v>2</v>
          </cell>
        </row>
        <row r="517">
          <cell r="A517">
            <v>15183</v>
          </cell>
          <cell r="B517">
            <v>2</v>
          </cell>
        </row>
        <row r="518">
          <cell r="A518">
            <v>15191</v>
          </cell>
          <cell r="B518">
            <v>4</v>
          </cell>
        </row>
        <row r="519">
          <cell r="A519">
            <v>15192</v>
          </cell>
          <cell r="B519">
            <v>4</v>
          </cell>
        </row>
        <row r="520">
          <cell r="A520">
            <v>15193</v>
          </cell>
          <cell r="B520">
            <v>4</v>
          </cell>
        </row>
        <row r="521">
          <cell r="A521">
            <v>15201</v>
          </cell>
          <cell r="B521">
            <v>3</v>
          </cell>
        </row>
        <row r="522">
          <cell r="A522">
            <v>15202</v>
          </cell>
          <cell r="B522">
            <v>4</v>
          </cell>
        </row>
        <row r="523">
          <cell r="A523">
            <v>15203</v>
          </cell>
          <cell r="B523">
            <v>4</v>
          </cell>
        </row>
        <row r="524">
          <cell r="A524">
            <v>15211</v>
          </cell>
          <cell r="B524">
            <v>4</v>
          </cell>
        </row>
        <row r="525">
          <cell r="A525">
            <v>15212</v>
          </cell>
          <cell r="B525">
            <v>4</v>
          </cell>
        </row>
        <row r="526">
          <cell r="A526">
            <v>15213</v>
          </cell>
          <cell r="B526">
            <v>4</v>
          </cell>
        </row>
        <row r="527">
          <cell r="A527">
            <v>15221</v>
          </cell>
          <cell r="B527">
            <v>2</v>
          </cell>
        </row>
        <row r="528">
          <cell r="A528">
            <v>15222</v>
          </cell>
          <cell r="B528">
            <v>3</v>
          </cell>
        </row>
        <row r="529">
          <cell r="A529">
            <v>15223</v>
          </cell>
          <cell r="B529">
            <v>3</v>
          </cell>
        </row>
        <row r="530">
          <cell r="A530">
            <v>15231</v>
          </cell>
          <cell r="B530">
            <v>4</v>
          </cell>
        </row>
        <row r="531">
          <cell r="A531">
            <v>15232</v>
          </cell>
          <cell r="B531">
            <v>4</v>
          </cell>
        </row>
        <row r="532">
          <cell r="A532">
            <v>15233</v>
          </cell>
          <cell r="B532">
            <v>4</v>
          </cell>
        </row>
        <row r="533">
          <cell r="A533">
            <v>15251</v>
          </cell>
          <cell r="B533">
            <v>4</v>
          </cell>
        </row>
        <row r="534">
          <cell r="A534">
            <v>15252</v>
          </cell>
          <cell r="B534">
            <v>4</v>
          </cell>
        </row>
        <row r="535">
          <cell r="A535">
            <v>15253</v>
          </cell>
          <cell r="B535">
            <v>4</v>
          </cell>
        </row>
        <row r="536">
          <cell r="A536">
            <v>15261</v>
          </cell>
          <cell r="B536">
            <v>4</v>
          </cell>
        </row>
        <row r="537">
          <cell r="A537">
            <v>15262</v>
          </cell>
          <cell r="B537">
            <v>3</v>
          </cell>
        </row>
        <row r="538">
          <cell r="A538">
            <v>15263</v>
          </cell>
          <cell r="B538">
            <v>3</v>
          </cell>
        </row>
        <row r="539">
          <cell r="A539">
            <v>15281</v>
          </cell>
          <cell r="B539">
            <v>4</v>
          </cell>
        </row>
        <row r="540">
          <cell r="A540">
            <v>15282</v>
          </cell>
          <cell r="B540">
            <v>4</v>
          </cell>
        </row>
        <row r="541">
          <cell r="A541">
            <v>15283</v>
          </cell>
          <cell r="B541">
            <v>3</v>
          </cell>
        </row>
        <row r="542">
          <cell r="A542">
            <v>15291</v>
          </cell>
          <cell r="B542">
            <v>3</v>
          </cell>
        </row>
        <row r="543">
          <cell r="A543">
            <v>15292</v>
          </cell>
          <cell r="B543">
            <v>4</v>
          </cell>
        </row>
        <row r="544">
          <cell r="A544">
            <v>15293</v>
          </cell>
          <cell r="B544">
            <v>4</v>
          </cell>
        </row>
        <row r="545">
          <cell r="A545">
            <v>15301</v>
          </cell>
          <cell r="B545">
            <v>4</v>
          </cell>
        </row>
        <row r="546">
          <cell r="A546">
            <v>15302</v>
          </cell>
          <cell r="B546">
            <v>3</v>
          </cell>
        </row>
        <row r="547">
          <cell r="A547">
            <v>15303</v>
          </cell>
          <cell r="B547">
            <v>4</v>
          </cell>
        </row>
        <row r="548">
          <cell r="A548">
            <v>15311</v>
          </cell>
          <cell r="B548">
            <v>4</v>
          </cell>
        </row>
        <row r="549">
          <cell r="A549">
            <v>15312</v>
          </cell>
          <cell r="B549">
            <v>3</v>
          </cell>
        </row>
        <row r="550">
          <cell r="A550">
            <v>15313</v>
          </cell>
          <cell r="B550">
            <v>4</v>
          </cell>
        </row>
        <row r="551">
          <cell r="A551">
            <v>15321</v>
          </cell>
          <cell r="B551">
            <v>4</v>
          </cell>
        </row>
        <row r="552">
          <cell r="A552">
            <v>15322</v>
          </cell>
          <cell r="B552">
            <v>4</v>
          </cell>
        </row>
        <row r="553">
          <cell r="A553">
            <v>15323</v>
          </cell>
          <cell r="B553">
            <v>4</v>
          </cell>
        </row>
        <row r="554">
          <cell r="A554">
            <v>15331</v>
          </cell>
          <cell r="B554">
            <v>4</v>
          </cell>
        </row>
        <row r="555">
          <cell r="A555">
            <v>15332</v>
          </cell>
          <cell r="B555">
            <v>4</v>
          </cell>
        </row>
        <row r="556">
          <cell r="A556">
            <v>15333</v>
          </cell>
          <cell r="B556">
            <v>4</v>
          </cell>
        </row>
        <row r="557">
          <cell r="A557">
            <v>15341</v>
          </cell>
          <cell r="B557">
            <v>3</v>
          </cell>
        </row>
        <row r="558">
          <cell r="A558">
            <v>15342</v>
          </cell>
          <cell r="B558">
            <v>4</v>
          </cell>
        </row>
        <row r="559">
          <cell r="A559">
            <v>15343</v>
          </cell>
          <cell r="B559">
            <v>4</v>
          </cell>
        </row>
        <row r="560">
          <cell r="A560">
            <v>15351</v>
          </cell>
          <cell r="B560">
            <v>4</v>
          </cell>
        </row>
        <row r="561">
          <cell r="A561">
            <v>15352</v>
          </cell>
          <cell r="B561">
            <v>4</v>
          </cell>
        </row>
        <row r="562">
          <cell r="A562">
            <v>15353</v>
          </cell>
          <cell r="B562">
            <v>4</v>
          </cell>
        </row>
        <row r="563">
          <cell r="A563">
            <v>15361</v>
          </cell>
          <cell r="B563">
            <v>3</v>
          </cell>
        </row>
        <row r="564">
          <cell r="A564">
            <v>15362</v>
          </cell>
          <cell r="B564">
            <v>3</v>
          </cell>
        </row>
        <row r="565">
          <cell r="A565">
            <v>15363</v>
          </cell>
          <cell r="B565">
            <v>3</v>
          </cell>
        </row>
        <row r="566">
          <cell r="A566">
            <v>15371</v>
          </cell>
          <cell r="B566">
            <v>4</v>
          </cell>
        </row>
        <row r="567">
          <cell r="A567">
            <v>15372</v>
          </cell>
          <cell r="B567">
            <v>4</v>
          </cell>
        </row>
        <row r="568">
          <cell r="A568">
            <v>15373</v>
          </cell>
          <cell r="B568">
            <v>3</v>
          </cell>
        </row>
        <row r="569">
          <cell r="A569">
            <v>15381</v>
          </cell>
          <cell r="B569">
            <v>4</v>
          </cell>
        </row>
        <row r="570">
          <cell r="A570">
            <v>15382</v>
          </cell>
          <cell r="B570">
            <v>4</v>
          </cell>
        </row>
        <row r="571">
          <cell r="A571">
            <v>15383</v>
          </cell>
          <cell r="B571">
            <v>3</v>
          </cell>
        </row>
        <row r="572">
          <cell r="A572">
            <v>15391</v>
          </cell>
          <cell r="B572">
            <v>4</v>
          </cell>
        </row>
        <row r="573">
          <cell r="A573">
            <v>15392</v>
          </cell>
          <cell r="B573">
            <v>3</v>
          </cell>
        </row>
        <row r="574">
          <cell r="A574">
            <v>15393</v>
          </cell>
          <cell r="B574">
            <v>4</v>
          </cell>
        </row>
        <row r="575">
          <cell r="A575">
            <v>15401</v>
          </cell>
          <cell r="B575">
            <v>4</v>
          </cell>
        </row>
        <row r="576">
          <cell r="A576">
            <v>15402</v>
          </cell>
          <cell r="B576">
            <v>4</v>
          </cell>
        </row>
        <row r="577">
          <cell r="A577">
            <v>15403</v>
          </cell>
          <cell r="B577">
            <v>4</v>
          </cell>
        </row>
        <row r="578">
          <cell r="A578">
            <v>15441</v>
          </cell>
          <cell r="B578">
            <v>4</v>
          </cell>
        </row>
        <row r="579">
          <cell r="A579">
            <v>15442</v>
          </cell>
          <cell r="B579">
            <v>4</v>
          </cell>
        </row>
        <row r="580">
          <cell r="A580">
            <v>15443</v>
          </cell>
          <cell r="B580">
            <v>4</v>
          </cell>
        </row>
        <row r="581">
          <cell r="A581">
            <v>15451</v>
          </cell>
          <cell r="B581">
            <v>4</v>
          </cell>
        </row>
        <row r="582">
          <cell r="A582">
            <v>15452</v>
          </cell>
          <cell r="B582">
            <v>3</v>
          </cell>
        </row>
        <row r="583">
          <cell r="A583">
            <v>15453</v>
          </cell>
          <cell r="B583">
            <v>3</v>
          </cell>
        </row>
        <row r="584">
          <cell r="A584">
            <v>15461</v>
          </cell>
          <cell r="B584">
            <v>3</v>
          </cell>
        </row>
        <row r="585">
          <cell r="A585">
            <v>15462</v>
          </cell>
          <cell r="B585">
            <v>4</v>
          </cell>
        </row>
        <row r="586">
          <cell r="A586">
            <v>15463</v>
          </cell>
          <cell r="B586">
            <v>4</v>
          </cell>
        </row>
        <row r="587">
          <cell r="A587">
            <v>15471</v>
          </cell>
          <cell r="B587">
            <v>4</v>
          </cell>
        </row>
        <row r="588">
          <cell r="A588">
            <v>15472</v>
          </cell>
          <cell r="B588">
            <v>3</v>
          </cell>
        </row>
        <row r="589">
          <cell r="A589">
            <v>15473</v>
          </cell>
          <cell r="B589">
            <v>3</v>
          </cell>
        </row>
        <row r="590">
          <cell r="A590">
            <v>15501</v>
          </cell>
          <cell r="B590">
            <v>3</v>
          </cell>
        </row>
        <row r="591">
          <cell r="A591">
            <v>15502</v>
          </cell>
          <cell r="B591">
            <v>3</v>
          </cell>
        </row>
        <row r="592">
          <cell r="A592">
            <v>15503</v>
          </cell>
          <cell r="B592">
            <v>4</v>
          </cell>
        </row>
        <row r="593">
          <cell r="A593">
            <v>15511</v>
          </cell>
          <cell r="B593">
            <v>4</v>
          </cell>
        </row>
        <row r="594">
          <cell r="A594">
            <v>15512</v>
          </cell>
          <cell r="B594">
            <v>4</v>
          </cell>
        </row>
        <row r="595">
          <cell r="A595">
            <v>15513</v>
          </cell>
          <cell r="B595">
            <v>4</v>
          </cell>
        </row>
        <row r="596">
          <cell r="A596">
            <v>15521</v>
          </cell>
          <cell r="B596">
            <v>4</v>
          </cell>
        </row>
        <row r="597">
          <cell r="A597">
            <v>15522</v>
          </cell>
          <cell r="B597">
            <v>4</v>
          </cell>
        </row>
        <row r="598">
          <cell r="A598">
            <v>15523</v>
          </cell>
          <cell r="B598">
            <v>3</v>
          </cell>
        </row>
        <row r="599">
          <cell r="A599">
            <v>15531</v>
          </cell>
          <cell r="B599">
            <v>4</v>
          </cell>
        </row>
        <row r="600">
          <cell r="A600">
            <v>15532</v>
          </cell>
          <cell r="B600">
            <v>3</v>
          </cell>
        </row>
        <row r="601">
          <cell r="A601">
            <v>15533</v>
          </cell>
          <cell r="B601">
            <v>4</v>
          </cell>
        </row>
        <row r="602">
          <cell r="A602">
            <v>15541</v>
          </cell>
          <cell r="B602">
            <v>3</v>
          </cell>
        </row>
        <row r="603">
          <cell r="A603">
            <v>15542</v>
          </cell>
          <cell r="B603">
            <v>3</v>
          </cell>
        </row>
        <row r="604">
          <cell r="A604">
            <v>15543</v>
          </cell>
          <cell r="B604">
            <v>4</v>
          </cell>
        </row>
        <row r="605">
          <cell r="A605">
            <v>15551</v>
          </cell>
          <cell r="B605">
            <v>4</v>
          </cell>
        </row>
        <row r="606">
          <cell r="A606">
            <v>15552</v>
          </cell>
          <cell r="B606">
            <v>3</v>
          </cell>
        </row>
        <row r="607">
          <cell r="A607">
            <v>15553</v>
          </cell>
          <cell r="B607">
            <v>4</v>
          </cell>
        </row>
        <row r="608">
          <cell r="A608">
            <v>15561</v>
          </cell>
          <cell r="B608">
            <v>4</v>
          </cell>
        </row>
        <row r="609">
          <cell r="A609">
            <v>15562</v>
          </cell>
          <cell r="B609">
            <v>4</v>
          </cell>
        </row>
        <row r="610">
          <cell r="A610">
            <v>15563</v>
          </cell>
          <cell r="B610">
            <v>4</v>
          </cell>
        </row>
        <row r="611">
          <cell r="A611">
            <v>15571</v>
          </cell>
          <cell r="B611">
            <v>3</v>
          </cell>
        </row>
        <row r="612">
          <cell r="A612">
            <v>15572</v>
          </cell>
          <cell r="B612">
            <v>3</v>
          </cell>
        </row>
        <row r="613">
          <cell r="A613">
            <v>15573</v>
          </cell>
          <cell r="B613">
            <v>3</v>
          </cell>
        </row>
        <row r="614">
          <cell r="A614">
            <v>15581</v>
          </cell>
          <cell r="B614">
            <v>2</v>
          </cell>
        </row>
        <row r="615">
          <cell r="A615">
            <v>15582</v>
          </cell>
          <cell r="B615">
            <v>2</v>
          </cell>
        </row>
        <row r="616">
          <cell r="A616">
            <v>15583</v>
          </cell>
          <cell r="B616">
            <v>2</v>
          </cell>
        </row>
        <row r="617">
          <cell r="A617">
            <v>15591</v>
          </cell>
          <cell r="B617">
            <v>3</v>
          </cell>
        </row>
        <row r="618">
          <cell r="A618">
            <v>15592</v>
          </cell>
          <cell r="B618">
            <v>2</v>
          </cell>
        </row>
        <row r="619">
          <cell r="A619">
            <v>15593</v>
          </cell>
          <cell r="B619">
            <v>3</v>
          </cell>
        </row>
        <row r="620">
          <cell r="A620">
            <v>15601</v>
          </cell>
          <cell r="B620">
            <v>4</v>
          </cell>
        </row>
        <row r="621">
          <cell r="A621">
            <v>15602</v>
          </cell>
          <cell r="B621">
            <v>3</v>
          </cell>
        </row>
        <row r="622">
          <cell r="A622">
            <v>15603</v>
          </cell>
          <cell r="B622">
            <v>3</v>
          </cell>
        </row>
        <row r="623">
          <cell r="A623">
            <v>15611</v>
          </cell>
          <cell r="B623">
            <v>2</v>
          </cell>
        </row>
        <row r="624">
          <cell r="A624">
            <v>15612</v>
          </cell>
          <cell r="B624">
            <v>2</v>
          </cell>
        </row>
        <row r="625">
          <cell r="A625">
            <v>15613</v>
          </cell>
          <cell r="B625">
            <v>2</v>
          </cell>
        </row>
        <row r="626">
          <cell r="A626">
            <v>15621</v>
          </cell>
          <cell r="B626">
            <v>4</v>
          </cell>
        </row>
        <row r="627">
          <cell r="A627">
            <v>15622</v>
          </cell>
          <cell r="B627">
            <v>4</v>
          </cell>
        </row>
        <row r="628">
          <cell r="A628">
            <v>15623</v>
          </cell>
          <cell r="B628">
            <v>3</v>
          </cell>
        </row>
        <row r="629">
          <cell r="A629">
            <v>15641</v>
          </cell>
          <cell r="B629">
            <v>4</v>
          </cell>
        </row>
        <row r="630">
          <cell r="A630">
            <v>15642</v>
          </cell>
          <cell r="B630">
            <v>3</v>
          </cell>
        </row>
        <row r="631">
          <cell r="A631">
            <v>15643</v>
          </cell>
          <cell r="B631">
            <v>3</v>
          </cell>
        </row>
        <row r="632">
          <cell r="A632">
            <v>15651</v>
          </cell>
          <cell r="B632">
            <v>4</v>
          </cell>
        </row>
        <row r="633">
          <cell r="A633">
            <v>15652</v>
          </cell>
          <cell r="B633">
            <v>4</v>
          </cell>
        </row>
        <row r="634">
          <cell r="A634">
            <v>15653</v>
          </cell>
          <cell r="B634">
            <v>4</v>
          </cell>
        </row>
        <row r="635">
          <cell r="A635">
            <v>15661</v>
          </cell>
          <cell r="B635">
            <v>4</v>
          </cell>
        </row>
        <row r="636">
          <cell r="A636">
            <v>15662</v>
          </cell>
          <cell r="B636">
            <v>4</v>
          </cell>
        </row>
        <row r="637">
          <cell r="A637">
            <v>15663</v>
          </cell>
          <cell r="B637">
            <v>4</v>
          </cell>
        </row>
        <row r="638">
          <cell r="A638">
            <v>15711</v>
          </cell>
          <cell r="B638">
            <v>4</v>
          </cell>
        </row>
        <row r="639">
          <cell r="A639">
            <v>15712</v>
          </cell>
          <cell r="B639">
            <v>4</v>
          </cell>
        </row>
        <row r="640">
          <cell r="A640">
            <v>15713</v>
          </cell>
          <cell r="B640">
            <v>4</v>
          </cell>
        </row>
        <row r="641">
          <cell r="A641">
            <v>15841</v>
          </cell>
          <cell r="B641">
            <v>4</v>
          </cell>
        </row>
        <row r="642">
          <cell r="A642">
            <v>15842</v>
          </cell>
          <cell r="B642">
            <v>4</v>
          </cell>
        </row>
        <row r="643">
          <cell r="A643">
            <v>15843</v>
          </cell>
          <cell r="B643">
            <v>4</v>
          </cell>
        </row>
        <row r="649">
          <cell r="A649" t="str">
            <v>Cell_Id</v>
          </cell>
          <cell r="B649" t="str">
            <v>Conf</v>
          </cell>
        </row>
        <row r="650">
          <cell r="A650" t="e">
            <v>#REF!</v>
          </cell>
          <cell r="B650">
            <v>2</v>
          </cell>
        </row>
        <row r="651">
          <cell r="A651" t="e">
            <v>#REF!</v>
          </cell>
          <cell r="B651">
            <v>2</v>
          </cell>
        </row>
        <row r="652">
          <cell r="A652" t="e">
            <v>#REF!</v>
          </cell>
          <cell r="B652">
            <v>2</v>
          </cell>
        </row>
        <row r="654">
          <cell r="A654" t="e">
            <v>#REF!</v>
          </cell>
          <cell r="B654">
            <v>12</v>
          </cell>
        </row>
        <row r="656">
          <cell r="A656" t="e">
            <v>#REF!</v>
          </cell>
        </row>
        <row r="658">
          <cell r="A658" t="e">
            <v>#REF!</v>
          </cell>
        </row>
        <row r="660">
          <cell r="A660" t="e">
            <v>#REF!</v>
          </cell>
        </row>
        <row r="4368">
          <cell r="A4368">
            <v>11201</v>
          </cell>
          <cell r="B4368">
            <v>8</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ctorial"/>
      <sheetName val="Viaduct Schedule"/>
      <sheetName val="Piling"/>
      <sheetName val="Pile Reinforcement"/>
      <sheetName val="Pilecap"/>
      <sheetName val="Pier"/>
      <sheetName val="Piercap"/>
      <sheetName val="Contractor"/>
      <sheetName val="Sheet1"/>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nd summary"/>
      <sheetName val="boq"/>
      <sheetName val="upa"/>
      <sheetName val="equipment"/>
      <sheetName val="material"/>
      <sheetName val="labour"/>
      <sheetName val="inWords"/>
      <sheetName val="wordsdata"/>
      <sheetName val="calendar d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oresreqsum"/>
    </sheetNames>
    <sheetDataSet>
      <sheetData sheetId="0">
        <row r="1">
          <cell r="A1" t="str">
            <v>DESCRIPTION</v>
          </cell>
        </row>
        <row r="158">
          <cell r="B158">
            <v>1996</v>
          </cell>
          <cell r="D158">
            <v>1997</v>
          </cell>
          <cell r="P158">
            <v>1998</v>
          </cell>
          <cell r="AB158">
            <v>1999</v>
          </cell>
        </row>
        <row r="159">
          <cell r="A159" t="str">
            <v>TOTAL CRAFTS</v>
          </cell>
          <cell r="B159">
            <v>1</v>
          </cell>
          <cell r="C159">
            <v>2</v>
          </cell>
          <cell r="D159">
            <v>3</v>
          </cell>
          <cell r="E159">
            <v>4</v>
          </cell>
          <cell r="F159">
            <v>5</v>
          </cell>
          <cell r="G159">
            <v>6</v>
          </cell>
          <cell r="H159">
            <v>7</v>
          </cell>
          <cell r="I159">
            <v>8</v>
          </cell>
          <cell r="J159">
            <v>9</v>
          </cell>
          <cell r="K159">
            <v>10</v>
          </cell>
          <cell r="L159">
            <v>11</v>
          </cell>
          <cell r="M159">
            <v>12</v>
          </cell>
          <cell r="N159">
            <v>13</v>
          </cell>
          <cell r="O159">
            <v>14</v>
          </cell>
          <cell r="P159">
            <v>15</v>
          </cell>
          <cell r="Q159">
            <v>16</v>
          </cell>
          <cell r="R159">
            <v>17</v>
          </cell>
          <cell r="S159">
            <v>18</v>
          </cell>
          <cell r="T159">
            <v>19</v>
          </cell>
          <cell r="U159">
            <v>20</v>
          </cell>
          <cell r="V159">
            <v>21</v>
          </cell>
          <cell r="W159">
            <v>22</v>
          </cell>
          <cell r="X159">
            <v>23</v>
          </cell>
          <cell r="Y159">
            <v>24</v>
          </cell>
          <cell r="Z159">
            <v>25</v>
          </cell>
          <cell r="AA159">
            <v>26</v>
          </cell>
          <cell r="AB159">
            <v>27</v>
          </cell>
          <cell r="AC159">
            <v>28</v>
          </cell>
          <cell r="AD159">
            <v>29</v>
          </cell>
          <cell r="AE159">
            <v>30</v>
          </cell>
          <cell r="AF159">
            <v>31</v>
          </cell>
          <cell r="AG159">
            <v>32</v>
          </cell>
        </row>
        <row r="160">
          <cell r="A160" t="str">
            <v>CARPENTERS</v>
          </cell>
          <cell r="B160">
            <v>62.809565217391309</v>
          </cell>
          <cell r="C160">
            <v>104.68260869565216</v>
          </cell>
          <cell r="D160">
            <v>119.28217391304349</v>
          </cell>
          <cell r="E160">
            <v>185.48521739130433</v>
          </cell>
          <cell r="F160">
            <v>250.17826086956526</v>
          </cell>
          <cell r="G160">
            <v>314.87130434782614</v>
          </cell>
          <cell r="H160">
            <v>539.24826086956523</v>
          </cell>
          <cell r="I160">
            <v>1105.3386956521736</v>
          </cell>
          <cell r="J160">
            <v>1707.1252173913051</v>
          </cell>
          <cell r="K160">
            <v>2515.5807826086952</v>
          </cell>
          <cell r="L160">
            <v>2995.421869565218</v>
          </cell>
          <cell r="M160">
            <v>4036.5239999999994</v>
          </cell>
          <cell r="N160">
            <v>4574.4896086956514</v>
          </cell>
          <cell r="O160">
            <v>4899.2225217391297</v>
          </cell>
          <cell r="P160">
            <v>4980.0256521739129</v>
          </cell>
          <cell r="Q160">
            <v>4833.3950434782637</v>
          </cell>
          <cell r="R160">
            <v>3891.9663043478249</v>
          </cell>
          <cell r="S160">
            <v>3526.7797391304357</v>
          </cell>
          <cell r="T160">
            <v>3121.6916521739117</v>
          </cell>
          <cell r="U160">
            <v>2609.2630434782614</v>
          </cell>
          <cell r="V160">
            <v>2211.8047826086949</v>
          </cell>
          <cell r="W160">
            <v>1503.0063043478285</v>
          </cell>
          <cell r="X160">
            <v>462.33630434782299</v>
          </cell>
          <cell r="Y160">
            <v>332.60630434782661</v>
          </cell>
          <cell r="Z160">
            <v>233.57652173913016</v>
          </cell>
          <cell r="AA160">
            <v>169.85608695652195</v>
          </cell>
          <cell r="AB160">
            <v>131.76130434782567</v>
          </cell>
          <cell r="AC160">
            <v>101.93956521739165</v>
          </cell>
          <cell r="AD160">
            <v>44.323913043479479</v>
          </cell>
          <cell r="AE160">
            <v>14.599565217390591</v>
          </cell>
          <cell r="AF160">
            <v>14.5995652173915</v>
          </cell>
          <cell r="AG160">
            <v>14.5995652173915</v>
          </cell>
        </row>
        <row r="161">
          <cell r="A161" t="str">
            <v>STEEL FIXERS</v>
          </cell>
          <cell r="B161">
            <v>8.6413043478260878</v>
          </cell>
          <cell r="C161">
            <v>14.402173913043478</v>
          </cell>
          <cell r="D161">
            <v>14.40217391304348</v>
          </cell>
          <cell r="E161">
            <v>66.849999999999994</v>
          </cell>
          <cell r="F161">
            <v>139.74347826086955</v>
          </cell>
          <cell r="G161">
            <v>212.63695652173911</v>
          </cell>
          <cell r="H161">
            <v>441.98043478260877</v>
          </cell>
          <cell r="I161">
            <v>1071.8695652173913</v>
          </cell>
          <cell r="J161">
            <v>1647.6404347826085</v>
          </cell>
          <cell r="K161">
            <v>2571.3312173913041</v>
          </cell>
          <cell r="L161">
            <v>2975.0990434782607</v>
          </cell>
          <cell r="M161">
            <v>4199.5018260869565</v>
          </cell>
          <cell r="N161">
            <v>4837.0180869565211</v>
          </cell>
          <cell r="O161">
            <v>5191.6294782608693</v>
          </cell>
          <cell r="P161">
            <v>5213.8100000000013</v>
          </cell>
          <cell r="Q161">
            <v>4925.1002608695653</v>
          </cell>
          <cell r="R161">
            <v>3776.8634782608683</v>
          </cell>
          <cell r="S161">
            <v>3371.1849565217408</v>
          </cell>
          <cell r="T161">
            <v>2947.8899130434766</v>
          </cell>
          <cell r="U161">
            <v>2387.6126086956547</v>
          </cell>
          <cell r="V161">
            <v>1960.7099999999982</v>
          </cell>
          <cell r="W161">
            <v>1242.1326086956558</v>
          </cell>
          <cell r="X161">
            <v>112.85869565217217</v>
          </cell>
          <cell r="Y161">
            <v>56.893478260869188</v>
          </cell>
          <cell r="Z161">
            <v>23.89782608695532</v>
          </cell>
          <cell r="AA161">
            <v>4.9065217391314491</v>
          </cell>
          <cell r="AB161">
            <v>4.5239130434788422</v>
          </cell>
          <cell r="AC161">
            <v>0</v>
          </cell>
          <cell r="AD161">
            <v>0</v>
          </cell>
          <cell r="AE161">
            <v>0</v>
          </cell>
          <cell r="AF161">
            <v>0</v>
          </cell>
          <cell r="AG161">
            <v>0</v>
          </cell>
        </row>
        <row r="162">
          <cell r="A162" t="str">
            <v>CEMENT MASONS</v>
          </cell>
          <cell r="B162">
            <v>33.669130434782609</v>
          </cell>
          <cell r="C162">
            <v>56.115217391304348</v>
          </cell>
          <cell r="D162">
            <v>64.457826086956516</v>
          </cell>
          <cell r="E162">
            <v>88.690434782608705</v>
          </cell>
          <cell r="F162">
            <v>106.7471739130435</v>
          </cell>
          <cell r="G162">
            <v>124.80391304347827</v>
          </cell>
          <cell r="H162">
            <v>193.53065217391301</v>
          </cell>
          <cell r="I162">
            <v>353.60652173913036</v>
          </cell>
          <cell r="J162">
            <v>544.86178260869588</v>
          </cell>
          <cell r="K162">
            <v>753.17691304347818</v>
          </cell>
          <cell r="L162">
            <v>901.11897826086977</v>
          </cell>
          <cell r="M162">
            <v>1158.0888695652175</v>
          </cell>
          <cell r="N162">
            <v>1264.4084565217388</v>
          </cell>
          <cell r="O162">
            <v>1331.0411304347826</v>
          </cell>
          <cell r="P162">
            <v>1343.8096086956523</v>
          </cell>
          <cell r="Q162">
            <v>1306.6135217391306</v>
          </cell>
          <cell r="R162">
            <v>1058.9252391304346</v>
          </cell>
          <cell r="S162">
            <v>960.17295652173937</v>
          </cell>
          <cell r="T162">
            <v>834.65634782608652</v>
          </cell>
          <cell r="U162">
            <v>691.62152173913103</v>
          </cell>
          <cell r="V162">
            <v>582.47739130434741</v>
          </cell>
          <cell r="W162">
            <v>390.79402173913007</v>
          </cell>
          <cell r="X162">
            <v>105.11141304347871</v>
          </cell>
          <cell r="Y162">
            <v>70.987499999999386</v>
          </cell>
          <cell r="Z162">
            <v>42.918260869565472</v>
          </cell>
          <cell r="AA162">
            <v>32.542608695651893</v>
          </cell>
          <cell r="AB162">
            <v>24.149130434782592</v>
          </cell>
          <cell r="AC162">
            <v>19.231304347826153</v>
          </cell>
          <cell r="AD162">
            <v>21.318260869565279</v>
          </cell>
          <cell r="AE162">
            <v>8.3426086956519612</v>
          </cell>
          <cell r="AF162">
            <v>8.3426086956521885</v>
          </cell>
          <cell r="AG162">
            <v>8.3426086956521885</v>
          </cell>
        </row>
        <row r="163">
          <cell r="A163" t="str">
            <v>ELECTRICIANS</v>
          </cell>
          <cell r="B163">
            <v>17.282608695652176</v>
          </cell>
          <cell r="C163">
            <v>28.804347826086957</v>
          </cell>
          <cell r="D163">
            <v>28.804347826086961</v>
          </cell>
          <cell r="E163">
            <v>41.138695652173894</v>
          </cell>
          <cell r="F163">
            <v>48.08369565217393</v>
          </cell>
          <cell r="G163">
            <v>55.028695652173958</v>
          </cell>
          <cell r="H163">
            <v>85.683260869565203</v>
          </cell>
          <cell r="I163">
            <v>157.2878260869565</v>
          </cell>
          <cell r="J163">
            <v>289.06758695652178</v>
          </cell>
          <cell r="K163">
            <v>519.79384782608702</v>
          </cell>
          <cell r="L163">
            <v>1110.1370000000004</v>
          </cell>
          <cell r="M163">
            <v>1438.9032608695652</v>
          </cell>
          <cell r="N163">
            <v>1514.9170652173909</v>
          </cell>
          <cell r="O163">
            <v>1770.090434782609</v>
          </cell>
          <cell r="P163">
            <v>2156.1407391304342</v>
          </cell>
          <cell r="Q163">
            <v>2539.7807826086955</v>
          </cell>
          <cell r="R163">
            <v>2912.8461304347834</v>
          </cell>
          <cell r="S163">
            <v>3196.4585869565217</v>
          </cell>
          <cell r="T163">
            <v>3480.7475000000004</v>
          </cell>
          <cell r="U163">
            <v>3696.5454347826103</v>
          </cell>
          <cell r="V163">
            <v>3661.6747826086935</v>
          </cell>
          <cell r="W163">
            <v>3672.8257608695658</v>
          </cell>
          <cell r="X163">
            <v>3381.7973260869576</v>
          </cell>
          <cell r="Y163">
            <v>2899.9950652173916</v>
          </cell>
          <cell r="Z163">
            <v>2471.8817391304356</v>
          </cell>
          <cell r="AA163">
            <v>1894.6447826086962</v>
          </cell>
          <cell r="AB163">
            <v>1445.2895652173897</v>
          </cell>
          <cell r="AC163">
            <v>1070.650434782609</v>
          </cell>
          <cell r="AD163">
            <v>151.80217391304404</v>
          </cell>
          <cell r="AE163">
            <v>8.3313043478260624</v>
          </cell>
          <cell r="AF163">
            <v>0</v>
          </cell>
          <cell r="AG163">
            <v>0</v>
          </cell>
        </row>
        <row r="164">
          <cell r="A164" t="str">
            <v>LABOURERS</v>
          </cell>
          <cell r="B164">
            <v>459.03</v>
          </cell>
          <cell r="C164">
            <v>765.05</v>
          </cell>
          <cell r="D164">
            <v>888.10347826086945</v>
          </cell>
          <cell r="E164">
            <v>1119.4760869565214</v>
          </cell>
          <cell r="F164">
            <v>1221.8608695652179</v>
          </cell>
          <cell r="G164">
            <v>1324.2456521739127</v>
          </cell>
          <cell r="H164">
            <v>1814.4391304347832</v>
          </cell>
          <cell r="I164">
            <v>2749.8278260869552</v>
          </cell>
          <cell r="J164">
            <v>4319.1859347826112</v>
          </cell>
          <cell r="K164">
            <v>5816.4643695652157</v>
          </cell>
          <cell r="L164">
            <v>8365.2621956521762</v>
          </cell>
          <cell r="M164">
            <v>11086.627782608695</v>
          </cell>
          <cell r="N164">
            <v>13145.793347826086</v>
          </cell>
          <cell r="O164">
            <v>14515.266782608698</v>
          </cell>
          <cell r="P164">
            <v>16375.857130434782</v>
          </cell>
          <cell r="Q164">
            <v>17672.028391304353</v>
          </cell>
          <cell r="R164">
            <v>16971.127586956514</v>
          </cell>
          <cell r="S164">
            <v>16090.061108695649</v>
          </cell>
          <cell r="T164">
            <v>15416.025586956528</v>
          </cell>
          <cell r="U164">
            <v>14282.143913043477</v>
          </cell>
          <cell r="V164">
            <v>13068.088478260875</v>
          </cell>
          <cell r="W164">
            <v>10797.348695652177</v>
          </cell>
          <cell r="X164">
            <v>8584.6001304347883</v>
          </cell>
          <cell r="Y164">
            <v>7263.0307391304241</v>
          </cell>
          <cell r="Z164">
            <v>5964.2460869565293</v>
          </cell>
          <cell r="AA164">
            <v>4677.8891304347708</v>
          </cell>
          <cell r="AB164">
            <v>3741.6352173913119</v>
          </cell>
          <cell r="AC164">
            <v>2488.9739130434691</v>
          </cell>
          <cell r="AD164">
            <v>1069.902173913053</v>
          </cell>
          <cell r="AE164">
            <v>303.06217391304017</v>
          </cell>
          <cell r="AF164">
            <v>197.74913043478409</v>
          </cell>
          <cell r="AG164">
            <v>123.05347826087018</v>
          </cell>
        </row>
        <row r="165">
          <cell r="A165" t="str">
            <v>MILLWRIGHTS</v>
          </cell>
          <cell r="B165">
            <v>0</v>
          </cell>
          <cell r="C165">
            <v>0</v>
          </cell>
          <cell r="D165">
            <v>0</v>
          </cell>
          <cell r="E165">
            <v>0</v>
          </cell>
          <cell r="F165">
            <v>0</v>
          </cell>
          <cell r="G165">
            <v>0</v>
          </cell>
          <cell r="H165">
            <v>0</v>
          </cell>
          <cell r="I165">
            <v>0.66956521739130448</v>
          </cell>
          <cell r="J165">
            <v>41.869565217391305</v>
          </cell>
          <cell r="K165">
            <v>56.330434782608691</v>
          </cell>
          <cell r="L165">
            <v>98.539130434782606</v>
          </cell>
          <cell r="M165">
            <v>189.10869565217391</v>
          </cell>
          <cell r="N165">
            <v>203.98260869565217</v>
          </cell>
          <cell r="O165">
            <v>312.17826086956529</v>
          </cell>
          <cell r="P165">
            <v>366.46434782608685</v>
          </cell>
          <cell r="Q165">
            <v>455.26434782608692</v>
          </cell>
          <cell r="R165">
            <v>591.3591304347824</v>
          </cell>
          <cell r="S165">
            <v>553.05217391304404</v>
          </cell>
          <cell r="T165">
            <v>441.16695652173905</v>
          </cell>
          <cell r="U165">
            <v>510.62869565217386</v>
          </cell>
          <cell r="V165">
            <v>476.66608695652155</v>
          </cell>
          <cell r="W165">
            <v>404.46869565217406</v>
          </cell>
          <cell r="X165">
            <v>318.30260869565234</v>
          </cell>
          <cell r="Y165">
            <v>262.61391304347842</v>
          </cell>
          <cell r="Z165">
            <v>197.09999999999923</v>
          </cell>
          <cell r="AA165">
            <v>179.95652173913143</v>
          </cell>
          <cell r="AB165">
            <v>162.12173913043443</v>
          </cell>
          <cell r="AC165">
            <v>162.12173913043443</v>
          </cell>
          <cell r="AD165">
            <v>162.12173913043534</v>
          </cell>
          <cell r="AE165">
            <v>0</v>
          </cell>
          <cell r="AF165">
            <v>0</v>
          </cell>
          <cell r="AG165">
            <v>0</v>
          </cell>
        </row>
        <row r="166">
          <cell r="A166" t="str">
            <v>OPERATING ENGNRS</v>
          </cell>
          <cell r="B166">
            <v>163.33695652173913</v>
          </cell>
          <cell r="C166">
            <v>272.22826086956519</v>
          </cell>
          <cell r="D166">
            <v>324.36956521739143</v>
          </cell>
          <cell r="E166">
            <v>387.35608695652161</v>
          </cell>
          <cell r="F166">
            <v>399.00130434782619</v>
          </cell>
          <cell r="G166">
            <v>410.64652173913032</v>
          </cell>
          <cell r="H166">
            <v>505.02565217391293</v>
          </cell>
          <cell r="I166">
            <v>610.67304347826052</v>
          </cell>
          <cell r="J166">
            <v>894.41243478260981</v>
          </cell>
          <cell r="K166">
            <v>1084.4705217391299</v>
          </cell>
          <cell r="L166">
            <v>1565.7105217391304</v>
          </cell>
          <cell r="M166">
            <v>2253.5080869565222</v>
          </cell>
          <cell r="N166">
            <v>2618.2494782608692</v>
          </cell>
          <cell r="O166">
            <v>3029.0010434782607</v>
          </cell>
          <cell r="P166">
            <v>3502.2950434782611</v>
          </cell>
          <cell r="Q166">
            <v>3901.2109565217388</v>
          </cell>
          <cell r="R166">
            <v>3961.636</v>
          </cell>
          <cell r="S166">
            <v>3862.9676956521753</v>
          </cell>
          <cell r="T166">
            <v>3551.3243043478242</v>
          </cell>
          <cell r="U166">
            <v>3524.8517391304376</v>
          </cell>
          <cell r="V166">
            <v>3277.5099999999975</v>
          </cell>
          <cell r="W166">
            <v>2712.0926086956524</v>
          </cell>
          <cell r="X166">
            <v>2114.9967826086968</v>
          </cell>
          <cell r="Y166">
            <v>1692.2153913043444</v>
          </cell>
          <cell r="Z166">
            <v>1265.6121739130481</v>
          </cell>
          <cell r="AA166">
            <v>839.62869565217147</v>
          </cell>
          <cell r="AB166">
            <v>678.70304347826141</v>
          </cell>
          <cell r="AC166">
            <v>374.95652173912981</v>
          </cell>
          <cell r="AD166">
            <v>234.42913043478393</v>
          </cell>
          <cell r="AE166">
            <v>54.678695652171882</v>
          </cell>
          <cell r="AF166">
            <v>53.021304347827027</v>
          </cell>
          <cell r="AG166">
            <v>52.141304347826917</v>
          </cell>
        </row>
        <row r="167">
          <cell r="A167" t="str">
            <v>FITTERS</v>
          </cell>
          <cell r="B167">
            <v>3.456521739130435</v>
          </cell>
          <cell r="C167">
            <v>5.7608695652173907</v>
          </cell>
          <cell r="D167">
            <v>5.7608695652173925</v>
          </cell>
          <cell r="E167">
            <v>11.183478260869562</v>
          </cell>
          <cell r="F167">
            <v>17.006086956521742</v>
          </cell>
          <cell r="G167">
            <v>22.82869565217392</v>
          </cell>
          <cell r="H167">
            <v>44.474782608695662</v>
          </cell>
          <cell r="I167">
            <v>101.3795652173913</v>
          </cell>
          <cell r="J167">
            <v>217.32252173913042</v>
          </cell>
          <cell r="K167">
            <v>743.24982608695655</v>
          </cell>
          <cell r="L167">
            <v>1697.5941739130435</v>
          </cell>
          <cell r="M167">
            <v>2910.1559999999999</v>
          </cell>
          <cell r="N167">
            <v>3455.7140869565224</v>
          </cell>
          <cell r="O167">
            <v>4060.5566086956533</v>
          </cell>
          <cell r="P167">
            <v>4837.798173913041</v>
          </cell>
          <cell r="Q167">
            <v>5320.1676521739155</v>
          </cell>
          <cell r="R167">
            <v>5630.9549565217367</v>
          </cell>
          <cell r="S167">
            <v>5480.9839565217389</v>
          </cell>
          <cell r="T167">
            <v>5110.6881304347844</v>
          </cell>
          <cell r="U167">
            <v>5243.0452173913009</v>
          </cell>
          <cell r="V167">
            <v>4879.2291304347873</v>
          </cell>
          <cell r="W167">
            <v>4636.9291304347826</v>
          </cell>
          <cell r="X167">
            <v>3818.655652173908</v>
          </cell>
          <cell r="Y167">
            <v>3048.6417391304376</v>
          </cell>
          <cell r="Z167">
            <v>2330.3382608695629</v>
          </cell>
          <cell r="AA167">
            <v>1739.3478260869579</v>
          </cell>
          <cell r="AB167">
            <v>1253.7317391304359</v>
          </cell>
          <cell r="AC167">
            <v>880.43217391304279</v>
          </cell>
          <cell r="AD167">
            <v>376.9721739130423</v>
          </cell>
          <cell r="AE167">
            <v>17.944347826087323</v>
          </cell>
          <cell r="AF167">
            <v>0</v>
          </cell>
          <cell r="AG167">
            <v>0</v>
          </cell>
        </row>
        <row r="168">
          <cell r="A168" t="str">
            <v>WELDERS</v>
          </cell>
          <cell r="B168">
            <v>1.7282608695652175</v>
          </cell>
          <cell r="C168">
            <v>2.8804347826086953</v>
          </cell>
          <cell r="D168">
            <v>2.8804347826086962</v>
          </cell>
          <cell r="E168">
            <v>5.5917391304347808</v>
          </cell>
          <cell r="F168">
            <v>8.5030434782608708</v>
          </cell>
          <cell r="G168">
            <v>11.41434782608696</v>
          </cell>
          <cell r="H168">
            <v>23.867826086956526</v>
          </cell>
          <cell r="I168">
            <v>55.363478260869556</v>
          </cell>
          <cell r="J168">
            <v>101.41886956521739</v>
          </cell>
          <cell r="K168">
            <v>520.40599999999995</v>
          </cell>
          <cell r="L168">
            <v>1656.1183913043476</v>
          </cell>
          <cell r="M168">
            <v>2945.2027826086955</v>
          </cell>
          <cell r="N168">
            <v>3441.4603043478269</v>
          </cell>
          <cell r="O168">
            <v>3871.1233043478269</v>
          </cell>
          <cell r="P168">
            <v>4556.8719130434774</v>
          </cell>
          <cell r="Q168">
            <v>4757.4399130434776</v>
          </cell>
          <cell r="R168">
            <v>4715.7433478260882</v>
          </cell>
          <cell r="S168">
            <v>4361.2981739130437</v>
          </cell>
          <cell r="T168">
            <v>4019.1076521739142</v>
          </cell>
          <cell r="U168">
            <v>3828.789130434785</v>
          </cell>
          <cell r="V168">
            <v>3313.2999999999984</v>
          </cell>
          <cell r="W168">
            <v>3154.9389130434784</v>
          </cell>
          <cell r="X168">
            <v>2504.9489130434777</v>
          </cell>
          <cell r="Y168">
            <v>1879.2593478260867</v>
          </cell>
          <cell r="Z168">
            <v>1333.4078260869564</v>
          </cell>
          <cell r="AA168">
            <v>886.94086956521869</v>
          </cell>
          <cell r="AB168">
            <v>674.56913043478039</v>
          </cell>
          <cell r="AC168">
            <v>370.04086956521951</v>
          </cell>
          <cell r="AD168">
            <v>136.02913043478247</v>
          </cell>
          <cell r="AE168">
            <v>4.4860869565218309</v>
          </cell>
          <cell r="AF168">
            <v>0</v>
          </cell>
          <cell r="AG168">
            <v>0</v>
          </cell>
        </row>
        <row r="169">
          <cell r="A169" t="str">
            <v>RIGGERS</v>
          </cell>
          <cell r="B169">
            <v>31.28478260869565</v>
          </cell>
          <cell r="C169">
            <v>52.141304347826093</v>
          </cell>
          <cell r="D169">
            <v>62.5695652173913</v>
          </cell>
          <cell r="E169">
            <v>72.997826086956508</v>
          </cell>
          <cell r="F169">
            <v>72.997826086956536</v>
          </cell>
          <cell r="G169">
            <v>72.997826086956536</v>
          </cell>
          <cell r="H169">
            <v>85.17173913043473</v>
          </cell>
          <cell r="I169">
            <v>88.583913043478162</v>
          </cell>
          <cell r="J169">
            <v>162.51086956521766</v>
          </cell>
          <cell r="K169">
            <v>435.10173913043474</v>
          </cell>
          <cell r="L169">
            <v>1097.8782608695651</v>
          </cell>
          <cell r="M169">
            <v>2200.0169565217393</v>
          </cell>
          <cell r="N169">
            <v>2765.996086956522</v>
          </cell>
          <cell r="O169">
            <v>3715.7747826086957</v>
          </cell>
          <cell r="P169">
            <v>4847.9895652173909</v>
          </cell>
          <cell r="Q169">
            <v>5836.2991304347815</v>
          </cell>
          <cell r="R169">
            <v>6737.8721739130442</v>
          </cell>
          <cell r="S169">
            <v>7107.3413043478258</v>
          </cell>
          <cell r="T169">
            <v>6789.1600000000026</v>
          </cell>
          <cell r="U169">
            <v>7382.47043478261</v>
          </cell>
          <cell r="V169">
            <v>7101.621086956522</v>
          </cell>
          <cell r="W169">
            <v>6699.5689130434785</v>
          </cell>
          <cell r="X169">
            <v>5841.1278260869567</v>
          </cell>
          <cell r="Y169">
            <v>4743.0504347826118</v>
          </cell>
          <cell r="Z169">
            <v>3745.5465217391265</v>
          </cell>
          <cell r="AA169">
            <v>2561.5117391304311</v>
          </cell>
          <cell r="AB169">
            <v>2024.6595652173942</v>
          </cell>
          <cell r="AC169">
            <v>1183.3752173913017</v>
          </cell>
          <cell r="AD169">
            <v>483.04391304347928</v>
          </cell>
          <cell r="AE169">
            <v>38.856086956522631</v>
          </cell>
          <cell r="AF169">
            <v>16.141304347824644</v>
          </cell>
          <cell r="AG169">
            <v>10.428260869565293</v>
          </cell>
        </row>
        <row r="170">
          <cell r="A170" t="str">
            <v>PAINTERS</v>
          </cell>
          <cell r="B170">
            <v>0</v>
          </cell>
          <cell r="C170">
            <v>0</v>
          </cell>
          <cell r="D170">
            <v>0</v>
          </cell>
          <cell r="E170">
            <v>0</v>
          </cell>
          <cell r="F170">
            <v>0</v>
          </cell>
          <cell r="G170">
            <v>0</v>
          </cell>
          <cell r="H170">
            <v>0.65217391304347827</v>
          </cell>
          <cell r="I170">
            <v>1.9565217391304348</v>
          </cell>
          <cell r="J170">
            <v>2.6086956521739131</v>
          </cell>
          <cell r="K170">
            <v>55.621739130434783</v>
          </cell>
          <cell r="L170">
            <v>281.46782608695651</v>
          </cell>
          <cell r="M170">
            <v>589.8386956521739</v>
          </cell>
          <cell r="N170">
            <v>782.66086956521747</v>
          </cell>
          <cell r="O170">
            <v>731.26782608695646</v>
          </cell>
          <cell r="P170">
            <v>925.18739130434756</v>
          </cell>
          <cell r="Q170">
            <v>882.18043478260893</v>
          </cell>
          <cell r="R170">
            <v>828.24347826086955</v>
          </cell>
          <cell r="S170">
            <v>570.52239130434759</v>
          </cell>
          <cell r="T170">
            <v>553.47108695652253</v>
          </cell>
          <cell r="U170">
            <v>360.42347826086848</v>
          </cell>
          <cell r="V170">
            <v>327.65347826086963</v>
          </cell>
          <cell r="W170">
            <v>357.86304347826098</v>
          </cell>
          <cell r="X170">
            <v>359.62347826086977</v>
          </cell>
          <cell r="Y170">
            <v>383.26000000000028</v>
          </cell>
          <cell r="Z170">
            <v>385.84434782608668</v>
          </cell>
          <cell r="AA170">
            <v>380.20000000000033</v>
          </cell>
          <cell r="AB170">
            <v>355.4113043478261</v>
          </cell>
          <cell r="AC170">
            <v>308.57217391304357</v>
          </cell>
          <cell r="AD170">
            <v>288.44869565217374</v>
          </cell>
          <cell r="AE170">
            <v>138.34434782608699</v>
          </cell>
          <cell r="AF170">
            <v>61.502608695652157</v>
          </cell>
          <cell r="AG170">
            <v>0</v>
          </cell>
        </row>
        <row r="171">
          <cell r="A171" t="str">
            <v>INSULATORS</v>
          </cell>
          <cell r="B171">
            <v>0</v>
          </cell>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80.543478260869577</v>
          </cell>
          <cell r="R171">
            <v>318.58478260869572</v>
          </cell>
          <cell r="S171">
            <v>642.00217391304363</v>
          </cell>
          <cell r="T171">
            <v>666.2217391304348</v>
          </cell>
          <cell r="U171">
            <v>836.46521739130458</v>
          </cell>
          <cell r="V171">
            <v>1060.1217391304349</v>
          </cell>
          <cell r="W171">
            <v>1390.7739130434784</v>
          </cell>
          <cell r="X171">
            <v>2012.2304347826084</v>
          </cell>
          <cell r="Y171">
            <v>2507.3608695652174</v>
          </cell>
          <cell r="Z171">
            <v>2501.7652173913043</v>
          </cell>
          <cell r="AA171">
            <v>2695.4369565217385</v>
          </cell>
          <cell r="AB171">
            <v>2262.0282608695647</v>
          </cell>
          <cell r="AC171">
            <v>1227.1717391304355</v>
          </cell>
          <cell r="AD171">
            <v>1117.5760869565206</v>
          </cell>
          <cell r="AE171">
            <v>82.465217391304577</v>
          </cell>
          <cell r="AF171">
            <v>28.599999999999909</v>
          </cell>
          <cell r="AG171">
            <v>0</v>
          </cell>
        </row>
        <row r="172">
          <cell r="A172" t="str">
            <v>GAS CUTTERS</v>
          </cell>
          <cell r="B172">
            <v>0</v>
          </cell>
          <cell r="C172">
            <v>0</v>
          </cell>
          <cell r="D172">
            <v>0</v>
          </cell>
          <cell r="E172">
            <v>0</v>
          </cell>
          <cell r="F172">
            <v>0</v>
          </cell>
          <cell r="G172">
            <v>0</v>
          </cell>
          <cell r="H172">
            <v>1.3043478260869565</v>
          </cell>
          <cell r="I172">
            <v>3.9130434782608696</v>
          </cell>
          <cell r="J172">
            <v>5.2173913043478262</v>
          </cell>
          <cell r="K172">
            <v>142.35999999999999</v>
          </cell>
          <cell r="L172">
            <v>566.09478260869571</v>
          </cell>
          <cell r="M172">
            <v>1084.2704347826088</v>
          </cell>
          <cell r="N172">
            <v>1179.7069565217391</v>
          </cell>
          <cell r="O172">
            <v>1264.5369565217397</v>
          </cell>
          <cell r="P172">
            <v>1491.2626086956518</v>
          </cell>
          <cell r="Q172">
            <v>1494.5856521739129</v>
          </cell>
          <cell r="R172">
            <v>1461.8334782608704</v>
          </cell>
          <cell r="S172">
            <v>1394.866956521739</v>
          </cell>
          <cell r="T172">
            <v>1268.1152173913042</v>
          </cell>
          <cell r="U172">
            <v>1301.8295652173917</v>
          </cell>
          <cell r="V172">
            <v>1260.8378260869563</v>
          </cell>
          <cell r="W172">
            <v>1187.552608695652</v>
          </cell>
          <cell r="X172">
            <v>1045.9067826086957</v>
          </cell>
          <cell r="Y172">
            <v>824.99147826086983</v>
          </cell>
          <cell r="Z172">
            <v>632.61739130434751</v>
          </cell>
          <cell r="AA172">
            <v>423.92826086956586</v>
          </cell>
          <cell r="AB172">
            <v>321.92695652173848</v>
          </cell>
          <cell r="AC172">
            <v>190.10956521739126</v>
          </cell>
          <cell r="AD172">
            <v>42.615217391304554</v>
          </cell>
          <cell r="AE172">
            <v>4.4860869565218309</v>
          </cell>
          <cell r="AF172">
            <v>0</v>
          </cell>
          <cell r="AG172">
            <v>0</v>
          </cell>
        </row>
        <row r="173">
          <cell r="A173" t="str">
            <v>SCAFFOLDERS</v>
          </cell>
          <cell r="B173">
            <v>17.282608695652176</v>
          </cell>
          <cell r="C173">
            <v>28.804347826086957</v>
          </cell>
          <cell r="D173">
            <v>28.804347826086961</v>
          </cell>
          <cell r="E173">
            <v>40.360869565217378</v>
          </cell>
          <cell r="F173">
            <v>46.139130434782622</v>
          </cell>
          <cell r="G173">
            <v>51.917391304347873</v>
          </cell>
          <cell r="H173">
            <v>79.621739130434776</v>
          </cell>
          <cell r="I173">
            <v>142.39999999999995</v>
          </cell>
          <cell r="J173">
            <v>297.71086956521748</v>
          </cell>
          <cell r="K173">
            <v>661.82652173913038</v>
          </cell>
          <cell r="L173">
            <v>1423.2360869565218</v>
          </cell>
          <cell r="M173">
            <v>2274.2921739130438</v>
          </cell>
          <cell r="N173">
            <v>2617.1960869565219</v>
          </cell>
          <cell r="O173">
            <v>3121.5986956521733</v>
          </cell>
          <cell r="P173">
            <v>3950.6521739130444</v>
          </cell>
          <cell r="Q173">
            <v>4610.7860869565211</v>
          </cell>
          <cell r="R173">
            <v>5064.1126086956538</v>
          </cell>
          <cell r="S173">
            <v>5285.8978260869544</v>
          </cell>
          <cell r="T173">
            <v>5204.652173913043</v>
          </cell>
          <cell r="U173">
            <v>5467.0900000000029</v>
          </cell>
          <cell r="V173">
            <v>5359.9973913043477</v>
          </cell>
          <cell r="W173">
            <v>4870.2643478260889</v>
          </cell>
          <cell r="X173">
            <v>4360.0290434782619</v>
          </cell>
          <cell r="Y173">
            <v>3706.5079130434806</v>
          </cell>
          <cell r="Z173">
            <v>3057.5843478260849</v>
          </cell>
          <cell r="AA173">
            <v>2220.8726086956522</v>
          </cell>
          <cell r="AB173">
            <v>1763.3169565217399</v>
          </cell>
          <cell r="AC173">
            <v>1003.5726086956533</v>
          </cell>
          <cell r="AD173">
            <v>378.59130434782537</v>
          </cell>
          <cell r="AE173">
            <v>53.316521739129712</v>
          </cell>
          <cell r="AF173">
            <v>19.043478260869051</v>
          </cell>
          <cell r="AG173">
            <v>0</v>
          </cell>
        </row>
        <row r="174">
          <cell r="A174" t="str">
            <v>GRINDERS</v>
          </cell>
          <cell r="B174">
            <v>0</v>
          </cell>
          <cell r="C174">
            <v>0</v>
          </cell>
          <cell r="D174">
            <v>0</v>
          </cell>
          <cell r="E174">
            <v>0</v>
          </cell>
          <cell r="F174">
            <v>0</v>
          </cell>
          <cell r="G174">
            <v>0</v>
          </cell>
          <cell r="H174">
            <v>1.3043478260869565</v>
          </cell>
          <cell r="I174">
            <v>3.9130434782608696</v>
          </cell>
          <cell r="J174">
            <v>5.2173913043478262</v>
          </cell>
          <cell r="K174">
            <v>142.35999999999999</v>
          </cell>
          <cell r="L174">
            <v>564.28695652173917</v>
          </cell>
          <cell r="M174">
            <v>1069.6995652173914</v>
          </cell>
          <cell r="N174">
            <v>1156.8634782608697</v>
          </cell>
          <cell r="O174">
            <v>1208.7991304347825</v>
          </cell>
          <cell r="P174">
            <v>1417.5921739130436</v>
          </cell>
          <cell r="Q174">
            <v>1390.021739130435</v>
          </cell>
          <cell r="R174">
            <v>1283.7660869565216</v>
          </cell>
          <cell r="S174">
            <v>1183.1491304347828</v>
          </cell>
          <cell r="T174">
            <v>1013.3426086956526</v>
          </cell>
          <cell r="U174">
            <v>1004.6982608695648</v>
          </cell>
          <cell r="V174">
            <v>940.32956521739152</v>
          </cell>
          <cell r="W174">
            <v>880.74478260869569</v>
          </cell>
          <cell r="X174">
            <v>739.86156521739144</v>
          </cell>
          <cell r="Y174">
            <v>554.98147826086972</v>
          </cell>
          <cell r="Z174">
            <v>415.22869565217394</v>
          </cell>
          <cell r="AA174">
            <v>235.424347826087</v>
          </cell>
          <cell r="AB174">
            <v>191.21565217391299</v>
          </cell>
          <cell r="AC174">
            <v>76.721739130434514</v>
          </cell>
          <cell r="AD174">
            <v>19.043478260869733</v>
          </cell>
          <cell r="AE174">
            <v>0</v>
          </cell>
          <cell r="AF174">
            <v>0</v>
          </cell>
          <cell r="AG174">
            <v>0</v>
          </cell>
        </row>
        <row r="175">
          <cell r="A175" t="str">
            <v>TOTAL CRAFTS</v>
          </cell>
          <cell r="B175">
            <v>798.52173913043464</v>
          </cell>
          <cell r="C175">
            <v>1330.8695652173913</v>
          </cell>
          <cell r="D175">
            <v>1539.434782608696</v>
          </cell>
          <cell r="E175">
            <v>2019.1304347826083</v>
          </cell>
          <cell r="F175">
            <v>2310.2608695652179</v>
          </cell>
          <cell r="G175">
            <v>2601.391304347826</v>
          </cell>
          <cell r="H175">
            <v>3816.3043478260875</v>
          </cell>
          <cell r="I175">
            <v>6446.7826086956493</v>
          </cell>
          <cell r="J175">
            <v>10236.169565217395</v>
          </cell>
          <cell r="K175">
            <v>16018.073913043474</v>
          </cell>
          <cell r="L175">
            <v>25297.965217391305</v>
          </cell>
          <cell r="M175">
            <v>37435.739130434784</v>
          </cell>
          <cell r="N175">
            <v>43558.456521739128</v>
          </cell>
          <cell r="O175">
            <v>49022.086956521744</v>
          </cell>
          <cell r="P175">
            <v>55965.756521739131</v>
          </cell>
          <cell r="Q175">
            <v>60005.417391304349</v>
          </cell>
          <cell r="R175">
            <v>59205.83478260869</v>
          </cell>
          <cell r="S175">
            <v>57586.739130434784</v>
          </cell>
          <cell r="T175">
            <v>54418.260869565231</v>
          </cell>
          <cell r="U175">
            <v>53127.478260869575</v>
          </cell>
          <cell r="V175">
            <v>49482.02173913044</v>
          </cell>
          <cell r="W175">
            <v>43901.304347826095</v>
          </cell>
          <cell r="X175">
            <v>35762.386956521746</v>
          </cell>
          <cell r="Y175">
            <v>30226.395652173906</v>
          </cell>
          <cell r="Z175">
            <v>24601.565217391308</v>
          </cell>
          <cell r="AA175">
            <v>18943.086956521725</v>
          </cell>
          <cell r="AB175">
            <v>15035.043478260875</v>
          </cell>
          <cell r="AC175">
            <v>9457.8695652173828</v>
          </cell>
          <cell r="AD175">
            <v>4526.2173913043589</v>
          </cell>
          <cell r="AE175">
            <v>728.91304347825553</v>
          </cell>
          <cell r="AF175">
            <v>399.00000000000057</v>
          </cell>
          <cell r="AG175">
            <v>208.56521739130608</v>
          </cell>
        </row>
        <row r="176">
          <cell r="A176" t="str">
            <v>S/C SUPV</v>
          </cell>
          <cell r="B176">
            <v>79.852173913043472</v>
          </cell>
          <cell r="C176">
            <v>133.08695652173913</v>
          </cell>
          <cell r="D176">
            <v>153.9434782608696</v>
          </cell>
          <cell r="E176">
            <v>201.91304347826085</v>
          </cell>
          <cell r="F176">
            <v>231.02608695652179</v>
          </cell>
          <cell r="G176">
            <v>260.1391304347826</v>
          </cell>
          <cell r="H176">
            <v>381.63043478260875</v>
          </cell>
          <cell r="I176">
            <v>644.67826086956495</v>
          </cell>
          <cell r="J176">
            <v>1023.6169565217396</v>
          </cell>
          <cell r="K176">
            <v>1601.8073913043474</v>
          </cell>
          <cell r="L176">
            <v>2529.7965217391306</v>
          </cell>
          <cell r="M176">
            <v>3743.5739130434786</v>
          </cell>
          <cell r="N176">
            <v>4355.8456521739126</v>
          </cell>
          <cell r="O176">
            <v>4902.2086956521744</v>
          </cell>
          <cell r="P176">
            <v>5596.5756521739131</v>
          </cell>
          <cell r="Q176">
            <v>6000.5417391304354</v>
          </cell>
          <cell r="R176">
            <v>5920.583478260869</v>
          </cell>
          <cell r="S176">
            <v>5758.6739130434789</v>
          </cell>
          <cell r="T176">
            <v>5441.8260869565238</v>
          </cell>
          <cell r="U176">
            <v>5312.7478260869575</v>
          </cell>
          <cell r="V176">
            <v>4948.2021739130441</v>
          </cell>
          <cell r="W176">
            <v>4390.1304347826099</v>
          </cell>
          <cell r="X176">
            <v>3576.238695652175</v>
          </cell>
          <cell r="Y176">
            <v>3022.6395652173906</v>
          </cell>
          <cell r="Z176">
            <v>2460.1565217391308</v>
          </cell>
          <cell r="AA176">
            <v>1894.3086956521727</v>
          </cell>
          <cell r="AB176">
            <v>1503.5043478260877</v>
          </cell>
          <cell r="AC176">
            <v>945.78695652173838</v>
          </cell>
          <cell r="AD176">
            <v>452.62173913043591</v>
          </cell>
          <cell r="AE176">
            <v>72.891304347825553</v>
          </cell>
          <cell r="AF176">
            <v>39.900000000000063</v>
          </cell>
          <cell r="AG176">
            <v>20.85652173913061</v>
          </cell>
        </row>
        <row r="179">
          <cell r="A179" t="str">
            <v>PERCENT COMPLETE</v>
          </cell>
          <cell r="B179">
            <v>1.0290055635550726E-3</v>
          </cell>
          <cell r="C179">
            <v>2.7440148361468604E-3</v>
          </cell>
          <cell r="D179">
            <v>4.7277892012124413E-3</v>
          </cell>
          <cell r="E179">
            <v>7.3297176761932519E-3</v>
          </cell>
          <cell r="F179">
            <v>1.0306807931287576E-2</v>
          </cell>
          <cell r="G179">
            <v>1.3659059966495411E-2</v>
          </cell>
          <cell r="H179">
            <v>1.8576895278541936E-2</v>
          </cell>
          <cell r="I179">
            <v>2.6884465187160686E-2</v>
          </cell>
          <cell r="J179">
            <v>4.0075183630934048E-2</v>
          </cell>
          <cell r="K179">
            <v>6.0716684502165483E-2</v>
          </cell>
          <cell r="L179">
            <v>9.3316607183877465E-2</v>
          </cell>
          <cell r="M179">
            <v>0.14155772818699824</v>
          </cell>
          <cell r="N179">
            <v>0.19768881630183271</v>
          </cell>
          <cell r="O179">
            <v>0.26086054694284611</v>
          </cell>
          <cell r="P179">
            <v>0.33298015497274258</v>
          </cell>
          <cell r="Q179">
            <v>0.41030542404598763</v>
          </cell>
          <cell r="R179">
            <v>0.48660032047870111</v>
          </cell>
          <cell r="S179">
            <v>0.56080878851207117</v>
          </cell>
          <cell r="T179">
            <v>0.63093423463299037</v>
          </cell>
          <cell r="U179">
            <v>0.69939632906215177</v>
          </cell>
          <cell r="V179">
            <v>0.76316074920300536</v>
          </cell>
          <cell r="W179">
            <v>0.81973364410055871</v>
          </cell>
          <cell r="X179">
            <v>0.86581841968142648</v>
          </cell>
          <cell r="Y179">
            <v>0.90476930576021264</v>
          </cell>
          <cell r="Z179">
            <v>0.93647182084568292</v>
          </cell>
          <cell r="AA179">
            <v>0.96088260506602896</v>
          </cell>
          <cell r="AB179">
            <v>0.98025733543250615</v>
          </cell>
          <cell r="AC179">
            <v>0.99244510681689568</v>
          </cell>
          <cell r="AD179">
            <v>0.99827776314831096</v>
          </cell>
          <cell r="AE179">
            <v>0.99921706829221824</v>
          </cell>
          <cell r="AF179">
            <v>0.99973123490752613</v>
          </cell>
          <cell r="AG179">
            <v>1</v>
          </cell>
        </row>
        <row r="180">
          <cell r="A180" t="str">
            <v>PCT. PER/MONTH</v>
          </cell>
          <cell r="B180">
            <v>1.0290055635550726E-3</v>
          </cell>
          <cell r="C180">
            <v>1.7150092725917879E-3</v>
          </cell>
          <cell r="D180">
            <v>1.9837743650655808E-3</v>
          </cell>
          <cell r="E180">
            <v>2.6019284749808106E-3</v>
          </cell>
          <cell r="F180">
            <v>2.9770902550943241E-3</v>
          </cell>
          <cell r="G180">
            <v>3.3522520352078349E-3</v>
          </cell>
          <cell r="H180">
            <v>4.9178353120465246E-3</v>
          </cell>
          <cell r="I180">
            <v>8.3075699086187504E-3</v>
          </cell>
          <cell r="J180">
            <v>1.3190718443773362E-2</v>
          </cell>
          <cell r="K180">
            <v>2.0641500871231434E-2</v>
          </cell>
          <cell r="L180">
            <v>3.2599922681711982E-2</v>
          </cell>
          <cell r="M180">
            <v>4.8241121003120779E-2</v>
          </cell>
          <cell r="N180">
            <v>5.6131088114834471E-2</v>
          </cell>
          <cell r="O180">
            <v>6.3171730641013391E-2</v>
          </cell>
          <cell r="P180">
            <v>7.2119608029896476E-2</v>
          </cell>
          <cell r="Q180">
            <v>7.7325269073245051E-2</v>
          </cell>
          <cell r="R180">
            <v>7.6294896432713477E-2</v>
          </cell>
          <cell r="S180">
            <v>7.4208468033370056E-2</v>
          </cell>
          <cell r="T180">
            <v>7.0125446120919199E-2</v>
          </cell>
          <cell r="U180">
            <v>6.8462094429161402E-2</v>
          </cell>
          <cell r="V180">
            <v>6.3764420140853595E-2</v>
          </cell>
          <cell r="W180">
            <v>5.657289489755335E-2</v>
          </cell>
          <cell r="X180">
            <v>4.6084775580867765E-2</v>
          </cell>
          <cell r="Y180">
            <v>3.8950886078786162E-2</v>
          </cell>
          <cell r="Z180">
            <v>3.1702515085470284E-2</v>
          </cell>
          <cell r="AA180">
            <v>2.4410784220346038E-2</v>
          </cell>
          <cell r="AB180">
            <v>1.9374730366477189E-2</v>
          </cell>
          <cell r="AC180">
            <v>1.2187771384389534E-2</v>
          </cell>
          <cell r="AD180">
            <v>5.8326563314152757E-3</v>
          </cell>
          <cell r="AE180">
            <v>9.3930514390727637E-4</v>
          </cell>
          <cell r="AF180">
            <v>5.1416661530789831E-4</v>
          </cell>
          <cell r="AG180">
            <v>2.6876509247386604E-4</v>
          </cell>
        </row>
      </sheetData>
      <sheetData sheetId="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list"/>
      <sheetName val="Projects"/>
      <sheetName val="#REF"/>
      <sheetName val="C &amp; G RHS"/>
      <sheetName val="UK"/>
      <sheetName val="Fin Mar"/>
      <sheetName val="Back_Cal_for OMC"/>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heet1"/>
      <sheetName val="Sheet2"/>
      <sheetName val="Sheet3"/>
      <sheetName val="labour coeff"/>
      <sheetName val="PRECAST lightconc-II"/>
      <sheetName val="DLA Standard Cost Report1"/>
      <sheetName val="Sebtion 1 SumMary"/>
      <sheetName val="boq"/>
      <sheetName val="Design"/>
      <sheetName val="IO List"/>
      <sheetName val="Macro custom function"/>
      <sheetName val="p&amp;m"/>
      <sheetName val="RA-markate"/>
      <sheetName val="Bill-AAC_old"/>
      <sheetName val="TBAL9697 -group wise  sdpl"/>
      <sheetName val="Staff Acco."/>
      <sheetName val="dBase"/>
      <sheetName val="RCC,Ret. Wall"/>
      <sheetName val="A-General"/>
      <sheetName val="Meas.-Hotel Part"/>
      <sheetName val="#REF"/>
      <sheetName val="Pacakges split"/>
      <sheetName val="Data"/>
      <sheetName val="Basement Budget"/>
      <sheetName val="Lead"/>
      <sheetName val="Extra Item"/>
      <sheetName val="Database"/>
      <sheetName val="SCHEDULE"/>
      <sheetName val="schedule nos"/>
      <sheetName val="INPUT SHEET"/>
      <sheetName val="RES-PLANNING"/>
      <sheetName val="Stress Calculation"/>
      <sheetName val="Voucher"/>
      <sheetName val="DEPTH CHART (ORR) L.S."/>
      <sheetName val="Name List"/>
      <sheetName val="PA- Consutant "/>
      <sheetName val="Raft"/>
      <sheetName val="Break up Sheet"/>
      <sheetName val="Intro"/>
      <sheetName val="strand"/>
      <sheetName val="Cashflow projection"/>
      <sheetName val="Pay_Sep06"/>
      <sheetName val="1st flr"/>
      <sheetName val="DetEst"/>
      <sheetName val="labour"/>
      <sheetName val="Tender Summary"/>
      <sheetName val="Driveway Beams"/>
      <sheetName val="2gii"/>
      <sheetName val="Contract Night Staff"/>
      <sheetName val="Contract Day Staff"/>
      <sheetName val="Day Shift"/>
      <sheetName val="Night Shift"/>
      <sheetName val="Cat A Change Control"/>
      <sheetName val="Detail"/>
      <sheetName val="공장별판관비배부"/>
      <sheetName val="VCH-SLC"/>
      <sheetName val="Supplier"/>
      <sheetName val="Deduction of assets"/>
      <sheetName val="Civil Works"/>
      <sheetName val="factors"/>
      <sheetName val="REL"/>
      <sheetName val="sort2"/>
      <sheetName val="Labour productivity"/>
      <sheetName val="1st Slab"/>
      <sheetName val="Scope Reconciliation"/>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Rate analysis"/>
      <sheetName val="Capex - Hry"/>
      <sheetName val="LEVEL SHEET"/>
      <sheetName val="SPT vs PHI"/>
      <sheetName val="dummy"/>
      <sheetName val="MASTER_RATE ANALYSIS"/>
      <sheetName val="SITE OVERHEADS"/>
      <sheetName val="Rate_Analysis"/>
      <sheetName val="WORK"/>
      <sheetName val="Total Quote"/>
      <sheetName val="SILICATE"/>
      <sheetName val="Deprec."/>
      <sheetName val="gen"/>
      <sheetName val="Lowside"/>
      <sheetName val="Parameter"/>
      <sheetName val="girder"/>
      <sheetName val="WORK TABLE"/>
      <sheetName val="Annexure"/>
      <sheetName val="list"/>
      <sheetName val="Mat_Cost"/>
      <sheetName val="DETAILED  BOQ"/>
      <sheetName val="Results"/>
      <sheetName val="PLGroupings"/>
      <sheetName val="WWR"/>
      <sheetName val="FT-05-02IsoBOM"/>
      <sheetName val="PARAMETRES"/>
      <sheetName val="GF Columns"/>
      <sheetName val="COST"/>
      <sheetName val="DSLP"/>
      <sheetName val="Works - Quote Sheet"/>
      <sheetName val="Item- Compact"/>
      <sheetName val="Cement recon."/>
      <sheetName val="Site Dev BOQ"/>
      <sheetName val="Sheet3 (2)"/>
      <sheetName val="\TCS, NAGPUR-MANJIRI C\PROGRESS"/>
      <sheetName val="DLA%20Standard%20Cost%20Report1"/>
      <sheetName val="tower"/>
      <sheetName val="CABLERET"/>
      <sheetName val="GBW"/>
      <sheetName val="目录"/>
      <sheetName val="Interface_SC"/>
      <sheetName val="Calc_ISC"/>
      <sheetName val="Calc_SC"/>
      <sheetName val="Interface_ISC"/>
      <sheetName val="GD"/>
      <sheetName val="Intake"/>
      <sheetName val="Civil Boq"/>
      <sheetName val="basic-data"/>
      <sheetName val="mem-property"/>
      <sheetName val="dlvoid"/>
      <sheetName val="Material "/>
      <sheetName val="Factors "/>
      <sheetName val="inWords"/>
      <sheetName val="Budget in SAP"/>
      <sheetName val="Cleaning &amp; Grubbing"/>
      <sheetName val="Sch-3"/>
      <sheetName val=" "/>
      <sheetName val="Intro."/>
      <sheetName val="Rev P"/>
      <sheetName val="Parameters"/>
      <sheetName val="PC Master List"/>
      <sheetName val="Field Values"/>
      <sheetName val="cubes_M20"/>
      <sheetName val="Master Data Sheet"/>
      <sheetName val="Structure Bills Qty"/>
      <sheetName val="DataSheet"/>
      <sheetName val="Variations"/>
      <sheetName val="Criteria"/>
      <sheetName val="환율"/>
      <sheetName val="SPS DETAIL"/>
      <sheetName val="Build-up"/>
      <sheetName val="HOME"/>
      <sheetName val="datatable"/>
      <sheetName val="Basic Rate"/>
      <sheetName val="Format"/>
      <sheetName val="BASIS -DEC 08"/>
      <sheetName val="run"/>
      <sheetName val="MN T.B."/>
      <sheetName val="Data Forecast"/>
      <sheetName val="sc-mar2000"/>
      <sheetName val="óc-sepVdec99"/>
      <sheetName val="final abstract"/>
      <sheetName val="Conc&amp;steel-assets"/>
      <sheetName val="bom"/>
      <sheetName val="Discount &amp; Margin"/>
      <sheetName val="FORM-16"/>
      <sheetName val="verrous"/>
      <sheetName val="1"/>
      <sheetName val="COLUMN"/>
      <sheetName val="Bill-12"/>
      <sheetName val="_TCS, NAGPUR-MANJIRI C_PROGRESS"/>
      <sheetName val="Adimi bldg"/>
      <sheetName val="Pump House"/>
      <sheetName val="Fuel Regu Station"/>
      <sheetName val="Constants Summary"/>
      <sheetName val="Form 6"/>
      <sheetName val="Summary_Bank"/>
      <sheetName val="Load Details-220kV"/>
      <sheetName val="P1260Projected.5700 Detail"/>
      <sheetName val="P852.5000 Detail"/>
      <sheetName val="P854.5000 Detail"/>
      <sheetName val="P856.5000 Detail"/>
      <sheetName val="P858.5000 Detail"/>
      <sheetName val="P860Baseline.5000 Detail"/>
      <sheetName val="Cost Index"/>
      <sheetName val="TEXT"/>
      <sheetName val="concrete"/>
      <sheetName val="foot-slab reinft"/>
      <sheetName val="CASHFLOWS"/>
      <sheetName val="PointNo.5"/>
      <sheetName val="Improvements"/>
      <sheetName val="Levels"/>
      <sheetName val="Material"/>
      <sheetName val="Plant &amp;  Machinery"/>
      <sheetName val="Ra  stair"/>
      <sheetName val="Option"/>
      <sheetName val="3mech"/>
      <sheetName val="2ELEC"/>
      <sheetName val="Material Rates"/>
      <sheetName val="Fcst vs Budgets"/>
      <sheetName val="St.co.91.5lvl"/>
      <sheetName val="Layer Table"/>
      <sheetName val="WB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HEAD"/>
      <sheetName val="????????"/>
      <sheetName val="Headings"/>
      <sheetName val="INDIGINEOUS ITEMS "/>
      <sheetName val="India F&amp;S Template"/>
      <sheetName val="Measurment"/>
      <sheetName val="key dates"/>
      <sheetName val="Actuals"/>
      <sheetName val="Main Gate House"/>
      <sheetName val="Assumption Inputs"/>
      <sheetName val="BOQ T4B"/>
      <sheetName val="F Blk"/>
      <sheetName val="1-OBJ98 "/>
      <sheetName val="INTSHEET"/>
      <sheetName val="INTSHEET3"/>
      <sheetName val="master"/>
      <sheetName val="Detail In Door Stad"/>
      <sheetName val="calcul"/>
      <sheetName val="FitOutConfCentre"/>
      <sheetName val="COP Final"/>
      <sheetName val="Brand"/>
      <sheetName val="PackSize"/>
      <sheetName val="PackagingType"/>
      <sheetName val="Plant"/>
      <sheetName val="ProductHierarchy"/>
      <sheetName val="PurchGroup"/>
      <sheetName val="Sub-brand"/>
      <sheetName val="UOM"/>
      <sheetName val="Variant"/>
      <sheetName val="Publicbuilding"/>
      <sheetName val="Debits as on 12.04.08"/>
      <sheetName val="M.S."/>
      <sheetName val="Boq - Flats"/>
      <sheetName val="zone-8"/>
      <sheetName val="MHNO_LEV"/>
      <sheetName val="co_5"/>
      <sheetName val="단가비교표"/>
      <sheetName val="SUPPLY -Sanitary Fixtures"/>
      <sheetName val="External"/>
      <sheetName val="ITEMS FOR CIVIL TENDER"/>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3"/>
      <sheetName val="Salient_Features1"/>
      <sheetName val="IDC_AHK_1"/>
      <sheetName val="BOQ_Direct_selling_cost1"/>
      <sheetName val="Monthwise_breakup1"/>
      <sheetName val="Reinf_Analy1"/>
      <sheetName val="Power_anal1"/>
      <sheetName val="SHEET_11"/>
      <sheetName val="labour_coeff1"/>
      <sheetName val="PRECAST_lightconc-II1"/>
      <sheetName val="Macro_custom_function1"/>
      <sheetName val="DLA_Standard_Cost_Report11"/>
      <sheetName val="Sebtion_1_SumMary1"/>
      <sheetName val="IO_List1"/>
      <sheetName val="TBAL9697_-group_wise__sdpl1"/>
      <sheetName val="Staff_Acco_1"/>
      <sheetName val="Meas_-Hotel_Part1"/>
      <sheetName val="Tender_Summary1"/>
      <sheetName val="RCC,Ret__Wall1"/>
      <sheetName val="Cashflow_projection1"/>
      <sheetName val="Pacakges_split1"/>
      <sheetName val="Basement_Budget1"/>
      <sheetName val="Extra_Item1"/>
      <sheetName val="schedule_nos1"/>
      <sheetName val="INPUT_SHEET1"/>
      <sheetName val="Stress_Calculation1"/>
      <sheetName val="DEPTH_CHART_(ORR)_L_S_1"/>
      <sheetName val="Name_List1"/>
      <sheetName val="PA-_Consutant_1"/>
      <sheetName val="Break_up_Sheet1"/>
      <sheetName val="Cat_A_Change_Control1"/>
      <sheetName val="Deduction_of_assets1"/>
      <sheetName val="1st_flr1"/>
      <sheetName val="Driveway_Beams1"/>
      <sheetName val="Contract_Night_Staff1"/>
      <sheetName val="Contract_Day_Staff1"/>
      <sheetName val="Day_Shift1"/>
      <sheetName val="Night_Shift1"/>
      <sheetName val="Civil_Works1"/>
      <sheetName val="Labour_productivity1"/>
      <sheetName val="Fin_Sum1"/>
      <sheetName val="Capex_-_Hry1"/>
      <sheetName val="LEVEL_SHEET1"/>
      <sheetName val="1st_Slab1"/>
      <sheetName val="Order_Info1"/>
      <sheetName val="Works_-_Quote_Sheet1"/>
      <sheetName val="Scope_Reconciliation1"/>
      <sheetName val="Sun_E_Type1"/>
      <sheetName val="As_per_PCA1"/>
      <sheetName val="FITZ_MORT_941"/>
      <sheetName val="SITE_OVERHEADS1"/>
      <sheetName val="Rate_analysis1"/>
      <sheetName val="SPT_vs_PHI1"/>
      <sheetName val="MASTER_RATE_ANALYSIS1"/>
      <sheetName val="Fee_Rate_Summary1"/>
      <sheetName val="Cement_recon_1"/>
      <sheetName val="Project_Budget_Worksheet1"/>
      <sheetName val="Project_Plan_-_WWW1"/>
      <sheetName val="BLOCK-A_(MEA_SHEET)1"/>
      <sheetName val="Approved_MTD_Proj_#'s1"/>
      <sheetName val="DETAILED__BOQ1"/>
      <sheetName val="P&amp;L_-_AD1"/>
      <sheetName val="Deprec_1"/>
      <sheetName val="Item-_Compact1"/>
      <sheetName val="WORK_TABLE1"/>
      <sheetName val="GF_Columns1"/>
      <sheetName val="Site_Dev_BOQ1"/>
      <sheetName val="Sheet3_(2)1"/>
      <sheetName val="\TCS,_NAGPUR-MANJIRI_C\PROGRES1"/>
      <sheetName val="SPS_DETAIL1"/>
      <sheetName val="PC_Master_List1"/>
      <sheetName val="Field_Values1"/>
      <sheetName val="Structure_Bills_Qty1"/>
      <sheetName val="BASIS_-DEC_081"/>
      <sheetName val="MN_T_B_1"/>
      <sheetName val="NAMES"/>
      <sheetName val="conc-foot-gradeslab"/>
      <sheetName val="BP"/>
      <sheetName val="02"/>
      <sheetName val="03"/>
      <sheetName val="04"/>
      <sheetName val="currency"/>
      <sheetName val="System"/>
      <sheetName val="office"/>
      <sheetName val="Lab"/>
      <sheetName val="CCB"/>
      <sheetName val=" Acc. Sched."/>
      <sheetName val="PEP-DATA"/>
      <sheetName val="Kristal Court"/>
      <sheetName val="AOR"/>
      <sheetName val="BOQ Distribution"/>
      <sheetName val="Layer_Table"/>
      <sheetName val="[DLA Standard Cost Report1]\TCS"/>
      <sheetName val="RA"/>
      <sheetName val="Hotel"/>
      <sheetName val="Introduction"/>
      <sheetName val="Old"/>
      <sheetName val="Operating Statistics"/>
      <sheetName val="Financials"/>
      <sheetName val="PCC"/>
      <sheetName val="Data sheet"/>
      <sheetName val="Door"/>
      <sheetName val="Per Unit"/>
      <sheetName val="Window"/>
      <sheetName val="Footing"/>
      <sheetName val="Rate analysis civil"/>
      <sheetName val="Rate Analysis "/>
      <sheetName val="Monthly Plan May'16"/>
      <sheetName val="Performance Report"/>
      <sheetName val=" bus bay"/>
      <sheetName val="doq-10"/>
      <sheetName val="doq-I"/>
      <sheetName val="doq 4"/>
      <sheetName val="doq 2"/>
      <sheetName val="Labour &amp; Plant"/>
      <sheetName val="S2groupcode"/>
      <sheetName val="Data_Forecast1"/>
      <sheetName val="Basic_Rate1"/>
      <sheetName val="final_abstract1"/>
      <sheetName val="Master_Data_Sheet1"/>
      <sheetName val="Adimi_bldg"/>
      <sheetName val="Pump_House"/>
      <sheetName val="Fuel_Regu_Station"/>
      <sheetName val="Infrastructure"/>
      <sheetName val="#REF!"/>
      <sheetName val="Definitions"/>
      <sheetName val="Sales &amp; Prod"/>
      <sheetName val="Fill_this_out_first___4"/>
      <sheetName val="Fill_this_out_first___5"/>
      <sheetName val="Primero Tower Budget"/>
      <sheetName val="Buying Schedule"/>
      <sheetName val="CRF Register"/>
      <sheetName val="Load_Details-220kV1"/>
      <sheetName val="Civil_Boq1"/>
      <sheetName val="Material_1"/>
      <sheetName val="INDIGINEOUS_ITEMS_1"/>
      <sheetName val="key_dates1"/>
      <sheetName val="Main_Gate_House1"/>
      <sheetName val="Total_Quote1"/>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beam-reinft-IIInd floor"/>
      <sheetName val="________"/>
      <sheetName val="Ov%rall Summary"/>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3MLKQ"/>
      <sheetName val="REPAIR&amp; MAINT"/>
      <sheetName val="Basic Resources"/>
      <sheetName val="loads at base of pier"/>
      <sheetName val="E &amp; R"/>
      <sheetName val="98Price"/>
      <sheetName val="bs BP 04 SA"/>
      <sheetName val="Cover_Sheet"/>
      <sheetName val="Base Assumptions"/>
      <sheetName val="MenuData"/>
      <sheetName val="supply"/>
      <sheetName val="GN-ST-10"/>
      <sheetName val="zone-2"/>
      <sheetName val="Z1_DATA"/>
      <sheetName val="Admin"/>
      <sheetName val="estimate"/>
      <sheetName val="BOQ (2)"/>
      <sheetName val="F.Slab"/>
      <sheetName val="Plinth Beam1"/>
      <sheetName val="소상 &quot;1&quot;"/>
      <sheetName val="PAD-F"/>
      <sheetName val="Response Spectra (UBC-1997)"/>
      <sheetName val="Response Spectra (IS1893-2002)"/>
      <sheetName val="Cost summary"/>
      <sheetName val="STAFFSCHED "/>
      <sheetName val="Bill 1-BOQ-Civil Works"/>
      <sheetName val="dataCollection"/>
      <sheetName val="[DLA Standard Cost Report1][DLA"/>
      <sheetName val="3. Elemental Summary"/>
      <sheetName val="9. Package split - Cost "/>
      <sheetName val="10. &amp; 11. Rate Code &amp; BQ"/>
      <sheetName val="Wordsdata"/>
      <sheetName val="upa"/>
      <sheetName val="Block A - BOQ"/>
      <sheetName val="CABLE DATA"/>
      <sheetName val="Blore"/>
      <sheetName val="Chnai"/>
      <sheetName val="Pune"/>
      <sheetName val="Summary year Plan"/>
      <sheetName val="Reinforcement"/>
      <sheetName val="Pilling_24"/>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Factor Sheet"/>
      <sheetName val="ICO_budzet_97"/>
      <sheetName val="Builtup Area"/>
      <sheetName val="Lead (Final)"/>
      <sheetName val="D.UT-MECH"/>
      <sheetName val="Rob. elektr."/>
      <sheetName val="PRSH"/>
      <sheetName val="D2_CO"/>
      <sheetName val="Main-Material"/>
      <sheetName val="para"/>
      <sheetName val="kppl pl"/>
      <sheetName val="TOS_N5"/>
      <sheetName val="EAS"/>
      <sheetName val="NT LBH"/>
      <sheetName val="Col up to plinth"/>
      <sheetName val="Combined Results "/>
      <sheetName val="Load Details(B2)"/>
      <sheetName val="Cost_Index"/>
      <sheetName val="Inc.St.-Link"/>
      <sheetName val="Config"/>
      <sheetName val="Break Dw"/>
      <sheetName val="BBS (F)"/>
      <sheetName val=""/>
      <sheetName val="personal."/>
      <sheetName val="Micro"/>
      <sheetName val="GM &amp; TA"/>
      <sheetName val="Macro"/>
      <sheetName val="Scaff-Rose"/>
      <sheetName val="Aoc"/>
      <sheetName val="Rate all Items"/>
      <sheetName val="col-reinft1"/>
      <sheetName val="R&amp;P"/>
      <sheetName val="Groupings-final"/>
      <sheetName val="Sched"/>
      <sheetName val="Trial"/>
      <sheetName val="FA_Final"/>
      <sheetName val="GiaVL"/>
      <sheetName val="Variation Statement"/>
      <sheetName val="KLHT"/>
      <sheetName val="SP Break Up"/>
      <sheetName val="Work done "/>
      <sheetName val="Cabinet"/>
      <sheetName val="Variables_x"/>
      <sheetName val="CapitalMetrics"/>
      <sheetName val="BLR 1"/>
      <sheetName val="GAS"/>
      <sheetName val="DEAE"/>
      <sheetName val="BLR2"/>
      <sheetName val="BLR3"/>
      <sheetName val="BLR4"/>
      <sheetName val="BLR5"/>
      <sheetName val="DEM"/>
      <sheetName val="SAM"/>
      <sheetName val="CHEM"/>
      <sheetName val="COP"/>
      <sheetName val="Gen Info"/>
      <sheetName val="labour rates"/>
      <sheetName val="Design sheet"/>
      <sheetName val="Master data"/>
      <sheetName val="Final"/>
      <sheetName val="Rate_analysis8"/>
      <sheetName val="PRC_PROG "/>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Variables"/>
      <sheetName val="Boiler&amp;TG"/>
      <sheetName val="Global Assm."/>
      <sheetName val="Summary_CFA"/>
      <sheetName val="Quotation"/>
      <sheetName val="INDU"/>
      <sheetName val="BOQ LT"/>
      <sheetName val="p1-costg"/>
      <sheetName val="A-CompanyInfo"/>
      <sheetName val="TrialBalance"/>
      <sheetName val="11-02- to 16-02"/>
      <sheetName val="PROFITABILITY ANALYSIS (MONTH)"/>
      <sheetName val="PROFITABILITY ANALYSIS (YTD)"/>
      <sheetName val="Footings"/>
      <sheetName val="NetBQ"/>
      <sheetName val="[DLA Standard Cost Report1]_T_2"/>
      <sheetName val="[DLA Standard Cost Report1]_T_3"/>
      <sheetName val="[DLA Standard Cost Report1]_T_4"/>
      <sheetName val="[DLA Standard Cost Report1]_T_5"/>
      <sheetName val="[DLA Standard Cost Report1]_D_2"/>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적용"/>
      <sheetName val="Sec-I"/>
      <sheetName val="cov-estimate"/>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tie beam"/>
      <sheetName val="Tower_slab data"/>
      <sheetName val="Miscelleneous"/>
      <sheetName val="Contractor &amp; Material Price"/>
      <sheetName val="RCN-L B D"/>
      <sheetName val="Itemised"/>
      <sheetName val="RCC RA76(BGL)"/>
      <sheetName val="old boq"/>
      <sheetName val="Sheet5"/>
      <sheetName val="Labour Rate "/>
      <sheetName val="(M+L)"/>
      <sheetName val="Other"/>
      <sheetName val="HR &amp; Admin"/>
      <sheetName val="Timeoffice"/>
      <sheetName val="3cd Annexure"/>
      <sheetName val="Break_Up"/>
      <sheetName val="RESULT"/>
      <sheetName val="Working3"/>
      <sheetName val="Working2"/>
      <sheetName val="2.Trad"/>
      <sheetName val="ITB COST"/>
      <sheetName val="DCF"/>
      <sheetName val="SAP World one 300915"/>
      <sheetName val="Loads"/>
      <sheetName val="Sanitary Fixtures"/>
      <sheetName val="Timesheet"/>
      <sheetName val="4.1 UF-DF Calc"/>
      <sheetName val="Summ"/>
      <sheetName val="Fossil_DCF"/>
      <sheetName val="03 BOQ code"/>
      <sheetName val="Projects"/>
      <sheetName val="Cut &amp; Sew"/>
      <sheetName val="15-21"/>
      <sheetName val="Comp"/>
      <sheetName val="GR.slab-reinft"/>
      <sheetName val="Debit_RMC"/>
      <sheetName val="Debit_Transit"/>
      <sheetName val="2.02 ( Emb.From BA)"/>
      <sheetName val="RATE COMPILATION"/>
      <sheetName val="CrRajWMM"/>
      <sheetName val="S1BOQ &amp; Workplan"/>
      <sheetName val="(Do not delete)"/>
      <sheetName val="Materials "/>
      <sheetName val="MRATES"/>
      <sheetName val="STEEL"/>
      <sheetName val="Costs"/>
      <sheetName val="Sheet7"/>
      <sheetName val="A0744339"/>
      <sheetName val="Material List "/>
      <sheetName val="Debtors analysis"/>
      <sheetName val="Total Debtors Ageing Sheet"/>
      <sheetName val="Data rough"/>
      <sheetName val="GN_ST_10"/>
      <sheetName val="[DLA"/>
      <sheetName val="MH(on site)"/>
      <sheetName val="site fab&amp;ernstr"/>
      <sheetName val="11 kV SWGR"/>
      <sheetName val="Table"/>
      <sheetName val="Enquire"/>
      <sheetName val="DOOR-WIND"/>
      <sheetName val="CFForecast detail"/>
      <sheetName val="B2"/>
      <sheetName val="nVision"/>
      <sheetName val="Lease rents"/>
      <sheetName val="Sensitivity"/>
      <sheetName val="Dev Sum"/>
      <sheetName val="BBSR_12.00 Acre - THDC"/>
      <sheetName val="Bank Rev"/>
      <sheetName val="sum"/>
      <sheetName val="DWTables"/>
      <sheetName val="Basic Rates"/>
      <sheetName val="Progress"/>
      <sheetName val="BLK2"/>
      <sheetName val="BLK3"/>
      <sheetName val="radar"/>
      <sheetName val="UG"/>
      <sheetName val="Ledger"/>
      <sheetName val="Main Assump."/>
      <sheetName val="Estimation"/>
      <sheetName val="HPL"/>
      <sheetName val="Clause"/>
      <sheetName val="sept-plan"/>
      <sheetName val="MFG"/>
      <sheetName val="Final abstract Sheet RA01"/>
      <sheetName val="NLD - Assum"/>
      <sheetName val="Capex-fixed"/>
      <sheetName val="Figures"/>
      <sheetName val="projections"/>
      <sheetName val="Fill_this_out_first___42"/>
      <sheetName val="Fill_this_out_first___43"/>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4"/>
      <sheetName val="Salient_Features19"/>
      <sheetName val="IDC_AHK_19"/>
      <sheetName val="BOQ_Direct_selling_cost19"/>
      <sheetName val="Monthwise_breakup19"/>
      <sheetName val="Reinf_Analy19"/>
      <sheetName val="Power_anal19"/>
      <sheetName val="SHEET_119"/>
      <sheetName val="PRECAST_lightconc-II19"/>
      <sheetName val="labour_coeff19"/>
      <sheetName val="Sebtion_1_SumMary19"/>
      <sheetName val="DLA_Standard_Cost_Report119"/>
      <sheetName val="IO_List19"/>
      <sheetName val="Macro_custom_function19"/>
      <sheetName val="Staff_Acco_19"/>
      <sheetName val="Pacakges_split19"/>
      <sheetName val="TBAL9697_-group_wise__sdpl19"/>
      <sheetName val="Basement_Budget19"/>
      <sheetName val="Extra_Item19"/>
      <sheetName val="Meas_-Hotel_Part19"/>
      <sheetName val="schedule_nos19"/>
      <sheetName val="INPUT_SHEET19"/>
      <sheetName val="Stress_Calculation19"/>
      <sheetName val="DEPTH_CHART_(ORR)_L_S_19"/>
      <sheetName val="Name_List19"/>
      <sheetName val="PA-_Consutant_19"/>
      <sheetName val="Break_up_Sheet19"/>
      <sheetName val="RCC,Ret__Wall19"/>
      <sheetName val="Tender_Summary19"/>
      <sheetName val="Driveway_Beams19"/>
      <sheetName val="1st_Slab19"/>
      <sheetName val="Contract_Night_Staff19"/>
      <sheetName val="Contract_Day_Staff19"/>
      <sheetName val="Day_Shift19"/>
      <sheetName val="Night_Shift19"/>
      <sheetName val="Cat_A_Change_Control19"/>
      <sheetName val="Cashflow_projection19"/>
      <sheetName val="Deduction_of_assets19"/>
      <sheetName val="Civil_Works19"/>
      <sheetName val="1st_flr19"/>
      <sheetName val="Labour_productivity19"/>
      <sheetName val="Fin_Sum19"/>
      <sheetName val="Project_Budget_Worksheet19"/>
      <sheetName val="Sun_E_Type19"/>
      <sheetName val="BLOCK-A_(MEA_SHEET)19"/>
      <sheetName val="Order_Info19"/>
      <sheetName val="As_per_PCA19"/>
      <sheetName val="Project_Plan_-_WWW19"/>
      <sheetName val="Scope_Reconciliation19"/>
      <sheetName val="WORK_TABLE19"/>
      <sheetName val="Approved_MTD_Proj_#'s19"/>
      <sheetName val="SITE_OVERHEADS19"/>
      <sheetName val="FITZ_MORT_9419"/>
      <sheetName val="GF_Columns19"/>
      <sheetName val="Capex_-_Hry19"/>
      <sheetName val="LEVEL_SHEET19"/>
      <sheetName val="Fee_Rate_Summary19"/>
      <sheetName val="P&amp;L_-_AD19"/>
      <sheetName val="Total_Quote19"/>
      <sheetName val="SPT_vs_PHI19"/>
      <sheetName val="MASTER_RATE_ANALYSIS19"/>
      <sheetName val="Deprec_19"/>
      <sheetName val="Rate_analysis9"/>
      <sheetName val="Sheet3_(2)19"/>
      <sheetName val="Site_Dev_BOQ19"/>
      <sheetName val="Works_-_Quote_Sheet19"/>
      <sheetName val="Item-_Compact19"/>
      <sheetName val="DETAILED__BOQ19"/>
      <sheetName val="Factors_19"/>
      <sheetName val="Budget_in_SAP19"/>
      <sheetName val="Structure_Bills_Qty19"/>
      <sheetName val="PC_Master_List19"/>
      <sheetName val="Field_Values19"/>
      <sheetName val="Data_Forecast19"/>
      <sheetName val="SPS_DETAIL19"/>
      <sheetName val="\TCS,_NAGPUR-MANJIRI_C\PROGRE19"/>
      <sheetName val="BASIS_-DEC_0819"/>
      <sheetName val="MN_T_B_19"/>
      <sheetName val="Basic_Rate19"/>
      <sheetName val="final_abstract19"/>
      <sheetName val="Master_Data_Sheet19"/>
      <sheetName val="Cement_recon_19"/>
      <sheetName val="Load_Details-220kV19"/>
      <sheetName val="Civil_Boq19"/>
      <sheetName val="Material_19"/>
      <sheetName val="Adimi_bldg19"/>
      <sheetName val="Pump_House19"/>
      <sheetName val="Fuel_Regu_Station19"/>
      <sheetName val="INDIGINEOUS_ITEMS_3"/>
      <sheetName val="Main_Gate_House3"/>
      <sheetName val="key_dates3"/>
      <sheetName val="Assumption_Inputs3"/>
      <sheetName val="India_F&amp;S_Template3"/>
      <sheetName val="_19"/>
      <sheetName val="Cleaning_&amp;_Grubbing19"/>
      <sheetName val="Intro_19"/>
      <sheetName val="Fcst_vs_Budgets2"/>
      <sheetName val="Plant_&amp;__Machinery19"/>
      <sheetName val="_TCS,_NAGPUR-MANJIRI_C_PROGRE19"/>
      <sheetName val="BOQ_T4B1"/>
      <sheetName val="Discount_&amp;_Margin1"/>
      <sheetName val="PointNo_519"/>
      <sheetName val="Material_Rates19"/>
      <sheetName val="Cost_Index1"/>
      <sheetName val="Form_619"/>
      <sheetName val="foot-slab_reinft"/>
      <sheetName val="Layer_Table1"/>
      <sheetName val="Constants_Summary19"/>
      <sheetName val="COP_Final1"/>
      <sheetName val="Boq_-_Flats2"/>
      <sheetName val="St_co_91_5lvl1"/>
      <sheetName val="P1260Projected_5700_Detail"/>
      <sheetName val="P852_5000_Detail"/>
      <sheetName val="P854_5000_Detail"/>
      <sheetName val="P856_5000_Detail"/>
      <sheetName val="P858_5000_Detail"/>
      <sheetName val="P860Baseline_5000_Detail"/>
      <sheetName val="1-OBJ98_"/>
      <sheetName val="_Acc__Sched_"/>
      <sheetName val="SUPPLY_-Sanitary_Fixtures"/>
      <sheetName val="ITEMS_FOR_CIVIL_TENDER"/>
      <sheetName val="F_Blk1"/>
      <sheetName val="Labor_abs-NMR"/>
      <sheetName val="M_S_1"/>
      <sheetName val="Ra__stair19"/>
      <sheetName val="Detail_In_Door_Stad"/>
      <sheetName val="Debits_as_on_12_04_08"/>
      <sheetName val="Loan_Schedule"/>
      <sheetName val="Current_Bill_MB_ref"/>
      <sheetName val="beam-reinft-IIInd_floor"/>
      <sheetName val="Kristal_Court"/>
      <sheetName val="Operating_Statistics"/>
      <sheetName val="Data_sheet"/>
      <sheetName val="Per_Unit"/>
      <sheetName val="Rate_analysis_civil"/>
      <sheetName val="Rate_Analysis_"/>
      <sheetName val="Monthly_Plan_May'16"/>
      <sheetName val="Performance_Report"/>
      <sheetName val="_bus_bay"/>
      <sheetName val="doq_4"/>
      <sheetName val="doq_2"/>
      <sheetName val="Labour_&amp;_Plant"/>
      <sheetName val="loads_at_base_of_pier"/>
      <sheetName val="Buying_Schedule"/>
      <sheetName val="CRF_Register"/>
      <sheetName val="E_&amp;_R"/>
      <sheetName val="Primero_Tower_Budget"/>
      <sheetName val="REPAIR&amp;_MAINT22"/>
      <sheetName val="Basic_Resources"/>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bs_BP_04_SA"/>
      <sheetName val="Sales_&amp;_Prod"/>
      <sheetName val="Base_Assumptions"/>
      <sheetName val="Ov%rall_Summary"/>
      <sheetName val="Cost_summary"/>
      <sheetName val="Bill_1-BOQ-Civil_Works"/>
      <sheetName val="BOQ_(2)"/>
      <sheetName val="Rev_P"/>
      <sheetName val="Block_A_-_BOQ"/>
      <sheetName val="Summary_year_Plan"/>
      <sheetName val="BOQ_Distribution"/>
      <sheetName val="3__Elemental_Summary"/>
      <sheetName val="9__Package_split_-_Cost_"/>
      <sheetName val="10__&amp;_11__Rate_Code_&amp;_BQ"/>
      <sheetName val="[DLA_Standard_Cost_Report1][DLA"/>
      <sheetName val="소상_&quot;1&quot;"/>
      <sheetName val="labour_rates"/>
      <sheetName val="STAFFSCHED_"/>
      <sheetName val="Factor_Sheet"/>
      <sheetName val="NT_LBH"/>
      <sheetName val="Builtup_Area"/>
      <sheetName val="Lead_(Final)"/>
      <sheetName val="D_UT-MECH"/>
      <sheetName val="Rob__elektr_"/>
      <sheetName val="CABLE_DATA"/>
      <sheetName val="Combined_Results_"/>
      <sheetName val="Contractor_&amp;_Material_Price"/>
      <sheetName val="Forecast_Variance_Planning_hrs1"/>
      <sheetName val="Raw_Data19"/>
      <sheetName val="PRC_PROG_1"/>
      <sheetName val="Val_breakdown1"/>
      <sheetName val="Orç__Estrelas_Santiago1"/>
      <sheetName val="Bill_No_31"/>
      <sheetName val="GM_&amp;_TA"/>
      <sheetName val="Master_data"/>
      <sheetName val="Design_sheet"/>
      <sheetName val="Gen_Info"/>
      <sheetName val="[DLA_Standard_Cost_Report1]\TCS"/>
      <sheetName val="F_Slab"/>
      <sheetName val="Plinth_Beam1"/>
      <sheetName val="BS8007"/>
      <sheetName val="PRICE BID"/>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8">
          <cell r="D8" t="str">
            <v>Paramaz Avedisian Building</v>
          </cell>
        </row>
      </sheetData>
      <sheetData sheetId="36" refreshError="1"/>
      <sheetData sheetId="37">
        <row r="8">
          <cell r="D8" t="str">
            <v>Paramaz Avedisian Building</v>
          </cell>
        </row>
      </sheetData>
      <sheetData sheetId="38">
        <row r="8">
          <cell r="D8" t="str">
            <v>Paramaz Avedisian Building</v>
          </cell>
        </row>
      </sheetData>
      <sheetData sheetId="39">
        <row r="8">
          <cell r="D8" t="str">
            <v>Paramaz Avedisian Building</v>
          </cell>
        </row>
      </sheetData>
      <sheetData sheetId="40">
        <row r="8">
          <cell r="D8" t="str">
            <v>Paramaz Avedisian Building</v>
          </cell>
        </row>
      </sheetData>
      <sheetData sheetId="41">
        <row r="8">
          <cell r="D8" t="str">
            <v>Paramaz Avedisian Building</v>
          </cell>
        </row>
      </sheetData>
      <sheetData sheetId="42">
        <row r="8">
          <cell r="D8" t="str">
            <v>Paramaz Avedisian Building</v>
          </cell>
        </row>
      </sheetData>
      <sheetData sheetId="43">
        <row r="8">
          <cell r="D8" t="str">
            <v>Paramaz Avedisian Building</v>
          </cell>
        </row>
      </sheetData>
      <sheetData sheetId="44">
        <row r="8">
          <cell r="D8" t="str">
            <v>Paramaz Avedisian Building</v>
          </cell>
        </row>
      </sheetData>
      <sheetData sheetId="45">
        <row r="8">
          <cell r="D8" t="str">
            <v>Paramaz Avedisian Building</v>
          </cell>
        </row>
      </sheetData>
      <sheetData sheetId="46">
        <row r="8">
          <cell r="D8" t="str">
            <v>Paramaz Avedisian Building</v>
          </cell>
        </row>
      </sheetData>
      <sheetData sheetId="47">
        <row r="8">
          <cell r="D8" t="str">
            <v>Paramaz Avedisian Building</v>
          </cell>
        </row>
      </sheetData>
      <sheetData sheetId="48">
        <row r="8">
          <cell r="D8" t="str">
            <v>Paramaz Avedisian Building</v>
          </cell>
        </row>
      </sheetData>
      <sheetData sheetId="49">
        <row r="8">
          <cell r="D8" t="str">
            <v>Paramaz Avedisian Building</v>
          </cell>
        </row>
      </sheetData>
      <sheetData sheetId="50">
        <row r="8">
          <cell r="D8" t="str">
            <v>Paramaz Avedisian Building</v>
          </cell>
        </row>
      </sheetData>
      <sheetData sheetId="51">
        <row r="8">
          <cell r="D8" t="str">
            <v>Paramaz Avedisian Building</v>
          </cell>
        </row>
      </sheetData>
      <sheetData sheetId="52">
        <row r="8">
          <cell r="D8" t="str">
            <v>Paramaz Avedisian Building</v>
          </cell>
        </row>
      </sheetData>
      <sheetData sheetId="53">
        <row r="8">
          <cell r="D8" t="str">
            <v>Paramaz Avedisian Building</v>
          </cell>
        </row>
      </sheetData>
      <sheetData sheetId="54">
        <row r="8">
          <cell r="D8" t="str">
            <v>Paramaz Avedisian Building</v>
          </cell>
        </row>
      </sheetData>
      <sheetData sheetId="55">
        <row r="8">
          <cell r="D8" t="str">
            <v>Paramaz Avedisian Building</v>
          </cell>
        </row>
      </sheetData>
      <sheetData sheetId="56">
        <row r="8">
          <cell r="D8" t="str">
            <v>Paramaz Avedisian Building</v>
          </cell>
        </row>
      </sheetData>
      <sheetData sheetId="57">
        <row r="8">
          <cell r="D8" t="str">
            <v>Paramaz Avedisian Building</v>
          </cell>
        </row>
      </sheetData>
      <sheetData sheetId="58">
        <row r="8">
          <cell r="D8" t="str">
            <v>Paramaz Avedisian Building</v>
          </cell>
        </row>
      </sheetData>
      <sheetData sheetId="59">
        <row r="8">
          <cell r="D8" t="str">
            <v>Paramaz Avedisian Building</v>
          </cell>
        </row>
      </sheetData>
      <sheetData sheetId="60">
        <row r="8">
          <cell r="D8" t="str">
            <v>Paramaz Avedisian Building</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ow r="8">
          <cell r="D8" t="str">
            <v>Paramaz Avedisian Building</v>
          </cell>
        </row>
      </sheetData>
      <sheetData sheetId="280">
        <row r="8">
          <cell r="D8" t="str">
            <v>Paramaz Avedisian Building</v>
          </cell>
        </row>
      </sheetData>
      <sheetData sheetId="281">
        <row r="8">
          <cell r="D8" t="str">
            <v>Paramaz Avedisian Building</v>
          </cell>
        </row>
      </sheetData>
      <sheetData sheetId="282">
        <row r="8">
          <cell r="D8" t="str">
            <v>Paramaz Avedisian Building</v>
          </cell>
        </row>
      </sheetData>
      <sheetData sheetId="283">
        <row r="8">
          <cell r="D8" t="str">
            <v>Paramaz Avedisian Building</v>
          </cell>
        </row>
      </sheetData>
      <sheetData sheetId="284">
        <row r="8">
          <cell r="D8" t="str">
            <v>Paramaz Avedisian Building</v>
          </cell>
        </row>
      </sheetData>
      <sheetData sheetId="285">
        <row r="8">
          <cell r="D8" t="str">
            <v>Paramaz Avedisian Building</v>
          </cell>
        </row>
      </sheetData>
      <sheetData sheetId="286">
        <row r="8">
          <cell r="D8" t="str">
            <v>Paramaz Avedisian Building</v>
          </cell>
        </row>
      </sheetData>
      <sheetData sheetId="287">
        <row r="8">
          <cell r="D8" t="str">
            <v>Paramaz Avedisian Building</v>
          </cell>
        </row>
      </sheetData>
      <sheetData sheetId="288">
        <row r="8">
          <cell r="D8" t="str">
            <v>Paramaz Avedisian Building</v>
          </cell>
        </row>
      </sheetData>
      <sheetData sheetId="289">
        <row r="8">
          <cell r="D8" t="str">
            <v>Paramaz Avedisian Building</v>
          </cell>
        </row>
      </sheetData>
      <sheetData sheetId="290">
        <row r="8">
          <cell r="D8" t="str">
            <v>Paramaz Avedisian Building</v>
          </cell>
        </row>
      </sheetData>
      <sheetData sheetId="291">
        <row r="8">
          <cell r="D8" t="str">
            <v>Paramaz Avedisian Building</v>
          </cell>
        </row>
      </sheetData>
      <sheetData sheetId="292">
        <row r="8">
          <cell r="D8" t="str">
            <v>Paramaz Avedisian Building</v>
          </cell>
        </row>
      </sheetData>
      <sheetData sheetId="293">
        <row r="8">
          <cell r="D8" t="str">
            <v>Paramaz Avedisian Building</v>
          </cell>
        </row>
      </sheetData>
      <sheetData sheetId="294">
        <row r="8">
          <cell r="D8" t="str">
            <v>Paramaz Avedisian Building</v>
          </cell>
        </row>
      </sheetData>
      <sheetData sheetId="295">
        <row r="8">
          <cell r="D8" t="str">
            <v>Paramaz Avedisian Building</v>
          </cell>
        </row>
      </sheetData>
      <sheetData sheetId="296">
        <row r="8">
          <cell r="D8" t="str">
            <v>Paramaz Avedisian Building</v>
          </cell>
        </row>
      </sheetData>
      <sheetData sheetId="297">
        <row r="8">
          <cell r="D8" t="str">
            <v>Paramaz Avedisian Building</v>
          </cell>
        </row>
      </sheetData>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ow r="8">
          <cell r="D8" t="str">
            <v>Paramaz Avedisian Building</v>
          </cell>
        </row>
      </sheetData>
      <sheetData sheetId="354">
        <row r="8">
          <cell r="D8" t="str">
            <v>Paramaz Avedisian Building</v>
          </cell>
        </row>
      </sheetData>
      <sheetData sheetId="355">
        <row r="8">
          <cell r="D8" t="str">
            <v>Paramaz Avedisian Building</v>
          </cell>
        </row>
      </sheetData>
      <sheetData sheetId="356">
        <row r="8">
          <cell r="D8" t="str">
            <v>Paramaz Avedisian Building</v>
          </cell>
        </row>
      </sheetData>
      <sheetData sheetId="357">
        <row r="8">
          <cell r="D8" t="str">
            <v>Paramaz Avedisian Building</v>
          </cell>
        </row>
      </sheetData>
      <sheetData sheetId="358">
        <row r="8">
          <cell r="D8" t="str">
            <v>Paramaz Avedisian Building</v>
          </cell>
        </row>
      </sheetData>
      <sheetData sheetId="359">
        <row r="8">
          <cell r="D8" t="str">
            <v>Paramaz Avedisian Building</v>
          </cell>
        </row>
      </sheetData>
      <sheetData sheetId="360">
        <row r="8">
          <cell r="D8" t="str">
            <v>Paramaz Avedisian Building</v>
          </cell>
        </row>
      </sheetData>
      <sheetData sheetId="361">
        <row r="8">
          <cell r="D8" t="str">
            <v>Paramaz Avedisian Building</v>
          </cell>
        </row>
      </sheetData>
      <sheetData sheetId="362">
        <row r="8">
          <cell r="D8" t="str">
            <v>Paramaz Avedisian Building</v>
          </cell>
        </row>
      </sheetData>
      <sheetData sheetId="363">
        <row r="8">
          <cell r="D8" t="str">
            <v>Paramaz Avedisian Building</v>
          </cell>
        </row>
      </sheetData>
      <sheetData sheetId="364">
        <row r="8">
          <cell r="D8" t="str">
            <v>Paramaz Avedisian Building</v>
          </cell>
        </row>
      </sheetData>
      <sheetData sheetId="365">
        <row r="8">
          <cell r="D8" t="str">
            <v>Paramaz Avedisian Building</v>
          </cell>
        </row>
      </sheetData>
      <sheetData sheetId="366">
        <row r="8">
          <cell r="D8" t="str">
            <v>Paramaz Avedisian Building</v>
          </cell>
        </row>
      </sheetData>
      <sheetData sheetId="367">
        <row r="8">
          <cell r="D8" t="str">
            <v>Paramaz Avedisian Building</v>
          </cell>
        </row>
      </sheetData>
      <sheetData sheetId="368">
        <row r="8">
          <cell r="D8" t="str">
            <v>Paramaz Avedisian Building</v>
          </cell>
        </row>
      </sheetData>
      <sheetData sheetId="369">
        <row r="8">
          <cell r="D8" t="str">
            <v>Paramaz Avedisian Building</v>
          </cell>
        </row>
      </sheetData>
      <sheetData sheetId="370">
        <row r="8">
          <cell r="D8" t="str">
            <v>Paramaz Avedisian Building</v>
          </cell>
        </row>
      </sheetData>
      <sheetData sheetId="371">
        <row r="8">
          <cell r="D8" t="str">
            <v>Paramaz Avedisian Building</v>
          </cell>
        </row>
      </sheetData>
      <sheetData sheetId="372">
        <row r="8">
          <cell r="D8" t="str">
            <v>Paramaz Avedisian Building</v>
          </cell>
        </row>
      </sheetData>
      <sheetData sheetId="373">
        <row r="8">
          <cell r="D8" t="str">
            <v>Paramaz Avedisian Building</v>
          </cell>
        </row>
      </sheetData>
      <sheetData sheetId="374">
        <row r="8">
          <cell r="D8" t="str">
            <v>Paramaz Avedisian Building</v>
          </cell>
        </row>
      </sheetData>
      <sheetData sheetId="375">
        <row r="8">
          <cell r="D8" t="str">
            <v>Paramaz Avedisian Building</v>
          </cell>
        </row>
      </sheetData>
      <sheetData sheetId="376">
        <row r="8">
          <cell r="D8" t="str">
            <v>Paramaz Avedisian Building</v>
          </cell>
        </row>
      </sheetData>
      <sheetData sheetId="377">
        <row r="8">
          <cell r="D8" t="str">
            <v>Paramaz Avedisian Building</v>
          </cell>
        </row>
      </sheetData>
      <sheetData sheetId="378">
        <row r="8">
          <cell r="D8" t="str">
            <v>Paramaz Avedisian Building</v>
          </cell>
        </row>
      </sheetData>
      <sheetData sheetId="379">
        <row r="8">
          <cell r="D8" t="str">
            <v>Paramaz Avedisian Building</v>
          </cell>
        </row>
      </sheetData>
      <sheetData sheetId="380">
        <row r="8">
          <cell r="D8" t="str">
            <v>Paramaz Avedisian Building</v>
          </cell>
        </row>
      </sheetData>
      <sheetData sheetId="381">
        <row r="8">
          <cell r="D8" t="str">
            <v>Paramaz Avedisian Building</v>
          </cell>
        </row>
      </sheetData>
      <sheetData sheetId="382">
        <row r="8">
          <cell r="D8" t="str">
            <v>Paramaz Avedisian Building</v>
          </cell>
        </row>
      </sheetData>
      <sheetData sheetId="383">
        <row r="8">
          <cell r="D8" t="str">
            <v>Paramaz Avedisian Building</v>
          </cell>
        </row>
      </sheetData>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ow r="8">
          <cell r="D8" t="str">
            <v>Paramaz Avedisian Building</v>
          </cell>
        </row>
      </sheetData>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ow r="8">
          <cell r="D8" t="str">
            <v>Paramaz Avedisian Building</v>
          </cell>
        </row>
      </sheetData>
      <sheetData sheetId="542">
        <row r="8">
          <cell r="D8" t="str">
            <v>Paramaz Avedisian Building</v>
          </cell>
        </row>
      </sheetData>
      <sheetData sheetId="543">
        <row r="8">
          <cell r="D8" t="str">
            <v>Paramaz Avedisian Building</v>
          </cell>
        </row>
      </sheetData>
      <sheetData sheetId="544">
        <row r="8">
          <cell r="D8" t="str">
            <v>Paramaz Avedisian Building</v>
          </cell>
        </row>
      </sheetData>
      <sheetData sheetId="545">
        <row r="8">
          <cell r="D8" t="str">
            <v>Paramaz Avedisian Building</v>
          </cell>
        </row>
      </sheetData>
      <sheetData sheetId="546">
        <row r="8">
          <cell r="D8" t="str">
            <v>Paramaz Avedisian Building</v>
          </cell>
        </row>
      </sheetData>
      <sheetData sheetId="547">
        <row r="8">
          <cell r="D8" t="str">
            <v>Paramaz Avedisian Building</v>
          </cell>
        </row>
      </sheetData>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ow r="8">
          <cell r="D8" t="str">
            <v>Paramaz Avedisian Building</v>
          </cell>
        </row>
      </sheetData>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ow r="8">
          <cell r="D8" t="str">
            <v>Paramaz Avedisian Building</v>
          </cell>
        </row>
      </sheetData>
      <sheetData sheetId="712" refreshError="1"/>
      <sheetData sheetId="713" refreshError="1"/>
      <sheetData sheetId="714" refreshError="1"/>
      <sheetData sheetId="715" refreshError="1"/>
      <sheetData sheetId="716">
        <row r="8">
          <cell r="D8" t="str">
            <v>Paramaz Avedisian Building</v>
          </cell>
        </row>
      </sheetData>
      <sheetData sheetId="717">
        <row r="8">
          <cell r="D8" t="str">
            <v>Paramaz Avedisian Building</v>
          </cell>
        </row>
      </sheetData>
      <sheetData sheetId="718"/>
      <sheetData sheetId="719">
        <row r="8">
          <cell r="D8" t="str">
            <v>Paramaz Avedisian Building</v>
          </cell>
        </row>
      </sheetData>
      <sheetData sheetId="720"/>
      <sheetData sheetId="721">
        <row r="8">
          <cell r="D8" t="str">
            <v>Paramaz Avedisian Building</v>
          </cell>
        </row>
      </sheetData>
      <sheetData sheetId="722"/>
      <sheetData sheetId="723">
        <row r="8">
          <cell r="D8" t="str">
            <v>Paramaz Avedisian Building</v>
          </cell>
        </row>
      </sheetData>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ow r="8">
          <cell r="D8" t="str">
            <v>Paramaz Avedisian Building</v>
          </cell>
        </row>
      </sheetData>
      <sheetData sheetId="889">
        <row r="8">
          <cell r="D8" t="str">
            <v>Paramaz Avedisian Building</v>
          </cell>
        </row>
      </sheetData>
      <sheetData sheetId="890">
        <row r="8">
          <cell r="D8" t="str">
            <v>Paramaz Avedisian Building</v>
          </cell>
        </row>
      </sheetData>
      <sheetData sheetId="891">
        <row r="8">
          <cell r="D8" t="str">
            <v>Paramaz Avedisian Building</v>
          </cell>
        </row>
      </sheetData>
      <sheetData sheetId="892">
        <row r="8">
          <cell r="D8" t="str">
            <v>Paramaz Avedisian Building</v>
          </cell>
        </row>
      </sheetData>
      <sheetData sheetId="893">
        <row r="8">
          <cell r="D8" t="str">
            <v>Paramaz Avedisian Building</v>
          </cell>
        </row>
      </sheetData>
      <sheetData sheetId="894">
        <row r="8">
          <cell r="D8" t="str">
            <v>Paramaz Avedisian Building</v>
          </cell>
        </row>
      </sheetData>
      <sheetData sheetId="895">
        <row r="8">
          <cell r="D8" t="str">
            <v>Paramaz Avedisian Building</v>
          </cell>
        </row>
      </sheetData>
      <sheetData sheetId="896">
        <row r="8">
          <cell r="D8" t="str">
            <v>Paramaz Avedisian Building</v>
          </cell>
        </row>
      </sheetData>
      <sheetData sheetId="897">
        <row r="8">
          <cell r="D8" t="str">
            <v>Paramaz Avedisian Building</v>
          </cell>
        </row>
      </sheetData>
      <sheetData sheetId="898">
        <row r="8">
          <cell r="D8" t="str">
            <v>Paramaz Avedisian Building</v>
          </cell>
        </row>
      </sheetData>
      <sheetData sheetId="899">
        <row r="8">
          <cell r="D8" t="str">
            <v>Paramaz Avedisian Building</v>
          </cell>
        </row>
      </sheetData>
      <sheetData sheetId="900">
        <row r="8">
          <cell r="D8" t="str">
            <v>Paramaz Avedisian Building</v>
          </cell>
        </row>
      </sheetData>
      <sheetData sheetId="901">
        <row r="8">
          <cell r="D8" t="str">
            <v>Paramaz Avedisian Building</v>
          </cell>
        </row>
      </sheetData>
      <sheetData sheetId="902">
        <row r="8">
          <cell r="D8" t="str">
            <v>Paramaz Avedisian Building</v>
          </cell>
        </row>
      </sheetData>
      <sheetData sheetId="903">
        <row r="8">
          <cell r="D8" t="str">
            <v>Paramaz Avedisian Building</v>
          </cell>
        </row>
      </sheetData>
      <sheetData sheetId="904">
        <row r="8">
          <cell r="D8" t="str">
            <v>Paramaz Avedisian Building</v>
          </cell>
        </row>
      </sheetData>
      <sheetData sheetId="905">
        <row r="8">
          <cell r="D8" t="str">
            <v>Paramaz Avedisian Building</v>
          </cell>
        </row>
      </sheetData>
      <sheetData sheetId="906">
        <row r="8">
          <cell r="D8" t="str">
            <v>Paramaz Avedisian Building</v>
          </cell>
        </row>
      </sheetData>
      <sheetData sheetId="907">
        <row r="8">
          <cell r="D8" t="str">
            <v>Paramaz Avedisian Building</v>
          </cell>
        </row>
      </sheetData>
      <sheetData sheetId="908">
        <row r="8">
          <cell r="D8" t="str">
            <v>Paramaz Avedisian Building</v>
          </cell>
        </row>
      </sheetData>
      <sheetData sheetId="909">
        <row r="8">
          <cell r="D8" t="str">
            <v>Paramaz Avedisian Building</v>
          </cell>
        </row>
      </sheetData>
      <sheetData sheetId="910">
        <row r="8">
          <cell r="D8" t="str">
            <v>Paramaz Avedisian Building</v>
          </cell>
        </row>
      </sheetData>
      <sheetData sheetId="911">
        <row r="8">
          <cell r="D8" t="str">
            <v>Paramaz Avedisian Building</v>
          </cell>
        </row>
      </sheetData>
      <sheetData sheetId="912">
        <row r="8">
          <cell r="D8" t="str">
            <v>Paramaz Avedisian Building</v>
          </cell>
        </row>
      </sheetData>
      <sheetData sheetId="913">
        <row r="8">
          <cell r="D8" t="str">
            <v>Paramaz Avedisian Building</v>
          </cell>
        </row>
      </sheetData>
      <sheetData sheetId="914">
        <row r="8">
          <cell r="D8" t="str">
            <v>Paramaz Avedisian Building</v>
          </cell>
        </row>
      </sheetData>
      <sheetData sheetId="915">
        <row r="8">
          <cell r="D8" t="str">
            <v>Paramaz Avedisian Building</v>
          </cell>
        </row>
      </sheetData>
      <sheetData sheetId="916">
        <row r="8">
          <cell r="D8" t="str">
            <v>Paramaz Avedisian Building</v>
          </cell>
        </row>
      </sheetData>
      <sheetData sheetId="917">
        <row r="8">
          <cell r="D8" t="str">
            <v>Paramaz Avedisian Building</v>
          </cell>
        </row>
      </sheetData>
      <sheetData sheetId="918">
        <row r="8">
          <cell r="D8" t="str">
            <v>Paramaz Avedisian Building</v>
          </cell>
        </row>
      </sheetData>
      <sheetData sheetId="919">
        <row r="8">
          <cell r="D8" t="str">
            <v>Paramaz Avedisian Building</v>
          </cell>
        </row>
      </sheetData>
      <sheetData sheetId="920">
        <row r="8">
          <cell r="D8" t="str">
            <v>Paramaz Avedisian Building</v>
          </cell>
        </row>
      </sheetData>
      <sheetData sheetId="921">
        <row r="8">
          <cell r="D8" t="str">
            <v>Paramaz Avedisian Building</v>
          </cell>
        </row>
      </sheetData>
      <sheetData sheetId="922">
        <row r="8">
          <cell r="D8" t="str">
            <v>Paramaz Avedisian Building</v>
          </cell>
        </row>
      </sheetData>
      <sheetData sheetId="923">
        <row r="8">
          <cell r="D8" t="str">
            <v>Paramaz Avedisian Building</v>
          </cell>
        </row>
      </sheetData>
      <sheetData sheetId="924">
        <row r="8">
          <cell r="D8" t="str">
            <v>Paramaz Avedisian Building</v>
          </cell>
        </row>
      </sheetData>
      <sheetData sheetId="925">
        <row r="8">
          <cell r="D8" t="str">
            <v>Paramaz Avedisian Building</v>
          </cell>
        </row>
      </sheetData>
      <sheetData sheetId="926">
        <row r="8">
          <cell r="D8" t="str">
            <v>Paramaz Avedisian Building</v>
          </cell>
        </row>
      </sheetData>
      <sheetData sheetId="927">
        <row r="8">
          <cell r="D8" t="str">
            <v>Paramaz Avedisian Building</v>
          </cell>
        </row>
      </sheetData>
      <sheetData sheetId="928">
        <row r="8">
          <cell r="D8" t="str">
            <v>Paramaz Avedisian Building</v>
          </cell>
        </row>
      </sheetData>
      <sheetData sheetId="929">
        <row r="8">
          <cell r="D8" t="str">
            <v>Paramaz Avedisian Building</v>
          </cell>
        </row>
      </sheetData>
      <sheetData sheetId="930">
        <row r="8">
          <cell r="D8" t="str">
            <v>Paramaz Avedisian Building</v>
          </cell>
        </row>
      </sheetData>
      <sheetData sheetId="931">
        <row r="8">
          <cell r="D8" t="str">
            <v>Paramaz Avedisian Building</v>
          </cell>
        </row>
      </sheetData>
      <sheetData sheetId="932">
        <row r="8">
          <cell r="D8" t="str">
            <v>Paramaz Avedisian Building</v>
          </cell>
        </row>
      </sheetData>
      <sheetData sheetId="933">
        <row r="8">
          <cell r="D8" t="str">
            <v>Paramaz Avedisian Building</v>
          </cell>
        </row>
      </sheetData>
      <sheetData sheetId="934">
        <row r="8">
          <cell r="D8" t="str">
            <v>Paramaz Avedisian Building</v>
          </cell>
        </row>
      </sheetData>
      <sheetData sheetId="935">
        <row r="8">
          <cell r="D8" t="str">
            <v>Paramaz Avedisian Building</v>
          </cell>
        </row>
      </sheetData>
      <sheetData sheetId="936">
        <row r="8">
          <cell r="D8" t="str">
            <v>Paramaz Avedisian Building</v>
          </cell>
        </row>
      </sheetData>
      <sheetData sheetId="937">
        <row r="8">
          <cell r="D8" t="str">
            <v>Paramaz Avedisian Building</v>
          </cell>
        </row>
      </sheetData>
      <sheetData sheetId="938">
        <row r="8">
          <cell r="D8" t="str">
            <v>Paramaz Avedisian Building</v>
          </cell>
        </row>
      </sheetData>
      <sheetData sheetId="939">
        <row r="8">
          <cell r="D8" t="str">
            <v>Paramaz Avedisian Building</v>
          </cell>
        </row>
      </sheetData>
      <sheetData sheetId="940">
        <row r="8">
          <cell r="D8" t="str">
            <v>Paramaz Avedisian Building</v>
          </cell>
        </row>
      </sheetData>
      <sheetData sheetId="941">
        <row r="8">
          <cell r="D8" t="str">
            <v>Paramaz Avedisian Building</v>
          </cell>
        </row>
      </sheetData>
      <sheetData sheetId="942">
        <row r="8">
          <cell r="D8" t="str">
            <v>Paramaz Avedisian Building</v>
          </cell>
        </row>
      </sheetData>
      <sheetData sheetId="943">
        <row r="8">
          <cell r="D8" t="str">
            <v>Paramaz Avedisian Building</v>
          </cell>
        </row>
      </sheetData>
      <sheetData sheetId="944">
        <row r="8">
          <cell r="D8" t="str">
            <v>Paramaz Avedisian Building</v>
          </cell>
        </row>
      </sheetData>
      <sheetData sheetId="945">
        <row r="8">
          <cell r="D8" t="str">
            <v>Paramaz Avedisian Building</v>
          </cell>
        </row>
      </sheetData>
      <sheetData sheetId="946">
        <row r="8">
          <cell r="D8" t="str">
            <v>Paramaz Avedisian Building</v>
          </cell>
        </row>
      </sheetData>
      <sheetData sheetId="947">
        <row r="8">
          <cell r="D8" t="str">
            <v>Paramaz Avedisian Building</v>
          </cell>
        </row>
      </sheetData>
      <sheetData sheetId="948">
        <row r="8">
          <cell r="D8" t="str">
            <v>Paramaz Avedisian Building</v>
          </cell>
        </row>
      </sheetData>
      <sheetData sheetId="949">
        <row r="8">
          <cell r="D8" t="str">
            <v>Paramaz Avedisian Building</v>
          </cell>
        </row>
      </sheetData>
      <sheetData sheetId="950">
        <row r="8">
          <cell r="D8" t="str">
            <v>Paramaz Avedisian Building</v>
          </cell>
        </row>
      </sheetData>
      <sheetData sheetId="951">
        <row r="8">
          <cell r="D8" t="str">
            <v>Paramaz Avedisian Building</v>
          </cell>
        </row>
      </sheetData>
      <sheetData sheetId="952">
        <row r="8">
          <cell r="D8" t="str">
            <v>Paramaz Avedisian Building</v>
          </cell>
        </row>
      </sheetData>
      <sheetData sheetId="953">
        <row r="8">
          <cell r="D8" t="str">
            <v>Paramaz Avedisian Building</v>
          </cell>
        </row>
      </sheetData>
      <sheetData sheetId="954">
        <row r="8">
          <cell r="D8" t="str">
            <v>Paramaz Avedisian Building</v>
          </cell>
        </row>
      </sheetData>
      <sheetData sheetId="955">
        <row r="8">
          <cell r="D8" t="str">
            <v>Paramaz Avedisian Building</v>
          </cell>
        </row>
      </sheetData>
      <sheetData sheetId="956">
        <row r="8">
          <cell r="D8" t="str">
            <v>Paramaz Avedisian Building</v>
          </cell>
        </row>
      </sheetData>
      <sheetData sheetId="957">
        <row r="8">
          <cell r="D8" t="str">
            <v>Paramaz Avedisian Building</v>
          </cell>
        </row>
      </sheetData>
      <sheetData sheetId="958">
        <row r="8">
          <cell r="D8" t="str">
            <v>Paramaz Avedisian Building</v>
          </cell>
        </row>
      </sheetData>
      <sheetData sheetId="959">
        <row r="8">
          <cell r="D8" t="str">
            <v>Paramaz Avedisian Building</v>
          </cell>
        </row>
      </sheetData>
      <sheetData sheetId="960">
        <row r="8">
          <cell r="D8" t="str">
            <v>Paramaz Avedisian Building</v>
          </cell>
        </row>
      </sheetData>
      <sheetData sheetId="961">
        <row r="8">
          <cell r="D8" t="str">
            <v>Paramaz Avedisian Building</v>
          </cell>
        </row>
      </sheetData>
      <sheetData sheetId="962">
        <row r="8">
          <cell r="D8" t="str">
            <v>Paramaz Avedisian Building</v>
          </cell>
        </row>
      </sheetData>
      <sheetData sheetId="963">
        <row r="8">
          <cell r="D8" t="str">
            <v>Paramaz Avedisian Building</v>
          </cell>
        </row>
      </sheetData>
      <sheetData sheetId="964">
        <row r="8">
          <cell r="D8" t="str">
            <v>Paramaz Avedisian Building</v>
          </cell>
        </row>
      </sheetData>
      <sheetData sheetId="965">
        <row r="8">
          <cell r="D8" t="str">
            <v>Paramaz Avedisian Building</v>
          </cell>
        </row>
      </sheetData>
      <sheetData sheetId="966">
        <row r="8">
          <cell r="D8" t="str">
            <v>Paramaz Avedisian Building</v>
          </cell>
        </row>
      </sheetData>
      <sheetData sheetId="967">
        <row r="8">
          <cell r="D8" t="str">
            <v>Paramaz Avedisian Building</v>
          </cell>
        </row>
      </sheetData>
      <sheetData sheetId="968">
        <row r="8">
          <cell r="D8" t="str">
            <v>Paramaz Avedisian Building</v>
          </cell>
        </row>
      </sheetData>
      <sheetData sheetId="969">
        <row r="8">
          <cell r="D8" t="str">
            <v>Paramaz Avedisian Building</v>
          </cell>
        </row>
      </sheetData>
      <sheetData sheetId="970">
        <row r="8">
          <cell r="D8" t="str">
            <v>Paramaz Avedisian Building</v>
          </cell>
        </row>
      </sheetData>
      <sheetData sheetId="971">
        <row r="8">
          <cell r="D8" t="str">
            <v>Paramaz Avedisian Building</v>
          </cell>
        </row>
      </sheetData>
      <sheetData sheetId="972">
        <row r="8">
          <cell r="D8" t="str">
            <v>Paramaz Avedisian Building</v>
          </cell>
        </row>
      </sheetData>
      <sheetData sheetId="973">
        <row r="8">
          <cell r="D8" t="str">
            <v>Paramaz Avedisian Building</v>
          </cell>
        </row>
      </sheetData>
      <sheetData sheetId="974">
        <row r="8">
          <cell r="D8" t="str">
            <v>Paramaz Avedisian Building</v>
          </cell>
        </row>
      </sheetData>
      <sheetData sheetId="975">
        <row r="8">
          <cell r="D8" t="str">
            <v>Paramaz Avedisian Building</v>
          </cell>
        </row>
      </sheetData>
      <sheetData sheetId="976">
        <row r="8">
          <cell r="D8" t="str">
            <v>Paramaz Avedisian Building</v>
          </cell>
        </row>
      </sheetData>
      <sheetData sheetId="977">
        <row r="8">
          <cell r="D8" t="str">
            <v>Paramaz Avedisian Building</v>
          </cell>
        </row>
      </sheetData>
      <sheetData sheetId="978">
        <row r="8">
          <cell r="D8" t="str">
            <v>Paramaz Avedisian Building</v>
          </cell>
        </row>
      </sheetData>
      <sheetData sheetId="979">
        <row r="8">
          <cell r="D8" t="str">
            <v>Paramaz Avedisian Building</v>
          </cell>
        </row>
      </sheetData>
      <sheetData sheetId="980">
        <row r="8">
          <cell r="D8" t="str">
            <v>Paramaz Avedisian Building</v>
          </cell>
        </row>
      </sheetData>
      <sheetData sheetId="981">
        <row r="8">
          <cell r="D8" t="str">
            <v>Paramaz Avedisian Building</v>
          </cell>
        </row>
      </sheetData>
      <sheetData sheetId="982">
        <row r="8">
          <cell r="D8" t="str">
            <v>Paramaz Avedisian Building</v>
          </cell>
        </row>
      </sheetData>
      <sheetData sheetId="983">
        <row r="8">
          <cell r="D8" t="str">
            <v>Paramaz Avedisian Building</v>
          </cell>
        </row>
      </sheetData>
      <sheetData sheetId="984">
        <row r="8">
          <cell r="D8" t="str">
            <v>Paramaz Avedisian Building</v>
          </cell>
        </row>
      </sheetData>
      <sheetData sheetId="985">
        <row r="8">
          <cell r="D8" t="str">
            <v>Paramaz Avedisian Building</v>
          </cell>
        </row>
      </sheetData>
      <sheetData sheetId="986">
        <row r="8">
          <cell r="D8" t="str">
            <v>Paramaz Avedisian Building</v>
          </cell>
        </row>
      </sheetData>
      <sheetData sheetId="987">
        <row r="8">
          <cell r="D8" t="str">
            <v>Paramaz Avedisian Building</v>
          </cell>
        </row>
      </sheetData>
      <sheetData sheetId="988">
        <row r="8">
          <cell r="D8" t="str">
            <v>Paramaz Avedisian Building</v>
          </cell>
        </row>
      </sheetData>
      <sheetData sheetId="989">
        <row r="8">
          <cell r="D8" t="str">
            <v>Paramaz Avedisian Building</v>
          </cell>
        </row>
      </sheetData>
      <sheetData sheetId="990">
        <row r="8">
          <cell r="D8" t="str">
            <v>Paramaz Avedisian Building</v>
          </cell>
        </row>
      </sheetData>
      <sheetData sheetId="991">
        <row r="8">
          <cell r="D8" t="str">
            <v>Paramaz Avedisian Building</v>
          </cell>
        </row>
      </sheetData>
      <sheetData sheetId="992">
        <row r="8">
          <cell r="D8" t="str">
            <v>Paramaz Avedisian Building</v>
          </cell>
        </row>
      </sheetData>
      <sheetData sheetId="993">
        <row r="8">
          <cell r="D8" t="str">
            <v>Paramaz Avedisian Building</v>
          </cell>
        </row>
      </sheetData>
      <sheetData sheetId="994">
        <row r="8">
          <cell r="D8" t="str">
            <v>Paramaz Avedisian Building</v>
          </cell>
        </row>
      </sheetData>
      <sheetData sheetId="995">
        <row r="8">
          <cell r="D8" t="str">
            <v>Paramaz Avedisian Building</v>
          </cell>
        </row>
      </sheetData>
      <sheetData sheetId="996">
        <row r="8">
          <cell r="D8" t="str">
            <v>Paramaz Avedisian Building</v>
          </cell>
        </row>
      </sheetData>
      <sheetData sheetId="997">
        <row r="8">
          <cell r="D8" t="str">
            <v>Paramaz Avedisian Building</v>
          </cell>
        </row>
      </sheetData>
      <sheetData sheetId="998">
        <row r="8">
          <cell r="D8" t="str">
            <v>Paramaz Avedisian Building</v>
          </cell>
        </row>
      </sheetData>
      <sheetData sheetId="999">
        <row r="8">
          <cell r="D8" t="str">
            <v>Paramaz Avedisian Building</v>
          </cell>
        </row>
      </sheetData>
      <sheetData sheetId="1000">
        <row r="8">
          <cell r="D8" t="str">
            <v>Paramaz Avedisian Building</v>
          </cell>
        </row>
      </sheetData>
      <sheetData sheetId="1001">
        <row r="8">
          <cell r="D8" t="str">
            <v>Paramaz Avedisian Building</v>
          </cell>
        </row>
      </sheetData>
      <sheetData sheetId="1002">
        <row r="8">
          <cell r="D8" t="str">
            <v>Paramaz Avedisian Building</v>
          </cell>
        </row>
      </sheetData>
      <sheetData sheetId="1003">
        <row r="8">
          <cell r="D8" t="str">
            <v>Paramaz Avedisian Building</v>
          </cell>
        </row>
      </sheetData>
      <sheetData sheetId="1004">
        <row r="8">
          <cell r="D8" t="str">
            <v>Paramaz Avedisian Building</v>
          </cell>
        </row>
      </sheetData>
      <sheetData sheetId="1005">
        <row r="8">
          <cell r="D8" t="str">
            <v>Paramaz Avedisian Building</v>
          </cell>
        </row>
      </sheetData>
      <sheetData sheetId="1006">
        <row r="8">
          <cell r="D8" t="str">
            <v>Paramaz Avedisian Building</v>
          </cell>
        </row>
      </sheetData>
      <sheetData sheetId="1007">
        <row r="8">
          <cell r="D8" t="str">
            <v>Paramaz Avedisian Building</v>
          </cell>
        </row>
      </sheetData>
      <sheetData sheetId="1008">
        <row r="8">
          <cell r="D8" t="str">
            <v>Paramaz Avedisian Building</v>
          </cell>
        </row>
      </sheetData>
      <sheetData sheetId="1009">
        <row r="8">
          <cell r="D8" t="str">
            <v>Paramaz Avedisian Building</v>
          </cell>
        </row>
      </sheetData>
      <sheetData sheetId="1010">
        <row r="8">
          <cell r="D8" t="str">
            <v>Paramaz Avedisian Building</v>
          </cell>
        </row>
      </sheetData>
      <sheetData sheetId="1011">
        <row r="8">
          <cell r="D8" t="str">
            <v>Paramaz Avedisian Building</v>
          </cell>
        </row>
      </sheetData>
      <sheetData sheetId="1012">
        <row r="8">
          <cell r="D8" t="str">
            <v>Paramaz Avedisian Building</v>
          </cell>
        </row>
      </sheetData>
      <sheetData sheetId="1013">
        <row r="8">
          <cell r="D8" t="str">
            <v>Paramaz Avedisian Building</v>
          </cell>
        </row>
      </sheetData>
      <sheetData sheetId="1014">
        <row r="8">
          <cell r="D8" t="str">
            <v>Paramaz Avedisian Building</v>
          </cell>
        </row>
      </sheetData>
      <sheetData sheetId="1015">
        <row r="8">
          <cell r="D8" t="str">
            <v>Paramaz Avedisian Building</v>
          </cell>
        </row>
      </sheetData>
      <sheetData sheetId="1016">
        <row r="8">
          <cell r="D8" t="str">
            <v>Paramaz Avedisian Building</v>
          </cell>
        </row>
      </sheetData>
      <sheetData sheetId="1017">
        <row r="8">
          <cell r="D8" t="str">
            <v>Paramaz Avedisian Building</v>
          </cell>
        </row>
      </sheetData>
      <sheetData sheetId="1018">
        <row r="8">
          <cell r="D8" t="str">
            <v>Paramaz Avedisian Building</v>
          </cell>
        </row>
      </sheetData>
      <sheetData sheetId="1019">
        <row r="8">
          <cell r="D8" t="str">
            <v>Paramaz Avedisian Building</v>
          </cell>
        </row>
      </sheetData>
      <sheetData sheetId="1020">
        <row r="8">
          <cell r="D8" t="str">
            <v>Paramaz Avedisian Building</v>
          </cell>
        </row>
      </sheetData>
      <sheetData sheetId="1021">
        <row r="8">
          <cell r="D8" t="str">
            <v>Paramaz Avedisian Building</v>
          </cell>
        </row>
      </sheetData>
      <sheetData sheetId="1022">
        <row r="8">
          <cell r="D8" t="str">
            <v>Paramaz Avedisian Building</v>
          </cell>
        </row>
      </sheetData>
      <sheetData sheetId="1023">
        <row r="8">
          <cell r="D8" t="str">
            <v>Paramaz Avedisian Building</v>
          </cell>
        </row>
      </sheetData>
      <sheetData sheetId="1024">
        <row r="8">
          <cell r="D8" t="str">
            <v>Paramaz Avedisian Building</v>
          </cell>
        </row>
      </sheetData>
      <sheetData sheetId="1025" refreshError="1"/>
      <sheetData sheetId="1026" refreshError="1"/>
      <sheetData sheetId="1027">
        <row r="8">
          <cell r="D8" t="str">
            <v>Paramaz Avedisian Building</v>
          </cell>
        </row>
      </sheetData>
      <sheetData sheetId="1028">
        <row r="8">
          <cell r="D8" t="str">
            <v>Paramaz Avedisian Building</v>
          </cell>
        </row>
      </sheetData>
      <sheetData sheetId="1029">
        <row r="8">
          <cell r="D8" t="str">
            <v>Paramaz Avedisian Building</v>
          </cell>
        </row>
      </sheetData>
      <sheetData sheetId="1030">
        <row r="8">
          <cell r="D8" t="str">
            <v>Paramaz Avedisian Building</v>
          </cell>
        </row>
      </sheetData>
      <sheetData sheetId="1031">
        <row r="8">
          <cell r="D8" t="str">
            <v>Paramaz Avedisian Building</v>
          </cell>
        </row>
      </sheetData>
      <sheetData sheetId="1032">
        <row r="8">
          <cell r="D8" t="str">
            <v>Paramaz Avedisian Building</v>
          </cell>
        </row>
      </sheetData>
      <sheetData sheetId="1033">
        <row r="8">
          <cell r="D8" t="str">
            <v>Paramaz Avedisian Building</v>
          </cell>
        </row>
      </sheetData>
      <sheetData sheetId="1034">
        <row r="8">
          <cell r="D8" t="str">
            <v>Paramaz Avedisian Building</v>
          </cell>
        </row>
      </sheetData>
      <sheetData sheetId="1035">
        <row r="8">
          <cell r="D8" t="str">
            <v>Paramaz Avedisian Building</v>
          </cell>
        </row>
      </sheetData>
      <sheetData sheetId="1036">
        <row r="8">
          <cell r="D8" t="str">
            <v>Paramaz Avedisian Building</v>
          </cell>
        </row>
      </sheetData>
      <sheetData sheetId="1037">
        <row r="8">
          <cell r="D8" t="str">
            <v>Paramaz Avedisian Building</v>
          </cell>
        </row>
      </sheetData>
      <sheetData sheetId="1038">
        <row r="8">
          <cell r="D8" t="str">
            <v>Paramaz Avedisian Building</v>
          </cell>
        </row>
      </sheetData>
      <sheetData sheetId="1039">
        <row r="8">
          <cell r="D8" t="str">
            <v>Paramaz Avedisian Building</v>
          </cell>
        </row>
      </sheetData>
      <sheetData sheetId="1040">
        <row r="8">
          <cell r="D8" t="str">
            <v>Paramaz Avedisian Building</v>
          </cell>
        </row>
      </sheetData>
      <sheetData sheetId="1041">
        <row r="8">
          <cell r="D8" t="str">
            <v>Paramaz Avedisian Building</v>
          </cell>
        </row>
      </sheetData>
      <sheetData sheetId="1042">
        <row r="8">
          <cell r="D8" t="str">
            <v>Paramaz Avedisian Building</v>
          </cell>
        </row>
      </sheetData>
      <sheetData sheetId="1043">
        <row r="8">
          <cell r="D8" t="str">
            <v>Paramaz Avedisian Building</v>
          </cell>
        </row>
      </sheetData>
      <sheetData sheetId="1044">
        <row r="8">
          <cell r="D8" t="str">
            <v>Paramaz Avedisian Building</v>
          </cell>
        </row>
      </sheetData>
      <sheetData sheetId="1045">
        <row r="8">
          <cell r="D8" t="str">
            <v>Paramaz Avedisian Building</v>
          </cell>
        </row>
      </sheetData>
      <sheetData sheetId="1046">
        <row r="8">
          <cell r="D8" t="str">
            <v>Paramaz Avedisian Building</v>
          </cell>
        </row>
      </sheetData>
      <sheetData sheetId="1047">
        <row r="8">
          <cell r="D8" t="str">
            <v>Paramaz Avedisian Building</v>
          </cell>
        </row>
      </sheetData>
      <sheetData sheetId="1048">
        <row r="8">
          <cell r="D8" t="str">
            <v>Paramaz Avedisian Building</v>
          </cell>
        </row>
      </sheetData>
      <sheetData sheetId="1049">
        <row r="8">
          <cell r="D8" t="str">
            <v>Paramaz Avedisian Building</v>
          </cell>
        </row>
      </sheetData>
      <sheetData sheetId="1050">
        <row r="8">
          <cell r="D8" t="str">
            <v>Paramaz Avedisian Building</v>
          </cell>
        </row>
      </sheetData>
      <sheetData sheetId="1051">
        <row r="8">
          <cell r="D8" t="str">
            <v>Paramaz Avedisian Building</v>
          </cell>
        </row>
      </sheetData>
      <sheetData sheetId="1052">
        <row r="8">
          <cell r="D8" t="str">
            <v>Paramaz Avedisian Building</v>
          </cell>
        </row>
      </sheetData>
      <sheetData sheetId="1053">
        <row r="8">
          <cell r="D8" t="str">
            <v>Paramaz Avedisian Building</v>
          </cell>
        </row>
      </sheetData>
      <sheetData sheetId="1054">
        <row r="8">
          <cell r="D8" t="str">
            <v>Paramaz Avedisian Building</v>
          </cell>
        </row>
      </sheetData>
      <sheetData sheetId="1055">
        <row r="8">
          <cell r="D8" t="str">
            <v>Paramaz Avedisian Building</v>
          </cell>
        </row>
      </sheetData>
      <sheetData sheetId="1056">
        <row r="8">
          <cell r="D8" t="str">
            <v>Paramaz Avedisian Building</v>
          </cell>
        </row>
      </sheetData>
      <sheetData sheetId="1057">
        <row r="8">
          <cell r="D8" t="str">
            <v>Paramaz Avedisian Building</v>
          </cell>
        </row>
      </sheetData>
      <sheetData sheetId="1058">
        <row r="8">
          <cell r="D8" t="str">
            <v>Paramaz Avedisian Building</v>
          </cell>
        </row>
      </sheetData>
      <sheetData sheetId="1059">
        <row r="8">
          <cell r="D8" t="str">
            <v>Paramaz Avedisian Building</v>
          </cell>
        </row>
      </sheetData>
      <sheetData sheetId="1060">
        <row r="8">
          <cell r="D8" t="str">
            <v>Paramaz Avedisian Building</v>
          </cell>
        </row>
      </sheetData>
      <sheetData sheetId="1061">
        <row r="8">
          <cell r="D8" t="str">
            <v>Paramaz Avedisian Building</v>
          </cell>
        </row>
      </sheetData>
      <sheetData sheetId="1062">
        <row r="8">
          <cell r="D8" t="str">
            <v>Paramaz Avedisian Building</v>
          </cell>
        </row>
      </sheetData>
      <sheetData sheetId="1063">
        <row r="8">
          <cell r="D8" t="str">
            <v>Paramaz Avedisian Building</v>
          </cell>
        </row>
      </sheetData>
      <sheetData sheetId="1064">
        <row r="8">
          <cell r="D8" t="str">
            <v>Paramaz Avedisian Building</v>
          </cell>
        </row>
      </sheetData>
      <sheetData sheetId="1065">
        <row r="8">
          <cell r="D8" t="str">
            <v>Paramaz Avedisian Building</v>
          </cell>
        </row>
      </sheetData>
      <sheetData sheetId="1066">
        <row r="8">
          <cell r="D8" t="str">
            <v>Paramaz Avedisian Building</v>
          </cell>
        </row>
      </sheetData>
      <sheetData sheetId="1067">
        <row r="8">
          <cell r="D8" t="str">
            <v>Paramaz Avedisian Building</v>
          </cell>
        </row>
      </sheetData>
      <sheetData sheetId="1068">
        <row r="8">
          <cell r="D8" t="str">
            <v>Paramaz Avedisian Building</v>
          </cell>
        </row>
      </sheetData>
      <sheetData sheetId="1069">
        <row r="8">
          <cell r="D8" t="str">
            <v>Paramaz Avedisian Building</v>
          </cell>
        </row>
      </sheetData>
      <sheetData sheetId="1070">
        <row r="8">
          <cell r="D8" t="str">
            <v>Paramaz Avedisian Building</v>
          </cell>
        </row>
      </sheetData>
      <sheetData sheetId="1071">
        <row r="8">
          <cell r="D8" t="str">
            <v>Paramaz Avedisian Building</v>
          </cell>
        </row>
      </sheetData>
      <sheetData sheetId="1072">
        <row r="8">
          <cell r="D8" t="str">
            <v>Paramaz Avedisian Building</v>
          </cell>
        </row>
      </sheetData>
      <sheetData sheetId="1073">
        <row r="8">
          <cell r="D8" t="str">
            <v>Paramaz Avedisian Building</v>
          </cell>
        </row>
      </sheetData>
      <sheetData sheetId="1074">
        <row r="8">
          <cell r="D8" t="str">
            <v>Paramaz Avedisian Building</v>
          </cell>
        </row>
      </sheetData>
      <sheetData sheetId="1075">
        <row r="8">
          <cell r="D8" t="str">
            <v>Paramaz Avedisian Building</v>
          </cell>
        </row>
      </sheetData>
      <sheetData sheetId="1076">
        <row r="8">
          <cell r="D8" t="str">
            <v>Paramaz Avedisian Building</v>
          </cell>
        </row>
      </sheetData>
      <sheetData sheetId="1077">
        <row r="8">
          <cell r="D8" t="str">
            <v>Paramaz Avedisian Building</v>
          </cell>
        </row>
      </sheetData>
      <sheetData sheetId="1078">
        <row r="8">
          <cell r="D8" t="str">
            <v>Paramaz Avedisian Building</v>
          </cell>
        </row>
      </sheetData>
      <sheetData sheetId="1079">
        <row r="8">
          <cell r="D8" t="str">
            <v>Paramaz Avedisian Building</v>
          </cell>
        </row>
      </sheetData>
      <sheetData sheetId="1080">
        <row r="8">
          <cell r="D8" t="str">
            <v>Paramaz Avedisian Building</v>
          </cell>
        </row>
      </sheetData>
      <sheetData sheetId="1081">
        <row r="8">
          <cell r="D8" t="str">
            <v>Paramaz Avedisian Building</v>
          </cell>
        </row>
      </sheetData>
      <sheetData sheetId="1082">
        <row r="8">
          <cell r="D8" t="str">
            <v>Paramaz Avedisian Building</v>
          </cell>
        </row>
      </sheetData>
      <sheetData sheetId="1083">
        <row r="8">
          <cell r="D8" t="str">
            <v>Paramaz Avedisian Building</v>
          </cell>
        </row>
      </sheetData>
      <sheetData sheetId="1084">
        <row r="8">
          <cell r="D8" t="str">
            <v>Paramaz Avedisian Building</v>
          </cell>
        </row>
      </sheetData>
      <sheetData sheetId="1085">
        <row r="8">
          <cell r="D8" t="str">
            <v>Paramaz Avedisian Building</v>
          </cell>
        </row>
      </sheetData>
      <sheetData sheetId="1086">
        <row r="8">
          <cell r="D8" t="str">
            <v>Paramaz Avedisian Building</v>
          </cell>
        </row>
      </sheetData>
      <sheetData sheetId="1087">
        <row r="8">
          <cell r="D8" t="str">
            <v>Paramaz Avedisian Building</v>
          </cell>
        </row>
      </sheetData>
      <sheetData sheetId="1088">
        <row r="8">
          <cell r="D8" t="str">
            <v>Paramaz Avedisian Building</v>
          </cell>
        </row>
      </sheetData>
      <sheetData sheetId="1089">
        <row r="8">
          <cell r="D8" t="str">
            <v>Paramaz Avedisian Building</v>
          </cell>
        </row>
      </sheetData>
      <sheetData sheetId="1090">
        <row r="8">
          <cell r="D8" t="str">
            <v>Paramaz Avedisian Building</v>
          </cell>
        </row>
      </sheetData>
      <sheetData sheetId="1091">
        <row r="8">
          <cell r="D8" t="str">
            <v>Paramaz Avedisian Building</v>
          </cell>
        </row>
      </sheetData>
      <sheetData sheetId="1092">
        <row r="8">
          <cell r="D8" t="str">
            <v>Paramaz Avedisian Building</v>
          </cell>
        </row>
      </sheetData>
      <sheetData sheetId="1093">
        <row r="8">
          <cell r="D8" t="str">
            <v>Paramaz Avedisian Building</v>
          </cell>
        </row>
      </sheetData>
      <sheetData sheetId="1094">
        <row r="8">
          <cell r="D8" t="str">
            <v>Paramaz Avedisian Building</v>
          </cell>
        </row>
      </sheetData>
      <sheetData sheetId="1095">
        <row r="8">
          <cell r="D8" t="str">
            <v>Paramaz Avedisian Building</v>
          </cell>
        </row>
      </sheetData>
      <sheetData sheetId="1096">
        <row r="8">
          <cell r="D8" t="str">
            <v>Paramaz Avedisian Building</v>
          </cell>
        </row>
      </sheetData>
      <sheetData sheetId="1097">
        <row r="8">
          <cell r="D8" t="str">
            <v>Paramaz Avedisian Building</v>
          </cell>
        </row>
      </sheetData>
      <sheetData sheetId="1098">
        <row r="8">
          <cell r="D8" t="str">
            <v>Paramaz Avedisian Building</v>
          </cell>
        </row>
      </sheetData>
      <sheetData sheetId="1099">
        <row r="8">
          <cell r="D8" t="str">
            <v>Paramaz Avedisian Building</v>
          </cell>
        </row>
      </sheetData>
      <sheetData sheetId="1100">
        <row r="8">
          <cell r="D8" t="str">
            <v>Paramaz Avedisian Building</v>
          </cell>
        </row>
      </sheetData>
      <sheetData sheetId="1101">
        <row r="8">
          <cell r="D8" t="str">
            <v>Paramaz Avedisian Building</v>
          </cell>
        </row>
      </sheetData>
      <sheetData sheetId="1102">
        <row r="8">
          <cell r="D8" t="str">
            <v>Paramaz Avedisian Building</v>
          </cell>
        </row>
      </sheetData>
      <sheetData sheetId="1103">
        <row r="8">
          <cell r="D8" t="str">
            <v>Paramaz Avedisian Building</v>
          </cell>
        </row>
      </sheetData>
      <sheetData sheetId="1104">
        <row r="8">
          <cell r="D8" t="str">
            <v>Paramaz Avedisian Building</v>
          </cell>
        </row>
      </sheetData>
      <sheetData sheetId="1105">
        <row r="8">
          <cell r="D8" t="str">
            <v>Paramaz Avedisian Building</v>
          </cell>
        </row>
      </sheetData>
      <sheetData sheetId="1106">
        <row r="8">
          <cell r="D8" t="str">
            <v>Paramaz Avedisian Building</v>
          </cell>
        </row>
      </sheetData>
      <sheetData sheetId="1107">
        <row r="8">
          <cell r="D8" t="str">
            <v>Paramaz Avedisian Building</v>
          </cell>
        </row>
      </sheetData>
      <sheetData sheetId="1108">
        <row r="8">
          <cell r="D8" t="str">
            <v>Paramaz Avedisian Building</v>
          </cell>
        </row>
      </sheetData>
      <sheetData sheetId="1109">
        <row r="8">
          <cell r="D8" t="str">
            <v>Paramaz Avedisian Building</v>
          </cell>
        </row>
      </sheetData>
      <sheetData sheetId="1110">
        <row r="8">
          <cell r="D8" t="str">
            <v>Paramaz Avedisian Building</v>
          </cell>
        </row>
      </sheetData>
      <sheetData sheetId="1111">
        <row r="8">
          <cell r="D8" t="str">
            <v>Paramaz Avedisian Building</v>
          </cell>
        </row>
      </sheetData>
      <sheetData sheetId="1112">
        <row r="8">
          <cell r="D8" t="str">
            <v>Paramaz Avedisian Building</v>
          </cell>
        </row>
      </sheetData>
      <sheetData sheetId="1113">
        <row r="8">
          <cell r="D8" t="str">
            <v>Paramaz Avedisian Building</v>
          </cell>
        </row>
      </sheetData>
      <sheetData sheetId="1114">
        <row r="8">
          <cell r="D8" t="str">
            <v>Paramaz Avedisian Building</v>
          </cell>
        </row>
      </sheetData>
      <sheetData sheetId="1115">
        <row r="8">
          <cell r="D8" t="str">
            <v>Paramaz Avedisian Building</v>
          </cell>
        </row>
      </sheetData>
      <sheetData sheetId="1116">
        <row r="8">
          <cell r="D8" t="str">
            <v>Paramaz Avedisian Building</v>
          </cell>
        </row>
      </sheetData>
      <sheetData sheetId="1117">
        <row r="8">
          <cell r="D8" t="str">
            <v>Paramaz Avedisian Building</v>
          </cell>
        </row>
      </sheetData>
      <sheetData sheetId="1118">
        <row r="8">
          <cell r="D8" t="str">
            <v>Paramaz Avedisian Building</v>
          </cell>
        </row>
      </sheetData>
      <sheetData sheetId="1119">
        <row r="8">
          <cell r="D8" t="str">
            <v>Paramaz Avedisian Building</v>
          </cell>
        </row>
      </sheetData>
      <sheetData sheetId="1120">
        <row r="8">
          <cell r="D8" t="str">
            <v>Paramaz Avedisian Building</v>
          </cell>
        </row>
      </sheetData>
      <sheetData sheetId="1121">
        <row r="8">
          <cell r="D8" t="str">
            <v>Paramaz Avedisian Building</v>
          </cell>
        </row>
      </sheetData>
      <sheetData sheetId="1122">
        <row r="8">
          <cell r="D8" t="str">
            <v>Paramaz Avedisian Building</v>
          </cell>
        </row>
      </sheetData>
      <sheetData sheetId="1123">
        <row r="8">
          <cell r="D8" t="str">
            <v>Paramaz Avedisian Building</v>
          </cell>
        </row>
      </sheetData>
      <sheetData sheetId="1124">
        <row r="8">
          <cell r="D8" t="str">
            <v>Paramaz Avedisian Building</v>
          </cell>
        </row>
      </sheetData>
      <sheetData sheetId="1125">
        <row r="8">
          <cell r="D8" t="str">
            <v>Paramaz Avedisian Building</v>
          </cell>
        </row>
      </sheetData>
      <sheetData sheetId="1126">
        <row r="8">
          <cell r="D8" t="str">
            <v>Paramaz Avedisian Building</v>
          </cell>
        </row>
      </sheetData>
      <sheetData sheetId="1127">
        <row r="8">
          <cell r="D8" t="str">
            <v>Paramaz Avedisian Building</v>
          </cell>
        </row>
      </sheetData>
      <sheetData sheetId="1128">
        <row r="8">
          <cell r="D8" t="str">
            <v>Paramaz Avedisian Building</v>
          </cell>
        </row>
      </sheetData>
      <sheetData sheetId="1129">
        <row r="8">
          <cell r="D8" t="str">
            <v>Paramaz Avedisian Building</v>
          </cell>
        </row>
      </sheetData>
      <sheetData sheetId="1130">
        <row r="8">
          <cell r="D8" t="str">
            <v>Paramaz Avedisian Building</v>
          </cell>
        </row>
      </sheetData>
      <sheetData sheetId="1131">
        <row r="8">
          <cell r="D8" t="str">
            <v>Paramaz Avedisian Building</v>
          </cell>
        </row>
      </sheetData>
      <sheetData sheetId="1132">
        <row r="8">
          <cell r="D8" t="str">
            <v>Paramaz Avedisian Building</v>
          </cell>
        </row>
      </sheetData>
      <sheetData sheetId="1133">
        <row r="8">
          <cell r="D8" t="str">
            <v>Paramaz Avedisian Building</v>
          </cell>
        </row>
      </sheetData>
      <sheetData sheetId="1134">
        <row r="8">
          <cell r="D8" t="str">
            <v>Paramaz Avedisian Building</v>
          </cell>
        </row>
      </sheetData>
      <sheetData sheetId="1135">
        <row r="8">
          <cell r="D8" t="str">
            <v>Paramaz Avedisian Building</v>
          </cell>
        </row>
      </sheetData>
      <sheetData sheetId="1136">
        <row r="8">
          <cell r="D8" t="str">
            <v>Paramaz Avedisian Building</v>
          </cell>
        </row>
      </sheetData>
      <sheetData sheetId="1137">
        <row r="8">
          <cell r="D8" t="str">
            <v>Paramaz Avedisian Building</v>
          </cell>
        </row>
      </sheetData>
      <sheetData sheetId="1138">
        <row r="8">
          <cell r="D8" t="str">
            <v>Paramaz Avedisian Building</v>
          </cell>
        </row>
      </sheetData>
      <sheetData sheetId="1139">
        <row r="8">
          <cell r="D8" t="str">
            <v>Paramaz Avedisian Building</v>
          </cell>
        </row>
      </sheetData>
      <sheetData sheetId="1140">
        <row r="8">
          <cell r="D8" t="str">
            <v>Paramaz Avedisian Building</v>
          </cell>
        </row>
      </sheetData>
      <sheetData sheetId="1141">
        <row r="8">
          <cell r="D8" t="str">
            <v>Paramaz Avedisian Building</v>
          </cell>
        </row>
      </sheetData>
      <sheetData sheetId="1142">
        <row r="8">
          <cell r="D8" t="str">
            <v>Paramaz Avedisian Building</v>
          </cell>
        </row>
      </sheetData>
      <sheetData sheetId="1143">
        <row r="8">
          <cell r="D8" t="str">
            <v>Paramaz Avedisian Building</v>
          </cell>
        </row>
      </sheetData>
      <sheetData sheetId="1144">
        <row r="8">
          <cell r="D8" t="str">
            <v>Paramaz Avedisian Building</v>
          </cell>
        </row>
      </sheetData>
      <sheetData sheetId="1145">
        <row r="8">
          <cell r="D8" t="str">
            <v>Paramaz Avedisian Building</v>
          </cell>
        </row>
      </sheetData>
      <sheetData sheetId="1146">
        <row r="8">
          <cell r="D8" t="str">
            <v>Paramaz Avedisian Building</v>
          </cell>
        </row>
      </sheetData>
      <sheetData sheetId="1147">
        <row r="8">
          <cell r="D8" t="str">
            <v>Paramaz Avedisian Building</v>
          </cell>
        </row>
      </sheetData>
      <sheetData sheetId="1148">
        <row r="8">
          <cell r="D8" t="str">
            <v>Paramaz Avedisian Building</v>
          </cell>
        </row>
      </sheetData>
      <sheetData sheetId="1149">
        <row r="8">
          <cell r="D8" t="str">
            <v>Paramaz Avedisian Building</v>
          </cell>
        </row>
      </sheetData>
      <sheetData sheetId="1150">
        <row r="8">
          <cell r="D8" t="str">
            <v>Paramaz Avedisian Building</v>
          </cell>
        </row>
      </sheetData>
      <sheetData sheetId="1151">
        <row r="8">
          <cell r="D8" t="str">
            <v>Paramaz Avedisian Building</v>
          </cell>
        </row>
      </sheetData>
      <sheetData sheetId="1152">
        <row r="8">
          <cell r="D8" t="str">
            <v>Paramaz Avedisian Building</v>
          </cell>
        </row>
      </sheetData>
      <sheetData sheetId="1153">
        <row r="8">
          <cell r="D8" t="str">
            <v>Paramaz Avedisian Building</v>
          </cell>
        </row>
      </sheetData>
      <sheetData sheetId="1154">
        <row r="8">
          <cell r="D8" t="str">
            <v>Paramaz Avedisian Building</v>
          </cell>
        </row>
      </sheetData>
      <sheetData sheetId="1155">
        <row r="8">
          <cell r="D8" t="str">
            <v>Paramaz Avedisian Building</v>
          </cell>
        </row>
      </sheetData>
      <sheetData sheetId="1156">
        <row r="8">
          <cell r="D8" t="str">
            <v>Paramaz Avedisian Building</v>
          </cell>
        </row>
      </sheetData>
      <sheetData sheetId="1157">
        <row r="8">
          <cell r="D8" t="str">
            <v>Paramaz Avedisian Building</v>
          </cell>
        </row>
      </sheetData>
      <sheetData sheetId="1158">
        <row r="8">
          <cell r="D8" t="str">
            <v>Paramaz Avedisian Building</v>
          </cell>
        </row>
      </sheetData>
      <sheetData sheetId="1159">
        <row r="8">
          <cell r="D8" t="str">
            <v>Paramaz Avedisian Building</v>
          </cell>
        </row>
      </sheetData>
      <sheetData sheetId="1160">
        <row r="8">
          <cell r="D8" t="str">
            <v>Paramaz Avedisian Building</v>
          </cell>
        </row>
      </sheetData>
      <sheetData sheetId="1161">
        <row r="8">
          <cell r="D8" t="str">
            <v>Paramaz Avedisian Building</v>
          </cell>
        </row>
      </sheetData>
      <sheetData sheetId="1162">
        <row r="8">
          <cell r="D8" t="str">
            <v>Paramaz Avedisian Building</v>
          </cell>
        </row>
      </sheetData>
      <sheetData sheetId="1163">
        <row r="8">
          <cell r="D8" t="str">
            <v>Paramaz Avedisian Building</v>
          </cell>
        </row>
      </sheetData>
      <sheetData sheetId="1164">
        <row r="8">
          <cell r="D8" t="str">
            <v>Paramaz Avedisian Building</v>
          </cell>
        </row>
      </sheetData>
      <sheetData sheetId="1165">
        <row r="8">
          <cell r="D8" t="str">
            <v>Paramaz Avedisian Building</v>
          </cell>
        </row>
      </sheetData>
      <sheetData sheetId="1166">
        <row r="8">
          <cell r="D8" t="str">
            <v>Paramaz Avedisian Building</v>
          </cell>
        </row>
      </sheetData>
      <sheetData sheetId="1167">
        <row r="8">
          <cell r="D8" t="str">
            <v>Paramaz Avedisian Building</v>
          </cell>
        </row>
      </sheetData>
      <sheetData sheetId="1168">
        <row r="8">
          <cell r="D8" t="str">
            <v>Paramaz Avedisian Building</v>
          </cell>
        </row>
      </sheetData>
      <sheetData sheetId="1169">
        <row r="8">
          <cell r="D8" t="str">
            <v>Paramaz Avedisian Building</v>
          </cell>
        </row>
      </sheetData>
      <sheetData sheetId="1170">
        <row r="8">
          <cell r="D8" t="str">
            <v>Paramaz Avedisian Building</v>
          </cell>
        </row>
      </sheetData>
      <sheetData sheetId="1171">
        <row r="8">
          <cell r="D8" t="str">
            <v>Paramaz Avedisian Building</v>
          </cell>
        </row>
      </sheetData>
      <sheetData sheetId="1172">
        <row r="8">
          <cell r="D8" t="str">
            <v>Paramaz Avedisian Building</v>
          </cell>
        </row>
      </sheetData>
      <sheetData sheetId="1173">
        <row r="8">
          <cell r="D8" t="str">
            <v>Paramaz Avedisian Building</v>
          </cell>
        </row>
      </sheetData>
      <sheetData sheetId="1174">
        <row r="8">
          <cell r="D8" t="str">
            <v>Paramaz Avedisian Building</v>
          </cell>
        </row>
      </sheetData>
      <sheetData sheetId="1175">
        <row r="8">
          <cell r="D8" t="str">
            <v>Paramaz Avedisian Building</v>
          </cell>
        </row>
      </sheetData>
      <sheetData sheetId="1176">
        <row r="8">
          <cell r="D8" t="str">
            <v>Paramaz Avedisian Building</v>
          </cell>
        </row>
      </sheetData>
      <sheetData sheetId="1177">
        <row r="8">
          <cell r="D8" t="str">
            <v>Paramaz Avedisian Building</v>
          </cell>
        </row>
      </sheetData>
      <sheetData sheetId="1178">
        <row r="8">
          <cell r="D8" t="str">
            <v>Paramaz Avedisian Building</v>
          </cell>
        </row>
      </sheetData>
      <sheetData sheetId="1179">
        <row r="8">
          <cell r="D8" t="str">
            <v>Paramaz Avedisian Building</v>
          </cell>
        </row>
      </sheetData>
      <sheetData sheetId="1180">
        <row r="8">
          <cell r="D8" t="str">
            <v>Paramaz Avedisian Building</v>
          </cell>
        </row>
      </sheetData>
      <sheetData sheetId="1181">
        <row r="8">
          <cell r="D8" t="str">
            <v>Paramaz Avedisian Building</v>
          </cell>
        </row>
      </sheetData>
      <sheetData sheetId="1182">
        <row r="8">
          <cell r="D8" t="str">
            <v>Paramaz Avedisian Building</v>
          </cell>
        </row>
      </sheetData>
      <sheetData sheetId="1183">
        <row r="8">
          <cell r="D8" t="str">
            <v>Paramaz Avedisian Building</v>
          </cell>
        </row>
      </sheetData>
      <sheetData sheetId="1184">
        <row r="8">
          <cell r="D8" t="str">
            <v>Paramaz Avedisian Building</v>
          </cell>
        </row>
      </sheetData>
      <sheetData sheetId="1185">
        <row r="8">
          <cell r="D8" t="str">
            <v>Paramaz Avedisian Building</v>
          </cell>
        </row>
      </sheetData>
      <sheetData sheetId="1186">
        <row r="8">
          <cell r="D8" t="str">
            <v>Paramaz Avedisian Building</v>
          </cell>
        </row>
      </sheetData>
      <sheetData sheetId="1187">
        <row r="8">
          <cell r="D8" t="str">
            <v>Paramaz Avedisian Building</v>
          </cell>
        </row>
      </sheetData>
      <sheetData sheetId="1188">
        <row r="8">
          <cell r="D8" t="str">
            <v>Paramaz Avedisian Building</v>
          </cell>
        </row>
      </sheetData>
      <sheetData sheetId="1189">
        <row r="8">
          <cell r="D8" t="str">
            <v>Paramaz Avedisian Building</v>
          </cell>
        </row>
      </sheetData>
      <sheetData sheetId="1190">
        <row r="8">
          <cell r="D8" t="str">
            <v>Paramaz Avedisian Building</v>
          </cell>
        </row>
      </sheetData>
      <sheetData sheetId="1191">
        <row r="8">
          <cell r="D8" t="str">
            <v>Paramaz Avedisian Building</v>
          </cell>
        </row>
      </sheetData>
      <sheetData sheetId="1192">
        <row r="8">
          <cell r="D8" t="str">
            <v>Paramaz Avedisian Building</v>
          </cell>
        </row>
      </sheetData>
      <sheetData sheetId="1193">
        <row r="8">
          <cell r="D8" t="str">
            <v>Paramaz Avedisian Building</v>
          </cell>
        </row>
      </sheetData>
      <sheetData sheetId="1194">
        <row r="8">
          <cell r="D8" t="str">
            <v>Paramaz Avedisian Building</v>
          </cell>
        </row>
      </sheetData>
      <sheetData sheetId="1195">
        <row r="8">
          <cell r="D8" t="str">
            <v>Paramaz Avedisian Building</v>
          </cell>
        </row>
      </sheetData>
      <sheetData sheetId="1196">
        <row r="8">
          <cell r="D8" t="str">
            <v>Paramaz Avedisian Building</v>
          </cell>
        </row>
      </sheetData>
      <sheetData sheetId="1197">
        <row r="8">
          <cell r="D8" t="str">
            <v>Paramaz Avedisian Building</v>
          </cell>
        </row>
      </sheetData>
      <sheetData sheetId="1198">
        <row r="8">
          <cell r="D8" t="str">
            <v>Paramaz Avedisian Building</v>
          </cell>
        </row>
      </sheetData>
      <sheetData sheetId="1199">
        <row r="8">
          <cell r="D8" t="str">
            <v>Paramaz Avedisian Building</v>
          </cell>
        </row>
      </sheetData>
      <sheetData sheetId="1200">
        <row r="8">
          <cell r="D8" t="str">
            <v>Paramaz Avedisian Building</v>
          </cell>
        </row>
      </sheetData>
      <sheetData sheetId="1201">
        <row r="8">
          <cell r="D8" t="str">
            <v>Paramaz Avedisian Building</v>
          </cell>
        </row>
      </sheetData>
      <sheetData sheetId="1202">
        <row r="8">
          <cell r="D8" t="str">
            <v>Paramaz Avedisian Building</v>
          </cell>
        </row>
      </sheetData>
      <sheetData sheetId="1203">
        <row r="8">
          <cell r="D8" t="str">
            <v>Paramaz Avedisian Building</v>
          </cell>
        </row>
      </sheetData>
      <sheetData sheetId="1204">
        <row r="8">
          <cell r="D8" t="str">
            <v>Paramaz Avedisian Building</v>
          </cell>
        </row>
      </sheetData>
      <sheetData sheetId="1205">
        <row r="8">
          <cell r="D8" t="str">
            <v>Paramaz Avedisian Building</v>
          </cell>
        </row>
      </sheetData>
      <sheetData sheetId="1206">
        <row r="8">
          <cell r="D8" t="str">
            <v>Paramaz Avedisian Building</v>
          </cell>
        </row>
      </sheetData>
      <sheetData sheetId="1207">
        <row r="8">
          <cell r="D8" t="str">
            <v>Paramaz Avedisian Building</v>
          </cell>
        </row>
      </sheetData>
      <sheetData sheetId="1208">
        <row r="8">
          <cell r="D8" t="str">
            <v>Paramaz Avedisian Building</v>
          </cell>
        </row>
      </sheetData>
      <sheetData sheetId="1209">
        <row r="8">
          <cell r="D8" t="str">
            <v>Paramaz Avedisian Building</v>
          </cell>
        </row>
      </sheetData>
      <sheetData sheetId="1210">
        <row r="8">
          <cell r="D8" t="str">
            <v>Paramaz Avedisian Building</v>
          </cell>
        </row>
      </sheetData>
      <sheetData sheetId="1211">
        <row r="8">
          <cell r="D8" t="str">
            <v>Paramaz Avedisian Building</v>
          </cell>
        </row>
      </sheetData>
      <sheetData sheetId="1212">
        <row r="8">
          <cell r="D8" t="str">
            <v>Paramaz Avedisian Building</v>
          </cell>
        </row>
      </sheetData>
      <sheetData sheetId="1213">
        <row r="8">
          <cell r="D8" t="str">
            <v>Paramaz Avedisian Building</v>
          </cell>
        </row>
      </sheetData>
      <sheetData sheetId="1214">
        <row r="8">
          <cell r="D8" t="str">
            <v>Paramaz Avedisian Building</v>
          </cell>
        </row>
      </sheetData>
      <sheetData sheetId="1215">
        <row r="8">
          <cell r="D8" t="str">
            <v>Paramaz Avedisian Building</v>
          </cell>
        </row>
      </sheetData>
      <sheetData sheetId="1216">
        <row r="8">
          <cell r="D8" t="str">
            <v>Paramaz Avedisian Building</v>
          </cell>
        </row>
      </sheetData>
      <sheetData sheetId="1217">
        <row r="8">
          <cell r="D8" t="str">
            <v>Paramaz Avedisian Building</v>
          </cell>
        </row>
      </sheetData>
      <sheetData sheetId="1218">
        <row r="8">
          <cell r="D8" t="str">
            <v>Paramaz Avedisian Building</v>
          </cell>
        </row>
      </sheetData>
      <sheetData sheetId="1219">
        <row r="8">
          <cell r="D8" t="str">
            <v>Paramaz Avedisian Building</v>
          </cell>
        </row>
      </sheetData>
      <sheetData sheetId="1220">
        <row r="8">
          <cell r="D8" t="str">
            <v>Paramaz Avedisian Building</v>
          </cell>
        </row>
      </sheetData>
      <sheetData sheetId="1221">
        <row r="8">
          <cell r="D8" t="str">
            <v>Paramaz Avedisian Building</v>
          </cell>
        </row>
      </sheetData>
      <sheetData sheetId="1222">
        <row r="8">
          <cell r="D8" t="str">
            <v>Paramaz Avedisian Building</v>
          </cell>
        </row>
      </sheetData>
      <sheetData sheetId="1223">
        <row r="8">
          <cell r="D8" t="str">
            <v>Paramaz Avedisian Building</v>
          </cell>
        </row>
      </sheetData>
      <sheetData sheetId="1224">
        <row r="8">
          <cell r="D8" t="str">
            <v>Paramaz Avedisian Building</v>
          </cell>
        </row>
      </sheetData>
      <sheetData sheetId="1225">
        <row r="8">
          <cell r="D8" t="str">
            <v>Paramaz Avedisian Building</v>
          </cell>
        </row>
      </sheetData>
      <sheetData sheetId="1226">
        <row r="8">
          <cell r="D8" t="str">
            <v>Paramaz Avedisian Building</v>
          </cell>
        </row>
      </sheetData>
      <sheetData sheetId="1227">
        <row r="8">
          <cell r="D8" t="str">
            <v>Paramaz Avedisian Building</v>
          </cell>
        </row>
      </sheetData>
      <sheetData sheetId="1228">
        <row r="8">
          <cell r="D8" t="str">
            <v>Paramaz Avedisian Building</v>
          </cell>
        </row>
      </sheetData>
      <sheetData sheetId="1229">
        <row r="8">
          <cell r="D8" t="str">
            <v>Paramaz Avedisian Building</v>
          </cell>
        </row>
      </sheetData>
      <sheetData sheetId="1230">
        <row r="8">
          <cell r="D8" t="str">
            <v>Paramaz Avedisian Building</v>
          </cell>
        </row>
      </sheetData>
      <sheetData sheetId="1231">
        <row r="8">
          <cell r="D8" t="str">
            <v>Paramaz Avedisian Building</v>
          </cell>
        </row>
      </sheetData>
      <sheetData sheetId="1232">
        <row r="8">
          <cell r="D8" t="str">
            <v>Paramaz Avedisian Building</v>
          </cell>
        </row>
      </sheetData>
      <sheetData sheetId="1233">
        <row r="8">
          <cell r="D8" t="str">
            <v>Paramaz Avedisian Building</v>
          </cell>
        </row>
      </sheetData>
      <sheetData sheetId="1234">
        <row r="8">
          <cell r="D8" t="str">
            <v>Paramaz Avedisian Building</v>
          </cell>
        </row>
      </sheetData>
      <sheetData sheetId="1235">
        <row r="8">
          <cell r="D8" t="str">
            <v>Paramaz Avedisian Building</v>
          </cell>
        </row>
      </sheetData>
      <sheetData sheetId="1236">
        <row r="8">
          <cell r="D8" t="str">
            <v>Paramaz Avedisian Building</v>
          </cell>
        </row>
      </sheetData>
      <sheetData sheetId="1237">
        <row r="8">
          <cell r="D8" t="str">
            <v>Paramaz Avedisian Building</v>
          </cell>
        </row>
      </sheetData>
      <sheetData sheetId="1238">
        <row r="8">
          <cell r="D8" t="str">
            <v>Paramaz Avedisian Building</v>
          </cell>
        </row>
      </sheetData>
      <sheetData sheetId="1239">
        <row r="8">
          <cell r="D8" t="str">
            <v>Paramaz Avedisian Building</v>
          </cell>
        </row>
      </sheetData>
      <sheetData sheetId="1240">
        <row r="8">
          <cell r="D8" t="str">
            <v>Paramaz Avedisian Building</v>
          </cell>
        </row>
      </sheetData>
      <sheetData sheetId="1241">
        <row r="8">
          <cell r="D8" t="str">
            <v>Paramaz Avedisian Building</v>
          </cell>
        </row>
      </sheetData>
      <sheetData sheetId="1242">
        <row r="8">
          <cell r="D8" t="str">
            <v>Paramaz Avedisian Building</v>
          </cell>
        </row>
      </sheetData>
      <sheetData sheetId="1243">
        <row r="8">
          <cell r="D8" t="str">
            <v>Paramaz Avedisian Building</v>
          </cell>
        </row>
      </sheetData>
      <sheetData sheetId="1244">
        <row r="8">
          <cell r="D8" t="str">
            <v>Paramaz Avedisian Building</v>
          </cell>
        </row>
      </sheetData>
      <sheetData sheetId="1245">
        <row r="8">
          <cell r="D8" t="str">
            <v>Paramaz Avedisian Building</v>
          </cell>
        </row>
      </sheetData>
      <sheetData sheetId="1246">
        <row r="8">
          <cell r="D8" t="str">
            <v>Paramaz Avedisian Building</v>
          </cell>
        </row>
      </sheetData>
      <sheetData sheetId="1247">
        <row r="8">
          <cell r="D8" t="str">
            <v>Paramaz Avedisian Building</v>
          </cell>
        </row>
      </sheetData>
      <sheetData sheetId="1248">
        <row r="8">
          <cell r="D8" t="str">
            <v>Paramaz Avedisian Building</v>
          </cell>
        </row>
      </sheetData>
      <sheetData sheetId="1249">
        <row r="8">
          <cell r="D8" t="str">
            <v>Paramaz Avedisian Building</v>
          </cell>
        </row>
      </sheetData>
      <sheetData sheetId="1250">
        <row r="8">
          <cell r="D8" t="str">
            <v>Paramaz Avedisian Building</v>
          </cell>
        </row>
      </sheetData>
      <sheetData sheetId="1251">
        <row r="8">
          <cell r="D8" t="str">
            <v>Paramaz Avedisian Building</v>
          </cell>
        </row>
      </sheetData>
      <sheetData sheetId="1252">
        <row r="8">
          <cell r="D8" t="str">
            <v>Paramaz Avedisian Building</v>
          </cell>
        </row>
      </sheetData>
      <sheetData sheetId="1253">
        <row r="8">
          <cell r="D8" t="str">
            <v>Paramaz Avedisian Building</v>
          </cell>
        </row>
      </sheetData>
      <sheetData sheetId="1254">
        <row r="8">
          <cell r="D8" t="str">
            <v>Paramaz Avedisian Building</v>
          </cell>
        </row>
      </sheetData>
      <sheetData sheetId="1255">
        <row r="8">
          <cell r="D8" t="str">
            <v>Paramaz Avedisian Building</v>
          </cell>
        </row>
      </sheetData>
      <sheetData sheetId="1256">
        <row r="8">
          <cell r="D8" t="str">
            <v>Paramaz Avedisian Building</v>
          </cell>
        </row>
      </sheetData>
      <sheetData sheetId="1257">
        <row r="8">
          <cell r="D8" t="str">
            <v>Paramaz Avedisian Building</v>
          </cell>
        </row>
      </sheetData>
      <sheetData sheetId="1258">
        <row r="8">
          <cell r="D8" t="str">
            <v>Paramaz Avedisian Building</v>
          </cell>
        </row>
      </sheetData>
      <sheetData sheetId="1259">
        <row r="8">
          <cell r="D8" t="str">
            <v>Paramaz Avedisian Building</v>
          </cell>
        </row>
      </sheetData>
      <sheetData sheetId="1260">
        <row r="8">
          <cell r="D8" t="str">
            <v>Paramaz Avedisian Building</v>
          </cell>
        </row>
      </sheetData>
      <sheetData sheetId="1261">
        <row r="8">
          <cell r="D8" t="str">
            <v>Paramaz Avedisian Building</v>
          </cell>
        </row>
      </sheetData>
      <sheetData sheetId="1262">
        <row r="8">
          <cell r="D8" t="str">
            <v>Paramaz Avedisian Building</v>
          </cell>
        </row>
      </sheetData>
      <sheetData sheetId="1263">
        <row r="8">
          <cell r="D8" t="str">
            <v>Paramaz Avedisian Building</v>
          </cell>
        </row>
      </sheetData>
      <sheetData sheetId="1264">
        <row r="8">
          <cell r="D8" t="str">
            <v>Paramaz Avedisian Building</v>
          </cell>
        </row>
      </sheetData>
      <sheetData sheetId="1265">
        <row r="8">
          <cell r="D8" t="str">
            <v>Paramaz Avedisian Building</v>
          </cell>
        </row>
      </sheetData>
      <sheetData sheetId="1266">
        <row r="8">
          <cell r="D8" t="str">
            <v>Paramaz Avedisian Building</v>
          </cell>
        </row>
      </sheetData>
      <sheetData sheetId="1267">
        <row r="8">
          <cell r="D8" t="str">
            <v>Paramaz Avedisian Building</v>
          </cell>
        </row>
      </sheetData>
      <sheetData sheetId="1268">
        <row r="8">
          <cell r="D8" t="str">
            <v>Paramaz Avedisian Building</v>
          </cell>
        </row>
      </sheetData>
      <sheetData sheetId="1269">
        <row r="8">
          <cell r="D8" t="str">
            <v>Paramaz Avedisian Building</v>
          </cell>
        </row>
      </sheetData>
      <sheetData sheetId="1270">
        <row r="8">
          <cell r="D8" t="str">
            <v>Paramaz Avedisian Building</v>
          </cell>
        </row>
      </sheetData>
      <sheetData sheetId="1271">
        <row r="8">
          <cell r="D8" t="str">
            <v>Paramaz Avedisian Building</v>
          </cell>
        </row>
      </sheetData>
      <sheetData sheetId="1272">
        <row r="8">
          <cell r="D8" t="str">
            <v>Paramaz Avedisian Building</v>
          </cell>
        </row>
      </sheetData>
      <sheetData sheetId="1273">
        <row r="8">
          <cell r="D8" t="str">
            <v>Paramaz Avedisian Building</v>
          </cell>
        </row>
      </sheetData>
      <sheetData sheetId="1274">
        <row r="8">
          <cell r="D8" t="str">
            <v>Paramaz Avedisian Building</v>
          </cell>
        </row>
      </sheetData>
      <sheetData sheetId="1275">
        <row r="8">
          <cell r="D8" t="str">
            <v>Paramaz Avedisian Building</v>
          </cell>
        </row>
      </sheetData>
      <sheetData sheetId="1276">
        <row r="8">
          <cell r="D8" t="str">
            <v>Paramaz Avedisian Building</v>
          </cell>
        </row>
      </sheetData>
      <sheetData sheetId="1277">
        <row r="8">
          <cell r="D8" t="str">
            <v>Paramaz Avedisian Building</v>
          </cell>
        </row>
      </sheetData>
      <sheetData sheetId="1278">
        <row r="8">
          <cell r="D8" t="str">
            <v>Paramaz Avedisian Building</v>
          </cell>
        </row>
      </sheetData>
      <sheetData sheetId="1279">
        <row r="8">
          <cell r="D8" t="str">
            <v>Paramaz Avedisian Building</v>
          </cell>
        </row>
      </sheetData>
      <sheetData sheetId="1280">
        <row r="8">
          <cell r="D8" t="str">
            <v>Paramaz Avedisian Building</v>
          </cell>
        </row>
      </sheetData>
      <sheetData sheetId="1281">
        <row r="8">
          <cell r="D8" t="str">
            <v>Paramaz Avedisian Building</v>
          </cell>
        </row>
      </sheetData>
      <sheetData sheetId="1282">
        <row r="8">
          <cell r="D8" t="str">
            <v>Paramaz Avedisian Building</v>
          </cell>
        </row>
      </sheetData>
      <sheetData sheetId="1283">
        <row r="8">
          <cell r="D8" t="str">
            <v>Paramaz Avedisian Building</v>
          </cell>
        </row>
      </sheetData>
      <sheetData sheetId="1284">
        <row r="8">
          <cell r="D8" t="str">
            <v>Paramaz Avedisian Building</v>
          </cell>
        </row>
      </sheetData>
      <sheetData sheetId="1285">
        <row r="8">
          <cell r="D8" t="str">
            <v>Paramaz Avedisian Building</v>
          </cell>
        </row>
      </sheetData>
      <sheetData sheetId="1286">
        <row r="8">
          <cell r="D8" t="str">
            <v>Paramaz Avedisian Building</v>
          </cell>
        </row>
      </sheetData>
      <sheetData sheetId="1287">
        <row r="8">
          <cell r="D8" t="str">
            <v>Paramaz Avedisian Building</v>
          </cell>
        </row>
      </sheetData>
      <sheetData sheetId="1288">
        <row r="8">
          <cell r="D8" t="str">
            <v>Paramaz Avedisian Building</v>
          </cell>
        </row>
      </sheetData>
      <sheetData sheetId="1289">
        <row r="8">
          <cell r="D8" t="str">
            <v>Paramaz Avedisian Building</v>
          </cell>
        </row>
      </sheetData>
      <sheetData sheetId="1290">
        <row r="8">
          <cell r="D8" t="str">
            <v>Paramaz Avedisian Building</v>
          </cell>
        </row>
      </sheetData>
      <sheetData sheetId="1291">
        <row r="8">
          <cell r="D8" t="str">
            <v>Paramaz Avedisian Building</v>
          </cell>
        </row>
      </sheetData>
      <sheetData sheetId="1292">
        <row r="8">
          <cell r="D8" t="str">
            <v>Paramaz Avedisian Building</v>
          </cell>
        </row>
      </sheetData>
      <sheetData sheetId="1293">
        <row r="8">
          <cell r="D8" t="str">
            <v>Paramaz Avedisian Building</v>
          </cell>
        </row>
      </sheetData>
      <sheetData sheetId="1294">
        <row r="8">
          <cell r="D8" t="str">
            <v>Paramaz Avedisian Building</v>
          </cell>
        </row>
      </sheetData>
      <sheetData sheetId="1295">
        <row r="8">
          <cell r="D8" t="str">
            <v>Paramaz Avedisian Building</v>
          </cell>
        </row>
      </sheetData>
      <sheetData sheetId="1296">
        <row r="8">
          <cell r="D8" t="str">
            <v>Paramaz Avedisian Building</v>
          </cell>
        </row>
      </sheetData>
      <sheetData sheetId="1297">
        <row r="8">
          <cell r="D8" t="str">
            <v>Paramaz Avedisian Building</v>
          </cell>
        </row>
      </sheetData>
      <sheetData sheetId="1298">
        <row r="8">
          <cell r="D8" t="str">
            <v>Paramaz Avedisian Building</v>
          </cell>
        </row>
      </sheetData>
      <sheetData sheetId="1299">
        <row r="8">
          <cell r="D8" t="str">
            <v>Paramaz Avedisian Building</v>
          </cell>
        </row>
      </sheetData>
      <sheetData sheetId="1300">
        <row r="8">
          <cell r="D8" t="str">
            <v>Paramaz Avedisian Building</v>
          </cell>
        </row>
      </sheetData>
      <sheetData sheetId="1301">
        <row r="8">
          <cell r="D8" t="str">
            <v>Paramaz Avedisian Building</v>
          </cell>
        </row>
      </sheetData>
      <sheetData sheetId="1302">
        <row r="8">
          <cell r="D8" t="str">
            <v>Paramaz Avedisian Building</v>
          </cell>
        </row>
      </sheetData>
      <sheetData sheetId="1303">
        <row r="8">
          <cell r="D8" t="str">
            <v>Paramaz Avedisian Building</v>
          </cell>
        </row>
      </sheetData>
      <sheetData sheetId="1304">
        <row r="8">
          <cell r="D8" t="str">
            <v>Paramaz Avedisian Building</v>
          </cell>
        </row>
      </sheetData>
      <sheetData sheetId="1305">
        <row r="8">
          <cell r="D8" t="str">
            <v>Paramaz Avedisian Building</v>
          </cell>
        </row>
      </sheetData>
      <sheetData sheetId="1306">
        <row r="8">
          <cell r="D8" t="str">
            <v>Paramaz Avedisian Building</v>
          </cell>
        </row>
      </sheetData>
      <sheetData sheetId="1307">
        <row r="8">
          <cell r="D8" t="str">
            <v>Paramaz Avedisian Building</v>
          </cell>
        </row>
      </sheetData>
      <sheetData sheetId="1308">
        <row r="8">
          <cell r="D8" t="str">
            <v>Paramaz Avedisian Building</v>
          </cell>
        </row>
      </sheetData>
      <sheetData sheetId="1309">
        <row r="8">
          <cell r="D8" t="str">
            <v>Paramaz Avedisian Building</v>
          </cell>
        </row>
      </sheetData>
      <sheetData sheetId="1310">
        <row r="8">
          <cell r="D8" t="str">
            <v>Paramaz Avedisian Building</v>
          </cell>
        </row>
      </sheetData>
      <sheetData sheetId="1311">
        <row r="8">
          <cell r="D8" t="str">
            <v>Paramaz Avedisian Building</v>
          </cell>
        </row>
      </sheetData>
      <sheetData sheetId="1312">
        <row r="8">
          <cell r="D8" t="str">
            <v>Paramaz Avedisian Building</v>
          </cell>
        </row>
      </sheetData>
      <sheetData sheetId="1313">
        <row r="8">
          <cell r="D8" t="str">
            <v>Paramaz Avedisian Building</v>
          </cell>
        </row>
      </sheetData>
      <sheetData sheetId="1314">
        <row r="8">
          <cell r="D8" t="str">
            <v>Paramaz Avedisian Building</v>
          </cell>
        </row>
      </sheetData>
      <sheetData sheetId="1315">
        <row r="8">
          <cell r="D8" t="str">
            <v>Paramaz Avedisian Building</v>
          </cell>
        </row>
      </sheetData>
      <sheetData sheetId="1316">
        <row r="8">
          <cell r="D8" t="str">
            <v>Paramaz Avedisian Building</v>
          </cell>
        </row>
      </sheetData>
      <sheetData sheetId="1317">
        <row r="8">
          <cell r="D8" t="str">
            <v>Paramaz Avedisian Building</v>
          </cell>
        </row>
      </sheetData>
      <sheetData sheetId="1318">
        <row r="8">
          <cell r="D8" t="str">
            <v>Paramaz Avedisian Building</v>
          </cell>
        </row>
      </sheetData>
      <sheetData sheetId="1319">
        <row r="8">
          <cell r="D8" t="str">
            <v>Paramaz Avedisian Building</v>
          </cell>
        </row>
      </sheetData>
      <sheetData sheetId="1320">
        <row r="8">
          <cell r="D8" t="str">
            <v>Paramaz Avedisian Building</v>
          </cell>
        </row>
      </sheetData>
      <sheetData sheetId="1321">
        <row r="8">
          <cell r="D8" t="str">
            <v>Paramaz Avedisian Building</v>
          </cell>
        </row>
      </sheetData>
      <sheetData sheetId="1322">
        <row r="8">
          <cell r="D8" t="str">
            <v>Paramaz Avedisian Building</v>
          </cell>
        </row>
      </sheetData>
      <sheetData sheetId="1323">
        <row r="8">
          <cell r="D8" t="str">
            <v>Paramaz Avedisian Building</v>
          </cell>
        </row>
      </sheetData>
      <sheetData sheetId="1324">
        <row r="8">
          <cell r="D8" t="str">
            <v>Paramaz Avedisian Building</v>
          </cell>
        </row>
      </sheetData>
      <sheetData sheetId="1325">
        <row r="8">
          <cell r="D8" t="str">
            <v>Paramaz Avedisian Building</v>
          </cell>
        </row>
      </sheetData>
      <sheetData sheetId="1326">
        <row r="8">
          <cell r="D8" t="str">
            <v>Paramaz Avedisian Building</v>
          </cell>
        </row>
      </sheetData>
      <sheetData sheetId="1327">
        <row r="8">
          <cell r="D8" t="str">
            <v>Paramaz Avedisian Building</v>
          </cell>
        </row>
      </sheetData>
      <sheetData sheetId="1328">
        <row r="8">
          <cell r="D8" t="str">
            <v>Paramaz Avedisian Building</v>
          </cell>
        </row>
      </sheetData>
      <sheetData sheetId="1329">
        <row r="8">
          <cell r="D8" t="str">
            <v>Paramaz Avedisian Building</v>
          </cell>
        </row>
      </sheetData>
      <sheetData sheetId="1330">
        <row r="8">
          <cell r="D8" t="str">
            <v>Paramaz Avedisian Building</v>
          </cell>
        </row>
      </sheetData>
      <sheetData sheetId="1331">
        <row r="8">
          <cell r="D8" t="str">
            <v>Paramaz Avedisian Building</v>
          </cell>
        </row>
      </sheetData>
      <sheetData sheetId="1332">
        <row r="8">
          <cell r="D8" t="str">
            <v>Paramaz Avedisian Building</v>
          </cell>
        </row>
      </sheetData>
      <sheetData sheetId="1333">
        <row r="8">
          <cell r="D8" t="str">
            <v>Paramaz Avedisian Building</v>
          </cell>
        </row>
      </sheetData>
      <sheetData sheetId="1334">
        <row r="8">
          <cell r="D8" t="str">
            <v>Paramaz Avedisian Building</v>
          </cell>
        </row>
      </sheetData>
      <sheetData sheetId="1335">
        <row r="8">
          <cell r="D8" t="str">
            <v>Paramaz Avedisian Building</v>
          </cell>
        </row>
      </sheetData>
      <sheetData sheetId="1336">
        <row r="8">
          <cell r="D8" t="str">
            <v>Paramaz Avedisian Building</v>
          </cell>
        </row>
      </sheetData>
      <sheetData sheetId="1337">
        <row r="8">
          <cell r="D8" t="str">
            <v>Paramaz Avedisian Building</v>
          </cell>
        </row>
      </sheetData>
      <sheetData sheetId="1338">
        <row r="8">
          <cell r="D8" t="str">
            <v>Paramaz Avedisian Building</v>
          </cell>
        </row>
      </sheetData>
      <sheetData sheetId="1339">
        <row r="8">
          <cell r="D8" t="str">
            <v>Paramaz Avedisian Building</v>
          </cell>
        </row>
      </sheetData>
      <sheetData sheetId="1340">
        <row r="8">
          <cell r="D8" t="str">
            <v>Paramaz Avedisian Building</v>
          </cell>
        </row>
      </sheetData>
      <sheetData sheetId="1341">
        <row r="8">
          <cell r="D8" t="str">
            <v>Paramaz Avedisian Building</v>
          </cell>
        </row>
      </sheetData>
      <sheetData sheetId="1342">
        <row r="8">
          <cell r="D8" t="str">
            <v>Paramaz Avedisian Building</v>
          </cell>
        </row>
      </sheetData>
      <sheetData sheetId="1343">
        <row r="8">
          <cell r="D8" t="str">
            <v>Paramaz Avedisian Building</v>
          </cell>
        </row>
      </sheetData>
      <sheetData sheetId="1344">
        <row r="8">
          <cell r="D8" t="str">
            <v>Paramaz Avedisian Building</v>
          </cell>
        </row>
      </sheetData>
      <sheetData sheetId="1345">
        <row r="8">
          <cell r="D8" t="str">
            <v>Paramaz Avedisian Building</v>
          </cell>
        </row>
      </sheetData>
      <sheetData sheetId="1346">
        <row r="8">
          <cell r="D8" t="str">
            <v>Paramaz Avedisian Building</v>
          </cell>
        </row>
      </sheetData>
      <sheetData sheetId="1347">
        <row r="8">
          <cell r="D8" t="str">
            <v>Paramaz Avedisian Building</v>
          </cell>
        </row>
      </sheetData>
      <sheetData sheetId="1348">
        <row r="8">
          <cell r="D8" t="str">
            <v>Paramaz Avedisian Building</v>
          </cell>
        </row>
      </sheetData>
      <sheetData sheetId="1349">
        <row r="8">
          <cell r="D8" t="str">
            <v>Paramaz Avedisian Building</v>
          </cell>
        </row>
      </sheetData>
      <sheetData sheetId="1350">
        <row r="8">
          <cell r="D8" t="str">
            <v>Paramaz Avedisian Building</v>
          </cell>
        </row>
      </sheetData>
      <sheetData sheetId="1351">
        <row r="8">
          <cell r="D8" t="str">
            <v>Paramaz Avedisian Building</v>
          </cell>
        </row>
      </sheetData>
      <sheetData sheetId="1352">
        <row r="8">
          <cell r="D8" t="str">
            <v>Paramaz Avedisian Building</v>
          </cell>
        </row>
      </sheetData>
      <sheetData sheetId="1353">
        <row r="8">
          <cell r="D8" t="str">
            <v>Paramaz Avedisian Building</v>
          </cell>
        </row>
      </sheetData>
      <sheetData sheetId="1354">
        <row r="8">
          <cell r="D8" t="str">
            <v>Paramaz Avedisian Building</v>
          </cell>
        </row>
      </sheetData>
      <sheetData sheetId="1355">
        <row r="8">
          <cell r="D8" t="str">
            <v>Paramaz Avedisian Building</v>
          </cell>
        </row>
      </sheetData>
      <sheetData sheetId="1356">
        <row r="8">
          <cell r="D8" t="str">
            <v>Paramaz Avedisian Building</v>
          </cell>
        </row>
      </sheetData>
      <sheetData sheetId="1357">
        <row r="8">
          <cell r="D8" t="str">
            <v>Paramaz Avedisian Building</v>
          </cell>
        </row>
      </sheetData>
      <sheetData sheetId="1358">
        <row r="8">
          <cell r="D8" t="str">
            <v>Paramaz Avedisian Building</v>
          </cell>
        </row>
      </sheetData>
      <sheetData sheetId="1359">
        <row r="8">
          <cell r="D8" t="str">
            <v>Paramaz Avedisian Building</v>
          </cell>
        </row>
      </sheetData>
      <sheetData sheetId="1360">
        <row r="8">
          <cell r="D8" t="str">
            <v>Paramaz Avedisian Building</v>
          </cell>
        </row>
      </sheetData>
      <sheetData sheetId="1361">
        <row r="8">
          <cell r="D8" t="str">
            <v>Paramaz Avedisian Building</v>
          </cell>
        </row>
      </sheetData>
      <sheetData sheetId="1362">
        <row r="8">
          <cell r="D8" t="str">
            <v>Paramaz Avedisian Building</v>
          </cell>
        </row>
      </sheetData>
      <sheetData sheetId="1363">
        <row r="8">
          <cell r="D8" t="str">
            <v>Paramaz Avedisian Building</v>
          </cell>
        </row>
      </sheetData>
      <sheetData sheetId="1364">
        <row r="8">
          <cell r="D8" t="str">
            <v>Paramaz Avedisian Building</v>
          </cell>
        </row>
      </sheetData>
      <sheetData sheetId="1365">
        <row r="8">
          <cell r="D8" t="str">
            <v>Paramaz Avedisian Building</v>
          </cell>
        </row>
      </sheetData>
      <sheetData sheetId="1366">
        <row r="8">
          <cell r="D8" t="str">
            <v>Paramaz Avedisian Building</v>
          </cell>
        </row>
      </sheetData>
      <sheetData sheetId="1367">
        <row r="8">
          <cell r="D8" t="str">
            <v>Paramaz Avedisian Building</v>
          </cell>
        </row>
      </sheetData>
      <sheetData sheetId="1368">
        <row r="8">
          <cell r="D8" t="str">
            <v>Paramaz Avedisian Building</v>
          </cell>
        </row>
      </sheetData>
      <sheetData sheetId="1369">
        <row r="8">
          <cell r="D8" t="str">
            <v>Paramaz Avedisian Building</v>
          </cell>
        </row>
      </sheetData>
      <sheetData sheetId="1370">
        <row r="8">
          <cell r="D8" t="str">
            <v>Paramaz Avedisian Building</v>
          </cell>
        </row>
      </sheetData>
      <sheetData sheetId="1371">
        <row r="8">
          <cell r="D8" t="str">
            <v>Paramaz Avedisian Building</v>
          </cell>
        </row>
      </sheetData>
      <sheetData sheetId="1372">
        <row r="8">
          <cell r="D8" t="str">
            <v>Paramaz Avedisian Building</v>
          </cell>
        </row>
      </sheetData>
      <sheetData sheetId="1373">
        <row r="8">
          <cell r="D8" t="str">
            <v>Paramaz Avedisian Building</v>
          </cell>
        </row>
      </sheetData>
      <sheetData sheetId="1374">
        <row r="8">
          <cell r="D8" t="str">
            <v>Paramaz Avedisian Building</v>
          </cell>
        </row>
      </sheetData>
      <sheetData sheetId="1375">
        <row r="8">
          <cell r="D8" t="str">
            <v>Paramaz Avedisian Building</v>
          </cell>
        </row>
      </sheetData>
      <sheetData sheetId="1376">
        <row r="8">
          <cell r="D8" t="str">
            <v>Paramaz Avedisian Building</v>
          </cell>
        </row>
      </sheetData>
      <sheetData sheetId="1377">
        <row r="8">
          <cell r="D8" t="str">
            <v>Paramaz Avedisian Building</v>
          </cell>
        </row>
      </sheetData>
      <sheetData sheetId="1378">
        <row r="8">
          <cell r="D8" t="str">
            <v>Paramaz Avedisian Building</v>
          </cell>
        </row>
      </sheetData>
      <sheetData sheetId="1379">
        <row r="8">
          <cell r="D8" t="str">
            <v>Paramaz Avedisian Building</v>
          </cell>
        </row>
      </sheetData>
      <sheetData sheetId="1380">
        <row r="8">
          <cell r="D8" t="str">
            <v>Paramaz Avedisian Building</v>
          </cell>
        </row>
      </sheetData>
      <sheetData sheetId="1381">
        <row r="8">
          <cell r="D8" t="str">
            <v>Paramaz Avedisian Building</v>
          </cell>
        </row>
      </sheetData>
      <sheetData sheetId="1382">
        <row r="8">
          <cell r="D8" t="str">
            <v>Paramaz Avedisian Building</v>
          </cell>
        </row>
      </sheetData>
      <sheetData sheetId="1383">
        <row r="8">
          <cell r="D8" t="str">
            <v>Paramaz Avedisian Building</v>
          </cell>
        </row>
      </sheetData>
      <sheetData sheetId="1384">
        <row r="8">
          <cell r="D8" t="str">
            <v>Paramaz Avedisian Building</v>
          </cell>
        </row>
      </sheetData>
      <sheetData sheetId="1385">
        <row r="8">
          <cell r="D8" t="str">
            <v>Paramaz Avedisian Building</v>
          </cell>
        </row>
      </sheetData>
      <sheetData sheetId="1386">
        <row r="8">
          <cell r="D8" t="str">
            <v>Paramaz Avedisian Building</v>
          </cell>
        </row>
      </sheetData>
      <sheetData sheetId="1387">
        <row r="8">
          <cell r="D8" t="str">
            <v>Paramaz Avedisian Building</v>
          </cell>
        </row>
      </sheetData>
      <sheetData sheetId="1388">
        <row r="8">
          <cell r="D8" t="str">
            <v>Paramaz Avedisian Building</v>
          </cell>
        </row>
      </sheetData>
      <sheetData sheetId="1389">
        <row r="8">
          <cell r="D8" t="str">
            <v>Paramaz Avedisian Building</v>
          </cell>
        </row>
      </sheetData>
      <sheetData sheetId="1390">
        <row r="8">
          <cell r="D8" t="str">
            <v>Paramaz Avedisian Building</v>
          </cell>
        </row>
      </sheetData>
      <sheetData sheetId="1391">
        <row r="8">
          <cell r="D8" t="str">
            <v>Paramaz Avedisian Building</v>
          </cell>
        </row>
      </sheetData>
      <sheetData sheetId="1392">
        <row r="8">
          <cell r="D8" t="str">
            <v>Paramaz Avedisian Building</v>
          </cell>
        </row>
      </sheetData>
      <sheetData sheetId="1393">
        <row r="8">
          <cell r="D8" t="str">
            <v>Paramaz Avedisian Building</v>
          </cell>
        </row>
      </sheetData>
      <sheetData sheetId="1394">
        <row r="8">
          <cell r="D8" t="str">
            <v>Paramaz Avedisian Building</v>
          </cell>
        </row>
      </sheetData>
      <sheetData sheetId="1395">
        <row r="8">
          <cell r="D8" t="str">
            <v>Paramaz Avedisian Building</v>
          </cell>
        </row>
      </sheetData>
      <sheetData sheetId="1396">
        <row r="8">
          <cell r="D8" t="str">
            <v>Paramaz Avedisian Building</v>
          </cell>
        </row>
      </sheetData>
      <sheetData sheetId="1397">
        <row r="8">
          <cell r="D8" t="str">
            <v>Paramaz Avedisian Building</v>
          </cell>
        </row>
      </sheetData>
      <sheetData sheetId="1398">
        <row r="8">
          <cell r="D8" t="str">
            <v>Paramaz Avedisian Building</v>
          </cell>
        </row>
      </sheetData>
      <sheetData sheetId="1399">
        <row r="8">
          <cell r="D8" t="str">
            <v>Paramaz Avedisian Building</v>
          </cell>
        </row>
      </sheetData>
      <sheetData sheetId="1400">
        <row r="8">
          <cell r="D8" t="str">
            <v>Paramaz Avedisian Building</v>
          </cell>
        </row>
      </sheetData>
      <sheetData sheetId="1401">
        <row r="8">
          <cell r="D8" t="str">
            <v>Paramaz Avedisian Building</v>
          </cell>
        </row>
      </sheetData>
      <sheetData sheetId="1402">
        <row r="8">
          <cell r="D8" t="str">
            <v>Paramaz Avedisian Building</v>
          </cell>
        </row>
      </sheetData>
      <sheetData sheetId="1403">
        <row r="8">
          <cell r="D8" t="str">
            <v>Paramaz Avedisian Building</v>
          </cell>
        </row>
      </sheetData>
      <sheetData sheetId="1404">
        <row r="8">
          <cell r="D8" t="str">
            <v>Paramaz Avedisian Building</v>
          </cell>
        </row>
      </sheetData>
      <sheetData sheetId="1405">
        <row r="8">
          <cell r="D8" t="str">
            <v>Paramaz Avedisian Building</v>
          </cell>
        </row>
      </sheetData>
      <sheetData sheetId="1406">
        <row r="8">
          <cell r="D8" t="str">
            <v>Paramaz Avedisian Building</v>
          </cell>
        </row>
      </sheetData>
      <sheetData sheetId="1407">
        <row r="8">
          <cell r="D8" t="str">
            <v>Paramaz Avedisian Building</v>
          </cell>
        </row>
      </sheetData>
      <sheetData sheetId="1408">
        <row r="8">
          <cell r="D8" t="str">
            <v>Paramaz Avedisian Building</v>
          </cell>
        </row>
      </sheetData>
      <sheetData sheetId="1409">
        <row r="8">
          <cell r="D8" t="str">
            <v>Paramaz Avedisian Building</v>
          </cell>
        </row>
      </sheetData>
      <sheetData sheetId="1410">
        <row r="8">
          <cell r="D8" t="str">
            <v>Paramaz Avedisian Building</v>
          </cell>
        </row>
      </sheetData>
      <sheetData sheetId="1411">
        <row r="8">
          <cell r="D8" t="str">
            <v>Paramaz Avedisian Building</v>
          </cell>
        </row>
      </sheetData>
      <sheetData sheetId="1412">
        <row r="8">
          <cell r="D8" t="str">
            <v>Paramaz Avedisian Building</v>
          </cell>
        </row>
      </sheetData>
      <sheetData sheetId="1413">
        <row r="8">
          <cell r="D8" t="str">
            <v>Paramaz Avedisian Building</v>
          </cell>
        </row>
      </sheetData>
      <sheetData sheetId="1414">
        <row r="8">
          <cell r="D8" t="str">
            <v>Paramaz Avedisian Building</v>
          </cell>
        </row>
      </sheetData>
      <sheetData sheetId="1415">
        <row r="8">
          <cell r="D8" t="str">
            <v>Paramaz Avedisian Building</v>
          </cell>
        </row>
      </sheetData>
      <sheetData sheetId="1416">
        <row r="8">
          <cell r="D8" t="str">
            <v>Paramaz Avedisian Building</v>
          </cell>
        </row>
      </sheetData>
      <sheetData sheetId="1417">
        <row r="8">
          <cell r="D8" t="str">
            <v>Paramaz Avedisian Building</v>
          </cell>
        </row>
      </sheetData>
      <sheetData sheetId="1418">
        <row r="8">
          <cell r="D8" t="str">
            <v>Paramaz Avedisian Building</v>
          </cell>
        </row>
      </sheetData>
      <sheetData sheetId="1419">
        <row r="8">
          <cell r="D8" t="str">
            <v>Paramaz Avedisian Building</v>
          </cell>
        </row>
      </sheetData>
      <sheetData sheetId="1420">
        <row r="8">
          <cell r="D8" t="str">
            <v>Paramaz Avedisian Building</v>
          </cell>
        </row>
      </sheetData>
      <sheetData sheetId="1421">
        <row r="8">
          <cell r="D8" t="str">
            <v>Paramaz Avedisian Building</v>
          </cell>
        </row>
      </sheetData>
      <sheetData sheetId="1422">
        <row r="8">
          <cell r="D8" t="str">
            <v>Paramaz Avedisian Building</v>
          </cell>
        </row>
      </sheetData>
      <sheetData sheetId="1423">
        <row r="8">
          <cell r="D8" t="str">
            <v>Paramaz Avedisian Building</v>
          </cell>
        </row>
      </sheetData>
      <sheetData sheetId="1424">
        <row r="8">
          <cell r="D8" t="str">
            <v>Paramaz Avedisian Building</v>
          </cell>
        </row>
      </sheetData>
      <sheetData sheetId="1425">
        <row r="8">
          <cell r="D8" t="str">
            <v>Paramaz Avedisian Building</v>
          </cell>
        </row>
      </sheetData>
      <sheetData sheetId="1426">
        <row r="8">
          <cell r="D8" t="str">
            <v>Paramaz Avedisian Building</v>
          </cell>
        </row>
      </sheetData>
      <sheetData sheetId="1427">
        <row r="8">
          <cell r="D8" t="str">
            <v>Paramaz Avedisian Building</v>
          </cell>
        </row>
      </sheetData>
      <sheetData sheetId="1428">
        <row r="8">
          <cell r="D8" t="str">
            <v>Paramaz Avedisian Building</v>
          </cell>
        </row>
      </sheetData>
      <sheetData sheetId="1429">
        <row r="8">
          <cell r="D8" t="str">
            <v>Paramaz Avedisian Building</v>
          </cell>
        </row>
      </sheetData>
      <sheetData sheetId="1430">
        <row r="8">
          <cell r="D8" t="str">
            <v>Paramaz Avedisian Building</v>
          </cell>
        </row>
      </sheetData>
      <sheetData sheetId="1431">
        <row r="8">
          <cell r="D8" t="str">
            <v>Paramaz Avedisian Building</v>
          </cell>
        </row>
      </sheetData>
      <sheetData sheetId="1432">
        <row r="8">
          <cell r="D8" t="str">
            <v>Paramaz Avedisian Building</v>
          </cell>
        </row>
      </sheetData>
      <sheetData sheetId="1433">
        <row r="8">
          <cell r="D8" t="str">
            <v>Paramaz Avedisian Building</v>
          </cell>
        </row>
      </sheetData>
      <sheetData sheetId="1434">
        <row r="8">
          <cell r="D8" t="str">
            <v>Paramaz Avedisian Building</v>
          </cell>
        </row>
      </sheetData>
      <sheetData sheetId="1435">
        <row r="8">
          <cell r="D8" t="str">
            <v>Paramaz Avedisian Building</v>
          </cell>
        </row>
      </sheetData>
      <sheetData sheetId="1436">
        <row r="8">
          <cell r="D8" t="str">
            <v>Paramaz Avedisian Building</v>
          </cell>
        </row>
      </sheetData>
      <sheetData sheetId="1437">
        <row r="8">
          <cell r="D8" t="str">
            <v>Paramaz Avedisian Building</v>
          </cell>
        </row>
      </sheetData>
      <sheetData sheetId="1438">
        <row r="8">
          <cell r="D8" t="str">
            <v>Paramaz Avedisian Building</v>
          </cell>
        </row>
      </sheetData>
      <sheetData sheetId="1439">
        <row r="8">
          <cell r="D8" t="str">
            <v>Paramaz Avedisian Building</v>
          </cell>
        </row>
      </sheetData>
      <sheetData sheetId="1440">
        <row r="8">
          <cell r="D8" t="str">
            <v>Paramaz Avedisian Building</v>
          </cell>
        </row>
      </sheetData>
      <sheetData sheetId="1441">
        <row r="8">
          <cell r="D8" t="str">
            <v>Paramaz Avedisian Building</v>
          </cell>
        </row>
      </sheetData>
      <sheetData sheetId="1442">
        <row r="8">
          <cell r="D8" t="str">
            <v>Paramaz Avedisian Building</v>
          </cell>
        </row>
      </sheetData>
      <sheetData sheetId="1443">
        <row r="8">
          <cell r="D8" t="str">
            <v>Paramaz Avedisian Building</v>
          </cell>
        </row>
      </sheetData>
      <sheetData sheetId="1444">
        <row r="8">
          <cell r="D8" t="str">
            <v>Paramaz Avedisian Building</v>
          </cell>
        </row>
      </sheetData>
      <sheetData sheetId="1445">
        <row r="8">
          <cell r="D8" t="str">
            <v>Paramaz Avedisian Building</v>
          </cell>
        </row>
      </sheetData>
      <sheetData sheetId="1446">
        <row r="8">
          <cell r="D8" t="str">
            <v>Paramaz Avedisian Building</v>
          </cell>
        </row>
      </sheetData>
      <sheetData sheetId="1447">
        <row r="8">
          <cell r="D8" t="str">
            <v>Paramaz Avedisian Building</v>
          </cell>
        </row>
      </sheetData>
      <sheetData sheetId="1448">
        <row r="8">
          <cell r="D8" t="str">
            <v>Paramaz Avedisian Building</v>
          </cell>
        </row>
      </sheetData>
      <sheetData sheetId="1449">
        <row r="8">
          <cell r="D8" t="str">
            <v>Paramaz Avedisian Building</v>
          </cell>
        </row>
      </sheetData>
      <sheetData sheetId="1450">
        <row r="8">
          <cell r="D8" t="str">
            <v>Paramaz Avedisian Building</v>
          </cell>
        </row>
      </sheetData>
      <sheetData sheetId="1451">
        <row r="8">
          <cell r="D8" t="str">
            <v>Paramaz Avedisian Building</v>
          </cell>
        </row>
      </sheetData>
      <sheetData sheetId="1452">
        <row r="8">
          <cell r="D8" t="str">
            <v>Paramaz Avedisian Building</v>
          </cell>
        </row>
      </sheetData>
      <sheetData sheetId="1453">
        <row r="8">
          <cell r="D8" t="str">
            <v>Paramaz Avedisian Building</v>
          </cell>
        </row>
      </sheetData>
      <sheetData sheetId="1454">
        <row r="8">
          <cell r="D8" t="str">
            <v>Paramaz Avedisian Building</v>
          </cell>
        </row>
      </sheetData>
      <sheetData sheetId="1455">
        <row r="8">
          <cell r="D8" t="str">
            <v>Paramaz Avedisian Building</v>
          </cell>
        </row>
      </sheetData>
      <sheetData sheetId="1456">
        <row r="8">
          <cell r="D8" t="str">
            <v>Paramaz Avedisian Building</v>
          </cell>
        </row>
      </sheetData>
      <sheetData sheetId="1457">
        <row r="8">
          <cell r="D8" t="str">
            <v>Paramaz Avedisian Building</v>
          </cell>
        </row>
      </sheetData>
      <sheetData sheetId="1458">
        <row r="8">
          <cell r="D8" t="str">
            <v>Paramaz Avedisian Building</v>
          </cell>
        </row>
      </sheetData>
      <sheetData sheetId="1459">
        <row r="8">
          <cell r="D8" t="str">
            <v>Paramaz Avedisian Building</v>
          </cell>
        </row>
      </sheetData>
      <sheetData sheetId="1460">
        <row r="8">
          <cell r="D8" t="str">
            <v>Paramaz Avedisian Building</v>
          </cell>
        </row>
      </sheetData>
      <sheetData sheetId="1461">
        <row r="8">
          <cell r="D8" t="str">
            <v>Paramaz Avedisian Building</v>
          </cell>
        </row>
      </sheetData>
      <sheetData sheetId="1462">
        <row r="8">
          <cell r="D8" t="str">
            <v>Paramaz Avedisian Building</v>
          </cell>
        </row>
      </sheetData>
      <sheetData sheetId="1463">
        <row r="8">
          <cell r="D8" t="str">
            <v>Paramaz Avedisian Building</v>
          </cell>
        </row>
      </sheetData>
      <sheetData sheetId="1464">
        <row r="8">
          <cell r="D8" t="str">
            <v>Paramaz Avedisian Building</v>
          </cell>
        </row>
      </sheetData>
      <sheetData sheetId="1465">
        <row r="8">
          <cell r="D8" t="str">
            <v>Paramaz Avedisian Building</v>
          </cell>
        </row>
      </sheetData>
      <sheetData sheetId="1466">
        <row r="8">
          <cell r="D8" t="str">
            <v>Paramaz Avedisian Building</v>
          </cell>
        </row>
      </sheetData>
      <sheetData sheetId="1467">
        <row r="8">
          <cell r="D8" t="str">
            <v>Paramaz Avedisian Building</v>
          </cell>
        </row>
      </sheetData>
      <sheetData sheetId="1468">
        <row r="8">
          <cell r="D8" t="str">
            <v>Paramaz Avedisian Building</v>
          </cell>
        </row>
      </sheetData>
      <sheetData sheetId="1469">
        <row r="8">
          <cell r="D8" t="str">
            <v>Paramaz Avedisian Building</v>
          </cell>
        </row>
      </sheetData>
      <sheetData sheetId="1470">
        <row r="8">
          <cell r="D8" t="str">
            <v>Paramaz Avedisian Building</v>
          </cell>
        </row>
      </sheetData>
      <sheetData sheetId="1471">
        <row r="8">
          <cell r="D8" t="str">
            <v>Paramaz Avedisian Building</v>
          </cell>
        </row>
      </sheetData>
      <sheetData sheetId="1472">
        <row r="8">
          <cell r="D8" t="str">
            <v>Paramaz Avedisian Building</v>
          </cell>
        </row>
      </sheetData>
      <sheetData sheetId="1473">
        <row r="8">
          <cell r="D8" t="str">
            <v>Paramaz Avedisian Building</v>
          </cell>
        </row>
      </sheetData>
      <sheetData sheetId="1474">
        <row r="8">
          <cell r="D8" t="str">
            <v>Paramaz Avedisian Building</v>
          </cell>
        </row>
      </sheetData>
      <sheetData sheetId="1475">
        <row r="8">
          <cell r="D8" t="str">
            <v>Paramaz Avedisian Building</v>
          </cell>
        </row>
      </sheetData>
      <sheetData sheetId="1476">
        <row r="8">
          <cell r="D8" t="str">
            <v>Paramaz Avedisian Building</v>
          </cell>
        </row>
      </sheetData>
      <sheetData sheetId="1477">
        <row r="8">
          <cell r="D8" t="str">
            <v>Paramaz Avedisian Building</v>
          </cell>
        </row>
      </sheetData>
      <sheetData sheetId="1478">
        <row r="8">
          <cell r="D8" t="str">
            <v>Paramaz Avedisian Building</v>
          </cell>
        </row>
      </sheetData>
      <sheetData sheetId="1479">
        <row r="8">
          <cell r="D8" t="str">
            <v>Paramaz Avedisian Building</v>
          </cell>
        </row>
      </sheetData>
      <sheetData sheetId="1480">
        <row r="8">
          <cell r="D8" t="str">
            <v>Paramaz Avedisian Building</v>
          </cell>
        </row>
      </sheetData>
      <sheetData sheetId="1481">
        <row r="8">
          <cell r="D8" t="str">
            <v>Paramaz Avedisian Building</v>
          </cell>
        </row>
      </sheetData>
      <sheetData sheetId="1482">
        <row r="8">
          <cell r="D8" t="str">
            <v>Paramaz Avedisian Building</v>
          </cell>
        </row>
      </sheetData>
      <sheetData sheetId="1483">
        <row r="8">
          <cell r="D8" t="str">
            <v>Paramaz Avedisian Building</v>
          </cell>
        </row>
      </sheetData>
      <sheetData sheetId="1484">
        <row r="8">
          <cell r="D8" t="str">
            <v>Paramaz Avedisian Building</v>
          </cell>
        </row>
      </sheetData>
      <sheetData sheetId="1485">
        <row r="8">
          <cell r="D8" t="str">
            <v>Paramaz Avedisian Building</v>
          </cell>
        </row>
      </sheetData>
      <sheetData sheetId="1486">
        <row r="8">
          <cell r="D8" t="str">
            <v>Paramaz Avedisian Building</v>
          </cell>
        </row>
      </sheetData>
      <sheetData sheetId="1487">
        <row r="8">
          <cell r="D8" t="str">
            <v>Paramaz Avedisian Building</v>
          </cell>
        </row>
      </sheetData>
      <sheetData sheetId="1488">
        <row r="8">
          <cell r="D8" t="str">
            <v>Paramaz Avedisian Building</v>
          </cell>
        </row>
      </sheetData>
      <sheetData sheetId="1489">
        <row r="8">
          <cell r="D8" t="str">
            <v>Paramaz Avedisian Building</v>
          </cell>
        </row>
      </sheetData>
      <sheetData sheetId="1490">
        <row r="8">
          <cell r="D8" t="str">
            <v>Paramaz Avedisian Building</v>
          </cell>
        </row>
      </sheetData>
      <sheetData sheetId="1491">
        <row r="8">
          <cell r="D8" t="str">
            <v>Paramaz Avedisian Building</v>
          </cell>
        </row>
      </sheetData>
      <sheetData sheetId="1492">
        <row r="8">
          <cell r="D8" t="str">
            <v>Paramaz Avedisian Building</v>
          </cell>
        </row>
      </sheetData>
      <sheetData sheetId="1493">
        <row r="8">
          <cell r="D8" t="str">
            <v>Paramaz Avedisian Building</v>
          </cell>
        </row>
      </sheetData>
      <sheetData sheetId="1494">
        <row r="8">
          <cell r="D8" t="str">
            <v>Paramaz Avedisian Building</v>
          </cell>
        </row>
      </sheetData>
      <sheetData sheetId="1495">
        <row r="8">
          <cell r="D8" t="str">
            <v>Paramaz Avedisian Building</v>
          </cell>
        </row>
      </sheetData>
      <sheetData sheetId="1496">
        <row r="8">
          <cell r="D8" t="str">
            <v>Paramaz Avedisian Building</v>
          </cell>
        </row>
      </sheetData>
      <sheetData sheetId="1497">
        <row r="8">
          <cell r="D8" t="str">
            <v>Paramaz Avedisian Building</v>
          </cell>
        </row>
      </sheetData>
      <sheetData sheetId="1498">
        <row r="8">
          <cell r="D8" t="str">
            <v>Paramaz Avedisian Building</v>
          </cell>
        </row>
      </sheetData>
      <sheetData sheetId="1499">
        <row r="8">
          <cell r="D8" t="str">
            <v>Paramaz Avedisian Building</v>
          </cell>
        </row>
      </sheetData>
      <sheetData sheetId="1500">
        <row r="8">
          <cell r="D8" t="str">
            <v>Paramaz Avedisian Building</v>
          </cell>
        </row>
      </sheetData>
      <sheetData sheetId="1501">
        <row r="8">
          <cell r="D8" t="str">
            <v>Paramaz Avedisian Building</v>
          </cell>
        </row>
      </sheetData>
      <sheetData sheetId="1502">
        <row r="8">
          <cell r="D8" t="str">
            <v>Paramaz Avedisian Building</v>
          </cell>
        </row>
      </sheetData>
      <sheetData sheetId="1503">
        <row r="8">
          <cell r="D8" t="str">
            <v>Paramaz Avedisian Building</v>
          </cell>
        </row>
      </sheetData>
      <sheetData sheetId="1504">
        <row r="8">
          <cell r="D8" t="str">
            <v>Paramaz Avedisian Building</v>
          </cell>
        </row>
      </sheetData>
      <sheetData sheetId="1505">
        <row r="8">
          <cell r="D8" t="str">
            <v>Paramaz Avedisian Building</v>
          </cell>
        </row>
      </sheetData>
      <sheetData sheetId="1506">
        <row r="8">
          <cell r="D8" t="str">
            <v>Paramaz Avedisian Building</v>
          </cell>
        </row>
      </sheetData>
      <sheetData sheetId="1507">
        <row r="8">
          <cell r="D8" t="str">
            <v>Paramaz Avedisian Building</v>
          </cell>
        </row>
      </sheetData>
      <sheetData sheetId="1508">
        <row r="8">
          <cell r="D8" t="str">
            <v>Paramaz Avedisian Building</v>
          </cell>
        </row>
      </sheetData>
      <sheetData sheetId="1509">
        <row r="8">
          <cell r="D8" t="str">
            <v>Paramaz Avedisian Building</v>
          </cell>
        </row>
      </sheetData>
      <sheetData sheetId="1510">
        <row r="8">
          <cell r="D8" t="str">
            <v>Paramaz Avedisian Building</v>
          </cell>
        </row>
      </sheetData>
      <sheetData sheetId="1511">
        <row r="8">
          <cell r="D8" t="str">
            <v>Paramaz Avedisian Building</v>
          </cell>
        </row>
      </sheetData>
      <sheetData sheetId="1512">
        <row r="8">
          <cell r="D8" t="str">
            <v>Paramaz Avedisian Building</v>
          </cell>
        </row>
      </sheetData>
      <sheetData sheetId="1513">
        <row r="8">
          <cell r="D8" t="str">
            <v>Paramaz Avedisian Building</v>
          </cell>
        </row>
      </sheetData>
      <sheetData sheetId="1514">
        <row r="8">
          <cell r="D8" t="str">
            <v>Paramaz Avedisian Building</v>
          </cell>
        </row>
      </sheetData>
      <sheetData sheetId="1515">
        <row r="8">
          <cell r="D8" t="str">
            <v>Paramaz Avedisian Building</v>
          </cell>
        </row>
      </sheetData>
      <sheetData sheetId="1516">
        <row r="8">
          <cell r="D8" t="str">
            <v>Paramaz Avedisian Building</v>
          </cell>
        </row>
      </sheetData>
      <sheetData sheetId="1517">
        <row r="8">
          <cell r="D8" t="str">
            <v>Paramaz Avedisian Building</v>
          </cell>
        </row>
      </sheetData>
      <sheetData sheetId="1518">
        <row r="8">
          <cell r="D8" t="str">
            <v>Paramaz Avedisian Building</v>
          </cell>
        </row>
      </sheetData>
      <sheetData sheetId="1519">
        <row r="8">
          <cell r="D8" t="str">
            <v>Paramaz Avedisian Building</v>
          </cell>
        </row>
      </sheetData>
      <sheetData sheetId="1520">
        <row r="8">
          <cell r="D8" t="str">
            <v>Paramaz Avedisian Building</v>
          </cell>
        </row>
      </sheetData>
      <sheetData sheetId="1521">
        <row r="8">
          <cell r="D8" t="str">
            <v>Paramaz Avedisian Building</v>
          </cell>
        </row>
      </sheetData>
      <sheetData sheetId="1522">
        <row r="8">
          <cell r="D8" t="str">
            <v>Paramaz Avedisian Building</v>
          </cell>
        </row>
      </sheetData>
      <sheetData sheetId="1523">
        <row r="8">
          <cell r="D8" t="str">
            <v>Paramaz Avedisian Building</v>
          </cell>
        </row>
      </sheetData>
      <sheetData sheetId="1524">
        <row r="8">
          <cell r="D8" t="str">
            <v>Paramaz Avedisian Building</v>
          </cell>
        </row>
      </sheetData>
      <sheetData sheetId="1525">
        <row r="8">
          <cell r="D8" t="str">
            <v>Paramaz Avedisian Building</v>
          </cell>
        </row>
      </sheetData>
      <sheetData sheetId="1526">
        <row r="8">
          <cell r="D8" t="str">
            <v>Paramaz Avedisian Building</v>
          </cell>
        </row>
      </sheetData>
      <sheetData sheetId="1527">
        <row r="8">
          <cell r="D8" t="str">
            <v>Paramaz Avedisian Building</v>
          </cell>
        </row>
      </sheetData>
      <sheetData sheetId="1528">
        <row r="8">
          <cell r="D8" t="str">
            <v>Paramaz Avedisian Building</v>
          </cell>
        </row>
      </sheetData>
      <sheetData sheetId="1529">
        <row r="8">
          <cell r="D8" t="str">
            <v>Paramaz Avedisian Building</v>
          </cell>
        </row>
      </sheetData>
      <sheetData sheetId="1530">
        <row r="8">
          <cell r="D8" t="str">
            <v>Paramaz Avedisian Building</v>
          </cell>
        </row>
      </sheetData>
      <sheetData sheetId="1531">
        <row r="8">
          <cell r="D8" t="str">
            <v>Paramaz Avedisian Building</v>
          </cell>
        </row>
      </sheetData>
      <sheetData sheetId="1532">
        <row r="8">
          <cell r="D8" t="str">
            <v>Paramaz Avedisian Building</v>
          </cell>
        </row>
      </sheetData>
      <sheetData sheetId="1533">
        <row r="8">
          <cell r="D8" t="str">
            <v>Paramaz Avedisian Building</v>
          </cell>
        </row>
      </sheetData>
      <sheetData sheetId="1534">
        <row r="8">
          <cell r="D8" t="str">
            <v>Paramaz Avedisian Building</v>
          </cell>
        </row>
      </sheetData>
      <sheetData sheetId="1535">
        <row r="8">
          <cell r="D8" t="str">
            <v>Paramaz Avedisian Building</v>
          </cell>
        </row>
      </sheetData>
      <sheetData sheetId="1536">
        <row r="8">
          <cell r="D8" t="str">
            <v>Paramaz Avedisian Building</v>
          </cell>
        </row>
      </sheetData>
      <sheetData sheetId="1537">
        <row r="8">
          <cell r="D8" t="str">
            <v>Paramaz Avedisian Building</v>
          </cell>
        </row>
      </sheetData>
      <sheetData sheetId="1538">
        <row r="8">
          <cell r="D8" t="str">
            <v>Paramaz Avedisian Building</v>
          </cell>
        </row>
      </sheetData>
      <sheetData sheetId="1539">
        <row r="8">
          <cell r="D8" t="str">
            <v>Paramaz Avedisian Building</v>
          </cell>
        </row>
      </sheetData>
      <sheetData sheetId="1540">
        <row r="8">
          <cell r="D8" t="str">
            <v>Paramaz Avedisian Building</v>
          </cell>
        </row>
      </sheetData>
      <sheetData sheetId="1541">
        <row r="8">
          <cell r="D8" t="str">
            <v>Paramaz Avedisian Building</v>
          </cell>
        </row>
      </sheetData>
      <sheetData sheetId="1542">
        <row r="8">
          <cell r="D8" t="str">
            <v>Paramaz Avedisian Building</v>
          </cell>
        </row>
      </sheetData>
      <sheetData sheetId="1543">
        <row r="8">
          <cell r="D8" t="str">
            <v>Paramaz Avedisian Building</v>
          </cell>
        </row>
      </sheetData>
      <sheetData sheetId="1544">
        <row r="8">
          <cell r="D8" t="str">
            <v>Paramaz Avedisian Building</v>
          </cell>
        </row>
      </sheetData>
      <sheetData sheetId="1545">
        <row r="8">
          <cell r="D8" t="str">
            <v>Paramaz Avedisian Building</v>
          </cell>
        </row>
      </sheetData>
      <sheetData sheetId="1546">
        <row r="8">
          <cell r="D8" t="str">
            <v>Paramaz Avedisian Building</v>
          </cell>
        </row>
      </sheetData>
      <sheetData sheetId="1547">
        <row r="8">
          <cell r="D8" t="str">
            <v>Paramaz Avedisian Building</v>
          </cell>
        </row>
      </sheetData>
      <sheetData sheetId="1548">
        <row r="8">
          <cell r="D8" t="str">
            <v>Paramaz Avedisian Building</v>
          </cell>
        </row>
      </sheetData>
      <sheetData sheetId="1549">
        <row r="8">
          <cell r="D8" t="str">
            <v>Paramaz Avedisian Building</v>
          </cell>
        </row>
      </sheetData>
      <sheetData sheetId="1550">
        <row r="8">
          <cell r="D8" t="str">
            <v>Paramaz Avedisian Building</v>
          </cell>
        </row>
      </sheetData>
      <sheetData sheetId="1551">
        <row r="8">
          <cell r="D8" t="str">
            <v>Paramaz Avedisian Building</v>
          </cell>
        </row>
      </sheetData>
      <sheetData sheetId="1552">
        <row r="8">
          <cell r="D8" t="str">
            <v>Paramaz Avedisian Building</v>
          </cell>
        </row>
      </sheetData>
      <sheetData sheetId="1553">
        <row r="8">
          <cell r="D8" t="str">
            <v>Paramaz Avedisian Building</v>
          </cell>
        </row>
      </sheetData>
      <sheetData sheetId="1554">
        <row r="8">
          <cell r="D8" t="str">
            <v>Paramaz Avedisian Building</v>
          </cell>
        </row>
      </sheetData>
      <sheetData sheetId="1555">
        <row r="8">
          <cell r="D8" t="str">
            <v>Paramaz Avedisian Building</v>
          </cell>
        </row>
      </sheetData>
      <sheetData sheetId="1556">
        <row r="8">
          <cell r="D8" t="str">
            <v>Paramaz Avedisian Building</v>
          </cell>
        </row>
      </sheetData>
      <sheetData sheetId="1557">
        <row r="8">
          <cell r="D8" t="str">
            <v>Paramaz Avedisian Building</v>
          </cell>
        </row>
      </sheetData>
      <sheetData sheetId="1558">
        <row r="8">
          <cell r="D8" t="str">
            <v>Paramaz Avedisian Building</v>
          </cell>
        </row>
      </sheetData>
      <sheetData sheetId="1559">
        <row r="8">
          <cell r="D8" t="str">
            <v>Paramaz Avedisian Building</v>
          </cell>
        </row>
      </sheetData>
      <sheetData sheetId="1560">
        <row r="8">
          <cell r="D8" t="str">
            <v>Paramaz Avedisian Building</v>
          </cell>
        </row>
      </sheetData>
      <sheetData sheetId="1561">
        <row r="8">
          <cell r="D8" t="str">
            <v>Paramaz Avedisian Building</v>
          </cell>
        </row>
      </sheetData>
      <sheetData sheetId="1562">
        <row r="8">
          <cell r="D8" t="str">
            <v>Paramaz Avedisian Building</v>
          </cell>
        </row>
      </sheetData>
      <sheetData sheetId="1563">
        <row r="8">
          <cell r="D8" t="str">
            <v>Paramaz Avedisian Building</v>
          </cell>
        </row>
      </sheetData>
      <sheetData sheetId="1564">
        <row r="8">
          <cell r="D8" t="str">
            <v>Paramaz Avedisian Building</v>
          </cell>
        </row>
      </sheetData>
      <sheetData sheetId="1565">
        <row r="8">
          <cell r="D8" t="str">
            <v>Paramaz Avedisian Building</v>
          </cell>
        </row>
      </sheetData>
      <sheetData sheetId="1566">
        <row r="8">
          <cell r="D8" t="str">
            <v>Paramaz Avedisian Building</v>
          </cell>
        </row>
      </sheetData>
      <sheetData sheetId="1567">
        <row r="8">
          <cell r="D8" t="str">
            <v>Paramaz Avedisian Building</v>
          </cell>
        </row>
      </sheetData>
      <sheetData sheetId="1568">
        <row r="8">
          <cell r="D8" t="str">
            <v>Paramaz Avedisian Building</v>
          </cell>
        </row>
      </sheetData>
      <sheetData sheetId="1569">
        <row r="8">
          <cell r="D8" t="str">
            <v>Paramaz Avedisian Building</v>
          </cell>
        </row>
      </sheetData>
      <sheetData sheetId="1570">
        <row r="8">
          <cell r="D8" t="str">
            <v>Paramaz Avedisian Building</v>
          </cell>
        </row>
      </sheetData>
      <sheetData sheetId="1571">
        <row r="8">
          <cell r="D8" t="str">
            <v>Paramaz Avedisian Building</v>
          </cell>
        </row>
      </sheetData>
      <sheetData sheetId="1572">
        <row r="8">
          <cell r="D8" t="str">
            <v>Paramaz Avedisian Building</v>
          </cell>
        </row>
      </sheetData>
      <sheetData sheetId="1573">
        <row r="8">
          <cell r="D8" t="str">
            <v>Paramaz Avedisian Building</v>
          </cell>
        </row>
      </sheetData>
      <sheetData sheetId="1574">
        <row r="8">
          <cell r="D8" t="str">
            <v>Paramaz Avedisian Building</v>
          </cell>
        </row>
      </sheetData>
      <sheetData sheetId="1575">
        <row r="8">
          <cell r="D8" t="str">
            <v>Paramaz Avedisian Building</v>
          </cell>
        </row>
      </sheetData>
      <sheetData sheetId="1576">
        <row r="8">
          <cell r="D8" t="str">
            <v>Paramaz Avedisian Building</v>
          </cell>
        </row>
      </sheetData>
      <sheetData sheetId="1577">
        <row r="8">
          <cell r="D8" t="str">
            <v>Paramaz Avedisian Building</v>
          </cell>
        </row>
      </sheetData>
      <sheetData sheetId="1578">
        <row r="8">
          <cell r="D8" t="str">
            <v>Paramaz Avedisian Building</v>
          </cell>
        </row>
      </sheetData>
      <sheetData sheetId="1579">
        <row r="8">
          <cell r="D8" t="str">
            <v>Paramaz Avedisian Building</v>
          </cell>
        </row>
      </sheetData>
      <sheetData sheetId="1580">
        <row r="8">
          <cell r="D8" t="str">
            <v>Paramaz Avedisian Building</v>
          </cell>
        </row>
      </sheetData>
      <sheetData sheetId="1581">
        <row r="8">
          <cell r="D8" t="str">
            <v>Paramaz Avedisian Building</v>
          </cell>
        </row>
      </sheetData>
      <sheetData sheetId="1582">
        <row r="8">
          <cell r="D8" t="str">
            <v>Paramaz Avedisian Building</v>
          </cell>
        </row>
      </sheetData>
      <sheetData sheetId="1583">
        <row r="8">
          <cell r="D8" t="str">
            <v>Paramaz Avedisian Building</v>
          </cell>
        </row>
      </sheetData>
      <sheetData sheetId="1584">
        <row r="8">
          <cell r="D8" t="str">
            <v>Paramaz Avedisian Building</v>
          </cell>
        </row>
      </sheetData>
      <sheetData sheetId="1585">
        <row r="8">
          <cell r="D8" t="str">
            <v>Paramaz Avedisian Building</v>
          </cell>
        </row>
      </sheetData>
      <sheetData sheetId="1586">
        <row r="8">
          <cell r="D8" t="str">
            <v>Paramaz Avedisian Building</v>
          </cell>
        </row>
      </sheetData>
      <sheetData sheetId="1587">
        <row r="8">
          <cell r="D8" t="str">
            <v>Paramaz Avedisian Building</v>
          </cell>
        </row>
      </sheetData>
      <sheetData sheetId="1588">
        <row r="8">
          <cell r="D8" t="str">
            <v>Paramaz Avedisian Building</v>
          </cell>
        </row>
      </sheetData>
      <sheetData sheetId="1589">
        <row r="8">
          <cell r="D8" t="str">
            <v>Paramaz Avedisian Building</v>
          </cell>
        </row>
      </sheetData>
      <sheetData sheetId="1590">
        <row r="8">
          <cell r="D8" t="str">
            <v>Paramaz Avedisian Building</v>
          </cell>
        </row>
      </sheetData>
      <sheetData sheetId="1591">
        <row r="8">
          <cell r="D8" t="str">
            <v>Paramaz Avedisian Building</v>
          </cell>
        </row>
      </sheetData>
      <sheetData sheetId="1592">
        <row r="8">
          <cell r="D8" t="str">
            <v>Paramaz Avedisian Building</v>
          </cell>
        </row>
      </sheetData>
      <sheetData sheetId="1593">
        <row r="8">
          <cell r="D8" t="str">
            <v>Paramaz Avedisian Building</v>
          </cell>
        </row>
      </sheetData>
      <sheetData sheetId="1594">
        <row r="8">
          <cell r="D8" t="str">
            <v>Paramaz Avedisian Building</v>
          </cell>
        </row>
      </sheetData>
      <sheetData sheetId="1595">
        <row r="8">
          <cell r="D8" t="str">
            <v>Paramaz Avedisian Building</v>
          </cell>
        </row>
      </sheetData>
      <sheetData sheetId="1596">
        <row r="8">
          <cell r="D8" t="str">
            <v>Paramaz Avedisian Building</v>
          </cell>
        </row>
      </sheetData>
      <sheetData sheetId="1597">
        <row r="8">
          <cell r="D8" t="str">
            <v>Paramaz Avedisian Building</v>
          </cell>
        </row>
      </sheetData>
      <sheetData sheetId="1598">
        <row r="8">
          <cell r="D8" t="str">
            <v>Paramaz Avedisian Building</v>
          </cell>
        </row>
      </sheetData>
      <sheetData sheetId="1599">
        <row r="8">
          <cell r="D8" t="str">
            <v>Paramaz Avedisian Building</v>
          </cell>
        </row>
      </sheetData>
      <sheetData sheetId="1600">
        <row r="8">
          <cell r="D8" t="str">
            <v>Paramaz Avedisian Building</v>
          </cell>
        </row>
      </sheetData>
      <sheetData sheetId="1601">
        <row r="8">
          <cell r="D8" t="str">
            <v>Paramaz Avedisian Building</v>
          </cell>
        </row>
      </sheetData>
      <sheetData sheetId="1602">
        <row r="8">
          <cell r="D8" t="str">
            <v>Paramaz Avedisian Building</v>
          </cell>
        </row>
      </sheetData>
      <sheetData sheetId="1603">
        <row r="8">
          <cell r="D8" t="str">
            <v>Paramaz Avedisian Building</v>
          </cell>
        </row>
      </sheetData>
      <sheetData sheetId="1604">
        <row r="8">
          <cell r="D8" t="str">
            <v>Paramaz Avedisian Building</v>
          </cell>
        </row>
      </sheetData>
      <sheetData sheetId="1605">
        <row r="8">
          <cell r="D8" t="str">
            <v>Paramaz Avedisian Building</v>
          </cell>
        </row>
      </sheetData>
      <sheetData sheetId="1606">
        <row r="8">
          <cell r="D8" t="str">
            <v>Paramaz Avedisian Building</v>
          </cell>
        </row>
      </sheetData>
      <sheetData sheetId="1607">
        <row r="8">
          <cell r="D8" t="str">
            <v>Paramaz Avedisian Building</v>
          </cell>
        </row>
      </sheetData>
      <sheetData sheetId="1608">
        <row r="8">
          <cell r="D8" t="str">
            <v>Paramaz Avedisian Building</v>
          </cell>
        </row>
      </sheetData>
      <sheetData sheetId="1609">
        <row r="8">
          <cell r="D8" t="str">
            <v>Paramaz Avedisian Building</v>
          </cell>
        </row>
      </sheetData>
      <sheetData sheetId="1610">
        <row r="8">
          <cell r="D8" t="str">
            <v>Paramaz Avedisian Building</v>
          </cell>
        </row>
      </sheetData>
      <sheetData sheetId="1611">
        <row r="8">
          <cell r="D8" t="str">
            <v>Paramaz Avedisian Building</v>
          </cell>
        </row>
      </sheetData>
      <sheetData sheetId="1612">
        <row r="8">
          <cell r="D8" t="str">
            <v>Paramaz Avedisian Building</v>
          </cell>
        </row>
      </sheetData>
      <sheetData sheetId="1613">
        <row r="8">
          <cell r="D8" t="str">
            <v>Paramaz Avedisian Building</v>
          </cell>
        </row>
      </sheetData>
      <sheetData sheetId="1614">
        <row r="8">
          <cell r="D8" t="str">
            <v>Paramaz Avedisian Building</v>
          </cell>
        </row>
      </sheetData>
      <sheetData sheetId="1615">
        <row r="8">
          <cell r="D8" t="str">
            <v>Paramaz Avedisian Building</v>
          </cell>
        </row>
      </sheetData>
      <sheetData sheetId="1616">
        <row r="8">
          <cell r="D8" t="str">
            <v>Paramaz Avedisian Building</v>
          </cell>
        </row>
      </sheetData>
      <sheetData sheetId="1617">
        <row r="8">
          <cell r="D8" t="str">
            <v>Paramaz Avedisian Building</v>
          </cell>
        </row>
      </sheetData>
      <sheetData sheetId="1618">
        <row r="8">
          <cell r="D8" t="str">
            <v>Paramaz Avedisian Building</v>
          </cell>
        </row>
      </sheetData>
      <sheetData sheetId="1619">
        <row r="8">
          <cell r="D8" t="str">
            <v>Paramaz Avedisian Building</v>
          </cell>
        </row>
      </sheetData>
      <sheetData sheetId="1620">
        <row r="8">
          <cell r="D8" t="str">
            <v>Paramaz Avedisian Building</v>
          </cell>
        </row>
      </sheetData>
      <sheetData sheetId="1621">
        <row r="8">
          <cell r="D8" t="str">
            <v>Paramaz Avedisian Building</v>
          </cell>
        </row>
      </sheetData>
      <sheetData sheetId="1622">
        <row r="8">
          <cell r="D8" t="str">
            <v>Paramaz Avedisian Building</v>
          </cell>
        </row>
      </sheetData>
      <sheetData sheetId="1623">
        <row r="8">
          <cell r="D8" t="str">
            <v>Paramaz Avedisian Building</v>
          </cell>
        </row>
      </sheetData>
      <sheetData sheetId="1624">
        <row r="8">
          <cell r="D8" t="str">
            <v>Paramaz Avedisian Building</v>
          </cell>
        </row>
      </sheetData>
      <sheetData sheetId="1625">
        <row r="8">
          <cell r="D8" t="str">
            <v>Paramaz Avedisian Building</v>
          </cell>
        </row>
      </sheetData>
      <sheetData sheetId="1626">
        <row r="8">
          <cell r="D8" t="str">
            <v>Paramaz Avedisian Building</v>
          </cell>
        </row>
      </sheetData>
      <sheetData sheetId="1627">
        <row r="8">
          <cell r="D8" t="str">
            <v>Paramaz Avedisian Building</v>
          </cell>
        </row>
      </sheetData>
      <sheetData sheetId="1628">
        <row r="8">
          <cell r="D8" t="str">
            <v>Paramaz Avedisian Building</v>
          </cell>
        </row>
      </sheetData>
      <sheetData sheetId="1629">
        <row r="8">
          <cell r="D8" t="str">
            <v>Paramaz Avedisian Building</v>
          </cell>
        </row>
      </sheetData>
      <sheetData sheetId="1630">
        <row r="8">
          <cell r="D8" t="str">
            <v>Paramaz Avedisian Building</v>
          </cell>
        </row>
      </sheetData>
      <sheetData sheetId="1631">
        <row r="8">
          <cell r="D8" t="str">
            <v>Paramaz Avedisian Building</v>
          </cell>
        </row>
      </sheetData>
      <sheetData sheetId="1632">
        <row r="8">
          <cell r="D8" t="str">
            <v>Paramaz Avedisian Building</v>
          </cell>
        </row>
      </sheetData>
      <sheetData sheetId="1633">
        <row r="8">
          <cell r="D8" t="str">
            <v>Paramaz Avedisian Building</v>
          </cell>
        </row>
      </sheetData>
      <sheetData sheetId="1634">
        <row r="8">
          <cell r="D8" t="str">
            <v>Paramaz Avedisian Building</v>
          </cell>
        </row>
      </sheetData>
      <sheetData sheetId="1635">
        <row r="8">
          <cell r="D8" t="str">
            <v>Paramaz Avedisian Building</v>
          </cell>
        </row>
      </sheetData>
      <sheetData sheetId="1636">
        <row r="8">
          <cell r="D8" t="str">
            <v>Paramaz Avedisian Building</v>
          </cell>
        </row>
      </sheetData>
      <sheetData sheetId="1637">
        <row r="8">
          <cell r="D8" t="str">
            <v>Paramaz Avedisian Building</v>
          </cell>
        </row>
      </sheetData>
      <sheetData sheetId="1638">
        <row r="8">
          <cell r="D8" t="str">
            <v>Paramaz Avedisian Building</v>
          </cell>
        </row>
      </sheetData>
      <sheetData sheetId="1639">
        <row r="8">
          <cell r="D8" t="str">
            <v>Paramaz Avedisian Building</v>
          </cell>
        </row>
      </sheetData>
      <sheetData sheetId="1640">
        <row r="8">
          <cell r="D8" t="str">
            <v>Paramaz Avedisian Building</v>
          </cell>
        </row>
      </sheetData>
      <sheetData sheetId="1641">
        <row r="8">
          <cell r="D8" t="str">
            <v>Paramaz Avedisian Building</v>
          </cell>
        </row>
      </sheetData>
      <sheetData sheetId="1642">
        <row r="8">
          <cell r="D8" t="str">
            <v>Paramaz Avedisian Building</v>
          </cell>
        </row>
      </sheetData>
      <sheetData sheetId="1643">
        <row r="8">
          <cell r="D8" t="str">
            <v>Paramaz Avedisian Building</v>
          </cell>
        </row>
      </sheetData>
      <sheetData sheetId="1644">
        <row r="8">
          <cell r="D8" t="str">
            <v>Paramaz Avedisian Building</v>
          </cell>
        </row>
      </sheetData>
      <sheetData sheetId="1645">
        <row r="8">
          <cell r="D8" t="str">
            <v>Paramaz Avedisian Building</v>
          </cell>
        </row>
      </sheetData>
      <sheetData sheetId="1646">
        <row r="8">
          <cell r="D8" t="str">
            <v>Paramaz Avedisian Building</v>
          </cell>
        </row>
      </sheetData>
      <sheetData sheetId="1647">
        <row r="8">
          <cell r="D8" t="str">
            <v>Paramaz Avedisian Building</v>
          </cell>
        </row>
      </sheetData>
      <sheetData sheetId="1648">
        <row r="8">
          <cell r="D8" t="str">
            <v>Paramaz Avedisian Building</v>
          </cell>
        </row>
      </sheetData>
      <sheetData sheetId="1649">
        <row r="8">
          <cell r="D8" t="str">
            <v>Paramaz Avedisian Building</v>
          </cell>
        </row>
      </sheetData>
      <sheetData sheetId="1650">
        <row r="8">
          <cell r="D8" t="str">
            <v>Paramaz Avedisian Building</v>
          </cell>
        </row>
      </sheetData>
      <sheetData sheetId="1651">
        <row r="8">
          <cell r="D8" t="str">
            <v>Paramaz Avedisian Building</v>
          </cell>
        </row>
      </sheetData>
      <sheetData sheetId="1652">
        <row r="8">
          <cell r="D8" t="str">
            <v>Paramaz Avedisian Building</v>
          </cell>
        </row>
      </sheetData>
      <sheetData sheetId="1653">
        <row r="8">
          <cell r="D8" t="str">
            <v>Paramaz Avedisian Building</v>
          </cell>
        </row>
      </sheetData>
      <sheetData sheetId="1654">
        <row r="8">
          <cell r="D8" t="str">
            <v>Paramaz Avedisian Building</v>
          </cell>
        </row>
      </sheetData>
      <sheetData sheetId="1655">
        <row r="8">
          <cell r="D8" t="str">
            <v>Paramaz Avedisian Building</v>
          </cell>
        </row>
      </sheetData>
      <sheetData sheetId="1656">
        <row r="8">
          <cell r="D8" t="str">
            <v>Paramaz Avedisian Building</v>
          </cell>
        </row>
      </sheetData>
      <sheetData sheetId="1657">
        <row r="8">
          <cell r="D8" t="str">
            <v>Paramaz Avedisian Building</v>
          </cell>
        </row>
      </sheetData>
      <sheetData sheetId="1658">
        <row r="8">
          <cell r="D8" t="str">
            <v>Paramaz Avedisian Building</v>
          </cell>
        </row>
      </sheetData>
      <sheetData sheetId="1659">
        <row r="8">
          <cell r="D8" t="str">
            <v>Paramaz Avedisian Building</v>
          </cell>
        </row>
      </sheetData>
      <sheetData sheetId="1660">
        <row r="8">
          <cell r="D8" t="str">
            <v>Paramaz Avedisian Building</v>
          </cell>
        </row>
      </sheetData>
      <sheetData sheetId="1661">
        <row r="8">
          <cell r="D8" t="str">
            <v>Paramaz Avedisian Building</v>
          </cell>
        </row>
      </sheetData>
      <sheetData sheetId="1662">
        <row r="8">
          <cell r="D8" t="str">
            <v>Paramaz Avedisian Building</v>
          </cell>
        </row>
      </sheetData>
      <sheetData sheetId="1663">
        <row r="8">
          <cell r="D8" t="str">
            <v>Paramaz Avedisian Building</v>
          </cell>
        </row>
      </sheetData>
      <sheetData sheetId="1664">
        <row r="8">
          <cell r="D8" t="str">
            <v>Paramaz Avedisian Building</v>
          </cell>
        </row>
      </sheetData>
      <sheetData sheetId="1665">
        <row r="8">
          <cell r="D8" t="str">
            <v>Paramaz Avedisian Building</v>
          </cell>
        </row>
      </sheetData>
      <sheetData sheetId="1666">
        <row r="8">
          <cell r="D8" t="str">
            <v>Paramaz Avedisian Building</v>
          </cell>
        </row>
      </sheetData>
      <sheetData sheetId="1667">
        <row r="8">
          <cell r="D8" t="str">
            <v>Paramaz Avedisian Building</v>
          </cell>
        </row>
      </sheetData>
      <sheetData sheetId="1668">
        <row r="8">
          <cell r="D8" t="str">
            <v>Paramaz Avedisian Building</v>
          </cell>
        </row>
      </sheetData>
      <sheetData sheetId="1669">
        <row r="8">
          <cell r="D8" t="str">
            <v>Paramaz Avedisian Building</v>
          </cell>
        </row>
      </sheetData>
      <sheetData sheetId="1670">
        <row r="8">
          <cell r="D8" t="str">
            <v>Paramaz Avedisian Building</v>
          </cell>
        </row>
      </sheetData>
      <sheetData sheetId="1671">
        <row r="8">
          <cell r="D8" t="str">
            <v>Paramaz Avedisian Building</v>
          </cell>
        </row>
      </sheetData>
      <sheetData sheetId="1672">
        <row r="8">
          <cell r="D8" t="str">
            <v>Paramaz Avedisian Building</v>
          </cell>
        </row>
      </sheetData>
      <sheetData sheetId="1673">
        <row r="8">
          <cell r="D8" t="str">
            <v>Paramaz Avedisian Building</v>
          </cell>
        </row>
      </sheetData>
      <sheetData sheetId="1674">
        <row r="8">
          <cell r="D8" t="str">
            <v>Paramaz Avedisian Building</v>
          </cell>
        </row>
      </sheetData>
      <sheetData sheetId="1675">
        <row r="8">
          <cell r="D8" t="str">
            <v>Paramaz Avedisian Building</v>
          </cell>
        </row>
      </sheetData>
      <sheetData sheetId="1676">
        <row r="8">
          <cell r="D8" t="str">
            <v>Paramaz Avedisian Building</v>
          </cell>
        </row>
      </sheetData>
      <sheetData sheetId="1677">
        <row r="8">
          <cell r="D8" t="str">
            <v>Paramaz Avedisian Building</v>
          </cell>
        </row>
      </sheetData>
      <sheetData sheetId="1678">
        <row r="8">
          <cell r="D8" t="str">
            <v>Paramaz Avedisian Building</v>
          </cell>
        </row>
      </sheetData>
      <sheetData sheetId="1679">
        <row r="8">
          <cell r="D8" t="str">
            <v>Paramaz Avedisian Building</v>
          </cell>
        </row>
      </sheetData>
      <sheetData sheetId="1680">
        <row r="8">
          <cell r="D8" t="str">
            <v>Paramaz Avedisian Building</v>
          </cell>
        </row>
      </sheetData>
      <sheetData sheetId="1681">
        <row r="8">
          <cell r="D8" t="str">
            <v>Paramaz Avedisian Building</v>
          </cell>
        </row>
      </sheetData>
      <sheetData sheetId="1682">
        <row r="8">
          <cell r="D8" t="str">
            <v>Paramaz Avedisian Building</v>
          </cell>
        </row>
      </sheetData>
      <sheetData sheetId="1683">
        <row r="8">
          <cell r="D8" t="str">
            <v>Paramaz Avedisian Building</v>
          </cell>
        </row>
      </sheetData>
      <sheetData sheetId="1684">
        <row r="8">
          <cell r="D8" t="str">
            <v>Paramaz Avedisian Building</v>
          </cell>
        </row>
      </sheetData>
      <sheetData sheetId="1685">
        <row r="8">
          <cell r="D8" t="str">
            <v>Paramaz Avedisian Building</v>
          </cell>
        </row>
      </sheetData>
      <sheetData sheetId="1686">
        <row r="8">
          <cell r="D8" t="str">
            <v>Paramaz Avedisian Building</v>
          </cell>
        </row>
      </sheetData>
      <sheetData sheetId="1687">
        <row r="8">
          <cell r="D8" t="str">
            <v>Paramaz Avedisian Building</v>
          </cell>
        </row>
      </sheetData>
      <sheetData sheetId="1688">
        <row r="8">
          <cell r="D8" t="str">
            <v>Paramaz Avedisian Building</v>
          </cell>
        </row>
      </sheetData>
      <sheetData sheetId="1689">
        <row r="8">
          <cell r="D8" t="str">
            <v>Paramaz Avedisian Building</v>
          </cell>
        </row>
      </sheetData>
      <sheetData sheetId="1690">
        <row r="8">
          <cell r="D8" t="str">
            <v>Paramaz Avedisian Building</v>
          </cell>
        </row>
      </sheetData>
      <sheetData sheetId="1691">
        <row r="8">
          <cell r="D8" t="str">
            <v>Paramaz Avedisian Building</v>
          </cell>
        </row>
      </sheetData>
      <sheetData sheetId="1692">
        <row r="8">
          <cell r="D8" t="str">
            <v>Paramaz Avedisian Building</v>
          </cell>
        </row>
      </sheetData>
      <sheetData sheetId="1693">
        <row r="8">
          <cell r="D8" t="str">
            <v>Paramaz Avedisian Building</v>
          </cell>
        </row>
      </sheetData>
      <sheetData sheetId="1694">
        <row r="8">
          <cell r="D8" t="str">
            <v>Paramaz Avedisian Building</v>
          </cell>
        </row>
      </sheetData>
      <sheetData sheetId="1695">
        <row r="8">
          <cell r="D8" t="str">
            <v>Paramaz Avedisian Building</v>
          </cell>
        </row>
      </sheetData>
      <sheetData sheetId="1696">
        <row r="8">
          <cell r="D8" t="str">
            <v>Paramaz Avedisian Building</v>
          </cell>
        </row>
      </sheetData>
      <sheetData sheetId="1697">
        <row r="8">
          <cell r="D8" t="str">
            <v>Paramaz Avedisian Building</v>
          </cell>
        </row>
      </sheetData>
      <sheetData sheetId="1698">
        <row r="8">
          <cell r="D8" t="str">
            <v>Paramaz Avedisian Building</v>
          </cell>
        </row>
      </sheetData>
      <sheetData sheetId="1699">
        <row r="8">
          <cell r="D8" t="str">
            <v>Paramaz Avedisian Building</v>
          </cell>
        </row>
      </sheetData>
      <sheetData sheetId="1700">
        <row r="8">
          <cell r="D8" t="str">
            <v>Paramaz Avedisian Building</v>
          </cell>
        </row>
      </sheetData>
      <sheetData sheetId="1701">
        <row r="8">
          <cell r="D8" t="str">
            <v>Paramaz Avedisian Building</v>
          </cell>
        </row>
      </sheetData>
      <sheetData sheetId="1702">
        <row r="8">
          <cell r="D8" t="str">
            <v>Paramaz Avedisian Building</v>
          </cell>
        </row>
      </sheetData>
      <sheetData sheetId="1703">
        <row r="8">
          <cell r="D8" t="str">
            <v>Paramaz Avedisian Building</v>
          </cell>
        </row>
      </sheetData>
      <sheetData sheetId="1704">
        <row r="8">
          <cell r="D8" t="str">
            <v>Paramaz Avedisian Building</v>
          </cell>
        </row>
      </sheetData>
      <sheetData sheetId="1705">
        <row r="8">
          <cell r="D8" t="str">
            <v>Paramaz Avedisian Building</v>
          </cell>
        </row>
      </sheetData>
      <sheetData sheetId="1706">
        <row r="8">
          <cell r="D8" t="str">
            <v>Paramaz Avedisian Building</v>
          </cell>
        </row>
      </sheetData>
      <sheetData sheetId="1707">
        <row r="8">
          <cell r="D8" t="str">
            <v>Paramaz Avedisian Building</v>
          </cell>
        </row>
      </sheetData>
      <sheetData sheetId="1708">
        <row r="8">
          <cell r="D8" t="str">
            <v>Paramaz Avedisian Building</v>
          </cell>
        </row>
      </sheetData>
      <sheetData sheetId="1709">
        <row r="8">
          <cell r="D8" t="str">
            <v>Paramaz Avedisian Building</v>
          </cell>
        </row>
      </sheetData>
      <sheetData sheetId="1710">
        <row r="8">
          <cell r="D8" t="str">
            <v>Paramaz Avedisian Building</v>
          </cell>
        </row>
      </sheetData>
      <sheetData sheetId="1711">
        <row r="8">
          <cell r="D8" t="str">
            <v>Paramaz Avedisian Building</v>
          </cell>
        </row>
      </sheetData>
      <sheetData sheetId="1712">
        <row r="8">
          <cell r="D8" t="str">
            <v>Paramaz Avedisian Building</v>
          </cell>
        </row>
      </sheetData>
      <sheetData sheetId="1713">
        <row r="8">
          <cell r="D8" t="str">
            <v>Paramaz Avedisian Building</v>
          </cell>
        </row>
      </sheetData>
      <sheetData sheetId="1714">
        <row r="8">
          <cell r="D8" t="str">
            <v>Paramaz Avedisian Building</v>
          </cell>
        </row>
      </sheetData>
      <sheetData sheetId="1715">
        <row r="8">
          <cell r="D8" t="str">
            <v>Paramaz Avedisian Building</v>
          </cell>
        </row>
      </sheetData>
      <sheetData sheetId="1716">
        <row r="8">
          <cell r="D8" t="str">
            <v>Paramaz Avedisian Building</v>
          </cell>
        </row>
      </sheetData>
      <sheetData sheetId="1717">
        <row r="8">
          <cell r="D8" t="str">
            <v>Paramaz Avedisian Building</v>
          </cell>
        </row>
      </sheetData>
      <sheetData sheetId="1718">
        <row r="8">
          <cell r="D8" t="str">
            <v>Paramaz Avedisian Building</v>
          </cell>
        </row>
      </sheetData>
      <sheetData sheetId="1719">
        <row r="8">
          <cell r="D8" t="str">
            <v>Paramaz Avedisian Building</v>
          </cell>
        </row>
      </sheetData>
      <sheetData sheetId="1720">
        <row r="8">
          <cell r="D8" t="str">
            <v>Paramaz Avedisian Building</v>
          </cell>
        </row>
      </sheetData>
      <sheetData sheetId="1721">
        <row r="8">
          <cell r="D8" t="str">
            <v>Paramaz Avedisian Building</v>
          </cell>
        </row>
      </sheetData>
      <sheetData sheetId="1722">
        <row r="8">
          <cell r="D8" t="str">
            <v>Paramaz Avedisian Building</v>
          </cell>
        </row>
      </sheetData>
      <sheetData sheetId="1723">
        <row r="8">
          <cell r="D8" t="str">
            <v>Paramaz Avedisian Building</v>
          </cell>
        </row>
      </sheetData>
      <sheetData sheetId="1724">
        <row r="8">
          <cell r="D8" t="str">
            <v>Paramaz Avedisian Building</v>
          </cell>
        </row>
      </sheetData>
      <sheetData sheetId="1725">
        <row r="8">
          <cell r="D8" t="str">
            <v>Paramaz Avedisian Building</v>
          </cell>
        </row>
      </sheetData>
      <sheetData sheetId="1726">
        <row r="8">
          <cell r="D8" t="str">
            <v>Paramaz Avedisian Building</v>
          </cell>
        </row>
      </sheetData>
      <sheetData sheetId="1727">
        <row r="8">
          <cell r="D8" t="str">
            <v>Paramaz Avedisian Building</v>
          </cell>
        </row>
      </sheetData>
      <sheetData sheetId="1728">
        <row r="8">
          <cell r="D8" t="str">
            <v>Paramaz Avedisian Building</v>
          </cell>
        </row>
      </sheetData>
      <sheetData sheetId="1729">
        <row r="8">
          <cell r="D8" t="str">
            <v>Paramaz Avedisian Building</v>
          </cell>
        </row>
      </sheetData>
      <sheetData sheetId="1730">
        <row r="8">
          <cell r="D8" t="str">
            <v>Paramaz Avedisian Building</v>
          </cell>
        </row>
      </sheetData>
      <sheetData sheetId="1731">
        <row r="8">
          <cell r="D8" t="str">
            <v>Paramaz Avedisian Building</v>
          </cell>
        </row>
      </sheetData>
      <sheetData sheetId="1732">
        <row r="8">
          <cell r="D8" t="str">
            <v>Paramaz Avedisian Building</v>
          </cell>
        </row>
      </sheetData>
      <sheetData sheetId="1733">
        <row r="8">
          <cell r="D8" t="str">
            <v>Paramaz Avedisian Building</v>
          </cell>
        </row>
      </sheetData>
      <sheetData sheetId="1734">
        <row r="8">
          <cell r="D8" t="str">
            <v>Paramaz Avedisian Building</v>
          </cell>
        </row>
      </sheetData>
      <sheetData sheetId="1735">
        <row r="8">
          <cell r="D8" t="str">
            <v>Paramaz Avedisian Building</v>
          </cell>
        </row>
      </sheetData>
      <sheetData sheetId="1736">
        <row r="8">
          <cell r="D8" t="str">
            <v>Paramaz Avedisian Building</v>
          </cell>
        </row>
      </sheetData>
      <sheetData sheetId="1737">
        <row r="8">
          <cell r="D8" t="str">
            <v>Paramaz Avedisian Building</v>
          </cell>
        </row>
      </sheetData>
      <sheetData sheetId="1738">
        <row r="8">
          <cell r="D8" t="str">
            <v>Paramaz Avedisian Building</v>
          </cell>
        </row>
      </sheetData>
      <sheetData sheetId="1739">
        <row r="8">
          <cell r="D8" t="str">
            <v>Paramaz Avedisian Building</v>
          </cell>
        </row>
      </sheetData>
      <sheetData sheetId="1740">
        <row r="8">
          <cell r="D8" t="str">
            <v>Paramaz Avedisian Building</v>
          </cell>
        </row>
      </sheetData>
      <sheetData sheetId="1741">
        <row r="8">
          <cell r="D8" t="str">
            <v>Paramaz Avedisian Building</v>
          </cell>
        </row>
      </sheetData>
      <sheetData sheetId="1742">
        <row r="8">
          <cell r="D8" t="str">
            <v>Paramaz Avedisian Building</v>
          </cell>
        </row>
      </sheetData>
      <sheetData sheetId="1743">
        <row r="8">
          <cell r="D8" t="str">
            <v>Paramaz Avedisian Building</v>
          </cell>
        </row>
      </sheetData>
      <sheetData sheetId="1744">
        <row r="8">
          <cell r="D8" t="str">
            <v>Paramaz Avedisian Building</v>
          </cell>
        </row>
      </sheetData>
      <sheetData sheetId="1745">
        <row r="8">
          <cell r="D8" t="str">
            <v>Paramaz Avedisian Building</v>
          </cell>
        </row>
      </sheetData>
      <sheetData sheetId="1746">
        <row r="8">
          <cell r="D8" t="str">
            <v>Paramaz Avedisian Building</v>
          </cell>
        </row>
      </sheetData>
      <sheetData sheetId="1747">
        <row r="8">
          <cell r="D8" t="str">
            <v>Paramaz Avedisian Building</v>
          </cell>
        </row>
      </sheetData>
      <sheetData sheetId="1748">
        <row r="8">
          <cell r="D8" t="str">
            <v>Paramaz Avedisian Building</v>
          </cell>
        </row>
      </sheetData>
      <sheetData sheetId="1749">
        <row r="8">
          <cell r="D8" t="str">
            <v>Paramaz Avedisian Building</v>
          </cell>
        </row>
      </sheetData>
      <sheetData sheetId="1750">
        <row r="8">
          <cell r="D8" t="str">
            <v>Paramaz Avedisian Building</v>
          </cell>
        </row>
      </sheetData>
      <sheetData sheetId="1751">
        <row r="8">
          <cell r="D8" t="str">
            <v>Paramaz Avedisian Building</v>
          </cell>
        </row>
      </sheetData>
      <sheetData sheetId="1752">
        <row r="8">
          <cell r="D8" t="str">
            <v>Paramaz Avedisian Building</v>
          </cell>
        </row>
      </sheetData>
      <sheetData sheetId="1753">
        <row r="8">
          <cell r="D8" t="str">
            <v>Paramaz Avedisian Building</v>
          </cell>
        </row>
      </sheetData>
      <sheetData sheetId="1754">
        <row r="8">
          <cell r="D8" t="str">
            <v>Paramaz Avedisian Building</v>
          </cell>
        </row>
      </sheetData>
      <sheetData sheetId="1755">
        <row r="8">
          <cell r="D8" t="str">
            <v>Paramaz Avedisian Building</v>
          </cell>
        </row>
      </sheetData>
      <sheetData sheetId="1756">
        <row r="8">
          <cell r="D8" t="str">
            <v>Paramaz Avedisian Building</v>
          </cell>
        </row>
      </sheetData>
      <sheetData sheetId="1757" refreshError="1"/>
      <sheetData sheetId="1758">
        <row r="8">
          <cell r="D8" t="str">
            <v>Paramaz Avedisian Building</v>
          </cell>
        </row>
      </sheetData>
      <sheetData sheetId="1759">
        <row r="8">
          <cell r="D8" t="str">
            <v>Paramaz Avedisian Building</v>
          </cell>
        </row>
      </sheetData>
      <sheetData sheetId="1760">
        <row r="8">
          <cell r="D8" t="str">
            <v>Paramaz Avedisian Building</v>
          </cell>
        </row>
      </sheetData>
      <sheetData sheetId="1761">
        <row r="8">
          <cell r="D8" t="str">
            <v>Paramaz Avedisian Building</v>
          </cell>
        </row>
      </sheetData>
      <sheetData sheetId="1762">
        <row r="8">
          <cell r="D8" t="str">
            <v>Paramaz Avedisian Building</v>
          </cell>
        </row>
      </sheetData>
      <sheetData sheetId="1763">
        <row r="8">
          <cell r="D8" t="str">
            <v>Paramaz Avedisian Building</v>
          </cell>
        </row>
      </sheetData>
      <sheetData sheetId="1764">
        <row r="8">
          <cell r="D8" t="str">
            <v>Paramaz Avedisian Building</v>
          </cell>
        </row>
      </sheetData>
      <sheetData sheetId="1765">
        <row r="8">
          <cell r="D8" t="str">
            <v>Paramaz Avedisian Building</v>
          </cell>
        </row>
      </sheetData>
      <sheetData sheetId="1766">
        <row r="8">
          <cell r="D8" t="str">
            <v>Paramaz Avedisian Building</v>
          </cell>
        </row>
      </sheetData>
      <sheetData sheetId="1767">
        <row r="8">
          <cell r="D8" t="str">
            <v>Paramaz Avedisian Building</v>
          </cell>
        </row>
      </sheetData>
      <sheetData sheetId="1768">
        <row r="8">
          <cell r="D8" t="str">
            <v>Paramaz Avedisian Building</v>
          </cell>
        </row>
      </sheetData>
      <sheetData sheetId="1769">
        <row r="8">
          <cell r="D8" t="str">
            <v>Paramaz Avedisian Building</v>
          </cell>
        </row>
      </sheetData>
      <sheetData sheetId="1770">
        <row r="8">
          <cell r="D8" t="str">
            <v>Paramaz Avedisian Building</v>
          </cell>
        </row>
      </sheetData>
      <sheetData sheetId="1771">
        <row r="8">
          <cell r="D8" t="str">
            <v>Paramaz Avedisian Building</v>
          </cell>
        </row>
      </sheetData>
      <sheetData sheetId="1772">
        <row r="8">
          <cell r="D8" t="str">
            <v>Paramaz Avedisian Building</v>
          </cell>
        </row>
      </sheetData>
      <sheetData sheetId="1773">
        <row r="8">
          <cell r="D8" t="str">
            <v>Paramaz Avedisian Building</v>
          </cell>
        </row>
      </sheetData>
      <sheetData sheetId="1774">
        <row r="8">
          <cell r="D8" t="str">
            <v>Paramaz Avedisian Building</v>
          </cell>
        </row>
      </sheetData>
      <sheetData sheetId="1775">
        <row r="8">
          <cell r="D8" t="str">
            <v>Paramaz Avedisian Building</v>
          </cell>
        </row>
      </sheetData>
      <sheetData sheetId="1776">
        <row r="8">
          <cell r="D8" t="str">
            <v>Paramaz Avedisian Building</v>
          </cell>
        </row>
      </sheetData>
      <sheetData sheetId="1777">
        <row r="8">
          <cell r="D8" t="str">
            <v>Paramaz Avedisian Building</v>
          </cell>
        </row>
      </sheetData>
      <sheetData sheetId="1778">
        <row r="8">
          <cell r="D8" t="str">
            <v>Paramaz Avedisian Building</v>
          </cell>
        </row>
      </sheetData>
      <sheetData sheetId="1779">
        <row r="8">
          <cell r="D8" t="str">
            <v>Paramaz Avedisian Building</v>
          </cell>
        </row>
      </sheetData>
      <sheetData sheetId="1780">
        <row r="8">
          <cell r="D8" t="str">
            <v>Paramaz Avedisian Building</v>
          </cell>
        </row>
      </sheetData>
      <sheetData sheetId="1781">
        <row r="8">
          <cell r="D8" t="str">
            <v>Paramaz Avedisian Building</v>
          </cell>
        </row>
      </sheetData>
      <sheetData sheetId="1782">
        <row r="8">
          <cell r="D8" t="str">
            <v>Paramaz Avedisian Building</v>
          </cell>
        </row>
      </sheetData>
      <sheetData sheetId="1783">
        <row r="8">
          <cell r="D8" t="str">
            <v>Paramaz Avedisian Building</v>
          </cell>
        </row>
      </sheetData>
      <sheetData sheetId="1784">
        <row r="8">
          <cell r="D8" t="str">
            <v>Paramaz Avedisian Building</v>
          </cell>
        </row>
      </sheetData>
      <sheetData sheetId="1785">
        <row r="8">
          <cell r="D8" t="str">
            <v>Paramaz Avedisian Building</v>
          </cell>
        </row>
      </sheetData>
      <sheetData sheetId="1786">
        <row r="8">
          <cell r="D8" t="str">
            <v>Paramaz Avedisian Building</v>
          </cell>
        </row>
      </sheetData>
      <sheetData sheetId="1787">
        <row r="8">
          <cell r="D8" t="str">
            <v>Paramaz Avedisian Building</v>
          </cell>
        </row>
      </sheetData>
      <sheetData sheetId="1788">
        <row r="8">
          <cell r="D8" t="str">
            <v>Paramaz Avedisian Building</v>
          </cell>
        </row>
      </sheetData>
      <sheetData sheetId="1789">
        <row r="8">
          <cell r="D8" t="str">
            <v>Paramaz Avedisian Building</v>
          </cell>
        </row>
      </sheetData>
      <sheetData sheetId="1790">
        <row r="8">
          <cell r="D8" t="str">
            <v>Paramaz Avedisian Building</v>
          </cell>
        </row>
      </sheetData>
      <sheetData sheetId="1791">
        <row r="8">
          <cell r="D8" t="str">
            <v>Paramaz Avedisian Building</v>
          </cell>
        </row>
      </sheetData>
      <sheetData sheetId="1792">
        <row r="8">
          <cell r="D8" t="str">
            <v>Paramaz Avedisian Building</v>
          </cell>
        </row>
      </sheetData>
      <sheetData sheetId="1793">
        <row r="8">
          <cell r="D8" t="str">
            <v>Paramaz Avedisian Building</v>
          </cell>
        </row>
      </sheetData>
      <sheetData sheetId="1794">
        <row r="8">
          <cell r="D8" t="str">
            <v>Paramaz Avedisian Building</v>
          </cell>
        </row>
      </sheetData>
      <sheetData sheetId="1795">
        <row r="8">
          <cell r="D8" t="str">
            <v>Paramaz Avedisian Building</v>
          </cell>
        </row>
      </sheetData>
      <sheetData sheetId="1796">
        <row r="8">
          <cell r="D8" t="str">
            <v>Paramaz Avedisian Building</v>
          </cell>
        </row>
      </sheetData>
      <sheetData sheetId="1797">
        <row r="8">
          <cell r="D8" t="str">
            <v>Paramaz Avedisian Building</v>
          </cell>
        </row>
      </sheetData>
      <sheetData sheetId="1798">
        <row r="8">
          <cell r="D8" t="str">
            <v>Paramaz Avedisian Building</v>
          </cell>
        </row>
      </sheetData>
      <sheetData sheetId="1799">
        <row r="8">
          <cell r="D8" t="str">
            <v>Paramaz Avedisian Building</v>
          </cell>
        </row>
      </sheetData>
      <sheetData sheetId="1800">
        <row r="8">
          <cell r="D8" t="str">
            <v>Paramaz Avedisian Building</v>
          </cell>
        </row>
      </sheetData>
      <sheetData sheetId="1801">
        <row r="8">
          <cell r="D8" t="str">
            <v>Paramaz Avedisian Building</v>
          </cell>
        </row>
      </sheetData>
      <sheetData sheetId="1802">
        <row r="8">
          <cell r="D8" t="str">
            <v>Paramaz Avedisian Building</v>
          </cell>
        </row>
      </sheetData>
      <sheetData sheetId="1803">
        <row r="8">
          <cell r="D8" t="str">
            <v>Paramaz Avedisian Building</v>
          </cell>
        </row>
      </sheetData>
      <sheetData sheetId="1804">
        <row r="8">
          <cell r="D8" t="str">
            <v>Paramaz Avedisian Building</v>
          </cell>
        </row>
      </sheetData>
      <sheetData sheetId="1805">
        <row r="8">
          <cell r="D8" t="str">
            <v>Paramaz Avedisian Building</v>
          </cell>
        </row>
      </sheetData>
      <sheetData sheetId="1806">
        <row r="8">
          <cell r="D8" t="str">
            <v>Paramaz Avedisian Building</v>
          </cell>
        </row>
      </sheetData>
      <sheetData sheetId="1807">
        <row r="8">
          <cell r="D8" t="str">
            <v>Paramaz Avedisian Building</v>
          </cell>
        </row>
      </sheetData>
      <sheetData sheetId="1808">
        <row r="8">
          <cell r="D8" t="str">
            <v>Paramaz Avedisian Building</v>
          </cell>
        </row>
      </sheetData>
      <sheetData sheetId="1809">
        <row r="8">
          <cell r="D8" t="str">
            <v>Paramaz Avedisian Building</v>
          </cell>
        </row>
      </sheetData>
      <sheetData sheetId="1810">
        <row r="8">
          <cell r="D8" t="str">
            <v>Paramaz Avedisian Building</v>
          </cell>
        </row>
      </sheetData>
      <sheetData sheetId="1811">
        <row r="8">
          <cell r="D8" t="str">
            <v>Paramaz Avedisian Building</v>
          </cell>
        </row>
      </sheetData>
      <sheetData sheetId="1812">
        <row r="8">
          <cell r="D8" t="str">
            <v>Paramaz Avedisian Building</v>
          </cell>
        </row>
      </sheetData>
      <sheetData sheetId="1813">
        <row r="8">
          <cell r="D8" t="str">
            <v>Paramaz Avedisian Building</v>
          </cell>
        </row>
      </sheetData>
      <sheetData sheetId="1814">
        <row r="8">
          <cell r="D8" t="str">
            <v>Paramaz Avedisian Building</v>
          </cell>
        </row>
      </sheetData>
      <sheetData sheetId="1815">
        <row r="8">
          <cell r="D8" t="str">
            <v>Paramaz Avedisian Building</v>
          </cell>
        </row>
      </sheetData>
      <sheetData sheetId="1816">
        <row r="8">
          <cell r="D8" t="str">
            <v>Paramaz Avedisian Building</v>
          </cell>
        </row>
      </sheetData>
      <sheetData sheetId="1817">
        <row r="8">
          <cell r="D8" t="str">
            <v>Paramaz Avedisian Building</v>
          </cell>
        </row>
      </sheetData>
      <sheetData sheetId="1818">
        <row r="8">
          <cell r="D8" t="str">
            <v>Paramaz Avedisian Building</v>
          </cell>
        </row>
      </sheetData>
      <sheetData sheetId="1819">
        <row r="8">
          <cell r="D8" t="str">
            <v>Paramaz Avedisian Building</v>
          </cell>
        </row>
      </sheetData>
      <sheetData sheetId="1820">
        <row r="8">
          <cell r="D8" t="str">
            <v>Paramaz Avedisian Building</v>
          </cell>
        </row>
      </sheetData>
      <sheetData sheetId="1821">
        <row r="8">
          <cell r="D8" t="str">
            <v>Paramaz Avedisian Building</v>
          </cell>
        </row>
      </sheetData>
      <sheetData sheetId="1822">
        <row r="8">
          <cell r="D8" t="str">
            <v>Paramaz Avedisian Building</v>
          </cell>
        </row>
      </sheetData>
      <sheetData sheetId="1823">
        <row r="8">
          <cell r="D8" t="str">
            <v>Paramaz Avedisian Building</v>
          </cell>
        </row>
      </sheetData>
      <sheetData sheetId="1824">
        <row r="8">
          <cell r="D8" t="str">
            <v>Paramaz Avedisian Building</v>
          </cell>
        </row>
      </sheetData>
      <sheetData sheetId="1825">
        <row r="8">
          <cell r="D8" t="str">
            <v>Paramaz Avedisian Building</v>
          </cell>
        </row>
      </sheetData>
      <sheetData sheetId="1826">
        <row r="8">
          <cell r="D8" t="str">
            <v>Paramaz Avedisian Building</v>
          </cell>
        </row>
      </sheetData>
      <sheetData sheetId="1827">
        <row r="8">
          <cell r="D8" t="str">
            <v>Paramaz Avedisian Building</v>
          </cell>
        </row>
      </sheetData>
      <sheetData sheetId="1828">
        <row r="8">
          <cell r="D8" t="str">
            <v>Paramaz Avedisian Building</v>
          </cell>
        </row>
      </sheetData>
      <sheetData sheetId="1829">
        <row r="8">
          <cell r="D8" t="str">
            <v>Paramaz Avedisian Building</v>
          </cell>
        </row>
      </sheetData>
      <sheetData sheetId="1830">
        <row r="8">
          <cell r="D8" t="str">
            <v>Paramaz Avedisian Building</v>
          </cell>
        </row>
      </sheetData>
      <sheetData sheetId="1831">
        <row r="8">
          <cell r="D8" t="str">
            <v>Paramaz Avedisian Building</v>
          </cell>
        </row>
      </sheetData>
      <sheetData sheetId="1832">
        <row r="8">
          <cell r="D8" t="str">
            <v>Paramaz Avedisian Building</v>
          </cell>
        </row>
      </sheetData>
      <sheetData sheetId="1833">
        <row r="8">
          <cell r="D8" t="str">
            <v>Paramaz Avedisian Building</v>
          </cell>
        </row>
      </sheetData>
      <sheetData sheetId="1834">
        <row r="8">
          <cell r="D8" t="str">
            <v>Paramaz Avedisian Building</v>
          </cell>
        </row>
      </sheetData>
      <sheetData sheetId="1835">
        <row r="8">
          <cell r="D8" t="str">
            <v>Paramaz Avedisian Building</v>
          </cell>
        </row>
      </sheetData>
      <sheetData sheetId="1836">
        <row r="8">
          <cell r="D8" t="str">
            <v>Paramaz Avedisian Building</v>
          </cell>
        </row>
      </sheetData>
      <sheetData sheetId="1837">
        <row r="8">
          <cell r="D8" t="str">
            <v>Paramaz Avedisian Building</v>
          </cell>
        </row>
      </sheetData>
      <sheetData sheetId="1838">
        <row r="8">
          <cell r="D8" t="str">
            <v>Paramaz Avedisian Building</v>
          </cell>
        </row>
      </sheetData>
      <sheetData sheetId="1839">
        <row r="8">
          <cell r="D8" t="str">
            <v>Paramaz Avedisian Building</v>
          </cell>
        </row>
      </sheetData>
      <sheetData sheetId="1840">
        <row r="8">
          <cell r="D8" t="str">
            <v>Paramaz Avedisian Building</v>
          </cell>
        </row>
      </sheetData>
      <sheetData sheetId="1841">
        <row r="8">
          <cell r="D8" t="str">
            <v>Paramaz Avedisian Building</v>
          </cell>
        </row>
      </sheetData>
      <sheetData sheetId="1842">
        <row r="8">
          <cell r="D8" t="str">
            <v>Paramaz Avedisian Building</v>
          </cell>
        </row>
      </sheetData>
      <sheetData sheetId="1843">
        <row r="8">
          <cell r="D8" t="str">
            <v>Paramaz Avedisian Building</v>
          </cell>
        </row>
      </sheetData>
      <sheetData sheetId="1844">
        <row r="8">
          <cell r="D8" t="str">
            <v>Paramaz Avedisian Building</v>
          </cell>
        </row>
      </sheetData>
      <sheetData sheetId="1845">
        <row r="8">
          <cell r="D8" t="str">
            <v>Paramaz Avedisian Building</v>
          </cell>
        </row>
      </sheetData>
      <sheetData sheetId="1846">
        <row r="8">
          <cell r="D8" t="str">
            <v>Paramaz Avedisian Building</v>
          </cell>
        </row>
      </sheetData>
      <sheetData sheetId="1847">
        <row r="8">
          <cell r="D8" t="str">
            <v>Paramaz Avedisian Building</v>
          </cell>
        </row>
      </sheetData>
      <sheetData sheetId="1848">
        <row r="8">
          <cell r="D8" t="str">
            <v>Paramaz Avedisian Building</v>
          </cell>
        </row>
      </sheetData>
      <sheetData sheetId="1849">
        <row r="8">
          <cell r="D8" t="str">
            <v>Paramaz Avedisian Building</v>
          </cell>
        </row>
      </sheetData>
      <sheetData sheetId="1850">
        <row r="8">
          <cell r="D8" t="str">
            <v>Paramaz Avedisian Building</v>
          </cell>
        </row>
      </sheetData>
      <sheetData sheetId="1851">
        <row r="8">
          <cell r="D8" t="str">
            <v>Paramaz Avedisian Building</v>
          </cell>
        </row>
      </sheetData>
      <sheetData sheetId="1852">
        <row r="8">
          <cell r="D8" t="str">
            <v>Paramaz Avedisian Building</v>
          </cell>
        </row>
      </sheetData>
      <sheetData sheetId="1853">
        <row r="8">
          <cell r="D8" t="str">
            <v>Paramaz Avedisian Building</v>
          </cell>
        </row>
      </sheetData>
      <sheetData sheetId="1854">
        <row r="8">
          <cell r="D8" t="str">
            <v>Paramaz Avedisian Building</v>
          </cell>
        </row>
      </sheetData>
      <sheetData sheetId="1855">
        <row r="8">
          <cell r="D8" t="str">
            <v>Paramaz Avedisian Building</v>
          </cell>
        </row>
      </sheetData>
      <sheetData sheetId="1856">
        <row r="8">
          <cell r="D8" t="str">
            <v>Paramaz Avedisian Building</v>
          </cell>
        </row>
      </sheetData>
      <sheetData sheetId="1857">
        <row r="8">
          <cell r="D8" t="str">
            <v>Paramaz Avedisian Building</v>
          </cell>
        </row>
      </sheetData>
      <sheetData sheetId="1858">
        <row r="8">
          <cell r="D8" t="str">
            <v>Paramaz Avedisian Building</v>
          </cell>
        </row>
      </sheetData>
      <sheetData sheetId="1859">
        <row r="8">
          <cell r="D8" t="str">
            <v>Paramaz Avedisian Building</v>
          </cell>
        </row>
      </sheetData>
      <sheetData sheetId="1860">
        <row r="8">
          <cell r="D8" t="str">
            <v>Paramaz Avedisian Building</v>
          </cell>
        </row>
      </sheetData>
      <sheetData sheetId="1861">
        <row r="8">
          <cell r="D8" t="str">
            <v>Paramaz Avedisian Building</v>
          </cell>
        </row>
      </sheetData>
      <sheetData sheetId="1862">
        <row r="8">
          <cell r="D8" t="str">
            <v>Paramaz Avedisian Building</v>
          </cell>
        </row>
      </sheetData>
      <sheetData sheetId="1863">
        <row r="8">
          <cell r="D8" t="str">
            <v>Paramaz Avedisian Building</v>
          </cell>
        </row>
      </sheetData>
      <sheetData sheetId="1864">
        <row r="8">
          <cell r="D8" t="str">
            <v>Paramaz Avedisian Building</v>
          </cell>
        </row>
      </sheetData>
      <sheetData sheetId="1865">
        <row r="8">
          <cell r="D8" t="str">
            <v>Paramaz Avedisian Building</v>
          </cell>
        </row>
      </sheetData>
      <sheetData sheetId="1866">
        <row r="8">
          <cell r="D8" t="str">
            <v>Paramaz Avedisian Building</v>
          </cell>
        </row>
      </sheetData>
      <sheetData sheetId="1867">
        <row r="8">
          <cell r="D8" t="str">
            <v>Paramaz Avedisian Building</v>
          </cell>
        </row>
      </sheetData>
      <sheetData sheetId="1868">
        <row r="8">
          <cell r="D8" t="str">
            <v>Paramaz Avedisian Building</v>
          </cell>
        </row>
      </sheetData>
      <sheetData sheetId="1869">
        <row r="8">
          <cell r="D8" t="str">
            <v>Paramaz Avedisian Building</v>
          </cell>
        </row>
      </sheetData>
      <sheetData sheetId="1870">
        <row r="8">
          <cell r="D8" t="str">
            <v>Paramaz Avedisian Building</v>
          </cell>
        </row>
      </sheetData>
      <sheetData sheetId="1871">
        <row r="8">
          <cell r="D8" t="str">
            <v>Paramaz Avedisian Building</v>
          </cell>
        </row>
      </sheetData>
      <sheetData sheetId="1872">
        <row r="8">
          <cell r="D8" t="str">
            <v>Paramaz Avedisian Building</v>
          </cell>
        </row>
      </sheetData>
      <sheetData sheetId="1873">
        <row r="8">
          <cell r="D8" t="str">
            <v>Paramaz Avedisian Building</v>
          </cell>
        </row>
      </sheetData>
      <sheetData sheetId="1874">
        <row r="8">
          <cell r="D8" t="str">
            <v>Paramaz Avedisian Building</v>
          </cell>
        </row>
      </sheetData>
      <sheetData sheetId="1875">
        <row r="8">
          <cell r="D8" t="str">
            <v>Paramaz Avedisian Building</v>
          </cell>
        </row>
      </sheetData>
      <sheetData sheetId="1876">
        <row r="8">
          <cell r="D8" t="str">
            <v>Paramaz Avedisian Building</v>
          </cell>
        </row>
      </sheetData>
      <sheetData sheetId="1877">
        <row r="8">
          <cell r="D8" t="str">
            <v>Paramaz Avedisian Building</v>
          </cell>
        </row>
      </sheetData>
      <sheetData sheetId="1878">
        <row r="8">
          <cell r="D8" t="str">
            <v>Paramaz Avedisian Building</v>
          </cell>
        </row>
      </sheetData>
      <sheetData sheetId="1879">
        <row r="8">
          <cell r="D8" t="str">
            <v>Paramaz Avedisian Building</v>
          </cell>
        </row>
      </sheetData>
      <sheetData sheetId="1880">
        <row r="8">
          <cell r="D8" t="str">
            <v>Paramaz Avedisian Building</v>
          </cell>
        </row>
      </sheetData>
      <sheetData sheetId="1881">
        <row r="8">
          <cell r="D8" t="str">
            <v>Paramaz Avedisian Building</v>
          </cell>
        </row>
      </sheetData>
      <sheetData sheetId="1882">
        <row r="8">
          <cell r="D8" t="str">
            <v>Paramaz Avedisian Building</v>
          </cell>
        </row>
      </sheetData>
      <sheetData sheetId="1883">
        <row r="8">
          <cell r="D8" t="str">
            <v>Paramaz Avedisian Building</v>
          </cell>
        </row>
      </sheetData>
      <sheetData sheetId="1884">
        <row r="8">
          <cell r="D8" t="str">
            <v>Paramaz Avedisian Building</v>
          </cell>
        </row>
      </sheetData>
      <sheetData sheetId="1885">
        <row r="8">
          <cell r="D8" t="str">
            <v>Paramaz Avedisian Building</v>
          </cell>
        </row>
      </sheetData>
      <sheetData sheetId="1886">
        <row r="8">
          <cell r="D8" t="str">
            <v>Paramaz Avedisian Building</v>
          </cell>
        </row>
      </sheetData>
      <sheetData sheetId="1887">
        <row r="8">
          <cell r="D8" t="str">
            <v>Paramaz Avedisian Building</v>
          </cell>
        </row>
      </sheetData>
      <sheetData sheetId="1888">
        <row r="8">
          <cell r="D8" t="str">
            <v>Paramaz Avedisian Building</v>
          </cell>
        </row>
      </sheetData>
      <sheetData sheetId="1889">
        <row r="8">
          <cell r="D8" t="str">
            <v>Paramaz Avedisian Building</v>
          </cell>
        </row>
      </sheetData>
      <sheetData sheetId="1890">
        <row r="8">
          <cell r="D8" t="str">
            <v>Paramaz Avedisian Building</v>
          </cell>
        </row>
      </sheetData>
      <sheetData sheetId="1891">
        <row r="8">
          <cell r="D8" t="str">
            <v>Paramaz Avedisian Building</v>
          </cell>
        </row>
      </sheetData>
      <sheetData sheetId="1892">
        <row r="8">
          <cell r="D8" t="str">
            <v>Paramaz Avedisian Building</v>
          </cell>
        </row>
      </sheetData>
      <sheetData sheetId="1893">
        <row r="8">
          <cell r="D8" t="str">
            <v>Paramaz Avedisian Building</v>
          </cell>
        </row>
      </sheetData>
      <sheetData sheetId="1894">
        <row r="8">
          <cell r="D8" t="str">
            <v>Paramaz Avedisian Building</v>
          </cell>
        </row>
      </sheetData>
      <sheetData sheetId="1895">
        <row r="8">
          <cell r="D8" t="str">
            <v>Paramaz Avedisian Building</v>
          </cell>
        </row>
      </sheetData>
      <sheetData sheetId="1896">
        <row r="8">
          <cell r="D8" t="str">
            <v>Paramaz Avedisian Building</v>
          </cell>
        </row>
      </sheetData>
      <sheetData sheetId="1897">
        <row r="8">
          <cell r="D8" t="str">
            <v>Paramaz Avedisian Building</v>
          </cell>
        </row>
      </sheetData>
      <sheetData sheetId="1898">
        <row r="8">
          <cell r="D8" t="str">
            <v>Paramaz Avedisian Building</v>
          </cell>
        </row>
      </sheetData>
      <sheetData sheetId="1899">
        <row r="8">
          <cell r="D8" t="str">
            <v>Paramaz Avedisian Building</v>
          </cell>
        </row>
      </sheetData>
      <sheetData sheetId="1900">
        <row r="8">
          <cell r="D8" t="str">
            <v>Paramaz Avedisian Building</v>
          </cell>
        </row>
      </sheetData>
      <sheetData sheetId="1901">
        <row r="8">
          <cell r="D8" t="str">
            <v>Paramaz Avedisian Building</v>
          </cell>
        </row>
      </sheetData>
      <sheetData sheetId="1902">
        <row r="8">
          <cell r="D8" t="str">
            <v>Paramaz Avedisian Building</v>
          </cell>
        </row>
      </sheetData>
      <sheetData sheetId="1903">
        <row r="8">
          <cell r="D8" t="str">
            <v>Paramaz Avedisian Building</v>
          </cell>
        </row>
      </sheetData>
      <sheetData sheetId="1904">
        <row r="8">
          <cell r="D8" t="str">
            <v>Paramaz Avedisian Building</v>
          </cell>
        </row>
      </sheetData>
      <sheetData sheetId="1905">
        <row r="8">
          <cell r="D8" t="str">
            <v>Paramaz Avedisian Building</v>
          </cell>
        </row>
      </sheetData>
      <sheetData sheetId="1906">
        <row r="8">
          <cell r="D8" t="str">
            <v>Paramaz Avedisian Building</v>
          </cell>
        </row>
      </sheetData>
      <sheetData sheetId="1907">
        <row r="8">
          <cell r="D8" t="str">
            <v>Paramaz Avedisian Building</v>
          </cell>
        </row>
      </sheetData>
      <sheetData sheetId="1908">
        <row r="8">
          <cell r="D8" t="str">
            <v>Paramaz Avedisian Building</v>
          </cell>
        </row>
      </sheetData>
      <sheetData sheetId="1909">
        <row r="8">
          <cell r="D8" t="str">
            <v>Paramaz Avedisian Building</v>
          </cell>
        </row>
      </sheetData>
      <sheetData sheetId="1910">
        <row r="8">
          <cell r="D8" t="str">
            <v>Paramaz Avedisian Building</v>
          </cell>
        </row>
      </sheetData>
      <sheetData sheetId="1911">
        <row r="8">
          <cell r="D8" t="str">
            <v>Paramaz Avedisian Building</v>
          </cell>
        </row>
      </sheetData>
      <sheetData sheetId="1912">
        <row r="8">
          <cell r="D8" t="str">
            <v>Paramaz Avedisian Building</v>
          </cell>
        </row>
      </sheetData>
      <sheetData sheetId="1913">
        <row r="8">
          <cell r="D8" t="str">
            <v>Paramaz Avedisian Building</v>
          </cell>
        </row>
      </sheetData>
      <sheetData sheetId="1914">
        <row r="8">
          <cell r="D8" t="str">
            <v>Paramaz Avedisian Building</v>
          </cell>
        </row>
      </sheetData>
      <sheetData sheetId="1915">
        <row r="8">
          <cell r="D8" t="str">
            <v>Paramaz Avedisian Building</v>
          </cell>
        </row>
      </sheetData>
      <sheetData sheetId="1916">
        <row r="8">
          <cell r="D8" t="str">
            <v>Paramaz Avedisian Building</v>
          </cell>
        </row>
      </sheetData>
      <sheetData sheetId="1917">
        <row r="8">
          <cell r="D8" t="str">
            <v>Paramaz Avedisian Building</v>
          </cell>
        </row>
      </sheetData>
      <sheetData sheetId="1918">
        <row r="8">
          <cell r="D8" t="str">
            <v>Paramaz Avedisian Building</v>
          </cell>
        </row>
      </sheetData>
      <sheetData sheetId="1919">
        <row r="8">
          <cell r="D8" t="str">
            <v>Paramaz Avedisian Building</v>
          </cell>
        </row>
      </sheetData>
      <sheetData sheetId="1920">
        <row r="8">
          <cell r="D8" t="str">
            <v>Paramaz Avedisian Building</v>
          </cell>
        </row>
      </sheetData>
      <sheetData sheetId="1921">
        <row r="8">
          <cell r="D8" t="str">
            <v>Paramaz Avedisian Building</v>
          </cell>
        </row>
      </sheetData>
      <sheetData sheetId="1922">
        <row r="8">
          <cell r="D8" t="str">
            <v>Paramaz Avedisian Building</v>
          </cell>
        </row>
      </sheetData>
      <sheetData sheetId="1923">
        <row r="8">
          <cell r="D8" t="str">
            <v>Paramaz Avedisian Building</v>
          </cell>
        </row>
      </sheetData>
      <sheetData sheetId="1924">
        <row r="8">
          <cell r="D8" t="str">
            <v>Paramaz Avedisian Building</v>
          </cell>
        </row>
      </sheetData>
      <sheetData sheetId="1925">
        <row r="8">
          <cell r="D8" t="str">
            <v>Paramaz Avedisian Building</v>
          </cell>
        </row>
      </sheetData>
      <sheetData sheetId="1926">
        <row r="8">
          <cell r="D8" t="str">
            <v>Paramaz Avedisian Building</v>
          </cell>
        </row>
      </sheetData>
      <sheetData sheetId="1927">
        <row r="8">
          <cell r="D8" t="str">
            <v>Paramaz Avedisian Building</v>
          </cell>
        </row>
      </sheetData>
      <sheetData sheetId="1928">
        <row r="8">
          <cell r="D8" t="str">
            <v>Paramaz Avedisian Building</v>
          </cell>
        </row>
      </sheetData>
      <sheetData sheetId="1929">
        <row r="8">
          <cell r="D8" t="str">
            <v>Paramaz Avedisian Building</v>
          </cell>
        </row>
      </sheetData>
      <sheetData sheetId="1930">
        <row r="8">
          <cell r="D8" t="str">
            <v>Paramaz Avedisian Building</v>
          </cell>
        </row>
      </sheetData>
      <sheetData sheetId="1931">
        <row r="8">
          <cell r="D8" t="str">
            <v>Paramaz Avedisian Building</v>
          </cell>
        </row>
      </sheetData>
      <sheetData sheetId="1932">
        <row r="8">
          <cell r="D8" t="str">
            <v>Paramaz Avedisian Building</v>
          </cell>
        </row>
      </sheetData>
      <sheetData sheetId="1933">
        <row r="8">
          <cell r="D8" t="str">
            <v>Paramaz Avedisian Building</v>
          </cell>
        </row>
      </sheetData>
      <sheetData sheetId="1934">
        <row r="8">
          <cell r="D8" t="str">
            <v>Paramaz Avedisian Building</v>
          </cell>
        </row>
      </sheetData>
      <sheetData sheetId="1935">
        <row r="8">
          <cell r="D8" t="str">
            <v>Paramaz Avedisian Building</v>
          </cell>
        </row>
      </sheetData>
      <sheetData sheetId="1936">
        <row r="8">
          <cell r="D8" t="str">
            <v>Paramaz Avedisian Building</v>
          </cell>
        </row>
      </sheetData>
      <sheetData sheetId="1937">
        <row r="8">
          <cell r="D8" t="str">
            <v>Paramaz Avedisian Building</v>
          </cell>
        </row>
      </sheetData>
      <sheetData sheetId="1938">
        <row r="8">
          <cell r="D8" t="str">
            <v>Paramaz Avedisian Building</v>
          </cell>
        </row>
      </sheetData>
      <sheetData sheetId="1939">
        <row r="8">
          <cell r="D8" t="str">
            <v>Paramaz Avedisian Building</v>
          </cell>
        </row>
      </sheetData>
      <sheetData sheetId="1940">
        <row r="8">
          <cell r="D8" t="str">
            <v>Paramaz Avedisian Building</v>
          </cell>
        </row>
      </sheetData>
      <sheetData sheetId="1941">
        <row r="8">
          <cell r="D8" t="str">
            <v>Paramaz Avedisian Building</v>
          </cell>
        </row>
      </sheetData>
      <sheetData sheetId="1942">
        <row r="8">
          <cell r="D8" t="str">
            <v>Paramaz Avedisian Building</v>
          </cell>
        </row>
      </sheetData>
      <sheetData sheetId="1943">
        <row r="8">
          <cell r="D8" t="str">
            <v>Paramaz Avedisian Building</v>
          </cell>
        </row>
      </sheetData>
      <sheetData sheetId="1944">
        <row r="8">
          <cell r="D8" t="str">
            <v>Paramaz Avedisian Building</v>
          </cell>
        </row>
      </sheetData>
      <sheetData sheetId="1945">
        <row r="8">
          <cell r="D8" t="str">
            <v>Paramaz Avedisian Building</v>
          </cell>
        </row>
      </sheetData>
      <sheetData sheetId="1946">
        <row r="8">
          <cell r="D8" t="str">
            <v>Paramaz Avedisian Building</v>
          </cell>
        </row>
      </sheetData>
      <sheetData sheetId="1947">
        <row r="8">
          <cell r="D8" t="str">
            <v>Paramaz Avedisian Building</v>
          </cell>
        </row>
      </sheetData>
      <sheetData sheetId="1948">
        <row r="8">
          <cell r="D8" t="str">
            <v>Paramaz Avedisian Building</v>
          </cell>
        </row>
      </sheetData>
      <sheetData sheetId="1949">
        <row r="8">
          <cell r="D8" t="str">
            <v>Paramaz Avedisian Building</v>
          </cell>
        </row>
      </sheetData>
      <sheetData sheetId="1950">
        <row r="8">
          <cell r="D8" t="str">
            <v>Paramaz Avedisian Building</v>
          </cell>
        </row>
      </sheetData>
      <sheetData sheetId="1951">
        <row r="8">
          <cell r="D8" t="str">
            <v>Paramaz Avedisian Building</v>
          </cell>
        </row>
      </sheetData>
      <sheetData sheetId="1952">
        <row r="8">
          <cell r="D8" t="str">
            <v>Paramaz Avedisian Building</v>
          </cell>
        </row>
      </sheetData>
      <sheetData sheetId="1953">
        <row r="8">
          <cell r="D8" t="str">
            <v>Paramaz Avedisian Building</v>
          </cell>
        </row>
      </sheetData>
      <sheetData sheetId="1954">
        <row r="8">
          <cell r="D8" t="str">
            <v>Paramaz Avedisian Building</v>
          </cell>
        </row>
      </sheetData>
      <sheetData sheetId="1955">
        <row r="8">
          <cell r="D8" t="str">
            <v>Paramaz Avedisian Building</v>
          </cell>
        </row>
      </sheetData>
      <sheetData sheetId="1956">
        <row r="8">
          <cell r="D8" t="str">
            <v>Paramaz Avedisian Building</v>
          </cell>
        </row>
      </sheetData>
      <sheetData sheetId="1957">
        <row r="8">
          <cell r="D8" t="str">
            <v>Paramaz Avedisian Building</v>
          </cell>
        </row>
      </sheetData>
      <sheetData sheetId="1958">
        <row r="8">
          <cell r="D8" t="str">
            <v>Paramaz Avedisian Building</v>
          </cell>
        </row>
      </sheetData>
      <sheetData sheetId="1959">
        <row r="8">
          <cell r="D8" t="str">
            <v>Paramaz Avedisian Building</v>
          </cell>
        </row>
      </sheetData>
      <sheetData sheetId="1960">
        <row r="8">
          <cell r="D8" t="str">
            <v>Paramaz Avedisian Building</v>
          </cell>
        </row>
      </sheetData>
      <sheetData sheetId="1961">
        <row r="8">
          <cell r="D8" t="str">
            <v>Paramaz Avedisian Building</v>
          </cell>
        </row>
      </sheetData>
      <sheetData sheetId="1962">
        <row r="8">
          <cell r="D8" t="str">
            <v>Paramaz Avedisian Building</v>
          </cell>
        </row>
      </sheetData>
      <sheetData sheetId="1963">
        <row r="8">
          <cell r="D8" t="str">
            <v>Paramaz Avedisian Building</v>
          </cell>
        </row>
      </sheetData>
      <sheetData sheetId="1964">
        <row r="8">
          <cell r="D8" t="str">
            <v>Paramaz Avedisian Building</v>
          </cell>
        </row>
      </sheetData>
      <sheetData sheetId="1965">
        <row r="8">
          <cell r="D8" t="str">
            <v>Paramaz Avedisian Building</v>
          </cell>
        </row>
      </sheetData>
      <sheetData sheetId="1966">
        <row r="8">
          <cell r="D8" t="str">
            <v>Paramaz Avedisian Building</v>
          </cell>
        </row>
      </sheetData>
      <sheetData sheetId="1967">
        <row r="8">
          <cell r="D8" t="str">
            <v>Paramaz Avedisian Building</v>
          </cell>
        </row>
      </sheetData>
      <sheetData sheetId="1968">
        <row r="8">
          <cell r="D8" t="str">
            <v>Paramaz Avedisian Building</v>
          </cell>
        </row>
      </sheetData>
      <sheetData sheetId="1969">
        <row r="8">
          <cell r="D8" t="str">
            <v>Paramaz Avedisian Building</v>
          </cell>
        </row>
      </sheetData>
      <sheetData sheetId="1970">
        <row r="8">
          <cell r="D8" t="str">
            <v>Paramaz Avedisian Building</v>
          </cell>
        </row>
      </sheetData>
      <sheetData sheetId="1971">
        <row r="8">
          <cell r="D8" t="str">
            <v>Paramaz Avedisian Building</v>
          </cell>
        </row>
      </sheetData>
      <sheetData sheetId="1972">
        <row r="8">
          <cell r="D8" t="str">
            <v>Paramaz Avedisian Building</v>
          </cell>
        </row>
      </sheetData>
      <sheetData sheetId="1973">
        <row r="8">
          <cell r="D8" t="str">
            <v>Paramaz Avedisian Building</v>
          </cell>
        </row>
      </sheetData>
      <sheetData sheetId="1974">
        <row r="8">
          <cell r="D8" t="str">
            <v>Paramaz Avedisian Building</v>
          </cell>
        </row>
      </sheetData>
      <sheetData sheetId="1975">
        <row r="8">
          <cell r="D8" t="str">
            <v>Paramaz Avedisian Building</v>
          </cell>
        </row>
      </sheetData>
      <sheetData sheetId="1976">
        <row r="8">
          <cell r="D8" t="str">
            <v>Paramaz Avedisian Building</v>
          </cell>
        </row>
      </sheetData>
      <sheetData sheetId="1977">
        <row r="8">
          <cell r="D8" t="str">
            <v>Paramaz Avedisian Building</v>
          </cell>
        </row>
      </sheetData>
      <sheetData sheetId="1978">
        <row r="8">
          <cell r="D8" t="str">
            <v>Paramaz Avedisian Building</v>
          </cell>
        </row>
      </sheetData>
      <sheetData sheetId="1979">
        <row r="8">
          <cell r="D8" t="str">
            <v>Paramaz Avedisian Building</v>
          </cell>
        </row>
      </sheetData>
      <sheetData sheetId="1980">
        <row r="8">
          <cell r="D8" t="str">
            <v>Paramaz Avedisian Building</v>
          </cell>
        </row>
      </sheetData>
      <sheetData sheetId="1981">
        <row r="8">
          <cell r="D8" t="str">
            <v>Paramaz Avedisian Building</v>
          </cell>
        </row>
      </sheetData>
      <sheetData sheetId="1982">
        <row r="8">
          <cell r="D8" t="str">
            <v>Paramaz Avedisian Building</v>
          </cell>
        </row>
      </sheetData>
      <sheetData sheetId="1983">
        <row r="8">
          <cell r="D8" t="str">
            <v>Paramaz Avedisian Building</v>
          </cell>
        </row>
      </sheetData>
      <sheetData sheetId="1984">
        <row r="8">
          <cell r="D8" t="str">
            <v>Paramaz Avedisian Building</v>
          </cell>
        </row>
      </sheetData>
      <sheetData sheetId="1985">
        <row r="8">
          <cell r="D8" t="str">
            <v>Paramaz Avedisian Building</v>
          </cell>
        </row>
      </sheetData>
      <sheetData sheetId="1986">
        <row r="8">
          <cell r="D8" t="str">
            <v>Paramaz Avedisian Building</v>
          </cell>
        </row>
      </sheetData>
      <sheetData sheetId="1987">
        <row r="8">
          <cell r="D8" t="str">
            <v>Paramaz Avedisian Building</v>
          </cell>
        </row>
      </sheetData>
      <sheetData sheetId="1988">
        <row r="8">
          <cell r="D8" t="str">
            <v>Paramaz Avedisian Building</v>
          </cell>
        </row>
      </sheetData>
      <sheetData sheetId="1989">
        <row r="8">
          <cell r="D8" t="str">
            <v>Paramaz Avedisian Building</v>
          </cell>
        </row>
      </sheetData>
      <sheetData sheetId="1990">
        <row r="8">
          <cell r="D8" t="str">
            <v>Paramaz Avedisian Building</v>
          </cell>
        </row>
      </sheetData>
      <sheetData sheetId="1991">
        <row r="8">
          <cell r="D8" t="str">
            <v>Paramaz Avedisian Building</v>
          </cell>
        </row>
      </sheetData>
      <sheetData sheetId="1992">
        <row r="8">
          <cell r="D8" t="str">
            <v>Paramaz Avedisian Building</v>
          </cell>
        </row>
      </sheetData>
      <sheetData sheetId="1993">
        <row r="8">
          <cell r="D8" t="str">
            <v>Paramaz Avedisian Building</v>
          </cell>
        </row>
      </sheetData>
      <sheetData sheetId="1994">
        <row r="8">
          <cell r="D8" t="str">
            <v>Paramaz Avedisian Building</v>
          </cell>
        </row>
      </sheetData>
      <sheetData sheetId="1995">
        <row r="8">
          <cell r="D8" t="str">
            <v>Paramaz Avedisian Building</v>
          </cell>
        </row>
      </sheetData>
      <sheetData sheetId="1996">
        <row r="8">
          <cell r="D8" t="str">
            <v>Paramaz Avedisian Building</v>
          </cell>
        </row>
      </sheetData>
      <sheetData sheetId="1997">
        <row r="8">
          <cell r="D8" t="str">
            <v>Paramaz Avedisian Building</v>
          </cell>
        </row>
      </sheetData>
      <sheetData sheetId="1998">
        <row r="8">
          <cell r="D8" t="str">
            <v>Paramaz Avedisian Building</v>
          </cell>
        </row>
      </sheetData>
      <sheetData sheetId="1999">
        <row r="8">
          <cell r="D8" t="str">
            <v>Paramaz Avedisian Building</v>
          </cell>
        </row>
      </sheetData>
      <sheetData sheetId="2000">
        <row r="8">
          <cell r="D8" t="str">
            <v>Paramaz Avedisian Building</v>
          </cell>
        </row>
      </sheetData>
      <sheetData sheetId="2001">
        <row r="8">
          <cell r="D8" t="str">
            <v>Paramaz Avedisian Building</v>
          </cell>
        </row>
      </sheetData>
      <sheetData sheetId="2002">
        <row r="8">
          <cell r="D8" t="str">
            <v>Paramaz Avedisian Building</v>
          </cell>
        </row>
      </sheetData>
      <sheetData sheetId="2003">
        <row r="8">
          <cell r="D8" t="str">
            <v>Paramaz Avedisian Building</v>
          </cell>
        </row>
      </sheetData>
      <sheetData sheetId="2004">
        <row r="8">
          <cell r="D8" t="str">
            <v>Paramaz Avedisian Building</v>
          </cell>
        </row>
      </sheetData>
      <sheetData sheetId="2005">
        <row r="8">
          <cell r="D8" t="str">
            <v>Paramaz Avedisian Building</v>
          </cell>
        </row>
      </sheetData>
      <sheetData sheetId="2006">
        <row r="8">
          <cell r="D8" t="str">
            <v>Paramaz Avedisian Building</v>
          </cell>
        </row>
      </sheetData>
      <sheetData sheetId="2007">
        <row r="8">
          <cell r="D8" t="str">
            <v>Paramaz Avedisian Building</v>
          </cell>
        </row>
      </sheetData>
      <sheetData sheetId="2008">
        <row r="8">
          <cell r="D8" t="str">
            <v>Paramaz Avedisian Building</v>
          </cell>
        </row>
      </sheetData>
      <sheetData sheetId="2009">
        <row r="8">
          <cell r="D8" t="str">
            <v>Paramaz Avedisian Building</v>
          </cell>
        </row>
      </sheetData>
      <sheetData sheetId="2010">
        <row r="8">
          <cell r="D8" t="str">
            <v>Paramaz Avedisian Building</v>
          </cell>
        </row>
      </sheetData>
      <sheetData sheetId="2011">
        <row r="8">
          <cell r="D8" t="str">
            <v>Paramaz Avedisian Building</v>
          </cell>
        </row>
      </sheetData>
      <sheetData sheetId="2012">
        <row r="8">
          <cell r="D8" t="str">
            <v>Paramaz Avedisian Building</v>
          </cell>
        </row>
      </sheetData>
      <sheetData sheetId="2013">
        <row r="8">
          <cell r="D8" t="str">
            <v>Paramaz Avedisian Building</v>
          </cell>
        </row>
      </sheetData>
      <sheetData sheetId="2014">
        <row r="8">
          <cell r="D8" t="str">
            <v>Paramaz Avedisian Building</v>
          </cell>
        </row>
      </sheetData>
      <sheetData sheetId="2015">
        <row r="8">
          <cell r="D8" t="str">
            <v>Paramaz Avedisian Building</v>
          </cell>
        </row>
      </sheetData>
      <sheetData sheetId="2016">
        <row r="8">
          <cell r="D8" t="str">
            <v>Paramaz Avedisian Building</v>
          </cell>
        </row>
      </sheetData>
      <sheetData sheetId="2017">
        <row r="8">
          <cell r="D8" t="str">
            <v>Paramaz Avedisian Building</v>
          </cell>
        </row>
      </sheetData>
      <sheetData sheetId="2018">
        <row r="8">
          <cell r="D8" t="str">
            <v>Paramaz Avedisian Building</v>
          </cell>
        </row>
      </sheetData>
      <sheetData sheetId="2019">
        <row r="8">
          <cell r="D8" t="str">
            <v>Paramaz Avedisian Building</v>
          </cell>
        </row>
      </sheetData>
      <sheetData sheetId="2020">
        <row r="8">
          <cell r="D8" t="str">
            <v>Paramaz Avedisian Building</v>
          </cell>
        </row>
      </sheetData>
      <sheetData sheetId="2021">
        <row r="8">
          <cell r="D8" t="str">
            <v>Paramaz Avedisian Building</v>
          </cell>
        </row>
      </sheetData>
      <sheetData sheetId="2022">
        <row r="8">
          <cell r="D8" t="str">
            <v>Paramaz Avedisian Building</v>
          </cell>
        </row>
      </sheetData>
      <sheetData sheetId="2023">
        <row r="8">
          <cell r="D8" t="str">
            <v>Paramaz Avedisian Building</v>
          </cell>
        </row>
      </sheetData>
      <sheetData sheetId="2024">
        <row r="8">
          <cell r="D8" t="str">
            <v>Paramaz Avedisian Building</v>
          </cell>
        </row>
      </sheetData>
      <sheetData sheetId="2025">
        <row r="8">
          <cell r="D8" t="str">
            <v>Paramaz Avedisian Building</v>
          </cell>
        </row>
      </sheetData>
      <sheetData sheetId="2026">
        <row r="8">
          <cell r="D8" t="str">
            <v>Paramaz Avedisian Building</v>
          </cell>
        </row>
      </sheetData>
      <sheetData sheetId="2027">
        <row r="8">
          <cell r="D8" t="str">
            <v>Paramaz Avedisian Building</v>
          </cell>
        </row>
      </sheetData>
      <sheetData sheetId="2028">
        <row r="8">
          <cell r="D8" t="str">
            <v>Paramaz Avedisian Building</v>
          </cell>
        </row>
      </sheetData>
      <sheetData sheetId="2029">
        <row r="8">
          <cell r="D8" t="str">
            <v>Paramaz Avedisian Building</v>
          </cell>
        </row>
      </sheetData>
      <sheetData sheetId="2030">
        <row r="8">
          <cell r="D8" t="str">
            <v>Paramaz Avedisian Building</v>
          </cell>
        </row>
      </sheetData>
      <sheetData sheetId="2031">
        <row r="8">
          <cell r="D8" t="str">
            <v>Paramaz Avedisian Building</v>
          </cell>
        </row>
      </sheetData>
      <sheetData sheetId="2032">
        <row r="8">
          <cell r="D8" t="str">
            <v>Paramaz Avedisian Building</v>
          </cell>
        </row>
      </sheetData>
      <sheetData sheetId="2033">
        <row r="8">
          <cell r="D8" t="str">
            <v>Paramaz Avedisian Building</v>
          </cell>
        </row>
      </sheetData>
      <sheetData sheetId="2034">
        <row r="8">
          <cell r="D8" t="str">
            <v>Paramaz Avedisian Building</v>
          </cell>
        </row>
      </sheetData>
      <sheetData sheetId="2035">
        <row r="8">
          <cell r="D8" t="str">
            <v>Paramaz Avedisian Building</v>
          </cell>
        </row>
      </sheetData>
      <sheetData sheetId="2036">
        <row r="8">
          <cell r="D8" t="str">
            <v>Paramaz Avedisian Building</v>
          </cell>
        </row>
      </sheetData>
      <sheetData sheetId="2037">
        <row r="8">
          <cell r="D8" t="str">
            <v>Paramaz Avedisian Building</v>
          </cell>
        </row>
      </sheetData>
      <sheetData sheetId="2038">
        <row r="8">
          <cell r="D8" t="str">
            <v>Paramaz Avedisian Building</v>
          </cell>
        </row>
      </sheetData>
      <sheetData sheetId="2039">
        <row r="8">
          <cell r="D8" t="str">
            <v>Paramaz Avedisian Building</v>
          </cell>
        </row>
      </sheetData>
      <sheetData sheetId="2040">
        <row r="8">
          <cell r="D8" t="str">
            <v>Paramaz Avedisian Building</v>
          </cell>
        </row>
      </sheetData>
      <sheetData sheetId="2041">
        <row r="8">
          <cell r="D8" t="str">
            <v>Paramaz Avedisian Building</v>
          </cell>
        </row>
      </sheetData>
      <sheetData sheetId="2042">
        <row r="8">
          <cell r="D8" t="str">
            <v>Paramaz Avedisian Building</v>
          </cell>
        </row>
      </sheetData>
      <sheetData sheetId="2043">
        <row r="8">
          <cell r="D8" t="str">
            <v>Paramaz Avedisian Building</v>
          </cell>
        </row>
      </sheetData>
      <sheetData sheetId="2044">
        <row r="8">
          <cell r="D8" t="str">
            <v>Paramaz Avedisian Building</v>
          </cell>
        </row>
      </sheetData>
      <sheetData sheetId="2045">
        <row r="8">
          <cell r="D8" t="str">
            <v>Paramaz Avedisian Building</v>
          </cell>
        </row>
      </sheetData>
      <sheetData sheetId="2046">
        <row r="8">
          <cell r="D8" t="str">
            <v>Paramaz Avedisian Building</v>
          </cell>
        </row>
      </sheetData>
      <sheetData sheetId="2047">
        <row r="8">
          <cell r="D8" t="str">
            <v>Paramaz Avedisian Building</v>
          </cell>
        </row>
      </sheetData>
      <sheetData sheetId="2048">
        <row r="8">
          <cell r="D8" t="str">
            <v>Paramaz Avedisian Building</v>
          </cell>
        </row>
      </sheetData>
      <sheetData sheetId="2049">
        <row r="8">
          <cell r="D8" t="str">
            <v>Paramaz Avedisian Building</v>
          </cell>
        </row>
      </sheetData>
      <sheetData sheetId="2050">
        <row r="8">
          <cell r="D8" t="str">
            <v>Paramaz Avedisian Building</v>
          </cell>
        </row>
      </sheetData>
      <sheetData sheetId="2051">
        <row r="8">
          <cell r="D8" t="str">
            <v>Paramaz Avedisian Building</v>
          </cell>
        </row>
      </sheetData>
      <sheetData sheetId="2052">
        <row r="8">
          <cell r="D8" t="str">
            <v>Paramaz Avedisian Building</v>
          </cell>
        </row>
      </sheetData>
      <sheetData sheetId="2053">
        <row r="8">
          <cell r="D8" t="str">
            <v>Paramaz Avedisian Building</v>
          </cell>
        </row>
      </sheetData>
      <sheetData sheetId="2054">
        <row r="8">
          <cell r="D8" t="str">
            <v>Paramaz Avedisian Building</v>
          </cell>
        </row>
      </sheetData>
      <sheetData sheetId="2055">
        <row r="8">
          <cell r="D8" t="str">
            <v>Paramaz Avedisian Building</v>
          </cell>
        </row>
      </sheetData>
      <sheetData sheetId="2056">
        <row r="8">
          <cell r="D8" t="str">
            <v>Paramaz Avedisian Building</v>
          </cell>
        </row>
      </sheetData>
      <sheetData sheetId="2057">
        <row r="8">
          <cell r="D8" t="str">
            <v>Paramaz Avedisian Building</v>
          </cell>
        </row>
      </sheetData>
      <sheetData sheetId="2058">
        <row r="8">
          <cell r="D8" t="str">
            <v>Paramaz Avedisian Building</v>
          </cell>
        </row>
      </sheetData>
      <sheetData sheetId="2059">
        <row r="8">
          <cell r="D8" t="str">
            <v>Paramaz Avedisian Building</v>
          </cell>
        </row>
      </sheetData>
      <sheetData sheetId="2060">
        <row r="8">
          <cell r="D8" t="str">
            <v>Paramaz Avedisian Building</v>
          </cell>
        </row>
      </sheetData>
      <sheetData sheetId="2061">
        <row r="8">
          <cell r="D8" t="str">
            <v>Paramaz Avedisian Building</v>
          </cell>
        </row>
      </sheetData>
      <sheetData sheetId="2062">
        <row r="8">
          <cell r="D8" t="str">
            <v>Paramaz Avedisian Building</v>
          </cell>
        </row>
      </sheetData>
      <sheetData sheetId="2063">
        <row r="8">
          <cell r="D8" t="str">
            <v>Paramaz Avedisian Building</v>
          </cell>
        </row>
      </sheetData>
      <sheetData sheetId="2064">
        <row r="8">
          <cell r="D8" t="str">
            <v>Paramaz Avedisian Building</v>
          </cell>
        </row>
      </sheetData>
      <sheetData sheetId="2065">
        <row r="8">
          <cell r="D8" t="str">
            <v>Paramaz Avedisian Building</v>
          </cell>
        </row>
      </sheetData>
      <sheetData sheetId="2066">
        <row r="8">
          <cell r="D8" t="str">
            <v>Paramaz Avedisian Building</v>
          </cell>
        </row>
      </sheetData>
      <sheetData sheetId="2067">
        <row r="8">
          <cell r="D8" t="str">
            <v>Paramaz Avedisian Building</v>
          </cell>
        </row>
      </sheetData>
      <sheetData sheetId="2068">
        <row r="8">
          <cell r="D8" t="str">
            <v>Paramaz Avedisian Building</v>
          </cell>
        </row>
      </sheetData>
      <sheetData sheetId="2069">
        <row r="8">
          <cell r="D8" t="str">
            <v>Paramaz Avedisian Building</v>
          </cell>
        </row>
      </sheetData>
      <sheetData sheetId="2070">
        <row r="8">
          <cell r="D8" t="str">
            <v>Paramaz Avedisian Building</v>
          </cell>
        </row>
      </sheetData>
      <sheetData sheetId="2071">
        <row r="8">
          <cell r="D8" t="str">
            <v>Paramaz Avedisian Building</v>
          </cell>
        </row>
      </sheetData>
      <sheetData sheetId="2072">
        <row r="8">
          <cell r="D8" t="str">
            <v>Paramaz Avedisian Building</v>
          </cell>
        </row>
      </sheetData>
      <sheetData sheetId="2073">
        <row r="8">
          <cell r="D8" t="str">
            <v>Paramaz Avedisian Building</v>
          </cell>
        </row>
      </sheetData>
      <sheetData sheetId="2074">
        <row r="8">
          <cell r="D8" t="str">
            <v>Paramaz Avedisian Building</v>
          </cell>
        </row>
      </sheetData>
      <sheetData sheetId="2075">
        <row r="8">
          <cell r="D8" t="str">
            <v>Paramaz Avedisian Building</v>
          </cell>
        </row>
      </sheetData>
      <sheetData sheetId="2076">
        <row r="8">
          <cell r="D8" t="str">
            <v>Paramaz Avedisian Building</v>
          </cell>
        </row>
      </sheetData>
      <sheetData sheetId="2077">
        <row r="8">
          <cell r="D8" t="str">
            <v>Paramaz Avedisian Building</v>
          </cell>
        </row>
      </sheetData>
      <sheetData sheetId="2078">
        <row r="8">
          <cell r="D8" t="str">
            <v>Paramaz Avedisian Building</v>
          </cell>
        </row>
      </sheetData>
      <sheetData sheetId="2079">
        <row r="8">
          <cell r="D8" t="str">
            <v>Paramaz Avedisian Building</v>
          </cell>
        </row>
      </sheetData>
      <sheetData sheetId="2080">
        <row r="8">
          <cell r="D8" t="str">
            <v>Paramaz Avedisian Building</v>
          </cell>
        </row>
      </sheetData>
      <sheetData sheetId="2081">
        <row r="8">
          <cell r="D8" t="str">
            <v>Paramaz Avedisian Building</v>
          </cell>
        </row>
      </sheetData>
      <sheetData sheetId="2082">
        <row r="8">
          <cell r="D8" t="str">
            <v>Paramaz Avedisian Building</v>
          </cell>
        </row>
      </sheetData>
      <sheetData sheetId="2083">
        <row r="8">
          <cell r="D8" t="str">
            <v>Paramaz Avedisian Building</v>
          </cell>
        </row>
      </sheetData>
      <sheetData sheetId="2084">
        <row r="8">
          <cell r="D8" t="str">
            <v>Paramaz Avedisian Building</v>
          </cell>
        </row>
      </sheetData>
      <sheetData sheetId="2085">
        <row r="8">
          <cell r="D8" t="str">
            <v>Paramaz Avedisian Building</v>
          </cell>
        </row>
      </sheetData>
      <sheetData sheetId="2086">
        <row r="8">
          <cell r="D8" t="str">
            <v>Paramaz Avedisian Building</v>
          </cell>
        </row>
      </sheetData>
      <sheetData sheetId="2087">
        <row r="8">
          <cell r="D8" t="str">
            <v>Paramaz Avedisian Building</v>
          </cell>
        </row>
      </sheetData>
      <sheetData sheetId="2088">
        <row r="8">
          <cell r="D8" t="str">
            <v>Paramaz Avedisian Building</v>
          </cell>
        </row>
      </sheetData>
      <sheetData sheetId="2089">
        <row r="8">
          <cell r="D8" t="str">
            <v>Paramaz Avedisian Building</v>
          </cell>
        </row>
      </sheetData>
      <sheetData sheetId="2090">
        <row r="8">
          <cell r="D8" t="str">
            <v>Paramaz Avedisian Building</v>
          </cell>
        </row>
      </sheetData>
      <sheetData sheetId="2091">
        <row r="8">
          <cell r="D8" t="str">
            <v>Paramaz Avedisian Building</v>
          </cell>
        </row>
      </sheetData>
      <sheetData sheetId="2092">
        <row r="8">
          <cell r="D8" t="str">
            <v>Paramaz Avedisian Building</v>
          </cell>
        </row>
      </sheetData>
      <sheetData sheetId="2093">
        <row r="8">
          <cell r="D8" t="str">
            <v>Paramaz Avedisian Building</v>
          </cell>
        </row>
      </sheetData>
      <sheetData sheetId="2094">
        <row r="8">
          <cell r="D8" t="str">
            <v>Paramaz Avedisian Building</v>
          </cell>
        </row>
      </sheetData>
      <sheetData sheetId="2095">
        <row r="8">
          <cell r="D8" t="str">
            <v>Paramaz Avedisian Building</v>
          </cell>
        </row>
      </sheetData>
      <sheetData sheetId="2096">
        <row r="8">
          <cell r="D8" t="str">
            <v>Paramaz Avedisian Building</v>
          </cell>
        </row>
      </sheetData>
      <sheetData sheetId="2097">
        <row r="8">
          <cell r="D8" t="str">
            <v>Paramaz Avedisian Building</v>
          </cell>
        </row>
      </sheetData>
      <sheetData sheetId="2098">
        <row r="8">
          <cell r="D8" t="str">
            <v>Paramaz Avedisian Building</v>
          </cell>
        </row>
      </sheetData>
      <sheetData sheetId="2099">
        <row r="8">
          <cell r="D8" t="str">
            <v>Paramaz Avedisian Building</v>
          </cell>
        </row>
      </sheetData>
      <sheetData sheetId="2100">
        <row r="8">
          <cell r="D8" t="str">
            <v>Paramaz Avedisian Building</v>
          </cell>
        </row>
      </sheetData>
      <sheetData sheetId="2101">
        <row r="8">
          <cell r="D8" t="str">
            <v>Paramaz Avedisian Building</v>
          </cell>
        </row>
      </sheetData>
      <sheetData sheetId="2102">
        <row r="8">
          <cell r="D8" t="str">
            <v>Paramaz Avedisian Building</v>
          </cell>
        </row>
      </sheetData>
      <sheetData sheetId="2103">
        <row r="8">
          <cell r="D8" t="str">
            <v>Paramaz Avedisian Building</v>
          </cell>
        </row>
      </sheetData>
      <sheetData sheetId="2104">
        <row r="8">
          <cell r="D8" t="str">
            <v>Paramaz Avedisian Building</v>
          </cell>
        </row>
      </sheetData>
      <sheetData sheetId="2105">
        <row r="8">
          <cell r="D8" t="str">
            <v>Paramaz Avedisian Building</v>
          </cell>
        </row>
      </sheetData>
      <sheetData sheetId="2106">
        <row r="8">
          <cell r="D8" t="str">
            <v>Paramaz Avedisian Building</v>
          </cell>
        </row>
      </sheetData>
      <sheetData sheetId="2107">
        <row r="8">
          <cell r="D8" t="str">
            <v>Paramaz Avedisian Building</v>
          </cell>
        </row>
      </sheetData>
      <sheetData sheetId="2108">
        <row r="8">
          <cell r="D8" t="str">
            <v>Paramaz Avedisian Building</v>
          </cell>
        </row>
      </sheetData>
      <sheetData sheetId="2109">
        <row r="8">
          <cell r="D8" t="str">
            <v>Paramaz Avedisian Building</v>
          </cell>
        </row>
      </sheetData>
      <sheetData sheetId="2110">
        <row r="8">
          <cell r="D8" t="str">
            <v>Paramaz Avedisian Building</v>
          </cell>
        </row>
      </sheetData>
      <sheetData sheetId="2111">
        <row r="8">
          <cell r="D8" t="str">
            <v>Paramaz Avedisian Building</v>
          </cell>
        </row>
      </sheetData>
      <sheetData sheetId="2112">
        <row r="8">
          <cell r="D8" t="str">
            <v>Paramaz Avedisian Building</v>
          </cell>
        </row>
      </sheetData>
      <sheetData sheetId="2113">
        <row r="8">
          <cell r="D8" t="str">
            <v>Paramaz Avedisian Building</v>
          </cell>
        </row>
      </sheetData>
      <sheetData sheetId="2114">
        <row r="8">
          <cell r="D8" t="str">
            <v>Paramaz Avedisian Building</v>
          </cell>
        </row>
      </sheetData>
      <sheetData sheetId="2115">
        <row r="8">
          <cell r="D8" t="str">
            <v>Paramaz Avedisian Building</v>
          </cell>
        </row>
      </sheetData>
      <sheetData sheetId="2116">
        <row r="8">
          <cell r="D8" t="str">
            <v>Paramaz Avedisian Building</v>
          </cell>
        </row>
      </sheetData>
      <sheetData sheetId="2117">
        <row r="8">
          <cell r="D8" t="str">
            <v>Paramaz Avedisian Building</v>
          </cell>
        </row>
      </sheetData>
      <sheetData sheetId="2118">
        <row r="8">
          <cell r="D8" t="str">
            <v>Paramaz Avedisian Building</v>
          </cell>
        </row>
      </sheetData>
      <sheetData sheetId="2119">
        <row r="8">
          <cell r="D8" t="str">
            <v>Paramaz Avedisian Building</v>
          </cell>
        </row>
      </sheetData>
      <sheetData sheetId="2120">
        <row r="8">
          <cell r="D8" t="str">
            <v>Paramaz Avedisian Building</v>
          </cell>
        </row>
      </sheetData>
      <sheetData sheetId="2121">
        <row r="8">
          <cell r="D8" t="str">
            <v>Paramaz Avedisian Building</v>
          </cell>
        </row>
      </sheetData>
      <sheetData sheetId="2122">
        <row r="8">
          <cell r="D8" t="str">
            <v>Paramaz Avedisian Building</v>
          </cell>
        </row>
      </sheetData>
      <sheetData sheetId="2123">
        <row r="8">
          <cell r="D8" t="str">
            <v>Paramaz Avedisian Building</v>
          </cell>
        </row>
      </sheetData>
      <sheetData sheetId="2124">
        <row r="8">
          <cell r="D8" t="str">
            <v>Paramaz Avedisian Building</v>
          </cell>
        </row>
      </sheetData>
      <sheetData sheetId="2125">
        <row r="8">
          <cell r="D8" t="str">
            <v>Paramaz Avedisian Building</v>
          </cell>
        </row>
      </sheetData>
      <sheetData sheetId="2126">
        <row r="8">
          <cell r="D8" t="str">
            <v>Paramaz Avedisian Building</v>
          </cell>
        </row>
      </sheetData>
      <sheetData sheetId="2127">
        <row r="8">
          <cell r="D8" t="str">
            <v>Paramaz Avedisian Building</v>
          </cell>
        </row>
      </sheetData>
      <sheetData sheetId="2128">
        <row r="8">
          <cell r="D8" t="str">
            <v>Paramaz Avedisian Building</v>
          </cell>
        </row>
      </sheetData>
      <sheetData sheetId="2129">
        <row r="8">
          <cell r="D8" t="str">
            <v>Paramaz Avedisian Building</v>
          </cell>
        </row>
      </sheetData>
      <sheetData sheetId="2130">
        <row r="8">
          <cell r="D8" t="str">
            <v>Paramaz Avedisian Building</v>
          </cell>
        </row>
      </sheetData>
      <sheetData sheetId="2131">
        <row r="8">
          <cell r="D8" t="str">
            <v>Paramaz Avedisian Building</v>
          </cell>
        </row>
      </sheetData>
      <sheetData sheetId="2132">
        <row r="8">
          <cell r="D8" t="str">
            <v>Paramaz Avedisian Building</v>
          </cell>
        </row>
      </sheetData>
      <sheetData sheetId="2133">
        <row r="8">
          <cell r="D8" t="str">
            <v>Paramaz Avedisian Building</v>
          </cell>
        </row>
      </sheetData>
      <sheetData sheetId="2134">
        <row r="8">
          <cell r="D8" t="str">
            <v>Paramaz Avedisian Building</v>
          </cell>
        </row>
      </sheetData>
      <sheetData sheetId="2135">
        <row r="8">
          <cell r="D8" t="str">
            <v>Paramaz Avedisian Building</v>
          </cell>
        </row>
      </sheetData>
      <sheetData sheetId="2136">
        <row r="8">
          <cell r="D8" t="str">
            <v>Paramaz Avedisian Building</v>
          </cell>
        </row>
      </sheetData>
      <sheetData sheetId="2137">
        <row r="8">
          <cell r="D8" t="str">
            <v>Paramaz Avedisian Building</v>
          </cell>
        </row>
      </sheetData>
      <sheetData sheetId="2138">
        <row r="8">
          <cell r="D8" t="str">
            <v>Paramaz Avedisian Building</v>
          </cell>
        </row>
      </sheetData>
      <sheetData sheetId="2139">
        <row r="8">
          <cell r="D8" t="str">
            <v>Paramaz Avedisian Building</v>
          </cell>
        </row>
      </sheetData>
      <sheetData sheetId="2140">
        <row r="8">
          <cell r="D8" t="str">
            <v>Paramaz Avedisian Building</v>
          </cell>
        </row>
      </sheetData>
      <sheetData sheetId="2141">
        <row r="8">
          <cell r="D8" t="str">
            <v>Paramaz Avedisian Building</v>
          </cell>
        </row>
      </sheetData>
      <sheetData sheetId="2142">
        <row r="8">
          <cell r="D8" t="str">
            <v>Paramaz Avedisian Building</v>
          </cell>
        </row>
      </sheetData>
      <sheetData sheetId="2143">
        <row r="8">
          <cell r="D8" t="str">
            <v>Paramaz Avedisian Building</v>
          </cell>
        </row>
      </sheetData>
      <sheetData sheetId="2144">
        <row r="8">
          <cell r="D8" t="str">
            <v>Paramaz Avedisian Building</v>
          </cell>
        </row>
      </sheetData>
      <sheetData sheetId="2145">
        <row r="8">
          <cell r="D8" t="str">
            <v>Paramaz Avedisian Building</v>
          </cell>
        </row>
      </sheetData>
      <sheetData sheetId="2146">
        <row r="8">
          <cell r="D8" t="str">
            <v>Paramaz Avedisian Building</v>
          </cell>
        </row>
      </sheetData>
      <sheetData sheetId="2147">
        <row r="8">
          <cell r="D8" t="str">
            <v>Paramaz Avedisian Building</v>
          </cell>
        </row>
      </sheetData>
      <sheetData sheetId="2148">
        <row r="8">
          <cell r="D8" t="str">
            <v>Paramaz Avedisian Building</v>
          </cell>
        </row>
      </sheetData>
      <sheetData sheetId="2149">
        <row r="8">
          <cell r="D8" t="str">
            <v>Paramaz Avedisian Building</v>
          </cell>
        </row>
      </sheetData>
      <sheetData sheetId="2150">
        <row r="8">
          <cell r="D8" t="str">
            <v>Paramaz Avedisian Building</v>
          </cell>
        </row>
      </sheetData>
      <sheetData sheetId="2151">
        <row r="8">
          <cell r="D8" t="str">
            <v>Paramaz Avedisian Building</v>
          </cell>
        </row>
      </sheetData>
      <sheetData sheetId="2152">
        <row r="8">
          <cell r="D8" t="str">
            <v>Paramaz Avedisian Building</v>
          </cell>
        </row>
      </sheetData>
      <sheetData sheetId="2153">
        <row r="8">
          <cell r="D8" t="str">
            <v>Paramaz Avedisian Building</v>
          </cell>
        </row>
      </sheetData>
      <sheetData sheetId="2154">
        <row r="8">
          <cell r="D8" t="str">
            <v>Paramaz Avedisian Building</v>
          </cell>
        </row>
      </sheetData>
      <sheetData sheetId="2155">
        <row r="8">
          <cell r="D8" t="str">
            <v>Paramaz Avedisian Building</v>
          </cell>
        </row>
      </sheetData>
      <sheetData sheetId="2156">
        <row r="8">
          <cell r="D8" t="str">
            <v>Paramaz Avedisian Building</v>
          </cell>
        </row>
      </sheetData>
      <sheetData sheetId="2157">
        <row r="8">
          <cell r="D8" t="str">
            <v>Paramaz Avedisian Building</v>
          </cell>
        </row>
      </sheetData>
      <sheetData sheetId="2158">
        <row r="8">
          <cell r="D8" t="str">
            <v>Paramaz Avedisian Building</v>
          </cell>
        </row>
      </sheetData>
      <sheetData sheetId="2159">
        <row r="8">
          <cell r="D8" t="str">
            <v>Paramaz Avedisian Building</v>
          </cell>
        </row>
      </sheetData>
      <sheetData sheetId="2160">
        <row r="8">
          <cell r="D8" t="str">
            <v>Paramaz Avedisian Building</v>
          </cell>
        </row>
      </sheetData>
      <sheetData sheetId="2161">
        <row r="8">
          <cell r="D8" t="str">
            <v>Paramaz Avedisian Building</v>
          </cell>
        </row>
      </sheetData>
      <sheetData sheetId="2162">
        <row r="8">
          <cell r="D8" t="str">
            <v>Paramaz Avedisian Building</v>
          </cell>
        </row>
      </sheetData>
      <sheetData sheetId="2163">
        <row r="8">
          <cell r="D8" t="str">
            <v>Paramaz Avedisian Building</v>
          </cell>
        </row>
      </sheetData>
      <sheetData sheetId="2164">
        <row r="8">
          <cell r="D8" t="str">
            <v>Paramaz Avedisian Building</v>
          </cell>
        </row>
      </sheetData>
      <sheetData sheetId="2165">
        <row r="8">
          <cell r="D8" t="str">
            <v>Paramaz Avedisian Building</v>
          </cell>
        </row>
      </sheetData>
      <sheetData sheetId="2166">
        <row r="8">
          <cell r="D8" t="str">
            <v>Paramaz Avedisian Building</v>
          </cell>
        </row>
      </sheetData>
      <sheetData sheetId="2167">
        <row r="8">
          <cell r="D8" t="str">
            <v>Paramaz Avedisian Building</v>
          </cell>
        </row>
      </sheetData>
      <sheetData sheetId="2168">
        <row r="8">
          <cell r="D8" t="str">
            <v>Paramaz Avedisian Building</v>
          </cell>
        </row>
      </sheetData>
      <sheetData sheetId="2169">
        <row r="8">
          <cell r="D8" t="str">
            <v>Paramaz Avedisian Building</v>
          </cell>
        </row>
      </sheetData>
      <sheetData sheetId="2170">
        <row r="8">
          <cell r="D8" t="str">
            <v>Paramaz Avedisian Building</v>
          </cell>
        </row>
      </sheetData>
      <sheetData sheetId="2171">
        <row r="8">
          <cell r="D8" t="str">
            <v>Paramaz Avedisian Building</v>
          </cell>
        </row>
      </sheetData>
      <sheetData sheetId="2172">
        <row r="8">
          <cell r="D8" t="str">
            <v>Paramaz Avedisian Building</v>
          </cell>
        </row>
      </sheetData>
      <sheetData sheetId="2173">
        <row r="8">
          <cell r="D8" t="str">
            <v>Paramaz Avedisian Building</v>
          </cell>
        </row>
      </sheetData>
      <sheetData sheetId="2174">
        <row r="8">
          <cell r="D8" t="str">
            <v>Paramaz Avedisian Building</v>
          </cell>
        </row>
      </sheetData>
      <sheetData sheetId="2175">
        <row r="8">
          <cell r="D8" t="str">
            <v>Paramaz Avedisian Building</v>
          </cell>
        </row>
      </sheetData>
      <sheetData sheetId="2176">
        <row r="8">
          <cell r="D8" t="str">
            <v>Paramaz Avedisian Building</v>
          </cell>
        </row>
      </sheetData>
      <sheetData sheetId="2177">
        <row r="8">
          <cell r="D8" t="str">
            <v>Paramaz Avedisian Building</v>
          </cell>
        </row>
      </sheetData>
      <sheetData sheetId="2178">
        <row r="8">
          <cell r="D8" t="str">
            <v>Paramaz Avedisian Building</v>
          </cell>
        </row>
      </sheetData>
      <sheetData sheetId="2179">
        <row r="8">
          <cell r="D8" t="str">
            <v>Paramaz Avedisian Building</v>
          </cell>
        </row>
      </sheetData>
      <sheetData sheetId="2180">
        <row r="8">
          <cell r="D8" t="str">
            <v>Paramaz Avedisian Building</v>
          </cell>
        </row>
      </sheetData>
      <sheetData sheetId="2181">
        <row r="8">
          <cell r="D8" t="str">
            <v>Paramaz Avedisian Building</v>
          </cell>
        </row>
      </sheetData>
      <sheetData sheetId="2182">
        <row r="8">
          <cell r="D8" t="str">
            <v>Paramaz Avedisian Building</v>
          </cell>
        </row>
      </sheetData>
      <sheetData sheetId="2183">
        <row r="8">
          <cell r="D8" t="str">
            <v>Paramaz Avedisian Building</v>
          </cell>
        </row>
      </sheetData>
      <sheetData sheetId="2184">
        <row r="8">
          <cell r="D8" t="str">
            <v>Paramaz Avedisian Building</v>
          </cell>
        </row>
      </sheetData>
      <sheetData sheetId="2185">
        <row r="8">
          <cell r="D8" t="str">
            <v>Paramaz Avedisian Building</v>
          </cell>
        </row>
      </sheetData>
      <sheetData sheetId="2186">
        <row r="8">
          <cell r="D8" t="str">
            <v>Paramaz Avedisian Building</v>
          </cell>
        </row>
      </sheetData>
      <sheetData sheetId="2187">
        <row r="8">
          <cell r="D8" t="str">
            <v>Paramaz Avedisian Building</v>
          </cell>
        </row>
      </sheetData>
      <sheetData sheetId="2188">
        <row r="8">
          <cell r="D8" t="str">
            <v>Paramaz Avedisian Building</v>
          </cell>
        </row>
      </sheetData>
      <sheetData sheetId="2189">
        <row r="8">
          <cell r="D8" t="str">
            <v>Paramaz Avedisian Building</v>
          </cell>
        </row>
      </sheetData>
      <sheetData sheetId="2190">
        <row r="8">
          <cell r="D8" t="str">
            <v>Paramaz Avedisian Building</v>
          </cell>
        </row>
      </sheetData>
      <sheetData sheetId="2191">
        <row r="8">
          <cell r="D8" t="str">
            <v>Paramaz Avedisian Building</v>
          </cell>
        </row>
      </sheetData>
      <sheetData sheetId="2192">
        <row r="8">
          <cell r="D8" t="str">
            <v>Paramaz Avedisian Building</v>
          </cell>
        </row>
      </sheetData>
      <sheetData sheetId="2193">
        <row r="8">
          <cell r="D8" t="str">
            <v>Paramaz Avedisian Building</v>
          </cell>
        </row>
      </sheetData>
      <sheetData sheetId="2194">
        <row r="8">
          <cell r="D8" t="str">
            <v>Paramaz Avedisian Building</v>
          </cell>
        </row>
      </sheetData>
      <sheetData sheetId="2195">
        <row r="8">
          <cell r="D8" t="str">
            <v>Paramaz Avedisian Building</v>
          </cell>
        </row>
      </sheetData>
      <sheetData sheetId="2196">
        <row r="8">
          <cell r="D8" t="str">
            <v>Paramaz Avedisian Building</v>
          </cell>
        </row>
      </sheetData>
      <sheetData sheetId="2197">
        <row r="8">
          <cell r="D8" t="str">
            <v>Paramaz Avedisian Building</v>
          </cell>
        </row>
      </sheetData>
      <sheetData sheetId="2198">
        <row r="8">
          <cell r="D8" t="str">
            <v>Paramaz Avedisian Building</v>
          </cell>
        </row>
      </sheetData>
      <sheetData sheetId="2199">
        <row r="8">
          <cell r="D8" t="str">
            <v>Paramaz Avedisian Building</v>
          </cell>
        </row>
      </sheetData>
      <sheetData sheetId="2200">
        <row r="8">
          <cell r="D8" t="str">
            <v>Paramaz Avedisian Building</v>
          </cell>
        </row>
      </sheetData>
      <sheetData sheetId="2201">
        <row r="8">
          <cell r="D8" t="str">
            <v>Paramaz Avedisian Building</v>
          </cell>
        </row>
      </sheetData>
      <sheetData sheetId="2202">
        <row r="8">
          <cell r="D8" t="str">
            <v>Paramaz Avedisian Building</v>
          </cell>
        </row>
      </sheetData>
      <sheetData sheetId="2203">
        <row r="8">
          <cell r="D8" t="str">
            <v>Paramaz Avedisian Building</v>
          </cell>
        </row>
      </sheetData>
      <sheetData sheetId="2204">
        <row r="8">
          <cell r="D8" t="str">
            <v>Paramaz Avedisian Building</v>
          </cell>
        </row>
      </sheetData>
      <sheetData sheetId="2205">
        <row r="8">
          <cell r="D8" t="str">
            <v>Paramaz Avedisian Building</v>
          </cell>
        </row>
      </sheetData>
      <sheetData sheetId="2206">
        <row r="8">
          <cell r="D8" t="str">
            <v>Paramaz Avedisian Building</v>
          </cell>
        </row>
      </sheetData>
      <sheetData sheetId="2207">
        <row r="8">
          <cell r="D8" t="str">
            <v>Paramaz Avedisian Building</v>
          </cell>
        </row>
      </sheetData>
      <sheetData sheetId="2208">
        <row r="8">
          <cell r="D8" t="str">
            <v>Paramaz Avedisian Building</v>
          </cell>
        </row>
      </sheetData>
      <sheetData sheetId="2209">
        <row r="8">
          <cell r="D8" t="str">
            <v>Paramaz Avedisian Building</v>
          </cell>
        </row>
      </sheetData>
      <sheetData sheetId="2210">
        <row r="8">
          <cell r="D8" t="str">
            <v>Paramaz Avedisian Building</v>
          </cell>
        </row>
      </sheetData>
      <sheetData sheetId="2211">
        <row r="8">
          <cell r="D8" t="str">
            <v>Paramaz Avedisian Building</v>
          </cell>
        </row>
      </sheetData>
      <sheetData sheetId="2212">
        <row r="8">
          <cell r="D8" t="str">
            <v>Paramaz Avedisian Building</v>
          </cell>
        </row>
      </sheetData>
      <sheetData sheetId="2213">
        <row r="8">
          <cell r="D8" t="str">
            <v>Paramaz Avedisian Building</v>
          </cell>
        </row>
      </sheetData>
      <sheetData sheetId="2214">
        <row r="8">
          <cell r="D8" t="str">
            <v>Paramaz Avedisian Building</v>
          </cell>
        </row>
      </sheetData>
      <sheetData sheetId="2215">
        <row r="8">
          <cell r="D8" t="str">
            <v>Paramaz Avedisian Building</v>
          </cell>
        </row>
      </sheetData>
      <sheetData sheetId="2216">
        <row r="8">
          <cell r="D8" t="str">
            <v>Paramaz Avedisian Building</v>
          </cell>
        </row>
      </sheetData>
      <sheetData sheetId="2217">
        <row r="8">
          <cell r="D8" t="str">
            <v>Paramaz Avedisian Building</v>
          </cell>
        </row>
      </sheetData>
      <sheetData sheetId="2218">
        <row r="8">
          <cell r="D8" t="str">
            <v>Paramaz Avedisian Building</v>
          </cell>
        </row>
      </sheetData>
      <sheetData sheetId="2219">
        <row r="8">
          <cell r="D8" t="str">
            <v>Paramaz Avedisian Building</v>
          </cell>
        </row>
      </sheetData>
      <sheetData sheetId="2220">
        <row r="8">
          <cell r="D8" t="str">
            <v>Paramaz Avedisian Building</v>
          </cell>
        </row>
      </sheetData>
      <sheetData sheetId="2221">
        <row r="8">
          <cell r="D8" t="str">
            <v>Paramaz Avedisian Building</v>
          </cell>
        </row>
      </sheetData>
      <sheetData sheetId="2222">
        <row r="8">
          <cell r="D8" t="str">
            <v>Paramaz Avedisian Building</v>
          </cell>
        </row>
      </sheetData>
      <sheetData sheetId="2223">
        <row r="8">
          <cell r="D8" t="str">
            <v>Paramaz Avedisian Building</v>
          </cell>
        </row>
      </sheetData>
      <sheetData sheetId="2224">
        <row r="8">
          <cell r="D8" t="str">
            <v>Paramaz Avedisian Building</v>
          </cell>
        </row>
      </sheetData>
      <sheetData sheetId="2225">
        <row r="8">
          <cell r="D8" t="str">
            <v>Paramaz Avedisian Building</v>
          </cell>
        </row>
      </sheetData>
      <sheetData sheetId="2226">
        <row r="8">
          <cell r="D8" t="str">
            <v>Paramaz Avedisian Building</v>
          </cell>
        </row>
      </sheetData>
      <sheetData sheetId="2227">
        <row r="8">
          <cell r="D8" t="str">
            <v>Paramaz Avedisian Building</v>
          </cell>
        </row>
      </sheetData>
      <sheetData sheetId="2228">
        <row r="8">
          <cell r="D8" t="str">
            <v>Paramaz Avedisian Building</v>
          </cell>
        </row>
      </sheetData>
      <sheetData sheetId="2229">
        <row r="8">
          <cell r="D8" t="str">
            <v>Paramaz Avedisian Building</v>
          </cell>
        </row>
      </sheetData>
      <sheetData sheetId="2230">
        <row r="8">
          <cell r="D8" t="str">
            <v>Paramaz Avedisian Building</v>
          </cell>
        </row>
      </sheetData>
      <sheetData sheetId="2231">
        <row r="8">
          <cell r="D8" t="str">
            <v>Paramaz Avedisian Building</v>
          </cell>
        </row>
      </sheetData>
      <sheetData sheetId="2232">
        <row r="8">
          <cell r="D8" t="str">
            <v>Paramaz Avedisian Building</v>
          </cell>
        </row>
      </sheetData>
      <sheetData sheetId="2233">
        <row r="8">
          <cell r="D8" t="str">
            <v>Paramaz Avedisian Building</v>
          </cell>
        </row>
      </sheetData>
      <sheetData sheetId="2234">
        <row r="8">
          <cell r="D8" t="str">
            <v>Paramaz Avedisian Building</v>
          </cell>
        </row>
      </sheetData>
      <sheetData sheetId="2235">
        <row r="8">
          <cell r="D8" t="str">
            <v>Paramaz Avedisian Building</v>
          </cell>
        </row>
      </sheetData>
      <sheetData sheetId="2236">
        <row r="8">
          <cell r="D8" t="str">
            <v>Paramaz Avedisian Building</v>
          </cell>
        </row>
      </sheetData>
      <sheetData sheetId="2237">
        <row r="8">
          <cell r="D8" t="str">
            <v>Paramaz Avedisian Building</v>
          </cell>
        </row>
      </sheetData>
      <sheetData sheetId="2238">
        <row r="8">
          <cell r="D8" t="str">
            <v>Paramaz Avedisian Building</v>
          </cell>
        </row>
      </sheetData>
      <sheetData sheetId="2239">
        <row r="8">
          <cell r="D8" t="str">
            <v>Paramaz Avedisian Building</v>
          </cell>
        </row>
      </sheetData>
      <sheetData sheetId="2240">
        <row r="8">
          <cell r="D8" t="str">
            <v>Paramaz Avedisian Building</v>
          </cell>
        </row>
      </sheetData>
      <sheetData sheetId="2241">
        <row r="8">
          <cell r="D8" t="str">
            <v>Paramaz Avedisian Building</v>
          </cell>
        </row>
      </sheetData>
      <sheetData sheetId="2242">
        <row r="8">
          <cell r="D8" t="str">
            <v>Paramaz Avedisian Building</v>
          </cell>
        </row>
      </sheetData>
      <sheetData sheetId="2243">
        <row r="8">
          <cell r="D8" t="str">
            <v>Paramaz Avedisian Building</v>
          </cell>
        </row>
      </sheetData>
      <sheetData sheetId="2244">
        <row r="8">
          <cell r="D8" t="str">
            <v>Paramaz Avedisian Building</v>
          </cell>
        </row>
      </sheetData>
      <sheetData sheetId="2245">
        <row r="8">
          <cell r="D8" t="str">
            <v>Paramaz Avedisian Building</v>
          </cell>
        </row>
      </sheetData>
      <sheetData sheetId="2246">
        <row r="8">
          <cell r="D8" t="str">
            <v>Paramaz Avedisian Building</v>
          </cell>
        </row>
      </sheetData>
      <sheetData sheetId="2247">
        <row r="8">
          <cell r="D8" t="str">
            <v>Paramaz Avedisian Building</v>
          </cell>
        </row>
      </sheetData>
      <sheetData sheetId="2248">
        <row r="8">
          <cell r="D8" t="str">
            <v>Paramaz Avedisian Building</v>
          </cell>
        </row>
      </sheetData>
      <sheetData sheetId="2249">
        <row r="8">
          <cell r="D8" t="str">
            <v>Paramaz Avedisian Building</v>
          </cell>
        </row>
      </sheetData>
      <sheetData sheetId="2250">
        <row r="8">
          <cell r="D8" t="str">
            <v>Paramaz Avedisian Building</v>
          </cell>
        </row>
      </sheetData>
      <sheetData sheetId="2251">
        <row r="8">
          <cell r="D8" t="str">
            <v>Paramaz Avedisian Building</v>
          </cell>
        </row>
      </sheetData>
      <sheetData sheetId="2252">
        <row r="8">
          <cell r="D8" t="str">
            <v>Paramaz Avedisian Building</v>
          </cell>
        </row>
      </sheetData>
      <sheetData sheetId="2253">
        <row r="8">
          <cell r="D8" t="str">
            <v>Paramaz Avedisian Building</v>
          </cell>
        </row>
      </sheetData>
      <sheetData sheetId="2254">
        <row r="8">
          <cell r="D8" t="str">
            <v>Paramaz Avedisian Building</v>
          </cell>
        </row>
      </sheetData>
      <sheetData sheetId="2255">
        <row r="8">
          <cell r="D8" t="str">
            <v>Paramaz Avedisian Building</v>
          </cell>
        </row>
      </sheetData>
      <sheetData sheetId="2256">
        <row r="8">
          <cell r="D8" t="str">
            <v>Paramaz Avedisian Building</v>
          </cell>
        </row>
      </sheetData>
      <sheetData sheetId="2257">
        <row r="8">
          <cell r="D8" t="str">
            <v>Paramaz Avedisian Building</v>
          </cell>
        </row>
      </sheetData>
      <sheetData sheetId="2258">
        <row r="8">
          <cell r="D8" t="str">
            <v>Paramaz Avedisian Building</v>
          </cell>
        </row>
      </sheetData>
      <sheetData sheetId="2259">
        <row r="8">
          <cell r="D8" t="str">
            <v>Paramaz Avedisian Building</v>
          </cell>
        </row>
      </sheetData>
      <sheetData sheetId="2260">
        <row r="8">
          <cell r="D8" t="str">
            <v>Paramaz Avedisian Building</v>
          </cell>
        </row>
      </sheetData>
      <sheetData sheetId="2261">
        <row r="8">
          <cell r="D8" t="str">
            <v>Paramaz Avedisian Building</v>
          </cell>
        </row>
      </sheetData>
      <sheetData sheetId="2262">
        <row r="8">
          <cell r="D8" t="str">
            <v>Paramaz Avedisian Building</v>
          </cell>
        </row>
      </sheetData>
      <sheetData sheetId="2263">
        <row r="8">
          <cell r="D8" t="str">
            <v>Paramaz Avedisian Building</v>
          </cell>
        </row>
      </sheetData>
      <sheetData sheetId="2264">
        <row r="8">
          <cell r="D8" t="str">
            <v>Paramaz Avedisian Building</v>
          </cell>
        </row>
      </sheetData>
      <sheetData sheetId="2265">
        <row r="8">
          <cell r="D8" t="str">
            <v>Paramaz Avedisian Building</v>
          </cell>
        </row>
      </sheetData>
      <sheetData sheetId="2266">
        <row r="8">
          <cell r="D8" t="str">
            <v>Paramaz Avedisian Building</v>
          </cell>
        </row>
      </sheetData>
      <sheetData sheetId="2267">
        <row r="8">
          <cell r="D8" t="str">
            <v>Paramaz Avedisian Building</v>
          </cell>
        </row>
      </sheetData>
      <sheetData sheetId="2268">
        <row r="8">
          <cell r="D8" t="str">
            <v>Paramaz Avedisian Building</v>
          </cell>
        </row>
      </sheetData>
      <sheetData sheetId="2269">
        <row r="8">
          <cell r="D8" t="str">
            <v>Paramaz Avedisian Building</v>
          </cell>
        </row>
      </sheetData>
      <sheetData sheetId="2270">
        <row r="8">
          <cell r="D8" t="str">
            <v>Paramaz Avedisian Building</v>
          </cell>
        </row>
      </sheetData>
      <sheetData sheetId="2271">
        <row r="8">
          <cell r="D8" t="str">
            <v>Paramaz Avedisian Building</v>
          </cell>
        </row>
      </sheetData>
      <sheetData sheetId="2272">
        <row r="8">
          <cell r="D8" t="str">
            <v>Paramaz Avedisian Building</v>
          </cell>
        </row>
      </sheetData>
      <sheetData sheetId="2273">
        <row r="8">
          <cell r="D8" t="str">
            <v>Paramaz Avedisian Building</v>
          </cell>
        </row>
      </sheetData>
      <sheetData sheetId="2274">
        <row r="8">
          <cell r="D8" t="str">
            <v>Paramaz Avedisian Building</v>
          </cell>
        </row>
      </sheetData>
      <sheetData sheetId="2275">
        <row r="8">
          <cell r="D8" t="str">
            <v>Paramaz Avedisian Building</v>
          </cell>
        </row>
      </sheetData>
      <sheetData sheetId="2276">
        <row r="8">
          <cell r="D8" t="str">
            <v>Paramaz Avedisian Building</v>
          </cell>
        </row>
      </sheetData>
      <sheetData sheetId="2277">
        <row r="8">
          <cell r="D8" t="str">
            <v>Paramaz Avedisian Building</v>
          </cell>
        </row>
      </sheetData>
      <sheetData sheetId="2278">
        <row r="8">
          <cell r="D8" t="str">
            <v>Paramaz Avedisian Building</v>
          </cell>
        </row>
      </sheetData>
      <sheetData sheetId="2279">
        <row r="8">
          <cell r="D8" t="str">
            <v>Paramaz Avedisian Building</v>
          </cell>
        </row>
      </sheetData>
      <sheetData sheetId="2280">
        <row r="8">
          <cell r="D8" t="str">
            <v>Paramaz Avedisian Building</v>
          </cell>
        </row>
      </sheetData>
      <sheetData sheetId="2281">
        <row r="8">
          <cell r="D8" t="str">
            <v>Paramaz Avedisian Building</v>
          </cell>
        </row>
      </sheetData>
      <sheetData sheetId="2282">
        <row r="8">
          <cell r="D8" t="str">
            <v>Paramaz Avedisian Building</v>
          </cell>
        </row>
      </sheetData>
      <sheetData sheetId="2283">
        <row r="8">
          <cell r="D8" t="str">
            <v>Paramaz Avedisian Building</v>
          </cell>
        </row>
      </sheetData>
      <sheetData sheetId="2284">
        <row r="8">
          <cell r="D8" t="str">
            <v>Paramaz Avedisian Building</v>
          </cell>
        </row>
      </sheetData>
      <sheetData sheetId="2285">
        <row r="8">
          <cell r="D8" t="str">
            <v>Paramaz Avedisian Building</v>
          </cell>
        </row>
      </sheetData>
      <sheetData sheetId="2286">
        <row r="8">
          <cell r="D8" t="str">
            <v>Paramaz Avedisian Building</v>
          </cell>
        </row>
      </sheetData>
      <sheetData sheetId="2287">
        <row r="8">
          <cell r="D8" t="str">
            <v>Paramaz Avedisian Building</v>
          </cell>
        </row>
      </sheetData>
      <sheetData sheetId="2288">
        <row r="8">
          <cell r="D8" t="str">
            <v>Paramaz Avedisian Building</v>
          </cell>
        </row>
      </sheetData>
      <sheetData sheetId="2289">
        <row r="8">
          <cell r="D8" t="str">
            <v>Paramaz Avedisian Building</v>
          </cell>
        </row>
      </sheetData>
      <sheetData sheetId="2290">
        <row r="8">
          <cell r="D8" t="str">
            <v>Paramaz Avedisian Building</v>
          </cell>
        </row>
      </sheetData>
      <sheetData sheetId="2291">
        <row r="8">
          <cell r="D8" t="str">
            <v>Paramaz Avedisian Building</v>
          </cell>
        </row>
      </sheetData>
      <sheetData sheetId="2292">
        <row r="8">
          <cell r="D8" t="str">
            <v>Paramaz Avedisian Building</v>
          </cell>
        </row>
      </sheetData>
      <sheetData sheetId="2293">
        <row r="8">
          <cell r="D8" t="str">
            <v>Paramaz Avedisian Building</v>
          </cell>
        </row>
      </sheetData>
      <sheetData sheetId="2294">
        <row r="8">
          <cell r="D8" t="str">
            <v>Paramaz Avedisian Building</v>
          </cell>
        </row>
      </sheetData>
      <sheetData sheetId="2295">
        <row r="8">
          <cell r="D8" t="str">
            <v>Paramaz Avedisian Building</v>
          </cell>
        </row>
      </sheetData>
      <sheetData sheetId="2296">
        <row r="8">
          <cell r="D8" t="str">
            <v>Paramaz Avedisian Building</v>
          </cell>
        </row>
      </sheetData>
      <sheetData sheetId="2297">
        <row r="8">
          <cell r="D8" t="str">
            <v>Paramaz Avedisian Building</v>
          </cell>
        </row>
      </sheetData>
      <sheetData sheetId="2298">
        <row r="8">
          <cell r="D8" t="str">
            <v>Paramaz Avedisian Building</v>
          </cell>
        </row>
      </sheetData>
      <sheetData sheetId="2299">
        <row r="8">
          <cell r="D8" t="str">
            <v>Paramaz Avedisian Building</v>
          </cell>
        </row>
      </sheetData>
      <sheetData sheetId="2300">
        <row r="8">
          <cell r="D8" t="str">
            <v>Paramaz Avedisian Building</v>
          </cell>
        </row>
      </sheetData>
      <sheetData sheetId="2301">
        <row r="8">
          <cell r="D8" t="str">
            <v>Paramaz Avedisian Building</v>
          </cell>
        </row>
      </sheetData>
      <sheetData sheetId="2302">
        <row r="8">
          <cell r="D8" t="str">
            <v>Paramaz Avedisian Building</v>
          </cell>
        </row>
      </sheetData>
      <sheetData sheetId="2303">
        <row r="8">
          <cell r="D8" t="str">
            <v>Paramaz Avedisian Building</v>
          </cell>
        </row>
      </sheetData>
      <sheetData sheetId="2304">
        <row r="8">
          <cell r="D8" t="str">
            <v>Paramaz Avedisian Building</v>
          </cell>
        </row>
      </sheetData>
      <sheetData sheetId="2305">
        <row r="8">
          <cell r="D8" t="str">
            <v>Paramaz Avedisian Building</v>
          </cell>
        </row>
      </sheetData>
      <sheetData sheetId="2306">
        <row r="8">
          <cell r="D8" t="str">
            <v>Paramaz Avedisian Building</v>
          </cell>
        </row>
      </sheetData>
      <sheetData sheetId="2307">
        <row r="8">
          <cell r="D8" t="str">
            <v>Paramaz Avedisian Building</v>
          </cell>
        </row>
      </sheetData>
      <sheetData sheetId="2308">
        <row r="8">
          <cell r="D8" t="str">
            <v>Paramaz Avedisian Building</v>
          </cell>
        </row>
      </sheetData>
      <sheetData sheetId="2309">
        <row r="8">
          <cell r="D8" t="str">
            <v>Paramaz Avedisian Building</v>
          </cell>
        </row>
      </sheetData>
      <sheetData sheetId="2310">
        <row r="8">
          <cell r="D8" t="str">
            <v>Paramaz Avedisian Building</v>
          </cell>
        </row>
      </sheetData>
      <sheetData sheetId="2311">
        <row r="8">
          <cell r="D8" t="str">
            <v>Paramaz Avedisian Building</v>
          </cell>
        </row>
      </sheetData>
      <sheetData sheetId="2312">
        <row r="8">
          <cell r="D8" t="str">
            <v>Paramaz Avedisian Building</v>
          </cell>
        </row>
      </sheetData>
      <sheetData sheetId="2313">
        <row r="8">
          <cell r="D8" t="str">
            <v>Paramaz Avedisian Building</v>
          </cell>
        </row>
      </sheetData>
      <sheetData sheetId="2314">
        <row r="8">
          <cell r="D8" t="str">
            <v>Paramaz Avedisian Building</v>
          </cell>
        </row>
      </sheetData>
      <sheetData sheetId="2315">
        <row r="8">
          <cell r="D8" t="str">
            <v>Paramaz Avedisian Building</v>
          </cell>
        </row>
      </sheetData>
      <sheetData sheetId="2316">
        <row r="8">
          <cell r="D8" t="str">
            <v>Paramaz Avedisian Building</v>
          </cell>
        </row>
      </sheetData>
      <sheetData sheetId="2317">
        <row r="8">
          <cell r="D8" t="str">
            <v>Paramaz Avedisian Building</v>
          </cell>
        </row>
      </sheetData>
      <sheetData sheetId="2318">
        <row r="8">
          <cell r="D8" t="str">
            <v>Paramaz Avedisian Building</v>
          </cell>
        </row>
      </sheetData>
      <sheetData sheetId="2319">
        <row r="8">
          <cell r="D8" t="str">
            <v>Paramaz Avedisian Building</v>
          </cell>
        </row>
      </sheetData>
      <sheetData sheetId="2320">
        <row r="8">
          <cell r="D8" t="str">
            <v>Paramaz Avedisian Building</v>
          </cell>
        </row>
      </sheetData>
      <sheetData sheetId="2321">
        <row r="8">
          <cell r="D8" t="str">
            <v>Paramaz Avedisian Building</v>
          </cell>
        </row>
      </sheetData>
      <sheetData sheetId="2322">
        <row r="8">
          <cell r="D8" t="str">
            <v>Paramaz Avedisian Building</v>
          </cell>
        </row>
      </sheetData>
      <sheetData sheetId="2323">
        <row r="8">
          <cell r="D8" t="str">
            <v>Paramaz Avedisian Building</v>
          </cell>
        </row>
      </sheetData>
      <sheetData sheetId="2324">
        <row r="8">
          <cell r="D8" t="str">
            <v>Paramaz Avedisian Building</v>
          </cell>
        </row>
      </sheetData>
      <sheetData sheetId="2325">
        <row r="8">
          <cell r="D8" t="str">
            <v>Paramaz Avedisian Building</v>
          </cell>
        </row>
      </sheetData>
      <sheetData sheetId="2326">
        <row r="8">
          <cell r="D8" t="str">
            <v>Paramaz Avedisian Building</v>
          </cell>
        </row>
      </sheetData>
      <sheetData sheetId="2327">
        <row r="8">
          <cell r="D8" t="str">
            <v>Paramaz Avedisian Building</v>
          </cell>
        </row>
      </sheetData>
      <sheetData sheetId="2328">
        <row r="8">
          <cell r="D8" t="str">
            <v>Paramaz Avedisian Building</v>
          </cell>
        </row>
      </sheetData>
      <sheetData sheetId="2329">
        <row r="8">
          <cell r="D8" t="str">
            <v>Paramaz Avedisian Building</v>
          </cell>
        </row>
      </sheetData>
      <sheetData sheetId="2330">
        <row r="8">
          <cell r="D8" t="str">
            <v>Paramaz Avedisian Building</v>
          </cell>
        </row>
      </sheetData>
      <sheetData sheetId="2331">
        <row r="8">
          <cell r="D8" t="str">
            <v>Paramaz Avedisian Building</v>
          </cell>
        </row>
      </sheetData>
      <sheetData sheetId="2332">
        <row r="8">
          <cell r="D8" t="str">
            <v>Paramaz Avedisian Building</v>
          </cell>
        </row>
      </sheetData>
      <sheetData sheetId="2333">
        <row r="8">
          <cell r="D8" t="str">
            <v>Paramaz Avedisian Building</v>
          </cell>
        </row>
      </sheetData>
      <sheetData sheetId="2334">
        <row r="8">
          <cell r="D8" t="str">
            <v>Paramaz Avedisian Building</v>
          </cell>
        </row>
      </sheetData>
      <sheetData sheetId="2335">
        <row r="8">
          <cell r="D8" t="str">
            <v>Paramaz Avedisian Building</v>
          </cell>
        </row>
      </sheetData>
      <sheetData sheetId="2336">
        <row r="8">
          <cell r="D8" t="str">
            <v>Paramaz Avedisian Building</v>
          </cell>
        </row>
      </sheetData>
      <sheetData sheetId="2337">
        <row r="8">
          <cell r="D8" t="str">
            <v>Paramaz Avedisian Building</v>
          </cell>
        </row>
      </sheetData>
      <sheetData sheetId="2338">
        <row r="8">
          <cell r="D8" t="str">
            <v>Paramaz Avedisian Building</v>
          </cell>
        </row>
      </sheetData>
      <sheetData sheetId="2339">
        <row r="8">
          <cell r="D8" t="str">
            <v>Paramaz Avedisian Building</v>
          </cell>
        </row>
      </sheetData>
      <sheetData sheetId="2340">
        <row r="8">
          <cell r="D8" t="str">
            <v>Paramaz Avedisian Building</v>
          </cell>
        </row>
      </sheetData>
      <sheetData sheetId="2341">
        <row r="8">
          <cell r="D8" t="str">
            <v>Paramaz Avedisian Building</v>
          </cell>
        </row>
      </sheetData>
      <sheetData sheetId="2342">
        <row r="8">
          <cell r="D8" t="str">
            <v>Paramaz Avedisian Building</v>
          </cell>
        </row>
      </sheetData>
      <sheetData sheetId="2343">
        <row r="8">
          <cell r="D8" t="str">
            <v>Paramaz Avedisian Building</v>
          </cell>
        </row>
      </sheetData>
      <sheetData sheetId="2344">
        <row r="8">
          <cell r="D8" t="str">
            <v>Paramaz Avedisian Building</v>
          </cell>
        </row>
      </sheetData>
      <sheetData sheetId="2345">
        <row r="8">
          <cell r="D8" t="str">
            <v>Paramaz Avedisian Building</v>
          </cell>
        </row>
      </sheetData>
      <sheetData sheetId="2346">
        <row r="8">
          <cell r="D8" t="str">
            <v>Paramaz Avedisian Building</v>
          </cell>
        </row>
      </sheetData>
      <sheetData sheetId="2347">
        <row r="8">
          <cell r="D8" t="str">
            <v>Paramaz Avedisian Building</v>
          </cell>
        </row>
      </sheetData>
      <sheetData sheetId="2348">
        <row r="8">
          <cell r="D8" t="str">
            <v>Paramaz Avedisian Building</v>
          </cell>
        </row>
      </sheetData>
      <sheetData sheetId="2349">
        <row r="8">
          <cell r="D8" t="str">
            <v>Paramaz Avedisian Building</v>
          </cell>
        </row>
      </sheetData>
      <sheetData sheetId="2350">
        <row r="8">
          <cell r="D8" t="str">
            <v>Paramaz Avedisian Building</v>
          </cell>
        </row>
      </sheetData>
      <sheetData sheetId="2351">
        <row r="8">
          <cell r="D8" t="str">
            <v>Paramaz Avedisian Building</v>
          </cell>
        </row>
      </sheetData>
      <sheetData sheetId="2352">
        <row r="8">
          <cell r="D8" t="str">
            <v>Paramaz Avedisian Building</v>
          </cell>
        </row>
      </sheetData>
      <sheetData sheetId="2353">
        <row r="8">
          <cell r="D8" t="str">
            <v>Paramaz Avedisian Building</v>
          </cell>
        </row>
      </sheetData>
      <sheetData sheetId="2354">
        <row r="8">
          <cell r="D8" t="str">
            <v>Paramaz Avedisian Building</v>
          </cell>
        </row>
      </sheetData>
      <sheetData sheetId="2355">
        <row r="8">
          <cell r="D8" t="str">
            <v>Paramaz Avedisian Building</v>
          </cell>
        </row>
      </sheetData>
      <sheetData sheetId="2356">
        <row r="8">
          <cell r="D8" t="str">
            <v>Paramaz Avedisian Building</v>
          </cell>
        </row>
      </sheetData>
      <sheetData sheetId="2357">
        <row r="8">
          <cell r="D8" t="str">
            <v>Paramaz Avedisian Building</v>
          </cell>
        </row>
      </sheetData>
      <sheetData sheetId="2358">
        <row r="8">
          <cell r="D8" t="str">
            <v>Paramaz Avedisian Building</v>
          </cell>
        </row>
      </sheetData>
      <sheetData sheetId="2359">
        <row r="8">
          <cell r="D8" t="str">
            <v>Paramaz Avedisian Building</v>
          </cell>
        </row>
      </sheetData>
      <sheetData sheetId="2360">
        <row r="8">
          <cell r="D8" t="str">
            <v>Paramaz Avedisian Building</v>
          </cell>
        </row>
      </sheetData>
      <sheetData sheetId="2361">
        <row r="8">
          <cell r="D8" t="str">
            <v>Paramaz Avedisian Building</v>
          </cell>
        </row>
      </sheetData>
      <sheetData sheetId="2362">
        <row r="8">
          <cell r="D8" t="str">
            <v>Paramaz Avedisian Building</v>
          </cell>
        </row>
      </sheetData>
      <sheetData sheetId="2363">
        <row r="8">
          <cell r="D8" t="str">
            <v>Paramaz Avedisian Building</v>
          </cell>
        </row>
      </sheetData>
      <sheetData sheetId="2364">
        <row r="8">
          <cell r="D8" t="str">
            <v>Paramaz Avedisian Building</v>
          </cell>
        </row>
      </sheetData>
      <sheetData sheetId="2365">
        <row r="8">
          <cell r="D8" t="str">
            <v>Paramaz Avedisian Building</v>
          </cell>
        </row>
      </sheetData>
      <sheetData sheetId="2366">
        <row r="8">
          <cell r="D8" t="str">
            <v>Paramaz Avedisian Building</v>
          </cell>
        </row>
      </sheetData>
      <sheetData sheetId="2367">
        <row r="8">
          <cell r="D8" t="str">
            <v>Paramaz Avedisian Building</v>
          </cell>
        </row>
      </sheetData>
      <sheetData sheetId="2368">
        <row r="8">
          <cell r="D8" t="str">
            <v>Paramaz Avedisian Building</v>
          </cell>
        </row>
      </sheetData>
      <sheetData sheetId="2369">
        <row r="8">
          <cell r="D8" t="str">
            <v>Paramaz Avedisian Building</v>
          </cell>
        </row>
      </sheetData>
      <sheetData sheetId="2370">
        <row r="8">
          <cell r="D8" t="str">
            <v>Paramaz Avedisian Building</v>
          </cell>
        </row>
      </sheetData>
      <sheetData sheetId="2371">
        <row r="8">
          <cell r="D8" t="str">
            <v>Paramaz Avedisian Building</v>
          </cell>
        </row>
      </sheetData>
      <sheetData sheetId="2372">
        <row r="8">
          <cell r="D8" t="str">
            <v>Paramaz Avedisian Building</v>
          </cell>
        </row>
      </sheetData>
      <sheetData sheetId="2373">
        <row r="8">
          <cell r="D8" t="str">
            <v>Paramaz Avedisian Building</v>
          </cell>
        </row>
      </sheetData>
      <sheetData sheetId="2374">
        <row r="8">
          <cell r="D8" t="str">
            <v>Paramaz Avedisian Building</v>
          </cell>
        </row>
      </sheetData>
      <sheetData sheetId="2375">
        <row r="8">
          <cell r="D8" t="str">
            <v>Paramaz Avedisian Building</v>
          </cell>
        </row>
      </sheetData>
      <sheetData sheetId="2376">
        <row r="8">
          <cell r="D8" t="str">
            <v>Paramaz Avedisian Building</v>
          </cell>
        </row>
      </sheetData>
      <sheetData sheetId="2377">
        <row r="8">
          <cell r="D8" t="str">
            <v>Paramaz Avedisian Building</v>
          </cell>
        </row>
      </sheetData>
      <sheetData sheetId="2378">
        <row r="8">
          <cell r="D8" t="str">
            <v>Paramaz Avedisian Building</v>
          </cell>
        </row>
      </sheetData>
      <sheetData sheetId="2379">
        <row r="8">
          <cell r="D8" t="str">
            <v>Paramaz Avedisian Building</v>
          </cell>
        </row>
      </sheetData>
      <sheetData sheetId="2380">
        <row r="8">
          <cell r="D8" t="str">
            <v>Paramaz Avedisian Building</v>
          </cell>
        </row>
      </sheetData>
      <sheetData sheetId="2381">
        <row r="8">
          <cell r="D8" t="str">
            <v>Paramaz Avedisian Building</v>
          </cell>
        </row>
      </sheetData>
      <sheetData sheetId="2382">
        <row r="8">
          <cell r="D8" t="str">
            <v>Paramaz Avedisian Building</v>
          </cell>
        </row>
      </sheetData>
      <sheetData sheetId="2383">
        <row r="8">
          <cell r="D8" t="str">
            <v>Paramaz Avedisian Building</v>
          </cell>
        </row>
      </sheetData>
      <sheetData sheetId="2384">
        <row r="8">
          <cell r="D8" t="str">
            <v>Paramaz Avedisian Building</v>
          </cell>
        </row>
      </sheetData>
      <sheetData sheetId="2385">
        <row r="8">
          <cell r="D8" t="str">
            <v>Paramaz Avedisian Building</v>
          </cell>
        </row>
      </sheetData>
      <sheetData sheetId="2386">
        <row r="8">
          <cell r="D8" t="str">
            <v>Paramaz Avedisian Building</v>
          </cell>
        </row>
      </sheetData>
      <sheetData sheetId="2387">
        <row r="8">
          <cell r="D8" t="str">
            <v>Paramaz Avedisian Building</v>
          </cell>
        </row>
      </sheetData>
      <sheetData sheetId="2388">
        <row r="8">
          <cell r="D8" t="str">
            <v>Paramaz Avedisian Building</v>
          </cell>
        </row>
      </sheetData>
      <sheetData sheetId="2389">
        <row r="8">
          <cell r="D8" t="str">
            <v>Paramaz Avedisian Building</v>
          </cell>
        </row>
      </sheetData>
      <sheetData sheetId="2390">
        <row r="8">
          <cell r="D8" t="str">
            <v>Paramaz Avedisian Building</v>
          </cell>
        </row>
      </sheetData>
      <sheetData sheetId="2391">
        <row r="8">
          <cell r="D8" t="str">
            <v>Paramaz Avedisian Building</v>
          </cell>
        </row>
      </sheetData>
      <sheetData sheetId="2392">
        <row r="8">
          <cell r="D8" t="str">
            <v>Paramaz Avedisian Building</v>
          </cell>
        </row>
      </sheetData>
      <sheetData sheetId="2393">
        <row r="8">
          <cell r="D8" t="str">
            <v>Paramaz Avedisian Building</v>
          </cell>
        </row>
      </sheetData>
      <sheetData sheetId="2394">
        <row r="8">
          <cell r="D8" t="str">
            <v>Paramaz Avedisian Building</v>
          </cell>
        </row>
      </sheetData>
      <sheetData sheetId="2395">
        <row r="8">
          <cell r="D8" t="str">
            <v>Paramaz Avedisian Building</v>
          </cell>
        </row>
      </sheetData>
      <sheetData sheetId="2396">
        <row r="8">
          <cell r="D8" t="str">
            <v>Paramaz Avedisian Building</v>
          </cell>
        </row>
      </sheetData>
      <sheetData sheetId="2397">
        <row r="8">
          <cell r="D8" t="str">
            <v>Paramaz Avedisian Building</v>
          </cell>
        </row>
      </sheetData>
      <sheetData sheetId="2398">
        <row r="8">
          <cell r="D8" t="str">
            <v>Paramaz Avedisian Building</v>
          </cell>
        </row>
      </sheetData>
      <sheetData sheetId="2399">
        <row r="8">
          <cell r="D8" t="str">
            <v>Paramaz Avedisian Building</v>
          </cell>
        </row>
      </sheetData>
      <sheetData sheetId="2400">
        <row r="8">
          <cell r="D8" t="str">
            <v>Paramaz Avedisian Building</v>
          </cell>
        </row>
      </sheetData>
      <sheetData sheetId="2401">
        <row r="8">
          <cell r="D8" t="str">
            <v>Paramaz Avedisian Building</v>
          </cell>
        </row>
      </sheetData>
      <sheetData sheetId="2402">
        <row r="8">
          <cell r="D8" t="str">
            <v>Paramaz Avedisian Building</v>
          </cell>
        </row>
      </sheetData>
      <sheetData sheetId="2403">
        <row r="8">
          <cell r="D8" t="str">
            <v>Paramaz Avedisian Building</v>
          </cell>
        </row>
      </sheetData>
      <sheetData sheetId="2404">
        <row r="8">
          <cell r="D8" t="str">
            <v>Paramaz Avedisian Building</v>
          </cell>
        </row>
      </sheetData>
      <sheetData sheetId="2405">
        <row r="8">
          <cell r="D8" t="str">
            <v>Paramaz Avedisian Building</v>
          </cell>
        </row>
      </sheetData>
      <sheetData sheetId="2406">
        <row r="8">
          <cell r="D8" t="str">
            <v>Paramaz Avedisian Building</v>
          </cell>
        </row>
      </sheetData>
      <sheetData sheetId="2407">
        <row r="8">
          <cell r="D8" t="str">
            <v>Paramaz Avedisian Building</v>
          </cell>
        </row>
      </sheetData>
      <sheetData sheetId="2408">
        <row r="8">
          <cell r="D8" t="str">
            <v>Paramaz Avedisian Building</v>
          </cell>
        </row>
      </sheetData>
      <sheetData sheetId="2409">
        <row r="8">
          <cell r="D8" t="str">
            <v>Paramaz Avedisian Building</v>
          </cell>
        </row>
      </sheetData>
      <sheetData sheetId="2410">
        <row r="8">
          <cell r="D8" t="str">
            <v>Paramaz Avedisian Building</v>
          </cell>
        </row>
      </sheetData>
      <sheetData sheetId="2411">
        <row r="8">
          <cell r="D8" t="str">
            <v>Paramaz Avedisian Building</v>
          </cell>
        </row>
      </sheetData>
      <sheetData sheetId="2412">
        <row r="8">
          <cell r="D8" t="str">
            <v>Paramaz Avedisian Building</v>
          </cell>
        </row>
      </sheetData>
      <sheetData sheetId="2413">
        <row r="8">
          <cell r="D8" t="str">
            <v>Paramaz Avedisian Building</v>
          </cell>
        </row>
      </sheetData>
      <sheetData sheetId="2414">
        <row r="8">
          <cell r="D8" t="str">
            <v>Paramaz Avedisian Building</v>
          </cell>
        </row>
      </sheetData>
      <sheetData sheetId="2415">
        <row r="8">
          <cell r="D8" t="str">
            <v>Paramaz Avedisian Building</v>
          </cell>
        </row>
      </sheetData>
      <sheetData sheetId="2416">
        <row r="8">
          <cell r="D8" t="str">
            <v>Paramaz Avedisian Building</v>
          </cell>
        </row>
      </sheetData>
      <sheetData sheetId="2417">
        <row r="8">
          <cell r="D8" t="str">
            <v>Paramaz Avedisian Building</v>
          </cell>
        </row>
      </sheetData>
      <sheetData sheetId="2418">
        <row r="8">
          <cell r="D8" t="str">
            <v>Paramaz Avedisian Building</v>
          </cell>
        </row>
      </sheetData>
      <sheetData sheetId="2419">
        <row r="8">
          <cell r="D8" t="str">
            <v>Paramaz Avedisian Building</v>
          </cell>
        </row>
      </sheetData>
      <sheetData sheetId="2420">
        <row r="8">
          <cell r="D8" t="str">
            <v>Paramaz Avedisian Building</v>
          </cell>
        </row>
      </sheetData>
      <sheetData sheetId="2421">
        <row r="8">
          <cell r="D8" t="str">
            <v>Paramaz Avedisian Building</v>
          </cell>
        </row>
      </sheetData>
      <sheetData sheetId="2422">
        <row r="8">
          <cell r="D8" t="str">
            <v>Paramaz Avedisian Building</v>
          </cell>
        </row>
      </sheetData>
      <sheetData sheetId="2423">
        <row r="8">
          <cell r="D8" t="str">
            <v>Paramaz Avedisian Building</v>
          </cell>
        </row>
      </sheetData>
      <sheetData sheetId="2424">
        <row r="8">
          <cell r="D8" t="str">
            <v>Paramaz Avedisian Building</v>
          </cell>
        </row>
      </sheetData>
      <sheetData sheetId="2425">
        <row r="8">
          <cell r="D8" t="str">
            <v>Paramaz Avedisian Building</v>
          </cell>
        </row>
      </sheetData>
      <sheetData sheetId="2426">
        <row r="8">
          <cell r="D8" t="str">
            <v>Paramaz Avedisian Building</v>
          </cell>
        </row>
      </sheetData>
      <sheetData sheetId="2427">
        <row r="8">
          <cell r="D8" t="str">
            <v>Paramaz Avedisian Building</v>
          </cell>
        </row>
      </sheetData>
      <sheetData sheetId="2428">
        <row r="8">
          <cell r="D8" t="str">
            <v>Paramaz Avedisian Building</v>
          </cell>
        </row>
      </sheetData>
      <sheetData sheetId="2429">
        <row r="8">
          <cell r="D8" t="str">
            <v>Paramaz Avedisian Building</v>
          </cell>
        </row>
      </sheetData>
      <sheetData sheetId="2430">
        <row r="8">
          <cell r="D8" t="str">
            <v>Paramaz Avedisian Building</v>
          </cell>
        </row>
      </sheetData>
      <sheetData sheetId="2431">
        <row r="8">
          <cell r="D8" t="str">
            <v>Paramaz Avedisian Building</v>
          </cell>
        </row>
      </sheetData>
      <sheetData sheetId="2432">
        <row r="8">
          <cell r="D8" t="str">
            <v>Paramaz Avedisian Building</v>
          </cell>
        </row>
      </sheetData>
      <sheetData sheetId="2433">
        <row r="8">
          <cell r="D8" t="str">
            <v>Paramaz Avedisian Building</v>
          </cell>
        </row>
      </sheetData>
      <sheetData sheetId="2434">
        <row r="8">
          <cell r="D8" t="str">
            <v>Paramaz Avedisian Building</v>
          </cell>
        </row>
      </sheetData>
      <sheetData sheetId="2435">
        <row r="8">
          <cell r="D8" t="str">
            <v>Paramaz Avedisian Building</v>
          </cell>
        </row>
      </sheetData>
      <sheetData sheetId="2436">
        <row r="8">
          <cell r="D8" t="str">
            <v>Paramaz Avedisian Building</v>
          </cell>
        </row>
      </sheetData>
      <sheetData sheetId="2437">
        <row r="8">
          <cell r="D8" t="str">
            <v>Paramaz Avedisian Building</v>
          </cell>
        </row>
      </sheetData>
      <sheetData sheetId="2438">
        <row r="8">
          <cell r="D8" t="str">
            <v>Paramaz Avedisian Building</v>
          </cell>
        </row>
      </sheetData>
      <sheetData sheetId="2439">
        <row r="8">
          <cell r="D8" t="str">
            <v>Paramaz Avedisian Building</v>
          </cell>
        </row>
      </sheetData>
      <sheetData sheetId="2440">
        <row r="8">
          <cell r="D8" t="str">
            <v>Paramaz Avedisian Building</v>
          </cell>
        </row>
      </sheetData>
      <sheetData sheetId="2441">
        <row r="8">
          <cell r="D8" t="str">
            <v>Paramaz Avedisian Building</v>
          </cell>
        </row>
      </sheetData>
      <sheetData sheetId="2442">
        <row r="8">
          <cell r="D8" t="str">
            <v>Paramaz Avedisian Building</v>
          </cell>
        </row>
      </sheetData>
      <sheetData sheetId="2443">
        <row r="8">
          <cell r="D8" t="str">
            <v>Paramaz Avedisian Building</v>
          </cell>
        </row>
      </sheetData>
      <sheetData sheetId="2444">
        <row r="8">
          <cell r="D8" t="str">
            <v>Paramaz Avedisian Building</v>
          </cell>
        </row>
      </sheetData>
      <sheetData sheetId="2445">
        <row r="8">
          <cell r="D8" t="str">
            <v>Paramaz Avedisian Building</v>
          </cell>
        </row>
      </sheetData>
      <sheetData sheetId="2446">
        <row r="8">
          <cell r="D8" t="str">
            <v>Paramaz Avedisian Building</v>
          </cell>
        </row>
      </sheetData>
      <sheetData sheetId="2447">
        <row r="8">
          <cell r="D8" t="str">
            <v>Paramaz Avedisian Building</v>
          </cell>
        </row>
      </sheetData>
      <sheetData sheetId="2448">
        <row r="8">
          <cell r="D8" t="str">
            <v>Paramaz Avedisian Building</v>
          </cell>
        </row>
      </sheetData>
      <sheetData sheetId="2449">
        <row r="8">
          <cell r="D8" t="str">
            <v>Paramaz Avedisian Building</v>
          </cell>
        </row>
      </sheetData>
      <sheetData sheetId="2450">
        <row r="8">
          <cell r="D8" t="str">
            <v>Paramaz Avedisian Building</v>
          </cell>
        </row>
      </sheetData>
      <sheetData sheetId="2451">
        <row r="8">
          <cell r="D8" t="str">
            <v>Paramaz Avedisian Building</v>
          </cell>
        </row>
      </sheetData>
      <sheetData sheetId="2452">
        <row r="8">
          <cell r="D8" t="str">
            <v>Paramaz Avedisian Building</v>
          </cell>
        </row>
      </sheetData>
      <sheetData sheetId="2453">
        <row r="8">
          <cell r="D8" t="str">
            <v>Paramaz Avedisian Building</v>
          </cell>
        </row>
      </sheetData>
      <sheetData sheetId="2454">
        <row r="8">
          <cell r="D8" t="str">
            <v>Paramaz Avedisian Building</v>
          </cell>
        </row>
      </sheetData>
      <sheetData sheetId="2455">
        <row r="8">
          <cell r="D8" t="str">
            <v>Paramaz Avedisian Building</v>
          </cell>
        </row>
      </sheetData>
      <sheetData sheetId="2456">
        <row r="8">
          <cell r="D8" t="str">
            <v>Paramaz Avedisian Building</v>
          </cell>
        </row>
      </sheetData>
      <sheetData sheetId="2457">
        <row r="8">
          <cell r="D8" t="str">
            <v>Paramaz Avedisian Building</v>
          </cell>
        </row>
      </sheetData>
      <sheetData sheetId="2458">
        <row r="8">
          <cell r="D8" t="str">
            <v>Paramaz Avedisian Building</v>
          </cell>
        </row>
      </sheetData>
      <sheetData sheetId="2459">
        <row r="8">
          <cell r="D8" t="str">
            <v>Paramaz Avedisian Building</v>
          </cell>
        </row>
      </sheetData>
      <sheetData sheetId="2460">
        <row r="8">
          <cell r="D8" t="str">
            <v>Paramaz Avedisian Building</v>
          </cell>
        </row>
      </sheetData>
      <sheetData sheetId="2461">
        <row r="8">
          <cell r="D8" t="str">
            <v>Paramaz Avedisian Building</v>
          </cell>
        </row>
      </sheetData>
      <sheetData sheetId="2462">
        <row r="8">
          <cell r="D8" t="str">
            <v>Paramaz Avedisian Building</v>
          </cell>
        </row>
      </sheetData>
      <sheetData sheetId="2463">
        <row r="8">
          <cell r="D8" t="str">
            <v>Paramaz Avedisian Building</v>
          </cell>
        </row>
      </sheetData>
      <sheetData sheetId="2464">
        <row r="8">
          <cell r="D8" t="str">
            <v>Paramaz Avedisian Building</v>
          </cell>
        </row>
      </sheetData>
      <sheetData sheetId="2465">
        <row r="8">
          <cell r="D8" t="str">
            <v>Paramaz Avedisian Building</v>
          </cell>
        </row>
      </sheetData>
      <sheetData sheetId="2466">
        <row r="8">
          <cell r="D8" t="str">
            <v>Paramaz Avedisian Building</v>
          </cell>
        </row>
      </sheetData>
      <sheetData sheetId="2467">
        <row r="8">
          <cell r="D8" t="str">
            <v>Paramaz Avedisian Building</v>
          </cell>
        </row>
      </sheetData>
      <sheetData sheetId="2468">
        <row r="8">
          <cell r="D8" t="str">
            <v>Paramaz Avedisian Building</v>
          </cell>
        </row>
      </sheetData>
      <sheetData sheetId="2469">
        <row r="8">
          <cell r="D8" t="str">
            <v>Paramaz Avedisian Building</v>
          </cell>
        </row>
      </sheetData>
      <sheetData sheetId="2470">
        <row r="8">
          <cell r="D8" t="str">
            <v>Paramaz Avedisian Building</v>
          </cell>
        </row>
      </sheetData>
      <sheetData sheetId="2471">
        <row r="8">
          <cell r="D8" t="str">
            <v>Paramaz Avedisian Building</v>
          </cell>
        </row>
      </sheetData>
      <sheetData sheetId="2472">
        <row r="8">
          <cell r="D8" t="str">
            <v>Paramaz Avedisian Building</v>
          </cell>
        </row>
      </sheetData>
      <sheetData sheetId="2473">
        <row r="8">
          <cell r="D8" t="str">
            <v>Paramaz Avedisian Building</v>
          </cell>
        </row>
      </sheetData>
      <sheetData sheetId="2474">
        <row r="8">
          <cell r="D8" t="str">
            <v>Paramaz Avedisian Building</v>
          </cell>
        </row>
      </sheetData>
      <sheetData sheetId="2475">
        <row r="8">
          <cell r="D8" t="str">
            <v>Paramaz Avedisian Building</v>
          </cell>
        </row>
      </sheetData>
      <sheetData sheetId="2476">
        <row r="8">
          <cell r="D8" t="str">
            <v>Paramaz Avedisian Building</v>
          </cell>
        </row>
      </sheetData>
      <sheetData sheetId="2477">
        <row r="8">
          <cell r="D8" t="str">
            <v>Paramaz Avedisian Building</v>
          </cell>
        </row>
      </sheetData>
      <sheetData sheetId="2478">
        <row r="8">
          <cell r="D8" t="str">
            <v>Paramaz Avedisian Building</v>
          </cell>
        </row>
      </sheetData>
      <sheetData sheetId="2479">
        <row r="8">
          <cell r="D8" t="str">
            <v>Paramaz Avedisian Building</v>
          </cell>
        </row>
      </sheetData>
      <sheetData sheetId="2480">
        <row r="8">
          <cell r="D8" t="str">
            <v>Paramaz Avedisian Building</v>
          </cell>
        </row>
      </sheetData>
      <sheetData sheetId="2481">
        <row r="8">
          <cell r="D8" t="str">
            <v>Paramaz Avedisian Building</v>
          </cell>
        </row>
      </sheetData>
      <sheetData sheetId="2482">
        <row r="8">
          <cell r="D8" t="str">
            <v>Paramaz Avedisian Building</v>
          </cell>
        </row>
      </sheetData>
      <sheetData sheetId="2483">
        <row r="8">
          <cell r="D8" t="str">
            <v>Paramaz Avedisian Building</v>
          </cell>
        </row>
      </sheetData>
      <sheetData sheetId="2484">
        <row r="8">
          <cell r="D8" t="str">
            <v>Paramaz Avedisian Building</v>
          </cell>
        </row>
      </sheetData>
      <sheetData sheetId="2485">
        <row r="8">
          <cell r="D8" t="str">
            <v>Paramaz Avedisian Building</v>
          </cell>
        </row>
      </sheetData>
      <sheetData sheetId="2486">
        <row r="8">
          <cell r="D8" t="str">
            <v>Paramaz Avedisian Building</v>
          </cell>
        </row>
      </sheetData>
      <sheetData sheetId="2487">
        <row r="8">
          <cell r="D8" t="str">
            <v>Paramaz Avedisian Building</v>
          </cell>
        </row>
      </sheetData>
      <sheetData sheetId="2488">
        <row r="8">
          <cell r="D8" t="str">
            <v>Paramaz Avedisian Building</v>
          </cell>
        </row>
      </sheetData>
      <sheetData sheetId="2489">
        <row r="8">
          <cell r="D8" t="str">
            <v>Paramaz Avedisian Building</v>
          </cell>
        </row>
      </sheetData>
      <sheetData sheetId="2490">
        <row r="8">
          <cell r="D8" t="str">
            <v>Paramaz Avedisian Building</v>
          </cell>
        </row>
      </sheetData>
      <sheetData sheetId="2491">
        <row r="8">
          <cell r="D8" t="str">
            <v>Paramaz Avedisian Building</v>
          </cell>
        </row>
      </sheetData>
      <sheetData sheetId="2492">
        <row r="8">
          <cell r="D8" t="str">
            <v>Paramaz Avedisian Building</v>
          </cell>
        </row>
      </sheetData>
      <sheetData sheetId="2493">
        <row r="8">
          <cell r="D8" t="str">
            <v>Paramaz Avedisian Building</v>
          </cell>
        </row>
      </sheetData>
      <sheetData sheetId="2494">
        <row r="8">
          <cell r="D8" t="str">
            <v>Paramaz Avedisian Building</v>
          </cell>
        </row>
      </sheetData>
      <sheetData sheetId="2495">
        <row r="8">
          <cell r="D8" t="str">
            <v>Paramaz Avedisian Building</v>
          </cell>
        </row>
      </sheetData>
      <sheetData sheetId="2496">
        <row r="8">
          <cell r="D8" t="str">
            <v>Paramaz Avedisian Building</v>
          </cell>
        </row>
      </sheetData>
      <sheetData sheetId="2497">
        <row r="8">
          <cell r="D8" t="str">
            <v>Paramaz Avedisian Building</v>
          </cell>
        </row>
      </sheetData>
      <sheetData sheetId="2498">
        <row r="8">
          <cell r="D8" t="str">
            <v>Paramaz Avedisian Building</v>
          </cell>
        </row>
      </sheetData>
      <sheetData sheetId="2499">
        <row r="8">
          <cell r="D8" t="str">
            <v>Paramaz Avedisian Building</v>
          </cell>
        </row>
      </sheetData>
      <sheetData sheetId="2500">
        <row r="8">
          <cell r="D8" t="str">
            <v>Paramaz Avedisian Building</v>
          </cell>
        </row>
      </sheetData>
      <sheetData sheetId="2501">
        <row r="8">
          <cell r="D8" t="str">
            <v>Paramaz Avedisian Building</v>
          </cell>
        </row>
      </sheetData>
      <sheetData sheetId="2502">
        <row r="8">
          <cell r="D8" t="str">
            <v>Paramaz Avedisian Building</v>
          </cell>
        </row>
      </sheetData>
      <sheetData sheetId="2503">
        <row r="8">
          <cell r="D8" t="str">
            <v>Paramaz Avedisian Building</v>
          </cell>
        </row>
      </sheetData>
      <sheetData sheetId="2504">
        <row r="8">
          <cell r="D8" t="str">
            <v>Paramaz Avedisian Building</v>
          </cell>
        </row>
      </sheetData>
      <sheetData sheetId="2505">
        <row r="8">
          <cell r="D8" t="str">
            <v>Paramaz Avedisian Building</v>
          </cell>
        </row>
      </sheetData>
      <sheetData sheetId="2506">
        <row r="8">
          <cell r="D8" t="str">
            <v>Paramaz Avedisian Building</v>
          </cell>
        </row>
      </sheetData>
      <sheetData sheetId="2507">
        <row r="8">
          <cell r="D8" t="str">
            <v>Paramaz Avedisian Building</v>
          </cell>
        </row>
      </sheetData>
      <sheetData sheetId="2508">
        <row r="8">
          <cell r="D8" t="str">
            <v>Paramaz Avedisian Building</v>
          </cell>
        </row>
      </sheetData>
      <sheetData sheetId="2509">
        <row r="8">
          <cell r="D8" t="str">
            <v>Paramaz Avedisian Building</v>
          </cell>
        </row>
      </sheetData>
      <sheetData sheetId="2510">
        <row r="8">
          <cell r="D8" t="str">
            <v>Paramaz Avedisian Building</v>
          </cell>
        </row>
      </sheetData>
      <sheetData sheetId="2511">
        <row r="8">
          <cell r="D8" t="str">
            <v>Paramaz Avedisian Building</v>
          </cell>
        </row>
      </sheetData>
      <sheetData sheetId="2512">
        <row r="8">
          <cell r="D8" t="str">
            <v>Paramaz Avedisian Building</v>
          </cell>
        </row>
      </sheetData>
      <sheetData sheetId="2513">
        <row r="8">
          <cell r="D8" t="str">
            <v>Paramaz Avedisian Building</v>
          </cell>
        </row>
      </sheetData>
      <sheetData sheetId="2514">
        <row r="8">
          <cell r="D8" t="str">
            <v>Paramaz Avedisian Building</v>
          </cell>
        </row>
      </sheetData>
      <sheetData sheetId="2515">
        <row r="8">
          <cell r="D8" t="str">
            <v>Paramaz Avedisian Building</v>
          </cell>
        </row>
      </sheetData>
      <sheetData sheetId="2516">
        <row r="8">
          <cell r="D8" t="str">
            <v>Paramaz Avedisian Building</v>
          </cell>
        </row>
      </sheetData>
      <sheetData sheetId="2517">
        <row r="8">
          <cell r="D8" t="str">
            <v>Paramaz Avedisian Building</v>
          </cell>
        </row>
      </sheetData>
      <sheetData sheetId="2518">
        <row r="8">
          <cell r="D8" t="str">
            <v>Paramaz Avedisian Building</v>
          </cell>
        </row>
      </sheetData>
      <sheetData sheetId="2519">
        <row r="8">
          <cell r="D8" t="str">
            <v>Paramaz Avedisian Building</v>
          </cell>
        </row>
      </sheetData>
      <sheetData sheetId="2520">
        <row r="8">
          <cell r="D8" t="str">
            <v>Paramaz Avedisian Building</v>
          </cell>
        </row>
      </sheetData>
      <sheetData sheetId="2521">
        <row r="8">
          <cell r="D8" t="str">
            <v>Paramaz Avedisian Building</v>
          </cell>
        </row>
      </sheetData>
      <sheetData sheetId="2522">
        <row r="8">
          <cell r="D8" t="str">
            <v>Paramaz Avedisian Building</v>
          </cell>
        </row>
      </sheetData>
      <sheetData sheetId="2523">
        <row r="8">
          <cell r="D8" t="str">
            <v>Paramaz Avedisian Building</v>
          </cell>
        </row>
      </sheetData>
      <sheetData sheetId="2524">
        <row r="8">
          <cell r="D8" t="str">
            <v>Paramaz Avedisian Building</v>
          </cell>
        </row>
      </sheetData>
      <sheetData sheetId="2525">
        <row r="8">
          <cell r="D8" t="str">
            <v>Paramaz Avedisian Building</v>
          </cell>
        </row>
      </sheetData>
      <sheetData sheetId="2526">
        <row r="8">
          <cell r="D8" t="str">
            <v>Paramaz Avedisian Building</v>
          </cell>
        </row>
      </sheetData>
      <sheetData sheetId="2527">
        <row r="8">
          <cell r="D8" t="str">
            <v>Paramaz Avedisian Building</v>
          </cell>
        </row>
      </sheetData>
      <sheetData sheetId="2528">
        <row r="8">
          <cell r="D8" t="str">
            <v>Paramaz Avedisian Building</v>
          </cell>
        </row>
      </sheetData>
      <sheetData sheetId="2529">
        <row r="8">
          <cell r="D8" t="str">
            <v>Paramaz Avedisian Building</v>
          </cell>
        </row>
      </sheetData>
      <sheetData sheetId="2530">
        <row r="8">
          <cell r="D8" t="str">
            <v>Paramaz Avedisian Building</v>
          </cell>
        </row>
      </sheetData>
      <sheetData sheetId="2531">
        <row r="8">
          <cell r="D8" t="str">
            <v>Paramaz Avedisian Building</v>
          </cell>
        </row>
      </sheetData>
      <sheetData sheetId="2532">
        <row r="8">
          <cell r="D8" t="str">
            <v>Paramaz Avedisian Building</v>
          </cell>
        </row>
      </sheetData>
      <sheetData sheetId="2533">
        <row r="8">
          <cell r="D8" t="str">
            <v>Paramaz Avedisian Building</v>
          </cell>
        </row>
      </sheetData>
      <sheetData sheetId="2534">
        <row r="8">
          <cell r="D8" t="str">
            <v>Paramaz Avedisian Building</v>
          </cell>
        </row>
      </sheetData>
      <sheetData sheetId="2535">
        <row r="8">
          <cell r="D8" t="str">
            <v>Paramaz Avedisian Building</v>
          </cell>
        </row>
      </sheetData>
      <sheetData sheetId="2536">
        <row r="8">
          <cell r="D8" t="str">
            <v>Paramaz Avedisian Building</v>
          </cell>
        </row>
      </sheetData>
      <sheetData sheetId="2537">
        <row r="8">
          <cell r="D8" t="str">
            <v>Paramaz Avedisian Building</v>
          </cell>
        </row>
      </sheetData>
      <sheetData sheetId="2538">
        <row r="8">
          <cell r="D8" t="str">
            <v>Paramaz Avedisian Building</v>
          </cell>
        </row>
      </sheetData>
      <sheetData sheetId="2539">
        <row r="8">
          <cell r="D8" t="str">
            <v>Paramaz Avedisian Building</v>
          </cell>
        </row>
      </sheetData>
      <sheetData sheetId="2540">
        <row r="8">
          <cell r="D8" t="str">
            <v>Paramaz Avedisian Building</v>
          </cell>
        </row>
      </sheetData>
      <sheetData sheetId="2541">
        <row r="8">
          <cell r="D8" t="str">
            <v>Paramaz Avedisian Building</v>
          </cell>
        </row>
      </sheetData>
      <sheetData sheetId="2542">
        <row r="8">
          <cell r="D8" t="str">
            <v>Paramaz Avedisian Building</v>
          </cell>
        </row>
      </sheetData>
      <sheetData sheetId="2543">
        <row r="8">
          <cell r="D8" t="str">
            <v>Paramaz Avedisian Building</v>
          </cell>
        </row>
      </sheetData>
      <sheetData sheetId="2544">
        <row r="8">
          <cell r="D8" t="str">
            <v>Paramaz Avedisian Building</v>
          </cell>
        </row>
      </sheetData>
      <sheetData sheetId="2545">
        <row r="8">
          <cell r="D8" t="str">
            <v>Paramaz Avedisian Building</v>
          </cell>
        </row>
      </sheetData>
      <sheetData sheetId="2546">
        <row r="8">
          <cell r="D8" t="str">
            <v>Paramaz Avedisian Building</v>
          </cell>
        </row>
      </sheetData>
      <sheetData sheetId="2547">
        <row r="8">
          <cell r="D8" t="str">
            <v>Paramaz Avedisian Building</v>
          </cell>
        </row>
      </sheetData>
      <sheetData sheetId="2548">
        <row r="8">
          <cell r="D8" t="str">
            <v>Paramaz Avedisian Building</v>
          </cell>
        </row>
      </sheetData>
      <sheetData sheetId="2549">
        <row r="8">
          <cell r="D8" t="str">
            <v>Paramaz Avedisian Building</v>
          </cell>
        </row>
      </sheetData>
      <sheetData sheetId="2550">
        <row r="8">
          <cell r="D8" t="str">
            <v>Paramaz Avedisian Building</v>
          </cell>
        </row>
      </sheetData>
      <sheetData sheetId="2551">
        <row r="8">
          <cell r="D8" t="str">
            <v>Paramaz Avedisian Building</v>
          </cell>
        </row>
      </sheetData>
      <sheetData sheetId="2552">
        <row r="8">
          <cell r="D8" t="str">
            <v>Paramaz Avedisian Building</v>
          </cell>
        </row>
      </sheetData>
      <sheetData sheetId="2553">
        <row r="8">
          <cell r="D8" t="str">
            <v>Paramaz Avedisian Building</v>
          </cell>
        </row>
      </sheetData>
      <sheetData sheetId="2554">
        <row r="8">
          <cell r="D8" t="str">
            <v>Paramaz Avedisian Building</v>
          </cell>
        </row>
      </sheetData>
      <sheetData sheetId="2555">
        <row r="8">
          <cell r="D8" t="str">
            <v>Paramaz Avedisian Building</v>
          </cell>
        </row>
      </sheetData>
      <sheetData sheetId="2556">
        <row r="8">
          <cell r="D8" t="str">
            <v>Paramaz Avedisian Building</v>
          </cell>
        </row>
      </sheetData>
      <sheetData sheetId="2557">
        <row r="8">
          <cell r="D8" t="str">
            <v>Paramaz Avedisian Building</v>
          </cell>
        </row>
      </sheetData>
      <sheetData sheetId="2558">
        <row r="8">
          <cell r="D8" t="str">
            <v>Paramaz Avedisian Building</v>
          </cell>
        </row>
      </sheetData>
      <sheetData sheetId="2559">
        <row r="8">
          <cell r="D8" t="str">
            <v>Paramaz Avedisian Building</v>
          </cell>
        </row>
      </sheetData>
      <sheetData sheetId="2560">
        <row r="8">
          <cell r="D8" t="str">
            <v>Paramaz Avedisian Building</v>
          </cell>
        </row>
      </sheetData>
      <sheetData sheetId="2561">
        <row r="8">
          <cell r="D8" t="str">
            <v>Paramaz Avedisian Building</v>
          </cell>
        </row>
      </sheetData>
      <sheetData sheetId="2562">
        <row r="8">
          <cell r="D8" t="str">
            <v>Paramaz Avedisian Building</v>
          </cell>
        </row>
      </sheetData>
      <sheetData sheetId="2563">
        <row r="8">
          <cell r="D8" t="str">
            <v>Paramaz Avedisian Building</v>
          </cell>
        </row>
      </sheetData>
      <sheetData sheetId="2564">
        <row r="8">
          <cell r="D8" t="str">
            <v>Paramaz Avedisian Building</v>
          </cell>
        </row>
      </sheetData>
      <sheetData sheetId="2565">
        <row r="8">
          <cell r="D8" t="str">
            <v>Paramaz Avedisian Building</v>
          </cell>
        </row>
      </sheetData>
      <sheetData sheetId="2566">
        <row r="8">
          <cell r="D8" t="str">
            <v>Paramaz Avedisian Building</v>
          </cell>
        </row>
      </sheetData>
      <sheetData sheetId="2567">
        <row r="8">
          <cell r="D8" t="str">
            <v>Paramaz Avedisian Building</v>
          </cell>
        </row>
      </sheetData>
      <sheetData sheetId="2568">
        <row r="8">
          <cell r="D8" t="str">
            <v>Paramaz Avedisian Building</v>
          </cell>
        </row>
      </sheetData>
      <sheetData sheetId="2569">
        <row r="8">
          <cell r="D8" t="str">
            <v>Paramaz Avedisian Building</v>
          </cell>
        </row>
      </sheetData>
      <sheetData sheetId="2570">
        <row r="8">
          <cell r="D8" t="str">
            <v>Paramaz Avedisian Building</v>
          </cell>
        </row>
      </sheetData>
      <sheetData sheetId="2571">
        <row r="8">
          <cell r="D8" t="str">
            <v>Paramaz Avedisian Building</v>
          </cell>
        </row>
      </sheetData>
      <sheetData sheetId="2572">
        <row r="8">
          <cell r="D8" t="str">
            <v>Paramaz Avedisian Building</v>
          </cell>
        </row>
      </sheetData>
      <sheetData sheetId="2573">
        <row r="8">
          <cell r="D8" t="str">
            <v>Paramaz Avedisian Building</v>
          </cell>
        </row>
      </sheetData>
      <sheetData sheetId="2574">
        <row r="8">
          <cell r="D8" t="str">
            <v>Paramaz Avedisian Building</v>
          </cell>
        </row>
      </sheetData>
      <sheetData sheetId="2575">
        <row r="8">
          <cell r="D8" t="str">
            <v>Paramaz Avedisian Building</v>
          </cell>
        </row>
      </sheetData>
      <sheetData sheetId="2576">
        <row r="8">
          <cell r="D8" t="str">
            <v>Paramaz Avedisian Building</v>
          </cell>
        </row>
      </sheetData>
      <sheetData sheetId="2577">
        <row r="8">
          <cell r="D8" t="str">
            <v>Paramaz Avedisian Building</v>
          </cell>
        </row>
      </sheetData>
      <sheetData sheetId="2578">
        <row r="8">
          <cell r="D8" t="str">
            <v>Paramaz Avedisian Building</v>
          </cell>
        </row>
      </sheetData>
      <sheetData sheetId="2579">
        <row r="8">
          <cell r="D8" t="str">
            <v>Paramaz Avedisian Building</v>
          </cell>
        </row>
      </sheetData>
      <sheetData sheetId="2580">
        <row r="8">
          <cell r="D8" t="str">
            <v>Paramaz Avedisian Building</v>
          </cell>
        </row>
      </sheetData>
      <sheetData sheetId="2581">
        <row r="8">
          <cell r="D8" t="str">
            <v>Paramaz Avedisian Building</v>
          </cell>
        </row>
      </sheetData>
      <sheetData sheetId="2582">
        <row r="8">
          <cell r="D8" t="str">
            <v>Paramaz Avedisian Building</v>
          </cell>
        </row>
      </sheetData>
      <sheetData sheetId="2583">
        <row r="8">
          <cell r="D8" t="str">
            <v>Paramaz Avedisian Building</v>
          </cell>
        </row>
      </sheetData>
      <sheetData sheetId="2584">
        <row r="8">
          <cell r="D8" t="str">
            <v>Paramaz Avedisian Building</v>
          </cell>
        </row>
      </sheetData>
      <sheetData sheetId="2585">
        <row r="8">
          <cell r="D8" t="str">
            <v>Paramaz Avedisian Building</v>
          </cell>
        </row>
      </sheetData>
      <sheetData sheetId="2586">
        <row r="8">
          <cell r="D8" t="str">
            <v>Paramaz Avedisian Building</v>
          </cell>
        </row>
      </sheetData>
      <sheetData sheetId="2587">
        <row r="8">
          <cell r="D8" t="str">
            <v>Paramaz Avedisian Building</v>
          </cell>
        </row>
      </sheetData>
      <sheetData sheetId="2588">
        <row r="8">
          <cell r="D8" t="str">
            <v>Paramaz Avedisian Building</v>
          </cell>
        </row>
      </sheetData>
      <sheetData sheetId="2589">
        <row r="8">
          <cell r="D8" t="str">
            <v>Paramaz Avedisian Building</v>
          </cell>
        </row>
      </sheetData>
      <sheetData sheetId="2590">
        <row r="8">
          <cell r="D8" t="str">
            <v>Paramaz Avedisian Building</v>
          </cell>
        </row>
      </sheetData>
      <sheetData sheetId="2591">
        <row r="8">
          <cell r="D8" t="str">
            <v>Paramaz Avedisian Building</v>
          </cell>
        </row>
      </sheetData>
      <sheetData sheetId="2592">
        <row r="8">
          <cell r="D8" t="str">
            <v>Paramaz Avedisian Building</v>
          </cell>
        </row>
      </sheetData>
      <sheetData sheetId="2593">
        <row r="8">
          <cell r="D8" t="str">
            <v>Paramaz Avedisian Building</v>
          </cell>
        </row>
      </sheetData>
      <sheetData sheetId="2594">
        <row r="8">
          <cell r="D8" t="str">
            <v>Paramaz Avedisian Building</v>
          </cell>
        </row>
      </sheetData>
      <sheetData sheetId="2595">
        <row r="8">
          <cell r="D8" t="str">
            <v>Paramaz Avedisian Building</v>
          </cell>
        </row>
      </sheetData>
      <sheetData sheetId="2596">
        <row r="8">
          <cell r="D8" t="str">
            <v>Paramaz Avedisian Building</v>
          </cell>
        </row>
      </sheetData>
      <sheetData sheetId="2597">
        <row r="8">
          <cell r="D8" t="str">
            <v>Paramaz Avedisian Building</v>
          </cell>
        </row>
      </sheetData>
      <sheetData sheetId="2598">
        <row r="8">
          <cell r="D8" t="str">
            <v>Paramaz Avedisian Building</v>
          </cell>
        </row>
      </sheetData>
      <sheetData sheetId="2599">
        <row r="8">
          <cell r="D8" t="str">
            <v>Paramaz Avedisian Building</v>
          </cell>
        </row>
      </sheetData>
      <sheetData sheetId="2600">
        <row r="8">
          <cell r="D8" t="str">
            <v>Paramaz Avedisian Building</v>
          </cell>
        </row>
      </sheetData>
      <sheetData sheetId="2601">
        <row r="8">
          <cell r="D8" t="str">
            <v>Paramaz Avedisian Building</v>
          </cell>
        </row>
      </sheetData>
      <sheetData sheetId="2602">
        <row r="8">
          <cell r="D8" t="str">
            <v>Paramaz Avedisian Building</v>
          </cell>
        </row>
      </sheetData>
      <sheetData sheetId="2603">
        <row r="8">
          <cell r="D8" t="str">
            <v>Paramaz Avedisian Building</v>
          </cell>
        </row>
      </sheetData>
      <sheetData sheetId="2604">
        <row r="8">
          <cell r="D8" t="str">
            <v>Paramaz Avedisian Building</v>
          </cell>
        </row>
      </sheetData>
      <sheetData sheetId="2605">
        <row r="8">
          <cell r="D8" t="str">
            <v>Paramaz Avedisian Building</v>
          </cell>
        </row>
      </sheetData>
      <sheetData sheetId="2606">
        <row r="8">
          <cell r="D8" t="str">
            <v>Paramaz Avedisian Building</v>
          </cell>
        </row>
      </sheetData>
      <sheetData sheetId="2607">
        <row r="8">
          <cell r="D8" t="str">
            <v>Paramaz Avedisian Building</v>
          </cell>
        </row>
      </sheetData>
      <sheetData sheetId="2608">
        <row r="8">
          <cell r="D8" t="str">
            <v>Paramaz Avedisian Building</v>
          </cell>
        </row>
      </sheetData>
      <sheetData sheetId="2609">
        <row r="8">
          <cell r="D8" t="str">
            <v>Paramaz Avedisian Building</v>
          </cell>
        </row>
      </sheetData>
      <sheetData sheetId="2610">
        <row r="8">
          <cell r="D8" t="str">
            <v>Paramaz Avedisian Building</v>
          </cell>
        </row>
      </sheetData>
      <sheetData sheetId="2611">
        <row r="8">
          <cell r="D8" t="str">
            <v>Paramaz Avedisian Building</v>
          </cell>
        </row>
      </sheetData>
      <sheetData sheetId="2612">
        <row r="8">
          <cell r="D8" t="str">
            <v>Paramaz Avedisian Building</v>
          </cell>
        </row>
      </sheetData>
      <sheetData sheetId="2613">
        <row r="8">
          <cell r="D8" t="str">
            <v>Paramaz Avedisian Building</v>
          </cell>
        </row>
      </sheetData>
      <sheetData sheetId="2614">
        <row r="8">
          <cell r="D8" t="str">
            <v>Paramaz Avedisian Building</v>
          </cell>
        </row>
      </sheetData>
      <sheetData sheetId="2615">
        <row r="8">
          <cell r="D8" t="str">
            <v>Paramaz Avedisian Building</v>
          </cell>
        </row>
      </sheetData>
      <sheetData sheetId="2616">
        <row r="8">
          <cell r="D8" t="str">
            <v>Paramaz Avedisian Building</v>
          </cell>
        </row>
      </sheetData>
      <sheetData sheetId="2617">
        <row r="8">
          <cell r="D8" t="str">
            <v>Paramaz Avedisian Building</v>
          </cell>
        </row>
      </sheetData>
      <sheetData sheetId="2618">
        <row r="8">
          <cell r="D8" t="str">
            <v>Paramaz Avedisian Building</v>
          </cell>
        </row>
      </sheetData>
      <sheetData sheetId="2619">
        <row r="8">
          <cell r="D8" t="str">
            <v>Paramaz Avedisian Building</v>
          </cell>
        </row>
      </sheetData>
      <sheetData sheetId="2620">
        <row r="8">
          <cell r="D8" t="str">
            <v>Paramaz Avedisian Building</v>
          </cell>
        </row>
      </sheetData>
      <sheetData sheetId="2621">
        <row r="8">
          <cell r="D8" t="str">
            <v>Paramaz Avedisian Building</v>
          </cell>
        </row>
      </sheetData>
      <sheetData sheetId="2622">
        <row r="8">
          <cell r="D8" t="str">
            <v>Paramaz Avedisian Building</v>
          </cell>
        </row>
      </sheetData>
      <sheetData sheetId="2623">
        <row r="8">
          <cell r="D8" t="str">
            <v>Paramaz Avedisian Building</v>
          </cell>
        </row>
      </sheetData>
      <sheetData sheetId="2624">
        <row r="8">
          <cell r="D8" t="str">
            <v>Paramaz Avedisian Building</v>
          </cell>
        </row>
      </sheetData>
      <sheetData sheetId="2625">
        <row r="8">
          <cell r="D8" t="str">
            <v>Paramaz Avedisian Building</v>
          </cell>
        </row>
      </sheetData>
      <sheetData sheetId="2626">
        <row r="8">
          <cell r="D8" t="str">
            <v>Paramaz Avedisian Building</v>
          </cell>
        </row>
      </sheetData>
      <sheetData sheetId="2627">
        <row r="8">
          <cell r="D8" t="str">
            <v>Paramaz Avedisian Building</v>
          </cell>
        </row>
      </sheetData>
      <sheetData sheetId="2628">
        <row r="8">
          <cell r="D8" t="str">
            <v>Paramaz Avedisian Building</v>
          </cell>
        </row>
      </sheetData>
      <sheetData sheetId="2629">
        <row r="8">
          <cell r="D8" t="str">
            <v>Paramaz Avedisian Building</v>
          </cell>
        </row>
      </sheetData>
      <sheetData sheetId="2630">
        <row r="8">
          <cell r="D8" t="str">
            <v>Paramaz Avedisian Building</v>
          </cell>
        </row>
      </sheetData>
      <sheetData sheetId="2631">
        <row r="8">
          <cell r="D8" t="str">
            <v>Paramaz Avedisian Building</v>
          </cell>
        </row>
      </sheetData>
      <sheetData sheetId="2632">
        <row r="8">
          <cell r="D8" t="str">
            <v>Paramaz Avedisian Building</v>
          </cell>
        </row>
      </sheetData>
      <sheetData sheetId="2633">
        <row r="8">
          <cell r="D8" t="str">
            <v>Paramaz Avedisian Building</v>
          </cell>
        </row>
      </sheetData>
      <sheetData sheetId="2634">
        <row r="8">
          <cell r="D8" t="str">
            <v>Paramaz Avedisian Building</v>
          </cell>
        </row>
      </sheetData>
      <sheetData sheetId="2635">
        <row r="8">
          <cell r="D8" t="str">
            <v>Paramaz Avedisian Building</v>
          </cell>
        </row>
      </sheetData>
      <sheetData sheetId="2636">
        <row r="8">
          <cell r="D8" t="str">
            <v>Paramaz Avedisian Building</v>
          </cell>
        </row>
      </sheetData>
      <sheetData sheetId="2637">
        <row r="8">
          <cell r="D8" t="str">
            <v>Paramaz Avedisian Building</v>
          </cell>
        </row>
      </sheetData>
      <sheetData sheetId="2638">
        <row r="8">
          <cell r="D8" t="str">
            <v>Paramaz Avedisian Building</v>
          </cell>
        </row>
      </sheetData>
      <sheetData sheetId="2639">
        <row r="8">
          <cell r="D8" t="str">
            <v>Paramaz Avedisian Building</v>
          </cell>
        </row>
      </sheetData>
      <sheetData sheetId="2640">
        <row r="8">
          <cell r="D8" t="str">
            <v>Paramaz Avedisian Building</v>
          </cell>
        </row>
      </sheetData>
      <sheetData sheetId="2641">
        <row r="8">
          <cell r="D8" t="str">
            <v>Paramaz Avedisian Building</v>
          </cell>
        </row>
      </sheetData>
      <sheetData sheetId="2642">
        <row r="8">
          <cell r="D8" t="str">
            <v>Paramaz Avedisian Building</v>
          </cell>
        </row>
      </sheetData>
      <sheetData sheetId="2643">
        <row r="8">
          <cell r="D8" t="str">
            <v>Paramaz Avedisian Building</v>
          </cell>
        </row>
      </sheetData>
      <sheetData sheetId="2644">
        <row r="8">
          <cell r="D8" t="str">
            <v>Paramaz Avedisian Building</v>
          </cell>
        </row>
      </sheetData>
      <sheetData sheetId="2645">
        <row r="8">
          <cell r="D8" t="str">
            <v>Paramaz Avedisian Building</v>
          </cell>
        </row>
      </sheetData>
      <sheetData sheetId="2646">
        <row r="8">
          <cell r="D8" t="str">
            <v>Paramaz Avedisian Building</v>
          </cell>
        </row>
      </sheetData>
      <sheetData sheetId="2647">
        <row r="8">
          <cell r="D8" t="str">
            <v>Paramaz Avedisian Building</v>
          </cell>
        </row>
      </sheetData>
      <sheetData sheetId="2648">
        <row r="8">
          <cell r="D8" t="str">
            <v>Paramaz Avedisian Building</v>
          </cell>
        </row>
      </sheetData>
      <sheetData sheetId="2649">
        <row r="8">
          <cell r="D8" t="str">
            <v>Paramaz Avedisian Building</v>
          </cell>
        </row>
      </sheetData>
      <sheetData sheetId="2650">
        <row r="8">
          <cell r="D8" t="str">
            <v>Paramaz Avedisian Building</v>
          </cell>
        </row>
      </sheetData>
      <sheetData sheetId="2651">
        <row r="8">
          <cell r="D8" t="str">
            <v>Paramaz Avedisian Building</v>
          </cell>
        </row>
      </sheetData>
      <sheetData sheetId="2652">
        <row r="8">
          <cell r="D8" t="str">
            <v>Paramaz Avedisian Building</v>
          </cell>
        </row>
      </sheetData>
      <sheetData sheetId="2653">
        <row r="8">
          <cell r="D8" t="str">
            <v>Paramaz Avedisian Building</v>
          </cell>
        </row>
      </sheetData>
      <sheetData sheetId="2654">
        <row r="8">
          <cell r="D8" t="str">
            <v>Paramaz Avedisian Building</v>
          </cell>
        </row>
      </sheetData>
      <sheetData sheetId="2655">
        <row r="8">
          <cell r="D8" t="str">
            <v>Paramaz Avedisian Building</v>
          </cell>
        </row>
      </sheetData>
      <sheetData sheetId="2656">
        <row r="8">
          <cell r="D8" t="str">
            <v>Paramaz Avedisian Building</v>
          </cell>
        </row>
      </sheetData>
      <sheetData sheetId="2657">
        <row r="8">
          <cell r="D8" t="str">
            <v>Paramaz Avedisian Building</v>
          </cell>
        </row>
      </sheetData>
      <sheetData sheetId="2658">
        <row r="8">
          <cell r="D8" t="str">
            <v>Paramaz Avedisian Building</v>
          </cell>
        </row>
      </sheetData>
      <sheetData sheetId="2659">
        <row r="8">
          <cell r="D8" t="str">
            <v>Paramaz Avedisian Building</v>
          </cell>
        </row>
      </sheetData>
      <sheetData sheetId="2660">
        <row r="8">
          <cell r="D8" t="str">
            <v>Paramaz Avedisian Building</v>
          </cell>
        </row>
      </sheetData>
      <sheetData sheetId="2661">
        <row r="8">
          <cell r="D8" t="str">
            <v>Paramaz Avedisian Building</v>
          </cell>
        </row>
      </sheetData>
      <sheetData sheetId="2662">
        <row r="8">
          <cell r="D8" t="str">
            <v>Paramaz Avedisian Building</v>
          </cell>
        </row>
      </sheetData>
      <sheetData sheetId="2663">
        <row r="8">
          <cell r="D8" t="str">
            <v>Paramaz Avedisian Building</v>
          </cell>
        </row>
      </sheetData>
      <sheetData sheetId="2664">
        <row r="8">
          <cell r="D8" t="str">
            <v>Paramaz Avedisian Building</v>
          </cell>
        </row>
      </sheetData>
      <sheetData sheetId="2665">
        <row r="8">
          <cell r="D8" t="str">
            <v>Paramaz Avedisian Building</v>
          </cell>
        </row>
      </sheetData>
      <sheetData sheetId="2666">
        <row r="8">
          <cell r="D8" t="str">
            <v>Paramaz Avedisian Building</v>
          </cell>
        </row>
      </sheetData>
      <sheetData sheetId="2667">
        <row r="8">
          <cell r="D8" t="str">
            <v>Paramaz Avedisian Building</v>
          </cell>
        </row>
      </sheetData>
      <sheetData sheetId="2668">
        <row r="8">
          <cell r="D8" t="str">
            <v>Paramaz Avedisian Building</v>
          </cell>
        </row>
      </sheetData>
      <sheetData sheetId="2669">
        <row r="8">
          <cell r="D8" t="str">
            <v>Paramaz Avedisian Building</v>
          </cell>
        </row>
      </sheetData>
      <sheetData sheetId="2670">
        <row r="8">
          <cell r="D8" t="str">
            <v>Paramaz Avedisian Building</v>
          </cell>
        </row>
      </sheetData>
      <sheetData sheetId="2671">
        <row r="8">
          <cell r="D8" t="str">
            <v>Paramaz Avedisian Building</v>
          </cell>
        </row>
      </sheetData>
      <sheetData sheetId="2672">
        <row r="8">
          <cell r="D8" t="str">
            <v>Paramaz Avedisian Building</v>
          </cell>
        </row>
      </sheetData>
      <sheetData sheetId="2673">
        <row r="8">
          <cell r="D8" t="str">
            <v>Paramaz Avedisian Building</v>
          </cell>
        </row>
      </sheetData>
      <sheetData sheetId="2674">
        <row r="8">
          <cell r="D8" t="str">
            <v>Paramaz Avedisian Building</v>
          </cell>
        </row>
      </sheetData>
      <sheetData sheetId="2675">
        <row r="8">
          <cell r="D8" t="str">
            <v>Paramaz Avedisian Building</v>
          </cell>
        </row>
      </sheetData>
      <sheetData sheetId="2676">
        <row r="8">
          <cell r="D8" t="str">
            <v>Paramaz Avedisian Building</v>
          </cell>
        </row>
      </sheetData>
      <sheetData sheetId="2677">
        <row r="8">
          <cell r="D8" t="str">
            <v>Paramaz Avedisian Building</v>
          </cell>
        </row>
      </sheetData>
      <sheetData sheetId="2678">
        <row r="8">
          <cell r="D8" t="str">
            <v>Paramaz Avedisian Building</v>
          </cell>
        </row>
      </sheetData>
      <sheetData sheetId="2679">
        <row r="8">
          <cell r="D8" t="str">
            <v>Paramaz Avedisian Building</v>
          </cell>
        </row>
      </sheetData>
      <sheetData sheetId="2680">
        <row r="8">
          <cell r="D8" t="str">
            <v>Paramaz Avedisian Building</v>
          </cell>
        </row>
      </sheetData>
      <sheetData sheetId="2681">
        <row r="8">
          <cell r="D8" t="str">
            <v>Paramaz Avedisian Building</v>
          </cell>
        </row>
      </sheetData>
      <sheetData sheetId="2682">
        <row r="8">
          <cell r="D8" t="str">
            <v>Paramaz Avedisian Building</v>
          </cell>
        </row>
      </sheetData>
      <sheetData sheetId="2683">
        <row r="8">
          <cell r="D8" t="str">
            <v>Paramaz Avedisian Building</v>
          </cell>
        </row>
      </sheetData>
      <sheetData sheetId="2684">
        <row r="8">
          <cell r="D8" t="str">
            <v>Paramaz Avedisian Building</v>
          </cell>
        </row>
      </sheetData>
      <sheetData sheetId="2685">
        <row r="8">
          <cell r="D8" t="str">
            <v>Paramaz Avedisian Building</v>
          </cell>
        </row>
      </sheetData>
      <sheetData sheetId="2686">
        <row r="8">
          <cell r="D8" t="str">
            <v>Paramaz Avedisian Building</v>
          </cell>
        </row>
      </sheetData>
      <sheetData sheetId="2687">
        <row r="8">
          <cell r="D8" t="str">
            <v>Paramaz Avedisian Building</v>
          </cell>
        </row>
      </sheetData>
      <sheetData sheetId="2688">
        <row r="8">
          <cell r="D8" t="str">
            <v>Paramaz Avedisian Building</v>
          </cell>
        </row>
      </sheetData>
      <sheetData sheetId="2689">
        <row r="8">
          <cell r="D8" t="str">
            <v>Paramaz Avedisian Building</v>
          </cell>
        </row>
      </sheetData>
      <sheetData sheetId="2690">
        <row r="8">
          <cell r="D8" t="str">
            <v>Paramaz Avedisian Building</v>
          </cell>
        </row>
      </sheetData>
      <sheetData sheetId="2691">
        <row r="8">
          <cell r="D8" t="str">
            <v>Paramaz Avedisian Building</v>
          </cell>
        </row>
      </sheetData>
      <sheetData sheetId="2692">
        <row r="8">
          <cell r="D8" t="str">
            <v>Paramaz Avedisian Building</v>
          </cell>
        </row>
      </sheetData>
      <sheetData sheetId="2693">
        <row r="8">
          <cell r="D8" t="str">
            <v>Paramaz Avedisian Building</v>
          </cell>
        </row>
      </sheetData>
      <sheetData sheetId="2694">
        <row r="8">
          <cell r="D8" t="str">
            <v>Paramaz Avedisian Building</v>
          </cell>
        </row>
      </sheetData>
      <sheetData sheetId="2695">
        <row r="8">
          <cell r="D8" t="str">
            <v>Paramaz Avedisian Building</v>
          </cell>
        </row>
      </sheetData>
      <sheetData sheetId="2696">
        <row r="8">
          <cell r="D8" t="str">
            <v>Paramaz Avedisian Building</v>
          </cell>
        </row>
      </sheetData>
      <sheetData sheetId="2697">
        <row r="8">
          <cell r="D8" t="str">
            <v>Paramaz Avedisian Building</v>
          </cell>
        </row>
      </sheetData>
      <sheetData sheetId="2698">
        <row r="8">
          <cell r="D8" t="str">
            <v>Paramaz Avedisian Building</v>
          </cell>
        </row>
      </sheetData>
      <sheetData sheetId="2699">
        <row r="8">
          <cell r="D8" t="str">
            <v>Paramaz Avedisian Building</v>
          </cell>
        </row>
      </sheetData>
      <sheetData sheetId="2700">
        <row r="8">
          <cell r="D8" t="str">
            <v>Paramaz Avedisian Building</v>
          </cell>
        </row>
      </sheetData>
      <sheetData sheetId="2701">
        <row r="8">
          <cell r="D8" t="str">
            <v>Paramaz Avedisian Building</v>
          </cell>
        </row>
      </sheetData>
      <sheetData sheetId="2702">
        <row r="8">
          <cell r="D8" t="str">
            <v>Paramaz Avedisian Building</v>
          </cell>
        </row>
      </sheetData>
      <sheetData sheetId="2703">
        <row r="8">
          <cell r="D8" t="str">
            <v>Paramaz Avedisian Building</v>
          </cell>
        </row>
      </sheetData>
      <sheetData sheetId="2704">
        <row r="8">
          <cell r="D8" t="str">
            <v>Paramaz Avedisian Building</v>
          </cell>
        </row>
      </sheetData>
      <sheetData sheetId="2705">
        <row r="8">
          <cell r="D8" t="str">
            <v>Paramaz Avedisian Building</v>
          </cell>
        </row>
      </sheetData>
      <sheetData sheetId="2706">
        <row r="8">
          <cell r="D8" t="str">
            <v>Paramaz Avedisian Building</v>
          </cell>
        </row>
      </sheetData>
      <sheetData sheetId="2707">
        <row r="8">
          <cell r="D8" t="str">
            <v>Paramaz Avedisian Building</v>
          </cell>
        </row>
      </sheetData>
      <sheetData sheetId="2708">
        <row r="8">
          <cell r="D8" t="str">
            <v>Paramaz Avedisian Building</v>
          </cell>
        </row>
      </sheetData>
      <sheetData sheetId="2709">
        <row r="8">
          <cell r="D8" t="str">
            <v>Paramaz Avedisian Building</v>
          </cell>
        </row>
      </sheetData>
      <sheetData sheetId="2710">
        <row r="8">
          <cell r="D8" t="str">
            <v>Paramaz Avedisian Building</v>
          </cell>
        </row>
      </sheetData>
      <sheetData sheetId="2711">
        <row r="8">
          <cell r="D8" t="str">
            <v>Paramaz Avedisian Building</v>
          </cell>
        </row>
      </sheetData>
      <sheetData sheetId="2712">
        <row r="8">
          <cell r="D8" t="str">
            <v>Paramaz Avedisian Building</v>
          </cell>
        </row>
      </sheetData>
      <sheetData sheetId="2713">
        <row r="8">
          <cell r="D8" t="str">
            <v>Paramaz Avedisian Building</v>
          </cell>
        </row>
      </sheetData>
      <sheetData sheetId="2714">
        <row r="8">
          <cell r="D8" t="str">
            <v>Paramaz Avedisian Building</v>
          </cell>
        </row>
      </sheetData>
      <sheetData sheetId="2715">
        <row r="8">
          <cell r="D8" t="str">
            <v>Paramaz Avedisian Building</v>
          </cell>
        </row>
      </sheetData>
      <sheetData sheetId="2716">
        <row r="8">
          <cell r="D8" t="str">
            <v>Paramaz Avedisian Building</v>
          </cell>
        </row>
      </sheetData>
      <sheetData sheetId="2717">
        <row r="8">
          <cell r="D8" t="str">
            <v>Paramaz Avedisian Building</v>
          </cell>
        </row>
      </sheetData>
      <sheetData sheetId="2718">
        <row r="8">
          <cell r="D8" t="str">
            <v>Paramaz Avedisian Building</v>
          </cell>
        </row>
      </sheetData>
      <sheetData sheetId="2719">
        <row r="8">
          <cell r="D8" t="str">
            <v>Paramaz Avedisian Building</v>
          </cell>
        </row>
      </sheetData>
      <sheetData sheetId="2720">
        <row r="8">
          <cell r="D8" t="str">
            <v>Paramaz Avedisian Building</v>
          </cell>
        </row>
      </sheetData>
      <sheetData sheetId="2721">
        <row r="8">
          <cell r="D8" t="str">
            <v>Paramaz Avedisian Building</v>
          </cell>
        </row>
      </sheetData>
      <sheetData sheetId="2722">
        <row r="8">
          <cell r="D8" t="str">
            <v>Paramaz Avedisian Building</v>
          </cell>
        </row>
      </sheetData>
      <sheetData sheetId="2723">
        <row r="8">
          <cell r="D8" t="str">
            <v>Paramaz Avedisian Building</v>
          </cell>
        </row>
      </sheetData>
      <sheetData sheetId="2724">
        <row r="8">
          <cell r="D8" t="str">
            <v>Paramaz Avedisian Building</v>
          </cell>
        </row>
      </sheetData>
      <sheetData sheetId="2725">
        <row r="8">
          <cell r="D8" t="str">
            <v>Paramaz Avedisian Building</v>
          </cell>
        </row>
      </sheetData>
      <sheetData sheetId="2726">
        <row r="8">
          <cell r="D8" t="str">
            <v>Paramaz Avedisian Building</v>
          </cell>
        </row>
      </sheetData>
      <sheetData sheetId="2727">
        <row r="8">
          <cell r="D8" t="str">
            <v>Paramaz Avedisian Building</v>
          </cell>
        </row>
      </sheetData>
      <sheetData sheetId="2728">
        <row r="8">
          <cell r="D8" t="str">
            <v>Paramaz Avedisian Building</v>
          </cell>
        </row>
      </sheetData>
      <sheetData sheetId="2729">
        <row r="8">
          <cell r="D8" t="str">
            <v>Paramaz Avedisian Building</v>
          </cell>
        </row>
      </sheetData>
      <sheetData sheetId="2730">
        <row r="8">
          <cell r="D8" t="str">
            <v>Paramaz Avedisian Building</v>
          </cell>
        </row>
      </sheetData>
      <sheetData sheetId="2731">
        <row r="8">
          <cell r="D8" t="str">
            <v>Paramaz Avedisian Building</v>
          </cell>
        </row>
      </sheetData>
      <sheetData sheetId="2732">
        <row r="8">
          <cell r="D8" t="str">
            <v>Paramaz Avedisian Building</v>
          </cell>
        </row>
      </sheetData>
      <sheetData sheetId="2733">
        <row r="8">
          <cell r="D8" t="str">
            <v>Paramaz Avedisian Building</v>
          </cell>
        </row>
      </sheetData>
      <sheetData sheetId="2734">
        <row r="8">
          <cell r="D8" t="str">
            <v>Paramaz Avedisian Building</v>
          </cell>
        </row>
      </sheetData>
      <sheetData sheetId="2735">
        <row r="8">
          <cell r="D8" t="str">
            <v>Paramaz Avedisian Building</v>
          </cell>
        </row>
      </sheetData>
      <sheetData sheetId="2736">
        <row r="8">
          <cell r="D8" t="str">
            <v>Paramaz Avedisian Building</v>
          </cell>
        </row>
      </sheetData>
      <sheetData sheetId="2737">
        <row r="8">
          <cell r="D8" t="str">
            <v>Paramaz Avedisian Building</v>
          </cell>
        </row>
      </sheetData>
      <sheetData sheetId="2738">
        <row r="8">
          <cell r="D8" t="str">
            <v>Paramaz Avedisian Building</v>
          </cell>
        </row>
      </sheetData>
      <sheetData sheetId="2739">
        <row r="8">
          <cell r="D8" t="str">
            <v>Paramaz Avedisian Building</v>
          </cell>
        </row>
      </sheetData>
      <sheetData sheetId="2740">
        <row r="8">
          <cell r="D8" t="str">
            <v>Paramaz Avedisian Building</v>
          </cell>
        </row>
      </sheetData>
      <sheetData sheetId="2741">
        <row r="8">
          <cell r="D8" t="str">
            <v>Paramaz Avedisian Building</v>
          </cell>
        </row>
      </sheetData>
      <sheetData sheetId="2742">
        <row r="8">
          <cell r="D8" t="str">
            <v>Paramaz Avedisian Building</v>
          </cell>
        </row>
      </sheetData>
      <sheetData sheetId="2743">
        <row r="8">
          <cell r="D8" t="str">
            <v>Paramaz Avedisian Building</v>
          </cell>
        </row>
      </sheetData>
      <sheetData sheetId="2744">
        <row r="8">
          <cell r="D8" t="str">
            <v>Paramaz Avedisian Building</v>
          </cell>
        </row>
      </sheetData>
      <sheetData sheetId="2745">
        <row r="8">
          <cell r="D8" t="str">
            <v>Paramaz Avedisian Building</v>
          </cell>
        </row>
      </sheetData>
      <sheetData sheetId="2746">
        <row r="8">
          <cell r="D8" t="str">
            <v>Paramaz Avedisian Building</v>
          </cell>
        </row>
      </sheetData>
      <sheetData sheetId="2747">
        <row r="8">
          <cell r="D8" t="str">
            <v>Paramaz Avedisian Building</v>
          </cell>
        </row>
      </sheetData>
      <sheetData sheetId="2748">
        <row r="8">
          <cell r="D8" t="str">
            <v>Paramaz Avedisian Building</v>
          </cell>
        </row>
      </sheetData>
      <sheetData sheetId="2749">
        <row r="8">
          <cell r="D8" t="str">
            <v>Paramaz Avedisian Building</v>
          </cell>
        </row>
      </sheetData>
      <sheetData sheetId="2750">
        <row r="8">
          <cell r="D8" t="str">
            <v>Paramaz Avedisian Building</v>
          </cell>
        </row>
      </sheetData>
      <sheetData sheetId="2751">
        <row r="8">
          <cell r="D8" t="str">
            <v>Paramaz Avedisian Building</v>
          </cell>
        </row>
      </sheetData>
      <sheetData sheetId="2752">
        <row r="8">
          <cell r="D8" t="str">
            <v>Paramaz Avedisian Building</v>
          </cell>
        </row>
      </sheetData>
      <sheetData sheetId="2753">
        <row r="8">
          <cell r="D8" t="str">
            <v>Paramaz Avedisian Building</v>
          </cell>
        </row>
      </sheetData>
      <sheetData sheetId="2754">
        <row r="8">
          <cell r="D8" t="str">
            <v>Paramaz Avedisian Building</v>
          </cell>
        </row>
      </sheetData>
      <sheetData sheetId="2755">
        <row r="8">
          <cell r="D8" t="str">
            <v>Paramaz Avedisian Building</v>
          </cell>
        </row>
      </sheetData>
      <sheetData sheetId="2756">
        <row r="8">
          <cell r="D8" t="str">
            <v>Paramaz Avedisian Building</v>
          </cell>
        </row>
      </sheetData>
      <sheetData sheetId="2757">
        <row r="8">
          <cell r="D8" t="str">
            <v>Paramaz Avedisian Building</v>
          </cell>
        </row>
      </sheetData>
      <sheetData sheetId="2758">
        <row r="8">
          <cell r="D8" t="str">
            <v>Paramaz Avedisian Building</v>
          </cell>
        </row>
      </sheetData>
      <sheetData sheetId="2759">
        <row r="8">
          <cell r="D8" t="str">
            <v>Paramaz Avedisian Building</v>
          </cell>
        </row>
      </sheetData>
      <sheetData sheetId="2760">
        <row r="8">
          <cell r="D8" t="str">
            <v>Paramaz Avedisian Building</v>
          </cell>
        </row>
      </sheetData>
      <sheetData sheetId="2761">
        <row r="8">
          <cell r="D8" t="str">
            <v>Paramaz Avedisian Building</v>
          </cell>
        </row>
      </sheetData>
      <sheetData sheetId="2762">
        <row r="8">
          <cell r="D8" t="str">
            <v>Paramaz Avedisian Building</v>
          </cell>
        </row>
      </sheetData>
      <sheetData sheetId="2763">
        <row r="8">
          <cell r="D8" t="str">
            <v>Paramaz Avedisian Building</v>
          </cell>
        </row>
      </sheetData>
      <sheetData sheetId="2764">
        <row r="8">
          <cell r="D8" t="str">
            <v>Paramaz Avedisian Building</v>
          </cell>
        </row>
      </sheetData>
      <sheetData sheetId="2765">
        <row r="8">
          <cell r="D8" t="str">
            <v>Paramaz Avedisian Building</v>
          </cell>
        </row>
      </sheetData>
      <sheetData sheetId="2766">
        <row r="8">
          <cell r="D8" t="str">
            <v>Paramaz Avedisian Building</v>
          </cell>
        </row>
      </sheetData>
      <sheetData sheetId="2767">
        <row r="8">
          <cell r="D8" t="str">
            <v>Paramaz Avedisian Building</v>
          </cell>
        </row>
      </sheetData>
      <sheetData sheetId="2768">
        <row r="8">
          <cell r="D8" t="str">
            <v>Paramaz Avedisian Building</v>
          </cell>
        </row>
      </sheetData>
      <sheetData sheetId="2769">
        <row r="8">
          <cell r="D8" t="str">
            <v>Paramaz Avedisian Building</v>
          </cell>
        </row>
      </sheetData>
      <sheetData sheetId="2770">
        <row r="8">
          <cell r="D8" t="str">
            <v>Paramaz Avedisian Building</v>
          </cell>
        </row>
      </sheetData>
      <sheetData sheetId="2771">
        <row r="8">
          <cell r="D8" t="str">
            <v>Paramaz Avedisian Building</v>
          </cell>
        </row>
      </sheetData>
      <sheetData sheetId="2772">
        <row r="8">
          <cell r="D8" t="str">
            <v>Paramaz Avedisian Building</v>
          </cell>
        </row>
      </sheetData>
      <sheetData sheetId="2773">
        <row r="8">
          <cell r="D8" t="str">
            <v>Paramaz Avedisian Building</v>
          </cell>
        </row>
      </sheetData>
      <sheetData sheetId="2774">
        <row r="8">
          <cell r="D8" t="str">
            <v>Paramaz Avedisian Building</v>
          </cell>
        </row>
      </sheetData>
      <sheetData sheetId="2775">
        <row r="8">
          <cell r="D8" t="str">
            <v>Paramaz Avedisian Building</v>
          </cell>
        </row>
      </sheetData>
      <sheetData sheetId="2776">
        <row r="8">
          <cell r="D8" t="str">
            <v>Paramaz Avedisian Building</v>
          </cell>
        </row>
      </sheetData>
      <sheetData sheetId="2777">
        <row r="8">
          <cell r="D8" t="str">
            <v>Paramaz Avedisian Building</v>
          </cell>
        </row>
      </sheetData>
      <sheetData sheetId="2778">
        <row r="8">
          <cell r="D8" t="str">
            <v>Paramaz Avedisian Building</v>
          </cell>
        </row>
      </sheetData>
      <sheetData sheetId="2779">
        <row r="8">
          <cell r="D8" t="str">
            <v>Paramaz Avedisian Building</v>
          </cell>
        </row>
      </sheetData>
      <sheetData sheetId="2780">
        <row r="8">
          <cell r="D8" t="str">
            <v>Paramaz Avedisian Building</v>
          </cell>
        </row>
      </sheetData>
      <sheetData sheetId="2781">
        <row r="8">
          <cell r="D8" t="str">
            <v>Paramaz Avedisian Building</v>
          </cell>
        </row>
      </sheetData>
      <sheetData sheetId="2782">
        <row r="8">
          <cell r="D8" t="str">
            <v>Paramaz Avedisian Building</v>
          </cell>
        </row>
      </sheetData>
      <sheetData sheetId="2783">
        <row r="8">
          <cell r="D8" t="str">
            <v>Paramaz Avedisian Building</v>
          </cell>
        </row>
      </sheetData>
      <sheetData sheetId="2784">
        <row r="8">
          <cell r="D8" t="str">
            <v>Paramaz Avedisian Building</v>
          </cell>
        </row>
      </sheetData>
      <sheetData sheetId="2785" refreshError="1"/>
      <sheetData sheetId="2786">
        <row r="8">
          <cell r="D8" t="str">
            <v>Paramaz Avedisian Building</v>
          </cell>
        </row>
      </sheetData>
      <sheetData sheetId="2787">
        <row r="8">
          <cell r="D8" t="str">
            <v>Paramaz Avedisian Building</v>
          </cell>
        </row>
      </sheetData>
      <sheetData sheetId="2788">
        <row r="8">
          <cell r="D8" t="str">
            <v>Paramaz Avedisian Building</v>
          </cell>
        </row>
      </sheetData>
      <sheetData sheetId="2789">
        <row r="8">
          <cell r="D8" t="str">
            <v>Paramaz Avedisian Building</v>
          </cell>
        </row>
      </sheetData>
      <sheetData sheetId="2790">
        <row r="8">
          <cell r="D8" t="str">
            <v>Paramaz Avedisian Building</v>
          </cell>
        </row>
      </sheetData>
      <sheetData sheetId="2791">
        <row r="8">
          <cell r="D8" t="str">
            <v>Paramaz Avedisian Building</v>
          </cell>
        </row>
      </sheetData>
      <sheetData sheetId="2792">
        <row r="8">
          <cell r="D8" t="str">
            <v>Paramaz Avedisian Building</v>
          </cell>
        </row>
      </sheetData>
      <sheetData sheetId="2793">
        <row r="8">
          <cell r="D8" t="str">
            <v>Paramaz Avedisian Building</v>
          </cell>
        </row>
      </sheetData>
      <sheetData sheetId="2794">
        <row r="8">
          <cell r="D8" t="str">
            <v>Paramaz Avedisian Building</v>
          </cell>
        </row>
      </sheetData>
      <sheetData sheetId="2795">
        <row r="8">
          <cell r="D8" t="str">
            <v>Paramaz Avedisian Building</v>
          </cell>
        </row>
      </sheetData>
      <sheetData sheetId="2796">
        <row r="8">
          <cell r="D8" t="str">
            <v>Paramaz Avedisian Building</v>
          </cell>
        </row>
      </sheetData>
      <sheetData sheetId="2797">
        <row r="8">
          <cell r="D8" t="str">
            <v>Paramaz Avedisian Building</v>
          </cell>
        </row>
      </sheetData>
      <sheetData sheetId="2798">
        <row r="8">
          <cell r="D8" t="str">
            <v>Paramaz Avedisian Building</v>
          </cell>
        </row>
      </sheetData>
      <sheetData sheetId="2799">
        <row r="8">
          <cell r="D8" t="str">
            <v>Paramaz Avedisian Building</v>
          </cell>
        </row>
      </sheetData>
      <sheetData sheetId="2800">
        <row r="8">
          <cell r="D8" t="str">
            <v>Paramaz Avedisian Building</v>
          </cell>
        </row>
      </sheetData>
      <sheetData sheetId="2801">
        <row r="8">
          <cell r="D8" t="str">
            <v>Paramaz Avedisian Building</v>
          </cell>
        </row>
      </sheetData>
      <sheetData sheetId="2802">
        <row r="8">
          <cell r="D8" t="str">
            <v>Paramaz Avedisian Building</v>
          </cell>
        </row>
      </sheetData>
      <sheetData sheetId="2803">
        <row r="8">
          <cell r="D8" t="str">
            <v>Paramaz Avedisian Building</v>
          </cell>
        </row>
      </sheetData>
      <sheetData sheetId="2804">
        <row r="8">
          <cell r="D8" t="str">
            <v>Paramaz Avedisian Building</v>
          </cell>
        </row>
      </sheetData>
      <sheetData sheetId="2805">
        <row r="8">
          <cell r="D8" t="str">
            <v>Paramaz Avedisian Building</v>
          </cell>
        </row>
      </sheetData>
      <sheetData sheetId="2806">
        <row r="8">
          <cell r="D8" t="str">
            <v>Paramaz Avedisian Building</v>
          </cell>
        </row>
      </sheetData>
      <sheetData sheetId="2807">
        <row r="8">
          <cell r="D8" t="str">
            <v>Paramaz Avedisian Building</v>
          </cell>
        </row>
      </sheetData>
      <sheetData sheetId="2808">
        <row r="8">
          <cell r="D8" t="str">
            <v>Paramaz Avedisian Building</v>
          </cell>
        </row>
      </sheetData>
      <sheetData sheetId="2809">
        <row r="8">
          <cell r="D8" t="str">
            <v>Paramaz Avedisian Building</v>
          </cell>
        </row>
      </sheetData>
      <sheetData sheetId="2810">
        <row r="8">
          <cell r="D8" t="str">
            <v>Paramaz Avedisian Building</v>
          </cell>
        </row>
      </sheetData>
      <sheetData sheetId="2811">
        <row r="8">
          <cell r="D8" t="str">
            <v>Paramaz Avedisian Building</v>
          </cell>
        </row>
      </sheetData>
      <sheetData sheetId="2812">
        <row r="8">
          <cell r="D8" t="str">
            <v>Paramaz Avedisian Building</v>
          </cell>
        </row>
      </sheetData>
      <sheetData sheetId="2813">
        <row r="8">
          <cell r="D8" t="str">
            <v>Paramaz Avedisian Building</v>
          </cell>
        </row>
      </sheetData>
      <sheetData sheetId="2814">
        <row r="8">
          <cell r="D8" t="str">
            <v>Paramaz Avedisian Building</v>
          </cell>
        </row>
      </sheetData>
      <sheetData sheetId="2815">
        <row r="8">
          <cell r="D8" t="str">
            <v>Paramaz Avedisian Building</v>
          </cell>
        </row>
      </sheetData>
      <sheetData sheetId="2816">
        <row r="8">
          <cell r="D8" t="str">
            <v>Paramaz Avedisian Building</v>
          </cell>
        </row>
      </sheetData>
      <sheetData sheetId="2817">
        <row r="8">
          <cell r="D8" t="str">
            <v>Paramaz Avedisian Building</v>
          </cell>
        </row>
      </sheetData>
      <sheetData sheetId="2818">
        <row r="8">
          <cell r="D8" t="str">
            <v>Paramaz Avedisian Building</v>
          </cell>
        </row>
      </sheetData>
      <sheetData sheetId="2819">
        <row r="8">
          <cell r="D8" t="str">
            <v>Paramaz Avedisian Building</v>
          </cell>
        </row>
      </sheetData>
      <sheetData sheetId="2820">
        <row r="8">
          <cell r="D8" t="str">
            <v>Paramaz Avedisian Building</v>
          </cell>
        </row>
      </sheetData>
      <sheetData sheetId="2821">
        <row r="8">
          <cell r="D8" t="str">
            <v>Paramaz Avedisian Building</v>
          </cell>
        </row>
      </sheetData>
      <sheetData sheetId="2822">
        <row r="8">
          <cell r="D8" t="str">
            <v>Paramaz Avedisian Building</v>
          </cell>
        </row>
      </sheetData>
      <sheetData sheetId="2823">
        <row r="8">
          <cell r="D8" t="str">
            <v>Paramaz Avedisian Building</v>
          </cell>
        </row>
      </sheetData>
      <sheetData sheetId="2824">
        <row r="8">
          <cell r="D8" t="str">
            <v>Paramaz Avedisian Building</v>
          </cell>
        </row>
      </sheetData>
      <sheetData sheetId="2825">
        <row r="8">
          <cell r="D8" t="str">
            <v>Paramaz Avedisian Building</v>
          </cell>
        </row>
      </sheetData>
      <sheetData sheetId="2826">
        <row r="8">
          <cell r="D8" t="str">
            <v>Paramaz Avedisian Building</v>
          </cell>
        </row>
      </sheetData>
      <sheetData sheetId="2827">
        <row r="8">
          <cell r="D8" t="str">
            <v>Paramaz Avedisian Building</v>
          </cell>
        </row>
      </sheetData>
      <sheetData sheetId="2828">
        <row r="8">
          <cell r="D8" t="str">
            <v>Paramaz Avedisian Building</v>
          </cell>
        </row>
      </sheetData>
      <sheetData sheetId="2829">
        <row r="8">
          <cell r="D8" t="str">
            <v>Paramaz Avedisian Building</v>
          </cell>
        </row>
      </sheetData>
      <sheetData sheetId="2830">
        <row r="8">
          <cell r="D8" t="str">
            <v>Paramaz Avedisian Building</v>
          </cell>
        </row>
      </sheetData>
      <sheetData sheetId="2831">
        <row r="8">
          <cell r="D8" t="str">
            <v>Paramaz Avedisian Building</v>
          </cell>
        </row>
      </sheetData>
      <sheetData sheetId="2832">
        <row r="8">
          <cell r="D8" t="str">
            <v>Paramaz Avedisian Building</v>
          </cell>
        </row>
      </sheetData>
      <sheetData sheetId="2833">
        <row r="8">
          <cell r="D8" t="str">
            <v>Paramaz Avedisian Building</v>
          </cell>
        </row>
      </sheetData>
      <sheetData sheetId="2834">
        <row r="8">
          <cell r="D8" t="str">
            <v>Paramaz Avedisian Building</v>
          </cell>
        </row>
      </sheetData>
      <sheetData sheetId="2835">
        <row r="8">
          <cell r="D8" t="str">
            <v>Paramaz Avedisian Building</v>
          </cell>
        </row>
      </sheetData>
      <sheetData sheetId="2836">
        <row r="8">
          <cell r="D8" t="str">
            <v>Paramaz Avedisian Building</v>
          </cell>
        </row>
      </sheetData>
      <sheetData sheetId="2837">
        <row r="8">
          <cell r="D8" t="str">
            <v>Paramaz Avedisian Building</v>
          </cell>
        </row>
      </sheetData>
      <sheetData sheetId="2838">
        <row r="8">
          <cell r="D8" t="str">
            <v>Paramaz Avedisian Building</v>
          </cell>
        </row>
      </sheetData>
      <sheetData sheetId="2839">
        <row r="8">
          <cell r="D8" t="str">
            <v>Paramaz Avedisian Building</v>
          </cell>
        </row>
      </sheetData>
      <sheetData sheetId="2840">
        <row r="8">
          <cell r="D8" t="str">
            <v>Paramaz Avedisian Building</v>
          </cell>
        </row>
      </sheetData>
      <sheetData sheetId="2841">
        <row r="8">
          <cell r="D8" t="str">
            <v>Paramaz Avedisian Building</v>
          </cell>
        </row>
      </sheetData>
      <sheetData sheetId="2842">
        <row r="8">
          <cell r="D8" t="str">
            <v>Paramaz Avedisian Building</v>
          </cell>
        </row>
      </sheetData>
      <sheetData sheetId="2843">
        <row r="8">
          <cell r="D8" t="str">
            <v>Paramaz Avedisian Building</v>
          </cell>
        </row>
      </sheetData>
      <sheetData sheetId="2844">
        <row r="8">
          <cell r="D8" t="str">
            <v>Paramaz Avedisian Building</v>
          </cell>
        </row>
      </sheetData>
      <sheetData sheetId="2845">
        <row r="8">
          <cell r="D8" t="str">
            <v>Paramaz Avedisian Building</v>
          </cell>
        </row>
      </sheetData>
      <sheetData sheetId="2846">
        <row r="8">
          <cell r="D8" t="str">
            <v>Paramaz Avedisian Building</v>
          </cell>
        </row>
      </sheetData>
      <sheetData sheetId="2847">
        <row r="8">
          <cell r="D8" t="str">
            <v>Paramaz Avedisian Building</v>
          </cell>
        </row>
      </sheetData>
      <sheetData sheetId="2848">
        <row r="8">
          <cell r="D8" t="str">
            <v>Paramaz Avedisian Building</v>
          </cell>
        </row>
      </sheetData>
      <sheetData sheetId="2849">
        <row r="8">
          <cell r="D8" t="str">
            <v>Paramaz Avedisian Building</v>
          </cell>
        </row>
      </sheetData>
      <sheetData sheetId="2850">
        <row r="8">
          <cell r="D8" t="str">
            <v>Paramaz Avedisian Building</v>
          </cell>
        </row>
      </sheetData>
      <sheetData sheetId="2851">
        <row r="8">
          <cell r="D8" t="str">
            <v>Paramaz Avedisian Building</v>
          </cell>
        </row>
      </sheetData>
      <sheetData sheetId="2852">
        <row r="8">
          <cell r="D8" t="str">
            <v>Paramaz Avedisian Building</v>
          </cell>
        </row>
      </sheetData>
      <sheetData sheetId="2853">
        <row r="8">
          <cell r="D8" t="str">
            <v>Paramaz Avedisian Building</v>
          </cell>
        </row>
      </sheetData>
      <sheetData sheetId="2854">
        <row r="8">
          <cell r="D8" t="str">
            <v>Paramaz Avedisian Building</v>
          </cell>
        </row>
      </sheetData>
      <sheetData sheetId="2855">
        <row r="8">
          <cell r="D8" t="str">
            <v>Paramaz Avedisian Building</v>
          </cell>
        </row>
      </sheetData>
      <sheetData sheetId="2856">
        <row r="8">
          <cell r="D8" t="str">
            <v>Paramaz Avedisian Building</v>
          </cell>
        </row>
      </sheetData>
      <sheetData sheetId="2857">
        <row r="8">
          <cell r="D8" t="str">
            <v>Paramaz Avedisian Building</v>
          </cell>
        </row>
      </sheetData>
      <sheetData sheetId="2858">
        <row r="8">
          <cell r="D8" t="str">
            <v>Paramaz Avedisian Building</v>
          </cell>
        </row>
      </sheetData>
      <sheetData sheetId="2859">
        <row r="8">
          <cell r="D8" t="str">
            <v>Paramaz Avedisian Building</v>
          </cell>
        </row>
      </sheetData>
      <sheetData sheetId="2860">
        <row r="8">
          <cell r="D8" t="str">
            <v>Paramaz Avedisian Building</v>
          </cell>
        </row>
      </sheetData>
      <sheetData sheetId="2861">
        <row r="8">
          <cell r="D8" t="str">
            <v>Paramaz Avedisian Building</v>
          </cell>
        </row>
      </sheetData>
      <sheetData sheetId="2862">
        <row r="8">
          <cell r="D8" t="str">
            <v>Paramaz Avedisian Building</v>
          </cell>
        </row>
      </sheetData>
      <sheetData sheetId="2863">
        <row r="8">
          <cell r="D8" t="str">
            <v>Paramaz Avedisian Building</v>
          </cell>
        </row>
      </sheetData>
      <sheetData sheetId="2864">
        <row r="8">
          <cell r="D8" t="str">
            <v>Paramaz Avedisian Building</v>
          </cell>
        </row>
      </sheetData>
      <sheetData sheetId="2865">
        <row r="8">
          <cell r="D8" t="str">
            <v>Paramaz Avedisian Building</v>
          </cell>
        </row>
      </sheetData>
      <sheetData sheetId="2866">
        <row r="8">
          <cell r="D8" t="str">
            <v>Paramaz Avedisian Building</v>
          </cell>
        </row>
      </sheetData>
      <sheetData sheetId="2867">
        <row r="8">
          <cell r="D8" t="str">
            <v>Paramaz Avedisian Building</v>
          </cell>
        </row>
      </sheetData>
      <sheetData sheetId="2868">
        <row r="8">
          <cell r="D8" t="str">
            <v>Paramaz Avedisian Building</v>
          </cell>
        </row>
      </sheetData>
      <sheetData sheetId="2869">
        <row r="8">
          <cell r="D8" t="str">
            <v>Paramaz Avedisian Building</v>
          </cell>
        </row>
      </sheetData>
      <sheetData sheetId="2870">
        <row r="8">
          <cell r="D8" t="str">
            <v>Paramaz Avedisian Building</v>
          </cell>
        </row>
      </sheetData>
      <sheetData sheetId="2871">
        <row r="8">
          <cell r="D8" t="str">
            <v>Paramaz Avedisian Building</v>
          </cell>
        </row>
      </sheetData>
      <sheetData sheetId="2872">
        <row r="8">
          <cell r="D8" t="str">
            <v>Paramaz Avedisian Building</v>
          </cell>
        </row>
      </sheetData>
      <sheetData sheetId="2873">
        <row r="8">
          <cell r="D8" t="str">
            <v>Paramaz Avedisian Building</v>
          </cell>
        </row>
      </sheetData>
      <sheetData sheetId="2874">
        <row r="8">
          <cell r="D8" t="str">
            <v>Paramaz Avedisian Building</v>
          </cell>
        </row>
      </sheetData>
      <sheetData sheetId="2875">
        <row r="8">
          <cell r="D8" t="str">
            <v>Paramaz Avedisian Building</v>
          </cell>
        </row>
      </sheetData>
      <sheetData sheetId="2876">
        <row r="8">
          <cell r="D8" t="str">
            <v>Paramaz Avedisian Building</v>
          </cell>
        </row>
      </sheetData>
      <sheetData sheetId="2877">
        <row r="8">
          <cell r="D8" t="str">
            <v>Paramaz Avedisian Building</v>
          </cell>
        </row>
      </sheetData>
      <sheetData sheetId="2878">
        <row r="8">
          <cell r="D8" t="str">
            <v>Paramaz Avedisian Building</v>
          </cell>
        </row>
      </sheetData>
      <sheetData sheetId="2879">
        <row r="8">
          <cell r="D8" t="str">
            <v>Paramaz Avedisian Building</v>
          </cell>
        </row>
      </sheetData>
      <sheetData sheetId="2880">
        <row r="8">
          <cell r="D8" t="str">
            <v>Paramaz Avedisian Building</v>
          </cell>
        </row>
      </sheetData>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ow r="8">
          <cell r="D8" t="str">
            <v>Paramaz Avedisian Building</v>
          </cell>
        </row>
      </sheetData>
      <sheetData sheetId="2933">
        <row r="8">
          <cell r="D8" t="str">
            <v>Paramaz Avedisian Building</v>
          </cell>
        </row>
      </sheetData>
      <sheetData sheetId="2934">
        <row r="8">
          <cell r="D8" t="str">
            <v>Paramaz Avedisian Building</v>
          </cell>
        </row>
      </sheetData>
      <sheetData sheetId="2935">
        <row r="8">
          <cell r="D8" t="str">
            <v>Paramaz Avedisian Building</v>
          </cell>
        </row>
      </sheetData>
      <sheetData sheetId="2936">
        <row r="8">
          <cell r="D8" t="str">
            <v>Paramaz Avedisian Building</v>
          </cell>
        </row>
      </sheetData>
      <sheetData sheetId="2937">
        <row r="8">
          <cell r="D8" t="str">
            <v>Paramaz Avedisian Building</v>
          </cell>
        </row>
      </sheetData>
      <sheetData sheetId="2938">
        <row r="8">
          <cell r="D8" t="str">
            <v>Paramaz Avedisian Building</v>
          </cell>
        </row>
      </sheetData>
      <sheetData sheetId="2939">
        <row r="8">
          <cell r="D8" t="str">
            <v>Paramaz Avedisian Building</v>
          </cell>
        </row>
      </sheetData>
      <sheetData sheetId="2940">
        <row r="8">
          <cell r="D8" t="str">
            <v>Paramaz Avedisian Building</v>
          </cell>
        </row>
      </sheetData>
      <sheetData sheetId="2941">
        <row r="8">
          <cell r="D8" t="str">
            <v>Paramaz Avedisian Building</v>
          </cell>
        </row>
      </sheetData>
      <sheetData sheetId="2942">
        <row r="8">
          <cell r="D8" t="str">
            <v>Paramaz Avedisian Building</v>
          </cell>
        </row>
      </sheetData>
      <sheetData sheetId="2943">
        <row r="8">
          <cell r="D8" t="str">
            <v>Paramaz Avedisian Building</v>
          </cell>
        </row>
      </sheetData>
      <sheetData sheetId="2944">
        <row r="8">
          <cell r="D8" t="str">
            <v>Paramaz Avedisian Building</v>
          </cell>
        </row>
      </sheetData>
      <sheetData sheetId="2945">
        <row r="8">
          <cell r="D8" t="str">
            <v>Paramaz Avedisian Building</v>
          </cell>
        </row>
      </sheetData>
      <sheetData sheetId="2946">
        <row r="8">
          <cell r="D8" t="str">
            <v>Paramaz Avedisian Building</v>
          </cell>
        </row>
      </sheetData>
      <sheetData sheetId="2947">
        <row r="8">
          <cell r="D8" t="str">
            <v>Paramaz Avedisian Building</v>
          </cell>
        </row>
      </sheetData>
      <sheetData sheetId="2948">
        <row r="8">
          <cell r="D8" t="str">
            <v>Paramaz Avedisian Building</v>
          </cell>
        </row>
      </sheetData>
      <sheetData sheetId="2949">
        <row r="8">
          <cell r="D8" t="str">
            <v>Paramaz Avedisian Building</v>
          </cell>
        </row>
      </sheetData>
      <sheetData sheetId="2950">
        <row r="8">
          <cell r="D8" t="str">
            <v>Paramaz Avedisian Building</v>
          </cell>
        </row>
      </sheetData>
      <sheetData sheetId="2951">
        <row r="8">
          <cell r="D8" t="str">
            <v>Paramaz Avedisian Building</v>
          </cell>
        </row>
      </sheetData>
      <sheetData sheetId="2952">
        <row r="8">
          <cell r="D8" t="str">
            <v>Paramaz Avedisian Building</v>
          </cell>
        </row>
      </sheetData>
      <sheetData sheetId="2953">
        <row r="8">
          <cell r="D8" t="str">
            <v>Paramaz Avedisian Building</v>
          </cell>
        </row>
      </sheetData>
      <sheetData sheetId="2954">
        <row r="8">
          <cell r="D8" t="str">
            <v>Paramaz Avedisian Building</v>
          </cell>
        </row>
      </sheetData>
      <sheetData sheetId="2955">
        <row r="8">
          <cell r="D8" t="str">
            <v>Paramaz Avedisian Building</v>
          </cell>
        </row>
      </sheetData>
      <sheetData sheetId="2956">
        <row r="8">
          <cell r="D8" t="str">
            <v>Paramaz Avedisian Building</v>
          </cell>
        </row>
      </sheetData>
      <sheetData sheetId="2957">
        <row r="8">
          <cell r="D8" t="str">
            <v>Paramaz Avedisian Building</v>
          </cell>
        </row>
      </sheetData>
      <sheetData sheetId="2958">
        <row r="8">
          <cell r="D8" t="str">
            <v>Paramaz Avedisian Building</v>
          </cell>
        </row>
      </sheetData>
      <sheetData sheetId="2959">
        <row r="8">
          <cell r="D8" t="str">
            <v>Paramaz Avedisian Building</v>
          </cell>
        </row>
      </sheetData>
      <sheetData sheetId="2960">
        <row r="8">
          <cell r="D8" t="str">
            <v>Paramaz Avedisian Building</v>
          </cell>
        </row>
      </sheetData>
      <sheetData sheetId="2961">
        <row r="8">
          <cell r="D8" t="str">
            <v>Paramaz Avedisian Building</v>
          </cell>
        </row>
      </sheetData>
      <sheetData sheetId="2962">
        <row r="8">
          <cell r="D8" t="str">
            <v>Paramaz Avedisian Building</v>
          </cell>
        </row>
      </sheetData>
      <sheetData sheetId="2963">
        <row r="8">
          <cell r="D8" t="str">
            <v>Paramaz Avedisian Building</v>
          </cell>
        </row>
      </sheetData>
      <sheetData sheetId="2964">
        <row r="8">
          <cell r="D8" t="str">
            <v>Paramaz Avedisian Building</v>
          </cell>
        </row>
      </sheetData>
      <sheetData sheetId="2965">
        <row r="8">
          <cell r="D8" t="str">
            <v>Paramaz Avedisian Building</v>
          </cell>
        </row>
      </sheetData>
      <sheetData sheetId="2966">
        <row r="8">
          <cell r="D8" t="str">
            <v>Paramaz Avedisian Building</v>
          </cell>
        </row>
      </sheetData>
      <sheetData sheetId="2967">
        <row r="8">
          <cell r="D8" t="str">
            <v>Paramaz Avedisian Building</v>
          </cell>
        </row>
      </sheetData>
      <sheetData sheetId="2968">
        <row r="8">
          <cell r="D8" t="str">
            <v>Paramaz Avedisian Building</v>
          </cell>
        </row>
      </sheetData>
      <sheetData sheetId="2969">
        <row r="8">
          <cell r="D8" t="str">
            <v>Paramaz Avedisian Building</v>
          </cell>
        </row>
      </sheetData>
      <sheetData sheetId="2970">
        <row r="8">
          <cell r="D8" t="str">
            <v>Paramaz Avedisian Building</v>
          </cell>
        </row>
      </sheetData>
      <sheetData sheetId="2971">
        <row r="8">
          <cell r="D8" t="str">
            <v>Paramaz Avedisian Building</v>
          </cell>
        </row>
      </sheetData>
      <sheetData sheetId="2972">
        <row r="8">
          <cell r="D8" t="str">
            <v>Paramaz Avedisian Building</v>
          </cell>
        </row>
      </sheetData>
      <sheetData sheetId="2973">
        <row r="8">
          <cell r="D8" t="str">
            <v>Paramaz Avedisian Building</v>
          </cell>
        </row>
      </sheetData>
      <sheetData sheetId="2974">
        <row r="8">
          <cell r="D8" t="str">
            <v>Paramaz Avedisian Building</v>
          </cell>
        </row>
      </sheetData>
      <sheetData sheetId="2975">
        <row r="8">
          <cell r="D8" t="str">
            <v>Paramaz Avedisian Building</v>
          </cell>
        </row>
      </sheetData>
      <sheetData sheetId="2976">
        <row r="8">
          <cell r="D8" t="str">
            <v>Paramaz Avedisian Building</v>
          </cell>
        </row>
      </sheetData>
      <sheetData sheetId="2977">
        <row r="8">
          <cell r="D8" t="str">
            <v>Paramaz Avedisian Building</v>
          </cell>
        </row>
      </sheetData>
      <sheetData sheetId="2978">
        <row r="8">
          <cell r="D8" t="str">
            <v>Paramaz Avedisian Building</v>
          </cell>
        </row>
      </sheetData>
      <sheetData sheetId="2979">
        <row r="8">
          <cell r="D8" t="str">
            <v>Paramaz Avedisian Building</v>
          </cell>
        </row>
      </sheetData>
      <sheetData sheetId="2980">
        <row r="8">
          <cell r="D8" t="str">
            <v>Paramaz Avedisian Building</v>
          </cell>
        </row>
      </sheetData>
      <sheetData sheetId="2981">
        <row r="8">
          <cell r="D8" t="str">
            <v>Paramaz Avedisian Building</v>
          </cell>
        </row>
      </sheetData>
      <sheetData sheetId="2982">
        <row r="8">
          <cell r="D8" t="str">
            <v>Paramaz Avedisian Building</v>
          </cell>
        </row>
      </sheetData>
      <sheetData sheetId="2983">
        <row r="8">
          <cell r="D8" t="str">
            <v>Paramaz Avedisian Building</v>
          </cell>
        </row>
      </sheetData>
      <sheetData sheetId="2984">
        <row r="8">
          <cell r="D8" t="str">
            <v>Paramaz Avedisian Building</v>
          </cell>
        </row>
      </sheetData>
      <sheetData sheetId="2985">
        <row r="8">
          <cell r="D8" t="str">
            <v>Paramaz Avedisian Building</v>
          </cell>
        </row>
      </sheetData>
      <sheetData sheetId="2986">
        <row r="8">
          <cell r="D8" t="str">
            <v>Paramaz Avedisian Building</v>
          </cell>
        </row>
      </sheetData>
      <sheetData sheetId="2987">
        <row r="8">
          <cell r="D8" t="str">
            <v>Paramaz Avedisian Building</v>
          </cell>
        </row>
      </sheetData>
      <sheetData sheetId="2988">
        <row r="8">
          <cell r="D8" t="str">
            <v>Paramaz Avedisian Building</v>
          </cell>
        </row>
      </sheetData>
      <sheetData sheetId="2989">
        <row r="8">
          <cell r="D8" t="str">
            <v>Paramaz Avedisian Building</v>
          </cell>
        </row>
      </sheetData>
      <sheetData sheetId="2990">
        <row r="8">
          <cell r="D8" t="str">
            <v>Paramaz Avedisian Building</v>
          </cell>
        </row>
      </sheetData>
      <sheetData sheetId="2991">
        <row r="8">
          <cell r="D8" t="str">
            <v>Paramaz Avedisian Building</v>
          </cell>
        </row>
      </sheetData>
      <sheetData sheetId="2992">
        <row r="8">
          <cell r="D8" t="str">
            <v>Paramaz Avedisian Building</v>
          </cell>
        </row>
      </sheetData>
      <sheetData sheetId="2993">
        <row r="8">
          <cell r="D8" t="str">
            <v>Paramaz Avedisian Building</v>
          </cell>
        </row>
      </sheetData>
      <sheetData sheetId="2994">
        <row r="8">
          <cell r="D8" t="str">
            <v>Paramaz Avedisian Building</v>
          </cell>
        </row>
      </sheetData>
      <sheetData sheetId="2995">
        <row r="8">
          <cell r="D8" t="str">
            <v>Paramaz Avedisian Building</v>
          </cell>
        </row>
      </sheetData>
      <sheetData sheetId="2996">
        <row r="8">
          <cell r="D8" t="str">
            <v>Paramaz Avedisian Building</v>
          </cell>
        </row>
      </sheetData>
      <sheetData sheetId="2997">
        <row r="8">
          <cell r="D8" t="str">
            <v>Paramaz Avedisian Building</v>
          </cell>
        </row>
      </sheetData>
      <sheetData sheetId="2998">
        <row r="8">
          <cell r="D8" t="str">
            <v>Paramaz Avedisian Building</v>
          </cell>
        </row>
      </sheetData>
      <sheetData sheetId="2999">
        <row r="8">
          <cell r="D8" t="str">
            <v>Paramaz Avedisian Building</v>
          </cell>
        </row>
      </sheetData>
      <sheetData sheetId="3000">
        <row r="8">
          <cell r="D8" t="str">
            <v>Paramaz Avedisian Building</v>
          </cell>
        </row>
      </sheetData>
      <sheetData sheetId="3001">
        <row r="8">
          <cell r="D8" t="str">
            <v>Paramaz Avedisian Building</v>
          </cell>
        </row>
      </sheetData>
      <sheetData sheetId="3002">
        <row r="8">
          <cell r="D8" t="str">
            <v>Paramaz Avedisian Building</v>
          </cell>
        </row>
      </sheetData>
      <sheetData sheetId="3003">
        <row r="8">
          <cell r="D8" t="str">
            <v>Paramaz Avedisian Building</v>
          </cell>
        </row>
      </sheetData>
      <sheetData sheetId="3004">
        <row r="8">
          <cell r="D8" t="str">
            <v>Paramaz Avedisian Building</v>
          </cell>
        </row>
      </sheetData>
      <sheetData sheetId="3005">
        <row r="8">
          <cell r="D8" t="str">
            <v>Paramaz Avedisian Building</v>
          </cell>
        </row>
      </sheetData>
      <sheetData sheetId="3006">
        <row r="8">
          <cell r="D8" t="str">
            <v>Paramaz Avedisian Building</v>
          </cell>
        </row>
      </sheetData>
      <sheetData sheetId="3007">
        <row r="8">
          <cell r="D8" t="str">
            <v>Paramaz Avedisian Building</v>
          </cell>
        </row>
      </sheetData>
      <sheetData sheetId="3008">
        <row r="8">
          <cell r="D8" t="str">
            <v>Paramaz Avedisian Building</v>
          </cell>
        </row>
      </sheetData>
      <sheetData sheetId="3009">
        <row r="8">
          <cell r="D8" t="str">
            <v>Paramaz Avedisian Building</v>
          </cell>
        </row>
      </sheetData>
      <sheetData sheetId="3010">
        <row r="8">
          <cell r="D8" t="str">
            <v>Paramaz Avedisian Building</v>
          </cell>
        </row>
      </sheetData>
      <sheetData sheetId="3011">
        <row r="8">
          <cell r="D8" t="str">
            <v>Paramaz Avedisian Building</v>
          </cell>
        </row>
      </sheetData>
      <sheetData sheetId="3012">
        <row r="8">
          <cell r="D8" t="str">
            <v>Paramaz Avedisian Building</v>
          </cell>
        </row>
      </sheetData>
      <sheetData sheetId="3013">
        <row r="8">
          <cell r="D8" t="str">
            <v>Paramaz Avedisian Building</v>
          </cell>
        </row>
      </sheetData>
      <sheetData sheetId="3014">
        <row r="8">
          <cell r="D8" t="str">
            <v>Paramaz Avedisian Building</v>
          </cell>
        </row>
      </sheetData>
      <sheetData sheetId="3015">
        <row r="8">
          <cell r="D8" t="str">
            <v>Paramaz Avedisian Building</v>
          </cell>
        </row>
      </sheetData>
      <sheetData sheetId="3016">
        <row r="8">
          <cell r="D8" t="str">
            <v>Paramaz Avedisian Building</v>
          </cell>
        </row>
      </sheetData>
      <sheetData sheetId="3017">
        <row r="8">
          <cell r="D8" t="str">
            <v>Paramaz Avedisian Building</v>
          </cell>
        </row>
      </sheetData>
      <sheetData sheetId="3018">
        <row r="8">
          <cell r="D8" t="str">
            <v>Paramaz Avedisian Building</v>
          </cell>
        </row>
      </sheetData>
      <sheetData sheetId="3019">
        <row r="8">
          <cell r="D8" t="str">
            <v>Paramaz Avedisian Building</v>
          </cell>
        </row>
      </sheetData>
      <sheetData sheetId="3020">
        <row r="8">
          <cell r="D8" t="str">
            <v>Paramaz Avedisian Building</v>
          </cell>
        </row>
      </sheetData>
      <sheetData sheetId="3021">
        <row r="8">
          <cell r="D8" t="str">
            <v>Paramaz Avedisian Building</v>
          </cell>
        </row>
      </sheetData>
      <sheetData sheetId="3022">
        <row r="8">
          <cell r="D8" t="str">
            <v>Paramaz Avedisian Building</v>
          </cell>
        </row>
      </sheetData>
      <sheetData sheetId="3023">
        <row r="8">
          <cell r="D8" t="str">
            <v>Paramaz Avedisian Building</v>
          </cell>
        </row>
      </sheetData>
      <sheetData sheetId="3024">
        <row r="8">
          <cell r="D8" t="str">
            <v>Paramaz Avedisian Building</v>
          </cell>
        </row>
      </sheetData>
      <sheetData sheetId="3025">
        <row r="8">
          <cell r="D8" t="str">
            <v>Paramaz Avedisian Building</v>
          </cell>
        </row>
      </sheetData>
      <sheetData sheetId="3026">
        <row r="8">
          <cell r="D8" t="str">
            <v>Paramaz Avedisian Building</v>
          </cell>
        </row>
      </sheetData>
      <sheetData sheetId="3027">
        <row r="8">
          <cell r="D8" t="str">
            <v>Paramaz Avedisian Building</v>
          </cell>
        </row>
      </sheetData>
      <sheetData sheetId="3028">
        <row r="8">
          <cell r="D8" t="str">
            <v>Paramaz Avedisian Building</v>
          </cell>
        </row>
      </sheetData>
      <sheetData sheetId="3029">
        <row r="8">
          <cell r="D8" t="str">
            <v>Paramaz Avedisian Building</v>
          </cell>
        </row>
      </sheetData>
      <sheetData sheetId="3030">
        <row r="8">
          <cell r="D8" t="str">
            <v>Paramaz Avedisian Building</v>
          </cell>
        </row>
      </sheetData>
      <sheetData sheetId="3031">
        <row r="8">
          <cell r="D8" t="str">
            <v>Paramaz Avedisian Building</v>
          </cell>
        </row>
      </sheetData>
      <sheetData sheetId="3032">
        <row r="8">
          <cell r="D8" t="str">
            <v>Paramaz Avedisian Building</v>
          </cell>
        </row>
      </sheetData>
      <sheetData sheetId="3033">
        <row r="8">
          <cell r="D8" t="str">
            <v>Paramaz Avedisian Building</v>
          </cell>
        </row>
      </sheetData>
      <sheetData sheetId="3034">
        <row r="8">
          <cell r="D8" t="str">
            <v>Paramaz Avedisian Building</v>
          </cell>
        </row>
      </sheetData>
      <sheetData sheetId="3035">
        <row r="8">
          <cell r="D8" t="str">
            <v>Paramaz Avedisian Building</v>
          </cell>
        </row>
      </sheetData>
      <sheetData sheetId="3036">
        <row r="8">
          <cell r="D8" t="str">
            <v>Paramaz Avedisian Building</v>
          </cell>
        </row>
      </sheetData>
      <sheetData sheetId="3037">
        <row r="8">
          <cell r="D8" t="str">
            <v>Paramaz Avedisian Building</v>
          </cell>
        </row>
      </sheetData>
      <sheetData sheetId="3038">
        <row r="8">
          <cell r="D8" t="str">
            <v>Paramaz Avedisian Building</v>
          </cell>
        </row>
      </sheetData>
      <sheetData sheetId="3039">
        <row r="8">
          <cell r="D8" t="str">
            <v>Paramaz Avedisian Building</v>
          </cell>
        </row>
      </sheetData>
      <sheetData sheetId="3040">
        <row r="8">
          <cell r="D8" t="str">
            <v>Paramaz Avedisian Building</v>
          </cell>
        </row>
      </sheetData>
      <sheetData sheetId="3041">
        <row r="8">
          <cell r="D8" t="str">
            <v>Paramaz Avedisian Building</v>
          </cell>
        </row>
      </sheetData>
      <sheetData sheetId="3042">
        <row r="8">
          <cell r="D8" t="str">
            <v>Paramaz Avedisian Building</v>
          </cell>
        </row>
      </sheetData>
      <sheetData sheetId="3043">
        <row r="8">
          <cell r="D8" t="str">
            <v>Paramaz Avedisian Building</v>
          </cell>
        </row>
      </sheetData>
      <sheetData sheetId="3044">
        <row r="8">
          <cell r="D8" t="str">
            <v>Paramaz Avedisian Building</v>
          </cell>
        </row>
      </sheetData>
      <sheetData sheetId="3045">
        <row r="8">
          <cell r="D8" t="str">
            <v>Paramaz Avedisian Building</v>
          </cell>
        </row>
      </sheetData>
      <sheetData sheetId="3046">
        <row r="8">
          <cell r="D8" t="str">
            <v>Paramaz Avedisian Building</v>
          </cell>
        </row>
      </sheetData>
      <sheetData sheetId="3047">
        <row r="8">
          <cell r="D8" t="str">
            <v>Paramaz Avedisian Building</v>
          </cell>
        </row>
      </sheetData>
      <sheetData sheetId="3048">
        <row r="8">
          <cell r="D8" t="str">
            <v>Paramaz Avedisian Building</v>
          </cell>
        </row>
      </sheetData>
      <sheetData sheetId="3049">
        <row r="8">
          <cell r="D8" t="str">
            <v>Paramaz Avedisian Building</v>
          </cell>
        </row>
      </sheetData>
      <sheetData sheetId="3050">
        <row r="8">
          <cell r="D8" t="str">
            <v>Paramaz Avedisian Building</v>
          </cell>
        </row>
      </sheetData>
      <sheetData sheetId="3051">
        <row r="8">
          <cell r="D8" t="str">
            <v>Paramaz Avedisian Building</v>
          </cell>
        </row>
      </sheetData>
      <sheetData sheetId="3052">
        <row r="8">
          <cell r="D8" t="str">
            <v>Paramaz Avedisian Building</v>
          </cell>
        </row>
      </sheetData>
      <sheetData sheetId="3053">
        <row r="8">
          <cell r="D8" t="str">
            <v>Paramaz Avedisian Building</v>
          </cell>
        </row>
      </sheetData>
      <sheetData sheetId="3054">
        <row r="8">
          <cell r="D8" t="str">
            <v>Paramaz Avedisian Building</v>
          </cell>
        </row>
      </sheetData>
      <sheetData sheetId="3055">
        <row r="8">
          <cell r="D8" t="str">
            <v>Paramaz Avedisian Building</v>
          </cell>
        </row>
      </sheetData>
      <sheetData sheetId="3056">
        <row r="8">
          <cell r="D8" t="str">
            <v>Paramaz Avedisian Building</v>
          </cell>
        </row>
      </sheetData>
      <sheetData sheetId="3057">
        <row r="8">
          <cell r="D8" t="str">
            <v>Paramaz Avedisian Building</v>
          </cell>
        </row>
      </sheetData>
      <sheetData sheetId="3058">
        <row r="8">
          <cell r="D8" t="str">
            <v>Paramaz Avedisian Building</v>
          </cell>
        </row>
      </sheetData>
      <sheetData sheetId="3059">
        <row r="8">
          <cell r="D8" t="str">
            <v>Paramaz Avedisian Building</v>
          </cell>
        </row>
      </sheetData>
      <sheetData sheetId="3060">
        <row r="8">
          <cell r="D8" t="str">
            <v>Paramaz Avedisian Building</v>
          </cell>
        </row>
      </sheetData>
      <sheetData sheetId="3061">
        <row r="8">
          <cell r="D8" t="str">
            <v>Paramaz Avedisian Building</v>
          </cell>
        </row>
      </sheetData>
      <sheetData sheetId="3062">
        <row r="8">
          <cell r="D8" t="str">
            <v>Paramaz Avedisian Building</v>
          </cell>
        </row>
      </sheetData>
      <sheetData sheetId="3063">
        <row r="8">
          <cell r="D8" t="str">
            <v>Paramaz Avedisian Building</v>
          </cell>
        </row>
      </sheetData>
      <sheetData sheetId="3064">
        <row r="8">
          <cell r="D8" t="str">
            <v>Paramaz Avedisian Building</v>
          </cell>
        </row>
      </sheetData>
      <sheetData sheetId="3065">
        <row r="8">
          <cell r="D8" t="str">
            <v>Paramaz Avedisian Building</v>
          </cell>
        </row>
      </sheetData>
      <sheetData sheetId="3066">
        <row r="8">
          <cell r="D8" t="str">
            <v>Paramaz Avedisian Building</v>
          </cell>
        </row>
      </sheetData>
      <sheetData sheetId="3067">
        <row r="8">
          <cell r="D8" t="str">
            <v>Paramaz Avedisian Building</v>
          </cell>
        </row>
      </sheetData>
      <sheetData sheetId="3068">
        <row r="8">
          <cell r="D8" t="str">
            <v>Paramaz Avedisian Building</v>
          </cell>
        </row>
      </sheetData>
      <sheetData sheetId="3069">
        <row r="8">
          <cell r="D8" t="str">
            <v>Paramaz Avedisian Building</v>
          </cell>
        </row>
      </sheetData>
      <sheetData sheetId="3070">
        <row r="8">
          <cell r="D8" t="str">
            <v>Paramaz Avedisian Building</v>
          </cell>
        </row>
      </sheetData>
      <sheetData sheetId="3071">
        <row r="8">
          <cell r="D8" t="str">
            <v>Paramaz Avedisian Building</v>
          </cell>
        </row>
      </sheetData>
      <sheetData sheetId="3072">
        <row r="8">
          <cell r="D8" t="str">
            <v>Paramaz Avedisian Building</v>
          </cell>
        </row>
      </sheetData>
      <sheetData sheetId="3073">
        <row r="8">
          <cell r="D8" t="str">
            <v>Paramaz Avedisian Building</v>
          </cell>
        </row>
      </sheetData>
      <sheetData sheetId="3074">
        <row r="8">
          <cell r="D8" t="str">
            <v>Paramaz Avedisian Building</v>
          </cell>
        </row>
      </sheetData>
      <sheetData sheetId="3075">
        <row r="8">
          <cell r="D8" t="str">
            <v>Paramaz Avedisian Building</v>
          </cell>
        </row>
      </sheetData>
      <sheetData sheetId="3076">
        <row r="8">
          <cell r="D8" t="str">
            <v>Paramaz Avedisian Building</v>
          </cell>
        </row>
      </sheetData>
      <sheetData sheetId="3077">
        <row r="8">
          <cell r="D8" t="str">
            <v>Paramaz Avedisian Building</v>
          </cell>
        </row>
      </sheetData>
      <sheetData sheetId="3078">
        <row r="8">
          <cell r="D8" t="str">
            <v>Paramaz Avedisian Building</v>
          </cell>
        </row>
      </sheetData>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sheetData sheetId="3169" refreshError="1"/>
      <sheetData sheetId="3170" refreshError="1"/>
      <sheetData sheetId="3171" refreshError="1"/>
      <sheetData sheetId="3172"/>
      <sheetData sheetId="3173"/>
      <sheetData sheetId="3174" refreshError="1"/>
      <sheetData sheetId="3175" refreshError="1"/>
      <sheetData sheetId="3176" refreshError="1"/>
      <sheetData sheetId="3177" refreshError="1"/>
      <sheetData sheetId="3178"/>
      <sheetData sheetId="3179">
        <row r="8">
          <cell r="D8" t="str">
            <v>Paramaz Avedisian Building</v>
          </cell>
        </row>
      </sheetData>
      <sheetData sheetId="3180"/>
      <sheetData sheetId="3181"/>
      <sheetData sheetId="3182">
        <row r="8">
          <cell r="D8" t="str">
            <v>Paramaz Avedisian Building</v>
          </cell>
        </row>
      </sheetData>
      <sheetData sheetId="3183"/>
      <sheetData sheetId="3184">
        <row r="8">
          <cell r="D8" t="str">
            <v>Paramaz Avedisian Building</v>
          </cell>
        </row>
      </sheetData>
      <sheetData sheetId="3185"/>
      <sheetData sheetId="3186"/>
      <sheetData sheetId="3187">
        <row r="8">
          <cell r="D8" t="str">
            <v>Paramaz Avedisian Building</v>
          </cell>
        </row>
      </sheetData>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sheetData sheetId="3247">
        <row r="8">
          <cell r="D8" t="str">
            <v>Paramaz Avedisian Building</v>
          </cell>
        </row>
      </sheetData>
      <sheetData sheetId="3248">
        <row r="8">
          <cell r="D8" t="str">
            <v>Paramaz Avedisian Building</v>
          </cell>
        </row>
      </sheetData>
      <sheetData sheetId="3249"/>
      <sheetData sheetId="3250"/>
      <sheetData sheetId="3251"/>
      <sheetData sheetId="3252"/>
      <sheetData sheetId="3253"/>
      <sheetData sheetId="3254"/>
      <sheetData sheetId="3255"/>
      <sheetData sheetId="3256"/>
      <sheetData sheetId="3257"/>
      <sheetData sheetId="3258"/>
      <sheetData sheetId="3259"/>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ow r="8">
          <cell r="D8" t="str">
            <v>Paramaz Avedisian Building</v>
          </cell>
        </row>
      </sheetData>
      <sheetData sheetId="3332"/>
      <sheetData sheetId="3333"/>
      <sheetData sheetId="3334"/>
      <sheetData sheetId="3335"/>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ow r="8">
          <cell r="D8">
            <v>281.44000000000005</v>
          </cell>
        </row>
      </sheetData>
      <sheetData sheetId="3348" refreshError="1"/>
      <sheetData sheetId="3349" refreshError="1"/>
      <sheetData sheetId="3350" refreshError="1"/>
      <sheetData sheetId="3351" refreshError="1"/>
      <sheetData sheetId="3352" refreshError="1"/>
      <sheetData sheetId="3353">
        <row r="8">
          <cell r="D8" t="str">
            <v>Paramaz Avedisian Building</v>
          </cell>
        </row>
      </sheetData>
      <sheetData sheetId="3354" refreshError="1"/>
      <sheetData sheetId="3355" refreshError="1"/>
      <sheetData sheetId="3356" refreshError="1"/>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efreshError="1"/>
      <sheetData sheetId="3371">
        <row r="8">
          <cell r="D8" t="str">
            <v>Paramaz Avedisian Building</v>
          </cell>
        </row>
      </sheetData>
      <sheetData sheetId="3372">
        <row r="8">
          <cell r="D8" t="str">
            <v>Paramaz Avedisian Building</v>
          </cell>
        </row>
      </sheetData>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sheetData sheetId="3444" refreshError="1"/>
      <sheetData sheetId="3445" refreshError="1"/>
      <sheetData sheetId="3446" refreshError="1"/>
      <sheetData sheetId="3447" refreshError="1"/>
      <sheetData sheetId="3448" refreshError="1"/>
      <sheetData sheetId="3449"/>
      <sheetData sheetId="3450" refreshError="1"/>
      <sheetData sheetId="3451" refreshError="1"/>
      <sheetData sheetId="3452" refreshError="1"/>
      <sheetData sheetId="3453" refreshError="1"/>
      <sheetData sheetId="3454">
        <row r="8">
          <cell r="D8" t="str">
            <v>Paramaz Avedisian Building</v>
          </cell>
        </row>
      </sheetData>
      <sheetData sheetId="3455" refreshError="1"/>
      <sheetData sheetId="3456">
        <row r="8">
          <cell r="D8" t="str">
            <v>Paramaz Avedisian Building</v>
          </cell>
        </row>
      </sheetData>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ow r="8">
          <cell r="D8" t="str">
            <v>Paramaz Avedisian Building</v>
          </cell>
        </row>
      </sheetData>
      <sheetData sheetId="3478" refreshError="1"/>
      <sheetData sheetId="3479" refreshError="1"/>
      <sheetData sheetId="3480" refreshError="1"/>
      <sheetData sheetId="3481" refreshError="1"/>
      <sheetData sheetId="3482" refreshError="1"/>
      <sheetData sheetId="3483" refreshError="1"/>
      <sheetData sheetId="3484"/>
      <sheetData sheetId="3485"/>
      <sheetData sheetId="3486"/>
      <sheetData sheetId="3487"/>
      <sheetData sheetId="3488"/>
      <sheetData sheetId="3489"/>
      <sheetData sheetId="3490"/>
      <sheetData sheetId="3491"/>
      <sheetData sheetId="3492">
        <row r="8">
          <cell r="D8" t="str">
            <v>Paramaz Avedisian Building</v>
          </cell>
        </row>
      </sheetData>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row r="8">
          <cell r="D8" t="str">
            <v>Paramaz Avedisian Building</v>
          </cell>
        </row>
      </sheetData>
      <sheetData sheetId="3512"/>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row r="8">
          <cell r="D8" t="str">
            <v>Paramaz Avedisian Building</v>
          </cell>
        </row>
      </sheetData>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refreshError="1"/>
      <sheetData sheetId="37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ANALYSIS"/>
      <sheetName val="合成単価作成表-BLDG"/>
      <sheetName val="Fill this out first..."/>
      <sheetName val="Site Dev BOQ"/>
      <sheetName val="WB0203-OLDLOAN"/>
      <sheetName val="p&amp;m"/>
      <sheetName val="BOQ_Direct_selling cost"/>
      <sheetName val="Rate Analysis"/>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labour coeff"/>
      <sheetName val="Codes"/>
      <sheetName val="Input"/>
      <sheetName val="Transactions"/>
      <sheetName val="Expenditure plan"/>
    </sheetNames>
    <sheetDataSet>
      <sheetData sheetId="0"/>
      <sheetData sheetId="1"/>
      <sheetData sheetId="2"/>
      <sheetData sheetId="3"/>
      <sheetData sheetId="4"/>
      <sheetData sheetId="5"/>
      <sheetData sheetId="6"/>
      <sheetData sheetId="7"/>
      <sheetData sheetId="8"/>
      <sheetData sheetId="9"/>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dsdata"/>
      <sheetName val="inWords"/>
      <sheetName val="material"/>
      <sheetName val="labour"/>
      <sheetName val="equipment"/>
      <sheetName val="subcon"/>
      <sheetName val="upa"/>
      <sheetName val="DetEst"/>
      <sheetName val="BoQ"/>
      <sheetName val="DetEstimates"/>
      <sheetName val="CshFlw"/>
      <sheetName val="DirIndLabor"/>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
      <sheetName val="Event資料庫"/>
      <sheetName val="流程編號"/>
      <sheetName val="Data_INPUT"/>
      <sheetName val="風管工程"/>
      <sheetName val="基本資料"/>
      <sheetName val="計畫實際-940909"/>
      <sheetName val="3.1工地管理費"/>
      <sheetName val="預定進度"/>
      <sheetName val="變更追加"/>
      <sheetName val="實際進度"/>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PIPING LINE LIST"/>
      <sheetName val="SPT vs PHI"/>
      <sheetName val="BHANDUP"/>
      <sheetName val="STAFFSCHED "/>
      <sheetName val="pt_cw"/>
      <sheetName val="boq"/>
      <sheetName val="girder"/>
      <sheetName val="Rocker"/>
      <sheetName val="dBase"/>
      <sheetName val="PRECAST lightconc-II"/>
      <sheetName val="ENCL9"/>
      <sheetName val="ENCL12-C"/>
      <sheetName val="Materials Cost(PCC)"/>
      <sheetName val="STRL"/>
      <sheetName val="R2"/>
      <sheetName val="PLAN_FEB97"/>
      <sheetName val="LD"/>
      <sheetName val="Input"/>
      <sheetName val="upa"/>
      <sheetName val="Master"/>
      <sheetName val="Box-qtys_"/>
      <sheetName val="UNP-NCW_"/>
      <sheetName val="UNP_NCW_"/>
      <sheetName val="ETC_Plant_Cost"/>
      <sheetName val="SPT_vs_PHI"/>
      <sheetName val="PRECAST_lightconc-II"/>
      <sheetName val="STAFFSCHED_"/>
      <sheetName val="Materials_Cost(PCC)"/>
      <sheetName val="PIPING_LINE_LIST"/>
      <sheetName val="Box-qtys_1"/>
      <sheetName val="UNP-NCW_1"/>
      <sheetName val="UNP_NCW_1"/>
      <sheetName val="ETC_Plant_Cost1"/>
      <sheetName val="SPT_vs_PHI1"/>
      <sheetName val="PRECAST_lightconc-II1"/>
      <sheetName val="STAFFSCHED_1"/>
      <sheetName val="Materials_Cost(PCC)1"/>
      <sheetName val="PIPING_LINE_LIST1"/>
      <sheetName val="UK"/>
      <sheetName val="oresreqsum"/>
      <sheetName val="3BPA00132-5-3 W plan HVPNL"/>
      <sheetName val="FORM7"/>
      <sheetName val="site fab&amp;ernstr"/>
      <sheetName val="월별"/>
      <sheetName val="Liste"/>
      <sheetName val="SC Cost FEB 03"/>
      <sheetName val="XR"/>
      <sheetName val="DSLP"/>
      <sheetName val="dlvoid"/>
      <sheetName val="bs BP 04 SA"/>
      <sheetName val="Reinforcement"/>
      <sheetName val="Pilling_24"/>
      <sheetName val="文書管理台帳"/>
      <sheetName val="Projects"/>
      <sheetName val="APPENDIX 4.1a"/>
      <sheetName val="Design"/>
      <sheetName val="77S(O)"/>
      <sheetName val="Intro"/>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Sheet1"/>
      <sheetName val="Rate Analysis"/>
      <sheetName val="Bill_01"/>
      <sheetName val="Scurve-details"/>
      <sheetName val="Est To comp-KTRP"/>
      <sheetName val="JCR TOP(ITEM)-KTRP"/>
      <sheetName val="Back_Cal_for OMC"/>
      <sheetName val="analysis"/>
      <sheetName val="Exist"/>
      <sheetName val="LEFT"/>
      <sheetName val="RIGHT"/>
      <sheetName val="RC Details (2)"/>
      <sheetName val="Live_Load_tables"/>
      <sheetName val="NC-CM"/>
      <sheetName val="M+MC"/>
      <sheetName val="Staff Acco."/>
      <sheetName val="C &amp; G RHS"/>
      <sheetName val="NAHID CONST"/>
      <sheetName val="Basicdata-f"/>
      <sheetName val="FT-05-02IsoBOM"/>
      <sheetName val="TBM-T6+5S(Alt1)"/>
      <sheetName val="Abstract RA 1"/>
      <sheetName val="Voucher"/>
      <sheetName val="Data"/>
      <sheetName val="LOCAL RATES"/>
      <sheetName val="MAINBS1"/>
      <sheetName val="Monthly Turnover (Final)"/>
      <sheetName val="IDC"/>
      <sheetName val="G.A."/>
      <sheetName val="Boq- Civil"/>
      <sheetName val="Materials Cost"/>
      <sheetName val="기안"/>
      <sheetName val="attach(2)"/>
      <sheetName val="Recon-Coal"/>
      <sheetName val="PPM21(jan03~Mar03)"/>
      <sheetName val="Index"/>
      <sheetName val="AoR Finishing"/>
      <sheetName val="NN"/>
      <sheetName val="IO"/>
      <sheetName val="Box-qtys_3"/>
      <sheetName val="UNP-NCW_3"/>
      <sheetName val="UNP_NCW_3"/>
      <sheetName val="ETC_Plant_Cost3"/>
      <sheetName val="SPT_vs_PHI3"/>
      <sheetName val="PRECAST_lightconc-II3"/>
      <sheetName val="STAFFSCHED_3"/>
      <sheetName val="Materials_Cost(PCC)3"/>
      <sheetName val="PIPING_LINE_LIST3"/>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RC_Details_(2)1"/>
      <sheetName val="Staff_Acco_1"/>
      <sheetName val="C_&amp;_G_RHS1"/>
      <sheetName val="NAHID_CONST1"/>
      <sheetName val="Box-qtys_2"/>
      <sheetName val="UNP-NCW_2"/>
      <sheetName val="UNP_NCW_2"/>
      <sheetName val="ETC_Plant_Cost2"/>
      <sheetName val="SPT_vs_PHI2"/>
      <sheetName val="PRECAST_lightconc-II2"/>
      <sheetName val="STAFFSCHED_2"/>
      <sheetName val="Materials_Cost(PCC)2"/>
      <sheetName val="PIPING_LINE_LIST2"/>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RC_Details_(2)"/>
      <sheetName val="Staff_Acco_"/>
      <sheetName val="C_&amp;_G_RHS"/>
      <sheetName val="NAHID_CONST"/>
      <sheetName val="Pavement "/>
      <sheetName val="pt-cw"/>
      <sheetName val="Data 1"/>
      <sheetName val="Plant &amp;  Machinery"/>
      <sheetName val="Fig_to_word"/>
      <sheetName val="REL"/>
      <sheetName val="MPR_PA_1"/>
      <sheetName val="Abutment "/>
      <sheetName val="Box-qtys_4"/>
      <sheetName val="UNP-NCW_4"/>
      <sheetName val="UNP_NCW_4"/>
      <sheetName val="ETC_Plant_Cost4"/>
      <sheetName val="SPT_vs_PHI4"/>
      <sheetName val="PRECAST_lightconc-II4"/>
      <sheetName val="STAFFSCHED_4"/>
      <sheetName val="Materials_Cost(PCC)4"/>
      <sheetName val="PIPING_LINE_LIST4"/>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RC_Details_(2)2"/>
      <sheetName val="Staff_Acco_2"/>
      <sheetName val="C_&amp;_G_RHS2"/>
      <sheetName val="NAHID_CONST2"/>
      <sheetName val="Monthly_Turnover_(Final)"/>
      <sheetName val="G_A_"/>
      <sheetName val="Box-qtys_5"/>
      <sheetName val="UNP-NCW_5"/>
      <sheetName val="UNP_NCW_5"/>
      <sheetName val="ETC_Plant_Cost5"/>
      <sheetName val="SPT_vs_PHI5"/>
      <sheetName val="PRECAST_lightconc-II5"/>
      <sheetName val="STAFFSCHED_5"/>
      <sheetName val="Materials_Cost(PCC)5"/>
      <sheetName val="PIPING_LINE_LIST5"/>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RC_Details_(2)3"/>
      <sheetName val="Staff_Acco_3"/>
      <sheetName val="C_&amp;_G_RHS3"/>
      <sheetName val="NAHID_CONST3"/>
      <sheetName val="Monthly_Turnover_(Final)1"/>
      <sheetName val="G_A_1"/>
      <sheetName val="Box-qtys_6"/>
      <sheetName val="UNP-NCW_6"/>
      <sheetName val="UNP_NCW_6"/>
      <sheetName val="ETC_Plant_Cost6"/>
      <sheetName val="SPT_vs_PHI6"/>
      <sheetName val="PRECAST_lightconc-II6"/>
      <sheetName val="STAFFSCHED_6"/>
      <sheetName val="Materials_Cost(PCC)6"/>
      <sheetName val="PIPING_LINE_LIST6"/>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RC_Details_(2)4"/>
      <sheetName val="Staff_Acco_4"/>
      <sheetName val="C_&amp;_G_RHS4"/>
      <sheetName val="NAHID_CONST4"/>
      <sheetName val="Monthly_Turnover_(Final)2"/>
      <sheetName val="G_A_2"/>
      <sheetName val="LOCAL_RATES"/>
      <sheetName val="Box-qtys_7"/>
      <sheetName val="UNP-NCW_7"/>
      <sheetName val="UNP_NCW_7"/>
      <sheetName val="ETC_Plant_Cost7"/>
      <sheetName val="SPT_vs_PHI7"/>
      <sheetName val="PRECAST_lightconc-II7"/>
      <sheetName val="STAFFSCHED_7"/>
      <sheetName val="Materials_Cost(PCC)7"/>
      <sheetName val="PIPING_LINE_LIST7"/>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RC_Details_(2)5"/>
      <sheetName val="Staff_Acco_5"/>
      <sheetName val="C_&amp;_G_RHS5"/>
      <sheetName val="NAHID_CONST5"/>
      <sheetName val="Monthly_Turnover_(Final)3"/>
      <sheetName val="G_A_3"/>
      <sheetName val="LOCAL_RATES1"/>
      <sheetName val="Box-qtys_8"/>
      <sheetName val="UNP-NCW_8"/>
      <sheetName val="UNP_NCW_8"/>
      <sheetName val="ETC_Plant_Cost8"/>
      <sheetName val="SPT_vs_PHI8"/>
      <sheetName val="PRECAST_lightconc-II8"/>
      <sheetName val="STAFFSCHED_8"/>
      <sheetName val="Materials_Cost(PCC)8"/>
      <sheetName val="PIPING_LINE_LIST8"/>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RC_Details_(2)6"/>
      <sheetName val="Staff_Acco_6"/>
      <sheetName val="C_&amp;_G_RHS6"/>
      <sheetName val="NAHID_CONST6"/>
      <sheetName val="Box-qtys_9"/>
      <sheetName val="UNP-NCW_9"/>
      <sheetName val="UNP_NCW_9"/>
      <sheetName val="ETC_Plant_Cost9"/>
      <sheetName val="SPT_vs_PHI9"/>
      <sheetName val="PRECAST_lightconc-II9"/>
      <sheetName val="STAFFSCHED_9"/>
      <sheetName val="Materials_Cost(PCC)9"/>
      <sheetName val="PIPING_LINE_LIST9"/>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RC_Details_(2)7"/>
      <sheetName val="Staff_Acco_7"/>
      <sheetName val="C_&amp;_G_RHS7"/>
      <sheetName val="NAHID_CONST7"/>
      <sheetName val="Box-qtys_10"/>
      <sheetName val="UNP-NCW_10"/>
      <sheetName val="UNP_NCW_10"/>
      <sheetName val="ETC_Plant_Cost10"/>
      <sheetName val="SPT_vs_PHI10"/>
      <sheetName val="PRECAST_lightconc-II10"/>
      <sheetName val="STAFFSCHED_10"/>
      <sheetName val="Materials_Cost(PCC)10"/>
      <sheetName val="PIPING_LINE_LIST10"/>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RC_Details_(2)8"/>
      <sheetName val="Staff_Acco_8"/>
      <sheetName val="C_&amp;_G_RHS8"/>
      <sheetName val="NAHID_CONST8"/>
      <sheetName val="Box-qtys_11"/>
      <sheetName val="UNP-NCW_11"/>
      <sheetName val="UNP_NCW_11"/>
      <sheetName val="ETC_Plant_Cost11"/>
      <sheetName val="SPT_vs_PHI11"/>
      <sheetName val="PRECAST_lightconc-II11"/>
      <sheetName val="STAFFSCHED_11"/>
      <sheetName val="Materials_Cost(PCC)11"/>
      <sheetName val="PIPING_LINE_LIST11"/>
      <sheetName val="SITE_DATA9"/>
      <sheetName val="Bar_Budget9"/>
      <sheetName val="Final_Qty9"/>
      <sheetName val="Machine_HC_-_19_08_9"/>
      <sheetName val="PNM_Justi9"/>
      <sheetName val="Analysed_rate9"/>
      <sheetName val="BOQ_Backup9"/>
      <sheetName val="Rate_Analysis9"/>
      <sheetName val="Est_To_comp-KTRP9"/>
      <sheetName val="JCR_TOP(ITEM)-KTRP9"/>
      <sheetName val="Back_Cal_for_OMC9"/>
      <sheetName val="RC_Details_(2)9"/>
      <sheetName val="Staff_Acco_9"/>
      <sheetName val="C_&amp;_G_RHS9"/>
      <sheetName val="NAHID_CONST9"/>
      <sheetName val="Box-qtys_12"/>
      <sheetName val="UNP-NCW_12"/>
      <sheetName val="UNP_NCW_12"/>
      <sheetName val="ETC_Plant_Cost12"/>
      <sheetName val="SPT_vs_PHI12"/>
      <sheetName val="PRECAST_lightconc-II12"/>
      <sheetName val="STAFFSCHED_12"/>
      <sheetName val="Materials_Cost(PCC)12"/>
      <sheetName val="PIPING_LINE_LIST12"/>
      <sheetName val="SITE_DATA10"/>
      <sheetName val="Bar_Budget10"/>
      <sheetName val="Final_Qty10"/>
      <sheetName val="Machine_HC_-_19_08_10"/>
      <sheetName val="PNM_Justi10"/>
      <sheetName val="Analysed_rate10"/>
      <sheetName val="BOQ_Backup10"/>
      <sheetName val="Rate_Analysis10"/>
      <sheetName val="Est_To_comp-KTRP10"/>
      <sheetName val="JCR_TOP(ITEM)-KTRP10"/>
      <sheetName val="Back_Cal_for_OMC10"/>
      <sheetName val="RC_Details_(2)10"/>
      <sheetName val="Staff_Acco_10"/>
      <sheetName val="C_&amp;_G_RHS10"/>
      <sheetName val="NAHID_CONST10"/>
      <sheetName val="Monthly_Turnover_(Final)4"/>
      <sheetName val="G_A_4"/>
      <sheetName val="LOCAL_RATES2"/>
      <sheetName val="Boq-_Civil"/>
      <sheetName val="Materials_Cost"/>
      <sheetName val="Pavement_"/>
      <sheetName val="Data_1"/>
      <sheetName val="Plant_&amp;__Machinery"/>
      <sheetName val="Box-qtys_13"/>
      <sheetName val="UNP-NCW_13"/>
      <sheetName val="UNP_NCW_13"/>
      <sheetName val="ETC_Plant_Cost13"/>
      <sheetName val="SPT_vs_PHI13"/>
      <sheetName val="PRECAST_lightconc-II13"/>
      <sheetName val="STAFFSCHED_13"/>
      <sheetName val="Materials_Cost(PCC)13"/>
      <sheetName val="PIPING_LINE_LIST13"/>
      <sheetName val="SITE_DATA11"/>
      <sheetName val="Bar_Budget11"/>
      <sheetName val="Final_Qty11"/>
      <sheetName val="Machine_HC_-_19_08_11"/>
      <sheetName val="PNM_Justi11"/>
      <sheetName val="Analysed_rate11"/>
      <sheetName val="BOQ_Backup11"/>
      <sheetName val="Rate_Analysis11"/>
      <sheetName val="Est_To_comp-KTRP11"/>
      <sheetName val="JCR_TOP(ITEM)-KTRP11"/>
      <sheetName val="Back_Cal_for_OMC11"/>
      <sheetName val="RC_Details_(2)11"/>
      <sheetName val="Staff_Acco_11"/>
      <sheetName val="C_&amp;_G_RHS11"/>
      <sheetName val="NAHID_CONST11"/>
      <sheetName val="Monthly_Turnover_(Final)5"/>
      <sheetName val="G_A_5"/>
      <sheetName val="LOCAL_RATES3"/>
      <sheetName val="Boq-_Civil1"/>
      <sheetName val="Materials_Cost1"/>
      <sheetName val="Pavement_1"/>
      <sheetName val="Data_11"/>
      <sheetName val="Plant_&amp;__Machinery1"/>
      <sheetName val="Box-qtys_14"/>
      <sheetName val="UNP-NCW_14"/>
      <sheetName val="UNP_NCW_14"/>
      <sheetName val="ETC_Plant_Cost14"/>
      <sheetName val="SPT_vs_PHI14"/>
      <sheetName val="PRECAST_lightconc-II14"/>
      <sheetName val="STAFFSCHED_14"/>
      <sheetName val="Materials_Cost(PCC)14"/>
      <sheetName val="PIPING_LINE_LIST14"/>
      <sheetName val="SITE_DATA12"/>
      <sheetName val="Bar_Budget12"/>
      <sheetName val="Final_Qty12"/>
      <sheetName val="Machine_HC_-_19_08_12"/>
      <sheetName val="PNM_Justi12"/>
      <sheetName val="Analysed_rate12"/>
      <sheetName val="BOQ_Backup12"/>
      <sheetName val="Rate_Analysis12"/>
      <sheetName val="Est_To_comp-KTRP12"/>
      <sheetName val="JCR_TOP(ITEM)-KTRP12"/>
      <sheetName val="Back_Cal_for_OMC12"/>
      <sheetName val="RC_Details_(2)12"/>
      <sheetName val="Staff_Acco_12"/>
      <sheetName val="C_&amp;_G_RHS12"/>
      <sheetName val="NAHID_CONST12"/>
      <sheetName val="Monthly_Turnover_(Final)6"/>
      <sheetName val="G_A_6"/>
      <sheetName val="LOCAL_RATES4"/>
      <sheetName val="Boq-_Civil2"/>
      <sheetName val="Materials_Cost2"/>
      <sheetName val="Pavement_2"/>
      <sheetName val="Data_12"/>
      <sheetName val="Plant_&amp;__Machinery2"/>
      <sheetName val="Box-Detour"/>
      <sheetName val="fco"/>
      <sheetName val="Basicrates"/>
      <sheetName val="Basic"/>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17">
          <cell r="F17">
            <v>37445</v>
          </cell>
        </row>
      </sheetData>
      <sheetData sheetId="54">
        <row r="17">
          <cell r="F17">
            <v>37445</v>
          </cell>
        </row>
      </sheetData>
      <sheetData sheetId="55">
        <row r="17">
          <cell r="F17">
            <v>37445</v>
          </cell>
        </row>
      </sheetData>
      <sheetData sheetId="56">
        <row r="17">
          <cell r="F17">
            <v>37445</v>
          </cell>
        </row>
      </sheetData>
      <sheetData sheetId="57">
        <row r="17">
          <cell r="F17">
            <v>37445</v>
          </cell>
        </row>
      </sheetData>
      <sheetData sheetId="58">
        <row r="17">
          <cell r="F17">
            <v>37445</v>
          </cell>
        </row>
      </sheetData>
      <sheetData sheetId="59">
        <row r="17">
          <cell r="F17">
            <v>37445</v>
          </cell>
        </row>
      </sheetData>
      <sheetData sheetId="60">
        <row r="17">
          <cell r="F17">
            <v>37445</v>
          </cell>
        </row>
      </sheetData>
      <sheetData sheetId="61">
        <row r="17">
          <cell r="F17">
            <v>37445</v>
          </cell>
        </row>
      </sheetData>
      <sheetData sheetId="62">
        <row r="17">
          <cell r="F17">
            <v>37445</v>
          </cell>
        </row>
      </sheetData>
      <sheetData sheetId="63">
        <row r="17">
          <cell r="F17">
            <v>37445</v>
          </cell>
        </row>
      </sheetData>
      <sheetData sheetId="64">
        <row r="17">
          <cell r="F17">
            <v>37445</v>
          </cell>
        </row>
      </sheetData>
      <sheetData sheetId="65">
        <row r="17">
          <cell r="F17">
            <v>37445</v>
          </cell>
        </row>
      </sheetData>
      <sheetData sheetId="66">
        <row r="17">
          <cell r="F17">
            <v>37445</v>
          </cell>
        </row>
      </sheetData>
      <sheetData sheetId="67">
        <row r="17">
          <cell r="F17">
            <v>37445</v>
          </cell>
        </row>
      </sheetData>
      <sheetData sheetId="68">
        <row r="17">
          <cell r="F17">
            <v>37445</v>
          </cell>
        </row>
      </sheetData>
      <sheetData sheetId="69">
        <row r="17">
          <cell r="F17">
            <v>37445</v>
          </cell>
        </row>
      </sheetData>
      <sheetData sheetId="70">
        <row r="17">
          <cell r="F17">
            <v>37445</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C12"/>
      <sheetName val="USB 1"/>
    </sheetNames>
    <sheetDataSet>
      <sheetData sheetId="0" refreshError="1"/>
      <sheetData sheetId="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READ"/>
      <sheetName val="phasing (ALL Cost)"/>
      <sheetName val="phasing (staff)"/>
      <sheetName val="phasing (lab)"/>
      <sheetName val="phasing (plant)"/>
      <sheetName val="phasing (fuel)"/>
      <sheetName val="phasing (ML)"/>
      <sheetName val="phasing (SC)"/>
      <sheetName val="phasing (O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rete"/>
      <sheetName val="shuttering"/>
      <sheetName val="foot-slab reinft"/>
      <sheetName val="beam-reinft"/>
      <sheetName val="col-reinft"/>
      <sheetName val="Indices"/>
      <sheetName val="Key-notes"/>
      <sheetName val="beam-reinft-IIInd floor"/>
      <sheetName val="estimate"/>
      <sheetName val="Lintel Slab"/>
      <sheetName val="Civil Boq"/>
      <sheetName val="col-reinft1"/>
      <sheetName val="upa"/>
      <sheetName val="DETAILED  BOQ"/>
      <sheetName val="analysis"/>
      <sheetName val="Vind-BtB"/>
      <sheetName val="foot-slab_reinft"/>
      <sheetName val="beam-reinft-IIInd_floor"/>
      <sheetName val="Lintel_Slab"/>
      <sheetName val="DETAILED__BOQ"/>
      <sheetName val="Civil_Boq"/>
      <sheetName val="conc-foot-gradeslab"/>
      <sheetName val="Sheet1"/>
      <sheetName val="BOQ Distribution"/>
      <sheetName val="sheeet7"/>
      <sheetName val="S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XXXX0"/>
      <sheetName val="Site Report"/>
      <sheetName val="BASIC"/>
      <sheetName val="DESIGN MIX"/>
      <sheetName val="MISC"/>
      <sheetName val="ANALYSIS"/>
      <sheetName val="BOQ"/>
      <sheetName val="P&amp;E"/>
      <sheetName val="BRIEF"/>
      <sheetName val="CPIPE"/>
      <sheetName val="Customize Your Invoice"/>
      <sheetName val="meas-wp"/>
      <sheetName val="EST-CIVIL"/>
      <sheetName val="Fill this out first..."/>
      <sheetName val="Cover"/>
      <sheetName val="CABLE DATA"/>
      <sheetName val="INDIGINEOUS ITEMS "/>
      <sheetName val="PROG_DATA"/>
      <sheetName val="Site Dev BOQ"/>
      <sheetName val="BOQ Distribution"/>
      <sheetName val="GBW"/>
      <sheetName val="Beam at Ground flr lvl(Steel)"/>
      <sheetName val="LIST OF MAKES"/>
      <sheetName val="switch"/>
      <sheetName val="KALK"/>
      <sheetName val="X rate"/>
      <sheetName val="Bill_01"/>
      <sheetName val="DATA_PILE_BG"/>
      <sheetName val="DATA_PCC"/>
      <sheetName val="DATA_PILECAP"/>
      <sheetName val="DATA_PILE_RT2"/>
      <sheetName val="DATA_PILE_RT1 "/>
      <sheetName val="DATA_PILE _SM"/>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rete"/>
      <sheetName val="shuttering"/>
      <sheetName val="foot-slab reinft"/>
      <sheetName val="beam-reinft"/>
      <sheetName val="col-reinft"/>
      <sheetName val="Indices"/>
      <sheetName val="Indices-External"/>
      <sheetName val="Indices-unconf"/>
      <sheetName val="Indices-combined"/>
      <sheetName val="Key-notes"/>
      <sheetName val="PROG_DATA"/>
      <sheetName val="Rate Analysis"/>
      <sheetName val="beam-reinft-machine rm"/>
      <sheetName val="FT-05-02IsoBOM"/>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歷次預算變更統計表"/>
      <sheetName val="#73-申請"/>
      <sheetName val="業主合約變動說明"/>
      <sheetName val="物調申請"/>
      <sheetName val="計程車休息站結算"/>
      <sheetName val="施工預算變動說明(WBS)"/>
      <sheetName val="施工預算變動說明(公文用箋順序)"/>
      <sheetName val="物調,災損,風險"/>
      <sheetName val="#1及#2潛盾機預算9309.14調整明細"/>
      <sheetName val="#3潛盾機預算93.09.14調整明細"/>
      <sheetName val="發包單價差-止水帶&amp;橡膠封"/>
      <sheetName val="發包單價差-隧道組鋼筋"/>
      <sheetName val="發包單價差-車站組鋼筋"/>
      <sheetName val="風險評估"/>
      <sheetName val="#72-核准"/>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ce"/>
      <sheetName val="DATA SHEET"/>
      <sheetName val="Report 2"/>
      <sheetName val="S1BOQ"/>
    </sheetNames>
    <sheetDataSet>
      <sheetData sheetId="0"/>
      <sheetData sheetId="1" refreshError="1"/>
      <sheetData sheetId="2" refreshError="1"/>
      <sheetData sheetId="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2009"/>
      <sheetName val="Sheet3"/>
      <sheetName val="INCIDENTS"/>
      <sheetName val="Sheet1"/>
    </sheetNames>
    <sheetDataSet>
      <sheetData sheetId="0"/>
      <sheetData sheetId="1"/>
      <sheetData sheetId="2"/>
      <sheetData sheetId="3">
        <row r="1">
          <cell r="A1" t="str">
            <v>Accident</v>
          </cell>
        </row>
        <row r="2">
          <cell r="A2" t="str">
            <v>Fire</v>
          </cell>
        </row>
        <row r="3">
          <cell r="A3" t="str">
            <v>Vandalism</v>
          </cell>
        </row>
        <row r="4">
          <cell r="A4" t="str">
            <v>Labour / IR Problems</v>
          </cell>
        </row>
        <row r="5">
          <cell r="A5" t="str">
            <v>Theft</v>
          </cell>
        </row>
        <row r="6">
          <cell r="A6" t="str">
            <v>Pilferages</v>
          </cell>
        </row>
        <row r="7">
          <cell r="A7" t="str">
            <v>Damage to property</v>
          </cell>
        </row>
        <row r="8">
          <cell r="A8" t="str">
            <v>Kidnapping</v>
          </cell>
        </row>
        <row r="9">
          <cell r="A9" t="str">
            <v>Hoax call</v>
          </cell>
        </row>
        <row r="10">
          <cell r="A10" t="str">
            <v>MedicalHurt/grevious hurt</v>
          </cell>
        </row>
        <row r="11">
          <cell r="A11" t="str">
            <v>Tempering with Cables</v>
          </cell>
        </row>
        <row r="12">
          <cell r="A12" t="str">
            <v>Misappropriation</v>
          </cell>
        </row>
        <row r="13">
          <cell r="A13" t="str">
            <v>Terrorist Attack</v>
          </cell>
        </row>
        <row r="14">
          <cell r="A14" t="str">
            <v>Natural calminity</v>
          </cell>
        </row>
        <row r="15">
          <cell r="A15" t="str">
            <v>Assault</v>
          </cell>
        </row>
        <row r="16">
          <cell r="A16" t="str">
            <v>Obstruction passage of personnel</v>
          </cell>
        </row>
        <row r="17">
          <cell r="A17" t="str">
            <v>Criminal trespass</v>
          </cell>
        </row>
        <row r="18">
          <cell r="A18" t="str">
            <v>Impersonation</v>
          </cell>
        </row>
        <row r="19">
          <cell r="A19" t="str">
            <v>Extortion</v>
          </cell>
        </row>
        <row r="20">
          <cell r="A20" t="str">
            <v>Robbery</v>
          </cell>
        </row>
        <row r="21">
          <cell r="A21" t="str">
            <v>Sabotage</v>
          </cell>
        </row>
        <row r="22">
          <cell r="A22" t="str">
            <v>Encroachment</v>
          </cell>
        </row>
        <row r="23">
          <cell r="A23" t="str">
            <v>Traffic Block</v>
          </cell>
        </row>
        <row r="24">
          <cell r="A24" t="str">
            <v>Threat</v>
          </cell>
        </row>
        <row r="25">
          <cell r="A25" t="str">
            <v>Major Sickness, Others</v>
          </cell>
        </row>
        <row r="26">
          <cell r="A26" t="str">
            <v>Visit</v>
          </cell>
        </row>
      </sheetData>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Jun-12"/>
      <sheetName val="13-19"/>
      <sheetName val="20-26"/>
      <sheetName val="27-03July"/>
      <sheetName val="Incident Type"/>
    </sheetNames>
    <sheetDataSet>
      <sheetData sheetId="0" refreshError="1"/>
      <sheetData sheetId="1" refreshError="1"/>
      <sheetData sheetId="2" refreshError="1"/>
      <sheetData sheetId="3" refreshError="1"/>
      <sheetData sheetId="4">
        <row r="1">
          <cell r="A1" t="str">
            <v>Accident</v>
          </cell>
        </row>
        <row r="2">
          <cell r="A2" t="str">
            <v>Fire</v>
          </cell>
        </row>
        <row r="3">
          <cell r="A3" t="str">
            <v>Vandalism</v>
          </cell>
        </row>
        <row r="4">
          <cell r="A4" t="str">
            <v>Labour / IR Problems</v>
          </cell>
        </row>
        <row r="5">
          <cell r="A5" t="str">
            <v>Theft</v>
          </cell>
        </row>
        <row r="6">
          <cell r="A6" t="str">
            <v>Pilferages</v>
          </cell>
        </row>
        <row r="7">
          <cell r="A7" t="str">
            <v>Damage to property</v>
          </cell>
        </row>
        <row r="8">
          <cell r="A8" t="str">
            <v>Kidnapping</v>
          </cell>
        </row>
        <row r="9">
          <cell r="A9" t="str">
            <v>Hoax call</v>
          </cell>
        </row>
        <row r="10">
          <cell r="A10" t="str">
            <v>MedicalHurt/grievous hurt</v>
          </cell>
        </row>
        <row r="11">
          <cell r="A11" t="str">
            <v>Tempering with Cables</v>
          </cell>
        </row>
        <row r="12">
          <cell r="A12" t="str">
            <v>Misappropriation</v>
          </cell>
        </row>
        <row r="13">
          <cell r="A13" t="str">
            <v>Terrorist Attack</v>
          </cell>
        </row>
        <row r="14">
          <cell r="A14" t="str">
            <v>Natural calamity</v>
          </cell>
        </row>
        <row r="15">
          <cell r="A15" t="str">
            <v>Assault</v>
          </cell>
        </row>
        <row r="16">
          <cell r="A16" t="str">
            <v>Obstruction of Personnel/ Traffic Incident</v>
          </cell>
        </row>
        <row r="17">
          <cell r="A17" t="str">
            <v>Criminal trespass</v>
          </cell>
        </row>
        <row r="18">
          <cell r="A18" t="str">
            <v>Impersonation</v>
          </cell>
        </row>
        <row r="19">
          <cell r="A19" t="str">
            <v>Extortion</v>
          </cell>
        </row>
        <row r="20">
          <cell r="A20" t="str">
            <v>Robbery</v>
          </cell>
        </row>
        <row r="21">
          <cell r="A21" t="str">
            <v>Sabotage</v>
          </cell>
        </row>
        <row r="22">
          <cell r="A22" t="str">
            <v>Encroachment</v>
          </cell>
        </row>
        <row r="23">
          <cell r="A23" t="str">
            <v>Threat</v>
          </cell>
        </row>
        <row r="24">
          <cell r="A24" t="str">
            <v>Coordination Meetings</v>
          </cell>
        </row>
        <row r="25">
          <cell r="A25" t="str">
            <v>Official Visits</v>
          </cell>
        </row>
        <row r="26">
          <cell r="A26" t="str">
            <v xml:space="preserve">Purchases </v>
          </cell>
        </row>
        <row r="27">
          <cell r="A27" t="str">
            <v>Trainings</v>
          </cell>
        </row>
        <row r="28">
          <cell r="A28" t="str">
            <v>Security Automation</v>
          </cell>
        </row>
        <row r="29">
          <cell r="A29" t="str">
            <v>Sickness</v>
          </cell>
        </row>
        <row r="30">
          <cell r="A30" t="str">
            <v>Spl Drives</v>
          </cell>
        </row>
        <row r="31">
          <cell r="A31" t="str">
            <v>Mock Drills</v>
          </cell>
        </row>
        <row r="32">
          <cell r="A32" t="str">
            <v>Traffic Voilations</v>
          </cell>
        </row>
        <row r="33">
          <cell r="A33" t="str">
            <v>Nearby Village Problems</v>
          </cell>
        </row>
        <row r="34">
          <cell r="A34" t="str">
            <v>Others</v>
          </cell>
        </row>
      </sheetData>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foot-gradeslab"/>
      <sheetName val="conc-lift-shear-retwall"/>
      <sheetName val="shuttering-footing"/>
      <sheetName val="shutter-lift-shear-retwall"/>
      <sheetName val="Chart1"/>
      <sheetName val="foot-slab reinft"/>
      <sheetName val="Indices"/>
      <sheetName val="Indices-final"/>
      <sheetName val="Timesheet"/>
      <sheetName val="gen"/>
      <sheetName val="beam-reinft"/>
      <sheetName val="Conc"/>
      <sheetName val="Vehic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mber"/>
      <sheetName val="Spread"/>
    </sheetNames>
    <sheetDataSet>
      <sheetData sheetId="0" refreshError="1"/>
      <sheetData sheetId="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sheetName val="price"/>
      <sheetName val="Summary"/>
      <sheetName val="item"/>
      <sheetName val="inWords"/>
      <sheetName val="Wordsdata"/>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WC"/>
      <sheetName val="bupcost"/>
      <sheetName val="budget"/>
      <sheetName val="AFA"/>
      <sheetName val="performance"/>
      <sheetName val="FINALTOPSHEET"/>
      <sheetName val="chiklicost"/>
      <sheetName val="revanal"/>
      <sheetName val="annex1siteman-indirectpm"/>
      <sheetName val="annex2siteman-indirectlab"/>
      <sheetName val="annex3mob-stockpile"/>
      <sheetName val="annex4mob-wp1trasnfer"/>
      <sheetName val="annex5-mob-safety"/>
      <sheetName val="annex6-sitefac-survey"/>
    </sheetNames>
    <sheetDataSet>
      <sheetData sheetId="0" refreshError="1"/>
      <sheetData sheetId="1" refreshError="1"/>
      <sheetData sheetId="2"/>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Material Rates"/>
      <sheetName val="analysis"/>
      <sheetName val="Basement Budget"/>
      <sheetName val="NPV"/>
      <sheetName val="DETAILED  BOQ"/>
      <sheetName val="월선수금"/>
      <sheetName val="Construction"/>
      <sheetName val="BOQ (2)"/>
      <sheetName val="Fill this out first..."/>
      <sheetName val="Site Dev BOQ"/>
      <sheetName val="GBW"/>
      <sheetName val="Headings"/>
      <sheetName val="labour coeff"/>
      <sheetName val="IO LIST"/>
      <sheetName val="FORM6&amp;7"/>
      <sheetName val="water prop."/>
      <sheetName val="Material&amp;equipment"/>
      <sheetName val="office"/>
      <sheetName val="Costing"/>
      <sheetName val="water prop_"/>
      <sheetName val="p&amp;m"/>
      <sheetName val="RCC,Ret. Wall"/>
      <sheetName val="BOQ_Direct_selling cost"/>
      <sheetName val="HEAD"/>
      <sheetName val="Vehicles"/>
      <sheetName val="VCH-SLC"/>
      <sheetName val="Sheet3"/>
      <sheetName val="Supplier"/>
      <sheetName val="Labour productivity"/>
      <sheetName val="07016, Master List-Major Minor"/>
      <sheetName val="Lists"/>
      <sheetName val="電気設備表"/>
      <sheetName val="Data"/>
      <sheetName val="Wordsdata"/>
      <sheetName val="item"/>
      <sheetName val="Index"/>
      <sheetName val="AREAS"/>
      <sheetName val="INPUT SHEET"/>
      <sheetName val="RES-PLANNING"/>
      <sheetName val="BOQ"/>
      <sheetName val="Estimation"/>
      <sheetName val="final abstract"/>
      <sheetName val="A"/>
      <sheetName val="PCS"/>
      <sheetName val="LOM_MOD"/>
      <sheetName val="X rate"/>
      <sheetName val="Elect."/>
      <sheetName val="Basic Rates"/>
      <sheetName val="Variables"/>
      <sheetName val="Sheet2"/>
      <sheetName val="Macro1"/>
      <sheetName val="Build-up"/>
      <sheetName val="Data sheet"/>
      <sheetName val="Staff Acco."/>
      <sheetName val="Project Budget Worksheet"/>
      <sheetName val="SOR"/>
      <sheetName val="Cul_detail"/>
      <sheetName val="STAFFSCHED "/>
      <sheetName val="INDIGINEOUS ITEMS "/>
      <sheetName val="COLUMN"/>
      <sheetName val="FORM6"/>
      <sheetName val="FORM 6"/>
      <sheetName val="PRECAST lightconc-II"/>
      <sheetName val="3cd Annexure"/>
      <sheetName val="except wiring"/>
      <sheetName val="Design"/>
      <sheetName val="Sheet1"/>
      <sheetName val="#REF"/>
      <sheetName val="IDCCALHYD-GOO"/>
      <sheetName val="RA-markate"/>
      <sheetName val="Database"/>
      <sheetName val="SCHEDULE"/>
      <sheetName val="schedule nos"/>
      <sheetName val="beam-reinft"/>
      <sheetName val="Detail"/>
      <sheetName val="S &amp; A"/>
      <sheetName val="Input"/>
      <sheetName val="HPL"/>
      <sheetName val="factors"/>
      <sheetName val="Cost summary"/>
      <sheetName val="LIST OF MAKES"/>
      <sheetName val="Cable-data"/>
      <sheetName val="Civil Works"/>
      <sheetName val="MG"/>
      <sheetName val="Master Data Sheet"/>
      <sheetName val="Indices"/>
      <sheetName val="Set"/>
      <sheetName val="Hot"/>
      <sheetName val="Labour &amp; Plant"/>
      <sheetName val="Detail In Door Stad"/>
      <sheetName val="DetEst"/>
      <sheetName val="labour"/>
      <sheetName val="Bill-12"/>
      <sheetName val="site fab&amp;ernstr"/>
      <sheetName val="Fin. Assumpt. - Sensitivities"/>
      <sheetName val="oresreqsum"/>
      <sheetName val="Rate Analysis"/>
      <sheetName val="FitOutConfCentre"/>
      <sheetName val="Details - SAP"/>
      <sheetName val="LOCAL RATES"/>
      <sheetName val="doq-10"/>
      <sheetName val="PLAN_FEB97"/>
      <sheetName val="Break up Sheet"/>
      <sheetName val="Approved MTD Proj #'s"/>
      <sheetName val="meas-wp"/>
      <sheetName val="calcul"/>
      <sheetName val="재1"/>
      <sheetName val="Summary"/>
      <sheetName val="estimate"/>
      <sheetName val="zone-2"/>
      <sheetName val="horizontal"/>
      <sheetName val="Cover sheet"/>
      <sheetName val="Direct cost shed A-2 "/>
      <sheetName val="MA"/>
      <sheetName val="AOR"/>
      <sheetName val="Publicbuilding"/>
      <sheetName val="Lead"/>
      <sheetName val="GR.slab-reinft"/>
      <sheetName val="BOQ-Part1"/>
      <sheetName val="Variables_x"/>
      <sheetName val="Material_Rates"/>
      <sheetName val="Basement_Budget"/>
      <sheetName val="BOQ_(2)"/>
      <sheetName val="Fill_this_out_first___"/>
      <sheetName val="Site_Dev_BOQ"/>
      <sheetName val="labour_coeff"/>
      <sheetName val="DETAILED__BOQ"/>
      <sheetName val="IO_LIST"/>
      <sheetName val="water_prop_"/>
      <sheetName val="water_prop_1"/>
      <sheetName val="RCC,Ret__Wall"/>
      <sheetName val="BOQ_Direct_selling_cost"/>
      <sheetName val="Labour_productivity"/>
      <sheetName val="07016,_Master_List-Major_Minor"/>
      <sheetName val="INPUT_SHEET"/>
      <sheetName val="final_abstract"/>
      <sheetName val="Precalculation"/>
      <sheetName val="PRECAST_lightconc-II"/>
      <sheetName val="except_wiring"/>
      <sheetName val="3cd_Annexure"/>
      <sheetName val="Staff_Acco_"/>
      <sheetName val="Data_sheet"/>
      <sheetName val="Project_Budget_Worksheet"/>
      <sheetName val="STAFFSCHED_"/>
      <sheetName val="INDIGINEOUS_ITEMS_"/>
      <sheetName val="Basic_Rates"/>
      <sheetName val="X_rate"/>
      <sheetName val="Elect_"/>
      <sheetName val="LOCAL_RATES"/>
      <sheetName val="Master_Data_Sheet"/>
      <sheetName val="schedule_nos"/>
      <sheetName val="FORM_6"/>
      <sheetName val="S_&amp;_A"/>
      <sheetName val="Cost_summary"/>
      <sheetName val="LIST_OF_MAKES"/>
      <sheetName val="Civil_Works"/>
      <sheetName val="Approved_MTD_Proj_#'s"/>
      <sheetName val="Assumptions"/>
      <sheetName val="Material_Rates2"/>
      <sheetName val="Basement_Budget2"/>
      <sheetName val="BOQ_(2)2"/>
      <sheetName val="Fill_this_out_first___2"/>
      <sheetName val="Site_Dev_BOQ2"/>
      <sheetName val="labour_coeff2"/>
      <sheetName val="DETAILED__BOQ2"/>
      <sheetName val="RCC,Ret__Wall2"/>
      <sheetName val="BOQ_Direct_selling_cost2"/>
      <sheetName val="Labour_productivity2"/>
      <sheetName val="IO_LIST2"/>
      <sheetName val="water_prop_4"/>
      <sheetName val="water_prop_5"/>
      <sheetName val="INPUT_SHEET2"/>
      <sheetName val="PRECAST_lightconc-II2"/>
      <sheetName val="except_wiring2"/>
      <sheetName val="3cd_Annexure2"/>
      <sheetName val="Staff_Acco_2"/>
      <sheetName val="final_abstract2"/>
      <sheetName val="07016,_Master_List-Major_Minor2"/>
      <sheetName val="Data_sheet2"/>
      <sheetName val="Project_Budget_Worksheet2"/>
      <sheetName val="STAFFSCHED_2"/>
      <sheetName val="INDIGINEOUS_ITEMS_2"/>
      <sheetName val="Basic_Rates2"/>
      <sheetName val="X_rate2"/>
      <sheetName val="Elect_2"/>
      <sheetName val="LOCAL_RATES2"/>
      <sheetName val="Master_Data_Sheet2"/>
      <sheetName val="schedule_nos2"/>
      <sheetName val="FORM_62"/>
      <sheetName val="S_&amp;_A2"/>
      <sheetName val="Cost_summary2"/>
      <sheetName val="LIST_OF_MAKES2"/>
      <sheetName val="Civil_Works2"/>
      <sheetName val="Approved_MTD_Proj_#'s2"/>
      <sheetName val="Material_Rates1"/>
      <sheetName val="Basement_Budget1"/>
      <sheetName val="BOQ_(2)1"/>
      <sheetName val="Fill_this_out_first___1"/>
      <sheetName val="Site_Dev_BOQ1"/>
      <sheetName val="labour_coeff1"/>
      <sheetName val="DETAILED__BOQ1"/>
      <sheetName val="RCC,Ret__Wall1"/>
      <sheetName val="BOQ_Direct_selling_cost1"/>
      <sheetName val="Labour_productivity1"/>
      <sheetName val="IO_LIST1"/>
      <sheetName val="water_prop_2"/>
      <sheetName val="water_prop_3"/>
      <sheetName val="INPUT_SHEET1"/>
      <sheetName val="PRECAST_lightconc-II1"/>
      <sheetName val="except_wiring1"/>
      <sheetName val="3cd_Annexure1"/>
      <sheetName val="Staff_Acco_1"/>
      <sheetName val="final_abstract1"/>
      <sheetName val="07016,_Master_List-Major_Minor1"/>
      <sheetName val="Data_sheet1"/>
      <sheetName val="Project_Budget_Worksheet1"/>
      <sheetName val="STAFFSCHED_1"/>
      <sheetName val="INDIGINEOUS_ITEMS_1"/>
      <sheetName val="Basic_Rates1"/>
      <sheetName val="X_rate1"/>
      <sheetName val="Elect_1"/>
      <sheetName val="LOCAL_RATES1"/>
      <sheetName val="Master_Data_Sheet1"/>
      <sheetName val="schedule_nos1"/>
      <sheetName val="FORM_61"/>
      <sheetName val="S_&amp;_A1"/>
      <sheetName val="Cost_summary1"/>
      <sheetName val="LIST_OF_MAKES1"/>
      <sheetName val="Civil_Works1"/>
      <sheetName val="Approved_MTD_Proj_#'s1"/>
      <sheetName val="Material_Rates3"/>
      <sheetName val="Basement_Budget3"/>
      <sheetName val="BOQ_(2)3"/>
      <sheetName val="Fill_this_out_first___3"/>
      <sheetName val="Site_Dev_BOQ3"/>
      <sheetName val="labour_coeff3"/>
      <sheetName val="DETAILED__BOQ3"/>
      <sheetName val="RCC,Ret__Wall3"/>
      <sheetName val="BOQ_Direct_selling_cost3"/>
      <sheetName val="Labour_productivity3"/>
      <sheetName val="IO_LIST3"/>
      <sheetName val="water_prop_6"/>
      <sheetName val="water_prop_7"/>
      <sheetName val="INPUT_SHEET3"/>
      <sheetName val="PRECAST_lightconc-II3"/>
      <sheetName val="except_wiring3"/>
      <sheetName val="3cd_Annexure3"/>
      <sheetName val="Staff_Acco_3"/>
      <sheetName val="final_abstract3"/>
      <sheetName val="07016,_Master_List-Major_Minor3"/>
      <sheetName val="Data_sheet3"/>
      <sheetName val="Project_Budget_Worksheet3"/>
      <sheetName val="STAFFSCHED_3"/>
      <sheetName val="INDIGINEOUS_ITEMS_3"/>
      <sheetName val="Basic_Rates3"/>
      <sheetName val="X_rate3"/>
      <sheetName val="Elect_3"/>
      <sheetName val="LOCAL_RATES3"/>
      <sheetName val="Master_Data_Sheet3"/>
      <sheetName val="schedule_nos3"/>
      <sheetName val="FORM_63"/>
      <sheetName val="S_&amp;_A3"/>
      <sheetName val="Cost_summary3"/>
      <sheetName val="LIST_OF_MAKES3"/>
      <sheetName val="Civil_Works3"/>
      <sheetName val="Approved_MTD_Proj_#'s3"/>
      <sheetName val="Material_Rates4"/>
      <sheetName val="Basement_Budget4"/>
      <sheetName val="BOQ_(2)4"/>
      <sheetName val="Fill_this_out_first___4"/>
      <sheetName val="Site_Dev_BOQ4"/>
      <sheetName val="labour_coeff4"/>
      <sheetName val="DETAILED__BOQ4"/>
      <sheetName val="RCC,Ret__Wall4"/>
      <sheetName val="BOQ_Direct_selling_cost4"/>
      <sheetName val="Labour_productivity4"/>
      <sheetName val="IO_LIST4"/>
      <sheetName val="water_prop_8"/>
      <sheetName val="water_prop_9"/>
      <sheetName val="INPUT_SHEET4"/>
      <sheetName val="PRECAST_lightconc-II4"/>
      <sheetName val="except_wiring4"/>
      <sheetName val="3cd_Annexure4"/>
      <sheetName val="Staff_Acco_4"/>
      <sheetName val="final_abstract4"/>
      <sheetName val="07016,_Master_List-Major_Minor4"/>
      <sheetName val="Data_sheet4"/>
      <sheetName val="Project_Budget_Worksheet4"/>
      <sheetName val="STAFFSCHED_4"/>
      <sheetName val="INDIGINEOUS_ITEMS_4"/>
      <sheetName val="Basic_Rates4"/>
      <sheetName val="X_rate4"/>
      <sheetName val="Elect_4"/>
      <sheetName val="LOCAL_RATES4"/>
      <sheetName val="Master_Data_Sheet4"/>
      <sheetName val="schedule_nos4"/>
      <sheetName val="FORM_64"/>
      <sheetName val="S_&amp;_A4"/>
      <sheetName val="Cost_summary4"/>
      <sheetName val="LIST_OF_MAKES4"/>
      <sheetName val="Civil_Works4"/>
      <sheetName val="Approved_MTD_Proj_#'s4"/>
      <sheetName val="Material_Rates5"/>
      <sheetName val="Basement_Budget5"/>
      <sheetName val="BOQ_(2)5"/>
      <sheetName val="Fill_this_out_first___5"/>
      <sheetName val="Site_Dev_BOQ5"/>
      <sheetName val="labour_coeff5"/>
      <sheetName val="DETAILED__BOQ5"/>
      <sheetName val="RCC,Ret__Wall5"/>
      <sheetName val="BOQ_Direct_selling_cost5"/>
      <sheetName val="Labour_productivity5"/>
      <sheetName val="IO_LIST5"/>
      <sheetName val="water_prop_10"/>
      <sheetName val="water_prop_11"/>
      <sheetName val="INPUT_SHEET5"/>
      <sheetName val="PRECAST_lightconc-II5"/>
      <sheetName val="except_wiring5"/>
      <sheetName val="3cd_Annexure5"/>
      <sheetName val="Staff_Acco_5"/>
      <sheetName val="final_abstract5"/>
      <sheetName val="07016,_Master_List-Major_Minor5"/>
      <sheetName val="Data_sheet5"/>
      <sheetName val="Project_Budget_Worksheet5"/>
      <sheetName val="STAFFSCHED_5"/>
      <sheetName val="INDIGINEOUS_ITEMS_5"/>
      <sheetName val="Basic_Rates5"/>
      <sheetName val="X_rate5"/>
      <sheetName val="Elect_5"/>
      <sheetName val="LOCAL_RATES5"/>
      <sheetName val="Master_Data_Sheet5"/>
      <sheetName val="schedule_nos5"/>
      <sheetName val="FORM_65"/>
      <sheetName val="S_&amp;_A5"/>
      <sheetName val="Cost_summary5"/>
      <sheetName val="LIST_OF_MAKES5"/>
      <sheetName val="Civil_Works5"/>
      <sheetName val="Approved_MTD_Proj_#'s5"/>
      <sheetName val="Material_Rates6"/>
      <sheetName val="Basement_Budget6"/>
      <sheetName val="BOQ_(2)6"/>
      <sheetName val="Fill_this_out_first___6"/>
      <sheetName val="Site_Dev_BOQ6"/>
      <sheetName val="labour_coeff6"/>
      <sheetName val="DETAILED__BOQ6"/>
      <sheetName val="RCC,Ret__Wall6"/>
      <sheetName val="BOQ_Direct_selling_cost6"/>
      <sheetName val="Labour_productivity6"/>
      <sheetName val="IO_LIST6"/>
      <sheetName val="water_prop_12"/>
      <sheetName val="water_prop_13"/>
      <sheetName val="INPUT_SHEET6"/>
      <sheetName val="PRECAST_lightconc-II6"/>
      <sheetName val="except_wiring6"/>
      <sheetName val="3cd_Annexure6"/>
      <sheetName val="Staff_Acco_6"/>
      <sheetName val="final_abstract6"/>
      <sheetName val="07016,_Master_List-Major_Minor6"/>
      <sheetName val="Data_sheet6"/>
      <sheetName val="Project_Budget_Worksheet6"/>
      <sheetName val="STAFFSCHED_6"/>
      <sheetName val="INDIGINEOUS_ITEMS_6"/>
      <sheetName val="Basic_Rates6"/>
      <sheetName val="X_rate6"/>
      <sheetName val="Elect_6"/>
      <sheetName val="LOCAL_RATES6"/>
      <sheetName val="Master_Data_Sheet6"/>
      <sheetName val="schedule_nos6"/>
      <sheetName val="FORM_66"/>
      <sheetName val="S_&amp;_A6"/>
      <sheetName val="Cost_summary6"/>
      <sheetName val="LIST_OF_MAKES6"/>
      <sheetName val="Civil_Works6"/>
      <sheetName val="Approved_MTD_Proj_#'s6"/>
      <sheetName val="Material_Rates7"/>
      <sheetName val="Basement_Budget7"/>
      <sheetName val="BOQ_(2)7"/>
      <sheetName val="Fill_this_out_first___7"/>
      <sheetName val="Site_Dev_BOQ7"/>
      <sheetName val="labour_coeff7"/>
      <sheetName val="DETAILED__BOQ7"/>
      <sheetName val="RCC,Ret__Wall7"/>
      <sheetName val="BOQ_Direct_selling_cost7"/>
      <sheetName val="Labour_productivity7"/>
      <sheetName val="IO_LIST7"/>
      <sheetName val="water_prop_14"/>
      <sheetName val="water_prop_15"/>
      <sheetName val="INPUT_SHEET7"/>
      <sheetName val="PRECAST_lightconc-II7"/>
      <sheetName val="except_wiring7"/>
      <sheetName val="3cd_Annexure7"/>
      <sheetName val="Staff_Acco_7"/>
      <sheetName val="final_abstract7"/>
      <sheetName val="07016,_Master_List-Major_Minor7"/>
      <sheetName val="Data_sheet7"/>
      <sheetName val="Project_Budget_Worksheet7"/>
      <sheetName val="STAFFSCHED_7"/>
      <sheetName val="INDIGINEOUS_ITEMS_7"/>
      <sheetName val="Basic_Rates7"/>
      <sheetName val="X_rate7"/>
      <sheetName val="Elect_7"/>
      <sheetName val="LOCAL_RATES7"/>
      <sheetName val="Master_Data_Sheet7"/>
      <sheetName val="schedule_nos7"/>
      <sheetName val="FORM_67"/>
      <sheetName val="S_&amp;_A7"/>
      <sheetName val="Cost_summary7"/>
      <sheetName val="LIST_OF_MAKES7"/>
      <sheetName val="Civil_Works7"/>
      <sheetName val="Approved_MTD_Proj_#'s7"/>
      <sheetName val="Material_Rates8"/>
      <sheetName val="Basement_Budget8"/>
      <sheetName val="BOQ_(2)8"/>
      <sheetName val="Fill_this_out_first___8"/>
      <sheetName val="Site_Dev_BOQ8"/>
      <sheetName val="labour_coeff8"/>
      <sheetName val="DETAILED__BOQ8"/>
      <sheetName val="RCC,Ret__Wall8"/>
      <sheetName val="BOQ_Direct_selling_cost8"/>
      <sheetName val="Labour_productivity8"/>
      <sheetName val="IO_LIST8"/>
      <sheetName val="water_prop_16"/>
      <sheetName val="water_prop_17"/>
      <sheetName val="INPUT_SHEET8"/>
      <sheetName val="PRECAST_lightconc-II8"/>
      <sheetName val="except_wiring8"/>
      <sheetName val="3cd_Annexure8"/>
      <sheetName val="Staff_Acco_8"/>
      <sheetName val="final_abstract8"/>
      <sheetName val="07016,_Master_List-Major_Minor8"/>
      <sheetName val="Data_sheet8"/>
      <sheetName val="Project_Budget_Worksheet8"/>
      <sheetName val="STAFFSCHED_8"/>
      <sheetName val="INDIGINEOUS_ITEMS_8"/>
      <sheetName val="Basic_Rates8"/>
      <sheetName val="X_rate8"/>
      <sheetName val="Elect_8"/>
      <sheetName val="LOCAL_RATES8"/>
      <sheetName val="Master_Data_Sheet8"/>
      <sheetName val="schedule_nos8"/>
      <sheetName val="FORM_68"/>
      <sheetName val="S_&amp;_A8"/>
      <sheetName val="Cost_summary8"/>
      <sheetName val="LIST_OF_MAKES8"/>
      <sheetName val="Civil_Works8"/>
      <sheetName val="Approved_MTD_Proj_#'s8"/>
      <sheetName val="Material_Rates14"/>
      <sheetName val="Basement_Budget14"/>
      <sheetName val="BOQ_(2)14"/>
      <sheetName val="Fill_this_out_first___14"/>
      <sheetName val="Site_Dev_BOQ14"/>
      <sheetName val="labour_coeff14"/>
      <sheetName val="DETAILED__BOQ14"/>
      <sheetName val="RCC,Ret__Wall14"/>
      <sheetName val="BOQ_Direct_selling_cost14"/>
      <sheetName val="Labour_productivity14"/>
      <sheetName val="IO_LIST14"/>
      <sheetName val="water_prop_28"/>
      <sheetName val="water_prop_29"/>
      <sheetName val="INPUT_SHEET14"/>
      <sheetName val="PRECAST_lightconc-II14"/>
      <sheetName val="except_wiring14"/>
      <sheetName val="3cd_Annexure14"/>
      <sheetName val="Staff_Acco_14"/>
      <sheetName val="final_abstract14"/>
      <sheetName val="07016,_Master_List-Major_Mino14"/>
      <sheetName val="Data_sheet14"/>
      <sheetName val="Project_Budget_Worksheet14"/>
      <sheetName val="STAFFSCHED_14"/>
      <sheetName val="INDIGINEOUS_ITEMS_14"/>
      <sheetName val="Basic_Rates14"/>
      <sheetName val="X_rate14"/>
      <sheetName val="Elect_14"/>
      <sheetName val="LOCAL_RATES14"/>
      <sheetName val="Master_Data_Sheet14"/>
      <sheetName val="schedule_nos14"/>
      <sheetName val="FORM_614"/>
      <sheetName val="S_&amp;_A14"/>
      <sheetName val="Cost_summary14"/>
      <sheetName val="LIST_OF_MAKES14"/>
      <sheetName val="Civil_Works14"/>
      <sheetName val="Approved_MTD_Proj_#'s14"/>
      <sheetName val="Material_Rates10"/>
      <sheetName val="Basement_Budget10"/>
      <sheetName val="BOQ_(2)10"/>
      <sheetName val="Fill_this_out_first___10"/>
      <sheetName val="Site_Dev_BOQ10"/>
      <sheetName val="labour_coeff10"/>
      <sheetName val="DETAILED__BOQ10"/>
      <sheetName val="RCC,Ret__Wall10"/>
      <sheetName val="BOQ_Direct_selling_cost10"/>
      <sheetName val="Labour_productivity10"/>
      <sheetName val="IO_LIST10"/>
      <sheetName val="water_prop_20"/>
      <sheetName val="water_prop_21"/>
      <sheetName val="INPUT_SHEET10"/>
      <sheetName val="PRECAST_lightconc-II10"/>
      <sheetName val="except_wiring10"/>
      <sheetName val="3cd_Annexure10"/>
      <sheetName val="Staff_Acco_10"/>
      <sheetName val="final_abstract10"/>
      <sheetName val="07016,_Master_List-Major_Mino10"/>
      <sheetName val="Data_sheet10"/>
      <sheetName val="Project_Budget_Worksheet10"/>
      <sheetName val="STAFFSCHED_10"/>
      <sheetName val="INDIGINEOUS_ITEMS_10"/>
      <sheetName val="Basic_Rates10"/>
      <sheetName val="X_rate10"/>
      <sheetName val="Elect_10"/>
      <sheetName val="LOCAL_RATES10"/>
      <sheetName val="Master_Data_Sheet10"/>
      <sheetName val="schedule_nos10"/>
      <sheetName val="FORM_610"/>
      <sheetName val="S_&amp;_A10"/>
      <sheetName val="Cost_summary10"/>
      <sheetName val="LIST_OF_MAKES10"/>
      <sheetName val="Civil_Works10"/>
      <sheetName val="Approved_MTD_Proj_#'s10"/>
      <sheetName val="Material_Rates9"/>
      <sheetName val="Basement_Budget9"/>
      <sheetName val="BOQ_(2)9"/>
      <sheetName val="Fill_this_out_first___9"/>
      <sheetName val="Site_Dev_BOQ9"/>
      <sheetName val="labour_coeff9"/>
      <sheetName val="DETAILED__BOQ9"/>
      <sheetName val="RCC,Ret__Wall9"/>
      <sheetName val="BOQ_Direct_selling_cost9"/>
      <sheetName val="Labour_productivity9"/>
      <sheetName val="IO_LIST9"/>
      <sheetName val="water_prop_18"/>
      <sheetName val="water_prop_19"/>
      <sheetName val="INPUT_SHEET9"/>
      <sheetName val="PRECAST_lightconc-II9"/>
      <sheetName val="except_wiring9"/>
      <sheetName val="3cd_Annexure9"/>
      <sheetName val="Staff_Acco_9"/>
      <sheetName val="final_abstract9"/>
      <sheetName val="07016,_Master_List-Major_Minor9"/>
      <sheetName val="Data_sheet9"/>
      <sheetName val="Project_Budget_Worksheet9"/>
      <sheetName val="STAFFSCHED_9"/>
      <sheetName val="INDIGINEOUS_ITEMS_9"/>
      <sheetName val="Basic_Rates9"/>
      <sheetName val="X_rate9"/>
      <sheetName val="Elect_9"/>
      <sheetName val="LOCAL_RATES9"/>
      <sheetName val="Master_Data_Sheet9"/>
      <sheetName val="schedule_nos9"/>
      <sheetName val="FORM_69"/>
      <sheetName val="S_&amp;_A9"/>
      <sheetName val="Cost_summary9"/>
      <sheetName val="LIST_OF_MAKES9"/>
      <sheetName val="Civil_Works9"/>
      <sheetName val="Approved_MTD_Proj_#'s9"/>
      <sheetName val="Material_Rates11"/>
      <sheetName val="Basement_Budget11"/>
      <sheetName val="BOQ_(2)11"/>
      <sheetName val="Fill_this_out_first___11"/>
      <sheetName val="Site_Dev_BOQ11"/>
      <sheetName val="labour_coeff11"/>
      <sheetName val="DETAILED__BOQ11"/>
      <sheetName val="RCC,Ret__Wall11"/>
      <sheetName val="BOQ_Direct_selling_cost11"/>
      <sheetName val="Labour_productivity11"/>
      <sheetName val="IO_LIST11"/>
      <sheetName val="water_prop_22"/>
      <sheetName val="water_prop_23"/>
      <sheetName val="INPUT_SHEET11"/>
      <sheetName val="PRECAST_lightconc-II11"/>
      <sheetName val="except_wiring11"/>
      <sheetName val="3cd_Annexure11"/>
      <sheetName val="Staff_Acco_11"/>
      <sheetName val="final_abstract11"/>
      <sheetName val="07016,_Master_List-Major_Mino11"/>
      <sheetName val="Data_sheet11"/>
      <sheetName val="Project_Budget_Worksheet11"/>
      <sheetName val="STAFFSCHED_11"/>
      <sheetName val="INDIGINEOUS_ITEMS_11"/>
      <sheetName val="Basic_Rates11"/>
      <sheetName val="X_rate11"/>
      <sheetName val="Elect_11"/>
      <sheetName val="LOCAL_RATES11"/>
      <sheetName val="Master_Data_Sheet11"/>
      <sheetName val="schedule_nos11"/>
      <sheetName val="FORM_611"/>
      <sheetName val="S_&amp;_A11"/>
      <sheetName val="Cost_summary11"/>
      <sheetName val="LIST_OF_MAKES11"/>
      <sheetName val="Civil_Works11"/>
      <sheetName val="Approved_MTD_Proj_#'s11"/>
      <sheetName val="Material_Rates12"/>
      <sheetName val="Basement_Budget12"/>
      <sheetName val="BOQ_(2)12"/>
      <sheetName val="Fill_this_out_first___12"/>
      <sheetName val="Site_Dev_BOQ12"/>
      <sheetName val="labour_coeff12"/>
      <sheetName val="DETAILED__BOQ12"/>
      <sheetName val="RCC,Ret__Wall12"/>
      <sheetName val="BOQ_Direct_selling_cost12"/>
      <sheetName val="Labour_productivity12"/>
      <sheetName val="IO_LIST12"/>
      <sheetName val="water_prop_24"/>
      <sheetName val="water_prop_25"/>
      <sheetName val="INPUT_SHEET12"/>
      <sheetName val="PRECAST_lightconc-II12"/>
      <sheetName val="except_wiring12"/>
      <sheetName val="3cd_Annexure12"/>
      <sheetName val="Staff_Acco_12"/>
      <sheetName val="final_abstract12"/>
      <sheetName val="07016,_Master_List-Major_Mino12"/>
      <sheetName val="Data_sheet12"/>
      <sheetName val="Project_Budget_Worksheet12"/>
      <sheetName val="STAFFSCHED_12"/>
      <sheetName val="INDIGINEOUS_ITEMS_12"/>
      <sheetName val="Basic_Rates12"/>
      <sheetName val="X_rate12"/>
      <sheetName val="Elect_12"/>
      <sheetName val="LOCAL_RATES12"/>
      <sheetName val="Master_Data_Sheet12"/>
      <sheetName val="schedule_nos12"/>
      <sheetName val="FORM_612"/>
      <sheetName val="S_&amp;_A12"/>
      <sheetName val="Cost_summary12"/>
      <sheetName val="LIST_OF_MAKES12"/>
      <sheetName val="Civil_Works12"/>
      <sheetName val="Approved_MTD_Proj_#'s12"/>
      <sheetName val="Material_Rates13"/>
      <sheetName val="Basement_Budget13"/>
      <sheetName val="BOQ_(2)13"/>
      <sheetName val="Fill_this_out_first___13"/>
      <sheetName val="Site_Dev_BOQ13"/>
      <sheetName val="labour_coeff13"/>
      <sheetName val="DETAILED__BOQ13"/>
      <sheetName val="RCC,Ret__Wall13"/>
      <sheetName val="BOQ_Direct_selling_cost13"/>
      <sheetName val="Labour_productivity13"/>
      <sheetName val="IO_LIST13"/>
      <sheetName val="water_prop_26"/>
      <sheetName val="water_prop_27"/>
      <sheetName val="INPUT_SHEET13"/>
      <sheetName val="PRECAST_lightconc-II13"/>
      <sheetName val="except_wiring13"/>
      <sheetName val="3cd_Annexure13"/>
      <sheetName val="Staff_Acco_13"/>
      <sheetName val="final_abstract13"/>
      <sheetName val="07016,_Master_List-Major_Mino13"/>
      <sheetName val="Data_sheet13"/>
      <sheetName val="Project_Budget_Worksheet13"/>
      <sheetName val="STAFFSCHED_13"/>
      <sheetName val="INDIGINEOUS_ITEMS_13"/>
      <sheetName val="Basic_Rates13"/>
      <sheetName val="X_rate13"/>
      <sheetName val="Elect_13"/>
      <sheetName val="LOCAL_RATES13"/>
      <sheetName val="Master_Data_Sheet13"/>
      <sheetName val="schedule_nos13"/>
      <sheetName val="FORM_613"/>
      <sheetName val="S_&amp;_A13"/>
      <sheetName val="Cost_summary13"/>
      <sheetName val="LIST_OF_MAKES13"/>
      <sheetName val="Civil_Works13"/>
      <sheetName val="Approved_MTD_Proj_#'s13"/>
      <sheetName val="Material_Rates20"/>
      <sheetName val="Basement_Budget20"/>
      <sheetName val="BOQ_(2)20"/>
      <sheetName val="Fill_this_out_first___20"/>
      <sheetName val="Site_Dev_BOQ20"/>
      <sheetName val="labour_coeff20"/>
      <sheetName val="DETAILED__BOQ20"/>
      <sheetName val="RCC,Ret__Wall20"/>
      <sheetName val="BOQ_Direct_selling_cost20"/>
      <sheetName val="Labour_productivity20"/>
      <sheetName val="IO_LIST20"/>
      <sheetName val="water_prop_40"/>
      <sheetName val="water_prop_41"/>
      <sheetName val="INPUT_SHEET20"/>
      <sheetName val="PRECAST_lightconc-II20"/>
      <sheetName val="except_wiring20"/>
      <sheetName val="3cd_Annexure20"/>
      <sheetName val="Staff_Acco_20"/>
      <sheetName val="final_abstract20"/>
      <sheetName val="07016,_Master_List-Major_Mino20"/>
      <sheetName val="Data_sheet20"/>
      <sheetName val="Project_Budget_Worksheet20"/>
      <sheetName val="STAFFSCHED_20"/>
      <sheetName val="INDIGINEOUS_ITEMS_20"/>
      <sheetName val="Basic_Rates20"/>
      <sheetName val="X_rate20"/>
      <sheetName val="Elect_20"/>
      <sheetName val="LOCAL_RATES20"/>
      <sheetName val="Master_Data_Sheet20"/>
      <sheetName val="schedule_nos20"/>
      <sheetName val="FORM_620"/>
      <sheetName val="S_&amp;_A20"/>
      <sheetName val="Cost_summary20"/>
      <sheetName val="LIST_OF_MAKES20"/>
      <sheetName val="Civil_Works20"/>
      <sheetName val="Approved_MTD_Proj_#'s20"/>
      <sheetName val="Material_Rates15"/>
      <sheetName val="Basement_Budget15"/>
      <sheetName val="BOQ_(2)15"/>
      <sheetName val="Fill_this_out_first___15"/>
      <sheetName val="Site_Dev_BOQ15"/>
      <sheetName val="labour_coeff15"/>
      <sheetName val="DETAILED__BOQ15"/>
      <sheetName val="RCC,Ret__Wall15"/>
      <sheetName val="BOQ_Direct_selling_cost15"/>
      <sheetName val="Labour_productivity15"/>
      <sheetName val="IO_LIST15"/>
      <sheetName val="water_prop_30"/>
      <sheetName val="water_prop_31"/>
      <sheetName val="INPUT_SHEET15"/>
      <sheetName val="PRECAST_lightconc-II15"/>
      <sheetName val="except_wiring15"/>
      <sheetName val="3cd_Annexure15"/>
      <sheetName val="Staff_Acco_15"/>
      <sheetName val="final_abstract15"/>
      <sheetName val="07016,_Master_List-Major_Mino15"/>
      <sheetName val="Data_sheet15"/>
      <sheetName val="Project_Budget_Worksheet15"/>
      <sheetName val="STAFFSCHED_15"/>
      <sheetName val="INDIGINEOUS_ITEMS_15"/>
      <sheetName val="Basic_Rates15"/>
      <sheetName val="X_rate15"/>
      <sheetName val="Elect_15"/>
      <sheetName val="LOCAL_RATES15"/>
      <sheetName val="Master_Data_Sheet15"/>
      <sheetName val="schedule_nos15"/>
      <sheetName val="FORM_615"/>
      <sheetName val="S_&amp;_A15"/>
      <sheetName val="Cost_summary15"/>
      <sheetName val="LIST_OF_MAKES15"/>
      <sheetName val="Civil_Works15"/>
      <sheetName val="Approved_MTD_Proj_#'s15"/>
      <sheetName val="Material_Rates16"/>
      <sheetName val="Basement_Budget16"/>
      <sheetName val="BOQ_(2)16"/>
      <sheetName val="Fill_this_out_first___16"/>
      <sheetName val="Site_Dev_BOQ16"/>
      <sheetName val="labour_coeff16"/>
      <sheetName val="DETAILED__BOQ16"/>
      <sheetName val="RCC,Ret__Wall16"/>
      <sheetName val="BOQ_Direct_selling_cost16"/>
      <sheetName val="Labour_productivity16"/>
      <sheetName val="IO_LIST16"/>
      <sheetName val="water_prop_32"/>
      <sheetName val="water_prop_33"/>
      <sheetName val="INPUT_SHEET16"/>
      <sheetName val="PRECAST_lightconc-II16"/>
      <sheetName val="except_wiring16"/>
      <sheetName val="3cd_Annexure16"/>
      <sheetName val="Staff_Acco_16"/>
      <sheetName val="final_abstract16"/>
      <sheetName val="07016,_Master_List-Major_Mino16"/>
      <sheetName val="Data_sheet16"/>
      <sheetName val="Project_Budget_Worksheet16"/>
      <sheetName val="STAFFSCHED_16"/>
      <sheetName val="INDIGINEOUS_ITEMS_16"/>
      <sheetName val="Basic_Rates16"/>
      <sheetName val="X_rate16"/>
      <sheetName val="Elect_16"/>
      <sheetName val="LOCAL_RATES16"/>
      <sheetName val="Master_Data_Sheet16"/>
      <sheetName val="schedule_nos16"/>
      <sheetName val="FORM_616"/>
      <sheetName val="S_&amp;_A16"/>
      <sheetName val="Cost_summary16"/>
      <sheetName val="LIST_OF_MAKES16"/>
      <sheetName val="Civil_Works16"/>
      <sheetName val="Approved_MTD_Proj_#'s16"/>
      <sheetName val="Labour_&amp;_Plant3"/>
      <sheetName val="Detail_In_Door_Stad3"/>
      <sheetName val="site_fab&amp;ernstr3"/>
      <sheetName val="Fin__Assumpt__-_Sensitivities3"/>
      <sheetName val="Rate_Analysis3"/>
      <sheetName val="Break_up_Sheet3"/>
      <sheetName val="Details_-_SAP3"/>
      <sheetName val="Cover_sheet3"/>
      <sheetName val="Material_Rates17"/>
      <sheetName val="Basement_Budget17"/>
      <sheetName val="BOQ_(2)17"/>
      <sheetName val="Fill_this_out_first___17"/>
      <sheetName val="Site_Dev_BOQ17"/>
      <sheetName val="labour_coeff17"/>
      <sheetName val="DETAILED__BOQ17"/>
      <sheetName val="RCC,Ret__Wall17"/>
      <sheetName val="BOQ_Direct_selling_cost17"/>
      <sheetName val="Labour_productivity17"/>
      <sheetName val="IO_LIST17"/>
      <sheetName val="water_prop_34"/>
      <sheetName val="water_prop_35"/>
      <sheetName val="INPUT_SHEET17"/>
      <sheetName val="PRECAST_lightconc-II17"/>
      <sheetName val="except_wiring17"/>
      <sheetName val="3cd_Annexure17"/>
      <sheetName val="Staff_Acco_17"/>
      <sheetName val="final_abstract17"/>
      <sheetName val="07016,_Master_List-Major_Mino17"/>
      <sheetName val="Data_sheet17"/>
      <sheetName val="Project_Budget_Worksheet17"/>
      <sheetName val="STAFFSCHED_17"/>
      <sheetName val="INDIGINEOUS_ITEMS_17"/>
      <sheetName val="Basic_Rates17"/>
      <sheetName val="X_rate17"/>
      <sheetName val="Elect_17"/>
      <sheetName val="LOCAL_RATES17"/>
      <sheetName val="Master_Data_Sheet17"/>
      <sheetName val="schedule_nos17"/>
      <sheetName val="FORM_617"/>
      <sheetName val="S_&amp;_A17"/>
      <sheetName val="Cost_summary17"/>
      <sheetName val="LIST_OF_MAKES17"/>
      <sheetName val="Civil_Works17"/>
      <sheetName val="Approved_MTD_Proj_#'s17"/>
      <sheetName val="Labour_&amp;_Plant"/>
      <sheetName val="Detail_In_Door_Stad"/>
      <sheetName val="site_fab&amp;ernstr"/>
      <sheetName val="Fin__Assumpt__-_Sensitivities"/>
      <sheetName val="Rate_Analysis"/>
      <sheetName val="Break_up_Sheet"/>
      <sheetName val="Details_-_SAP"/>
      <sheetName val="Cover_sheet"/>
      <sheetName val="Material_Rates18"/>
      <sheetName val="Basement_Budget18"/>
      <sheetName val="BOQ_(2)18"/>
      <sheetName val="Fill_this_out_first___18"/>
      <sheetName val="Site_Dev_BOQ18"/>
      <sheetName val="labour_coeff18"/>
      <sheetName val="DETAILED__BOQ18"/>
      <sheetName val="RCC,Ret__Wall18"/>
      <sheetName val="BOQ_Direct_selling_cost18"/>
      <sheetName val="Labour_productivity18"/>
      <sheetName val="IO_LIST18"/>
      <sheetName val="water_prop_36"/>
      <sheetName val="water_prop_37"/>
      <sheetName val="INPUT_SHEET18"/>
      <sheetName val="PRECAST_lightconc-II18"/>
      <sheetName val="except_wiring18"/>
      <sheetName val="3cd_Annexure18"/>
      <sheetName val="Staff_Acco_18"/>
      <sheetName val="final_abstract18"/>
      <sheetName val="07016,_Master_List-Major_Mino18"/>
      <sheetName val="Data_sheet18"/>
      <sheetName val="Project_Budget_Worksheet18"/>
      <sheetName val="STAFFSCHED_18"/>
      <sheetName val="INDIGINEOUS_ITEMS_18"/>
      <sheetName val="Basic_Rates18"/>
      <sheetName val="X_rate18"/>
      <sheetName val="Elect_18"/>
      <sheetName val="LOCAL_RATES18"/>
      <sheetName val="Master_Data_Sheet18"/>
      <sheetName val="schedule_nos18"/>
      <sheetName val="FORM_618"/>
      <sheetName val="S_&amp;_A18"/>
      <sheetName val="Cost_summary18"/>
      <sheetName val="LIST_OF_MAKES18"/>
      <sheetName val="Civil_Works18"/>
      <sheetName val="Approved_MTD_Proj_#'s18"/>
      <sheetName val="Labour_&amp;_Plant1"/>
      <sheetName val="Detail_In_Door_Stad1"/>
      <sheetName val="site_fab&amp;ernstr1"/>
      <sheetName val="Fin__Assumpt__-_Sensitivities1"/>
      <sheetName val="Rate_Analysis1"/>
      <sheetName val="Break_up_Sheet1"/>
      <sheetName val="Details_-_SAP1"/>
      <sheetName val="Cover_sheet1"/>
      <sheetName val="Material_Rates19"/>
      <sheetName val="Basement_Budget19"/>
      <sheetName val="BOQ_(2)19"/>
      <sheetName val="Fill_this_out_first___19"/>
      <sheetName val="Site_Dev_BOQ19"/>
      <sheetName val="labour_coeff19"/>
      <sheetName val="DETAILED__BOQ19"/>
      <sheetName val="RCC,Ret__Wall19"/>
      <sheetName val="BOQ_Direct_selling_cost19"/>
      <sheetName val="Labour_productivity19"/>
      <sheetName val="IO_LIST19"/>
      <sheetName val="water_prop_38"/>
      <sheetName val="water_prop_39"/>
      <sheetName val="INPUT_SHEET19"/>
      <sheetName val="PRECAST_lightconc-II19"/>
      <sheetName val="except_wiring19"/>
      <sheetName val="3cd_Annexure19"/>
      <sheetName val="Staff_Acco_19"/>
      <sheetName val="final_abstract19"/>
      <sheetName val="07016,_Master_List-Major_Mino19"/>
      <sheetName val="Data_sheet19"/>
      <sheetName val="Project_Budget_Worksheet19"/>
      <sheetName val="STAFFSCHED_19"/>
      <sheetName val="INDIGINEOUS_ITEMS_19"/>
      <sheetName val="Basic_Rates19"/>
      <sheetName val="X_rate19"/>
      <sheetName val="Elect_19"/>
      <sheetName val="LOCAL_RATES19"/>
      <sheetName val="Master_Data_Sheet19"/>
      <sheetName val="schedule_nos19"/>
      <sheetName val="FORM_619"/>
      <sheetName val="S_&amp;_A19"/>
      <sheetName val="Cost_summary19"/>
      <sheetName val="LIST_OF_MAKES19"/>
      <sheetName val="Civil_Works19"/>
      <sheetName val="Approved_MTD_Proj_#'s19"/>
      <sheetName val="Labour_&amp;_Plant2"/>
      <sheetName val="Detail_In_Door_Stad2"/>
      <sheetName val="site_fab&amp;ernstr2"/>
      <sheetName val="Fin__Assumpt__-_Sensitivities2"/>
      <sheetName val="Rate_Analysis2"/>
      <sheetName val="Break_up_Sheet2"/>
      <sheetName val="Details_-_SAP2"/>
      <sheetName val="Cover_sheet2"/>
      <sheetName val="Material_Rates21"/>
      <sheetName val="Basement_Budget21"/>
      <sheetName val="BOQ_(2)21"/>
      <sheetName val="Fill_this_out_first___21"/>
      <sheetName val="Site_Dev_BOQ21"/>
      <sheetName val="labour_coeff21"/>
      <sheetName val="DETAILED__BOQ21"/>
      <sheetName val="RCC,Ret__Wall21"/>
      <sheetName val="BOQ_Direct_selling_cost21"/>
      <sheetName val="Labour_productivity21"/>
      <sheetName val="IO_LIST21"/>
      <sheetName val="water_prop_42"/>
      <sheetName val="water_prop_43"/>
      <sheetName val="INPUT_SHEET21"/>
      <sheetName val="PRECAST_lightconc-II21"/>
      <sheetName val="except_wiring21"/>
      <sheetName val="3cd_Annexure21"/>
      <sheetName val="Staff_Acco_21"/>
      <sheetName val="final_abstract21"/>
      <sheetName val="07016,_Master_List-Major_Mino21"/>
      <sheetName val="Data_sheet21"/>
      <sheetName val="Project_Budget_Worksheet21"/>
      <sheetName val="STAFFSCHED_21"/>
      <sheetName val="INDIGINEOUS_ITEMS_21"/>
      <sheetName val="Basic_Rates21"/>
      <sheetName val="X_rate21"/>
      <sheetName val="Elect_21"/>
      <sheetName val="LOCAL_RATES21"/>
      <sheetName val="Master_Data_Sheet21"/>
      <sheetName val="schedule_nos21"/>
      <sheetName val="FORM_621"/>
      <sheetName val="S_&amp;_A21"/>
      <sheetName val="Cost_summary21"/>
      <sheetName val="LIST_OF_MAKES21"/>
      <sheetName val="Civil_Works21"/>
      <sheetName val="Approved_MTD_Proj_#'s21"/>
      <sheetName val="Labour_&amp;_Plant4"/>
      <sheetName val="Detail_In_Door_Stad4"/>
      <sheetName val="site_fab&amp;ernstr4"/>
      <sheetName val="Fin__Assumpt__-_Sensitivities4"/>
      <sheetName val="Rate_Analysis4"/>
      <sheetName val="Break_up_Sheet4"/>
      <sheetName val="Details_-_SAP4"/>
      <sheetName val="Cover_sheet4"/>
      <sheetName val="Material_Rates22"/>
      <sheetName val="Basement_Budget22"/>
      <sheetName val="BOQ_(2)22"/>
      <sheetName val="Fill_this_out_first___22"/>
      <sheetName val="Site_Dev_BOQ22"/>
      <sheetName val="labour_coeff22"/>
      <sheetName val="DETAILED__BOQ22"/>
      <sheetName val="RCC,Ret__Wall22"/>
      <sheetName val="BOQ_Direct_selling_cost22"/>
      <sheetName val="Labour_productivity22"/>
      <sheetName val="IO_LIST22"/>
      <sheetName val="water_prop_44"/>
      <sheetName val="water_prop_45"/>
      <sheetName val="INPUT_SHEET22"/>
      <sheetName val="PRECAST_lightconc-II22"/>
      <sheetName val="except_wiring22"/>
      <sheetName val="3cd_Annexure22"/>
      <sheetName val="Staff_Acco_22"/>
      <sheetName val="final_abstract22"/>
      <sheetName val="07016,_Master_List-Major_Mino22"/>
      <sheetName val="Data_sheet22"/>
      <sheetName val="Project_Budget_Worksheet22"/>
      <sheetName val="STAFFSCHED_22"/>
      <sheetName val="INDIGINEOUS_ITEMS_22"/>
      <sheetName val="Basic_Rates22"/>
      <sheetName val="X_rate22"/>
      <sheetName val="Elect_22"/>
      <sheetName val="LOCAL_RATES22"/>
      <sheetName val="Master_Data_Sheet22"/>
      <sheetName val="schedule_nos22"/>
      <sheetName val="FORM_622"/>
      <sheetName val="S_&amp;_A22"/>
      <sheetName val="Cost_summary22"/>
      <sheetName val="LIST_OF_MAKES22"/>
      <sheetName val="Civil_Works22"/>
      <sheetName val="Approved_MTD_Proj_#'s22"/>
      <sheetName val="Labour_&amp;_Plant5"/>
      <sheetName val="Detail_In_Door_Stad5"/>
      <sheetName val="site_fab&amp;ernstr5"/>
      <sheetName val="Fin__Assumpt__-_Sensitivities5"/>
      <sheetName val="Rate_Analysis5"/>
      <sheetName val="Break_up_Sheet5"/>
      <sheetName val="Details_-_SAP5"/>
      <sheetName val="Cover_sheet5"/>
      <sheetName val="Controls"/>
      <sheetName val="RECAPITULATION"/>
      <sheetName val="Detailed_Summary_(4)"/>
      <sheetName val="Material_Rates23"/>
      <sheetName val="Basement_Budget23"/>
      <sheetName val="BOQ_(2)23"/>
      <sheetName val="Fill_this_out_first___23"/>
      <sheetName val="Site_Dev_BOQ23"/>
      <sheetName val="labour_coeff23"/>
      <sheetName val="DETAILED__BOQ23"/>
      <sheetName val="RCC,Ret__Wall23"/>
      <sheetName val="BOQ_Direct_selling_cost23"/>
      <sheetName val="Labour_productivity23"/>
      <sheetName val="IO_LIST23"/>
      <sheetName val="water_prop_46"/>
      <sheetName val="water_prop_47"/>
      <sheetName val="INPUT_SHEET23"/>
      <sheetName val="PRECAST_lightconc-II23"/>
      <sheetName val="except_wiring23"/>
      <sheetName val="3cd_Annexure23"/>
      <sheetName val="Staff_Acco_23"/>
      <sheetName val="final_abstract23"/>
      <sheetName val="07016,_Master_List-Major_Mino23"/>
      <sheetName val="Data_sheet23"/>
      <sheetName val="Project_Budget_Worksheet23"/>
      <sheetName val="STAFFSCHED_23"/>
      <sheetName val="INDIGINEOUS_ITEMS_23"/>
      <sheetName val="Basic_Rates23"/>
      <sheetName val="X_rate23"/>
      <sheetName val="Elect_23"/>
      <sheetName val="LOCAL_RATES23"/>
      <sheetName val="Master_Data_Sheet23"/>
      <sheetName val="schedule_nos23"/>
      <sheetName val="FORM_623"/>
      <sheetName val="S_&amp;_A23"/>
      <sheetName val="Cost_summary23"/>
      <sheetName val="LIST_OF_MAKES23"/>
      <sheetName val="Civil_Works23"/>
      <sheetName val="Approved_MTD_Proj_#'s23"/>
      <sheetName val="Labour_&amp;_Plant6"/>
      <sheetName val="Detail_In_Door_Stad6"/>
      <sheetName val="site_fab&amp;ernstr6"/>
      <sheetName val="Fin__Assumpt__-_Sensitivities6"/>
      <sheetName val="Rate_Analysis6"/>
      <sheetName val="Break_up_Sheet6"/>
      <sheetName val="Details_-_SAP6"/>
      <sheetName val="Cover_sheet6"/>
      <sheetName val="Material_Rates24"/>
      <sheetName val="Basement_Budget24"/>
      <sheetName val="BOQ_(2)24"/>
      <sheetName val="Fill_this_out_first___24"/>
      <sheetName val="Site_Dev_BOQ24"/>
      <sheetName val="labour_coeff24"/>
      <sheetName val="DETAILED__BOQ24"/>
      <sheetName val="RCC,Ret__Wall24"/>
      <sheetName val="BOQ_Direct_selling_cost24"/>
      <sheetName val="Labour_productivity24"/>
      <sheetName val="IO_LIST24"/>
      <sheetName val="water_prop_48"/>
      <sheetName val="water_prop_49"/>
      <sheetName val="INPUT_SHEET24"/>
      <sheetName val="PRECAST_lightconc-II24"/>
      <sheetName val="except_wiring24"/>
      <sheetName val="3cd_Annexure24"/>
      <sheetName val="Staff_Acco_24"/>
      <sheetName val="final_abstract24"/>
      <sheetName val="07016,_Master_List-Major_Mino24"/>
      <sheetName val="Data_sheet24"/>
      <sheetName val="Project_Budget_Worksheet24"/>
      <sheetName val="STAFFSCHED_24"/>
      <sheetName val="INDIGINEOUS_ITEMS_24"/>
      <sheetName val="Basic_Rates24"/>
      <sheetName val="X_rate24"/>
      <sheetName val="Elect_24"/>
      <sheetName val="LOCAL_RATES24"/>
      <sheetName val="Master_Data_Sheet24"/>
      <sheetName val="schedule_nos24"/>
      <sheetName val="FORM_624"/>
      <sheetName val="S_&amp;_A24"/>
      <sheetName val="Cost_summary24"/>
      <sheetName val="LIST_OF_MAKES24"/>
      <sheetName val="Civil_Works24"/>
      <sheetName val="Approved_MTD_Proj_#'s24"/>
      <sheetName val="Labour_&amp;_Plant7"/>
      <sheetName val="Detail_In_Door_Stad7"/>
      <sheetName val="site_fab&amp;ernstr7"/>
      <sheetName val="Fin__Assumpt__-_Sensitivities7"/>
      <sheetName val="Rate_Analysis7"/>
      <sheetName val="Break_up_Sheet7"/>
      <sheetName val="Details_-_SAP7"/>
      <sheetName val="Cover_sheet7"/>
      <sheetName val="TBAL9697 -group wise  sdpl"/>
      <sheetName val="Stress Calculation"/>
      <sheetName val="COST"/>
      <sheetName val="storm water1"/>
      <sheetName val="Shop-mas"/>
      <sheetName val="Int on 3.5 cr"/>
      <sheetName val="Int_on_3_5_cr"/>
      <sheetName val="Direct_cost_shed_A-2_"/>
      <sheetName val="CABLE DATA"/>
      <sheetName val="BASIS -DEC 08"/>
      <sheetName val="Fill this out first___"/>
      <sheetName val="2A"/>
      <sheetName val="RA"/>
      <sheetName val="Pipe Bedding"/>
      <sheetName val=" "/>
      <sheetName val="7.0 CASHFLOW"/>
      <sheetName val="9.0 VARIATION REPORT"/>
      <sheetName val="9.0 VARIATION"/>
      <sheetName val="RESULT"/>
      <sheetName val="Codes"/>
      <sheetName val="환율"/>
      <sheetName val="2gii"/>
      <sheetName val="WWR"/>
      <sheetName val="사진"/>
      <sheetName val="PointNo.5"/>
      <sheetName val="Jan resp"/>
      <sheetName val="Civil Boq"/>
      <sheetName val="analysis-superstructure"/>
      <sheetName val="ancillary"/>
      <sheetName val="SPT vs PHI"/>
      <sheetName val="maing1"/>
      <sheetName val="정부노임단가"/>
      <sheetName val="Material "/>
      <sheetName val="TBAL9697_-group_wise__sdpl"/>
      <sheetName val="Stress_Calculation"/>
      <sheetName val="7_0_CASHFLOW"/>
      <sheetName val="9_0_VARIATION_REPORT"/>
      <sheetName val="9_0_VARIATION"/>
      <sheetName val="SPT_vs_PHI"/>
      <sheetName val="TBAL9697_-group_wise__sdpl1"/>
      <sheetName val="Stress_Calculation1"/>
      <sheetName val="7_0_CASHFLOW1"/>
      <sheetName val="9_0_VARIATION_REPORT1"/>
      <sheetName val="9_0_VARIATION1"/>
      <sheetName val="SPT_vs_PHI1"/>
      <sheetName val="TBAL9697_-group_wise__sdpl3"/>
      <sheetName val="Stress_Calculation3"/>
      <sheetName val="7_0_CASHFLOW3"/>
      <sheetName val="9_0_VARIATION_REPORT3"/>
      <sheetName val="9_0_VARIATION3"/>
      <sheetName val="SPT_vs_PHI3"/>
      <sheetName val="TBAL9697_-group_wise__sdpl2"/>
      <sheetName val="Stress_Calculation2"/>
      <sheetName val="7_0_CASHFLOW2"/>
      <sheetName val="9_0_VARIATION_REPORT2"/>
      <sheetName val="9_0_VARIATION2"/>
      <sheetName val="SPT_vs_PHI2"/>
      <sheetName val="7_0_CASHFLOW4"/>
      <sheetName val="9_0_VARIATION_REPORT4"/>
      <sheetName val="9_0_VARIATION4"/>
      <sheetName val="TBAL9697_-group_wise__sdpl4"/>
      <sheetName val="Stress_Calculation4"/>
      <sheetName val="SPT_vs_PHI4"/>
      <sheetName val="Material_"/>
      <sheetName val="Balustrade"/>
      <sheetName val="Fin Sum"/>
      <sheetName val="Summary year Plan"/>
      <sheetName val="budget"/>
      <sheetName val="Risk Assessment"/>
      <sheetName val="Field Values"/>
      <sheetName val="loadcal"/>
      <sheetName val="PSSS Demo"/>
      <sheetName val="Podium Summary"/>
      <sheetName val="Podium Budgets"/>
      <sheetName val="Loads"/>
      <sheetName val="Analy_7-10"/>
      <sheetName val="Voucher"/>
      <sheetName val="DSLP"/>
      <sheetName val="s"/>
      <sheetName val="Material"/>
      <sheetName val="Plant &amp;  Machinery"/>
      <sheetName val="ABB"/>
      <sheetName val="Fin"/>
      <sheetName val="Area"/>
      <sheetName val="Intro"/>
      <sheetName val="3-Subst"/>
      <sheetName val="TEXT"/>
      <sheetName val="OpRes"/>
      <sheetName val="labour rates"/>
      <sheetName val="girder"/>
      <sheetName val="OC 17-04-06"/>
      <sheetName val="Int_on_3_5_cr1"/>
      <sheetName val="Direct_cost_shed_A-2_1"/>
      <sheetName val="Int_on_3_5_cr2"/>
      <sheetName val="Direct_cost_shed_A-2_2"/>
      <sheetName val="Int_on_3_5_cr3"/>
      <sheetName val="Direct_cost_shed_A-2_3"/>
      <sheetName val="Int_on_3_5_cr4"/>
      <sheetName val="Direct_cost_shed_A-2_4"/>
      <sheetName val="Int_on_3_5_cr5"/>
      <sheetName val="Direct_cost_shed_A-2_5"/>
      <sheetName val="TOP SHEET-POSD"/>
      <sheetName val="ITD-GUR-SAL"/>
    </sheetNames>
    <sheetDataSet>
      <sheetData sheetId="0">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sheetData sheetId="266"/>
      <sheetData sheetId="267"/>
      <sheetData sheetId="268"/>
      <sheetData sheetId="269"/>
      <sheetData sheetId="270"/>
      <sheetData sheetId="271"/>
      <sheetData sheetId="272"/>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refreshError="1"/>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refreshError="1"/>
      <sheetData sheetId="869" refreshError="1"/>
      <sheetData sheetId="870" refreshError="1"/>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sheetData sheetId="1006"/>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
      <sheetName val="預估完工成本"/>
      <sheetName val="比較分析"/>
      <sheetName val="業主對應碼分析"/>
      <sheetName val="作業碼分析"/>
      <sheetName val="JV請款"/>
      <sheetName val="49607廠商結算明細"/>
      <sheetName val="MIS計價"/>
      <sheetName val="承約統計表"/>
      <sheetName val="SAP實際值總表"/>
      <sheetName val="607成本要素93020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oling off pit"/>
      <sheetName val="Store&amp;Toilet"/>
      <sheetName val="Asr-MSSR"/>
      <sheetName val="Publicbuilding"/>
    </sheetNames>
    <sheetDataSet>
      <sheetData sheetId="0"/>
      <sheetData sheetId="1"/>
      <sheetData sheetId="2"/>
      <sheetData sheetId="3"/>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1 "/>
      <sheetName val="Form 2"/>
      <sheetName val="Form 3"/>
      <sheetName val="Form 4"/>
      <sheetName val="Form 5"/>
      <sheetName val="Form 6"/>
      <sheetName val="Form 7"/>
      <sheetName val="Form 8"/>
      <sheetName val="Form 9"/>
      <sheetName val="Form 10"/>
      <sheetName val="Form 11"/>
      <sheetName val="S1BOQ"/>
      <sheetName val="S2groupcode"/>
      <sheetName val="S3workplan"/>
      <sheetName val="S4cycle"/>
      <sheetName val="S5escl"/>
      <sheetName val="S6MATqty-code"/>
      <sheetName val="S7matqty-grp"/>
      <sheetName val="S8MATexp-code"/>
      <sheetName val="S9wastage"/>
      <sheetName val="S10bomat"/>
      <sheetName val="S11EQPnorm"/>
      <sheetName val="S12EQPhrs"/>
      <sheetName val="S13cons"/>
      <sheetName val="S14spares"/>
      <sheetName val="S15POL"/>
      <sheetName val="S16Elec."/>
      <sheetName val="S17power"/>
      <sheetName val="S18EQPplan"/>
      <sheetName val="S19cap"/>
      <sheetName val="S20MSE Items"/>
      <sheetName val="S21Subcon"/>
      <sheetName val="S22PRW"/>
      <sheetName val="S23ManNos"/>
      <sheetName val="S23Mancost"/>
      <sheetName val="S25EQPoutrep"/>
      <sheetName val="S26EQPhire"/>
      <sheetName val="S27EQPlease"/>
      <sheetName val="S28Rev"/>
      <sheetName val="S29Prelitem"/>
      <sheetName val="S30Prelplant"/>
      <sheetName val="S31Prelitemdet"/>
      <sheetName val="S32Prelexp"/>
      <sheetName val="S33Prelexpdet"/>
      <sheetName val="S34Dircost"/>
      <sheetName val="S35Indircost"/>
      <sheetName val="S36prelimcost"/>
      <sheetName val="S37Unitcost"/>
      <sheetName val="S38stock"/>
      <sheetName val="S39liab"/>
      <sheetName val="S40Milestones"/>
      <sheetName val="S41-MatProcurement"/>
      <sheetName val="S42HSE "/>
      <sheetName val="Cost of O &amp; O"/>
      <sheetName val="Analysis"/>
      <sheetName val="준검 내역서"/>
      <sheetName val="C &amp; G RHS"/>
      <sheetName val="budget"/>
      <sheetName val="11-hsd"/>
      <sheetName val="18-misc"/>
      <sheetName val="5-pipe"/>
      <sheetName val="13-septic"/>
      <sheetName val="7-ug"/>
      <sheetName val="2-utility"/>
      <sheetName val="BOQ"/>
      <sheetName val="Embk top (2)"/>
      <sheetName val="FORM7"/>
      <sheetName val="L"/>
      <sheetName val="M"/>
      <sheetName val="P"/>
      <sheetName val="S"/>
      <sheetName val="WS"/>
      <sheetName val="doq-10"/>
      <sheetName val="Output"/>
      <sheetName val="LOCAL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refreshError="1"/>
      <sheetData sheetId="73" refreshError="1"/>
      <sheetData sheetId="74" refreshError="1"/>
      <sheetData sheetId="7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 1"/>
      <sheetName val="Form 2"/>
      <sheetName val="Form 3"/>
      <sheetName val="Form 4"/>
      <sheetName val="Form 5"/>
      <sheetName val="Form 6"/>
      <sheetName val="Form 7"/>
      <sheetName val="Form 8"/>
      <sheetName val="Form 9"/>
      <sheetName val="Form 10"/>
      <sheetName val="S1BOQ"/>
      <sheetName val="S2groupcode"/>
      <sheetName val="S3workplanqty"/>
      <sheetName val="S3workplanAmt"/>
      <sheetName val="S4Timecycle"/>
      <sheetName val="S5Esc"/>
      <sheetName val="S6Matqty-code"/>
      <sheetName val="S7Matqty-group"/>
      <sheetName val="S8Matexp-code"/>
      <sheetName val="S9wastage"/>
      <sheetName val="S11EQPnorm"/>
      <sheetName val="S12EQPhrs"/>
      <sheetName val="S12-Subtotals"/>
      <sheetName val="S13Cons"/>
      <sheetName val="S14Spares"/>
      <sheetName val="S15Pol"/>
      <sheetName val="S16Elec"/>
      <sheetName val="load&amp;DG"/>
      <sheetName val="S17Power"/>
      <sheetName val="S18Eqplan"/>
      <sheetName val="S19CAP"/>
      <sheetName val="DEPRI"/>
      <sheetName val="S20MSEitems"/>
      <sheetName val="S21Subcon"/>
      <sheetName val="S22PRW"/>
      <sheetName val="S23Mannos."/>
      <sheetName val="Officer Budget Form"/>
      <sheetName val="S24Mancost"/>
      <sheetName val="S25EQPrep"/>
      <sheetName val="S26Eqphire"/>
      <sheetName val="S27EQPlease"/>
      <sheetName val="S28Rev"/>
      <sheetName val="S29PrelimItem"/>
      <sheetName val="S30Prelplant"/>
      <sheetName val="S31Preitem"/>
      <sheetName val="S32Prelexp"/>
      <sheetName val="S33prelexdet"/>
      <sheetName val="S34Dircost"/>
      <sheetName val="S35Indircost"/>
      <sheetName val="S36Prelimcost"/>
      <sheetName val="S37UnitCost"/>
      <sheetName val="S38Stock"/>
      <sheetName val="S39Liability"/>
      <sheetName val="S40Milestones"/>
      <sheetName val="S42HSE"/>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foot-gradeslab"/>
      <sheetName val="shuttering-footing"/>
      <sheetName val="conc-shear-lift-retaingwall"/>
      <sheetName val="shutt-shear-lift-retaingwall"/>
      <sheetName val="reinft-footing-gradeslab"/>
      <sheetName val="reinft-shear-lift"/>
      <sheetName val="Indices-old"/>
      <sheetName val="Indices-final"/>
      <sheetName val="Publicbuilding"/>
      <sheetName val="PS1"/>
      <sheetName val="Project Budget Worksheet"/>
      <sheetName val="Loads"/>
      <sheetName val="Legal Risk Analysis"/>
      <sheetName val="DetEst"/>
      <sheetName val="labour"/>
      <sheetName val="Data"/>
      <sheetName val="Break up Sheet"/>
      <sheetName val="budget"/>
      <sheetName val="Design"/>
      <sheetName val="Indices"/>
      <sheetName val="MECHANICAL"/>
      <sheetName val="Wordsdata"/>
      <sheetName val="item"/>
      <sheetName val="BOQ T4B"/>
      <sheetName val="Sheet3 (2)"/>
      <sheetName val="Load Details-220kV"/>
      <sheetName val="BOQ- Parcel 3"/>
      <sheetName val="BOQ- Parcel 3- working"/>
      <sheetName val="STILT"/>
      <sheetName val="COM.AREA"/>
      <sheetName val="3 BHK-type 1-ff"/>
      <sheetName val="3 BHK-type 2-ff"/>
      <sheetName val="3 BHK-type 1"/>
      <sheetName val="3 BHK-type 2"/>
      <sheetName val="JOINERY -basement"/>
      <sheetName val="EXT.PAINTING  (2)"/>
      <sheetName val="ELEVATION A"/>
      <sheetName val="SUMMARY "/>
      <sheetName val="ASSUMPTION"/>
      <sheetName val="office"/>
      <sheetName val="Lab"/>
      <sheetName val="Material&amp;equipment"/>
      <sheetName val="conc_foot_gradeslab"/>
      <sheetName val="Lead"/>
      <sheetName val="Break_up_Sheet"/>
      <sheetName val="Load_Details-220kV"/>
      <sheetName val="Legal_Risk_Analysis"/>
      <sheetName val="BOQ_T4B"/>
      <sheetName val="Sheet3_(2)"/>
      <sheetName val="Project_Budget_Worksheet"/>
      <sheetName val="#REF!"/>
      <sheetName val="Formulas"/>
      <sheetName val="BOQ-Part1"/>
      <sheetName val="LOCAL RATES"/>
      <sheetName val="Abstract Sheet"/>
      <sheetName val="Rate Analysis"/>
      <sheetName val="final 061106"/>
      <sheetName val="Substation"/>
      <sheetName val="LANGUAGE"/>
      <sheetName val="Builtup Area"/>
      <sheetName val="Notes"/>
      <sheetName val="beam-reinft"/>
      <sheetName val="concrete"/>
      <sheetName val="iNDEX"/>
      <sheetName val="Cover sheet"/>
      <sheetName val="COLUMN"/>
      <sheetName val="Mactan"/>
      <sheetName val="Mandaue"/>
      <sheetName val="220 11  BS "/>
      <sheetName val="6.05"/>
      <sheetName val="BBS-CB"/>
      <sheetName val="FORM7"/>
      <sheetName val="Birla Sruya"/>
      <sheetName val="GROUP"/>
      <sheetName val="except wiring"/>
      <sheetName val="Input"/>
      <sheetName val="Boq"/>
      <sheetName val="Aditya- BOQ-workings-23.08"/>
      <sheetName val="Liste"/>
      <sheetName val="Approved MTD Proj #'s"/>
      <sheetName val="Detail"/>
      <sheetName val="lmp &amp; salse"/>
      <sheetName val="Basement Budget"/>
      <sheetName val="Invoice List"/>
      <sheetName val="Codes"/>
      <sheetName val="Pay_Sep06"/>
      <sheetName val="Comparative"/>
      <sheetName val="Quotation"/>
      <sheetName val="Discount &amp; Margin"/>
      <sheetName val="nishanth"/>
      <sheetName val="UPAH + ALAT"/>
      <sheetName val="BOQ-STEEL"/>
      <sheetName val="RA-markate"/>
      <sheetName val="MASONARY "/>
      <sheetName val="2nd "/>
      <sheetName val="sumary"/>
      <sheetName val="sum of drawings"/>
    </sheetNames>
    <sheetDataSet>
      <sheetData sheetId="0" refreshError="1"/>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01">
          <cell r="L101">
            <v>673.93</v>
          </cell>
        </row>
      </sheetData>
      <sheetData sheetId="27">
        <row r="101">
          <cell r="L101">
            <v>673.93</v>
          </cell>
        </row>
      </sheetData>
      <sheetData sheetId="28">
        <row r="101">
          <cell r="L101">
            <v>673.93</v>
          </cell>
        </row>
      </sheetData>
      <sheetData sheetId="29">
        <row r="101">
          <cell r="L101">
            <v>673.93</v>
          </cell>
        </row>
      </sheetData>
      <sheetData sheetId="30">
        <row r="101">
          <cell r="L101">
            <v>673.93</v>
          </cell>
        </row>
      </sheetData>
      <sheetData sheetId="31">
        <row r="101">
          <cell r="L101">
            <v>673.93</v>
          </cell>
        </row>
      </sheetData>
      <sheetData sheetId="32">
        <row r="101">
          <cell r="L101">
            <v>673.93</v>
          </cell>
        </row>
      </sheetData>
      <sheetData sheetId="33">
        <row r="101">
          <cell r="L101">
            <v>673.93</v>
          </cell>
        </row>
      </sheetData>
      <sheetData sheetId="34">
        <row r="101">
          <cell r="L101">
            <v>673.93</v>
          </cell>
        </row>
      </sheetData>
      <sheetData sheetId="35">
        <row r="101">
          <cell r="L101">
            <v>673.93</v>
          </cell>
        </row>
      </sheetData>
      <sheetData sheetId="36">
        <row r="101">
          <cell r="L101">
            <v>673.93</v>
          </cell>
        </row>
      </sheetData>
      <sheetData sheetId="37">
        <row r="101">
          <cell r="L101">
            <v>673.93</v>
          </cell>
        </row>
      </sheetData>
      <sheetData sheetId="38">
        <row r="101">
          <cell r="L101">
            <v>673.93</v>
          </cell>
        </row>
      </sheetData>
      <sheetData sheetId="39" refreshError="1"/>
      <sheetData sheetId="40" refreshError="1"/>
      <sheetData sheetId="41" refreshError="1"/>
      <sheetData sheetId="42" refreshError="1"/>
      <sheetData sheetId="43" refreshError="1"/>
      <sheetData sheetId="44">
        <row r="101">
          <cell r="L101">
            <v>673.93</v>
          </cell>
        </row>
      </sheetData>
      <sheetData sheetId="45">
        <row r="101">
          <cell r="L101">
            <v>673.93</v>
          </cell>
        </row>
      </sheetData>
      <sheetData sheetId="46">
        <row r="101">
          <cell r="L101">
            <v>673.93</v>
          </cell>
        </row>
      </sheetData>
      <sheetData sheetId="47">
        <row r="101">
          <cell r="L101">
            <v>673.93</v>
          </cell>
        </row>
      </sheetData>
      <sheetData sheetId="48">
        <row r="101">
          <cell r="L101">
            <v>673.93</v>
          </cell>
        </row>
      </sheetData>
      <sheetData sheetId="49">
        <row r="101">
          <cell r="L101">
            <v>673.93</v>
          </cell>
        </row>
      </sheetData>
      <sheetData sheetId="50">
        <row r="101">
          <cell r="L101">
            <v>673.93</v>
          </cell>
        </row>
      </sheetData>
      <sheetData sheetId="51" refreshError="1"/>
      <sheetData sheetId="52">
        <row r="101">
          <cell r="L101">
            <v>673.93</v>
          </cell>
        </row>
      </sheetData>
      <sheetData sheetId="53">
        <row r="101">
          <cell r="L101">
            <v>673.93</v>
          </cell>
        </row>
      </sheetData>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3"/>
    </sheetNames>
    <sheetDataSet>
      <sheetData sheetId="0">
        <row r="3">
          <cell r="Q3">
            <v>1</v>
          </cell>
        </row>
        <row r="4">
          <cell r="Q4">
            <v>2</v>
          </cell>
        </row>
        <row r="5">
          <cell r="Q5">
            <v>3</v>
          </cell>
        </row>
        <row r="6">
          <cell r="Q6">
            <v>4</v>
          </cell>
        </row>
        <row r="7">
          <cell r="Q7">
            <v>5</v>
          </cell>
        </row>
        <row r="8">
          <cell r="Q8">
            <v>6</v>
          </cell>
        </row>
        <row r="9">
          <cell r="Q9">
            <v>7</v>
          </cell>
        </row>
        <row r="10">
          <cell r="Q10">
            <v>8</v>
          </cell>
        </row>
        <row r="11">
          <cell r="Q11">
            <v>9</v>
          </cell>
        </row>
        <row r="12">
          <cell r="Q12">
            <v>10</v>
          </cell>
        </row>
        <row r="13">
          <cell r="Q13">
            <v>11</v>
          </cell>
        </row>
        <row r="14">
          <cell r="Q14">
            <v>12</v>
          </cell>
        </row>
        <row r="15">
          <cell r="Q15">
            <v>13</v>
          </cell>
        </row>
        <row r="16">
          <cell r="Q16">
            <v>14</v>
          </cell>
        </row>
        <row r="17">
          <cell r="Q17">
            <v>15</v>
          </cell>
        </row>
        <row r="18">
          <cell r="Q18">
            <v>16</v>
          </cell>
        </row>
        <row r="19">
          <cell r="Q19">
            <v>17</v>
          </cell>
        </row>
        <row r="20">
          <cell r="Q20">
            <v>18</v>
          </cell>
        </row>
        <row r="21">
          <cell r="Q21">
            <v>19</v>
          </cell>
        </row>
        <row r="22">
          <cell r="Q22">
            <v>20</v>
          </cell>
        </row>
        <row r="23">
          <cell r="Q23">
            <v>47</v>
          </cell>
        </row>
        <row r="24">
          <cell r="Q24">
            <v>48</v>
          </cell>
        </row>
        <row r="25">
          <cell r="Q25">
            <v>49</v>
          </cell>
        </row>
        <row r="26">
          <cell r="Q26">
            <v>50</v>
          </cell>
        </row>
        <row r="27">
          <cell r="Q27">
            <v>51</v>
          </cell>
        </row>
        <row r="28">
          <cell r="Q28">
            <v>52</v>
          </cell>
        </row>
        <row r="34">
          <cell r="Q34">
            <v>53</v>
          </cell>
        </row>
        <row r="36">
          <cell r="Q36">
            <v>26</v>
          </cell>
        </row>
        <row r="37">
          <cell r="Q37">
            <v>27</v>
          </cell>
        </row>
        <row r="39">
          <cell r="Q39">
            <v>28</v>
          </cell>
        </row>
        <row r="40">
          <cell r="Q40">
            <v>29</v>
          </cell>
        </row>
        <row r="41">
          <cell r="Q41">
            <v>30</v>
          </cell>
        </row>
        <row r="44">
          <cell r="Q44">
            <v>32</v>
          </cell>
        </row>
        <row r="45">
          <cell r="Q45">
            <v>33</v>
          </cell>
        </row>
        <row r="46">
          <cell r="Q46">
            <v>26</v>
          </cell>
        </row>
        <row r="47">
          <cell r="Q47">
            <v>27</v>
          </cell>
        </row>
        <row r="49">
          <cell r="Q49">
            <v>28</v>
          </cell>
        </row>
        <row r="57">
          <cell r="Q57">
            <v>34</v>
          </cell>
        </row>
        <row r="59">
          <cell r="Q59">
            <v>35</v>
          </cell>
        </row>
        <row r="60">
          <cell r="Q60">
            <v>36</v>
          </cell>
        </row>
        <row r="61">
          <cell r="Q61">
            <v>37</v>
          </cell>
        </row>
        <row r="62">
          <cell r="Q62">
            <v>38</v>
          </cell>
        </row>
        <row r="63">
          <cell r="Q63">
            <v>39</v>
          </cell>
        </row>
        <row r="65">
          <cell r="Q65">
            <v>40</v>
          </cell>
        </row>
        <row r="66">
          <cell r="Q66">
            <v>41</v>
          </cell>
        </row>
        <row r="67">
          <cell r="Q67">
            <v>42</v>
          </cell>
        </row>
        <row r="68">
          <cell r="Q68">
            <v>43</v>
          </cell>
        </row>
        <row r="71">
          <cell r="Q71">
            <v>44</v>
          </cell>
        </row>
        <row r="72">
          <cell r="Q72">
            <v>45</v>
          </cell>
        </row>
        <row r="74">
          <cell r="Q74">
            <v>55</v>
          </cell>
        </row>
        <row r="75">
          <cell r="Q75">
            <v>56</v>
          </cell>
        </row>
        <row r="76">
          <cell r="Q76">
            <v>57</v>
          </cell>
        </row>
        <row r="80">
          <cell r="Q80">
            <v>58</v>
          </cell>
        </row>
        <row r="82">
          <cell r="Q82">
            <v>68</v>
          </cell>
        </row>
        <row r="83">
          <cell r="Q83">
            <v>69</v>
          </cell>
        </row>
        <row r="84">
          <cell r="Q84">
            <v>70</v>
          </cell>
        </row>
        <row r="85">
          <cell r="Q85">
            <v>71</v>
          </cell>
        </row>
        <row r="86">
          <cell r="Q86">
            <v>72</v>
          </cell>
        </row>
        <row r="87">
          <cell r="Q87">
            <v>73</v>
          </cell>
        </row>
        <row r="89">
          <cell r="Q89">
            <v>55</v>
          </cell>
        </row>
        <row r="90">
          <cell r="Q90">
            <v>56</v>
          </cell>
        </row>
        <row r="91">
          <cell r="Q91">
            <v>57</v>
          </cell>
        </row>
        <row r="92">
          <cell r="Q92">
            <v>58</v>
          </cell>
        </row>
        <row r="94">
          <cell r="Q94">
            <v>62</v>
          </cell>
        </row>
        <row r="95">
          <cell r="Q95">
            <v>63</v>
          </cell>
        </row>
        <row r="97">
          <cell r="Q97">
            <v>62</v>
          </cell>
        </row>
        <row r="98">
          <cell r="Q98">
            <v>63</v>
          </cell>
        </row>
        <row r="99">
          <cell r="Q99">
            <v>64</v>
          </cell>
        </row>
        <row r="100">
          <cell r="Q100">
            <v>67</v>
          </cell>
        </row>
        <row r="101">
          <cell r="Q101">
            <v>76</v>
          </cell>
        </row>
        <row r="102">
          <cell r="Q102">
            <v>77</v>
          </cell>
        </row>
        <row r="111">
          <cell r="Q111">
            <v>78</v>
          </cell>
        </row>
        <row r="112">
          <cell r="Q112">
            <v>79</v>
          </cell>
        </row>
        <row r="113">
          <cell r="Q113">
            <v>80</v>
          </cell>
        </row>
        <row r="114">
          <cell r="Q114">
            <v>81</v>
          </cell>
        </row>
        <row r="115">
          <cell r="Q115">
            <v>82</v>
          </cell>
        </row>
        <row r="116">
          <cell r="Q116">
            <v>83</v>
          </cell>
        </row>
        <row r="117">
          <cell r="Q117">
            <v>84</v>
          </cell>
        </row>
        <row r="118">
          <cell r="Q118">
            <v>85</v>
          </cell>
        </row>
        <row r="119">
          <cell r="Q119">
            <v>86</v>
          </cell>
        </row>
        <row r="120">
          <cell r="Q120">
            <v>87</v>
          </cell>
        </row>
        <row r="121">
          <cell r="Q121">
            <v>88</v>
          </cell>
        </row>
        <row r="122">
          <cell r="Q122">
            <v>89</v>
          </cell>
        </row>
        <row r="123">
          <cell r="Q123">
            <v>90</v>
          </cell>
        </row>
        <row r="124">
          <cell r="Q124">
            <v>91</v>
          </cell>
        </row>
        <row r="125">
          <cell r="Q125">
            <v>92</v>
          </cell>
        </row>
        <row r="126">
          <cell r="Q126">
            <v>93</v>
          </cell>
        </row>
        <row r="127">
          <cell r="Q127">
            <v>94</v>
          </cell>
        </row>
        <row r="128">
          <cell r="Q128">
            <v>95</v>
          </cell>
        </row>
        <row r="129">
          <cell r="Q129">
            <v>96</v>
          </cell>
        </row>
        <row r="130">
          <cell r="Q130">
            <v>97</v>
          </cell>
        </row>
        <row r="131">
          <cell r="Q131">
            <v>98</v>
          </cell>
        </row>
        <row r="132">
          <cell r="Q132">
            <v>99</v>
          </cell>
        </row>
        <row r="133">
          <cell r="Q133">
            <v>100</v>
          </cell>
        </row>
      </sheetData>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pt details MIS"/>
      <sheetName val="Work done "/>
      <sheetName val="Reconciliation (steel)"/>
      <sheetName val="Reconciliation-other"/>
      <sheetName val="Reconciliation"/>
      <sheetName val="Reconciliation (summary)"/>
      <sheetName val="Labour productivity"/>
      <sheetName val="Labour productivity summary"/>
      <sheetName val="Staff productivity"/>
      <sheetName val="Staff productivity Summary"/>
      <sheetName val="Shuttering usage"/>
      <sheetName val="Shuttering usage Summary"/>
      <sheetName val="PA"/>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 No. 5A"/>
      <sheetName val="cul-invSUBMITTED"/>
      <sheetName val="slc"/>
      <sheetName val="hpc"/>
      <sheetName val="Reference Tables"/>
      <sheetName val="Instructions"/>
      <sheetName val="Quantity"/>
      <sheetName val="Bill-5(Pack-1)"/>
      <sheetName val="BOQ Distribution"/>
      <sheetName val="MPR_PA_1"/>
      <sheetName val="AOR"/>
      <sheetName val="Measurment"/>
      <sheetName val="Bill_No__5A"/>
      <sheetName val="Reference_Tables"/>
      <sheetName val="BOQ_Distribution"/>
      <sheetName val="단가비교표"/>
      <sheetName val="costing"/>
      <sheetName val="FORM7"/>
      <sheetName val="procurement"/>
      <sheetName val="노임"/>
      <sheetName val="Stock"/>
      <sheetName val="ActualData"/>
      <sheetName val="HDFC"/>
      <sheetName val="PLAN_FEB97"/>
      <sheetName val="Sheet1"/>
      <sheetName val="Labour _ Plant"/>
      <sheetName val="C &amp; G RHS"/>
      <sheetName val="Abstruct total"/>
      <sheetName val="S2groupcode"/>
      <sheetName val="Index"/>
      <sheetName val="Sheet4"/>
      <sheetName val="CrRajWMM"/>
      <sheetName val="RA-markate"/>
      <sheetName val="Customers"/>
      <sheetName val="Fill this out first..."/>
      <sheetName val="estimate"/>
      <sheetName val="ANALYSIS"/>
      <sheetName val="Labour &amp; Plant"/>
      <sheetName val="Currency Sheet"/>
      <sheetName val="culverts_Pkg_I"/>
      <sheetName val="Packages"/>
      <sheetName val="Rates"/>
      <sheetName val="Intro"/>
      <sheetName val="MPR"/>
      <sheetName val="Sec-prop"/>
      <sheetName val="Vcap1500"/>
      <sheetName val="BHANDUP"/>
      <sheetName val="Load Details-220kV"/>
      <sheetName val="ETC Plant Cost"/>
      <sheetName val="Embk top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elim"/>
      <sheetName val="fluct."/>
    </sheetNames>
    <sheetDataSet>
      <sheetData sheetId="0" refreshError="1"/>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QTY"/>
      <sheetName val="Cul_detail"/>
      <sheetName val="HP"/>
      <sheetName val="HP Sts"/>
      <sheetName val="Slab"/>
      <sheetName val="Sl Sts"/>
      <sheetName val="M-F-03"/>
      <sheetName val="M-C"/>
      <sheetName val="M-J-03"/>
    </sheetNames>
    <sheetDataSet>
      <sheetData sheetId="0"/>
      <sheetData sheetId="1"/>
      <sheetData sheetId="2"/>
      <sheetData sheetId="3"/>
      <sheetData sheetId="4"/>
      <sheetData sheetId="5"/>
      <sheetData sheetId="6"/>
      <sheetData sheetId="7"/>
      <sheetData sheetId="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估價單"/>
      <sheetName val="估價單 (1)"/>
      <sheetName val="比價單"/>
      <sheetName val="承攬單"/>
      <sheetName val="發包說明"/>
      <sheetName val="SAP架設-2005.12.31"/>
    </sheetNames>
    <sheetDataSet>
      <sheetData sheetId="0"/>
      <sheetData sheetId="1"/>
      <sheetData sheetId="2"/>
      <sheetData sheetId="3"/>
      <sheetData sheetId="4"/>
      <sheetData sheetId="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EEL-SLAB1)"/>
      <sheetName val="column-part"/>
      <sheetName val="Indices"/>
      <sheetName val="COLUMN"/>
      <sheetName val="STAFFSCHED "/>
      <sheetName val="RANGE"/>
      <sheetName val="Data"/>
      <sheetName val="concrete"/>
      <sheetName val="Civil Boq"/>
      <sheetName val="Staff Acco."/>
      <sheetName val="ETC Plant Cost"/>
      <sheetName val="Wordsdata"/>
      <sheetName val="item"/>
      <sheetName val="water prop."/>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QTY"/>
      <sheetName val="Cul_detail"/>
      <sheetName val="HP"/>
      <sheetName val="HP Sts"/>
      <sheetName val="Slab"/>
      <sheetName val="Sl Sts"/>
      <sheetName val="M-F-03"/>
      <sheetName val="M-C"/>
      <sheetName val="M-J-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歷次預算變更統計表"/>
      <sheetName val="#73-申請"/>
      <sheetName val="業主合約變動說明"/>
      <sheetName val="物調申請"/>
      <sheetName val="計程車休息站結算"/>
      <sheetName val="施工預算變動說明(WBS)"/>
      <sheetName val="施工預算變動說明(公文用箋順序)"/>
      <sheetName val="物調,災損,風險"/>
      <sheetName val="#1及#2潛盾機預算9309.14調整明細"/>
      <sheetName val="#3潛盾機預算93.09.14調整明細"/>
      <sheetName val="發包單價差-止水帶&amp;橡膠封"/>
      <sheetName val="發包單價差-隧道組鋼筋"/>
      <sheetName val="發包單價差-車站組鋼筋"/>
      <sheetName val="風險評估"/>
      <sheetName val="#72-核准"/>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_P.0"/>
      <sheetName val="F0 App. Form_P.1"/>
      <sheetName val="AAA"/>
      <sheetName val="F1Assumptions_P.2"/>
      <sheetName val="F2 Profitability_P.3"/>
      <sheetName val="F3 Monthly PL_P.4"/>
      <sheetName val="F4 Variance_P.5"/>
      <sheetName val="F5 Cashflow_P.6"/>
      <sheetName val="F6 Reasons_P.7"/>
      <sheetName val="S1BOQ_P.8~P.21"/>
      <sheetName val="S2 Workplan_P.22~P.23"/>
      <sheetName val="S3escalation_P.24"/>
      <sheetName val="S4MATCons norms_P.25~P.28"/>
      <sheetName val="S5MATqty_P.29"/>
      <sheetName val="S6MATexp_P.30"/>
      <sheetName val="S7Subcon_P.31"/>
      <sheetName val="S7a Subcon Vijay Laxmi_P.32"/>
      <sheetName val="S7bROB-PRW_P.33~34"/>
      <sheetName val="S8PRW_P.35~P.36"/>
      <sheetName val="S9BEQPnorm_P.37"/>
      <sheetName val="S10EQPhrs_P.38~P.41"/>
      <sheetName val="S11 Diesel_P.42~P.45"/>
      <sheetName val="S12 FO_P.46~P.49"/>
      <sheetName val="S13 Lub_P.50~P.53"/>
      <sheetName val="S14 Consum_P.54~P.57"/>
      <sheetName val="S15 SPARES_P.58~P.61"/>
      <sheetName val="S16 Eq hire_P.62"/>
      <sheetName val="S17 Manpower_P.63~P.64"/>
      <sheetName val="S18Running Exp_P.65"/>
      <sheetName val="S19SITE EST_P.66"/>
      <sheetName val="S20 Depriciation_P.67~P.70"/>
      <sheetName val="Asset_P.71~P.76"/>
      <sheetName val="Semi Process_P.77"/>
      <sheetName val="Provision of Subcon Apr'10_P.78"/>
      <sheetName val="Shuttering_P.79"/>
      <sheetName val="Actual Cost upto Aug10_P.80"/>
      <sheetName val="Utility Shifting_P.83"/>
      <sheetName val="WIP_P.84~P.85"/>
      <sheetName val="Risk_P.86"/>
      <sheetName val="Form 6"/>
      <sheetName val="ED_P.87"/>
      <sheetName val="Groupcode_P.88"/>
      <sheetName val="missing RFI Qty_P.89"/>
      <sheetName val="Revenue_P.90"/>
      <sheetName val="Actual Work Status_P.91"/>
      <sheetName val="Rate_GSB_WMM_DBM_BC"/>
      <sheetName val="Procurement"/>
      <sheetName val="F7 Claim_P.8"/>
      <sheetName val="S1BOQ_P.9~P.22"/>
      <sheetName val="S2 Workplan_P.23~P.24"/>
      <sheetName val="S3escalation_P.25"/>
      <sheetName val="S4MATCons norms_P.26~P.29"/>
      <sheetName val="S5MATqty_P.30"/>
      <sheetName val="S6MATexp_P.31"/>
      <sheetName val="S7Subcon_P.32"/>
      <sheetName val="S8PRW_P.33~P.34"/>
      <sheetName val="S9BEQPnorm_P.35"/>
      <sheetName val="S10EQPhrs_P.36~P.39"/>
      <sheetName val="S11 Diesel_P.40~P.43"/>
      <sheetName val="S12 FO_P.44~P.47"/>
      <sheetName val="S13 Lub_P.48~P.51"/>
      <sheetName val="S14 Consum_P.52~P.55"/>
      <sheetName val="S15 SPARES_P.56~P.59"/>
      <sheetName val="S16 Eq hire_P.60"/>
      <sheetName val="S17 Manpower_P.61~P.62"/>
      <sheetName val="S18Running Exp_P.63"/>
      <sheetName val="S19SITE EST_P.64"/>
      <sheetName val="S20 Depriciation_P.65~P.68"/>
      <sheetName val="Asset_P.69~P.74"/>
      <sheetName val="Semi Process_P.75"/>
      <sheetName val="Provision of Subcon Aug'10_P.76"/>
      <sheetName val="Shuttering_P.77"/>
      <sheetName val="Actual Cost upto Aug10_P.78"/>
      <sheetName val="Utility Shifting_P.79"/>
      <sheetName val="WIP_P.80~P.81"/>
      <sheetName val="Risk_P.82"/>
      <sheetName val="ED_P.83"/>
      <sheetName val="Groupcode_P.84"/>
      <sheetName val="missing RFI Qty_P.85"/>
      <sheetName val="Revenue_P.86"/>
      <sheetName val="Actual Cost Mar'10"/>
      <sheetName val="Actual Cost Apr'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rd預算變更申請"/>
      <sheetName val="需求(洞外)"/>
      <sheetName val="需求(洞內)"/>
      <sheetName val="       "/>
      <sheetName val="工務所資材庫存明細"/>
      <sheetName val="實際值-2006.02.06"/>
      <sheetName val="預算執行現況2006.02.06"/>
      <sheetName val="二施工機具及設備(總成本)"/>
      <sheetName val="汽機車"/>
      <sheetName val="營建機具綜合保險單附件"/>
      <sheetName val="設備提列折舊"/>
      <sheetName val="NW#"/>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Boq"/>
      <sheetName val="Calculations"/>
      <sheetName val="List"/>
      <sheetName val="Pre-cast"/>
      <sheetName val="E1"/>
      <sheetName val="Civil_Boq"/>
      <sheetName val="Pile cap"/>
      <sheetName val="ANALYSIS"/>
      <sheetName val="SPT vs PHI"/>
      <sheetName val="std.wt."/>
      <sheetName val="moments-table(tri)"/>
      <sheetName val="General Summary"/>
      <sheetName val="RA-markate"/>
      <sheetName val="Material "/>
      <sheetName val="PIpe Pushing"/>
      <sheetName val="BOQ fire proofing"/>
      <sheetName val="girder"/>
      <sheetName val="Input"/>
      <sheetName val="Pur"/>
      <sheetName val="Summary"/>
      <sheetName val="Chandrawal -1"/>
      <sheetName val="policies"/>
      <sheetName val="BOQ"/>
      <sheetName val="HDD"/>
      <sheetName val="Works"/>
      <sheetName val="FUSION"/>
      <sheetName val="OFC-Design"/>
      <sheetName val="PCS"/>
      <sheetName val="ETC"/>
      <sheetName val="Guide VAT_ED_Credit"/>
      <sheetName val="JTS"/>
      <sheetName val="AMC &amp; O&amp;M"/>
      <sheetName val="JTS Costing"/>
      <sheetName val="Instructions"/>
      <sheetName val="conc-foot-gradeslab"/>
      <sheetName val="149"/>
      <sheetName val="Design"/>
      <sheetName val="floor slab-RS2"/>
      <sheetName val="THK"/>
      <sheetName val="PRECAST lightconc-II"/>
      <sheetName val="switch"/>
      <sheetName val="BOQ_Direct_selling cost"/>
      <sheetName val="dummy"/>
      <sheetName val="+X &amp; -X DIR PRE"/>
      <sheetName val="Staff Forecast spread"/>
      <sheetName val="Civil_Boq1"/>
      <sheetName val="SPT_vs_PHI"/>
      <sheetName val="std_wt_"/>
      <sheetName val="Pile_cap"/>
      <sheetName val="Material_"/>
      <sheetName val="Chandrawal_-1"/>
      <sheetName val="Guide_VAT_ED_Credit"/>
      <sheetName val="AMC_&amp;_O&amp;M"/>
      <sheetName val="JTS_Costing"/>
      <sheetName val="1.01 (a)"/>
      <sheetName val="Abstract Sheet"/>
      <sheetName val="V.O.4 - PCC Qty"/>
      <sheetName val="COLUMN"/>
      <sheetName val="sept-plan"/>
      <sheetName val="Legal Risk Analysis"/>
      <sheetName val="Break up Sheet"/>
      <sheetName val="Notes"/>
      <sheetName val="Field Values"/>
      <sheetName val="d-safe specs"/>
      <sheetName val="RES-PLANNING"/>
      <sheetName val="Pay_Sep06"/>
      <sheetName val="Sheet4"/>
      <sheetName val="Main-Material"/>
      <sheetName val="13. Steel - Ratio"/>
      <sheetName val="Footings"/>
      <sheetName val="WPR-IV"/>
      <sheetName val="Labour productivity"/>
      <sheetName val="x-items"/>
      <sheetName val="BOQ_Direct_selling_cost"/>
      <sheetName val="Staff_Forecast_spread"/>
      <sheetName val="floor_slab-RS2"/>
      <sheetName val="PRECAST_lightconc-II"/>
      <sheetName val="PIpe_Pushing"/>
      <sheetName val="d-safe_specs"/>
      <sheetName val="Labour_productivity"/>
      <sheetName val="BOQ (2)"/>
      <sheetName val="RECAPITULATION"/>
      <sheetName val="GBW"/>
      <sheetName val="TBAL9697 -group wise  sdpl"/>
      <sheetName val="AOR"/>
      <sheetName val="Costing"/>
      <sheetName val="RCC,Ret. Wall"/>
      <sheetName val="Balance sheet"/>
      <sheetName val="shuttering"/>
      <sheetName val="FORM7"/>
      <sheetName val="2.1 受電設備棟"/>
      <sheetName val="2.2 受・防火水槽"/>
      <sheetName val="2.3 排水処理設備棟"/>
      <sheetName val="2.4 倉庫棟"/>
      <sheetName val="2.5 守衛棟"/>
      <sheetName val="TASKRSRC (2)"/>
      <sheetName val="TARGET"/>
      <sheetName val="BASELINE"/>
      <sheetName val="MainSheet"/>
      <sheetName val="DETAIL SHEET"/>
      <sheetName val="spool"/>
      <sheetName val="Supplier"/>
      <sheetName val="CABLE DATA"/>
      <sheetName val="INPUT SHEET"/>
      <sheetName val="Extra Item"/>
      <sheetName val="Fill this out first..."/>
      <sheetName val="Lead"/>
      <sheetName val="Labour &amp; Plant"/>
      <sheetName val="Project Budget Worksheet"/>
      <sheetName val="organi synthesis lab"/>
      <sheetName val="UNIT2"/>
      <sheetName val="BOQ -II ph 2"/>
      <sheetName val="PointNo.5"/>
      <sheetName val="Fin Sum"/>
      <sheetName val="Detail"/>
      <sheetName val="Sheet1"/>
      <sheetName val="T1037 Entire School"/>
      <sheetName val="d-safe DELUXE"/>
      <sheetName val="RMZ Summary"/>
      <sheetName val="Employee List"/>
      <sheetName val="p&amp;m"/>
      <sheetName val="Plant Cost"/>
      <sheetName val="ORDER BOOKING"/>
      <sheetName val="STAFFSCHED "/>
      <sheetName val="dBase"/>
      <sheetName val="PRECAST lightconc_II"/>
      <sheetName val="Voucher"/>
      <sheetName val="Basement Budget"/>
      <sheetName val="IO LIST"/>
      <sheetName val="LABOUR"/>
      <sheetName val="P&amp;L-BDMC"/>
      <sheetName val="1st and 4th flight"/>
      <sheetName val="Cul_detail"/>
      <sheetName val="Non-Factory"/>
      <sheetName val="UNIT WT LIST"/>
      <sheetName val="Sheet7"/>
      <sheetName val="Calc1"/>
      <sheetName val="S0"/>
      <sheetName val="Purlin(7m)"/>
      <sheetName val="IS3370"/>
      <sheetName val="IS456"/>
      <sheetName val="Table10"/>
      <sheetName val="Table11"/>
      <sheetName val="Table12"/>
      <sheetName val="Table9"/>
      <sheetName val="Vehicles"/>
      <sheetName val="VCH-SLC"/>
      <sheetName val="except wiring"/>
      <sheetName val="3cd Annexure"/>
      <sheetName val="Storage"/>
      <sheetName val="cubes_M20"/>
      <sheetName val="Construction"/>
      <sheetName val=" "/>
      <sheetName val="purpose&amp;input"/>
      <sheetName val="Aseet1998"/>
      <sheetName val="PC Master List"/>
      <sheetName val="foot"/>
      <sheetName val="3-3(750)"/>
      <sheetName val="Cal"/>
      <sheetName val="Data"/>
      <sheetName val="Boiler&amp;TG"/>
      <sheetName val="WWR"/>
      <sheetName val="Equipment"/>
      <sheetName val="BOQ Distribution"/>
      <sheetName val="Cover sheet"/>
      <sheetName val="Rate analysis"/>
      <sheetName val="Macro1"/>
      <sheetName val="labour coeff"/>
      <sheetName val="Names&amp;Cases"/>
      <sheetName val="10. &amp; 11. Rate Code &amp; BQ"/>
      <sheetName val="Scope Reconciliation"/>
      <sheetName val="tower"/>
      <sheetName val="main"/>
      <sheetName val="COST"/>
      <sheetName val="Site Dev BOQ"/>
      <sheetName val="analysis-superstructure"/>
      <sheetName val="Current Bill MB ref"/>
      <sheetName val="radar"/>
      <sheetName val="E &amp; R"/>
      <sheetName val="loadcal"/>
      <sheetName val="NT LBH"/>
      <sheetName val="Desgn(zone I)"/>
      <sheetName val="Sheet2"/>
      <sheetName val="Electrical"/>
      <sheetName val="Build-up"/>
      <sheetName val="Site wise NADs"/>
      <sheetName val="Sheet3"/>
      <sheetName val="LANGUAGE"/>
      <sheetName val="Summary_Bank"/>
      <sheetName val="AK-Offertstammblatt"/>
      <sheetName val="Calc_ISC"/>
      <sheetName val="INPUT_SHEET"/>
      <sheetName val="Tender Summary"/>
      <sheetName val="Wire"/>
      <sheetName val="Depreciation Calc"/>
      <sheetName val="Abstract - Single Line"/>
      <sheetName val="M.S."/>
      <sheetName val="Fee Rate Summary"/>
      <sheetName val="beam-reinft"/>
      <sheetName val="BOQ_SERENO"/>
      <sheetName val="T&amp;M"/>
      <sheetName val="lookups"/>
      <sheetName val="@Risk Inputs"/>
      <sheetName val="Calc"/>
      <sheetName val="L3"/>
      <sheetName val="st"/>
      <sheetName val="master"/>
      <sheetName val="b.s.-p.l.-sch."/>
      <sheetName val="Factors"/>
      <sheetName val="Project Details.."/>
      <sheetName val="Top Line - WWW"/>
      <sheetName val="Publicbuilding"/>
      <sheetName val="Activity Costing Breakup"/>
      <sheetName val="Unit Rate(CIS)"/>
      <sheetName val="Conc Analysis"/>
      <sheetName val="Basic "/>
      <sheetName val="Back-UP IRA (CIS)"/>
      <sheetName val="Precast IRA"/>
      <sheetName val="Precast IRA Backup"/>
      <sheetName val="Precast RA"/>
      <sheetName val="Mat_Cost"/>
      <sheetName val="Staff Acco."/>
      <sheetName val="Block A - BOQ"/>
      <sheetName val="Chandrawal_-11"/>
      <sheetName val="Guide_VAT_ED_Credit1"/>
      <sheetName val="AMC_&amp;_O&amp;M1"/>
      <sheetName val="JTS_Costing1"/>
      <sheetName val="SPT_vs_PHI1"/>
      <sheetName val="std_wt_1"/>
      <sheetName val="Material_1"/>
      <sheetName val="Pile_cap1"/>
      <sheetName val="d-safe_specs1"/>
      <sheetName val="CABLE_DATA"/>
      <sheetName val="Summary year Plan"/>
      <sheetName val="Section Catalogue"/>
      <sheetName val="Intro."/>
      <sheetName val="Risk &amp; Opportunities"/>
      <sheetName val="Cd"/>
      <sheetName val="Cs"/>
      <sheetName val="CPIPE"/>
      <sheetName val="CPIPE 1"/>
      <sheetName val="BS Schdl- 1 &amp; 2"/>
      <sheetName val="HEAD"/>
      <sheetName val="Invoice"/>
      <sheetName val="POI_MASTER_1"/>
      <sheetName val="SC revtrgt"/>
      <sheetName val="nglrpt042964858"/>
      <sheetName val="Trial Bal"/>
      <sheetName val="目录"/>
      <sheetName val="Detailed Summary (5)"/>
      <sheetName val="M.R.List (2)"/>
      <sheetName val="final abstract"/>
      <sheetName val="BOQ "/>
      <sheetName val="Flooring"/>
      <sheetName val="ELEC_BOQ"/>
      <sheetName val="Mat &amp; Lab Rate"/>
      <sheetName val="Final Summary"/>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A_EIL"/>
      <sheetName val="RA_MKT_QUOTE"/>
      <sheetName val="CFForecast detail"/>
      <sheetName val="Assmpns"/>
      <sheetName val="월선수금"/>
      <sheetName val="OHT_Abs"/>
      <sheetName val=" WORKING"/>
      <sheetName val="Cashflow projection"/>
      <sheetName val="inWords"/>
      <sheetName val="RateAnalysis"/>
      <sheetName val="DG3285"/>
      <sheetName val="Sheet 1"/>
      <sheetName val="CLform"/>
      <sheetName val="RFP002"/>
      <sheetName val="seT"/>
      <sheetName val="RANGE"/>
      <sheetName val="Civil_Boq2"/>
      <sheetName val="floor_slab-RS21"/>
      <sheetName val="General_Summary"/>
      <sheetName val="BOQ_Direct_selling_cost1"/>
      <sheetName val="+X_&amp;_-X_DIR_PRE"/>
      <sheetName val="Staff_Forecast_spread1"/>
      <sheetName val="PRECAST_lightconc-II1"/>
      <sheetName val="PIpe_Pushing1"/>
      <sheetName val="Break_up_Sheet"/>
      <sheetName val="1_01_(a)"/>
      <sheetName val="13__Steel_-_Ratio"/>
      <sheetName val="Labour_productivity1"/>
      <sheetName val="Balance_sheet"/>
      <sheetName val="Legal_Risk_Analysis"/>
      <sheetName val="Abstract_Sheet"/>
      <sheetName val="2_1_受電設備棟"/>
      <sheetName val="2_2_受・防火水槽"/>
      <sheetName val="2_3_排水処理設備棟"/>
      <sheetName val="2_4_倉庫棟"/>
      <sheetName val="2_5_守衛棟"/>
      <sheetName val="DETAIL_SHEET"/>
      <sheetName val="TASKRSRC_(2)"/>
      <sheetName val="Extra_Item"/>
      <sheetName val="Fill_this_out_first___"/>
      <sheetName val="Labour_&amp;_Plant"/>
      <sheetName val="Project_Budget_Worksheet"/>
      <sheetName val="organi_synthesis_lab"/>
      <sheetName val="V_O_4_-_PCC_Qty"/>
      <sheetName val="Field_Values"/>
      <sheetName val="TBAL9697_-group_wise__sdpl"/>
      <sheetName val="BOQ_-II_ph_2"/>
      <sheetName val="BOQ_fire_proofing"/>
      <sheetName val="RCC,Ret__Wall"/>
      <sheetName val="PointNo_5"/>
      <sheetName val="Fin_Sum"/>
      <sheetName val="T1037_Entire_School"/>
      <sheetName val="d-safe_DELUXE"/>
      <sheetName val="RMZ_Summary"/>
      <sheetName val="Employee_List"/>
      <sheetName val="1st_and_4th_flight"/>
      <sheetName val="Plant_Cost"/>
      <sheetName val="BOQ_(2)"/>
      <sheetName val="STAFFSCHED_"/>
      <sheetName val="PRECAST_lightconc_II"/>
      <sheetName val="Basement_Budget"/>
      <sheetName val="IO_LIST"/>
      <sheetName val="except_wiring"/>
      <sheetName val="3cd_Annexure"/>
      <sheetName val="PC_Master_List"/>
      <sheetName val="Rate_analysis"/>
      <sheetName val="_"/>
      <sheetName val="10__&amp;_11__Rate_Code_&amp;_BQ"/>
      <sheetName val="Site_Dev_BOQ"/>
      <sheetName val="Fee_Rate_Summary"/>
      <sheetName val="Site_wise_NADs"/>
      <sheetName val="Cover_sheet"/>
      <sheetName val="ORDER_BOOKING"/>
      <sheetName val="labour_coeff"/>
      <sheetName val="Scope_Reconciliation"/>
      <sheetName val="Tender_Summary"/>
      <sheetName val="Current_Bill_MB_ref"/>
      <sheetName val="NT_LBH"/>
      <sheetName val="Desgn(zone_I)"/>
      <sheetName val="Final Bill of Material"/>
      <sheetName val="rev 01"/>
      <sheetName val="3"/>
      <sheetName val="office"/>
      <sheetName val="Lab"/>
      <sheetName val="Material&amp;equipment"/>
      <sheetName val="Corbel"/>
      <sheetName val="CIF COST ITEM"/>
      <sheetName val="Measur"/>
      <sheetName val="Performance Report"/>
      <sheetName val="Generic Sum"/>
      <sheetName val="Micro"/>
      <sheetName val="Macro"/>
      <sheetName val="Scaff-Rose"/>
      <sheetName val="1_Project_Profile"/>
      <sheetName val="Global factors"/>
      <sheetName val="Abstract"/>
      <sheetName val="General_Summary1"/>
      <sheetName val="BOQ_fire_proofing1"/>
      <sheetName val="Intro_"/>
      <sheetName val="@Risk_Inputs"/>
      <sheetName val="Depreciation_Calc"/>
      <sheetName val="b_s_-p_l_-sch_"/>
      <sheetName val="Indices"/>
      <sheetName val="Assumptions"/>
      <sheetName val="GUT"/>
      <sheetName val="Material Rate"/>
      <sheetName val="FORM-W3"/>
      <sheetName val="Column Bracket"/>
      <sheetName val="Data-Month"/>
      <sheetName val="Wordsdata"/>
      <sheetName val="sq ftg detail"/>
      <sheetName val="lookup"/>
      <sheetName val="Database"/>
      <sheetName val="mem-property"/>
      <sheetName val="AR"/>
      <sheetName val="Controls"/>
      <sheetName val="Analy_7-10"/>
      <sheetName val="BOQ-Part1"/>
      <sheetName val="Approved MTD Proj #'s"/>
      <sheetName val="SPT_vs_PHI2"/>
      <sheetName val="std_wt_2"/>
      <sheetName val="Material_2"/>
      <sheetName val="Chandrawal_-12"/>
      <sheetName val="Guide_VAT_ED_Credit2"/>
      <sheetName val="AMC_&amp;_O&amp;M2"/>
      <sheetName val="JTS_Costing2"/>
      <sheetName val="Pile_cap2"/>
      <sheetName val="d-safe_specs2"/>
      <sheetName val="CABLE_DATA1"/>
      <sheetName val="INPUT_SHEET1"/>
      <sheetName val="Project_Details__"/>
      <sheetName val="Top_Line_-_WWW"/>
      <sheetName val="Activity_Costing_Breakup"/>
      <sheetName val="Unit_Rate(CIS)"/>
      <sheetName val="Conc_Analysis"/>
      <sheetName val="Basic_"/>
      <sheetName val="Back-UP_IRA_(CIS)"/>
      <sheetName val="Precast_IRA"/>
      <sheetName val="Precast_IRA_Backup"/>
      <sheetName val="Precast_RA"/>
      <sheetName val="Staff_Acco_"/>
      <sheetName val="Block_A_-_BOQ"/>
      <sheetName val="M_S_"/>
      <sheetName val="final_abstract"/>
      <sheetName val="BS_Schdl-_1_&amp;_2"/>
      <sheetName val="Summary_year_Plan"/>
      <sheetName val="SC_revtrgt"/>
      <sheetName val="PM_Action_"/>
      <sheetName val="PE_Status"/>
      <sheetName val="Major_Events_"/>
      <sheetName val="Crtitical_Issues"/>
      <sheetName val="Fault_Statistics"/>
      <sheetName val="Ageing_Pending__CLeared"/>
      <sheetName val="Fault_Cleared_After_24Hrs"/>
      <sheetName val="BOQ_"/>
      <sheetName val="Risk_&amp;_Opportunities"/>
      <sheetName val="E_&amp;_R"/>
      <sheetName val="Mat_&amp;_Lab_Rate"/>
      <sheetName val="CFForecast_detail"/>
      <sheetName val="BOQ_Distribution"/>
      <sheetName val="Trial_Bal"/>
      <sheetName val="Detailed_Summary_(5)"/>
      <sheetName val="Final_Summary"/>
      <sheetName val="sq_ftg_detail"/>
      <sheetName val="Sheet_1"/>
      <sheetName val="9. Package split - Cost "/>
      <sheetName val="India F&amp;S Template"/>
      <sheetName val="Sqn_Abs _G_1"/>
      <sheetName val="Inter unit set off"/>
      <sheetName val="Cor_01Br6_8"/>
      <sheetName val="Civil_Boq3"/>
      <sheetName val="SPT_vs_PHI3"/>
      <sheetName val="std_wt_3"/>
      <sheetName val="Material_3"/>
      <sheetName val="Chandrawal_-13"/>
      <sheetName val="Guide_VAT_ED_Credit3"/>
      <sheetName val="AMC_&amp;_O&amp;M3"/>
      <sheetName val="JTS_Costing3"/>
      <sheetName val="Pile_cap3"/>
      <sheetName val="BOQ_Direct_selling_cost2"/>
      <sheetName val="Staff_Forecast_spread2"/>
      <sheetName val="floor_slab-RS22"/>
      <sheetName val="+X_&amp;_-X_DIR_PRE1"/>
      <sheetName val="PIpe_Pushing2"/>
      <sheetName val="d-safe_specs3"/>
      <sheetName val="Break_up_Sheet1"/>
      <sheetName val="13__Steel_-_Ratio1"/>
      <sheetName val="PRECAST_lightconc-II2"/>
      <sheetName val="Labour_productivity2"/>
      <sheetName val="TASKRSRC_(2)1"/>
      <sheetName val="CABLE_DATA2"/>
      <sheetName val="INPUT_SHEET2"/>
      <sheetName val="Extra_Item1"/>
      <sheetName val="Fill_this_out_first___1"/>
      <sheetName val="Labour_&amp;_Plant1"/>
      <sheetName val="Project_Budget_Worksheet1"/>
      <sheetName val="Abstract_Sheet1"/>
      <sheetName val="Legal_Risk_Analysis1"/>
      <sheetName val="V_O_4_-_PCC_Qty1"/>
      <sheetName val="Field_Values1"/>
      <sheetName val="TBAL9697_-group_wise__sdpl1"/>
      <sheetName val="BOQ_-II_ph_21"/>
      <sheetName val="DETAIL_SHEET1"/>
      <sheetName val="organi_synthesis_lab1"/>
      <sheetName val="Fin_Sum1"/>
      <sheetName val="2_1_受電設備棟1"/>
      <sheetName val="2_2_受・防火水槽1"/>
      <sheetName val="2_3_排水処理設備棟1"/>
      <sheetName val="2_4_倉庫棟1"/>
      <sheetName val="2_5_守衛棟1"/>
      <sheetName val="PointNo_51"/>
      <sheetName val="1_01_(a)1"/>
      <sheetName val="T1037_Entire_School1"/>
      <sheetName val="RMZ_Summary1"/>
      <sheetName val="d-safe_DELUXE1"/>
      <sheetName val="Employee_List1"/>
      <sheetName val="Balance_sheet1"/>
      <sheetName val="RCC,Ret__Wall1"/>
      <sheetName val="Plant_Cost1"/>
      <sheetName val="STAFFSCHED_1"/>
      <sheetName val="PRECAST_lightconc_II1"/>
      <sheetName val="Basement_Budget1"/>
      <sheetName val="IO_LIST1"/>
      <sheetName val="PC_Master_List1"/>
      <sheetName val="ORDER_BOOKING1"/>
      <sheetName val="except_wiring1"/>
      <sheetName val="3cd_Annexure1"/>
      <sheetName val="labour_coeff1"/>
      <sheetName val="10__&amp;_11__Rate_Code_&amp;_BQ1"/>
      <sheetName val="Scope_Reconciliation1"/>
      <sheetName val="_1"/>
      <sheetName val="BOQ_(2)1"/>
      <sheetName val="Site_Dev_BOQ1"/>
      <sheetName val="Current_Bill_MB_ref1"/>
      <sheetName val="NT_LBH1"/>
      <sheetName val="Desgn(zone_I)1"/>
      <sheetName val="1st_and_4th_flight1"/>
      <sheetName val="Cover_sheet1"/>
      <sheetName val="Site_wise_NADs1"/>
      <sheetName val="Tender_Summary1"/>
      <sheetName val="Depreciation_Calc1"/>
      <sheetName val="Project_Details__1"/>
      <sheetName val="Top_Line_-_WWW1"/>
      <sheetName val="Activity_Costing_Breakup1"/>
      <sheetName val="Unit_Rate(CIS)1"/>
      <sheetName val="Conc_Analysis1"/>
      <sheetName val="Basic_1"/>
      <sheetName val="Back-UP_IRA_(CIS)1"/>
      <sheetName val="Precast_IRA1"/>
      <sheetName val="Precast_IRA_Backup1"/>
      <sheetName val="Precast_RA1"/>
      <sheetName val="Staff_Acco_1"/>
      <sheetName val="Block_A_-_BOQ1"/>
      <sheetName val="b_s_-p_l_-sch_1"/>
      <sheetName val="M_S_1"/>
      <sheetName val="Rate_analysis1"/>
      <sheetName val="Fee_Rate_Summary1"/>
      <sheetName val="@Risk_Inputs1"/>
      <sheetName val="final_abstract1"/>
      <sheetName val="BS_Schdl-_1_&amp;_21"/>
      <sheetName val="Summary_year_Plan1"/>
      <sheetName val="SC_revtrgt1"/>
      <sheetName val="PM_Action_1"/>
      <sheetName val="PE_Status1"/>
      <sheetName val="Major_Events_1"/>
      <sheetName val="Crtitical_Issues1"/>
      <sheetName val="Fault_Statistics1"/>
      <sheetName val="Ageing_Pending__CLeared1"/>
      <sheetName val="Fault_Cleared_After_24Hrs1"/>
      <sheetName val="BOQ_1"/>
      <sheetName val="Risk_&amp;_Opportunities1"/>
      <sheetName val="E_&amp;_R1"/>
      <sheetName val="Mat_&amp;_Lab_Rate1"/>
      <sheetName val="CFForecast_detail1"/>
      <sheetName val="Intro_1"/>
      <sheetName val="BOQ_Distribution1"/>
      <sheetName val="Trial_Bal1"/>
      <sheetName val="Detailed_Summary_(5)1"/>
      <sheetName val="Final_Summary1"/>
      <sheetName val="sq_ftg_detail1"/>
      <sheetName val="Sheet_11"/>
      <sheetName val="Civil_Boq4"/>
      <sheetName val="SPT_vs_PHI4"/>
      <sheetName val="std_wt_4"/>
      <sheetName val="Material_4"/>
      <sheetName val="Chandrawal_-14"/>
      <sheetName val="Guide_VAT_ED_Credit4"/>
      <sheetName val="AMC_&amp;_O&amp;M4"/>
      <sheetName val="JTS_Costing4"/>
      <sheetName val="Pile_cap4"/>
      <sheetName val="환율"/>
      <sheetName val="Register"/>
      <sheetName val="LTG-STG"/>
      <sheetName val="Pay Rec"/>
      <sheetName val="Certificate"/>
      <sheetName val="Advice"/>
      <sheetName val="DI-ESTI"/>
      <sheetName val="DB_ET200(R. A)"/>
      <sheetName val="SIZING"/>
      <sheetName val="Testing"/>
      <sheetName val="손익현황"/>
      <sheetName val="현황CODE"/>
      <sheetName val="SP&amp;ST 제출가"/>
      <sheetName val="石炭性状"/>
      <sheetName val="가격분석@1100(990104)"/>
      <sheetName val="Escalation"/>
      <sheetName val="NCCALC11"/>
      <sheetName val="공정율 기초 Data"/>
      <sheetName val="제출계산서"/>
      <sheetName val="공사내역"/>
      <sheetName val=" Pricing_110512.xlsx"/>
      <sheetName val="당초"/>
      <sheetName val="BQ"/>
      <sheetName val="POWER"/>
      <sheetName val="#REF"/>
      <sheetName val="KH-Q1,Q2,01"/>
      <sheetName val="&lt;24-Staff RentTable&gt;"/>
      <sheetName val="계정"/>
      <sheetName val="estimate"/>
      <sheetName val="sand"/>
      <sheetName val="stone"/>
      <sheetName val="index"/>
      <sheetName val="#REF!"/>
      <sheetName val="leads"/>
      <sheetName val="calcul"/>
      <sheetName val="Variables"/>
      <sheetName val="Sub-str."/>
      <sheetName val="Variation Statement"/>
      <sheetName val="civil"/>
      <sheetName val="Control"/>
      <sheetName val="R.A"/>
      <sheetName val="Basis"/>
      <sheetName val="Rev. 00 - 20.07.04"/>
      <sheetName val="BOQ_Direct_selling_cost3"/>
      <sheetName val="Staff_Forecast_spread3"/>
      <sheetName val="floor_slab-RS23"/>
      <sheetName val="General_Summary2"/>
      <sheetName val="+X_&amp;_-X_DIR_PRE2"/>
      <sheetName val="PIpe_Pushing3"/>
      <sheetName val="d-safe_specs4"/>
      <sheetName val="Break_up_Sheet2"/>
      <sheetName val="13__Steel_-_Ratio2"/>
      <sheetName val="PRECAST_lightconc-II3"/>
      <sheetName val="Labour_productivity3"/>
      <sheetName val="TASKRSRC_(2)2"/>
      <sheetName val="CABLE_DATA3"/>
      <sheetName val="INPUT_SHEET3"/>
      <sheetName val="Extra_Item2"/>
      <sheetName val="Fill_this_out_first___2"/>
      <sheetName val="Labour_&amp;_Plant2"/>
      <sheetName val="Project_Budget_Worksheet2"/>
      <sheetName val="Abstract_Sheet2"/>
      <sheetName val="Legal_Risk_Analysis2"/>
      <sheetName val="V_O_4_-_PCC_Qty2"/>
      <sheetName val="Field_Values2"/>
      <sheetName val="TBAL9697_-group_wise__sdpl2"/>
      <sheetName val="BOQ_-II_ph_22"/>
      <sheetName val="DETAIL_SHEET2"/>
      <sheetName val="organi_synthesis_lab2"/>
      <sheetName val="Fin_Sum2"/>
      <sheetName val="2_1_受電設備棟2"/>
      <sheetName val="2_2_受・防火水槽2"/>
      <sheetName val="2_3_排水処理設備棟2"/>
      <sheetName val="2_4_倉庫棟2"/>
      <sheetName val="2_5_守衛棟2"/>
      <sheetName val="PointNo_52"/>
      <sheetName val="1_01_(a)2"/>
      <sheetName val="T1037_Entire_School2"/>
      <sheetName val="RMZ_Summary2"/>
      <sheetName val="d-safe_DELUXE2"/>
      <sheetName val="Employee_List2"/>
      <sheetName val="Balance_sheet2"/>
      <sheetName val="BOQ_fire_proofing2"/>
      <sheetName val="RCC,Ret__Wall2"/>
      <sheetName val="Plant_Cost2"/>
      <sheetName val="STAFFSCHED_2"/>
      <sheetName val="PRECAST_lightconc_II2"/>
      <sheetName val="Basement_Budget2"/>
      <sheetName val="IO_LIST2"/>
      <sheetName val="PC_Master_List2"/>
      <sheetName val="ORDER_BOOKING2"/>
      <sheetName val="except_wiring2"/>
      <sheetName val="3cd_Annexure2"/>
      <sheetName val="labour_coeff2"/>
      <sheetName val="10__&amp;_11__Rate_Code_&amp;_BQ2"/>
      <sheetName val="Scope_Reconciliation2"/>
      <sheetName val="_2"/>
      <sheetName val="BOQ_(2)2"/>
      <sheetName val="Site_Dev_BOQ2"/>
      <sheetName val="Current_Bill_MB_ref2"/>
      <sheetName val="NT_LBH2"/>
      <sheetName val="Desgn(zone_I)2"/>
      <sheetName val="1st_and_4th_flight2"/>
      <sheetName val="Cover_sheet2"/>
      <sheetName val="Site_wise_NADs2"/>
      <sheetName val="Tender_Summary2"/>
      <sheetName val="Depreciation_Calc2"/>
      <sheetName val="Project_Details__2"/>
      <sheetName val="Top_Line_-_WWW2"/>
      <sheetName val="Activity_Costing_Breakup2"/>
      <sheetName val="Unit_Rate(CIS)2"/>
      <sheetName val="Conc_Analysis2"/>
      <sheetName val="Basic_2"/>
      <sheetName val="Back-UP_IRA_(CIS)2"/>
      <sheetName val="Precast_IRA2"/>
      <sheetName val="Precast_IRA_Backup2"/>
      <sheetName val="Precast_RA2"/>
      <sheetName val="Staff_Acco_2"/>
      <sheetName val="Block_A_-_BOQ2"/>
      <sheetName val="b_s_-p_l_-sch_2"/>
      <sheetName val="M_S_2"/>
      <sheetName val="Rate_analysis2"/>
      <sheetName val="Fee_Rate_Summary2"/>
      <sheetName val="@Risk_Inputs2"/>
      <sheetName val="final_abstract2"/>
      <sheetName val="BS_Schdl-_1_&amp;_22"/>
      <sheetName val="Summary_year_Plan2"/>
      <sheetName val="SC_revtrgt2"/>
      <sheetName val="PM_Action_2"/>
      <sheetName val="PE_Status2"/>
      <sheetName val="Major_Events_2"/>
      <sheetName val="Crtitical_Issues2"/>
      <sheetName val="Fault_Statistics2"/>
      <sheetName val="Ageing_Pending__CLeared2"/>
      <sheetName val="Fault_Cleared_After_24Hrs2"/>
      <sheetName val="BOQ_2"/>
      <sheetName val="Risk_&amp;_Opportunities2"/>
      <sheetName val="E_&amp;_R2"/>
      <sheetName val="Mat_&amp;_Lab_Rate2"/>
      <sheetName val="CFForecast_detail2"/>
      <sheetName val="Intro_2"/>
      <sheetName val="BOQ_Distribution2"/>
      <sheetName val="Trial_Bal2"/>
      <sheetName val="Detailed_Summary_(5)2"/>
      <sheetName val="Final_Summary2"/>
      <sheetName val="sq_ftg_detail2"/>
      <sheetName val="Sheet_12"/>
      <sheetName val="Civil_Boq5"/>
      <sheetName val="SPT_vs_PHI5"/>
      <sheetName val="std_wt_5"/>
      <sheetName val="Material_5"/>
      <sheetName val="Chandrawal_-15"/>
      <sheetName val="Guide_VAT_ED_Credit5"/>
      <sheetName val="AMC_&amp;_O&amp;M5"/>
      <sheetName val="JTS_Costing5"/>
      <sheetName val="Pile_cap5"/>
      <sheetName val="BOQ_Direct_selling_cost4"/>
      <sheetName val="Staff_Forecast_spread4"/>
      <sheetName val="floor_slab-RS24"/>
      <sheetName val="General_Summary3"/>
      <sheetName val="+X_&amp;_-X_DIR_PRE3"/>
      <sheetName val="PIpe_Pushing4"/>
      <sheetName val="d-safe_specs5"/>
      <sheetName val="Break_up_Sheet3"/>
      <sheetName val="13__Steel_-_Ratio3"/>
      <sheetName val="PRECAST_lightconc-II4"/>
      <sheetName val="Labour_productivity4"/>
      <sheetName val="TASKRSRC_(2)3"/>
      <sheetName val="CABLE_DATA4"/>
      <sheetName val="INPUT_SHEET4"/>
      <sheetName val="Extra_Item3"/>
      <sheetName val="Fill_this_out_first___3"/>
      <sheetName val="Labour_&amp;_Plant3"/>
      <sheetName val="Project_Budget_Worksheet3"/>
      <sheetName val="Abstract_Sheet3"/>
      <sheetName val="Legal_Risk_Analysis3"/>
      <sheetName val="V_O_4_-_PCC_Qty3"/>
      <sheetName val="Field_Values3"/>
      <sheetName val="TBAL9697_-group_wise__sdpl3"/>
      <sheetName val="BOQ_-II_ph_23"/>
      <sheetName val="DETAIL_SHEET3"/>
      <sheetName val="organi_synthesis_lab3"/>
      <sheetName val="Fin_Sum3"/>
      <sheetName val="2_1_受電設備棟3"/>
      <sheetName val="2_2_受・防火水槽3"/>
      <sheetName val="2_3_排水処理設備棟3"/>
      <sheetName val="2_4_倉庫棟3"/>
      <sheetName val="2_5_守衛棟3"/>
      <sheetName val="PointNo_53"/>
      <sheetName val="1_01_(a)3"/>
      <sheetName val="T1037_Entire_School3"/>
      <sheetName val="RMZ_Summary3"/>
      <sheetName val="d-safe_DELUXE3"/>
      <sheetName val="Employee_List3"/>
      <sheetName val="Balance_sheet3"/>
      <sheetName val="BOQ_fire_proofing3"/>
      <sheetName val="RCC,Ret__Wall3"/>
      <sheetName val="Plant_Cost3"/>
      <sheetName val="STAFFSCHED_3"/>
      <sheetName val="PRECAST_lightconc_II3"/>
      <sheetName val="Basement_Budget3"/>
      <sheetName val="IO_LIST3"/>
      <sheetName val="PC_Master_List3"/>
      <sheetName val="ORDER_BOOKING3"/>
      <sheetName val="except_wiring3"/>
      <sheetName val="3cd_Annexure3"/>
      <sheetName val="labour_coeff3"/>
      <sheetName val="10__&amp;_11__Rate_Code_&amp;_BQ3"/>
      <sheetName val="Scope_Reconciliation3"/>
      <sheetName val="_3"/>
      <sheetName val="BOQ_(2)3"/>
      <sheetName val="Site_Dev_BOQ3"/>
      <sheetName val="Current_Bill_MB_ref3"/>
      <sheetName val="NT_LBH3"/>
      <sheetName val="Desgn(zone_I)3"/>
      <sheetName val="1st_and_4th_flight3"/>
      <sheetName val="Cover_sheet3"/>
      <sheetName val="Site_wise_NADs3"/>
      <sheetName val="Tender_Summary3"/>
      <sheetName val="Depreciation_Calc3"/>
      <sheetName val="Project_Details__3"/>
      <sheetName val="Top_Line_-_WWW3"/>
      <sheetName val="Activity_Costing_Breakup3"/>
      <sheetName val="Unit_Rate(CIS)3"/>
      <sheetName val="Conc_Analysis3"/>
      <sheetName val="Basic_3"/>
      <sheetName val="Back-UP_IRA_(CIS)3"/>
      <sheetName val="Precast_IRA3"/>
      <sheetName val="Precast_IRA_Backup3"/>
      <sheetName val="Precast_RA3"/>
      <sheetName val="Staff_Acco_3"/>
      <sheetName val="Block_A_-_BOQ3"/>
      <sheetName val="b_s_-p_l_-sch_3"/>
      <sheetName val="M_S_3"/>
      <sheetName val="Rate_analysis3"/>
      <sheetName val="Fee_Rate_Summary3"/>
      <sheetName val="@Risk_Inputs3"/>
      <sheetName val="final_abstract3"/>
      <sheetName val="BS_Schdl-_1_&amp;_23"/>
      <sheetName val="Summary_year_Plan3"/>
      <sheetName val="SC_revtrgt3"/>
      <sheetName val="PM_Action_3"/>
      <sheetName val="PE_Status3"/>
      <sheetName val="Major_Events_3"/>
      <sheetName val="Crtitical_Issues3"/>
      <sheetName val="Fault_Statistics3"/>
      <sheetName val="Ageing_Pending__CLeared3"/>
      <sheetName val="Fault_Cleared_After_24Hrs3"/>
      <sheetName val="BOQ_3"/>
      <sheetName val="Risk_&amp;_Opportunities3"/>
      <sheetName val="E_&amp;_R3"/>
      <sheetName val="Mat_&amp;_Lab_Rate3"/>
      <sheetName val="CFForecast_detail3"/>
      <sheetName val="Intro_3"/>
      <sheetName val="BOQ_Distribution3"/>
      <sheetName val="Trial_Bal3"/>
      <sheetName val="Detailed_Summary_(5)3"/>
      <sheetName val="Final_Summary3"/>
      <sheetName val="sq_ftg_detail3"/>
      <sheetName val="Sheet_13"/>
      <sheetName val="keyword"/>
      <sheetName val="Tie Beams "/>
      <sheetName val="PurchGroup"/>
      <sheetName val="SSR _ NSSR Market final"/>
      <sheetName val="Civil_Boq6"/>
      <sheetName val="SPT_vs_PHI6"/>
      <sheetName val="std_wt_6"/>
      <sheetName val="Material_6"/>
      <sheetName val="Chandrawal_-16"/>
      <sheetName val="Guide_VAT_ED_Credit6"/>
      <sheetName val="AMC_&amp;_O&amp;M6"/>
      <sheetName val="JTS_Costing6"/>
      <sheetName val="Pile_cap6"/>
      <sheetName val="BOQ_Direct_selling_cost5"/>
      <sheetName val="Staff_Forecast_spread5"/>
      <sheetName val="floor_slab-RS25"/>
      <sheetName val="General_Summary4"/>
      <sheetName val="+X_&amp;_-X_DIR_PRE4"/>
      <sheetName val="PIpe_Pushing5"/>
      <sheetName val="d-safe_specs6"/>
      <sheetName val="Break_up_Sheet4"/>
      <sheetName val="13__Steel_-_Ratio4"/>
      <sheetName val="PRECAST_lightconc-II5"/>
      <sheetName val="Labour_productivity5"/>
      <sheetName val="TASKRSRC_(2)4"/>
      <sheetName val="CABLE_DATA5"/>
      <sheetName val="INPUT_SHEET5"/>
      <sheetName val="Extra_Item4"/>
      <sheetName val="Fill_this_out_first___4"/>
      <sheetName val="Labour_&amp;_Plant4"/>
      <sheetName val="Project_Budget_Worksheet4"/>
      <sheetName val="Abstract_Sheet4"/>
      <sheetName val="Legal_Risk_Analysis4"/>
      <sheetName val="V_O_4_-_PCC_Qty4"/>
      <sheetName val="Field_Values4"/>
      <sheetName val="TBAL9697_-group_wise__sdpl4"/>
      <sheetName val="BOQ_-II_ph_24"/>
      <sheetName val="DETAIL_SHEET4"/>
      <sheetName val="organi_synthesis_lab4"/>
      <sheetName val="Fin_Sum4"/>
      <sheetName val="2_1_受電設備棟4"/>
      <sheetName val="2_2_受・防火水槽4"/>
      <sheetName val="2_3_排水処理設備棟4"/>
      <sheetName val="2_4_倉庫棟4"/>
      <sheetName val="2_5_守衛棟4"/>
      <sheetName val="PointNo_54"/>
      <sheetName val="1_01_(a)4"/>
      <sheetName val="T1037_Entire_School4"/>
      <sheetName val="RMZ_Summary4"/>
      <sheetName val="d-safe_DELUXE4"/>
      <sheetName val="Employee_List4"/>
      <sheetName val="Balance_sheet4"/>
      <sheetName val="BOQ_fire_proofing4"/>
      <sheetName val="RCC,Ret__Wall4"/>
      <sheetName val="Plant_Cost4"/>
      <sheetName val="STAFFSCHED_4"/>
      <sheetName val="PRECAST_lightconc_II4"/>
      <sheetName val="Basement_Budget4"/>
      <sheetName val="IO_LIST4"/>
      <sheetName val="PC_Master_List4"/>
      <sheetName val="ORDER_BOOKING4"/>
      <sheetName val="except_wiring4"/>
      <sheetName val="3cd_Annexure4"/>
      <sheetName val="labour_coeff4"/>
      <sheetName val="10__&amp;_11__Rate_Code_&amp;_BQ4"/>
      <sheetName val="Scope_Reconciliation4"/>
      <sheetName val="_4"/>
      <sheetName val="BOQ_(2)4"/>
      <sheetName val="Site_Dev_BOQ4"/>
      <sheetName val="Current_Bill_MB_ref4"/>
      <sheetName val="NT_LBH4"/>
      <sheetName val="Desgn(zone_I)4"/>
      <sheetName val="1st_and_4th_flight4"/>
      <sheetName val="Cover_sheet4"/>
      <sheetName val="Site_wise_NADs4"/>
      <sheetName val="Tender_Summary4"/>
      <sheetName val="Depreciation_Calc4"/>
      <sheetName val="Project_Details__4"/>
      <sheetName val="Top_Line_-_WWW4"/>
      <sheetName val="Activity_Costing_Breakup4"/>
      <sheetName val="Unit_Rate(CIS)4"/>
      <sheetName val="Conc_Analysis4"/>
      <sheetName val="Basic_4"/>
      <sheetName val="Back-UP_IRA_(CIS)4"/>
      <sheetName val="Precast_IRA4"/>
      <sheetName val="Precast_IRA_Backup4"/>
      <sheetName val="Precast_RA4"/>
      <sheetName val="Staff_Acco_4"/>
      <sheetName val="Block_A_-_BOQ4"/>
      <sheetName val="b_s_-p_l_-sch_4"/>
      <sheetName val="M_S_4"/>
      <sheetName val="Rate_analysis4"/>
      <sheetName val="Fee_Rate_Summary4"/>
      <sheetName val="@Risk_Inputs4"/>
      <sheetName val="final_abstract4"/>
      <sheetName val="BS_Schdl-_1_&amp;_24"/>
      <sheetName val="Summary_year_Plan4"/>
      <sheetName val="SC_revtrgt4"/>
      <sheetName val="PM_Action_4"/>
      <sheetName val="PE_Status4"/>
      <sheetName val="Major_Events_4"/>
      <sheetName val="Crtitical_Issues4"/>
      <sheetName val="Fault_Statistics4"/>
      <sheetName val="Ageing_Pending__CLeared4"/>
      <sheetName val="Fault_Cleared_After_24Hrs4"/>
      <sheetName val="BOQ_4"/>
      <sheetName val="Risk_&amp;_Opportunities4"/>
      <sheetName val="E_&amp;_R4"/>
      <sheetName val="Mat_&amp;_Lab_Rate4"/>
      <sheetName val="CFForecast_detail4"/>
      <sheetName val="Intro_4"/>
      <sheetName val="BOQ_Distribution4"/>
      <sheetName val="Trial_Bal4"/>
      <sheetName val="Detailed_Summary_(5)4"/>
      <sheetName val="Final_Summary4"/>
      <sheetName val="sq_ftg_detail4"/>
      <sheetName val="Sheet_14"/>
      <sheetName val="Abstract_-_Single_Line"/>
      <sheetName val="Section_Catalogue"/>
      <sheetName val="M_R_List_(2)"/>
      <sheetName val="Final_Bill_of_Material"/>
      <sheetName val="Civil_Boq7"/>
      <sheetName val="SPT_vs_PHI7"/>
      <sheetName val="std_wt_7"/>
      <sheetName val="Material_7"/>
      <sheetName val="Chandrawal_-17"/>
      <sheetName val="Guide_VAT_ED_Credit7"/>
      <sheetName val="AMC_&amp;_O&amp;M7"/>
      <sheetName val="JTS_Costing7"/>
      <sheetName val="Pile_cap7"/>
      <sheetName val="BOQ_Direct_selling_cost6"/>
      <sheetName val="Staff_Forecast_spread6"/>
      <sheetName val="floor_slab-RS26"/>
      <sheetName val="General_Summary5"/>
      <sheetName val="+X_&amp;_-X_DIR_PRE5"/>
      <sheetName val="PIpe_Pushing6"/>
      <sheetName val="d-safe_specs7"/>
      <sheetName val="Break_up_Sheet5"/>
      <sheetName val="13__Steel_-_Ratio5"/>
      <sheetName val="PRECAST_lightconc-II6"/>
      <sheetName val="Labour_productivity6"/>
      <sheetName val="TASKRSRC_(2)5"/>
      <sheetName val="CABLE_DATA6"/>
      <sheetName val="INPUT_SHEET6"/>
      <sheetName val="Extra_Item5"/>
      <sheetName val="Fill_this_out_first___5"/>
      <sheetName val="Labour_&amp;_Plant5"/>
      <sheetName val="Project_Budget_Worksheet5"/>
      <sheetName val="Abstract_Sheet5"/>
      <sheetName val="Legal_Risk_Analysis5"/>
      <sheetName val="V_O_4_-_PCC_Qty5"/>
      <sheetName val="Field_Values5"/>
      <sheetName val="TBAL9697_-group_wise__sdpl5"/>
      <sheetName val="BOQ_-II_ph_25"/>
      <sheetName val="DETAIL_SHEET5"/>
      <sheetName val="organi_synthesis_lab5"/>
      <sheetName val="Fin_Sum5"/>
      <sheetName val="2_1_受電設備棟5"/>
      <sheetName val="2_2_受・防火水槽5"/>
      <sheetName val="2_3_排水処理設備棟5"/>
      <sheetName val="2_4_倉庫棟5"/>
      <sheetName val="2_5_守衛棟5"/>
      <sheetName val="PointNo_55"/>
      <sheetName val="1_01_(a)5"/>
      <sheetName val="T1037_Entire_School5"/>
      <sheetName val="RMZ_Summary5"/>
      <sheetName val="d-safe_DELUXE5"/>
      <sheetName val="Employee_List5"/>
      <sheetName val="Balance_sheet5"/>
      <sheetName val="BOQ_fire_proofing5"/>
      <sheetName val="RCC,Ret__Wall5"/>
      <sheetName val="Plant_Cost5"/>
      <sheetName val="STAFFSCHED_5"/>
      <sheetName val="PRECAST_lightconc_II5"/>
      <sheetName val="Basement_Budget5"/>
      <sheetName val="IO_LIST5"/>
      <sheetName val="PC_Master_List5"/>
      <sheetName val="ORDER_BOOKING5"/>
      <sheetName val="except_wiring5"/>
      <sheetName val="3cd_Annexure5"/>
      <sheetName val="labour_coeff5"/>
      <sheetName val="10__&amp;_11__Rate_Code_&amp;_BQ5"/>
      <sheetName val="Scope_Reconciliation5"/>
      <sheetName val="_5"/>
      <sheetName val="BOQ_(2)5"/>
      <sheetName val="Site_Dev_BOQ5"/>
      <sheetName val="Current_Bill_MB_ref5"/>
      <sheetName val="NT_LBH5"/>
      <sheetName val="Desgn(zone_I)5"/>
      <sheetName val="1st_and_4th_flight5"/>
      <sheetName val="Cover_sheet5"/>
      <sheetName val="Site_wise_NADs5"/>
      <sheetName val="Tender_Summary5"/>
      <sheetName val="Depreciation_Calc5"/>
      <sheetName val="Project_Details__5"/>
      <sheetName val="Top_Line_-_WWW5"/>
      <sheetName val="Activity_Costing_Breakup5"/>
      <sheetName val="Unit_Rate(CIS)5"/>
      <sheetName val="Conc_Analysis5"/>
      <sheetName val="Basic_5"/>
      <sheetName val="Back-UP_IRA_(CIS)5"/>
      <sheetName val="Precast_IRA5"/>
      <sheetName val="Precast_IRA_Backup5"/>
      <sheetName val="Precast_RA5"/>
      <sheetName val="Staff_Acco_5"/>
      <sheetName val="Block_A_-_BOQ5"/>
      <sheetName val="b_s_-p_l_-sch_5"/>
      <sheetName val="M_S_5"/>
      <sheetName val="Rate_analysis5"/>
      <sheetName val="Fee_Rate_Summary5"/>
      <sheetName val="@Risk_Inputs5"/>
      <sheetName val="final_abstract5"/>
      <sheetName val="BS_Schdl-_1_&amp;_25"/>
      <sheetName val="Summary_year_Plan5"/>
      <sheetName val="SC_revtrgt5"/>
      <sheetName val="PM_Action_5"/>
      <sheetName val="PE_Status5"/>
      <sheetName val="Major_Events_5"/>
      <sheetName val="Crtitical_Issues5"/>
      <sheetName val="Fault_Statistics5"/>
      <sheetName val="Ageing_Pending__CLeared5"/>
      <sheetName val="Fault_Cleared_After_24Hrs5"/>
      <sheetName val="BOQ_5"/>
      <sheetName val="Risk_&amp;_Opportunities5"/>
      <sheetName val="E_&amp;_R5"/>
      <sheetName val="Mat_&amp;_Lab_Rate5"/>
      <sheetName val="CFForecast_detail5"/>
      <sheetName val="Intro_5"/>
      <sheetName val="BOQ_Distribution5"/>
      <sheetName val="Trial_Bal5"/>
      <sheetName val="Detailed_Summary_(5)5"/>
      <sheetName val="Final_Summary5"/>
      <sheetName val="sq_ftg_detail5"/>
      <sheetName val="Sheet_15"/>
      <sheetName val="Abstract_-_Single_Line1"/>
      <sheetName val="Section_Catalogue1"/>
      <sheetName val="M_R_List_(2)1"/>
      <sheetName val="Final_Bill_of_Material1"/>
      <sheetName val="Civil_Boq8"/>
      <sheetName val="SPT_vs_PHI8"/>
      <sheetName val="std_wt_8"/>
      <sheetName val="Material_8"/>
      <sheetName val="Chandrawal_-18"/>
      <sheetName val="Guide_VAT_ED_Credit8"/>
      <sheetName val="AMC_&amp;_O&amp;M8"/>
      <sheetName val="JTS_Costing8"/>
      <sheetName val="Pile_cap8"/>
      <sheetName val="BOQ_Direct_selling_cost7"/>
      <sheetName val="Staff_Forecast_spread7"/>
      <sheetName val="floor_slab-RS27"/>
      <sheetName val="General_Summary6"/>
      <sheetName val="+X_&amp;_-X_DIR_PRE6"/>
      <sheetName val="PIpe_Pushing7"/>
      <sheetName val="d-safe_specs8"/>
      <sheetName val="Break_up_Sheet6"/>
      <sheetName val="13__Steel_-_Ratio6"/>
      <sheetName val="PRECAST_lightconc-II7"/>
      <sheetName val="Labour_productivity7"/>
      <sheetName val="TASKRSRC_(2)6"/>
      <sheetName val="CABLE_DATA7"/>
      <sheetName val="INPUT_SHEET7"/>
      <sheetName val="Extra_Item6"/>
      <sheetName val="Fill_this_out_first___6"/>
      <sheetName val="Labour_&amp;_Plant6"/>
      <sheetName val="Project_Budget_Worksheet6"/>
      <sheetName val="Abstract_Sheet6"/>
      <sheetName val="Legal_Risk_Analysis6"/>
      <sheetName val="V_O_4_-_PCC_Qty6"/>
      <sheetName val="Field_Values6"/>
      <sheetName val="TBAL9697_-group_wise__sdpl6"/>
      <sheetName val="BOQ_-II_ph_26"/>
      <sheetName val="DETAIL_SHEET6"/>
      <sheetName val="organi_synthesis_lab6"/>
      <sheetName val="Fin_Sum6"/>
      <sheetName val="2_1_受電設備棟6"/>
      <sheetName val="2_2_受・防火水槽6"/>
      <sheetName val="2_3_排水処理設備棟6"/>
      <sheetName val="2_4_倉庫棟6"/>
      <sheetName val="2_5_守衛棟6"/>
      <sheetName val="PointNo_56"/>
      <sheetName val="1_01_(a)6"/>
      <sheetName val="T1037_Entire_School6"/>
      <sheetName val="RMZ_Summary6"/>
      <sheetName val="d-safe_DELUXE6"/>
      <sheetName val="Employee_List6"/>
      <sheetName val="Balance_sheet6"/>
      <sheetName val="BOQ_fire_proofing6"/>
      <sheetName val="RCC,Ret__Wall6"/>
      <sheetName val="Plant_Cost6"/>
      <sheetName val="STAFFSCHED_6"/>
      <sheetName val="PRECAST_lightconc_II6"/>
      <sheetName val="Basement_Budget6"/>
      <sheetName val="IO_LIST6"/>
      <sheetName val="PC_Master_List6"/>
      <sheetName val="ORDER_BOOKING6"/>
      <sheetName val="except_wiring6"/>
      <sheetName val="3cd_Annexure6"/>
      <sheetName val="labour_coeff6"/>
      <sheetName val="10__&amp;_11__Rate_Code_&amp;_BQ6"/>
      <sheetName val="Scope_Reconciliation6"/>
      <sheetName val="_6"/>
      <sheetName val="BOQ_(2)6"/>
      <sheetName val="Site_Dev_BOQ6"/>
      <sheetName val="Current_Bill_MB_ref6"/>
      <sheetName val="NT_LBH6"/>
      <sheetName val="Desgn(zone_I)6"/>
      <sheetName val="1st_and_4th_flight6"/>
      <sheetName val="Cover_sheet6"/>
      <sheetName val="Site_wise_NADs6"/>
      <sheetName val="Tender_Summary6"/>
      <sheetName val="Depreciation_Calc6"/>
      <sheetName val="Project_Details__6"/>
      <sheetName val="Top_Line_-_WWW6"/>
      <sheetName val="Activity_Costing_Breakup6"/>
      <sheetName val="Unit_Rate(CIS)6"/>
      <sheetName val="Conc_Analysis6"/>
      <sheetName val="Basic_6"/>
      <sheetName val="Back-UP_IRA_(CIS)6"/>
      <sheetName val="Precast_IRA6"/>
      <sheetName val="Precast_IRA_Backup6"/>
      <sheetName val="Precast_RA6"/>
      <sheetName val="Staff_Acco_6"/>
      <sheetName val="Block_A_-_BOQ6"/>
      <sheetName val="b_s_-p_l_-sch_6"/>
      <sheetName val="M_S_6"/>
      <sheetName val="Rate_analysis6"/>
      <sheetName val="Fee_Rate_Summary6"/>
      <sheetName val="@Risk_Inputs6"/>
      <sheetName val="final_abstract6"/>
      <sheetName val="BS_Schdl-_1_&amp;_26"/>
      <sheetName val="Summary_year_Plan6"/>
      <sheetName val="SC_revtrgt6"/>
      <sheetName val="PM_Action_6"/>
      <sheetName val="PE_Status6"/>
      <sheetName val="Major_Events_6"/>
      <sheetName val="Crtitical_Issues6"/>
      <sheetName val="Fault_Statistics6"/>
      <sheetName val="Ageing_Pending__CLeared6"/>
      <sheetName val="Fault_Cleared_After_24Hrs6"/>
      <sheetName val="BOQ_6"/>
      <sheetName val="Risk_&amp;_Opportunities6"/>
      <sheetName val="E_&amp;_R6"/>
      <sheetName val="Mat_&amp;_Lab_Rate6"/>
      <sheetName val="CFForecast_detail6"/>
      <sheetName val="Intro_6"/>
      <sheetName val="BOQ_Distribution6"/>
      <sheetName val="Trial_Bal6"/>
      <sheetName val="Detailed_Summary_(5)6"/>
      <sheetName val="Final_Summary6"/>
      <sheetName val="sq_ftg_detail6"/>
      <sheetName val="Sheet_16"/>
      <sheetName val="Abstract_-_Single_Line2"/>
      <sheetName val="Section_Catalogue2"/>
      <sheetName val="M_R_List_(2)2"/>
      <sheetName val="Final_Bill_of_Material2"/>
      <sheetName val="OVER HEADS"/>
      <sheetName val="Basic Resources"/>
      <sheetName val="Sheet5"/>
      <sheetName val="Rate An"/>
      <sheetName val="Basis Definition &amp; Lists"/>
      <sheetName val="REVENUES &amp; BS"/>
      <sheetName val="bs BP 04 SA"/>
      <sheetName val="prsch"/>
      <sheetName val="T1"/>
      <sheetName val="2A"/>
      <sheetName val="Basic Material rate"/>
      <sheetName val="Labour Cost Breakup"/>
      <sheetName val="Basic labour Rate"/>
      <sheetName val="Basic_Material_rate"/>
      <sheetName val="Labour_Cost_Breakup"/>
      <sheetName val="Basic_labour_Rate"/>
      <sheetName val="Formulas"/>
      <sheetName val="TABLE2"/>
      <sheetName val="ATTACH_6A"/>
      <sheetName val="Sloshing"/>
      <sheetName val="SSR &amp; NSSR Market final"/>
      <sheetName val="Labor abs-NMR"/>
      <sheetName val="30-3"/>
      <sheetName val="實際值-2006.02.06"/>
      <sheetName val="ETC Plant Cost"/>
      <sheetName val="sum-all"/>
      <sheetName val="A"/>
      <sheetName val="SAL"/>
      <sheetName val="CAMPO &amp; PC_BC"/>
      <sheetName val="TAT"/>
      <sheetName val="YLD"/>
      <sheetName val="schedule nos"/>
      <sheetName val="COMP WALL"/>
      <sheetName val="Rising Main"/>
      <sheetName val="Rob. elektr."/>
      <sheetName val="SILICATE"/>
      <sheetName val="horizontal"/>
      <sheetName val="Equpt"/>
      <sheetName val="Sanitary_BOQ"/>
      <sheetName val="parametry"/>
      <sheetName val="FITZ MORT 94"/>
      <sheetName val="SALIENT"/>
      <sheetName val="CASH-FLOW"/>
      <sheetName val="Headings"/>
      <sheetName val="ABB"/>
      <sheetName val="rev_01"/>
      <sheetName val="Global_factors"/>
      <sheetName val="R_A"/>
      <sheetName val="INTSHEET"/>
      <sheetName val="INTSHEET3"/>
      <sheetName val="Back_Cal_for OMC"/>
      <sheetName val="Form 6"/>
      <sheetName val="Equip Codes"/>
      <sheetName val="Int(Ho con &amp; LH)"/>
      <sheetName val="Proposal"/>
      <sheetName val="Sheet1 (2)"/>
      <sheetName val="Background"/>
      <sheetName val="Direct cost shed A-2 "/>
      <sheetName val="syndicate codes"/>
      <sheetName val="num-word"/>
      <sheetName val="BHANDUP"/>
      <sheetName val="TS-TC"/>
      <sheetName val="2.9. Payment Balance"/>
      <sheetName val="CGL"/>
      <sheetName val="Manpower"/>
      <sheetName val="ssr-rates"/>
      <sheetName val="r"/>
      <sheetName val="MRATES"/>
      <sheetName val="Rpr-Jan00"/>
      <sheetName val="Page 2"/>
      <sheetName val="T"/>
      <sheetName val="Intake"/>
      <sheetName val="head loss calc"/>
      <sheetName val="DATA - Summary"/>
      <sheetName val="Builtup Area"/>
      <sheetName val="Linked Lead"/>
      <sheetName val="Lead (Final)"/>
      <sheetName val="Approved_MTD_Proj_#'s"/>
      <sheetName val="_WORKING"/>
      <sheetName val="Cashflow_projection"/>
      <sheetName val="Sub-str_"/>
      <sheetName val="Variation_Statement"/>
      <sheetName val="MA"/>
      <sheetName val="Leg 1-1"/>
      <sheetName val="MPR_PA_1"/>
      <sheetName val="Silo with internal cone"/>
      <sheetName val="EQT-ESTN"/>
      <sheetName val="PILE-C1"/>
      <sheetName val="BM"/>
      <sheetName val="ELECT"/>
      <sheetName val="7 Other Costs"/>
      <sheetName val="LOCAL RATES"/>
      <sheetName val="1-Pop Proj"/>
      <sheetName val="Input &amp; Calculations"/>
      <sheetName val="STEEL STRUCTURE"/>
      <sheetName val="Coefficients"/>
      <sheetName val="Mahendra hills"/>
      <sheetName val="rdamdata"/>
      <sheetName val="v"/>
      <sheetName val="Main sheet"/>
      <sheetName val="data existing_do not delete"/>
      <sheetName val="Road data"/>
      <sheetName val="Data-ELSR"/>
      <sheetName val="Kandouli Crossings"/>
      <sheetName val="Proc _ Detail"/>
      <sheetName val="Legend"/>
      <sheetName val="Basement Works"/>
      <sheetName val="concrete"/>
      <sheetName val="beam-reinft-IIInd floor"/>
      <sheetName val="ENCL9"/>
      <sheetName val="PCS DATA"/>
      <sheetName val="gen"/>
      <sheetName val="Working"/>
      <sheetName val="HOC"/>
      <sheetName val="Inhalt"/>
      <sheetName val="Code"/>
      <sheetName val="EARTHING"/>
      <sheetName val="Footing"/>
      <sheetName val="TBEAM"/>
      <sheetName val="Liste Depense"/>
      <sheetName val="3. Subcon Recon"/>
      <sheetName val="EDWise"/>
      <sheetName val="strand"/>
      <sheetName val="CPIPE_1"/>
      <sheetName val="UNIT_WT_LIST"/>
      <sheetName val="Column_Bracket"/>
      <sheetName val="Material_Rate"/>
      <sheetName val="Sqn_Abs__G_1"/>
      <sheetName val="Inter_unit_set_off"/>
      <sheetName val="India_F&amp;S_Template"/>
      <sheetName val="9__Package_split_-_Cost_"/>
      <sheetName val="Rev__00_-_20_07_04"/>
      <sheetName val="Tie_Beams_"/>
      <sheetName val="Performance_Report"/>
      <sheetName val="Generic_Sum"/>
      <sheetName val="CIF_COST_ITEM"/>
      <sheetName val="LOCAL_RATES"/>
      <sheetName val="Civil_Boq9"/>
      <sheetName val="PIpe_Pushing8"/>
      <sheetName val="Pile_cap9"/>
      <sheetName val="SPT_vs_PHI9"/>
      <sheetName val="std_wt_9"/>
      <sheetName val="Material_9"/>
      <sheetName val="General_Summary7"/>
      <sheetName val="Chandrawal_-19"/>
      <sheetName val="Guide_VAT_ED_Credit9"/>
      <sheetName val="AMC_&amp;_O&amp;M9"/>
      <sheetName val="JTS_Costing9"/>
      <sheetName val="Abstract_Sheet7"/>
      <sheetName val="V_O_4_-_PCC_Qty7"/>
      <sheetName val="floor_slab-RS28"/>
      <sheetName val="BOQ_Direct_selling_cost8"/>
      <sheetName val="PRECAST_lightconc-II8"/>
      <sheetName val="Legal_Risk_Analysis7"/>
      <sheetName val="Break_up_Sheet7"/>
      <sheetName val="Staff_Forecast_spread8"/>
      <sheetName val="Field_Values7"/>
      <sheetName val="BOQ_fire_proofing7"/>
      <sheetName val="+X_&amp;_-X_DIR_PRE7"/>
      <sheetName val="1_01_(a)7"/>
      <sheetName val="d-safe_specs9"/>
      <sheetName val="Balance_sheet7"/>
      <sheetName val="13__Steel_-_Ratio7"/>
      <sheetName val="Labour_productivity8"/>
      <sheetName val="2_1_受電設備棟7"/>
      <sheetName val="2_2_受・防火水槽7"/>
      <sheetName val="2_3_排水処理設備棟7"/>
      <sheetName val="2_4_倉庫棟7"/>
      <sheetName val="2_5_守衛棟7"/>
      <sheetName val="DETAIL_SHEET7"/>
      <sheetName val="TASKRSRC_(2)7"/>
      <sheetName val="CABLE_DATA8"/>
      <sheetName val="INPUT_SHEET8"/>
      <sheetName val="Extra_Item7"/>
      <sheetName val="Fill_this_out_first___7"/>
      <sheetName val="Labour_&amp;_Plant7"/>
      <sheetName val="Project_Budget_Worksheet7"/>
      <sheetName val="organi_synthesis_lab7"/>
      <sheetName val="TBAL9697_-group_wise__sdpl7"/>
      <sheetName val="BOQ_-II_ph_27"/>
      <sheetName val="BOQ_(2)7"/>
      <sheetName val="RCC,Ret__Wall7"/>
      <sheetName val="PointNo_57"/>
      <sheetName val="Fin_Sum7"/>
      <sheetName val="T1037_Entire_School7"/>
      <sheetName val="d-safe_DELUXE7"/>
      <sheetName val="RMZ_Summary7"/>
      <sheetName val="Employee_List7"/>
      <sheetName val="Plant_Cost7"/>
      <sheetName val="1st_and_4th_flight7"/>
      <sheetName val="except_wiring7"/>
      <sheetName val="3cd_Annexure7"/>
      <sheetName val="10__&amp;_11__Rate_Code_&amp;_BQ7"/>
      <sheetName val="STAFFSCHED_7"/>
      <sheetName val="PRECAST_lightconc_II7"/>
      <sheetName val="Basement_Budget7"/>
      <sheetName val="IO_LIST7"/>
      <sheetName val="PC_Master_List7"/>
      <sheetName val="ORDER_BOOKING7"/>
      <sheetName val="labour_coeff7"/>
      <sheetName val="Scope_Reconciliation7"/>
      <sheetName val="Rate_analysis7"/>
      <sheetName val="Site_Dev_BOQ7"/>
      <sheetName val="Fee_Rate_Summary7"/>
      <sheetName val="Site_wise_NADs7"/>
      <sheetName val="Cover_sheet7"/>
      <sheetName val="_7"/>
      <sheetName val="M_S_7"/>
      <sheetName val="Current_Bill_MB_ref7"/>
      <sheetName val="NT_LBH7"/>
      <sheetName val="Desgn(zone_I)7"/>
      <sheetName val="@Risk_Inputs7"/>
      <sheetName val="Depreciation_Calc7"/>
      <sheetName val="b_s_-p_l_-sch_7"/>
      <sheetName val="Tender_Summary7"/>
      <sheetName val="Project_Details__7"/>
      <sheetName val="Top_Line_-_WWW7"/>
      <sheetName val="Block_A_-_BOQ7"/>
      <sheetName val="Activity_Costing_Breakup7"/>
      <sheetName val="Unit_Rate(CIS)7"/>
      <sheetName val="Conc_Analysis7"/>
      <sheetName val="Basic_7"/>
      <sheetName val="Back-UP_IRA_(CIS)7"/>
      <sheetName val="Precast_IRA7"/>
      <sheetName val="Precast_IRA_Backup7"/>
      <sheetName val="Precast_RA7"/>
      <sheetName val="Staff_Acco_7"/>
      <sheetName val="Summary_year_Plan7"/>
      <sheetName val="BOQ_Distribution7"/>
      <sheetName val="Trial_Bal7"/>
      <sheetName val="SC_revtrgt7"/>
      <sheetName val="Detailed_Summary_(5)7"/>
      <sheetName val="Final_Summary7"/>
      <sheetName val="BOQ_7"/>
      <sheetName val="Risk_&amp;_Opportunities7"/>
      <sheetName val="Intro_7"/>
      <sheetName val="CFForecast_detail7"/>
      <sheetName val="Section_Catalogue3"/>
      <sheetName val="final_abstract7"/>
      <sheetName val="BS_Schdl-_1_&amp;_27"/>
      <sheetName val="E_&amp;_R7"/>
      <sheetName val="Sheet_17"/>
      <sheetName val="Mat_&amp;_Lab_Rate7"/>
      <sheetName val="PCS_DATA"/>
      <sheetName val="M_R_List_(2)3"/>
      <sheetName val="Equip_Codes"/>
      <sheetName val="PM_Action_7"/>
      <sheetName val="PE_Status7"/>
      <sheetName val="Major_Events_7"/>
      <sheetName val="Crtitical_Issues7"/>
      <sheetName val="Fault_Statistics7"/>
      <sheetName val="Ageing_Pending__CLeared7"/>
      <sheetName val="Fault_Cleared_After_24Hrs7"/>
      <sheetName val="Abstract_-_Single_Line3"/>
      <sheetName val="sq_ftg_detail7"/>
      <sheetName val="Pay_Rec"/>
      <sheetName val="COMP_WALL"/>
      <sheetName val="Final_Bill_of_Material3"/>
      <sheetName val="SSR___NSSR_Market_final"/>
      <sheetName val="OVER_HEADS"/>
      <sheetName val="Basic_Resources"/>
      <sheetName val="Rate_An"/>
      <sheetName val="DB_ET200(R__A)"/>
      <sheetName val="SP&amp;ST_제출가"/>
      <sheetName val="공정율_기초_Data"/>
      <sheetName val="_Pricing_110512_xlsx"/>
      <sheetName val="Back_Cal_for_OMC"/>
      <sheetName val="Rising_Main"/>
      <sheetName val="Rob__elektr_"/>
      <sheetName val="Civil_Boq11"/>
      <sheetName val="PIpe_Pushing10"/>
      <sheetName val="Pile_cap11"/>
      <sheetName val="SPT_vs_PHI11"/>
      <sheetName val="std_wt_11"/>
      <sheetName val="Material_11"/>
      <sheetName val="General_Summary9"/>
      <sheetName val="Chandrawal_-111"/>
      <sheetName val="Guide_VAT_ED_Credit11"/>
      <sheetName val="AMC_&amp;_O&amp;M11"/>
      <sheetName val="JTS_Costing11"/>
      <sheetName val="Abstract_Sheet9"/>
      <sheetName val="V_O_4_-_PCC_Qty9"/>
      <sheetName val="floor_slab-RS210"/>
      <sheetName val="BOQ_Direct_selling_cost10"/>
      <sheetName val="PRECAST_lightconc-II10"/>
      <sheetName val="Legal_Risk_Analysis9"/>
      <sheetName val="Break_up_Sheet9"/>
      <sheetName val="Staff_Forecast_spread10"/>
      <sheetName val="Field_Values9"/>
      <sheetName val="BOQ_fire_proofing9"/>
      <sheetName val="+X_&amp;_-X_DIR_PRE9"/>
      <sheetName val="1_01_(a)9"/>
      <sheetName val="d-safe_specs11"/>
      <sheetName val="Balance_sheet9"/>
      <sheetName val="13__Steel_-_Ratio9"/>
      <sheetName val="Labour_productivity10"/>
      <sheetName val="2_1_受電設備棟9"/>
      <sheetName val="2_2_受・防火水槽9"/>
      <sheetName val="2_3_排水処理設備棟9"/>
      <sheetName val="2_4_倉庫棟9"/>
      <sheetName val="2_5_守衛棟9"/>
      <sheetName val="DETAIL_SHEET9"/>
      <sheetName val="TASKRSRC_(2)9"/>
      <sheetName val="CABLE_DATA10"/>
      <sheetName val="INPUT_SHEET10"/>
      <sheetName val="Extra_Item9"/>
      <sheetName val="Fill_this_out_first___9"/>
      <sheetName val="Labour_&amp;_Plant9"/>
      <sheetName val="Project_Budget_Worksheet9"/>
      <sheetName val="organi_synthesis_lab9"/>
      <sheetName val="TBAL9697_-group_wise__sdpl9"/>
      <sheetName val="BOQ_-II_ph_29"/>
      <sheetName val="BOQ_(2)9"/>
      <sheetName val="RCC,Ret__Wall9"/>
      <sheetName val="PointNo_59"/>
      <sheetName val="Fin_Sum9"/>
      <sheetName val="T1037_Entire_School9"/>
      <sheetName val="d-safe_DELUXE9"/>
      <sheetName val="RMZ_Summary9"/>
      <sheetName val="Employee_List9"/>
      <sheetName val="Plant_Cost9"/>
      <sheetName val="1st_and_4th_flight9"/>
      <sheetName val="except_wiring9"/>
      <sheetName val="3cd_Annexure9"/>
      <sheetName val="10__&amp;_11__Rate_Code_&amp;_BQ9"/>
      <sheetName val="STAFFSCHED_9"/>
      <sheetName val="PRECAST_lightconc_II9"/>
      <sheetName val="Basement_Budget9"/>
      <sheetName val="IO_LIST9"/>
      <sheetName val="PC_Master_List9"/>
      <sheetName val="ORDER_BOOKING9"/>
      <sheetName val="labour_coeff9"/>
      <sheetName val="Scope_Reconciliation9"/>
      <sheetName val="Rate_analysis9"/>
      <sheetName val="Site_Dev_BOQ9"/>
      <sheetName val="Fee_Rate_Summary9"/>
      <sheetName val="Site_wise_NADs9"/>
      <sheetName val="Cover_sheet9"/>
      <sheetName val="_9"/>
      <sheetName val="M_S_9"/>
      <sheetName val="Current_Bill_MB_ref9"/>
      <sheetName val="NT_LBH9"/>
      <sheetName val="Desgn(zone_I)9"/>
      <sheetName val="@Risk_Inputs9"/>
      <sheetName val="Depreciation_Calc9"/>
      <sheetName val="b_s_-p_l_-sch_9"/>
      <sheetName val="Tender_Summary9"/>
      <sheetName val="UNIT_WT_LIST2"/>
      <sheetName val="Project_Details__9"/>
      <sheetName val="Top_Line_-_WWW9"/>
      <sheetName val="Block_A_-_BOQ9"/>
      <sheetName val="Activity_Costing_Breakup9"/>
      <sheetName val="Unit_Rate(CIS)9"/>
      <sheetName val="Conc_Analysis9"/>
      <sheetName val="Basic_9"/>
      <sheetName val="Back-UP_IRA_(CIS)9"/>
      <sheetName val="Precast_IRA9"/>
      <sheetName val="Precast_IRA_Backup9"/>
      <sheetName val="Precast_RA9"/>
      <sheetName val="Staff_Acco_9"/>
      <sheetName val="Summary_year_Plan9"/>
      <sheetName val="BOQ_Distribution9"/>
      <sheetName val="Performance_Report2"/>
      <sheetName val="Generic_Sum2"/>
      <sheetName val="Trial_Bal9"/>
      <sheetName val="SC_revtrgt9"/>
      <sheetName val="Detailed_Summary_(5)9"/>
      <sheetName val="Final_Summary9"/>
      <sheetName val="BOQ_9"/>
      <sheetName val="CIF_COST_ITEM2"/>
      <sheetName val="_WORKING2"/>
      <sheetName val="Cashflow_projection2"/>
      <sheetName val="Risk_&amp;_Opportunities9"/>
      <sheetName val="Intro_9"/>
      <sheetName val="CFForecast_detail9"/>
      <sheetName val="Section_Catalogue5"/>
      <sheetName val="final_abstract9"/>
      <sheetName val="BS_Schdl-_1_&amp;_29"/>
      <sheetName val="E_&amp;_R9"/>
      <sheetName val="Sheet_19"/>
      <sheetName val="Mat_&amp;_Lab_Rate9"/>
      <sheetName val="PCS_DATA2"/>
      <sheetName val="M_R_List_(2)5"/>
      <sheetName val="Equip_Codes2"/>
      <sheetName val="PM_Action_9"/>
      <sheetName val="PE_Status9"/>
      <sheetName val="Major_Events_9"/>
      <sheetName val="Crtitical_Issues9"/>
      <sheetName val="Fault_Statistics9"/>
      <sheetName val="Ageing_Pending__CLeared9"/>
      <sheetName val="Fault_Cleared_After_24Hrs9"/>
      <sheetName val="Abstract_-_Single_Line5"/>
      <sheetName val="sq_ftg_detail9"/>
      <sheetName val="rev_012"/>
      <sheetName val="Approved_MTD_Proj_#'s2"/>
      <sheetName val="Pay_Rec2"/>
      <sheetName val="Tie_Beams_2"/>
      <sheetName val="Global_factors2"/>
      <sheetName val="COMP_WALL2"/>
      <sheetName val="Material_Rate2"/>
      <sheetName val="Inter_unit_set_off2"/>
      <sheetName val="Column_Bracket2"/>
      <sheetName val="Sqn_Abs__G_12"/>
      <sheetName val="Final_Bill_of_Material5"/>
      <sheetName val="CPIPE_12"/>
      <sheetName val="Sub-str_2"/>
      <sheetName val="Variation_Statement2"/>
      <sheetName val="India_F&amp;S_Template2"/>
      <sheetName val="9__Package_split_-_Cost_2"/>
      <sheetName val="R_A2"/>
      <sheetName val="Rev__00_-_20_07_042"/>
      <sheetName val="LOCAL_RATES2"/>
      <sheetName val="SSR___NSSR_Market_final2"/>
      <sheetName val="OVER_HEADS2"/>
      <sheetName val="Basic_Resources2"/>
      <sheetName val="Rate_An2"/>
      <sheetName val="DB_ET200(R__A)2"/>
      <sheetName val="SP&amp;ST_제출가2"/>
      <sheetName val="공정율_기초_Data2"/>
      <sheetName val="_Pricing_110512_xlsx2"/>
      <sheetName val="Back_Cal_for_OMC2"/>
      <sheetName val="Rising_Main2"/>
      <sheetName val="Rob__elektr_2"/>
      <sheetName val="7_Other_Costs1"/>
      <sheetName val="Labor_abs-NMR1"/>
      <sheetName val="FITZ_MORT_941"/>
      <sheetName val="Int(Ho_con_&amp;_LH)1"/>
      <sheetName val="Form_61"/>
      <sheetName val="Builtup_Area1"/>
      <sheetName val="Mahendra_hills1"/>
      <sheetName val="Civil_Boq10"/>
      <sheetName val="PIpe_Pushing9"/>
      <sheetName val="Pile_cap10"/>
      <sheetName val="SPT_vs_PHI10"/>
      <sheetName val="std_wt_10"/>
      <sheetName val="Material_10"/>
      <sheetName val="General_Summary8"/>
      <sheetName val="Chandrawal_-110"/>
      <sheetName val="Guide_VAT_ED_Credit10"/>
      <sheetName val="AMC_&amp;_O&amp;M10"/>
      <sheetName val="JTS_Costing10"/>
      <sheetName val="Abstract_Sheet8"/>
      <sheetName val="V_O_4_-_PCC_Qty8"/>
      <sheetName val="floor_slab-RS29"/>
      <sheetName val="BOQ_Direct_selling_cost9"/>
      <sheetName val="PRECAST_lightconc-II9"/>
      <sheetName val="Legal_Risk_Analysis8"/>
      <sheetName val="Break_up_Sheet8"/>
      <sheetName val="Staff_Forecast_spread9"/>
      <sheetName val="Field_Values8"/>
      <sheetName val="BOQ_fire_proofing8"/>
      <sheetName val="+X_&amp;_-X_DIR_PRE8"/>
      <sheetName val="1_01_(a)8"/>
      <sheetName val="d-safe_specs10"/>
      <sheetName val="Balance_sheet8"/>
      <sheetName val="13__Steel_-_Ratio8"/>
      <sheetName val="Labour_productivity9"/>
      <sheetName val="2_1_受電設備棟8"/>
      <sheetName val="2_2_受・防火水槽8"/>
      <sheetName val="2_3_排水処理設備棟8"/>
      <sheetName val="2_4_倉庫棟8"/>
      <sheetName val="2_5_守衛棟8"/>
      <sheetName val="DETAIL_SHEET8"/>
      <sheetName val="TASKRSRC_(2)8"/>
      <sheetName val="CABLE_DATA9"/>
      <sheetName val="INPUT_SHEET9"/>
      <sheetName val="Extra_Item8"/>
      <sheetName val="Fill_this_out_first___8"/>
      <sheetName val="Labour_&amp;_Plant8"/>
      <sheetName val="Project_Budget_Worksheet8"/>
      <sheetName val="organi_synthesis_lab8"/>
      <sheetName val="TBAL9697_-group_wise__sdpl8"/>
      <sheetName val="BOQ_-II_ph_28"/>
      <sheetName val="BOQ_(2)8"/>
      <sheetName val="RCC,Ret__Wall8"/>
      <sheetName val="PointNo_58"/>
      <sheetName val="Fin_Sum8"/>
      <sheetName val="T1037_Entire_School8"/>
      <sheetName val="d-safe_DELUXE8"/>
      <sheetName val="RMZ_Summary8"/>
      <sheetName val="Employee_List8"/>
      <sheetName val="Plant_Cost8"/>
      <sheetName val="1st_and_4th_flight8"/>
      <sheetName val="except_wiring8"/>
      <sheetName val="3cd_Annexure8"/>
      <sheetName val="10__&amp;_11__Rate_Code_&amp;_BQ8"/>
      <sheetName val="STAFFSCHED_8"/>
      <sheetName val="PRECAST_lightconc_II8"/>
      <sheetName val="Basement_Budget8"/>
      <sheetName val="IO_LIST8"/>
      <sheetName val="PC_Master_List8"/>
      <sheetName val="ORDER_BOOKING8"/>
      <sheetName val="labour_coeff8"/>
      <sheetName val="Scope_Reconciliation8"/>
      <sheetName val="Rate_analysis8"/>
      <sheetName val="Site_Dev_BOQ8"/>
      <sheetName val="Fee_Rate_Summary8"/>
      <sheetName val="Site_wise_NADs8"/>
      <sheetName val="Cover_sheet8"/>
      <sheetName val="_8"/>
      <sheetName val="M_S_8"/>
      <sheetName val="Current_Bill_MB_ref8"/>
      <sheetName val="NT_LBH8"/>
      <sheetName val="Desgn(zone_I)8"/>
      <sheetName val="@Risk_Inputs8"/>
      <sheetName val="Depreciation_Calc8"/>
      <sheetName val="b_s_-p_l_-sch_8"/>
      <sheetName val="Tender_Summary8"/>
      <sheetName val="UNIT_WT_LIST1"/>
      <sheetName val="Project_Details__8"/>
      <sheetName val="Top_Line_-_WWW8"/>
      <sheetName val="Block_A_-_BOQ8"/>
      <sheetName val="Activity_Costing_Breakup8"/>
      <sheetName val="Unit_Rate(CIS)8"/>
      <sheetName val="Conc_Analysis8"/>
      <sheetName val="Basic_8"/>
      <sheetName val="Back-UP_IRA_(CIS)8"/>
      <sheetName val="Precast_IRA8"/>
      <sheetName val="Precast_IRA_Backup8"/>
      <sheetName val="Precast_RA8"/>
      <sheetName val="Staff_Acco_8"/>
      <sheetName val="Summary_year_Plan8"/>
      <sheetName val="BOQ_Distribution8"/>
      <sheetName val="Performance_Report1"/>
      <sheetName val="Generic_Sum1"/>
      <sheetName val="Trial_Bal8"/>
      <sheetName val="SC_revtrgt8"/>
      <sheetName val="Detailed_Summary_(5)8"/>
      <sheetName val="Final_Summary8"/>
      <sheetName val="BOQ_8"/>
      <sheetName val="CIF_COST_ITEM1"/>
      <sheetName val="_WORKING1"/>
      <sheetName val="Cashflow_projection1"/>
      <sheetName val="Risk_&amp;_Opportunities8"/>
      <sheetName val="Intro_8"/>
      <sheetName val="CFForecast_detail8"/>
      <sheetName val="Section_Catalogue4"/>
      <sheetName val="final_abstract8"/>
      <sheetName val="BS_Schdl-_1_&amp;_28"/>
      <sheetName val="E_&amp;_R8"/>
      <sheetName val="Sheet_18"/>
      <sheetName val="Mat_&amp;_Lab_Rate8"/>
      <sheetName val="PCS_DATA1"/>
      <sheetName val="M_R_List_(2)4"/>
      <sheetName val="Equip_Codes1"/>
      <sheetName val="PM_Action_8"/>
      <sheetName val="PE_Status8"/>
      <sheetName val="Major_Events_8"/>
      <sheetName val="Crtitical_Issues8"/>
      <sheetName val="Fault_Statistics8"/>
      <sheetName val="Ageing_Pending__CLeared8"/>
      <sheetName val="Fault_Cleared_After_24Hrs8"/>
      <sheetName val="Abstract_-_Single_Line4"/>
      <sheetName val="sq_ftg_detail8"/>
      <sheetName val="rev_011"/>
      <sheetName val="Approved_MTD_Proj_#'s1"/>
      <sheetName val="Pay_Rec1"/>
      <sheetName val="Tie_Beams_1"/>
      <sheetName val="Global_factors1"/>
      <sheetName val="COMP_WALL1"/>
      <sheetName val="Material_Rate1"/>
      <sheetName val="Inter_unit_set_off1"/>
      <sheetName val="Column_Bracket1"/>
      <sheetName val="Sqn_Abs__G_11"/>
      <sheetName val="Final_Bill_of_Material4"/>
      <sheetName val="CPIPE_11"/>
      <sheetName val="Sub-str_1"/>
      <sheetName val="Variation_Statement1"/>
      <sheetName val="India_F&amp;S_Template1"/>
      <sheetName val="9__Package_split_-_Cost_1"/>
      <sheetName val="R_A1"/>
      <sheetName val="Rev__00_-_20_07_041"/>
      <sheetName val="LOCAL_RATES1"/>
      <sheetName val="SSR___NSSR_Market_final1"/>
      <sheetName val="OVER_HEADS1"/>
      <sheetName val="Basic_Resources1"/>
      <sheetName val="Rate_An1"/>
      <sheetName val="DB_ET200(R__A)1"/>
      <sheetName val="SP&amp;ST_제출가1"/>
      <sheetName val="공정율_기초_Data1"/>
      <sheetName val="_Pricing_110512_xlsx1"/>
      <sheetName val="Back_Cal_for_OMC1"/>
      <sheetName val="Rising_Main1"/>
      <sheetName val="Rob__elektr_1"/>
      <sheetName val="7_Other_Costs"/>
      <sheetName val="Labor_abs-NMR"/>
      <sheetName val="FITZ_MORT_94"/>
      <sheetName val="Int(Ho_con_&amp;_LH)"/>
      <sheetName val="Form_6"/>
      <sheetName val="Builtup_Area"/>
      <sheetName val="Mahendra_hills"/>
      <sheetName val="Civil_Boq12"/>
      <sheetName val="PIpe_Pushing11"/>
      <sheetName val="Pile_cap12"/>
      <sheetName val="SPT_vs_PHI12"/>
      <sheetName val="std_wt_12"/>
      <sheetName val="Material_12"/>
      <sheetName val="General_Summary10"/>
      <sheetName val="Chandrawal_-112"/>
      <sheetName val="Guide_VAT_ED_Credit12"/>
      <sheetName val="AMC_&amp;_O&amp;M12"/>
      <sheetName val="JTS_Costing12"/>
      <sheetName val="Abstract_Sheet10"/>
      <sheetName val="V_O_4_-_PCC_Qty10"/>
      <sheetName val="floor_slab-RS211"/>
      <sheetName val="BOQ_Direct_selling_cost11"/>
      <sheetName val="PRECAST_lightconc-II11"/>
      <sheetName val="Legal_Risk_Analysis10"/>
      <sheetName val="Break_up_Sheet10"/>
      <sheetName val="Staff_Forecast_spread11"/>
      <sheetName val="Field_Values10"/>
      <sheetName val="BOQ_fire_proofing10"/>
      <sheetName val="+X_&amp;_-X_DIR_PRE10"/>
      <sheetName val="1_01_(a)10"/>
      <sheetName val="d-safe_specs12"/>
      <sheetName val="Balance_sheet10"/>
      <sheetName val="13__Steel_-_Ratio10"/>
      <sheetName val="Labour_productivity11"/>
      <sheetName val="2_1_受電設備棟10"/>
      <sheetName val="2_2_受・防火水槽10"/>
      <sheetName val="2_3_排水処理設備棟10"/>
      <sheetName val="2_4_倉庫棟10"/>
      <sheetName val="2_5_守衛棟10"/>
      <sheetName val="DETAIL_SHEET10"/>
      <sheetName val="TASKRSRC_(2)10"/>
      <sheetName val="CABLE_DATA11"/>
      <sheetName val="INPUT_SHEET11"/>
      <sheetName val="Extra_Item10"/>
      <sheetName val="Fill_this_out_first___10"/>
      <sheetName val="Labour_&amp;_Plant10"/>
      <sheetName val="Project_Budget_Worksheet10"/>
      <sheetName val="organi_synthesis_lab10"/>
      <sheetName val="TBAL9697_-group_wise__sdpl10"/>
      <sheetName val="BOQ_-II_ph_210"/>
      <sheetName val="BOQ_(2)10"/>
      <sheetName val="RCC,Ret__Wall10"/>
      <sheetName val="PointNo_510"/>
      <sheetName val="Fin_Sum10"/>
      <sheetName val="T1037_Entire_School10"/>
      <sheetName val="d-safe_DELUXE10"/>
      <sheetName val="RMZ_Summary10"/>
      <sheetName val="Employee_List10"/>
      <sheetName val="Plant_Cost10"/>
      <sheetName val="1st_and_4th_flight10"/>
      <sheetName val="except_wiring10"/>
      <sheetName val="3cd_Annexure10"/>
      <sheetName val="10__&amp;_11__Rate_Code_&amp;_BQ10"/>
      <sheetName val="STAFFSCHED_10"/>
      <sheetName val="PRECAST_lightconc_II10"/>
      <sheetName val="Basement_Budget10"/>
      <sheetName val="IO_LIST10"/>
      <sheetName val="PC_Master_List10"/>
      <sheetName val="ORDER_BOOKING10"/>
      <sheetName val="labour_coeff10"/>
      <sheetName val="Scope_Reconciliation10"/>
      <sheetName val="Rate_analysis10"/>
      <sheetName val="Site_Dev_BOQ10"/>
      <sheetName val="Fee_Rate_Summary10"/>
      <sheetName val="Site_wise_NADs10"/>
      <sheetName val="Cover_sheet10"/>
      <sheetName val="_10"/>
      <sheetName val="M_S_10"/>
      <sheetName val="Current_Bill_MB_ref10"/>
      <sheetName val="NT_LBH10"/>
      <sheetName val="Desgn(zone_I)10"/>
      <sheetName val="@Risk_Inputs10"/>
      <sheetName val="Depreciation_Calc10"/>
      <sheetName val="b_s_-p_l_-sch_10"/>
      <sheetName val="Tender_Summary10"/>
      <sheetName val="UNIT_WT_LIST3"/>
      <sheetName val="Project_Details__10"/>
      <sheetName val="Top_Line_-_WWW10"/>
      <sheetName val="Block_A_-_BOQ10"/>
      <sheetName val="Activity_Costing_Breakup10"/>
      <sheetName val="Unit_Rate(CIS)10"/>
      <sheetName val="Conc_Analysis10"/>
      <sheetName val="Basic_10"/>
      <sheetName val="Back-UP_IRA_(CIS)10"/>
      <sheetName val="Precast_IRA10"/>
      <sheetName val="Precast_IRA_Backup10"/>
      <sheetName val="Precast_RA10"/>
      <sheetName val="Staff_Acco_10"/>
      <sheetName val="Summary_year_Plan10"/>
      <sheetName val="BOQ_Distribution10"/>
      <sheetName val="Performance_Report3"/>
      <sheetName val="Generic_Sum3"/>
      <sheetName val="Trial_Bal10"/>
      <sheetName val="SC_revtrgt10"/>
      <sheetName val="Detailed_Summary_(5)10"/>
      <sheetName val="Final_Summary10"/>
      <sheetName val="BOQ_10"/>
      <sheetName val="CIF_COST_ITEM3"/>
      <sheetName val="_WORKING3"/>
      <sheetName val="Cashflow_projection3"/>
      <sheetName val="Risk_&amp;_Opportunities10"/>
      <sheetName val="Intro_10"/>
      <sheetName val="CFForecast_detail10"/>
      <sheetName val="Section_Catalogue6"/>
      <sheetName val="final_abstract10"/>
      <sheetName val="BS_Schdl-_1_&amp;_210"/>
      <sheetName val="E_&amp;_R10"/>
      <sheetName val="Sheet_110"/>
      <sheetName val="Mat_&amp;_Lab_Rate10"/>
      <sheetName val="PCS_DATA3"/>
      <sheetName val="M_R_List_(2)6"/>
      <sheetName val="Equip_Codes3"/>
      <sheetName val="PM_Action_10"/>
      <sheetName val="PE_Status10"/>
      <sheetName val="Major_Events_10"/>
      <sheetName val="Crtitical_Issues10"/>
      <sheetName val="Fault_Statistics10"/>
      <sheetName val="Ageing_Pending__CLeared10"/>
      <sheetName val="Fault_Cleared_After_24Hrs10"/>
      <sheetName val="Abstract_-_Single_Line6"/>
      <sheetName val="sq_ftg_detail10"/>
      <sheetName val="rev_013"/>
      <sheetName val="Approved_MTD_Proj_#'s3"/>
      <sheetName val="Pay_Rec3"/>
      <sheetName val="Tie_Beams_3"/>
      <sheetName val="Global_factors3"/>
      <sheetName val="COMP_WALL3"/>
      <sheetName val="Material_Rate3"/>
      <sheetName val="Inter_unit_set_off3"/>
      <sheetName val="Column_Bracket3"/>
      <sheetName val="Sqn_Abs__G_13"/>
      <sheetName val="Final_Bill_of_Material6"/>
      <sheetName val="CPIPE_13"/>
      <sheetName val="Sub-str_3"/>
      <sheetName val="Variation_Statement3"/>
      <sheetName val="India_F&amp;S_Template3"/>
      <sheetName val="9__Package_split_-_Cost_3"/>
      <sheetName val="R_A3"/>
      <sheetName val="Rev__00_-_20_07_043"/>
      <sheetName val="LOCAL_RATES3"/>
      <sheetName val="SSR___NSSR_Market_final3"/>
      <sheetName val="OVER_HEADS3"/>
      <sheetName val="Basic_Resources3"/>
      <sheetName val="Rate_An3"/>
      <sheetName val="DB_ET200(R__A)3"/>
      <sheetName val="SP&amp;ST_제출가3"/>
      <sheetName val="공정율_기초_Data3"/>
      <sheetName val="_Pricing_110512_xlsx3"/>
      <sheetName val="Back_Cal_for_OMC3"/>
      <sheetName val="Rising_Main3"/>
      <sheetName val="Rob__elektr_3"/>
      <sheetName val="7_Other_Costs2"/>
      <sheetName val="Labor_abs-NMR2"/>
      <sheetName val="FITZ_MORT_942"/>
      <sheetName val="Int(Ho_con_&amp;_LH)2"/>
      <sheetName val="Form_62"/>
      <sheetName val="Builtup_Area2"/>
      <sheetName val="Mahendra_hills2"/>
      <sheetName val="Tiepdia"/>
      <sheetName val="6BPRO"/>
      <sheetName val="ASME B 36.10 M"/>
      <sheetName val="TPL"/>
      <sheetName val="TOEC"/>
      <sheetName val="MANDAY RATE"/>
      <sheetName val="RATE-ANAY."/>
      <sheetName val="Achievements_Highlights "/>
      <sheetName val="structure drg."/>
      <sheetName val="BQLIST"/>
      <sheetName val="Data 1"/>
      <sheetName val="R2"/>
      <sheetName val="03062006"/>
      <sheetName val="SUP-DET"/>
      <sheetName val="SCHEDULE"/>
      <sheetName val="Drop Down List"/>
      <sheetName val="TF"/>
      <sheetName val="Direction projet"/>
      <sheetName val="1100"/>
      <sheetName val="upa"/>
      <sheetName val="3 GC's"/>
      <sheetName val="Cable trench"/>
      <sheetName val="Mktg"/>
      <sheetName val="Summary 0506"/>
      <sheetName val="Summary 0607- 31.MAR"/>
      <sheetName val="Basic Rates"/>
      <sheetName val="INV"/>
      <sheetName val="Rates"/>
      <sheetName val="Cost Index"/>
      <sheetName val="PackSize"/>
      <sheetName val="PackagingType"/>
      <sheetName val="ProductHierarchy"/>
      <sheetName val="Sub-brand"/>
      <sheetName val="UOM"/>
      <sheetName val="Variant"/>
      <sheetName val="소상 &quot;1&quot;"/>
      <sheetName val="Quote Sheet"/>
      <sheetName val="NLD - Assum"/>
      <sheetName val="Civil Works"/>
      <sheetName val="Pivots"/>
      <sheetName val="Service Function"/>
      <sheetName val="WP Financial Summary"/>
      <sheetName val="BACKUP DATA"/>
      <sheetName val="datas"/>
      <sheetName val="WORK TABLE"/>
      <sheetName val="Cover"/>
      <sheetName val="Financials"/>
      <sheetName val="Name List"/>
      <sheetName val="Actuals"/>
      <sheetName val="DETAILED  BOQ"/>
      <sheetName val="p1-costg"/>
      <sheetName val="cul-invSUBMITTED"/>
      <sheetName val="PEDESB"/>
      <sheetName val="ICO_budzet_97"/>
      <sheetName val="Story Drift-Part 2"/>
      <sheetName val="RawMatCost"/>
      <sheetName val="BASIS -DEC 08"/>
      <sheetName val="dyes"/>
      <sheetName val="UTILITY"/>
      <sheetName val="PLAN_FEB97"/>
      <sheetName val="S1BOQ"/>
      <sheetName val="Measurment"/>
      <sheetName val="Delhi"/>
      <sheetName val="AREAS"/>
      <sheetName val="Beam at Ground flr lvl(Steel)"/>
      <sheetName val="NOPAT_VDF"/>
      <sheetName val="Invested capital_VDF"/>
      <sheetName val="Input1"/>
      <sheetName val="SM DATA with National CBP price"/>
      <sheetName val="1612.01AL - INT AM&amp;NIEP"/>
      <sheetName val="Basement  Works"/>
      <sheetName val="schedule_nos"/>
      <sheetName val="syndicate_codes"/>
      <sheetName val="HPL"/>
      <sheetName val="Estimation"/>
      <sheetName val="Back filling"/>
      <sheetName val="NT items summary"/>
      <sheetName val="Budget-Breakup"/>
      <sheetName val="Cashflow_projection4"/>
      <sheetName val="Cashflow_projection5"/>
      <sheetName val="Cashflow_projection6"/>
      <sheetName val="Cashflow_projection7"/>
      <sheetName val="Cashflow_projection8"/>
      <sheetName val="ABUT MASTER"/>
      <sheetName val="MBQ"/>
      <sheetName val="drg study"/>
      <sheetName val="RA"/>
      <sheetName val="basic"/>
      <sheetName val="block"/>
      <sheetName val="BP"/>
      <sheetName val="Technicla manpower"/>
      <sheetName val="Mixer"/>
      <sheetName val="ANALYSIS(CIVIL)"/>
      <sheetName val="GRAND SUMMARY"/>
      <sheetName val="ANa=Str"/>
      <sheetName val="Str.S &amp; Roofing"/>
      <sheetName val="Sheet3 (2)"/>
      <sheetName val="1C Data"/>
      <sheetName val="Ref"/>
      <sheetName val="FT-05-02IsoBOM"/>
      <sheetName val="Leg!l Risk Analysis"/>
      <sheetName val="intr stool brkup"/>
      <sheetName val="vb 9&amp;10"/>
      <sheetName val="I-CO"/>
      <sheetName val="Model"/>
      <sheetName val="Joineries"/>
      <sheetName val="A-General"/>
      <sheetName val="STD"/>
      <sheetName val=""/>
      <sheetName val="Lookup definitions"/>
      <sheetName val="item"/>
      <sheetName val="VI Floor Beam "/>
      <sheetName val="TBM-T6+5S(Alt1)"/>
      <sheetName val="Loads"/>
      <sheetName val="Statuses"/>
      <sheetName val="Accounts w Tax Ind"/>
      <sheetName val="Technology"/>
      <sheetName val="sheeet7"/>
      <sheetName val="Basic Rate"/>
      <sheetName val="BR2(5)"/>
      <sheetName val="site fab&amp;ernstr"/>
      <sheetName val="sheet6"/>
      <sheetName val="grid"/>
      <sheetName val="Data Base"/>
      <sheetName val="Cable-data"/>
      <sheetName val="Area Statement"/>
      <sheetName val="Sheet18"/>
      <sheetName val="Occ, Other Rev, Exp, Dispo"/>
      <sheetName val="Material"/>
      <sheetName val="Plant &amp;  Machinery"/>
      <sheetName val="top sheet CORRE"/>
      <sheetName val="App Q"/>
      <sheetName val="LEVEL SHEET"/>
      <sheetName val="B1"/>
      <sheetName val="BLOCK WORK B2"/>
      <sheetName val="BFS"/>
      <sheetName val="works - quote sheet"/>
      <sheetName val="00 to 01 Column"/>
      <sheetName val="enums"/>
      <sheetName val="B"/>
      <sheetName val="reference"/>
      <sheetName val="細目"/>
      <sheetName val="std_wt__x0010_"/>
      <sheetName val="Structure Bills Qty"/>
      <sheetName val="chiet tinh"/>
      <sheetName val="Ave_wtd_rates"/>
      <sheetName val="GM &amp; TA"/>
      <sheetName val="ridgewood"/>
      <sheetName val="ancillary"/>
      <sheetName val="PCC"/>
      <sheetName val="Area Statement_BHUB_Consultant"/>
      <sheetName val="MEP Cost- New"/>
      <sheetName val="Cost working - Building All"/>
      <sheetName val="ANNEX-2-SUMMARY OF SWGR &amp; CTRL "/>
      <sheetName val="R20_R30_work"/>
      <sheetName val="Load Details(B1)"/>
      <sheetName val="Struct"/>
      <sheetName val="Civil_Boq14"/>
      <sheetName val="SPT_vs_PHI14"/>
      <sheetName val="Chandrawal_-114"/>
      <sheetName val="Guide_VAT_ED_Credit14"/>
      <sheetName val="AMC_&amp;_O&amp;M14"/>
      <sheetName val="JTS_Costing14"/>
      <sheetName val="Break_up_Sheet12"/>
      <sheetName val="std_wt_14"/>
      <sheetName val="Material_14"/>
      <sheetName val="floor_slab-RS213"/>
      <sheetName val="Pile_cap14"/>
      <sheetName val="Abstract_Sheet12"/>
      <sheetName val="Legal_Risk_Analysis12"/>
      <sheetName val="BOQ_Direct_selling_cost13"/>
      <sheetName val="Staff_Forecast_spread13"/>
      <sheetName val="PIpe_Pushing13"/>
      <sheetName val="d-safe_specs14"/>
      <sheetName val="General_Summary12"/>
      <sheetName val="+X_&amp;_-X_DIR_PRE12"/>
      <sheetName val="PRECAST_lightconc-II13"/>
      <sheetName val="13__Steel_-_Ratio12"/>
      <sheetName val="Labour_productivity13"/>
      <sheetName val="CABLE_DATA13"/>
      <sheetName val="INPUT_SHEET13"/>
      <sheetName val="Extra_Item12"/>
      <sheetName val="Fill_this_out_first___12"/>
      <sheetName val="Labour_&amp;_Plant12"/>
      <sheetName val="Project_Budget_Worksheet12"/>
      <sheetName val="TASKRSRC_(2)12"/>
      <sheetName val="V_O_4_-_PCC_Qty12"/>
      <sheetName val="TBAL9697_-group_wise__sdpl12"/>
      <sheetName val="Field_Values12"/>
      <sheetName val="organi_synthesis_lab12"/>
      <sheetName val="Fin_Sum12"/>
      <sheetName val="BOQ_-II_ph_212"/>
      <sheetName val="2_1_受電設備棟12"/>
      <sheetName val="2_2_受・防火水槽12"/>
      <sheetName val="2_3_排水処理設備棟12"/>
      <sheetName val="2_4_倉庫棟12"/>
      <sheetName val="2_5_守衛棟12"/>
      <sheetName val="d-safe_DELUXE12"/>
      <sheetName val="DETAIL_SHEET12"/>
      <sheetName val="PointNo_512"/>
      <sheetName val="1_01_(a)12"/>
      <sheetName val="T1037_Entire_School12"/>
      <sheetName val="RMZ_Summary12"/>
      <sheetName val="Balance_sheet12"/>
      <sheetName val="Employee_List12"/>
      <sheetName val="RCC,Ret__Wall12"/>
      <sheetName val="BOQ_fire_proofing12"/>
      <sheetName val="STAFFSCHED_12"/>
      <sheetName val="PRECAST_lightconc_II12"/>
      <sheetName val="Basement_Budget12"/>
      <sheetName val="IO_LIST12"/>
      <sheetName val="Plant_Cost12"/>
      <sheetName val="PC_Master_List12"/>
      <sheetName val="_12"/>
      <sheetName val="BOQ_(2)12"/>
      <sheetName val="Site_Dev_BOQ12"/>
      <sheetName val="ORDER_BOOKING12"/>
      <sheetName val="except_wiring12"/>
      <sheetName val="3cd_Annexure12"/>
      <sheetName val="labour_coeff12"/>
      <sheetName val="10__&amp;_11__Rate_Code_&amp;_BQ12"/>
      <sheetName val="Scope_Reconciliation12"/>
      <sheetName val="NT_LBH12"/>
      <sheetName val="Current_Bill_MB_ref12"/>
      <sheetName val="Desgn(zone_I)12"/>
      <sheetName val="1st_and_4th_flight12"/>
      <sheetName val="Cover_sheet12"/>
      <sheetName val="Site_wise_NADs12"/>
      <sheetName val="@Risk_Inputs12"/>
      <sheetName val="Depreciation_Calc12"/>
      <sheetName val="b_s_-p_l_-sch_12"/>
      <sheetName val="Tender_Summary12"/>
      <sheetName val="Project_Details__12"/>
      <sheetName val="Top_Line_-_WWW12"/>
      <sheetName val="Activity_Costing_Breakup12"/>
      <sheetName val="Unit_Rate(CIS)12"/>
      <sheetName val="Conc_Analysis12"/>
      <sheetName val="Basic_12"/>
      <sheetName val="Back-UP_IRA_(CIS)12"/>
      <sheetName val="Precast_IRA12"/>
      <sheetName val="Precast_IRA_Backup12"/>
      <sheetName val="Precast_RA12"/>
      <sheetName val="M_S_12"/>
      <sheetName val="Summary_year_Plan12"/>
      <sheetName val="Staff_Acco_12"/>
      <sheetName val="BOQ_12"/>
      <sheetName val="Fee_Rate_Summary12"/>
      <sheetName val="Rate_analysis12"/>
      <sheetName val="BOQ_Distribution12"/>
      <sheetName val="Risk_&amp;_Opportunities12"/>
      <sheetName val="Block_A_-_BOQ12"/>
      <sheetName val="CFForecast_detail12"/>
      <sheetName val="E_&amp;_R12"/>
      <sheetName val="Approved_MTD_Proj_#'s6"/>
      <sheetName val="final_abstract12"/>
      <sheetName val="SC_revtrgt12"/>
      <sheetName val="BS_Schdl-_1_&amp;_212"/>
      <sheetName val="_WORKING6"/>
      <sheetName val="Mat_&amp;_Lab_Rate12"/>
      <sheetName val="PM_Action_12"/>
      <sheetName val="PE_Status12"/>
      <sheetName val="Major_Events_12"/>
      <sheetName val="Crtitical_Issues12"/>
      <sheetName val="Fault_Statistics12"/>
      <sheetName val="Ageing_Pending__CLeared12"/>
      <sheetName val="Fault_Cleared_After_24Hrs12"/>
      <sheetName val="Intro_12"/>
      <sheetName val="Section_Catalogue8"/>
      <sheetName val="Trial_Bal12"/>
      <sheetName val="Detailed_Summary_(5)12"/>
      <sheetName val="Final_Summary12"/>
      <sheetName val="Sub-str_6"/>
      <sheetName val="Sheet_112"/>
      <sheetName val="Variation_Statement6"/>
      <sheetName val="Abstract_-_Single_Line8"/>
      <sheetName val="sq_ftg_detail12"/>
      <sheetName val="Material_Rate5"/>
      <sheetName val="rev_016"/>
      <sheetName val="M_R_List_(2)8"/>
      <sheetName val="Global_factors6"/>
      <sheetName val="Basic_Resources5"/>
      <sheetName val="Final_Bill_of_Material8"/>
      <sheetName val="Column_Bracket5"/>
      <sheetName val="Sqn_Abs__G_15"/>
      <sheetName val="Inter_unit_set_off5"/>
      <sheetName val="Equip_Codes5"/>
      <sheetName val="India_F&amp;S_Template5"/>
      <sheetName val="9__Package_split_-_Cost_5"/>
      <sheetName val="Summary_05065"/>
      <sheetName val="Approved_MTD_Proj_#'s4"/>
      <sheetName val="_WORKING4"/>
      <sheetName val="Sub-str_4"/>
      <sheetName val="Variation_Statement4"/>
      <sheetName val="rev_014"/>
      <sheetName val="Global_factors4"/>
      <sheetName val="Summary_05063"/>
      <sheetName val="Summary_0607-_31_MAR3"/>
      <sheetName val="Summary_05062"/>
      <sheetName val="Summary_0506"/>
      <sheetName val="Summary_0607-_31_MAR"/>
      <sheetName val="Linked_Lead"/>
      <sheetName val="Lead_(Final)"/>
      <sheetName val="intr_stool_brkup"/>
      <sheetName val="vb_9&amp;10"/>
      <sheetName val="Basic_Rates"/>
      <sheetName val="Direct_cost_shed_A-2_"/>
      <sheetName val="WP_Financial_Summary"/>
      <sheetName val="BACKUP_DATA"/>
      <sheetName val="Summary_05061"/>
      <sheetName val="Summary_0607-_31_MAR1"/>
      <sheetName val="syndicate_codes1"/>
      <sheetName val="Linked_Lead1"/>
      <sheetName val="Lead_(Final)1"/>
      <sheetName val="intr_stool_brkup1"/>
      <sheetName val="vb_9&amp;101"/>
      <sheetName val="schedule_nos1"/>
      <sheetName val="Basic_Rates1"/>
      <sheetName val="Direct_cost_shed_A-2_1"/>
      <sheetName val="WP_Financial_Summary1"/>
      <sheetName val="BACKUP_DATA1"/>
      <sheetName val="Summary_0607-_31_MAR2"/>
      <sheetName val="syndicate_codes2"/>
      <sheetName val="Linked_Lead2"/>
      <sheetName val="Lead_(Final)2"/>
      <sheetName val="intr_stool_brkup2"/>
      <sheetName val="vb_9&amp;102"/>
      <sheetName val="schedule_nos2"/>
      <sheetName val="Basic_Rates2"/>
      <sheetName val="Direct_cost_shed_A-2_2"/>
      <sheetName val="WP_Financial_Summary2"/>
      <sheetName val="BACKUP_DATA2"/>
      <sheetName val="Civil_Boq13"/>
      <sheetName val="SPT_vs_PHI13"/>
      <sheetName val="Chandrawal_-113"/>
      <sheetName val="Guide_VAT_ED_Credit13"/>
      <sheetName val="AMC_&amp;_O&amp;M13"/>
      <sheetName val="JTS_Costing13"/>
      <sheetName val="Break_up_Sheet11"/>
      <sheetName val="std_wt_13"/>
      <sheetName val="Material_13"/>
      <sheetName val="floor_slab-RS212"/>
      <sheetName val="Pile_cap13"/>
      <sheetName val="Abstract_Sheet11"/>
      <sheetName val="Legal_Risk_Analysis11"/>
      <sheetName val="BOQ_Direct_selling_cost12"/>
      <sheetName val="Staff_Forecast_spread12"/>
      <sheetName val="PIpe_Pushing12"/>
      <sheetName val="d-safe_specs13"/>
      <sheetName val="General_Summary11"/>
      <sheetName val="+X_&amp;_-X_DIR_PRE11"/>
      <sheetName val="PRECAST_lightconc-II12"/>
      <sheetName val="13__Steel_-_Ratio11"/>
      <sheetName val="Labour_productivity12"/>
      <sheetName val="CABLE_DATA12"/>
      <sheetName val="INPUT_SHEET12"/>
      <sheetName val="Extra_Item11"/>
      <sheetName val="Fill_this_out_first___11"/>
      <sheetName val="Labour_&amp;_Plant11"/>
      <sheetName val="Project_Budget_Worksheet11"/>
      <sheetName val="TASKRSRC_(2)11"/>
      <sheetName val="V_O_4_-_PCC_Qty11"/>
      <sheetName val="TBAL9697_-group_wise__sdpl11"/>
      <sheetName val="Field_Values11"/>
      <sheetName val="organi_synthesis_lab11"/>
      <sheetName val="Fin_Sum11"/>
      <sheetName val="BOQ_-II_ph_211"/>
      <sheetName val="2_1_受電設備棟11"/>
      <sheetName val="2_2_受・防火水槽11"/>
      <sheetName val="2_3_排水処理設備棟11"/>
      <sheetName val="2_4_倉庫棟11"/>
      <sheetName val="2_5_守衛棟11"/>
      <sheetName val="d-safe_DELUXE11"/>
      <sheetName val="DETAIL_SHEET11"/>
      <sheetName val="PointNo_511"/>
      <sheetName val="1_01_(a)11"/>
      <sheetName val="T1037_Entire_School11"/>
      <sheetName val="RMZ_Summary11"/>
      <sheetName val="Balance_sheet11"/>
      <sheetName val="Employee_List11"/>
      <sheetName val="RCC,Ret__Wall11"/>
      <sheetName val="BOQ_fire_proofing11"/>
      <sheetName val="STAFFSCHED_11"/>
      <sheetName val="PRECAST_lightconc_II11"/>
      <sheetName val="Basement_Budget11"/>
      <sheetName val="IO_LIST11"/>
      <sheetName val="Plant_Cost11"/>
      <sheetName val="PC_Master_List11"/>
      <sheetName val="ORDER_BOOKING11"/>
      <sheetName val="except_wiring11"/>
      <sheetName val="3cd_Annexure11"/>
      <sheetName val="_11"/>
      <sheetName val="BOQ_(2)11"/>
      <sheetName val="Site_Dev_BOQ11"/>
      <sheetName val="labour_coeff11"/>
      <sheetName val="10__&amp;_11__Rate_Code_&amp;_BQ11"/>
      <sheetName val="Scope_Reconciliation11"/>
      <sheetName val="Current_Bill_MB_ref11"/>
      <sheetName val="NT_LBH11"/>
      <sheetName val="Desgn(zone_I)11"/>
      <sheetName val="1st_and_4th_flight11"/>
      <sheetName val="Cover_sheet11"/>
      <sheetName val="Site_wise_NADs11"/>
      <sheetName val="@Risk_Inputs11"/>
      <sheetName val="Depreciation_Calc11"/>
      <sheetName val="b_s_-p_l_-sch_11"/>
      <sheetName val="Tender_Summary11"/>
      <sheetName val="Project_Details__11"/>
      <sheetName val="Top_Line_-_WWW11"/>
      <sheetName val="Activity_Costing_Breakup11"/>
      <sheetName val="Unit_Rate(CIS)11"/>
      <sheetName val="Conc_Analysis11"/>
      <sheetName val="Basic_11"/>
      <sheetName val="Back-UP_IRA_(CIS)11"/>
      <sheetName val="Precast_IRA11"/>
      <sheetName val="Precast_IRA_Backup11"/>
      <sheetName val="Precast_RA11"/>
      <sheetName val="M_S_11"/>
      <sheetName val="Summary_year_Plan11"/>
      <sheetName val="Staff_Acco_11"/>
      <sheetName val="BOQ_11"/>
      <sheetName val="Fee_Rate_Summary11"/>
      <sheetName val="Rate_analysis11"/>
      <sheetName val="BOQ_Distribution11"/>
      <sheetName val="Risk_&amp;_Opportunities11"/>
      <sheetName val="Block_A_-_BOQ11"/>
      <sheetName val="CFForecast_detail11"/>
      <sheetName val="E_&amp;_R11"/>
      <sheetName val="Approved_MTD_Proj_#'s5"/>
      <sheetName val="final_abstract11"/>
      <sheetName val="SC_revtrgt11"/>
      <sheetName val="BS_Schdl-_1_&amp;_211"/>
      <sheetName val="_WORKING5"/>
      <sheetName val="Mat_&amp;_Lab_Rate11"/>
      <sheetName val="PM_Action_11"/>
      <sheetName val="PE_Status11"/>
      <sheetName val="Major_Events_11"/>
      <sheetName val="Crtitical_Issues11"/>
      <sheetName val="Fault_Statistics11"/>
      <sheetName val="Ageing_Pending__CLeared11"/>
      <sheetName val="Fault_Cleared_After_24Hrs11"/>
      <sheetName val="Intro_11"/>
      <sheetName val="Section_Catalogue7"/>
      <sheetName val="Trial_Bal11"/>
      <sheetName val="Detailed_Summary_(5)11"/>
      <sheetName val="Final_Summary11"/>
      <sheetName val="Sub-str_5"/>
      <sheetName val="Sheet_111"/>
      <sheetName val="Variation_Statement5"/>
      <sheetName val="Abstract_-_Single_Line7"/>
      <sheetName val="sq_ftg_detail11"/>
      <sheetName val="Material_Rate4"/>
      <sheetName val="rev_015"/>
      <sheetName val="M_R_List_(2)7"/>
      <sheetName val="Global_factors5"/>
      <sheetName val="Basic_Resources4"/>
      <sheetName val="Final_Bill_of_Material7"/>
      <sheetName val="Column_Bracket4"/>
      <sheetName val="Sqn_Abs__G_14"/>
      <sheetName val="Inter_unit_set_off4"/>
      <sheetName val="Equip_Codes4"/>
      <sheetName val="India_F&amp;S_Template4"/>
      <sheetName val="9__Package_split_-_Cost_4"/>
      <sheetName val="Summary_05064"/>
      <sheetName val="B7- Col. Sch"/>
      <sheetName val="inter"/>
      <sheetName val="steam outlet"/>
      <sheetName val="Civil_Boq15"/>
      <sheetName val="SPT_vs_PHI15"/>
      <sheetName val="Chandrawal_-115"/>
      <sheetName val="Guide_VAT_ED_Credit15"/>
      <sheetName val="AMC_&amp;_O&amp;M15"/>
      <sheetName val="JTS_Costing15"/>
      <sheetName val="Break_up_Sheet13"/>
      <sheetName val="std_wt_15"/>
      <sheetName val="Material_15"/>
      <sheetName val="floor_slab-RS214"/>
      <sheetName val="Pile_cap15"/>
      <sheetName val="BOQ_Direct_selling_cost14"/>
      <sheetName val="Abstract_Sheet13"/>
      <sheetName val="Legal_Risk_Analysis13"/>
      <sheetName val="Staff_Forecast_spread14"/>
      <sheetName val="PIpe_Pushing14"/>
      <sheetName val="d-safe_specs15"/>
      <sheetName val="General_Summary13"/>
      <sheetName val="+X_&amp;_-X_DIR_PRE13"/>
      <sheetName val="d-safe_DELUXE13"/>
      <sheetName val="13__Steel_-_Ratio13"/>
      <sheetName val="PRECAST_lightconc-II14"/>
      <sheetName val="Labour_productivity14"/>
      <sheetName val="CABLE_DATA14"/>
      <sheetName val="organi_synthesis_lab13"/>
      <sheetName val="INPUT_SHEET14"/>
      <sheetName val="Extra_Item13"/>
      <sheetName val="Fill_this_out_first___13"/>
      <sheetName val="Labour_&amp;_Plant13"/>
      <sheetName val="Project_Budget_Worksheet13"/>
      <sheetName val="TASKRSRC_(2)13"/>
      <sheetName val="Fin_Sum13"/>
      <sheetName val="V_O_4_-_PCC_Qty13"/>
      <sheetName val="TBAL9697_-group_wise__sdpl13"/>
      <sheetName val="Field_Values13"/>
      <sheetName val="BOQ_-II_ph_213"/>
      <sheetName val="2_1_受電設備棟13"/>
      <sheetName val="2_2_受・防火水槽13"/>
      <sheetName val="2_3_排水処理設備棟13"/>
      <sheetName val="2_4_倉庫棟13"/>
      <sheetName val="2_5_守衛棟13"/>
      <sheetName val="DETAIL_SHEET13"/>
      <sheetName val="PointNo_513"/>
      <sheetName val="1_01_(a)13"/>
      <sheetName val="T1037_Entire_School13"/>
      <sheetName val="RMZ_Summary13"/>
      <sheetName val="Balance_sheet13"/>
      <sheetName val="Employee_List13"/>
      <sheetName val="RCC,Ret__Wall13"/>
      <sheetName val="BOQ_fire_proofing13"/>
      <sheetName val="STAFFSCHED_13"/>
      <sheetName val="PRECAST_lightconc_II13"/>
      <sheetName val="Basement_Budget13"/>
      <sheetName val="IO_LIST13"/>
      <sheetName val="Plant_Cost13"/>
      <sheetName val="PC_Master_List13"/>
      <sheetName val="_13"/>
      <sheetName val="BOQ_(2)13"/>
      <sheetName val="Site_Dev_BOQ13"/>
      <sheetName val="ORDER_BOOKING13"/>
      <sheetName val="except_wiring13"/>
      <sheetName val="3cd_Annexure13"/>
      <sheetName val="labour_coeff13"/>
      <sheetName val="10__&amp;_11__Rate_Code_&amp;_BQ13"/>
      <sheetName val="Scope_Reconciliation13"/>
      <sheetName val="Current_Bill_MB_ref13"/>
      <sheetName val="NT_LBH13"/>
      <sheetName val="Desgn(zone_I)13"/>
      <sheetName val="1st_and_4th_flight13"/>
      <sheetName val="Cover_sheet13"/>
      <sheetName val="Site_wise_NADs13"/>
      <sheetName val="@Risk_Inputs13"/>
      <sheetName val="Depreciation_Calc13"/>
      <sheetName val="b_s_-p_l_-sch_13"/>
      <sheetName val="Tender_Summary13"/>
      <sheetName val="Project_Details__13"/>
      <sheetName val="Top_Line_-_WWW13"/>
      <sheetName val="Activity_Costing_Breakup13"/>
      <sheetName val="Unit_Rate(CIS)13"/>
      <sheetName val="Conc_Analysis13"/>
      <sheetName val="Basic_13"/>
      <sheetName val="Back-UP_IRA_(CIS)13"/>
      <sheetName val="Precast_IRA13"/>
      <sheetName val="Precast_IRA_Backup13"/>
      <sheetName val="Precast_RA13"/>
      <sheetName val="M_S_13"/>
      <sheetName val="Summary_year_Plan13"/>
      <sheetName val="Staff_Acco_13"/>
      <sheetName val="BOQ_13"/>
      <sheetName val="Fee_Rate_Summary13"/>
      <sheetName val="Rate_analysis13"/>
      <sheetName val="BOQ_Distribution13"/>
      <sheetName val="Risk_&amp;_Opportunities13"/>
      <sheetName val="Block_A_-_BOQ13"/>
      <sheetName val="CFForecast_detail13"/>
      <sheetName val="E_&amp;_R13"/>
      <sheetName val="Approved_MTD_Proj_#'s7"/>
      <sheetName val="final_abstract13"/>
      <sheetName val="SC_revtrgt13"/>
      <sheetName val="BS_Schdl-_1_&amp;_213"/>
      <sheetName val="_WORKING7"/>
      <sheetName val="Mat_&amp;_Lab_Rate13"/>
      <sheetName val="PM_Action_13"/>
      <sheetName val="PE_Status13"/>
      <sheetName val="Major_Events_13"/>
      <sheetName val="Crtitical_Issues13"/>
      <sheetName val="Fault_Statistics13"/>
      <sheetName val="Ageing_Pending__CLeared13"/>
      <sheetName val="Fault_Cleared_After_24Hrs13"/>
      <sheetName val="Intro_13"/>
      <sheetName val="Section_Catalogue9"/>
      <sheetName val="Trial_Bal13"/>
      <sheetName val="Detailed_Summary_(5)13"/>
      <sheetName val="Final_Summary13"/>
      <sheetName val="Sub-str_7"/>
      <sheetName val="Sheet_113"/>
      <sheetName val="Variation_Statement7"/>
      <sheetName val="Abstract_-_Single_Line9"/>
      <sheetName val="sq_ftg_detail13"/>
      <sheetName val="Material_Rate6"/>
      <sheetName val="rev_017"/>
      <sheetName val="M_R_List_(2)9"/>
      <sheetName val="Global_factors7"/>
      <sheetName val="Basic_Resources6"/>
      <sheetName val="Final_Bill_of_Material9"/>
      <sheetName val="Column_Bracket6"/>
      <sheetName val="Sqn_Abs__G_16"/>
      <sheetName val="Inter_unit_set_off6"/>
      <sheetName val="Equip_Codes6"/>
      <sheetName val="India_F&amp;S_Template6"/>
      <sheetName val="9__Package_split_-_Cost_6"/>
      <sheetName val="Summary_05066"/>
      <sheetName val="OVER_HEADS4"/>
      <sheetName val="Summary_0607-_31_MAR4"/>
      <sheetName val="Int(Ho_con_&amp;_LH)3"/>
      <sheetName val="syndicate_codes3"/>
      <sheetName val="Builtup_Area3"/>
      <sheetName val="Linked_Lead3"/>
      <sheetName val="Lead_(Final)3"/>
      <sheetName val="R_A4"/>
      <sheetName val="Form_63"/>
      <sheetName val="FITZ_MORT_943"/>
      <sheetName val="Labor_abs-NMR3"/>
      <sheetName val="intr_stool_brkup3"/>
      <sheetName val="vb_9&amp;103"/>
      <sheetName val="schedule_nos3"/>
      <sheetName val="Basic_Rates3"/>
      <sheetName val="Direct_cost_shed_A-2_3"/>
      <sheetName val="WP_Financial_Summary3"/>
      <sheetName val="BACKUP_DATA3"/>
      <sheetName val="SSR_&amp;_NSSR_Market_final"/>
      <sheetName val="GM_&amp;_TA"/>
      <sheetName val="Story_Drift-Part_2"/>
      <sheetName val="Sheet1_(2)"/>
      <sheetName val="s"/>
      <sheetName val="_x0008_匀敨瑥ㅟ਱"/>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2gii"/>
      <sheetName val="REL"/>
      <sheetName val="qtn-002(it)s"/>
      <sheetName val="precast RC element"/>
      <sheetName val="Hardware"/>
      <sheetName val="Subhead_IV"/>
      <sheetName val="BOQ LT"/>
      <sheetName val="BORDGC"/>
      <sheetName val="P.Well( RCC)"/>
      <sheetName val="Lowside"/>
      <sheetName val="Ward areas"/>
      <sheetName val="THA"/>
      <sheetName val="Supplier No."/>
      <sheetName val="Emp Details"/>
      <sheetName val="Accounts_w_Tax_Ind"/>
      <sheetName val="Beam_at_Ground_flr_lvl(Steel)"/>
      <sheetName val="1612_01AL_-_INT_AM&amp;NIEP"/>
      <sheetName val="SM_DATA_with_National_CBP_price"/>
      <sheetName val="BASIS_-DEC_08"/>
      <sheetName val="Page_2"/>
      <sheetName val="Time Codes"/>
      <sheetName val="SITE OVERHEADS"/>
      <sheetName val="Precalculation"/>
      <sheetName val="Design sheet"/>
      <sheetName val="GR.slab-reinft"/>
      <sheetName val="Sales_Eur"/>
      <sheetName val="DWTables"/>
      <sheetName val="section"/>
      <sheetName val="Trial Balance"/>
      <sheetName val="auto"/>
      <sheetName val="MEAQTY"/>
      <sheetName val="PIPE내역(FCN)"/>
      <sheetName val="G - Concrete"/>
      <sheetName val="Main Building"/>
      <sheetName val="Page_21"/>
      <sheetName val="Sheet1_(2)1"/>
      <sheetName val="REFERANCE DATA"/>
      <sheetName val="Mix Design"/>
      <sheetName val="std-rates"/>
      <sheetName val="Summary - Flr wise"/>
      <sheetName val="500 kVA DG BOQ"/>
      <sheetName val="1st floor slab"/>
      <sheetName val="Column_Quantity"/>
      <sheetName val="15 july 16 to 12 Aug16"/>
      <sheetName val="2 May to 31 May 2017"/>
      <sheetName val="Price List Analysis 2016"/>
      <sheetName val="ACS(1)"/>
      <sheetName val="M- Rate"/>
      <sheetName val="Menu"/>
      <sheetName val="VALIDATION"/>
      <sheetName val="DETAILED__BOQ"/>
      <sheetName val="Leg_1-1"/>
      <sheetName val="Lookup_definitions"/>
      <sheetName val="WORK_TABLE"/>
      <sheetName val="Sales Report-Apr - Sept 08"/>
      <sheetName val="dlvoid"/>
      <sheetName val="INTRO"/>
      <sheetName val="2.Valuation"/>
      <sheetName val="COSTPLAN"/>
      <sheetName val="Pg.1 Marketing Info"/>
      <sheetName val="Factor_sheet"/>
      <sheetName val="JAN"/>
      <sheetName val="Attributes"/>
      <sheetName val="March Analysts"/>
      <sheetName val="allocation"/>
      <sheetName val="Wing Wise Status"/>
      <sheetName val="sof"/>
      <sheetName val="OST_DATA"/>
      <sheetName val="PCRPT01 341"/>
      <sheetName val="당진1,2호기전선관설치및접지4차공사내역서-을지"/>
      <sheetName val="Monthly Challans"/>
      <sheetName val="RA_markate"/>
      <sheetName val="Resource"/>
      <sheetName val="DsnConcept"/>
      <sheetName val="PS1"/>
      <sheetName val="Detail-Singly"/>
      <sheetName val="Start"/>
      <sheetName val="BOQ_LT"/>
      <sheetName val="Price Comparison"/>
      <sheetName val="Measurements"/>
      <sheetName val="Tables"/>
      <sheetName val="Ceilings"/>
      <sheetName val="ACAD Finishes"/>
      <sheetName val="Site Details"/>
      <sheetName val="Chair"/>
      <sheetName val="Site Area Statement"/>
      <sheetName val="Doors"/>
      <sheetName val="PRICE COMP"/>
      <sheetName val="Internal Budget"/>
      <sheetName val="BHUB - Phase 1 areas"/>
      <sheetName val="MEP Cost "/>
      <sheetName val="BR Adj"/>
      <sheetName val="Cement Cons"/>
      <sheetName val="9"/>
      <sheetName val="Valuation"/>
      <sheetName val="Schedule of Payment"/>
      <sheetName val="Summary Sheet"/>
      <sheetName val="Annex I-EXTERNAL ELEC"/>
      <sheetName val="Annex III-INT- Manufacturing"/>
      <sheetName val="MB - EXT ELEC"/>
      <sheetName val="MB - INT UTILITY"/>
      <sheetName val="MB - INT MFG BLD"/>
      <sheetName val="Site"/>
      <sheetName val="Heads"/>
      <sheetName val="DMUU Inputs"/>
      <sheetName val="UK P&amp;L"/>
      <sheetName val="Ire P&amp;L"/>
      <sheetName val="Fr P&amp;L"/>
      <sheetName val="ES P&amp;L"/>
      <sheetName val="GR P&amp;L"/>
      <sheetName val="PT P&amp;L"/>
      <sheetName val="DOOR-WIND"/>
      <sheetName val="A.O.R."/>
      <sheetName val="Curve_Detail"/>
      <sheetName val="SOR"/>
      <sheetName val="작성방법"/>
      <sheetName val="Con-Abs"/>
      <sheetName val="detailed calc"/>
      <sheetName val="Central Loop-DPR"/>
      <sheetName val="PROCTOR"/>
      <sheetName val="UNIT FLATS"/>
      <sheetName val="M+MC"/>
      <sheetName val="47 BOQ"/>
      <sheetName val="Final Bill"/>
      <sheetName val="mecon-summary"/>
      <sheetName val="w_dn_idd"/>
      <sheetName val="Annexure A"/>
      <sheetName val="Additions"/>
      <sheetName val="4955"/>
      <sheetName val="GreenSheet"/>
      <sheetName val="BQ Working"/>
      <sheetName val="PL"/>
      <sheetName val="Ward_areas"/>
      <sheetName val="DCF"/>
      <sheetName val="Definitions"/>
      <sheetName val="Enquire"/>
      <sheetName val="B2826"/>
      <sheetName val="PL-Area &amp; Perimeter"/>
      <sheetName val="Excess Calc"/>
      <sheetName val="Meas.-Hotel Part"/>
      <sheetName val="Results"/>
      <sheetName val="MMts"/>
      <sheetName val="List of Rem Entries PY"/>
      <sheetName val="wwww"/>
      <sheetName val="MB.Prod"/>
      <sheetName val="DOOR-WINDOW SCHEDULE"/>
      <sheetName val="BLOCK WORK-GRD FLR"/>
      <sheetName val="SLAB SCHEDULE"/>
      <sheetName val="REF SHEET"/>
      <sheetName val="가도공"/>
      <sheetName val="REINF-WTM"/>
      <sheetName val="ANALYSER"/>
      <sheetName val="SCH- % WT."/>
      <sheetName val="3.Compu"/>
      <sheetName val="Work Order Sheet"/>
      <sheetName val="Summ"/>
      <sheetName val="PtList"/>
      <sheetName val="Pier"/>
      <sheetName val="LMR PF"/>
      <sheetName val="bASICDATA"/>
      <sheetName val="QS Name"/>
      <sheetName val="PRI-LS"/>
      <sheetName val="Labour Rate "/>
      <sheetName val="Material List "/>
      <sheetName val="rates - carpentry items"/>
      <sheetName val="SCH99"/>
      <sheetName val="ASSET_99 "/>
      <sheetName val="FORM-16"/>
      <sheetName val="DSUM2004"/>
      <sheetName val="3.Summary"/>
      <sheetName val="SCH4 to 6"/>
      <sheetName val="Bank Rev"/>
      <sheetName val="sum"/>
      <sheetName val="PROJV"/>
      <sheetName val="INFO"/>
      <sheetName val="NOTES "/>
      <sheetName val="Grouping TB"/>
      <sheetName val="Other"/>
      <sheetName val="Cost of DM Water"/>
      <sheetName val="ANNEXURE -15."/>
      <sheetName val="Non debit-RMC"/>
      <sheetName val="TOS-F"/>
      <sheetName val="6000"/>
      <sheetName val="DetEst"/>
      <sheetName val="Kristal Court"/>
      <sheetName val="RAJU ASSO"/>
      <sheetName val="AN - H"/>
      <sheetName val="P&amp;L-Rptg format"/>
      <sheetName val="Futura"/>
      <sheetName val="Monthly Turnover (Final)"/>
      <sheetName val="Monthly Programme"/>
      <sheetName val="TOTAL"/>
      <sheetName val="경제지표"/>
      <sheetName val="세금자료"/>
      <sheetName val="col-reinft1"/>
      <sheetName val="Equiplst"/>
      <sheetName val="Drop_Down_List"/>
      <sheetName val="Drop_Down_List1"/>
      <sheetName val="Jumeira"/>
      <sheetName val="Consolidated"/>
      <sheetName val="Workout-Inst"/>
      <sheetName val="EEV(Prilim)"/>
      <sheetName val="Data Sheet"/>
      <sheetName val="Names"/>
      <sheetName val="OVDDETAIL"/>
      <sheetName val="Slab thickness entry"/>
      <sheetName val="Mat. Rates"/>
      <sheetName val="Operations"/>
      <sheetName val="Cashflow_projection9"/>
      <sheetName val="Basement__Works"/>
      <sheetName val="Sheet3_(2)"/>
      <sheetName val="500_kVA_DG_BOQ"/>
      <sheetName val="P_Well(_RCC)"/>
      <sheetName val="Summary_-_Flr_wise"/>
      <sheetName val="Cost_Index"/>
      <sheetName val="소상_&quot;1&quot;"/>
      <sheetName val="Name_List"/>
      <sheetName val="Back_filling"/>
      <sheetName val="NT_items_summary"/>
      <sheetName val="drg_study"/>
      <sheetName val="Technicla_manpower"/>
      <sheetName val="GRAND_SUMMARY"/>
      <sheetName val="Str_S_&amp;_Roofing"/>
      <sheetName val="Leg!l_Risk_Analysis"/>
      <sheetName val="beam-reinft-IIInd_floor"/>
      <sheetName val="NLD_-_Assum"/>
      <sheetName val="Basic_Rate"/>
      <sheetName val="site_fab&amp;ernstr"/>
      <sheetName val="Invested_capital_VDF"/>
      <sheetName val="Data_Base"/>
      <sheetName val="Quote_Sheet"/>
      <sheetName val="Occ,_Other_Rev,_Exp,_Dispo"/>
      <sheetName val="VI_Floor_Beam_"/>
      <sheetName val="GPS COA"/>
      <sheetName val="Vendor master"/>
      <sheetName val="Codes"/>
      <sheetName val="SUPPLIER LIABILITY"/>
      <sheetName val="Form X"/>
      <sheetName val="AT-3"/>
      <sheetName val="HVAC"/>
      <sheetName val="fitoutconfcentre"/>
      <sheetName val="JDElist"/>
      <sheetName val="Input Data"/>
      <sheetName val="4.1Input Data"/>
      <sheetName val="E 008 2004"/>
      <sheetName val="Res-Pre ANILLO 1"/>
      <sheetName val="Packing List"/>
      <sheetName val="Scenario Analysis"/>
      <sheetName val="HL8"/>
      <sheetName val=" Summary BKG 034"/>
      <sheetName val="Details"/>
      <sheetName val="Part D-Building Works"/>
      <sheetName val="Drop_Down_List2"/>
      <sheetName val="Data_Sheet"/>
      <sheetName val="Input_Data"/>
      <sheetName val="4_1Input_Data"/>
      <sheetName val="_Summary_BKG_034"/>
      <sheetName val="E_008_2004"/>
      <sheetName val="Res-Pre_ANILLO_1"/>
      <sheetName val="Packing_List"/>
      <sheetName val="Scenario_Analysis"/>
      <sheetName val="Part_D-Building_Works"/>
      <sheetName val="PRICING"/>
      <sheetName val="Consolidated CF"/>
      <sheetName val="w't table"/>
      <sheetName val="5"/>
      <sheetName val="word formatS1"/>
    </sheetNames>
    <sheetDataSet>
      <sheetData sheetId="0" refreshError="1">
        <row r="3">
          <cell r="D3" t="str">
            <v>Gujarat rehabilitation work of Mathak village for TWRI</v>
          </cell>
        </row>
      </sheetData>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ow r="3">
          <cell r="D3" t="str">
            <v>Gujarat rehabilitation work of Mathak village for TWRI</v>
          </cell>
        </row>
      </sheetData>
      <sheetData sheetId="323">
        <row r="3">
          <cell r="D3" t="str">
            <v>Gujarat rehabilitation work of Mathak village for TWRI</v>
          </cell>
        </row>
      </sheetData>
      <sheetData sheetId="324">
        <row r="3">
          <cell r="D3" t="str">
            <v>Gujarat rehabilitation work of Mathak village for TWRI</v>
          </cell>
        </row>
      </sheetData>
      <sheetData sheetId="325">
        <row r="3">
          <cell r="D3" t="str">
            <v>Gujarat rehabilitation work of Mathak village for TWRI</v>
          </cell>
        </row>
      </sheetData>
      <sheetData sheetId="326"/>
      <sheetData sheetId="327"/>
      <sheetData sheetId="328"/>
      <sheetData sheetId="329">
        <row r="3">
          <cell r="D3" t="str">
            <v>Gujarat rehabilitation work of Mathak village for TWRI</v>
          </cell>
        </row>
      </sheetData>
      <sheetData sheetId="330">
        <row r="3">
          <cell r="D3" t="str">
            <v>Gujarat rehabilitation work of Mathak village for TWRI</v>
          </cell>
        </row>
      </sheetData>
      <sheetData sheetId="331"/>
      <sheetData sheetId="332"/>
      <sheetData sheetId="333">
        <row r="3">
          <cell r="D3" t="str">
            <v>Gujarat rehabilitation work of Mathak village for TWRI</v>
          </cell>
        </row>
      </sheetData>
      <sheetData sheetId="334">
        <row r="3">
          <cell r="D3" t="str">
            <v>Gujarat rehabilitation work of Mathak village for TWRI</v>
          </cell>
        </row>
      </sheetData>
      <sheetData sheetId="335">
        <row r="3">
          <cell r="D3" t="str">
            <v>Gujarat rehabilitation work of Mathak village for TWRI</v>
          </cell>
        </row>
      </sheetData>
      <sheetData sheetId="336"/>
      <sheetData sheetId="337">
        <row r="3">
          <cell r="D3" t="str">
            <v>Gujarat rehabilitation work of Mathak village for TWRI</v>
          </cell>
        </row>
      </sheetData>
      <sheetData sheetId="338">
        <row r="3">
          <cell r="D3" t="str">
            <v>Gujarat rehabilitation work of Mathak village for TWRI</v>
          </cell>
        </row>
      </sheetData>
      <sheetData sheetId="339">
        <row r="3">
          <cell r="D3" t="str">
            <v>Gujarat rehabilitation work of Mathak village for TWRI</v>
          </cell>
        </row>
      </sheetData>
      <sheetData sheetId="340">
        <row r="3">
          <cell r="D3" t="str">
            <v>Gujarat rehabilitation work of Mathak village for TWRI</v>
          </cell>
        </row>
      </sheetData>
      <sheetData sheetId="341">
        <row r="3">
          <cell r="D3" t="str">
            <v>Gujarat rehabilitation work of Mathak village for TWRI</v>
          </cell>
        </row>
      </sheetData>
      <sheetData sheetId="342"/>
      <sheetData sheetId="343">
        <row r="3">
          <cell r="D3" t="str">
            <v>Gujarat rehabilitation work of Mathak village for TWRI</v>
          </cell>
        </row>
      </sheetData>
      <sheetData sheetId="344">
        <row r="3">
          <cell r="D3" t="str">
            <v>Gujarat rehabilitation work of Mathak village for TWRI</v>
          </cell>
        </row>
      </sheetData>
      <sheetData sheetId="345">
        <row r="3">
          <cell r="D3" t="str">
            <v>Gujarat rehabilitation work of Mathak village for TWRI</v>
          </cell>
        </row>
      </sheetData>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refreshError="1"/>
      <sheetData sheetId="361" refreshError="1"/>
      <sheetData sheetId="362"/>
      <sheetData sheetId="363" refreshError="1"/>
      <sheetData sheetId="364">
        <row r="3">
          <cell r="D3" t="str">
            <v>Gujarat rehabilitation work of Mathak village for TWRI</v>
          </cell>
        </row>
      </sheetData>
      <sheetData sheetId="365">
        <row r="3">
          <cell r="D3" t="str">
            <v>Gujarat rehabilitation work of Mathak village for TWRI</v>
          </cell>
        </row>
      </sheetData>
      <sheetData sheetId="366"/>
      <sheetData sheetId="367">
        <row r="3">
          <cell r="D3" t="str">
            <v>Gujarat rehabilitation work of Mathak village for TWRI</v>
          </cell>
        </row>
      </sheetData>
      <sheetData sheetId="368">
        <row r="3">
          <cell r="D3" t="str">
            <v>Gujarat rehabilitation work of Mathak village for TWRI</v>
          </cell>
        </row>
      </sheetData>
      <sheetData sheetId="369" refreshError="1"/>
      <sheetData sheetId="370" refreshError="1"/>
      <sheetData sheetId="371" refreshError="1"/>
      <sheetData sheetId="372" refreshError="1"/>
      <sheetData sheetId="373" refreshError="1"/>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ow r="3">
          <cell r="D3" t="str">
            <v>Gujarat rehabilitation work of Mathak village for TWRI</v>
          </cell>
        </row>
      </sheetData>
      <sheetData sheetId="398">
        <row r="3">
          <cell r="D3" t="str">
            <v>Gujarat rehabilitation work of Mathak village for TWRI</v>
          </cell>
        </row>
      </sheetData>
      <sheetData sheetId="399">
        <row r="3">
          <cell r="D3" t="str">
            <v>Gujarat rehabilitation work of Mathak village for TWRI</v>
          </cell>
        </row>
      </sheetData>
      <sheetData sheetId="400">
        <row r="3">
          <cell r="D3" t="str">
            <v>Gujarat rehabilitation work of Mathak village for TWRI</v>
          </cell>
        </row>
      </sheetData>
      <sheetData sheetId="401">
        <row r="3">
          <cell r="D3" t="str">
            <v>Gujarat rehabilitation work of Mathak village for TWRI</v>
          </cell>
        </row>
      </sheetData>
      <sheetData sheetId="402">
        <row r="3">
          <cell r="D3" t="str">
            <v>Gujarat rehabilitation work of Mathak village for TWRI</v>
          </cell>
        </row>
      </sheetData>
      <sheetData sheetId="403">
        <row r="3">
          <cell r="D3" t="str">
            <v>Gujarat rehabilitation work of Mathak village for TWRI</v>
          </cell>
        </row>
      </sheetData>
      <sheetData sheetId="404">
        <row r="3">
          <cell r="D3" t="str">
            <v>Gujarat rehabilitation work of Mathak village for TWRI</v>
          </cell>
        </row>
      </sheetData>
      <sheetData sheetId="405">
        <row r="3">
          <cell r="D3" t="str">
            <v>Gujarat rehabilitation work of Mathak village for TWRI</v>
          </cell>
        </row>
      </sheetData>
      <sheetData sheetId="406">
        <row r="3">
          <cell r="D3" t="str">
            <v>Gujarat rehabilitation work of Mathak village for TWRI</v>
          </cell>
        </row>
      </sheetData>
      <sheetData sheetId="407">
        <row r="3">
          <cell r="D3" t="str">
            <v>Gujarat rehabilitation work of Mathak village for TWRI</v>
          </cell>
        </row>
      </sheetData>
      <sheetData sheetId="408">
        <row r="3">
          <cell r="D3" t="str">
            <v>Gujarat rehabilitation work of Mathak village for TWRI</v>
          </cell>
        </row>
      </sheetData>
      <sheetData sheetId="409">
        <row r="3">
          <cell r="D3" t="str">
            <v>Gujarat rehabilitation work of Mathak village for TWRI</v>
          </cell>
        </row>
      </sheetData>
      <sheetData sheetId="410"/>
      <sheetData sheetId="411"/>
      <sheetData sheetId="412">
        <row r="3">
          <cell r="D3" t="str">
            <v>Gujarat rehabilitation work of Mathak village for TWRI</v>
          </cell>
        </row>
      </sheetData>
      <sheetData sheetId="413"/>
      <sheetData sheetId="414"/>
      <sheetData sheetId="415"/>
      <sheetData sheetId="416"/>
      <sheetData sheetId="417"/>
      <sheetData sheetId="418"/>
      <sheetData sheetId="419"/>
      <sheetData sheetId="420"/>
      <sheetData sheetId="421"/>
      <sheetData sheetId="422"/>
      <sheetData sheetId="423">
        <row r="3">
          <cell r="D3" t="str">
            <v>Gujarat rehabilitation work of Mathak village for TWRI</v>
          </cell>
        </row>
      </sheetData>
      <sheetData sheetId="424">
        <row r="3">
          <cell r="D3" t="str">
            <v>Gujarat rehabilitation work of Mathak village for TWRI</v>
          </cell>
        </row>
      </sheetData>
      <sheetData sheetId="425">
        <row r="3">
          <cell r="D3" t="str">
            <v>Gujarat rehabilitation work of Mathak village for TWRI</v>
          </cell>
        </row>
      </sheetData>
      <sheetData sheetId="426">
        <row r="3">
          <cell r="D3" t="str">
            <v>Gujarat rehabilitation work of Mathak village for TWRI</v>
          </cell>
        </row>
      </sheetData>
      <sheetData sheetId="427">
        <row r="3">
          <cell r="D3" t="str">
            <v>Gujarat rehabilitation work of Mathak village for TWRI</v>
          </cell>
        </row>
      </sheetData>
      <sheetData sheetId="428">
        <row r="3">
          <cell r="D3" t="str">
            <v>Gujarat rehabilitation work of Mathak village for TWRI</v>
          </cell>
        </row>
      </sheetData>
      <sheetData sheetId="429">
        <row r="3">
          <cell r="D3" t="str">
            <v>Gujarat rehabilitation work of Mathak village for TWRI</v>
          </cell>
        </row>
      </sheetData>
      <sheetData sheetId="430">
        <row r="3">
          <cell r="D3" t="str">
            <v>Gujarat rehabilitation work of Mathak village for TWRI</v>
          </cell>
        </row>
      </sheetData>
      <sheetData sheetId="431">
        <row r="3">
          <cell r="D3" t="str">
            <v>Gujarat rehabilitation work of Mathak village for TWRI</v>
          </cell>
        </row>
      </sheetData>
      <sheetData sheetId="432">
        <row r="3">
          <cell r="D3" t="str">
            <v>Gujarat rehabilitation work of Mathak village for TWRI</v>
          </cell>
        </row>
      </sheetData>
      <sheetData sheetId="433"/>
      <sheetData sheetId="434"/>
      <sheetData sheetId="435" refreshError="1"/>
      <sheetData sheetId="436"/>
      <sheetData sheetId="437">
        <row r="3">
          <cell r="D3" t="str">
            <v>Gujarat rehabilitation work of Mathak village for TWRI</v>
          </cell>
        </row>
      </sheetData>
      <sheetData sheetId="438">
        <row r="3">
          <cell r="D3" t="str">
            <v>Gujarat rehabilitation work of Mathak village for TWRI</v>
          </cell>
        </row>
      </sheetData>
      <sheetData sheetId="439">
        <row r="3">
          <cell r="D3" t="str">
            <v>Gujarat rehabilitation work of Mathak village for TWRI</v>
          </cell>
        </row>
      </sheetData>
      <sheetData sheetId="440">
        <row r="3">
          <cell r="D3" t="str">
            <v>Gujarat rehabilitation work of Mathak village for TWRI</v>
          </cell>
        </row>
      </sheetData>
      <sheetData sheetId="441">
        <row r="3">
          <cell r="D3" t="str">
            <v>Gujarat rehabilitation work of Mathak village for TWRI</v>
          </cell>
        </row>
      </sheetData>
      <sheetData sheetId="442">
        <row r="3">
          <cell r="D3" t="str">
            <v>Gujarat rehabilitation work of Mathak village for TWRI</v>
          </cell>
        </row>
      </sheetData>
      <sheetData sheetId="443">
        <row r="3">
          <cell r="D3" t="str">
            <v>Gujarat rehabilitation work of Mathak village for TWRI</v>
          </cell>
        </row>
      </sheetData>
      <sheetData sheetId="444">
        <row r="3">
          <cell r="D3" t="str">
            <v>Gujarat rehabilitation work of Mathak village for TWRI</v>
          </cell>
        </row>
      </sheetData>
      <sheetData sheetId="445">
        <row r="3">
          <cell r="D3" t="str">
            <v>Gujarat rehabilitation work of Mathak village for TWRI</v>
          </cell>
        </row>
      </sheetData>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ow r="3">
          <cell r="D3" t="str">
            <v>Gujarat rehabilitation work of Mathak village for TWRI</v>
          </cell>
        </row>
      </sheetData>
      <sheetData sheetId="477">
        <row r="3">
          <cell r="D3" t="str">
            <v>Gujarat rehabilitation work of Mathak village for TWRI</v>
          </cell>
        </row>
      </sheetData>
      <sheetData sheetId="478">
        <row r="3">
          <cell r="D3" t="str">
            <v>Gujarat rehabilitation work of Mathak village for TWRI</v>
          </cell>
        </row>
      </sheetData>
      <sheetData sheetId="479">
        <row r="3">
          <cell r="D3" t="str">
            <v>Gujarat rehabilitation work of Mathak village for TWRI</v>
          </cell>
        </row>
      </sheetData>
      <sheetData sheetId="480">
        <row r="3">
          <cell r="D3" t="str">
            <v>Gujarat rehabilitation work of Mathak village for TWRI</v>
          </cell>
        </row>
      </sheetData>
      <sheetData sheetId="481">
        <row r="3">
          <cell r="D3" t="str">
            <v>Gujarat rehabilitation work of Mathak village for TWRI</v>
          </cell>
        </row>
      </sheetData>
      <sheetData sheetId="482">
        <row r="3">
          <cell r="D3" t="str">
            <v>Gujarat rehabilitation work of Mathak village for TWRI</v>
          </cell>
        </row>
      </sheetData>
      <sheetData sheetId="483">
        <row r="3">
          <cell r="D3" t="str">
            <v>Gujarat rehabilitation work of Mathak village for TWRI</v>
          </cell>
        </row>
      </sheetData>
      <sheetData sheetId="484">
        <row r="3">
          <cell r="D3" t="str">
            <v>Gujarat rehabilitation work of Mathak village for TWRI</v>
          </cell>
        </row>
      </sheetData>
      <sheetData sheetId="485">
        <row r="3">
          <cell r="D3" t="str">
            <v>Gujarat rehabilitation work of Mathak village for TWRI</v>
          </cell>
        </row>
      </sheetData>
      <sheetData sheetId="486">
        <row r="3">
          <cell r="D3" t="str">
            <v>Gujarat rehabilitation work of Mathak village for TWRI</v>
          </cell>
        </row>
      </sheetData>
      <sheetData sheetId="487">
        <row r="3">
          <cell r="D3" t="str">
            <v>Gujarat rehabilitation work of Mathak village for TWRI</v>
          </cell>
        </row>
      </sheetData>
      <sheetData sheetId="488">
        <row r="3">
          <cell r="D3" t="str">
            <v>Gujarat rehabilitation work of Mathak village for TWRI</v>
          </cell>
        </row>
      </sheetData>
      <sheetData sheetId="489">
        <row r="3">
          <cell r="D3" t="str">
            <v>Gujarat rehabilitation work of Mathak village for TWRI</v>
          </cell>
        </row>
      </sheetData>
      <sheetData sheetId="490">
        <row r="3">
          <cell r="D3" t="str">
            <v>Gujarat rehabilitation work of Mathak village for TWRI</v>
          </cell>
        </row>
      </sheetData>
      <sheetData sheetId="491">
        <row r="3">
          <cell r="D3" t="str">
            <v>Gujarat rehabilitation work of Mathak village for TWRI</v>
          </cell>
        </row>
      </sheetData>
      <sheetData sheetId="492">
        <row r="3">
          <cell r="D3" t="str">
            <v>Gujarat rehabilitation work of Mathak village for TWRI</v>
          </cell>
        </row>
      </sheetData>
      <sheetData sheetId="493">
        <row r="3">
          <cell r="D3" t="str">
            <v>Gujarat rehabilitation work of Mathak village for TWRI</v>
          </cell>
        </row>
      </sheetData>
      <sheetData sheetId="494">
        <row r="3">
          <cell r="D3" t="str">
            <v>Gujarat rehabilitation work of Mathak village for TWRI</v>
          </cell>
        </row>
      </sheetData>
      <sheetData sheetId="495">
        <row r="3">
          <cell r="D3" t="str">
            <v>Gujarat rehabilitation work of Mathak village for TWRI</v>
          </cell>
        </row>
      </sheetData>
      <sheetData sheetId="496">
        <row r="3">
          <cell r="D3" t="str">
            <v>Gujarat rehabilitation work of Mathak village for TWRI</v>
          </cell>
        </row>
      </sheetData>
      <sheetData sheetId="497">
        <row r="3">
          <cell r="D3" t="str">
            <v>Gujarat rehabilitation work of Mathak village for TWRI</v>
          </cell>
        </row>
      </sheetData>
      <sheetData sheetId="498">
        <row r="3">
          <cell r="D3" t="str">
            <v>Gujarat rehabilitation work of Mathak village for TWRI</v>
          </cell>
        </row>
      </sheetData>
      <sheetData sheetId="499">
        <row r="3">
          <cell r="D3" t="str">
            <v>Gujarat rehabilitation work of Mathak village for TWRI</v>
          </cell>
        </row>
      </sheetData>
      <sheetData sheetId="500">
        <row r="3">
          <cell r="D3" t="str">
            <v>Gujarat rehabilitation work of Mathak village for TWRI</v>
          </cell>
        </row>
      </sheetData>
      <sheetData sheetId="501">
        <row r="3">
          <cell r="D3" t="str">
            <v>Gujarat rehabilitation work of Mathak village for TWRI</v>
          </cell>
        </row>
      </sheetData>
      <sheetData sheetId="502">
        <row r="3">
          <cell r="D3" t="str">
            <v>Gujarat rehabilitation work of Mathak village for TWRI</v>
          </cell>
        </row>
      </sheetData>
      <sheetData sheetId="503">
        <row r="3">
          <cell r="D3" t="str">
            <v>Gujarat rehabilitation work of Mathak village for TWRI</v>
          </cell>
        </row>
      </sheetData>
      <sheetData sheetId="504">
        <row r="3">
          <cell r="D3" t="str">
            <v>Gujarat rehabilitation work of Mathak village for TWRI</v>
          </cell>
        </row>
      </sheetData>
      <sheetData sheetId="505">
        <row r="3">
          <cell r="D3" t="str">
            <v>Gujarat rehabilitation work of Mathak village for TWRI</v>
          </cell>
        </row>
      </sheetData>
      <sheetData sheetId="506">
        <row r="3">
          <cell r="D3" t="str">
            <v>Gujarat rehabilitation work of Mathak village for TWRI</v>
          </cell>
        </row>
      </sheetData>
      <sheetData sheetId="507">
        <row r="3">
          <cell r="D3" t="str">
            <v>Gujarat rehabilitation work of Mathak village for TWRI</v>
          </cell>
        </row>
      </sheetData>
      <sheetData sheetId="508">
        <row r="3">
          <cell r="D3" t="str">
            <v>Gujarat rehabilitation work of Mathak village for TWRI</v>
          </cell>
        </row>
      </sheetData>
      <sheetData sheetId="509">
        <row r="3">
          <cell r="D3" t="str">
            <v>Gujarat rehabilitation work of Mathak village for TWRI</v>
          </cell>
        </row>
      </sheetData>
      <sheetData sheetId="510">
        <row r="3">
          <cell r="D3" t="str">
            <v>Gujarat rehabilitation work of Mathak village for TWRI</v>
          </cell>
        </row>
      </sheetData>
      <sheetData sheetId="511">
        <row r="3">
          <cell r="D3" t="str">
            <v>Gujarat rehabilitation work of Mathak village for TWRI</v>
          </cell>
        </row>
      </sheetData>
      <sheetData sheetId="512">
        <row r="3">
          <cell r="D3" t="str">
            <v>Gujarat rehabilitation work of Mathak village for TWRI</v>
          </cell>
        </row>
      </sheetData>
      <sheetData sheetId="513">
        <row r="3">
          <cell r="D3" t="str">
            <v>Gujarat rehabilitation work of Mathak village for TWRI</v>
          </cell>
        </row>
      </sheetData>
      <sheetData sheetId="514">
        <row r="3">
          <cell r="D3" t="str">
            <v>Gujarat rehabilitation work of Mathak village for TWRI</v>
          </cell>
        </row>
      </sheetData>
      <sheetData sheetId="515">
        <row r="3">
          <cell r="D3" t="str">
            <v>Gujarat rehabilitation work of Mathak village for TWRI</v>
          </cell>
        </row>
      </sheetData>
      <sheetData sheetId="516">
        <row r="3">
          <cell r="D3" t="str">
            <v>Gujarat rehabilitation work of Mathak village for TWRI</v>
          </cell>
        </row>
      </sheetData>
      <sheetData sheetId="517">
        <row r="3">
          <cell r="D3" t="str">
            <v>Gujarat rehabilitation work of Mathak village for TWRI</v>
          </cell>
        </row>
      </sheetData>
      <sheetData sheetId="518">
        <row r="3">
          <cell r="D3" t="str">
            <v>Gujarat rehabilitation work of Mathak village for TWRI</v>
          </cell>
        </row>
      </sheetData>
      <sheetData sheetId="519">
        <row r="3">
          <cell r="D3" t="str">
            <v>Gujarat rehabilitation work of Mathak village for TWRI</v>
          </cell>
        </row>
      </sheetData>
      <sheetData sheetId="520">
        <row r="3">
          <cell r="D3" t="str">
            <v>Gujarat rehabilitation work of Mathak village for TWRI</v>
          </cell>
        </row>
      </sheetData>
      <sheetData sheetId="521">
        <row r="3">
          <cell r="D3" t="str">
            <v>Gujarat rehabilitation work of Mathak village for TWRI</v>
          </cell>
        </row>
      </sheetData>
      <sheetData sheetId="522">
        <row r="3">
          <cell r="D3" t="str">
            <v>Gujarat rehabilitation work of Mathak village for TWRI</v>
          </cell>
        </row>
      </sheetData>
      <sheetData sheetId="523">
        <row r="3">
          <cell r="D3" t="str">
            <v>Gujarat rehabilitation work of Mathak village for TWRI</v>
          </cell>
        </row>
      </sheetData>
      <sheetData sheetId="524">
        <row r="3">
          <cell r="D3" t="str">
            <v>Gujarat rehabilitation work of Mathak village for TWRI</v>
          </cell>
        </row>
      </sheetData>
      <sheetData sheetId="525">
        <row r="3">
          <cell r="D3" t="str">
            <v>Gujarat rehabilitation work of Mathak village for TWRI</v>
          </cell>
        </row>
      </sheetData>
      <sheetData sheetId="526">
        <row r="3">
          <cell r="D3" t="str">
            <v>Gujarat rehabilitation work of Mathak village for TWRI</v>
          </cell>
        </row>
      </sheetData>
      <sheetData sheetId="527">
        <row r="3">
          <cell r="D3" t="str">
            <v>Gujarat rehabilitation work of Mathak village for TWRI</v>
          </cell>
        </row>
      </sheetData>
      <sheetData sheetId="528">
        <row r="3">
          <cell r="D3" t="str">
            <v>Gujarat rehabilitation work of Mathak village for TWRI</v>
          </cell>
        </row>
      </sheetData>
      <sheetData sheetId="529">
        <row r="3">
          <cell r="D3" t="str">
            <v>Gujarat rehabilitation work of Mathak village for TWRI</v>
          </cell>
        </row>
      </sheetData>
      <sheetData sheetId="530">
        <row r="3">
          <cell r="D3" t="str">
            <v>Gujarat rehabilitation work of Mathak village for TWRI</v>
          </cell>
        </row>
      </sheetData>
      <sheetData sheetId="531">
        <row r="3">
          <cell r="D3" t="str">
            <v>Gujarat rehabilitation work of Mathak village for TWRI</v>
          </cell>
        </row>
      </sheetData>
      <sheetData sheetId="532">
        <row r="3">
          <cell r="D3" t="str">
            <v>Gujarat rehabilitation work of Mathak village for TWRI</v>
          </cell>
        </row>
      </sheetData>
      <sheetData sheetId="533">
        <row r="3">
          <cell r="D3" t="str">
            <v>Gujarat rehabilitation work of Mathak village for TWRI</v>
          </cell>
        </row>
      </sheetData>
      <sheetData sheetId="534">
        <row r="3">
          <cell r="D3" t="str">
            <v>Gujarat rehabilitation work of Mathak village for TWRI</v>
          </cell>
        </row>
      </sheetData>
      <sheetData sheetId="535">
        <row r="3">
          <cell r="D3" t="str">
            <v>Gujarat rehabilitation work of Mathak village for TWRI</v>
          </cell>
        </row>
      </sheetData>
      <sheetData sheetId="536">
        <row r="3">
          <cell r="D3" t="str">
            <v>Gujarat rehabilitation work of Mathak village for TWRI</v>
          </cell>
        </row>
      </sheetData>
      <sheetData sheetId="537">
        <row r="3">
          <cell r="D3" t="str">
            <v>Gujarat rehabilitation work of Mathak village for TWRI</v>
          </cell>
        </row>
      </sheetData>
      <sheetData sheetId="538">
        <row r="3">
          <cell r="D3" t="str">
            <v>Gujarat rehabilitation work of Mathak village for TWRI</v>
          </cell>
        </row>
      </sheetData>
      <sheetData sheetId="539">
        <row r="3">
          <cell r="D3" t="str">
            <v>Gujarat rehabilitation work of Mathak village for TWRI</v>
          </cell>
        </row>
      </sheetData>
      <sheetData sheetId="540">
        <row r="3">
          <cell r="D3" t="str">
            <v>Gujarat rehabilitation work of Mathak village for TWRI</v>
          </cell>
        </row>
      </sheetData>
      <sheetData sheetId="541">
        <row r="3">
          <cell r="D3" t="str">
            <v>Gujarat rehabilitation work of Mathak village for TWRI</v>
          </cell>
        </row>
      </sheetData>
      <sheetData sheetId="542">
        <row r="3">
          <cell r="D3" t="str">
            <v>Gujarat rehabilitation work of Mathak village for TWRI</v>
          </cell>
        </row>
      </sheetData>
      <sheetData sheetId="543">
        <row r="3">
          <cell r="D3" t="str">
            <v>Gujarat rehabilitation work of Mathak village for TWRI</v>
          </cell>
        </row>
      </sheetData>
      <sheetData sheetId="544">
        <row r="3">
          <cell r="D3" t="str">
            <v>Gujarat rehabilitation work of Mathak village for TWRI</v>
          </cell>
        </row>
      </sheetData>
      <sheetData sheetId="545">
        <row r="3">
          <cell r="D3" t="str">
            <v>Gujarat rehabilitation work of Mathak village for TWRI</v>
          </cell>
        </row>
      </sheetData>
      <sheetData sheetId="546">
        <row r="3">
          <cell r="D3" t="str">
            <v>Gujarat rehabilitation work of Mathak village for TWRI</v>
          </cell>
        </row>
      </sheetData>
      <sheetData sheetId="547">
        <row r="3">
          <cell r="D3" t="str">
            <v>Gujarat rehabilitation work of Mathak village for TWRI</v>
          </cell>
        </row>
      </sheetData>
      <sheetData sheetId="548">
        <row r="3">
          <cell r="D3" t="str">
            <v>Gujarat rehabilitation work of Mathak village for TWRI</v>
          </cell>
        </row>
      </sheetData>
      <sheetData sheetId="549">
        <row r="3">
          <cell r="D3" t="str">
            <v>Gujarat rehabilitation work of Mathak village for TWRI</v>
          </cell>
        </row>
      </sheetData>
      <sheetData sheetId="550">
        <row r="3">
          <cell r="D3" t="str">
            <v>Gujarat rehabilitation work of Mathak village for TWRI</v>
          </cell>
        </row>
      </sheetData>
      <sheetData sheetId="551">
        <row r="3">
          <cell r="D3" t="str">
            <v>Gujarat rehabilitation work of Mathak village for TWRI</v>
          </cell>
        </row>
      </sheetData>
      <sheetData sheetId="552">
        <row r="3">
          <cell r="D3" t="str">
            <v>Gujarat rehabilitation work of Mathak village for TWRI</v>
          </cell>
        </row>
      </sheetData>
      <sheetData sheetId="553">
        <row r="3">
          <cell r="D3" t="str">
            <v>Gujarat rehabilitation work of Mathak village for TWRI</v>
          </cell>
        </row>
      </sheetData>
      <sheetData sheetId="554">
        <row r="3">
          <cell r="D3" t="str">
            <v>Gujarat rehabilitation work of Mathak village for TWRI</v>
          </cell>
        </row>
      </sheetData>
      <sheetData sheetId="555">
        <row r="3">
          <cell r="D3" t="str">
            <v>Gujarat rehabilitation work of Mathak village for TWRI</v>
          </cell>
        </row>
      </sheetData>
      <sheetData sheetId="556">
        <row r="3">
          <cell r="D3" t="str">
            <v>Gujarat rehabilitation work of Mathak village for TWRI</v>
          </cell>
        </row>
      </sheetData>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ow r="3">
          <cell r="D3" t="str">
            <v>Gujarat rehabilitation work of Mathak village for TWRI</v>
          </cell>
        </row>
      </sheetData>
      <sheetData sheetId="601">
        <row r="3">
          <cell r="D3" t="str">
            <v>Gujarat rehabilitation work of Mathak village for TWRI</v>
          </cell>
        </row>
      </sheetData>
      <sheetData sheetId="602">
        <row r="3">
          <cell r="D3" t="str">
            <v>Gujarat rehabilitation work of Mathak village for TWRI</v>
          </cell>
        </row>
      </sheetData>
      <sheetData sheetId="603">
        <row r="3">
          <cell r="D3" t="str">
            <v>Gujarat rehabilitation work of Mathak village for TWRI</v>
          </cell>
        </row>
      </sheetData>
      <sheetData sheetId="604">
        <row r="3">
          <cell r="D3" t="str">
            <v>Gujarat rehabilitation work of Mathak village for TWRI</v>
          </cell>
        </row>
      </sheetData>
      <sheetData sheetId="605">
        <row r="3">
          <cell r="D3" t="str">
            <v>Gujarat rehabilitation work of Mathak village for TWRI</v>
          </cell>
        </row>
      </sheetData>
      <sheetData sheetId="606">
        <row r="3">
          <cell r="D3" t="str">
            <v>Gujarat rehabilitation work of Mathak village for TWRI</v>
          </cell>
        </row>
      </sheetData>
      <sheetData sheetId="607">
        <row r="3">
          <cell r="D3" t="str">
            <v>Gujarat rehabilitation work of Mathak village for TWRI</v>
          </cell>
        </row>
      </sheetData>
      <sheetData sheetId="608">
        <row r="3">
          <cell r="D3" t="str">
            <v>Gujarat rehabilitation work of Mathak village for TWRI</v>
          </cell>
        </row>
      </sheetData>
      <sheetData sheetId="609">
        <row r="3">
          <cell r="D3" t="str">
            <v>Gujarat rehabilitation work of Mathak village for TWRI</v>
          </cell>
        </row>
      </sheetData>
      <sheetData sheetId="610">
        <row r="3">
          <cell r="D3" t="str">
            <v>Gujarat rehabilitation work of Mathak village for TWRI</v>
          </cell>
        </row>
      </sheetData>
      <sheetData sheetId="611">
        <row r="3">
          <cell r="D3" t="str">
            <v>Gujarat rehabilitation work of Mathak village for TWRI</v>
          </cell>
        </row>
      </sheetData>
      <sheetData sheetId="612">
        <row r="3">
          <cell r="D3" t="str">
            <v>Gujarat rehabilitation work of Mathak village for TWRI</v>
          </cell>
        </row>
      </sheetData>
      <sheetData sheetId="613">
        <row r="3">
          <cell r="D3" t="str">
            <v>Gujarat rehabilitation work of Mathak village for TWRI</v>
          </cell>
        </row>
      </sheetData>
      <sheetData sheetId="614">
        <row r="3">
          <cell r="D3" t="str">
            <v>Gujarat rehabilitation work of Mathak village for TWRI</v>
          </cell>
        </row>
      </sheetData>
      <sheetData sheetId="615">
        <row r="3">
          <cell r="D3" t="str">
            <v>Gujarat rehabilitation work of Mathak village for TWRI</v>
          </cell>
        </row>
      </sheetData>
      <sheetData sheetId="616">
        <row r="3">
          <cell r="D3" t="str">
            <v>Gujarat rehabilitation work of Mathak village for TWRI</v>
          </cell>
        </row>
      </sheetData>
      <sheetData sheetId="617">
        <row r="3">
          <cell r="D3" t="str">
            <v>Gujarat rehabilitation work of Mathak village for TWRI</v>
          </cell>
        </row>
      </sheetData>
      <sheetData sheetId="618">
        <row r="3">
          <cell r="D3" t="str">
            <v>Gujarat rehabilitation work of Mathak village for TWRI</v>
          </cell>
        </row>
      </sheetData>
      <sheetData sheetId="619">
        <row r="3">
          <cell r="D3" t="str">
            <v>Gujarat rehabilitation work of Mathak village for TWRI</v>
          </cell>
        </row>
      </sheetData>
      <sheetData sheetId="620">
        <row r="3">
          <cell r="D3" t="str">
            <v>Gujarat rehabilitation work of Mathak village for TWRI</v>
          </cell>
        </row>
      </sheetData>
      <sheetData sheetId="621">
        <row r="3">
          <cell r="D3" t="str">
            <v>Gujarat rehabilitation work of Mathak village for TWRI</v>
          </cell>
        </row>
      </sheetData>
      <sheetData sheetId="622">
        <row r="3">
          <cell r="D3" t="str">
            <v>Gujarat rehabilitation work of Mathak village for TWRI</v>
          </cell>
        </row>
      </sheetData>
      <sheetData sheetId="623">
        <row r="3">
          <cell r="D3" t="str">
            <v>Gujarat rehabilitation work of Mathak village for TWRI</v>
          </cell>
        </row>
      </sheetData>
      <sheetData sheetId="624">
        <row r="3">
          <cell r="D3" t="str">
            <v>Gujarat rehabilitation work of Mathak village for TWRI</v>
          </cell>
        </row>
      </sheetData>
      <sheetData sheetId="625">
        <row r="3">
          <cell r="D3" t="str">
            <v>Gujarat rehabilitation work of Mathak village for TWRI</v>
          </cell>
        </row>
      </sheetData>
      <sheetData sheetId="626">
        <row r="3">
          <cell r="D3" t="str">
            <v>Gujarat rehabilitation work of Mathak village for TWRI</v>
          </cell>
        </row>
      </sheetData>
      <sheetData sheetId="627">
        <row r="3">
          <cell r="D3" t="str">
            <v>Gujarat rehabilitation work of Mathak village for TWRI</v>
          </cell>
        </row>
      </sheetData>
      <sheetData sheetId="628">
        <row r="3">
          <cell r="D3" t="str">
            <v>Gujarat rehabilitation work of Mathak village for TWRI</v>
          </cell>
        </row>
      </sheetData>
      <sheetData sheetId="629">
        <row r="3">
          <cell r="D3" t="str">
            <v>Gujarat rehabilitation work of Mathak village for TWRI</v>
          </cell>
        </row>
      </sheetData>
      <sheetData sheetId="630">
        <row r="3">
          <cell r="D3" t="str">
            <v>Gujarat rehabilitation work of Mathak village for TWRI</v>
          </cell>
        </row>
      </sheetData>
      <sheetData sheetId="631">
        <row r="3">
          <cell r="D3" t="str">
            <v>Gujarat rehabilitation work of Mathak village for TWRI</v>
          </cell>
        </row>
      </sheetData>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ow r="3">
          <cell r="D3" t="str">
            <v>Gujarat rehabilitation work of Mathak village for TWRI</v>
          </cell>
        </row>
      </sheetData>
      <sheetData sheetId="647">
        <row r="3">
          <cell r="D3" t="str">
            <v>Gujarat rehabilitation work of Mathak village for TWRI</v>
          </cell>
        </row>
      </sheetData>
      <sheetData sheetId="648">
        <row r="3">
          <cell r="D3" t="str">
            <v>Gujarat rehabilitation work of Mathak village for TWRI</v>
          </cell>
        </row>
      </sheetData>
      <sheetData sheetId="649">
        <row r="3">
          <cell r="D3" t="str">
            <v>Gujarat rehabilitation work of Mathak village for TWRI</v>
          </cell>
        </row>
      </sheetData>
      <sheetData sheetId="650">
        <row r="3">
          <cell r="D3" t="str">
            <v>Gujarat rehabilitation work of Mathak village for TWRI</v>
          </cell>
        </row>
      </sheetData>
      <sheetData sheetId="651">
        <row r="3">
          <cell r="D3" t="str">
            <v>Gujarat rehabilitation work of Mathak village for TWRI</v>
          </cell>
        </row>
      </sheetData>
      <sheetData sheetId="652">
        <row r="3">
          <cell r="D3" t="str">
            <v>Gujarat rehabilitation work of Mathak village for TWRI</v>
          </cell>
        </row>
      </sheetData>
      <sheetData sheetId="653">
        <row r="3">
          <cell r="D3" t="str">
            <v>Gujarat rehabilitation work of Mathak village for TWRI</v>
          </cell>
        </row>
      </sheetData>
      <sheetData sheetId="654">
        <row r="3">
          <cell r="D3" t="str">
            <v>Gujarat rehabilitation work of Mathak village for TWRI</v>
          </cell>
        </row>
      </sheetData>
      <sheetData sheetId="655">
        <row r="3">
          <cell r="D3" t="str">
            <v>Gujarat rehabilitation work of Mathak village for TWRI</v>
          </cell>
        </row>
      </sheetData>
      <sheetData sheetId="656">
        <row r="3">
          <cell r="D3" t="str">
            <v>Gujarat rehabilitation work of Mathak village for TWRI</v>
          </cell>
        </row>
      </sheetData>
      <sheetData sheetId="657">
        <row r="3">
          <cell r="D3" t="str">
            <v>Gujarat rehabilitation work of Mathak village for TWRI</v>
          </cell>
        </row>
      </sheetData>
      <sheetData sheetId="658">
        <row r="3">
          <cell r="D3" t="str">
            <v>Gujarat rehabilitation work of Mathak village for TWRI</v>
          </cell>
        </row>
      </sheetData>
      <sheetData sheetId="659">
        <row r="3">
          <cell r="D3" t="str">
            <v>Gujarat rehabilitation work of Mathak village for TWRI</v>
          </cell>
        </row>
      </sheetData>
      <sheetData sheetId="660">
        <row r="3">
          <cell r="D3" t="str">
            <v>Gujarat rehabilitation work of Mathak village for TWRI</v>
          </cell>
        </row>
      </sheetData>
      <sheetData sheetId="661">
        <row r="3">
          <cell r="D3" t="str">
            <v>Gujarat rehabilitation work of Mathak village for TWRI</v>
          </cell>
        </row>
      </sheetData>
      <sheetData sheetId="662">
        <row r="3">
          <cell r="D3" t="str">
            <v>Gujarat rehabilitation work of Mathak village for TWRI</v>
          </cell>
        </row>
      </sheetData>
      <sheetData sheetId="663">
        <row r="3">
          <cell r="D3" t="str">
            <v>Gujarat rehabilitation work of Mathak village for TWRI</v>
          </cell>
        </row>
      </sheetData>
      <sheetData sheetId="664">
        <row r="3">
          <cell r="D3" t="str">
            <v>Gujarat rehabilitation work of Mathak village for TWRI</v>
          </cell>
        </row>
      </sheetData>
      <sheetData sheetId="665">
        <row r="3">
          <cell r="D3" t="str">
            <v>Gujarat rehabilitation work of Mathak village for TWRI</v>
          </cell>
        </row>
      </sheetData>
      <sheetData sheetId="666">
        <row r="3">
          <cell r="D3" t="str">
            <v>Gujarat rehabilitation work of Mathak village for TWRI</v>
          </cell>
        </row>
      </sheetData>
      <sheetData sheetId="667">
        <row r="3">
          <cell r="D3" t="str">
            <v>Gujarat rehabilitation work of Mathak village for TWRI</v>
          </cell>
        </row>
      </sheetData>
      <sheetData sheetId="668">
        <row r="3">
          <cell r="D3" t="str">
            <v>Gujarat rehabilitation work of Mathak village for TWRI</v>
          </cell>
        </row>
      </sheetData>
      <sheetData sheetId="669">
        <row r="3">
          <cell r="D3" t="str">
            <v>Gujarat rehabilitation work of Mathak village for TWRI</v>
          </cell>
        </row>
      </sheetData>
      <sheetData sheetId="670">
        <row r="3">
          <cell r="D3" t="str">
            <v>Gujarat rehabilitation work of Mathak village for TWRI</v>
          </cell>
        </row>
      </sheetData>
      <sheetData sheetId="671">
        <row r="3">
          <cell r="D3" t="str">
            <v>Gujarat rehabilitation work of Mathak village for TWRI</v>
          </cell>
        </row>
      </sheetData>
      <sheetData sheetId="672">
        <row r="3">
          <cell r="D3" t="str">
            <v>Gujarat rehabilitation work of Mathak village for TWRI</v>
          </cell>
        </row>
      </sheetData>
      <sheetData sheetId="673">
        <row r="3">
          <cell r="D3" t="str">
            <v>Gujarat rehabilitation work of Mathak village for TWRI</v>
          </cell>
        </row>
      </sheetData>
      <sheetData sheetId="674">
        <row r="3">
          <cell r="D3" t="str">
            <v>Gujarat rehabilitation work of Mathak village for TWRI</v>
          </cell>
        </row>
      </sheetData>
      <sheetData sheetId="675">
        <row r="3">
          <cell r="D3" t="str">
            <v>Gujarat rehabilitation work of Mathak village for TWRI</v>
          </cell>
        </row>
      </sheetData>
      <sheetData sheetId="676">
        <row r="3">
          <cell r="D3" t="str">
            <v>Gujarat rehabilitation work of Mathak village for TWRI</v>
          </cell>
        </row>
      </sheetData>
      <sheetData sheetId="677">
        <row r="3">
          <cell r="D3" t="str">
            <v>Gujarat rehabilitation work of Mathak village for TWRI</v>
          </cell>
        </row>
      </sheetData>
      <sheetData sheetId="678">
        <row r="3">
          <cell r="D3" t="str">
            <v>Gujarat rehabilitation work of Mathak village for TWRI</v>
          </cell>
        </row>
      </sheetData>
      <sheetData sheetId="679">
        <row r="3">
          <cell r="D3" t="str">
            <v>Gujarat rehabilitation work of Mathak village for TWRI</v>
          </cell>
        </row>
      </sheetData>
      <sheetData sheetId="680">
        <row r="3">
          <cell r="D3" t="str">
            <v>Gujarat rehabilitation work of Mathak village for TWRI</v>
          </cell>
        </row>
      </sheetData>
      <sheetData sheetId="681">
        <row r="3">
          <cell r="D3" t="str">
            <v>Gujarat rehabilitation work of Mathak village for TWRI</v>
          </cell>
        </row>
      </sheetData>
      <sheetData sheetId="682">
        <row r="3">
          <cell r="D3" t="str">
            <v>Gujarat rehabilitation work of Mathak village for TWRI</v>
          </cell>
        </row>
      </sheetData>
      <sheetData sheetId="683">
        <row r="3">
          <cell r="D3" t="str">
            <v>Gujarat rehabilitation work of Mathak village for TWRI</v>
          </cell>
        </row>
      </sheetData>
      <sheetData sheetId="684">
        <row r="3">
          <cell r="D3" t="str">
            <v>Gujarat rehabilitation work of Mathak village for TWRI</v>
          </cell>
        </row>
      </sheetData>
      <sheetData sheetId="685">
        <row r="3">
          <cell r="D3" t="str">
            <v>Gujarat rehabilitation work of Mathak village for TWRI</v>
          </cell>
        </row>
      </sheetData>
      <sheetData sheetId="686">
        <row r="3">
          <cell r="D3" t="str">
            <v>Gujarat rehabilitation work of Mathak village for TWRI</v>
          </cell>
        </row>
      </sheetData>
      <sheetData sheetId="687">
        <row r="3">
          <cell r="D3" t="str">
            <v>Gujarat rehabilitation work of Mathak village for TWRI</v>
          </cell>
        </row>
      </sheetData>
      <sheetData sheetId="688">
        <row r="3">
          <cell r="D3" t="str">
            <v>Gujarat rehabilitation work of Mathak village for TWRI</v>
          </cell>
        </row>
      </sheetData>
      <sheetData sheetId="689">
        <row r="3">
          <cell r="D3" t="str">
            <v>Gujarat rehabilitation work of Mathak village for TWRI</v>
          </cell>
        </row>
      </sheetData>
      <sheetData sheetId="690">
        <row r="3">
          <cell r="D3" t="str">
            <v>Gujarat rehabilitation work of Mathak village for TWRI</v>
          </cell>
        </row>
      </sheetData>
      <sheetData sheetId="691">
        <row r="3">
          <cell r="D3" t="str">
            <v>Gujarat rehabilitation work of Mathak village for TWRI</v>
          </cell>
        </row>
      </sheetData>
      <sheetData sheetId="692">
        <row r="3">
          <cell r="D3" t="str">
            <v>Gujarat rehabilitation work of Mathak village for TWRI</v>
          </cell>
        </row>
      </sheetData>
      <sheetData sheetId="693">
        <row r="3">
          <cell r="D3" t="str">
            <v>Gujarat rehabilitation work of Mathak village for TWRI</v>
          </cell>
        </row>
      </sheetData>
      <sheetData sheetId="694">
        <row r="3">
          <cell r="D3" t="str">
            <v>Gujarat rehabilitation work of Mathak village for TWRI</v>
          </cell>
        </row>
      </sheetData>
      <sheetData sheetId="695">
        <row r="3">
          <cell r="D3" t="str">
            <v>Gujarat rehabilitation work of Mathak village for TWRI</v>
          </cell>
        </row>
      </sheetData>
      <sheetData sheetId="696">
        <row r="3">
          <cell r="D3" t="str">
            <v>Gujarat rehabilitation work of Mathak village for TWRI</v>
          </cell>
        </row>
      </sheetData>
      <sheetData sheetId="697">
        <row r="3">
          <cell r="D3" t="str">
            <v>Gujarat rehabilitation work of Mathak village for TWRI</v>
          </cell>
        </row>
      </sheetData>
      <sheetData sheetId="698">
        <row r="3">
          <cell r="D3" t="str">
            <v>Gujarat rehabilitation work of Mathak village for TWRI</v>
          </cell>
        </row>
      </sheetData>
      <sheetData sheetId="699">
        <row r="3">
          <cell r="D3" t="str">
            <v>Gujarat rehabilitation work of Mathak village for TWRI</v>
          </cell>
        </row>
      </sheetData>
      <sheetData sheetId="700">
        <row r="3">
          <cell r="D3" t="str">
            <v>Gujarat rehabilitation work of Mathak village for TWRI</v>
          </cell>
        </row>
      </sheetData>
      <sheetData sheetId="701">
        <row r="3">
          <cell r="D3" t="str">
            <v>Gujarat rehabilitation work of Mathak village for TWRI</v>
          </cell>
        </row>
      </sheetData>
      <sheetData sheetId="702">
        <row r="3">
          <cell r="D3" t="str">
            <v>Gujarat rehabilitation work of Mathak village for TWRI</v>
          </cell>
        </row>
      </sheetData>
      <sheetData sheetId="703">
        <row r="3">
          <cell r="D3" t="str">
            <v>Gujarat rehabilitation work of Mathak village for TWRI</v>
          </cell>
        </row>
      </sheetData>
      <sheetData sheetId="704">
        <row r="3">
          <cell r="D3" t="str">
            <v>Gujarat rehabilitation work of Mathak village for TWRI</v>
          </cell>
        </row>
      </sheetData>
      <sheetData sheetId="705">
        <row r="3">
          <cell r="D3" t="str">
            <v>Gujarat rehabilitation work of Mathak village for TWRI</v>
          </cell>
        </row>
      </sheetData>
      <sheetData sheetId="706">
        <row r="3">
          <cell r="D3" t="str">
            <v>Gujarat rehabilitation work of Mathak village for TWRI</v>
          </cell>
        </row>
      </sheetData>
      <sheetData sheetId="707">
        <row r="3">
          <cell r="D3" t="str">
            <v>Gujarat rehabilitation work of Mathak village for TWRI</v>
          </cell>
        </row>
      </sheetData>
      <sheetData sheetId="708">
        <row r="3">
          <cell r="D3" t="str">
            <v>Gujarat rehabilitation work of Mathak village for TWRI</v>
          </cell>
        </row>
      </sheetData>
      <sheetData sheetId="709">
        <row r="3">
          <cell r="D3" t="str">
            <v>Gujarat rehabilitation work of Mathak village for TWRI</v>
          </cell>
        </row>
      </sheetData>
      <sheetData sheetId="710">
        <row r="3">
          <cell r="D3" t="str">
            <v>Gujarat rehabilitation work of Mathak village for TWRI</v>
          </cell>
        </row>
      </sheetData>
      <sheetData sheetId="711">
        <row r="3">
          <cell r="D3" t="str">
            <v>Gujarat rehabilitation work of Mathak village for TWRI</v>
          </cell>
        </row>
      </sheetData>
      <sheetData sheetId="712">
        <row r="3">
          <cell r="D3" t="str">
            <v>Gujarat rehabilitation work of Mathak village for TWRI</v>
          </cell>
        </row>
      </sheetData>
      <sheetData sheetId="713">
        <row r="3">
          <cell r="D3" t="str">
            <v>Gujarat rehabilitation work of Mathak village for TWRI</v>
          </cell>
        </row>
      </sheetData>
      <sheetData sheetId="714">
        <row r="3">
          <cell r="D3" t="str">
            <v>Gujarat rehabilitation work of Mathak village for TWRI</v>
          </cell>
        </row>
      </sheetData>
      <sheetData sheetId="715">
        <row r="3">
          <cell r="D3" t="str">
            <v>Gujarat rehabilitation work of Mathak village for TWRI</v>
          </cell>
        </row>
      </sheetData>
      <sheetData sheetId="716">
        <row r="3">
          <cell r="D3" t="str">
            <v>Gujarat rehabilitation work of Mathak village for TWRI</v>
          </cell>
        </row>
      </sheetData>
      <sheetData sheetId="717">
        <row r="3">
          <cell r="D3" t="str">
            <v>Gujarat rehabilitation work of Mathak village for TWRI</v>
          </cell>
        </row>
      </sheetData>
      <sheetData sheetId="718">
        <row r="3">
          <cell r="D3" t="str">
            <v>Gujarat rehabilitation work of Mathak village for TWRI</v>
          </cell>
        </row>
      </sheetData>
      <sheetData sheetId="719">
        <row r="3">
          <cell r="D3" t="str">
            <v>Gujarat rehabilitation work of Mathak village for TWRI</v>
          </cell>
        </row>
      </sheetData>
      <sheetData sheetId="720">
        <row r="3">
          <cell r="D3" t="str">
            <v>Gujarat rehabilitation work of Mathak village for TWRI</v>
          </cell>
        </row>
      </sheetData>
      <sheetData sheetId="721">
        <row r="3">
          <cell r="D3" t="str">
            <v>Gujarat rehabilitation work of Mathak village for TWRI</v>
          </cell>
        </row>
      </sheetData>
      <sheetData sheetId="722">
        <row r="3">
          <cell r="D3" t="str">
            <v>Gujarat rehabilitation work of Mathak village for TWRI</v>
          </cell>
        </row>
      </sheetData>
      <sheetData sheetId="723">
        <row r="3">
          <cell r="D3" t="str">
            <v>Gujarat rehabilitation work of Mathak village for TWRI</v>
          </cell>
        </row>
      </sheetData>
      <sheetData sheetId="724">
        <row r="3">
          <cell r="D3" t="str">
            <v>Gujarat rehabilitation work of Mathak village for TWRI</v>
          </cell>
        </row>
      </sheetData>
      <sheetData sheetId="725">
        <row r="3">
          <cell r="D3" t="str">
            <v>Gujarat rehabilitation work of Mathak village for TWRI</v>
          </cell>
        </row>
      </sheetData>
      <sheetData sheetId="726">
        <row r="3">
          <cell r="D3" t="str">
            <v>Gujarat rehabilitation work of Mathak village for TWRI</v>
          </cell>
        </row>
      </sheetData>
      <sheetData sheetId="727">
        <row r="3">
          <cell r="D3" t="str">
            <v>Gujarat rehabilitation work of Mathak village for TWRI</v>
          </cell>
        </row>
      </sheetData>
      <sheetData sheetId="728">
        <row r="3">
          <cell r="D3" t="str">
            <v>Gujarat rehabilitation work of Mathak village for TWRI</v>
          </cell>
        </row>
      </sheetData>
      <sheetData sheetId="729">
        <row r="3">
          <cell r="D3" t="str">
            <v>Gujarat rehabilitation work of Mathak village for TWRI</v>
          </cell>
        </row>
      </sheetData>
      <sheetData sheetId="730">
        <row r="3">
          <cell r="D3" t="str">
            <v>Gujarat rehabilitation work of Mathak village for TWRI</v>
          </cell>
        </row>
      </sheetData>
      <sheetData sheetId="731">
        <row r="3">
          <cell r="D3" t="str">
            <v>Gujarat rehabilitation work of Mathak village for TWRI</v>
          </cell>
        </row>
      </sheetData>
      <sheetData sheetId="732">
        <row r="3">
          <cell r="D3" t="str">
            <v>Gujarat rehabilitation work of Mathak village for TWRI</v>
          </cell>
        </row>
      </sheetData>
      <sheetData sheetId="733">
        <row r="3">
          <cell r="D3" t="str">
            <v>Gujarat rehabilitation work of Mathak village for TWRI</v>
          </cell>
        </row>
      </sheetData>
      <sheetData sheetId="734">
        <row r="3">
          <cell r="D3" t="str">
            <v>Gujarat rehabilitation work of Mathak village for TWRI</v>
          </cell>
        </row>
      </sheetData>
      <sheetData sheetId="735">
        <row r="3">
          <cell r="D3" t="str">
            <v>Gujarat rehabilitation work of Mathak village for TWRI</v>
          </cell>
        </row>
      </sheetData>
      <sheetData sheetId="736">
        <row r="3">
          <cell r="D3" t="str">
            <v>Gujarat rehabilitation work of Mathak village for TWRI</v>
          </cell>
        </row>
      </sheetData>
      <sheetData sheetId="737">
        <row r="3">
          <cell r="D3" t="str">
            <v>Gujarat rehabilitation work of Mathak village for TWRI</v>
          </cell>
        </row>
      </sheetData>
      <sheetData sheetId="738">
        <row r="3">
          <cell r="D3" t="str">
            <v>Gujarat rehabilitation work of Mathak village for TWRI</v>
          </cell>
        </row>
      </sheetData>
      <sheetData sheetId="739">
        <row r="3">
          <cell r="D3" t="str">
            <v>Gujarat rehabilitation work of Mathak village for TWRI</v>
          </cell>
        </row>
      </sheetData>
      <sheetData sheetId="740">
        <row r="3">
          <cell r="D3" t="str">
            <v>Gujarat rehabilitation work of Mathak village for TWRI</v>
          </cell>
        </row>
      </sheetData>
      <sheetData sheetId="741">
        <row r="3">
          <cell r="D3" t="str">
            <v>Gujarat rehabilitation work of Mathak village for TWRI</v>
          </cell>
        </row>
      </sheetData>
      <sheetData sheetId="742">
        <row r="3">
          <cell r="D3" t="str">
            <v>Gujarat rehabilitation work of Mathak village for TWRI</v>
          </cell>
        </row>
      </sheetData>
      <sheetData sheetId="743">
        <row r="3">
          <cell r="D3" t="str">
            <v>Gujarat rehabilitation work of Mathak village for TWRI</v>
          </cell>
        </row>
      </sheetData>
      <sheetData sheetId="744">
        <row r="3">
          <cell r="D3" t="str">
            <v>Gujarat rehabilitation work of Mathak village for TWRI</v>
          </cell>
        </row>
      </sheetData>
      <sheetData sheetId="745">
        <row r="3">
          <cell r="D3" t="str">
            <v>Gujarat rehabilitation work of Mathak village for TWRI</v>
          </cell>
        </row>
      </sheetData>
      <sheetData sheetId="746">
        <row r="3">
          <cell r="D3" t="str">
            <v>Gujarat rehabilitation work of Mathak village for TWRI</v>
          </cell>
        </row>
      </sheetData>
      <sheetData sheetId="747">
        <row r="3">
          <cell r="D3" t="str">
            <v>Gujarat rehabilitation work of Mathak village for TWRI</v>
          </cell>
        </row>
      </sheetData>
      <sheetData sheetId="748">
        <row r="3">
          <cell r="D3" t="str">
            <v>Gujarat rehabilitation work of Mathak village for TWRI</v>
          </cell>
        </row>
      </sheetData>
      <sheetData sheetId="749">
        <row r="3">
          <cell r="D3" t="str">
            <v>Gujarat rehabilitation work of Mathak village for TWRI</v>
          </cell>
        </row>
      </sheetData>
      <sheetData sheetId="750">
        <row r="3">
          <cell r="D3" t="str">
            <v>Gujarat rehabilitation work of Mathak village for TWRI</v>
          </cell>
        </row>
      </sheetData>
      <sheetData sheetId="751">
        <row r="3">
          <cell r="D3" t="str">
            <v>Gujarat rehabilitation work of Mathak village for TWRI</v>
          </cell>
        </row>
      </sheetData>
      <sheetData sheetId="752">
        <row r="3">
          <cell r="D3" t="str">
            <v>Gujarat rehabilitation work of Mathak village for TWRI</v>
          </cell>
        </row>
      </sheetData>
      <sheetData sheetId="753">
        <row r="3">
          <cell r="D3" t="str">
            <v>Gujarat rehabilitation work of Mathak village for TWRI</v>
          </cell>
        </row>
      </sheetData>
      <sheetData sheetId="754">
        <row r="3">
          <cell r="D3" t="str">
            <v>Gujarat rehabilitation work of Mathak village for TWRI</v>
          </cell>
        </row>
      </sheetData>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ow r="3">
          <cell r="D3" t="str">
            <v>Gujarat rehabilitation work of Mathak village for TWRI</v>
          </cell>
        </row>
      </sheetData>
      <sheetData sheetId="789">
        <row r="3">
          <cell r="D3" t="str">
            <v>Gujarat rehabilitation work of Mathak village for TWRI</v>
          </cell>
        </row>
      </sheetData>
      <sheetData sheetId="790">
        <row r="3">
          <cell r="D3" t="str">
            <v>Gujarat rehabilitation work of Mathak village for TWRI</v>
          </cell>
        </row>
      </sheetData>
      <sheetData sheetId="791">
        <row r="3">
          <cell r="D3" t="str">
            <v>Gujarat rehabilitation work of Mathak village for TWRI</v>
          </cell>
        </row>
      </sheetData>
      <sheetData sheetId="792">
        <row r="3">
          <cell r="D3" t="str">
            <v>Gujarat rehabilitation work of Mathak village for TWRI</v>
          </cell>
        </row>
      </sheetData>
      <sheetData sheetId="793">
        <row r="3">
          <cell r="D3" t="str">
            <v>Gujarat rehabilitation work of Mathak village for TWRI</v>
          </cell>
        </row>
      </sheetData>
      <sheetData sheetId="794">
        <row r="3">
          <cell r="D3" t="str">
            <v>Gujarat rehabilitation work of Mathak village for TWRI</v>
          </cell>
        </row>
      </sheetData>
      <sheetData sheetId="795">
        <row r="3">
          <cell r="D3" t="str">
            <v>Gujarat rehabilitation work of Mathak village for TWRI</v>
          </cell>
        </row>
      </sheetData>
      <sheetData sheetId="796">
        <row r="3">
          <cell r="D3" t="str">
            <v>Gujarat rehabilitation work of Mathak village for TWRI</v>
          </cell>
        </row>
      </sheetData>
      <sheetData sheetId="797">
        <row r="3">
          <cell r="D3" t="str">
            <v>Gujarat rehabilitation work of Mathak village for TWRI</v>
          </cell>
        </row>
      </sheetData>
      <sheetData sheetId="798">
        <row r="3">
          <cell r="D3" t="str">
            <v>Gujarat rehabilitation work of Mathak village for TWRI</v>
          </cell>
        </row>
      </sheetData>
      <sheetData sheetId="799">
        <row r="3">
          <cell r="D3" t="str">
            <v>Gujarat rehabilitation work of Mathak village for TWRI</v>
          </cell>
        </row>
      </sheetData>
      <sheetData sheetId="800">
        <row r="3">
          <cell r="D3" t="str">
            <v>Gujarat rehabilitation work of Mathak village for TWRI</v>
          </cell>
        </row>
      </sheetData>
      <sheetData sheetId="801">
        <row r="3">
          <cell r="D3" t="str">
            <v>Gujarat rehabilitation work of Mathak village for TWRI</v>
          </cell>
        </row>
      </sheetData>
      <sheetData sheetId="802">
        <row r="3">
          <cell r="D3" t="str">
            <v>Gujarat rehabilitation work of Mathak village for TWRI</v>
          </cell>
        </row>
      </sheetData>
      <sheetData sheetId="803">
        <row r="3">
          <cell r="D3" t="str">
            <v>Gujarat rehabilitation work of Mathak village for TWRI</v>
          </cell>
        </row>
      </sheetData>
      <sheetData sheetId="804">
        <row r="3">
          <cell r="D3" t="str">
            <v>Gujarat rehabilitation work of Mathak village for TWRI</v>
          </cell>
        </row>
      </sheetData>
      <sheetData sheetId="805">
        <row r="3">
          <cell r="D3" t="str">
            <v>Gujarat rehabilitation work of Mathak village for TWRI</v>
          </cell>
        </row>
      </sheetData>
      <sheetData sheetId="806">
        <row r="3">
          <cell r="D3" t="str">
            <v>Gujarat rehabilitation work of Mathak village for TWRI</v>
          </cell>
        </row>
      </sheetData>
      <sheetData sheetId="807">
        <row r="3">
          <cell r="D3" t="str">
            <v>Gujarat rehabilitation work of Mathak village for TWRI</v>
          </cell>
        </row>
      </sheetData>
      <sheetData sheetId="808">
        <row r="3">
          <cell r="D3" t="str">
            <v>Gujarat rehabilitation work of Mathak village for TWRI</v>
          </cell>
        </row>
      </sheetData>
      <sheetData sheetId="809">
        <row r="3">
          <cell r="D3" t="str">
            <v>Gujarat rehabilitation work of Mathak village for TWRI</v>
          </cell>
        </row>
      </sheetData>
      <sheetData sheetId="810">
        <row r="3">
          <cell r="D3" t="str">
            <v>Gujarat rehabilitation work of Mathak village for TWRI</v>
          </cell>
        </row>
      </sheetData>
      <sheetData sheetId="811">
        <row r="3">
          <cell r="D3" t="str">
            <v>Gujarat rehabilitation work of Mathak village for TWRI</v>
          </cell>
        </row>
      </sheetData>
      <sheetData sheetId="812">
        <row r="3">
          <cell r="D3" t="str">
            <v>Gujarat rehabilitation work of Mathak village for TWRI</v>
          </cell>
        </row>
      </sheetData>
      <sheetData sheetId="813">
        <row r="3">
          <cell r="D3" t="str">
            <v>Gujarat rehabilitation work of Mathak village for TWRI</v>
          </cell>
        </row>
      </sheetData>
      <sheetData sheetId="814">
        <row r="3">
          <cell r="D3" t="str">
            <v>Gujarat rehabilitation work of Mathak village for TWRI</v>
          </cell>
        </row>
      </sheetData>
      <sheetData sheetId="815">
        <row r="3">
          <cell r="D3" t="str">
            <v>Gujarat rehabilitation work of Mathak village for TWRI</v>
          </cell>
        </row>
      </sheetData>
      <sheetData sheetId="816">
        <row r="3">
          <cell r="D3" t="str">
            <v>Gujarat rehabilitation work of Mathak village for TWRI</v>
          </cell>
        </row>
      </sheetData>
      <sheetData sheetId="817"/>
      <sheetData sheetId="818" refreshError="1"/>
      <sheetData sheetId="819"/>
      <sheetData sheetId="820"/>
      <sheetData sheetId="821">
        <row r="3">
          <cell r="D3" t="str">
            <v>Gujarat rehabilitation work of Mathak village for TWRI</v>
          </cell>
        </row>
      </sheetData>
      <sheetData sheetId="822">
        <row r="3">
          <cell r="D3" t="str">
            <v>Gujarat rehabilitation work of Mathak village for TWRI</v>
          </cell>
        </row>
      </sheetData>
      <sheetData sheetId="823">
        <row r="3">
          <cell r="D3" t="str">
            <v>Gujarat rehabilitation work of Mathak village for TWRI</v>
          </cell>
        </row>
      </sheetData>
      <sheetData sheetId="824">
        <row r="3">
          <cell r="D3" t="str">
            <v>Gujarat rehabilitation work of Mathak village for TWRI</v>
          </cell>
        </row>
      </sheetData>
      <sheetData sheetId="825">
        <row r="3">
          <cell r="D3" t="str">
            <v>Gujarat rehabilitation work of Mathak village for TWRI</v>
          </cell>
        </row>
      </sheetData>
      <sheetData sheetId="826">
        <row r="3">
          <cell r="D3" t="str">
            <v>Gujarat rehabilitation work of Mathak village for TWRI</v>
          </cell>
        </row>
      </sheetData>
      <sheetData sheetId="827">
        <row r="3">
          <cell r="D3" t="str">
            <v>Gujarat rehabilitation work of Mathak village for TWRI</v>
          </cell>
        </row>
      </sheetData>
      <sheetData sheetId="828">
        <row r="3">
          <cell r="D3" t="str">
            <v>Gujarat rehabilitation work of Mathak village for TWRI</v>
          </cell>
        </row>
      </sheetData>
      <sheetData sheetId="829">
        <row r="3">
          <cell r="D3" t="str">
            <v>Gujarat rehabilitation work of Mathak village for TWRI</v>
          </cell>
        </row>
      </sheetData>
      <sheetData sheetId="830">
        <row r="3">
          <cell r="D3" t="str">
            <v>Gujarat rehabilitation work of Mathak village for TWRI</v>
          </cell>
        </row>
      </sheetData>
      <sheetData sheetId="831">
        <row r="3">
          <cell r="D3" t="str">
            <v>Gujarat rehabilitation work of Mathak village for TWRI</v>
          </cell>
        </row>
      </sheetData>
      <sheetData sheetId="832">
        <row r="3">
          <cell r="D3" t="str">
            <v>Gujarat rehabilitation work of Mathak village for TWRI</v>
          </cell>
        </row>
      </sheetData>
      <sheetData sheetId="833">
        <row r="3">
          <cell r="D3" t="str">
            <v>Gujarat rehabilitation work of Mathak village for TWRI</v>
          </cell>
        </row>
      </sheetData>
      <sheetData sheetId="834">
        <row r="3">
          <cell r="D3" t="str">
            <v>Gujarat rehabilitation work of Mathak village for TWRI</v>
          </cell>
        </row>
      </sheetData>
      <sheetData sheetId="835">
        <row r="3">
          <cell r="D3" t="str">
            <v>Gujarat rehabilitation work of Mathak village for TWRI</v>
          </cell>
        </row>
      </sheetData>
      <sheetData sheetId="836">
        <row r="3">
          <cell r="D3" t="str">
            <v>Gujarat rehabilitation work of Mathak village for TWRI</v>
          </cell>
        </row>
      </sheetData>
      <sheetData sheetId="837">
        <row r="3">
          <cell r="D3" t="str">
            <v>Gujarat rehabilitation work of Mathak village for TWRI</v>
          </cell>
        </row>
      </sheetData>
      <sheetData sheetId="838">
        <row r="3">
          <cell r="D3" t="str">
            <v>Gujarat rehabilitation work of Mathak village for TWRI</v>
          </cell>
        </row>
      </sheetData>
      <sheetData sheetId="839">
        <row r="3">
          <cell r="D3" t="str">
            <v>Gujarat rehabilitation work of Mathak village for TWRI</v>
          </cell>
        </row>
      </sheetData>
      <sheetData sheetId="840">
        <row r="3">
          <cell r="D3" t="str">
            <v>Gujarat rehabilitation work of Mathak village for TWRI</v>
          </cell>
        </row>
      </sheetData>
      <sheetData sheetId="841">
        <row r="3">
          <cell r="D3" t="str">
            <v>Gujarat rehabilitation work of Mathak village for TWRI</v>
          </cell>
        </row>
      </sheetData>
      <sheetData sheetId="842">
        <row r="3">
          <cell r="D3" t="str">
            <v>Gujarat rehabilitation work of Mathak village for TWRI</v>
          </cell>
        </row>
      </sheetData>
      <sheetData sheetId="843">
        <row r="3">
          <cell r="D3" t="str">
            <v>Gujarat rehabilitation work of Mathak village for TWRI</v>
          </cell>
        </row>
      </sheetData>
      <sheetData sheetId="844">
        <row r="3">
          <cell r="D3" t="str">
            <v>Gujarat rehabilitation work of Mathak village for TWRI</v>
          </cell>
        </row>
      </sheetData>
      <sheetData sheetId="845">
        <row r="3">
          <cell r="D3" t="str">
            <v>Gujarat rehabilitation work of Mathak village for TWRI</v>
          </cell>
        </row>
      </sheetData>
      <sheetData sheetId="846">
        <row r="3">
          <cell r="D3" t="str">
            <v>Gujarat rehabilitation work of Mathak village for TWRI</v>
          </cell>
        </row>
      </sheetData>
      <sheetData sheetId="847">
        <row r="3">
          <cell r="D3" t="str">
            <v>Gujarat rehabilitation work of Mathak village for TWRI</v>
          </cell>
        </row>
      </sheetData>
      <sheetData sheetId="848">
        <row r="3">
          <cell r="D3" t="str">
            <v>Gujarat rehabilitation work of Mathak village for TWRI</v>
          </cell>
        </row>
      </sheetData>
      <sheetData sheetId="849">
        <row r="3">
          <cell r="D3" t="str">
            <v>Gujarat rehabilitation work of Mathak village for TWRI</v>
          </cell>
        </row>
      </sheetData>
      <sheetData sheetId="850">
        <row r="3">
          <cell r="D3" t="str">
            <v>Gujarat rehabilitation work of Mathak village for TWRI</v>
          </cell>
        </row>
      </sheetData>
      <sheetData sheetId="851">
        <row r="3">
          <cell r="D3" t="str">
            <v>Gujarat rehabilitation work of Mathak village for TWRI</v>
          </cell>
        </row>
      </sheetData>
      <sheetData sheetId="852">
        <row r="3">
          <cell r="D3" t="str">
            <v>Gujarat rehabilitation work of Mathak village for TWRI</v>
          </cell>
        </row>
      </sheetData>
      <sheetData sheetId="853">
        <row r="3">
          <cell r="D3" t="str">
            <v>Gujarat rehabilitation work of Mathak village for TWRI</v>
          </cell>
        </row>
      </sheetData>
      <sheetData sheetId="854">
        <row r="3">
          <cell r="D3" t="str">
            <v>Gujarat rehabilitation work of Mathak village for TWRI</v>
          </cell>
        </row>
      </sheetData>
      <sheetData sheetId="855">
        <row r="3">
          <cell r="D3" t="str">
            <v>Gujarat rehabilitation work of Mathak village for TWRI</v>
          </cell>
        </row>
      </sheetData>
      <sheetData sheetId="856">
        <row r="3">
          <cell r="D3" t="str">
            <v>Gujarat rehabilitation work of Mathak village for TWRI</v>
          </cell>
        </row>
      </sheetData>
      <sheetData sheetId="857">
        <row r="3">
          <cell r="D3" t="str">
            <v>Gujarat rehabilitation work of Mathak village for TWRI</v>
          </cell>
        </row>
      </sheetData>
      <sheetData sheetId="858">
        <row r="3">
          <cell r="D3" t="str">
            <v>Gujarat rehabilitation work of Mathak village for TWRI</v>
          </cell>
        </row>
      </sheetData>
      <sheetData sheetId="859">
        <row r="3">
          <cell r="D3" t="str">
            <v>Gujarat rehabilitation work of Mathak village for TWRI</v>
          </cell>
        </row>
      </sheetData>
      <sheetData sheetId="860">
        <row r="3">
          <cell r="D3" t="str">
            <v>Gujarat rehabilitation work of Mathak village for TWRI</v>
          </cell>
        </row>
      </sheetData>
      <sheetData sheetId="861">
        <row r="3">
          <cell r="D3" t="str">
            <v>Gujarat rehabilitation work of Mathak village for TWRI</v>
          </cell>
        </row>
      </sheetData>
      <sheetData sheetId="862">
        <row r="3">
          <cell r="D3" t="str">
            <v>Gujarat rehabilitation work of Mathak village for TWRI</v>
          </cell>
        </row>
      </sheetData>
      <sheetData sheetId="863">
        <row r="3">
          <cell r="D3" t="str">
            <v>Gujarat rehabilitation work of Mathak village for TWRI</v>
          </cell>
        </row>
      </sheetData>
      <sheetData sheetId="864">
        <row r="3">
          <cell r="D3" t="str">
            <v>Gujarat rehabilitation work of Mathak village for TWRI</v>
          </cell>
        </row>
      </sheetData>
      <sheetData sheetId="865">
        <row r="3">
          <cell r="D3" t="str">
            <v>Gujarat rehabilitation work of Mathak village for TWRI</v>
          </cell>
        </row>
      </sheetData>
      <sheetData sheetId="866">
        <row r="3">
          <cell r="D3" t="str">
            <v>Gujarat rehabilitation work of Mathak village for TWRI</v>
          </cell>
        </row>
      </sheetData>
      <sheetData sheetId="867">
        <row r="3">
          <cell r="D3" t="str">
            <v>Gujarat rehabilitation work of Mathak village for TWRI</v>
          </cell>
        </row>
      </sheetData>
      <sheetData sheetId="868">
        <row r="3">
          <cell r="D3" t="str">
            <v>Gujarat rehabilitation work of Mathak village for TWRI</v>
          </cell>
        </row>
      </sheetData>
      <sheetData sheetId="869">
        <row r="3">
          <cell r="D3" t="str">
            <v>Gujarat rehabilitation work of Mathak village for TWRI</v>
          </cell>
        </row>
      </sheetData>
      <sheetData sheetId="870">
        <row r="3">
          <cell r="D3" t="str">
            <v>Gujarat rehabilitation work of Mathak village for TWRI</v>
          </cell>
        </row>
      </sheetData>
      <sheetData sheetId="871">
        <row r="3">
          <cell r="D3" t="str">
            <v>Gujarat rehabilitation work of Mathak village for TWRI</v>
          </cell>
        </row>
      </sheetData>
      <sheetData sheetId="872">
        <row r="3">
          <cell r="D3" t="str">
            <v>Gujarat rehabilitation work of Mathak village for TWRI</v>
          </cell>
        </row>
      </sheetData>
      <sheetData sheetId="873">
        <row r="3">
          <cell r="D3" t="str">
            <v>Gujarat rehabilitation work of Mathak village for TWRI</v>
          </cell>
        </row>
      </sheetData>
      <sheetData sheetId="874">
        <row r="3">
          <cell r="D3" t="str">
            <v>Gujarat rehabilitation work of Mathak village for TWRI</v>
          </cell>
        </row>
      </sheetData>
      <sheetData sheetId="875">
        <row r="3">
          <cell r="D3" t="str">
            <v>Gujarat rehabilitation work of Mathak village for TWRI</v>
          </cell>
        </row>
      </sheetData>
      <sheetData sheetId="876">
        <row r="3">
          <cell r="D3" t="str">
            <v>Gujarat rehabilitation work of Mathak village for TWRI</v>
          </cell>
        </row>
      </sheetData>
      <sheetData sheetId="877">
        <row r="3">
          <cell r="D3" t="str">
            <v>Gujarat rehabilitation work of Mathak village for TWRI</v>
          </cell>
        </row>
      </sheetData>
      <sheetData sheetId="878">
        <row r="3">
          <cell r="D3" t="str">
            <v>Gujarat rehabilitation work of Mathak village for TWRI</v>
          </cell>
        </row>
      </sheetData>
      <sheetData sheetId="879">
        <row r="3">
          <cell r="D3" t="str">
            <v>Gujarat rehabilitation work of Mathak village for TWRI</v>
          </cell>
        </row>
      </sheetData>
      <sheetData sheetId="880">
        <row r="3">
          <cell r="D3" t="str">
            <v>Gujarat rehabilitation work of Mathak village for TWRI</v>
          </cell>
        </row>
      </sheetData>
      <sheetData sheetId="881">
        <row r="3">
          <cell r="D3" t="str">
            <v>Gujarat rehabilitation work of Mathak village for TWRI</v>
          </cell>
        </row>
      </sheetData>
      <sheetData sheetId="882">
        <row r="3">
          <cell r="D3" t="str">
            <v>Gujarat rehabilitation work of Mathak village for TWRI</v>
          </cell>
        </row>
      </sheetData>
      <sheetData sheetId="883">
        <row r="3">
          <cell r="D3" t="str">
            <v>Gujarat rehabilitation work of Mathak village for TWRI</v>
          </cell>
        </row>
      </sheetData>
      <sheetData sheetId="884">
        <row r="3">
          <cell r="D3" t="str">
            <v>Gujarat rehabilitation work of Mathak village for TWRI</v>
          </cell>
        </row>
      </sheetData>
      <sheetData sheetId="885">
        <row r="3">
          <cell r="D3" t="str">
            <v>Gujarat rehabilitation work of Mathak village for TWRI</v>
          </cell>
        </row>
      </sheetData>
      <sheetData sheetId="886">
        <row r="3">
          <cell r="D3" t="str">
            <v>Gujarat rehabilitation work of Mathak village for TWRI</v>
          </cell>
        </row>
      </sheetData>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sheetData sheetId="1147" refreshError="1"/>
      <sheetData sheetId="1148" refreshError="1"/>
      <sheetData sheetId="1149" refreshError="1"/>
      <sheetData sheetId="1150" refreshError="1"/>
      <sheetData sheetId="1151" refreshError="1"/>
      <sheetData sheetId="1152"/>
      <sheetData sheetId="1153" refreshError="1"/>
      <sheetData sheetId="1154"/>
      <sheetData sheetId="1155" refreshError="1"/>
      <sheetData sheetId="1156" refreshError="1"/>
      <sheetData sheetId="1157" refreshError="1"/>
      <sheetData sheetId="1158"/>
      <sheetData sheetId="1159" refreshError="1"/>
      <sheetData sheetId="1160" refreshError="1"/>
      <sheetData sheetId="1161"/>
      <sheetData sheetId="1162"/>
      <sheetData sheetId="1163" refreshError="1"/>
      <sheetData sheetId="1164" refreshError="1"/>
      <sheetData sheetId="1165" refreshError="1"/>
      <sheetData sheetId="1166"/>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sheetData sheetId="1207" refreshError="1"/>
      <sheetData sheetId="1208" refreshError="1"/>
      <sheetData sheetId="1209" refreshError="1"/>
      <sheetData sheetId="1210" refreshError="1"/>
      <sheetData sheetId="1211"/>
      <sheetData sheetId="1212" refreshError="1"/>
      <sheetData sheetId="1213" refreshError="1"/>
      <sheetData sheetId="1214" refreshError="1"/>
      <sheetData sheetId="1215" refreshError="1"/>
      <sheetData sheetId="1216" refreshError="1"/>
      <sheetData sheetId="1217"/>
      <sheetData sheetId="1218"/>
      <sheetData sheetId="1219"/>
      <sheetData sheetId="1220"/>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sheetData sheetId="1980" refreshError="1"/>
      <sheetData sheetId="1981" refreshError="1"/>
      <sheetData sheetId="1982" refreshError="1"/>
      <sheetData sheetId="1983"/>
      <sheetData sheetId="1984" refreshError="1"/>
      <sheetData sheetId="1985"/>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sheetData sheetId="1996"/>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sheetData sheetId="2022"/>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sheetData sheetId="2042"/>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sheetData sheetId="2052" refreshError="1"/>
      <sheetData sheetId="2053" refreshError="1"/>
      <sheetData sheetId="2054" refreshError="1"/>
      <sheetData sheetId="2055"/>
      <sheetData sheetId="2056"/>
      <sheetData sheetId="2057"/>
      <sheetData sheetId="2058"/>
      <sheetData sheetId="2059"/>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row r="3">
          <cell r="D3" t="str">
            <v>Gujarat rehabilitation work of Mathak village for TWRI</v>
          </cell>
        </row>
      </sheetData>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ow r="3">
          <cell r="D3" t="str">
            <v>Gujarat rehabilitation work of Mathak village for TWRI</v>
          </cell>
        </row>
      </sheetData>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row r="3">
          <cell r="D3" t="str">
            <v>Gujarat rehabilitation work of Mathak village for TWRI</v>
          </cell>
        </row>
      </sheetData>
      <sheetData sheetId="2225"/>
      <sheetData sheetId="2226"/>
      <sheetData sheetId="2227"/>
      <sheetData sheetId="2228"/>
      <sheetData sheetId="2229">
        <row r="3">
          <cell r="D3" t="str">
            <v>Gujarat rehabilitation work of Mathak village for TWRI</v>
          </cell>
        </row>
      </sheetData>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row r="3">
          <cell r="D3" t="str">
            <v>Gujarat rehabilitation work of Mathak village for TWRI</v>
          </cell>
        </row>
      </sheetData>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row r="3">
          <cell r="D3" t="str">
            <v>Gujarat rehabilitation work of Mathak village for TWRI</v>
          </cell>
        </row>
      </sheetData>
      <sheetData sheetId="2280"/>
      <sheetData sheetId="2281"/>
      <sheetData sheetId="2282"/>
      <sheetData sheetId="2283"/>
      <sheetData sheetId="2284">
        <row r="3">
          <cell r="D3" t="str">
            <v>Gujarat rehabilitation work of Mathak village for TWRI</v>
          </cell>
        </row>
      </sheetData>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refreshError="1"/>
      <sheetData sheetId="2388" refreshError="1"/>
      <sheetData sheetId="2389" refreshError="1"/>
      <sheetData sheetId="2390">
        <row r="3">
          <cell r="D3" t="str">
            <v>Gujarat rehabilitation work of Mathak village for TWRI</v>
          </cell>
        </row>
      </sheetData>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row r="3">
          <cell r="D3" t="str">
            <v>Gujarat rehabilitation work of Mathak village for TWRI</v>
          </cell>
        </row>
      </sheetData>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row r="3">
          <cell r="D3" t="str">
            <v>Gujarat rehabilitation work of Mathak village for TWRI</v>
          </cell>
        </row>
      </sheetData>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row r="3">
          <cell r="D3" t="str">
            <v>Gujarat rehabilitation work of Mathak village for TWRI</v>
          </cell>
        </row>
      </sheetData>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refreshError="1"/>
      <sheetData sheetId="3225" refreshError="1"/>
      <sheetData sheetId="3226" refreshError="1"/>
      <sheetData sheetId="3227" refreshError="1"/>
      <sheetData sheetId="3228"/>
      <sheetData sheetId="3229"/>
      <sheetData sheetId="3230" refreshError="1"/>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LATE origin"/>
      <sheetName val="P3LATE sum"/>
      <sheetName val="LATE QTY origin"/>
      <sheetName val="LATE QTY"/>
      <sheetName val="month QTY"/>
      <sheetName val="cash flow"/>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RateAnalysis"/>
      <sheetName val="Library"/>
      <sheetName val="pvdf mtl partition"/>
      <sheetName val="Mat'lRate"/>
      <sheetName val="ConsRate"/>
      <sheetName val="CustomDuty"/>
      <sheetName val="ExciseDuty"/>
      <sheetName val="Salestax"/>
      <sheetName val="EntryTax"/>
      <sheetName val="TransitInsurance"/>
      <sheetName val="SegniorageCharges"/>
      <sheetName val="TempWrksTruss Erect"/>
      <sheetName val="TempWrksTruss Erect (2)"/>
      <sheetName val="plant&amp;machinery"/>
      <sheetName val="Glass Partition"/>
      <sheetName val="total qty"/>
      <sheetName val="total qty - rati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grand summary"/>
      <sheetName val="upa"/>
      <sheetName val="material"/>
      <sheetName val="labour"/>
      <sheetName val="equipment"/>
      <sheetName val="inWords"/>
      <sheetName val="wordsdata"/>
      <sheetName val="dapr"/>
      <sheetName val="sched"/>
      <sheetName val="cpm"/>
      <sheetName val="activity"/>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資料"/>
      <sheetName val="封面"/>
      <sheetName val="目錄"/>
      <sheetName val="1.工程概述"/>
      <sheetName val="WBS比較表 "/>
      <sheetName val="總價分析"/>
      <sheetName val="工地管理費"/>
      <sheetName val="假設工程"/>
      <sheetName val="安衛環保保險"/>
      <sheetName val="工程準備金"/>
      <sheetName val="風險機會評估"/>
      <sheetName val="重大發包採購計畫"/>
      <sheetName val="差異說明"/>
      <sheetName val="&lt;說明&gt;金額經驗比例"/>
      <sheetName val="&lt;說明&gt;保證息計算"/>
      <sheetName val="SAP上傳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合約項目"/>
      <sheetName val="流程編號"/>
      <sheetName val="待甲方變更"/>
    </sheetNames>
    <sheetDataSet>
      <sheetData sheetId="0"/>
      <sheetData sheetId="1"/>
      <sheetData sheetId="2"/>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INPUT"/>
      <sheetName val="1.現勘"/>
      <sheetName val="2.基本資料表"/>
      <sheetName val="4.投標 | 議價"/>
      <sheetName val="5.標後檢討"/>
      <sheetName val="分月統計表"/>
    </sheetNames>
    <sheetDataSet>
      <sheetData sheetId="0" refreshError="1"/>
      <sheetData sheetId="1"/>
      <sheetData sheetId="2"/>
      <sheetData sheetId="3"/>
      <sheetData sheetId="4"/>
      <sheetData sheetId="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積書 8月５日提出"/>
      <sheetName val="見積書 8月７日変更"/>
      <sheetName val="表紙"/>
      <sheetName val="表紙 (2)"/>
      <sheetName val="見積書 11月20日"/>
      <sheetName val="細目"/>
      <sheetName val="見積書 11月20日 連動"/>
      <sheetName val="ドル移行"/>
      <sheetName val="準備期間経費"/>
      <sheetName val="見積金額一覧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費用類"/>
      <sheetName val="工程類"/>
      <sheetName val="Sheet2"/>
      <sheetName val="Sheet3"/>
    </sheetNames>
    <sheetDataSet>
      <sheetData sheetId="0" refreshError="1"/>
      <sheetData sheetId="1" refreshError="1"/>
      <sheetData sheetId="2" refreshError="1"/>
      <sheetData sheetId="3"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第1頁"/>
      <sheetName val="第2~5頁"/>
      <sheetName val="第6頁"/>
      <sheetName val="Sheet2"/>
      <sheetName val="合約項目"/>
      <sheetName val="流程編號"/>
      <sheetName val="基本資料"/>
      <sheetName val="建築結構工程"/>
      <sheetName val="總價分析"/>
      <sheetName val="4.4差異原因說明"/>
      <sheetName val="Data_INPUT"/>
      <sheetName val="變更紀錄表"/>
      <sheetName val="業主合約"/>
      <sheetName val="景觀單價分析"/>
      <sheetName val="安衛環保保險"/>
      <sheetName val="假設工程"/>
    </sheetNames>
    <sheetDataSet>
      <sheetData sheetId="0"/>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原預算資料-92.3.27"/>
      <sheetName val="預估完工成本"/>
      <sheetName val="未計價項目"/>
      <sheetName val="未計價項目 (2)"/>
      <sheetName val="無估驗項目"/>
      <sheetName val="辦公費用類"/>
      <sheetName val="人員計劃表(人名)"/>
      <sheetName val="施工執行預算書詳細表920406"/>
      <sheetName val="預算未架項目明細表"/>
      <sheetName val="WBS比較表 "/>
      <sheetName val="ＪＶ支出累計 -計畫人力"/>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預算彙總表"/>
      <sheetName val="civil"/>
      <sheetName val="electrical"/>
      <sheetName val="pipe"/>
      <sheetName val="Fire Fighting"/>
      <sheetName val="civil (單價分析)"/>
      <sheetName val="工務所費用"/>
    </sheetNames>
    <sheetDataSet>
      <sheetData sheetId="0" refreshError="1"/>
      <sheetData sheetId="1"/>
      <sheetData sheetId="2" refreshError="1"/>
      <sheetData sheetId="3" refreshError="1"/>
      <sheetData sheetId="4" refreshError="1"/>
      <sheetData sheetId="5" refreshError="1"/>
      <sheetData sheetId="6"/>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y-23 Plan- Completed"/>
      <sheetName val="Jul-23 Plan - Old "/>
      <sheetName val="Aug-23 Plan -old"/>
      <sheetName val="Sep-23 Plan-Old"/>
      <sheetName val="Top Sheet"/>
      <sheetName val="Priority"/>
      <sheetName val="Details"/>
      <sheetName val="Weekly plan"/>
      <sheetName val="Backup"/>
      <sheetName val="Drop-down"/>
      <sheetName val="Rohan- Backup sheet"/>
      <sheetName val="Daily Concrete Register"/>
      <sheetName val="Manpower"/>
      <sheetName val="Micro"/>
      <sheetName val="Trapezoidal- Girder Update "/>
      <sheetName val="Summary"/>
      <sheetName val="Mat&amp;Equip"/>
      <sheetName val="Apr-23 Plan- OLD"/>
      <sheetName val="Concerns"/>
      <sheetName val="Constraints"/>
      <sheetName val="Drawing Register"/>
      <sheetName val="Info Register"/>
      <sheetName val="Graphs Data"/>
      <sheetName val="Civil S-curve"/>
      <sheetName val="Weekly update "/>
      <sheetName val="Overall S-curve"/>
      <sheetName val="Engg S-curve"/>
      <sheetName val="Procurement S-curve"/>
      <sheetName val="Pre-cast Erection S-Curve"/>
      <sheetName val="Mechanical S-Curve"/>
      <sheetName val="Month-wise Plan"/>
      <sheetName val="June-23 Plan "/>
      <sheetName val="Week-wise"/>
      <sheetName val="Activity-wise"/>
      <sheetName val="Pictorial"/>
      <sheetName val="Jan-23 Plan"/>
      <sheetName val="Feb-23 Plan"/>
      <sheetName val="Oct-23 Plan"/>
      <sheetName val="Precast- Segment Casting plan "/>
      <sheetName val="Plan- Rohan"/>
      <sheetName val="Dec-22 Plan"/>
      <sheetName val="Nov-22 Plan"/>
      <sheetName val="Oct-22 Plan"/>
      <sheetName val="Sep-22 Plan"/>
      <sheetName val="Plan Ju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14">
          <cell r="U14">
            <v>0</v>
          </cell>
        </row>
        <row r="15">
          <cell r="U15">
            <v>13.5</v>
          </cell>
        </row>
        <row r="16">
          <cell r="U16">
            <v>542.5</v>
          </cell>
        </row>
        <row r="17">
          <cell r="U17">
            <v>0</v>
          </cell>
        </row>
        <row r="18">
          <cell r="U18">
            <v>0</v>
          </cell>
        </row>
        <row r="19">
          <cell r="U19">
            <v>6.5</v>
          </cell>
        </row>
        <row r="20">
          <cell r="U20">
            <v>12</v>
          </cell>
        </row>
        <row r="21">
          <cell r="U21">
            <v>264</v>
          </cell>
        </row>
        <row r="22">
          <cell r="U22">
            <v>261.5</v>
          </cell>
        </row>
        <row r="23">
          <cell r="U23">
            <v>324</v>
          </cell>
        </row>
        <row r="24">
          <cell r="U24">
            <v>696</v>
          </cell>
        </row>
        <row r="26">
          <cell r="P26">
            <v>35</v>
          </cell>
        </row>
        <row r="27">
          <cell r="P27">
            <v>23</v>
          </cell>
        </row>
        <row r="28">
          <cell r="P28">
            <v>34</v>
          </cell>
        </row>
        <row r="29">
          <cell r="P29">
            <v>58</v>
          </cell>
        </row>
        <row r="30">
          <cell r="P30">
            <v>25</v>
          </cell>
        </row>
        <row r="31">
          <cell r="P31">
            <v>40</v>
          </cell>
        </row>
      </sheetData>
      <sheetData sheetId="39">
        <row r="8">
          <cell r="J8">
            <v>204</v>
          </cell>
        </row>
        <row r="10">
          <cell r="J10">
            <v>358</v>
          </cell>
        </row>
        <row r="12">
          <cell r="J12">
            <v>68</v>
          </cell>
        </row>
        <row r="14">
          <cell r="J14">
            <v>0</v>
          </cell>
        </row>
        <row r="16">
          <cell r="J16">
            <v>0</v>
          </cell>
        </row>
        <row r="18">
          <cell r="J18">
            <v>0</v>
          </cell>
        </row>
        <row r="20">
          <cell r="J20">
            <v>0</v>
          </cell>
        </row>
        <row r="22">
          <cell r="J22">
            <v>150</v>
          </cell>
        </row>
        <row r="24">
          <cell r="J24">
            <v>452</v>
          </cell>
        </row>
        <row r="26">
          <cell r="J26">
            <v>278</v>
          </cell>
        </row>
        <row r="28">
          <cell r="J28">
            <v>594</v>
          </cell>
        </row>
        <row r="29">
          <cell r="J29">
            <v>84</v>
          </cell>
        </row>
        <row r="30">
          <cell r="J30">
            <v>500</v>
          </cell>
        </row>
        <row r="56">
          <cell r="Z56">
            <v>0</v>
          </cell>
        </row>
        <row r="57">
          <cell r="Z57">
            <v>0</v>
          </cell>
        </row>
        <row r="58">
          <cell r="Z58">
            <v>0</v>
          </cell>
        </row>
        <row r="59">
          <cell r="Z59">
            <v>0</v>
          </cell>
        </row>
        <row r="60">
          <cell r="Z60">
            <v>5</v>
          </cell>
        </row>
        <row r="61">
          <cell r="Z61">
            <v>60</v>
          </cell>
        </row>
        <row r="62">
          <cell r="Z62">
            <v>16</v>
          </cell>
        </row>
        <row r="63">
          <cell r="Z63">
            <v>192</v>
          </cell>
        </row>
        <row r="64">
          <cell r="Z64">
            <v>40</v>
          </cell>
        </row>
        <row r="65">
          <cell r="Z65">
            <v>480</v>
          </cell>
        </row>
        <row r="66">
          <cell r="Z66">
            <v>0</v>
          </cell>
        </row>
        <row r="67">
          <cell r="Z67">
            <v>0</v>
          </cell>
        </row>
        <row r="70">
          <cell r="Z70">
            <v>0</v>
          </cell>
        </row>
        <row r="71">
          <cell r="Z71">
            <v>0</v>
          </cell>
        </row>
        <row r="72">
          <cell r="Z72">
            <v>0</v>
          </cell>
        </row>
        <row r="73">
          <cell r="Z73">
            <v>0</v>
          </cell>
        </row>
        <row r="74">
          <cell r="Z74">
            <v>159</v>
          </cell>
        </row>
        <row r="75">
          <cell r="Z75">
            <v>1218</v>
          </cell>
        </row>
        <row r="76">
          <cell r="Z76">
            <v>0</v>
          </cell>
        </row>
        <row r="77">
          <cell r="Z77">
            <v>0</v>
          </cell>
        </row>
        <row r="78">
          <cell r="Z78">
            <v>0</v>
          </cell>
        </row>
        <row r="79">
          <cell r="Z79">
            <v>0</v>
          </cell>
        </row>
        <row r="80">
          <cell r="U80">
            <v>60</v>
          </cell>
          <cell r="V80">
            <v>60</v>
          </cell>
          <cell r="W80">
            <v>20</v>
          </cell>
          <cell r="X80">
            <v>20</v>
          </cell>
          <cell r="Y80">
            <v>60</v>
          </cell>
          <cell r="Z80">
            <v>220</v>
          </cell>
        </row>
        <row r="81">
          <cell r="U81">
            <v>720</v>
          </cell>
          <cell r="V81">
            <v>720</v>
          </cell>
          <cell r="W81">
            <v>240</v>
          </cell>
          <cell r="X81">
            <v>240</v>
          </cell>
          <cell r="Y81">
            <v>30</v>
          </cell>
          <cell r="Z81">
            <v>1950</v>
          </cell>
        </row>
      </sheetData>
      <sheetData sheetId="40"/>
      <sheetData sheetId="41"/>
      <sheetData sheetId="42"/>
      <sheetData sheetId="43"/>
      <sheetData sheetId="44"/>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y-23 Plan- Completed"/>
      <sheetName val="Jul-23 Plan - Old "/>
      <sheetName val="Aug-23 Plan -old"/>
      <sheetName val="Top Sheet"/>
      <sheetName val="Priority"/>
      <sheetName val="Details"/>
      <sheetName val="Backup"/>
      <sheetName val="Drop-down"/>
      <sheetName val="Rohan- Backup sheet"/>
      <sheetName val="Daily Concrete Register"/>
      <sheetName val="Manpower"/>
      <sheetName val="Micro"/>
      <sheetName val="Trapezoidal- Girder Update "/>
      <sheetName val="Summary"/>
      <sheetName val="Mat&amp;Equip"/>
      <sheetName val="Apr-23 Plan- OLD"/>
      <sheetName val="Concerns"/>
      <sheetName val="Constraints"/>
      <sheetName val="Drawing Register"/>
      <sheetName val="Info Register"/>
      <sheetName val="Graphs Data"/>
      <sheetName val="Civil S-curve"/>
      <sheetName val="Weekly update "/>
      <sheetName val="Weekly plan"/>
      <sheetName val="Overall S-curve"/>
      <sheetName val="Engg S-curve"/>
      <sheetName val="Procurement S-curve"/>
      <sheetName val="Pre-cast Erection S-Curve"/>
      <sheetName val="Mechanical S-Curve"/>
      <sheetName val="Month-wise Plan"/>
      <sheetName val="June-23 Plan "/>
      <sheetName val="Week-wise"/>
      <sheetName val="Activity-wise"/>
      <sheetName val="Pictorial"/>
      <sheetName val="Jan-23 Plan"/>
      <sheetName val="Feb-23 Plan"/>
      <sheetName val="Sep-23 Plan"/>
      <sheetName val="Precast- Segment Casting plan "/>
      <sheetName val="Plan- Rohan"/>
      <sheetName val="Dec-22 Plan"/>
      <sheetName val="Nov-22 Plan"/>
      <sheetName val="Oct-22 Plan"/>
      <sheetName val="Sep-22 Plan"/>
      <sheetName val="Plan Ju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y-23 Plan- Completed"/>
      <sheetName val="Jul-23 Plan - Old "/>
      <sheetName val="Aug-23 Plan -old"/>
      <sheetName val="Top Sheet"/>
      <sheetName val="Priority"/>
      <sheetName val="Details"/>
      <sheetName val="Weekly plan"/>
      <sheetName val="Weekly update "/>
      <sheetName val="Backup"/>
      <sheetName val="Trapezoidal- Girder Update "/>
      <sheetName val="Drop-down"/>
      <sheetName val="Rohan- Backup sheet"/>
      <sheetName val="Summary"/>
      <sheetName val="Micro"/>
      <sheetName val="Mat&amp;Equip"/>
      <sheetName val="Apr-23 Plan- OLD"/>
      <sheetName val="Manpower"/>
      <sheetName val="Daily Concrete Register"/>
      <sheetName val="Concerns"/>
      <sheetName val="Constraints"/>
      <sheetName val="Drawing Register"/>
      <sheetName val="Info Register"/>
      <sheetName val="Graphs Data"/>
      <sheetName val="Overall S-curve"/>
      <sheetName val="Engg S-curve"/>
      <sheetName val="Procurement S-curve"/>
      <sheetName val="Civil S-curve"/>
      <sheetName val="Pre-cast Erection S-Curve"/>
      <sheetName val="Mechanical S-Curve"/>
      <sheetName val="Month-wise Plan"/>
      <sheetName val="June-23 Plan "/>
      <sheetName val="Week-wise"/>
      <sheetName val="Activity-wise"/>
      <sheetName val="Pictorial"/>
      <sheetName val="Jan-23 Plan"/>
      <sheetName val="Feb-23 Plan"/>
      <sheetName val="Sep-23 Plan"/>
      <sheetName val="Precast- Segment Casting plan "/>
      <sheetName val="Plan- Rohan"/>
      <sheetName val="Dec-22 Plan"/>
      <sheetName val="Nov-22 Plan"/>
      <sheetName val="Oct-22 Plan"/>
      <sheetName val="Sep-22 Plan"/>
      <sheetName val="Plan July"/>
    </sheetNames>
    <sheetDataSet>
      <sheetData sheetId="0"/>
      <sheetData sheetId="1"/>
      <sheetData sheetId="2"/>
      <sheetData sheetId="3">
        <row r="8">
          <cell r="H8">
            <v>45183</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54">
          <cell r="B54">
            <v>44835</v>
          </cell>
          <cell r="C54">
            <v>340</v>
          </cell>
          <cell r="D54">
            <v>203</v>
          </cell>
        </row>
        <row r="55">
          <cell r="B55">
            <v>44836</v>
          </cell>
          <cell r="C55">
            <v>340</v>
          </cell>
          <cell r="D55">
            <v>0</v>
          </cell>
        </row>
        <row r="56">
          <cell r="B56">
            <v>44837</v>
          </cell>
          <cell r="C56">
            <v>340</v>
          </cell>
          <cell r="D56">
            <v>199</v>
          </cell>
        </row>
        <row r="57">
          <cell r="B57">
            <v>44838</v>
          </cell>
          <cell r="C57">
            <v>340</v>
          </cell>
          <cell r="D57">
            <v>204</v>
          </cell>
        </row>
        <row r="58">
          <cell r="B58">
            <v>44839</v>
          </cell>
          <cell r="C58">
            <v>340</v>
          </cell>
          <cell r="D58">
            <v>157</v>
          </cell>
        </row>
        <row r="59">
          <cell r="B59">
            <v>44840</v>
          </cell>
          <cell r="C59">
            <v>340</v>
          </cell>
          <cell r="D59">
            <v>199</v>
          </cell>
        </row>
        <row r="60">
          <cell r="B60">
            <v>44841</v>
          </cell>
          <cell r="C60">
            <v>340</v>
          </cell>
          <cell r="D60">
            <v>200</v>
          </cell>
        </row>
        <row r="61">
          <cell r="B61">
            <v>44842</v>
          </cell>
          <cell r="C61">
            <v>340</v>
          </cell>
          <cell r="D61">
            <v>228</v>
          </cell>
        </row>
        <row r="62">
          <cell r="B62">
            <v>44843</v>
          </cell>
          <cell r="C62">
            <v>340</v>
          </cell>
          <cell r="D62">
            <v>0</v>
          </cell>
        </row>
        <row r="63">
          <cell r="B63">
            <v>44844</v>
          </cell>
          <cell r="C63">
            <v>340</v>
          </cell>
          <cell r="D63">
            <v>231</v>
          </cell>
        </row>
        <row r="64">
          <cell r="B64">
            <v>44845</v>
          </cell>
          <cell r="C64">
            <v>340</v>
          </cell>
          <cell r="D64">
            <v>227</v>
          </cell>
        </row>
        <row r="65">
          <cell r="B65">
            <v>44846</v>
          </cell>
          <cell r="C65">
            <v>340</v>
          </cell>
          <cell r="D65">
            <v>228</v>
          </cell>
        </row>
        <row r="66">
          <cell r="B66">
            <v>44847</v>
          </cell>
          <cell r="C66">
            <v>340</v>
          </cell>
          <cell r="D66">
            <v>232</v>
          </cell>
        </row>
        <row r="67">
          <cell r="B67">
            <v>44848</v>
          </cell>
          <cell r="C67">
            <v>340</v>
          </cell>
          <cell r="D67">
            <v>234</v>
          </cell>
        </row>
        <row r="68">
          <cell r="B68">
            <v>44849</v>
          </cell>
          <cell r="C68">
            <v>340</v>
          </cell>
          <cell r="D68">
            <v>231</v>
          </cell>
        </row>
        <row r="69">
          <cell r="B69">
            <v>44850</v>
          </cell>
          <cell r="C69">
            <v>340</v>
          </cell>
          <cell r="D69">
            <v>0</v>
          </cell>
        </row>
        <row r="70">
          <cell r="B70">
            <v>44851</v>
          </cell>
          <cell r="C70">
            <v>340</v>
          </cell>
          <cell r="D70">
            <v>234</v>
          </cell>
        </row>
        <row r="71">
          <cell r="B71">
            <v>44852</v>
          </cell>
          <cell r="C71">
            <v>340</v>
          </cell>
          <cell r="D71">
            <v>230</v>
          </cell>
        </row>
        <row r="72">
          <cell r="B72">
            <v>44853</v>
          </cell>
          <cell r="C72">
            <v>340</v>
          </cell>
          <cell r="D72">
            <v>229</v>
          </cell>
        </row>
        <row r="73">
          <cell r="B73">
            <v>44854</v>
          </cell>
          <cell r="C73">
            <v>340</v>
          </cell>
          <cell r="D73">
            <v>231</v>
          </cell>
        </row>
        <row r="74">
          <cell r="B74">
            <v>44855</v>
          </cell>
          <cell r="C74">
            <v>340</v>
          </cell>
          <cell r="D74">
            <v>236</v>
          </cell>
        </row>
        <row r="75">
          <cell r="B75">
            <v>44856</v>
          </cell>
          <cell r="C75">
            <v>340</v>
          </cell>
          <cell r="D75">
            <v>235</v>
          </cell>
        </row>
        <row r="76">
          <cell r="B76">
            <v>44857</v>
          </cell>
          <cell r="C76">
            <v>340</v>
          </cell>
          <cell r="D76">
            <v>0</v>
          </cell>
        </row>
        <row r="77">
          <cell r="B77">
            <v>44858</v>
          </cell>
          <cell r="C77">
            <v>340</v>
          </cell>
          <cell r="D77">
            <v>0</v>
          </cell>
        </row>
        <row r="78">
          <cell r="B78">
            <v>44859</v>
          </cell>
          <cell r="C78">
            <v>340</v>
          </cell>
          <cell r="D78">
            <v>165</v>
          </cell>
        </row>
        <row r="79">
          <cell r="B79">
            <v>44860</v>
          </cell>
          <cell r="C79">
            <v>340</v>
          </cell>
          <cell r="D79">
            <v>220</v>
          </cell>
        </row>
        <row r="80">
          <cell r="B80">
            <v>44861</v>
          </cell>
          <cell r="C80">
            <v>340</v>
          </cell>
          <cell r="D80">
            <v>235</v>
          </cell>
        </row>
        <row r="81">
          <cell r="B81">
            <v>44862</v>
          </cell>
          <cell r="C81">
            <v>340</v>
          </cell>
          <cell r="D81">
            <v>236</v>
          </cell>
        </row>
        <row r="82">
          <cell r="B82">
            <v>44863</v>
          </cell>
          <cell r="C82">
            <v>340</v>
          </cell>
          <cell r="D82">
            <v>237</v>
          </cell>
        </row>
        <row r="83">
          <cell r="B83">
            <v>44864</v>
          </cell>
          <cell r="C83">
            <v>340</v>
          </cell>
          <cell r="D83">
            <v>0</v>
          </cell>
        </row>
        <row r="84">
          <cell r="B84">
            <v>44865</v>
          </cell>
          <cell r="C84">
            <v>340</v>
          </cell>
          <cell r="D84">
            <v>236</v>
          </cell>
        </row>
        <row r="86">
          <cell r="B86">
            <v>44866</v>
          </cell>
          <cell r="C86">
            <v>340</v>
          </cell>
          <cell r="D86">
            <v>237</v>
          </cell>
        </row>
        <row r="87">
          <cell r="B87">
            <v>44867</v>
          </cell>
          <cell r="C87">
            <v>340</v>
          </cell>
          <cell r="D87">
            <v>241</v>
          </cell>
        </row>
        <row r="88">
          <cell r="B88">
            <v>44868</v>
          </cell>
          <cell r="C88">
            <v>340</v>
          </cell>
          <cell r="D88">
            <v>238</v>
          </cell>
        </row>
        <row r="89">
          <cell r="B89">
            <v>44869</v>
          </cell>
          <cell r="C89">
            <v>340</v>
          </cell>
          <cell r="D89">
            <v>242</v>
          </cell>
        </row>
        <row r="90">
          <cell r="B90">
            <v>44870</v>
          </cell>
          <cell r="C90">
            <v>340</v>
          </cell>
          <cell r="D90">
            <v>241</v>
          </cell>
        </row>
        <row r="91">
          <cell r="B91">
            <v>44871</v>
          </cell>
          <cell r="C91">
            <v>340</v>
          </cell>
          <cell r="D91">
            <v>0</v>
          </cell>
        </row>
        <row r="92">
          <cell r="B92">
            <v>44872</v>
          </cell>
          <cell r="C92">
            <v>340</v>
          </cell>
          <cell r="D92">
            <v>239</v>
          </cell>
        </row>
        <row r="93">
          <cell r="B93">
            <v>44873</v>
          </cell>
          <cell r="C93">
            <v>340</v>
          </cell>
          <cell r="D93">
            <v>243</v>
          </cell>
        </row>
        <row r="94">
          <cell r="B94">
            <v>44874</v>
          </cell>
          <cell r="C94">
            <v>340</v>
          </cell>
          <cell r="D94">
            <v>246</v>
          </cell>
        </row>
        <row r="95">
          <cell r="B95">
            <v>44875</v>
          </cell>
          <cell r="C95">
            <v>340</v>
          </cell>
          <cell r="D95">
            <v>245</v>
          </cell>
        </row>
        <row r="96">
          <cell r="B96">
            <v>44876</v>
          </cell>
          <cell r="C96">
            <v>340</v>
          </cell>
          <cell r="D96">
            <v>261</v>
          </cell>
        </row>
        <row r="97">
          <cell r="B97">
            <v>44877</v>
          </cell>
          <cell r="C97">
            <v>340</v>
          </cell>
          <cell r="D97">
            <v>261</v>
          </cell>
        </row>
        <row r="98">
          <cell r="B98">
            <v>44878</v>
          </cell>
          <cell r="C98">
            <v>340</v>
          </cell>
          <cell r="D98">
            <v>0</v>
          </cell>
        </row>
        <row r="99">
          <cell r="B99">
            <v>44879</v>
          </cell>
          <cell r="C99">
            <v>340</v>
          </cell>
          <cell r="D99">
            <v>269</v>
          </cell>
        </row>
        <row r="100">
          <cell r="B100">
            <v>44880</v>
          </cell>
          <cell r="C100">
            <v>340</v>
          </cell>
          <cell r="D100">
            <v>266</v>
          </cell>
        </row>
        <row r="101">
          <cell r="B101">
            <v>44881</v>
          </cell>
          <cell r="C101">
            <v>340</v>
          </cell>
          <cell r="D101">
            <v>267</v>
          </cell>
        </row>
        <row r="102">
          <cell r="B102">
            <v>44882</v>
          </cell>
          <cell r="C102">
            <v>340</v>
          </cell>
          <cell r="D102">
            <v>270</v>
          </cell>
        </row>
        <row r="103">
          <cell r="B103">
            <v>44883</v>
          </cell>
          <cell r="C103">
            <v>340</v>
          </cell>
          <cell r="D103">
            <v>270</v>
          </cell>
        </row>
        <row r="104">
          <cell r="B104">
            <v>44884</v>
          </cell>
          <cell r="C104">
            <v>340</v>
          </cell>
          <cell r="D104">
            <v>270</v>
          </cell>
        </row>
        <row r="105">
          <cell r="B105">
            <v>44885</v>
          </cell>
          <cell r="C105">
            <v>340</v>
          </cell>
          <cell r="D105">
            <v>0</v>
          </cell>
        </row>
        <row r="106">
          <cell r="B106">
            <v>44886</v>
          </cell>
          <cell r="C106">
            <v>340</v>
          </cell>
          <cell r="D106">
            <v>270</v>
          </cell>
        </row>
        <row r="107">
          <cell r="B107">
            <v>44887</v>
          </cell>
          <cell r="C107">
            <v>340</v>
          </cell>
          <cell r="D107">
            <v>281</v>
          </cell>
        </row>
        <row r="108">
          <cell r="B108">
            <v>44888</v>
          </cell>
          <cell r="C108">
            <v>340</v>
          </cell>
          <cell r="D108">
            <v>280</v>
          </cell>
        </row>
        <row r="109">
          <cell r="B109">
            <v>44889</v>
          </cell>
          <cell r="C109">
            <v>340</v>
          </cell>
          <cell r="D109">
            <v>279</v>
          </cell>
        </row>
        <row r="110">
          <cell r="B110">
            <v>44890</v>
          </cell>
          <cell r="C110">
            <v>340</v>
          </cell>
          <cell r="D110">
            <v>279</v>
          </cell>
        </row>
        <row r="111">
          <cell r="B111">
            <v>44891</v>
          </cell>
          <cell r="C111">
            <v>340</v>
          </cell>
          <cell r="D111">
            <v>279</v>
          </cell>
        </row>
        <row r="112">
          <cell r="B112">
            <v>44892</v>
          </cell>
          <cell r="C112">
            <v>340</v>
          </cell>
          <cell r="D112">
            <v>0</v>
          </cell>
        </row>
        <row r="113">
          <cell r="B113">
            <v>44893</v>
          </cell>
          <cell r="C113">
            <v>340</v>
          </cell>
          <cell r="D113">
            <v>279</v>
          </cell>
        </row>
        <row r="114">
          <cell r="B114">
            <v>44894</v>
          </cell>
          <cell r="C114">
            <v>340</v>
          </cell>
          <cell r="D114">
            <v>301</v>
          </cell>
        </row>
        <row r="115">
          <cell r="B115">
            <v>44895</v>
          </cell>
          <cell r="C115">
            <v>340</v>
          </cell>
          <cell r="D115">
            <v>305</v>
          </cell>
        </row>
        <row r="117">
          <cell r="B117">
            <v>44896</v>
          </cell>
          <cell r="C117">
            <v>340</v>
          </cell>
          <cell r="D117">
            <v>306</v>
          </cell>
        </row>
        <row r="118">
          <cell r="B118">
            <v>44897</v>
          </cell>
          <cell r="C118">
            <v>340</v>
          </cell>
          <cell r="D118">
            <v>303</v>
          </cell>
        </row>
        <row r="119">
          <cell r="B119">
            <v>44898</v>
          </cell>
          <cell r="C119">
            <v>340</v>
          </cell>
          <cell r="D119">
            <v>309</v>
          </cell>
        </row>
        <row r="120">
          <cell r="B120">
            <v>44899</v>
          </cell>
          <cell r="C120">
            <v>340</v>
          </cell>
          <cell r="D120">
            <v>0</v>
          </cell>
        </row>
        <row r="121">
          <cell r="B121">
            <v>44900</v>
          </cell>
          <cell r="C121">
            <v>340</v>
          </cell>
          <cell r="D121">
            <v>310</v>
          </cell>
        </row>
        <row r="122">
          <cell r="B122">
            <v>44901</v>
          </cell>
          <cell r="C122">
            <v>340</v>
          </cell>
          <cell r="D122">
            <v>305</v>
          </cell>
        </row>
        <row r="123">
          <cell r="B123">
            <v>44902</v>
          </cell>
          <cell r="C123">
            <v>340</v>
          </cell>
          <cell r="D123">
            <v>305</v>
          </cell>
        </row>
        <row r="124">
          <cell r="B124">
            <v>44903</v>
          </cell>
          <cell r="C124">
            <v>340</v>
          </cell>
          <cell r="D124">
            <v>306</v>
          </cell>
        </row>
        <row r="125">
          <cell r="B125">
            <v>44904</v>
          </cell>
          <cell r="C125">
            <v>340</v>
          </cell>
          <cell r="D125">
            <v>309</v>
          </cell>
        </row>
        <row r="126">
          <cell r="B126">
            <v>44905</v>
          </cell>
          <cell r="C126">
            <v>340</v>
          </cell>
          <cell r="D126">
            <v>310</v>
          </cell>
        </row>
        <row r="127">
          <cell r="B127">
            <v>44906</v>
          </cell>
          <cell r="C127">
            <v>340</v>
          </cell>
          <cell r="D127">
            <v>150</v>
          </cell>
        </row>
        <row r="128">
          <cell r="B128">
            <v>44907</v>
          </cell>
          <cell r="C128">
            <v>340</v>
          </cell>
          <cell r="D128">
            <v>283</v>
          </cell>
        </row>
        <row r="129">
          <cell r="B129">
            <v>44908</v>
          </cell>
          <cell r="C129">
            <v>340</v>
          </cell>
          <cell r="D129">
            <v>0</v>
          </cell>
        </row>
        <row r="130">
          <cell r="B130">
            <v>44909</v>
          </cell>
          <cell r="C130">
            <v>340</v>
          </cell>
          <cell r="D130">
            <v>308</v>
          </cell>
        </row>
        <row r="131">
          <cell r="B131">
            <v>44910</v>
          </cell>
          <cell r="C131">
            <v>340</v>
          </cell>
          <cell r="D131">
            <v>310</v>
          </cell>
        </row>
        <row r="132">
          <cell r="B132">
            <v>44911</v>
          </cell>
          <cell r="C132">
            <v>340</v>
          </cell>
          <cell r="D132">
            <v>304</v>
          </cell>
        </row>
        <row r="133">
          <cell r="B133">
            <v>44912</v>
          </cell>
          <cell r="C133">
            <v>340</v>
          </cell>
          <cell r="D133">
            <v>298</v>
          </cell>
        </row>
        <row r="134">
          <cell r="B134">
            <v>44913</v>
          </cell>
          <cell r="C134">
            <v>340</v>
          </cell>
          <cell r="D134">
            <v>302</v>
          </cell>
        </row>
        <row r="135">
          <cell r="B135">
            <v>44914</v>
          </cell>
          <cell r="C135">
            <v>340</v>
          </cell>
          <cell r="D135">
            <v>308</v>
          </cell>
        </row>
        <row r="136">
          <cell r="B136">
            <v>44915</v>
          </cell>
          <cell r="C136">
            <v>340</v>
          </cell>
          <cell r="D136">
            <v>308</v>
          </cell>
        </row>
        <row r="137">
          <cell r="B137">
            <v>44916</v>
          </cell>
          <cell r="C137">
            <v>340</v>
          </cell>
          <cell r="D137">
            <v>309</v>
          </cell>
        </row>
        <row r="138">
          <cell r="B138">
            <v>44917</v>
          </cell>
          <cell r="C138">
            <v>340</v>
          </cell>
          <cell r="D138">
            <v>308</v>
          </cell>
        </row>
        <row r="139">
          <cell r="B139">
            <v>44918</v>
          </cell>
          <cell r="C139">
            <v>340</v>
          </cell>
          <cell r="D139">
            <v>307</v>
          </cell>
        </row>
        <row r="140">
          <cell r="B140">
            <v>44919</v>
          </cell>
          <cell r="C140">
            <v>340</v>
          </cell>
          <cell r="D140">
            <v>310</v>
          </cell>
        </row>
        <row r="141">
          <cell r="B141">
            <v>44920</v>
          </cell>
          <cell r="C141">
            <v>340</v>
          </cell>
          <cell r="D141">
            <v>0</v>
          </cell>
        </row>
        <row r="142">
          <cell r="B142">
            <v>44921</v>
          </cell>
          <cell r="C142">
            <v>340</v>
          </cell>
          <cell r="D142">
            <v>301</v>
          </cell>
        </row>
        <row r="143">
          <cell r="B143">
            <v>44922</v>
          </cell>
          <cell r="C143">
            <v>340</v>
          </cell>
          <cell r="D143">
            <v>305</v>
          </cell>
        </row>
        <row r="144">
          <cell r="B144">
            <v>44923</v>
          </cell>
          <cell r="C144">
            <v>340</v>
          </cell>
          <cell r="D144">
            <v>297</v>
          </cell>
        </row>
        <row r="145">
          <cell r="B145">
            <v>44924</v>
          </cell>
          <cell r="C145">
            <v>340</v>
          </cell>
          <cell r="D145">
            <v>300</v>
          </cell>
        </row>
        <row r="146">
          <cell r="B146">
            <v>44925</v>
          </cell>
          <cell r="C146">
            <v>340</v>
          </cell>
          <cell r="D146">
            <v>298</v>
          </cell>
        </row>
        <row r="147">
          <cell r="B147">
            <v>44926</v>
          </cell>
          <cell r="C147">
            <v>340</v>
          </cell>
          <cell r="D147">
            <v>301</v>
          </cell>
        </row>
        <row r="149">
          <cell r="B149">
            <v>44927</v>
          </cell>
          <cell r="C149">
            <v>425</v>
          </cell>
          <cell r="D149">
            <v>0</v>
          </cell>
        </row>
        <row r="150">
          <cell r="B150">
            <v>44928</v>
          </cell>
          <cell r="C150">
            <v>425</v>
          </cell>
          <cell r="D150">
            <v>290</v>
          </cell>
        </row>
        <row r="151">
          <cell r="B151">
            <v>44929</v>
          </cell>
          <cell r="C151">
            <v>425</v>
          </cell>
          <cell r="D151">
            <v>302</v>
          </cell>
        </row>
        <row r="152">
          <cell r="B152">
            <v>44930</v>
          </cell>
          <cell r="C152">
            <v>425</v>
          </cell>
          <cell r="D152">
            <v>300</v>
          </cell>
        </row>
        <row r="153">
          <cell r="B153">
            <v>44931</v>
          </cell>
          <cell r="C153">
            <v>425</v>
          </cell>
          <cell r="D153">
            <v>305</v>
          </cell>
        </row>
        <row r="154">
          <cell r="B154">
            <v>44932</v>
          </cell>
          <cell r="C154">
            <v>425</v>
          </cell>
          <cell r="D154">
            <v>302</v>
          </cell>
        </row>
        <row r="155">
          <cell r="B155">
            <v>44933</v>
          </cell>
          <cell r="C155">
            <v>425</v>
          </cell>
          <cell r="D155">
            <v>305</v>
          </cell>
        </row>
        <row r="156">
          <cell r="B156">
            <v>44934</v>
          </cell>
          <cell r="C156">
            <v>425</v>
          </cell>
          <cell r="D156">
            <v>0</v>
          </cell>
        </row>
        <row r="157">
          <cell r="B157">
            <v>44935</v>
          </cell>
          <cell r="C157">
            <v>425</v>
          </cell>
          <cell r="D157">
            <v>311</v>
          </cell>
        </row>
        <row r="158">
          <cell r="B158">
            <v>44936</v>
          </cell>
          <cell r="C158">
            <v>425</v>
          </cell>
          <cell r="D158">
            <v>313</v>
          </cell>
        </row>
        <row r="159">
          <cell r="B159">
            <v>44937</v>
          </cell>
          <cell r="C159">
            <v>425</v>
          </cell>
          <cell r="D159">
            <v>312</v>
          </cell>
        </row>
        <row r="160">
          <cell r="B160">
            <v>44938</v>
          </cell>
          <cell r="C160">
            <v>425</v>
          </cell>
          <cell r="D160">
            <v>310</v>
          </cell>
        </row>
        <row r="161">
          <cell r="B161">
            <v>44939</v>
          </cell>
          <cell r="C161">
            <v>425</v>
          </cell>
          <cell r="D161">
            <v>311</v>
          </cell>
        </row>
        <row r="162">
          <cell r="B162">
            <v>44940</v>
          </cell>
          <cell r="C162">
            <v>425</v>
          </cell>
          <cell r="D162">
            <v>309</v>
          </cell>
        </row>
        <row r="163">
          <cell r="B163">
            <v>44941</v>
          </cell>
          <cell r="C163">
            <v>425</v>
          </cell>
          <cell r="D163">
            <v>0</v>
          </cell>
        </row>
        <row r="164">
          <cell r="B164">
            <v>44942</v>
          </cell>
          <cell r="C164">
            <v>425</v>
          </cell>
          <cell r="D164">
            <v>303</v>
          </cell>
        </row>
        <row r="165">
          <cell r="B165">
            <v>44943</v>
          </cell>
          <cell r="C165">
            <v>425</v>
          </cell>
          <cell r="D165">
            <v>308</v>
          </cell>
        </row>
        <row r="166">
          <cell r="B166">
            <v>44944</v>
          </cell>
          <cell r="C166">
            <v>425</v>
          </cell>
          <cell r="D166">
            <v>312</v>
          </cell>
        </row>
        <row r="167">
          <cell r="B167">
            <v>44945</v>
          </cell>
          <cell r="C167">
            <v>425</v>
          </cell>
          <cell r="D167">
            <v>310</v>
          </cell>
        </row>
        <row r="168">
          <cell r="B168">
            <v>44946</v>
          </cell>
          <cell r="C168">
            <v>425</v>
          </cell>
          <cell r="D168">
            <v>313</v>
          </cell>
        </row>
        <row r="169">
          <cell r="B169">
            <v>44947</v>
          </cell>
          <cell r="C169">
            <v>425</v>
          </cell>
          <cell r="D169">
            <v>313</v>
          </cell>
        </row>
        <row r="170">
          <cell r="B170">
            <v>44948</v>
          </cell>
          <cell r="C170">
            <v>425</v>
          </cell>
          <cell r="D170">
            <v>0</v>
          </cell>
        </row>
        <row r="171">
          <cell r="B171">
            <v>44949</v>
          </cell>
          <cell r="C171">
            <v>425</v>
          </cell>
          <cell r="D171">
            <v>305</v>
          </cell>
        </row>
        <row r="172">
          <cell r="B172">
            <v>44950</v>
          </cell>
          <cell r="C172">
            <v>425</v>
          </cell>
          <cell r="D172">
            <v>313</v>
          </cell>
        </row>
        <row r="173">
          <cell r="B173">
            <v>44951</v>
          </cell>
          <cell r="C173">
            <v>425</v>
          </cell>
          <cell r="D173">
            <v>310</v>
          </cell>
        </row>
        <row r="174">
          <cell r="B174">
            <v>44952</v>
          </cell>
          <cell r="C174">
            <v>425</v>
          </cell>
          <cell r="D174">
            <v>310</v>
          </cell>
        </row>
        <row r="175">
          <cell r="B175">
            <v>44953</v>
          </cell>
          <cell r="C175">
            <v>425</v>
          </cell>
          <cell r="D175">
            <v>315</v>
          </cell>
        </row>
        <row r="176">
          <cell r="B176">
            <v>44954</v>
          </cell>
          <cell r="C176">
            <v>425</v>
          </cell>
          <cell r="D176">
            <v>315</v>
          </cell>
        </row>
        <row r="177">
          <cell r="B177">
            <v>44955</v>
          </cell>
          <cell r="C177">
            <v>425</v>
          </cell>
          <cell r="D177">
            <v>0</v>
          </cell>
        </row>
        <row r="178">
          <cell r="B178">
            <v>44956</v>
          </cell>
          <cell r="C178">
            <v>425</v>
          </cell>
          <cell r="D178">
            <v>310</v>
          </cell>
        </row>
        <row r="179">
          <cell r="B179">
            <v>44957</v>
          </cell>
          <cell r="C179">
            <v>425</v>
          </cell>
          <cell r="D179">
            <v>318</v>
          </cell>
        </row>
        <row r="181">
          <cell r="B181">
            <v>44958</v>
          </cell>
          <cell r="C181">
            <v>425</v>
          </cell>
          <cell r="D181">
            <v>308</v>
          </cell>
        </row>
        <row r="182">
          <cell r="B182">
            <v>44959</v>
          </cell>
          <cell r="C182">
            <v>425</v>
          </cell>
          <cell r="D182">
            <v>318</v>
          </cell>
        </row>
        <row r="183">
          <cell r="B183">
            <v>44960</v>
          </cell>
          <cell r="C183">
            <v>425</v>
          </cell>
          <cell r="D183">
            <v>312</v>
          </cell>
        </row>
        <row r="184">
          <cell r="B184">
            <v>44961</v>
          </cell>
          <cell r="C184">
            <v>425</v>
          </cell>
          <cell r="D184">
            <v>315</v>
          </cell>
        </row>
        <row r="185">
          <cell r="B185">
            <v>44962</v>
          </cell>
          <cell r="C185">
            <v>425</v>
          </cell>
          <cell r="D185">
            <v>0</v>
          </cell>
        </row>
        <row r="186">
          <cell r="B186">
            <v>44963</v>
          </cell>
          <cell r="C186">
            <v>425</v>
          </cell>
          <cell r="D186">
            <v>307</v>
          </cell>
        </row>
        <row r="187">
          <cell r="B187">
            <v>44964</v>
          </cell>
          <cell r="C187">
            <v>425</v>
          </cell>
          <cell r="D187">
            <v>310</v>
          </cell>
        </row>
        <row r="188">
          <cell r="B188">
            <v>44965</v>
          </cell>
          <cell r="C188">
            <v>425</v>
          </cell>
          <cell r="D188">
            <v>318</v>
          </cell>
        </row>
        <row r="189">
          <cell r="B189">
            <v>44966</v>
          </cell>
          <cell r="C189">
            <v>425</v>
          </cell>
          <cell r="D189">
            <v>315</v>
          </cell>
        </row>
        <row r="190">
          <cell r="B190">
            <v>44967</v>
          </cell>
          <cell r="C190">
            <v>425</v>
          </cell>
          <cell r="D190">
            <v>315</v>
          </cell>
        </row>
        <row r="191">
          <cell r="B191">
            <v>44968</v>
          </cell>
          <cell r="C191">
            <v>425</v>
          </cell>
          <cell r="D191">
            <v>312</v>
          </cell>
        </row>
        <row r="192">
          <cell r="B192">
            <v>44969</v>
          </cell>
          <cell r="C192">
            <v>425</v>
          </cell>
          <cell r="D192">
            <v>0</v>
          </cell>
        </row>
        <row r="193">
          <cell r="B193">
            <v>44970</v>
          </cell>
          <cell r="C193">
            <v>425</v>
          </cell>
          <cell r="D193">
            <v>310</v>
          </cell>
        </row>
        <row r="194">
          <cell r="B194">
            <v>44971</v>
          </cell>
          <cell r="C194">
            <v>425</v>
          </cell>
          <cell r="D194">
            <v>313</v>
          </cell>
        </row>
        <row r="195">
          <cell r="B195">
            <v>44972</v>
          </cell>
          <cell r="C195">
            <v>425</v>
          </cell>
          <cell r="D195">
            <v>316</v>
          </cell>
        </row>
        <row r="196">
          <cell r="B196">
            <v>44973</v>
          </cell>
          <cell r="C196">
            <v>425</v>
          </cell>
          <cell r="D196">
            <v>319</v>
          </cell>
        </row>
        <row r="197">
          <cell r="B197">
            <v>44974</v>
          </cell>
          <cell r="C197">
            <v>425</v>
          </cell>
          <cell r="D197">
            <v>315</v>
          </cell>
        </row>
        <row r="198">
          <cell r="B198">
            <v>44975</v>
          </cell>
          <cell r="C198">
            <v>425</v>
          </cell>
          <cell r="D198">
            <v>319</v>
          </cell>
        </row>
        <row r="199">
          <cell r="B199">
            <v>44976</v>
          </cell>
          <cell r="C199">
            <v>425</v>
          </cell>
          <cell r="D199">
            <v>0</v>
          </cell>
        </row>
        <row r="200">
          <cell r="B200">
            <v>44977</v>
          </cell>
          <cell r="C200">
            <v>425</v>
          </cell>
          <cell r="D200">
            <v>308</v>
          </cell>
        </row>
        <row r="201">
          <cell r="B201">
            <v>44978</v>
          </cell>
          <cell r="C201">
            <v>425</v>
          </cell>
          <cell r="D201">
            <v>312</v>
          </cell>
        </row>
        <row r="202">
          <cell r="B202">
            <v>44979</v>
          </cell>
          <cell r="C202">
            <v>425</v>
          </cell>
          <cell r="D202">
            <v>314</v>
          </cell>
        </row>
        <row r="203">
          <cell r="B203">
            <v>44980</v>
          </cell>
          <cell r="C203">
            <v>425</v>
          </cell>
          <cell r="D203">
            <v>315</v>
          </cell>
        </row>
        <row r="204">
          <cell r="B204">
            <v>44981</v>
          </cell>
          <cell r="C204">
            <v>425</v>
          </cell>
          <cell r="D204">
            <v>302</v>
          </cell>
        </row>
        <row r="205">
          <cell r="B205">
            <v>44982</v>
          </cell>
          <cell r="C205">
            <v>425</v>
          </cell>
          <cell r="D205">
            <v>302</v>
          </cell>
        </row>
        <row r="206">
          <cell r="B206">
            <v>44983</v>
          </cell>
          <cell r="C206">
            <v>425</v>
          </cell>
          <cell r="D206">
            <v>0</v>
          </cell>
        </row>
        <row r="207">
          <cell r="B207">
            <v>44984</v>
          </cell>
          <cell r="C207">
            <v>425</v>
          </cell>
          <cell r="D207">
            <v>303</v>
          </cell>
        </row>
        <row r="208">
          <cell r="B208">
            <v>44985</v>
          </cell>
          <cell r="C208">
            <v>425</v>
          </cell>
          <cell r="D208">
            <v>299</v>
          </cell>
        </row>
        <row r="210">
          <cell r="B210">
            <v>44986</v>
          </cell>
          <cell r="C210">
            <v>425</v>
          </cell>
          <cell r="D210">
            <v>290</v>
          </cell>
        </row>
        <row r="211">
          <cell r="B211">
            <v>44987</v>
          </cell>
          <cell r="C211">
            <v>425</v>
          </cell>
          <cell r="D211">
            <v>285</v>
          </cell>
        </row>
        <row r="212">
          <cell r="B212">
            <v>44988</v>
          </cell>
          <cell r="C212">
            <v>425</v>
          </cell>
          <cell r="D212">
            <v>283</v>
          </cell>
        </row>
        <row r="213">
          <cell r="B213">
            <v>44989</v>
          </cell>
          <cell r="C213">
            <v>425</v>
          </cell>
          <cell r="D213">
            <v>240</v>
          </cell>
        </row>
        <row r="214">
          <cell r="B214">
            <v>44990</v>
          </cell>
          <cell r="C214">
            <v>425</v>
          </cell>
          <cell r="D214">
            <v>0</v>
          </cell>
        </row>
        <row r="215">
          <cell r="B215">
            <v>44991</v>
          </cell>
          <cell r="C215">
            <v>425</v>
          </cell>
          <cell r="D215">
            <v>240</v>
          </cell>
        </row>
        <row r="216">
          <cell r="B216">
            <v>44992</v>
          </cell>
          <cell r="C216">
            <v>425</v>
          </cell>
          <cell r="D216">
            <v>230</v>
          </cell>
        </row>
        <row r="217">
          <cell r="B217">
            <v>44993</v>
          </cell>
          <cell r="C217">
            <v>425</v>
          </cell>
          <cell r="D217">
            <v>0</v>
          </cell>
        </row>
        <row r="218">
          <cell r="B218">
            <v>44994</v>
          </cell>
          <cell r="C218">
            <v>425</v>
          </cell>
          <cell r="D218">
            <v>223</v>
          </cell>
        </row>
        <row r="219">
          <cell r="B219">
            <v>44995</v>
          </cell>
          <cell r="C219">
            <v>425</v>
          </cell>
          <cell r="D219">
            <v>225</v>
          </cell>
        </row>
        <row r="220">
          <cell r="B220">
            <v>44996</v>
          </cell>
          <cell r="C220">
            <v>425</v>
          </cell>
          <cell r="D220">
            <v>231</v>
          </cell>
        </row>
        <row r="221">
          <cell r="B221">
            <v>44997</v>
          </cell>
          <cell r="C221">
            <v>425</v>
          </cell>
          <cell r="D221">
            <v>0</v>
          </cell>
        </row>
        <row r="222">
          <cell r="B222">
            <v>44998</v>
          </cell>
          <cell r="C222">
            <v>425</v>
          </cell>
          <cell r="D222">
            <v>231</v>
          </cell>
        </row>
        <row r="223">
          <cell r="B223">
            <v>44999</v>
          </cell>
          <cell r="C223">
            <v>425</v>
          </cell>
          <cell r="D223">
            <v>234</v>
          </cell>
        </row>
        <row r="224">
          <cell r="B224">
            <v>45000</v>
          </cell>
          <cell r="C224">
            <v>425</v>
          </cell>
          <cell r="D224">
            <v>239</v>
          </cell>
        </row>
        <row r="225">
          <cell r="B225">
            <v>45001</v>
          </cell>
          <cell r="C225">
            <v>425</v>
          </cell>
          <cell r="D225">
            <v>232</v>
          </cell>
        </row>
        <row r="226">
          <cell r="B226">
            <v>45002</v>
          </cell>
          <cell r="C226">
            <v>425</v>
          </cell>
          <cell r="D226">
            <v>233</v>
          </cell>
        </row>
        <row r="227">
          <cell r="B227">
            <v>45003</v>
          </cell>
          <cell r="C227">
            <v>425</v>
          </cell>
          <cell r="D227">
            <v>240</v>
          </cell>
        </row>
        <row r="228">
          <cell r="B228">
            <v>45004</v>
          </cell>
          <cell r="C228">
            <v>425</v>
          </cell>
          <cell r="D228">
            <v>0</v>
          </cell>
        </row>
        <row r="229">
          <cell r="B229">
            <v>45005</v>
          </cell>
          <cell r="C229">
            <v>425</v>
          </cell>
          <cell r="D229">
            <v>232</v>
          </cell>
        </row>
        <row r="230">
          <cell r="B230">
            <v>45006</v>
          </cell>
          <cell r="C230">
            <v>425</v>
          </cell>
          <cell r="D230">
            <v>229</v>
          </cell>
        </row>
        <row r="231">
          <cell r="B231">
            <v>45007</v>
          </cell>
          <cell r="C231">
            <v>425</v>
          </cell>
          <cell r="D231">
            <v>225</v>
          </cell>
        </row>
        <row r="232">
          <cell r="B232">
            <v>45008</v>
          </cell>
          <cell r="C232">
            <v>425</v>
          </cell>
          <cell r="D232">
            <v>230</v>
          </cell>
        </row>
        <row r="233">
          <cell r="B233">
            <v>45009</v>
          </cell>
          <cell r="C233">
            <v>425</v>
          </cell>
          <cell r="D233">
            <v>224</v>
          </cell>
        </row>
        <row r="234">
          <cell r="B234">
            <v>45010</v>
          </cell>
          <cell r="C234">
            <v>425</v>
          </cell>
          <cell r="D234">
            <v>222</v>
          </cell>
        </row>
        <row r="235">
          <cell r="B235">
            <v>45011</v>
          </cell>
          <cell r="C235">
            <v>425</v>
          </cell>
          <cell r="D235">
            <v>0</v>
          </cell>
        </row>
        <row r="236">
          <cell r="B236">
            <v>45012</v>
          </cell>
          <cell r="C236">
            <v>425</v>
          </cell>
          <cell r="D236">
            <v>231</v>
          </cell>
        </row>
        <row r="237">
          <cell r="B237">
            <v>45013</v>
          </cell>
          <cell r="C237">
            <v>425</v>
          </cell>
          <cell r="D237">
            <v>234</v>
          </cell>
        </row>
        <row r="238">
          <cell r="B238">
            <v>45014</v>
          </cell>
          <cell r="C238">
            <v>425</v>
          </cell>
          <cell r="D238">
            <v>236</v>
          </cell>
        </row>
        <row r="239">
          <cell r="B239">
            <v>45015</v>
          </cell>
          <cell r="C239">
            <v>425</v>
          </cell>
          <cell r="D239">
            <v>235</v>
          </cell>
        </row>
        <row r="240">
          <cell r="B240">
            <v>45016</v>
          </cell>
          <cell r="C240">
            <v>425</v>
          </cell>
          <cell r="D240">
            <v>237</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Summary"/>
      <sheetName val="Scope"/>
      <sheetName val="Details"/>
      <sheetName val="Back-up"/>
      <sheetName val="Mat&amp;Equip"/>
      <sheetName val="Manpower"/>
      <sheetName val="Constraints"/>
      <sheetName val="Weekwise"/>
      <sheetName val="Activity-wise"/>
      <sheetName val="Sheet5"/>
      <sheetName val="Month-wise Plan"/>
      <sheetName val="Layout"/>
      <sheetName val="Drop-down"/>
      <sheetName val="Dwg Register"/>
      <sheetName val="OverallScurve"/>
      <sheetName val="EnggScurve"/>
      <sheetName val="ProcScurve"/>
      <sheetName val="ConstScurve"/>
    </sheetNames>
    <sheetDataSet>
      <sheetData sheetId="0" refreshError="1"/>
      <sheetData sheetId="1" refreshError="1"/>
      <sheetData sheetId="2" refreshError="1"/>
      <sheetData sheetId="3" refreshError="1"/>
      <sheetData sheetId="4" refreshError="1"/>
      <sheetData sheetId="5" refreshError="1"/>
      <sheetData sheetId="6" refreshError="1">
        <row r="18">
          <cell r="B18">
            <v>44805</v>
          </cell>
          <cell r="C18">
            <v>340</v>
          </cell>
          <cell r="D18">
            <v>158</v>
          </cell>
        </row>
        <row r="19">
          <cell r="B19">
            <v>44806</v>
          </cell>
          <cell r="C19">
            <v>340</v>
          </cell>
          <cell r="D19">
            <v>160</v>
          </cell>
        </row>
        <row r="20">
          <cell r="B20">
            <v>44807</v>
          </cell>
          <cell r="C20">
            <v>340</v>
          </cell>
          <cell r="D20">
            <v>155</v>
          </cell>
        </row>
        <row r="21">
          <cell r="B21">
            <v>44808</v>
          </cell>
          <cell r="C21">
            <v>340</v>
          </cell>
          <cell r="D21">
            <v>15</v>
          </cell>
        </row>
        <row r="22">
          <cell r="B22">
            <v>44809</v>
          </cell>
          <cell r="C22">
            <v>340</v>
          </cell>
          <cell r="D22">
            <v>140</v>
          </cell>
        </row>
        <row r="23">
          <cell r="B23">
            <v>44810</v>
          </cell>
          <cell r="C23">
            <v>340</v>
          </cell>
          <cell r="D23">
            <v>155</v>
          </cell>
        </row>
        <row r="24">
          <cell r="B24">
            <v>44811</v>
          </cell>
          <cell r="C24">
            <v>340</v>
          </cell>
          <cell r="D24">
            <v>158</v>
          </cell>
        </row>
        <row r="25">
          <cell r="B25">
            <v>44812</v>
          </cell>
          <cell r="C25">
            <v>340</v>
          </cell>
          <cell r="D25">
            <v>160</v>
          </cell>
        </row>
        <row r="26">
          <cell r="B26">
            <v>44813</v>
          </cell>
          <cell r="C26">
            <v>340</v>
          </cell>
          <cell r="D26">
            <v>164</v>
          </cell>
        </row>
        <row r="27">
          <cell r="B27">
            <v>44814</v>
          </cell>
          <cell r="C27">
            <v>340</v>
          </cell>
          <cell r="D27">
            <v>160</v>
          </cell>
        </row>
        <row r="28">
          <cell r="B28">
            <v>44815</v>
          </cell>
          <cell r="C28">
            <v>340</v>
          </cell>
          <cell r="D28">
            <v>20</v>
          </cell>
        </row>
        <row r="29">
          <cell r="B29">
            <v>44816</v>
          </cell>
          <cell r="C29">
            <v>340</v>
          </cell>
          <cell r="D29">
            <v>155</v>
          </cell>
        </row>
        <row r="30">
          <cell r="B30">
            <v>44817</v>
          </cell>
          <cell r="C30">
            <v>340</v>
          </cell>
          <cell r="D30">
            <v>166</v>
          </cell>
        </row>
        <row r="31">
          <cell r="B31">
            <v>44818</v>
          </cell>
          <cell r="C31">
            <v>340</v>
          </cell>
          <cell r="D31">
            <v>175</v>
          </cell>
        </row>
        <row r="32">
          <cell r="B32">
            <v>44819</v>
          </cell>
          <cell r="C32">
            <v>340</v>
          </cell>
          <cell r="D32">
            <v>174</v>
          </cell>
        </row>
        <row r="33">
          <cell r="B33">
            <v>44820</v>
          </cell>
          <cell r="C33">
            <v>340</v>
          </cell>
          <cell r="D33">
            <v>174</v>
          </cell>
        </row>
        <row r="34">
          <cell r="B34">
            <v>44821</v>
          </cell>
          <cell r="C34">
            <v>340</v>
          </cell>
          <cell r="D34">
            <v>0</v>
          </cell>
        </row>
        <row r="35">
          <cell r="B35">
            <v>44822</v>
          </cell>
          <cell r="C35">
            <v>340</v>
          </cell>
          <cell r="D35">
            <v>42</v>
          </cell>
        </row>
        <row r="36">
          <cell r="B36">
            <v>44823</v>
          </cell>
          <cell r="C36">
            <v>340</v>
          </cell>
          <cell r="D36">
            <v>169</v>
          </cell>
        </row>
        <row r="37">
          <cell r="B37">
            <v>44824</v>
          </cell>
          <cell r="C37">
            <v>340</v>
          </cell>
          <cell r="D37">
            <v>168</v>
          </cell>
        </row>
        <row r="38">
          <cell r="B38">
            <v>44825</v>
          </cell>
          <cell r="C38">
            <v>340</v>
          </cell>
          <cell r="D38">
            <v>170</v>
          </cell>
        </row>
        <row r="39">
          <cell r="B39">
            <v>44826</v>
          </cell>
          <cell r="C39">
            <v>340</v>
          </cell>
          <cell r="D39">
            <v>167</v>
          </cell>
        </row>
        <row r="40">
          <cell r="B40">
            <v>44827</v>
          </cell>
          <cell r="C40">
            <v>340</v>
          </cell>
        </row>
        <row r="41">
          <cell r="B41">
            <v>44828</v>
          </cell>
          <cell r="C41">
            <v>340</v>
          </cell>
        </row>
        <row r="42">
          <cell r="B42">
            <v>44829</v>
          </cell>
          <cell r="C42">
            <v>340</v>
          </cell>
        </row>
        <row r="43">
          <cell r="B43">
            <v>44830</v>
          </cell>
          <cell r="C43">
            <v>340</v>
          </cell>
        </row>
        <row r="44">
          <cell r="B44">
            <v>44831</v>
          </cell>
          <cell r="C44">
            <v>340</v>
          </cell>
        </row>
        <row r="45">
          <cell r="B45">
            <v>44832</v>
          </cell>
          <cell r="C45">
            <v>340</v>
          </cell>
        </row>
        <row r="46">
          <cell r="B46">
            <v>44833</v>
          </cell>
          <cell r="C46">
            <v>340</v>
          </cell>
        </row>
        <row r="47">
          <cell r="B47">
            <v>44834</v>
          </cell>
          <cell r="C47">
            <v>340</v>
          </cell>
        </row>
      </sheetData>
      <sheetData sheetId="7" refreshError="1"/>
      <sheetData sheetId="8" refreshError="1"/>
      <sheetData sheetId="9" refreshError="1">
        <row r="3">
          <cell r="F3">
            <v>44562</v>
          </cell>
          <cell r="G3">
            <v>44593</v>
          </cell>
          <cell r="H3">
            <v>44621</v>
          </cell>
          <cell r="I3">
            <v>44652</v>
          </cell>
          <cell r="J3">
            <v>44682</v>
          </cell>
          <cell r="K3">
            <v>44713</v>
          </cell>
          <cell r="L3">
            <v>44743</v>
          </cell>
          <cell r="M3">
            <v>44774</v>
          </cell>
          <cell r="O3">
            <v>44805</v>
          </cell>
          <cell r="P3">
            <v>44806</v>
          </cell>
          <cell r="Q3">
            <v>44807</v>
          </cell>
          <cell r="R3">
            <v>44808</v>
          </cell>
          <cell r="S3">
            <v>44809</v>
          </cell>
          <cell r="T3">
            <v>44810</v>
          </cell>
          <cell r="U3">
            <v>44811</v>
          </cell>
          <cell r="V3">
            <v>44812</v>
          </cell>
          <cell r="W3">
            <v>44813</v>
          </cell>
          <cell r="X3">
            <v>44814</v>
          </cell>
          <cell r="Y3">
            <v>44815</v>
          </cell>
          <cell r="Z3">
            <v>44816</v>
          </cell>
          <cell r="AA3">
            <v>44817</v>
          </cell>
          <cell r="AB3">
            <v>44818</v>
          </cell>
          <cell r="AC3">
            <v>44819</v>
          </cell>
          <cell r="AD3">
            <v>44820</v>
          </cell>
          <cell r="AE3">
            <v>44821</v>
          </cell>
          <cell r="AF3">
            <v>44822</v>
          </cell>
          <cell r="AG3">
            <v>44823</v>
          </cell>
          <cell r="AH3">
            <v>44824</v>
          </cell>
          <cell r="AI3">
            <v>44825</v>
          </cell>
          <cell r="AJ3">
            <v>44826</v>
          </cell>
          <cell r="AK3">
            <v>44827</v>
          </cell>
          <cell r="AL3">
            <v>44828</v>
          </cell>
          <cell r="AM3">
            <v>44829</v>
          </cell>
          <cell r="AN3">
            <v>44830</v>
          </cell>
          <cell r="AO3">
            <v>44831</v>
          </cell>
          <cell r="AP3">
            <v>44832</v>
          </cell>
          <cell r="AQ3">
            <v>44833</v>
          </cell>
          <cell r="AR3">
            <v>44834</v>
          </cell>
          <cell r="AT3">
            <v>44835</v>
          </cell>
          <cell r="AU3">
            <v>44836</v>
          </cell>
          <cell r="AV3">
            <v>44837</v>
          </cell>
          <cell r="AW3">
            <v>44838</v>
          </cell>
          <cell r="AX3">
            <v>44839</v>
          </cell>
          <cell r="AY3">
            <v>44840</v>
          </cell>
          <cell r="AZ3">
            <v>44841</v>
          </cell>
          <cell r="BA3">
            <v>44842</v>
          </cell>
          <cell r="BB3">
            <v>44843</v>
          </cell>
          <cell r="BC3">
            <v>44844</v>
          </cell>
          <cell r="BD3">
            <v>44845</v>
          </cell>
          <cell r="BE3">
            <v>44846</v>
          </cell>
          <cell r="BF3">
            <v>44847</v>
          </cell>
          <cell r="BG3">
            <v>44848</v>
          </cell>
          <cell r="BH3">
            <v>44849</v>
          </cell>
          <cell r="BI3">
            <v>44850</v>
          </cell>
          <cell r="BJ3">
            <v>44851</v>
          </cell>
          <cell r="BK3">
            <v>44852</v>
          </cell>
          <cell r="BL3">
            <v>44853</v>
          </cell>
          <cell r="BM3">
            <v>44854</v>
          </cell>
          <cell r="BN3">
            <v>44855</v>
          </cell>
          <cell r="BO3">
            <v>44856</v>
          </cell>
          <cell r="BP3">
            <v>44857</v>
          </cell>
          <cell r="BQ3">
            <v>44858</v>
          </cell>
          <cell r="BR3">
            <v>44859</v>
          </cell>
          <cell r="BS3">
            <v>44860</v>
          </cell>
          <cell r="BT3">
            <v>44861</v>
          </cell>
          <cell r="BU3">
            <v>44862</v>
          </cell>
          <cell r="BV3">
            <v>44863</v>
          </cell>
          <cell r="BW3">
            <v>44864</v>
          </cell>
          <cell r="BX3">
            <v>44865</v>
          </cell>
          <cell r="BZ3">
            <v>44866</v>
          </cell>
          <cell r="CA3">
            <v>44867</v>
          </cell>
          <cell r="CB3">
            <v>44868</v>
          </cell>
          <cell r="CC3">
            <v>44869</v>
          </cell>
          <cell r="CD3">
            <v>44870</v>
          </cell>
          <cell r="CE3">
            <v>44871</v>
          </cell>
          <cell r="CF3">
            <v>44872</v>
          </cell>
          <cell r="CG3">
            <v>44873</v>
          </cell>
          <cell r="CH3">
            <v>44874</v>
          </cell>
          <cell r="CI3">
            <v>44875</v>
          </cell>
          <cell r="CJ3">
            <v>44876</v>
          </cell>
          <cell r="CK3">
            <v>44877</v>
          </cell>
          <cell r="CL3">
            <v>44878</v>
          </cell>
          <cell r="CM3">
            <v>44879</v>
          </cell>
          <cell r="CN3">
            <v>44880</v>
          </cell>
          <cell r="CO3">
            <v>44881</v>
          </cell>
          <cell r="CP3">
            <v>44882</v>
          </cell>
          <cell r="CQ3">
            <v>44883</v>
          </cell>
          <cell r="CR3">
            <v>44884</v>
          </cell>
          <cell r="CS3">
            <v>44885</v>
          </cell>
          <cell r="CT3">
            <v>44886</v>
          </cell>
          <cell r="CU3">
            <v>44887</v>
          </cell>
          <cell r="CV3">
            <v>44888</v>
          </cell>
          <cell r="CW3">
            <v>44889</v>
          </cell>
          <cell r="CX3">
            <v>44890</v>
          </cell>
          <cell r="CY3">
            <v>44891</v>
          </cell>
          <cell r="CZ3">
            <v>44892</v>
          </cell>
          <cell r="DA3">
            <v>44893</v>
          </cell>
          <cell r="DB3">
            <v>44894</v>
          </cell>
          <cell r="DC3">
            <v>44895</v>
          </cell>
          <cell r="DE3">
            <v>44896</v>
          </cell>
          <cell r="DF3">
            <v>44897</v>
          </cell>
          <cell r="DG3">
            <v>44898</v>
          </cell>
          <cell r="DH3">
            <v>44899</v>
          </cell>
          <cell r="DI3">
            <v>44900</v>
          </cell>
          <cell r="DJ3">
            <v>44901</v>
          </cell>
          <cell r="DK3">
            <v>44902</v>
          </cell>
          <cell r="DL3">
            <v>44903</v>
          </cell>
          <cell r="DM3">
            <v>44904</v>
          </cell>
          <cell r="DN3">
            <v>44905</v>
          </cell>
          <cell r="DO3">
            <v>44906</v>
          </cell>
          <cell r="DP3">
            <v>44907</v>
          </cell>
          <cell r="DQ3">
            <v>44908</v>
          </cell>
          <cell r="DR3">
            <v>44909</v>
          </cell>
          <cell r="DS3">
            <v>44910</v>
          </cell>
          <cell r="DT3">
            <v>44911</v>
          </cell>
          <cell r="DU3">
            <v>44912</v>
          </cell>
          <cell r="DV3">
            <v>44913</v>
          </cell>
          <cell r="DW3">
            <v>44914</v>
          </cell>
          <cell r="DX3">
            <v>44915</v>
          </cell>
          <cell r="DY3">
            <v>44916</v>
          </cell>
          <cell r="DZ3">
            <v>44917</v>
          </cell>
          <cell r="EA3">
            <v>44918</v>
          </cell>
          <cell r="EB3">
            <v>44919</v>
          </cell>
          <cell r="EC3">
            <v>44920</v>
          </cell>
          <cell r="ED3">
            <v>44921</v>
          </cell>
          <cell r="EE3">
            <v>44922</v>
          </cell>
          <cell r="EF3">
            <v>44923</v>
          </cell>
          <cell r="EG3">
            <v>44924</v>
          </cell>
          <cell r="EH3">
            <v>44925</v>
          </cell>
          <cell r="EI3">
            <v>44926</v>
          </cell>
        </row>
        <row r="5">
          <cell r="B5" t="str">
            <v>PCC</v>
          </cell>
        </row>
        <row r="6">
          <cell r="B6" t="str">
            <v>RCC Foundation</v>
          </cell>
        </row>
        <row r="7">
          <cell r="B7" t="str">
            <v>Step Footing</v>
          </cell>
        </row>
        <row r="8">
          <cell r="B8" t="str">
            <v>Pier 1900 mm</v>
          </cell>
        </row>
        <row r="9">
          <cell r="B9" t="str">
            <v>Pier 1600 mm</v>
          </cell>
        </row>
        <row r="10">
          <cell r="B10" t="str">
            <v>Pier Cap</v>
          </cell>
        </row>
        <row r="11">
          <cell r="B11" t="str">
            <v>Track Beam with Nose</v>
          </cell>
        </row>
        <row r="12">
          <cell r="B12" t="str">
            <v>Track Beam without Nose</v>
          </cell>
        </row>
        <row r="13">
          <cell r="B13" t="str">
            <v>h - Section Beam</v>
          </cell>
        </row>
        <row r="14">
          <cell r="B14" t="str">
            <v>U - Section Beam</v>
          </cell>
        </row>
        <row r="15">
          <cell r="B15" t="str">
            <v>Pre-cast Slab</v>
          </cell>
        </row>
        <row r="16">
          <cell r="B16" t="str">
            <v>Erection-Track Beam with Nose</v>
          </cell>
        </row>
        <row r="17">
          <cell r="B17" t="str">
            <v>Erection-Track Beam without Nose</v>
          </cell>
        </row>
        <row r="18">
          <cell r="B18" t="str">
            <v>Erection-h - Section Beam</v>
          </cell>
        </row>
        <row r="19">
          <cell r="B19" t="str">
            <v>Erection-U - Section Beam</v>
          </cell>
        </row>
        <row r="20">
          <cell r="B20" t="str">
            <v>Erection-Pre-cast Slab</v>
          </cell>
        </row>
        <row r="21">
          <cell r="B21" t="str">
            <v>Track Laying</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Sheet7"/>
      <sheetName val="Top Sheet"/>
      <sheetName val="Details"/>
      <sheetName val="Backup"/>
      <sheetName val="Summary"/>
      <sheetName val="Micro"/>
      <sheetName val="Manpower"/>
      <sheetName val="Mat&amp;Equip"/>
      <sheetName val="Constraints"/>
      <sheetName val="Concerns"/>
      <sheetName val="Info Register"/>
      <sheetName val="Drawing Register"/>
      <sheetName val="Graphs Data"/>
      <sheetName val="Overall S-curve"/>
      <sheetName val="Engg S-curve"/>
      <sheetName val="Procurement S-curve"/>
      <sheetName val="Civil S-curve"/>
      <sheetName val="Pre-cast Erection S-Curve"/>
      <sheetName val="Drop-down"/>
      <sheetName val="Mechanical S-Curve"/>
      <sheetName val="OHE and S&amp;T"/>
      <sheetName val="Month-wise Plan"/>
      <sheetName val="Week-wise"/>
      <sheetName val="Activity-wise"/>
      <sheetName val="Pictorial"/>
      <sheetName val="Concrete Calander"/>
      <sheetName val="BBS Tracker"/>
      <sheetName val="Site Status"/>
      <sheetName val="Nov-22 Plan"/>
      <sheetName val="Oct-22 Plan"/>
      <sheetName val="Sep-22 Plan"/>
      <sheetName val="Plan July"/>
      <sheetName val="Sheet4"/>
    </sheetNames>
    <sheetDataSet>
      <sheetData sheetId="0" refreshError="1"/>
      <sheetData sheetId="1" refreshError="1"/>
      <sheetData sheetId="2" refreshError="1"/>
      <sheetData sheetId="3" refreshError="1"/>
      <sheetData sheetId="4" refreshError="1"/>
      <sheetData sheetId="5">
        <row r="28">
          <cell r="E28">
            <v>41.027777777777779</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y-23 Plan- Completed"/>
      <sheetName val="Top Sheet"/>
      <sheetName val="Details"/>
      <sheetName val="Priority"/>
      <sheetName val="Backup"/>
      <sheetName val="Summary"/>
      <sheetName val="Micro"/>
      <sheetName val="Mat&amp;Equip"/>
      <sheetName val="Apr-23 Plan- OLD"/>
      <sheetName val="Manpower"/>
      <sheetName val="Info Register"/>
      <sheetName val="Daily Concrete Register"/>
      <sheetName val="Constraints"/>
      <sheetName val="Concerns"/>
      <sheetName val="Drawing Register"/>
      <sheetName val="Graphs Data"/>
      <sheetName val="Overall S-curve"/>
      <sheetName val="Engg S-curve"/>
      <sheetName val="Procurement S-curve"/>
      <sheetName val="Civil S-curve"/>
      <sheetName val="Pre-cast Erection S-Curve"/>
      <sheetName val="Drop-down"/>
      <sheetName val="Mechanical S-Curve"/>
      <sheetName val="Month-wise Plan"/>
      <sheetName val="Week-wise"/>
      <sheetName val="Activity-wise"/>
      <sheetName val="Pictorial"/>
      <sheetName val="Jan-23 Plan"/>
      <sheetName val="Feb-23 Plan"/>
      <sheetName val="June-23 Plan"/>
      <sheetName val="Dec-22 Plan"/>
      <sheetName val="Nov-22 Plan"/>
      <sheetName val="Oct-22 Plan"/>
      <sheetName val="Sep-22 Plan"/>
      <sheetName val="Plan Ju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92">
          <cell r="P292">
            <v>2807</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lan for September 2022"/>
      <sheetName val="sEPTEMBER"/>
      <sheetName val="Sheet2"/>
      <sheetName val="Sheet3"/>
      <sheetName val="Sheet4"/>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urldefense.com/v3/__http:/S.No__;!!N8Xdb1VRTUMlZeI!hL9i1DsTT_BIWOIs9VFToC-U_Gh6-jMvMaXOoyrxO5AFHH-nfbdpZ6rlPVQjNLaXyjxKvxt3D3Yr5Q9HNv-5YLKzJmo$" TargetMode="Externa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6"/>
  <sheetViews>
    <sheetView showGridLines="0" zoomScale="60" zoomScaleNormal="60" workbookViewId="0">
      <pane xSplit="1" ySplit="4" topLeftCell="B5" activePane="bottomRight" state="frozen"/>
      <selection pane="topRight" activeCell="B1" sqref="B1"/>
      <selection pane="bottomLeft" activeCell="A5" sqref="A5"/>
      <selection pane="bottomRight" activeCell="F27" sqref="F27"/>
    </sheetView>
  </sheetViews>
  <sheetFormatPr defaultColWidth="8.7265625" defaultRowHeight="14.5"/>
  <cols>
    <col min="1" max="1" width="10.54296875" style="256" customWidth="1"/>
    <col min="2" max="2" width="11.26953125" style="256" customWidth="1"/>
    <col min="3" max="10" width="11.26953125" style="184" customWidth="1"/>
    <col min="11" max="11" width="28.7265625" style="257" customWidth="1"/>
    <col min="12" max="12" width="8.7265625" style="184"/>
    <col min="13" max="14" width="11.453125" style="184" customWidth="1"/>
    <col min="15" max="16" width="11.54296875" style="184" customWidth="1"/>
    <col min="17" max="17" width="29.7265625" style="257" customWidth="1"/>
    <col min="18" max="19" width="8.7265625" style="184"/>
    <col min="20" max="20" width="26.26953125" style="184" customWidth="1"/>
    <col min="21" max="21" width="11.7265625" style="184" customWidth="1"/>
    <col min="22" max="16384" width="8.7265625" style="184"/>
  </cols>
  <sheetData>
    <row r="1" spans="1:22">
      <c r="A1" s="256" t="s">
        <v>738</v>
      </c>
      <c r="D1" s="184">
        <v>3</v>
      </c>
      <c r="E1" s="184">
        <v>20</v>
      </c>
      <c r="F1" s="184">
        <v>5</v>
      </c>
      <c r="G1" s="184">
        <v>6</v>
      </c>
      <c r="H1" s="184">
        <v>5</v>
      </c>
      <c r="I1" s="184">
        <v>10</v>
      </c>
      <c r="O1" s="184">
        <v>12</v>
      </c>
      <c r="P1" s="650">
        <v>0.5</v>
      </c>
    </row>
    <row r="2" spans="1:22" ht="15" thickBot="1">
      <c r="A2" s="592" t="s">
        <v>1122</v>
      </c>
    </row>
    <row r="3" spans="1:22" ht="14.9" customHeight="1" thickBot="1">
      <c r="A3" s="1354" t="s">
        <v>903</v>
      </c>
      <c r="B3" s="1356" t="s">
        <v>508</v>
      </c>
      <c r="C3" s="1357"/>
      <c r="D3" s="1357"/>
      <c r="E3" s="1357"/>
      <c r="F3" s="1357"/>
      <c r="G3" s="1357"/>
      <c r="H3" s="1357"/>
      <c r="I3" s="1358"/>
      <c r="J3" s="775"/>
      <c r="K3" s="776"/>
      <c r="M3" s="1359" t="s">
        <v>904</v>
      </c>
      <c r="N3" s="1360"/>
      <c r="O3" s="1363" t="s">
        <v>509</v>
      </c>
      <c r="P3" s="1364"/>
      <c r="Q3" s="1365"/>
    </row>
    <row r="4" spans="1:22" ht="29.5" thickBot="1">
      <c r="A4" s="1355"/>
      <c r="B4" s="818"/>
      <c r="C4" s="819" t="s">
        <v>427</v>
      </c>
      <c r="D4" s="819" t="s">
        <v>200</v>
      </c>
      <c r="E4" s="819" t="s">
        <v>253</v>
      </c>
      <c r="F4" s="819" t="s">
        <v>354</v>
      </c>
      <c r="G4" s="819" t="s">
        <v>11</v>
      </c>
      <c r="H4" s="819" t="s">
        <v>10</v>
      </c>
      <c r="I4" s="819" t="s">
        <v>204</v>
      </c>
      <c r="J4" s="819" t="s">
        <v>47</v>
      </c>
      <c r="K4" s="820" t="s">
        <v>68</v>
      </c>
      <c r="M4" s="1361"/>
      <c r="N4" s="1362"/>
      <c r="O4" s="596" t="s">
        <v>913</v>
      </c>
      <c r="P4" s="597" t="s">
        <v>69</v>
      </c>
      <c r="Q4" s="598" t="s">
        <v>68</v>
      </c>
    </row>
    <row r="5" spans="1:22" ht="21" customHeight="1">
      <c r="A5" s="1366" t="s">
        <v>906</v>
      </c>
      <c r="B5" s="599" t="s">
        <v>69</v>
      </c>
      <c r="C5" s="709">
        <f>C7+C9+C11+C13+C15+C17</f>
        <v>10</v>
      </c>
      <c r="D5" s="709">
        <f t="shared" ref="D5:I6" si="0">D7+D9+D11+D13+D15+D17</f>
        <v>12</v>
      </c>
      <c r="E5" s="709">
        <f>E7+E9+E11+E13+E15+E17</f>
        <v>12</v>
      </c>
      <c r="F5" s="709">
        <f t="shared" si="0"/>
        <v>12</v>
      </c>
      <c r="G5" s="709">
        <f t="shared" si="0"/>
        <v>18</v>
      </c>
      <c r="H5" s="709">
        <f t="shared" si="0"/>
        <v>25</v>
      </c>
      <c r="I5" s="709">
        <f t="shared" si="0"/>
        <v>23</v>
      </c>
      <c r="J5" s="710"/>
      <c r="K5" s="451"/>
      <c r="M5" s="1368" t="s">
        <v>909</v>
      </c>
      <c r="N5" s="1369"/>
      <c r="O5" s="719">
        <f>P5*$O$1</f>
        <v>1140</v>
      </c>
      <c r="P5" s="600">
        <v>95</v>
      </c>
      <c r="Q5" s="1370" t="s">
        <v>1456</v>
      </c>
    </row>
    <row r="6" spans="1:22" ht="21" customHeight="1" thickBot="1">
      <c r="A6" s="1367"/>
      <c r="B6" s="821" t="s">
        <v>907</v>
      </c>
      <c r="C6" s="822">
        <f>C8+C10+C12+C14+C16+C18</f>
        <v>0</v>
      </c>
      <c r="D6" s="822">
        <f t="shared" si="0"/>
        <v>36</v>
      </c>
      <c r="E6" s="822">
        <f>E8+E10+E12+E14+E16+E18</f>
        <v>240</v>
      </c>
      <c r="F6" s="822">
        <f t="shared" si="0"/>
        <v>60</v>
      </c>
      <c r="G6" s="822">
        <f t="shared" si="0"/>
        <v>108</v>
      </c>
      <c r="H6" s="822">
        <f t="shared" si="0"/>
        <v>125</v>
      </c>
      <c r="I6" s="822">
        <f t="shared" si="0"/>
        <v>355</v>
      </c>
      <c r="J6" s="823">
        <f>SUM(C6:I6)</f>
        <v>924</v>
      </c>
      <c r="K6" s="824"/>
      <c r="M6" s="1373" t="s">
        <v>910</v>
      </c>
      <c r="N6" s="1374"/>
      <c r="O6" s="825">
        <f>P6*$O$1</f>
        <v>960</v>
      </c>
      <c r="P6" s="826">
        <v>80</v>
      </c>
      <c r="Q6" s="1371"/>
    </row>
    <row r="7" spans="1:22" ht="21" customHeight="1">
      <c r="A7" s="1375" t="s">
        <v>522</v>
      </c>
      <c r="B7" s="460" t="s">
        <v>69</v>
      </c>
      <c r="C7" s="249">
        <v>6</v>
      </c>
      <c r="D7" s="249">
        <v>6</v>
      </c>
      <c r="E7" s="249">
        <v>6</v>
      </c>
      <c r="F7" s="249">
        <v>6</v>
      </c>
      <c r="G7" s="249">
        <v>6</v>
      </c>
      <c r="H7" s="249">
        <v>14</v>
      </c>
      <c r="I7" s="249">
        <v>14</v>
      </c>
      <c r="J7" s="714"/>
      <c r="K7" s="1377"/>
      <c r="M7" s="1373" t="s">
        <v>911</v>
      </c>
      <c r="N7" s="1374"/>
      <c r="O7" s="825">
        <f>P7*$O$1</f>
        <v>336</v>
      </c>
      <c r="P7" s="826">
        <v>28</v>
      </c>
      <c r="Q7" s="1371"/>
    </row>
    <row r="8" spans="1:22" ht="21" customHeight="1" thickBot="1">
      <c r="A8" s="1376"/>
      <c r="B8" s="827" t="s">
        <v>907</v>
      </c>
      <c r="C8" s="829"/>
      <c r="D8" s="829">
        <f>D7*$D$1</f>
        <v>18</v>
      </c>
      <c r="E8" s="829">
        <f>E7*$E$1</f>
        <v>120</v>
      </c>
      <c r="F8" s="829">
        <f>F7*$F$1</f>
        <v>30</v>
      </c>
      <c r="G8" s="829">
        <f>G7*$G$1</f>
        <v>36</v>
      </c>
      <c r="H8" s="829">
        <f>H7*$H$1</f>
        <v>70</v>
      </c>
      <c r="I8" s="829">
        <f>I7*$I$1</f>
        <v>140</v>
      </c>
      <c r="J8" s="830">
        <f>SUM(C8:I8)</f>
        <v>414</v>
      </c>
      <c r="K8" s="1378"/>
      <c r="M8" s="1373" t="s">
        <v>912</v>
      </c>
      <c r="N8" s="1374"/>
      <c r="O8" s="825">
        <f>P8*$O$1</f>
        <v>336</v>
      </c>
      <c r="P8" s="826">
        <v>28</v>
      </c>
      <c r="Q8" s="1371"/>
    </row>
    <row r="9" spans="1:22" ht="21" customHeight="1" thickBot="1">
      <c r="A9" s="1375" t="s">
        <v>523</v>
      </c>
      <c r="B9" s="460" t="s">
        <v>69</v>
      </c>
      <c r="C9" s="249">
        <v>4</v>
      </c>
      <c r="D9" s="249">
        <v>6</v>
      </c>
      <c r="E9" s="249">
        <v>6</v>
      </c>
      <c r="F9" s="249">
        <v>6</v>
      </c>
      <c r="G9" s="249">
        <v>6</v>
      </c>
      <c r="H9" s="249">
        <v>2</v>
      </c>
      <c r="I9" s="249"/>
      <c r="J9" s="714"/>
      <c r="K9" s="1377"/>
      <c r="M9" s="1379" t="s">
        <v>99</v>
      </c>
      <c r="N9" s="1380"/>
      <c r="O9" s="831">
        <f>P9*P1</f>
        <v>38</v>
      </c>
      <c r="P9" s="612">
        <v>76</v>
      </c>
      <c r="Q9" s="1372"/>
    </row>
    <row r="10" spans="1:22" ht="21" customHeight="1" thickBot="1">
      <c r="A10" s="1376"/>
      <c r="B10" s="827" t="s">
        <v>907</v>
      </c>
      <c r="C10" s="829"/>
      <c r="D10" s="829">
        <f>D9*$D$1</f>
        <v>18</v>
      </c>
      <c r="E10" s="829">
        <f>E9*$E$1</f>
        <v>120</v>
      </c>
      <c r="F10" s="829">
        <f>F9*$F$1</f>
        <v>30</v>
      </c>
      <c r="G10" s="829">
        <f>G9*$G$1</f>
        <v>36</v>
      </c>
      <c r="H10" s="829">
        <f>H9*$H$1</f>
        <v>10</v>
      </c>
      <c r="I10" s="829">
        <f>I9*10</f>
        <v>0</v>
      </c>
      <c r="J10" s="830">
        <f>SUM(C10:I10)</f>
        <v>214</v>
      </c>
      <c r="K10" s="1378"/>
      <c r="M10" s="1381" t="s">
        <v>643</v>
      </c>
      <c r="N10" s="1382"/>
      <c r="O10" s="725">
        <f>SUM(O5:O9)</f>
        <v>2810</v>
      </c>
      <c r="P10" s="727">
        <f>SUM(P5:P9)</f>
        <v>307</v>
      </c>
      <c r="Q10" s="615"/>
    </row>
    <row r="11" spans="1:22" ht="21" customHeight="1">
      <c r="A11" s="1375" t="s">
        <v>520</v>
      </c>
      <c r="B11" s="460" t="s">
        <v>69</v>
      </c>
      <c r="C11" s="249"/>
      <c r="D11" s="249"/>
      <c r="E11" s="249"/>
      <c r="F11" s="249"/>
      <c r="G11" s="249"/>
      <c r="H11" s="249"/>
      <c r="I11" s="249">
        <v>4</v>
      </c>
      <c r="J11" s="714"/>
      <c r="K11" s="1377"/>
      <c r="U11" s="256" t="s">
        <v>1684</v>
      </c>
      <c r="V11" s="256" t="s">
        <v>1685</v>
      </c>
    </row>
    <row r="12" spans="1:22" ht="21" customHeight="1" thickBot="1">
      <c r="A12" s="1376"/>
      <c r="B12" s="827" t="s">
        <v>907</v>
      </c>
      <c r="C12" s="829"/>
      <c r="D12" s="829">
        <f>D11*$D$1</f>
        <v>0</v>
      </c>
      <c r="E12" s="829">
        <f>E11*$E$1</f>
        <v>0</v>
      </c>
      <c r="F12" s="829">
        <f>F11*$F$1</f>
        <v>0</v>
      </c>
      <c r="G12" s="829">
        <f>G11*$G$1</f>
        <v>0</v>
      </c>
      <c r="H12" s="829">
        <f>H11*$H$1</f>
        <v>0</v>
      </c>
      <c r="I12" s="829">
        <f>3*35+10</f>
        <v>115</v>
      </c>
      <c r="J12" s="830">
        <f>SUM(C12:I12)</f>
        <v>115</v>
      </c>
      <c r="K12" s="1378"/>
      <c r="M12" s="1383" t="s">
        <v>921</v>
      </c>
      <c r="N12" s="1383"/>
      <c r="P12" s="256" t="s">
        <v>919</v>
      </c>
      <c r="Q12" s="256" t="s">
        <v>904</v>
      </c>
      <c r="R12" s="256" t="s">
        <v>47</v>
      </c>
      <c r="S12" s="114"/>
      <c r="T12" s="184" t="s">
        <v>200</v>
      </c>
      <c r="U12" s="429">
        <f>D32</f>
        <v>36</v>
      </c>
      <c r="V12" s="677">
        <f>U12*$P$43</f>
        <v>17.451422581713516</v>
      </c>
    </row>
    <row r="13" spans="1:22" ht="21" customHeight="1">
      <c r="A13" s="1375" t="s">
        <v>518</v>
      </c>
      <c r="B13" s="460" t="s">
        <v>69</v>
      </c>
      <c r="C13" s="249"/>
      <c r="D13" s="249"/>
      <c r="E13" s="249"/>
      <c r="F13" s="249"/>
      <c r="G13" s="249">
        <v>6</v>
      </c>
      <c r="H13" s="249">
        <v>9</v>
      </c>
      <c r="I13" s="249">
        <v>5</v>
      </c>
      <c r="J13" s="714"/>
      <c r="K13" s="1377"/>
      <c r="O13" s="256" t="s">
        <v>12</v>
      </c>
      <c r="P13" s="429">
        <f>J8</f>
        <v>414</v>
      </c>
      <c r="Q13" s="429">
        <f>$O$10/11</f>
        <v>255.45454545454547</v>
      </c>
      <c r="R13" s="429">
        <f>P13+Q13</f>
        <v>669.4545454545455</v>
      </c>
      <c r="T13" s="184" t="s">
        <v>228</v>
      </c>
      <c r="U13" s="429">
        <f>E32</f>
        <v>240</v>
      </c>
      <c r="V13" s="677">
        <f t="shared" ref="V13:V22" si="1">U13*$P$43</f>
        <v>116.34281721142344</v>
      </c>
    </row>
    <row r="14" spans="1:22" ht="21" customHeight="1" thickBot="1">
      <c r="A14" s="1376"/>
      <c r="B14" s="827" t="s">
        <v>907</v>
      </c>
      <c r="C14" s="829"/>
      <c r="D14" s="829">
        <f>D13*$D$1</f>
        <v>0</v>
      </c>
      <c r="E14" s="829">
        <f>E13*$E$1</f>
        <v>0</v>
      </c>
      <c r="F14" s="829">
        <f>F13*$F$1</f>
        <v>0</v>
      </c>
      <c r="G14" s="829">
        <f>G13*$G$1</f>
        <v>36</v>
      </c>
      <c r="H14" s="829">
        <f>H13*$H$1</f>
        <v>45</v>
      </c>
      <c r="I14" s="829">
        <f>5*20</f>
        <v>100</v>
      </c>
      <c r="J14" s="830">
        <f>SUM(C14:I14)</f>
        <v>181</v>
      </c>
      <c r="K14" s="1378"/>
      <c r="O14" s="256" t="s">
        <v>2</v>
      </c>
      <c r="P14" s="429">
        <f>J10</f>
        <v>214</v>
      </c>
      <c r="Q14" s="429">
        <f t="shared" ref="Q14:Q23" si="2">$O$10/11</f>
        <v>255.45454545454547</v>
      </c>
      <c r="R14" s="429">
        <f t="shared" ref="R14:R23" si="3">P14+Q14</f>
        <v>469.4545454545455</v>
      </c>
      <c r="T14" s="184" t="s">
        <v>354</v>
      </c>
      <c r="U14" s="429">
        <f>F32</f>
        <v>60</v>
      </c>
      <c r="V14" s="677">
        <f t="shared" si="1"/>
        <v>29.085704302855859</v>
      </c>
    </row>
    <row r="15" spans="1:22" ht="21" customHeight="1">
      <c r="A15" s="1375" t="s">
        <v>516</v>
      </c>
      <c r="B15" s="460" t="s">
        <v>69</v>
      </c>
      <c r="C15" s="249"/>
      <c r="D15" s="249"/>
      <c r="E15" s="249"/>
      <c r="F15" s="249"/>
      <c r="G15" s="249"/>
      <c r="H15" s="249"/>
      <c r="I15" s="249"/>
      <c r="J15" s="714"/>
      <c r="K15" s="1377"/>
      <c r="O15" s="256" t="s">
        <v>37</v>
      </c>
      <c r="P15" s="429">
        <f>J14</f>
        <v>181</v>
      </c>
      <c r="Q15" s="429">
        <f t="shared" si="2"/>
        <v>255.45454545454547</v>
      </c>
      <c r="R15" s="429">
        <f t="shared" si="3"/>
        <v>436.4545454545455</v>
      </c>
      <c r="T15" s="184" t="s">
        <v>11</v>
      </c>
      <c r="U15" s="429">
        <f>G32</f>
        <v>132</v>
      </c>
      <c r="V15" s="677">
        <f t="shared" si="1"/>
        <v>63.98854946628289</v>
      </c>
    </row>
    <row r="16" spans="1:22" ht="21" customHeight="1" thickBot="1">
      <c r="A16" s="1376"/>
      <c r="B16" s="827" t="s">
        <v>907</v>
      </c>
      <c r="C16" s="829"/>
      <c r="D16" s="829">
        <f>D15*$D$1</f>
        <v>0</v>
      </c>
      <c r="E16" s="829">
        <f>E15*$E$1</f>
        <v>0</v>
      </c>
      <c r="F16" s="829">
        <f>F15*$F$1</f>
        <v>0</v>
      </c>
      <c r="G16" s="829">
        <f>G15*$G$1</f>
        <v>0</v>
      </c>
      <c r="H16" s="829">
        <f>H15*$H$1</f>
        <v>0</v>
      </c>
      <c r="I16" s="829">
        <f>I15*$I$1</f>
        <v>0</v>
      </c>
      <c r="J16" s="830">
        <f>SUM(C16:I16)</f>
        <v>0</v>
      </c>
      <c r="K16" s="1378"/>
      <c r="O16" s="256" t="s">
        <v>1</v>
      </c>
      <c r="P16" s="429">
        <f>J18</f>
        <v>0</v>
      </c>
      <c r="Q16" s="429">
        <f t="shared" si="2"/>
        <v>255.45454545454547</v>
      </c>
      <c r="R16" s="429">
        <f t="shared" si="3"/>
        <v>255.45454545454547</v>
      </c>
      <c r="T16" s="184" t="s">
        <v>10</v>
      </c>
      <c r="U16" s="429">
        <f>H32</f>
        <v>500</v>
      </c>
      <c r="V16" s="677">
        <f t="shared" si="1"/>
        <v>242.38086919046549</v>
      </c>
    </row>
    <row r="17" spans="1:22" ht="21" customHeight="1">
      <c r="A17" s="1375" t="s">
        <v>519</v>
      </c>
      <c r="B17" s="460" t="s">
        <v>69</v>
      </c>
      <c r="C17" s="249"/>
      <c r="D17" s="249"/>
      <c r="E17" s="249"/>
      <c r="F17" s="249"/>
      <c r="G17" s="249"/>
      <c r="H17" s="249"/>
      <c r="I17" s="249"/>
      <c r="J17" s="714"/>
      <c r="K17" s="1377"/>
      <c r="O17" s="256" t="s">
        <v>40</v>
      </c>
      <c r="P17" s="429">
        <f>J22</f>
        <v>15</v>
      </c>
      <c r="Q17" s="429">
        <f t="shared" si="2"/>
        <v>255.45454545454547</v>
      </c>
      <c r="R17" s="429">
        <f t="shared" si="3"/>
        <v>270.4545454545455</v>
      </c>
      <c r="T17" s="184" t="s">
        <v>204</v>
      </c>
      <c r="U17" s="429">
        <f>I32</f>
        <v>355</v>
      </c>
      <c r="V17" s="677">
        <f t="shared" si="1"/>
        <v>172.09041712523052</v>
      </c>
    </row>
    <row r="18" spans="1:22" ht="21" customHeight="1" thickBot="1">
      <c r="A18" s="1376"/>
      <c r="B18" s="827" t="s">
        <v>907</v>
      </c>
      <c r="C18" s="829"/>
      <c r="D18" s="829">
        <f>D17*$D$1</f>
        <v>0</v>
      </c>
      <c r="E18" s="829">
        <f>E17*$E$1</f>
        <v>0</v>
      </c>
      <c r="F18" s="829">
        <f>F17*$F$1</f>
        <v>0</v>
      </c>
      <c r="G18" s="829">
        <f>G17*$G$1</f>
        <v>0</v>
      </c>
      <c r="H18" s="829">
        <f>H17*$H$1</f>
        <v>0</v>
      </c>
      <c r="I18" s="829">
        <f>I17*20</f>
        <v>0</v>
      </c>
      <c r="J18" s="830">
        <f>SUM(C18:I18)</f>
        <v>0</v>
      </c>
      <c r="K18" s="1378"/>
      <c r="O18" s="256" t="s">
        <v>14</v>
      </c>
      <c r="P18" s="429">
        <f>J24</f>
        <v>150</v>
      </c>
      <c r="Q18" s="429">
        <f t="shared" si="2"/>
        <v>255.45454545454547</v>
      </c>
      <c r="R18" s="429">
        <f t="shared" si="3"/>
        <v>405.4545454545455</v>
      </c>
      <c r="T18" s="184" t="s">
        <v>95</v>
      </c>
      <c r="U18" s="429">
        <f>O5</f>
        <v>1140</v>
      </c>
      <c r="V18" s="677">
        <f t="shared" si="1"/>
        <v>552.62838175426134</v>
      </c>
    </row>
    <row r="19" spans="1:22" ht="21" customHeight="1">
      <c r="A19" s="1366" t="s">
        <v>908</v>
      </c>
      <c r="B19" s="599" t="s">
        <v>69</v>
      </c>
      <c r="C19" s="709">
        <f>C21+C23+C25+C27+C29</f>
        <v>0</v>
      </c>
      <c r="D19" s="709">
        <f t="shared" ref="D19:I20" si="4">D21+D23+D25+D27+D29</f>
        <v>0</v>
      </c>
      <c r="E19" s="709">
        <f>E21+E23+E25+E27+E29</f>
        <v>0</v>
      </c>
      <c r="F19" s="709">
        <f>F21+F23+F25+F27+F29</f>
        <v>0</v>
      </c>
      <c r="G19" s="709">
        <f t="shared" si="4"/>
        <v>4</v>
      </c>
      <c r="H19" s="709">
        <f t="shared" si="4"/>
        <v>75</v>
      </c>
      <c r="I19" s="709">
        <f t="shared" si="4"/>
        <v>0</v>
      </c>
      <c r="J19" s="710"/>
      <c r="K19" s="451"/>
      <c r="O19" s="256" t="s">
        <v>41</v>
      </c>
      <c r="P19" s="429">
        <f>J26</f>
        <v>150</v>
      </c>
      <c r="Q19" s="429">
        <f t="shared" si="2"/>
        <v>255.45454545454547</v>
      </c>
      <c r="R19" s="429">
        <f t="shared" si="3"/>
        <v>405.4545454545455</v>
      </c>
      <c r="T19" s="184" t="s">
        <v>96</v>
      </c>
      <c r="U19" s="429">
        <f t="shared" ref="U19:U22" si="5">O6</f>
        <v>960</v>
      </c>
      <c r="V19" s="677">
        <f t="shared" si="1"/>
        <v>465.37126884569375</v>
      </c>
    </row>
    <row r="20" spans="1:22" ht="21" customHeight="1" thickBot="1">
      <c r="A20" s="1367"/>
      <c r="B20" s="821" t="s">
        <v>907</v>
      </c>
      <c r="C20" s="822">
        <f>C22+C24+C26+C28+C30</f>
        <v>0</v>
      </c>
      <c r="D20" s="822">
        <f t="shared" si="4"/>
        <v>0</v>
      </c>
      <c r="E20" s="822">
        <f>E22+E24+E26+E28+E30</f>
        <v>0</v>
      </c>
      <c r="F20" s="822">
        <f>F22+F24+F26+F28+F30</f>
        <v>0</v>
      </c>
      <c r="G20" s="822">
        <f t="shared" si="4"/>
        <v>24</v>
      </c>
      <c r="H20" s="822">
        <f t="shared" si="4"/>
        <v>375</v>
      </c>
      <c r="I20" s="822">
        <f t="shared" si="4"/>
        <v>0</v>
      </c>
      <c r="J20" s="823">
        <f>SUM(C20:I20)</f>
        <v>399</v>
      </c>
      <c r="K20" s="824"/>
      <c r="O20" s="256" t="s">
        <v>34</v>
      </c>
      <c r="P20" s="429">
        <f>J12</f>
        <v>115</v>
      </c>
      <c r="Q20" s="429">
        <f t="shared" si="2"/>
        <v>255.45454545454547</v>
      </c>
      <c r="R20" s="429">
        <f t="shared" si="3"/>
        <v>370.4545454545455</v>
      </c>
      <c r="T20" s="184" t="s">
        <v>1683</v>
      </c>
      <c r="U20" s="429">
        <f t="shared" si="5"/>
        <v>336</v>
      </c>
      <c r="V20" s="677">
        <f t="shared" si="1"/>
        <v>162.87994409599281</v>
      </c>
    </row>
    <row r="21" spans="1:22" ht="21" customHeight="1">
      <c r="A21" s="1375" t="s">
        <v>539</v>
      </c>
      <c r="B21" s="460" t="s">
        <v>69</v>
      </c>
      <c r="C21" s="249"/>
      <c r="D21" s="249"/>
      <c r="E21" s="249"/>
      <c r="F21" s="249"/>
      <c r="G21" s="249"/>
      <c r="H21" s="249">
        <v>3</v>
      </c>
      <c r="I21" s="249"/>
      <c r="J21" s="714"/>
      <c r="K21" s="1377"/>
      <c r="O21" s="256" t="s">
        <v>3</v>
      </c>
      <c r="P21" s="429">
        <f>J16</f>
        <v>0</v>
      </c>
      <c r="Q21" s="429">
        <f t="shared" si="2"/>
        <v>255.45454545454547</v>
      </c>
      <c r="R21" s="429">
        <f t="shared" si="3"/>
        <v>255.45454545454547</v>
      </c>
      <c r="T21" s="184" t="s">
        <v>98</v>
      </c>
      <c r="U21" s="429">
        <f t="shared" si="5"/>
        <v>336</v>
      </c>
      <c r="V21" s="677">
        <f t="shared" si="1"/>
        <v>162.87994409599281</v>
      </c>
    </row>
    <row r="22" spans="1:22" ht="21" customHeight="1" thickBot="1">
      <c r="A22" s="1376"/>
      <c r="B22" s="827" t="s">
        <v>907</v>
      </c>
      <c r="C22" s="829"/>
      <c r="D22" s="829">
        <f>D21*$D$1</f>
        <v>0</v>
      </c>
      <c r="E22" s="829">
        <f>E21*$E$1</f>
        <v>0</v>
      </c>
      <c r="F22" s="829">
        <f>F21*$F$1</f>
        <v>0</v>
      </c>
      <c r="G22" s="829">
        <f>G21*$G$1</f>
        <v>0</v>
      </c>
      <c r="H22" s="829">
        <f>H21*$H$1</f>
        <v>15</v>
      </c>
      <c r="I22" s="829">
        <f>I21*$I$1</f>
        <v>0</v>
      </c>
      <c r="J22" s="830">
        <f>SUM(C22:I22)</f>
        <v>15</v>
      </c>
      <c r="K22" s="1378"/>
      <c r="O22" s="256" t="s">
        <v>43</v>
      </c>
      <c r="P22" s="429">
        <f>J28</f>
        <v>60</v>
      </c>
      <c r="Q22" s="429">
        <f t="shared" si="2"/>
        <v>255.45454545454547</v>
      </c>
      <c r="R22" s="429">
        <f t="shared" si="3"/>
        <v>315.4545454545455</v>
      </c>
      <c r="T22" s="184" t="s">
        <v>99</v>
      </c>
      <c r="U22" s="429">
        <f t="shared" si="5"/>
        <v>38</v>
      </c>
      <c r="V22" s="677">
        <f t="shared" si="1"/>
        <v>18.42094605847538</v>
      </c>
    </row>
    <row r="23" spans="1:22" ht="21" customHeight="1">
      <c r="A23" s="1375" t="s">
        <v>525</v>
      </c>
      <c r="B23" s="460" t="s">
        <v>69</v>
      </c>
      <c r="C23" s="249"/>
      <c r="D23" s="249"/>
      <c r="E23" s="249"/>
      <c r="F23" s="249"/>
      <c r="G23" s="249"/>
      <c r="H23" s="249">
        <v>30</v>
      </c>
      <c r="I23" s="249"/>
      <c r="J23" s="714"/>
      <c r="K23" s="1377"/>
      <c r="O23" s="256" t="s">
        <v>472</v>
      </c>
      <c r="P23" s="429">
        <f>J30</f>
        <v>24</v>
      </c>
      <c r="Q23" s="429">
        <f t="shared" si="2"/>
        <v>255.45454545454547</v>
      </c>
      <c r="R23" s="429">
        <f t="shared" si="3"/>
        <v>279.4545454545455</v>
      </c>
    </row>
    <row r="24" spans="1:22" ht="21" customHeight="1" thickBot="1">
      <c r="A24" s="1376"/>
      <c r="B24" s="827" t="s">
        <v>907</v>
      </c>
      <c r="C24" s="829"/>
      <c r="D24" s="829">
        <f>D23*$D$1</f>
        <v>0</v>
      </c>
      <c r="E24" s="829">
        <f>E23*$E$1</f>
        <v>0</v>
      </c>
      <c r="F24" s="829">
        <f>F23*$F$1</f>
        <v>0</v>
      </c>
      <c r="G24" s="829">
        <f>G23*$G$1</f>
        <v>0</v>
      </c>
      <c r="H24" s="829">
        <f>H23*$H$1</f>
        <v>150</v>
      </c>
      <c r="I24" s="829">
        <f>I23*$I$1</f>
        <v>0</v>
      </c>
      <c r="J24" s="830">
        <f>SUM(C24:I24)</f>
        <v>150</v>
      </c>
      <c r="K24" s="1378"/>
      <c r="P24" s="435">
        <f>SUM(P13:P23)</f>
        <v>1323</v>
      </c>
      <c r="Q24" s="435">
        <f>SUM(Q13:Q23)</f>
        <v>2810</v>
      </c>
      <c r="R24" s="435">
        <f>SUM(R13:R23)</f>
        <v>4133</v>
      </c>
    </row>
    <row r="25" spans="1:22" ht="21" customHeight="1">
      <c r="A25" s="1375" t="s">
        <v>521</v>
      </c>
      <c r="B25" s="460" t="s">
        <v>69</v>
      </c>
      <c r="C25" s="249"/>
      <c r="D25" s="249"/>
      <c r="E25" s="249"/>
      <c r="F25" s="249"/>
      <c r="G25" s="249"/>
      <c r="H25" s="249">
        <v>30</v>
      </c>
      <c r="I25" s="249"/>
      <c r="J25" s="714"/>
      <c r="K25" s="1377"/>
    </row>
    <row r="26" spans="1:22" ht="21" customHeight="1" thickBot="1">
      <c r="A26" s="1376"/>
      <c r="B26" s="827" t="s">
        <v>907</v>
      </c>
      <c r="C26" s="829"/>
      <c r="D26" s="829">
        <f>D25*$D$1</f>
        <v>0</v>
      </c>
      <c r="E26" s="829">
        <f>E25*$E$1</f>
        <v>0</v>
      </c>
      <c r="F26" s="829">
        <f>F25*$F$1</f>
        <v>0</v>
      </c>
      <c r="G26" s="829">
        <f>G25*$G$1</f>
        <v>0</v>
      </c>
      <c r="H26" s="829">
        <f>H25*$H$1</f>
        <v>150</v>
      </c>
      <c r="I26" s="829">
        <f>I25*$I$1</f>
        <v>0</v>
      </c>
      <c r="J26" s="830">
        <f>SUM(C26:I26)</f>
        <v>150</v>
      </c>
      <c r="K26" s="1378"/>
    </row>
    <row r="27" spans="1:22" ht="21" customHeight="1">
      <c r="A27" s="1375" t="s">
        <v>524</v>
      </c>
      <c r="B27" s="460" t="s">
        <v>69</v>
      </c>
      <c r="C27" s="249"/>
      <c r="D27" s="249"/>
      <c r="E27" s="249"/>
      <c r="F27" s="249"/>
      <c r="G27" s="249"/>
      <c r="H27" s="249">
        <v>12</v>
      </c>
      <c r="I27" s="249"/>
      <c r="J27" s="714"/>
      <c r="K27" s="1377"/>
    </row>
    <row r="28" spans="1:22" ht="21" customHeight="1" thickBot="1">
      <c r="A28" s="1376"/>
      <c r="B28" s="827" t="s">
        <v>907</v>
      </c>
      <c r="C28" s="829"/>
      <c r="D28" s="829">
        <f>D27*$D$1</f>
        <v>0</v>
      </c>
      <c r="E28" s="829">
        <f>E27*$E$1</f>
        <v>0</v>
      </c>
      <c r="F28" s="829">
        <f>F27*$F$1</f>
        <v>0</v>
      </c>
      <c r="G28" s="829">
        <f>G27*$G$1</f>
        <v>0</v>
      </c>
      <c r="H28" s="829">
        <f>H27*$H$1</f>
        <v>60</v>
      </c>
      <c r="I28" s="829">
        <f>I27*$I$1</f>
        <v>0</v>
      </c>
      <c r="J28" s="830">
        <f>SUM(C28:I28)</f>
        <v>60</v>
      </c>
      <c r="K28" s="1378"/>
    </row>
    <row r="29" spans="1:22" ht="21" customHeight="1">
      <c r="A29" s="1375" t="s">
        <v>777</v>
      </c>
      <c r="B29" s="460" t="s">
        <v>69</v>
      </c>
      <c r="C29" s="249"/>
      <c r="D29" s="249"/>
      <c r="E29" s="249"/>
      <c r="F29" s="249"/>
      <c r="G29" s="249">
        <v>4</v>
      </c>
      <c r="H29" s="249"/>
      <c r="I29" s="249"/>
      <c r="J29" s="714"/>
      <c r="K29" s="1377" t="s">
        <v>1593</v>
      </c>
    </row>
    <row r="30" spans="1:22" ht="21" customHeight="1" thickBot="1">
      <c r="A30" s="1376"/>
      <c r="B30" s="827" t="s">
        <v>907</v>
      </c>
      <c r="C30" s="829"/>
      <c r="D30" s="829">
        <f>D29*$D$1</f>
        <v>0</v>
      </c>
      <c r="E30" s="829">
        <f>E29*$E$1</f>
        <v>0</v>
      </c>
      <c r="F30" s="829">
        <f>F29*$F$1</f>
        <v>0</v>
      </c>
      <c r="G30" s="829">
        <f>G29*$G$1</f>
        <v>24</v>
      </c>
      <c r="H30" s="829">
        <f>H29*$H$1</f>
        <v>0</v>
      </c>
      <c r="I30" s="829">
        <f>I29*$I$1</f>
        <v>0</v>
      </c>
      <c r="J30" s="830">
        <f>SUM(C30:I30)</f>
        <v>24</v>
      </c>
      <c r="K30" s="1378"/>
    </row>
    <row r="31" spans="1:22" ht="21" customHeight="1">
      <c r="A31" s="1384" t="s">
        <v>47</v>
      </c>
      <c r="B31" s="599" t="s">
        <v>69</v>
      </c>
      <c r="C31" s="709">
        <f>C5+C19</f>
        <v>10</v>
      </c>
      <c r="D31" s="709">
        <f t="shared" ref="D31:I32" si="6">D5+D19</f>
        <v>12</v>
      </c>
      <c r="E31" s="709">
        <f>E5+E19</f>
        <v>12</v>
      </c>
      <c r="F31" s="709">
        <f>F5+F19</f>
        <v>12</v>
      </c>
      <c r="G31" s="709">
        <f t="shared" si="6"/>
        <v>22</v>
      </c>
      <c r="H31" s="709">
        <f t="shared" si="6"/>
        <v>100</v>
      </c>
      <c r="I31" s="709">
        <f t="shared" si="6"/>
        <v>23</v>
      </c>
      <c r="J31" s="717"/>
      <c r="K31" s="451"/>
    </row>
    <row r="32" spans="1:22" ht="21" customHeight="1" thickBot="1">
      <c r="A32" s="1385"/>
      <c r="B32" s="821" t="s">
        <v>907</v>
      </c>
      <c r="C32" s="822">
        <f>C6+C20</f>
        <v>0</v>
      </c>
      <c r="D32" s="822">
        <f t="shared" si="6"/>
        <v>36</v>
      </c>
      <c r="E32" s="822">
        <f>E6+E20</f>
        <v>240</v>
      </c>
      <c r="F32" s="822">
        <f>F6+F20</f>
        <v>60</v>
      </c>
      <c r="G32" s="822">
        <f t="shared" si="6"/>
        <v>132</v>
      </c>
      <c r="H32" s="822">
        <f t="shared" si="6"/>
        <v>500</v>
      </c>
      <c r="I32" s="822">
        <f t="shared" si="6"/>
        <v>355</v>
      </c>
      <c r="J32" s="832">
        <f>SUM(C32:I32)</f>
        <v>1323</v>
      </c>
      <c r="K32" s="824"/>
    </row>
    <row r="36" spans="10:16">
      <c r="J36" s="1386" t="s">
        <v>904</v>
      </c>
      <c r="K36" s="1387" t="s">
        <v>918</v>
      </c>
      <c r="L36" s="1387"/>
      <c r="M36" s="1387"/>
    </row>
    <row r="37" spans="10:16">
      <c r="J37" s="1386"/>
      <c r="K37" s="1388" t="s">
        <v>914</v>
      </c>
      <c r="L37" s="1388"/>
      <c r="M37" s="833">
        <f>$O$10*N37</f>
        <v>673.13965341488279</v>
      </c>
      <c r="N37" s="534">
        <v>0.23955147808358818</v>
      </c>
    </row>
    <row r="38" spans="10:16">
      <c r="J38" s="1386"/>
      <c r="K38" s="1388" t="s">
        <v>915</v>
      </c>
      <c r="L38" s="1388"/>
      <c r="M38" s="833">
        <f>$O$10*N38</f>
        <v>703.21610601427119</v>
      </c>
      <c r="N38" s="534">
        <v>0.25025484199796127</v>
      </c>
    </row>
    <row r="39" spans="10:16">
      <c r="J39" s="1386"/>
      <c r="K39" s="1388" t="s">
        <v>916</v>
      </c>
      <c r="L39" s="1388"/>
      <c r="M39" s="833">
        <f>$O$10*N39</f>
        <v>703.21610601427119</v>
      </c>
      <c r="N39" s="534">
        <v>0.25025484199796127</v>
      </c>
    </row>
    <row r="40" spans="10:16">
      <c r="J40" s="1386"/>
      <c r="K40" s="1388" t="s">
        <v>917</v>
      </c>
      <c r="L40" s="1388"/>
      <c r="M40" s="833">
        <f>$O$10*N40</f>
        <v>730.42813455657483</v>
      </c>
      <c r="N40" s="534">
        <v>0.25993883792048927</v>
      </c>
    </row>
    <row r="41" spans="10:16">
      <c r="J41" s="1386"/>
      <c r="K41" s="1389" t="s">
        <v>47</v>
      </c>
      <c r="L41" s="1389"/>
      <c r="M41" s="834">
        <f>SUM(M37:M40)</f>
        <v>2810</v>
      </c>
    </row>
    <row r="42" spans="10:16">
      <c r="J42" s="1386" t="s">
        <v>919</v>
      </c>
      <c r="K42" s="1387" t="s">
        <v>918</v>
      </c>
      <c r="L42" s="1387"/>
      <c r="M42" s="1387"/>
    </row>
    <row r="43" spans="10:16">
      <c r="J43" s="1386"/>
      <c r="K43" s="1388" t="s">
        <v>914</v>
      </c>
      <c r="L43" s="1388"/>
      <c r="M43" s="833">
        <f>$J$32*N43</f>
        <v>277.6970599181243</v>
      </c>
      <c r="N43" s="534">
        <v>0.20989951618905842</v>
      </c>
      <c r="O43" s="405">
        <f>(N37+N43)/2</f>
        <v>0.22472549713632328</v>
      </c>
      <c r="P43" s="405">
        <f>O43+O44</f>
        <v>0.48476173838093101</v>
      </c>
    </row>
    <row r="44" spans="10:16">
      <c r="J44" s="1386"/>
      <c r="K44" s="1388" t="s">
        <v>915</v>
      </c>
      <c r="L44" s="1388"/>
      <c r="M44" s="833">
        <f>$J$32*N44</f>
        <v>356.96873836992927</v>
      </c>
      <c r="N44" s="534">
        <v>0.26981764049125417</v>
      </c>
      <c r="O44" s="405">
        <f t="shared" ref="O44:O46" si="7">(N38+N44)/2</f>
        <v>0.26003624124460772</v>
      </c>
      <c r="P44" s="405"/>
    </row>
    <row r="45" spans="10:16">
      <c r="J45" s="1386"/>
      <c r="K45" s="1388" t="s">
        <v>916</v>
      </c>
      <c r="L45" s="1388"/>
      <c r="M45" s="833">
        <f>$J$32*N45</f>
        <v>356.96873836992927</v>
      </c>
      <c r="N45" s="534">
        <v>0.26981764049125417</v>
      </c>
      <c r="O45" s="405">
        <f t="shared" si="7"/>
        <v>0.26003624124460772</v>
      </c>
      <c r="P45" s="405"/>
    </row>
    <row r="46" spans="10:16">
      <c r="J46" s="1386"/>
      <c r="K46" s="1388" t="s">
        <v>917</v>
      </c>
      <c r="L46" s="1388"/>
      <c r="M46" s="833">
        <f>$J$32*N46</f>
        <v>331.36546334201711</v>
      </c>
      <c r="N46" s="534">
        <v>0.25046520282843321</v>
      </c>
      <c r="O46" s="405">
        <f t="shared" si="7"/>
        <v>0.25520202037446127</v>
      </c>
      <c r="P46" s="405"/>
    </row>
    <row r="47" spans="10:16">
      <c r="J47" s="1386"/>
      <c r="K47" s="1389" t="s">
        <v>47</v>
      </c>
      <c r="L47" s="1389"/>
      <c r="M47" s="834">
        <f>SUM(M43:M46)</f>
        <v>1323</v>
      </c>
    </row>
    <row r="48" spans="10:16" ht="15" thickBot="1"/>
    <row r="49" spans="1:22" ht="19.5" thickTop="1" thickBot="1">
      <c r="K49" s="1391" t="s">
        <v>1123</v>
      </c>
      <c r="L49" s="1392"/>
      <c r="M49" s="728">
        <f>M41+M47</f>
        <v>4133</v>
      </c>
      <c r="N49" s="468" t="s">
        <v>564</v>
      </c>
    </row>
    <row r="50" spans="1:22" ht="15" thickTop="1">
      <c r="K50" s="184"/>
      <c r="P50" s="405"/>
      <c r="Q50" s="405"/>
    </row>
    <row r="52" spans="1:22">
      <c r="A52" s="592" t="s">
        <v>1124</v>
      </c>
    </row>
    <row r="53" spans="1:22" ht="51.65" customHeight="1">
      <c r="C53" s="625" t="s">
        <v>909</v>
      </c>
      <c r="D53" s="625" t="s">
        <v>910</v>
      </c>
      <c r="E53" s="625" t="s">
        <v>912</v>
      </c>
      <c r="F53" s="625" t="s">
        <v>911</v>
      </c>
      <c r="G53" s="625" t="s">
        <v>99</v>
      </c>
      <c r="H53" s="835" t="s">
        <v>47</v>
      </c>
    </row>
    <row r="54" spans="1:22">
      <c r="A54" s="1393" t="s">
        <v>906</v>
      </c>
      <c r="B54" s="836" t="s">
        <v>69</v>
      </c>
      <c r="C54" s="837">
        <f t="shared" ref="C54:G55" si="8">C56+C58+C60+C62+C64+C66</f>
        <v>27</v>
      </c>
      <c r="D54" s="837">
        <f t="shared" si="8"/>
        <v>78</v>
      </c>
      <c r="E54" s="837">
        <f t="shared" si="8"/>
        <v>16</v>
      </c>
      <c r="F54" s="837">
        <f t="shared" si="8"/>
        <v>13</v>
      </c>
      <c r="G54" s="837">
        <f t="shared" si="8"/>
        <v>27</v>
      </c>
      <c r="H54" s="838">
        <f t="shared" ref="H54:H81" si="9">SUM(C54:G54)</f>
        <v>161</v>
      </c>
      <c r="U54" s="256" t="s">
        <v>1684</v>
      </c>
      <c r="V54" s="256" t="s">
        <v>1685</v>
      </c>
    </row>
    <row r="55" spans="1:22">
      <c r="A55" s="1393"/>
      <c r="B55" s="836" t="s">
        <v>907</v>
      </c>
      <c r="C55" s="837">
        <f t="shared" si="8"/>
        <v>27</v>
      </c>
      <c r="D55" s="837">
        <f t="shared" si="8"/>
        <v>78</v>
      </c>
      <c r="E55" s="837">
        <f t="shared" si="8"/>
        <v>16</v>
      </c>
      <c r="F55" s="837">
        <f t="shared" si="8"/>
        <v>13</v>
      </c>
      <c r="G55" s="837">
        <f t="shared" si="8"/>
        <v>27</v>
      </c>
      <c r="H55" s="838">
        <f t="shared" si="9"/>
        <v>161</v>
      </c>
      <c r="T55" s="184" t="s">
        <v>909</v>
      </c>
      <c r="U55" s="429">
        <f>C80</f>
        <v>27</v>
      </c>
      <c r="V55" s="677">
        <f>U55*$O$73</f>
        <v>8.1000000000000014</v>
      </c>
    </row>
    <row r="56" spans="1:22">
      <c r="A56" s="1390" t="s">
        <v>522</v>
      </c>
      <c r="B56" s="839" t="s">
        <v>69</v>
      </c>
      <c r="C56" s="833"/>
      <c r="D56" s="833"/>
      <c r="E56" s="833"/>
      <c r="F56" s="833"/>
      <c r="G56" s="833"/>
      <c r="H56" s="915"/>
      <c r="P56" s="256" t="s">
        <v>12</v>
      </c>
      <c r="Q56" s="781">
        <f>H56</f>
        <v>0</v>
      </c>
      <c r="T56" s="184" t="s">
        <v>910</v>
      </c>
      <c r="U56" s="429">
        <f>D80</f>
        <v>78</v>
      </c>
      <c r="V56" s="677">
        <f t="shared" ref="V56:V59" si="10">U56*$O$73</f>
        <v>23.400000000000002</v>
      </c>
    </row>
    <row r="57" spans="1:22">
      <c r="A57" s="1390"/>
      <c r="B57" s="839" t="s">
        <v>907</v>
      </c>
      <c r="C57" s="833">
        <f>C56*$O$1</f>
        <v>0</v>
      </c>
      <c r="D57" s="833">
        <f>D56*$O$1</f>
        <v>0</v>
      </c>
      <c r="E57" s="833">
        <f>E56*$O$1</f>
        <v>0</v>
      </c>
      <c r="F57" s="833">
        <f>F56*$O$1</f>
        <v>0</v>
      </c>
      <c r="G57" s="833">
        <f>G56*$O$1</f>
        <v>0</v>
      </c>
      <c r="H57" s="915">
        <f>SUM(C57:G57)</f>
        <v>0</v>
      </c>
      <c r="P57" s="256" t="s">
        <v>2</v>
      </c>
      <c r="Q57" s="781">
        <f>H58</f>
        <v>0</v>
      </c>
      <c r="T57" s="184" t="s">
        <v>911</v>
      </c>
      <c r="U57" s="429">
        <f>E80</f>
        <v>16</v>
      </c>
      <c r="V57" s="677">
        <f t="shared" si="10"/>
        <v>4.8000000000000007</v>
      </c>
    </row>
    <row r="58" spans="1:22">
      <c r="A58" s="1390" t="s">
        <v>523</v>
      </c>
      <c r="B58" s="839" t="s">
        <v>69</v>
      </c>
      <c r="C58" s="826"/>
      <c r="D58" s="826"/>
      <c r="E58" s="826"/>
      <c r="F58" s="826"/>
      <c r="G58" s="826"/>
      <c r="H58" s="916">
        <f>SUM(C58:G58)</f>
        <v>0</v>
      </c>
      <c r="P58" s="256" t="s">
        <v>37</v>
      </c>
      <c r="Q58" s="781">
        <f>H62</f>
        <v>0</v>
      </c>
      <c r="T58" s="184" t="s">
        <v>912</v>
      </c>
      <c r="U58" s="429">
        <f>F80</f>
        <v>13</v>
      </c>
      <c r="V58" s="677">
        <f t="shared" si="10"/>
        <v>3.9000000000000004</v>
      </c>
    </row>
    <row r="59" spans="1:22">
      <c r="A59" s="1390"/>
      <c r="B59" s="839" t="s">
        <v>907</v>
      </c>
      <c r="C59" s="833">
        <f>C58*$O$1</f>
        <v>0</v>
      </c>
      <c r="D59" s="833">
        <f>D58*$O$1</f>
        <v>0</v>
      </c>
      <c r="E59" s="833">
        <f>E58*$O$1</f>
        <v>0</v>
      </c>
      <c r="F59" s="833">
        <f>F58*$O$1</f>
        <v>0</v>
      </c>
      <c r="G59" s="833">
        <f>G58*$O$1</f>
        <v>0</v>
      </c>
      <c r="H59" s="916">
        <f>SUM(C59:G59)</f>
        <v>0</v>
      </c>
      <c r="P59" s="256" t="s">
        <v>1</v>
      </c>
      <c r="Q59" s="781">
        <f>H66</f>
        <v>0</v>
      </c>
      <c r="T59" s="184" t="s">
        <v>99</v>
      </c>
      <c r="U59" s="429">
        <f>G80</f>
        <v>27</v>
      </c>
      <c r="V59" s="677">
        <f t="shared" si="10"/>
        <v>8.1000000000000014</v>
      </c>
    </row>
    <row r="60" spans="1:22">
      <c r="A60" s="1390" t="s">
        <v>520</v>
      </c>
      <c r="B60" s="839" t="s">
        <v>69</v>
      </c>
      <c r="C60" s="833">
        <v>27</v>
      </c>
      <c r="D60" s="833">
        <v>78</v>
      </c>
      <c r="E60" s="833">
        <v>16</v>
      </c>
      <c r="F60" s="833">
        <v>13</v>
      </c>
      <c r="G60" s="833">
        <v>27</v>
      </c>
      <c r="H60" s="916">
        <f>SUM(C60:G60)</f>
        <v>161</v>
      </c>
      <c r="P60" s="256" t="s">
        <v>40</v>
      </c>
      <c r="Q60" s="781">
        <f>H70</f>
        <v>0</v>
      </c>
    </row>
    <row r="61" spans="1:22">
      <c r="A61" s="1390"/>
      <c r="B61" s="839" t="s">
        <v>907</v>
      </c>
      <c r="C61" s="833">
        <v>27</v>
      </c>
      <c r="D61" s="833">
        <v>78</v>
      </c>
      <c r="E61" s="833">
        <v>16</v>
      </c>
      <c r="F61" s="833">
        <v>13</v>
      </c>
      <c r="G61" s="833">
        <v>27</v>
      </c>
      <c r="H61" s="916">
        <f>SUM(C61:G61)</f>
        <v>161</v>
      </c>
      <c r="P61" s="256" t="s">
        <v>14</v>
      </c>
      <c r="Q61" s="781">
        <f>H72</f>
        <v>0</v>
      </c>
    </row>
    <row r="62" spans="1:22">
      <c r="A62" s="1390" t="s">
        <v>518</v>
      </c>
      <c r="B62" s="839" t="s">
        <v>69</v>
      </c>
      <c r="C62" s="833"/>
      <c r="D62" s="833"/>
      <c r="E62" s="833"/>
      <c r="F62" s="833"/>
      <c r="G62" s="833"/>
      <c r="H62" s="916"/>
      <c r="P62" s="256" t="s">
        <v>41</v>
      </c>
      <c r="Q62" s="781">
        <f>H74</f>
        <v>0</v>
      </c>
    </row>
    <row r="63" spans="1:22">
      <c r="A63" s="1390"/>
      <c r="B63" s="839" t="s">
        <v>907</v>
      </c>
      <c r="C63" s="833">
        <f>C62*$O$1</f>
        <v>0</v>
      </c>
      <c r="D63" s="833">
        <f>D62*$O$1</f>
        <v>0</v>
      </c>
      <c r="E63" s="833">
        <f>E62*$O$1</f>
        <v>0</v>
      </c>
      <c r="F63" s="833">
        <f>F62*$O$1</f>
        <v>0</v>
      </c>
      <c r="G63" s="833">
        <f>G62*$O$1</f>
        <v>0</v>
      </c>
      <c r="H63" s="916">
        <f>SUM(C63:G63)</f>
        <v>0</v>
      </c>
      <c r="P63" s="256" t="s">
        <v>34</v>
      </c>
      <c r="Q63" s="781">
        <f>H60</f>
        <v>161</v>
      </c>
    </row>
    <row r="64" spans="1:22">
      <c r="A64" s="1390" t="s">
        <v>516</v>
      </c>
      <c r="B64" s="839" t="s">
        <v>69</v>
      </c>
      <c r="C64" s="826"/>
      <c r="D64" s="826"/>
      <c r="E64" s="826"/>
      <c r="F64" s="826"/>
      <c r="G64" s="826"/>
      <c r="H64" s="916">
        <f>SUM(C64:G64)</f>
        <v>0</v>
      </c>
      <c r="P64" s="256" t="s">
        <v>3</v>
      </c>
      <c r="Q64" s="781">
        <f>H64</f>
        <v>0</v>
      </c>
    </row>
    <row r="65" spans="1:17">
      <c r="A65" s="1390"/>
      <c r="B65" s="839" t="s">
        <v>907</v>
      </c>
      <c r="C65" s="833">
        <f>C64*$O$1</f>
        <v>0</v>
      </c>
      <c r="D65" s="833">
        <f>D64*$O$1</f>
        <v>0</v>
      </c>
      <c r="E65" s="833">
        <f>E64*$O$1</f>
        <v>0</v>
      </c>
      <c r="F65" s="833">
        <f>F64*$O$1</f>
        <v>0</v>
      </c>
      <c r="G65" s="833">
        <f>G64*$O$1</f>
        <v>0</v>
      </c>
      <c r="H65" s="916">
        <f>SUM(C65:G65)</f>
        <v>0</v>
      </c>
      <c r="P65" s="256" t="s">
        <v>43</v>
      </c>
      <c r="Q65" s="781">
        <f>H76</f>
        <v>0</v>
      </c>
    </row>
    <row r="66" spans="1:17">
      <c r="A66" s="1390" t="s">
        <v>519</v>
      </c>
      <c r="B66" s="839" t="s">
        <v>69</v>
      </c>
      <c r="C66" s="826"/>
      <c r="D66" s="826"/>
      <c r="E66" s="826"/>
      <c r="F66" s="826"/>
      <c r="G66" s="826"/>
      <c r="H66" s="916">
        <f>SUM(C66:G66)</f>
        <v>0</v>
      </c>
      <c r="P66" s="256" t="s">
        <v>472</v>
      </c>
      <c r="Q66" s="781">
        <f>H78</f>
        <v>0</v>
      </c>
    </row>
    <row r="67" spans="1:17">
      <c r="A67" s="1390"/>
      <c r="B67" s="839" t="s">
        <v>907</v>
      </c>
      <c r="C67" s="833">
        <f>C66*$O$1</f>
        <v>0</v>
      </c>
      <c r="D67" s="833">
        <f>D66*$O$1</f>
        <v>0</v>
      </c>
      <c r="E67" s="833">
        <f>E66*$O$1</f>
        <v>0</v>
      </c>
      <c r="F67" s="833">
        <f>F66*$O$1</f>
        <v>0</v>
      </c>
      <c r="G67" s="833">
        <f>G66*$O$1</f>
        <v>0</v>
      </c>
      <c r="H67" s="916">
        <f>SUM(C67:G67)</f>
        <v>0</v>
      </c>
      <c r="Q67" s="782">
        <f>SUM(Q56:Q66)</f>
        <v>161</v>
      </c>
    </row>
    <row r="68" spans="1:17">
      <c r="A68" s="1393" t="s">
        <v>908</v>
      </c>
      <c r="B68" s="836" t="s">
        <v>69</v>
      </c>
      <c r="C68" s="837">
        <f t="shared" ref="C68:G69" si="11">C70+C72+C74+C76+C78</f>
        <v>0</v>
      </c>
      <c r="D68" s="837">
        <f t="shared" si="11"/>
        <v>0</v>
      </c>
      <c r="E68" s="837">
        <f t="shared" si="11"/>
        <v>0</v>
      </c>
      <c r="F68" s="837">
        <f t="shared" si="11"/>
        <v>0</v>
      </c>
      <c r="G68" s="837">
        <f t="shared" si="11"/>
        <v>0</v>
      </c>
      <c r="H68" s="838">
        <f t="shared" si="9"/>
        <v>0</v>
      </c>
    </row>
    <row r="69" spans="1:17">
      <c r="A69" s="1393"/>
      <c r="B69" s="836" t="s">
        <v>907</v>
      </c>
      <c r="C69" s="837">
        <f t="shared" si="11"/>
        <v>0</v>
      </c>
      <c r="D69" s="837">
        <f t="shared" si="11"/>
        <v>0</v>
      </c>
      <c r="E69" s="837">
        <f t="shared" si="11"/>
        <v>0</v>
      </c>
      <c r="F69" s="837">
        <f t="shared" si="11"/>
        <v>0</v>
      </c>
      <c r="G69" s="837">
        <f t="shared" si="11"/>
        <v>0</v>
      </c>
      <c r="H69" s="838">
        <f t="shared" si="9"/>
        <v>0</v>
      </c>
    </row>
    <row r="70" spans="1:17">
      <c r="A70" s="1390" t="s">
        <v>539</v>
      </c>
      <c r="B70" s="839" t="s">
        <v>69</v>
      </c>
      <c r="C70" s="707"/>
      <c r="D70" s="707"/>
      <c r="E70" s="707"/>
      <c r="F70" s="707"/>
      <c r="G70" s="707"/>
      <c r="H70" s="840">
        <f t="shared" si="9"/>
        <v>0</v>
      </c>
    </row>
    <row r="71" spans="1:17">
      <c r="A71" s="1390"/>
      <c r="B71" s="839" t="s">
        <v>907</v>
      </c>
      <c r="C71" s="833">
        <f>C70*$O$1</f>
        <v>0</v>
      </c>
      <c r="D71" s="833">
        <f>D70*$O$1</f>
        <v>0</v>
      </c>
      <c r="E71" s="833">
        <f>E70*$O$1</f>
        <v>0</v>
      </c>
      <c r="F71" s="833">
        <f>F70*$O$1</f>
        <v>0</v>
      </c>
      <c r="G71" s="833">
        <f>G70*$O$1</f>
        <v>0</v>
      </c>
      <c r="H71" s="840">
        <f t="shared" si="9"/>
        <v>0</v>
      </c>
    </row>
    <row r="72" spans="1:17">
      <c r="A72" s="1390" t="s">
        <v>525</v>
      </c>
      <c r="B72" s="839" t="s">
        <v>69</v>
      </c>
      <c r="C72" s="833"/>
      <c r="D72" s="833"/>
      <c r="E72" s="833"/>
      <c r="F72" s="833"/>
      <c r="G72" s="833"/>
      <c r="H72" s="840">
        <f t="shared" si="9"/>
        <v>0</v>
      </c>
      <c r="J72" s="1386" t="s">
        <v>1316</v>
      </c>
      <c r="K72" s="1387" t="s">
        <v>918</v>
      </c>
      <c r="L72" s="1387"/>
      <c r="M72" s="1387"/>
    </row>
    <row r="73" spans="1:17">
      <c r="A73" s="1390"/>
      <c r="B73" s="839" t="s">
        <v>907</v>
      </c>
      <c r="C73" s="833">
        <f>C72*$O$1</f>
        <v>0</v>
      </c>
      <c r="D73" s="833">
        <f>D72*$O$1</f>
        <v>0</v>
      </c>
      <c r="E73" s="833">
        <f>E72*$O$1</f>
        <v>0</v>
      </c>
      <c r="F73" s="833">
        <f>F72*$O$1</f>
        <v>0</v>
      </c>
      <c r="G73" s="833">
        <f>G72*$O$1</f>
        <v>0</v>
      </c>
      <c r="H73" s="840">
        <f t="shared" si="9"/>
        <v>0</v>
      </c>
      <c r="J73" s="1386"/>
      <c r="K73" s="1388" t="s">
        <v>914</v>
      </c>
      <c r="L73" s="1388"/>
      <c r="M73" s="833">
        <f>$H$80*N73</f>
        <v>16.100000000000001</v>
      </c>
      <c r="N73" s="534">
        <v>0.1</v>
      </c>
      <c r="O73" s="534">
        <f>N73+N74</f>
        <v>0.30000000000000004</v>
      </c>
    </row>
    <row r="74" spans="1:17">
      <c r="A74" s="1390" t="s">
        <v>521</v>
      </c>
      <c r="B74" s="839" t="s">
        <v>69</v>
      </c>
      <c r="C74" s="833"/>
      <c r="D74" s="833"/>
      <c r="E74" s="833"/>
      <c r="F74" s="833"/>
      <c r="G74" s="833"/>
      <c r="H74" s="840">
        <f t="shared" si="9"/>
        <v>0</v>
      </c>
      <c r="J74" s="1386"/>
      <c r="K74" s="1388" t="s">
        <v>915</v>
      </c>
      <c r="L74" s="1388"/>
      <c r="M74" s="833">
        <f t="shared" ref="M74:M76" si="12">$H$80*N74</f>
        <v>32.200000000000003</v>
      </c>
      <c r="N74" s="534">
        <v>0.2</v>
      </c>
    </row>
    <row r="75" spans="1:17">
      <c r="A75" s="1390"/>
      <c r="B75" s="839" t="s">
        <v>907</v>
      </c>
      <c r="C75" s="833">
        <f>C74*$O$1</f>
        <v>0</v>
      </c>
      <c r="D75" s="833">
        <f>D74*$O$1</f>
        <v>0</v>
      </c>
      <c r="E75" s="833">
        <f>E74*$O$1</f>
        <v>0</v>
      </c>
      <c r="F75" s="833">
        <f>F74*$O$1</f>
        <v>0</v>
      </c>
      <c r="G75" s="833">
        <f>G74*$O$1</f>
        <v>0</v>
      </c>
      <c r="H75" s="840">
        <f t="shared" si="9"/>
        <v>0</v>
      </c>
      <c r="J75" s="1386"/>
      <c r="K75" s="1388" t="s">
        <v>916</v>
      </c>
      <c r="L75" s="1388"/>
      <c r="M75" s="833">
        <f t="shared" si="12"/>
        <v>56.349999999999994</v>
      </c>
      <c r="N75" s="534">
        <v>0.35</v>
      </c>
    </row>
    <row r="76" spans="1:17">
      <c r="A76" s="1390" t="s">
        <v>524</v>
      </c>
      <c r="B76" s="839" t="s">
        <v>69</v>
      </c>
      <c r="C76" s="833"/>
      <c r="D76" s="833"/>
      <c r="E76" s="833"/>
      <c r="F76" s="833"/>
      <c r="G76" s="833"/>
      <c r="H76" s="840">
        <f t="shared" si="9"/>
        <v>0</v>
      </c>
      <c r="J76" s="1386"/>
      <c r="K76" s="1388" t="s">
        <v>917</v>
      </c>
      <c r="L76" s="1388"/>
      <c r="M76" s="833">
        <f t="shared" si="12"/>
        <v>56.349999999999994</v>
      </c>
      <c r="N76" s="534">
        <v>0.35</v>
      </c>
    </row>
    <row r="77" spans="1:17">
      <c r="A77" s="1390"/>
      <c r="B77" s="839" t="s">
        <v>907</v>
      </c>
      <c r="C77" s="833">
        <f>C76*$O$1</f>
        <v>0</v>
      </c>
      <c r="D77" s="833">
        <f>D76*$O$1</f>
        <v>0</v>
      </c>
      <c r="E77" s="833">
        <f>E76*$O$1</f>
        <v>0</v>
      </c>
      <c r="F77" s="833">
        <f>F76*$O$1</f>
        <v>0</v>
      </c>
      <c r="G77" s="833">
        <f>G76*$O$1</f>
        <v>0</v>
      </c>
      <c r="H77" s="840">
        <f t="shared" si="9"/>
        <v>0</v>
      </c>
      <c r="J77" s="1386"/>
      <c r="K77" s="1389" t="s">
        <v>47</v>
      </c>
      <c r="L77" s="1389"/>
      <c r="M77" s="834">
        <f>SUM(M73:M76)</f>
        <v>161</v>
      </c>
    </row>
    <row r="78" spans="1:17">
      <c r="A78" s="1390" t="s">
        <v>777</v>
      </c>
      <c r="B78" s="839" t="s">
        <v>69</v>
      </c>
      <c r="C78" s="833"/>
      <c r="D78" s="833"/>
      <c r="E78" s="833"/>
      <c r="F78" s="833"/>
      <c r="G78" s="833"/>
      <c r="H78" s="840">
        <f t="shared" si="9"/>
        <v>0</v>
      </c>
    </row>
    <row r="79" spans="1:17">
      <c r="A79" s="1390"/>
      <c r="B79" s="839" t="s">
        <v>907</v>
      </c>
      <c r="C79" s="833">
        <f>C78*$O$1</f>
        <v>0</v>
      </c>
      <c r="D79" s="833">
        <f>D78*$O$1</f>
        <v>0</v>
      </c>
      <c r="E79" s="833">
        <f>E78*$O$1</f>
        <v>0</v>
      </c>
      <c r="F79" s="833">
        <f>F78*$O$1</f>
        <v>0</v>
      </c>
      <c r="G79" s="833">
        <f>G78*$O$1</f>
        <v>0</v>
      </c>
      <c r="H79" s="840">
        <f t="shared" si="9"/>
        <v>0</v>
      </c>
    </row>
    <row r="80" spans="1:17">
      <c r="A80" s="1394" t="s">
        <v>47</v>
      </c>
      <c r="B80" s="836" t="s">
        <v>69</v>
      </c>
      <c r="C80" s="837">
        <f t="shared" ref="C80:G81" si="13">C54+C68</f>
        <v>27</v>
      </c>
      <c r="D80" s="837">
        <f t="shared" si="13"/>
        <v>78</v>
      </c>
      <c r="E80" s="837">
        <f t="shared" si="13"/>
        <v>16</v>
      </c>
      <c r="F80" s="837">
        <f t="shared" si="13"/>
        <v>13</v>
      </c>
      <c r="G80" s="837">
        <f t="shared" si="13"/>
        <v>27</v>
      </c>
      <c r="H80" s="841">
        <f t="shared" si="9"/>
        <v>161</v>
      </c>
    </row>
    <row r="81" spans="1:8">
      <c r="A81" s="1394"/>
      <c r="B81" s="836" t="s">
        <v>907</v>
      </c>
      <c r="C81" s="837">
        <f>C55+C69</f>
        <v>27</v>
      </c>
      <c r="D81" s="837">
        <f t="shared" si="13"/>
        <v>78</v>
      </c>
      <c r="E81" s="837">
        <f t="shared" si="13"/>
        <v>16</v>
      </c>
      <c r="F81" s="837">
        <f t="shared" si="13"/>
        <v>13</v>
      </c>
      <c r="G81" s="837">
        <f t="shared" si="13"/>
        <v>27</v>
      </c>
      <c r="H81" s="841">
        <f t="shared" si="9"/>
        <v>161</v>
      </c>
    </row>
    <row r="83" spans="1:8" ht="14.9" customHeight="1" thickBot="1">
      <c r="C83" s="819" t="s">
        <v>2037</v>
      </c>
    </row>
    <row r="84" spans="1:8">
      <c r="A84" s="1393" t="s">
        <v>1017</v>
      </c>
    </row>
    <row r="85" spans="1:8">
      <c r="A85" s="1393"/>
    </row>
    <row r="86" spans="1:8">
      <c r="A86" s="256" t="s">
        <v>12</v>
      </c>
      <c r="C86" s="914">
        <v>0</v>
      </c>
    </row>
    <row r="87" spans="1:8">
      <c r="A87" s="256" t="s">
        <v>2</v>
      </c>
      <c r="C87" s="914">
        <v>0</v>
      </c>
    </row>
    <row r="88" spans="1:8">
      <c r="A88" s="256" t="s">
        <v>37</v>
      </c>
      <c r="C88" s="914">
        <v>0</v>
      </c>
    </row>
    <row r="89" spans="1:8">
      <c r="A89" s="256" t="s">
        <v>1</v>
      </c>
      <c r="C89" s="914">
        <v>100</v>
      </c>
    </row>
    <row r="90" spans="1:8">
      <c r="A90" s="256" t="s">
        <v>40</v>
      </c>
      <c r="C90" s="914">
        <v>0</v>
      </c>
    </row>
    <row r="91" spans="1:8">
      <c r="A91" s="256" t="s">
        <v>14</v>
      </c>
      <c r="C91" s="914">
        <v>0</v>
      </c>
    </row>
    <row r="92" spans="1:8">
      <c r="A92" s="256" t="s">
        <v>41</v>
      </c>
      <c r="C92" s="914">
        <v>0</v>
      </c>
    </row>
    <row r="93" spans="1:8">
      <c r="A93" s="256" t="s">
        <v>34</v>
      </c>
      <c r="C93" s="914">
        <v>0</v>
      </c>
    </row>
    <row r="94" spans="1:8">
      <c r="A94" s="256" t="s">
        <v>3</v>
      </c>
      <c r="C94" s="914">
        <v>0</v>
      </c>
    </row>
    <row r="95" spans="1:8">
      <c r="A95" s="256" t="s">
        <v>43</v>
      </c>
      <c r="C95" s="914">
        <v>0</v>
      </c>
    </row>
    <row r="96" spans="1:8">
      <c r="A96" s="256" t="s">
        <v>472</v>
      </c>
      <c r="C96" s="914">
        <v>0</v>
      </c>
    </row>
  </sheetData>
  <mergeCells count="74">
    <mergeCell ref="A78:A79"/>
    <mergeCell ref="A80:A81"/>
    <mergeCell ref="A84:A85"/>
    <mergeCell ref="K72:M72"/>
    <mergeCell ref="K73:L73"/>
    <mergeCell ref="A74:A75"/>
    <mergeCell ref="K74:L74"/>
    <mergeCell ref="K75:L75"/>
    <mergeCell ref="A76:A77"/>
    <mergeCell ref="K76:L76"/>
    <mergeCell ref="K77:L77"/>
    <mergeCell ref="J72:J77"/>
    <mergeCell ref="A64:A65"/>
    <mergeCell ref="A66:A67"/>
    <mergeCell ref="A68:A69"/>
    <mergeCell ref="A70:A71"/>
    <mergeCell ref="A72:A73"/>
    <mergeCell ref="A62:A63"/>
    <mergeCell ref="J42:J47"/>
    <mergeCell ref="K42:M42"/>
    <mergeCell ref="K43:L43"/>
    <mergeCell ref="K44:L44"/>
    <mergeCell ref="K45:L45"/>
    <mergeCell ref="K46:L46"/>
    <mergeCell ref="K47:L47"/>
    <mergeCell ref="K49:L49"/>
    <mergeCell ref="A54:A55"/>
    <mergeCell ref="A56:A57"/>
    <mergeCell ref="A58:A59"/>
    <mergeCell ref="A60:A61"/>
    <mergeCell ref="A31:A32"/>
    <mergeCell ref="J36:J41"/>
    <mergeCell ref="K36:M36"/>
    <mergeCell ref="K37:L37"/>
    <mergeCell ref="K38:L38"/>
    <mergeCell ref="K39:L39"/>
    <mergeCell ref="K40:L40"/>
    <mergeCell ref="K41:L41"/>
    <mergeCell ref="A25:A26"/>
    <mergeCell ref="K25:K26"/>
    <mergeCell ref="A27:A28"/>
    <mergeCell ref="K27:K28"/>
    <mergeCell ref="A29:A30"/>
    <mergeCell ref="K29:K30"/>
    <mergeCell ref="A23:A24"/>
    <mergeCell ref="K23:K24"/>
    <mergeCell ref="A11:A12"/>
    <mergeCell ref="K11:K12"/>
    <mergeCell ref="M12:N12"/>
    <mergeCell ref="A13:A14"/>
    <mergeCell ref="K13:K14"/>
    <mergeCell ref="A15:A16"/>
    <mergeCell ref="K15:K16"/>
    <mergeCell ref="A17:A18"/>
    <mergeCell ref="K17:K18"/>
    <mergeCell ref="A19:A20"/>
    <mergeCell ref="A21:A22"/>
    <mergeCell ref="K21:K22"/>
    <mergeCell ref="A3:A4"/>
    <mergeCell ref="B3:I3"/>
    <mergeCell ref="M3:N4"/>
    <mergeCell ref="O3:Q3"/>
    <mergeCell ref="A5:A6"/>
    <mergeCell ref="M5:N5"/>
    <mergeCell ref="Q5:Q9"/>
    <mergeCell ref="M6:N6"/>
    <mergeCell ref="A7:A8"/>
    <mergeCell ref="K7:K8"/>
    <mergeCell ref="M7:N7"/>
    <mergeCell ref="M8:N8"/>
    <mergeCell ref="A9:A10"/>
    <mergeCell ref="K9:K10"/>
    <mergeCell ref="M9:N9"/>
    <mergeCell ref="M10:N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96"/>
  <sheetViews>
    <sheetView showGridLines="0" zoomScale="55" zoomScaleNormal="55" workbookViewId="0">
      <pane xSplit="1" ySplit="4" topLeftCell="B53" activePane="bottomRight" state="frozen"/>
      <selection pane="topRight" activeCell="B1" sqref="B1"/>
      <selection pane="bottomLeft" activeCell="A5" sqref="A5"/>
      <selection pane="bottomRight" activeCell="Q56" sqref="Q56:Q66"/>
    </sheetView>
  </sheetViews>
  <sheetFormatPr defaultColWidth="8.7265625" defaultRowHeight="14.5"/>
  <cols>
    <col min="1" max="1" width="10.54296875" style="256" customWidth="1"/>
    <col min="2" max="2" width="11.26953125" style="256" customWidth="1"/>
    <col min="3" max="10" width="11.26953125" style="184" customWidth="1"/>
    <col min="11" max="11" width="28.7265625" style="257" customWidth="1"/>
    <col min="12" max="12" width="8.7265625" style="184"/>
    <col min="13" max="14" width="11.453125" style="184" customWidth="1"/>
    <col min="15" max="16" width="11.54296875" style="184" customWidth="1"/>
    <col min="17" max="17" width="29.7265625" style="257" customWidth="1"/>
    <col min="18" max="19" width="8.7265625" style="184"/>
    <col min="20" max="20" width="26.26953125" style="184" customWidth="1"/>
    <col min="21" max="21" width="15.54296875" style="184" bestFit="1" customWidth="1"/>
    <col min="22" max="22" width="9.7265625" style="184" bestFit="1" customWidth="1"/>
    <col min="23" max="26" width="8.7265625" style="184"/>
    <col min="27" max="27" width="12.453125" style="184" customWidth="1"/>
    <col min="28" max="29" width="8.7265625" style="184"/>
    <col min="30" max="30" width="16.26953125" style="184" customWidth="1"/>
    <col min="31" max="31" width="17.26953125" style="184" customWidth="1"/>
    <col min="32" max="32" width="15.26953125" style="184" customWidth="1"/>
    <col min="33" max="33" width="14.7265625" style="184" customWidth="1"/>
    <col min="34" max="34" width="10.453125" style="184" customWidth="1"/>
    <col min="35" max="16384" width="8.7265625" style="184"/>
  </cols>
  <sheetData>
    <row r="1" spans="1:37">
      <c r="A1" s="256" t="s">
        <v>738</v>
      </c>
      <c r="D1" s="184">
        <v>3</v>
      </c>
      <c r="E1" s="184">
        <v>20</v>
      </c>
      <c r="F1" s="184">
        <v>5</v>
      </c>
      <c r="G1" s="184">
        <v>6</v>
      </c>
      <c r="H1" s="184">
        <v>5</v>
      </c>
      <c r="I1" s="184">
        <v>10</v>
      </c>
      <c r="J1" s="184">
        <v>35</v>
      </c>
      <c r="O1" s="184">
        <v>12</v>
      </c>
      <c r="P1" s="650">
        <v>0.5</v>
      </c>
    </row>
    <row r="2" spans="1:37" ht="15" thickBot="1">
      <c r="A2" s="592" t="s">
        <v>1122</v>
      </c>
    </row>
    <row r="3" spans="1:37" ht="14.9" customHeight="1" thickBot="1">
      <c r="A3" s="1354" t="s">
        <v>903</v>
      </c>
      <c r="B3" s="1356" t="s">
        <v>508</v>
      </c>
      <c r="C3" s="1357"/>
      <c r="D3" s="1357"/>
      <c r="E3" s="1357"/>
      <c r="F3" s="1357"/>
      <c r="G3" s="1357"/>
      <c r="H3" s="1357"/>
      <c r="I3" s="1358"/>
      <c r="J3" s="775"/>
      <c r="K3" s="776"/>
      <c r="M3" s="1359" t="s">
        <v>904</v>
      </c>
      <c r="N3" s="1360"/>
      <c r="O3" s="1363" t="s">
        <v>509</v>
      </c>
      <c r="P3" s="1364"/>
      <c r="Q3" s="1365"/>
    </row>
    <row r="4" spans="1:37" ht="29.5" thickBot="1">
      <c r="A4" s="1355"/>
      <c r="B4" s="818"/>
      <c r="C4" s="819" t="s">
        <v>427</v>
      </c>
      <c r="D4" s="819" t="s">
        <v>200</v>
      </c>
      <c r="E4" s="819" t="s">
        <v>253</v>
      </c>
      <c r="F4" s="819" t="s">
        <v>354</v>
      </c>
      <c r="G4" s="819" t="s">
        <v>11</v>
      </c>
      <c r="H4" s="819" t="s">
        <v>10</v>
      </c>
      <c r="I4" s="819" t="s">
        <v>204</v>
      </c>
      <c r="J4" s="819" t="s">
        <v>47</v>
      </c>
      <c r="K4" s="820" t="s">
        <v>68</v>
      </c>
      <c r="M4" s="1361"/>
      <c r="N4" s="1362"/>
      <c r="O4" s="596" t="s">
        <v>913</v>
      </c>
      <c r="P4" s="597" t="s">
        <v>69</v>
      </c>
      <c r="Q4" s="598" t="s">
        <v>68</v>
      </c>
    </row>
    <row r="5" spans="1:37" ht="21" customHeight="1">
      <c r="A5" s="1366" t="s">
        <v>906</v>
      </c>
      <c r="B5" s="599" t="s">
        <v>69</v>
      </c>
      <c r="C5" s="709">
        <f>C7+C9+C11+C13+C15+C17</f>
        <v>0</v>
      </c>
      <c r="D5" s="709">
        <f t="shared" ref="D5:I6" si="0">D7+D9+D11+D13+D15+D17</f>
        <v>0</v>
      </c>
      <c r="E5" s="709">
        <f>E7+E9+E11+E13+E15+E17</f>
        <v>0</v>
      </c>
      <c r="F5" s="709">
        <f t="shared" si="0"/>
        <v>0</v>
      </c>
      <c r="G5" s="709">
        <f t="shared" si="0"/>
        <v>0</v>
      </c>
      <c r="H5" s="709">
        <f t="shared" si="0"/>
        <v>0</v>
      </c>
      <c r="I5" s="709">
        <f t="shared" si="0"/>
        <v>0</v>
      </c>
      <c r="J5" s="710"/>
      <c r="K5" s="451"/>
      <c r="M5" s="1368" t="s">
        <v>909</v>
      </c>
      <c r="N5" s="1369"/>
      <c r="O5" s="719">
        <f>P5*$O$1</f>
        <v>720</v>
      </c>
      <c r="P5" s="600">
        <v>60</v>
      </c>
      <c r="Q5" s="1370" t="s">
        <v>1456</v>
      </c>
    </row>
    <row r="6" spans="1:37" ht="21" customHeight="1" thickBot="1">
      <c r="A6" s="1367"/>
      <c r="B6" s="821" t="s">
        <v>907</v>
      </c>
      <c r="C6" s="822">
        <f>C8+C10+C12+C14+C16+C18</f>
        <v>0</v>
      </c>
      <c r="D6" s="822">
        <f t="shared" si="0"/>
        <v>0</v>
      </c>
      <c r="E6" s="822">
        <f>E8+E10+E12+E14+E16+E18</f>
        <v>0</v>
      </c>
      <c r="F6" s="822">
        <f t="shared" si="0"/>
        <v>0</v>
      </c>
      <c r="G6" s="822">
        <f t="shared" si="0"/>
        <v>0</v>
      </c>
      <c r="H6" s="822">
        <f t="shared" si="0"/>
        <v>0</v>
      </c>
      <c r="I6" s="822">
        <f t="shared" si="0"/>
        <v>0</v>
      </c>
      <c r="J6" s="823">
        <f>SUM(C6:I6)</f>
        <v>0</v>
      </c>
      <c r="K6" s="824"/>
      <c r="M6" s="1373" t="s">
        <v>910</v>
      </c>
      <c r="N6" s="1374"/>
      <c r="O6" s="825">
        <f>P6*$O$1</f>
        <v>720</v>
      </c>
      <c r="P6" s="826">
        <v>60</v>
      </c>
      <c r="Q6" s="1371"/>
    </row>
    <row r="7" spans="1:37" ht="21" customHeight="1">
      <c r="A7" s="1375" t="s">
        <v>522</v>
      </c>
      <c r="B7" s="460" t="s">
        <v>69</v>
      </c>
      <c r="C7" s="249"/>
      <c r="D7" s="249"/>
      <c r="E7" s="249"/>
      <c r="F7" s="249"/>
      <c r="G7" s="249"/>
      <c r="H7" s="249"/>
      <c r="I7" s="249"/>
      <c r="J7" s="714"/>
      <c r="K7" s="1377"/>
      <c r="M7" s="1373" t="s">
        <v>911</v>
      </c>
      <c r="N7" s="1374"/>
      <c r="O7" s="825">
        <f>P7*$O$1</f>
        <v>300</v>
      </c>
      <c r="P7" s="826">
        <v>25</v>
      </c>
      <c r="Q7" s="1371"/>
    </row>
    <row r="8" spans="1:37" ht="21" customHeight="1" thickBot="1">
      <c r="A8" s="1376"/>
      <c r="B8" s="827" t="s">
        <v>907</v>
      </c>
      <c r="C8" s="829"/>
      <c r="D8" s="829">
        <f>D7*$D$1</f>
        <v>0</v>
      </c>
      <c r="E8" s="829">
        <f>E7*$E$1</f>
        <v>0</v>
      </c>
      <c r="F8" s="829">
        <f>F7*$F$1</f>
        <v>0</v>
      </c>
      <c r="G8" s="829">
        <f>G7*$G$1</f>
        <v>0</v>
      </c>
      <c r="H8" s="829">
        <f>H7*$H$1</f>
        <v>0</v>
      </c>
      <c r="I8" s="829">
        <f>I7*$I$1</f>
        <v>0</v>
      </c>
      <c r="J8" s="830">
        <f>SUM(C8:I8)</f>
        <v>0</v>
      </c>
      <c r="K8" s="1378"/>
      <c r="M8" s="1373" t="s">
        <v>912</v>
      </c>
      <c r="N8" s="1374"/>
      <c r="O8" s="825">
        <f>P8*$O$1</f>
        <v>300</v>
      </c>
      <c r="P8" s="826">
        <v>25</v>
      </c>
      <c r="Q8" s="1371"/>
    </row>
    <row r="9" spans="1:37" ht="21" customHeight="1" thickBot="1">
      <c r="A9" s="1375" t="s">
        <v>523</v>
      </c>
      <c r="B9" s="460" t="s">
        <v>69</v>
      </c>
      <c r="C9" s="249"/>
      <c r="D9" s="249"/>
      <c r="E9" s="249"/>
      <c r="F9" s="249"/>
      <c r="G9" s="249"/>
      <c r="H9" s="249"/>
      <c r="I9" s="249"/>
      <c r="J9" s="714"/>
      <c r="K9" s="1377"/>
      <c r="M9" s="1379" t="s">
        <v>99</v>
      </c>
      <c r="N9" s="1380"/>
      <c r="O9" s="831">
        <f>P9*P1</f>
        <v>30</v>
      </c>
      <c r="P9" s="937">
        <v>60</v>
      </c>
      <c r="Q9" s="1372"/>
    </row>
    <row r="10" spans="1:37" ht="56" thickBot="1">
      <c r="A10" s="1376"/>
      <c r="B10" s="827" t="s">
        <v>907</v>
      </c>
      <c r="C10" s="829"/>
      <c r="D10" s="829">
        <f>D9*$D$1</f>
        <v>0</v>
      </c>
      <c r="E10" s="829">
        <f>E9*$E$1</f>
        <v>0</v>
      </c>
      <c r="F10" s="829">
        <f>F9*$F$1</f>
        <v>0</v>
      </c>
      <c r="G10" s="829">
        <f>G9*$G$1</f>
        <v>0</v>
      </c>
      <c r="H10" s="829">
        <f>H9*$H$1</f>
        <v>0</v>
      </c>
      <c r="I10" s="829">
        <f>I9*20</f>
        <v>0</v>
      </c>
      <c r="J10" s="830">
        <f>SUM(C10:I10)</f>
        <v>0</v>
      </c>
      <c r="K10" s="1378"/>
      <c r="M10" s="1381" t="s">
        <v>643</v>
      </c>
      <c r="N10" s="1382"/>
      <c r="O10" s="725">
        <f>SUM(O5:O9)</f>
        <v>2070</v>
      </c>
      <c r="P10" s="727">
        <f>SUM(P5:P9)</f>
        <v>230</v>
      </c>
      <c r="Q10" s="615"/>
      <c r="Z10" s="1395" t="s">
        <v>904</v>
      </c>
      <c r="AA10" s="1395"/>
      <c r="AB10" s="1395"/>
      <c r="AC10" s="999" t="s">
        <v>2231</v>
      </c>
      <c r="AD10" s="999" t="s">
        <v>2031</v>
      </c>
      <c r="AE10" s="953" t="s">
        <v>232</v>
      </c>
      <c r="AF10" s="953" t="s">
        <v>909</v>
      </c>
      <c r="AG10" s="953" t="s">
        <v>910</v>
      </c>
      <c r="AH10" s="953" t="s">
        <v>911</v>
      </c>
      <c r="AI10" s="953" t="s">
        <v>912</v>
      </c>
      <c r="AJ10" s="953" t="s">
        <v>99</v>
      </c>
      <c r="AK10" s="954" t="s">
        <v>47</v>
      </c>
    </row>
    <row r="11" spans="1:37" ht="21">
      <c r="A11" s="1375" t="s">
        <v>520</v>
      </c>
      <c r="B11" s="460" t="s">
        <v>69</v>
      </c>
      <c r="C11" s="249"/>
      <c r="D11" s="249"/>
      <c r="E11" s="249"/>
      <c r="F11" s="249"/>
      <c r="G11" s="249"/>
      <c r="H11" s="249"/>
      <c r="I11" s="249"/>
      <c r="J11" s="714"/>
      <c r="K11" s="1377"/>
      <c r="U11" s="256" t="s">
        <v>1684</v>
      </c>
      <c r="V11" s="256" t="s">
        <v>1685</v>
      </c>
      <c r="Z11" s="949"/>
      <c r="AA11" s="999" t="s">
        <v>907</v>
      </c>
      <c r="AB11" s="999" t="s">
        <v>239</v>
      </c>
      <c r="AC11" s="999" t="s">
        <v>239</v>
      </c>
      <c r="AD11" s="999" t="s">
        <v>239</v>
      </c>
      <c r="AE11" s="184" t="s">
        <v>69</v>
      </c>
      <c r="AF11" s="184">
        <f>'Plan- Rohan'!U80</f>
        <v>60</v>
      </c>
      <c r="AG11" s="184">
        <f>'Plan- Rohan'!V80</f>
        <v>60</v>
      </c>
      <c r="AH11" s="184">
        <f>'Plan- Rohan'!W80</f>
        <v>20</v>
      </c>
      <c r="AI11" s="184">
        <f>'Plan- Rohan'!X80</f>
        <v>20</v>
      </c>
      <c r="AJ11" s="184">
        <f>'Plan- Rohan'!Y80</f>
        <v>60</v>
      </c>
      <c r="AK11" s="184">
        <f>'Plan- Rohan'!Z80</f>
        <v>220</v>
      </c>
    </row>
    <row r="12" spans="1:37" ht="21" customHeight="1" thickBot="1">
      <c r="A12" s="1376"/>
      <c r="B12" s="827" t="s">
        <v>907</v>
      </c>
      <c r="C12" s="829"/>
      <c r="D12" s="829">
        <f>D11*$D$1</f>
        <v>0</v>
      </c>
      <c r="E12" s="829">
        <f>E11*$E$1</f>
        <v>0</v>
      </c>
      <c r="F12" s="829">
        <f>F11*$F$1</f>
        <v>0</v>
      </c>
      <c r="G12" s="829">
        <f>G11*$G$1</f>
        <v>0</v>
      </c>
      <c r="H12" s="829">
        <f>H11*$H$1</f>
        <v>0</v>
      </c>
      <c r="I12" s="829">
        <f>I11*J1</f>
        <v>0</v>
      </c>
      <c r="J12" s="830">
        <f>SUM(C12:I12)</f>
        <v>0</v>
      </c>
      <c r="K12" s="1378"/>
      <c r="M12" s="1383" t="s">
        <v>921</v>
      </c>
      <c r="N12" s="1383"/>
      <c r="P12" s="256" t="s">
        <v>919</v>
      </c>
      <c r="Q12" s="256" t="s">
        <v>904</v>
      </c>
      <c r="R12" s="256" t="s">
        <v>47</v>
      </c>
      <c r="S12" s="114"/>
      <c r="T12" s="184" t="s">
        <v>200</v>
      </c>
      <c r="U12" s="429">
        <f>D32</f>
        <v>159</v>
      </c>
      <c r="V12" s="677">
        <f>U12*$P$43</f>
        <v>77.077116402568024</v>
      </c>
      <c r="Z12" s="999" t="s">
        <v>12</v>
      </c>
      <c r="AA12" s="949">
        <f>'Plan- Rohan'!Z56</f>
        <v>0</v>
      </c>
      <c r="AB12" s="949">
        <f>'Plan- Rohan'!Z57</f>
        <v>0</v>
      </c>
      <c r="AC12" s="949">
        <v>0</v>
      </c>
      <c r="AD12" s="949">
        <f>AB12+AC12</f>
        <v>0</v>
      </c>
      <c r="AE12" s="184" t="s">
        <v>907</v>
      </c>
      <c r="AF12" s="184">
        <f>'Plan- Rohan'!U81</f>
        <v>720</v>
      </c>
      <c r="AG12" s="184">
        <f>'Plan- Rohan'!V81</f>
        <v>720</v>
      </c>
      <c r="AH12" s="184">
        <f>'Plan- Rohan'!W81</f>
        <v>240</v>
      </c>
      <c r="AI12" s="184">
        <f>'Plan- Rohan'!X81</f>
        <v>240</v>
      </c>
      <c r="AJ12" s="184">
        <f>'Plan- Rohan'!Y81</f>
        <v>30</v>
      </c>
      <c r="AK12" s="184">
        <f>'Plan- Rohan'!Z81</f>
        <v>1950</v>
      </c>
    </row>
    <row r="13" spans="1:37" ht="21" customHeight="1">
      <c r="A13" s="1375" t="s">
        <v>518</v>
      </c>
      <c r="B13" s="460" t="s">
        <v>69</v>
      </c>
      <c r="C13" s="249"/>
      <c r="D13" s="249"/>
      <c r="E13" s="249"/>
      <c r="F13" s="249"/>
      <c r="G13" s="249"/>
      <c r="H13" s="249"/>
      <c r="I13" s="249"/>
      <c r="J13" s="714"/>
      <c r="K13" s="1377"/>
      <c r="O13" s="256" t="s">
        <v>12</v>
      </c>
      <c r="P13" s="429">
        <f>J8</f>
        <v>0</v>
      </c>
      <c r="Q13" s="429">
        <f>$O$10/11</f>
        <v>188.18181818181819</v>
      </c>
      <c r="R13" s="429">
        <f>P13+Q13</f>
        <v>188.18181818181819</v>
      </c>
      <c r="T13" s="184" t="s">
        <v>228</v>
      </c>
      <c r="U13" s="429">
        <f>E32</f>
        <v>740</v>
      </c>
      <c r="V13" s="677">
        <f t="shared" ref="V13:V22" si="1">U13*$P$43</f>
        <v>358.72368640188893</v>
      </c>
      <c r="Z13" s="999" t="s">
        <v>2</v>
      </c>
      <c r="AA13" s="949">
        <f>'Plan- Rohan'!Z58</f>
        <v>0</v>
      </c>
      <c r="AB13" s="949">
        <f>'Plan- Rohan'!Z59</f>
        <v>0</v>
      </c>
      <c r="AC13" s="949">
        <v>0</v>
      </c>
      <c r="AD13" s="949">
        <f t="shared" ref="AD13:AD22" si="2">AB13+AC13</f>
        <v>0</v>
      </c>
    </row>
    <row r="14" spans="1:37" ht="21" customHeight="1" thickBot="1">
      <c r="A14" s="1376"/>
      <c r="B14" s="827" t="s">
        <v>907</v>
      </c>
      <c r="C14" s="829"/>
      <c r="D14" s="829">
        <f>D13*$D$1</f>
        <v>0</v>
      </c>
      <c r="E14" s="829">
        <f>E13*$E$1</f>
        <v>0</v>
      </c>
      <c r="F14" s="829">
        <f>F13*$F$1</f>
        <v>0</v>
      </c>
      <c r="G14" s="829">
        <f>G13*$G$1</f>
        <v>0</v>
      </c>
      <c r="H14" s="829">
        <f>H13*$H$1</f>
        <v>0</v>
      </c>
      <c r="I14" s="829">
        <f>I13*$H$1</f>
        <v>0</v>
      </c>
      <c r="J14" s="830">
        <f>SUM(C14:I14)</f>
        <v>0</v>
      </c>
      <c r="K14" s="1378"/>
      <c r="O14" s="256" t="s">
        <v>2</v>
      </c>
      <c r="P14" s="429">
        <f>J10</f>
        <v>0</v>
      </c>
      <c r="Q14" s="429">
        <f t="shared" ref="Q14:Q23" si="3">$O$10/11</f>
        <v>188.18181818181819</v>
      </c>
      <c r="R14" s="429">
        <f t="shared" ref="R14:R23" si="4">P14+Q14</f>
        <v>188.18181818181819</v>
      </c>
      <c r="T14" s="184" t="s">
        <v>354</v>
      </c>
      <c r="U14" s="429">
        <f>F32</f>
        <v>185</v>
      </c>
      <c r="V14" s="677">
        <f t="shared" si="1"/>
        <v>89.680921600472232</v>
      </c>
      <c r="Z14" s="999" t="s">
        <v>37</v>
      </c>
      <c r="AA14" s="949">
        <f>'Plan- Rohan'!Z62</f>
        <v>16</v>
      </c>
      <c r="AB14" s="949">
        <f>'Plan- Rohan'!Z63</f>
        <v>192</v>
      </c>
      <c r="AC14" s="949">
        <v>0</v>
      </c>
      <c r="AD14" s="949">
        <f t="shared" si="2"/>
        <v>192</v>
      </c>
    </row>
    <row r="15" spans="1:37" ht="21" customHeight="1">
      <c r="A15" s="1375" t="s">
        <v>516</v>
      </c>
      <c r="B15" s="460" t="s">
        <v>69</v>
      </c>
      <c r="C15" s="249"/>
      <c r="D15" s="249"/>
      <c r="E15" s="249"/>
      <c r="F15" s="249"/>
      <c r="G15" s="249"/>
      <c r="H15" s="249"/>
      <c r="I15" s="249"/>
      <c r="J15" s="714"/>
      <c r="K15" s="1377"/>
      <c r="O15" s="256" t="s">
        <v>37</v>
      </c>
      <c r="P15" s="429">
        <f>J14</f>
        <v>0</v>
      </c>
      <c r="Q15" s="429">
        <f t="shared" si="3"/>
        <v>188.18181818181819</v>
      </c>
      <c r="R15" s="429">
        <f t="shared" si="4"/>
        <v>188.18181818181819</v>
      </c>
      <c r="T15" s="184" t="s">
        <v>11</v>
      </c>
      <c r="U15" s="429">
        <f>G32</f>
        <v>120</v>
      </c>
      <c r="V15" s="677">
        <f t="shared" si="1"/>
        <v>58.171408605711719</v>
      </c>
      <c r="Z15" s="999" t="s">
        <v>1</v>
      </c>
      <c r="AA15" s="949">
        <f>'Plan- Rohan'!Z66</f>
        <v>0</v>
      </c>
      <c r="AB15" s="949">
        <f>'Plan- Rohan'!Z67</f>
        <v>0</v>
      </c>
      <c r="AC15" s="949">
        <v>0</v>
      </c>
      <c r="AD15" s="949">
        <f t="shared" si="2"/>
        <v>0</v>
      </c>
    </row>
    <row r="16" spans="1:37" ht="21" customHeight="1" thickBot="1">
      <c r="A16" s="1376"/>
      <c r="B16" s="827" t="s">
        <v>907</v>
      </c>
      <c r="C16" s="829"/>
      <c r="D16" s="829">
        <f>D15*$D$1</f>
        <v>0</v>
      </c>
      <c r="E16" s="829">
        <f>E15*$E$1</f>
        <v>0</v>
      </c>
      <c r="F16" s="829">
        <f>F15*$F$1</f>
        <v>0</v>
      </c>
      <c r="G16" s="829">
        <f>G15*$G$1</f>
        <v>0</v>
      </c>
      <c r="H16" s="829">
        <f>H15*$H$1</f>
        <v>0</v>
      </c>
      <c r="I16" s="829">
        <f>I15*$I$1</f>
        <v>0</v>
      </c>
      <c r="J16" s="830">
        <f>SUM(C16:I16)</f>
        <v>0</v>
      </c>
      <c r="K16" s="1378"/>
      <c r="O16" s="256" t="s">
        <v>1</v>
      </c>
      <c r="P16" s="429">
        <f>J18</f>
        <v>0</v>
      </c>
      <c r="Q16" s="429">
        <f t="shared" si="3"/>
        <v>188.18181818181819</v>
      </c>
      <c r="R16" s="429">
        <f t="shared" si="4"/>
        <v>188.18181818181819</v>
      </c>
      <c r="T16" s="184" t="s">
        <v>10</v>
      </c>
      <c r="U16" s="429">
        <f>H32</f>
        <v>850</v>
      </c>
      <c r="V16" s="677">
        <f t="shared" si="1"/>
        <v>412.04747762379134</v>
      </c>
      <c r="Z16" s="999" t="s">
        <v>40</v>
      </c>
      <c r="AA16" s="949">
        <f>'Plan- Rohan'!Z70</f>
        <v>0</v>
      </c>
      <c r="AB16" s="949">
        <f>'Plan- Rohan'!Z71</f>
        <v>0</v>
      </c>
      <c r="AC16" s="949">
        <v>476</v>
      </c>
      <c r="AD16" s="949">
        <f t="shared" si="2"/>
        <v>476</v>
      </c>
    </row>
    <row r="17" spans="1:30" ht="21" customHeight="1">
      <c r="A17" s="1375" t="s">
        <v>519</v>
      </c>
      <c r="B17" s="460" t="s">
        <v>69</v>
      </c>
      <c r="C17" s="249"/>
      <c r="D17" s="249"/>
      <c r="E17" s="249"/>
      <c r="F17" s="249"/>
      <c r="G17" s="249"/>
      <c r="H17" s="249"/>
      <c r="I17" s="249"/>
      <c r="J17" s="714"/>
      <c r="K17" s="1377"/>
      <c r="O17" s="256" t="s">
        <v>40</v>
      </c>
      <c r="P17" s="429">
        <f>J22</f>
        <v>476</v>
      </c>
      <c r="Q17" s="429">
        <f t="shared" si="3"/>
        <v>188.18181818181819</v>
      </c>
      <c r="R17" s="429">
        <f t="shared" si="4"/>
        <v>664.18181818181824</v>
      </c>
      <c r="T17" s="184" t="s">
        <v>204</v>
      </c>
      <c r="U17" s="429">
        <f>I32</f>
        <v>300</v>
      </c>
      <c r="V17" s="677">
        <f t="shared" si="1"/>
        <v>145.42852151427931</v>
      </c>
      <c r="Z17" s="999" t="s">
        <v>14</v>
      </c>
      <c r="AA17" s="949">
        <f>'Plan- Rohan'!Z72</f>
        <v>0</v>
      </c>
      <c r="AB17" s="949">
        <f>'Plan- Rohan'!Z73</f>
        <v>0</v>
      </c>
      <c r="AC17" s="949">
        <v>225</v>
      </c>
      <c r="AD17" s="949">
        <f t="shared" si="2"/>
        <v>225</v>
      </c>
    </row>
    <row r="18" spans="1:30" ht="21" customHeight="1" thickBot="1">
      <c r="A18" s="1376"/>
      <c r="B18" s="827" t="s">
        <v>907</v>
      </c>
      <c r="C18" s="829"/>
      <c r="D18" s="829">
        <f>D17*$D$1</f>
        <v>0</v>
      </c>
      <c r="E18" s="829">
        <f>E17*$E$1</f>
        <v>0</v>
      </c>
      <c r="F18" s="829">
        <f>F17*$F$1</f>
        <v>0</v>
      </c>
      <c r="G18" s="829">
        <f>G17*$G$1</f>
        <v>0</v>
      </c>
      <c r="H18" s="829">
        <f>H17*$H$1</f>
        <v>0</v>
      </c>
      <c r="I18" s="829">
        <f>I17*20</f>
        <v>0</v>
      </c>
      <c r="J18" s="830">
        <f>SUM(C18:I18)</f>
        <v>0</v>
      </c>
      <c r="K18" s="1378"/>
      <c r="O18" s="256" t="s">
        <v>14</v>
      </c>
      <c r="P18" s="429">
        <f>J24</f>
        <v>225</v>
      </c>
      <c r="Q18" s="429">
        <f t="shared" si="3"/>
        <v>188.18181818181819</v>
      </c>
      <c r="R18" s="429">
        <f t="shared" si="4"/>
        <v>413.18181818181819</v>
      </c>
      <c r="T18" s="184" t="s">
        <v>95</v>
      </c>
      <c r="U18" s="429">
        <f>O5</f>
        <v>720</v>
      </c>
      <c r="V18" s="677">
        <f t="shared" si="1"/>
        <v>349.02845163427031</v>
      </c>
      <c r="Z18" s="999" t="s">
        <v>41</v>
      </c>
      <c r="AA18" s="949">
        <f>'Plan- Rohan'!Z74</f>
        <v>159</v>
      </c>
      <c r="AB18" s="949">
        <f>'Plan- Rohan'!Z75</f>
        <v>1218</v>
      </c>
      <c r="AC18" s="949">
        <v>328</v>
      </c>
      <c r="AD18" s="949">
        <f t="shared" si="2"/>
        <v>1546</v>
      </c>
    </row>
    <row r="19" spans="1:30" ht="21" customHeight="1">
      <c r="A19" s="1366" t="s">
        <v>908</v>
      </c>
      <c r="B19" s="599" t="s">
        <v>69</v>
      </c>
      <c r="C19" s="709">
        <f>C21+C23+C25+C27+C29</f>
        <v>53</v>
      </c>
      <c r="D19" s="709">
        <f t="shared" ref="D19:I20" si="5">D21+D23+D25+D27+D29</f>
        <v>53</v>
      </c>
      <c r="E19" s="709">
        <f>E21+E23+E25+E27+E29</f>
        <v>37</v>
      </c>
      <c r="F19" s="709">
        <f>F21+F23+F25+F27+F29</f>
        <v>37</v>
      </c>
      <c r="G19" s="709">
        <f t="shared" si="5"/>
        <v>20</v>
      </c>
      <c r="H19" s="709">
        <f t="shared" si="5"/>
        <v>170</v>
      </c>
      <c r="I19" s="709">
        <f t="shared" si="5"/>
        <v>20</v>
      </c>
      <c r="J19" s="710"/>
      <c r="K19" s="451"/>
      <c r="O19" s="256" t="s">
        <v>41</v>
      </c>
      <c r="P19" s="429">
        <f>J26</f>
        <v>328</v>
      </c>
      <c r="Q19" s="429">
        <f t="shared" si="3"/>
        <v>188.18181818181819</v>
      </c>
      <c r="R19" s="429">
        <f t="shared" si="4"/>
        <v>516.18181818181824</v>
      </c>
      <c r="T19" s="184" t="s">
        <v>96</v>
      </c>
      <c r="U19" s="429">
        <f t="shared" ref="U19:U22" si="6">O6</f>
        <v>720</v>
      </c>
      <c r="V19" s="677">
        <f t="shared" si="1"/>
        <v>349.02845163427031</v>
      </c>
      <c r="Z19" s="999" t="s">
        <v>34</v>
      </c>
      <c r="AA19" s="949">
        <f>'Plan- Rohan'!Z60</f>
        <v>5</v>
      </c>
      <c r="AB19" s="949">
        <f>'Plan- Rohan'!Z61</f>
        <v>60</v>
      </c>
      <c r="AC19" s="949">
        <v>0</v>
      </c>
      <c r="AD19" s="949">
        <f t="shared" si="2"/>
        <v>60</v>
      </c>
    </row>
    <row r="20" spans="1:30" ht="21" customHeight="1" thickBot="1">
      <c r="A20" s="1367"/>
      <c r="B20" s="821" t="s">
        <v>907</v>
      </c>
      <c r="C20" s="822">
        <f>C22+C24+C26+C28+C30</f>
        <v>0</v>
      </c>
      <c r="D20" s="822">
        <f t="shared" si="5"/>
        <v>159</v>
      </c>
      <c r="E20" s="822">
        <f>E22+E24+E26+E28+E30</f>
        <v>740</v>
      </c>
      <c r="F20" s="822">
        <f>F22+F24+F26+F28+F30</f>
        <v>185</v>
      </c>
      <c r="G20" s="822">
        <f t="shared" si="5"/>
        <v>120</v>
      </c>
      <c r="H20" s="822">
        <f t="shared" si="5"/>
        <v>850</v>
      </c>
      <c r="I20" s="822">
        <f t="shared" si="5"/>
        <v>300</v>
      </c>
      <c r="J20" s="823">
        <f>SUM(C20:I20)</f>
        <v>2354</v>
      </c>
      <c r="K20" s="824"/>
      <c r="O20" s="256" t="s">
        <v>34</v>
      </c>
      <c r="P20" s="429">
        <f>J12</f>
        <v>0</v>
      </c>
      <c r="Q20" s="429">
        <f t="shared" si="3"/>
        <v>188.18181818181819</v>
      </c>
      <c r="R20" s="429">
        <f t="shared" si="4"/>
        <v>188.18181818181819</v>
      </c>
      <c r="T20" s="184" t="s">
        <v>1683</v>
      </c>
      <c r="U20" s="429">
        <f t="shared" si="6"/>
        <v>300</v>
      </c>
      <c r="V20" s="677">
        <f t="shared" si="1"/>
        <v>145.42852151427931</v>
      </c>
      <c r="Z20" s="999" t="s">
        <v>3</v>
      </c>
      <c r="AA20" s="949">
        <f>'Plan- Rohan'!Z64</f>
        <v>40</v>
      </c>
      <c r="AB20" s="949">
        <f>'Plan- Rohan'!Z65</f>
        <v>480</v>
      </c>
      <c r="AC20" s="949">
        <v>0</v>
      </c>
      <c r="AD20" s="949">
        <f t="shared" si="2"/>
        <v>480</v>
      </c>
    </row>
    <row r="21" spans="1:30" ht="21" customHeight="1">
      <c r="A21" s="1375" t="s">
        <v>539</v>
      </c>
      <c r="B21" s="460" t="s">
        <v>69</v>
      </c>
      <c r="C21" s="249">
        <v>17</v>
      </c>
      <c r="D21" s="249">
        <v>17</v>
      </c>
      <c r="E21" s="249">
        <v>17</v>
      </c>
      <c r="F21" s="249">
        <v>17</v>
      </c>
      <c r="G21" s="249"/>
      <c r="H21" s="249"/>
      <c r="I21" s="249"/>
      <c r="J21" s="714"/>
      <c r="K21" s="1377"/>
      <c r="O21" s="256" t="s">
        <v>3</v>
      </c>
      <c r="P21" s="429">
        <f>J16</f>
        <v>0</v>
      </c>
      <c r="Q21" s="429">
        <f t="shared" si="3"/>
        <v>188.18181818181819</v>
      </c>
      <c r="R21" s="429">
        <f t="shared" si="4"/>
        <v>188.18181818181819</v>
      </c>
      <c r="T21" s="184" t="s">
        <v>98</v>
      </c>
      <c r="U21" s="429">
        <f t="shared" si="6"/>
        <v>300</v>
      </c>
      <c r="V21" s="677">
        <f t="shared" si="1"/>
        <v>145.42852151427931</v>
      </c>
      <c r="Z21" s="999" t="s">
        <v>43</v>
      </c>
      <c r="AA21" s="949">
        <f>'Plan- Rohan'!Z76</f>
        <v>0</v>
      </c>
      <c r="AB21" s="949">
        <f>'Plan- Rohan'!Z77</f>
        <v>0</v>
      </c>
      <c r="AC21" s="949">
        <v>375</v>
      </c>
      <c r="AD21" s="949">
        <f t="shared" si="2"/>
        <v>375</v>
      </c>
    </row>
    <row r="22" spans="1:30" ht="21" customHeight="1" thickBot="1">
      <c r="A22" s="1376"/>
      <c r="B22" s="827" t="s">
        <v>907</v>
      </c>
      <c r="C22" s="829"/>
      <c r="D22" s="829">
        <f>D21*$D$1</f>
        <v>51</v>
      </c>
      <c r="E22" s="829">
        <f>E21*$E$1</f>
        <v>340</v>
      </c>
      <c r="F22" s="829">
        <f>F21*$F$1</f>
        <v>85</v>
      </c>
      <c r="G22" s="829">
        <f>G21*$G$1</f>
        <v>0</v>
      </c>
      <c r="H22" s="829">
        <f>H21*$H$1</f>
        <v>0</v>
      </c>
      <c r="I22" s="829">
        <f>I21*$I$1</f>
        <v>0</v>
      </c>
      <c r="J22" s="830">
        <f>SUM(C22:I22)</f>
        <v>476</v>
      </c>
      <c r="K22" s="1378"/>
      <c r="O22" s="256" t="s">
        <v>43</v>
      </c>
      <c r="P22" s="429">
        <f>J28</f>
        <v>395</v>
      </c>
      <c r="Q22" s="429">
        <f t="shared" si="3"/>
        <v>188.18181818181819</v>
      </c>
      <c r="R22" s="429">
        <f t="shared" si="4"/>
        <v>583.18181818181824</v>
      </c>
      <c r="T22" s="184" t="s">
        <v>99</v>
      </c>
      <c r="U22" s="429">
        <f t="shared" si="6"/>
        <v>30</v>
      </c>
      <c r="V22" s="677">
        <f t="shared" si="1"/>
        <v>14.54285215142793</v>
      </c>
      <c r="Z22" s="999" t="s">
        <v>472</v>
      </c>
      <c r="AA22" s="949">
        <f>'Plan- Rohan'!Z78</f>
        <v>0</v>
      </c>
      <c r="AB22" s="949">
        <f>'Plan- Rohan'!Z79</f>
        <v>0</v>
      </c>
      <c r="AC22" s="949">
        <v>930</v>
      </c>
      <c r="AD22" s="949">
        <f t="shared" si="2"/>
        <v>930</v>
      </c>
    </row>
    <row r="23" spans="1:30" ht="21" customHeight="1">
      <c r="A23" s="1375" t="s">
        <v>525</v>
      </c>
      <c r="B23" s="460" t="s">
        <v>69</v>
      </c>
      <c r="C23" s="249"/>
      <c r="D23" s="249"/>
      <c r="E23" s="249"/>
      <c r="F23" s="249"/>
      <c r="G23" s="249"/>
      <c r="H23" s="249">
        <v>45</v>
      </c>
      <c r="I23" s="249"/>
      <c r="J23" s="714"/>
      <c r="K23" s="1377"/>
      <c r="O23" s="256" t="s">
        <v>472</v>
      </c>
      <c r="P23" s="429">
        <f>J30</f>
        <v>930</v>
      </c>
      <c r="Q23" s="429">
        <f t="shared" si="3"/>
        <v>188.18181818181819</v>
      </c>
      <c r="R23" s="429">
        <f t="shared" si="4"/>
        <v>1118.1818181818182</v>
      </c>
      <c r="AA23" s="949">
        <f>SUM(AA12:AA22)</f>
        <v>220</v>
      </c>
      <c r="AB23" s="949">
        <f>SUM(AB12:AB22)</f>
        <v>1950</v>
      </c>
      <c r="AC23" s="949">
        <f t="shared" ref="AC23:AD23" si="7">SUM(AC12:AC22)</f>
        <v>2334</v>
      </c>
      <c r="AD23" s="949">
        <f t="shared" si="7"/>
        <v>4284</v>
      </c>
    </row>
    <row r="24" spans="1:30" ht="21" customHeight="1" thickBot="1">
      <c r="A24" s="1376"/>
      <c r="B24" s="827" t="s">
        <v>907</v>
      </c>
      <c r="C24" s="829"/>
      <c r="D24" s="829">
        <f>D23*$D$1</f>
        <v>0</v>
      </c>
      <c r="E24" s="829">
        <f>E23*$E$1</f>
        <v>0</v>
      </c>
      <c r="F24" s="829">
        <f>F23*$F$1</f>
        <v>0</v>
      </c>
      <c r="G24" s="829">
        <f>G23*$G$1</f>
        <v>0</v>
      </c>
      <c r="H24" s="829">
        <f>H23*$H$1</f>
        <v>225</v>
      </c>
      <c r="I24" s="829">
        <v>0</v>
      </c>
      <c r="J24" s="830">
        <f>SUM(C24:I24)</f>
        <v>225</v>
      </c>
      <c r="K24" s="1378"/>
      <c r="P24" s="435">
        <f>SUM(P13:P23)</f>
        <v>2354</v>
      </c>
      <c r="Q24" s="435">
        <f>SUM(Q13:Q23)</f>
        <v>2070.0000000000005</v>
      </c>
      <c r="R24" s="435">
        <f>SUM(R13:R23)</f>
        <v>4424</v>
      </c>
    </row>
    <row r="25" spans="1:30" ht="21" customHeight="1">
      <c r="A25" s="1375" t="s">
        <v>521</v>
      </c>
      <c r="B25" s="460" t="s">
        <v>69</v>
      </c>
      <c r="C25" s="249">
        <v>16</v>
      </c>
      <c r="D25" s="249">
        <v>16</v>
      </c>
      <c r="E25" s="249"/>
      <c r="F25" s="249"/>
      <c r="G25" s="249"/>
      <c r="H25" s="249"/>
      <c r="I25" s="249">
        <v>18</v>
      </c>
      <c r="J25" s="714"/>
      <c r="K25" s="1377"/>
    </row>
    <row r="26" spans="1:30" ht="21" customHeight="1" thickBot="1">
      <c r="A26" s="1376"/>
      <c r="B26" s="827" t="s">
        <v>907</v>
      </c>
      <c r="C26" s="829"/>
      <c r="D26" s="829">
        <f>D25*$D$1</f>
        <v>48</v>
      </c>
      <c r="E26" s="829">
        <f>E25*$E$1</f>
        <v>0</v>
      </c>
      <c r="F26" s="829">
        <f>F25*$F$1</f>
        <v>0</v>
      </c>
      <c r="G26" s="829">
        <f>G25*$G$1</f>
        <v>0</v>
      </c>
      <c r="H26" s="829">
        <f>H25*$H$1</f>
        <v>0</v>
      </c>
      <c r="I26" s="829">
        <f>8*10+10*20</f>
        <v>280</v>
      </c>
      <c r="J26" s="830">
        <f>SUM(C26:I26)</f>
        <v>328</v>
      </c>
      <c r="K26" s="1378"/>
    </row>
    <row r="27" spans="1:30" ht="21" customHeight="1">
      <c r="A27" s="1375" t="s">
        <v>524</v>
      </c>
      <c r="B27" s="460" t="s">
        <v>69</v>
      </c>
      <c r="C27" s="249"/>
      <c r="D27" s="249"/>
      <c r="E27" s="249"/>
      <c r="F27" s="249"/>
      <c r="G27" s="249"/>
      <c r="H27" s="249">
        <v>75</v>
      </c>
      <c r="I27" s="249">
        <v>2</v>
      </c>
      <c r="J27" s="714"/>
      <c r="K27" s="1377"/>
      <c r="AA27" s="949"/>
    </row>
    <row r="28" spans="1:30" ht="21" customHeight="1" thickBot="1">
      <c r="A28" s="1376"/>
      <c r="B28" s="827" t="s">
        <v>907</v>
      </c>
      <c r="C28" s="829"/>
      <c r="D28" s="829">
        <f>D27*$D$1</f>
        <v>0</v>
      </c>
      <c r="E28" s="829">
        <f>E27*$E$1</f>
        <v>0</v>
      </c>
      <c r="F28" s="829">
        <f>F27*$F$1</f>
        <v>0</v>
      </c>
      <c r="G28" s="829">
        <f>G27*$G$1</f>
        <v>0</v>
      </c>
      <c r="H28" s="829">
        <f>H27*$H$1</f>
        <v>375</v>
      </c>
      <c r="I28" s="829">
        <f>I27*$I$1</f>
        <v>20</v>
      </c>
      <c r="J28" s="830">
        <f>SUM(C28:I28)</f>
        <v>395</v>
      </c>
      <c r="K28" s="1378"/>
    </row>
    <row r="29" spans="1:30" ht="21" customHeight="1">
      <c r="A29" s="1375" t="s">
        <v>777</v>
      </c>
      <c r="B29" s="460" t="s">
        <v>69</v>
      </c>
      <c r="C29" s="249">
        <v>20</v>
      </c>
      <c r="D29" s="249">
        <v>20</v>
      </c>
      <c r="E29" s="249">
        <v>20</v>
      </c>
      <c r="F29" s="249">
        <v>20</v>
      </c>
      <c r="G29" s="249">
        <v>20</v>
      </c>
      <c r="H29" s="249">
        <v>50</v>
      </c>
      <c r="I29" s="249"/>
      <c r="J29" s="714"/>
      <c r="K29" s="1377" t="s">
        <v>1593</v>
      </c>
    </row>
    <row r="30" spans="1:30" ht="21" customHeight="1" thickBot="1">
      <c r="A30" s="1376"/>
      <c r="B30" s="827" t="s">
        <v>907</v>
      </c>
      <c r="C30" s="829"/>
      <c r="D30" s="829">
        <f>D29*$D$1</f>
        <v>60</v>
      </c>
      <c r="E30" s="829">
        <f>E29*$E$1</f>
        <v>400</v>
      </c>
      <c r="F30" s="829">
        <f>F29*$F$1</f>
        <v>100</v>
      </c>
      <c r="G30" s="829">
        <f>G29*$G$1</f>
        <v>120</v>
      </c>
      <c r="H30" s="829">
        <f>H29*$H$1</f>
        <v>250</v>
      </c>
      <c r="I30" s="829">
        <f>I29*$I$1</f>
        <v>0</v>
      </c>
      <c r="J30" s="830">
        <f>SUM(C30:I30)</f>
        <v>930</v>
      </c>
      <c r="K30" s="1378"/>
    </row>
    <row r="31" spans="1:30" ht="21" customHeight="1">
      <c r="A31" s="1384" t="s">
        <v>47</v>
      </c>
      <c r="B31" s="599" t="s">
        <v>69</v>
      </c>
      <c r="C31" s="709">
        <f>C5+C19</f>
        <v>53</v>
      </c>
      <c r="D31" s="709">
        <f t="shared" ref="D31:I32" si="8">D5+D19</f>
        <v>53</v>
      </c>
      <c r="E31" s="709">
        <f>E5+E19</f>
        <v>37</v>
      </c>
      <c r="F31" s="709">
        <f>F5+F19</f>
        <v>37</v>
      </c>
      <c r="G31" s="709">
        <f t="shared" si="8"/>
        <v>20</v>
      </c>
      <c r="H31" s="709">
        <f t="shared" si="8"/>
        <v>170</v>
      </c>
      <c r="I31" s="709">
        <f t="shared" si="8"/>
        <v>20</v>
      </c>
      <c r="J31" s="717"/>
      <c r="K31" s="451"/>
    </row>
    <row r="32" spans="1:30" ht="21" customHeight="1" thickBot="1">
      <c r="A32" s="1385"/>
      <c r="B32" s="821" t="s">
        <v>907</v>
      </c>
      <c r="C32" s="822">
        <f>C6+C20</f>
        <v>0</v>
      </c>
      <c r="D32" s="822">
        <f t="shared" si="8"/>
        <v>159</v>
      </c>
      <c r="E32" s="822">
        <f>E6+E20</f>
        <v>740</v>
      </c>
      <c r="F32" s="822">
        <f>F6+F20</f>
        <v>185</v>
      </c>
      <c r="G32" s="822">
        <f t="shared" si="8"/>
        <v>120</v>
      </c>
      <c r="H32" s="822">
        <f t="shared" si="8"/>
        <v>850</v>
      </c>
      <c r="I32" s="822">
        <f t="shared" si="8"/>
        <v>300</v>
      </c>
      <c r="J32" s="832">
        <f>SUM(C32:I32)</f>
        <v>2354</v>
      </c>
      <c r="K32" s="824"/>
    </row>
    <row r="36" spans="10:16">
      <c r="J36" s="1386" t="s">
        <v>904</v>
      </c>
      <c r="K36" s="1387" t="s">
        <v>918</v>
      </c>
      <c r="L36" s="1387"/>
      <c r="M36" s="1387"/>
    </row>
    <row r="37" spans="10:16">
      <c r="J37" s="1386"/>
      <c r="K37" s="1388" t="s">
        <v>914</v>
      </c>
      <c r="L37" s="1388"/>
      <c r="M37" s="833">
        <f>$O$10*N37</f>
        <v>495.87155963302752</v>
      </c>
      <c r="N37" s="534">
        <v>0.23955147808358818</v>
      </c>
    </row>
    <row r="38" spans="10:16">
      <c r="J38" s="1386"/>
      <c r="K38" s="1388" t="s">
        <v>915</v>
      </c>
      <c r="L38" s="1388"/>
      <c r="M38" s="833">
        <f>$O$10*N38</f>
        <v>518.02752293577987</v>
      </c>
      <c r="N38" s="534">
        <v>0.25025484199796127</v>
      </c>
    </row>
    <row r="39" spans="10:16">
      <c r="J39" s="1386"/>
      <c r="K39" s="1388" t="s">
        <v>916</v>
      </c>
      <c r="L39" s="1388"/>
      <c r="M39" s="833">
        <f>$O$10*N39</f>
        <v>518.02752293577987</v>
      </c>
      <c r="N39" s="534">
        <v>0.25025484199796127</v>
      </c>
    </row>
    <row r="40" spans="10:16">
      <c r="J40" s="1386"/>
      <c r="K40" s="1388" t="s">
        <v>917</v>
      </c>
      <c r="L40" s="1388"/>
      <c r="M40" s="833">
        <f>$O$10*N40</f>
        <v>538.0733944954128</v>
      </c>
      <c r="N40" s="534">
        <v>0.25993883792048927</v>
      </c>
    </row>
    <row r="41" spans="10:16">
      <c r="J41" s="1386"/>
      <c r="K41" s="1389" t="s">
        <v>47</v>
      </c>
      <c r="L41" s="1389"/>
      <c r="M41" s="834">
        <f>SUM(M37:M40)</f>
        <v>2070</v>
      </c>
    </row>
    <row r="42" spans="10:16">
      <c r="J42" s="1386" t="s">
        <v>919</v>
      </c>
      <c r="K42" s="1387" t="s">
        <v>918</v>
      </c>
      <c r="L42" s="1387"/>
      <c r="M42" s="1387"/>
    </row>
    <row r="43" spans="10:16">
      <c r="J43" s="1386"/>
      <c r="K43" s="1388" t="s">
        <v>914</v>
      </c>
      <c r="L43" s="1388"/>
      <c r="M43" s="833">
        <f>$J$32*N43</f>
        <v>494.10346110904351</v>
      </c>
      <c r="N43" s="534">
        <v>0.20989951618905842</v>
      </c>
      <c r="O43" s="405">
        <f>(N37+N43)/2</f>
        <v>0.22472549713632328</v>
      </c>
      <c r="P43" s="405">
        <f>O43+O44</f>
        <v>0.48476173838093101</v>
      </c>
    </row>
    <row r="44" spans="10:16">
      <c r="J44" s="1386"/>
      <c r="K44" s="1388" t="s">
        <v>915</v>
      </c>
      <c r="L44" s="1388"/>
      <c r="M44" s="833">
        <f>$J$32*N44</f>
        <v>635.15072571641235</v>
      </c>
      <c r="N44" s="534">
        <v>0.26981764049125417</v>
      </c>
      <c r="O44" s="405">
        <f t="shared" ref="O44:O46" si="9">(N38+N44)/2</f>
        <v>0.26003624124460772</v>
      </c>
      <c r="P44" s="405"/>
    </row>
    <row r="45" spans="10:16">
      <c r="J45" s="1386"/>
      <c r="K45" s="1388" t="s">
        <v>916</v>
      </c>
      <c r="L45" s="1388"/>
      <c r="M45" s="833">
        <f>$J$32*N45</f>
        <v>635.15072571641235</v>
      </c>
      <c r="N45" s="534">
        <v>0.26981764049125417</v>
      </c>
      <c r="O45" s="405">
        <f t="shared" si="9"/>
        <v>0.26003624124460772</v>
      </c>
      <c r="P45" s="405"/>
    </row>
    <row r="46" spans="10:16">
      <c r="J46" s="1386"/>
      <c r="K46" s="1388" t="s">
        <v>917</v>
      </c>
      <c r="L46" s="1388"/>
      <c r="M46" s="833">
        <f>$J$32*N46</f>
        <v>589.59508745813173</v>
      </c>
      <c r="N46" s="534">
        <v>0.25046520282843321</v>
      </c>
      <c r="O46" s="405">
        <f t="shared" si="9"/>
        <v>0.25520202037446127</v>
      </c>
      <c r="P46" s="405"/>
    </row>
    <row r="47" spans="10:16">
      <c r="J47" s="1386"/>
      <c r="K47" s="1389" t="s">
        <v>47</v>
      </c>
      <c r="L47" s="1389"/>
      <c r="M47" s="834">
        <f>SUM(M43:M46)</f>
        <v>2354</v>
      </c>
    </row>
    <row r="48" spans="10:16" ht="15" thickBot="1"/>
    <row r="49" spans="1:22" ht="19.5" thickTop="1" thickBot="1">
      <c r="K49" s="1391" t="s">
        <v>1123</v>
      </c>
      <c r="L49" s="1392"/>
      <c r="M49" s="728">
        <f>M41+M47</f>
        <v>4424</v>
      </c>
      <c r="N49" s="468" t="s">
        <v>564</v>
      </c>
    </row>
    <row r="50" spans="1:22" ht="15" thickTop="1">
      <c r="K50" s="184"/>
      <c r="P50" s="405"/>
      <c r="Q50" s="405"/>
    </row>
    <row r="51" spans="1:22">
      <c r="C51" s="184">
        <v>12</v>
      </c>
      <c r="D51" s="184">
        <v>12</v>
      </c>
      <c r="E51" s="184">
        <v>12</v>
      </c>
      <c r="F51" s="184">
        <v>12</v>
      </c>
      <c r="G51" s="184">
        <v>0.5</v>
      </c>
    </row>
    <row r="52" spans="1:22">
      <c r="A52" s="592" t="s">
        <v>1124</v>
      </c>
    </row>
    <row r="53" spans="1:22" ht="51.65" customHeight="1">
      <c r="C53" s="625" t="s">
        <v>909</v>
      </c>
      <c r="D53" s="625" t="s">
        <v>910</v>
      </c>
      <c r="E53" s="625" t="s">
        <v>912</v>
      </c>
      <c r="F53" s="625" t="s">
        <v>911</v>
      </c>
      <c r="G53" s="625" t="s">
        <v>99</v>
      </c>
      <c r="H53" s="835" t="s">
        <v>47</v>
      </c>
    </row>
    <row r="54" spans="1:22" ht="18.5">
      <c r="A54" s="1393" t="s">
        <v>906</v>
      </c>
      <c r="B54" s="836" t="s">
        <v>69</v>
      </c>
      <c r="C54" s="837">
        <f t="shared" ref="C54:G55" si="10">C56+C58+C60+C62+C64+C66</f>
        <v>29</v>
      </c>
      <c r="D54" s="837">
        <f t="shared" si="10"/>
        <v>28</v>
      </c>
      <c r="E54" s="837">
        <f t="shared" si="10"/>
        <v>13</v>
      </c>
      <c r="F54" s="837">
        <f t="shared" si="10"/>
        <v>17</v>
      </c>
      <c r="G54" s="837">
        <f t="shared" si="10"/>
        <v>93</v>
      </c>
      <c r="H54" s="838">
        <f t="shared" ref="H54:H81" si="11">SUM(C54:G54)</f>
        <v>180</v>
      </c>
      <c r="T54" s="947"/>
      <c r="U54" s="948" t="s">
        <v>1684</v>
      </c>
      <c r="V54" s="948" t="s">
        <v>1685</v>
      </c>
    </row>
    <row r="55" spans="1:22" ht="18.5">
      <c r="A55" s="1393"/>
      <c r="B55" s="836" t="s">
        <v>907</v>
      </c>
      <c r="C55" s="837">
        <f t="shared" si="10"/>
        <v>348</v>
      </c>
      <c r="D55" s="837">
        <f t="shared" si="10"/>
        <v>336</v>
      </c>
      <c r="E55" s="837">
        <f t="shared" si="10"/>
        <v>156</v>
      </c>
      <c r="F55" s="837">
        <f t="shared" si="10"/>
        <v>204</v>
      </c>
      <c r="G55" s="837">
        <f t="shared" si="10"/>
        <v>46.5</v>
      </c>
      <c r="H55" s="838">
        <f t="shared" si="11"/>
        <v>1090.5</v>
      </c>
      <c r="T55" s="947" t="s">
        <v>909</v>
      </c>
      <c r="U55" s="950">
        <f>C80</f>
        <v>29</v>
      </c>
      <c r="V55" s="952">
        <f>U55*$O$73</f>
        <v>8.7000000000000011</v>
      </c>
    </row>
    <row r="56" spans="1:22" ht="37">
      <c r="A56" s="1390" t="s">
        <v>522</v>
      </c>
      <c r="B56" s="839" t="s">
        <v>69</v>
      </c>
      <c r="C56" s="833">
        <v>8</v>
      </c>
      <c r="D56" s="833"/>
      <c r="E56" s="833">
        <v>4</v>
      </c>
      <c r="F56" s="833">
        <v>4</v>
      </c>
      <c r="G56" s="833">
        <f>12*6</f>
        <v>72</v>
      </c>
      <c r="H56" s="915">
        <f t="shared" ref="H56:H61" si="12">SUM(C56:G56)</f>
        <v>88</v>
      </c>
      <c r="P56" s="948" t="s">
        <v>12</v>
      </c>
      <c r="Q56" s="950">
        <f>H56</f>
        <v>88</v>
      </c>
      <c r="T56" s="947" t="s">
        <v>910</v>
      </c>
      <c r="U56" s="950">
        <f>D80</f>
        <v>28</v>
      </c>
      <c r="V56" s="952">
        <f t="shared" ref="V56:V59" si="13">U56*$O$73</f>
        <v>8.4000000000000021</v>
      </c>
    </row>
    <row r="57" spans="1:22" ht="18.5">
      <c r="A57" s="1390"/>
      <c r="B57" s="839" t="s">
        <v>907</v>
      </c>
      <c r="C57" s="833">
        <f>C56*$C$51</f>
        <v>96</v>
      </c>
      <c r="D57" s="833">
        <f>D56*$D$51</f>
        <v>0</v>
      </c>
      <c r="E57" s="833">
        <f>E56*$E$51</f>
        <v>48</v>
      </c>
      <c r="F57" s="833">
        <f>F56*$F$51</f>
        <v>48</v>
      </c>
      <c r="G57" s="833">
        <f>G56*$G$51</f>
        <v>36</v>
      </c>
      <c r="H57" s="915">
        <f t="shared" si="12"/>
        <v>228</v>
      </c>
      <c r="P57" s="948" t="s">
        <v>2</v>
      </c>
      <c r="Q57" s="950">
        <f>H58</f>
        <v>13</v>
      </c>
      <c r="T57" s="947" t="s">
        <v>911</v>
      </c>
      <c r="U57" s="950">
        <f>E80</f>
        <v>13</v>
      </c>
      <c r="V57" s="952">
        <f t="shared" si="13"/>
        <v>3.9000000000000004</v>
      </c>
    </row>
    <row r="58" spans="1:22" ht="18.5">
      <c r="A58" s="1390" t="s">
        <v>523</v>
      </c>
      <c r="B58" s="839" t="s">
        <v>69</v>
      </c>
      <c r="C58" s="826">
        <v>3</v>
      </c>
      <c r="D58" s="826">
        <v>4</v>
      </c>
      <c r="E58" s="826">
        <v>2</v>
      </c>
      <c r="F58" s="826">
        <v>1</v>
      </c>
      <c r="G58" s="826">
        <v>3</v>
      </c>
      <c r="H58" s="916">
        <f t="shared" si="12"/>
        <v>13</v>
      </c>
      <c r="P58" s="948" t="s">
        <v>37</v>
      </c>
      <c r="Q58" s="950">
        <f>H62</f>
        <v>0</v>
      </c>
      <c r="T58" s="947" t="s">
        <v>912</v>
      </c>
      <c r="U58" s="950">
        <f>F80</f>
        <v>17</v>
      </c>
      <c r="V58" s="952">
        <f t="shared" si="13"/>
        <v>5.1000000000000005</v>
      </c>
    </row>
    <row r="59" spans="1:22" ht="18.5">
      <c r="A59" s="1390"/>
      <c r="B59" s="839" t="s">
        <v>907</v>
      </c>
      <c r="C59" s="833">
        <f>C58*$C$51</f>
        <v>36</v>
      </c>
      <c r="D59" s="833">
        <f>D58*$D$51</f>
        <v>48</v>
      </c>
      <c r="E59" s="833">
        <f>E58*$E$51</f>
        <v>24</v>
      </c>
      <c r="F59" s="833">
        <f>F58*$F$51</f>
        <v>12</v>
      </c>
      <c r="G59" s="833">
        <f>G58*$G$51</f>
        <v>1.5</v>
      </c>
      <c r="H59" s="916">
        <f t="shared" si="12"/>
        <v>121.5</v>
      </c>
      <c r="P59" s="948" t="s">
        <v>1</v>
      </c>
      <c r="Q59" s="950">
        <f>H66</f>
        <v>0</v>
      </c>
      <c r="T59" s="947" t="s">
        <v>99</v>
      </c>
      <c r="U59" s="950">
        <f>G80</f>
        <v>93</v>
      </c>
      <c r="V59" s="952">
        <f t="shared" si="13"/>
        <v>27.900000000000006</v>
      </c>
    </row>
    <row r="60" spans="1:22" ht="18.5">
      <c r="A60" s="1390" t="s">
        <v>520</v>
      </c>
      <c r="B60" s="839" t="s">
        <v>69</v>
      </c>
      <c r="C60" s="833">
        <v>18</v>
      </c>
      <c r="D60" s="833">
        <v>24</v>
      </c>
      <c r="E60" s="833">
        <v>7</v>
      </c>
      <c r="F60" s="833">
        <v>12</v>
      </c>
      <c r="G60" s="833">
        <v>18</v>
      </c>
      <c r="H60" s="916">
        <f t="shared" si="12"/>
        <v>79</v>
      </c>
      <c r="P60" s="948" t="s">
        <v>40</v>
      </c>
      <c r="Q60" s="950">
        <f>H70</f>
        <v>0</v>
      </c>
    </row>
    <row r="61" spans="1:22" ht="18.5">
      <c r="A61" s="1390"/>
      <c r="B61" s="839" t="s">
        <v>907</v>
      </c>
      <c r="C61" s="833">
        <f>C60*$C$51</f>
        <v>216</v>
      </c>
      <c r="D61" s="833">
        <f>D60*$D$51</f>
        <v>288</v>
      </c>
      <c r="E61" s="833">
        <f>E60*$E$51</f>
        <v>84</v>
      </c>
      <c r="F61" s="833">
        <f>F60*$F$51</f>
        <v>144</v>
      </c>
      <c r="G61" s="833">
        <f>G60*$G$51</f>
        <v>9</v>
      </c>
      <c r="H61" s="916">
        <f t="shared" si="12"/>
        <v>741</v>
      </c>
      <c r="P61" s="948" t="s">
        <v>14</v>
      </c>
      <c r="Q61" s="950">
        <f>H72</f>
        <v>0</v>
      </c>
    </row>
    <row r="62" spans="1:22" ht="18.5">
      <c r="A62" s="1390" t="s">
        <v>518</v>
      </c>
      <c r="B62" s="839" t="s">
        <v>69</v>
      </c>
      <c r="C62" s="833"/>
      <c r="D62" s="833"/>
      <c r="E62" s="833"/>
      <c r="F62" s="833"/>
      <c r="G62" s="833"/>
      <c r="H62" s="916"/>
      <c r="P62" s="948" t="s">
        <v>41</v>
      </c>
      <c r="Q62" s="950">
        <f>H74</f>
        <v>0</v>
      </c>
    </row>
    <row r="63" spans="1:22" ht="18.5">
      <c r="A63" s="1390"/>
      <c r="B63" s="839" t="s">
        <v>907</v>
      </c>
      <c r="C63" s="833">
        <f>C62*$C$51</f>
        <v>0</v>
      </c>
      <c r="D63" s="833">
        <f>D62*$D$51</f>
        <v>0</v>
      </c>
      <c r="E63" s="833">
        <f>E62*$E$51</f>
        <v>0</v>
      </c>
      <c r="F63" s="833">
        <f>F62*$F$51</f>
        <v>0</v>
      </c>
      <c r="G63" s="833">
        <f>G62*$G$51</f>
        <v>0</v>
      </c>
      <c r="H63" s="916">
        <f>SUM(C63:G63)</f>
        <v>0</v>
      </c>
      <c r="P63" s="948" t="s">
        <v>34</v>
      </c>
      <c r="Q63" s="950">
        <f>H60</f>
        <v>79</v>
      </c>
    </row>
    <row r="64" spans="1:22" ht="18.5">
      <c r="A64" s="1390" t="s">
        <v>516</v>
      </c>
      <c r="B64" s="839" t="s">
        <v>69</v>
      </c>
      <c r="C64" s="826"/>
      <c r="D64" s="826"/>
      <c r="E64" s="826"/>
      <c r="F64" s="826"/>
      <c r="G64" s="826"/>
      <c r="H64" s="916">
        <f>SUM(C64:G64)</f>
        <v>0</v>
      </c>
      <c r="P64" s="948" t="s">
        <v>3</v>
      </c>
      <c r="Q64" s="950">
        <f>H64</f>
        <v>0</v>
      </c>
    </row>
    <row r="65" spans="1:17" ht="18.5">
      <c r="A65" s="1390"/>
      <c r="B65" s="839" t="s">
        <v>907</v>
      </c>
      <c r="C65" s="833">
        <f>C64*$C$51</f>
        <v>0</v>
      </c>
      <c r="D65" s="833">
        <f>D64*$D$51</f>
        <v>0</v>
      </c>
      <c r="E65" s="833">
        <f>E64*$E$51</f>
        <v>0</v>
      </c>
      <c r="F65" s="833">
        <f>F64*$F$51</f>
        <v>0</v>
      </c>
      <c r="G65" s="833">
        <f>G64*$G$51</f>
        <v>0</v>
      </c>
      <c r="H65" s="916">
        <f>SUM(C65:G65)</f>
        <v>0</v>
      </c>
      <c r="P65" s="948" t="s">
        <v>43</v>
      </c>
      <c r="Q65" s="950">
        <f>H76</f>
        <v>0</v>
      </c>
    </row>
    <row r="66" spans="1:17" ht="18.5">
      <c r="A66" s="1390" t="s">
        <v>519</v>
      </c>
      <c r="B66" s="839" t="s">
        <v>69</v>
      </c>
      <c r="C66" s="826"/>
      <c r="D66" s="826"/>
      <c r="E66" s="826"/>
      <c r="F66" s="826"/>
      <c r="G66" s="826"/>
      <c r="H66" s="916">
        <f>SUM(C66:G66)</f>
        <v>0</v>
      </c>
      <c r="P66" s="948" t="s">
        <v>472</v>
      </c>
      <c r="Q66" s="950">
        <f>H78</f>
        <v>0</v>
      </c>
    </row>
    <row r="67" spans="1:17" ht="18.5">
      <c r="A67" s="1390"/>
      <c r="B67" s="839" t="s">
        <v>907</v>
      </c>
      <c r="C67" s="833">
        <f>C66*$C$51</f>
        <v>0</v>
      </c>
      <c r="D67" s="833">
        <f>D66*$D$51</f>
        <v>0</v>
      </c>
      <c r="E67" s="833">
        <f>E66*$E$51</f>
        <v>0</v>
      </c>
      <c r="F67" s="833">
        <f>F66*$F$51</f>
        <v>0</v>
      </c>
      <c r="G67" s="833">
        <f>G66*$G$51</f>
        <v>0</v>
      </c>
      <c r="H67" s="916">
        <f>SUM(C67:G67)</f>
        <v>0</v>
      </c>
      <c r="P67" s="947"/>
      <c r="Q67" s="951">
        <f>SUM(Q56:Q66)</f>
        <v>180</v>
      </c>
    </row>
    <row r="68" spans="1:17">
      <c r="A68" s="1393" t="s">
        <v>908</v>
      </c>
      <c r="B68" s="836" t="s">
        <v>69</v>
      </c>
      <c r="C68" s="837">
        <f t="shared" ref="C68:G69" si="14">C70+C72+C74+C76+C78</f>
        <v>0</v>
      </c>
      <c r="D68" s="837">
        <f t="shared" si="14"/>
        <v>0</v>
      </c>
      <c r="E68" s="837">
        <f t="shared" si="14"/>
        <v>0</v>
      </c>
      <c r="F68" s="837">
        <f t="shared" si="14"/>
        <v>0</v>
      </c>
      <c r="G68" s="837">
        <f t="shared" si="14"/>
        <v>0</v>
      </c>
      <c r="H68" s="838">
        <f t="shared" si="11"/>
        <v>0</v>
      </c>
    </row>
    <row r="69" spans="1:17">
      <c r="A69" s="1393"/>
      <c r="B69" s="836" t="s">
        <v>907</v>
      </c>
      <c r="C69" s="837">
        <f t="shared" si="14"/>
        <v>0</v>
      </c>
      <c r="D69" s="837">
        <f t="shared" si="14"/>
        <v>0</v>
      </c>
      <c r="E69" s="837">
        <f t="shared" si="14"/>
        <v>0</v>
      </c>
      <c r="F69" s="837">
        <f t="shared" si="14"/>
        <v>0</v>
      </c>
      <c r="G69" s="837">
        <f t="shared" si="14"/>
        <v>0</v>
      </c>
      <c r="H69" s="838">
        <f t="shared" si="11"/>
        <v>0</v>
      </c>
    </row>
    <row r="70" spans="1:17">
      <c r="A70" s="1390" t="s">
        <v>539</v>
      </c>
      <c r="B70" s="839" t="s">
        <v>69</v>
      </c>
      <c r="C70" s="707"/>
      <c r="D70" s="707"/>
      <c r="E70" s="707"/>
      <c r="F70" s="707"/>
      <c r="G70" s="707"/>
      <c r="H70" s="840">
        <f t="shared" si="11"/>
        <v>0</v>
      </c>
    </row>
    <row r="71" spans="1:17">
      <c r="A71" s="1390"/>
      <c r="B71" s="839" t="s">
        <v>907</v>
      </c>
      <c r="C71" s="833">
        <f>C70*$C$51</f>
        <v>0</v>
      </c>
      <c r="D71" s="833">
        <f>D70*$D$51</f>
        <v>0</v>
      </c>
      <c r="E71" s="833">
        <f>E70*$E$51</f>
        <v>0</v>
      </c>
      <c r="F71" s="833">
        <f>F70*$F$51</f>
        <v>0</v>
      </c>
      <c r="G71" s="833">
        <f>G70*$G$51</f>
        <v>0</v>
      </c>
      <c r="H71" s="840">
        <f t="shared" si="11"/>
        <v>0</v>
      </c>
    </row>
    <row r="72" spans="1:17">
      <c r="A72" s="1390" t="s">
        <v>525</v>
      </c>
      <c r="B72" s="839" t="s">
        <v>69</v>
      </c>
      <c r="C72" s="833"/>
      <c r="D72" s="833"/>
      <c r="E72" s="833"/>
      <c r="F72" s="833"/>
      <c r="G72" s="833"/>
      <c r="H72" s="840">
        <f t="shared" si="11"/>
        <v>0</v>
      </c>
      <c r="J72" s="1386" t="s">
        <v>1316</v>
      </c>
      <c r="K72" s="1387" t="s">
        <v>918</v>
      </c>
      <c r="L72" s="1387"/>
      <c r="M72" s="1387"/>
    </row>
    <row r="73" spans="1:17">
      <c r="A73" s="1390"/>
      <c r="B73" s="839" t="s">
        <v>907</v>
      </c>
      <c r="C73" s="833">
        <f>C72*$C$51</f>
        <v>0</v>
      </c>
      <c r="D73" s="833">
        <f>D72*$D$51</f>
        <v>0</v>
      </c>
      <c r="E73" s="833">
        <f>E72*$E$51</f>
        <v>0</v>
      </c>
      <c r="F73" s="833">
        <f>F72*$F$51</f>
        <v>0</v>
      </c>
      <c r="G73" s="833">
        <f>G72*$G$51</f>
        <v>0</v>
      </c>
      <c r="H73" s="840">
        <f t="shared" si="11"/>
        <v>0</v>
      </c>
      <c r="J73" s="1386"/>
      <c r="K73" s="1388" t="s">
        <v>914</v>
      </c>
      <c r="L73" s="1388"/>
      <c r="M73" s="833">
        <f>$H$80*N73</f>
        <v>18</v>
      </c>
      <c r="N73" s="534">
        <v>0.1</v>
      </c>
      <c r="O73" s="534">
        <f>N73+N74</f>
        <v>0.30000000000000004</v>
      </c>
    </row>
    <row r="74" spans="1:17">
      <c r="A74" s="1390" t="s">
        <v>521</v>
      </c>
      <c r="B74" s="839" t="s">
        <v>69</v>
      </c>
      <c r="C74" s="833"/>
      <c r="D74" s="833"/>
      <c r="E74" s="833"/>
      <c r="F74" s="833"/>
      <c r="G74" s="833"/>
      <c r="H74" s="840">
        <f t="shared" si="11"/>
        <v>0</v>
      </c>
      <c r="J74" s="1386"/>
      <c r="K74" s="1388" t="s">
        <v>915</v>
      </c>
      <c r="L74" s="1388"/>
      <c r="M74" s="833">
        <f t="shared" ref="M74:M76" si="15">$H$80*N74</f>
        <v>36</v>
      </c>
      <c r="N74" s="534">
        <v>0.2</v>
      </c>
    </row>
    <row r="75" spans="1:17">
      <c r="A75" s="1390"/>
      <c r="B75" s="839" t="s">
        <v>907</v>
      </c>
      <c r="C75" s="833">
        <f>C74*$C$51</f>
        <v>0</v>
      </c>
      <c r="D75" s="833">
        <f>D74*$D$51</f>
        <v>0</v>
      </c>
      <c r="E75" s="833">
        <f>E74*$E$51</f>
        <v>0</v>
      </c>
      <c r="F75" s="833">
        <f>F74*$F$51</f>
        <v>0</v>
      </c>
      <c r="G75" s="833">
        <f>G74*$G$51</f>
        <v>0</v>
      </c>
      <c r="H75" s="840">
        <f t="shared" si="11"/>
        <v>0</v>
      </c>
      <c r="J75" s="1386"/>
      <c r="K75" s="1388" t="s">
        <v>916</v>
      </c>
      <c r="L75" s="1388"/>
      <c r="M75" s="833">
        <f t="shared" si="15"/>
        <v>62.999999999999993</v>
      </c>
      <c r="N75" s="534">
        <v>0.35</v>
      </c>
    </row>
    <row r="76" spans="1:17">
      <c r="A76" s="1390" t="s">
        <v>524</v>
      </c>
      <c r="B76" s="839" t="s">
        <v>69</v>
      </c>
      <c r="C76" s="833"/>
      <c r="D76" s="833"/>
      <c r="E76" s="833"/>
      <c r="F76" s="833"/>
      <c r="G76" s="833"/>
      <c r="H76" s="840">
        <f t="shared" si="11"/>
        <v>0</v>
      </c>
      <c r="J76" s="1386"/>
      <c r="K76" s="1388" t="s">
        <v>917</v>
      </c>
      <c r="L76" s="1388"/>
      <c r="M76" s="833">
        <f t="shared" si="15"/>
        <v>62.999999999999993</v>
      </c>
      <c r="N76" s="534">
        <v>0.35</v>
      </c>
    </row>
    <row r="77" spans="1:17">
      <c r="A77" s="1390"/>
      <c r="B77" s="839" t="s">
        <v>907</v>
      </c>
      <c r="C77" s="833">
        <f>C76*$C$51</f>
        <v>0</v>
      </c>
      <c r="D77" s="833">
        <f>D76*$D$51</f>
        <v>0</v>
      </c>
      <c r="E77" s="833">
        <f>E76*$E$51</f>
        <v>0</v>
      </c>
      <c r="F77" s="833">
        <f>F76*$F$51</f>
        <v>0</v>
      </c>
      <c r="G77" s="833">
        <f>G76*$G$51</f>
        <v>0</v>
      </c>
      <c r="H77" s="840">
        <f t="shared" si="11"/>
        <v>0</v>
      </c>
      <c r="J77" s="1386"/>
      <c r="K77" s="1389" t="s">
        <v>47</v>
      </c>
      <c r="L77" s="1389"/>
      <c r="M77" s="834">
        <f>SUM(M73:M76)</f>
        <v>180</v>
      </c>
    </row>
    <row r="78" spans="1:17">
      <c r="A78" s="1390" t="s">
        <v>777</v>
      </c>
      <c r="B78" s="839" t="s">
        <v>69</v>
      </c>
      <c r="C78" s="833"/>
      <c r="D78" s="833"/>
      <c r="E78" s="833"/>
      <c r="F78" s="833"/>
      <c r="G78" s="833"/>
      <c r="H78" s="840">
        <f t="shared" si="11"/>
        <v>0</v>
      </c>
    </row>
    <row r="79" spans="1:17">
      <c r="A79" s="1390"/>
      <c r="B79" s="839" t="s">
        <v>907</v>
      </c>
      <c r="C79" s="833">
        <f>C78*$C$51</f>
        <v>0</v>
      </c>
      <c r="D79" s="833">
        <f>D78*$D$51</f>
        <v>0</v>
      </c>
      <c r="E79" s="833">
        <f>E78*$E$51</f>
        <v>0</v>
      </c>
      <c r="F79" s="833">
        <f>F78*$F$51</f>
        <v>0</v>
      </c>
      <c r="G79" s="833">
        <f>G78*$G$51</f>
        <v>0</v>
      </c>
      <c r="H79" s="840">
        <f t="shared" si="11"/>
        <v>0</v>
      </c>
    </row>
    <row r="80" spans="1:17">
      <c r="A80" s="1394" t="s">
        <v>47</v>
      </c>
      <c r="B80" s="836" t="s">
        <v>69</v>
      </c>
      <c r="C80" s="837">
        <f t="shared" ref="C80:G81" si="16">C54+C68</f>
        <v>29</v>
      </c>
      <c r="D80" s="837">
        <f t="shared" si="16"/>
        <v>28</v>
      </c>
      <c r="E80" s="837">
        <f t="shared" si="16"/>
        <v>13</v>
      </c>
      <c r="F80" s="837">
        <f t="shared" si="16"/>
        <v>17</v>
      </c>
      <c r="G80" s="837">
        <f t="shared" si="16"/>
        <v>93</v>
      </c>
      <c r="H80" s="841">
        <f t="shared" si="11"/>
        <v>180</v>
      </c>
    </row>
    <row r="81" spans="1:8">
      <c r="A81" s="1394"/>
      <c r="B81" s="836" t="s">
        <v>907</v>
      </c>
      <c r="C81" s="837">
        <f>C55+C69</f>
        <v>348</v>
      </c>
      <c r="D81" s="837">
        <f t="shared" si="16"/>
        <v>336</v>
      </c>
      <c r="E81" s="837">
        <f t="shared" si="16"/>
        <v>156</v>
      </c>
      <c r="F81" s="837">
        <f t="shared" si="16"/>
        <v>204</v>
      </c>
      <c r="G81" s="837">
        <f t="shared" si="16"/>
        <v>46.5</v>
      </c>
      <c r="H81" s="841">
        <f t="shared" si="11"/>
        <v>1090.5</v>
      </c>
    </row>
    <row r="83" spans="1:8" ht="14.9" customHeight="1" thickBot="1">
      <c r="C83" s="819" t="s">
        <v>2037</v>
      </c>
    </row>
    <row r="84" spans="1:8">
      <c r="A84" s="1393" t="s">
        <v>1017</v>
      </c>
    </row>
    <row r="85" spans="1:8">
      <c r="A85" s="1393"/>
    </row>
    <row r="86" spans="1:8">
      <c r="A86" s="256" t="s">
        <v>12</v>
      </c>
      <c r="C86" s="914">
        <v>0</v>
      </c>
    </row>
    <row r="87" spans="1:8">
      <c r="A87" s="256" t="s">
        <v>2</v>
      </c>
      <c r="C87" s="914">
        <v>0</v>
      </c>
    </row>
    <row r="88" spans="1:8">
      <c r="A88" s="256" t="s">
        <v>37</v>
      </c>
      <c r="C88" s="914">
        <v>0</v>
      </c>
    </row>
    <row r="89" spans="1:8">
      <c r="A89" s="256" t="s">
        <v>1</v>
      </c>
      <c r="C89" s="914">
        <v>200</v>
      </c>
    </row>
    <row r="90" spans="1:8">
      <c r="A90" s="256" t="s">
        <v>40</v>
      </c>
      <c r="C90" s="914">
        <v>0</v>
      </c>
    </row>
    <row r="91" spans="1:8">
      <c r="A91" s="256" t="s">
        <v>14</v>
      </c>
      <c r="C91" s="914">
        <v>0</v>
      </c>
    </row>
    <row r="92" spans="1:8">
      <c r="A92" s="256" t="s">
        <v>41</v>
      </c>
      <c r="C92" s="914">
        <v>0</v>
      </c>
    </row>
    <row r="93" spans="1:8">
      <c r="A93" s="256" t="s">
        <v>34</v>
      </c>
      <c r="C93" s="914">
        <v>0</v>
      </c>
    </row>
    <row r="94" spans="1:8">
      <c r="A94" s="256" t="s">
        <v>3</v>
      </c>
      <c r="C94" s="914">
        <v>0</v>
      </c>
    </row>
    <row r="95" spans="1:8">
      <c r="A95" s="256" t="s">
        <v>43</v>
      </c>
      <c r="C95" s="914">
        <v>0</v>
      </c>
    </row>
    <row r="96" spans="1:8">
      <c r="A96" s="256" t="s">
        <v>472</v>
      </c>
      <c r="C96" s="914">
        <v>0</v>
      </c>
    </row>
  </sheetData>
  <mergeCells count="75">
    <mergeCell ref="A3:A4"/>
    <mergeCell ref="B3:I3"/>
    <mergeCell ref="M3:N4"/>
    <mergeCell ref="O3:Q3"/>
    <mergeCell ref="A5:A6"/>
    <mergeCell ref="M5:N5"/>
    <mergeCell ref="Q5:Q9"/>
    <mergeCell ref="M6:N6"/>
    <mergeCell ref="A7:A8"/>
    <mergeCell ref="K7:K8"/>
    <mergeCell ref="M7:N7"/>
    <mergeCell ref="M8:N8"/>
    <mergeCell ref="A9:A10"/>
    <mergeCell ref="K9:K10"/>
    <mergeCell ref="M9:N9"/>
    <mergeCell ref="M10:N10"/>
    <mergeCell ref="A21:A22"/>
    <mergeCell ref="K21:K22"/>
    <mergeCell ref="Z10:AB10"/>
    <mergeCell ref="A11:A12"/>
    <mergeCell ref="K11:K12"/>
    <mergeCell ref="M12:N12"/>
    <mergeCell ref="A13:A14"/>
    <mergeCell ref="K13:K14"/>
    <mergeCell ref="A15:A16"/>
    <mergeCell ref="K15:K16"/>
    <mergeCell ref="A17:A18"/>
    <mergeCell ref="K17:K18"/>
    <mergeCell ref="A19:A20"/>
    <mergeCell ref="A23:A24"/>
    <mergeCell ref="K23:K24"/>
    <mergeCell ref="A25:A26"/>
    <mergeCell ref="K25:K26"/>
    <mergeCell ref="A27:A28"/>
    <mergeCell ref="K27:K28"/>
    <mergeCell ref="A29:A30"/>
    <mergeCell ref="K29:K30"/>
    <mergeCell ref="A31:A32"/>
    <mergeCell ref="J36:J41"/>
    <mergeCell ref="K36:M36"/>
    <mergeCell ref="K37:L37"/>
    <mergeCell ref="K38:L38"/>
    <mergeCell ref="K39:L39"/>
    <mergeCell ref="K40:L40"/>
    <mergeCell ref="K41:L41"/>
    <mergeCell ref="A62:A63"/>
    <mergeCell ref="J42:J47"/>
    <mergeCell ref="K42:M42"/>
    <mergeCell ref="K43:L43"/>
    <mergeCell ref="K44:L44"/>
    <mergeCell ref="K45:L45"/>
    <mergeCell ref="K46:L46"/>
    <mergeCell ref="K47:L47"/>
    <mergeCell ref="K49:L49"/>
    <mergeCell ref="A54:A55"/>
    <mergeCell ref="A56:A57"/>
    <mergeCell ref="A58:A59"/>
    <mergeCell ref="A60:A61"/>
    <mergeCell ref="A64:A65"/>
    <mergeCell ref="A66:A67"/>
    <mergeCell ref="A68:A69"/>
    <mergeCell ref="A70:A71"/>
    <mergeCell ref="A72:A73"/>
    <mergeCell ref="A78:A79"/>
    <mergeCell ref="A80:A81"/>
    <mergeCell ref="A84:A85"/>
    <mergeCell ref="K72:M72"/>
    <mergeCell ref="K73:L73"/>
    <mergeCell ref="A74:A75"/>
    <mergeCell ref="K74:L74"/>
    <mergeCell ref="K75:L75"/>
    <mergeCell ref="A76:A77"/>
    <mergeCell ref="K76:L76"/>
    <mergeCell ref="K77:L77"/>
    <mergeCell ref="J72:J7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00"/>
  <sheetViews>
    <sheetView showGridLines="0" zoomScale="55" zoomScaleNormal="55" workbookViewId="0">
      <pane xSplit="1" ySplit="4" topLeftCell="B11" activePane="bottomRight" state="frozen"/>
      <selection pane="topRight" activeCell="B1" sqref="B1"/>
      <selection pane="bottomLeft" activeCell="A5" sqref="A5"/>
      <selection pane="bottomRight" activeCell="Q14" sqref="Q14"/>
    </sheetView>
  </sheetViews>
  <sheetFormatPr defaultColWidth="8.7265625" defaultRowHeight="14.5"/>
  <cols>
    <col min="1" max="1" width="23.7265625" style="256" customWidth="1"/>
    <col min="2" max="2" width="11.26953125" style="256" customWidth="1"/>
    <col min="3" max="10" width="11.26953125" style="184" customWidth="1"/>
    <col min="11" max="11" width="28.7265625" style="257" customWidth="1"/>
    <col min="12" max="12" width="8.7265625" style="184"/>
    <col min="13" max="14" width="11.453125" style="184" customWidth="1"/>
    <col min="15" max="15" width="25.7265625" style="184" customWidth="1"/>
    <col min="16" max="16" width="11.54296875" style="184" customWidth="1"/>
    <col min="17" max="17" width="29.7265625" style="257" customWidth="1"/>
    <col min="18" max="19" width="8.7265625" style="184"/>
    <col min="20" max="20" width="26.26953125" style="184" customWidth="1"/>
    <col min="21" max="21" width="15.54296875" style="184" bestFit="1" customWidth="1"/>
    <col min="22" max="22" width="9.7265625" style="184" bestFit="1" customWidth="1"/>
    <col min="23" max="25" width="8.7265625" style="184"/>
    <col min="26" max="26" width="32.26953125" style="184" customWidth="1"/>
    <col min="27" max="27" width="12.453125" style="184" customWidth="1"/>
    <col min="28" max="29" width="8.7265625" style="184"/>
    <col min="30" max="30" width="16.26953125" style="184" customWidth="1"/>
    <col min="31" max="31" width="17.26953125" style="184" customWidth="1"/>
    <col min="32" max="32" width="15.26953125" style="184" customWidth="1"/>
    <col min="33" max="33" width="14.7265625" style="184" customWidth="1"/>
    <col min="34" max="34" width="10.453125" style="184" customWidth="1"/>
    <col min="35" max="16384" width="8.7265625" style="184"/>
  </cols>
  <sheetData>
    <row r="1" spans="1:37">
      <c r="A1" s="256" t="s">
        <v>738</v>
      </c>
      <c r="D1" s="184">
        <v>3</v>
      </c>
      <c r="E1" s="184">
        <v>20</v>
      </c>
      <c r="F1" s="184">
        <v>5</v>
      </c>
      <c r="G1" s="184">
        <v>6</v>
      </c>
      <c r="H1" s="184">
        <v>5</v>
      </c>
      <c r="I1" s="184">
        <v>10</v>
      </c>
      <c r="J1" s="184">
        <v>35</v>
      </c>
      <c r="O1" s="184">
        <v>12</v>
      </c>
      <c r="P1" s="650">
        <v>0.5</v>
      </c>
    </row>
    <row r="2" spans="1:37" ht="15" thickBot="1">
      <c r="A2" s="592" t="s">
        <v>1122</v>
      </c>
    </row>
    <row r="3" spans="1:37" ht="14.9" customHeight="1" thickBot="1">
      <c r="A3" s="1354" t="s">
        <v>903</v>
      </c>
      <c r="B3" s="1356" t="s">
        <v>508</v>
      </c>
      <c r="C3" s="1357"/>
      <c r="D3" s="1357"/>
      <c r="E3" s="1357"/>
      <c r="F3" s="1357"/>
      <c r="G3" s="1357"/>
      <c r="H3" s="1357"/>
      <c r="I3" s="1358"/>
      <c r="J3" s="775"/>
      <c r="K3" s="776"/>
      <c r="M3" s="1359" t="s">
        <v>904</v>
      </c>
      <c r="N3" s="1360"/>
      <c r="O3" s="1363" t="s">
        <v>509</v>
      </c>
      <c r="P3" s="1364"/>
      <c r="Q3" s="1365"/>
    </row>
    <row r="4" spans="1:37" ht="29.5" thickBot="1">
      <c r="A4" s="1355"/>
      <c r="B4" s="818"/>
      <c r="C4" s="819" t="s">
        <v>427</v>
      </c>
      <c r="D4" s="819" t="s">
        <v>200</v>
      </c>
      <c r="E4" s="819" t="s">
        <v>253</v>
      </c>
      <c r="F4" s="819" t="s">
        <v>354</v>
      </c>
      <c r="G4" s="819" t="s">
        <v>11</v>
      </c>
      <c r="H4" s="819" t="s">
        <v>10</v>
      </c>
      <c r="I4" s="819" t="s">
        <v>204</v>
      </c>
      <c r="J4" s="819" t="s">
        <v>47</v>
      </c>
      <c r="K4" s="820" t="s">
        <v>68</v>
      </c>
      <c r="M4" s="1361"/>
      <c r="N4" s="1362"/>
      <c r="O4" s="596" t="s">
        <v>913</v>
      </c>
      <c r="P4" s="597" t="s">
        <v>69</v>
      </c>
      <c r="Q4" s="598" t="s">
        <v>68</v>
      </c>
    </row>
    <row r="5" spans="1:37" ht="21" customHeight="1">
      <c r="A5" s="1366" t="s">
        <v>906</v>
      </c>
      <c r="B5" s="599" t="s">
        <v>69</v>
      </c>
      <c r="C5" s="709">
        <f>C7+C9+C11+C13+C15+C17</f>
        <v>0</v>
      </c>
      <c r="D5" s="709">
        <f t="shared" ref="D5:I6" si="0">D7+D9+D11+D13+D15+D17</f>
        <v>0</v>
      </c>
      <c r="E5" s="709">
        <f>E7+E9+E11+E13+E15+E17</f>
        <v>0</v>
      </c>
      <c r="F5" s="709">
        <f t="shared" si="0"/>
        <v>0</v>
      </c>
      <c r="G5" s="709">
        <f t="shared" si="0"/>
        <v>0</v>
      </c>
      <c r="H5" s="709">
        <f t="shared" si="0"/>
        <v>0</v>
      </c>
      <c r="I5" s="709">
        <f t="shared" si="0"/>
        <v>0</v>
      </c>
      <c r="J5" s="710"/>
      <c r="K5" s="451"/>
      <c r="M5" s="1368" t="s">
        <v>909</v>
      </c>
      <c r="N5" s="1369"/>
      <c r="O5" s="719">
        <f>P5*$O$1</f>
        <v>720</v>
      </c>
      <c r="P5" s="600">
        <v>60</v>
      </c>
      <c r="Q5" s="1370" t="s">
        <v>1456</v>
      </c>
    </row>
    <row r="6" spans="1:37" ht="21" customHeight="1" thickBot="1">
      <c r="A6" s="1367"/>
      <c r="B6" s="821" t="s">
        <v>907</v>
      </c>
      <c r="C6" s="822">
        <f>C8+C10+C12+C14+C16+C18</f>
        <v>0</v>
      </c>
      <c r="D6" s="822">
        <f t="shared" si="0"/>
        <v>0</v>
      </c>
      <c r="E6" s="822">
        <f>E8+E10+E12+E14+E16+E18</f>
        <v>0</v>
      </c>
      <c r="F6" s="822">
        <f t="shared" si="0"/>
        <v>0</v>
      </c>
      <c r="G6" s="822">
        <f t="shared" si="0"/>
        <v>0</v>
      </c>
      <c r="H6" s="822">
        <f t="shared" si="0"/>
        <v>0</v>
      </c>
      <c r="I6" s="822">
        <f t="shared" si="0"/>
        <v>0</v>
      </c>
      <c r="J6" s="823">
        <f>SUM(C6:I6)</f>
        <v>0</v>
      </c>
      <c r="K6" s="824"/>
      <c r="M6" s="1373" t="s">
        <v>910</v>
      </c>
      <c r="N6" s="1374"/>
      <c r="O6" s="825">
        <f>P6*$O$1</f>
        <v>720</v>
      </c>
      <c r="P6" s="826">
        <v>60</v>
      </c>
      <c r="Q6" s="1371"/>
    </row>
    <row r="7" spans="1:37" ht="21" customHeight="1">
      <c r="A7" s="1375" t="s">
        <v>522</v>
      </c>
      <c r="B7" s="460" t="s">
        <v>69</v>
      </c>
      <c r="C7" s="249"/>
      <c r="D7" s="249"/>
      <c r="E7" s="249"/>
      <c r="F7" s="249"/>
      <c r="G7" s="249"/>
      <c r="H7" s="249"/>
      <c r="I7" s="249"/>
      <c r="J7" s="714"/>
      <c r="K7" s="1377"/>
      <c r="M7" s="1373" t="s">
        <v>911</v>
      </c>
      <c r="N7" s="1374"/>
      <c r="O7" s="825">
        <f>P7*$O$1</f>
        <v>240</v>
      </c>
      <c r="P7" s="826">
        <v>20</v>
      </c>
      <c r="Q7" s="1371"/>
    </row>
    <row r="8" spans="1:37" ht="21" customHeight="1" thickBot="1">
      <c r="A8" s="1376"/>
      <c r="B8" s="827" t="s">
        <v>907</v>
      </c>
      <c r="C8" s="829"/>
      <c r="D8" s="829">
        <f>D7*$D$1</f>
        <v>0</v>
      </c>
      <c r="E8" s="829">
        <f>E7*$E$1</f>
        <v>0</v>
      </c>
      <c r="F8" s="829">
        <f>F7*$F$1</f>
        <v>0</v>
      </c>
      <c r="G8" s="829">
        <f>G7*$G$1</f>
        <v>0</v>
      </c>
      <c r="H8" s="829">
        <f>H7*$H$1</f>
        <v>0</v>
      </c>
      <c r="I8" s="829">
        <f>I7*$I$1</f>
        <v>0</v>
      </c>
      <c r="J8" s="830">
        <f>SUM(C8:I8)</f>
        <v>0</v>
      </c>
      <c r="K8" s="1378"/>
      <c r="M8" s="1373" t="s">
        <v>912</v>
      </c>
      <c r="N8" s="1374"/>
      <c r="O8" s="825">
        <f>P8*$O$1</f>
        <v>240</v>
      </c>
      <c r="P8" s="826">
        <v>20</v>
      </c>
      <c r="Q8" s="1371"/>
    </row>
    <row r="9" spans="1:37" ht="21" customHeight="1" thickBot="1">
      <c r="A9" s="1375" t="s">
        <v>523</v>
      </c>
      <c r="B9" s="460" t="s">
        <v>69</v>
      </c>
      <c r="C9" s="249"/>
      <c r="D9" s="249"/>
      <c r="E9" s="249"/>
      <c r="F9" s="249"/>
      <c r="G9" s="249"/>
      <c r="H9" s="249"/>
      <c r="I9" s="249"/>
      <c r="J9" s="714"/>
      <c r="K9" s="1377"/>
      <c r="M9" s="1379" t="s">
        <v>99</v>
      </c>
      <c r="N9" s="1380"/>
      <c r="O9" s="831">
        <f>P9*P1</f>
        <v>30</v>
      </c>
      <c r="P9" s="937">
        <v>60</v>
      </c>
      <c r="Q9" s="1372"/>
    </row>
    <row r="10" spans="1:37" ht="56" thickBot="1">
      <c r="A10" s="1376"/>
      <c r="B10" s="827" t="s">
        <v>907</v>
      </c>
      <c r="C10" s="829"/>
      <c r="D10" s="829">
        <f>D9*$D$1</f>
        <v>0</v>
      </c>
      <c r="E10" s="829">
        <f>E9*$E$1</f>
        <v>0</v>
      </c>
      <c r="F10" s="829">
        <f>F9*$F$1</f>
        <v>0</v>
      </c>
      <c r="G10" s="829">
        <f>G9*$G$1</f>
        <v>0</v>
      </c>
      <c r="H10" s="829">
        <f>H9*$H$1</f>
        <v>0</v>
      </c>
      <c r="I10" s="829">
        <f>I9*20</f>
        <v>0</v>
      </c>
      <c r="J10" s="830">
        <f>SUM(C10:I10)</f>
        <v>0</v>
      </c>
      <c r="K10" s="1378"/>
      <c r="M10" s="1381" t="s">
        <v>643</v>
      </c>
      <c r="N10" s="1382"/>
      <c r="O10" s="725">
        <f>SUM(O5:O9)</f>
        <v>1950</v>
      </c>
      <c r="P10" s="727">
        <f>SUM(P5:P9)</f>
        <v>220</v>
      </c>
      <c r="Q10" s="615"/>
      <c r="Z10" s="1396" t="s">
        <v>904</v>
      </c>
      <c r="AA10" s="1396"/>
      <c r="AB10" s="1396"/>
      <c r="AC10" s="1141" t="s">
        <v>2231</v>
      </c>
      <c r="AD10" s="1141" t="s">
        <v>2031</v>
      </c>
      <c r="AE10" s="953" t="s">
        <v>232</v>
      </c>
      <c r="AF10" s="953" t="s">
        <v>909</v>
      </c>
      <c r="AG10" s="953" t="s">
        <v>910</v>
      </c>
      <c r="AH10" s="953" t="s">
        <v>911</v>
      </c>
      <c r="AI10" s="953" t="s">
        <v>912</v>
      </c>
      <c r="AJ10" s="953" t="s">
        <v>99</v>
      </c>
      <c r="AK10" s="954" t="s">
        <v>47</v>
      </c>
    </row>
    <row r="11" spans="1:37" ht="21">
      <c r="A11" s="1375" t="s">
        <v>520</v>
      </c>
      <c r="B11" s="460" t="s">
        <v>69</v>
      </c>
      <c r="C11" s="249"/>
      <c r="D11" s="249"/>
      <c r="E11" s="249"/>
      <c r="F11" s="249"/>
      <c r="G11" s="249"/>
      <c r="H11" s="249"/>
      <c r="I11" s="249"/>
      <c r="J11" s="714"/>
      <c r="K11" s="1377"/>
      <c r="U11" s="256" t="s">
        <v>1684</v>
      </c>
      <c r="V11" s="256" t="s">
        <v>1685</v>
      </c>
      <c r="Z11" s="1046"/>
      <c r="AA11" s="1048" t="s">
        <v>907</v>
      </c>
      <c r="AB11" s="1048" t="s">
        <v>239</v>
      </c>
      <c r="AC11" s="1048" t="s">
        <v>239</v>
      </c>
      <c r="AD11" s="1048" t="s">
        <v>239</v>
      </c>
      <c r="AE11" s="184" t="s">
        <v>69</v>
      </c>
      <c r="AF11" s="184">
        <f>'Plan- Rohan'!U80</f>
        <v>60</v>
      </c>
      <c r="AG11" s="184">
        <f>'Plan- Rohan'!V80</f>
        <v>60</v>
      </c>
      <c r="AH11" s="184">
        <f>'Plan- Rohan'!W80</f>
        <v>20</v>
      </c>
      <c r="AI11" s="184">
        <f>'Plan- Rohan'!X80</f>
        <v>20</v>
      </c>
      <c r="AJ11" s="184">
        <f>'Plan- Rohan'!Y80</f>
        <v>60</v>
      </c>
      <c r="AK11" s="184">
        <f>'Plan- Rohan'!Z80</f>
        <v>220</v>
      </c>
    </row>
    <row r="12" spans="1:37" ht="21" customHeight="1" thickBot="1">
      <c r="A12" s="1376"/>
      <c r="B12" s="827" t="s">
        <v>907</v>
      </c>
      <c r="C12" s="829"/>
      <c r="D12" s="829">
        <f>D11*$D$1</f>
        <v>0</v>
      </c>
      <c r="E12" s="829">
        <f>E11*$E$1</f>
        <v>0</v>
      </c>
      <c r="F12" s="829">
        <f>F11*$F$1</f>
        <v>0</v>
      </c>
      <c r="G12" s="829">
        <f>G11*$G$1</f>
        <v>0</v>
      </c>
      <c r="H12" s="829">
        <f>H11*$H$1</f>
        <v>0</v>
      </c>
      <c r="I12" s="829">
        <f>I11*J1</f>
        <v>0</v>
      </c>
      <c r="J12" s="830">
        <f>SUM(C12:I12)</f>
        <v>0</v>
      </c>
      <c r="K12" s="1378"/>
      <c r="M12" s="1383" t="s">
        <v>921</v>
      </c>
      <c r="N12" s="1383"/>
      <c r="P12" s="256" t="s">
        <v>919</v>
      </c>
      <c r="Q12" s="256" t="s">
        <v>904</v>
      </c>
      <c r="R12" s="256" t="s">
        <v>47</v>
      </c>
      <c r="S12" s="114"/>
      <c r="T12" s="184" t="s">
        <v>200</v>
      </c>
      <c r="U12" s="429">
        <f>D32</f>
        <v>0</v>
      </c>
      <c r="V12" s="677">
        <f t="shared" ref="V12:V23" si="1">U12*$P$47</f>
        <v>0</v>
      </c>
      <c r="Z12" s="1048" t="s">
        <v>12</v>
      </c>
      <c r="AA12" s="1046">
        <f>'Plan- Rohan'!Z56</f>
        <v>0</v>
      </c>
      <c r="AB12" s="1046">
        <f>'Plan- Rohan'!Z57</f>
        <v>0</v>
      </c>
      <c r="AC12" s="1047">
        <f>'Plan- Rohan'!J8</f>
        <v>204</v>
      </c>
      <c r="AD12" s="1046">
        <f>AB12+AC12</f>
        <v>204</v>
      </c>
      <c r="AE12" s="184" t="s">
        <v>907</v>
      </c>
      <c r="AF12" s="184">
        <f>'Plan- Rohan'!U81</f>
        <v>720</v>
      </c>
      <c r="AG12" s="184">
        <f>'Plan- Rohan'!V81</f>
        <v>720</v>
      </c>
      <c r="AH12" s="184">
        <f>'Plan- Rohan'!W81</f>
        <v>240</v>
      </c>
      <c r="AI12" s="184">
        <f>'Plan- Rohan'!X81</f>
        <v>240</v>
      </c>
      <c r="AJ12" s="184">
        <f>'Plan- Rohan'!Y81</f>
        <v>30</v>
      </c>
      <c r="AK12" s="184">
        <f>'Plan- Rohan'!Z81</f>
        <v>1950</v>
      </c>
    </row>
    <row r="13" spans="1:37" ht="21" customHeight="1">
      <c r="A13" s="1375" t="s">
        <v>518</v>
      </c>
      <c r="B13" s="460" t="s">
        <v>69</v>
      </c>
      <c r="C13" s="249"/>
      <c r="D13" s="249"/>
      <c r="E13" s="249"/>
      <c r="F13" s="249"/>
      <c r="G13" s="249"/>
      <c r="H13" s="249"/>
      <c r="I13" s="249"/>
      <c r="J13" s="714"/>
      <c r="K13" s="1377"/>
      <c r="O13" s="256" t="s">
        <v>12</v>
      </c>
      <c r="P13" s="429">
        <f>J8</f>
        <v>0</v>
      </c>
      <c r="Q13" s="429">
        <f>'Precast- Segment Casting plan '!U14</f>
        <v>0</v>
      </c>
      <c r="R13" s="429">
        <f>P13+Q13</f>
        <v>0</v>
      </c>
      <c r="T13" s="184" t="s">
        <v>228</v>
      </c>
      <c r="U13" s="429">
        <f>E32</f>
        <v>0</v>
      </c>
      <c r="V13" s="677">
        <f t="shared" si="1"/>
        <v>0</v>
      </c>
      <c r="Z13" s="1048" t="s">
        <v>2</v>
      </c>
      <c r="AA13" s="1046">
        <f>'Plan- Rohan'!Z58</f>
        <v>0</v>
      </c>
      <c r="AB13" s="1046">
        <f>'Plan- Rohan'!Z59</f>
        <v>0</v>
      </c>
      <c r="AC13" s="1046">
        <f>'Plan- Rohan'!J10</f>
        <v>358</v>
      </c>
      <c r="AD13" s="1046">
        <f t="shared" ref="AD13:AD27" si="2">AB13+AC13</f>
        <v>358</v>
      </c>
    </row>
    <row r="14" spans="1:37" ht="21" customHeight="1" thickBot="1">
      <c r="A14" s="1376"/>
      <c r="B14" s="827" t="s">
        <v>907</v>
      </c>
      <c r="C14" s="829"/>
      <c r="D14" s="829">
        <f>D13*$D$1</f>
        <v>0</v>
      </c>
      <c r="E14" s="829">
        <f>E13*$E$1</f>
        <v>0</v>
      </c>
      <c r="F14" s="829">
        <f>F13*$F$1</f>
        <v>0</v>
      </c>
      <c r="G14" s="829">
        <f>G13*$G$1</f>
        <v>0</v>
      </c>
      <c r="H14" s="829">
        <f>H13*$H$1</f>
        <v>0</v>
      </c>
      <c r="I14" s="829">
        <f>I13*$H$1</f>
        <v>0</v>
      </c>
      <c r="J14" s="830">
        <f>SUM(C14:I14)</f>
        <v>0</v>
      </c>
      <c r="K14" s="1378"/>
      <c r="O14" s="256" t="s">
        <v>2</v>
      </c>
      <c r="P14" s="429">
        <f>J10</f>
        <v>0</v>
      </c>
      <c r="Q14" s="429">
        <f>'Precast- Segment Casting plan '!U15</f>
        <v>12</v>
      </c>
      <c r="R14" s="429">
        <f t="shared" ref="R14:R28" si="3">P14+Q14</f>
        <v>12</v>
      </c>
      <c r="T14" s="184" t="s">
        <v>354</v>
      </c>
      <c r="U14" s="429">
        <f>F32</f>
        <v>50</v>
      </c>
      <c r="V14" s="677">
        <f t="shared" si="1"/>
        <v>24.238086919046552</v>
      </c>
      <c r="Z14" s="1048" t="s">
        <v>37</v>
      </c>
      <c r="AA14" s="1046">
        <f>'Plan- Rohan'!Z62</f>
        <v>16</v>
      </c>
      <c r="AB14" s="1046">
        <f>'Plan- Rohan'!Z63</f>
        <v>192</v>
      </c>
      <c r="AC14" s="1046">
        <f>'Plan- Rohan'!J14</f>
        <v>0</v>
      </c>
      <c r="AD14" s="1046">
        <f t="shared" si="2"/>
        <v>192</v>
      </c>
    </row>
    <row r="15" spans="1:37" ht="21" customHeight="1">
      <c r="A15" s="1375" t="s">
        <v>516</v>
      </c>
      <c r="B15" s="460" t="s">
        <v>69</v>
      </c>
      <c r="C15" s="249"/>
      <c r="D15" s="249"/>
      <c r="E15" s="249"/>
      <c r="F15" s="249"/>
      <c r="G15" s="249"/>
      <c r="H15" s="249"/>
      <c r="I15" s="249"/>
      <c r="J15" s="714"/>
      <c r="K15" s="1377"/>
      <c r="O15" s="256" t="s">
        <v>37</v>
      </c>
      <c r="P15" s="429">
        <f>J14</f>
        <v>0</v>
      </c>
      <c r="Q15" s="429">
        <f>'Precast- Segment Casting plan '!U16</f>
        <v>96</v>
      </c>
      <c r="R15" s="429">
        <f t="shared" si="3"/>
        <v>96</v>
      </c>
      <c r="T15" s="184" t="s">
        <v>11</v>
      </c>
      <c r="U15" s="429">
        <f>G32</f>
        <v>72</v>
      </c>
      <c r="V15" s="677">
        <f t="shared" si="1"/>
        <v>34.902845163427031</v>
      </c>
      <c r="Z15" s="1048" t="s">
        <v>1</v>
      </c>
      <c r="AA15" s="1046">
        <f>'Plan- Rohan'!Z66</f>
        <v>0</v>
      </c>
      <c r="AB15" s="1046">
        <f>'Plan- Rohan'!Z67</f>
        <v>0</v>
      </c>
      <c r="AC15" s="1046">
        <f>'Plan- Rohan'!J18</f>
        <v>0</v>
      </c>
      <c r="AD15" s="1046">
        <f t="shared" si="2"/>
        <v>0</v>
      </c>
    </row>
    <row r="16" spans="1:37" ht="21" customHeight="1" thickBot="1">
      <c r="A16" s="1376"/>
      <c r="B16" s="827" t="s">
        <v>907</v>
      </c>
      <c r="C16" s="829"/>
      <c r="D16" s="829">
        <f>D15*$D$1</f>
        <v>0</v>
      </c>
      <c r="E16" s="829">
        <f>E15*$E$1</f>
        <v>0</v>
      </c>
      <c r="F16" s="829">
        <f>F15*$F$1</f>
        <v>0</v>
      </c>
      <c r="G16" s="829">
        <f>G15*$G$1</f>
        <v>0</v>
      </c>
      <c r="H16" s="829">
        <f>H15*$H$1</f>
        <v>0</v>
      </c>
      <c r="I16" s="829">
        <f>I15*$I$1</f>
        <v>0</v>
      </c>
      <c r="J16" s="830">
        <f>SUM(C16:I16)</f>
        <v>0</v>
      </c>
      <c r="K16" s="1378"/>
      <c r="O16" s="256" t="s">
        <v>1</v>
      </c>
      <c r="P16" s="429">
        <f>J18</f>
        <v>0</v>
      </c>
      <c r="Q16" s="429">
        <f>'Precast- Segment Casting plan '!U17</f>
        <v>0</v>
      </c>
      <c r="R16" s="429">
        <f t="shared" si="3"/>
        <v>0</v>
      </c>
      <c r="T16" s="184" t="s">
        <v>10</v>
      </c>
      <c r="U16" s="429">
        <f>H32</f>
        <v>600</v>
      </c>
      <c r="V16" s="677">
        <f t="shared" si="1"/>
        <v>290.85704302855862</v>
      </c>
      <c r="Z16" s="1048" t="s">
        <v>40</v>
      </c>
      <c r="AA16" s="1046">
        <f>'Plan- Rohan'!Z70</f>
        <v>0</v>
      </c>
      <c r="AB16" s="1046">
        <f>'Plan- Rohan'!Z71</f>
        <v>0</v>
      </c>
      <c r="AC16" s="1046">
        <f>'Plan- Rohan'!J20</f>
        <v>0</v>
      </c>
      <c r="AD16" s="1046">
        <f t="shared" si="2"/>
        <v>0</v>
      </c>
    </row>
    <row r="17" spans="1:30" ht="21" customHeight="1">
      <c r="A17" s="1375" t="s">
        <v>519</v>
      </c>
      <c r="B17" s="460" t="s">
        <v>69</v>
      </c>
      <c r="C17" s="249"/>
      <c r="D17" s="249"/>
      <c r="E17" s="249"/>
      <c r="F17" s="249"/>
      <c r="G17" s="249"/>
      <c r="H17" s="249"/>
      <c r="I17" s="249"/>
      <c r="J17" s="714"/>
      <c r="K17" s="1377"/>
      <c r="O17" s="256" t="s">
        <v>40</v>
      </c>
      <c r="P17" s="429">
        <f>J22</f>
        <v>0</v>
      </c>
      <c r="Q17" s="429">
        <f>'Precast- Segment Casting plan '!U18</f>
        <v>48</v>
      </c>
      <c r="R17" s="429">
        <f t="shared" si="3"/>
        <v>48</v>
      </c>
      <c r="T17" s="184" t="s">
        <v>204</v>
      </c>
      <c r="U17" s="429">
        <f>I32</f>
        <v>604</v>
      </c>
      <c r="V17" s="677">
        <f t="shared" si="1"/>
        <v>292.79608998208232</v>
      </c>
      <c r="Z17" s="1048" t="s">
        <v>14</v>
      </c>
      <c r="AA17" s="1046">
        <f>'Plan- Rohan'!Z72</f>
        <v>0</v>
      </c>
      <c r="AB17" s="1046">
        <f>'Plan- Rohan'!Z73</f>
        <v>0</v>
      </c>
      <c r="AC17" s="1046">
        <f>'Plan- Rohan'!J22</f>
        <v>150</v>
      </c>
      <c r="AD17" s="1046">
        <f t="shared" si="2"/>
        <v>150</v>
      </c>
    </row>
    <row r="18" spans="1:30" ht="21" customHeight="1" thickBot="1">
      <c r="A18" s="1376"/>
      <c r="B18" s="827" t="s">
        <v>907</v>
      </c>
      <c r="C18" s="829"/>
      <c r="D18" s="829">
        <f>D17*$D$1</f>
        <v>0</v>
      </c>
      <c r="E18" s="829">
        <f>E17*$E$1</f>
        <v>0</v>
      </c>
      <c r="F18" s="829">
        <f>F17*$F$1</f>
        <v>0</v>
      </c>
      <c r="G18" s="829">
        <f>G17*$G$1</f>
        <v>0</v>
      </c>
      <c r="H18" s="829">
        <f>H17*$H$1</f>
        <v>0</v>
      </c>
      <c r="I18" s="829">
        <f>I17*20</f>
        <v>0</v>
      </c>
      <c r="J18" s="830">
        <f>SUM(C18:I18)</f>
        <v>0</v>
      </c>
      <c r="K18" s="1378"/>
      <c r="O18" s="256" t="s">
        <v>14</v>
      </c>
      <c r="P18" s="429">
        <f>J24</f>
        <v>440</v>
      </c>
      <c r="Q18" s="429">
        <f>'Precast- Segment Casting plan '!U19</f>
        <v>0</v>
      </c>
      <c r="R18" s="429">
        <f t="shared" si="3"/>
        <v>440</v>
      </c>
      <c r="T18" s="184" t="s">
        <v>95</v>
      </c>
      <c r="U18" s="429">
        <f>O5</f>
        <v>720</v>
      </c>
      <c r="V18" s="677">
        <f t="shared" si="1"/>
        <v>349.02845163427031</v>
      </c>
      <c r="Z18" s="1048" t="s">
        <v>41</v>
      </c>
      <c r="AA18" s="1046">
        <f>'Plan- Rohan'!Z74</f>
        <v>159</v>
      </c>
      <c r="AB18" s="1046">
        <f>'Plan- Rohan'!Z75</f>
        <v>1218</v>
      </c>
      <c r="AC18" s="1046">
        <f>'Plan- Rohan'!J24</f>
        <v>452</v>
      </c>
      <c r="AD18" s="1046">
        <f t="shared" si="2"/>
        <v>1670</v>
      </c>
    </row>
    <row r="19" spans="1:30" ht="21" customHeight="1">
      <c r="A19" s="1366" t="s">
        <v>908</v>
      </c>
      <c r="B19" s="599" t="s">
        <v>69</v>
      </c>
      <c r="C19" s="709">
        <f>C21+C23+C25+C27+C29</f>
        <v>0</v>
      </c>
      <c r="D19" s="709">
        <f t="shared" ref="D19:I20" si="4">D21+D23+D25+D27+D29</f>
        <v>0</v>
      </c>
      <c r="E19" s="709">
        <f>E21+E23+E25+E27+E29</f>
        <v>0</v>
      </c>
      <c r="F19" s="709">
        <f>F21+F23+F25+F27+F29</f>
        <v>10</v>
      </c>
      <c r="G19" s="709">
        <f t="shared" si="4"/>
        <v>12</v>
      </c>
      <c r="H19" s="709">
        <f t="shared" si="4"/>
        <v>120</v>
      </c>
      <c r="I19" s="709">
        <f t="shared" si="4"/>
        <v>25</v>
      </c>
      <c r="J19" s="710"/>
      <c r="K19" s="451"/>
      <c r="O19" s="256" t="s">
        <v>41</v>
      </c>
      <c r="P19" s="429">
        <f>J26</f>
        <v>156</v>
      </c>
      <c r="Q19" s="429">
        <f>'Precast- Segment Casting plan '!U20</f>
        <v>286</v>
      </c>
      <c r="R19" s="429">
        <f t="shared" si="3"/>
        <v>442</v>
      </c>
      <c r="T19" s="184" t="s">
        <v>96</v>
      </c>
      <c r="U19" s="429">
        <f t="shared" ref="U19:U21" si="5">O6</f>
        <v>720</v>
      </c>
      <c r="V19" s="677">
        <f t="shared" si="1"/>
        <v>349.02845163427031</v>
      </c>
      <c r="Z19" s="1048" t="s">
        <v>34</v>
      </c>
      <c r="AA19" s="1046">
        <f>'Plan- Rohan'!Z60</f>
        <v>5</v>
      </c>
      <c r="AB19" s="1046">
        <f>'Plan- Rohan'!Z61</f>
        <v>60</v>
      </c>
      <c r="AC19" s="1046">
        <f>'Plan- Rohan'!J12</f>
        <v>68</v>
      </c>
      <c r="AD19" s="1046">
        <f t="shared" si="2"/>
        <v>128</v>
      </c>
    </row>
    <row r="20" spans="1:30" ht="21" customHeight="1" thickBot="1">
      <c r="A20" s="1367"/>
      <c r="B20" s="821" t="s">
        <v>907</v>
      </c>
      <c r="C20" s="822">
        <f>C22+C24+C26+C28+C30</f>
        <v>0</v>
      </c>
      <c r="D20" s="822">
        <f t="shared" si="4"/>
        <v>0</v>
      </c>
      <c r="E20" s="822">
        <f>E22+E24+E26+E28+E30</f>
        <v>0</v>
      </c>
      <c r="F20" s="822">
        <f>F22+F24+F26+F28+F30</f>
        <v>50</v>
      </c>
      <c r="G20" s="822">
        <f t="shared" si="4"/>
        <v>72</v>
      </c>
      <c r="H20" s="822">
        <f t="shared" si="4"/>
        <v>600</v>
      </c>
      <c r="I20" s="822">
        <f t="shared" si="4"/>
        <v>604</v>
      </c>
      <c r="J20" s="823">
        <f>SUM(C20:I20)</f>
        <v>1326</v>
      </c>
      <c r="K20" s="824"/>
      <c r="O20" s="256" t="s">
        <v>34</v>
      </c>
      <c r="P20" s="429">
        <f>J12</f>
        <v>0</v>
      </c>
      <c r="Q20" s="429">
        <f>'Precast- Segment Casting plan '!U21</f>
        <v>96</v>
      </c>
      <c r="R20" s="429">
        <f t="shared" si="3"/>
        <v>96</v>
      </c>
      <c r="T20" s="184" t="s">
        <v>1683</v>
      </c>
      <c r="U20" s="429">
        <f t="shared" si="5"/>
        <v>240</v>
      </c>
      <c r="V20" s="677">
        <f t="shared" si="1"/>
        <v>116.34281721142344</v>
      </c>
      <c r="Z20" s="1048" t="s">
        <v>3</v>
      </c>
      <c r="AA20" s="1046">
        <f>'Plan- Rohan'!Z64</f>
        <v>40</v>
      </c>
      <c r="AB20" s="1046">
        <f>'Plan- Rohan'!Z65</f>
        <v>480</v>
      </c>
      <c r="AC20" s="1046">
        <f>'Plan- Rohan'!J16</f>
        <v>0</v>
      </c>
      <c r="AD20" s="1046">
        <f t="shared" si="2"/>
        <v>480</v>
      </c>
    </row>
    <row r="21" spans="1:30" ht="21" customHeight="1">
      <c r="A21" s="1375" t="s">
        <v>539</v>
      </c>
      <c r="B21" s="460" t="s">
        <v>69</v>
      </c>
      <c r="C21" s="249"/>
      <c r="D21" s="249"/>
      <c r="E21" s="249"/>
      <c r="F21" s="249"/>
      <c r="G21" s="249"/>
      <c r="H21" s="249"/>
      <c r="I21" s="249"/>
      <c r="J21" s="714"/>
      <c r="K21" s="1377"/>
      <c r="O21" s="256" t="s">
        <v>3</v>
      </c>
      <c r="P21" s="429">
        <f>J16</f>
        <v>0</v>
      </c>
      <c r="Q21" s="429">
        <f>'Precast- Segment Casting plan '!U22</f>
        <v>12</v>
      </c>
      <c r="R21" s="429">
        <f t="shared" si="3"/>
        <v>12</v>
      </c>
      <c r="T21" s="184" t="s">
        <v>98</v>
      </c>
      <c r="U21" s="429">
        <f t="shared" si="5"/>
        <v>240</v>
      </c>
      <c r="V21" s="677">
        <f t="shared" si="1"/>
        <v>116.34281721142344</v>
      </c>
      <c r="Z21" s="1048" t="s">
        <v>43</v>
      </c>
      <c r="AA21" s="1046">
        <f>'Plan- Rohan'!Z76</f>
        <v>0</v>
      </c>
      <c r="AB21" s="1046">
        <f>'Plan- Rohan'!Z77</f>
        <v>0</v>
      </c>
      <c r="AC21" s="1046">
        <f>'Plan- Rohan'!J26</f>
        <v>278</v>
      </c>
      <c r="AD21" s="1046">
        <f t="shared" si="2"/>
        <v>278</v>
      </c>
    </row>
    <row r="22" spans="1:30" ht="21" customHeight="1" thickBot="1">
      <c r="A22" s="1376"/>
      <c r="B22" s="827" t="s">
        <v>907</v>
      </c>
      <c r="C22" s="610"/>
      <c r="D22" s="610">
        <f>D21*$D$1</f>
        <v>0</v>
      </c>
      <c r="E22" s="610">
        <f>E21*$E$1</f>
        <v>0</v>
      </c>
      <c r="F22" s="610">
        <f>F21*$F$1</f>
        <v>0</v>
      </c>
      <c r="G22" s="610">
        <f>G21*$G$1</f>
        <v>0</v>
      </c>
      <c r="H22" s="610">
        <f>H21*$H$1</f>
        <v>0</v>
      </c>
      <c r="I22" s="610">
        <f>I21*$I$1</f>
        <v>0</v>
      </c>
      <c r="J22" s="830">
        <f>SUM(C22:I22)</f>
        <v>0</v>
      </c>
      <c r="K22" s="1378"/>
      <c r="O22" s="256" t="s">
        <v>43</v>
      </c>
      <c r="P22" s="429">
        <f>J28</f>
        <v>268</v>
      </c>
      <c r="Q22" s="429">
        <f>'Precast- Segment Casting plan '!U23</f>
        <v>696</v>
      </c>
      <c r="R22" s="429">
        <f t="shared" si="3"/>
        <v>964</v>
      </c>
      <c r="T22" s="184" t="s">
        <v>99</v>
      </c>
      <c r="U22" s="429">
        <f>O9</f>
        <v>30</v>
      </c>
      <c r="V22" s="677">
        <f t="shared" si="1"/>
        <v>14.54285215142793</v>
      </c>
      <c r="Z22" s="1048" t="s">
        <v>472</v>
      </c>
      <c r="AA22" s="1046">
        <f>'Plan- Rohan'!Z78</f>
        <v>0</v>
      </c>
      <c r="AB22" s="1046">
        <f>'Plan- Rohan'!Z79</f>
        <v>0</v>
      </c>
      <c r="AC22" s="1046">
        <f>'Plan- Rohan'!J28</f>
        <v>594</v>
      </c>
      <c r="AD22" s="1046">
        <f t="shared" si="2"/>
        <v>594</v>
      </c>
    </row>
    <row r="23" spans="1:30" ht="21" customHeight="1">
      <c r="A23" s="1375" t="s">
        <v>525</v>
      </c>
      <c r="B23" s="460" t="s">
        <v>69</v>
      </c>
      <c r="C23" s="249"/>
      <c r="D23" s="249"/>
      <c r="E23" s="249"/>
      <c r="F23" s="249"/>
      <c r="G23" s="249"/>
      <c r="H23" s="249">
        <v>20</v>
      </c>
      <c r="I23" s="249">
        <v>13</v>
      </c>
      <c r="J23" s="714"/>
      <c r="K23" s="1377"/>
      <c r="O23" s="256" t="s">
        <v>472</v>
      </c>
      <c r="P23" s="429">
        <f>J30</f>
        <v>462</v>
      </c>
      <c r="Q23" s="429">
        <f>'Precast- Segment Casting plan '!U24</f>
        <v>334</v>
      </c>
      <c r="R23" s="429">
        <f t="shared" si="3"/>
        <v>796</v>
      </c>
      <c r="T23" s="497" t="s">
        <v>2328</v>
      </c>
      <c r="U23" s="184">
        <f>J33</f>
        <v>280</v>
      </c>
      <c r="V23" s="184">
        <f t="shared" si="1"/>
        <v>135.7332867466607</v>
      </c>
      <c r="Z23" s="1050" t="s">
        <v>2328</v>
      </c>
      <c r="AA23" s="1049"/>
      <c r="AB23" s="1049"/>
      <c r="AC23" s="1049">
        <f>'Plan- Rohan'!J29</f>
        <v>84</v>
      </c>
      <c r="AD23" s="1046">
        <f t="shared" si="2"/>
        <v>84</v>
      </c>
    </row>
    <row r="24" spans="1:30" ht="21" customHeight="1" thickBot="1">
      <c r="A24" s="1376"/>
      <c r="B24" s="827" t="s">
        <v>907</v>
      </c>
      <c r="C24" s="610"/>
      <c r="D24" s="610">
        <f>D23*$D$1</f>
        <v>0</v>
      </c>
      <c r="E24" s="610">
        <f>E23*$E$1</f>
        <v>0</v>
      </c>
      <c r="F24" s="610">
        <f>F23*$F$1</f>
        <v>0</v>
      </c>
      <c r="G24" s="610">
        <f>G23*$G$1</f>
        <v>0</v>
      </c>
      <c r="H24" s="610">
        <f>H23*$H$1</f>
        <v>100</v>
      </c>
      <c r="I24" s="610">
        <f>3*10+5*26+5*36</f>
        <v>340</v>
      </c>
      <c r="J24" s="830">
        <f>SUM(C24:I24)</f>
        <v>440</v>
      </c>
      <c r="K24" s="1378"/>
      <c r="O24" s="497" t="s">
        <v>2328</v>
      </c>
      <c r="P24" s="184">
        <v>280</v>
      </c>
      <c r="R24" s="429">
        <f t="shared" si="3"/>
        <v>280</v>
      </c>
      <c r="T24" s="497" t="s">
        <v>2329</v>
      </c>
      <c r="Z24" s="1050" t="s">
        <v>2329</v>
      </c>
      <c r="AA24" s="1049"/>
      <c r="AB24" s="1049"/>
      <c r="AC24" s="1049"/>
      <c r="AD24" s="1046">
        <f t="shared" si="2"/>
        <v>0</v>
      </c>
    </row>
    <row r="25" spans="1:30" ht="21" customHeight="1">
      <c r="A25" s="1375" t="s">
        <v>521</v>
      </c>
      <c r="B25" s="460" t="s">
        <v>69</v>
      </c>
      <c r="C25" s="249"/>
      <c r="D25" s="249"/>
      <c r="E25" s="249"/>
      <c r="F25" s="249"/>
      <c r="G25" s="249"/>
      <c r="H25" s="249"/>
      <c r="I25" s="249">
        <v>6</v>
      </c>
      <c r="J25" s="714"/>
      <c r="K25" s="1377"/>
      <c r="O25" s="497" t="s">
        <v>2329</v>
      </c>
      <c r="P25" s="184">
        <v>0</v>
      </c>
      <c r="R25" s="429">
        <f t="shared" si="3"/>
        <v>0</v>
      </c>
      <c r="T25" s="497" t="s">
        <v>2330</v>
      </c>
      <c r="Z25" s="1050" t="s">
        <v>2330</v>
      </c>
      <c r="AA25" s="1049"/>
      <c r="AB25" s="1049"/>
      <c r="AC25" s="1049"/>
      <c r="AD25" s="1046">
        <f t="shared" si="2"/>
        <v>0</v>
      </c>
    </row>
    <row r="26" spans="1:30" ht="21" customHeight="1" thickBot="1">
      <c r="A26" s="1376"/>
      <c r="B26" s="827" t="s">
        <v>907</v>
      </c>
      <c r="C26" s="610"/>
      <c r="D26" s="610">
        <f>D25*$D$1</f>
        <v>0</v>
      </c>
      <c r="E26" s="610">
        <f>E25*$E$1</f>
        <v>0</v>
      </c>
      <c r="F26" s="610">
        <f>F25*$F$1</f>
        <v>0</v>
      </c>
      <c r="G26" s="610">
        <f>G25*$G$1</f>
        <v>0</v>
      </c>
      <c r="H26" s="610">
        <f>H25*$H$1</f>
        <v>0</v>
      </c>
      <c r="I26" s="610">
        <f>I25*26</f>
        <v>156</v>
      </c>
      <c r="J26" s="830">
        <f>SUM(C26:I26)</f>
        <v>156</v>
      </c>
      <c r="K26" s="1378"/>
      <c r="O26" s="497" t="s">
        <v>2330</v>
      </c>
      <c r="P26" s="184">
        <v>0</v>
      </c>
      <c r="R26" s="429">
        <f t="shared" si="3"/>
        <v>0</v>
      </c>
      <c r="T26" s="497" t="s">
        <v>2331</v>
      </c>
      <c r="Z26" s="1050" t="s">
        <v>2331</v>
      </c>
      <c r="AA26" s="1049"/>
      <c r="AB26" s="1049"/>
      <c r="AC26" s="1049"/>
      <c r="AD26" s="1046">
        <f t="shared" si="2"/>
        <v>0</v>
      </c>
    </row>
    <row r="27" spans="1:30" ht="21" customHeight="1">
      <c r="A27" s="1375" t="s">
        <v>524</v>
      </c>
      <c r="B27" s="460" t="s">
        <v>69</v>
      </c>
      <c r="C27" s="249"/>
      <c r="D27" s="249"/>
      <c r="E27" s="249"/>
      <c r="F27" s="249"/>
      <c r="G27" s="249"/>
      <c r="H27" s="249">
        <v>32</v>
      </c>
      <c r="I27" s="249">
        <v>6</v>
      </c>
      <c r="J27" s="714"/>
      <c r="K27" s="1377"/>
      <c r="O27" s="497" t="s">
        <v>2331</v>
      </c>
      <c r="P27" s="184">
        <v>0</v>
      </c>
      <c r="R27" s="429">
        <f t="shared" si="3"/>
        <v>0</v>
      </c>
      <c r="T27" s="497" t="s">
        <v>2332</v>
      </c>
      <c r="Z27" s="1050" t="s">
        <v>2332</v>
      </c>
      <c r="AA27" s="1049"/>
      <c r="AB27" s="1049"/>
      <c r="AC27" s="1049"/>
      <c r="AD27" s="1046">
        <f t="shared" si="2"/>
        <v>0</v>
      </c>
    </row>
    <row r="28" spans="1:30" ht="21" customHeight="1" thickBot="1">
      <c r="A28" s="1376"/>
      <c r="B28" s="827" t="s">
        <v>907</v>
      </c>
      <c r="C28" s="610"/>
      <c r="D28" s="610">
        <f>D27*$D$1</f>
        <v>0</v>
      </c>
      <c r="E28" s="610">
        <f>E27*$E$1</f>
        <v>0</v>
      </c>
      <c r="F28" s="610">
        <f>F27*$F$1</f>
        <v>0</v>
      </c>
      <c r="G28" s="610">
        <f>G27*$G$1</f>
        <v>0</v>
      </c>
      <c r="H28" s="610">
        <f>H27*$H$1</f>
        <v>160</v>
      </c>
      <c r="I28" s="610">
        <f>3*10+3*26</f>
        <v>108</v>
      </c>
      <c r="J28" s="830">
        <f>SUM(C28:I28)</f>
        <v>268</v>
      </c>
      <c r="K28" s="1378"/>
      <c r="O28" s="497" t="s">
        <v>2332</v>
      </c>
      <c r="P28" s="184">
        <v>0</v>
      </c>
      <c r="R28" s="429">
        <f t="shared" si="3"/>
        <v>0</v>
      </c>
      <c r="Z28" s="1049"/>
      <c r="AA28" s="1047">
        <f t="shared" ref="AA28:AB28" si="6">SUM(AA12:AA27)</f>
        <v>220</v>
      </c>
      <c r="AB28" s="1047">
        <f t="shared" si="6"/>
        <v>1950</v>
      </c>
      <c r="AC28" s="1047">
        <f>SUM(AC12:AC27)</f>
        <v>2188</v>
      </c>
      <c r="AD28" s="1046">
        <f>SUM(AD12:AD27)</f>
        <v>4138</v>
      </c>
    </row>
    <row r="29" spans="1:30" ht="21" customHeight="1">
      <c r="A29" s="1375" t="s">
        <v>777</v>
      </c>
      <c r="B29" s="460" t="s">
        <v>69</v>
      </c>
      <c r="C29" s="249"/>
      <c r="D29" s="249"/>
      <c r="E29" s="249"/>
      <c r="F29" s="249">
        <v>10</v>
      </c>
      <c r="G29" s="249">
        <v>12</v>
      </c>
      <c r="H29" s="249">
        <f>(24*5)-H27-H23</f>
        <v>68</v>
      </c>
      <c r="I29" s="249"/>
      <c r="J29" s="714"/>
      <c r="K29" s="1377"/>
      <c r="P29" s="435">
        <f t="shared" ref="P29:Q29" si="7">SUM(P13:P28)</f>
        <v>1606</v>
      </c>
      <c r="Q29" s="435">
        <f t="shared" si="7"/>
        <v>1580</v>
      </c>
      <c r="R29" s="435">
        <f>SUM(R13:R28)</f>
        <v>3186</v>
      </c>
    </row>
    <row r="30" spans="1:30" ht="21" customHeight="1" thickBot="1">
      <c r="A30" s="1376"/>
      <c r="B30" s="827" t="s">
        <v>907</v>
      </c>
      <c r="C30" s="610"/>
      <c r="D30" s="610">
        <f>D29*$D$1</f>
        <v>0</v>
      </c>
      <c r="E30" s="610">
        <f>E29*$E$1</f>
        <v>0</v>
      </c>
      <c r="F30" s="610">
        <f>F29*$F$1</f>
        <v>50</v>
      </c>
      <c r="G30" s="610">
        <f>G29*$G$1</f>
        <v>72</v>
      </c>
      <c r="H30" s="610">
        <f>H29*$H$1</f>
        <v>340</v>
      </c>
      <c r="I30" s="610">
        <f>I29*$I$1</f>
        <v>0</v>
      </c>
      <c r="J30" s="830">
        <f>SUM(C30:I30)</f>
        <v>462</v>
      </c>
      <c r="K30" s="1378"/>
    </row>
    <row r="31" spans="1:30" ht="21" customHeight="1">
      <c r="A31" s="1384" t="s">
        <v>47</v>
      </c>
      <c r="B31" s="599" t="s">
        <v>69</v>
      </c>
      <c r="C31" s="709">
        <f>C5+C19</f>
        <v>0</v>
      </c>
      <c r="D31" s="709">
        <f t="shared" ref="D31:I32" si="8">D5+D19</f>
        <v>0</v>
      </c>
      <c r="E31" s="709">
        <f>E5+E19</f>
        <v>0</v>
      </c>
      <c r="F31" s="709">
        <f>F5+F19</f>
        <v>10</v>
      </c>
      <c r="G31" s="709">
        <f t="shared" si="8"/>
        <v>12</v>
      </c>
      <c r="H31" s="709">
        <f t="shared" si="8"/>
        <v>120</v>
      </c>
      <c r="I31" s="709">
        <f t="shared" si="8"/>
        <v>25</v>
      </c>
      <c r="J31" s="717"/>
      <c r="K31" s="451"/>
    </row>
    <row r="32" spans="1:30" ht="21" customHeight="1" thickBot="1">
      <c r="A32" s="1385"/>
      <c r="B32" s="821" t="s">
        <v>907</v>
      </c>
      <c r="C32" s="822">
        <f>C6+C20</f>
        <v>0</v>
      </c>
      <c r="D32" s="822">
        <f t="shared" si="8"/>
        <v>0</v>
      </c>
      <c r="E32" s="822">
        <f>E6+E20</f>
        <v>0</v>
      </c>
      <c r="F32" s="822">
        <f>F6+F20</f>
        <v>50</v>
      </c>
      <c r="G32" s="822">
        <f t="shared" si="8"/>
        <v>72</v>
      </c>
      <c r="H32" s="822">
        <f t="shared" si="8"/>
        <v>600</v>
      </c>
      <c r="I32" s="822">
        <f t="shared" si="8"/>
        <v>604</v>
      </c>
      <c r="J32" s="832">
        <f>SUM(C32:I32)</f>
        <v>1326</v>
      </c>
      <c r="K32" s="824"/>
    </row>
    <row r="33" spans="1:16" ht="15" thickBot="1">
      <c r="A33" s="1011" t="s">
        <v>2328</v>
      </c>
      <c r="D33" s="610">
        <v>25</v>
      </c>
      <c r="E33" s="610">
        <v>255</v>
      </c>
      <c r="J33" s="184">
        <f>SUM(C33:I33)</f>
        <v>280</v>
      </c>
    </row>
    <row r="34" spans="1:16">
      <c r="A34" s="1011" t="s">
        <v>2329</v>
      </c>
    </row>
    <row r="35" spans="1:16">
      <c r="A35" s="1011" t="s">
        <v>2330</v>
      </c>
    </row>
    <row r="36" spans="1:16">
      <c r="A36" s="1011" t="s">
        <v>2331</v>
      </c>
    </row>
    <row r="37" spans="1:16">
      <c r="A37" s="1011" t="s">
        <v>2332</v>
      </c>
    </row>
    <row r="38" spans="1:16">
      <c r="A38" s="1008" t="s">
        <v>2231</v>
      </c>
      <c r="J38" s="184">
        <f>SUM(C38:I38)</f>
        <v>0</v>
      </c>
    </row>
    <row r="39" spans="1:16">
      <c r="J39" s="1009">
        <f>SUM(J32:J38)</f>
        <v>1606</v>
      </c>
    </row>
    <row r="40" spans="1:16">
      <c r="J40" s="1386" t="s">
        <v>904</v>
      </c>
      <c r="K40" s="1387" t="s">
        <v>918</v>
      </c>
      <c r="L40" s="1387"/>
      <c r="M40" s="1387"/>
    </row>
    <row r="41" spans="1:16">
      <c r="J41" s="1386"/>
      <c r="K41" s="1388" t="s">
        <v>914</v>
      </c>
      <c r="L41" s="1388"/>
      <c r="M41" s="833">
        <f>$O$10*N41</f>
        <v>467.12538226299694</v>
      </c>
      <c r="N41" s="534">
        <v>0.23955147808358818</v>
      </c>
    </row>
    <row r="42" spans="1:16">
      <c r="J42" s="1386"/>
      <c r="K42" s="1388" t="s">
        <v>915</v>
      </c>
      <c r="L42" s="1388"/>
      <c r="M42" s="833">
        <f>$O$10*N42</f>
        <v>487.99694189602451</v>
      </c>
      <c r="N42" s="534">
        <v>0.25025484199796127</v>
      </c>
    </row>
    <row r="43" spans="1:16">
      <c r="J43" s="1386"/>
      <c r="K43" s="1388" t="s">
        <v>916</v>
      </c>
      <c r="L43" s="1388"/>
      <c r="M43" s="833">
        <f>$O$10*N43</f>
        <v>487.99694189602451</v>
      </c>
      <c r="N43" s="534">
        <v>0.25025484199796127</v>
      </c>
    </row>
    <row r="44" spans="1:16">
      <c r="J44" s="1386"/>
      <c r="K44" s="1388" t="s">
        <v>917</v>
      </c>
      <c r="L44" s="1388"/>
      <c r="M44" s="833">
        <f>$O$10*N44</f>
        <v>506.8807339449541</v>
      </c>
      <c r="N44" s="534">
        <v>0.25993883792048927</v>
      </c>
    </row>
    <row r="45" spans="1:16">
      <c r="J45" s="1386"/>
      <c r="K45" s="1389" t="s">
        <v>47</v>
      </c>
      <c r="L45" s="1389"/>
      <c r="M45" s="834">
        <f>SUM(M41:M44)</f>
        <v>1950</v>
      </c>
    </row>
    <row r="46" spans="1:16">
      <c r="J46" s="1386" t="s">
        <v>919</v>
      </c>
      <c r="K46" s="1387" t="s">
        <v>918</v>
      </c>
      <c r="L46" s="1387"/>
      <c r="M46" s="1387"/>
    </row>
    <row r="47" spans="1:16">
      <c r="J47" s="1386"/>
      <c r="K47" s="1388" t="s">
        <v>914</v>
      </c>
      <c r="L47" s="1388"/>
      <c r="M47" s="833">
        <f>$J$39*N47</f>
        <v>337.09862299962782</v>
      </c>
      <c r="N47" s="534">
        <v>0.20989951618905842</v>
      </c>
      <c r="O47" s="405">
        <f>(N41+N47)/2</f>
        <v>0.22472549713632328</v>
      </c>
      <c r="P47" s="405">
        <f>O47+O48</f>
        <v>0.48476173838093101</v>
      </c>
    </row>
    <row r="48" spans="1:16">
      <c r="J48" s="1386"/>
      <c r="K48" s="1388" t="s">
        <v>915</v>
      </c>
      <c r="L48" s="1388"/>
      <c r="M48" s="833">
        <f t="shared" ref="M48:M50" si="9">$J$39*N48</f>
        <v>433.32713062895419</v>
      </c>
      <c r="N48" s="534">
        <v>0.26981764049125417</v>
      </c>
      <c r="O48" s="405">
        <f t="shared" ref="O48:O50" si="10">(N42+N48)/2</f>
        <v>0.26003624124460772</v>
      </c>
      <c r="P48" s="405"/>
    </row>
    <row r="49" spans="1:22">
      <c r="J49" s="1386"/>
      <c r="K49" s="1388" t="s">
        <v>916</v>
      </c>
      <c r="L49" s="1388"/>
      <c r="M49" s="833">
        <f t="shared" si="9"/>
        <v>433.32713062895419</v>
      </c>
      <c r="N49" s="534">
        <v>0.26981764049125417</v>
      </c>
      <c r="O49" s="405">
        <f t="shared" si="10"/>
        <v>0.26003624124460772</v>
      </c>
      <c r="P49" s="405"/>
    </row>
    <row r="50" spans="1:22">
      <c r="J50" s="1386"/>
      <c r="K50" s="1388" t="s">
        <v>917</v>
      </c>
      <c r="L50" s="1388"/>
      <c r="M50" s="833">
        <f t="shared" si="9"/>
        <v>402.24711574246373</v>
      </c>
      <c r="N50" s="534">
        <v>0.25046520282843321</v>
      </c>
      <c r="O50" s="405">
        <f t="shared" si="10"/>
        <v>0.25520202037446127</v>
      </c>
      <c r="P50" s="405"/>
    </row>
    <row r="51" spans="1:22">
      <c r="J51" s="1386"/>
      <c r="K51" s="1389" t="s">
        <v>47</v>
      </c>
      <c r="L51" s="1389"/>
      <c r="M51" s="834">
        <f>SUM(M47:M50)</f>
        <v>1606</v>
      </c>
    </row>
    <row r="52" spans="1:22" ht="15" thickBot="1"/>
    <row r="53" spans="1:22" ht="19.5" thickTop="1" thickBot="1">
      <c r="K53" s="1391" t="s">
        <v>1123</v>
      </c>
      <c r="L53" s="1392"/>
      <c r="M53" s="728">
        <f>M45+M51</f>
        <v>3556</v>
      </c>
      <c r="N53" s="468" t="s">
        <v>564</v>
      </c>
    </row>
    <row r="54" spans="1:22" ht="15" thickTop="1">
      <c r="K54" s="184"/>
      <c r="P54" s="405"/>
      <c r="Q54" s="405"/>
    </row>
    <row r="55" spans="1:22">
      <c r="C55" s="184">
        <v>12</v>
      </c>
      <c r="D55" s="184">
        <v>12</v>
      </c>
      <c r="E55" s="184">
        <v>12</v>
      </c>
      <c r="F55" s="184">
        <v>12</v>
      </c>
      <c r="G55" s="184">
        <v>0.5</v>
      </c>
    </row>
    <row r="56" spans="1:22">
      <c r="A56" s="592" t="s">
        <v>1124</v>
      </c>
    </row>
    <row r="57" spans="1:22" ht="51.65" customHeight="1">
      <c r="C57" s="625" t="s">
        <v>909</v>
      </c>
      <c r="D57" s="625" t="s">
        <v>910</v>
      </c>
      <c r="E57" s="625" t="s">
        <v>912</v>
      </c>
      <c r="F57" s="625" t="s">
        <v>911</v>
      </c>
      <c r="G57" s="625" t="s">
        <v>99</v>
      </c>
      <c r="H57" s="835" t="s">
        <v>47</v>
      </c>
      <c r="U57" s="1036" t="s">
        <v>1124</v>
      </c>
    </row>
    <row r="58" spans="1:22" ht="18.5">
      <c r="A58" s="1393" t="s">
        <v>906</v>
      </c>
      <c r="B58" s="836" t="s">
        <v>69</v>
      </c>
      <c r="C58" s="837">
        <f t="shared" ref="C58:G59" si="11">C60+C62+C64+C66+C68+C70</f>
        <v>31</v>
      </c>
      <c r="D58" s="837">
        <f t="shared" si="11"/>
        <v>25</v>
      </c>
      <c r="E58" s="837">
        <f t="shared" si="11"/>
        <v>12</v>
      </c>
      <c r="F58" s="837">
        <f t="shared" si="11"/>
        <v>18</v>
      </c>
      <c r="G58" s="837">
        <f t="shared" si="11"/>
        <v>39</v>
      </c>
      <c r="H58" s="838">
        <f t="shared" ref="H58:H85" si="12">SUM(C58:G58)</f>
        <v>125</v>
      </c>
      <c r="Q58" s="1036" t="s">
        <v>1124</v>
      </c>
      <c r="T58" s="947"/>
      <c r="U58" s="948" t="s">
        <v>1684</v>
      </c>
      <c r="V58" s="948" t="s">
        <v>1685</v>
      </c>
    </row>
    <row r="59" spans="1:22" ht="18.5">
      <c r="A59" s="1393"/>
      <c r="B59" s="836" t="s">
        <v>907</v>
      </c>
      <c r="C59" s="837">
        <f t="shared" si="11"/>
        <v>228</v>
      </c>
      <c r="D59" s="837">
        <f t="shared" si="11"/>
        <v>96</v>
      </c>
      <c r="E59" s="837">
        <f t="shared" si="11"/>
        <v>96</v>
      </c>
      <c r="F59" s="837">
        <f t="shared" si="11"/>
        <v>120</v>
      </c>
      <c r="G59" s="837">
        <f t="shared" si="11"/>
        <v>324</v>
      </c>
      <c r="H59" s="838">
        <f t="shared" si="12"/>
        <v>864</v>
      </c>
      <c r="T59" s="947" t="s">
        <v>909</v>
      </c>
      <c r="U59" s="950">
        <f>C84</f>
        <v>31</v>
      </c>
      <c r="V59" s="952">
        <f>U59*$O$77</f>
        <v>9.3000000000000007</v>
      </c>
    </row>
    <row r="60" spans="1:22" ht="37">
      <c r="A60" s="1390" t="s">
        <v>522</v>
      </c>
      <c r="B60" s="839" t="s">
        <v>69</v>
      </c>
      <c r="C60" s="863"/>
      <c r="D60" s="863"/>
      <c r="E60" s="863"/>
      <c r="F60" s="863"/>
      <c r="G60" s="863"/>
      <c r="H60" s="923">
        <f t="shared" ref="H60:H71" si="13">SUM(C60:G60)</f>
        <v>0</v>
      </c>
      <c r="P60" s="948" t="s">
        <v>12</v>
      </c>
      <c r="Q60" s="950">
        <f>H60</f>
        <v>0</v>
      </c>
      <c r="T60" s="947" t="s">
        <v>910</v>
      </c>
      <c r="U60" s="950">
        <f>D84</f>
        <v>25</v>
      </c>
      <c r="V60" s="952">
        <f t="shared" ref="V60:V63" si="14">U60*$O$77</f>
        <v>7.5000000000000009</v>
      </c>
    </row>
    <row r="61" spans="1:22" ht="18.5">
      <c r="A61" s="1390"/>
      <c r="B61" s="839" t="s">
        <v>907</v>
      </c>
      <c r="C61" s="863"/>
      <c r="D61" s="863"/>
      <c r="E61" s="863"/>
      <c r="F61" s="863"/>
      <c r="G61" s="863"/>
      <c r="H61" s="923">
        <f t="shared" si="13"/>
        <v>0</v>
      </c>
      <c r="P61" s="948" t="s">
        <v>2</v>
      </c>
      <c r="Q61" s="950">
        <f>H62</f>
        <v>0</v>
      </c>
      <c r="T61" s="947" t="s">
        <v>911</v>
      </c>
      <c r="U61" s="950">
        <f>E84</f>
        <v>12</v>
      </c>
      <c r="V61" s="952">
        <f t="shared" si="14"/>
        <v>3.6000000000000005</v>
      </c>
    </row>
    <row r="62" spans="1:22" ht="18.5">
      <c r="A62" s="1390" t="s">
        <v>523</v>
      </c>
      <c r="B62" s="839" t="s">
        <v>69</v>
      </c>
      <c r="C62" s="993"/>
      <c r="D62" s="993"/>
      <c r="E62" s="993"/>
      <c r="F62" s="993"/>
      <c r="G62" s="993"/>
      <c r="H62" s="923">
        <f t="shared" si="13"/>
        <v>0</v>
      </c>
      <c r="P62" s="948" t="s">
        <v>37</v>
      </c>
      <c r="Q62" s="950">
        <f>H66</f>
        <v>72</v>
      </c>
      <c r="T62" s="947" t="s">
        <v>912</v>
      </c>
      <c r="U62" s="950">
        <f>F84</f>
        <v>18</v>
      </c>
      <c r="V62" s="952">
        <f t="shared" si="14"/>
        <v>5.4</v>
      </c>
    </row>
    <row r="63" spans="1:22" ht="18.5">
      <c r="A63" s="1390"/>
      <c r="B63" s="839" t="s">
        <v>907</v>
      </c>
      <c r="C63" s="863"/>
      <c r="D63" s="863"/>
      <c r="E63" s="863"/>
      <c r="F63" s="863"/>
      <c r="G63" s="863"/>
      <c r="H63" s="923">
        <f t="shared" si="13"/>
        <v>0</v>
      </c>
      <c r="P63" s="948" t="s">
        <v>1</v>
      </c>
      <c r="Q63" s="950">
        <f>H70</f>
        <v>0</v>
      </c>
      <c r="T63" s="947" t="s">
        <v>99</v>
      </c>
      <c r="U63" s="950">
        <f>G84</f>
        <v>39</v>
      </c>
      <c r="V63" s="952">
        <f t="shared" si="14"/>
        <v>11.700000000000001</v>
      </c>
    </row>
    <row r="64" spans="1:22" ht="18.5">
      <c r="A64" s="1390" t="s">
        <v>520</v>
      </c>
      <c r="B64" s="839" t="s">
        <v>69</v>
      </c>
      <c r="C64" s="863">
        <v>12</v>
      </c>
      <c r="D64" s="863">
        <v>17</v>
      </c>
      <c r="E64" s="863">
        <v>4</v>
      </c>
      <c r="F64" s="863">
        <v>8</v>
      </c>
      <c r="G64" s="863">
        <v>12</v>
      </c>
      <c r="H64" s="923">
        <f t="shared" si="13"/>
        <v>53</v>
      </c>
      <c r="P64" s="948" t="s">
        <v>40</v>
      </c>
      <c r="Q64" s="950">
        <f>H74</f>
        <v>0</v>
      </c>
    </row>
    <row r="65" spans="1:17" ht="18.5">
      <c r="A65" s="1390"/>
      <c r="B65" s="839" t="s">
        <v>907</v>
      </c>
      <c r="C65" s="863"/>
      <c r="D65" s="863"/>
      <c r="E65" s="863"/>
      <c r="F65" s="863"/>
      <c r="G65" s="863"/>
      <c r="H65" s="923">
        <f t="shared" si="13"/>
        <v>0</v>
      </c>
      <c r="P65" s="948" t="s">
        <v>14</v>
      </c>
      <c r="Q65" s="950">
        <f>H76</f>
        <v>0</v>
      </c>
    </row>
    <row r="66" spans="1:17" ht="18.5">
      <c r="A66" s="1390" t="s">
        <v>518</v>
      </c>
      <c r="B66" s="839" t="s">
        <v>69</v>
      </c>
      <c r="C66" s="863">
        <v>19</v>
      </c>
      <c r="D66" s="863">
        <v>8</v>
      </c>
      <c r="E66" s="863">
        <v>8</v>
      </c>
      <c r="F66" s="863">
        <v>10</v>
      </c>
      <c r="G66" s="863">
        <v>27</v>
      </c>
      <c r="H66" s="923">
        <f t="shared" si="13"/>
        <v>72</v>
      </c>
      <c r="P66" s="948" t="s">
        <v>41</v>
      </c>
      <c r="Q66" s="950">
        <f>H78</f>
        <v>0</v>
      </c>
    </row>
    <row r="67" spans="1:17" ht="18.5">
      <c r="A67" s="1390"/>
      <c r="B67" s="839" t="s">
        <v>907</v>
      </c>
      <c r="C67" s="863">
        <f>C66*$O$1</f>
        <v>228</v>
      </c>
      <c r="D67" s="863">
        <f>D66*$O$1</f>
        <v>96</v>
      </c>
      <c r="E67" s="863">
        <f>E66*$O$1</f>
        <v>96</v>
      </c>
      <c r="F67" s="863">
        <f>F66*$O$1</f>
        <v>120</v>
      </c>
      <c r="G67" s="863">
        <f>G66*$O$1</f>
        <v>324</v>
      </c>
      <c r="H67" s="923">
        <f t="shared" si="13"/>
        <v>864</v>
      </c>
      <c r="P67" s="948" t="s">
        <v>34</v>
      </c>
      <c r="Q67" s="950">
        <f>H64</f>
        <v>53</v>
      </c>
    </row>
    <row r="68" spans="1:17" ht="18.5">
      <c r="A68" s="1390" t="s">
        <v>516</v>
      </c>
      <c r="B68" s="839" t="s">
        <v>69</v>
      </c>
      <c r="C68" s="993"/>
      <c r="D68" s="993"/>
      <c r="E68" s="993"/>
      <c r="F68" s="993"/>
      <c r="G68" s="993"/>
      <c r="H68" s="923">
        <f t="shared" si="13"/>
        <v>0</v>
      </c>
      <c r="P68" s="948" t="s">
        <v>3</v>
      </c>
      <c r="Q68" s="950">
        <f>H68</f>
        <v>0</v>
      </c>
    </row>
    <row r="69" spans="1:17" ht="18.5">
      <c r="A69" s="1390"/>
      <c r="B69" s="839" t="s">
        <v>907</v>
      </c>
      <c r="C69" s="863">
        <f>C68*$O$1</f>
        <v>0</v>
      </c>
      <c r="D69" s="863">
        <f>D68*$O$1</f>
        <v>0</v>
      </c>
      <c r="E69" s="863">
        <f>E68*$O$1</f>
        <v>0</v>
      </c>
      <c r="F69" s="863">
        <f>F68*$O$1</f>
        <v>0</v>
      </c>
      <c r="G69" s="863">
        <f>G68*$O$1</f>
        <v>0</v>
      </c>
      <c r="H69" s="923">
        <f t="shared" si="13"/>
        <v>0</v>
      </c>
      <c r="P69" s="948" t="s">
        <v>43</v>
      </c>
      <c r="Q69" s="950">
        <f>H80</f>
        <v>0</v>
      </c>
    </row>
    <row r="70" spans="1:17" ht="18.5">
      <c r="A70" s="1390" t="s">
        <v>519</v>
      </c>
      <c r="B70" s="839" t="s">
        <v>69</v>
      </c>
      <c r="C70" s="993"/>
      <c r="D70" s="993"/>
      <c r="E70" s="993"/>
      <c r="F70" s="993"/>
      <c r="G70" s="993"/>
      <c r="H70" s="923">
        <f t="shared" si="13"/>
        <v>0</v>
      </c>
      <c r="P70" s="948" t="s">
        <v>472</v>
      </c>
      <c r="Q70" s="950">
        <f>H82</f>
        <v>0</v>
      </c>
    </row>
    <row r="71" spans="1:17" ht="18.5">
      <c r="A71" s="1390"/>
      <c r="B71" s="839" t="s">
        <v>907</v>
      </c>
      <c r="C71" s="863">
        <f>C70*$O$1</f>
        <v>0</v>
      </c>
      <c r="D71" s="863">
        <f>D70*$O$1</f>
        <v>0</v>
      </c>
      <c r="E71" s="863">
        <f>E70*$O$1</f>
        <v>0</v>
      </c>
      <c r="F71" s="863">
        <f>F70*$O$1</f>
        <v>0</v>
      </c>
      <c r="G71" s="863">
        <f>G70*$O$1</f>
        <v>0</v>
      </c>
      <c r="H71" s="923">
        <f t="shared" si="13"/>
        <v>0</v>
      </c>
      <c r="P71" s="947"/>
      <c r="Q71" s="951">
        <f>SUM(Q60:Q70)</f>
        <v>125</v>
      </c>
    </row>
    <row r="72" spans="1:17">
      <c r="A72" s="1393" t="s">
        <v>908</v>
      </c>
      <c r="B72" s="836" t="s">
        <v>69</v>
      </c>
      <c r="C72" s="837">
        <f t="shared" ref="C72:G73" si="15">C74+C76+C78+C80+C82</f>
        <v>0</v>
      </c>
      <c r="D72" s="837">
        <f t="shared" si="15"/>
        <v>0</v>
      </c>
      <c r="E72" s="837">
        <f t="shared" si="15"/>
        <v>0</v>
      </c>
      <c r="F72" s="837">
        <f t="shared" si="15"/>
        <v>0</v>
      </c>
      <c r="G72" s="837">
        <f t="shared" si="15"/>
        <v>0</v>
      </c>
      <c r="H72" s="838">
        <f t="shared" si="12"/>
        <v>0</v>
      </c>
    </row>
    <row r="73" spans="1:17">
      <c r="A73" s="1393"/>
      <c r="B73" s="836" t="s">
        <v>907</v>
      </c>
      <c r="C73" s="837">
        <f t="shared" si="15"/>
        <v>0</v>
      </c>
      <c r="D73" s="837">
        <f t="shared" si="15"/>
        <v>0</v>
      </c>
      <c r="E73" s="837">
        <f t="shared" si="15"/>
        <v>0</v>
      </c>
      <c r="F73" s="837">
        <f t="shared" si="15"/>
        <v>0</v>
      </c>
      <c r="G73" s="837">
        <f t="shared" si="15"/>
        <v>0</v>
      </c>
      <c r="H73" s="838">
        <f t="shared" si="12"/>
        <v>0</v>
      </c>
    </row>
    <row r="74" spans="1:17">
      <c r="A74" s="1390" t="s">
        <v>539</v>
      </c>
      <c r="B74" s="839" t="s">
        <v>69</v>
      </c>
      <c r="C74" s="707"/>
      <c r="D74" s="707"/>
      <c r="E74" s="707"/>
      <c r="F74" s="707"/>
      <c r="G74" s="707"/>
      <c r="H74" s="840">
        <f t="shared" si="12"/>
        <v>0</v>
      </c>
    </row>
    <row r="75" spans="1:17">
      <c r="A75" s="1390"/>
      <c r="B75" s="839" t="s">
        <v>907</v>
      </c>
      <c r="C75" s="833">
        <f>C74*$C$55</f>
        <v>0</v>
      </c>
      <c r="D75" s="833">
        <f>D74*$D$55</f>
        <v>0</v>
      </c>
      <c r="E75" s="833">
        <f>E74*$E$55</f>
        <v>0</v>
      </c>
      <c r="F75" s="833">
        <f>F74*$F$55</f>
        <v>0</v>
      </c>
      <c r="G75" s="833">
        <f>G74*$G$55</f>
        <v>0</v>
      </c>
      <c r="H75" s="840">
        <f t="shared" si="12"/>
        <v>0</v>
      </c>
    </row>
    <row r="76" spans="1:17">
      <c r="A76" s="1390" t="s">
        <v>525</v>
      </c>
      <c r="B76" s="839" t="s">
        <v>69</v>
      </c>
      <c r="C76" s="833"/>
      <c r="D76" s="833"/>
      <c r="E76" s="833"/>
      <c r="F76" s="833"/>
      <c r="G76" s="833"/>
      <c r="H76" s="840">
        <f t="shared" si="12"/>
        <v>0</v>
      </c>
      <c r="J76" s="1386" t="s">
        <v>1316</v>
      </c>
      <c r="K76" s="1387" t="s">
        <v>918</v>
      </c>
      <c r="L76" s="1387"/>
      <c r="M76" s="1387"/>
    </row>
    <row r="77" spans="1:17">
      <c r="A77" s="1390"/>
      <c r="B77" s="839" t="s">
        <v>907</v>
      </c>
      <c r="C77" s="833">
        <f>C76*$C$55</f>
        <v>0</v>
      </c>
      <c r="D77" s="833">
        <f>D76*$D$55</f>
        <v>0</v>
      </c>
      <c r="E77" s="833">
        <f>E76*$E$55</f>
        <v>0</v>
      </c>
      <c r="F77" s="833">
        <f>F76*$F$55</f>
        <v>0</v>
      </c>
      <c r="G77" s="833">
        <f>G76*$G$55</f>
        <v>0</v>
      </c>
      <c r="H77" s="840">
        <f t="shared" si="12"/>
        <v>0</v>
      </c>
      <c r="J77" s="1386"/>
      <c r="K77" s="1388" t="s">
        <v>914</v>
      </c>
      <c r="L77" s="1388"/>
      <c r="M77" s="833">
        <f>$H$84*N77</f>
        <v>12.5</v>
      </c>
      <c r="N77" s="534">
        <v>0.1</v>
      </c>
      <c r="O77" s="534">
        <f>N77+N78</f>
        <v>0.30000000000000004</v>
      </c>
    </row>
    <row r="78" spans="1:17">
      <c r="A78" s="1390" t="s">
        <v>521</v>
      </c>
      <c r="B78" s="839" t="s">
        <v>69</v>
      </c>
      <c r="C78" s="833"/>
      <c r="D78" s="833"/>
      <c r="E78" s="833"/>
      <c r="F78" s="833"/>
      <c r="G78" s="833"/>
      <c r="H78" s="840">
        <f t="shared" si="12"/>
        <v>0</v>
      </c>
      <c r="J78" s="1386"/>
      <c r="K78" s="1388" t="s">
        <v>915</v>
      </c>
      <c r="L78" s="1388"/>
      <c r="M78" s="833">
        <f t="shared" ref="M78:M80" si="16">$H$84*N78</f>
        <v>25</v>
      </c>
      <c r="N78" s="534">
        <v>0.2</v>
      </c>
    </row>
    <row r="79" spans="1:17">
      <c r="A79" s="1390"/>
      <c r="B79" s="839" t="s">
        <v>907</v>
      </c>
      <c r="C79" s="833">
        <f>C78*$C$55</f>
        <v>0</v>
      </c>
      <c r="D79" s="833">
        <f>D78*$D$55</f>
        <v>0</v>
      </c>
      <c r="E79" s="833">
        <f>E78*$E$55</f>
        <v>0</v>
      </c>
      <c r="F79" s="833">
        <f>F78*$F$55</f>
        <v>0</v>
      </c>
      <c r="G79" s="833">
        <f>G78*$G$55</f>
        <v>0</v>
      </c>
      <c r="H79" s="840">
        <f t="shared" si="12"/>
        <v>0</v>
      </c>
      <c r="J79" s="1386"/>
      <c r="K79" s="1388" t="s">
        <v>916</v>
      </c>
      <c r="L79" s="1388"/>
      <c r="M79" s="833">
        <f t="shared" si="16"/>
        <v>43.75</v>
      </c>
      <c r="N79" s="534">
        <v>0.35</v>
      </c>
    </row>
    <row r="80" spans="1:17">
      <c r="A80" s="1390" t="s">
        <v>524</v>
      </c>
      <c r="B80" s="839" t="s">
        <v>69</v>
      </c>
      <c r="C80" s="833"/>
      <c r="D80" s="833"/>
      <c r="E80" s="833"/>
      <c r="F80" s="833"/>
      <c r="G80" s="833"/>
      <c r="H80" s="840">
        <f t="shared" si="12"/>
        <v>0</v>
      </c>
      <c r="J80" s="1386"/>
      <c r="K80" s="1388" t="s">
        <v>917</v>
      </c>
      <c r="L80" s="1388"/>
      <c r="M80" s="833">
        <f t="shared" si="16"/>
        <v>43.75</v>
      </c>
      <c r="N80" s="534">
        <v>0.35</v>
      </c>
    </row>
    <row r="81" spans="1:13">
      <c r="A81" s="1390"/>
      <c r="B81" s="839" t="s">
        <v>907</v>
      </c>
      <c r="C81" s="833">
        <f>C80*$C$55</f>
        <v>0</v>
      </c>
      <c r="D81" s="833">
        <f>D80*$D$55</f>
        <v>0</v>
      </c>
      <c r="E81" s="833">
        <f>E80*$E$55</f>
        <v>0</v>
      </c>
      <c r="F81" s="833">
        <f>F80*$F$55</f>
        <v>0</v>
      </c>
      <c r="G81" s="833">
        <f>G80*$G$55</f>
        <v>0</v>
      </c>
      <c r="H81" s="840">
        <f t="shared" si="12"/>
        <v>0</v>
      </c>
      <c r="J81" s="1386"/>
      <c r="K81" s="1389" t="s">
        <v>47</v>
      </c>
      <c r="L81" s="1389"/>
      <c r="M81" s="834">
        <f>SUM(M77:M80)</f>
        <v>125</v>
      </c>
    </row>
    <row r="82" spans="1:13">
      <c r="A82" s="1390" t="s">
        <v>777</v>
      </c>
      <c r="B82" s="839" t="s">
        <v>69</v>
      </c>
      <c r="C82" s="833"/>
      <c r="D82" s="833"/>
      <c r="E82" s="833"/>
      <c r="F82" s="833"/>
      <c r="G82" s="833"/>
      <c r="H82" s="840">
        <f t="shared" si="12"/>
        <v>0</v>
      </c>
    </row>
    <row r="83" spans="1:13">
      <c r="A83" s="1390"/>
      <c r="B83" s="839" t="s">
        <v>907</v>
      </c>
      <c r="C83" s="833">
        <f>C82*$C$55</f>
        <v>0</v>
      </c>
      <c r="D83" s="833">
        <f>D82*$D$55</f>
        <v>0</v>
      </c>
      <c r="E83" s="833">
        <f>E82*$E$55</f>
        <v>0</v>
      </c>
      <c r="F83" s="833">
        <f>F82*$F$55</f>
        <v>0</v>
      </c>
      <c r="G83" s="833">
        <f>G82*$G$55</f>
        <v>0</v>
      </c>
      <c r="H83" s="840">
        <f t="shared" si="12"/>
        <v>0</v>
      </c>
    </row>
    <row r="84" spans="1:13">
      <c r="A84" s="1394" t="s">
        <v>47</v>
      </c>
      <c r="B84" s="836" t="s">
        <v>69</v>
      </c>
      <c r="C84" s="837">
        <f t="shared" ref="C84:G85" si="17">C58+C72</f>
        <v>31</v>
      </c>
      <c r="D84" s="837">
        <f t="shared" si="17"/>
        <v>25</v>
      </c>
      <c r="E84" s="837">
        <f t="shared" si="17"/>
        <v>12</v>
      </c>
      <c r="F84" s="837">
        <f t="shared" si="17"/>
        <v>18</v>
      </c>
      <c r="G84" s="837">
        <f t="shared" si="17"/>
        <v>39</v>
      </c>
      <c r="H84" s="841">
        <f t="shared" si="12"/>
        <v>125</v>
      </c>
    </row>
    <row r="85" spans="1:13">
      <c r="A85" s="1394"/>
      <c r="B85" s="836" t="s">
        <v>907</v>
      </c>
      <c r="C85" s="837">
        <f>C59+C73</f>
        <v>228</v>
      </c>
      <c r="D85" s="837">
        <f t="shared" si="17"/>
        <v>96</v>
      </c>
      <c r="E85" s="837">
        <f t="shared" si="17"/>
        <v>96</v>
      </c>
      <c r="F85" s="837">
        <f t="shared" si="17"/>
        <v>120</v>
      </c>
      <c r="G85" s="837">
        <f t="shared" si="17"/>
        <v>324</v>
      </c>
      <c r="H85" s="841">
        <f t="shared" si="12"/>
        <v>864</v>
      </c>
    </row>
    <row r="87" spans="1:13" ht="14.9" customHeight="1" thickBot="1">
      <c r="C87" s="819" t="s">
        <v>2037</v>
      </c>
    </row>
    <row r="88" spans="1:13">
      <c r="A88" s="1393" t="s">
        <v>1017</v>
      </c>
    </row>
    <row r="89" spans="1:13">
      <c r="A89" s="1393"/>
    </row>
    <row r="90" spans="1:13">
      <c r="A90" s="256" t="s">
        <v>12</v>
      </c>
      <c r="C90" s="914">
        <v>150</v>
      </c>
    </row>
    <row r="91" spans="1:13">
      <c r="A91" s="256" t="s">
        <v>2</v>
      </c>
      <c r="C91" s="914">
        <v>90</v>
      </c>
    </row>
    <row r="92" spans="1:13">
      <c r="A92" s="256" t="s">
        <v>37</v>
      </c>
      <c r="C92" s="914">
        <v>0</v>
      </c>
    </row>
    <row r="93" spans="1:13">
      <c r="A93" s="256" t="s">
        <v>1</v>
      </c>
      <c r="C93" s="914">
        <v>0</v>
      </c>
    </row>
    <row r="94" spans="1:13">
      <c r="A94" s="256" t="s">
        <v>40</v>
      </c>
      <c r="C94" s="914">
        <v>0</v>
      </c>
    </row>
    <row r="95" spans="1:13">
      <c r="A95" s="256" t="s">
        <v>14</v>
      </c>
      <c r="C95" s="914">
        <v>0</v>
      </c>
    </row>
    <row r="96" spans="1:13">
      <c r="A96" s="256" t="s">
        <v>41</v>
      </c>
      <c r="C96" s="914">
        <v>0</v>
      </c>
    </row>
    <row r="97" spans="1:3">
      <c r="A97" s="256" t="s">
        <v>34</v>
      </c>
      <c r="C97" s="914">
        <v>0</v>
      </c>
    </row>
    <row r="98" spans="1:3">
      <c r="A98" s="256" t="s">
        <v>3</v>
      </c>
      <c r="C98" s="914">
        <v>0</v>
      </c>
    </row>
    <row r="99" spans="1:3">
      <c r="A99" s="256" t="s">
        <v>43</v>
      </c>
      <c r="C99" s="914">
        <v>0</v>
      </c>
    </row>
    <row r="100" spans="1:3">
      <c r="A100" s="256" t="s">
        <v>472</v>
      </c>
      <c r="C100" s="914">
        <v>0</v>
      </c>
    </row>
  </sheetData>
  <mergeCells count="75">
    <mergeCell ref="A3:A4"/>
    <mergeCell ref="B3:I3"/>
    <mergeCell ref="M3:N4"/>
    <mergeCell ref="O3:Q3"/>
    <mergeCell ref="A5:A6"/>
    <mergeCell ref="M5:N5"/>
    <mergeCell ref="Q5:Q9"/>
    <mergeCell ref="M6:N6"/>
    <mergeCell ref="A7:A8"/>
    <mergeCell ref="K7:K8"/>
    <mergeCell ref="M7:N7"/>
    <mergeCell ref="M8:N8"/>
    <mergeCell ref="A9:A10"/>
    <mergeCell ref="K9:K10"/>
    <mergeCell ref="M9:N9"/>
    <mergeCell ref="M10:N10"/>
    <mergeCell ref="A21:A22"/>
    <mergeCell ref="K21:K22"/>
    <mergeCell ref="Z10:AB10"/>
    <mergeCell ref="A11:A12"/>
    <mergeCell ref="K11:K12"/>
    <mergeCell ref="M12:N12"/>
    <mergeCell ref="A13:A14"/>
    <mergeCell ref="K13:K14"/>
    <mergeCell ref="A15:A16"/>
    <mergeCell ref="K15:K16"/>
    <mergeCell ref="A17:A18"/>
    <mergeCell ref="K17:K18"/>
    <mergeCell ref="A19:A20"/>
    <mergeCell ref="A23:A24"/>
    <mergeCell ref="K23:K24"/>
    <mergeCell ref="A25:A26"/>
    <mergeCell ref="K25:K26"/>
    <mergeCell ref="A27:A28"/>
    <mergeCell ref="K27:K28"/>
    <mergeCell ref="A29:A30"/>
    <mergeCell ref="K29:K30"/>
    <mergeCell ref="A31:A32"/>
    <mergeCell ref="J40:J45"/>
    <mergeCell ref="K40:M40"/>
    <mergeCell ref="K41:L41"/>
    <mergeCell ref="K42:L42"/>
    <mergeCell ref="K43:L43"/>
    <mergeCell ref="K44:L44"/>
    <mergeCell ref="K45:L45"/>
    <mergeCell ref="A66:A67"/>
    <mergeCell ref="J46:J51"/>
    <mergeCell ref="K46:M46"/>
    <mergeCell ref="K47:L47"/>
    <mergeCell ref="K48:L48"/>
    <mergeCell ref="K49:L49"/>
    <mergeCell ref="K50:L50"/>
    <mergeCell ref="K51:L51"/>
    <mergeCell ref="K53:L53"/>
    <mergeCell ref="A58:A59"/>
    <mergeCell ref="A60:A61"/>
    <mergeCell ref="A62:A63"/>
    <mergeCell ref="A64:A65"/>
    <mergeCell ref="A68:A69"/>
    <mergeCell ref="A70:A71"/>
    <mergeCell ref="A72:A73"/>
    <mergeCell ref="A74:A75"/>
    <mergeCell ref="A76:A77"/>
    <mergeCell ref="A82:A83"/>
    <mergeCell ref="A84:A85"/>
    <mergeCell ref="A88:A89"/>
    <mergeCell ref="K76:M76"/>
    <mergeCell ref="K77:L77"/>
    <mergeCell ref="A78:A79"/>
    <mergeCell ref="K78:L78"/>
    <mergeCell ref="K79:L79"/>
    <mergeCell ref="A80:A81"/>
    <mergeCell ref="K80:L80"/>
    <mergeCell ref="K81:L81"/>
    <mergeCell ref="J76:J8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00"/>
  <sheetViews>
    <sheetView showGridLines="0" zoomScale="55" zoomScaleNormal="55" workbookViewId="0">
      <pane xSplit="1" ySplit="4" topLeftCell="B20" activePane="bottomRight" state="frozen"/>
      <selection pane="topRight" activeCell="B1" sqref="B1"/>
      <selection pane="bottomLeft" activeCell="A5" sqref="A5"/>
      <selection pane="bottomRight" activeCell="M64" sqref="M64"/>
    </sheetView>
  </sheetViews>
  <sheetFormatPr defaultColWidth="8.7265625" defaultRowHeight="14.5"/>
  <cols>
    <col min="1" max="1" width="23.7265625" style="256" customWidth="1"/>
    <col min="2" max="2" width="11.26953125" style="256" customWidth="1"/>
    <col min="3" max="10" width="11.26953125" style="184" customWidth="1"/>
    <col min="11" max="11" width="28.7265625" style="257" customWidth="1"/>
    <col min="12" max="12" width="8.7265625" style="184"/>
    <col min="13" max="14" width="11.453125" style="184" customWidth="1"/>
    <col min="15" max="15" width="25.7265625" style="184" customWidth="1"/>
    <col min="16" max="16" width="11.54296875" style="184" customWidth="1"/>
    <col min="17" max="17" width="29.7265625" style="257" customWidth="1"/>
    <col min="18" max="19" width="8.7265625" style="184"/>
    <col min="20" max="20" width="26.26953125" style="184" customWidth="1"/>
    <col min="21" max="21" width="15.54296875" style="184" bestFit="1" customWidth="1"/>
    <col min="22" max="22" width="9.7265625" style="184" bestFit="1" customWidth="1"/>
    <col min="23" max="25" width="8.7265625" style="184"/>
    <col min="26" max="26" width="32.26953125" style="184" customWidth="1"/>
    <col min="27" max="27" width="12.453125" style="184" customWidth="1"/>
    <col min="28" max="29" width="8.7265625" style="184"/>
    <col min="30" max="30" width="16.26953125" style="184" customWidth="1"/>
    <col min="31" max="31" width="17.26953125" style="184" customWidth="1"/>
    <col min="32" max="32" width="15.26953125" style="184" customWidth="1"/>
    <col min="33" max="33" width="14.7265625" style="184" customWidth="1"/>
    <col min="34" max="34" width="10.453125" style="184" customWidth="1"/>
    <col min="35" max="16384" width="8.7265625" style="184"/>
  </cols>
  <sheetData>
    <row r="1" spans="1:37">
      <c r="A1" s="256" t="s">
        <v>738</v>
      </c>
      <c r="D1" s="184">
        <v>3</v>
      </c>
      <c r="E1" s="184">
        <v>20</v>
      </c>
      <c r="F1" s="184">
        <v>5</v>
      </c>
      <c r="G1" s="184">
        <v>6</v>
      </c>
      <c r="H1" s="184">
        <v>5</v>
      </c>
      <c r="I1" s="184">
        <v>10</v>
      </c>
      <c r="J1" s="184">
        <v>35</v>
      </c>
      <c r="O1" s="184">
        <v>12</v>
      </c>
      <c r="P1" s="650">
        <v>0.5</v>
      </c>
    </row>
    <row r="2" spans="1:37" ht="15" thickBot="1">
      <c r="A2" s="592" t="s">
        <v>1122</v>
      </c>
    </row>
    <row r="3" spans="1:37" ht="14.9" customHeight="1" thickBot="1">
      <c r="A3" s="1354" t="s">
        <v>903</v>
      </c>
      <c r="B3" s="1356" t="s">
        <v>508</v>
      </c>
      <c r="C3" s="1357"/>
      <c r="D3" s="1357"/>
      <c r="E3" s="1357"/>
      <c r="F3" s="1357"/>
      <c r="G3" s="1357"/>
      <c r="H3" s="1357"/>
      <c r="I3" s="1358"/>
      <c r="J3" s="775"/>
      <c r="K3" s="776"/>
      <c r="M3" s="1359" t="s">
        <v>904</v>
      </c>
      <c r="N3" s="1360"/>
      <c r="O3" s="1363" t="s">
        <v>509</v>
      </c>
      <c r="P3" s="1364"/>
      <c r="Q3" s="1365"/>
    </row>
    <row r="4" spans="1:37" ht="29.5" thickBot="1">
      <c r="A4" s="1355"/>
      <c r="B4" s="818"/>
      <c r="C4" s="819" t="s">
        <v>427</v>
      </c>
      <c r="D4" s="819" t="s">
        <v>200</v>
      </c>
      <c r="E4" s="819" t="s">
        <v>253</v>
      </c>
      <c r="F4" s="819" t="s">
        <v>354</v>
      </c>
      <c r="G4" s="819" t="s">
        <v>11</v>
      </c>
      <c r="H4" s="819" t="s">
        <v>10</v>
      </c>
      <c r="I4" s="819" t="s">
        <v>204</v>
      </c>
      <c r="J4" s="819" t="s">
        <v>47</v>
      </c>
      <c r="K4" s="820" t="s">
        <v>68</v>
      </c>
      <c r="M4" s="1361"/>
      <c r="N4" s="1362"/>
      <c r="O4" s="596" t="s">
        <v>913</v>
      </c>
      <c r="P4" s="597" t="s">
        <v>69</v>
      </c>
      <c r="Q4" s="598" t="s">
        <v>68</v>
      </c>
    </row>
    <row r="5" spans="1:37" ht="21" customHeight="1">
      <c r="A5" s="1366" t="s">
        <v>906</v>
      </c>
      <c r="B5" s="599" t="s">
        <v>69</v>
      </c>
      <c r="C5" s="709">
        <f>C7+C9+C11+C13+C15+C17</f>
        <v>22</v>
      </c>
      <c r="D5" s="709">
        <f t="shared" ref="D5:I6" si="0">D7+D9+D11+D13+D15+D17</f>
        <v>24</v>
      </c>
      <c r="E5" s="709">
        <f>E7+E9+E11+E13+E15+E17</f>
        <v>18</v>
      </c>
      <c r="F5" s="709">
        <f t="shared" si="0"/>
        <v>18</v>
      </c>
      <c r="G5" s="709">
        <f t="shared" si="0"/>
        <v>18</v>
      </c>
      <c r="H5" s="709">
        <f t="shared" si="0"/>
        <v>0</v>
      </c>
      <c r="I5" s="709">
        <f t="shared" si="0"/>
        <v>0</v>
      </c>
      <c r="J5" s="710"/>
      <c r="K5" s="451"/>
      <c r="M5" s="1368" t="s">
        <v>909</v>
      </c>
      <c r="N5" s="1369"/>
      <c r="O5" s="719">
        <f>P5*$O$1</f>
        <v>720</v>
      </c>
      <c r="P5" s="600">
        <v>60</v>
      </c>
      <c r="Q5" s="1370" t="s">
        <v>1456</v>
      </c>
    </row>
    <row r="6" spans="1:37" ht="21" customHeight="1" thickBot="1">
      <c r="A6" s="1367"/>
      <c r="B6" s="821" t="s">
        <v>907</v>
      </c>
      <c r="C6" s="822">
        <f>C8+C10+C12+C14+C16+C18</f>
        <v>0</v>
      </c>
      <c r="D6" s="822">
        <f t="shared" si="0"/>
        <v>72</v>
      </c>
      <c r="E6" s="822">
        <f>E8+E10+E12+E14+E16+E18</f>
        <v>360</v>
      </c>
      <c r="F6" s="822">
        <f t="shared" si="0"/>
        <v>90</v>
      </c>
      <c r="G6" s="822">
        <f t="shared" si="0"/>
        <v>108</v>
      </c>
      <c r="H6" s="822">
        <f t="shared" si="0"/>
        <v>0</v>
      </c>
      <c r="I6" s="822">
        <f t="shared" si="0"/>
        <v>0</v>
      </c>
      <c r="J6" s="823">
        <f>SUM(C6:I6)</f>
        <v>630</v>
      </c>
      <c r="K6" s="824"/>
      <c r="M6" s="1373" t="s">
        <v>910</v>
      </c>
      <c r="N6" s="1374"/>
      <c r="O6" s="825">
        <f>P6*$O$1</f>
        <v>720</v>
      </c>
      <c r="P6" s="826">
        <v>60</v>
      </c>
      <c r="Q6" s="1371"/>
    </row>
    <row r="7" spans="1:37" ht="21" customHeight="1">
      <c r="A7" s="1375" t="s">
        <v>522</v>
      </c>
      <c r="B7" s="460" t="s">
        <v>69</v>
      </c>
      <c r="C7" s="249">
        <v>6</v>
      </c>
      <c r="D7" s="249">
        <v>6</v>
      </c>
      <c r="E7" s="249">
        <v>6</v>
      </c>
      <c r="F7" s="249">
        <v>6</v>
      </c>
      <c r="G7" s="249">
        <v>6</v>
      </c>
      <c r="H7" s="249"/>
      <c r="I7" s="249"/>
      <c r="J7" s="443"/>
      <c r="K7" s="1377"/>
      <c r="M7" s="1373" t="s">
        <v>911</v>
      </c>
      <c r="N7" s="1374"/>
      <c r="O7" s="825">
        <f>P7*$O$1</f>
        <v>240</v>
      </c>
      <c r="P7" s="826">
        <v>20</v>
      </c>
      <c r="Q7" s="1371"/>
    </row>
    <row r="8" spans="1:37" ht="21" customHeight="1" thickBot="1">
      <c r="A8" s="1376"/>
      <c r="B8" s="827" t="s">
        <v>907</v>
      </c>
      <c r="C8" s="610"/>
      <c r="D8" s="610">
        <f>D7*$D$1</f>
        <v>18</v>
      </c>
      <c r="E8" s="610">
        <f>E7*$E$1</f>
        <v>120</v>
      </c>
      <c r="F8" s="610">
        <f>F7*$F$1</f>
        <v>30</v>
      </c>
      <c r="G8" s="610">
        <f>G7*$G$1</f>
        <v>36</v>
      </c>
      <c r="H8" s="610">
        <f>H7*$H$1</f>
        <v>0</v>
      </c>
      <c r="I8" s="610">
        <f>I7*$I$1</f>
        <v>0</v>
      </c>
      <c r="J8" s="611">
        <f>SUM(D8:I8)</f>
        <v>204</v>
      </c>
      <c r="K8" s="1378"/>
      <c r="M8" s="1373" t="s">
        <v>912</v>
      </c>
      <c r="N8" s="1374"/>
      <c r="O8" s="825">
        <f>P8*$O$1</f>
        <v>240</v>
      </c>
      <c r="P8" s="826">
        <v>20</v>
      </c>
      <c r="Q8" s="1371"/>
    </row>
    <row r="9" spans="1:37" ht="21" customHeight="1" thickBot="1">
      <c r="A9" s="1375" t="s">
        <v>523</v>
      </c>
      <c r="B9" s="460" t="s">
        <v>69</v>
      </c>
      <c r="C9" s="249">
        <v>16</v>
      </c>
      <c r="D9" s="249">
        <v>16</v>
      </c>
      <c r="E9" s="249">
        <v>10</v>
      </c>
      <c r="F9" s="249">
        <v>10</v>
      </c>
      <c r="G9" s="249">
        <v>10</v>
      </c>
      <c r="H9" s="249"/>
      <c r="I9" s="249"/>
      <c r="J9" s="443"/>
      <c r="K9" s="1377"/>
      <c r="M9" s="1379" t="s">
        <v>99</v>
      </c>
      <c r="N9" s="1380"/>
      <c r="O9" s="831">
        <f>P9*P1</f>
        <v>30</v>
      </c>
      <c r="P9" s="937">
        <v>60</v>
      </c>
      <c r="Q9" s="1372"/>
    </row>
    <row r="10" spans="1:37" ht="56" thickBot="1">
      <c r="A10" s="1376"/>
      <c r="B10" s="827" t="s">
        <v>907</v>
      </c>
      <c r="C10" s="610"/>
      <c r="D10" s="610">
        <f>D9*$D$1</f>
        <v>48</v>
      </c>
      <c r="E10" s="610">
        <f>E9*$E$1</f>
        <v>200</v>
      </c>
      <c r="F10" s="610">
        <f>F9*$F$1</f>
        <v>50</v>
      </c>
      <c r="G10" s="610">
        <f>G9*$G$1</f>
        <v>60</v>
      </c>
      <c r="H10" s="610">
        <f>H9*$H$1</f>
        <v>0</v>
      </c>
      <c r="I10" s="610">
        <f>I9*20</f>
        <v>0</v>
      </c>
      <c r="J10" s="611">
        <f>SUM(D10:I10)</f>
        <v>358</v>
      </c>
      <c r="K10" s="1378"/>
      <c r="M10" s="1381" t="s">
        <v>643</v>
      </c>
      <c r="N10" s="1382"/>
      <c r="O10" s="725">
        <f>SUM(O5:O9)</f>
        <v>1950</v>
      </c>
      <c r="P10" s="727">
        <f>SUM(P5:P9)</f>
        <v>220</v>
      </c>
      <c r="Q10" s="615"/>
      <c r="Z10" s="1396" t="s">
        <v>904</v>
      </c>
      <c r="AA10" s="1396"/>
      <c r="AB10" s="1396"/>
      <c r="AC10" s="1141" t="s">
        <v>2231</v>
      </c>
      <c r="AD10" s="1141" t="s">
        <v>2031</v>
      </c>
      <c r="AE10" s="953" t="s">
        <v>232</v>
      </c>
      <c r="AF10" s="953" t="s">
        <v>909</v>
      </c>
      <c r="AG10" s="953" t="s">
        <v>910</v>
      </c>
      <c r="AH10" s="953" t="s">
        <v>911</v>
      </c>
      <c r="AI10" s="953" t="s">
        <v>912</v>
      </c>
      <c r="AJ10" s="953" t="s">
        <v>99</v>
      </c>
      <c r="AK10" s="954" t="s">
        <v>47</v>
      </c>
    </row>
    <row r="11" spans="1:37" ht="21">
      <c r="A11" s="1375" t="s">
        <v>520</v>
      </c>
      <c r="B11" s="460" t="s">
        <v>69</v>
      </c>
      <c r="C11" s="249"/>
      <c r="D11" s="249">
        <v>2</v>
      </c>
      <c r="E11" s="249">
        <v>2</v>
      </c>
      <c r="F11" s="249">
        <v>2</v>
      </c>
      <c r="G11" s="249">
        <v>2</v>
      </c>
      <c r="H11" s="249"/>
      <c r="I11" s="249"/>
      <c r="J11" s="443"/>
      <c r="K11" s="1377"/>
      <c r="U11" s="256" t="s">
        <v>1684</v>
      </c>
      <c r="V11" s="256" t="s">
        <v>1685</v>
      </c>
      <c r="Z11" s="1046"/>
      <c r="AA11" s="1048" t="s">
        <v>907</v>
      </c>
      <c r="AB11" s="1048" t="s">
        <v>239</v>
      </c>
      <c r="AC11" s="1048" t="s">
        <v>239</v>
      </c>
      <c r="AD11" s="1048" t="s">
        <v>239</v>
      </c>
      <c r="AE11" s="184" t="s">
        <v>69</v>
      </c>
      <c r="AF11" s="184">
        <f>'Plan- Rohan'!U80</f>
        <v>60</v>
      </c>
      <c r="AG11" s="184">
        <f>'Plan- Rohan'!V80</f>
        <v>60</v>
      </c>
      <c r="AH11" s="184">
        <f>'Plan- Rohan'!W80</f>
        <v>20</v>
      </c>
      <c r="AI11" s="184">
        <f>'Plan- Rohan'!X80</f>
        <v>20</v>
      </c>
      <c r="AJ11" s="184">
        <f>'Plan- Rohan'!Y80</f>
        <v>60</v>
      </c>
      <c r="AK11" s="184">
        <f>'Plan- Rohan'!Z80</f>
        <v>220</v>
      </c>
    </row>
    <row r="12" spans="1:37" ht="21" customHeight="1" thickBot="1">
      <c r="A12" s="1376"/>
      <c r="B12" s="827" t="s">
        <v>907</v>
      </c>
      <c r="C12" s="610"/>
      <c r="D12" s="610">
        <f>D11*$D$1</f>
        <v>6</v>
      </c>
      <c r="E12" s="610">
        <f>E11*$E$1</f>
        <v>40</v>
      </c>
      <c r="F12" s="610">
        <f>F11*$F$1</f>
        <v>10</v>
      </c>
      <c r="G12" s="610">
        <f>G11*$G$1</f>
        <v>12</v>
      </c>
      <c r="H12" s="610">
        <f>H11*$H$1</f>
        <v>0</v>
      </c>
      <c r="I12" s="610"/>
      <c r="J12" s="611">
        <f>SUM(D12:I12)</f>
        <v>68</v>
      </c>
      <c r="K12" s="1378"/>
      <c r="M12" s="1383" t="s">
        <v>921</v>
      </c>
      <c r="N12" s="1383"/>
      <c r="P12" s="256" t="s">
        <v>919</v>
      </c>
      <c r="Q12" s="256" t="s">
        <v>904</v>
      </c>
      <c r="R12" s="256" t="s">
        <v>47</v>
      </c>
      <c r="S12" s="114"/>
      <c r="T12" s="184" t="s">
        <v>200</v>
      </c>
      <c r="U12" s="429">
        <f>D32</f>
        <v>108</v>
      </c>
      <c r="V12" s="677">
        <f t="shared" ref="V12:V23" si="1">U12*$P$47</f>
        <v>52.354267745140547</v>
      </c>
      <c r="Z12" s="1048" t="s">
        <v>12</v>
      </c>
      <c r="AA12" s="1046">
        <f>'Plan- Rohan'!Z56</f>
        <v>0</v>
      </c>
      <c r="AB12" s="1046">
        <f>'Plan- Rohan'!Z57</f>
        <v>0</v>
      </c>
      <c r="AC12" s="1047">
        <f>'Plan- Rohan'!J8</f>
        <v>204</v>
      </c>
      <c r="AD12" s="1046">
        <f>AB12+AC12</f>
        <v>204</v>
      </c>
      <c r="AE12" s="184" t="s">
        <v>907</v>
      </c>
      <c r="AF12" s="184">
        <f>'Plan- Rohan'!U81</f>
        <v>720</v>
      </c>
      <c r="AG12" s="184">
        <f>'Plan- Rohan'!V81</f>
        <v>720</v>
      </c>
      <c r="AH12" s="184">
        <f>'Plan- Rohan'!W81</f>
        <v>240</v>
      </c>
      <c r="AI12" s="184">
        <f>'Plan- Rohan'!X81</f>
        <v>240</v>
      </c>
      <c r="AJ12" s="184">
        <f>'Plan- Rohan'!Y81</f>
        <v>30</v>
      </c>
      <c r="AK12" s="184">
        <f>'Plan- Rohan'!Z81</f>
        <v>1950</v>
      </c>
    </row>
    <row r="13" spans="1:37" ht="21" customHeight="1">
      <c r="A13" s="1375" t="s">
        <v>518</v>
      </c>
      <c r="B13" s="460" t="s">
        <v>69</v>
      </c>
      <c r="C13" s="249"/>
      <c r="D13" s="249"/>
      <c r="E13" s="249"/>
      <c r="F13" s="249"/>
      <c r="G13" s="249"/>
      <c r="H13" s="249"/>
      <c r="I13" s="249"/>
      <c r="J13" s="443"/>
      <c r="K13" s="1377"/>
      <c r="O13" s="256" t="s">
        <v>12</v>
      </c>
      <c r="P13" s="429">
        <f>J8</f>
        <v>204</v>
      </c>
      <c r="Q13" s="429">
        <f>'Precast- Segment Casting plan '!U14</f>
        <v>0</v>
      </c>
      <c r="R13" s="429">
        <f>P13+Q13</f>
        <v>204</v>
      </c>
      <c r="T13" s="184" t="s">
        <v>228</v>
      </c>
      <c r="U13" s="429">
        <f>E32</f>
        <v>600</v>
      </c>
      <c r="V13" s="677">
        <f t="shared" si="1"/>
        <v>290.85704302855862</v>
      </c>
      <c r="Z13" s="1048" t="s">
        <v>2</v>
      </c>
      <c r="AA13" s="1046">
        <f>'Plan- Rohan'!Z58</f>
        <v>0</v>
      </c>
      <c r="AB13" s="1046">
        <f>'Plan- Rohan'!Z59</f>
        <v>0</v>
      </c>
      <c r="AC13" s="1046">
        <f>'Plan- Rohan'!J10</f>
        <v>358</v>
      </c>
      <c r="AD13" s="1046">
        <f t="shared" ref="AD13:AD27" si="2">AB13+AC13</f>
        <v>358</v>
      </c>
    </row>
    <row r="14" spans="1:37" ht="21" customHeight="1" thickBot="1">
      <c r="A14" s="1376"/>
      <c r="B14" s="827" t="s">
        <v>907</v>
      </c>
      <c r="C14" s="610"/>
      <c r="D14" s="610">
        <f>D13*$D$1</f>
        <v>0</v>
      </c>
      <c r="E14" s="610">
        <f>E13*$E$1</f>
        <v>0</v>
      </c>
      <c r="F14" s="610">
        <f>F13*$F$1</f>
        <v>0</v>
      </c>
      <c r="G14" s="610">
        <f>G13*$G$1</f>
        <v>0</v>
      </c>
      <c r="H14" s="610">
        <f>H13*$H$1</f>
        <v>0</v>
      </c>
      <c r="I14" s="610"/>
      <c r="J14" s="611">
        <f>SUM(D14:I14)</f>
        <v>0</v>
      </c>
      <c r="K14" s="1378"/>
      <c r="O14" s="256" t="s">
        <v>2</v>
      </c>
      <c r="P14" s="429">
        <f>J10</f>
        <v>358</v>
      </c>
      <c r="Q14" s="429">
        <f>'Precast- Segment Casting plan '!U15</f>
        <v>12</v>
      </c>
      <c r="R14" s="429">
        <f t="shared" ref="R14:R28" si="3">P14+Q14</f>
        <v>370</v>
      </c>
      <c r="T14" s="184" t="s">
        <v>354</v>
      </c>
      <c r="U14" s="429">
        <f>F32</f>
        <v>150</v>
      </c>
      <c r="V14" s="677">
        <f t="shared" si="1"/>
        <v>72.714260757139655</v>
      </c>
      <c r="Z14" s="1048" t="s">
        <v>37</v>
      </c>
      <c r="AA14" s="1046">
        <f>'Plan- Rohan'!Z62</f>
        <v>16</v>
      </c>
      <c r="AB14" s="1046">
        <f>'Plan- Rohan'!Z63</f>
        <v>192</v>
      </c>
      <c r="AC14" s="1046">
        <f>'Plan- Rohan'!J14</f>
        <v>0</v>
      </c>
      <c r="AD14" s="1046">
        <f t="shared" si="2"/>
        <v>192</v>
      </c>
    </row>
    <row r="15" spans="1:37" ht="21" customHeight="1">
      <c r="A15" s="1375" t="s">
        <v>516</v>
      </c>
      <c r="B15" s="460" t="s">
        <v>69</v>
      </c>
      <c r="C15" s="249"/>
      <c r="D15" s="249"/>
      <c r="E15" s="249"/>
      <c r="F15" s="249"/>
      <c r="G15" s="249"/>
      <c r="H15" s="249"/>
      <c r="I15" s="249"/>
      <c r="J15" s="443"/>
      <c r="K15" s="1377"/>
      <c r="O15" s="256" t="s">
        <v>37</v>
      </c>
      <c r="P15" s="429">
        <f>J14</f>
        <v>0</v>
      </c>
      <c r="Q15" s="429">
        <f>'Precast- Segment Casting plan '!U16</f>
        <v>96</v>
      </c>
      <c r="R15" s="429">
        <f t="shared" si="3"/>
        <v>96</v>
      </c>
      <c r="T15" s="184" t="s">
        <v>11</v>
      </c>
      <c r="U15" s="429">
        <f>G32</f>
        <v>240</v>
      </c>
      <c r="V15" s="677">
        <f t="shared" si="1"/>
        <v>116.34281721142344</v>
      </c>
      <c r="Z15" s="1048" t="s">
        <v>1</v>
      </c>
      <c r="AA15" s="1046">
        <f>'Plan- Rohan'!Z66</f>
        <v>0</v>
      </c>
      <c r="AB15" s="1046">
        <f>'Plan- Rohan'!Z67</f>
        <v>0</v>
      </c>
      <c r="AC15" s="1046">
        <f>'Plan- Rohan'!J18</f>
        <v>0</v>
      </c>
      <c r="AD15" s="1046">
        <f t="shared" si="2"/>
        <v>0</v>
      </c>
    </row>
    <row r="16" spans="1:37" ht="21" customHeight="1" thickBot="1">
      <c r="A16" s="1376"/>
      <c r="B16" s="827" t="s">
        <v>907</v>
      </c>
      <c r="C16" s="610"/>
      <c r="D16" s="610">
        <f>D15*$D$1</f>
        <v>0</v>
      </c>
      <c r="E16" s="610">
        <f>E15*$E$1</f>
        <v>0</v>
      </c>
      <c r="F16" s="610">
        <f>F15*$F$1</f>
        <v>0</v>
      </c>
      <c r="G16" s="610">
        <f>G15*$G$1</f>
        <v>0</v>
      </c>
      <c r="H16" s="610">
        <f>H15*$H$1</f>
        <v>0</v>
      </c>
      <c r="I16" s="610">
        <f>I15*$I$1</f>
        <v>0</v>
      </c>
      <c r="J16" s="611">
        <f>SUM(D16:I16)</f>
        <v>0</v>
      </c>
      <c r="K16" s="1378"/>
      <c r="O16" s="256" t="s">
        <v>1</v>
      </c>
      <c r="P16" s="429">
        <f>J18</f>
        <v>0</v>
      </c>
      <c r="Q16" s="429">
        <f>'Precast- Segment Casting plan '!U17</f>
        <v>0</v>
      </c>
      <c r="R16" s="429">
        <f t="shared" si="3"/>
        <v>0</v>
      </c>
      <c r="T16" s="184" t="s">
        <v>10</v>
      </c>
      <c r="U16" s="429">
        <f>H32</f>
        <v>500</v>
      </c>
      <c r="V16" s="677">
        <f t="shared" si="1"/>
        <v>242.38086919046549</v>
      </c>
      <c r="Z16" s="1048" t="s">
        <v>40</v>
      </c>
      <c r="AA16" s="1046">
        <f>'Plan- Rohan'!Z70</f>
        <v>0</v>
      </c>
      <c r="AB16" s="1046">
        <f>'Plan- Rohan'!Z71</f>
        <v>0</v>
      </c>
      <c r="AC16" s="1046">
        <f>'Plan- Rohan'!J20</f>
        <v>0</v>
      </c>
      <c r="AD16" s="1046">
        <f t="shared" si="2"/>
        <v>0</v>
      </c>
    </row>
    <row r="17" spans="1:30" ht="21" customHeight="1">
      <c r="A17" s="1375" t="s">
        <v>519</v>
      </c>
      <c r="B17" s="460" t="s">
        <v>69</v>
      </c>
      <c r="C17" s="249"/>
      <c r="D17" s="249"/>
      <c r="E17" s="249"/>
      <c r="F17" s="249"/>
      <c r="G17" s="249"/>
      <c r="H17" s="249"/>
      <c r="I17" s="249"/>
      <c r="J17" s="443"/>
      <c r="K17" s="1377"/>
      <c r="O17" s="256" t="s">
        <v>40</v>
      </c>
      <c r="P17" s="429">
        <f>J22</f>
        <v>0</v>
      </c>
      <c r="Q17" s="429">
        <f>'Precast- Segment Casting plan '!U18</f>
        <v>48</v>
      </c>
      <c r="R17" s="429">
        <f t="shared" si="3"/>
        <v>48</v>
      </c>
      <c r="T17" s="184" t="s">
        <v>204</v>
      </c>
      <c r="U17" s="429">
        <f>I32</f>
        <v>506</v>
      </c>
      <c r="V17" s="677">
        <f t="shared" si="1"/>
        <v>245.2894396207511</v>
      </c>
      <c r="Z17" s="1048" t="s">
        <v>14</v>
      </c>
      <c r="AA17" s="1046">
        <f>'Plan- Rohan'!Z72</f>
        <v>0</v>
      </c>
      <c r="AB17" s="1046">
        <f>'Plan- Rohan'!Z73</f>
        <v>0</v>
      </c>
      <c r="AC17" s="1046">
        <f>'Plan- Rohan'!J22</f>
        <v>150</v>
      </c>
      <c r="AD17" s="1046">
        <f t="shared" si="2"/>
        <v>150</v>
      </c>
    </row>
    <row r="18" spans="1:30" ht="21" customHeight="1" thickBot="1">
      <c r="A18" s="1376"/>
      <c r="B18" s="827" t="s">
        <v>907</v>
      </c>
      <c r="C18" s="610"/>
      <c r="D18" s="610">
        <f>D17*$D$1</f>
        <v>0</v>
      </c>
      <c r="E18" s="610">
        <f>E17*$E$1</f>
        <v>0</v>
      </c>
      <c r="F18" s="610">
        <f>F17*$F$1</f>
        <v>0</v>
      </c>
      <c r="G18" s="610">
        <f>G17*$G$1</f>
        <v>0</v>
      </c>
      <c r="H18" s="610">
        <f>H17*$H$1</f>
        <v>0</v>
      </c>
      <c r="I18" s="610">
        <f>I17*20</f>
        <v>0</v>
      </c>
      <c r="J18" s="611">
        <f>SUM(D18:I18)</f>
        <v>0</v>
      </c>
      <c r="K18" s="1378"/>
      <c r="O18" s="256" t="s">
        <v>14</v>
      </c>
      <c r="P18" s="429">
        <f>J24</f>
        <v>150</v>
      </c>
      <c r="Q18" s="429">
        <f>'Precast- Segment Casting plan '!U19</f>
        <v>0</v>
      </c>
      <c r="R18" s="429">
        <f t="shared" si="3"/>
        <v>150</v>
      </c>
      <c r="T18" s="184" t="s">
        <v>95</v>
      </c>
      <c r="U18" s="429">
        <f>O5</f>
        <v>720</v>
      </c>
      <c r="V18" s="677">
        <f t="shared" si="1"/>
        <v>349.02845163427031</v>
      </c>
      <c r="Z18" s="1048" t="s">
        <v>41</v>
      </c>
      <c r="AA18" s="1046">
        <f>'Plan- Rohan'!Z74</f>
        <v>159</v>
      </c>
      <c r="AB18" s="1046">
        <f>'Plan- Rohan'!Z75</f>
        <v>1218</v>
      </c>
      <c r="AC18" s="1046">
        <f>'Plan- Rohan'!J24</f>
        <v>452</v>
      </c>
      <c r="AD18" s="1046">
        <f t="shared" si="2"/>
        <v>1670</v>
      </c>
    </row>
    <row r="19" spans="1:30" ht="21" customHeight="1">
      <c r="A19" s="1366" t="s">
        <v>908</v>
      </c>
      <c r="B19" s="599" t="s">
        <v>69</v>
      </c>
      <c r="C19" s="709">
        <f>C21+C23+C25+C27+C29</f>
        <v>0</v>
      </c>
      <c r="D19" s="709">
        <f t="shared" ref="D19:I20" si="4">D21+D23+D25+D27+D29</f>
        <v>12</v>
      </c>
      <c r="E19" s="709">
        <f>E21+E23+E25+E27+E29</f>
        <v>12</v>
      </c>
      <c r="F19" s="709">
        <f>F21+F23+F25+F27+F29</f>
        <v>12</v>
      </c>
      <c r="G19" s="709">
        <f t="shared" si="4"/>
        <v>22</v>
      </c>
      <c r="H19" s="709">
        <f t="shared" si="4"/>
        <v>100</v>
      </c>
      <c r="I19" s="709">
        <f t="shared" si="4"/>
        <v>20</v>
      </c>
      <c r="J19" s="710"/>
      <c r="K19" s="451"/>
      <c r="O19" s="256" t="s">
        <v>41</v>
      </c>
      <c r="P19" s="429">
        <f>J26</f>
        <v>452</v>
      </c>
      <c r="Q19" s="429">
        <f>'Precast- Segment Casting plan '!U20</f>
        <v>286</v>
      </c>
      <c r="R19" s="429">
        <f t="shared" si="3"/>
        <v>738</v>
      </c>
      <c r="T19" s="184" t="s">
        <v>96</v>
      </c>
      <c r="U19" s="429">
        <f t="shared" ref="U19:U21" si="5">O6</f>
        <v>720</v>
      </c>
      <c r="V19" s="677">
        <f t="shared" si="1"/>
        <v>349.02845163427031</v>
      </c>
      <c r="Z19" s="1048" t="s">
        <v>34</v>
      </c>
      <c r="AA19" s="1046">
        <f>'Plan- Rohan'!Z60</f>
        <v>5</v>
      </c>
      <c r="AB19" s="1046">
        <f>'Plan- Rohan'!Z61</f>
        <v>60</v>
      </c>
      <c r="AC19" s="1046">
        <f>'Plan- Rohan'!J12</f>
        <v>68</v>
      </c>
      <c r="AD19" s="1046">
        <f t="shared" si="2"/>
        <v>128</v>
      </c>
    </row>
    <row r="20" spans="1:30" ht="21" customHeight="1" thickBot="1">
      <c r="A20" s="1367"/>
      <c r="B20" s="821" t="s">
        <v>907</v>
      </c>
      <c r="C20" s="822">
        <f>C22+C24+C26+C28+C30</f>
        <v>0</v>
      </c>
      <c r="D20" s="822">
        <f t="shared" si="4"/>
        <v>36</v>
      </c>
      <c r="E20" s="822">
        <f>E22+E24+E26+E28+E30</f>
        <v>240</v>
      </c>
      <c r="F20" s="822">
        <f>F22+F24+F26+F28+F30</f>
        <v>60</v>
      </c>
      <c r="G20" s="822">
        <f t="shared" si="4"/>
        <v>132</v>
      </c>
      <c r="H20" s="822">
        <f t="shared" si="4"/>
        <v>500</v>
      </c>
      <c r="I20" s="822">
        <f t="shared" si="4"/>
        <v>506</v>
      </c>
      <c r="J20" s="823">
        <f>SUM(C20:I20)</f>
        <v>1474</v>
      </c>
      <c r="K20" s="824"/>
      <c r="O20" s="256" t="s">
        <v>34</v>
      </c>
      <c r="P20" s="429">
        <f>J12</f>
        <v>68</v>
      </c>
      <c r="Q20" s="429">
        <f>'Precast- Segment Casting plan '!U21</f>
        <v>96</v>
      </c>
      <c r="R20" s="429">
        <f t="shared" si="3"/>
        <v>164</v>
      </c>
      <c r="T20" s="184" t="s">
        <v>1683</v>
      </c>
      <c r="U20" s="429">
        <f t="shared" si="5"/>
        <v>240</v>
      </c>
      <c r="V20" s="677">
        <f t="shared" si="1"/>
        <v>116.34281721142344</v>
      </c>
      <c r="Z20" s="1048" t="s">
        <v>3</v>
      </c>
      <c r="AA20" s="1046">
        <f>'Plan- Rohan'!Z64</f>
        <v>40</v>
      </c>
      <c r="AB20" s="1046">
        <f>'Plan- Rohan'!Z65</f>
        <v>480</v>
      </c>
      <c r="AC20" s="1046">
        <f>'Plan- Rohan'!J16</f>
        <v>0</v>
      </c>
      <c r="AD20" s="1046">
        <f t="shared" si="2"/>
        <v>480</v>
      </c>
    </row>
    <row r="21" spans="1:30" ht="21" customHeight="1">
      <c r="A21" s="1375" t="s">
        <v>539</v>
      </c>
      <c r="B21" s="460" t="s">
        <v>69</v>
      </c>
      <c r="C21" s="249"/>
      <c r="D21" s="249"/>
      <c r="E21" s="249"/>
      <c r="F21" s="249"/>
      <c r="G21" s="249"/>
      <c r="H21" s="249"/>
      <c r="I21" s="249"/>
      <c r="J21" s="443"/>
      <c r="K21" s="1377"/>
      <c r="O21" s="256" t="s">
        <v>3</v>
      </c>
      <c r="P21" s="429">
        <f>J16</f>
        <v>0</v>
      </c>
      <c r="Q21" s="429">
        <f>'Precast- Segment Casting plan '!U22</f>
        <v>12</v>
      </c>
      <c r="R21" s="429">
        <f t="shared" si="3"/>
        <v>12</v>
      </c>
      <c r="T21" s="184" t="s">
        <v>98</v>
      </c>
      <c r="U21" s="429">
        <f t="shared" si="5"/>
        <v>240</v>
      </c>
      <c r="V21" s="677">
        <f t="shared" si="1"/>
        <v>116.34281721142344</v>
      </c>
      <c r="Z21" s="1048" t="s">
        <v>43</v>
      </c>
      <c r="AA21" s="1046">
        <f>'Plan- Rohan'!Z76</f>
        <v>0</v>
      </c>
      <c r="AB21" s="1046">
        <f>'Plan- Rohan'!Z77</f>
        <v>0</v>
      </c>
      <c r="AC21" s="1046">
        <f>'Plan- Rohan'!J26</f>
        <v>278</v>
      </c>
      <c r="AD21" s="1046">
        <f t="shared" si="2"/>
        <v>278</v>
      </c>
    </row>
    <row r="22" spans="1:30" ht="21" customHeight="1" thickBot="1">
      <c r="A22" s="1376"/>
      <c r="B22" s="827" t="s">
        <v>907</v>
      </c>
      <c r="C22" s="610"/>
      <c r="D22" s="610">
        <f>D21*$D$1</f>
        <v>0</v>
      </c>
      <c r="E22" s="610">
        <f>E21*$E$1</f>
        <v>0</v>
      </c>
      <c r="F22" s="610">
        <f>F21*$F$1</f>
        <v>0</v>
      </c>
      <c r="G22" s="610">
        <f>G21*$G$1</f>
        <v>0</v>
      </c>
      <c r="H22" s="610">
        <f>H21*$H$1</f>
        <v>0</v>
      </c>
      <c r="I22" s="610">
        <f>I21*$I$1</f>
        <v>0</v>
      </c>
      <c r="J22" s="611">
        <f>SUM(D22:I22)</f>
        <v>0</v>
      </c>
      <c r="K22" s="1378"/>
      <c r="O22" s="256" t="s">
        <v>43</v>
      </c>
      <c r="P22" s="429">
        <f>J28</f>
        <v>278</v>
      </c>
      <c r="Q22" s="429">
        <f>'Precast- Segment Casting plan '!U23</f>
        <v>696</v>
      </c>
      <c r="R22" s="429">
        <f t="shared" si="3"/>
        <v>974</v>
      </c>
      <c r="T22" s="184" t="s">
        <v>99</v>
      </c>
      <c r="U22" s="429">
        <f>O9</f>
        <v>30</v>
      </c>
      <c r="V22" s="677">
        <f t="shared" si="1"/>
        <v>14.54285215142793</v>
      </c>
      <c r="Z22" s="1048" t="s">
        <v>472</v>
      </c>
      <c r="AA22" s="1046">
        <f>'Plan- Rohan'!Z78</f>
        <v>0</v>
      </c>
      <c r="AB22" s="1046">
        <f>'Plan- Rohan'!Z79</f>
        <v>0</v>
      </c>
      <c r="AC22" s="1046">
        <f>'Plan- Rohan'!J28</f>
        <v>594</v>
      </c>
      <c r="AD22" s="1046">
        <f t="shared" si="2"/>
        <v>594</v>
      </c>
    </row>
    <row r="23" spans="1:30" ht="21" customHeight="1">
      <c r="A23" s="1375" t="s">
        <v>525</v>
      </c>
      <c r="B23" s="460" t="s">
        <v>69</v>
      </c>
      <c r="C23" s="249"/>
      <c r="D23" s="249"/>
      <c r="E23" s="249"/>
      <c r="F23" s="249"/>
      <c r="G23" s="249"/>
      <c r="H23" s="249"/>
      <c r="I23" s="249">
        <v>5</v>
      </c>
      <c r="J23" s="443"/>
      <c r="K23" s="1377"/>
      <c r="O23" s="256" t="s">
        <v>472</v>
      </c>
      <c r="P23" s="429">
        <f>J30</f>
        <v>594</v>
      </c>
      <c r="Q23" s="429">
        <f>'Precast- Segment Casting plan '!U24</f>
        <v>334</v>
      </c>
      <c r="R23" s="429">
        <f t="shared" si="3"/>
        <v>928</v>
      </c>
      <c r="T23" s="497" t="s">
        <v>2328</v>
      </c>
      <c r="U23" s="184">
        <f>J33</f>
        <v>84</v>
      </c>
      <c r="V23" s="184">
        <f t="shared" si="1"/>
        <v>40.719986023998203</v>
      </c>
      <c r="Z23" s="1050" t="s">
        <v>2328</v>
      </c>
      <c r="AA23" s="1049"/>
      <c r="AB23" s="1049"/>
      <c r="AC23" s="1046">
        <f>'Plan- Rohan'!J29</f>
        <v>84</v>
      </c>
      <c r="AD23" s="1046">
        <f t="shared" si="2"/>
        <v>84</v>
      </c>
    </row>
    <row r="24" spans="1:30" ht="21" customHeight="1" thickBot="1">
      <c r="A24" s="1376"/>
      <c r="B24" s="827" t="s">
        <v>907</v>
      </c>
      <c r="C24" s="610"/>
      <c r="D24" s="610">
        <f>D23*$D$1</f>
        <v>0</v>
      </c>
      <c r="E24" s="610">
        <f>E23*$E$1</f>
        <v>0</v>
      </c>
      <c r="F24" s="610">
        <f>F23*$F$1</f>
        <v>0</v>
      </c>
      <c r="G24" s="610">
        <f>G23*$G$1</f>
        <v>0</v>
      </c>
      <c r="H24" s="610">
        <f>H23*$H$1</f>
        <v>0</v>
      </c>
      <c r="I24" s="610">
        <f>5*30</f>
        <v>150</v>
      </c>
      <c r="J24" s="611">
        <f>SUM(D24:I24)</f>
        <v>150</v>
      </c>
      <c r="K24" s="1378"/>
      <c r="O24" s="497" t="s">
        <v>2328</v>
      </c>
      <c r="P24" s="184">
        <f>J33</f>
        <v>84</v>
      </c>
      <c r="R24" s="429">
        <f t="shared" si="3"/>
        <v>84</v>
      </c>
      <c r="T24" s="497" t="s">
        <v>2329</v>
      </c>
      <c r="U24" s="184">
        <f>J34</f>
        <v>500</v>
      </c>
      <c r="Z24" s="1050" t="s">
        <v>2329</v>
      </c>
      <c r="AA24" s="1049"/>
      <c r="AB24" s="1049"/>
      <c r="AC24" s="1046">
        <f>'Plan- Rohan'!J30</f>
        <v>500</v>
      </c>
      <c r="AD24" s="1046">
        <f t="shared" si="2"/>
        <v>500</v>
      </c>
    </row>
    <row r="25" spans="1:30" ht="21" customHeight="1">
      <c r="A25" s="1375" t="s">
        <v>521</v>
      </c>
      <c r="B25" s="460" t="s">
        <v>69</v>
      </c>
      <c r="C25" s="249"/>
      <c r="D25" s="249">
        <v>6</v>
      </c>
      <c r="E25" s="249">
        <v>6</v>
      </c>
      <c r="F25" s="249">
        <v>6</v>
      </c>
      <c r="G25" s="249">
        <v>6</v>
      </c>
      <c r="H25" s="249"/>
      <c r="I25" s="249">
        <v>12</v>
      </c>
      <c r="J25" s="443"/>
      <c r="K25" s="1377"/>
      <c r="O25" s="497" t="s">
        <v>2329</v>
      </c>
      <c r="P25" s="184">
        <f>J34</f>
        <v>500</v>
      </c>
      <c r="R25" s="429">
        <f t="shared" si="3"/>
        <v>500</v>
      </c>
      <c r="T25" s="497" t="s">
        <v>2330</v>
      </c>
      <c r="Z25" s="1050" t="s">
        <v>2330</v>
      </c>
      <c r="AA25" s="1049"/>
      <c r="AB25" s="1049"/>
      <c r="AC25" s="1046"/>
      <c r="AD25" s="1046">
        <f t="shared" si="2"/>
        <v>0</v>
      </c>
    </row>
    <row r="26" spans="1:30" ht="21" customHeight="1" thickBot="1">
      <c r="A26" s="1376"/>
      <c r="B26" s="827" t="s">
        <v>907</v>
      </c>
      <c r="C26" s="610"/>
      <c r="D26" s="610">
        <f>D25*$D$1</f>
        <v>18</v>
      </c>
      <c r="E26" s="610">
        <f>E25*$E$1</f>
        <v>120</v>
      </c>
      <c r="F26" s="610">
        <f>F25*$F$1</f>
        <v>30</v>
      </c>
      <c r="G26" s="610">
        <f>G25*$G$1</f>
        <v>36</v>
      </c>
      <c r="H26" s="610">
        <f>H25*$H$1</f>
        <v>0</v>
      </c>
      <c r="I26" s="610">
        <f>8*26+4*10</f>
        <v>248</v>
      </c>
      <c r="J26" s="611">
        <f>SUM(D26:I26)</f>
        <v>452</v>
      </c>
      <c r="K26" s="1378"/>
      <c r="O26" s="497" t="s">
        <v>2330</v>
      </c>
      <c r="P26" s="184">
        <v>0</v>
      </c>
      <c r="R26" s="429">
        <f t="shared" si="3"/>
        <v>0</v>
      </c>
      <c r="T26" s="497" t="s">
        <v>2331</v>
      </c>
      <c r="Z26" s="1050" t="s">
        <v>2331</v>
      </c>
      <c r="AA26" s="1049"/>
      <c r="AB26" s="1049"/>
      <c r="AC26" s="1046"/>
      <c r="AD26" s="1046">
        <f t="shared" si="2"/>
        <v>0</v>
      </c>
    </row>
    <row r="27" spans="1:30" ht="21" customHeight="1">
      <c r="A27" s="1375" t="s">
        <v>524</v>
      </c>
      <c r="B27" s="460" t="s">
        <v>69</v>
      </c>
      <c r="C27" s="249"/>
      <c r="D27" s="249"/>
      <c r="E27" s="249"/>
      <c r="F27" s="249"/>
      <c r="G27" s="249"/>
      <c r="H27" s="249">
        <v>34</v>
      </c>
      <c r="I27" s="249">
        <v>3</v>
      </c>
      <c r="J27" s="443"/>
      <c r="K27" s="1377"/>
      <c r="O27" s="497" t="s">
        <v>2331</v>
      </c>
      <c r="P27" s="184">
        <v>0</v>
      </c>
      <c r="R27" s="429">
        <f t="shared" si="3"/>
        <v>0</v>
      </c>
      <c r="T27" s="497" t="s">
        <v>2332</v>
      </c>
      <c r="Z27" s="1050" t="s">
        <v>2332</v>
      </c>
      <c r="AA27" s="1049"/>
      <c r="AB27" s="1049"/>
      <c r="AC27" s="1046"/>
      <c r="AD27" s="1046">
        <f t="shared" si="2"/>
        <v>0</v>
      </c>
    </row>
    <row r="28" spans="1:30" ht="21" customHeight="1" thickBot="1">
      <c r="A28" s="1376"/>
      <c r="B28" s="827" t="s">
        <v>907</v>
      </c>
      <c r="C28" s="610"/>
      <c r="D28" s="610">
        <f>D27*$D$1</f>
        <v>0</v>
      </c>
      <c r="E28" s="610">
        <f>E27*$E$1</f>
        <v>0</v>
      </c>
      <c r="F28" s="610">
        <f>F27*$F$1</f>
        <v>0</v>
      </c>
      <c r="G28" s="610">
        <f>G27*$G$1</f>
        <v>0</v>
      </c>
      <c r="H28" s="610">
        <f>H27*$H$1</f>
        <v>170</v>
      </c>
      <c r="I28" s="610">
        <f>I27*36</f>
        <v>108</v>
      </c>
      <c r="J28" s="611">
        <f>SUM(D28:I28)</f>
        <v>278</v>
      </c>
      <c r="K28" s="1378"/>
      <c r="O28" s="497" t="s">
        <v>2332</v>
      </c>
      <c r="P28" s="184">
        <v>0</v>
      </c>
      <c r="R28" s="429">
        <f t="shared" si="3"/>
        <v>0</v>
      </c>
      <c r="Z28" s="1049"/>
      <c r="AA28" s="1047">
        <f t="shared" ref="AA28:AB28" si="6">SUM(AA12:AA27)</f>
        <v>220</v>
      </c>
      <c r="AB28" s="1047">
        <f t="shared" si="6"/>
        <v>1950</v>
      </c>
      <c r="AC28" s="1047">
        <f>SUM(AC12:AC27)</f>
        <v>2688</v>
      </c>
      <c r="AD28" s="1046">
        <f>SUM(AD12:AD27)</f>
        <v>4638</v>
      </c>
    </row>
    <row r="29" spans="1:30" ht="21" customHeight="1">
      <c r="A29" s="1375" t="s">
        <v>777</v>
      </c>
      <c r="B29" s="460" t="s">
        <v>69</v>
      </c>
      <c r="C29" s="249"/>
      <c r="D29" s="249">
        <v>6</v>
      </c>
      <c r="E29" s="249">
        <v>6</v>
      </c>
      <c r="F29" s="249">
        <v>6</v>
      </c>
      <c r="G29" s="249">
        <v>16</v>
      </c>
      <c r="H29" s="249">
        <v>66</v>
      </c>
      <c r="I29" s="249"/>
      <c r="J29" s="443"/>
      <c r="K29" s="1377"/>
      <c r="P29" s="435">
        <f t="shared" ref="P29:Q29" si="7">SUM(P13:P28)</f>
        <v>2688</v>
      </c>
      <c r="Q29" s="435">
        <f t="shared" si="7"/>
        <v>1580</v>
      </c>
      <c r="R29" s="435">
        <f>SUM(R13:R28)</f>
        <v>4268</v>
      </c>
    </row>
    <row r="30" spans="1:30" ht="21" customHeight="1" thickBot="1">
      <c r="A30" s="1376"/>
      <c r="B30" s="827" t="s">
        <v>907</v>
      </c>
      <c r="C30" s="610"/>
      <c r="D30" s="610">
        <f>D29*$D$1</f>
        <v>18</v>
      </c>
      <c r="E30" s="610">
        <f>E29*$E$1</f>
        <v>120</v>
      </c>
      <c r="F30" s="610">
        <f>F29*$F$1</f>
        <v>30</v>
      </c>
      <c r="G30" s="610">
        <f>G29*$G$1</f>
        <v>96</v>
      </c>
      <c r="H30" s="610">
        <f>H29*$H$1</f>
        <v>330</v>
      </c>
      <c r="I30" s="610">
        <f>I29*$I$1</f>
        <v>0</v>
      </c>
      <c r="J30" s="611">
        <f>SUM(D30:I30)</f>
        <v>594</v>
      </c>
      <c r="K30" s="1378"/>
    </row>
    <row r="31" spans="1:30" ht="21" customHeight="1">
      <c r="A31" s="1384" t="s">
        <v>47</v>
      </c>
      <c r="B31" s="599" t="s">
        <v>69</v>
      </c>
      <c r="C31" s="709">
        <f>C5+C19</f>
        <v>22</v>
      </c>
      <c r="D31" s="709">
        <f t="shared" ref="D31:I32" si="8">D5+D19</f>
        <v>36</v>
      </c>
      <c r="E31" s="709">
        <f>E5+E19</f>
        <v>30</v>
      </c>
      <c r="F31" s="709">
        <f>F5+F19</f>
        <v>30</v>
      </c>
      <c r="G31" s="709">
        <f t="shared" si="8"/>
        <v>40</v>
      </c>
      <c r="H31" s="709">
        <f t="shared" si="8"/>
        <v>100</v>
      </c>
      <c r="I31" s="709">
        <f t="shared" si="8"/>
        <v>20</v>
      </c>
      <c r="J31" s="717"/>
      <c r="K31" s="451"/>
    </row>
    <row r="32" spans="1:30" ht="21" customHeight="1" thickBot="1">
      <c r="A32" s="1385"/>
      <c r="B32" s="821" t="s">
        <v>907</v>
      </c>
      <c r="C32" s="822">
        <f>C6+C20</f>
        <v>0</v>
      </c>
      <c r="D32" s="822">
        <f t="shared" si="8"/>
        <v>108</v>
      </c>
      <c r="E32" s="822">
        <f>E6+E20</f>
        <v>600</v>
      </c>
      <c r="F32" s="822">
        <f>F6+F20</f>
        <v>150</v>
      </c>
      <c r="G32" s="822">
        <f t="shared" si="8"/>
        <v>240</v>
      </c>
      <c r="H32" s="822">
        <f t="shared" si="8"/>
        <v>500</v>
      </c>
      <c r="I32" s="822">
        <f t="shared" si="8"/>
        <v>506</v>
      </c>
      <c r="J32" s="832">
        <f>SUM(C32:I32)</f>
        <v>2104</v>
      </c>
      <c r="K32" s="824"/>
    </row>
    <row r="33" spans="1:16" ht="15" thickBot="1">
      <c r="A33" s="1011" t="s">
        <v>2328</v>
      </c>
      <c r="D33" s="610"/>
      <c r="E33" s="610">
        <v>84</v>
      </c>
      <c r="J33" s="184">
        <f>SUM(C33:I33)</f>
        <v>84</v>
      </c>
    </row>
    <row r="34" spans="1:16">
      <c r="A34" s="1011" t="s">
        <v>2329</v>
      </c>
      <c r="E34" s="184">
        <v>500</v>
      </c>
      <c r="J34" s="184">
        <f>SUM(C34:I34)</f>
        <v>500</v>
      </c>
    </row>
    <row r="35" spans="1:16">
      <c r="A35" s="1011" t="s">
        <v>2330</v>
      </c>
      <c r="J35" s="184">
        <f t="shared" ref="J35:J37" si="9">SUM(C35:I35)</f>
        <v>0</v>
      </c>
    </row>
    <row r="36" spans="1:16">
      <c r="A36" s="1011" t="s">
        <v>2331</v>
      </c>
      <c r="J36" s="184">
        <f t="shared" si="9"/>
        <v>0</v>
      </c>
    </row>
    <row r="37" spans="1:16">
      <c r="A37" s="1011" t="s">
        <v>2332</v>
      </c>
      <c r="J37" s="184">
        <f t="shared" si="9"/>
        <v>0</v>
      </c>
    </row>
    <row r="38" spans="1:16">
      <c r="A38" s="1008" t="s">
        <v>2231</v>
      </c>
      <c r="J38" s="184">
        <f>SUM(C38:I38)</f>
        <v>0</v>
      </c>
    </row>
    <row r="39" spans="1:16">
      <c r="J39" s="1009">
        <f>SUM(J32:J38)</f>
        <v>2688</v>
      </c>
    </row>
    <row r="40" spans="1:16">
      <c r="J40" s="1386" t="s">
        <v>904</v>
      </c>
      <c r="K40" s="1387" t="s">
        <v>918</v>
      </c>
      <c r="L40" s="1387"/>
      <c r="M40" s="1387"/>
    </row>
    <row r="41" spans="1:16">
      <c r="J41" s="1386"/>
      <c r="K41" s="1388" t="s">
        <v>914</v>
      </c>
      <c r="L41" s="1388"/>
      <c r="M41" s="833">
        <f>$O$10*N41</f>
        <v>467.12538226299694</v>
      </c>
      <c r="N41" s="534">
        <v>0.23955147808358818</v>
      </c>
    </row>
    <row r="42" spans="1:16">
      <c r="J42" s="1386"/>
      <c r="K42" s="1388" t="s">
        <v>915</v>
      </c>
      <c r="L42" s="1388"/>
      <c r="M42" s="833">
        <f>$O$10*N42</f>
        <v>487.99694189602451</v>
      </c>
      <c r="N42" s="534">
        <v>0.25025484199796127</v>
      </c>
    </row>
    <row r="43" spans="1:16">
      <c r="J43" s="1386"/>
      <c r="K43" s="1388" t="s">
        <v>916</v>
      </c>
      <c r="L43" s="1388"/>
      <c r="M43" s="833">
        <f>$O$10*N43</f>
        <v>487.99694189602451</v>
      </c>
      <c r="N43" s="534">
        <v>0.25025484199796127</v>
      </c>
    </row>
    <row r="44" spans="1:16">
      <c r="J44" s="1386"/>
      <c r="K44" s="1388" t="s">
        <v>917</v>
      </c>
      <c r="L44" s="1388"/>
      <c r="M44" s="833">
        <f>$O$10*N44</f>
        <v>506.8807339449541</v>
      </c>
      <c r="N44" s="534">
        <v>0.25993883792048927</v>
      </c>
    </row>
    <row r="45" spans="1:16">
      <c r="J45" s="1386"/>
      <c r="K45" s="1389" t="s">
        <v>47</v>
      </c>
      <c r="L45" s="1389"/>
      <c r="M45" s="834">
        <f>SUM(M41:M44)</f>
        <v>1950</v>
      </c>
    </row>
    <row r="46" spans="1:16">
      <c r="J46" s="1386" t="s">
        <v>919</v>
      </c>
      <c r="K46" s="1387" t="s">
        <v>918</v>
      </c>
      <c r="L46" s="1387"/>
      <c r="M46" s="1387"/>
    </row>
    <row r="47" spans="1:16">
      <c r="J47" s="1386"/>
      <c r="K47" s="1388" t="s">
        <v>914</v>
      </c>
      <c r="L47" s="1388"/>
      <c r="M47" s="833">
        <f>$J$39*N47</f>
        <v>564.20989951618901</v>
      </c>
      <c r="N47" s="534">
        <v>0.20989951618905842</v>
      </c>
      <c r="O47" s="405">
        <f>(N41+N47)/2</f>
        <v>0.22472549713632328</v>
      </c>
      <c r="P47" s="405">
        <f>O47+O48</f>
        <v>0.48476173838093101</v>
      </c>
    </row>
    <row r="48" spans="1:16">
      <c r="J48" s="1386"/>
      <c r="K48" s="1388" t="s">
        <v>915</v>
      </c>
      <c r="L48" s="1388"/>
      <c r="M48" s="833">
        <f t="shared" ref="M48:M50" si="10">$J$39*N48</f>
        <v>725.26981764049117</v>
      </c>
      <c r="N48" s="534">
        <v>0.26981764049125417</v>
      </c>
      <c r="O48" s="405">
        <f t="shared" ref="O48:O50" si="11">(N42+N48)/2</f>
        <v>0.26003624124460772</v>
      </c>
      <c r="P48" s="405"/>
    </row>
    <row r="49" spans="1:22">
      <c r="J49" s="1386"/>
      <c r="K49" s="1388" t="s">
        <v>916</v>
      </c>
      <c r="L49" s="1388"/>
      <c r="M49" s="833">
        <f t="shared" si="10"/>
        <v>725.26981764049117</v>
      </c>
      <c r="N49" s="534">
        <v>0.26981764049125417</v>
      </c>
      <c r="O49" s="405">
        <f t="shared" si="11"/>
        <v>0.26003624124460772</v>
      </c>
      <c r="P49" s="405"/>
    </row>
    <row r="50" spans="1:22">
      <c r="J50" s="1386"/>
      <c r="K50" s="1388" t="s">
        <v>917</v>
      </c>
      <c r="L50" s="1388"/>
      <c r="M50" s="833">
        <f t="shared" si="10"/>
        <v>673.25046520282842</v>
      </c>
      <c r="N50" s="534">
        <v>0.25046520282843321</v>
      </c>
      <c r="O50" s="405">
        <f t="shared" si="11"/>
        <v>0.25520202037446127</v>
      </c>
      <c r="P50" s="405"/>
    </row>
    <row r="51" spans="1:22">
      <c r="J51" s="1386"/>
      <c r="K51" s="1389" t="s">
        <v>47</v>
      </c>
      <c r="L51" s="1389"/>
      <c r="M51" s="834">
        <f>SUM(M47:M50)</f>
        <v>2687.9999999999995</v>
      </c>
    </row>
    <row r="52" spans="1:22" ht="15" thickBot="1"/>
    <row r="53" spans="1:22" ht="19.5" thickTop="1" thickBot="1">
      <c r="K53" s="1391" t="s">
        <v>1123</v>
      </c>
      <c r="L53" s="1392"/>
      <c r="M53" s="728">
        <f>M45+M51</f>
        <v>4638</v>
      </c>
      <c r="N53" s="468" t="s">
        <v>564</v>
      </c>
    </row>
    <row r="54" spans="1:22" ht="15" thickTop="1">
      <c r="K54" s="184"/>
      <c r="P54" s="405"/>
      <c r="Q54" s="405"/>
    </row>
    <row r="55" spans="1:22">
      <c r="C55" s="184">
        <v>12</v>
      </c>
      <c r="D55" s="184">
        <v>12</v>
      </c>
      <c r="E55" s="184">
        <v>12</v>
      </c>
      <c r="F55" s="184">
        <v>12</v>
      </c>
      <c r="G55" s="184">
        <v>0.5</v>
      </c>
    </row>
    <row r="56" spans="1:22">
      <c r="A56" s="592" t="s">
        <v>1124</v>
      </c>
    </row>
    <row r="57" spans="1:22" ht="51.65" customHeight="1">
      <c r="C57" s="625" t="s">
        <v>909</v>
      </c>
      <c r="D57" s="625" t="s">
        <v>910</v>
      </c>
      <c r="E57" s="625" t="s">
        <v>912</v>
      </c>
      <c r="F57" s="625" t="s">
        <v>911</v>
      </c>
      <c r="G57" s="625" t="s">
        <v>99</v>
      </c>
      <c r="H57" s="835" t="s">
        <v>47</v>
      </c>
      <c r="U57" s="1036" t="s">
        <v>1124</v>
      </c>
    </row>
    <row r="58" spans="1:22" ht="18.5">
      <c r="A58" s="1393" t="s">
        <v>906</v>
      </c>
      <c r="B58" s="836" t="s">
        <v>69</v>
      </c>
      <c r="C58" s="1143">
        <f>C60+C62+C64+C66+C68+C70</f>
        <v>0</v>
      </c>
      <c r="D58" s="1143">
        <f>D60+D62+D64+D66+D68+D70</f>
        <v>0</v>
      </c>
      <c r="E58" s="1143">
        <f t="shared" ref="E58:G58" si="12">E60+E62+E64+E66+E68+E70</f>
        <v>0</v>
      </c>
      <c r="F58" s="1143">
        <f t="shared" si="12"/>
        <v>0</v>
      </c>
      <c r="G58" s="1143">
        <f t="shared" si="12"/>
        <v>0</v>
      </c>
      <c r="H58" s="1040">
        <f>SUM(C58:G58)</f>
        <v>0</v>
      </c>
      <c r="Q58" s="1036" t="s">
        <v>1124</v>
      </c>
      <c r="T58" s="947"/>
      <c r="U58" s="948" t="s">
        <v>1684</v>
      </c>
      <c r="V58" s="948" t="s">
        <v>1685</v>
      </c>
    </row>
    <row r="59" spans="1:22" ht="18.5">
      <c r="A59" s="1393"/>
      <c r="B59" s="836" t="s">
        <v>907</v>
      </c>
      <c r="C59" s="1143"/>
      <c r="D59" s="1143"/>
      <c r="E59" s="1143"/>
      <c r="F59" s="1143"/>
      <c r="G59" s="1143"/>
      <c r="H59" s="1040">
        <f t="shared" ref="H59:H65" si="13">SUM(C59:G59)</f>
        <v>0</v>
      </c>
      <c r="T59" s="947" t="s">
        <v>909</v>
      </c>
      <c r="U59" s="950">
        <f>C84</f>
        <v>28</v>
      </c>
      <c r="V59" s="952">
        <f>U59*$O$77</f>
        <v>8.4000000000000021</v>
      </c>
    </row>
    <row r="60" spans="1:22" ht="37">
      <c r="A60" s="1390" t="s">
        <v>522</v>
      </c>
      <c r="B60" s="839" t="s">
        <v>69</v>
      </c>
      <c r="C60" s="988"/>
      <c r="D60" s="988"/>
      <c r="E60" s="988"/>
      <c r="F60" s="988"/>
      <c r="G60" s="988"/>
      <c r="H60" s="1140">
        <f t="shared" si="13"/>
        <v>0</v>
      </c>
      <c r="P60" s="948" t="s">
        <v>12</v>
      </c>
      <c r="Q60" s="950">
        <f>H60</f>
        <v>0</v>
      </c>
      <c r="T60" s="947" t="s">
        <v>910</v>
      </c>
      <c r="U60" s="950">
        <f>D84</f>
        <v>41</v>
      </c>
      <c r="V60" s="952">
        <f t="shared" ref="V60:V63" si="14">U60*$O$77</f>
        <v>12.300000000000002</v>
      </c>
    </row>
    <row r="61" spans="1:22" ht="18.5">
      <c r="A61" s="1390"/>
      <c r="B61" s="839" t="s">
        <v>907</v>
      </c>
      <c r="C61" s="988"/>
      <c r="D61" s="988"/>
      <c r="E61" s="988"/>
      <c r="F61" s="988"/>
      <c r="G61" s="988"/>
      <c r="H61" s="1140">
        <f t="shared" si="13"/>
        <v>0</v>
      </c>
      <c r="P61" s="948" t="s">
        <v>2</v>
      </c>
      <c r="Q61" s="950">
        <f>H62</f>
        <v>0</v>
      </c>
      <c r="T61" s="947" t="s">
        <v>911</v>
      </c>
      <c r="U61" s="950">
        <f>E84</f>
        <v>8</v>
      </c>
      <c r="V61" s="952">
        <f t="shared" si="14"/>
        <v>2.4000000000000004</v>
      </c>
    </row>
    <row r="62" spans="1:22" ht="18.5">
      <c r="A62" s="1390" t="s">
        <v>523</v>
      </c>
      <c r="B62" s="839" t="s">
        <v>69</v>
      </c>
      <c r="C62" s="990"/>
      <c r="D62" s="990"/>
      <c r="E62" s="990"/>
      <c r="F62" s="990"/>
      <c r="G62" s="990"/>
      <c r="H62" s="1144">
        <f t="shared" si="13"/>
        <v>0</v>
      </c>
      <c r="P62" s="948" t="s">
        <v>37</v>
      </c>
      <c r="Q62" s="950">
        <f>H66</f>
        <v>0</v>
      </c>
      <c r="T62" s="947" t="s">
        <v>912</v>
      </c>
      <c r="U62" s="950">
        <f>F84</f>
        <v>9</v>
      </c>
      <c r="V62" s="952">
        <f t="shared" si="14"/>
        <v>2.7</v>
      </c>
    </row>
    <row r="63" spans="1:22" ht="18.5">
      <c r="A63" s="1390"/>
      <c r="B63" s="839" t="s">
        <v>907</v>
      </c>
      <c r="C63" s="988"/>
      <c r="D63" s="988"/>
      <c r="E63" s="988"/>
      <c r="F63" s="988"/>
      <c r="G63" s="988"/>
      <c r="H63" s="1144">
        <f t="shared" si="13"/>
        <v>0</v>
      </c>
      <c r="P63" s="948" t="s">
        <v>1</v>
      </c>
      <c r="Q63" s="950">
        <f>H70</f>
        <v>0</v>
      </c>
      <c r="T63" s="947" t="s">
        <v>99</v>
      </c>
      <c r="U63" s="950">
        <f>G84</f>
        <v>24</v>
      </c>
      <c r="V63" s="952">
        <f t="shared" si="14"/>
        <v>7.2000000000000011</v>
      </c>
    </row>
    <row r="64" spans="1:22" ht="18.5">
      <c r="A64" s="1390" t="s">
        <v>520</v>
      </c>
      <c r="B64" s="839" t="s">
        <v>69</v>
      </c>
      <c r="C64" s="988"/>
      <c r="D64" s="988"/>
      <c r="E64" s="988"/>
      <c r="F64" s="988"/>
      <c r="G64" s="988"/>
      <c r="H64" s="1144">
        <f t="shared" si="13"/>
        <v>0</v>
      </c>
      <c r="P64" s="948" t="s">
        <v>40</v>
      </c>
      <c r="Q64" s="950">
        <f>H74</f>
        <v>0</v>
      </c>
    </row>
    <row r="65" spans="1:17" ht="18.5">
      <c r="A65" s="1390"/>
      <c r="B65" s="839" t="s">
        <v>907</v>
      </c>
      <c r="C65" s="988"/>
      <c r="D65" s="988"/>
      <c r="E65" s="988"/>
      <c r="F65" s="988"/>
      <c r="G65" s="988"/>
      <c r="H65" s="1144">
        <f t="shared" si="13"/>
        <v>0</v>
      </c>
      <c r="P65" s="948" t="s">
        <v>14</v>
      </c>
      <c r="Q65" s="950">
        <f>H76</f>
        <v>73</v>
      </c>
    </row>
    <row r="66" spans="1:17" ht="18.5">
      <c r="A66" s="1390" t="s">
        <v>518</v>
      </c>
      <c r="B66" s="839" t="s">
        <v>69</v>
      </c>
      <c r="C66" s="988"/>
      <c r="D66" s="988"/>
      <c r="E66" s="988"/>
      <c r="F66" s="988"/>
      <c r="G66" s="988"/>
      <c r="H66" s="1144"/>
      <c r="P66" s="948" t="s">
        <v>41</v>
      </c>
      <c r="Q66" s="950">
        <f>H78</f>
        <v>0</v>
      </c>
    </row>
    <row r="67" spans="1:17" ht="18.5">
      <c r="A67" s="1390"/>
      <c r="B67" s="839" t="s">
        <v>907</v>
      </c>
      <c r="C67" s="988">
        <f>C66*$O$1</f>
        <v>0</v>
      </c>
      <c r="D67" s="988">
        <f>D66*$O$1</f>
        <v>0</v>
      </c>
      <c r="E67" s="988">
        <f>E66*$O$1</f>
        <v>0</v>
      </c>
      <c r="F67" s="988">
        <f>F66*$O$1</f>
        <v>0</v>
      </c>
      <c r="G67" s="988">
        <f>G66*$O$1</f>
        <v>0</v>
      </c>
      <c r="H67" s="1144">
        <f t="shared" ref="H67:H73" si="15">SUM(C67:G67)</f>
        <v>0</v>
      </c>
      <c r="P67" s="948" t="s">
        <v>34</v>
      </c>
      <c r="Q67" s="950">
        <f>H64</f>
        <v>0</v>
      </c>
    </row>
    <row r="68" spans="1:17" ht="18.5">
      <c r="A68" s="1390" t="s">
        <v>516</v>
      </c>
      <c r="B68" s="839" t="s">
        <v>69</v>
      </c>
      <c r="C68" s="990"/>
      <c r="D68" s="990"/>
      <c r="E68" s="990"/>
      <c r="F68" s="990"/>
      <c r="G68" s="990"/>
      <c r="H68" s="1144">
        <f t="shared" si="15"/>
        <v>0</v>
      </c>
      <c r="P68" s="948" t="s">
        <v>3</v>
      </c>
      <c r="Q68" s="950">
        <f>H68</f>
        <v>0</v>
      </c>
    </row>
    <row r="69" spans="1:17" ht="18.5">
      <c r="A69" s="1390"/>
      <c r="B69" s="839" t="s">
        <v>907</v>
      </c>
      <c r="C69" s="988">
        <f>C68*$O$1</f>
        <v>0</v>
      </c>
      <c r="D69" s="988">
        <f>D68*$O$1</f>
        <v>0</v>
      </c>
      <c r="E69" s="988">
        <f>E68*$O$1</f>
        <v>0</v>
      </c>
      <c r="F69" s="988">
        <f>F68*$O$1</f>
        <v>0</v>
      </c>
      <c r="G69" s="988">
        <f>G68*$O$1</f>
        <v>0</v>
      </c>
      <c r="H69" s="1144">
        <f t="shared" si="15"/>
        <v>0</v>
      </c>
      <c r="P69" s="948" t="s">
        <v>43</v>
      </c>
      <c r="Q69" s="950">
        <f>H80</f>
        <v>37</v>
      </c>
    </row>
    <row r="70" spans="1:17" ht="18.5">
      <c r="A70" s="1390" t="s">
        <v>519</v>
      </c>
      <c r="B70" s="839" t="s">
        <v>69</v>
      </c>
      <c r="C70" s="990"/>
      <c r="D70" s="990"/>
      <c r="E70" s="990"/>
      <c r="F70" s="990"/>
      <c r="G70" s="990"/>
      <c r="H70" s="1144">
        <f t="shared" si="15"/>
        <v>0</v>
      </c>
      <c r="P70" s="948" t="s">
        <v>472</v>
      </c>
      <c r="Q70" s="950">
        <f>H82</f>
        <v>0</v>
      </c>
    </row>
    <row r="71" spans="1:17" ht="18.5">
      <c r="A71" s="1390"/>
      <c r="B71" s="839" t="s">
        <v>907</v>
      </c>
      <c r="C71" s="988">
        <f>C70*$O$1</f>
        <v>0</v>
      </c>
      <c r="D71" s="988">
        <f>D70*$O$1</f>
        <v>0</v>
      </c>
      <c r="E71" s="988">
        <f>E70*$O$1</f>
        <v>0</v>
      </c>
      <c r="F71" s="988">
        <f>F70*$O$1</f>
        <v>0</v>
      </c>
      <c r="G71" s="988">
        <f>G70*$O$1</f>
        <v>0</v>
      </c>
      <c r="H71" s="1144">
        <f t="shared" si="15"/>
        <v>0</v>
      </c>
      <c r="P71" s="947"/>
      <c r="Q71" s="951">
        <f>SUM(Q60:Q70)</f>
        <v>110</v>
      </c>
    </row>
    <row r="72" spans="1:17">
      <c r="A72" s="1393" t="s">
        <v>908</v>
      </c>
      <c r="B72" s="836" t="s">
        <v>69</v>
      </c>
      <c r="C72" s="1143">
        <f>C74+C76+C78+C80+C82</f>
        <v>28</v>
      </c>
      <c r="D72" s="1143">
        <f>D74+D76+D78+D80+D82</f>
        <v>41</v>
      </c>
      <c r="E72" s="1143">
        <f t="shared" ref="E72:G73" si="16">E74+E76+E78+E80+E82</f>
        <v>8</v>
      </c>
      <c r="F72" s="1143">
        <f t="shared" si="16"/>
        <v>9</v>
      </c>
      <c r="G72" s="1143">
        <f t="shared" si="16"/>
        <v>24</v>
      </c>
      <c r="H72" s="1040">
        <f t="shared" si="15"/>
        <v>110</v>
      </c>
    </row>
    <row r="73" spans="1:17">
      <c r="A73" s="1393"/>
      <c r="B73" s="836" t="s">
        <v>907</v>
      </c>
      <c r="C73" s="1143">
        <f>C75+C77+C79+C81+C83</f>
        <v>336</v>
      </c>
      <c r="D73" s="1143">
        <f>D75+D77+D79+D81+D83</f>
        <v>492</v>
      </c>
      <c r="E73" s="1143">
        <f t="shared" si="16"/>
        <v>96</v>
      </c>
      <c r="F73" s="1143">
        <f t="shared" si="16"/>
        <v>108</v>
      </c>
      <c r="G73" s="1143">
        <f t="shared" si="16"/>
        <v>288</v>
      </c>
      <c r="H73" s="1145">
        <f t="shared" si="15"/>
        <v>1320</v>
      </c>
    </row>
    <row r="74" spans="1:17">
      <c r="A74" s="1390" t="s">
        <v>539</v>
      </c>
      <c r="B74" s="839" t="s">
        <v>69</v>
      </c>
      <c r="C74" s="707"/>
      <c r="D74" s="707"/>
      <c r="E74" s="707"/>
      <c r="F74" s="707"/>
      <c r="G74" s="707"/>
      <c r="H74" s="1144"/>
    </row>
    <row r="75" spans="1:17">
      <c r="A75" s="1390"/>
      <c r="B75" s="839" t="s">
        <v>907</v>
      </c>
      <c r="C75" s="988">
        <f>C74*$O$1</f>
        <v>0</v>
      </c>
      <c r="D75" s="988">
        <f>D74*$O$1</f>
        <v>0</v>
      </c>
      <c r="E75" s="988">
        <f>E74*$O$1</f>
        <v>0</v>
      </c>
      <c r="F75" s="988">
        <f>F74*$O$1</f>
        <v>0</v>
      </c>
      <c r="G75" s="988">
        <f>G74*$O$1</f>
        <v>0</v>
      </c>
      <c r="H75" s="1144">
        <f>SUM(C75:G75)</f>
        <v>0</v>
      </c>
    </row>
    <row r="76" spans="1:17">
      <c r="A76" s="1390" t="s">
        <v>525</v>
      </c>
      <c r="B76" s="839" t="s">
        <v>69</v>
      </c>
      <c r="C76" s="988">
        <v>20</v>
      </c>
      <c r="D76" s="988">
        <v>24</v>
      </c>
      <c r="E76" s="988">
        <v>5</v>
      </c>
      <c r="F76" s="988">
        <v>6</v>
      </c>
      <c r="G76" s="988">
        <v>18</v>
      </c>
      <c r="H76" s="1144">
        <f>SUM(C76:G76)</f>
        <v>73</v>
      </c>
      <c r="J76" s="1386" t="s">
        <v>1316</v>
      </c>
      <c r="K76" s="1387" t="s">
        <v>918</v>
      </c>
      <c r="L76" s="1387"/>
      <c r="M76" s="1387"/>
    </row>
    <row r="77" spans="1:17">
      <c r="A77" s="1390"/>
      <c r="B77" s="839" t="s">
        <v>907</v>
      </c>
      <c r="C77" s="988">
        <f>C76*$O$1</f>
        <v>240</v>
      </c>
      <c r="D77" s="988">
        <f>D76*$O$1</f>
        <v>288</v>
      </c>
      <c r="E77" s="988">
        <f>E76*$O$1</f>
        <v>60</v>
      </c>
      <c r="F77" s="988">
        <f>F76*$O$1</f>
        <v>72</v>
      </c>
      <c r="G77" s="988">
        <f>G76*$O$1</f>
        <v>216</v>
      </c>
      <c r="H77" s="1144">
        <f>SUM(C77:G77)</f>
        <v>876</v>
      </c>
      <c r="J77" s="1386"/>
      <c r="K77" s="1388" t="s">
        <v>914</v>
      </c>
      <c r="L77" s="1388"/>
      <c r="M77" s="833">
        <f>$H$84*N77</f>
        <v>11</v>
      </c>
      <c r="N77" s="534">
        <v>0.1</v>
      </c>
      <c r="O77" s="534">
        <f>N77+N78</f>
        <v>0.30000000000000004</v>
      </c>
    </row>
    <row r="78" spans="1:17">
      <c r="A78" s="1390" t="s">
        <v>521</v>
      </c>
      <c r="B78" s="839" t="s">
        <v>69</v>
      </c>
      <c r="C78" s="988"/>
      <c r="D78" s="988"/>
      <c r="E78" s="988"/>
      <c r="F78" s="988"/>
      <c r="G78" s="988"/>
      <c r="H78" s="1144"/>
      <c r="J78" s="1386"/>
      <c r="K78" s="1388" t="s">
        <v>915</v>
      </c>
      <c r="L78" s="1388"/>
      <c r="M78" s="833">
        <f t="shared" ref="M78:M80" si="17">$H$84*N78</f>
        <v>22</v>
      </c>
      <c r="N78" s="534">
        <v>0.2</v>
      </c>
    </row>
    <row r="79" spans="1:17">
      <c r="A79" s="1390"/>
      <c r="B79" s="839" t="s">
        <v>907</v>
      </c>
      <c r="C79" s="988">
        <f>C78*$O$1</f>
        <v>0</v>
      </c>
      <c r="D79" s="988">
        <f>D78*$O$1</f>
        <v>0</v>
      </c>
      <c r="E79" s="988">
        <f>E78*$O$1</f>
        <v>0</v>
      </c>
      <c r="F79" s="988">
        <f>F78*$O$1</f>
        <v>0</v>
      </c>
      <c r="G79" s="988">
        <f>G78*$O$1</f>
        <v>0</v>
      </c>
      <c r="H79" s="1144">
        <f>SUM(C79:G79)</f>
        <v>0</v>
      </c>
      <c r="J79" s="1386"/>
      <c r="K79" s="1388" t="s">
        <v>916</v>
      </c>
      <c r="L79" s="1388"/>
      <c r="M79" s="833">
        <f t="shared" si="17"/>
        <v>38.5</v>
      </c>
      <c r="N79" s="534">
        <v>0.35</v>
      </c>
    </row>
    <row r="80" spans="1:17">
      <c r="A80" s="1390" t="s">
        <v>524</v>
      </c>
      <c r="B80" s="839" t="s">
        <v>69</v>
      </c>
      <c r="C80" s="988">
        <v>8</v>
      </c>
      <c r="D80" s="988">
        <v>17</v>
      </c>
      <c r="E80" s="988">
        <v>3</v>
      </c>
      <c r="F80" s="988">
        <v>3</v>
      </c>
      <c r="G80" s="988">
        <v>6</v>
      </c>
      <c r="H80" s="1144">
        <f>SUM(C80:G80)</f>
        <v>37</v>
      </c>
      <c r="J80" s="1386"/>
      <c r="K80" s="1388" t="s">
        <v>917</v>
      </c>
      <c r="L80" s="1388"/>
      <c r="M80" s="833">
        <f t="shared" si="17"/>
        <v>38.5</v>
      </c>
      <c r="N80" s="534">
        <v>0.35</v>
      </c>
    </row>
    <row r="81" spans="1:13">
      <c r="A81" s="1390"/>
      <c r="B81" s="839" t="s">
        <v>907</v>
      </c>
      <c r="C81" s="988">
        <f>C80*$O$1</f>
        <v>96</v>
      </c>
      <c r="D81" s="988">
        <f>D80*$O$1</f>
        <v>204</v>
      </c>
      <c r="E81" s="988">
        <f>E80*$O$1</f>
        <v>36</v>
      </c>
      <c r="F81" s="988">
        <f>F80*$O$1</f>
        <v>36</v>
      </c>
      <c r="G81" s="988">
        <f>G80*$O$1</f>
        <v>72</v>
      </c>
      <c r="H81" s="1144">
        <f>SUM(C81:G81)</f>
        <v>444</v>
      </c>
      <c r="J81" s="1386"/>
      <c r="K81" s="1389" t="s">
        <v>47</v>
      </c>
      <c r="L81" s="1389"/>
      <c r="M81" s="834">
        <f>SUM(M77:M80)</f>
        <v>110</v>
      </c>
    </row>
    <row r="82" spans="1:13">
      <c r="A82" s="1390" t="s">
        <v>777</v>
      </c>
      <c r="B82" s="839" t="s">
        <v>69</v>
      </c>
      <c r="C82" s="988"/>
      <c r="D82" s="988"/>
      <c r="E82" s="988"/>
      <c r="F82" s="988"/>
      <c r="G82" s="988"/>
      <c r="H82" s="1144"/>
    </row>
    <row r="83" spans="1:13">
      <c r="A83" s="1390"/>
      <c r="B83" s="839" t="s">
        <v>907</v>
      </c>
      <c r="C83" s="988">
        <f>C82*$O$1</f>
        <v>0</v>
      </c>
      <c r="D83" s="988">
        <f>D82*$O$1</f>
        <v>0</v>
      </c>
      <c r="E83" s="988">
        <f>E82*$O$1</f>
        <v>0</v>
      </c>
      <c r="F83" s="988">
        <f>F82*$O$1</f>
        <v>0</v>
      </c>
      <c r="G83" s="988">
        <f>G82*$O$1</f>
        <v>0</v>
      </c>
      <c r="H83" s="1144">
        <f>SUM(C83:G83)</f>
        <v>0</v>
      </c>
    </row>
    <row r="84" spans="1:13">
      <c r="A84" s="1394" t="s">
        <v>47</v>
      </c>
      <c r="B84" s="836" t="s">
        <v>69</v>
      </c>
      <c r="C84" s="837">
        <f t="shared" ref="C84:G85" si="18">C58+C72</f>
        <v>28</v>
      </c>
      <c r="D84" s="837">
        <f t="shared" si="18"/>
        <v>41</v>
      </c>
      <c r="E84" s="837">
        <f t="shared" si="18"/>
        <v>8</v>
      </c>
      <c r="F84" s="837">
        <f t="shared" si="18"/>
        <v>9</v>
      </c>
      <c r="G84" s="837">
        <f t="shared" si="18"/>
        <v>24</v>
      </c>
      <c r="H84" s="841">
        <f t="shared" ref="H84:H85" si="19">SUM(C84:G84)</f>
        <v>110</v>
      </c>
    </row>
    <row r="85" spans="1:13">
      <c r="A85" s="1394"/>
      <c r="B85" s="836" t="s">
        <v>907</v>
      </c>
      <c r="C85" s="837">
        <f>C59+C73</f>
        <v>336</v>
      </c>
      <c r="D85" s="837">
        <f t="shared" si="18"/>
        <v>492</v>
      </c>
      <c r="E85" s="837">
        <f t="shared" si="18"/>
        <v>96</v>
      </c>
      <c r="F85" s="837">
        <f t="shared" si="18"/>
        <v>108</v>
      </c>
      <c r="G85" s="837">
        <f t="shared" si="18"/>
        <v>288</v>
      </c>
      <c r="H85" s="841">
        <f t="shared" si="19"/>
        <v>1320</v>
      </c>
    </row>
    <row r="87" spans="1:13" ht="14.9" customHeight="1" thickBot="1">
      <c r="C87" s="819" t="s">
        <v>2037</v>
      </c>
    </row>
    <row r="88" spans="1:13">
      <c r="A88" s="1393" t="s">
        <v>1017</v>
      </c>
    </row>
    <row r="89" spans="1:13">
      <c r="A89" s="1393"/>
    </row>
    <row r="90" spans="1:13">
      <c r="A90" s="256" t="s">
        <v>12</v>
      </c>
      <c r="C90" s="914">
        <v>0</v>
      </c>
    </row>
    <row r="91" spans="1:13">
      <c r="A91" s="256" t="s">
        <v>2</v>
      </c>
      <c r="C91" s="914">
        <v>100</v>
      </c>
    </row>
    <row r="92" spans="1:13">
      <c r="A92" s="256" t="s">
        <v>37</v>
      </c>
      <c r="C92" s="914">
        <v>0</v>
      </c>
    </row>
    <row r="93" spans="1:13">
      <c r="A93" s="256" t="s">
        <v>1</v>
      </c>
      <c r="C93" s="914">
        <v>0</v>
      </c>
    </row>
    <row r="94" spans="1:13">
      <c r="A94" s="256" t="s">
        <v>40</v>
      </c>
      <c r="C94" s="914">
        <v>0</v>
      </c>
    </row>
    <row r="95" spans="1:13">
      <c r="A95" s="256" t="s">
        <v>14</v>
      </c>
      <c r="C95" s="914">
        <v>0</v>
      </c>
    </row>
    <row r="96" spans="1:13">
      <c r="A96" s="256" t="s">
        <v>41</v>
      </c>
      <c r="C96" s="914">
        <v>0</v>
      </c>
    </row>
    <row r="97" spans="1:3">
      <c r="A97" s="256" t="s">
        <v>34</v>
      </c>
      <c r="C97" s="914">
        <v>200</v>
      </c>
    </row>
    <row r="98" spans="1:3">
      <c r="A98" s="256" t="s">
        <v>3</v>
      </c>
      <c r="C98" s="914">
        <v>0</v>
      </c>
    </row>
    <row r="99" spans="1:3">
      <c r="A99" s="256" t="s">
        <v>43</v>
      </c>
      <c r="C99" s="914">
        <v>0</v>
      </c>
    </row>
    <row r="100" spans="1:3">
      <c r="A100" s="256" t="s">
        <v>472</v>
      </c>
      <c r="C100" s="914">
        <v>0</v>
      </c>
    </row>
  </sheetData>
  <mergeCells count="75">
    <mergeCell ref="A82:A83"/>
    <mergeCell ref="A84:A85"/>
    <mergeCell ref="A88:A89"/>
    <mergeCell ref="K76:M76"/>
    <mergeCell ref="K77:L77"/>
    <mergeCell ref="A78:A79"/>
    <mergeCell ref="K78:L78"/>
    <mergeCell ref="K79:L79"/>
    <mergeCell ref="A80:A81"/>
    <mergeCell ref="K80:L80"/>
    <mergeCell ref="K81:L81"/>
    <mergeCell ref="J76:J81"/>
    <mergeCell ref="A68:A69"/>
    <mergeCell ref="A70:A71"/>
    <mergeCell ref="A72:A73"/>
    <mergeCell ref="A74:A75"/>
    <mergeCell ref="A76:A77"/>
    <mergeCell ref="A66:A67"/>
    <mergeCell ref="J46:J51"/>
    <mergeCell ref="K46:M46"/>
    <mergeCell ref="K47:L47"/>
    <mergeCell ref="K48:L48"/>
    <mergeCell ref="K49:L49"/>
    <mergeCell ref="K50:L50"/>
    <mergeCell ref="K51:L51"/>
    <mergeCell ref="K53:L53"/>
    <mergeCell ref="A58:A59"/>
    <mergeCell ref="A60:A61"/>
    <mergeCell ref="A62:A63"/>
    <mergeCell ref="A64:A65"/>
    <mergeCell ref="A29:A30"/>
    <mergeCell ref="K29:K30"/>
    <mergeCell ref="A31:A32"/>
    <mergeCell ref="J40:J45"/>
    <mergeCell ref="K40:M40"/>
    <mergeCell ref="K41:L41"/>
    <mergeCell ref="K42:L42"/>
    <mergeCell ref="K43:L43"/>
    <mergeCell ref="K44:L44"/>
    <mergeCell ref="K45:L45"/>
    <mergeCell ref="A23:A24"/>
    <mergeCell ref="K23:K24"/>
    <mergeCell ref="A25:A26"/>
    <mergeCell ref="K25:K26"/>
    <mergeCell ref="A27:A28"/>
    <mergeCell ref="K27:K28"/>
    <mergeCell ref="A21:A22"/>
    <mergeCell ref="K21:K22"/>
    <mergeCell ref="Z10:AB10"/>
    <mergeCell ref="A11:A12"/>
    <mergeCell ref="K11:K12"/>
    <mergeCell ref="M12:N12"/>
    <mergeCell ref="A13:A14"/>
    <mergeCell ref="K13:K14"/>
    <mergeCell ref="A15:A16"/>
    <mergeCell ref="K15:K16"/>
    <mergeCell ref="A17:A18"/>
    <mergeCell ref="K17:K18"/>
    <mergeCell ref="A19:A20"/>
    <mergeCell ref="A3:A4"/>
    <mergeCell ref="B3:I3"/>
    <mergeCell ref="M3:N4"/>
    <mergeCell ref="O3:Q3"/>
    <mergeCell ref="A5:A6"/>
    <mergeCell ref="M5:N5"/>
    <mergeCell ref="Q5:Q9"/>
    <mergeCell ref="M6:N6"/>
    <mergeCell ref="A7:A8"/>
    <mergeCell ref="K7:K8"/>
    <mergeCell ref="M7:N7"/>
    <mergeCell ref="M8:N8"/>
    <mergeCell ref="A9:A10"/>
    <mergeCell ref="K9:K10"/>
    <mergeCell ref="M9:N9"/>
    <mergeCell ref="M10:N1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100"/>
  <sheetViews>
    <sheetView showGridLines="0" zoomScale="55" zoomScaleNormal="55" workbookViewId="0">
      <pane xSplit="1" ySplit="4" topLeftCell="B5" activePane="bottomRight" state="frozen"/>
      <selection pane="topRight" activeCell="B1" sqref="B1"/>
      <selection pane="bottomLeft" activeCell="A5" sqref="A5"/>
      <selection pane="bottomRight" activeCell="O33" sqref="O33"/>
    </sheetView>
  </sheetViews>
  <sheetFormatPr defaultColWidth="8.7265625" defaultRowHeight="14.5"/>
  <cols>
    <col min="1" max="1" width="23.7265625" style="256" customWidth="1"/>
    <col min="2" max="2" width="11.26953125" style="256" customWidth="1"/>
    <col min="3" max="10" width="11.26953125" style="184" customWidth="1"/>
    <col min="11" max="11" width="28.7265625" style="257" customWidth="1"/>
    <col min="12" max="12" width="8.7265625" style="184"/>
    <col min="13" max="14" width="11.453125" style="184" customWidth="1"/>
    <col min="15" max="15" width="25.7265625" style="184" customWidth="1"/>
    <col min="16" max="16" width="11.54296875" style="184" customWidth="1"/>
    <col min="17" max="17" width="29.7265625" style="257" customWidth="1"/>
    <col min="18" max="19" width="8.7265625" style="184"/>
    <col min="20" max="20" width="26.26953125" style="184" customWidth="1"/>
    <col min="21" max="21" width="15.54296875" style="184" bestFit="1" customWidth="1"/>
    <col min="22" max="22" width="9.7265625" style="184" bestFit="1" customWidth="1"/>
    <col min="23" max="25" width="8.7265625" style="184"/>
    <col min="26" max="26" width="32.26953125" style="184" customWidth="1"/>
    <col min="27" max="27" width="12.453125" style="184" customWidth="1"/>
    <col min="28" max="29" width="8.7265625" style="184"/>
    <col min="30" max="30" width="16.26953125" style="184" customWidth="1"/>
    <col min="31" max="31" width="17.26953125" style="184" customWidth="1"/>
    <col min="32" max="32" width="15.26953125" style="184" customWidth="1"/>
    <col min="33" max="33" width="14.7265625" style="184" customWidth="1"/>
    <col min="34" max="34" width="10.453125" style="184" customWidth="1"/>
    <col min="35" max="16384" width="8.7265625" style="184"/>
  </cols>
  <sheetData>
    <row r="1" spans="1:37">
      <c r="A1" s="256" t="s">
        <v>738</v>
      </c>
      <c r="D1" s="184">
        <v>3</v>
      </c>
      <c r="E1" s="184">
        <v>20</v>
      </c>
      <c r="F1" s="184">
        <v>5</v>
      </c>
      <c r="G1" s="184">
        <v>6</v>
      </c>
      <c r="H1" s="184">
        <v>5</v>
      </c>
      <c r="I1" s="184">
        <v>10</v>
      </c>
      <c r="J1" s="184">
        <v>35</v>
      </c>
      <c r="O1" s="184">
        <v>12</v>
      </c>
      <c r="P1" s="650">
        <v>0.5</v>
      </c>
    </row>
    <row r="2" spans="1:37" ht="15" thickBot="1">
      <c r="A2" s="592" t="s">
        <v>1122</v>
      </c>
    </row>
    <row r="3" spans="1:37" ht="14.9" customHeight="1" thickBot="1">
      <c r="A3" s="1354" t="s">
        <v>903</v>
      </c>
      <c r="B3" s="1356" t="s">
        <v>508</v>
      </c>
      <c r="C3" s="1357"/>
      <c r="D3" s="1357"/>
      <c r="E3" s="1357"/>
      <c r="F3" s="1357"/>
      <c r="G3" s="1357"/>
      <c r="H3" s="1357"/>
      <c r="I3" s="1358"/>
      <c r="J3" s="775"/>
      <c r="K3" s="776"/>
      <c r="M3" s="1359" t="s">
        <v>904</v>
      </c>
      <c r="N3" s="1360"/>
      <c r="O3" s="1363" t="s">
        <v>509</v>
      </c>
      <c r="P3" s="1364"/>
      <c r="Q3" s="1365"/>
    </row>
    <row r="4" spans="1:37" ht="29.5" thickBot="1">
      <c r="A4" s="1355"/>
      <c r="B4" s="593"/>
      <c r="C4" s="594" t="s">
        <v>427</v>
      </c>
      <c r="D4" s="594" t="s">
        <v>200</v>
      </c>
      <c r="E4" s="594" t="s">
        <v>253</v>
      </c>
      <c r="F4" s="594" t="s">
        <v>354</v>
      </c>
      <c r="G4" s="594" t="s">
        <v>11</v>
      </c>
      <c r="H4" s="594" t="s">
        <v>10</v>
      </c>
      <c r="I4" s="594" t="s">
        <v>204</v>
      </c>
      <c r="J4" s="594" t="s">
        <v>47</v>
      </c>
      <c r="K4" s="595" t="s">
        <v>68</v>
      </c>
      <c r="M4" s="1361"/>
      <c r="N4" s="1362"/>
      <c r="O4" s="596" t="s">
        <v>913</v>
      </c>
      <c r="P4" s="597" t="s">
        <v>69</v>
      </c>
      <c r="Q4" s="598" t="s">
        <v>68</v>
      </c>
    </row>
    <row r="5" spans="1:37" ht="21" customHeight="1">
      <c r="A5" s="1366" t="s">
        <v>906</v>
      </c>
      <c r="B5" s="599" t="s">
        <v>69</v>
      </c>
      <c r="C5" s="709">
        <f>C7+C9+C11+C13+C15+C17</f>
        <v>8</v>
      </c>
      <c r="D5" s="709">
        <f t="shared" ref="D5:I6" si="0">D7+D9+D11+D13+D15+D17</f>
        <v>8</v>
      </c>
      <c r="E5" s="709">
        <f>E7+E9+E11+E13+E15+E17</f>
        <v>8</v>
      </c>
      <c r="F5" s="709">
        <f t="shared" si="0"/>
        <v>8</v>
      </c>
      <c r="G5" s="709">
        <f t="shared" si="0"/>
        <v>10</v>
      </c>
      <c r="H5" s="709">
        <f t="shared" si="0"/>
        <v>26</v>
      </c>
      <c r="I5" s="709">
        <f t="shared" si="0"/>
        <v>8</v>
      </c>
      <c r="J5" s="710"/>
      <c r="K5" s="451"/>
      <c r="M5" s="1368" t="s">
        <v>909</v>
      </c>
      <c r="N5" s="1369"/>
      <c r="O5" s="719">
        <f>P5*$O$1</f>
        <v>996</v>
      </c>
      <c r="P5" s="600">
        <f>'[100]Precast- Segment Casting plan '!P29+'[100]Precast- Segment Casting plan '!P30</f>
        <v>83</v>
      </c>
      <c r="Q5" s="1370" t="s">
        <v>1456</v>
      </c>
    </row>
    <row r="6" spans="1:37" ht="21" customHeight="1" thickBot="1">
      <c r="A6" s="1367"/>
      <c r="B6" s="602" t="s">
        <v>907</v>
      </c>
      <c r="C6" s="711">
        <f>C8+C10+C12+C14+C16+C18</f>
        <v>0</v>
      </c>
      <c r="D6" s="711">
        <f t="shared" si="0"/>
        <v>24</v>
      </c>
      <c r="E6" s="711">
        <f>E8+E10+E12+E14+E16+E18</f>
        <v>160</v>
      </c>
      <c r="F6" s="711">
        <f t="shared" si="0"/>
        <v>40</v>
      </c>
      <c r="G6" s="711">
        <f t="shared" si="0"/>
        <v>60</v>
      </c>
      <c r="H6" s="711">
        <f t="shared" si="0"/>
        <v>130</v>
      </c>
      <c r="I6" s="711">
        <f t="shared" si="0"/>
        <v>160</v>
      </c>
      <c r="J6" s="712">
        <f>SUM(C6:I6)</f>
        <v>574</v>
      </c>
      <c r="K6" s="605"/>
      <c r="M6" s="1406" t="s">
        <v>910</v>
      </c>
      <c r="N6" s="1407"/>
      <c r="O6" s="721">
        <f>P6*$O$1</f>
        <v>408</v>
      </c>
      <c r="P6" s="990">
        <f>'[100]Precast- Segment Casting plan '!P28</f>
        <v>34</v>
      </c>
      <c r="Q6" s="1371"/>
    </row>
    <row r="7" spans="1:37" ht="21" customHeight="1">
      <c r="A7" s="1375" t="s">
        <v>522</v>
      </c>
      <c r="B7" s="460" t="s">
        <v>69</v>
      </c>
      <c r="C7" s="249"/>
      <c r="D7" s="249"/>
      <c r="E7" s="249"/>
      <c r="F7" s="249"/>
      <c r="G7" s="249"/>
      <c r="H7" s="249"/>
      <c r="I7" s="249"/>
      <c r="J7" s="443"/>
      <c r="K7" s="1377"/>
      <c r="M7" s="1406" t="s">
        <v>911</v>
      </c>
      <c r="N7" s="1407"/>
      <c r="O7" s="721">
        <f>P7*$O$1</f>
        <v>420</v>
      </c>
      <c r="P7" s="990">
        <f>'[100]Precast- Segment Casting plan '!P26</f>
        <v>35</v>
      </c>
      <c r="Q7" s="1371"/>
    </row>
    <row r="8" spans="1:37" ht="21" customHeight="1" thickBot="1">
      <c r="A8" s="1376"/>
      <c r="B8" s="609" t="s">
        <v>907</v>
      </c>
      <c r="C8" s="610"/>
      <c r="D8" s="610">
        <f>D7*$D$1</f>
        <v>0</v>
      </c>
      <c r="E8" s="610">
        <f>E7*$F$1</f>
        <v>0</v>
      </c>
      <c r="F8" s="610">
        <f>F7*$F$1</f>
        <v>0</v>
      </c>
      <c r="G8" s="610">
        <f>G7*$G$1</f>
        <v>0</v>
      </c>
      <c r="H8" s="610">
        <f>H7*$H$1</f>
        <v>0</v>
      </c>
      <c r="I8" s="610">
        <f>I7*$I$1</f>
        <v>0</v>
      </c>
      <c r="J8" s="611">
        <f>SUM(D8:I8)</f>
        <v>0</v>
      </c>
      <c r="K8" s="1404"/>
      <c r="M8" s="1406" t="s">
        <v>912</v>
      </c>
      <c r="N8" s="1407"/>
      <c r="O8" s="721">
        <f>P8*$O$1</f>
        <v>276</v>
      </c>
      <c r="P8" s="990">
        <f>'[100]Precast- Segment Casting plan '!P27</f>
        <v>23</v>
      </c>
      <c r="Q8" s="1371"/>
    </row>
    <row r="9" spans="1:37" ht="21" customHeight="1" thickBot="1">
      <c r="A9" s="1375" t="s">
        <v>523</v>
      </c>
      <c r="B9" s="460" t="s">
        <v>69</v>
      </c>
      <c r="C9" s="249">
        <v>2</v>
      </c>
      <c r="D9" s="249">
        <v>2</v>
      </c>
      <c r="E9" s="249">
        <v>2</v>
      </c>
      <c r="F9" s="249">
        <v>2</v>
      </c>
      <c r="G9" s="249">
        <v>4</v>
      </c>
      <c r="H9" s="249">
        <v>14</v>
      </c>
      <c r="I9" s="249">
        <v>8</v>
      </c>
      <c r="J9" s="443"/>
      <c r="K9" s="1377"/>
      <c r="M9" s="1408" t="s">
        <v>99</v>
      </c>
      <c r="N9" s="1409"/>
      <c r="O9" s="1213">
        <f>P9*P1</f>
        <v>20</v>
      </c>
      <c r="P9" s="1214">
        <f>'[100]Precast- Segment Casting plan '!P31</f>
        <v>40</v>
      </c>
      <c r="Q9" s="1372"/>
    </row>
    <row r="10" spans="1:37" ht="56" thickBot="1">
      <c r="A10" s="1376"/>
      <c r="B10" s="609" t="s">
        <v>907</v>
      </c>
      <c r="C10" s="610"/>
      <c r="D10" s="610">
        <f>D9*$D$1</f>
        <v>6</v>
      </c>
      <c r="E10" s="610">
        <f>E9*E1</f>
        <v>40</v>
      </c>
      <c r="F10" s="610">
        <f>F9*$F$1</f>
        <v>10</v>
      </c>
      <c r="G10" s="610">
        <f>G9*$G$1</f>
        <v>24</v>
      </c>
      <c r="H10" s="610">
        <f>H9*$H$1</f>
        <v>70</v>
      </c>
      <c r="I10" s="610">
        <f>I9*20</f>
        <v>160</v>
      </c>
      <c r="J10" s="611">
        <f>SUM(D10:I10)</f>
        <v>310</v>
      </c>
      <c r="K10" s="1404"/>
      <c r="M10" s="1381" t="s">
        <v>643</v>
      </c>
      <c r="N10" s="1382"/>
      <c r="O10" s="725">
        <f>SUM(O5:O9)</f>
        <v>2120</v>
      </c>
      <c r="P10" s="727">
        <f>SUM(P5:P9)</f>
        <v>215</v>
      </c>
      <c r="Q10" s="615"/>
      <c r="Z10" s="1405" t="s">
        <v>904</v>
      </c>
      <c r="AA10" s="1405"/>
      <c r="AB10" s="1405"/>
      <c r="AC10" s="1215" t="s">
        <v>2231</v>
      </c>
      <c r="AD10" s="1215" t="s">
        <v>2031</v>
      </c>
      <c r="AE10" s="1216" t="s">
        <v>232</v>
      </c>
      <c r="AF10" s="1216" t="s">
        <v>909</v>
      </c>
      <c r="AG10" s="1216" t="s">
        <v>910</v>
      </c>
      <c r="AH10" s="1216" t="s">
        <v>911</v>
      </c>
      <c r="AI10" s="1216" t="s">
        <v>912</v>
      </c>
      <c r="AJ10" s="1216" t="s">
        <v>99</v>
      </c>
      <c r="AK10" s="1217" t="s">
        <v>47</v>
      </c>
    </row>
    <row r="11" spans="1:37" ht="21">
      <c r="A11" s="1375" t="s">
        <v>520</v>
      </c>
      <c r="B11" s="460" t="s">
        <v>69</v>
      </c>
      <c r="C11" s="249">
        <v>2</v>
      </c>
      <c r="D11" s="249">
        <v>2</v>
      </c>
      <c r="E11" s="249">
        <v>2</v>
      </c>
      <c r="F11" s="249">
        <v>2</v>
      </c>
      <c r="G11" s="249">
        <v>2</v>
      </c>
      <c r="H11" s="249">
        <v>4</v>
      </c>
      <c r="I11" s="249"/>
      <c r="J11" s="443"/>
      <c r="K11" s="1377"/>
      <c r="U11" s="256" t="s">
        <v>1684</v>
      </c>
      <c r="V11" s="256" t="s">
        <v>1685</v>
      </c>
      <c r="Z11" s="1218"/>
      <c r="AA11" s="1219" t="s">
        <v>907</v>
      </c>
      <c r="AB11" s="1219" t="s">
        <v>239</v>
      </c>
      <c r="AC11" s="1219" t="s">
        <v>239</v>
      </c>
      <c r="AD11" s="1219" t="s">
        <v>239</v>
      </c>
      <c r="AE11" s="184" t="s">
        <v>69</v>
      </c>
      <c r="AF11" s="184">
        <f>'[100]Plan- Rohan'!U80</f>
        <v>60</v>
      </c>
      <c r="AG11" s="184">
        <f>'[100]Plan- Rohan'!V80</f>
        <v>60</v>
      </c>
      <c r="AH11" s="184">
        <f>'[100]Plan- Rohan'!W80</f>
        <v>20</v>
      </c>
      <c r="AI11" s="184">
        <f>'[100]Plan- Rohan'!X80</f>
        <v>20</v>
      </c>
      <c r="AJ11" s="184">
        <f>'[100]Plan- Rohan'!Y80</f>
        <v>60</v>
      </c>
      <c r="AK11" s="184">
        <f>'[100]Plan- Rohan'!Z80</f>
        <v>220</v>
      </c>
    </row>
    <row r="12" spans="1:37" ht="21" customHeight="1" thickBot="1">
      <c r="A12" s="1376"/>
      <c r="B12" s="609" t="s">
        <v>907</v>
      </c>
      <c r="C12" s="610"/>
      <c r="D12" s="610">
        <f>D11*$D$1</f>
        <v>6</v>
      </c>
      <c r="E12" s="610">
        <f>E11*$E$1</f>
        <v>40</v>
      </c>
      <c r="F12" s="610">
        <f>F11*$F$1</f>
        <v>10</v>
      </c>
      <c r="G12" s="610">
        <f>G11*$G$1</f>
        <v>12</v>
      </c>
      <c r="H12" s="610">
        <f>H11*$H$1</f>
        <v>20</v>
      </c>
      <c r="I12" s="610"/>
      <c r="J12" s="611">
        <f>SUM(D12:I12)</f>
        <v>88</v>
      </c>
      <c r="K12" s="1404"/>
      <c r="M12" s="1383" t="s">
        <v>921</v>
      </c>
      <c r="N12" s="1383"/>
      <c r="P12" s="256" t="s">
        <v>919</v>
      </c>
      <c r="Q12" s="256" t="s">
        <v>904</v>
      </c>
      <c r="R12" s="256" t="s">
        <v>47</v>
      </c>
      <c r="S12" s="114"/>
      <c r="T12" s="184" t="s">
        <v>200</v>
      </c>
      <c r="U12" s="1114">
        <f>D32</f>
        <v>69</v>
      </c>
      <c r="V12" s="677">
        <f t="shared" ref="V12:V28" si="1">U12*$P$47</f>
        <v>33.448559948284242</v>
      </c>
      <c r="Z12" s="1219" t="s">
        <v>12</v>
      </c>
      <c r="AA12" s="1218">
        <f>'[100]Plan- Rohan'!Z56</f>
        <v>0</v>
      </c>
      <c r="AB12" s="1218">
        <f>'[100]Plan- Rohan'!Z57</f>
        <v>0</v>
      </c>
      <c r="AC12" s="1220">
        <f>'[100]Plan- Rohan'!J8</f>
        <v>204</v>
      </c>
      <c r="AD12" s="1218">
        <f>AB12+AC12</f>
        <v>204</v>
      </c>
      <c r="AE12" s="184" t="s">
        <v>907</v>
      </c>
      <c r="AF12" s="184">
        <f>'[100]Plan- Rohan'!U81</f>
        <v>720</v>
      </c>
      <c r="AG12" s="184">
        <f>'[100]Plan- Rohan'!V81</f>
        <v>720</v>
      </c>
      <c r="AH12" s="184">
        <f>'[100]Plan- Rohan'!W81</f>
        <v>240</v>
      </c>
      <c r="AI12" s="184">
        <f>'[100]Plan- Rohan'!X81</f>
        <v>240</v>
      </c>
      <c r="AJ12" s="184">
        <f>'[100]Plan- Rohan'!Y81</f>
        <v>30</v>
      </c>
      <c r="AK12" s="184">
        <f>'[100]Plan- Rohan'!Z81</f>
        <v>1950</v>
      </c>
    </row>
    <row r="13" spans="1:37" ht="21" customHeight="1">
      <c r="A13" s="1375" t="s">
        <v>518</v>
      </c>
      <c r="B13" s="460" t="s">
        <v>69</v>
      </c>
      <c r="C13" s="249">
        <v>4</v>
      </c>
      <c r="D13" s="249">
        <v>4</v>
      </c>
      <c r="E13" s="249">
        <v>4</v>
      </c>
      <c r="F13" s="249">
        <v>4</v>
      </c>
      <c r="G13" s="249">
        <v>4</v>
      </c>
      <c r="H13" s="249">
        <v>8</v>
      </c>
      <c r="I13" s="249"/>
      <c r="J13" s="443"/>
      <c r="K13" s="1377"/>
      <c r="O13" s="256" t="s">
        <v>12</v>
      </c>
      <c r="P13" s="429">
        <f>J8</f>
        <v>0</v>
      </c>
      <c r="Q13" s="429">
        <f>'[100]Precast- Segment Casting plan '!U14</f>
        <v>0</v>
      </c>
      <c r="R13" s="429">
        <f>P13+Q13</f>
        <v>0</v>
      </c>
      <c r="T13" s="184" t="s">
        <v>228</v>
      </c>
      <c r="U13" s="1114">
        <f>E32</f>
        <v>460</v>
      </c>
      <c r="V13" s="677">
        <f t="shared" si="1"/>
        <v>222.99039965522826</v>
      </c>
      <c r="Z13" s="1219" t="s">
        <v>2</v>
      </c>
      <c r="AA13" s="1218">
        <f>'[100]Plan- Rohan'!Z58</f>
        <v>0</v>
      </c>
      <c r="AB13" s="1218">
        <f>'[100]Plan- Rohan'!Z59</f>
        <v>0</v>
      </c>
      <c r="AC13" s="1218">
        <f>'[100]Plan- Rohan'!J10</f>
        <v>358</v>
      </c>
      <c r="AD13" s="1218">
        <f t="shared" ref="AD13:AD27" si="2">AB13+AC13</f>
        <v>358</v>
      </c>
    </row>
    <row r="14" spans="1:37" ht="21" customHeight="1" thickBot="1">
      <c r="A14" s="1376"/>
      <c r="B14" s="609" t="s">
        <v>907</v>
      </c>
      <c r="C14" s="610"/>
      <c r="D14" s="610">
        <f>D13*$D$1</f>
        <v>12</v>
      </c>
      <c r="E14" s="610">
        <f>E13*$E$1</f>
        <v>80</v>
      </c>
      <c r="F14" s="610">
        <f>F13*$F$1</f>
        <v>20</v>
      </c>
      <c r="G14" s="610">
        <f>G13*G1</f>
        <v>24</v>
      </c>
      <c r="H14" s="610">
        <f>H13*$H$1</f>
        <v>40</v>
      </c>
      <c r="I14" s="610"/>
      <c r="J14" s="611">
        <f>SUM(D14:I14)</f>
        <v>176</v>
      </c>
      <c r="K14" s="1404"/>
      <c r="O14" s="256" t="s">
        <v>2</v>
      </c>
      <c r="P14" s="429">
        <f>J10</f>
        <v>310</v>
      </c>
      <c r="Q14" s="429">
        <f>'[100]Precast- Segment Casting plan '!U15</f>
        <v>13.5</v>
      </c>
      <c r="R14" s="429">
        <f t="shared" ref="R14:R28" si="3">P14+Q14</f>
        <v>323.5</v>
      </c>
      <c r="T14" s="184" t="s">
        <v>354</v>
      </c>
      <c r="U14" s="429">
        <f>F32</f>
        <v>115</v>
      </c>
      <c r="V14" s="677">
        <f t="shared" si="1"/>
        <v>55.747599913807065</v>
      </c>
      <c r="Z14" s="1219" t="s">
        <v>37</v>
      </c>
      <c r="AA14" s="1218">
        <f>'[100]Plan- Rohan'!Z62</f>
        <v>16</v>
      </c>
      <c r="AB14" s="1218">
        <f>'[100]Plan- Rohan'!Z63</f>
        <v>192</v>
      </c>
      <c r="AC14" s="1218">
        <f>'[100]Plan- Rohan'!J14</f>
        <v>0</v>
      </c>
      <c r="AD14" s="1218">
        <f t="shared" si="2"/>
        <v>192</v>
      </c>
    </row>
    <row r="15" spans="1:37" ht="21" customHeight="1" thickBot="1">
      <c r="A15" s="1375" t="s">
        <v>516</v>
      </c>
      <c r="B15" s="460" t="s">
        <v>69</v>
      </c>
      <c r="C15" s="249"/>
      <c r="D15" s="249"/>
      <c r="E15" s="249"/>
      <c r="F15" s="249"/>
      <c r="G15" s="610"/>
      <c r="H15" s="249"/>
      <c r="I15" s="610"/>
      <c r="J15" s="443"/>
      <c r="K15" s="1377"/>
      <c r="O15" s="256" t="s">
        <v>37</v>
      </c>
      <c r="P15" s="429">
        <f>J14</f>
        <v>176</v>
      </c>
      <c r="Q15" s="429">
        <f>'[100]Precast- Segment Casting plan '!U16</f>
        <v>542.5</v>
      </c>
      <c r="R15" s="429">
        <f t="shared" si="3"/>
        <v>718.5</v>
      </c>
      <c r="T15" s="184" t="s">
        <v>11</v>
      </c>
      <c r="U15" s="429">
        <f>G32</f>
        <v>222</v>
      </c>
      <c r="V15" s="677">
        <f t="shared" si="1"/>
        <v>107.61710592056669</v>
      </c>
      <c r="Z15" s="1219" t="s">
        <v>1</v>
      </c>
      <c r="AA15" s="1218">
        <f>'[100]Plan- Rohan'!Z66</f>
        <v>0</v>
      </c>
      <c r="AB15" s="1218">
        <f>'[100]Plan- Rohan'!Z67</f>
        <v>0</v>
      </c>
      <c r="AC15" s="1218">
        <f>'[100]Plan- Rohan'!J18</f>
        <v>0</v>
      </c>
      <c r="AD15" s="1218">
        <f t="shared" si="2"/>
        <v>0</v>
      </c>
    </row>
    <row r="16" spans="1:37" ht="21" customHeight="1" thickBot="1">
      <c r="A16" s="1376"/>
      <c r="B16" s="609" t="s">
        <v>907</v>
      </c>
      <c r="C16" s="610"/>
      <c r="D16" s="610">
        <f>D15*$D$1</f>
        <v>0</v>
      </c>
      <c r="E16" s="610">
        <f>E15*$E$1</f>
        <v>0</v>
      </c>
      <c r="F16" s="610">
        <f>F15*$F$1</f>
        <v>0</v>
      </c>
      <c r="G16" s="610"/>
      <c r="H16" s="610">
        <f>H15*$H$1</f>
        <v>0</v>
      </c>
      <c r="I16" s="610"/>
      <c r="J16" s="611">
        <f>SUM(D16:I16)</f>
        <v>0</v>
      </c>
      <c r="K16" s="1404"/>
      <c r="O16" s="256" t="s">
        <v>1</v>
      </c>
      <c r="P16" s="429">
        <f>J18</f>
        <v>0</v>
      </c>
      <c r="Q16" s="429">
        <f>'[100]Precast- Segment Casting plan '!U17</f>
        <v>0</v>
      </c>
      <c r="R16" s="429">
        <f t="shared" si="3"/>
        <v>0</v>
      </c>
      <c r="T16" s="184" t="s">
        <v>10</v>
      </c>
      <c r="U16" s="429">
        <f>H32</f>
        <v>500</v>
      </c>
      <c r="V16" s="677">
        <f t="shared" si="1"/>
        <v>242.38086919046549</v>
      </c>
      <c r="Z16" s="1219" t="s">
        <v>40</v>
      </c>
      <c r="AA16" s="1218">
        <f>'[100]Plan- Rohan'!Z70</f>
        <v>0</v>
      </c>
      <c r="AB16" s="1218">
        <f>'[100]Plan- Rohan'!Z71</f>
        <v>0</v>
      </c>
      <c r="AC16" s="1218">
        <f>'[100]Plan- Rohan'!J20</f>
        <v>0</v>
      </c>
      <c r="AD16" s="1218">
        <f t="shared" si="2"/>
        <v>0</v>
      </c>
    </row>
    <row r="17" spans="1:30" ht="21" customHeight="1">
      <c r="A17" s="1375" t="s">
        <v>519</v>
      </c>
      <c r="B17" s="460" t="s">
        <v>69</v>
      </c>
      <c r="C17" s="249"/>
      <c r="D17" s="249"/>
      <c r="E17" s="249"/>
      <c r="F17" s="249"/>
      <c r="G17" s="249"/>
      <c r="H17" s="249"/>
      <c r="I17" s="249"/>
      <c r="J17" s="443"/>
      <c r="K17" s="1377"/>
      <c r="O17" s="256" t="s">
        <v>40</v>
      </c>
      <c r="P17" s="429">
        <f>J22</f>
        <v>0</v>
      </c>
      <c r="Q17" s="429">
        <f>'[100]Precast- Segment Casting plan '!U18</f>
        <v>0</v>
      </c>
      <c r="R17" s="429">
        <f t="shared" si="3"/>
        <v>0</v>
      </c>
      <c r="T17" s="184" t="s">
        <v>204</v>
      </c>
      <c r="U17" s="429">
        <f>I32</f>
        <v>560</v>
      </c>
      <c r="V17" s="677">
        <f t="shared" si="1"/>
        <v>271.46657349332139</v>
      </c>
      <c r="Z17" s="1219" t="s">
        <v>14</v>
      </c>
      <c r="AA17" s="1218">
        <f>'[100]Plan- Rohan'!Z72</f>
        <v>0</v>
      </c>
      <c r="AB17" s="1218">
        <f>'[100]Plan- Rohan'!Z73</f>
        <v>0</v>
      </c>
      <c r="AC17" s="1218">
        <f>'[100]Plan- Rohan'!J22</f>
        <v>150</v>
      </c>
      <c r="AD17" s="1218">
        <f t="shared" si="2"/>
        <v>150</v>
      </c>
    </row>
    <row r="18" spans="1:30" ht="21" customHeight="1" thickBot="1">
      <c r="A18" s="1376"/>
      <c r="B18" s="609" t="s">
        <v>907</v>
      </c>
      <c r="C18" s="610"/>
      <c r="D18" s="610">
        <f>D17*$D$1</f>
        <v>0</v>
      </c>
      <c r="E18" s="610">
        <f>E17*$E$1</f>
        <v>0</v>
      </c>
      <c r="F18" s="610">
        <f>F17*$F$1</f>
        <v>0</v>
      </c>
      <c r="G18" s="610">
        <f>G17*$G$1</f>
        <v>0</v>
      </c>
      <c r="H18" s="610">
        <f>H17*$H$1</f>
        <v>0</v>
      </c>
      <c r="I18" s="610">
        <f>I17*20</f>
        <v>0</v>
      </c>
      <c r="J18" s="611">
        <f>SUM(D18:I18)</f>
        <v>0</v>
      </c>
      <c r="K18" s="1404"/>
      <c r="O18" s="256" t="s">
        <v>14</v>
      </c>
      <c r="P18" s="429">
        <f>J24</f>
        <v>0</v>
      </c>
      <c r="Q18" s="429">
        <f>'[100]Precast- Segment Casting plan '!U19</f>
        <v>6.5</v>
      </c>
      <c r="R18" s="429">
        <f t="shared" si="3"/>
        <v>6.5</v>
      </c>
      <c r="T18" s="184" t="s">
        <v>95</v>
      </c>
      <c r="U18" s="429">
        <f>O5</f>
        <v>996</v>
      </c>
      <c r="V18" s="677">
        <f t="shared" si="1"/>
        <v>482.82269142740728</v>
      </c>
      <c r="Z18" s="1219" t="s">
        <v>41</v>
      </c>
      <c r="AA18" s="1218">
        <f>'[100]Plan- Rohan'!Z74</f>
        <v>159</v>
      </c>
      <c r="AB18" s="1218">
        <f>'[100]Plan- Rohan'!Z75</f>
        <v>1218</v>
      </c>
      <c r="AC18" s="1218">
        <f>'[100]Plan- Rohan'!J24</f>
        <v>452</v>
      </c>
      <c r="AD18" s="1218">
        <f t="shared" si="2"/>
        <v>1670</v>
      </c>
    </row>
    <row r="19" spans="1:30" ht="21" customHeight="1">
      <c r="A19" s="1366" t="s">
        <v>908</v>
      </c>
      <c r="B19" s="599" t="s">
        <v>69</v>
      </c>
      <c r="C19" s="709">
        <f>C21+C23+C25+C27+C29</f>
        <v>10</v>
      </c>
      <c r="D19" s="709">
        <f t="shared" ref="D19:I20" si="4">D21+D23+D25+D27+D29</f>
        <v>15</v>
      </c>
      <c r="E19" s="709">
        <f>E21+E23+E25+E27+E29</f>
        <v>15</v>
      </c>
      <c r="F19" s="709">
        <f>F21+F23+F25+F27+F29</f>
        <v>15</v>
      </c>
      <c r="G19" s="709">
        <f t="shared" si="4"/>
        <v>27</v>
      </c>
      <c r="H19" s="709">
        <f t="shared" si="4"/>
        <v>74</v>
      </c>
      <c r="I19" s="709">
        <f t="shared" si="4"/>
        <v>8</v>
      </c>
      <c r="J19" s="710"/>
      <c r="K19" s="451"/>
      <c r="O19" s="256" t="s">
        <v>41</v>
      </c>
      <c r="P19" s="429">
        <f>J26</f>
        <v>510</v>
      </c>
      <c r="Q19" s="429">
        <f>'[100]Precast- Segment Casting plan '!U20</f>
        <v>12</v>
      </c>
      <c r="R19" s="429">
        <f t="shared" si="3"/>
        <v>522</v>
      </c>
      <c r="T19" s="184" t="s">
        <v>96</v>
      </c>
      <c r="U19" s="429">
        <f t="shared" ref="U19:U21" si="5">O6</f>
        <v>408</v>
      </c>
      <c r="V19" s="677">
        <f t="shared" si="1"/>
        <v>197.78278925941984</v>
      </c>
      <c r="Z19" s="1219" t="s">
        <v>34</v>
      </c>
      <c r="AA19" s="1218">
        <f>'[100]Plan- Rohan'!Z60</f>
        <v>5</v>
      </c>
      <c r="AB19" s="1218">
        <f>'[100]Plan- Rohan'!Z61</f>
        <v>60</v>
      </c>
      <c r="AC19" s="1218">
        <f>'[100]Plan- Rohan'!J12</f>
        <v>68</v>
      </c>
      <c r="AD19" s="1218">
        <f t="shared" si="2"/>
        <v>128</v>
      </c>
    </row>
    <row r="20" spans="1:30" ht="21" customHeight="1" thickBot="1">
      <c r="A20" s="1367"/>
      <c r="B20" s="602" t="s">
        <v>907</v>
      </c>
      <c r="C20" s="711">
        <f>C22+C24+C26+C28+C30</f>
        <v>0</v>
      </c>
      <c r="D20" s="711">
        <f t="shared" si="4"/>
        <v>45</v>
      </c>
      <c r="E20" s="711">
        <f>E22+E24+E26+E28+E30</f>
        <v>300</v>
      </c>
      <c r="F20" s="711">
        <f>F22+F24+F26+F28+F30</f>
        <v>75</v>
      </c>
      <c r="G20" s="711">
        <f t="shared" si="4"/>
        <v>162</v>
      </c>
      <c r="H20" s="711">
        <f t="shared" si="4"/>
        <v>370</v>
      </c>
      <c r="I20" s="711">
        <f t="shared" si="4"/>
        <v>400</v>
      </c>
      <c r="J20" s="712">
        <f>SUM(C20:I20)</f>
        <v>1352</v>
      </c>
      <c r="K20" s="605"/>
      <c r="O20" s="256" t="s">
        <v>34</v>
      </c>
      <c r="P20" s="429">
        <f>J12</f>
        <v>88</v>
      </c>
      <c r="Q20" s="429">
        <f>'[100]Precast- Segment Casting plan '!U21</f>
        <v>264</v>
      </c>
      <c r="R20" s="429">
        <f t="shared" si="3"/>
        <v>352</v>
      </c>
      <c r="T20" s="184" t="s">
        <v>1683</v>
      </c>
      <c r="U20" s="429">
        <f>O7</f>
        <v>420</v>
      </c>
      <c r="V20" s="677">
        <f t="shared" si="1"/>
        <v>203.59993011999103</v>
      </c>
      <c r="Z20" s="1219" t="s">
        <v>3</v>
      </c>
      <c r="AA20" s="1218">
        <f>'[100]Plan- Rohan'!Z64</f>
        <v>40</v>
      </c>
      <c r="AB20" s="1218">
        <f>'[100]Plan- Rohan'!Z65</f>
        <v>480</v>
      </c>
      <c r="AC20" s="1218">
        <f>'[100]Plan- Rohan'!J16</f>
        <v>0</v>
      </c>
      <c r="AD20" s="1218">
        <f t="shared" si="2"/>
        <v>480</v>
      </c>
    </row>
    <row r="21" spans="1:30" ht="21" customHeight="1">
      <c r="A21" s="1375" t="s">
        <v>539</v>
      </c>
      <c r="B21" s="460" t="s">
        <v>69</v>
      </c>
      <c r="C21" s="249"/>
      <c r="D21" s="249"/>
      <c r="E21" s="249"/>
      <c r="F21" s="249"/>
      <c r="G21" s="249"/>
      <c r="H21" s="249"/>
      <c r="I21" s="249"/>
      <c r="J21" s="443"/>
      <c r="K21" s="1377"/>
      <c r="O21" s="256" t="s">
        <v>3</v>
      </c>
      <c r="P21" s="429">
        <f>J16</f>
        <v>0</v>
      </c>
      <c r="Q21" s="429">
        <f>'[100]Precast- Segment Casting plan '!U22</f>
        <v>261.5</v>
      </c>
      <c r="R21" s="429">
        <f t="shared" si="3"/>
        <v>261.5</v>
      </c>
      <c r="T21" s="184" t="s">
        <v>98</v>
      </c>
      <c r="U21" s="429">
        <f t="shared" si="5"/>
        <v>276</v>
      </c>
      <c r="V21" s="677">
        <f t="shared" si="1"/>
        <v>133.79423979313697</v>
      </c>
      <c r="Z21" s="1219" t="s">
        <v>43</v>
      </c>
      <c r="AA21" s="1218">
        <f>'[100]Plan- Rohan'!Z76</f>
        <v>0</v>
      </c>
      <c r="AB21" s="1218">
        <f>'[100]Plan- Rohan'!Z77</f>
        <v>0</v>
      </c>
      <c r="AC21" s="1218">
        <f>'[100]Plan- Rohan'!J26</f>
        <v>278</v>
      </c>
      <c r="AD21" s="1218">
        <f t="shared" si="2"/>
        <v>278</v>
      </c>
    </row>
    <row r="22" spans="1:30" ht="21" customHeight="1" thickBot="1">
      <c r="A22" s="1376"/>
      <c r="B22" s="609" t="s">
        <v>907</v>
      </c>
      <c r="C22" s="610"/>
      <c r="D22" s="610">
        <f>D21*$D$1</f>
        <v>0</v>
      </c>
      <c r="E22" s="610">
        <f>E21*$E$1</f>
        <v>0</v>
      </c>
      <c r="F22" s="610">
        <f>F21*$F$1</f>
        <v>0</v>
      </c>
      <c r="G22" s="610">
        <f>G21*$G$1</f>
        <v>0</v>
      </c>
      <c r="H22" s="610">
        <f>H21*$H$1</f>
        <v>0</v>
      </c>
      <c r="I22" s="610">
        <f>I21*$I$1</f>
        <v>0</v>
      </c>
      <c r="J22" s="611">
        <f>SUM(D22:I22)</f>
        <v>0</v>
      </c>
      <c r="K22" s="1404"/>
      <c r="O22" s="256" t="s">
        <v>43</v>
      </c>
      <c r="P22" s="429">
        <f>J28</f>
        <v>300</v>
      </c>
      <c r="Q22" s="429">
        <f>'[100]Precast- Segment Casting plan '!U23</f>
        <v>324</v>
      </c>
      <c r="R22" s="429">
        <f t="shared" si="3"/>
        <v>624</v>
      </c>
      <c r="T22" s="184" t="s">
        <v>99</v>
      </c>
      <c r="U22" s="429">
        <f>O9</f>
        <v>20</v>
      </c>
      <c r="V22" s="677">
        <f t="shared" si="1"/>
        <v>9.6952347676186204</v>
      </c>
      <c r="Z22" s="1219" t="s">
        <v>472</v>
      </c>
      <c r="AA22" s="1218">
        <f>'[100]Plan- Rohan'!Z78</f>
        <v>0</v>
      </c>
      <c r="AB22" s="1218">
        <f>'[100]Plan- Rohan'!Z79</f>
        <v>0</v>
      </c>
      <c r="AC22" s="1218">
        <f>'[100]Plan- Rohan'!J28</f>
        <v>594</v>
      </c>
      <c r="AD22" s="1218">
        <f t="shared" si="2"/>
        <v>594</v>
      </c>
    </row>
    <row r="23" spans="1:30" ht="21" customHeight="1">
      <c r="A23" s="1375" t="s">
        <v>525</v>
      </c>
      <c r="B23" s="460" t="s">
        <v>69</v>
      </c>
      <c r="C23" s="249"/>
      <c r="D23" s="249"/>
      <c r="E23" s="249"/>
      <c r="F23" s="249"/>
      <c r="G23" s="249"/>
      <c r="H23" s="249"/>
      <c r="I23" s="249"/>
      <c r="J23" s="443"/>
      <c r="K23" s="1377"/>
      <c r="O23" s="256" t="s">
        <v>472</v>
      </c>
      <c r="P23" s="429">
        <f>J30</f>
        <v>542</v>
      </c>
      <c r="Q23" s="429">
        <f>'[100]Precast- Segment Casting plan '!U24</f>
        <v>696</v>
      </c>
      <c r="R23" s="429">
        <f t="shared" si="3"/>
        <v>1238</v>
      </c>
      <c r="T23" s="497" t="s">
        <v>2328</v>
      </c>
      <c r="U23" s="184">
        <f>J33</f>
        <v>90</v>
      </c>
      <c r="V23" s="677">
        <f t="shared" si="1"/>
        <v>43.628556454283789</v>
      </c>
      <c r="Z23" s="1221" t="s">
        <v>2328</v>
      </c>
      <c r="AA23" s="1222"/>
      <c r="AB23" s="1222"/>
      <c r="AC23" s="1218">
        <f>'[100]Plan- Rohan'!J29</f>
        <v>84</v>
      </c>
      <c r="AD23" s="1218">
        <f t="shared" si="2"/>
        <v>84</v>
      </c>
    </row>
    <row r="24" spans="1:30" ht="21" customHeight="1" thickBot="1">
      <c r="A24" s="1376"/>
      <c r="B24" s="609" t="s">
        <v>907</v>
      </c>
      <c r="C24" s="610"/>
      <c r="D24" s="610">
        <f>D23*$D$1</f>
        <v>0</v>
      </c>
      <c r="E24" s="610">
        <f>E23*$E$1</f>
        <v>0</v>
      </c>
      <c r="F24" s="610">
        <f>F23*$F$1</f>
        <v>0</v>
      </c>
      <c r="G24" s="610">
        <f>G23*$G$1</f>
        <v>0</v>
      </c>
      <c r="H24" s="610">
        <f>H23*$H$1</f>
        <v>0</v>
      </c>
      <c r="I24" s="610"/>
      <c r="J24" s="611">
        <f>SUM(D24:I24)</f>
        <v>0</v>
      </c>
      <c r="K24" s="1404"/>
      <c r="O24" s="497" t="s">
        <v>2328</v>
      </c>
      <c r="P24" s="184">
        <f>J33</f>
        <v>90</v>
      </c>
      <c r="R24" s="429">
        <f t="shared" si="3"/>
        <v>90</v>
      </c>
      <c r="T24" s="497" t="s">
        <v>2329</v>
      </c>
      <c r="U24" s="184">
        <f>J34</f>
        <v>120</v>
      </c>
      <c r="V24" s="677">
        <f t="shared" si="1"/>
        <v>58.171408605711719</v>
      </c>
      <c r="Z24" s="1221" t="s">
        <v>2329</v>
      </c>
      <c r="AA24" s="1222"/>
      <c r="AB24" s="1222"/>
      <c r="AC24" s="1218">
        <f>'[100]Plan- Rohan'!J30</f>
        <v>500</v>
      </c>
      <c r="AD24" s="1218">
        <f t="shared" si="2"/>
        <v>500</v>
      </c>
    </row>
    <row r="25" spans="1:30" ht="21" customHeight="1">
      <c r="A25" s="1375" t="s">
        <v>521</v>
      </c>
      <c r="B25" s="460" t="s">
        <v>69</v>
      </c>
      <c r="C25" s="249">
        <v>10</v>
      </c>
      <c r="D25" s="249">
        <v>15</v>
      </c>
      <c r="E25" s="249">
        <v>15</v>
      </c>
      <c r="F25" s="249">
        <v>15</v>
      </c>
      <c r="G25" s="249">
        <v>15</v>
      </c>
      <c r="H25" s="249"/>
      <c r="I25" s="249"/>
      <c r="J25" s="443"/>
      <c r="K25" s="1377"/>
      <c r="O25" s="497" t="s">
        <v>2329</v>
      </c>
      <c r="P25" s="184">
        <f>J34</f>
        <v>120</v>
      </c>
      <c r="R25" s="429">
        <f t="shared" si="3"/>
        <v>120</v>
      </c>
      <c r="T25" s="497" t="s">
        <v>2330</v>
      </c>
      <c r="U25" s="184">
        <f t="shared" ref="U25:U27" si="6">J35</f>
        <v>0</v>
      </c>
      <c r="V25" s="677">
        <f t="shared" si="1"/>
        <v>0</v>
      </c>
      <c r="Z25" s="1221" t="s">
        <v>2330</v>
      </c>
      <c r="AA25" s="1222"/>
      <c r="AB25" s="1222"/>
      <c r="AC25" s="1218"/>
      <c r="AD25" s="1218">
        <f t="shared" si="2"/>
        <v>0</v>
      </c>
    </row>
    <row r="26" spans="1:30" ht="21" customHeight="1" thickBot="1">
      <c r="A26" s="1376"/>
      <c r="B26" s="609" t="s">
        <v>907</v>
      </c>
      <c r="C26" s="610"/>
      <c r="D26" s="610">
        <f>D25*$D$1</f>
        <v>45</v>
      </c>
      <c r="E26" s="610">
        <f>E25*$E$1</f>
        <v>300</v>
      </c>
      <c r="F26" s="610">
        <f>F25*$F$1</f>
        <v>75</v>
      </c>
      <c r="G26" s="610">
        <f>G25*$G$1</f>
        <v>90</v>
      </c>
      <c r="H26" s="610">
        <f>H25*$H$1</f>
        <v>0</v>
      </c>
      <c r="I26" s="610"/>
      <c r="J26" s="611">
        <f>SUM(D26:I26)</f>
        <v>510</v>
      </c>
      <c r="K26" s="1404"/>
      <c r="O26" s="497" t="s">
        <v>2330</v>
      </c>
      <c r="P26" s="184">
        <f t="shared" ref="P26:P28" si="7">J35</f>
        <v>0</v>
      </c>
      <c r="R26" s="429">
        <f t="shared" si="3"/>
        <v>0</v>
      </c>
      <c r="T26" s="497" t="s">
        <v>2331</v>
      </c>
      <c r="U26" s="184">
        <f t="shared" si="6"/>
        <v>529</v>
      </c>
      <c r="V26" s="677">
        <f t="shared" si="1"/>
        <v>256.4389596035125</v>
      </c>
      <c r="Z26" s="1221" t="s">
        <v>2331</v>
      </c>
      <c r="AA26" s="1222"/>
      <c r="AB26" s="1222"/>
      <c r="AC26" s="1218"/>
      <c r="AD26" s="1218">
        <f t="shared" si="2"/>
        <v>0</v>
      </c>
    </row>
    <row r="27" spans="1:30" ht="21" customHeight="1">
      <c r="A27" s="1375" t="s">
        <v>524</v>
      </c>
      <c r="B27" s="460" t="s">
        <v>69</v>
      </c>
      <c r="C27" s="249"/>
      <c r="D27" s="249"/>
      <c r="E27" s="249"/>
      <c r="F27" s="249"/>
      <c r="G27" s="249"/>
      <c r="H27" s="249"/>
      <c r="I27" s="249">
        <v>6</v>
      </c>
      <c r="J27" s="443"/>
      <c r="K27" s="1377"/>
      <c r="O27" s="497" t="s">
        <v>2331</v>
      </c>
      <c r="P27" s="184">
        <f t="shared" si="7"/>
        <v>529</v>
      </c>
      <c r="R27" s="429">
        <f t="shared" si="3"/>
        <v>529</v>
      </c>
      <c r="T27" s="497" t="s">
        <v>2332</v>
      </c>
      <c r="U27" s="184">
        <f t="shared" si="6"/>
        <v>0</v>
      </c>
      <c r="V27" s="677">
        <f t="shared" si="1"/>
        <v>0</v>
      </c>
      <c r="Z27" s="1221" t="s">
        <v>2332</v>
      </c>
      <c r="AA27" s="1222"/>
      <c r="AB27" s="1222"/>
      <c r="AC27" s="1218"/>
      <c r="AD27" s="1218">
        <f t="shared" si="2"/>
        <v>0</v>
      </c>
    </row>
    <row r="28" spans="1:30" ht="21" customHeight="1" thickBot="1">
      <c r="A28" s="1376"/>
      <c r="B28" s="609" t="s">
        <v>907</v>
      </c>
      <c r="C28" s="610"/>
      <c r="D28" s="610">
        <f>D27*$D$1</f>
        <v>0</v>
      </c>
      <c r="E28" s="610">
        <f>E27*$E$1</f>
        <v>0</v>
      </c>
      <c r="F28" s="610">
        <f>F27*$F$1</f>
        <v>0</v>
      </c>
      <c r="G28" s="610">
        <f>G27*$G$1</f>
        <v>0</v>
      </c>
      <c r="H28" s="610">
        <f>H27*$H$1</f>
        <v>0</v>
      </c>
      <c r="I28" s="610">
        <f>I27*50</f>
        <v>300</v>
      </c>
      <c r="J28" s="611">
        <f>SUM(D28:I28)</f>
        <v>300</v>
      </c>
      <c r="K28" s="1404"/>
      <c r="O28" s="497" t="s">
        <v>2332</v>
      </c>
      <c r="P28" s="184">
        <f t="shared" si="7"/>
        <v>0</v>
      </c>
      <c r="R28" s="429">
        <f t="shared" si="3"/>
        <v>0</v>
      </c>
      <c r="U28" s="429">
        <f>SUM(U12:U27)</f>
        <v>4785</v>
      </c>
      <c r="V28" s="677">
        <f t="shared" si="1"/>
        <v>2319.5849181527547</v>
      </c>
      <c r="Z28" s="1222"/>
      <c r="AA28" s="1220">
        <f t="shared" ref="AA28:AB28" si="8">SUM(AA12:AA27)</f>
        <v>220</v>
      </c>
      <c r="AB28" s="1220">
        <f t="shared" si="8"/>
        <v>1950</v>
      </c>
      <c r="AC28" s="1220">
        <f>SUM(AC12:AC27)</f>
        <v>2688</v>
      </c>
      <c r="AD28" s="1218">
        <f>SUM(AD12:AD27)</f>
        <v>4638</v>
      </c>
    </row>
    <row r="29" spans="1:30" ht="21" customHeight="1">
      <c r="A29" s="1375" t="s">
        <v>777</v>
      </c>
      <c r="B29" s="460" t="s">
        <v>69</v>
      </c>
      <c r="C29" s="249"/>
      <c r="D29" s="249"/>
      <c r="E29" s="249"/>
      <c r="F29" s="249"/>
      <c r="G29" s="249">
        <v>12</v>
      </c>
      <c r="H29" s="249">
        <v>74</v>
      </c>
      <c r="I29" s="249">
        <v>2</v>
      </c>
      <c r="J29" s="443"/>
      <c r="K29" s="1377"/>
      <c r="P29" s="435">
        <f t="shared" ref="P29:Q29" si="9">SUM(P13:P28)</f>
        <v>2665</v>
      </c>
      <c r="Q29" s="435">
        <f t="shared" si="9"/>
        <v>2120</v>
      </c>
      <c r="R29" s="435">
        <f>SUM(R13:R28)</f>
        <v>4785</v>
      </c>
    </row>
    <row r="30" spans="1:30" ht="21" customHeight="1" thickBot="1">
      <c r="A30" s="1376"/>
      <c r="B30" s="609" t="s">
        <v>907</v>
      </c>
      <c r="C30" s="610"/>
      <c r="D30" s="610">
        <f>D29*$D$1</f>
        <v>0</v>
      </c>
      <c r="E30" s="610">
        <f>E29*$E$1</f>
        <v>0</v>
      </c>
      <c r="F30" s="610">
        <f>F29*$F$1</f>
        <v>0</v>
      </c>
      <c r="G30" s="610">
        <f>G29*$G$1</f>
        <v>72</v>
      </c>
      <c r="H30" s="610">
        <f>H29*$H$1</f>
        <v>370</v>
      </c>
      <c r="I30" s="610">
        <f>I29*50</f>
        <v>100</v>
      </c>
      <c r="J30" s="611">
        <f>SUM(D30:I30)</f>
        <v>542</v>
      </c>
      <c r="K30" s="1404"/>
    </row>
    <row r="31" spans="1:30" ht="21" customHeight="1" thickBot="1">
      <c r="A31" s="1384" t="s">
        <v>47</v>
      </c>
      <c r="B31" s="599" t="s">
        <v>69</v>
      </c>
      <c r="C31" s="610"/>
      <c r="D31" s="610">
        <f>D30*$D$1</f>
        <v>0</v>
      </c>
      <c r="E31" s="610">
        <f>E30*$E$1</f>
        <v>0</v>
      </c>
      <c r="F31" s="610">
        <f>F30*$F$1</f>
        <v>0</v>
      </c>
      <c r="G31" s="610">
        <f>G30*$G$1</f>
        <v>432</v>
      </c>
      <c r="H31" s="610">
        <f>H30*$H$1</f>
        <v>1850</v>
      </c>
      <c r="I31" s="610">
        <f>I30*40</f>
        <v>4000</v>
      </c>
      <c r="J31" s="611">
        <f>SUM(D31:I31)</f>
        <v>6282</v>
      </c>
      <c r="K31" s="451"/>
    </row>
    <row r="32" spans="1:30" ht="21" customHeight="1" thickBot="1">
      <c r="A32" s="1385"/>
      <c r="B32" s="602" t="s">
        <v>907</v>
      </c>
      <c r="C32" s="711">
        <f>C6+C20</f>
        <v>0</v>
      </c>
      <c r="D32" s="711">
        <f t="shared" ref="D32:I32" si="10">D6+D20</f>
        <v>69</v>
      </c>
      <c r="E32" s="711">
        <f>E6+E20</f>
        <v>460</v>
      </c>
      <c r="F32" s="711">
        <f>F6+F20</f>
        <v>115</v>
      </c>
      <c r="G32" s="711">
        <f t="shared" si="10"/>
        <v>222</v>
      </c>
      <c r="H32" s="711">
        <f t="shared" si="10"/>
        <v>500</v>
      </c>
      <c r="I32" s="711">
        <f t="shared" si="10"/>
        <v>560</v>
      </c>
      <c r="J32" s="718">
        <f>SUM(C32:I32)</f>
        <v>1926</v>
      </c>
      <c r="K32" s="605"/>
    </row>
    <row r="33" spans="1:16" ht="15" thickBot="1">
      <c r="A33" s="1011" t="s">
        <v>2328</v>
      </c>
      <c r="D33" s="610">
        <v>10</v>
      </c>
      <c r="E33" s="610">
        <v>80</v>
      </c>
      <c r="J33" s="184">
        <f t="shared" ref="J33:J36" si="11">SUM(C33:I33)</f>
        <v>90</v>
      </c>
    </row>
    <row r="34" spans="1:16">
      <c r="A34" s="1011" t="s">
        <v>2329</v>
      </c>
      <c r="E34" s="184">
        <v>120</v>
      </c>
      <c r="J34" s="184">
        <f t="shared" si="11"/>
        <v>120</v>
      </c>
    </row>
    <row r="35" spans="1:16">
      <c r="A35" s="1011" t="s">
        <v>2330</v>
      </c>
      <c r="J35" s="184">
        <f t="shared" si="11"/>
        <v>0</v>
      </c>
    </row>
    <row r="36" spans="1:16">
      <c r="A36" s="1011" t="s">
        <v>2331</v>
      </c>
      <c r="E36" s="184">
        <v>529</v>
      </c>
      <c r="J36" s="184">
        <f t="shared" si="11"/>
        <v>529</v>
      </c>
    </row>
    <row r="37" spans="1:16">
      <c r="A37" s="1011" t="s">
        <v>2332</v>
      </c>
    </row>
    <row r="38" spans="1:16">
      <c r="A38" s="1008" t="s">
        <v>2231</v>
      </c>
      <c r="J38" s="184">
        <f>SUM(C38:I38)</f>
        <v>0</v>
      </c>
    </row>
    <row r="39" spans="1:16">
      <c r="J39" s="1009">
        <f>SUM(J32:J38)</f>
        <v>2665</v>
      </c>
    </row>
    <row r="40" spans="1:16">
      <c r="J40" s="1403" t="s">
        <v>904</v>
      </c>
      <c r="K40" s="1400" t="s">
        <v>918</v>
      </c>
      <c r="L40" s="1400"/>
      <c r="M40" s="1400"/>
    </row>
    <row r="41" spans="1:16">
      <c r="J41" s="1403"/>
      <c r="K41" s="1401" t="s">
        <v>914</v>
      </c>
      <c r="L41" s="1401"/>
      <c r="M41" s="988">
        <f>$O$10*N41</f>
        <v>507.84913353720691</v>
      </c>
      <c r="N41" s="534">
        <v>0.23955147808358818</v>
      </c>
    </row>
    <row r="42" spans="1:16">
      <c r="J42" s="1403"/>
      <c r="K42" s="1401" t="s">
        <v>915</v>
      </c>
      <c r="L42" s="1401"/>
      <c r="M42" s="988">
        <f>$O$10*N42</f>
        <v>530.54026503567786</v>
      </c>
      <c r="N42" s="534">
        <v>0.25025484199796127</v>
      </c>
    </row>
    <row r="43" spans="1:16">
      <c r="J43" s="1403"/>
      <c r="K43" s="1401" t="s">
        <v>916</v>
      </c>
      <c r="L43" s="1401"/>
      <c r="M43" s="988">
        <f>$O$10*N43</f>
        <v>530.54026503567786</v>
      </c>
      <c r="N43" s="534">
        <v>0.25025484199796127</v>
      </c>
    </row>
    <row r="44" spans="1:16">
      <c r="J44" s="1403"/>
      <c r="K44" s="1401" t="s">
        <v>917</v>
      </c>
      <c r="L44" s="1401"/>
      <c r="M44" s="988">
        <f>$O$10*N44</f>
        <v>551.07033639143731</v>
      </c>
      <c r="N44" s="534">
        <v>0.25993883792048927</v>
      </c>
    </row>
    <row r="45" spans="1:16">
      <c r="J45" s="1403"/>
      <c r="K45" s="1402" t="s">
        <v>47</v>
      </c>
      <c r="L45" s="1402"/>
      <c r="M45" s="1223">
        <f>SUM(M41:M44)</f>
        <v>2120</v>
      </c>
    </row>
    <row r="46" spans="1:16">
      <c r="J46" s="1403" t="s">
        <v>919</v>
      </c>
      <c r="K46" s="1400" t="s">
        <v>918</v>
      </c>
      <c r="L46" s="1400"/>
      <c r="M46" s="1400"/>
    </row>
    <row r="47" spans="1:16">
      <c r="J47" s="1403"/>
      <c r="K47" s="1401" t="s">
        <v>914</v>
      </c>
      <c r="L47" s="1401"/>
      <c r="M47" s="988">
        <f>$J$39*N47</f>
        <v>559.38221064384072</v>
      </c>
      <c r="N47" s="534">
        <v>0.20989951618905842</v>
      </c>
      <c r="O47" s="405">
        <f>(N41+N47)/2</f>
        <v>0.22472549713632328</v>
      </c>
      <c r="P47" s="405">
        <f>O47+O48</f>
        <v>0.48476173838093101</v>
      </c>
    </row>
    <row r="48" spans="1:16">
      <c r="J48" s="1403"/>
      <c r="K48" s="1401" t="s">
        <v>915</v>
      </c>
      <c r="L48" s="1401"/>
      <c r="M48" s="988">
        <f t="shared" ref="M48:M50" si="12">$J$39*N48</f>
        <v>719.06401190919235</v>
      </c>
      <c r="N48" s="534">
        <v>0.26981764049125417</v>
      </c>
      <c r="O48" s="405">
        <f t="shared" ref="O48:O50" si="13">(N42+N48)/2</f>
        <v>0.26003624124460772</v>
      </c>
      <c r="P48" s="405"/>
    </row>
    <row r="49" spans="1:22">
      <c r="J49" s="1403"/>
      <c r="K49" s="1401" t="s">
        <v>916</v>
      </c>
      <c r="L49" s="1401"/>
      <c r="M49" s="988">
        <f t="shared" si="12"/>
        <v>719.06401190919235</v>
      </c>
      <c r="N49" s="534">
        <v>0.26981764049125417</v>
      </c>
      <c r="O49" s="405">
        <f t="shared" si="13"/>
        <v>0.26003624124460772</v>
      </c>
      <c r="P49" s="405"/>
    </row>
    <row r="50" spans="1:22">
      <c r="J50" s="1403"/>
      <c r="K50" s="1401" t="s">
        <v>917</v>
      </c>
      <c r="L50" s="1401"/>
      <c r="M50" s="988">
        <f t="shared" si="12"/>
        <v>667.48976553777447</v>
      </c>
      <c r="N50" s="534">
        <v>0.25046520282843321</v>
      </c>
      <c r="O50" s="405">
        <f t="shared" si="13"/>
        <v>0.25520202037446127</v>
      </c>
      <c r="P50" s="405"/>
    </row>
    <row r="51" spans="1:22">
      <c r="J51" s="1403"/>
      <c r="K51" s="1402" t="s">
        <v>47</v>
      </c>
      <c r="L51" s="1402"/>
      <c r="M51" s="1223">
        <f>SUM(M47:M50)</f>
        <v>2665</v>
      </c>
    </row>
    <row r="52" spans="1:22" ht="15" thickBot="1"/>
    <row r="53" spans="1:22" ht="19.5" thickTop="1" thickBot="1">
      <c r="K53" s="1391" t="s">
        <v>1123</v>
      </c>
      <c r="L53" s="1392"/>
      <c r="M53" s="728">
        <f>M45+M51</f>
        <v>4785</v>
      </c>
      <c r="N53" s="468" t="s">
        <v>564</v>
      </c>
    </row>
    <row r="54" spans="1:22" ht="15" thickTop="1">
      <c r="K54" s="184"/>
      <c r="P54" s="405"/>
      <c r="Q54" s="405"/>
    </row>
    <row r="55" spans="1:22">
      <c r="C55" s="184">
        <v>12</v>
      </c>
      <c r="D55" s="184">
        <v>12</v>
      </c>
      <c r="E55" s="184">
        <v>12</v>
      </c>
      <c r="F55" s="184">
        <v>12</v>
      </c>
      <c r="G55" s="184">
        <v>0.5</v>
      </c>
    </row>
    <row r="56" spans="1:22">
      <c r="A56" s="592" t="s">
        <v>1124</v>
      </c>
    </row>
    <row r="57" spans="1:22" ht="51.65" customHeight="1">
      <c r="C57" s="1224" t="s">
        <v>909</v>
      </c>
      <c r="D57" s="1224" t="s">
        <v>910</v>
      </c>
      <c r="E57" s="1224" t="s">
        <v>912</v>
      </c>
      <c r="F57" s="1224" t="s">
        <v>911</v>
      </c>
      <c r="G57" s="1224" t="s">
        <v>99</v>
      </c>
      <c r="H57" s="1179" t="s">
        <v>47</v>
      </c>
      <c r="U57" s="1036" t="s">
        <v>1124</v>
      </c>
    </row>
    <row r="58" spans="1:22" ht="18.5">
      <c r="A58" s="1399" t="s">
        <v>906</v>
      </c>
      <c r="B58" s="1225" t="s">
        <v>69</v>
      </c>
      <c r="C58" s="1143">
        <f>C60+C62+C64+C66+C68+C70</f>
        <v>35</v>
      </c>
      <c r="D58" s="1143">
        <f>D60+D62+D64+D66+D68+D70</f>
        <v>16</v>
      </c>
      <c r="E58" s="1143">
        <f t="shared" ref="E58:G58" si="14">E60+E62+E64+E66+E68+E70</f>
        <v>19</v>
      </c>
      <c r="F58" s="1143">
        <f t="shared" si="14"/>
        <v>19</v>
      </c>
      <c r="G58" s="1143">
        <f t="shared" si="14"/>
        <v>51</v>
      </c>
      <c r="H58" s="1226">
        <f>SUM(C58:G58)</f>
        <v>140</v>
      </c>
      <c r="Q58" s="1036" t="s">
        <v>1124</v>
      </c>
      <c r="T58" s="1227"/>
      <c r="U58" s="1228" t="s">
        <v>1684</v>
      </c>
      <c r="V58" s="1228" t="s">
        <v>1685</v>
      </c>
    </row>
    <row r="59" spans="1:22" ht="18.5">
      <c r="A59" s="1399"/>
      <c r="B59" s="1225" t="s">
        <v>907</v>
      </c>
      <c r="C59" s="1143"/>
      <c r="D59" s="1143"/>
      <c r="E59" s="1143"/>
      <c r="F59" s="1143"/>
      <c r="G59" s="1143"/>
      <c r="H59" s="1226">
        <f t="shared" ref="H59:H71" si="15">SUM(C59:G59)</f>
        <v>0</v>
      </c>
      <c r="T59" s="1227" t="s">
        <v>909</v>
      </c>
      <c r="U59" s="1229">
        <f>C84</f>
        <v>42</v>
      </c>
      <c r="V59" s="1230">
        <f>U59*$O$77</f>
        <v>12.600000000000001</v>
      </c>
    </row>
    <row r="60" spans="1:22" ht="37">
      <c r="A60" s="1397" t="s">
        <v>522</v>
      </c>
      <c r="B60" s="1145" t="s">
        <v>69</v>
      </c>
      <c r="C60" s="988">
        <v>12</v>
      </c>
      <c r="D60" s="988"/>
      <c r="E60" s="988">
        <v>6</v>
      </c>
      <c r="F60" s="988">
        <v>6</v>
      </c>
      <c r="G60" s="988">
        <v>18</v>
      </c>
      <c r="H60" s="1231">
        <f t="shared" si="15"/>
        <v>42</v>
      </c>
      <c r="P60" s="1228" t="s">
        <v>12</v>
      </c>
      <c r="Q60" s="1229">
        <f>H60</f>
        <v>42</v>
      </c>
      <c r="T60" s="1227" t="s">
        <v>910</v>
      </c>
      <c r="U60" s="1229">
        <f>D84</f>
        <v>58</v>
      </c>
      <c r="V60" s="1230">
        <f t="shared" ref="V60:V63" si="16">U60*$O$77</f>
        <v>17.400000000000002</v>
      </c>
    </row>
    <row r="61" spans="1:22" ht="18.5">
      <c r="A61" s="1397"/>
      <c r="B61" s="1145" t="s">
        <v>907</v>
      </c>
      <c r="C61" s="988"/>
      <c r="D61" s="988"/>
      <c r="E61" s="988"/>
      <c r="F61" s="988"/>
      <c r="G61" s="988"/>
      <c r="H61" s="1231">
        <f t="shared" si="15"/>
        <v>0</v>
      </c>
      <c r="P61" s="1228" t="s">
        <v>2</v>
      </c>
      <c r="Q61" s="1229">
        <f>H62</f>
        <v>0</v>
      </c>
      <c r="T61" s="1227" t="s">
        <v>911</v>
      </c>
      <c r="U61" s="1229">
        <f>E84</f>
        <v>24</v>
      </c>
      <c r="V61" s="1230">
        <f t="shared" si="16"/>
        <v>7.2000000000000011</v>
      </c>
    </row>
    <row r="62" spans="1:22" ht="18.5">
      <c r="A62" s="1397" t="s">
        <v>523</v>
      </c>
      <c r="B62" s="1145" t="s">
        <v>69</v>
      </c>
      <c r="C62" s="990"/>
      <c r="D62" s="990"/>
      <c r="E62" s="990"/>
      <c r="F62" s="990"/>
      <c r="G62" s="990"/>
      <c r="H62" s="1144">
        <f t="shared" si="15"/>
        <v>0</v>
      </c>
      <c r="P62" s="1228" t="s">
        <v>37</v>
      </c>
      <c r="Q62" s="1229">
        <f>H66</f>
        <v>74</v>
      </c>
      <c r="T62" s="1227" t="s">
        <v>912</v>
      </c>
      <c r="U62" s="1229">
        <f>F84</f>
        <v>22</v>
      </c>
      <c r="V62" s="1230">
        <f t="shared" si="16"/>
        <v>6.6000000000000014</v>
      </c>
    </row>
    <row r="63" spans="1:22" ht="18.5">
      <c r="A63" s="1397"/>
      <c r="B63" s="1145" t="s">
        <v>907</v>
      </c>
      <c r="C63" s="988"/>
      <c r="D63" s="988"/>
      <c r="E63" s="988"/>
      <c r="F63" s="988"/>
      <c r="G63" s="988"/>
      <c r="H63" s="1144">
        <f t="shared" si="15"/>
        <v>0</v>
      </c>
      <c r="P63" s="1228" t="s">
        <v>1</v>
      </c>
      <c r="Q63" s="1229">
        <f>H70</f>
        <v>0</v>
      </c>
      <c r="T63" s="1227" t="s">
        <v>99</v>
      </c>
      <c r="U63" s="1229">
        <f>G84</f>
        <v>54</v>
      </c>
      <c r="V63" s="1230">
        <f t="shared" si="16"/>
        <v>16.200000000000003</v>
      </c>
    </row>
    <row r="64" spans="1:22" ht="18.5">
      <c r="A64" s="1397" t="s">
        <v>520</v>
      </c>
      <c r="B64" s="1145" t="s">
        <v>69</v>
      </c>
      <c r="C64" s="988">
        <v>4</v>
      </c>
      <c r="D64" s="988">
        <v>8</v>
      </c>
      <c r="E64" s="988">
        <v>3</v>
      </c>
      <c r="F64" s="988">
        <v>3</v>
      </c>
      <c r="G64" s="988">
        <v>6</v>
      </c>
      <c r="H64" s="1144">
        <f t="shared" si="15"/>
        <v>24</v>
      </c>
      <c r="P64" s="1228" t="s">
        <v>40</v>
      </c>
      <c r="Q64" s="1229">
        <f>H74</f>
        <v>0</v>
      </c>
    </row>
    <row r="65" spans="1:17" ht="18.5">
      <c r="A65" s="1397"/>
      <c r="B65" s="1145" t="s">
        <v>907</v>
      </c>
      <c r="C65" s="988"/>
      <c r="D65" s="988"/>
      <c r="E65" s="988"/>
      <c r="F65" s="988"/>
      <c r="G65" s="988"/>
      <c r="H65" s="1144">
        <f t="shared" si="15"/>
        <v>0</v>
      </c>
      <c r="P65" s="1228" t="s">
        <v>14</v>
      </c>
      <c r="Q65" s="1229">
        <f>H76</f>
        <v>0</v>
      </c>
    </row>
    <row r="66" spans="1:17" ht="18.5">
      <c r="A66" s="1397" t="s">
        <v>518</v>
      </c>
      <c r="B66" s="1145" t="s">
        <v>69</v>
      </c>
      <c r="C66" s="988">
        <v>19</v>
      </c>
      <c r="D66" s="988">
        <v>8</v>
      </c>
      <c r="E66" s="988">
        <v>10</v>
      </c>
      <c r="F66" s="988">
        <v>10</v>
      </c>
      <c r="G66" s="988">
        <v>27</v>
      </c>
      <c r="H66" s="1144">
        <f t="shared" si="15"/>
        <v>74</v>
      </c>
      <c r="P66" s="1228" t="s">
        <v>41</v>
      </c>
      <c r="Q66" s="1229">
        <f>H78</f>
        <v>0</v>
      </c>
    </row>
    <row r="67" spans="1:17" ht="18.5">
      <c r="A67" s="1397"/>
      <c r="B67" s="1145" t="s">
        <v>907</v>
      </c>
      <c r="C67" s="988">
        <f>C66*$O$1</f>
        <v>228</v>
      </c>
      <c r="D67" s="988">
        <f>D66*$O$1</f>
        <v>96</v>
      </c>
      <c r="E67" s="988">
        <f>E66*$O$1</f>
        <v>120</v>
      </c>
      <c r="F67" s="988">
        <f>F66*$O$1</f>
        <v>120</v>
      </c>
      <c r="G67" s="988">
        <f>G66*$O$1</f>
        <v>324</v>
      </c>
      <c r="H67" s="1144">
        <f t="shared" si="15"/>
        <v>888</v>
      </c>
      <c r="P67" s="1228" t="s">
        <v>34</v>
      </c>
      <c r="Q67" s="1229">
        <f>H64</f>
        <v>24</v>
      </c>
    </row>
    <row r="68" spans="1:17" ht="18.5">
      <c r="A68" s="1397" t="s">
        <v>516</v>
      </c>
      <c r="B68" s="1145" t="s">
        <v>69</v>
      </c>
      <c r="C68" s="990"/>
      <c r="D68" s="990"/>
      <c r="E68" s="990"/>
      <c r="F68" s="990"/>
      <c r="G68" s="990"/>
      <c r="H68" s="1144">
        <f t="shared" si="15"/>
        <v>0</v>
      </c>
      <c r="P68" s="1228" t="s">
        <v>3</v>
      </c>
      <c r="Q68" s="1229">
        <f>H68</f>
        <v>0</v>
      </c>
    </row>
    <row r="69" spans="1:17" ht="18.5">
      <c r="A69" s="1397"/>
      <c r="B69" s="1145" t="s">
        <v>907</v>
      </c>
      <c r="C69" s="988">
        <f>C68*$O$1</f>
        <v>0</v>
      </c>
      <c r="D69" s="988">
        <f>D68*$O$1</f>
        <v>0</v>
      </c>
      <c r="E69" s="988">
        <f>E68*$O$1</f>
        <v>0</v>
      </c>
      <c r="F69" s="988">
        <f>F68*$O$1</f>
        <v>0</v>
      </c>
      <c r="G69" s="988">
        <f>G68*$O$1</f>
        <v>0</v>
      </c>
      <c r="H69" s="1144">
        <f t="shared" si="15"/>
        <v>0</v>
      </c>
      <c r="P69" s="1228" t="s">
        <v>43</v>
      </c>
      <c r="Q69" s="1229">
        <f>H80</f>
        <v>0</v>
      </c>
    </row>
    <row r="70" spans="1:17" ht="18.5">
      <c r="A70" s="1397" t="s">
        <v>519</v>
      </c>
      <c r="B70" s="1145" t="s">
        <v>69</v>
      </c>
      <c r="C70" s="990"/>
      <c r="D70" s="990"/>
      <c r="E70" s="990"/>
      <c r="F70" s="990"/>
      <c r="G70" s="990"/>
      <c r="H70" s="1144">
        <f t="shared" si="15"/>
        <v>0</v>
      </c>
      <c r="P70" s="1228" t="s">
        <v>472</v>
      </c>
      <c r="Q70" s="1229">
        <f>H82</f>
        <v>0</v>
      </c>
    </row>
    <row r="71" spans="1:17" ht="18.5">
      <c r="A71" s="1397"/>
      <c r="B71" s="1145" t="s">
        <v>907</v>
      </c>
      <c r="C71" s="988">
        <f>C70*$O$1</f>
        <v>0</v>
      </c>
      <c r="D71" s="988">
        <f>D70*$O$1</f>
        <v>0</v>
      </c>
      <c r="E71" s="988">
        <f>E70*$O$1</f>
        <v>0</v>
      </c>
      <c r="F71" s="988">
        <f>F70*$O$1</f>
        <v>0</v>
      </c>
      <c r="G71" s="988">
        <f>G70*$O$1</f>
        <v>0</v>
      </c>
      <c r="H71" s="1144">
        <f t="shared" si="15"/>
        <v>0</v>
      </c>
      <c r="P71" s="1227"/>
      <c r="Q71" s="1232">
        <f>SUM(Q60:Q70)</f>
        <v>140</v>
      </c>
    </row>
    <row r="72" spans="1:17">
      <c r="A72" s="1399" t="s">
        <v>908</v>
      </c>
      <c r="B72" s="1225" t="s">
        <v>69</v>
      </c>
      <c r="C72" s="1143">
        <f>C74+C76+C78+C80+C82</f>
        <v>7</v>
      </c>
      <c r="D72" s="1143">
        <f>D74+D76+D78+D80+D82</f>
        <v>42</v>
      </c>
      <c r="E72" s="1143">
        <f t="shared" ref="E72:G73" si="17">E74+E76+E78+E80+E82</f>
        <v>5</v>
      </c>
      <c r="F72" s="1143">
        <f t="shared" si="17"/>
        <v>3</v>
      </c>
      <c r="G72" s="1143">
        <f t="shared" si="17"/>
        <v>3</v>
      </c>
      <c r="H72" s="1226">
        <f t="shared" ref="H72:H73" si="18">SUM(C72:G72)</f>
        <v>60</v>
      </c>
    </row>
    <row r="73" spans="1:17">
      <c r="A73" s="1399"/>
      <c r="B73" s="1225" t="s">
        <v>907</v>
      </c>
      <c r="C73" s="1143">
        <f>C75+C77+C79+C81+C83</f>
        <v>84</v>
      </c>
      <c r="D73" s="1143">
        <f>D75+D77+D79+D81+D83</f>
        <v>504</v>
      </c>
      <c r="E73" s="1143">
        <f t="shared" si="17"/>
        <v>60</v>
      </c>
      <c r="F73" s="1143">
        <f t="shared" si="17"/>
        <v>36</v>
      </c>
      <c r="G73" s="1143">
        <f t="shared" si="17"/>
        <v>36</v>
      </c>
      <c r="H73" s="1145">
        <f t="shared" si="18"/>
        <v>720</v>
      </c>
    </row>
    <row r="74" spans="1:17">
      <c r="A74" s="1397" t="s">
        <v>539</v>
      </c>
      <c r="B74" s="1145" t="s">
        <v>69</v>
      </c>
      <c r="C74" s="707"/>
      <c r="D74" s="707"/>
      <c r="E74" s="707"/>
      <c r="F74" s="707"/>
      <c r="G74" s="707"/>
      <c r="H74" s="1144"/>
    </row>
    <row r="75" spans="1:17">
      <c r="A75" s="1397"/>
      <c r="B75" s="1145" t="s">
        <v>907</v>
      </c>
      <c r="C75" s="988">
        <f>C74*$O$1</f>
        <v>0</v>
      </c>
      <c r="D75" s="988">
        <f>D74*$O$1</f>
        <v>0</v>
      </c>
      <c r="E75" s="988">
        <f>E74*$O$1</f>
        <v>0</v>
      </c>
      <c r="F75" s="988">
        <f>F74*$O$1</f>
        <v>0</v>
      </c>
      <c r="G75" s="988">
        <f>G74*$O$1</f>
        <v>0</v>
      </c>
      <c r="H75" s="1144">
        <f>SUM(C75:G75)</f>
        <v>0</v>
      </c>
    </row>
    <row r="76" spans="1:17">
      <c r="A76" s="1397" t="s">
        <v>525</v>
      </c>
      <c r="B76" s="1145" t="s">
        <v>69</v>
      </c>
      <c r="C76" s="988"/>
      <c r="D76" s="988"/>
      <c r="E76" s="988"/>
      <c r="F76" s="988"/>
      <c r="G76" s="988"/>
      <c r="H76" s="1144"/>
      <c r="J76" s="1403" t="s">
        <v>1316</v>
      </c>
      <c r="K76" s="1400" t="s">
        <v>918</v>
      </c>
      <c r="L76" s="1400"/>
      <c r="M76" s="1400"/>
    </row>
    <row r="77" spans="1:17">
      <c r="A77" s="1397"/>
      <c r="B77" s="1145" t="s">
        <v>907</v>
      </c>
      <c r="C77" s="988">
        <f>C76*$O$1</f>
        <v>0</v>
      </c>
      <c r="D77" s="988">
        <f>D76*$O$1</f>
        <v>0</v>
      </c>
      <c r="E77" s="988">
        <f>E76*$O$1</f>
        <v>0</v>
      </c>
      <c r="F77" s="988">
        <f>F76*$O$1</f>
        <v>0</v>
      </c>
      <c r="G77" s="988">
        <f>G76*$O$1</f>
        <v>0</v>
      </c>
      <c r="H77" s="1144">
        <f>SUM(C77:G77)</f>
        <v>0</v>
      </c>
      <c r="J77" s="1403"/>
      <c r="K77" s="1401" t="s">
        <v>914</v>
      </c>
      <c r="L77" s="1401"/>
      <c r="M77" s="988">
        <f>$H$84*N77</f>
        <v>20</v>
      </c>
      <c r="N77" s="534">
        <v>0.1</v>
      </c>
      <c r="O77" s="534">
        <f>N77+N78</f>
        <v>0.30000000000000004</v>
      </c>
    </row>
    <row r="78" spans="1:17">
      <c r="A78" s="1397" t="s">
        <v>521</v>
      </c>
      <c r="B78" s="1145" t="s">
        <v>69</v>
      </c>
      <c r="C78" s="988"/>
      <c r="D78" s="988"/>
      <c r="E78" s="988"/>
      <c r="F78" s="988"/>
      <c r="G78" s="988"/>
      <c r="H78" s="1144">
        <f>SUM(C78:G78)</f>
        <v>0</v>
      </c>
      <c r="J78" s="1403"/>
      <c r="K78" s="1401" t="s">
        <v>915</v>
      </c>
      <c r="L78" s="1401"/>
      <c r="M78" s="988">
        <f t="shared" ref="M78:M80" si="19">$H$84*N78</f>
        <v>40</v>
      </c>
      <c r="N78" s="534">
        <v>0.2</v>
      </c>
    </row>
    <row r="79" spans="1:17">
      <c r="A79" s="1397"/>
      <c r="B79" s="1145" t="s">
        <v>907</v>
      </c>
      <c r="C79" s="988">
        <f>C78*$O$1</f>
        <v>0</v>
      </c>
      <c r="D79" s="988">
        <f>D78*$O$1</f>
        <v>0</v>
      </c>
      <c r="E79" s="988">
        <f>E78*$O$1</f>
        <v>0</v>
      </c>
      <c r="F79" s="988">
        <f>F78*$O$1</f>
        <v>0</v>
      </c>
      <c r="G79" s="988">
        <f>G78*$O$1</f>
        <v>0</v>
      </c>
      <c r="H79" s="1144">
        <f>SUM(C79:G79)</f>
        <v>0</v>
      </c>
      <c r="J79" s="1403"/>
      <c r="K79" s="1401" t="s">
        <v>916</v>
      </c>
      <c r="L79" s="1401"/>
      <c r="M79" s="988">
        <f t="shared" si="19"/>
        <v>70</v>
      </c>
      <c r="N79" s="534">
        <v>0.35</v>
      </c>
    </row>
    <row r="80" spans="1:17">
      <c r="A80" s="1397" t="s">
        <v>524</v>
      </c>
      <c r="B80" s="1145" t="s">
        <v>69</v>
      </c>
      <c r="C80" s="988"/>
      <c r="D80" s="988"/>
      <c r="E80" s="988"/>
      <c r="F80" s="988"/>
      <c r="G80" s="988"/>
      <c r="H80" s="1144"/>
      <c r="J80" s="1403"/>
      <c r="K80" s="1401" t="s">
        <v>917</v>
      </c>
      <c r="L80" s="1401"/>
      <c r="M80" s="988">
        <f t="shared" si="19"/>
        <v>70</v>
      </c>
      <c r="N80" s="534">
        <v>0.35</v>
      </c>
    </row>
    <row r="81" spans="1:13">
      <c r="A81" s="1397"/>
      <c r="B81" s="1145" t="s">
        <v>907</v>
      </c>
      <c r="C81" s="988">
        <f>C80*$O$1</f>
        <v>0</v>
      </c>
      <c r="D81" s="988">
        <f>D80*$O$1</f>
        <v>0</v>
      </c>
      <c r="E81" s="988">
        <f>E80*$O$1</f>
        <v>0</v>
      </c>
      <c r="F81" s="988">
        <f>F80*$O$1</f>
        <v>0</v>
      </c>
      <c r="G81" s="988">
        <f>G80*$O$1</f>
        <v>0</v>
      </c>
      <c r="H81" s="1144">
        <f>SUM(C81:G81)</f>
        <v>0</v>
      </c>
      <c r="J81" s="1403"/>
      <c r="K81" s="1402" t="s">
        <v>47</v>
      </c>
      <c r="L81" s="1402"/>
      <c r="M81" s="1223">
        <f>SUM(M77:M80)</f>
        <v>200</v>
      </c>
    </row>
    <row r="82" spans="1:13">
      <c r="A82" s="1397" t="s">
        <v>777</v>
      </c>
      <c r="B82" s="1145" t="s">
        <v>69</v>
      </c>
      <c r="C82" s="988">
        <v>7</v>
      </c>
      <c r="D82" s="988">
        <v>42</v>
      </c>
      <c r="E82" s="988">
        <v>5</v>
      </c>
      <c r="F82" s="988">
        <v>3</v>
      </c>
      <c r="G82" s="988">
        <v>3</v>
      </c>
      <c r="H82" s="1144"/>
    </row>
    <row r="83" spans="1:13">
      <c r="A83" s="1397"/>
      <c r="B83" s="1145" t="s">
        <v>907</v>
      </c>
      <c r="C83" s="988">
        <f>C82*$O$1</f>
        <v>84</v>
      </c>
      <c r="D83" s="988">
        <f>D82*$O$1</f>
        <v>504</v>
      </c>
      <c r="E83" s="988">
        <f>E82*$O$1</f>
        <v>60</v>
      </c>
      <c r="F83" s="988">
        <f>F82*$O$1</f>
        <v>36</v>
      </c>
      <c r="G83" s="988">
        <f>G82*$O$1</f>
        <v>36</v>
      </c>
      <c r="H83" s="1144">
        <f>SUM(C83:G83)</f>
        <v>720</v>
      </c>
    </row>
    <row r="84" spans="1:13">
      <c r="A84" s="1398" t="s">
        <v>47</v>
      </c>
      <c r="B84" s="1225" t="s">
        <v>69</v>
      </c>
      <c r="C84" s="1233">
        <f t="shared" ref="C84:G85" si="20">C58+C72</f>
        <v>42</v>
      </c>
      <c r="D84" s="1233">
        <f t="shared" si="20"/>
        <v>58</v>
      </c>
      <c r="E84" s="1233">
        <f t="shared" si="20"/>
        <v>24</v>
      </c>
      <c r="F84" s="1233">
        <f t="shared" si="20"/>
        <v>22</v>
      </c>
      <c r="G84" s="1233">
        <f t="shared" si="20"/>
        <v>54</v>
      </c>
      <c r="H84" s="1234">
        <f t="shared" ref="H84:H85" si="21">SUM(C84:G84)</f>
        <v>200</v>
      </c>
    </row>
    <row r="85" spans="1:13">
      <c r="A85" s="1398"/>
      <c r="B85" s="1225" t="s">
        <v>907</v>
      </c>
      <c r="C85" s="1233">
        <f>C59+C73</f>
        <v>84</v>
      </c>
      <c r="D85" s="1233">
        <f t="shared" si="20"/>
        <v>504</v>
      </c>
      <c r="E85" s="1233">
        <f t="shared" si="20"/>
        <v>60</v>
      </c>
      <c r="F85" s="1233">
        <f t="shared" si="20"/>
        <v>36</v>
      </c>
      <c r="G85" s="1233">
        <f t="shared" si="20"/>
        <v>36</v>
      </c>
      <c r="H85" s="1234">
        <f t="shared" si="21"/>
        <v>720</v>
      </c>
    </row>
    <row r="87" spans="1:13" ht="14.9" customHeight="1" thickBot="1">
      <c r="C87" s="594" t="s">
        <v>2037</v>
      </c>
    </row>
    <row r="88" spans="1:13">
      <c r="A88" s="1399" t="s">
        <v>1017</v>
      </c>
    </row>
    <row r="89" spans="1:13">
      <c r="A89" s="1399"/>
    </row>
    <row r="90" spans="1:13">
      <c r="A90" s="256" t="s">
        <v>12</v>
      </c>
      <c r="C90" s="914">
        <v>0</v>
      </c>
    </row>
    <row r="91" spans="1:13">
      <c r="A91" s="256" t="s">
        <v>2</v>
      </c>
      <c r="C91" s="914">
        <v>100</v>
      </c>
    </row>
    <row r="92" spans="1:13">
      <c r="A92" s="256" t="s">
        <v>37</v>
      </c>
      <c r="C92" s="914">
        <v>0</v>
      </c>
    </row>
    <row r="93" spans="1:13">
      <c r="A93" s="256" t="s">
        <v>1</v>
      </c>
      <c r="C93" s="914">
        <v>0</v>
      </c>
    </row>
    <row r="94" spans="1:13">
      <c r="A94" s="256" t="s">
        <v>40</v>
      </c>
      <c r="C94" s="914">
        <v>0</v>
      </c>
    </row>
    <row r="95" spans="1:13">
      <c r="A95" s="256" t="s">
        <v>14</v>
      </c>
      <c r="C95" s="914">
        <v>0</v>
      </c>
    </row>
    <row r="96" spans="1:13">
      <c r="A96" s="256" t="s">
        <v>41</v>
      </c>
      <c r="C96" s="914">
        <v>0</v>
      </c>
    </row>
    <row r="97" spans="1:3">
      <c r="A97" s="256" t="s">
        <v>34</v>
      </c>
      <c r="C97" s="914">
        <v>200</v>
      </c>
    </row>
    <row r="98" spans="1:3">
      <c r="A98" s="256" t="s">
        <v>3</v>
      </c>
      <c r="C98" s="914">
        <v>0</v>
      </c>
    </row>
    <row r="99" spans="1:3">
      <c r="A99" s="256" t="s">
        <v>43</v>
      </c>
      <c r="C99" s="914">
        <v>0</v>
      </c>
    </row>
    <row r="100" spans="1:3">
      <c r="A100" s="256" t="s">
        <v>472</v>
      </c>
      <c r="C100" s="914">
        <v>0</v>
      </c>
    </row>
  </sheetData>
  <mergeCells count="75">
    <mergeCell ref="A3:A4"/>
    <mergeCell ref="B3:I3"/>
    <mergeCell ref="M3:N4"/>
    <mergeCell ref="O3:Q3"/>
    <mergeCell ref="A5:A6"/>
    <mergeCell ref="M5:N5"/>
    <mergeCell ref="Q5:Q9"/>
    <mergeCell ref="M6:N6"/>
    <mergeCell ref="A7:A8"/>
    <mergeCell ref="K7:K8"/>
    <mergeCell ref="M7:N7"/>
    <mergeCell ref="M8:N8"/>
    <mergeCell ref="A9:A10"/>
    <mergeCell ref="K9:K10"/>
    <mergeCell ref="M9:N9"/>
    <mergeCell ref="M10:N10"/>
    <mergeCell ref="A21:A22"/>
    <mergeCell ref="K21:K22"/>
    <mergeCell ref="Z10:AB10"/>
    <mergeCell ref="A11:A12"/>
    <mergeCell ref="K11:K12"/>
    <mergeCell ref="M12:N12"/>
    <mergeCell ref="A13:A14"/>
    <mergeCell ref="K13:K14"/>
    <mergeCell ref="A15:A16"/>
    <mergeCell ref="K15:K16"/>
    <mergeCell ref="A17:A18"/>
    <mergeCell ref="K17:K18"/>
    <mergeCell ref="A19:A20"/>
    <mergeCell ref="A23:A24"/>
    <mergeCell ref="K23:K24"/>
    <mergeCell ref="A25:A26"/>
    <mergeCell ref="K25:K26"/>
    <mergeCell ref="A27:A28"/>
    <mergeCell ref="K27:K28"/>
    <mergeCell ref="A29:A30"/>
    <mergeCell ref="K29:K30"/>
    <mergeCell ref="A31:A32"/>
    <mergeCell ref="J40:J45"/>
    <mergeCell ref="K40:M40"/>
    <mergeCell ref="K41:L41"/>
    <mergeCell ref="K42:L42"/>
    <mergeCell ref="K43:L43"/>
    <mergeCell ref="K44:L44"/>
    <mergeCell ref="K45:L45"/>
    <mergeCell ref="A66:A67"/>
    <mergeCell ref="J46:J51"/>
    <mergeCell ref="K46:M46"/>
    <mergeCell ref="K47:L47"/>
    <mergeCell ref="K48:L48"/>
    <mergeCell ref="K49:L49"/>
    <mergeCell ref="K50:L50"/>
    <mergeCell ref="K51:L51"/>
    <mergeCell ref="K53:L53"/>
    <mergeCell ref="A58:A59"/>
    <mergeCell ref="A60:A61"/>
    <mergeCell ref="A62:A63"/>
    <mergeCell ref="A64:A65"/>
    <mergeCell ref="A68:A69"/>
    <mergeCell ref="A70:A71"/>
    <mergeCell ref="A72:A73"/>
    <mergeCell ref="A74:A75"/>
    <mergeCell ref="A76:A77"/>
    <mergeCell ref="A82:A83"/>
    <mergeCell ref="A84:A85"/>
    <mergeCell ref="A88:A89"/>
    <mergeCell ref="K76:M76"/>
    <mergeCell ref="K77:L77"/>
    <mergeCell ref="A78:A79"/>
    <mergeCell ref="K78:L78"/>
    <mergeCell ref="K79:L79"/>
    <mergeCell ref="A80:A81"/>
    <mergeCell ref="K80:L80"/>
    <mergeCell ref="K81:L81"/>
    <mergeCell ref="J76:J8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BA88"/>
  <sheetViews>
    <sheetView showGridLines="0" tabSelected="1" topLeftCell="A28" zoomScale="70" zoomScaleNormal="70" zoomScaleSheetLayoutView="70" workbookViewId="0">
      <selection activeCell="N32" sqref="N32"/>
    </sheetView>
  </sheetViews>
  <sheetFormatPr defaultColWidth="8.7265625" defaultRowHeight="15.5"/>
  <cols>
    <col min="1" max="1" width="3.453125" style="61" customWidth="1"/>
    <col min="2" max="2" width="25" style="61" customWidth="1"/>
    <col min="3" max="4" width="11.26953125" style="61" customWidth="1"/>
    <col min="5" max="5" width="15.26953125" style="61" customWidth="1"/>
    <col min="6" max="6" width="11.26953125" style="61" customWidth="1"/>
    <col min="7" max="7" width="20.26953125" style="61" customWidth="1"/>
    <col min="8" max="9" width="16.26953125" style="61" customWidth="1"/>
    <col min="10" max="10" width="19.26953125" style="61" customWidth="1"/>
    <col min="11" max="11" width="16.26953125" style="61" customWidth="1"/>
    <col min="12" max="12" width="3.453125" style="61" customWidth="1"/>
    <col min="13" max="22" width="19.7265625" style="61" customWidth="1"/>
    <col min="23" max="23" width="24.54296875" style="61" customWidth="1"/>
    <col min="24" max="24" width="12.7265625" style="61" customWidth="1"/>
    <col min="25" max="25" width="13.54296875" style="61" customWidth="1"/>
    <col min="26" max="26" width="10.26953125" style="61" customWidth="1"/>
    <col min="27" max="27" width="8.7265625" style="61" customWidth="1"/>
    <col min="28" max="28" width="33.26953125" style="61" customWidth="1"/>
    <col min="29" max="29" width="7.54296875" style="61" customWidth="1"/>
    <col min="30" max="30" width="9.54296875" style="61" customWidth="1"/>
    <col min="31" max="31" width="16.26953125" style="61" customWidth="1"/>
    <col min="32" max="33" width="18.54296875" style="61" customWidth="1"/>
    <col min="34" max="34" width="18.54296875" style="61" bestFit="1" customWidth="1"/>
    <col min="35" max="35" width="8.7265625" style="165"/>
    <col min="36" max="36" width="7.453125" style="165" bestFit="1" customWidth="1"/>
    <col min="37" max="37" width="23.453125" style="165" bestFit="1" customWidth="1"/>
    <col min="38" max="38" width="18.26953125" style="165" bestFit="1" customWidth="1"/>
    <col min="39" max="40" width="19.54296875" style="165" bestFit="1" customWidth="1"/>
    <col min="41" max="41" width="12.7265625" style="165" bestFit="1" customWidth="1"/>
    <col min="42" max="42" width="31.26953125" style="165" bestFit="1" customWidth="1"/>
    <col min="43" max="43" width="35.453125" style="165" bestFit="1" customWidth="1"/>
    <col min="44" max="44" width="23.7265625" style="165" bestFit="1" customWidth="1"/>
    <col min="45" max="45" width="24.453125" style="165" bestFit="1" customWidth="1"/>
    <col min="46" max="46" width="19.26953125" style="165" bestFit="1" customWidth="1"/>
    <col min="47" max="53" width="8.7265625" style="165"/>
    <col min="54" max="16384" width="8.7265625" style="61"/>
  </cols>
  <sheetData>
    <row r="1" spans="1:53" ht="16" thickBot="1"/>
    <row r="2" spans="1:53" ht="23.25" customHeight="1">
      <c r="A2" s="62"/>
      <c r="B2" s="1284"/>
      <c r="C2" s="1285"/>
      <c r="D2" s="1286"/>
      <c r="E2" s="1286"/>
      <c r="F2" s="1286"/>
      <c r="G2" s="1286"/>
      <c r="H2" s="1286"/>
      <c r="I2" s="1286"/>
      <c r="J2" s="1287"/>
      <c r="K2" s="1288"/>
      <c r="L2" s="62"/>
    </row>
    <row r="3" spans="1:53" ht="23.25" customHeight="1">
      <c r="A3" s="62"/>
      <c r="B3" s="1419" t="s">
        <v>923</v>
      </c>
      <c r="C3" s="1420"/>
      <c r="D3" s="1420"/>
      <c r="E3" s="1420"/>
      <c r="F3" s="1420"/>
      <c r="G3" s="1420"/>
      <c r="H3" s="1420"/>
      <c r="I3" s="1420"/>
      <c r="J3" s="1420"/>
      <c r="K3" s="1421"/>
      <c r="L3" s="62"/>
    </row>
    <row r="4" spans="1:53" ht="18" customHeight="1">
      <c r="A4" s="62"/>
      <c r="B4" s="1428" t="s">
        <v>290</v>
      </c>
      <c r="C4" s="1429"/>
      <c r="D4" s="1429"/>
      <c r="E4" s="1429"/>
      <c r="F4" s="1429"/>
      <c r="G4" s="1429"/>
      <c r="H4" s="1429"/>
      <c r="I4" s="1429"/>
      <c r="J4" s="1429"/>
      <c r="K4" s="1430"/>
      <c r="L4" s="62"/>
    </row>
    <row r="5" spans="1:53" ht="17.25" customHeight="1" thickBot="1">
      <c r="A5" s="62"/>
      <c r="B5" s="1417"/>
      <c r="C5" s="1418"/>
      <c r="D5" s="1418"/>
      <c r="E5" s="1418"/>
      <c r="F5" s="1418"/>
      <c r="G5" s="1418"/>
      <c r="H5" s="1418"/>
      <c r="I5" s="1418"/>
      <c r="J5" s="1418"/>
      <c r="K5" s="1425"/>
      <c r="L5" s="62"/>
    </row>
    <row r="6" spans="1:53" ht="16" thickBot="1">
      <c r="A6" s="62"/>
      <c r="B6" s="1417" t="s">
        <v>561</v>
      </c>
      <c r="C6" s="1418"/>
      <c r="D6" s="1426"/>
      <c r="E6" s="1426"/>
      <c r="F6" s="1289"/>
      <c r="G6" s="1290" t="s">
        <v>212</v>
      </c>
      <c r="H6" s="1291">
        <v>45278</v>
      </c>
      <c r="I6" s="75" t="s">
        <v>213</v>
      </c>
      <c r="J6" s="76" t="s">
        <v>606</v>
      </c>
      <c r="K6" s="1292"/>
      <c r="L6" s="62"/>
    </row>
    <row r="7" spans="1:53" ht="20.5" thickBot="1">
      <c r="A7" s="62"/>
      <c r="B7" s="1293" t="s">
        <v>562</v>
      </c>
      <c r="C7" s="1294"/>
      <c r="D7" s="1295"/>
      <c r="E7" s="1295"/>
      <c r="F7" s="1289"/>
      <c r="G7" s="1296"/>
      <c r="H7" s="1297"/>
      <c r="I7" s="1246"/>
      <c r="J7" s="79"/>
      <c r="K7" s="1298"/>
      <c r="L7" s="62"/>
      <c r="AB7" s="164" t="s">
        <v>560</v>
      </c>
    </row>
    <row r="8" spans="1:53" ht="16" thickBot="1">
      <c r="A8" s="62"/>
      <c r="B8" s="1299" t="s">
        <v>563</v>
      </c>
      <c r="C8" s="1300"/>
      <c r="D8" s="1300"/>
      <c r="E8" s="1300"/>
      <c r="F8" s="1300"/>
      <c r="G8" s="1290" t="s">
        <v>214</v>
      </c>
      <c r="H8" s="1291">
        <f>H6+1</f>
        <v>45279</v>
      </c>
      <c r="I8" s="75" t="s">
        <v>215</v>
      </c>
      <c r="J8" s="75" t="s">
        <v>216</v>
      </c>
      <c r="K8" s="1292"/>
      <c r="L8" s="62"/>
    </row>
    <row r="9" spans="1:53" s="64" customFormat="1" ht="20.149999999999999" customHeight="1" thickBot="1">
      <c r="A9" s="63"/>
      <c r="B9" s="1301" t="s">
        <v>217</v>
      </c>
      <c r="C9" s="1302"/>
      <c r="D9" s="1302"/>
      <c r="E9" s="1302"/>
      <c r="F9" s="1302"/>
      <c r="G9" s="1303"/>
      <c r="H9" s="1303"/>
      <c r="I9" s="1303"/>
      <c r="J9" s="1304"/>
      <c r="K9" s="1305"/>
      <c r="L9" s="63"/>
      <c r="X9" s="61"/>
      <c r="Y9" s="1"/>
      <c r="AI9" s="165"/>
      <c r="AJ9" s="165"/>
      <c r="AK9" s="165"/>
      <c r="AL9" s="165"/>
      <c r="AM9" s="165"/>
      <c r="AN9" s="165"/>
      <c r="AO9" s="165"/>
      <c r="AP9" s="165"/>
      <c r="AQ9" s="165"/>
      <c r="AR9" s="165"/>
      <c r="AS9" s="165"/>
      <c r="AT9" s="165"/>
      <c r="AU9" s="165"/>
      <c r="AV9" s="165"/>
      <c r="AW9" s="165"/>
      <c r="AX9" s="165"/>
      <c r="AY9" s="165"/>
      <c r="AZ9" s="165"/>
      <c r="BA9" s="165"/>
    </row>
    <row r="10" spans="1:53" s="66" customFormat="1" ht="32.9" customHeight="1" thickBot="1">
      <c r="A10" s="65"/>
      <c r="B10" s="1306"/>
      <c r="C10" s="1307" t="s">
        <v>234</v>
      </c>
      <c r="D10" s="1308">
        <v>45261</v>
      </c>
      <c r="E10" s="1309"/>
      <c r="F10" s="1309"/>
      <c r="G10" s="1309"/>
      <c r="H10" s="1309"/>
      <c r="I10" s="1427"/>
      <c r="J10" s="1427"/>
      <c r="K10" s="1413"/>
      <c r="L10" s="65"/>
      <c r="X10" s="61"/>
      <c r="AI10" s="165"/>
      <c r="AJ10" s="1422" t="s">
        <v>571</v>
      </c>
      <c r="AK10" s="1423"/>
      <c r="AL10" s="1423"/>
      <c r="AM10" s="1423"/>
      <c r="AN10" s="1423"/>
      <c r="AO10" s="1423"/>
      <c r="AP10" s="1423"/>
      <c r="AQ10" s="1423"/>
      <c r="AR10" s="1423"/>
      <c r="AS10" s="1424"/>
      <c r="AT10" s="165"/>
      <c r="AU10" s="165"/>
      <c r="AV10" s="165"/>
      <c r="AW10" s="165"/>
      <c r="AX10" s="165"/>
      <c r="AY10" s="165"/>
      <c r="AZ10" s="165"/>
      <c r="BA10" s="165"/>
    </row>
    <row r="11" spans="1:53" s="66" customFormat="1" ht="32.9" customHeight="1" thickBot="1">
      <c r="A11" s="65"/>
      <c r="B11" s="1306"/>
      <c r="C11" s="1310"/>
      <c r="D11" s="1311"/>
      <c r="E11" s="1309"/>
      <c r="F11" s="1309"/>
      <c r="G11" s="1309"/>
      <c r="H11" s="1309"/>
      <c r="I11" s="1427"/>
      <c r="J11" s="1427"/>
      <c r="K11" s="1413"/>
      <c r="L11" s="65"/>
      <c r="W11" s="178">
        <f>EOMONTH('Top Sheet'!D10,0)</f>
        <v>45291</v>
      </c>
      <c r="X11" s="178">
        <f>EDATE(D10,0)</f>
        <v>45261</v>
      </c>
      <c r="Y11" s="179">
        <f>H6</f>
        <v>45278</v>
      </c>
      <c r="Z11" s="66">
        <f>W11-Y11</f>
        <v>13</v>
      </c>
      <c r="AI11" s="170" t="s">
        <v>409</v>
      </c>
      <c r="AJ11" s="170" t="s">
        <v>200</v>
      </c>
      <c r="AK11" s="170" t="s">
        <v>228</v>
      </c>
      <c r="AL11" s="170" t="s">
        <v>354</v>
      </c>
      <c r="AM11" s="170" t="s">
        <v>11</v>
      </c>
      <c r="AN11" s="170" t="s">
        <v>10</v>
      </c>
      <c r="AO11" s="170" t="s">
        <v>204</v>
      </c>
      <c r="AP11" s="170" t="s">
        <v>95</v>
      </c>
      <c r="AQ11" s="170" t="s">
        <v>96</v>
      </c>
      <c r="AR11" s="170" t="s">
        <v>97</v>
      </c>
      <c r="AS11" s="170" t="s">
        <v>98</v>
      </c>
      <c r="AT11" s="170" t="s">
        <v>99</v>
      </c>
      <c r="AU11" s="170" t="s">
        <v>400</v>
      </c>
      <c r="AV11" s="170" t="s">
        <v>401</v>
      </c>
      <c r="AW11" s="170" t="s">
        <v>402</v>
      </c>
      <c r="AX11" s="170" t="s">
        <v>403</v>
      </c>
      <c r="AY11" s="170" t="s">
        <v>404</v>
      </c>
      <c r="AZ11" s="170" t="s">
        <v>406</v>
      </c>
      <c r="BA11" s="170"/>
    </row>
    <row r="12" spans="1:53" s="66" customFormat="1" ht="42" customHeight="1" thickBot="1">
      <c r="A12" s="65"/>
      <c r="B12" s="1306"/>
      <c r="C12" s="1310"/>
      <c r="D12" s="1311"/>
      <c r="E12" s="1309"/>
      <c r="F12" s="1309"/>
      <c r="G12" s="1309"/>
      <c r="H12" s="1309"/>
      <c r="I12" s="1427"/>
      <c r="J12" s="1427"/>
      <c r="K12" s="1413"/>
      <c r="L12" s="65"/>
      <c r="W12" s="176" t="s">
        <v>234</v>
      </c>
      <c r="X12" s="177">
        <v>45261</v>
      </c>
      <c r="Y12" s="1"/>
      <c r="AB12" s="173" t="s">
        <v>229</v>
      </c>
      <c r="AC12" s="173" t="s">
        <v>232</v>
      </c>
      <c r="AD12" s="173" t="s">
        <v>870</v>
      </c>
      <c r="AE12" s="173" t="s">
        <v>871</v>
      </c>
      <c r="AF12" s="164" t="s">
        <v>609</v>
      </c>
      <c r="AG12" s="173" t="s">
        <v>872</v>
      </c>
      <c r="AH12" s="173" t="s">
        <v>873</v>
      </c>
      <c r="AI12" s="165" t="s">
        <v>12</v>
      </c>
      <c r="AJ12" s="182">
        <f>SUMIFS(Backup!$K:$K,Backup!$D:$D,Details!$B$8,Backup!$B:$B,AI12,Backup!$A:$A,"&lt;="&amp;'Top Sheet'!$W$11,Backup!$A:$A,"&gt;="&amp;$X$11)</f>
        <v>0</v>
      </c>
      <c r="AK12" s="182">
        <f>SUMIFS(Backup!$M:$M,Backup!$D:$D,Details!$B$9,Backup!$B:$B,AI12,Backup!$A:$A,"&lt;="&amp;'Top Sheet'!$W$11,Backup!$A:$A,"&gt;="&amp;$X$11)</f>
        <v>0</v>
      </c>
      <c r="AL12" s="182">
        <f>SUMIFS(Backup!$M:$M,Backup!$D:$D,Details!$B$10,Backup!$B:$B,AI12,Backup!$A:$A,"&lt;="&amp;'Top Sheet'!$W$11,Backup!$A:$A,"&gt;="&amp;$X$11)</f>
        <v>0</v>
      </c>
      <c r="AM12" s="182">
        <f>SUMIFS(Backup!$M:$M,Backup!$D:$D,Details!$B$11,Backup!$B:$B,AI12,Backup!$A:$A,"&lt;="&amp;'Top Sheet'!$W$11,Backup!$A:$A,"&gt;="&amp;$X$11)</f>
        <v>0</v>
      </c>
      <c r="AN12" s="182">
        <f>SUMIFS(Backup!$M:$M,Backup!$D:$D,Details!$B$12,Backup!$B:$B,AI12,Backup!$A:$A,"&lt;="&amp;'Top Sheet'!$W$11,Backup!$A:$A,"&gt;="&amp;$X$11)</f>
        <v>0</v>
      </c>
      <c r="AO12" s="182">
        <f>SUMIFS(Backup!$N:$N,Backup!$D:$D,Details!$B$13,Backup!$B:$B,AI12,Backup!$A:$A,"&lt;="&amp;'Top Sheet'!$W$11,Backup!$A:$A,"&gt;="&amp;$X$11)</f>
        <v>0</v>
      </c>
      <c r="AP12" s="182">
        <f>SUMIFS(Backup!$N:$N,Backup!$D:$D,Details!$B$14,Backup!$B:$B,AI12,Backup!$A:$A,"&lt;="&amp;'Top Sheet'!$W$11,Backup!$A:$A,"&gt;="&amp;$X$11)</f>
        <v>0</v>
      </c>
      <c r="AQ12" s="182">
        <f>SUMIFS(Backup!$N:$N,Backup!$D:$D,Details!$B$15,Backup!$B:$B,AI12,Backup!$A:$A,"&lt;="&amp;'Top Sheet'!$W$11,Backup!$A:$A,"&gt;="&amp;$X$11)</f>
        <v>0</v>
      </c>
      <c r="AR12" s="182">
        <f>SUMIFS(Backup!$N:$N,Backup!$D:$D,Details!$B$16,Backup!$B:$B,AI12,Backup!$A:$A,"&lt;="&amp;'Top Sheet'!$W$11,Backup!$A:$A,"&gt;="&amp;$X$11)</f>
        <v>0</v>
      </c>
      <c r="AS12" s="182">
        <f>SUMIFS(Backup!$N:$N,Backup!$D:$D,Details!$B$17,Backup!$B:$B,AI12,Backup!$A:$A,"&lt;="&amp;'Top Sheet'!$W$11,Backup!$A:$A,"&gt;="&amp;$X$11)</f>
        <v>0</v>
      </c>
      <c r="AT12" s="182">
        <f>SUMIFS(Backup!$N:$N,Backup!$D:$D,Details!$B$18,Backup!$B:$B,AI12,Backup!$A:$A,"&lt;="&amp;'Top Sheet'!$W$11,Backup!$A:$A,"&gt;="&amp;$X$11)</f>
        <v>2.5</v>
      </c>
      <c r="AU12" s="182">
        <f>SUMIFS(Backup!$N:$N,Backup!$D:$D,Details!$B$19,Backup!$B:$B,AI12,Backup!$A:$A,"&lt;="&amp;'Top Sheet'!$W$11,Backup!$A:$A,"&gt;="&amp;$X$11)</f>
        <v>0</v>
      </c>
      <c r="AV12" s="182">
        <f>SUMIFS(Backup!$N:$N,Backup!$D:$D,Details!$B$20,Backup!$B:$B,AI12,Backup!$A:$A,"&lt;="&amp;'Top Sheet'!$W$11,Backup!$A:$A,"&gt;="&amp;$X$11)</f>
        <v>0</v>
      </c>
      <c r="AW12" s="182">
        <f>SUMIFS(Backup!$N:$N,Backup!$D:$D,Details!$B$21,Backup!$B:$B,AI12,Backup!$A:$A,"&lt;="&amp;'Top Sheet'!$W$11,Backup!$A:$A,"&gt;="&amp;$X$11)</f>
        <v>0</v>
      </c>
      <c r="AX12" s="182">
        <f>SUMIFS(Backup!$N:$N,Backup!$D:$D,Details!$B$22,Backup!$B:$B,AI12,Backup!$A:$A,"&lt;="&amp;'Top Sheet'!$W$11,Backup!$A:$A,"&gt;="&amp;$X$11)</f>
        <v>0</v>
      </c>
      <c r="AY12" s="182">
        <f>SUMIFS(Backup!$N:$N,Backup!$D:$D,Details!$B$23,Backup!$B:$B,AI12,Backup!$A:$A,"&lt;="&amp;'Top Sheet'!$W$11,Backup!$A:$A,"&gt;="&amp;$X$11)</f>
        <v>0</v>
      </c>
      <c r="AZ12" s="182">
        <f>SUMIFS(Backup!$K:$K,Backup!$D:$D,Details!$B$24,Backup!$B:$B,AI12,Backup!$A:$A,"&lt;="&amp;'Top Sheet'!$W$11,Backup!$A:$A,"&gt;="&amp;$X$11)</f>
        <v>0</v>
      </c>
      <c r="BA12" s="182">
        <f>SUMIFS(Backup!$K:$K,Backup!$D:$D,Details!$B$8,Backup!$B:$B,$AI$12,Backup!$B:$B,"&lt;="&amp;'Top Sheet'!$W$11,Backup!$B:$B,"&gt;="&amp;$X$11)</f>
        <v>0</v>
      </c>
    </row>
    <row r="13" spans="1:53" s="66" customFormat="1" ht="32.9" customHeight="1">
      <c r="A13" s="65"/>
      <c r="B13" s="1306"/>
      <c r="C13" s="1310"/>
      <c r="D13" s="1311"/>
      <c r="E13" s="1309"/>
      <c r="F13" s="1309"/>
      <c r="G13" s="1309"/>
      <c r="H13" s="1309"/>
      <c r="I13" s="1427"/>
      <c r="J13" s="1427"/>
      <c r="K13" s="1413"/>
      <c r="L13" s="65"/>
      <c r="U13" s="173" t="s">
        <v>2927</v>
      </c>
      <c r="V13" s="173" t="s">
        <v>231</v>
      </c>
      <c r="W13" s="173" t="s">
        <v>229</v>
      </c>
      <c r="X13" s="173" t="s">
        <v>230</v>
      </c>
      <c r="Y13" s="173" t="s">
        <v>231</v>
      </c>
      <c r="Z13" s="173" t="s">
        <v>417</v>
      </c>
      <c r="AA13" s="169"/>
      <c r="AB13" s="175" t="s">
        <v>200</v>
      </c>
      <c r="AC13" s="174" t="s">
        <v>233</v>
      </c>
      <c r="AD13" s="180">
        <v>2033.980392156863</v>
      </c>
      <c r="AE13" s="180">
        <f>SUMIFS(Backup!$P:$P,Backup!$D:$D,'Top Sheet'!$AB13)</f>
        <v>1840</v>
      </c>
      <c r="AF13" s="172">
        <f t="shared" ref="AF13:AF23" si="0">AE13/AD13</f>
        <v>0.90463015626656884</v>
      </c>
      <c r="AG13" s="399">
        <f>AD13/'Civil S-curve'!$D2</f>
        <v>581.13725490196089</v>
      </c>
      <c r="AH13" s="399">
        <f>AE13/'Civil S-curve'!$D2</f>
        <v>525.71428571428567</v>
      </c>
      <c r="AI13" s="165" t="s">
        <v>2</v>
      </c>
      <c r="AJ13" s="182">
        <f>SUMIFS(Backup!$K:$K,Backup!$D:$D,Details!$B$8,Backup!$B:$B,AI13,Backup!$A:$A,"&lt;="&amp;'Top Sheet'!$W$11,Backup!$A:$A,"&gt;="&amp;$X$11)</f>
        <v>10</v>
      </c>
      <c r="AK13" s="182">
        <f>SUMIFS(Backup!$M:$M,Backup!$D:$D,Details!$B$9,Backup!$B:$B,AI13,Backup!$A:$A,"&lt;="&amp;'Top Sheet'!$W$11,Backup!$A:$A,"&gt;="&amp;$X$11)</f>
        <v>0</v>
      </c>
      <c r="AL13" s="182">
        <f>SUMIFS(Backup!$M:$M,Backup!$D:$D,Details!$B$10,Backup!$B:$B,AI13,Backup!$A:$A,"&lt;="&amp;'Top Sheet'!$W$11,Backup!$A:$A,"&gt;="&amp;$X$11)</f>
        <v>0</v>
      </c>
      <c r="AM13" s="182">
        <f>SUMIFS(Backup!$M:$M,Backup!$D:$D,Details!$B$11,Backup!$B:$B,AI13,Backup!$A:$A,"&lt;="&amp;'Top Sheet'!$W$11,Backup!$A:$A,"&gt;="&amp;$X$11)</f>
        <v>0</v>
      </c>
      <c r="AN13" s="182">
        <f>SUMIFS(Backup!$M:$M,Backup!$D:$D,Details!$B$12,Backup!$B:$B,AI13,Backup!$A:$A,"&lt;="&amp;'Top Sheet'!$W$11,Backup!$A:$A,"&gt;="&amp;$X$11)</f>
        <v>0</v>
      </c>
      <c r="AO13" s="182">
        <f>SUMIFS(Backup!$N:$N,Backup!$D:$D,Details!$B$13,Backup!$B:$B,AI13,Backup!$A:$A,"&lt;="&amp;'Top Sheet'!$W$11,Backup!$A:$A,"&gt;="&amp;$X$11)</f>
        <v>64</v>
      </c>
      <c r="AP13" s="182">
        <f>SUMIFS(Backup!$N:$N,Backup!$D:$D,Details!$B$14,Backup!$B:$B,AI13,Backup!$A:$A,"&lt;="&amp;'Top Sheet'!$W$11,Backup!$A:$A,"&gt;="&amp;$X$11)</f>
        <v>0</v>
      </c>
      <c r="AQ13" s="182">
        <f>SUMIFS(Backup!$N:$N,Backup!$D:$D,Details!$B$15,Backup!$B:$B,AI13,Backup!$A:$A,"&lt;="&amp;'Top Sheet'!$W$11,Backup!$A:$A,"&gt;="&amp;$X$11)</f>
        <v>0</v>
      </c>
      <c r="AR13" s="182">
        <f>SUMIFS(Backup!$N:$N,Backup!$D:$D,Details!$B$16,Backup!$B:$B,AI13,Backup!$A:$A,"&lt;="&amp;'Top Sheet'!$W$11,Backup!$A:$A,"&gt;="&amp;$X$11)</f>
        <v>36</v>
      </c>
      <c r="AS13" s="182">
        <f>SUMIFS(Backup!$N:$N,Backup!$D:$D,Details!$B$17,Backup!$B:$B,AI13,Backup!$A:$A,"&lt;="&amp;'Top Sheet'!$W$11,Backup!$A:$A,"&gt;="&amp;$X$11)</f>
        <v>0</v>
      </c>
      <c r="AT13" s="182">
        <f>SUMIFS(Backup!$N:$N,Backup!$D:$D,Details!$B$18,Backup!$B:$B,AI13,Backup!$A:$A,"&lt;="&amp;'Top Sheet'!$W$11,Backup!$A:$A,"&gt;="&amp;$X$11)</f>
        <v>0</v>
      </c>
      <c r="AU13" s="182">
        <f>SUMIFS(Backup!$N:$N,Backup!$D:$D,Details!$B$19,Backup!$B:$B,AI13,Backup!$A:$A,"&lt;="&amp;'Top Sheet'!$W$11,Backup!$A:$A,"&gt;="&amp;$X$11)</f>
        <v>0</v>
      </c>
      <c r="AV13" s="182">
        <f>SUMIFS(Backup!$N:$N,Backup!$D:$D,Details!$B$20,Backup!$B:$B,AI13,Backup!$A:$A,"&lt;="&amp;'Top Sheet'!$W$11,Backup!$A:$A,"&gt;="&amp;$X$11)</f>
        <v>0</v>
      </c>
      <c r="AW13" s="182">
        <f>SUMIFS(Backup!$N:$N,Backup!$D:$D,Details!$B$21,Backup!$B:$B,AI13,Backup!$A:$A,"&lt;="&amp;'Top Sheet'!$W$11,Backup!$A:$A,"&gt;="&amp;$X$11)</f>
        <v>0</v>
      </c>
      <c r="AX13" s="182">
        <f>SUMIFS(Backup!$N:$N,Backup!$D:$D,Details!$B$22,Backup!$B:$B,AI13,Backup!$A:$A,"&lt;="&amp;'Top Sheet'!$W$11,Backup!$A:$A,"&gt;="&amp;$X$11)</f>
        <v>0</v>
      </c>
      <c r="AY13" s="182">
        <f>SUMIFS(Backup!$N:$N,Backup!$D:$D,Details!$B$23,Backup!$B:$B,AI13,Backup!$A:$A,"&lt;="&amp;'Top Sheet'!$W$11,Backup!$A:$A,"&gt;="&amp;$X$11)</f>
        <v>0</v>
      </c>
      <c r="AZ13" s="182">
        <f>SUMIFS(Backup!$K:$K,Backup!$D:$D,Details!$B$24,Backup!$B:$B,AI13,Backup!$A:$A,"&lt;="&amp;'Top Sheet'!$W$11,Backup!$A:$A,"&gt;="&amp;$X$11)</f>
        <v>0</v>
      </c>
      <c r="BA13" s="182">
        <f>SUMIFS(Backup!$K:$K,Backup!$D:$D,Details!$B$9,Backup!$B:$B,$AI$13,Backup!$B:$B,"&lt;="&amp;'Top Sheet'!$W$11,Backup!$B:$B,"&gt;="&amp;$X$11)</f>
        <v>0</v>
      </c>
    </row>
    <row r="14" spans="1:53" s="66" customFormat="1" ht="32.9" customHeight="1">
      <c r="A14" s="65"/>
      <c r="B14" s="1306"/>
      <c r="C14" s="1310"/>
      <c r="D14" s="1311"/>
      <c r="E14" s="1312"/>
      <c r="F14" s="1312"/>
      <c r="G14" s="1312"/>
      <c r="H14" s="1312"/>
      <c r="I14" s="1427"/>
      <c r="J14" s="1427"/>
      <c r="K14" s="1413"/>
      <c r="L14" s="65"/>
      <c r="M14" s="180"/>
      <c r="N14" s="658"/>
      <c r="O14" s="180"/>
      <c r="P14" s="180"/>
      <c r="Q14" s="180"/>
      <c r="R14" s="180"/>
      <c r="S14" s="180"/>
      <c r="T14" s="180"/>
      <c r="U14" s="180">
        <f>SUMIFS(Backup!$P:$P,Backup!$D:$D,W14, Backup!$A:$A,$H$6)</f>
        <v>28</v>
      </c>
      <c r="V14" s="180">
        <f>SUMIFS(Backup!$P:$P,Backup!$D:$D,'Top Sheet'!$W14,Backup!$A:$A,"&lt;="&amp;'Top Sheet'!$W$11,Backup!$A:$A,"&gt;="&amp;'Top Sheet'!$X$11)</f>
        <v>109</v>
      </c>
      <c r="W14" s="175" t="s">
        <v>200</v>
      </c>
      <c r="X14" s="180">
        <f>SUMIFS('Month-wise Plan'!$E3:$AA3,'Month-wise Plan'!$E$2:$AA$2,'Top Sheet'!$D$10)</f>
        <v>0</v>
      </c>
      <c r="Y14" s="180">
        <f>SUMIFS(Backup!$K:$K,Backup!$D:$D,'Top Sheet'!$W14,Backup!$A:$A,"&lt;="&amp;'Top Sheet'!$W$11,Backup!$A:$A,"&gt;="&amp;'Top Sheet'!$X$11)</f>
        <v>109</v>
      </c>
      <c r="Z14" s="180">
        <f>SUMIFS('Month-wise Plan'!$E$28:$AA$28,'Month-wise Plan'!$E$2:$AA$2,'Top Sheet'!$D$10)</f>
        <v>0</v>
      </c>
      <c r="AB14" s="175" t="s">
        <v>228</v>
      </c>
      <c r="AC14" s="174" t="s">
        <v>233</v>
      </c>
      <c r="AD14" s="180">
        <v>13947.294117647059</v>
      </c>
      <c r="AE14" s="180">
        <f>SUMIFS(Backup!$P:$P,Backup!$D:$D,'Top Sheet'!$AB14)</f>
        <v>11022.75</v>
      </c>
      <c r="AF14" s="172">
        <f t="shared" si="0"/>
        <v>0.79031458769147711</v>
      </c>
      <c r="AG14" s="399">
        <f>AD14/'Civil S-curve'!$D3</f>
        <v>581.13725490196077</v>
      </c>
      <c r="AH14" s="399">
        <f>AE14/'Civil S-curve'!$D3</f>
        <v>459.28125</v>
      </c>
      <c r="AI14" s="165" t="s">
        <v>37</v>
      </c>
      <c r="AJ14" s="182">
        <f>SUMIFS(Backup!$K:$K,Backup!$D:$D,Details!$B$8,Backup!$B:$B,AI14,Backup!$A:$A,"&lt;="&amp;'Top Sheet'!$W$11,Backup!$A:$A,"&gt;="&amp;$X$11)</f>
        <v>0</v>
      </c>
      <c r="AK14" s="182">
        <f>SUMIFS(Backup!$M:$M,Backup!$D:$D,Details!$B$9,Backup!$B:$B,AI14,Backup!$A:$A,"&lt;="&amp;'Top Sheet'!$W$11,Backup!$A:$A,"&gt;="&amp;$X$11)</f>
        <v>0</v>
      </c>
      <c r="AL14" s="182">
        <f>SUMIFS(Backup!$M:$M,Backup!$D:$D,Details!$B$10,Backup!$B:$B,AI14,Backup!$A:$A,"&lt;="&amp;'Top Sheet'!$W$11,Backup!$A:$A,"&gt;="&amp;$X$11)</f>
        <v>0</v>
      </c>
      <c r="AM14" s="182">
        <f>SUMIFS(Backup!$M:$M,Backup!$D:$D,Details!$B$11,Backup!$B:$B,AI14,Backup!$A:$A,"&lt;="&amp;'Top Sheet'!$W$11,Backup!$A:$A,"&gt;="&amp;$X$11)</f>
        <v>0</v>
      </c>
      <c r="AN14" s="182">
        <f>SUMIFS(Backup!$M:$M,Backup!$D:$D,Details!$B$12,Backup!$B:$B,AI14,Backup!$A:$A,"&lt;="&amp;'Top Sheet'!$W$11,Backup!$A:$A,"&gt;="&amp;$X$11)</f>
        <v>0</v>
      </c>
      <c r="AO14" s="182">
        <f>SUMIFS(Backup!$N:$N,Backup!$D:$D,Details!$B$13,Backup!$B:$B,AI14,Backup!$A:$A,"&lt;="&amp;'Top Sheet'!$W$11,Backup!$A:$A,"&gt;="&amp;$X$11)</f>
        <v>0</v>
      </c>
      <c r="AP14" s="182">
        <f>SUMIFS(Backup!$N:$N,Backup!$D:$D,Details!$B$14,Backup!$B:$B,AI14,Backup!$A:$A,"&lt;="&amp;'Top Sheet'!$W$11,Backup!$A:$A,"&gt;="&amp;$X$11)</f>
        <v>0</v>
      </c>
      <c r="AQ14" s="182">
        <f>SUMIFS(Backup!$N:$N,Backup!$D:$D,Details!$B$15,Backup!$B:$B,AI14,Backup!$A:$A,"&lt;="&amp;'Top Sheet'!$W$11,Backup!$A:$A,"&gt;="&amp;$X$11)</f>
        <v>0</v>
      </c>
      <c r="AR14" s="182">
        <f>SUMIFS(Backup!$N:$N,Backup!$D:$D,Details!$B$16,Backup!$B:$B,AI14,Backup!$A:$A,"&lt;="&amp;'Top Sheet'!$W$11,Backup!$A:$A,"&gt;="&amp;$X$11)</f>
        <v>72</v>
      </c>
      <c r="AS14" s="182">
        <f>SUMIFS(Backup!$N:$N,Backup!$D:$D,Details!$B$17,Backup!$B:$B,AI14,Backup!$A:$A,"&lt;="&amp;'Top Sheet'!$W$11,Backup!$A:$A,"&gt;="&amp;$X$11)</f>
        <v>0</v>
      </c>
      <c r="AT14" s="182">
        <f>SUMIFS(Backup!$N:$N,Backup!$D:$D,Details!$B$18,Backup!$B:$B,AI14,Backup!$A:$A,"&lt;="&amp;'Top Sheet'!$W$11,Backup!$A:$A,"&gt;="&amp;$X$11)</f>
        <v>0</v>
      </c>
      <c r="AU14" s="182">
        <f>SUMIFS(Backup!$N:$N,Backup!$D:$D,Details!$B$19,Backup!$B:$B,AI14,Backup!$A:$A,"&lt;="&amp;'Top Sheet'!$W$11,Backup!$A:$A,"&gt;="&amp;$X$11)</f>
        <v>0</v>
      </c>
      <c r="AV14" s="182">
        <f>SUMIFS(Backup!$N:$N,Backup!$D:$D,Details!$B$20,Backup!$B:$B,AI14,Backup!$A:$A,"&lt;="&amp;'Top Sheet'!$W$11,Backup!$A:$A,"&gt;="&amp;$X$11)</f>
        <v>0</v>
      </c>
      <c r="AW14" s="182">
        <f>SUMIFS(Backup!$N:$N,Backup!$D:$D,Details!$B$21,Backup!$B:$B,AI14,Backup!$A:$A,"&lt;="&amp;'Top Sheet'!$W$11,Backup!$A:$A,"&gt;="&amp;$X$11)</f>
        <v>0</v>
      </c>
      <c r="AX14" s="182">
        <f>SUMIFS(Backup!$N:$N,Backup!$D:$D,Details!$B$22,Backup!$B:$B,AI14,Backup!$A:$A,"&lt;="&amp;'Top Sheet'!$W$11,Backup!$A:$A,"&gt;="&amp;$X$11)</f>
        <v>0</v>
      </c>
      <c r="AY14" s="182">
        <f>SUMIFS(Backup!$N:$N,Backup!$D:$D,Details!$B$23,Backup!$B:$B,AI14,Backup!$A:$A,"&lt;="&amp;'Top Sheet'!$W$11,Backup!$A:$A,"&gt;="&amp;$X$11)</f>
        <v>0</v>
      </c>
      <c r="AZ14" s="182">
        <f>SUMIFS(Backup!$K:$K,Backup!$D:$D,Details!$B$24,Backup!$B:$B,AI14,Backup!$A:$A,"&lt;="&amp;'Top Sheet'!$W$11,Backup!$A:$A,"&gt;="&amp;$X$11)</f>
        <v>0</v>
      </c>
      <c r="BA14" s="182">
        <f>SUMIFS(Backup!$K:$K,Backup!$D:$D,Details!$B$10,Backup!$B:$B,$AI$14,Backup!$B:$B,"&lt;="&amp;'Top Sheet'!$W$11,Backup!$B:$B,"&gt;="&amp;$X$11)</f>
        <v>0</v>
      </c>
    </row>
    <row r="15" spans="1:53" s="66" customFormat="1" ht="32.9" customHeight="1">
      <c r="A15" s="65"/>
      <c r="B15" s="1306"/>
      <c r="C15" s="1310"/>
      <c r="D15" s="1311"/>
      <c r="E15" s="1309"/>
      <c r="F15" s="1309"/>
      <c r="G15" s="1309"/>
      <c r="H15" s="1309"/>
      <c r="I15" s="1412"/>
      <c r="J15" s="1412"/>
      <c r="K15" s="1413"/>
      <c r="L15" s="65"/>
      <c r="M15" s="180"/>
      <c r="N15" s="180"/>
      <c r="O15" s="180"/>
      <c r="P15" s="180"/>
      <c r="Q15" s="180"/>
      <c r="R15" s="180"/>
      <c r="S15" s="180"/>
      <c r="T15" s="180"/>
      <c r="U15" s="180">
        <f>SUMIFS(Backup!$P:$P,Backup!$D:$D,W15, Backup!$A:$A,$H$6)</f>
        <v>40</v>
      </c>
      <c r="V15" s="180">
        <f>SUMIFS(Backup!$P:$P,Backup!$D:$D,'Top Sheet'!$W15,Backup!$A:$A,"&lt;="&amp;'Top Sheet'!$W$11,Backup!$A:$A,"&gt;="&amp;'Top Sheet'!$X$11)</f>
        <v>476</v>
      </c>
      <c r="W15" s="175" t="s">
        <v>228</v>
      </c>
      <c r="X15" s="180">
        <f>SUMIFS('Month-wise Plan'!$E4:$AA4,'Month-wise Plan'!$E$2:$AA$2,'Top Sheet'!$D$10)</f>
        <v>0</v>
      </c>
      <c r="Y15" s="180">
        <f>SUMIFS(Backup!$M:$M,Backup!$D:$D,'Top Sheet'!$W15,Backup!$A:$A,"&lt;="&amp;'Top Sheet'!$W$11,Backup!$A:$A,"&gt;="&amp;'Top Sheet'!$X$11)</f>
        <v>476</v>
      </c>
      <c r="Z15" s="180">
        <f>SUMIFS('Month-wise Plan'!$E29:$AA29,'Month-wise Plan'!$E$2:$AA$2,'Top Sheet'!$D$10)</f>
        <v>0</v>
      </c>
      <c r="AB15" s="175" t="s">
        <v>354</v>
      </c>
      <c r="AC15" s="174" t="s">
        <v>233</v>
      </c>
      <c r="AD15" s="180">
        <v>3196.2549019607845</v>
      </c>
      <c r="AE15" s="180">
        <f>SUMIFS(Backup!$P:$P,Backup!$D:$D,'Top Sheet'!$AB15)</f>
        <v>2606</v>
      </c>
      <c r="AF15" s="172">
        <f t="shared" si="0"/>
        <v>0.8153292149513216</v>
      </c>
      <c r="AG15" s="399">
        <f>AD15/'Civil S-curve'!$D4</f>
        <v>581.13725490196077</v>
      </c>
      <c r="AH15" s="399">
        <f>AE15/'Civil S-curve'!$D4</f>
        <v>473.81818181818181</v>
      </c>
      <c r="AI15" s="165" t="s">
        <v>1</v>
      </c>
      <c r="AJ15" s="182">
        <f>SUMIFS(Backup!$K:$K,Backup!$D:$D,Details!$B$8,Backup!$B:$B,AI15,Backup!$A:$A,"&lt;="&amp;'Top Sheet'!$W$11,Backup!$A:$A,"&gt;="&amp;$X$11)</f>
        <v>18</v>
      </c>
      <c r="AK15" s="182">
        <f>SUMIFS(Backup!$M:$M,Backup!$D:$D,Details!$B$9,Backup!$B:$B,AI15,Backup!$A:$A,"&lt;="&amp;'Top Sheet'!$W$11,Backup!$A:$A,"&gt;="&amp;$X$11)</f>
        <v>0</v>
      </c>
      <c r="AL15" s="182">
        <f>SUMIFS(Backup!$M:$M,Backup!$D:$D,Details!$B$10,Backup!$B:$B,AI15,Backup!$A:$A,"&lt;="&amp;'Top Sheet'!$W$11,Backup!$A:$A,"&gt;="&amp;$X$11)</f>
        <v>0</v>
      </c>
      <c r="AM15" s="182">
        <f>SUMIFS(Backup!$M:$M,Backup!$D:$D,Details!$B$11,Backup!$B:$B,AI15,Backup!$A:$A,"&lt;="&amp;'Top Sheet'!$W$11,Backup!$A:$A,"&gt;="&amp;$X$11)</f>
        <v>0</v>
      </c>
      <c r="AN15" s="182">
        <f>SUMIFS(Backup!$M:$M,Backup!$D:$D,Details!$B$12,Backup!$B:$B,AI15,Backup!$A:$A,"&lt;="&amp;'Top Sheet'!$W$11,Backup!$A:$A,"&gt;="&amp;$X$11)</f>
        <v>0</v>
      </c>
      <c r="AO15" s="182">
        <f>SUMIFS(Backup!$N:$N,Backup!$D:$D,Details!$B$13,Backup!$B:$B,AI15,Backup!$A:$A,"&lt;="&amp;'Top Sheet'!$W$11,Backup!$A:$A,"&gt;="&amp;$X$11)</f>
        <v>0</v>
      </c>
      <c r="AP15" s="182">
        <f>SUMIFS(Backup!$N:$N,Backup!$D:$D,Details!$B$14,Backup!$B:$B,AI15,Backup!$A:$A,"&lt;="&amp;'Top Sheet'!$W$11,Backup!$A:$A,"&gt;="&amp;$X$11)</f>
        <v>0</v>
      </c>
      <c r="AQ15" s="182">
        <f>SUMIFS(Backup!$N:$N,Backup!$D:$D,Details!$B$15,Backup!$B:$B,AI15,Backup!$A:$A,"&lt;="&amp;'Top Sheet'!$W$11,Backup!$A:$A,"&gt;="&amp;$X$11)</f>
        <v>0</v>
      </c>
      <c r="AR15" s="182">
        <f>SUMIFS(Backup!$N:$N,Backup!$D:$D,Details!$B$16,Backup!$B:$B,AI15,Backup!$A:$A,"&lt;="&amp;'Top Sheet'!$W$11,Backup!$A:$A,"&gt;="&amp;$X$11)</f>
        <v>0</v>
      </c>
      <c r="AS15" s="182">
        <f>SUMIFS(Backup!$N:$N,Backup!$D:$D,Details!$B$17,Backup!$B:$B,AI15,Backup!$A:$A,"&lt;="&amp;'Top Sheet'!$W$11,Backup!$A:$A,"&gt;="&amp;$X$11)</f>
        <v>0</v>
      </c>
      <c r="AT15" s="182">
        <f>SUMIFS(Backup!$N:$N,Backup!$D:$D,Details!$B$18,Backup!$B:$B,AI15,Backup!$A:$A,"&lt;="&amp;'Top Sheet'!$W$11,Backup!$A:$A,"&gt;="&amp;$X$11)</f>
        <v>0</v>
      </c>
      <c r="AU15" s="182">
        <f>SUMIFS(Backup!$N:$N,Backup!$D:$D,Details!$B$19,Backup!$B:$B,AI15,Backup!$A:$A,"&lt;="&amp;'Top Sheet'!$W$11,Backup!$A:$A,"&gt;="&amp;$X$11)</f>
        <v>0</v>
      </c>
      <c r="AV15" s="182">
        <f>SUMIFS(Backup!$N:$N,Backup!$D:$D,Details!$B$20,Backup!$B:$B,AI15,Backup!$A:$A,"&lt;="&amp;'Top Sheet'!$W$11,Backup!$A:$A,"&gt;="&amp;$X$11)</f>
        <v>0</v>
      </c>
      <c r="AW15" s="182">
        <f>SUMIFS(Backup!$N:$N,Backup!$D:$D,Details!$B$21,Backup!$B:$B,AI15,Backup!$A:$A,"&lt;="&amp;'Top Sheet'!$W$11,Backup!$A:$A,"&gt;="&amp;$X$11)</f>
        <v>0</v>
      </c>
      <c r="AX15" s="182">
        <f>SUMIFS(Backup!$N:$N,Backup!$D:$D,Details!$B$22,Backup!$B:$B,AI15,Backup!$A:$A,"&lt;="&amp;'Top Sheet'!$W$11,Backup!$A:$A,"&gt;="&amp;$X$11)</f>
        <v>0</v>
      </c>
      <c r="AY15" s="182">
        <f>SUMIFS(Backup!$N:$N,Backup!$D:$D,Details!$B$23,Backup!$B:$B,AI15,Backup!$A:$A,"&lt;="&amp;'Top Sheet'!$W$11,Backup!$A:$A,"&gt;="&amp;$X$11)</f>
        <v>0</v>
      </c>
      <c r="AZ15" s="182">
        <f>SUMIFS(Backup!$K:$K,Backup!$D:$D,Details!$B$24,Backup!$B:$B,AI15,Backup!$A:$A,"&lt;="&amp;'Top Sheet'!$W$11,Backup!$A:$A,"&gt;="&amp;$X$11)</f>
        <v>0</v>
      </c>
      <c r="BA15" s="182">
        <f>SUMIFS(Backup!$K:$K,Backup!$D:$D,Details!$B$11,Backup!$B:$B,$AI$15,Backup!$B:$B,"&lt;="&amp;'Top Sheet'!$W$11,Backup!$B:$B,"&gt;="&amp;$X$11)</f>
        <v>0</v>
      </c>
    </row>
    <row r="16" spans="1:53" s="66" customFormat="1" ht="32.9" customHeight="1">
      <c r="A16" s="65"/>
      <c r="B16" s="1306"/>
      <c r="C16" s="1310"/>
      <c r="D16" s="1311"/>
      <c r="E16" s="1312"/>
      <c r="F16" s="1312"/>
      <c r="G16" s="1312"/>
      <c r="H16" s="1312"/>
      <c r="I16" s="1412"/>
      <c r="J16" s="1412"/>
      <c r="K16" s="1413"/>
      <c r="L16" s="65"/>
      <c r="M16" s="180"/>
      <c r="N16" s="180"/>
      <c r="O16" s="180"/>
      <c r="P16" s="180"/>
      <c r="Q16" s="180"/>
      <c r="R16" s="180"/>
      <c r="S16" s="180"/>
      <c r="T16" s="180"/>
      <c r="U16" s="180">
        <f>SUMIFS(Backup!$P:$P,Backup!$D:$D,W16, Backup!$A:$A,$H$6)</f>
        <v>5</v>
      </c>
      <c r="V16" s="180">
        <f>SUMIFS(Backup!$P:$P,Backup!$D:$D,'Top Sheet'!$W16,Backup!$A:$A,"&lt;="&amp;'Top Sheet'!$W$11,Backup!$A:$A,"&gt;="&amp;'Top Sheet'!$X$11)</f>
        <v>80</v>
      </c>
      <c r="W16" s="175" t="s">
        <v>354</v>
      </c>
      <c r="X16" s="180">
        <f>SUMIFS('Month-wise Plan'!$E5:$AA5,'Month-wise Plan'!$E$2:$AA$2,'Top Sheet'!$D$10)</f>
        <v>0</v>
      </c>
      <c r="Y16" s="180">
        <f>SUMIFS(Backup!$M:$M,Backup!$D:$D,'Top Sheet'!$W16,Backup!$A:$A,"&lt;="&amp;'Top Sheet'!$W$11,Backup!$A:$A,"&gt;="&amp;'Top Sheet'!$X$11)</f>
        <v>80</v>
      </c>
      <c r="Z16" s="180">
        <f>SUMIFS('Month-wise Plan'!$E30:$AA30,'Month-wise Plan'!$E$2:$AA$2,'Top Sheet'!$D$10)</f>
        <v>0</v>
      </c>
      <c r="AB16" s="175" t="s">
        <v>11</v>
      </c>
      <c r="AC16" s="174" t="s">
        <v>233</v>
      </c>
      <c r="AD16" s="180">
        <v>3486.8235294117649</v>
      </c>
      <c r="AE16" s="180">
        <f>SUMIFS(Backup!$P:$P,Backup!$D:$D,'Top Sheet'!$AB16)</f>
        <v>3344.3</v>
      </c>
      <c r="AF16" s="172">
        <f t="shared" si="0"/>
        <v>0.95912510965652209</v>
      </c>
      <c r="AG16" s="399">
        <f>AD16/'Civil S-curve'!$D5</f>
        <v>581.13725490196077</v>
      </c>
      <c r="AH16" s="399">
        <f>AE16/'Civil S-curve'!$D5</f>
        <v>557.38333333333333</v>
      </c>
      <c r="AI16" s="165" t="s">
        <v>40</v>
      </c>
      <c r="AJ16" s="182">
        <f>SUMIFS(Backup!$K:$K,Backup!$D:$D,Details!$B$8,Backup!$B:$B,AI16,Backup!$A:$A,"&lt;="&amp;'Top Sheet'!$W$11,Backup!$A:$A,"&gt;="&amp;$X$11)</f>
        <v>44</v>
      </c>
      <c r="AK16" s="182">
        <f>SUMIFS(Backup!$M:$M,Backup!$D:$D,Details!$B$9,Backup!$B:$B,AI16,Backup!$A:$A,"&lt;="&amp;'Top Sheet'!$W$11,Backup!$A:$A,"&gt;="&amp;$X$11)</f>
        <v>160</v>
      </c>
      <c r="AL16" s="182">
        <f>SUMIFS(Backup!$M:$M,Backup!$D:$D,Details!$B$10,Backup!$B:$B,AI16,Backup!$A:$A,"&lt;="&amp;'Top Sheet'!$W$11,Backup!$A:$A,"&gt;="&amp;$X$11)</f>
        <v>35</v>
      </c>
      <c r="AM16" s="182">
        <f>SUMIFS(Backup!$M:$M,Backup!$D:$D,Details!$B$11,Backup!$B:$B,AI16,Backup!$A:$A,"&lt;="&amp;'Top Sheet'!$W$11,Backup!$A:$A,"&gt;="&amp;$X$11)</f>
        <v>12</v>
      </c>
      <c r="AN16" s="182">
        <f>SUMIFS(Backup!$M:$M,Backup!$D:$D,Details!$B$12,Backup!$B:$B,AI16,Backup!$A:$A,"&lt;="&amp;'Top Sheet'!$W$11,Backup!$A:$A,"&gt;="&amp;$X$11)</f>
        <v>0</v>
      </c>
      <c r="AO16" s="182">
        <f>SUMIFS(Backup!$N:$N,Backup!$D:$D,Details!$B$13,Backup!$B:$B,AI16,Backup!$A:$A,"&lt;="&amp;'Top Sheet'!$W$11,Backup!$A:$A,"&gt;="&amp;$X$11)</f>
        <v>67</v>
      </c>
      <c r="AP16" s="182">
        <f>SUMIFS(Backup!$N:$N,Backup!$D:$D,Details!$B$14,Backup!$B:$B,AI16,Backup!$A:$A,"&lt;="&amp;'Top Sheet'!$W$11,Backup!$A:$A,"&gt;="&amp;$X$11)</f>
        <v>72</v>
      </c>
      <c r="AQ16" s="182">
        <f>SUMIFS(Backup!$N:$N,Backup!$D:$D,Details!$B$15,Backup!$B:$B,AI16,Backup!$A:$A,"&lt;="&amp;'Top Sheet'!$W$11,Backup!$A:$A,"&gt;="&amp;$X$11)</f>
        <v>24</v>
      </c>
      <c r="AR16" s="182">
        <f>SUMIFS(Backup!$N:$N,Backup!$D:$D,Details!$B$16,Backup!$B:$B,AI16,Backup!$A:$A,"&lt;="&amp;'Top Sheet'!$W$11,Backup!$A:$A,"&gt;="&amp;$X$11)</f>
        <v>48</v>
      </c>
      <c r="AS16" s="182">
        <f>SUMIFS(Backup!$N:$N,Backup!$D:$D,Details!$B$17,Backup!$B:$B,AI16,Backup!$A:$A,"&lt;="&amp;'Top Sheet'!$W$11,Backup!$A:$A,"&gt;="&amp;$X$11)</f>
        <v>0</v>
      </c>
      <c r="AT16" s="182">
        <f>SUMIFS(Backup!$N:$N,Backup!$D:$D,Details!$B$18,Backup!$B:$B,AI16,Backup!$A:$A,"&lt;="&amp;'Top Sheet'!$W$11,Backup!$A:$A,"&gt;="&amp;$X$11)</f>
        <v>0</v>
      </c>
      <c r="AU16" s="182">
        <f>SUMIFS(Backup!$N:$N,Backup!$D:$D,Details!$B$19,Backup!$B:$B,AI16,Backup!$A:$A,"&lt;="&amp;'Top Sheet'!$W$11,Backup!$A:$A,"&gt;="&amp;$X$11)</f>
        <v>0</v>
      </c>
      <c r="AV16" s="182">
        <f>SUMIFS(Backup!$N:$N,Backup!$D:$D,Details!$B$20,Backup!$B:$B,AI16,Backup!$A:$A,"&lt;="&amp;'Top Sheet'!$W$11,Backup!$A:$A,"&gt;="&amp;$X$11)</f>
        <v>0</v>
      </c>
      <c r="AW16" s="182">
        <f>SUMIFS(Backup!$N:$N,Backup!$D:$D,Details!$B$21,Backup!$B:$B,AI16,Backup!$A:$A,"&lt;="&amp;'Top Sheet'!$W$11,Backup!$A:$A,"&gt;="&amp;$X$11)</f>
        <v>0</v>
      </c>
      <c r="AX16" s="182">
        <f>SUMIFS(Backup!$N:$N,Backup!$D:$D,Details!$B$22,Backup!$B:$B,AI16,Backup!$A:$A,"&lt;="&amp;'Top Sheet'!$W$11,Backup!$A:$A,"&gt;="&amp;$X$11)</f>
        <v>0</v>
      </c>
      <c r="AY16" s="182">
        <f>SUMIFS(Backup!$N:$N,Backup!$D:$D,Details!$B$23,Backup!$B:$B,AI16,Backup!$A:$A,"&lt;="&amp;'Top Sheet'!$W$11,Backup!$A:$A,"&gt;="&amp;$X$11)</f>
        <v>0</v>
      </c>
      <c r="AZ16" s="182">
        <f>SUMIFS(Backup!$K:$K,Backup!$D:$D,Details!$B$24,Backup!$B:$B,AI16,Backup!$A:$A,"&lt;="&amp;'Top Sheet'!$W$11,Backup!$A:$A,"&gt;="&amp;$X$11)</f>
        <v>0</v>
      </c>
      <c r="BA16" s="182">
        <f>SUMIFS(Backup!$K:$K,Backup!$D:$D,Details!$B$12,Backup!$B:$B,$AI$16,Backup!$B:$B,"&lt;="&amp;'Top Sheet'!$W$11,Backup!$B:$B,"&gt;="&amp;$X$11)</f>
        <v>0</v>
      </c>
    </row>
    <row r="17" spans="1:53" s="66" customFormat="1" ht="32.9" customHeight="1">
      <c r="A17" s="65"/>
      <c r="B17" s="1306"/>
      <c r="C17" s="1310"/>
      <c r="D17" s="1311"/>
      <c r="G17" s="1309"/>
      <c r="H17" s="1309"/>
      <c r="I17" s="1412"/>
      <c r="J17" s="1412"/>
      <c r="K17" s="1413"/>
      <c r="L17" s="65"/>
      <c r="M17" s="180"/>
      <c r="N17" s="180"/>
      <c r="O17" s="180"/>
      <c r="P17" s="180"/>
      <c r="Q17" s="180"/>
      <c r="R17" s="180"/>
      <c r="S17" s="180"/>
      <c r="T17" s="180"/>
      <c r="U17" s="180">
        <f>SUMIFS(Backup!$P:$P,Backup!$D:$D,W17, Backup!$A:$A,$H$6)</f>
        <v>12</v>
      </c>
      <c r="V17" s="180">
        <f>SUMIFS(Backup!$P:$P,Backup!$D:$D,'Top Sheet'!$W17,Backup!$A:$A,"&lt;="&amp;'Top Sheet'!$W$11,Backup!$A:$A,"&gt;="&amp;'Top Sheet'!$X$11)</f>
        <v>68</v>
      </c>
      <c r="W17" s="175" t="s">
        <v>11</v>
      </c>
      <c r="X17" s="180">
        <f>SUMIFS('Month-wise Plan'!$E6:$AA6,'Month-wise Plan'!$E$2:$AA$2,'Top Sheet'!$D$10)</f>
        <v>0</v>
      </c>
      <c r="Y17" s="180">
        <f>SUMIFS(Backup!$M:$M,Backup!$D:$D,'Top Sheet'!$W17,Backup!$A:$A,"&lt;="&amp;'Top Sheet'!$W$11,Backup!$A:$A,"&gt;="&amp;'Top Sheet'!$X$11)</f>
        <v>68</v>
      </c>
      <c r="Z17" s="180">
        <f>SUMIFS('Month-wise Plan'!$E31:$AA31,'Month-wise Plan'!$E$2:$AA$2,'Top Sheet'!$D$10)</f>
        <v>0</v>
      </c>
      <c r="AB17" s="175" t="s">
        <v>10</v>
      </c>
      <c r="AC17" s="174" t="s">
        <v>233</v>
      </c>
      <c r="AD17" s="180">
        <v>3486.8235294117649</v>
      </c>
      <c r="AE17" s="180">
        <f>SUMIFS(Backup!$P:$P,Backup!$D:$D,'Top Sheet'!$AB17)</f>
        <v>4672</v>
      </c>
      <c r="AF17" s="172">
        <f t="shared" si="0"/>
        <v>1.3399014778325122</v>
      </c>
      <c r="AG17" s="399">
        <f>AD17/'Civil S-curve'!$D6</f>
        <v>581.13725490196077</v>
      </c>
      <c r="AH17" s="399">
        <f>AE17/'Civil S-curve'!$D6</f>
        <v>778.66666666666663</v>
      </c>
      <c r="AI17" s="165" t="s">
        <v>14</v>
      </c>
      <c r="AJ17" s="182">
        <f>SUMIFS(Backup!$K:$K,Backup!$D:$D,Details!$B$8,Backup!$B:$B,AI17,Backup!$A:$A,"&lt;="&amp;'Top Sheet'!$W$11,Backup!$A:$A,"&gt;="&amp;$X$11)</f>
        <v>0</v>
      </c>
      <c r="AK17" s="182">
        <f>SUMIFS(Backup!$M:$M,Backup!$D:$D,Details!$B$9,Backup!$B:$B,AI17,Backup!$A:$A,"&lt;="&amp;'Top Sheet'!$W$11,Backup!$A:$A,"&gt;="&amp;$X$11)</f>
        <v>0</v>
      </c>
      <c r="AL17" s="182">
        <f>SUMIFS(Backup!$M:$M,Backup!$D:$D,Details!$B$10,Backup!$B:$B,AI17,Backup!$A:$A,"&lt;="&amp;'Top Sheet'!$W$11,Backup!$A:$A,"&gt;="&amp;$X$11)</f>
        <v>0</v>
      </c>
      <c r="AM17" s="182">
        <f>SUMIFS(Backup!$M:$M,Backup!$D:$D,Details!$B$11,Backup!$B:$B,AI17,Backup!$A:$A,"&lt;="&amp;'Top Sheet'!$W$11,Backup!$A:$A,"&gt;="&amp;$X$11)</f>
        <v>0</v>
      </c>
      <c r="AN17" s="182">
        <f>SUMIFS(Backup!$M:$M,Backup!$D:$D,Details!$B$12,Backup!$B:$B,AI17,Backup!$A:$A,"&lt;="&amp;'Top Sheet'!$W$11,Backup!$A:$A,"&gt;="&amp;$X$11)</f>
        <v>0</v>
      </c>
      <c r="AO17" s="182">
        <f>SUMIFS(Backup!$N:$N,Backup!$D:$D,Details!$B$13,Backup!$B:$B,AI17,Backup!$A:$A,"&lt;="&amp;'Top Sheet'!$W$11,Backup!$A:$A,"&gt;="&amp;$X$11)</f>
        <v>0</v>
      </c>
      <c r="AP17" s="182">
        <f>SUMIFS(Backup!$N:$N,Backup!$D:$D,Details!$B$14,Backup!$B:$B,AI17,Backup!$A:$A,"&lt;="&amp;'Top Sheet'!$W$11,Backup!$A:$A,"&gt;="&amp;$X$11)</f>
        <v>0</v>
      </c>
      <c r="AQ17" s="182">
        <f>SUMIFS(Backup!$N:$N,Backup!$D:$D,Details!$B$15,Backup!$B:$B,AI17,Backup!$A:$A,"&lt;="&amp;'Top Sheet'!$W$11,Backup!$A:$A,"&gt;="&amp;$X$11)</f>
        <v>0</v>
      </c>
      <c r="AR17" s="182">
        <f>SUMIFS(Backup!$N:$N,Backup!$D:$D,Details!$B$16,Backup!$B:$B,AI17,Backup!$A:$A,"&lt;="&amp;'Top Sheet'!$W$11,Backup!$A:$A,"&gt;="&amp;$X$11)</f>
        <v>0</v>
      </c>
      <c r="AS17" s="182">
        <f>SUMIFS(Backup!$N:$N,Backup!$D:$D,Details!$B$17,Backup!$B:$B,AI17,Backup!$A:$A,"&lt;="&amp;'Top Sheet'!$W$11,Backup!$A:$A,"&gt;="&amp;$X$11)</f>
        <v>0</v>
      </c>
      <c r="AT17" s="182">
        <f>SUMIFS(Backup!$N:$N,Backup!$D:$D,Details!$B$18,Backup!$B:$B,AI17,Backup!$A:$A,"&lt;="&amp;'Top Sheet'!$W$11,Backup!$A:$A,"&gt;="&amp;$X$11)</f>
        <v>0</v>
      </c>
      <c r="AU17" s="182">
        <f>SUMIFS(Backup!$N:$N,Backup!$D:$D,Details!$B$19,Backup!$B:$B,AI17,Backup!$A:$A,"&lt;="&amp;'Top Sheet'!$W$11,Backup!$A:$A,"&gt;="&amp;$X$11)</f>
        <v>0</v>
      </c>
      <c r="AV17" s="182">
        <f>SUMIFS(Backup!$N:$N,Backup!$D:$D,Details!$B$20,Backup!$B:$B,AI17,Backup!$A:$A,"&lt;="&amp;'Top Sheet'!$W$11,Backup!$A:$A,"&gt;="&amp;$X$11)</f>
        <v>0</v>
      </c>
      <c r="AW17" s="182">
        <f>SUMIFS(Backup!$N:$N,Backup!$D:$D,Details!$B$21,Backup!$B:$B,AI17,Backup!$A:$A,"&lt;="&amp;'Top Sheet'!$W$11,Backup!$A:$A,"&gt;="&amp;$X$11)</f>
        <v>0</v>
      </c>
      <c r="AX17" s="182">
        <f>SUMIFS(Backup!$N:$N,Backup!$D:$D,Details!$B$22,Backup!$B:$B,AI17,Backup!$A:$A,"&lt;="&amp;'Top Sheet'!$W$11,Backup!$A:$A,"&gt;="&amp;$X$11)</f>
        <v>0</v>
      </c>
      <c r="AY17" s="182">
        <f>SUMIFS(Backup!$N:$N,Backup!$D:$D,Details!$B$23,Backup!$B:$B,AI17,Backup!$A:$A,"&lt;="&amp;'Top Sheet'!$W$11,Backup!$A:$A,"&gt;="&amp;$X$11)</f>
        <v>0</v>
      </c>
      <c r="AZ17" s="182">
        <f>SUMIFS(Backup!$K:$K,Backup!$D:$D,Details!$B$24,Backup!$B:$B,AI17,Backup!$A:$A,"&lt;="&amp;'Top Sheet'!$W$11,Backup!$A:$A,"&gt;="&amp;$X$11)</f>
        <v>0</v>
      </c>
      <c r="BA17" s="182">
        <f>SUMIFS(Backup!$K:$K,Backup!$D:$D,Details!$B$13,Backup!$B:$B,$AI$17,Backup!$B:$B,"&lt;="&amp;'Top Sheet'!$W$11,Backup!$B:$B,"&gt;="&amp;$X$11)</f>
        <v>0</v>
      </c>
    </row>
    <row r="18" spans="1:53" s="66" customFormat="1" ht="16.399999999999999" customHeight="1">
      <c r="A18" s="65"/>
      <c r="B18" s="1306"/>
      <c r="C18" s="1310"/>
      <c r="D18" s="1311"/>
      <c r="H18" s="1312"/>
      <c r="I18" s="1412"/>
      <c r="J18" s="1412"/>
      <c r="K18" s="1413"/>
      <c r="L18" s="65"/>
      <c r="M18" s="180"/>
      <c r="N18" s="180"/>
      <c r="O18" s="180"/>
      <c r="P18" s="180"/>
      <c r="Q18" s="180"/>
      <c r="R18" s="180"/>
      <c r="S18" s="180"/>
      <c r="T18" s="180"/>
      <c r="U18" s="180">
        <f>SUMIFS(Backup!$P:$P,Backup!$D:$D,W18, Backup!$A:$A,$H$6)</f>
        <v>10</v>
      </c>
      <c r="V18" s="180">
        <f>SUMIFS(Backup!$P:$P,Backup!$D:$D,'Top Sheet'!$W18,Backup!$A:$A,"&lt;="&amp;'Top Sheet'!$W$11,Backup!$A:$A,"&gt;="&amp;'Top Sheet'!$X$11)</f>
        <v>172</v>
      </c>
      <c r="W18" s="175" t="s">
        <v>10</v>
      </c>
      <c r="X18" s="180">
        <f>SUMIFS('Month-wise Plan'!$E7:$AA7,'Month-wise Plan'!$E$2:$AA$2,'Top Sheet'!$D$10)</f>
        <v>0</v>
      </c>
      <c r="Y18" s="180">
        <f>SUMIFS(Backup!$M:$M,Backup!$D:$D,'Top Sheet'!$W18,Backup!$A:$A,"&lt;="&amp;'Top Sheet'!$W$11,Backup!$A:$A,"&gt;="&amp;'Top Sheet'!$X$11)</f>
        <v>172</v>
      </c>
      <c r="Z18" s="180">
        <f>SUMIFS('Month-wise Plan'!$E32:$AA32,'Month-wise Plan'!$E$2:$AA$2,'Top Sheet'!$D$10)</f>
        <v>0</v>
      </c>
      <c r="AB18" s="175" t="s">
        <v>204</v>
      </c>
      <c r="AC18" s="174" t="s">
        <v>233</v>
      </c>
      <c r="AD18" s="180">
        <v>5230.2352941176478</v>
      </c>
      <c r="AE18" s="180">
        <f>SUMIFS(Backup!$P:$P,Backup!$D:$D,'Top Sheet'!$AB18)</f>
        <v>5660</v>
      </c>
      <c r="AF18" s="172">
        <f t="shared" si="0"/>
        <v>1.0821692871763726</v>
      </c>
      <c r="AG18" s="399">
        <f>AD18/'Civil S-curve'!$D7</f>
        <v>581.13725490196089</v>
      </c>
      <c r="AH18" s="399">
        <f>AE18/'Civil S-curve'!$D7</f>
        <v>628.88888888888891</v>
      </c>
      <c r="AI18" s="165" t="s">
        <v>41</v>
      </c>
      <c r="AJ18" s="182">
        <f>SUMIFS(Backup!$K:$K,Backup!$D:$D,Details!$B$8,Backup!$B:$B,AI18,Backup!$A:$A,"&lt;="&amp;'Top Sheet'!$W$11,Backup!$A:$A,"&gt;="&amp;$X$11)</f>
        <v>30</v>
      </c>
      <c r="AK18" s="182">
        <f>SUMIFS(Backup!$M:$M,Backup!$D:$D,Details!$B$9,Backup!$B:$B,AI18,Backup!$A:$A,"&lt;="&amp;'Top Sheet'!$W$11,Backup!$A:$A,"&gt;="&amp;$X$11)</f>
        <v>266</v>
      </c>
      <c r="AL18" s="182">
        <f>SUMIFS(Backup!$M:$M,Backup!$D:$D,Details!$B$10,Backup!$B:$B,AI18,Backup!$A:$A,"&lt;="&amp;'Top Sheet'!$W$11,Backup!$A:$A,"&gt;="&amp;$X$11)</f>
        <v>33</v>
      </c>
      <c r="AM18" s="182">
        <f>SUMIFS(Backup!$M:$M,Backup!$D:$D,Details!$B$11,Backup!$B:$B,AI18,Backup!$A:$A,"&lt;="&amp;'Top Sheet'!$W$11,Backup!$A:$A,"&gt;="&amp;$X$11)</f>
        <v>44</v>
      </c>
      <c r="AN18" s="182">
        <f>SUMIFS(Backup!$M:$M,Backup!$D:$D,Details!$B$12,Backup!$B:$B,AI18,Backup!$A:$A,"&lt;="&amp;'Top Sheet'!$W$11,Backup!$A:$A,"&gt;="&amp;$X$11)</f>
        <v>5</v>
      </c>
      <c r="AO18" s="182">
        <f>SUMIFS(Backup!$N:$N,Backup!$D:$D,Details!$B$13,Backup!$B:$B,AI18,Backup!$A:$A,"&lt;="&amp;'Top Sheet'!$W$11,Backup!$A:$A,"&gt;="&amp;$X$11)</f>
        <v>0</v>
      </c>
      <c r="AP18" s="182">
        <f>SUMIFS(Backup!$N:$N,Backup!$D:$D,Details!$B$14,Backup!$B:$B,AI18,Backup!$A:$A,"&lt;="&amp;'Top Sheet'!$W$11,Backup!$A:$A,"&gt;="&amp;$X$11)</f>
        <v>0</v>
      </c>
      <c r="AQ18" s="182">
        <f>SUMIFS(Backup!$N:$N,Backup!$D:$D,Details!$B$15,Backup!$B:$B,AI18,Backup!$A:$A,"&lt;="&amp;'Top Sheet'!$W$11,Backup!$A:$A,"&gt;="&amp;$X$11)</f>
        <v>0</v>
      </c>
      <c r="AR18" s="182">
        <f>SUMIFS(Backup!$N:$N,Backup!$D:$D,Details!$B$16,Backup!$B:$B,AI18,Backup!$A:$A,"&lt;="&amp;'Top Sheet'!$W$11,Backup!$A:$A,"&gt;="&amp;$X$11)</f>
        <v>12</v>
      </c>
      <c r="AS18" s="182">
        <f>SUMIFS(Backup!$N:$N,Backup!$D:$D,Details!$B$17,Backup!$B:$B,AI18,Backup!$A:$A,"&lt;="&amp;'Top Sheet'!$W$11,Backup!$A:$A,"&gt;="&amp;$X$11)</f>
        <v>0</v>
      </c>
      <c r="AT18" s="182">
        <f>SUMIFS(Backup!$N:$N,Backup!$D:$D,Details!$B$18,Backup!$B:$B,AI18,Backup!$A:$A,"&lt;="&amp;'Top Sheet'!$W$11,Backup!$A:$A,"&gt;="&amp;$X$11)</f>
        <v>0</v>
      </c>
      <c r="AU18" s="182">
        <f>SUMIFS(Backup!$N:$N,Backup!$D:$D,Details!$B$19,Backup!$B:$B,AI18,Backup!$A:$A,"&lt;="&amp;'Top Sheet'!$W$11,Backup!$A:$A,"&gt;="&amp;$X$11)</f>
        <v>0</v>
      </c>
      <c r="AV18" s="182">
        <f>SUMIFS(Backup!$N:$N,Backup!$D:$D,Details!$B$20,Backup!$B:$B,AI18,Backup!$A:$A,"&lt;="&amp;'Top Sheet'!$W$11,Backup!$A:$A,"&gt;="&amp;$X$11)</f>
        <v>0</v>
      </c>
      <c r="AW18" s="182">
        <f>SUMIFS(Backup!$N:$N,Backup!$D:$D,Details!$B$21,Backup!$B:$B,AI18,Backup!$A:$A,"&lt;="&amp;'Top Sheet'!$W$11,Backup!$A:$A,"&gt;="&amp;$X$11)</f>
        <v>0</v>
      </c>
      <c r="AX18" s="182">
        <f>SUMIFS(Backup!$N:$N,Backup!$D:$D,Details!$B$22,Backup!$B:$B,AI18,Backup!$A:$A,"&lt;="&amp;'Top Sheet'!$W$11,Backup!$A:$A,"&gt;="&amp;$X$11)</f>
        <v>0</v>
      </c>
      <c r="AY18" s="182">
        <f>SUMIFS(Backup!$N:$N,Backup!$D:$D,Details!$B$23,Backup!$B:$B,AI18,Backup!$A:$A,"&lt;="&amp;'Top Sheet'!$W$11,Backup!$A:$A,"&gt;="&amp;$X$11)</f>
        <v>0</v>
      </c>
      <c r="AZ18" s="182">
        <f>SUMIFS(Backup!$K:$K,Backup!$D:$D,Details!$B$24,Backup!$B:$B,AI18,Backup!$A:$A,"&lt;="&amp;'Top Sheet'!$W$11,Backup!$A:$A,"&gt;="&amp;$X$11)</f>
        <v>0</v>
      </c>
      <c r="BA18" s="182">
        <f>SUMIFS(Backup!$K:$K,Backup!$D:$D,Details!$B$14,Backup!$B:$B,$AI$18,Backup!$B:$B,"&lt;="&amp;'Top Sheet'!$W$11,Backup!$B:$B,"&gt;="&amp;$X$11)</f>
        <v>0</v>
      </c>
    </row>
    <row r="19" spans="1:53" s="66" customFormat="1" ht="32.9" customHeight="1">
      <c r="A19" s="65"/>
      <c r="B19" s="1306"/>
      <c r="C19" s="1310"/>
      <c r="D19" s="1311"/>
      <c r="E19" s="1309"/>
      <c r="F19" s="1309"/>
      <c r="G19" s="1309"/>
      <c r="H19" s="1309"/>
      <c r="I19" s="1412"/>
      <c r="J19" s="1412"/>
      <c r="K19" s="1413"/>
      <c r="L19" s="65"/>
      <c r="M19" s="180"/>
      <c r="N19" s="180"/>
      <c r="O19" s="180"/>
      <c r="P19" s="180"/>
      <c r="Q19" s="180"/>
      <c r="R19" s="180"/>
      <c r="S19" s="180"/>
      <c r="T19" s="180"/>
      <c r="U19" s="180">
        <f>SUMIFS(Backup!$P:$P,Backup!$D:$D,W19, Backup!$A:$A,$H$6)</f>
        <v>35</v>
      </c>
      <c r="V19" s="180">
        <f>SUMIFS(Backup!$P:$P,Backup!$D:$D,'Top Sheet'!$W19,Backup!$A:$A,"&lt;="&amp;'Top Sheet'!$W$11,Backup!$A:$A,"&gt;="&amp;'Top Sheet'!$X$11)</f>
        <v>196</v>
      </c>
      <c r="W19" s="175" t="s">
        <v>204</v>
      </c>
      <c r="X19" s="180">
        <f>SUMIFS('Month-wise Plan'!$E8:$AA8,'Month-wise Plan'!$E$2:$AA$2,'Top Sheet'!$D$10)</f>
        <v>0</v>
      </c>
      <c r="Y19" s="180">
        <f>SUMIFS(Backup!$N:$N,Backup!$D:$D,'Top Sheet'!$W19,Backup!$A:$A,"&lt;="&amp;'Top Sheet'!$W$11,Backup!$A:$A,"&gt;="&amp;'Top Sheet'!$X$11)</f>
        <v>196</v>
      </c>
      <c r="Z19" s="180">
        <f>SUMIFS('Month-wise Plan'!$E33:$AA33,'Month-wise Plan'!$E$2:$AA$2,'Top Sheet'!$D$10)</f>
        <v>0</v>
      </c>
      <c r="AB19" s="175" t="s">
        <v>95</v>
      </c>
      <c r="AC19" s="174" t="s">
        <v>233</v>
      </c>
      <c r="AD19" s="180">
        <v>6973.6470588235297</v>
      </c>
      <c r="AE19" s="180">
        <f>SUMIFS(Backup!$P:$P,Backup!$D:$D,'Top Sheet'!$AB19)</f>
        <v>7728</v>
      </c>
      <c r="AF19" s="172">
        <f t="shared" si="0"/>
        <v>1.108171941426547</v>
      </c>
      <c r="AG19" s="399">
        <f>AD19/'Civil S-curve'!$D8</f>
        <v>581.13725490196077</v>
      </c>
      <c r="AH19" s="399">
        <f>AE19/'Civil S-curve'!$D8</f>
        <v>644</v>
      </c>
      <c r="AI19" s="165" t="s">
        <v>34</v>
      </c>
      <c r="AJ19" s="182">
        <f>SUMIFS(Backup!$K:$K,Backup!$D:$D,Details!$B$8,Backup!$B:$B,AI19,Backup!$A:$A,"&lt;="&amp;'Top Sheet'!$W$11,Backup!$A:$A,"&gt;="&amp;$X$11)</f>
        <v>7</v>
      </c>
      <c r="AK19" s="182">
        <f>SUMIFS(Backup!$M:$M,Backup!$D:$D,Details!$B$9,Backup!$B:$B,AI19,Backup!$A:$A,"&lt;="&amp;'Top Sheet'!$W$11,Backup!$A:$A,"&gt;="&amp;$X$11)</f>
        <v>50</v>
      </c>
      <c r="AL19" s="182">
        <f>SUMIFS(Backup!$M:$M,Backup!$D:$D,Details!$B$10,Backup!$B:$B,AI19,Backup!$A:$A,"&lt;="&amp;'Top Sheet'!$W$11,Backup!$A:$A,"&gt;="&amp;$X$11)</f>
        <v>12</v>
      </c>
      <c r="AM19" s="182">
        <f>SUMIFS(Backup!$M:$M,Backup!$D:$D,Details!$B$11,Backup!$B:$B,AI19,Backup!$A:$A,"&lt;="&amp;'Top Sheet'!$W$11,Backup!$A:$A,"&gt;="&amp;$X$11)</f>
        <v>12</v>
      </c>
      <c r="AN19" s="182">
        <f>SUMIFS(Backup!$M:$M,Backup!$D:$D,Details!$B$12,Backup!$B:$B,AI19,Backup!$A:$A,"&lt;="&amp;'Top Sheet'!$W$11,Backup!$A:$A,"&gt;="&amp;$X$11)</f>
        <v>0</v>
      </c>
      <c r="AO19" s="182">
        <f>SUMIFS(Backup!$N:$N,Backup!$D:$D,Details!$B$13,Backup!$B:$B,AI19,Backup!$A:$A,"&lt;="&amp;'Top Sheet'!$W$11,Backup!$A:$A,"&gt;="&amp;$X$11)</f>
        <v>0</v>
      </c>
      <c r="AP19" s="182">
        <f>SUMIFS(Backup!$N:$N,Backup!$D:$D,Details!$B$14,Backup!$B:$B,AI19,Backup!$A:$A,"&lt;="&amp;'Top Sheet'!$W$11,Backup!$A:$A,"&gt;="&amp;$X$11)</f>
        <v>0</v>
      </c>
      <c r="AQ19" s="182">
        <f>SUMIFS(Backup!$N:$N,Backup!$D:$D,Details!$B$15,Backup!$B:$B,AI19,Backup!$A:$A,"&lt;="&amp;'Top Sheet'!$W$11,Backup!$A:$A,"&gt;="&amp;$X$11)</f>
        <v>0</v>
      </c>
      <c r="AR19" s="182">
        <f>SUMIFS(Backup!$N:$N,Backup!$D:$D,Details!$B$16,Backup!$B:$B,AI19,Backup!$A:$A,"&lt;="&amp;'Top Sheet'!$W$11,Backup!$A:$A,"&gt;="&amp;$X$11)</f>
        <v>72</v>
      </c>
      <c r="AS19" s="182">
        <f>SUMIFS(Backup!$N:$N,Backup!$D:$D,Details!$B$17,Backup!$B:$B,AI19,Backup!$A:$A,"&lt;="&amp;'Top Sheet'!$W$11,Backup!$A:$A,"&gt;="&amp;$X$11)</f>
        <v>0</v>
      </c>
      <c r="AT19" s="182">
        <f>SUMIFS(Backup!$N:$N,Backup!$D:$D,Details!$B$18,Backup!$B:$B,AI19,Backup!$A:$A,"&lt;="&amp;'Top Sheet'!$W$11,Backup!$A:$A,"&gt;="&amp;$X$11)</f>
        <v>0</v>
      </c>
      <c r="AU19" s="182">
        <f>SUMIFS(Backup!$N:$N,Backup!$D:$D,Details!$B$19,Backup!$B:$B,AI19,Backup!$A:$A,"&lt;="&amp;'Top Sheet'!$W$11,Backup!$A:$A,"&gt;="&amp;$X$11)</f>
        <v>0</v>
      </c>
      <c r="AV19" s="182">
        <f>SUMIFS(Backup!$N:$N,Backup!$D:$D,Details!$B$20,Backup!$B:$B,AI19,Backup!$A:$A,"&lt;="&amp;'Top Sheet'!$W$11,Backup!$A:$A,"&gt;="&amp;$X$11)</f>
        <v>0</v>
      </c>
      <c r="AW19" s="182">
        <f>SUMIFS(Backup!$N:$N,Backup!$D:$D,Details!$B$21,Backup!$B:$B,AI19,Backup!$A:$A,"&lt;="&amp;'Top Sheet'!$W$11,Backup!$A:$A,"&gt;="&amp;$X$11)</f>
        <v>0</v>
      </c>
      <c r="AX19" s="182">
        <f>SUMIFS(Backup!$N:$N,Backup!$D:$D,Details!$B$22,Backup!$B:$B,AI19,Backup!$A:$A,"&lt;="&amp;'Top Sheet'!$W$11,Backup!$A:$A,"&gt;="&amp;$X$11)</f>
        <v>0</v>
      </c>
      <c r="AY19" s="182">
        <f>SUMIFS(Backup!$N:$N,Backup!$D:$D,Details!$B$23,Backup!$B:$B,AI19,Backup!$A:$A,"&lt;="&amp;'Top Sheet'!$W$11,Backup!$A:$A,"&gt;="&amp;$X$11)</f>
        <v>0</v>
      </c>
      <c r="AZ19" s="182">
        <f>SUMIFS(Backup!$K:$K,Backup!$D:$D,Details!$B$24,Backup!$B:$B,AI19,Backup!$A:$A,"&lt;="&amp;'Top Sheet'!$W$11,Backup!$A:$A,"&gt;="&amp;$X$11)</f>
        <v>0</v>
      </c>
      <c r="BA19" s="182">
        <f>SUMIFS(Backup!$K:$K,Backup!$D:$D,Details!$B$15,Backup!$B:$B,$AI$19,Backup!$B:$B,"&lt;="&amp;'Top Sheet'!$W$11,Backup!$B:$B,"&gt;="&amp;$X$11)</f>
        <v>0</v>
      </c>
    </row>
    <row r="20" spans="1:53" s="66" customFormat="1" ht="32.9" customHeight="1">
      <c r="A20" s="65"/>
      <c r="B20" s="1306"/>
      <c r="C20" s="1310"/>
      <c r="D20" s="1311"/>
      <c r="E20" s="1312"/>
      <c r="F20" s="1312"/>
      <c r="G20" s="1312"/>
      <c r="H20" s="1312"/>
      <c r="I20" s="1412"/>
      <c r="J20" s="1412"/>
      <c r="K20" s="1413"/>
      <c r="L20" s="65"/>
      <c r="M20" s="180"/>
      <c r="N20" s="180"/>
      <c r="O20" s="180"/>
      <c r="P20" s="180"/>
      <c r="Q20" s="180"/>
      <c r="R20" s="180"/>
      <c r="S20" s="180"/>
      <c r="T20" s="180"/>
      <c r="U20" s="180">
        <f>SUMIFS(Backup!$P:$P,Backup!$D:$D,W20, Backup!$A:$A,$H$6)</f>
        <v>24</v>
      </c>
      <c r="V20" s="180">
        <f>SUMIFS(Backup!$P:$P,Backup!$D:$D,'Top Sheet'!$W20,Backup!$A:$A,"&lt;="&amp;'Top Sheet'!$W$11,Backup!$A:$A,"&gt;="&amp;'Top Sheet'!$X$11)</f>
        <v>264</v>
      </c>
      <c r="W20" s="175" t="s">
        <v>95</v>
      </c>
      <c r="X20" s="180">
        <f>SUMIFS('Month-wise Plan'!$E9:$AA9,'Month-wise Plan'!$E$2:$AA$2,'Top Sheet'!$D$10)</f>
        <v>0</v>
      </c>
      <c r="Y20" s="180">
        <f>SUMIFS(Backup!$N:$N,Backup!$D:$D,'Top Sheet'!$W20,Backup!$A:$A,"&lt;="&amp;'Top Sheet'!$W$11,Backup!$A:$A,"&gt;="&amp;'Top Sheet'!$X$11)</f>
        <v>264</v>
      </c>
      <c r="Z20" s="180">
        <f>SUMIFS('Month-wise Plan'!$E34:$AA34,'Month-wise Plan'!$E$2:$AA$2,'Top Sheet'!$D$10)</f>
        <v>0</v>
      </c>
      <c r="AB20" s="175" t="s">
        <v>96</v>
      </c>
      <c r="AC20" s="174" t="s">
        <v>233</v>
      </c>
      <c r="AD20" s="180">
        <v>6973.6470588235297</v>
      </c>
      <c r="AE20" s="180">
        <f>SUMIFS(Backup!$P:$P,Backup!$D:$D,'Top Sheet'!$AB20)</f>
        <v>9105</v>
      </c>
      <c r="AF20" s="172">
        <f t="shared" si="0"/>
        <v>1.3056295971388083</v>
      </c>
      <c r="AG20" s="399">
        <f>AD20/'Civil S-curve'!$D9</f>
        <v>581.13725490196077</v>
      </c>
      <c r="AH20" s="399">
        <f>AE20/'Civil S-curve'!$D9</f>
        <v>758.75</v>
      </c>
      <c r="AI20" s="165" t="s">
        <v>3</v>
      </c>
      <c r="AJ20" s="182">
        <f>SUMIFS(Backup!$K:$K,Backup!$D:$D,Details!$B$8,Backup!$B:$B,AI20,Backup!$A:$A,"&lt;="&amp;'Top Sheet'!$W$11,Backup!$A:$A,"&gt;="&amp;$X$11)</f>
        <v>0</v>
      </c>
      <c r="AK20" s="182">
        <f>SUMIFS(Backup!$M:$M,Backup!$D:$D,Details!$B$9,Backup!$B:$B,AI20,Backup!$A:$A,"&lt;="&amp;'Top Sheet'!$W$11,Backup!$A:$A,"&gt;="&amp;$X$11)</f>
        <v>0</v>
      </c>
      <c r="AL20" s="182">
        <f>SUMIFS(Backup!$M:$M,Backup!$D:$D,Details!$B$10,Backup!$B:$B,AI20,Backup!$A:$A,"&lt;="&amp;'Top Sheet'!$W$11,Backup!$A:$A,"&gt;="&amp;$X$11)</f>
        <v>0</v>
      </c>
      <c r="AM20" s="182">
        <f>SUMIFS(Backup!$M:$M,Backup!$D:$D,Details!$B$11,Backup!$B:$B,AI20,Backup!$A:$A,"&lt;="&amp;'Top Sheet'!$W$11,Backup!$A:$A,"&gt;="&amp;$X$11)</f>
        <v>0</v>
      </c>
      <c r="AN20" s="182">
        <f>SUMIFS(Backup!$M:$M,Backup!$D:$D,Details!$B$12,Backup!$B:$B,AI20,Backup!$A:$A,"&lt;="&amp;'Top Sheet'!$W$11,Backup!$A:$A,"&gt;="&amp;$X$11)</f>
        <v>0</v>
      </c>
      <c r="AO20" s="182">
        <f>SUMIFS(Backup!$N:$N,Backup!$D:$D,Details!$B$13,Backup!$B:$B,AI20,Backup!$A:$A,"&lt;="&amp;'Top Sheet'!$W$11,Backup!$A:$A,"&gt;="&amp;$X$11)</f>
        <v>0</v>
      </c>
      <c r="AP20" s="182">
        <f>SUMIFS(Backup!$N:$N,Backup!$D:$D,Details!$B$14,Backup!$B:$B,AI20,Backup!$A:$A,"&lt;="&amp;'Top Sheet'!$W$11,Backup!$A:$A,"&gt;="&amp;$X$11)</f>
        <v>0</v>
      </c>
      <c r="AQ20" s="182">
        <f>SUMIFS(Backup!$N:$N,Backup!$D:$D,Details!$B$15,Backup!$B:$B,AI20,Backup!$A:$A,"&lt;="&amp;'Top Sheet'!$W$11,Backup!$A:$A,"&gt;="&amp;$X$11)</f>
        <v>0</v>
      </c>
      <c r="AR20" s="182">
        <f>SUMIFS(Backup!$N:$N,Backup!$D:$D,Details!$B$16,Backup!$B:$B,AI20,Backup!$A:$A,"&lt;="&amp;'Top Sheet'!$W$11,Backup!$A:$A,"&gt;="&amp;$X$11)</f>
        <v>12</v>
      </c>
      <c r="AS20" s="182">
        <f>SUMIFS(Backup!$N:$N,Backup!$D:$D,Details!$B$17,Backup!$B:$B,AI20,Backup!$A:$A,"&lt;="&amp;'Top Sheet'!$W$11,Backup!$A:$A,"&gt;="&amp;$X$11)</f>
        <v>0</v>
      </c>
      <c r="AT20" s="182">
        <f>SUMIFS(Backup!$N:$N,Backup!$D:$D,Details!$B$18,Backup!$B:$B,AI20,Backup!$A:$A,"&lt;="&amp;'Top Sheet'!$W$11,Backup!$A:$A,"&gt;="&amp;$X$11)</f>
        <v>0</v>
      </c>
      <c r="AU20" s="182">
        <f>SUMIFS(Backup!$N:$N,Backup!$D:$D,Details!$B$19,Backup!$B:$B,AI20,Backup!$A:$A,"&lt;="&amp;'Top Sheet'!$W$11,Backup!$A:$A,"&gt;="&amp;$X$11)</f>
        <v>0</v>
      </c>
      <c r="AV20" s="182">
        <f>SUMIFS(Backup!$N:$N,Backup!$D:$D,Details!$B$20,Backup!$B:$B,AI20,Backup!$A:$A,"&lt;="&amp;'Top Sheet'!$W$11,Backup!$A:$A,"&gt;="&amp;$X$11)</f>
        <v>0</v>
      </c>
      <c r="AW20" s="182">
        <f>SUMIFS(Backup!$N:$N,Backup!$D:$D,Details!$B$21,Backup!$B:$B,AI20,Backup!$A:$A,"&lt;="&amp;'Top Sheet'!$W$11,Backup!$A:$A,"&gt;="&amp;$X$11)</f>
        <v>0</v>
      </c>
      <c r="AX20" s="182">
        <f>SUMIFS(Backup!$N:$N,Backup!$D:$D,Details!$B$22,Backup!$B:$B,AI20,Backup!$A:$A,"&lt;="&amp;'Top Sheet'!$W$11,Backup!$A:$A,"&gt;="&amp;$X$11)</f>
        <v>0</v>
      </c>
      <c r="AY20" s="182">
        <f>SUMIFS(Backup!$N:$N,Backup!$D:$D,Details!$B$23,Backup!$B:$B,AI20,Backup!$A:$A,"&lt;="&amp;'Top Sheet'!$W$11,Backup!$A:$A,"&gt;="&amp;$X$11)</f>
        <v>0</v>
      </c>
      <c r="AZ20" s="182">
        <f>SUMIFS(Backup!$K:$K,Backup!$D:$D,Details!$B$24,Backup!$B:$B,AI20,Backup!$A:$A,"&lt;="&amp;'Top Sheet'!$W$11,Backup!$A:$A,"&gt;="&amp;$X$11)</f>
        <v>0</v>
      </c>
      <c r="BA20" s="182">
        <f>SUMIFS(Backup!$K:$K,Backup!$D:$D,Details!$B$16,Backup!$B:$B,$AI$20,Backup!$B:$B,"&lt;="&amp;'Top Sheet'!$W$11,Backup!$B:$B,"&gt;="&amp;$X$11)</f>
        <v>0</v>
      </c>
    </row>
    <row r="21" spans="1:53" s="66" customFormat="1" ht="32.9" customHeight="1">
      <c r="A21" s="65"/>
      <c r="B21" s="1306"/>
      <c r="C21" s="1310"/>
      <c r="D21" s="1311"/>
      <c r="E21" s="1309"/>
      <c r="F21" s="1309"/>
      <c r="G21" s="1309"/>
      <c r="H21" s="1309"/>
      <c r="I21" s="1412"/>
      <c r="J21" s="1412"/>
      <c r="K21" s="1413"/>
      <c r="L21" s="65"/>
      <c r="M21" s="180"/>
      <c r="N21" s="180"/>
      <c r="O21" s="180"/>
      <c r="P21" s="180"/>
      <c r="Q21" s="180"/>
      <c r="R21" s="180">
        <f>F28/24</f>
        <v>82.291666666666671</v>
      </c>
      <c r="S21" s="180"/>
      <c r="T21" s="180"/>
      <c r="U21" s="180">
        <f>SUMIFS(Backup!$P:$P,Backup!$D:$D,W21, Backup!$A:$A,$H$6)</f>
        <v>12</v>
      </c>
      <c r="V21" s="180">
        <f>SUMIFS(Backup!$P:$P,Backup!$D:$D,'Top Sheet'!$W21,Backup!$A:$A,"&lt;="&amp;'Top Sheet'!$W$11,Backup!$A:$A,"&gt;="&amp;'Top Sheet'!$X$11)</f>
        <v>204</v>
      </c>
      <c r="W21" s="175" t="s">
        <v>96</v>
      </c>
      <c r="X21" s="180">
        <f>SUMIFS('Month-wise Plan'!$E10:$AA10,'Month-wise Plan'!$E$2:$AA$2,'Top Sheet'!$D$10)</f>
        <v>0</v>
      </c>
      <c r="Y21" s="180">
        <f>SUMIFS(Backup!$N:$N,Backup!$D:$D,'Top Sheet'!$W21,Backup!$A:$A,"&lt;="&amp;'Top Sheet'!$W$11,Backup!$A:$A,"&gt;="&amp;'Top Sheet'!$X$11)</f>
        <v>204</v>
      </c>
      <c r="Z21" s="180">
        <f>SUMIFS('Month-wise Plan'!$E35:$AA35,'Month-wise Plan'!$E$2:$AA$2,'Top Sheet'!$D$10)</f>
        <v>0</v>
      </c>
      <c r="AB21" s="175" t="s">
        <v>97</v>
      </c>
      <c r="AC21" s="174" t="s">
        <v>233</v>
      </c>
      <c r="AD21" s="180">
        <v>6973.6470588235297</v>
      </c>
      <c r="AE21" s="180">
        <f>SUMIFS(Backup!$P:$P,Backup!$D:$D,'Top Sheet'!$AB21)</f>
        <v>2887.5</v>
      </c>
      <c r="AF21" s="172">
        <f t="shared" si="0"/>
        <v>0.41405880963627772</v>
      </c>
      <c r="AG21" s="399">
        <f>AD21/'Civil S-curve'!$D10</f>
        <v>581.13725490196077</v>
      </c>
      <c r="AH21" s="399">
        <f>AE21/'Civil S-curve'!$D10</f>
        <v>240.625</v>
      </c>
      <c r="AI21" s="165" t="s">
        <v>43</v>
      </c>
      <c r="AJ21" s="182">
        <f>SUMIFS(Backup!$K:$K,Backup!$D:$D,Details!$B$8,Backup!$B:$B,AI21,Backup!$A:$A,"&lt;="&amp;'Top Sheet'!$W$11,Backup!$A:$A,"&gt;="&amp;$X$11)</f>
        <v>0</v>
      </c>
      <c r="AK21" s="182">
        <f>SUMIFS(Backup!$M:$M,Backup!$D:$D,Details!$B$9,Backup!$B:$B,AI21,Backup!$A:$A,"&lt;="&amp;'Top Sheet'!$W$11,Backup!$A:$A,"&gt;="&amp;$X$11)</f>
        <v>0</v>
      </c>
      <c r="AL21" s="182">
        <f>SUMIFS(Backup!$M:$M,Backup!$D:$D,Details!$B$10,Backup!$B:$B,AI21,Backup!$A:$A,"&lt;="&amp;'Top Sheet'!$W$11,Backup!$A:$A,"&gt;="&amp;$X$11)</f>
        <v>0</v>
      </c>
      <c r="AM21" s="182">
        <f>SUMIFS(Backup!$M:$M,Backup!$D:$D,Details!$B$11,Backup!$B:$B,AI21,Backup!$A:$A,"&lt;="&amp;'Top Sheet'!$W$11,Backup!$A:$A,"&gt;="&amp;$X$11)</f>
        <v>0</v>
      </c>
      <c r="AN21" s="182">
        <f>SUMIFS(Backup!$M:$M,Backup!$D:$D,Details!$B$12,Backup!$B:$B,AI21,Backup!$A:$A,"&lt;="&amp;'Top Sheet'!$W$11,Backup!$A:$A,"&gt;="&amp;$X$11)</f>
        <v>0</v>
      </c>
      <c r="AO21" s="182">
        <f>SUMIFS(Backup!$N:$N,Backup!$D:$D,Details!$B$13,Backup!$B:$B,AI21,Backup!$A:$A,"&lt;="&amp;'Top Sheet'!$W$11,Backup!$A:$A,"&gt;="&amp;$X$11)</f>
        <v>65</v>
      </c>
      <c r="AP21" s="182">
        <f>SUMIFS(Backup!$N:$N,Backup!$D:$D,Details!$B$14,Backup!$B:$B,AI21,Backup!$A:$A,"&lt;="&amp;'Top Sheet'!$W$11,Backup!$A:$A,"&gt;="&amp;$X$11)</f>
        <v>24</v>
      </c>
      <c r="AQ21" s="182">
        <f>SUMIFS(Backup!$N:$N,Backup!$D:$D,Details!$B$15,Backup!$B:$B,AI21,Backup!$A:$A,"&lt;="&amp;'Top Sheet'!$W$11,Backup!$A:$A,"&gt;="&amp;$X$11)</f>
        <v>0</v>
      </c>
      <c r="AR21" s="182">
        <f>SUMIFS(Backup!$N:$N,Backup!$D:$D,Details!$B$16,Backup!$B:$B,AI21,Backup!$A:$A,"&lt;="&amp;'Top Sheet'!$W$11,Backup!$A:$A,"&gt;="&amp;$X$11)</f>
        <v>0</v>
      </c>
      <c r="AS21" s="182">
        <f>SUMIFS(Backup!$N:$N,Backup!$D:$D,Details!$B$17,Backup!$B:$B,AI21,Backup!$A:$A,"&lt;="&amp;'Top Sheet'!$W$11,Backup!$A:$A,"&gt;="&amp;$X$11)</f>
        <v>0</v>
      </c>
      <c r="AT21" s="182">
        <f>SUMIFS(Backup!$N:$N,Backup!$D:$D,Details!$B$18,Backup!$B:$B,AI21,Backup!$A:$A,"&lt;="&amp;'Top Sheet'!$W$11,Backup!$A:$A,"&gt;="&amp;$X$11)</f>
        <v>0</v>
      </c>
      <c r="AU21" s="182">
        <f>SUMIFS(Backup!$N:$N,Backup!$D:$D,Details!$B$19,Backup!$B:$B,AI21,Backup!$A:$A,"&lt;="&amp;'Top Sheet'!$W$11,Backup!$A:$A,"&gt;="&amp;$X$11)</f>
        <v>0</v>
      </c>
      <c r="AV21" s="182">
        <f>SUMIFS(Backup!$N:$N,Backup!$D:$D,Details!$B$20,Backup!$B:$B,AI21,Backup!$A:$A,"&lt;="&amp;'Top Sheet'!$W$11,Backup!$A:$A,"&gt;="&amp;$X$11)</f>
        <v>0</v>
      </c>
      <c r="AW21" s="182">
        <f>SUMIFS(Backup!$N:$N,Backup!$D:$D,Details!$B$21,Backup!$B:$B,AI21,Backup!$A:$A,"&lt;="&amp;'Top Sheet'!$W$11,Backup!$A:$A,"&gt;="&amp;$X$11)</f>
        <v>0</v>
      </c>
      <c r="AX21" s="182">
        <f>SUMIFS(Backup!$N:$N,Backup!$D:$D,Details!$B$22,Backup!$B:$B,AI21,Backup!$A:$A,"&lt;="&amp;'Top Sheet'!$W$11,Backup!$A:$A,"&gt;="&amp;$X$11)</f>
        <v>0</v>
      </c>
      <c r="AY21" s="182">
        <f>SUMIFS(Backup!$N:$N,Backup!$D:$D,Details!$B$23,Backup!$B:$B,AI21,Backup!$A:$A,"&lt;="&amp;'Top Sheet'!$W$11,Backup!$A:$A,"&gt;="&amp;$X$11)</f>
        <v>0</v>
      </c>
      <c r="AZ21" s="182">
        <f>SUMIFS(Backup!$K:$K,Backup!$D:$D,Details!$B$24,Backup!$B:$B,AI21,Backup!$A:$A,"&lt;="&amp;'Top Sheet'!$W$11,Backup!$A:$A,"&gt;="&amp;$X$11)</f>
        <v>0</v>
      </c>
      <c r="BA21" s="182">
        <f>SUMIFS(Backup!$K:$K,Backup!$D:$D,Details!$B$17,Backup!$B:$B,$AI$21,Backup!$B:$B,"&lt;="&amp;'Top Sheet'!$W$11,Backup!$B:$B,"&gt;="&amp;$X$11)</f>
        <v>0</v>
      </c>
    </row>
    <row r="22" spans="1:53" s="66" customFormat="1" ht="43.4" customHeight="1">
      <c r="A22" s="65"/>
      <c r="B22" s="1306"/>
      <c r="C22" s="1310"/>
      <c r="D22" s="1311"/>
      <c r="E22" s="1309"/>
      <c r="F22" s="1309"/>
      <c r="G22" s="1309"/>
      <c r="H22" s="1309"/>
      <c r="I22" s="1412"/>
      <c r="J22" s="1412"/>
      <c r="K22" s="1413"/>
      <c r="L22" s="65"/>
      <c r="M22" s="180"/>
      <c r="N22" s="180"/>
      <c r="O22" s="180"/>
      <c r="P22" s="180"/>
      <c r="Q22" s="180"/>
      <c r="R22" s="180"/>
      <c r="S22" s="180"/>
      <c r="T22" s="180"/>
      <c r="U22" s="180">
        <f>SUMIFS(Backup!$P:$P,Backup!$D:$D,W22, Backup!$A:$A,$H$6)</f>
        <v>24</v>
      </c>
      <c r="V22" s="180">
        <f>SUMIFS(Backup!$P:$P,Backup!$D:$D,'Top Sheet'!$W22,Backup!$A:$A,"&lt;="&amp;'Top Sheet'!$W$11,Backup!$A:$A,"&gt;="&amp;'Top Sheet'!$X$11)</f>
        <v>288</v>
      </c>
      <c r="W22" s="175" t="s">
        <v>97</v>
      </c>
      <c r="X22" s="180">
        <f>SUMIFS('Month-wise Plan'!$E11:$AA11,'Month-wise Plan'!$E$2:$AA$2,'Top Sheet'!$D$10)</f>
        <v>0</v>
      </c>
      <c r="Y22" s="180">
        <f>SUMIFS(Backup!$N:$N,Backup!$D:$D,'Top Sheet'!$W22,Backup!$A:$A,"&lt;="&amp;'Top Sheet'!$W$11,Backup!$A:$A,"&gt;="&amp;'Top Sheet'!$X$11)</f>
        <v>288</v>
      </c>
      <c r="Z22" s="180">
        <f>SUMIFS('Month-wise Plan'!$E36:$AA36,'Month-wise Plan'!$E$2:$AA$2,'Top Sheet'!$D$10)</f>
        <v>0</v>
      </c>
      <c r="AB22" s="175" t="s">
        <v>98</v>
      </c>
      <c r="AC22" s="174" t="s">
        <v>233</v>
      </c>
      <c r="AD22" s="180">
        <v>6973.6470588235297</v>
      </c>
      <c r="AE22" s="180">
        <f>SUMIFS(Backup!$P:$P,Backup!$D:$D,'Top Sheet'!$AB22)</f>
        <v>2896.5</v>
      </c>
      <c r="AF22" s="172">
        <f t="shared" si="0"/>
        <v>0.41534938254942977</v>
      </c>
      <c r="AG22" s="399">
        <f>AD22/'Civil S-curve'!$D11</f>
        <v>581.13725490196077</v>
      </c>
      <c r="AH22" s="399">
        <f>AE22/'Civil S-curve'!$D11</f>
        <v>241.375</v>
      </c>
      <c r="AI22" s="165" t="s">
        <v>472</v>
      </c>
      <c r="AJ22" s="182">
        <f>SUMIFS(Backup!$K:$K,Backup!$D:$D,Details!$B$8,Backup!$B:$B,AI22,Backup!$A:$A,"&lt;="&amp;'Top Sheet'!$W$11,Backup!$A:$A,"&gt;="&amp;$X$11)</f>
        <v>0</v>
      </c>
      <c r="AK22" s="182">
        <f>SUMIFS(Backup!$M:$M,Backup!$D:$D,Details!$B$9,Backup!$B:$B,AI22,Backup!$A:$A,"&lt;="&amp;'Top Sheet'!$W$11,Backup!$A:$A,"&gt;="&amp;$X$11)</f>
        <v>0</v>
      </c>
      <c r="AL22" s="182">
        <f>SUMIFS(Backup!$M:$M,Backup!$D:$D,Details!$B$10,Backup!$B:$B,AI22,Backup!$A:$A,"&lt;="&amp;'Top Sheet'!$W$11,Backup!$A:$A,"&gt;="&amp;$X$11)</f>
        <v>0</v>
      </c>
      <c r="AM22" s="182">
        <f>SUMIFS(Backup!$M:$M,Backup!$D:$D,Details!$B$11,Backup!$B:$B,AI22,Backup!$A:$A,"&lt;="&amp;'Top Sheet'!$W$11,Backup!$A:$A,"&gt;="&amp;$X$11)</f>
        <v>0</v>
      </c>
      <c r="AN22" s="182">
        <f>SUMIFS(Backup!$M:$M,Backup!$D:$D,Details!$B$12,Backup!$B:$B,AI22,Backup!$A:$A,"&lt;="&amp;'Top Sheet'!$W$11,Backup!$A:$A,"&gt;="&amp;$X$11)</f>
        <v>167</v>
      </c>
      <c r="AO22" s="182">
        <f>SUMIFS(Backup!$N:$N,Backup!$D:$D,Details!$B$13,Backup!$B:$B,AI22,Backup!$A:$A,"&lt;="&amp;'Top Sheet'!$W$11,Backup!$A:$A,"&gt;="&amp;$X$11)</f>
        <v>0</v>
      </c>
      <c r="AP22" s="182">
        <f>SUMIFS(Backup!$N:$N,Backup!$D:$D,Details!$B$14,Backup!$B:$B,AI22,Backup!$A:$A,"&lt;="&amp;'Top Sheet'!$W$11,Backup!$A:$A,"&gt;="&amp;$X$11)</f>
        <v>168</v>
      </c>
      <c r="AQ22" s="182">
        <f>SUMIFS(Backup!$N:$N,Backup!$D:$D,Details!$B$15,Backup!$B:$B,AI22,Backup!$A:$A,"&lt;="&amp;'Top Sheet'!$W$11,Backup!$A:$A,"&gt;="&amp;$X$11)</f>
        <v>180</v>
      </c>
      <c r="AR22" s="182">
        <f>SUMIFS(Backup!$N:$N,Backup!$D:$D,Details!$B$16,Backup!$B:$B,AI22,Backup!$A:$A,"&lt;="&amp;'Top Sheet'!$W$11,Backup!$A:$A,"&gt;="&amp;$X$11)</f>
        <v>36</v>
      </c>
      <c r="AS22" s="182">
        <f>SUMIFS(Backup!$N:$N,Backup!$D:$D,Details!$B$17,Backup!$B:$B,AI22,Backup!$A:$A,"&lt;="&amp;'Top Sheet'!$W$11,Backup!$A:$A,"&gt;="&amp;$X$11)</f>
        <v>36</v>
      </c>
      <c r="AT22" s="182">
        <f>SUMIFS(Backup!$N:$N,Backup!$D:$D,Details!$B$18,Backup!$B:$B,AI22,Backup!$A:$A,"&lt;="&amp;'Top Sheet'!$W$11,Backup!$A:$A,"&gt;="&amp;$X$11)</f>
        <v>0</v>
      </c>
      <c r="AU22" s="182">
        <f>SUMIFS(Backup!$N:$N,Backup!$D:$D,Details!$B$19,Backup!$B:$B,AI22,Backup!$A:$A,"&lt;="&amp;'Top Sheet'!$W$11,Backup!$A:$A,"&gt;="&amp;$X$11)</f>
        <v>0</v>
      </c>
      <c r="AV22" s="182">
        <f>SUMIFS(Backup!$N:$N,Backup!$D:$D,Details!$B$20,Backup!$B:$B,AI22,Backup!$A:$A,"&lt;="&amp;'Top Sheet'!$W$11,Backup!$A:$A,"&gt;="&amp;$X$11)</f>
        <v>0</v>
      </c>
      <c r="AW22" s="182">
        <f>SUMIFS(Backup!$N:$N,Backup!$D:$D,Details!$B$21,Backup!$B:$B,AI22,Backup!$A:$A,"&lt;="&amp;'Top Sheet'!$W$11,Backup!$A:$A,"&gt;="&amp;$X$11)</f>
        <v>0</v>
      </c>
      <c r="AX22" s="182">
        <f>SUMIFS(Backup!$N:$N,Backup!$D:$D,Details!$B$22,Backup!$B:$B,AI22,Backup!$A:$A,"&lt;="&amp;'Top Sheet'!$W$11,Backup!$A:$A,"&gt;="&amp;$X$11)</f>
        <v>0</v>
      </c>
      <c r="AY22" s="182">
        <f>SUMIFS(Backup!$N:$N,Backup!$D:$D,Details!$B$23,Backup!$B:$B,AI22,Backup!$A:$A,"&lt;="&amp;'Top Sheet'!$W$11,Backup!$A:$A,"&gt;="&amp;$X$11)</f>
        <v>0</v>
      </c>
      <c r="AZ22" s="182">
        <f>SUMIFS(Backup!$K:$K,Backup!$D:$D,Details!$B$24,Backup!$B:$B,AI22,Backup!$A:$A,"&lt;="&amp;'Top Sheet'!$W$11,Backup!$A:$A,"&gt;="&amp;$X$11)</f>
        <v>0</v>
      </c>
      <c r="BA22" s="182">
        <f>SUMIFS(Backup!$K:$K,Backup!$D:$D,Details!$B$17,Backup!$B:$B,$AI$21,Backup!$B:$B,"&lt;="&amp;'Top Sheet'!$W$11,Backup!$B:$B,"&gt;="&amp;$X$11)</f>
        <v>0</v>
      </c>
    </row>
    <row r="23" spans="1:53" s="66" customFormat="1" ht="43.4" customHeight="1">
      <c r="A23" s="65"/>
      <c r="B23" s="1306"/>
      <c r="C23" s="1310"/>
      <c r="D23" s="1311"/>
      <c r="E23" s="1309"/>
      <c r="F23" s="1309"/>
      <c r="G23" s="1309"/>
      <c r="H23" s="1309"/>
      <c r="I23" s="1412"/>
      <c r="J23" s="1412"/>
      <c r="K23" s="1413"/>
      <c r="L23" s="65"/>
      <c r="M23" s="180"/>
      <c r="N23" s="180"/>
      <c r="O23" s="180"/>
      <c r="P23" s="180"/>
      <c r="Q23" s="180"/>
      <c r="R23" s="180"/>
      <c r="S23" s="180"/>
      <c r="T23" s="180"/>
      <c r="U23" s="180">
        <f>SUMIFS(Backup!$P:$P,Backup!$D:$D,W23, Backup!$A:$A,$H$6)</f>
        <v>0</v>
      </c>
      <c r="V23" s="180">
        <f>SUMIFS(Backup!$P:$P,Backup!$D:$D,'Top Sheet'!$W23,Backup!$A:$A,"&lt;="&amp;'Top Sheet'!$W$11,Backup!$A:$A,"&gt;="&amp;'Top Sheet'!$X$11)</f>
        <v>36</v>
      </c>
      <c r="W23" s="175" t="s">
        <v>98</v>
      </c>
      <c r="X23" s="180">
        <f>SUMIFS('Month-wise Plan'!$E12:$AA12,'Month-wise Plan'!$E$2:$AA$2,'Top Sheet'!$D$10)</f>
        <v>0</v>
      </c>
      <c r="Y23" s="180">
        <f>SUMIFS(Backup!$N:$N,Backup!$D:$D,'Top Sheet'!$W23,Backup!$A:$A,"&lt;="&amp;'Top Sheet'!$W$11,Backup!$A:$A,"&gt;="&amp;'Top Sheet'!$X$11)</f>
        <v>36</v>
      </c>
      <c r="Z23" s="180">
        <f>SUMIFS('Month-wise Plan'!$E37:$AA37,'Month-wise Plan'!$E$2:$AA$2,'Top Sheet'!$D$10)</f>
        <v>0</v>
      </c>
      <c r="AB23" s="175" t="s">
        <v>99</v>
      </c>
      <c r="AC23" s="174" t="s">
        <v>233</v>
      </c>
      <c r="AD23" s="180">
        <v>0</v>
      </c>
      <c r="AE23" s="180">
        <f>SUMIFS(Backup!$P:$P,Backup!$D:$D,'Top Sheet'!$AB23)</f>
        <v>196.5</v>
      </c>
      <c r="AF23" s="172" t="e">
        <f t="shared" si="0"/>
        <v>#DIV/0!</v>
      </c>
      <c r="AG23" s="172"/>
      <c r="AI23" s="165"/>
      <c r="AJ23" s="183">
        <f>SUM(AJ12:AJ22)</f>
        <v>109</v>
      </c>
      <c r="AK23" s="183">
        <f t="shared" ref="AK23:BA23" si="1">SUM(AK12:AK22)</f>
        <v>476</v>
      </c>
      <c r="AL23" s="183">
        <f t="shared" si="1"/>
        <v>80</v>
      </c>
      <c r="AM23" s="183">
        <f t="shared" si="1"/>
        <v>68</v>
      </c>
      <c r="AN23" s="183">
        <f t="shared" si="1"/>
        <v>172</v>
      </c>
      <c r="AO23" s="183">
        <f t="shared" si="1"/>
        <v>196</v>
      </c>
      <c r="AP23" s="183">
        <f t="shared" si="1"/>
        <v>264</v>
      </c>
      <c r="AQ23" s="183">
        <f t="shared" si="1"/>
        <v>204</v>
      </c>
      <c r="AR23" s="183">
        <f t="shared" si="1"/>
        <v>288</v>
      </c>
      <c r="AS23" s="183">
        <f t="shared" si="1"/>
        <v>36</v>
      </c>
      <c r="AT23" s="183">
        <f t="shared" si="1"/>
        <v>2.5</v>
      </c>
      <c r="AU23" s="183">
        <f t="shared" si="1"/>
        <v>0</v>
      </c>
      <c r="AV23" s="183">
        <f t="shared" si="1"/>
        <v>0</v>
      </c>
      <c r="AW23" s="183">
        <f t="shared" si="1"/>
        <v>0</v>
      </c>
      <c r="AX23" s="183">
        <f t="shared" si="1"/>
        <v>0</v>
      </c>
      <c r="AY23" s="183">
        <f t="shared" si="1"/>
        <v>0</v>
      </c>
      <c r="AZ23" s="183">
        <f t="shared" si="1"/>
        <v>0</v>
      </c>
      <c r="BA23" s="183">
        <f t="shared" si="1"/>
        <v>0</v>
      </c>
    </row>
    <row r="24" spans="1:53" s="66" customFormat="1" ht="43.4" customHeight="1">
      <c r="A24" s="65"/>
      <c r="B24" s="1306"/>
      <c r="C24" s="1310"/>
      <c r="D24" s="1311"/>
      <c r="E24" s="1309"/>
      <c r="F24" s="1309"/>
      <c r="G24" s="1309"/>
      <c r="H24" s="1309"/>
      <c r="I24" s="1412"/>
      <c r="J24" s="1412"/>
      <c r="K24" s="1313"/>
      <c r="L24" s="67"/>
      <c r="M24" s="180"/>
      <c r="N24" s="180"/>
      <c r="O24" s="180"/>
      <c r="P24" s="180"/>
      <c r="Q24" s="180"/>
      <c r="R24" s="180"/>
      <c r="S24" s="180"/>
      <c r="T24" s="180"/>
      <c r="U24" s="180">
        <f>SUMIFS(Backup!$P:$P,Backup!$D:$D,W24, Backup!$A:$A,$H$6)</f>
        <v>0</v>
      </c>
      <c r="V24" s="180">
        <f>SUMIFS(Backup!$P:$P,Backup!$D:$D,'Top Sheet'!$W24,Backup!$A:$A,"&lt;="&amp;'Top Sheet'!$W$11,Backup!$A:$A,"&gt;="&amp;'Top Sheet'!$X$11)</f>
        <v>2.5</v>
      </c>
      <c r="W24" s="175" t="s">
        <v>99</v>
      </c>
      <c r="X24" s="180">
        <f>SUMIFS('Month-wise Plan'!$E13:$AA13,'Month-wise Plan'!$E$2:$AA$2,'Top Sheet'!$D$10)</f>
        <v>0</v>
      </c>
      <c r="Y24" s="180">
        <f>SUMIFS(Backup!$N:$N,Backup!$D:$D,'Top Sheet'!$W24,Backup!$A:$A,"&lt;="&amp;'Top Sheet'!$W$11,Backup!$A:$A,"&gt;="&amp;'Top Sheet'!$X$11)</f>
        <v>2.5</v>
      </c>
      <c r="Z24" s="180">
        <f>SUMIFS('Month-wise Plan'!$E38:$AA38,'Month-wise Plan'!$E$2:$AA$2,'Top Sheet'!$D$10)</f>
        <v>0</v>
      </c>
      <c r="AB24" s="175" t="s">
        <v>400</v>
      </c>
      <c r="AC24" s="174" t="s">
        <v>233</v>
      </c>
      <c r="AD24" s="180">
        <f>SUMIFS('Month-wise Plan'!$E19:$AA19,'Month-wise Plan'!$E$2:$AA$2,'Top Sheet'!$D$10)</f>
        <v>0</v>
      </c>
      <c r="AE24" s="180">
        <f>SUMIFS(Backup!$H:$H,Backup!$D:$D,'Top Sheet'!$AB24)</f>
        <v>388</v>
      </c>
      <c r="AF24" s="172">
        <f t="shared" ref="AF24:AF25" si="2">IFERROR(AE24/AD24,0%)</f>
        <v>0</v>
      </c>
      <c r="AG24" s="172"/>
      <c r="AI24" s="165"/>
      <c r="AJ24" s="165"/>
      <c r="AK24" s="165"/>
      <c r="AL24" s="165"/>
      <c r="AM24" s="165"/>
      <c r="AN24" s="165"/>
      <c r="AO24" s="165"/>
      <c r="AP24" s="165"/>
      <c r="AQ24" s="165"/>
      <c r="AR24" s="165"/>
      <c r="AS24" s="165"/>
      <c r="AT24" s="165"/>
      <c r="AU24" s="165"/>
      <c r="AV24" s="165"/>
      <c r="AW24" s="165"/>
      <c r="AX24" s="165"/>
      <c r="AY24" s="165"/>
      <c r="AZ24" s="165"/>
      <c r="BA24" s="165"/>
    </row>
    <row r="25" spans="1:53" s="66" customFormat="1" ht="91.15" customHeight="1" thickBot="1">
      <c r="A25" s="65"/>
      <c r="B25" s="1306"/>
      <c r="C25" s="1310"/>
      <c r="D25" s="1311"/>
      <c r="E25" s="1309"/>
      <c r="F25" s="1309"/>
      <c r="G25" s="1309"/>
      <c r="H25" s="1309"/>
      <c r="I25" s="1314"/>
      <c r="J25" s="1314"/>
      <c r="K25" s="1313"/>
      <c r="L25" s="67"/>
      <c r="M25" s="180"/>
      <c r="N25" s="180"/>
      <c r="O25" s="180"/>
      <c r="P25" s="180"/>
      <c r="Q25" s="180"/>
      <c r="R25" s="180"/>
      <c r="S25" s="180"/>
      <c r="T25" s="180"/>
      <c r="U25" s="180">
        <f>SUMIFS(Backup!$H:$H,Backup!$D:$D,W25, Backup!$A:$A,$H$6)</f>
        <v>0</v>
      </c>
      <c r="V25" s="180">
        <f>SUMIFS(Backup!$H:$H,Backup!$D:$D,'Top Sheet'!$W25,Backup!$A:$A,"&lt;="&amp;'Top Sheet'!$W$11,Backup!$A:$A,"&gt;="&amp;'Top Sheet'!$X$11)</f>
        <v>24</v>
      </c>
      <c r="W25" s="175" t="s">
        <v>400</v>
      </c>
      <c r="X25" s="180">
        <f>SUMIFS('Month-wise Plan'!$E44:$AA44,'Month-wise Plan'!$E$2:$AA$2,'Top Sheet'!$D$10)</f>
        <v>0</v>
      </c>
      <c r="Y25" s="180">
        <f>SUMIFS(Backup!$H:$H,Backup!$D:$D,'Top Sheet'!$W25,Backup!$A:$A,"&lt;="&amp;'Top Sheet'!$W$11,Backup!$A:$A,"&gt;="&amp;'Top Sheet'!$X$11)</f>
        <v>24</v>
      </c>
      <c r="Z25" s="180">
        <f>SUMIFS('Month-wise Plan'!$E44:$AA44,'Month-wise Plan'!$E$2:$AA$2,'Top Sheet'!$D$10)</f>
        <v>0</v>
      </c>
      <c r="AB25" s="175" t="s">
        <v>401</v>
      </c>
      <c r="AC25" s="174" t="s">
        <v>233</v>
      </c>
      <c r="AD25" s="180">
        <f>SUMIFS('Month-wise Plan'!$E20:$AA20,'Month-wise Plan'!$E$2:$AA$2,'Top Sheet'!$D$10)</f>
        <v>0</v>
      </c>
      <c r="AE25" s="180">
        <f>SUMIFS(Backup!$H:$H,Backup!$D:$D,'Top Sheet'!$AB25)</f>
        <v>451</v>
      </c>
      <c r="AF25" s="172">
        <f t="shared" si="2"/>
        <v>0</v>
      </c>
      <c r="AG25" s="172"/>
      <c r="AI25" s="165"/>
      <c r="AJ25" s="165"/>
      <c r="AK25" s="165"/>
      <c r="AL25" s="165"/>
      <c r="AM25" s="165"/>
      <c r="AN25" s="165"/>
      <c r="AO25" s="165"/>
      <c r="AP25" s="165"/>
      <c r="AQ25" s="165"/>
      <c r="AR25" s="165"/>
      <c r="AS25" s="165"/>
      <c r="AT25" s="165"/>
      <c r="AU25" s="165"/>
      <c r="AV25" s="165"/>
      <c r="AW25" s="165"/>
      <c r="AX25" s="165"/>
      <c r="AY25" s="165"/>
      <c r="AZ25" s="165"/>
      <c r="BA25" s="165"/>
    </row>
    <row r="26" spans="1:53" s="66" customFormat="1" ht="17.649999999999999" customHeight="1" thickBot="1">
      <c r="A26" s="65"/>
      <c r="B26" s="1315" t="s">
        <v>1214</v>
      </c>
      <c r="C26" s="1316"/>
      <c r="D26" s="1317"/>
      <c r="E26" s="1318"/>
      <c r="F26" s="1318"/>
      <c r="G26" s="1318"/>
      <c r="H26" s="1318"/>
      <c r="I26" s="1319"/>
      <c r="J26" s="1319"/>
      <c r="K26" s="1320"/>
      <c r="L26" s="67"/>
      <c r="M26" s="180"/>
      <c r="N26" s="180"/>
      <c r="O26" s="180"/>
      <c r="P26" s="180"/>
      <c r="Q26" s="180"/>
      <c r="R26" s="180"/>
      <c r="S26" s="180"/>
      <c r="T26" s="180"/>
      <c r="U26" s="180">
        <f>SUMIFS(Backup!$H:$H,Backup!$D:$D,W26, Backup!$A:$A,$H$6)</f>
        <v>0</v>
      </c>
      <c r="V26" s="180">
        <f>SUMIFS(Backup!$H:$H,Backup!$D:$D,'Top Sheet'!$W26,Backup!$A:$A,"&lt;="&amp;'Top Sheet'!$W$11,Backup!$A:$A,"&gt;="&amp;'Top Sheet'!$X$11)</f>
        <v>12</v>
      </c>
      <c r="W26" s="175" t="s">
        <v>401</v>
      </c>
      <c r="X26" s="180">
        <f>SUMIFS('Month-wise Plan'!$E45:$AA45,'Month-wise Plan'!$E$2:$AA$2,'Top Sheet'!$D$10)</f>
        <v>0</v>
      </c>
      <c r="Y26" s="180">
        <f>SUMIFS(Backup!$H:$H,Backup!$D:$D,'Top Sheet'!$W26,Backup!$A:$A,"&lt;="&amp;'Top Sheet'!$W$11,Backup!$A:$A,"&gt;="&amp;'Top Sheet'!$X$11)</f>
        <v>12</v>
      </c>
      <c r="Z26" s="180">
        <f>SUMIFS('Month-wise Plan'!$E45:$AA45,'Month-wise Plan'!$E$2:$AA$2,'Top Sheet'!$D$10)</f>
        <v>0</v>
      </c>
      <c r="AB26" s="175" t="s">
        <v>402</v>
      </c>
      <c r="AC26" s="174" t="s">
        <v>233</v>
      </c>
      <c r="AD26" s="180">
        <f>SUMIFS('Month-wise Plan'!$E21:$AA21,'Month-wise Plan'!$E$2:$AA$2,'Top Sheet'!$D$10)</f>
        <v>0</v>
      </c>
      <c r="AE26" s="180">
        <f>SUMIFS(Backup!$H:$H,Backup!$D:$D,'Top Sheet'!$AB26)</f>
        <v>164</v>
      </c>
      <c r="AF26" s="172">
        <f>IFERROR(AE26/AD26,0%)</f>
        <v>0</v>
      </c>
      <c r="AG26" s="172"/>
      <c r="AI26" s="165"/>
      <c r="AJ26" s="165"/>
      <c r="AK26" s="165"/>
      <c r="AL26" s="165"/>
      <c r="AM26" s="165"/>
      <c r="AN26" s="165"/>
      <c r="AO26" s="165"/>
      <c r="AP26" s="165"/>
      <c r="AQ26" s="165"/>
      <c r="AR26" s="165"/>
      <c r="AS26" s="165"/>
      <c r="AT26" s="165"/>
      <c r="AU26" s="165"/>
      <c r="AV26" s="165"/>
      <c r="AW26" s="165"/>
      <c r="AX26" s="165"/>
      <c r="AY26" s="165"/>
      <c r="AZ26" s="165"/>
      <c r="BA26" s="165"/>
    </row>
    <row r="27" spans="1:53" s="66" customFormat="1" ht="26.9" customHeight="1">
      <c r="A27" s="65"/>
      <c r="B27" s="167" t="s">
        <v>565</v>
      </c>
      <c r="C27" s="1321">
        <f>62550+7000</f>
        <v>69550</v>
      </c>
      <c r="D27" s="168" t="s">
        <v>564</v>
      </c>
      <c r="E27" s="1322" t="s">
        <v>568</v>
      </c>
      <c r="F27" s="1323">
        <f>'Dec-23 Plan'!M53</f>
        <v>4037</v>
      </c>
      <c r="G27" s="168" t="s">
        <v>564</v>
      </c>
      <c r="H27" s="1414" t="s">
        <v>572</v>
      </c>
      <c r="I27" s="1322" t="s">
        <v>573</v>
      </c>
      <c r="J27" s="1321">
        <f>62550+7000</f>
        <v>69550</v>
      </c>
      <c r="K27" s="665" t="s">
        <v>564</v>
      </c>
      <c r="L27" s="67"/>
      <c r="M27" s="180"/>
      <c r="N27" s="180"/>
      <c r="O27" s="180"/>
      <c r="P27" s="180"/>
      <c r="Q27" s="180"/>
      <c r="R27" s="180"/>
      <c r="S27" s="180"/>
      <c r="T27" s="180"/>
      <c r="U27" s="180">
        <f>SUMIFS(Backup!$H:$H,Backup!$D:$D,W27, Backup!$A:$A,$H$6)</f>
        <v>0</v>
      </c>
      <c r="V27" s="180">
        <f>SUMIFS(Backup!$H:$H,Backup!$D:$D,'Top Sheet'!$W27,Backup!$A:$A,"&lt;="&amp;'Top Sheet'!$W$11,Backup!$A:$A,"&gt;="&amp;'Top Sheet'!$X$11)</f>
        <v>10</v>
      </c>
      <c r="W27" s="175" t="s">
        <v>402</v>
      </c>
      <c r="X27" s="180">
        <f>SUMIFS('Month-wise Plan'!$E46:$AA46,'Month-wise Plan'!$E$2:$AA$2,'Top Sheet'!$D$10)</f>
        <v>0</v>
      </c>
      <c r="Y27" s="180">
        <f>SUMIFS(Backup!$H:$H,Backup!$D:$D,'Top Sheet'!$W27,Backup!$A:$A,"&lt;="&amp;'Top Sheet'!$W$11,Backup!$A:$A,"&gt;="&amp;'Top Sheet'!$X$11)</f>
        <v>10</v>
      </c>
      <c r="Z27" s="180">
        <f>SUMIFS('Month-wise Plan'!$E46:$AA46,'Month-wise Plan'!$E$2:$AA$2,'Top Sheet'!$D$10)</f>
        <v>0</v>
      </c>
      <c r="AB27" s="175" t="s">
        <v>403</v>
      </c>
      <c r="AC27" s="174" t="s">
        <v>233</v>
      </c>
      <c r="AD27" s="180">
        <f>SUMIFS('Month-wise Plan'!$E22:$AA22,'Month-wise Plan'!$E$2:$AA$2,'Top Sheet'!$D$10)</f>
        <v>0</v>
      </c>
      <c r="AE27" s="180">
        <f>SUMIFS(Backup!$H:$H,Backup!$D:$D,'Top Sheet'!$AB27)</f>
        <v>173</v>
      </c>
      <c r="AF27" s="172">
        <f>IFERROR(AE27/AD27,0%)</f>
        <v>0</v>
      </c>
      <c r="AG27" s="172"/>
      <c r="AI27" s="165"/>
      <c r="AJ27" s="165"/>
      <c r="AK27" s="165"/>
      <c r="AL27" s="165"/>
      <c r="AM27" s="165"/>
      <c r="AN27" s="165"/>
      <c r="AO27" s="165"/>
      <c r="AP27" s="165"/>
      <c r="AQ27" s="165"/>
      <c r="AR27" s="165"/>
      <c r="AS27" s="165"/>
      <c r="AT27" s="165"/>
      <c r="AU27" s="165"/>
      <c r="AV27" s="165"/>
      <c r="AW27" s="165"/>
      <c r="AX27" s="165"/>
      <c r="AY27" s="165"/>
      <c r="AZ27" s="165"/>
      <c r="BA27" s="165"/>
    </row>
    <row r="28" spans="1:53" s="66" customFormat="1" ht="26.9" customHeight="1">
      <c r="A28" s="65"/>
      <c r="B28" s="167" t="s">
        <v>566</v>
      </c>
      <c r="C28" s="1321">
        <f>AE44</f>
        <v>54088.55</v>
      </c>
      <c r="D28" s="168" t="s">
        <v>564</v>
      </c>
      <c r="E28" s="1322" t="s">
        <v>569</v>
      </c>
      <c r="F28" s="1324">
        <f>V44</f>
        <v>1975</v>
      </c>
      <c r="G28" s="168" t="s">
        <v>564</v>
      </c>
      <c r="H28" s="1414"/>
      <c r="I28" s="1322" t="s">
        <v>574</v>
      </c>
      <c r="J28" s="1321">
        <v>69550</v>
      </c>
      <c r="K28" s="665" t="s">
        <v>564</v>
      </c>
      <c r="L28" s="67"/>
      <c r="M28" s="658">
        <f>F28/F27</f>
        <v>0.48922467178597967</v>
      </c>
      <c r="N28" s="658">
        <f>C28/C27</f>
        <v>0.77769302659956874</v>
      </c>
      <c r="O28" s="1134">
        <f>C27-C28</f>
        <v>15461.449999999997</v>
      </c>
      <c r="P28" s="1134">
        <f>O28/4</f>
        <v>3865.3624999999993</v>
      </c>
      <c r="Q28" s="658"/>
      <c r="R28" s="658"/>
      <c r="S28" s="658"/>
      <c r="T28" s="658"/>
      <c r="U28" s="180">
        <f>SUMIFS(Backup!$H:$H,Backup!$D:$D,W28, Backup!$A:$A,$H$6)</f>
        <v>2</v>
      </c>
      <c r="V28" s="180">
        <f>SUMIFS(Backup!$H:$H,Backup!$D:$D,'Top Sheet'!$W28,Backup!$A:$A,"&lt;="&amp;'Top Sheet'!$W$11,Backup!$A:$A,"&gt;="&amp;'Top Sheet'!$X$11)</f>
        <v>13</v>
      </c>
      <c r="W28" s="175" t="s">
        <v>403</v>
      </c>
      <c r="X28" s="180">
        <f>SUMIFS('Month-wise Plan'!$E47:$AA47,'Month-wise Plan'!$E$2:$AA$2,'Top Sheet'!$D$10)</f>
        <v>0</v>
      </c>
      <c r="Y28" s="180">
        <f>SUMIFS(Backup!$H:$H,Backup!$D:$D,'Top Sheet'!$W28,Backup!$A:$A,"&lt;="&amp;'Top Sheet'!$W$11,Backup!$A:$A,"&gt;="&amp;'Top Sheet'!$X$11)</f>
        <v>13</v>
      </c>
      <c r="Z28" s="180">
        <f>SUMIFS('Month-wise Plan'!$E47:$AA47,'Month-wise Plan'!$E$2:$AA$2,'Top Sheet'!$D$10)</f>
        <v>0</v>
      </c>
      <c r="AB28" s="175" t="s">
        <v>404</v>
      </c>
      <c r="AC28" s="174" t="s">
        <v>233</v>
      </c>
      <c r="AD28" s="180">
        <f>SUMIFS('Month-wise Plan'!$E23:$AA23,'Month-wise Plan'!$E$2:$AA$2,'Top Sheet'!$D$10)</f>
        <v>0</v>
      </c>
      <c r="AE28" s="180">
        <f>SUMIFS(Backup!$H:$H,Backup!$D:$D,'Top Sheet'!$AB28)</f>
        <v>333</v>
      </c>
      <c r="AF28" s="172">
        <f>IFERROR(AE28/AD28,0%)</f>
        <v>0</v>
      </c>
      <c r="AG28" s="172"/>
      <c r="AI28" s="165"/>
      <c r="AJ28" s="165"/>
      <c r="AK28" s="165"/>
      <c r="AL28" s="165"/>
      <c r="AM28" s="165"/>
      <c r="AN28" s="165"/>
      <c r="AO28" s="165"/>
      <c r="AP28" s="165"/>
      <c r="AQ28" s="165"/>
      <c r="AR28" s="165"/>
      <c r="AS28" s="165"/>
      <c r="AT28" s="165"/>
      <c r="AU28" s="165"/>
      <c r="AV28" s="165"/>
      <c r="AW28" s="165"/>
      <c r="AX28" s="165"/>
      <c r="AY28" s="165"/>
      <c r="AZ28" s="165"/>
      <c r="BA28" s="165"/>
    </row>
    <row r="29" spans="1:53" s="66" customFormat="1" ht="26.9" customHeight="1" thickBot="1">
      <c r="A29" s="65"/>
      <c r="B29" s="666" t="s">
        <v>575</v>
      </c>
      <c r="C29" s="667">
        <f>C27-C28</f>
        <v>15461.449999999997</v>
      </c>
      <c r="D29" s="668" t="s">
        <v>564</v>
      </c>
      <c r="E29" s="1325" t="s">
        <v>570</v>
      </c>
      <c r="F29" s="1326">
        <f>F27-F28</f>
        <v>2062</v>
      </c>
      <c r="G29" s="668" t="s">
        <v>564</v>
      </c>
      <c r="H29" s="1415"/>
      <c r="I29" s="1325" t="s">
        <v>567</v>
      </c>
      <c r="J29" s="667">
        <f>J27-J28</f>
        <v>0</v>
      </c>
      <c r="K29" s="671" t="s">
        <v>564</v>
      </c>
      <c r="L29" s="67"/>
      <c r="M29" s="180"/>
      <c r="N29" s="180"/>
      <c r="O29" s="180"/>
      <c r="P29" s="180"/>
      <c r="Q29" s="180"/>
      <c r="R29" s="180"/>
      <c r="S29" s="180"/>
      <c r="T29" s="180"/>
      <c r="U29" s="180">
        <f>SUMIFS(Backup!$H:$H,Backup!$D:$D,W29, Backup!$A:$A,$H$6)</f>
        <v>0</v>
      </c>
      <c r="V29" s="180">
        <f>SUMIFS(Backup!$H:$H,Backup!$D:$D,'Top Sheet'!$W29,Backup!$A:$A,"&lt;="&amp;'Top Sheet'!$W$11,Backup!$A:$A,"&gt;="&amp;'Top Sheet'!$X$11)</f>
        <v>0</v>
      </c>
      <c r="W29" s="175" t="s">
        <v>404</v>
      </c>
      <c r="X29" s="180">
        <f>SUMIFS('Month-wise Plan'!$E48:$AA48,'Month-wise Plan'!$E$2:$AA$2,'Top Sheet'!$D$10)</f>
        <v>0</v>
      </c>
      <c r="Y29" s="180">
        <f>SUMIFS(Backup!$H:$H,Backup!$D:$D,'Top Sheet'!$W29,Backup!$A:$A,"&lt;="&amp;'Top Sheet'!$W$11,Backup!$A:$A,"&gt;="&amp;'Top Sheet'!$X$11)</f>
        <v>0</v>
      </c>
      <c r="Z29" s="180">
        <f>SUMIFS('Month-wise Plan'!$E48:$AA48,'Month-wise Plan'!$E$2:$AA$2,'Top Sheet'!$D$10)</f>
        <v>0</v>
      </c>
      <c r="AB29" s="175" t="s">
        <v>406</v>
      </c>
      <c r="AC29" s="174" t="s">
        <v>408</v>
      </c>
      <c r="AD29" s="180">
        <f>SUMIFS('Month-wise Plan'!$E24:$AA24,'Month-wise Plan'!$E$2:$AA$2,'Top Sheet'!$D$10)</f>
        <v>0</v>
      </c>
      <c r="AE29" s="180">
        <f>SUMIFS(Backup!$H:$H,Backup!$D:$D,'Top Sheet'!$AB29,Backup!$A:$A,"&lt;="&amp;'Top Sheet'!$W$11,Backup!$A:$A,"&gt;="&amp;'Top Sheet'!$X$11)</f>
        <v>0</v>
      </c>
      <c r="AF29" s="172">
        <f>IFERROR(AE29/AD29,0%)</f>
        <v>0</v>
      </c>
      <c r="AG29" s="172"/>
      <c r="AI29" s="165"/>
      <c r="AJ29" s="165"/>
      <c r="AK29" s="165"/>
      <c r="AL29" s="165"/>
      <c r="AM29" s="165"/>
      <c r="AN29" s="165"/>
      <c r="AO29" s="165"/>
      <c r="AP29" s="165"/>
      <c r="AQ29" s="165"/>
      <c r="AR29" s="165"/>
      <c r="AS29" s="165"/>
      <c r="AT29" s="165"/>
      <c r="AU29" s="165"/>
      <c r="AV29" s="165"/>
      <c r="AW29" s="165"/>
      <c r="AX29" s="165"/>
      <c r="AY29" s="165"/>
      <c r="AZ29" s="165"/>
      <c r="BA29" s="165"/>
    </row>
    <row r="30" spans="1:53" s="66" customFormat="1" ht="17.649999999999999" customHeight="1" thickBot="1">
      <c r="A30" s="65"/>
      <c r="B30" s="1315" t="s">
        <v>1215</v>
      </c>
      <c r="C30" s="1316"/>
      <c r="D30" s="1317"/>
      <c r="E30" s="1318"/>
      <c r="F30" s="1318"/>
      <c r="G30" s="1318"/>
      <c r="H30" s="1318"/>
      <c r="I30" s="1319"/>
      <c r="J30" s="1319"/>
      <c r="K30" s="1320"/>
      <c r="L30" s="67"/>
      <c r="M30" s="658"/>
      <c r="N30" s="180"/>
      <c r="O30" s="180"/>
      <c r="P30" s="180"/>
      <c r="Q30" s="658"/>
      <c r="R30" s="180"/>
      <c r="S30" s="180"/>
      <c r="T30" s="180"/>
      <c r="U30" s="180">
        <f>SUMIFS(Backup!$P:$P,Backup!$D:$D,W30, Backup!$A:$A,$H$6)</f>
        <v>0</v>
      </c>
      <c r="V30" s="180"/>
      <c r="W30" s="175" t="s">
        <v>406</v>
      </c>
      <c r="X30" s="180">
        <f>SUMIFS('Month-wise Plan'!$E24:$AA24,'Month-wise Plan'!$E$2:$AA$2,'Top Sheet'!$D$10)</f>
        <v>0</v>
      </c>
      <c r="Y30" s="180">
        <f>SUMIFS(Backup!$N:$N,Backup!$D:$D,'Top Sheet'!$W30,Backup!$A:$A,"&lt;="&amp;'Top Sheet'!$W$11,Backup!$A:$A,"&gt;="&amp;'Top Sheet'!$X$11)</f>
        <v>0</v>
      </c>
      <c r="Z30" s="180">
        <f>SUMIFS('Month-wise Plan'!$E49:$AA49,'Month-wise Plan'!$E$2:$AA$2,'Top Sheet'!$D$10)</f>
        <v>0</v>
      </c>
      <c r="AB30" s="175" t="s">
        <v>2328</v>
      </c>
      <c r="AC30" s="174" t="s">
        <v>233</v>
      </c>
      <c r="AD30" s="180"/>
      <c r="AE30" s="180">
        <f>SUMIFS(Backup!$P:$P,Backup!$D:$D,'Top Sheet'!$AB30)</f>
        <v>673</v>
      </c>
      <c r="AF30" s="172"/>
      <c r="AG30" s="172"/>
      <c r="AI30" s="165"/>
      <c r="AJ30" s="165"/>
      <c r="AK30" s="165"/>
      <c r="AL30" s="165"/>
      <c r="AM30" s="165"/>
      <c r="AN30" s="165"/>
      <c r="AO30" s="165"/>
      <c r="AP30" s="165"/>
      <c r="AQ30" s="165"/>
      <c r="AR30" s="165"/>
      <c r="AS30" s="165"/>
      <c r="AT30" s="165"/>
      <c r="AU30" s="165"/>
      <c r="AV30" s="165"/>
      <c r="AW30" s="165"/>
      <c r="AX30" s="165"/>
      <c r="AY30" s="165"/>
      <c r="AZ30" s="165"/>
      <c r="BA30" s="165"/>
    </row>
    <row r="31" spans="1:53" s="66" customFormat="1" ht="26.9" customHeight="1">
      <c r="A31" s="65"/>
      <c r="B31" s="672" t="s">
        <v>565</v>
      </c>
      <c r="C31" s="673">
        <f>'Pre-cast Erection S-Curve'!E71</f>
        <v>3004</v>
      </c>
      <c r="D31" s="674" t="s">
        <v>1140</v>
      </c>
      <c r="E31" s="1327" t="s">
        <v>568</v>
      </c>
      <c r="F31" s="1328">
        <f>'Dec-23 Plan'!Q71</f>
        <v>245</v>
      </c>
      <c r="G31" s="674" t="s">
        <v>1140</v>
      </c>
      <c r="H31" s="1416" t="s">
        <v>572</v>
      </c>
      <c r="I31" s="1327" t="s">
        <v>573</v>
      </c>
      <c r="J31" s="673">
        <f>C31</f>
        <v>3004</v>
      </c>
      <c r="K31" s="676" t="s">
        <v>1140</v>
      </c>
      <c r="L31" s="67"/>
      <c r="M31" s="180"/>
      <c r="N31" s="180"/>
      <c r="O31" s="180"/>
      <c r="P31" s="180"/>
      <c r="Q31" s="180"/>
      <c r="R31" s="180"/>
      <c r="S31" s="180"/>
      <c r="T31" s="180"/>
      <c r="U31" s="180"/>
      <c r="V31" s="180"/>
      <c r="W31" s="66" t="s">
        <v>1122</v>
      </c>
      <c r="X31" s="181">
        <f>SUM(X14:X24)</f>
        <v>0</v>
      </c>
      <c r="Y31" s="181">
        <f>SUM(Y14:Y24)</f>
        <v>1895.5</v>
      </c>
      <c r="Z31" s="181">
        <f>SUM(Z14:Z24)</f>
        <v>0</v>
      </c>
      <c r="AB31" s="175" t="s">
        <v>2329</v>
      </c>
      <c r="AC31" s="174" t="s">
        <v>233</v>
      </c>
      <c r="AD31" s="180"/>
      <c r="AE31" s="180">
        <f>SUMIFS(Backup!$P:$P,Backup!$D:$D,'Top Sheet'!$AB31)</f>
        <v>595</v>
      </c>
      <c r="AF31" s="172"/>
      <c r="AG31" s="172"/>
      <c r="AI31" s="165"/>
      <c r="AJ31" s="165"/>
      <c r="AK31" s="165"/>
      <c r="AL31" s="165"/>
      <c r="AM31" s="165"/>
      <c r="AN31" s="165"/>
      <c r="AO31" s="165"/>
      <c r="AP31" s="165"/>
      <c r="AQ31" s="165"/>
      <c r="AR31" s="165"/>
      <c r="AS31" s="165"/>
      <c r="AT31" s="165"/>
      <c r="AU31" s="165"/>
      <c r="AV31" s="165"/>
      <c r="AW31" s="165"/>
      <c r="AX31" s="165"/>
      <c r="AY31" s="165"/>
      <c r="AZ31" s="165"/>
      <c r="BA31" s="165"/>
    </row>
    <row r="32" spans="1:53" s="66" customFormat="1" ht="26.9" customHeight="1">
      <c r="A32" s="65"/>
      <c r="B32" s="167" t="s">
        <v>566</v>
      </c>
      <c r="C32" s="1321">
        <f>AE45</f>
        <v>1509</v>
      </c>
      <c r="D32" s="168" t="s">
        <v>1140</v>
      </c>
      <c r="E32" s="1322" t="s">
        <v>569</v>
      </c>
      <c r="F32" s="1324">
        <f>V45</f>
        <v>59</v>
      </c>
      <c r="G32" s="168" t="s">
        <v>1140</v>
      </c>
      <c r="H32" s="1414"/>
      <c r="I32" s="1322" t="s">
        <v>574</v>
      </c>
      <c r="J32" s="1321">
        <f>'Engg S-curve'!U13</f>
        <v>3004</v>
      </c>
      <c r="K32" s="665" t="s">
        <v>1140</v>
      </c>
      <c r="L32" s="67"/>
      <c r="M32" s="658">
        <f>F32/F31</f>
        <v>0.24081632653061225</v>
      </c>
      <c r="N32" s="658">
        <f>C32/C31</f>
        <v>0.50233022636484692</v>
      </c>
      <c r="O32" s="658"/>
      <c r="P32" s="658"/>
      <c r="Q32" s="658"/>
      <c r="R32" s="658"/>
      <c r="S32" s="658"/>
      <c r="T32" s="658"/>
      <c r="U32" s="658"/>
      <c r="V32" s="658"/>
      <c r="W32" s="66" t="s">
        <v>1124</v>
      </c>
      <c r="X32" s="181">
        <f>SUM(X25:X29)</f>
        <v>0</v>
      </c>
      <c r="Y32" s="181">
        <f>SUM(Y25:Y29)</f>
        <v>59</v>
      </c>
      <c r="Z32" s="181">
        <f>SUM(Z25:Z29)</f>
        <v>0</v>
      </c>
      <c r="AB32" s="175" t="s">
        <v>2330</v>
      </c>
      <c r="AC32" s="174" t="s">
        <v>233</v>
      </c>
      <c r="AE32" s="180">
        <f>SUMIFS(Backup!$P:$P,Backup!$D:$D,'Top Sheet'!$AB32)</f>
        <v>0</v>
      </c>
      <c r="AG32" s="172"/>
      <c r="AI32" s="165"/>
      <c r="AJ32" s="165"/>
      <c r="AK32" s="165"/>
      <c r="AL32" s="165"/>
      <c r="AM32" s="165"/>
      <c r="AN32" s="165"/>
      <c r="AO32" s="165"/>
      <c r="AP32" s="165"/>
      <c r="AQ32" s="165"/>
      <c r="AR32" s="165"/>
      <c r="AS32" s="165"/>
      <c r="AT32" s="165"/>
      <c r="AU32" s="165"/>
      <c r="AV32" s="165"/>
      <c r="AW32" s="165"/>
      <c r="AX32" s="165"/>
      <c r="AY32" s="165"/>
      <c r="AZ32" s="165"/>
      <c r="BA32" s="165"/>
    </row>
    <row r="33" spans="1:53" s="66" customFormat="1" ht="26.9" customHeight="1" thickBot="1">
      <c r="A33" s="65"/>
      <c r="B33" s="666" t="s">
        <v>575</v>
      </c>
      <c r="C33" s="667">
        <f>C31-C32</f>
        <v>1495</v>
      </c>
      <c r="D33" s="668" t="s">
        <v>1140</v>
      </c>
      <c r="E33" s="1325" t="s">
        <v>570</v>
      </c>
      <c r="F33" s="1326">
        <f>F31-F32</f>
        <v>186</v>
      </c>
      <c r="G33" s="668" t="s">
        <v>1140</v>
      </c>
      <c r="H33" s="1415"/>
      <c r="I33" s="1325" t="s">
        <v>567</v>
      </c>
      <c r="J33" s="667">
        <f>J31-J32</f>
        <v>0</v>
      </c>
      <c r="K33" s="671" t="s">
        <v>1140</v>
      </c>
      <c r="L33" s="67"/>
      <c r="M33" s="180"/>
      <c r="N33" s="180"/>
      <c r="O33" s="180"/>
      <c r="P33" s="180"/>
      <c r="Q33" s="180"/>
      <c r="R33" s="180"/>
      <c r="S33" s="180"/>
      <c r="T33" s="180"/>
      <c r="U33" s="180"/>
      <c r="V33" s="180"/>
      <c r="AB33" s="175" t="s">
        <v>2331</v>
      </c>
      <c r="AC33" s="174" t="s">
        <v>233</v>
      </c>
      <c r="AE33" s="180">
        <f>SUMIFS(Backup!$P:$P,Backup!$D:$D,'Top Sheet'!$AB33)</f>
        <v>0</v>
      </c>
      <c r="AG33" s="172"/>
      <c r="AI33" s="165"/>
      <c r="AJ33" s="165"/>
      <c r="AK33" s="165"/>
      <c r="AL33" s="165"/>
      <c r="AM33" s="165"/>
      <c r="AN33" s="165"/>
      <c r="AO33" s="165"/>
      <c r="AP33" s="165"/>
      <c r="AQ33" s="165"/>
      <c r="AR33" s="165"/>
      <c r="AS33" s="165"/>
      <c r="AT33" s="165"/>
      <c r="AU33" s="165"/>
      <c r="AV33" s="165"/>
      <c r="AW33" s="165"/>
      <c r="AX33" s="165"/>
      <c r="AY33" s="165"/>
      <c r="AZ33" s="165"/>
      <c r="BA33" s="165"/>
    </row>
    <row r="34" spans="1:53" s="66" customFormat="1" ht="26.9" customHeight="1" thickBot="1">
      <c r="A34" s="65"/>
      <c r="B34" s="1315" t="s">
        <v>2977</v>
      </c>
      <c r="C34" s="1316"/>
      <c r="D34" s="1317"/>
      <c r="E34" s="1318"/>
      <c r="F34" s="1318"/>
      <c r="G34" s="1318"/>
      <c r="H34" s="1318"/>
      <c r="I34" s="1319"/>
      <c r="J34" s="1319"/>
      <c r="K34" s="1320"/>
      <c r="L34" s="67"/>
      <c r="M34" s="180"/>
      <c r="N34" s="180"/>
      <c r="O34" s="180"/>
      <c r="P34" s="180"/>
      <c r="Q34" s="180"/>
      <c r="R34" s="180"/>
      <c r="S34" s="180"/>
      <c r="T34" s="180"/>
      <c r="U34" s="180"/>
      <c r="V34" s="180"/>
      <c r="AB34" s="175"/>
      <c r="AC34" s="174"/>
      <c r="AE34" s="180"/>
      <c r="AG34" s="172"/>
      <c r="AI34" s="165"/>
      <c r="AJ34" s="165"/>
      <c r="AK34" s="165"/>
      <c r="AL34" s="165"/>
      <c r="AM34" s="165"/>
      <c r="AN34" s="165"/>
      <c r="AO34" s="165"/>
      <c r="AP34" s="165"/>
      <c r="AQ34" s="165"/>
      <c r="AR34" s="165"/>
      <c r="AS34" s="165"/>
      <c r="AT34" s="165"/>
      <c r="AU34" s="165"/>
      <c r="AV34" s="165"/>
      <c r="AW34" s="165"/>
      <c r="AX34" s="165"/>
      <c r="AY34" s="165"/>
      <c r="AZ34" s="165"/>
      <c r="BA34" s="165"/>
    </row>
    <row r="35" spans="1:53" s="66" customFormat="1" ht="26.9" customHeight="1">
      <c r="A35" s="65"/>
      <c r="B35" s="672" t="s">
        <v>565</v>
      </c>
      <c r="C35" s="673">
        <v>5152</v>
      </c>
      <c r="D35" s="674" t="s">
        <v>1141</v>
      </c>
      <c r="E35" s="1327" t="s">
        <v>568</v>
      </c>
      <c r="F35" s="1328">
        <f>'Dec-23 Plan'!C101</f>
        <v>560</v>
      </c>
      <c r="G35" s="674" t="s">
        <v>1141</v>
      </c>
      <c r="H35" s="1416" t="s">
        <v>572</v>
      </c>
      <c r="I35" s="1327" t="s">
        <v>573</v>
      </c>
      <c r="J35" s="673">
        <f>C35</f>
        <v>5152</v>
      </c>
      <c r="K35" s="676" t="s">
        <v>1141</v>
      </c>
      <c r="L35" s="67"/>
      <c r="M35" s="180"/>
      <c r="N35" s="180"/>
      <c r="O35" s="180"/>
      <c r="P35" s="180"/>
      <c r="Q35" s="180"/>
      <c r="R35" s="180"/>
      <c r="S35" s="180"/>
      <c r="T35" s="180"/>
      <c r="U35" s="180"/>
      <c r="V35" s="180"/>
      <c r="AB35" s="175"/>
      <c r="AC35" s="174"/>
      <c r="AE35" s="180"/>
      <c r="AG35" s="172"/>
      <c r="AI35" s="165"/>
      <c r="AJ35" s="165"/>
      <c r="AK35" s="165"/>
      <c r="AL35" s="165"/>
      <c r="AM35" s="165"/>
      <c r="AN35" s="165"/>
      <c r="AO35" s="165"/>
      <c r="AP35" s="165"/>
      <c r="AQ35" s="165"/>
      <c r="AR35" s="165"/>
      <c r="AS35" s="165"/>
      <c r="AT35" s="165"/>
      <c r="AU35" s="165"/>
      <c r="AV35" s="165"/>
      <c r="AW35" s="165"/>
      <c r="AX35" s="165"/>
      <c r="AY35" s="165"/>
      <c r="AZ35" s="165"/>
      <c r="BA35" s="165"/>
    </row>
    <row r="36" spans="1:53" s="66" customFormat="1" ht="26.9" customHeight="1">
      <c r="A36" s="65"/>
      <c r="B36" s="167" t="s">
        <v>566</v>
      </c>
      <c r="C36" s="1321">
        <f>V50</f>
        <v>1378</v>
      </c>
      <c r="D36" s="168" t="s">
        <v>1141</v>
      </c>
      <c r="E36" s="1322" t="s">
        <v>569</v>
      </c>
      <c r="F36" s="1324">
        <f>V48</f>
        <v>470</v>
      </c>
      <c r="G36" s="168" t="s">
        <v>1141</v>
      </c>
      <c r="H36" s="1414"/>
      <c r="I36" s="1322" t="s">
        <v>574</v>
      </c>
      <c r="J36" s="1321">
        <v>5152</v>
      </c>
      <c r="K36" s="665" t="s">
        <v>1141</v>
      </c>
      <c r="L36" s="67"/>
      <c r="M36" s="180"/>
      <c r="N36" s="180"/>
      <c r="O36" s="180"/>
      <c r="P36" s="180"/>
      <c r="Q36" s="180"/>
      <c r="R36" s="180"/>
      <c r="S36" s="180"/>
      <c r="T36" s="180"/>
      <c r="U36" s="180"/>
      <c r="V36" s="180"/>
      <c r="AB36" s="175"/>
      <c r="AC36" s="174"/>
      <c r="AE36" s="180"/>
      <c r="AG36" s="172"/>
      <c r="AI36" s="165"/>
      <c r="AJ36" s="165"/>
      <c r="AK36" s="165"/>
      <c r="AL36" s="165"/>
      <c r="AM36" s="165"/>
      <c r="AN36" s="165"/>
      <c r="AO36" s="165"/>
      <c r="AP36" s="165"/>
      <c r="AQ36" s="165"/>
      <c r="AR36" s="165"/>
      <c r="AS36" s="165"/>
      <c r="AT36" s="165"/>
      <c r="AU36" s="165"/>
      <c r="AV36" s="165"/>
      <c r="AW36" s="165"/>
      <c r="AX36" s="165"/>
      <c r="AY36" s="165"/>
      <c r="AZ36" s="165"/>
      <c r="BA36" s="165"/>
    </row>
    <row r="37" spans="1:53" s="66" customFormat="1" ht="26.9" customHeight="1" thickBot="1">
      <c r="A37" s="65"/>
      <c r="B37" s="666" t="s">
        <v>575</v>
      </c>
      <c r="C37" s="667">
        <f>C35-C36</f>
        <v>3774</v>
      </c>
      <c r="D37" s="668" t="s">
        <v>1141</v>
      </c>
      <c r="E37" s="1325" t="s">
        <v>570</v>
      </c>
      <c r="F37" s="1326">
        <f>F35-F36</f>
        <v>90</v>
      </c>
      <c r="G37" s="668" t="s">
        <v>1141</v>
      </c>
      <c r="H37" s="1415"/>
      <c r="I37" s="1325" t="s">
        <v>567</v>
      </c>
      <c r="J37" s="667">
        <f>J35-J36</f>
        <v>0</v>
      </c>
      <c r="K37" s="671" t="s">
        <v>1141</v>
      </c>
      <c r="L37" s="67"/>
      <c r="M37" s="180"/>
      <c r="N37" s="180"/>
      <c r="O37" s="180"/>
      <c r="P37" s="180"/>
      <c r="Q37" s="180"/>
      <c r="R37" s="180"/>
      <c r="S37" s="180"/>
      <c r="T37" s="180"/>
      <c r="U37" s="180"/>
      <c r="V37" s="180"/>
      <c r="AB37" s="175"/>
      <c r="AC37" s="174"/>
      <c r="AE37" s="180"/>
      <c r="AG37" s="172"/>
      <c r="AI37" s="165"/>
      <c r="AJ37" s="165"/>
      <c r="AK37" s="165"/>
      <c r="AL37" s="165"/>
      <c r="AM37" s="165"/>
      <c r="AN37" s="165"/>
      <c r="AO37" s="165"/>
      <c r="AP37" s="165"/>
      <c r="AQ37" s="165"/>
      <c r="AR37" s="165"/>
      <c r="AS37" s="165"/>
      <c r="AT37" s="165"/>
      <c r="AU37" s="165"/>
      <c r="AV37" s="165"/>
      <c r="AW37" s="165"/>
      <c r="AX37" s="165"/>
      <c r="AY37" s="165"/>
      <c r="AZ37" s="165"/>
      <c r="BA37" s="165"/>
    </row>
    <row r="38" spans="1:53" s="66" customFormat="1" ht="20.149999999999999" customHeight="1" thickBot="1">
      <c r="A38" s="65"/>
      <c r="B38" s="1301" t="s">
        <v>237</v>
      </c>
      <c r="C38" s="1302"/>
      <c r="D38" s="1302"/>
      <c r="E38" s="1302"/>
      <c r="F38" s="1302"/>
      <c r="G38" s="1303"/>
      <c r="H38" s="1303"/>
      <c r="I38" s="1303"/>
      <c r="J38" s="1304"/>
      <c r="K38" s="1305"/>
      <c r="L38" s="65"/>
      <c r="M38" s="180"/>
      <c r="N38" s="180"/>
      <c r="O38" s="180"/>
      <c r="P38" s="180"/>
      <c r="Q38" s="180"/>
      <c r="R38" s="180"/>
      <c r="S38" s="180"/>
      <c r="T38" s="180"/>
      <c r="U38" s="180">
        <f>SUMIFS(Backup!$P:$P,Backup!$D:$D,W38, Backup!$A:$A,$H$6)</f>
        <v>0</v>
      </c>
      <c r="V38" s="180">
        <f>SUMIFS(Backup!$P:$P,Backup!$D:$D,'Top Sheet'!$W38,Backup!$A:$A,"&lt;="&amp;'Top Sheet'!$W$11,Backup!$A:$A,"&gt;="&amp;'Top Sheet'!$X$11)</f>
        <v>82</v>
      </c>
      <c r="W38" s="175" t="s">
        <v>2328</v>
      </c>
      <c r="X38" s="174"/>
      <c r="Y38" s="180">
        <f>SUMIFS(Backup!$H:$H,Backup!$D:$D,'Top Sheet'!$W38,Backup!$A:$A,"&lt;="&amp;'Top Sheet'!$W$11,Backup!$A:$A,"&gt;="&amp;'Top Sheet'!$X$11)</f>
        <v>0</v>
      </c>
      <c r="AB38" s="175" t="s">
        <v>2332</v>
      </c>
      <c r="AC38" s="174" t="s">
        <v>233</v>
      </c>
      <c r="AE38" s="180">
        <f>SUMIFS(Backup!$P:$P,Backup!$D:$D,'Top Sheet'!$AB38)</f>
        <v>862</v>
      </c>
      <c r="AG38" s="172"/>
      <c r="AI38" s="165"/>
      <c r="AJ38" s="165"/>
      <c r="AK38" s="165"/>
      <c r="AL38" s="165"/>
      <c r="AM38" s="165"/>
      <c r="AN38" s="165"/>
      <c r="AO38" s="165"/>
      <c r="AP38" s="165"/>
      <c r="AQ38" s="165"/>
      <c r="AR38" s="165"/>
      <c r="AS38" s="165"/>
      <c r="AT38" s="165"/>
      <c r="AU38" s="165"/>
      <c r="AV38" s="165"/>
      <c r="AW38" s="165"/>
      <c r="AX38" s="165"/>
      <c r="AY38" s="165"/>
      <c r="AZ38" s="165"/>
      <c r="BA38" s="165"/>
    </row>
    <row r="39" spans="1:53" s="66" customFormat="1" ht="29.9" customHeight="1">
      <c r="A39" s="65"/>
      <c r="B39" s="1329" t="s">
        <v>229</v>
      </c>
      <c r="C39" s="1330" t="s">
        <v>232</v>
      </c>
      <c r="D39" s="1330" t="s">
        <v>238</v>
      </c>
      <c r="E39" s="1331" t="s">
        <v>240</v>
      </c>
      <c r="F39" s="1312"/>
      <c r="G39" s="1312"/>
      <c r="H39" s="1312"/>
      <c r="I39" s="1332"/>
      <c r="J39" s="1332"/>
      <c r="K39" s="1333"/>
      <c r="L39" s="65"/>
      <c r="M39" s="180"/>
      <c r="N39" s="180"/>
      <c r="O39" s="180"/>
      <c r="P39" s="180"/>
      <c r="Q39" s="180"/>
      <c r="R39" s="180"/>
      <c r="S39" s="180"/>
      <c r="T39" s="180"/>
      <c r="U39" s="180">
        <f>SUMIFS(Backup!$P:$P,Backup!$D:$D,W39, Backup!$A:$A,$H$6)</f>
        <v>0</v>
      </c>
      <c r="V39" s="180">
        <f>SUMIFS(Backup!$P:$P,Backup!$D:$D,'Top Sheet'!$W39,Backup!$A:$A,"&lt;="&amp;'Top Sheet'!$W$11,Backup!$A:$A,"&gt;="&amp;'Top Sheet'!$X$11)</f>
        <v>0</v>
      </c>
      <c r="W39" s="175" t="s">
        <v>2329</v>
      </c>
      <c r="X39" s="174"/>
      <c r="Y39" s="180">
        <f>SUMIFS(Backup!$H:$H,Backup!$D:$D,'Top Sheet'!$W39,Backup!$A:$A,"&lt;="&amp;'Top Sheet'!$W$11,Backup!$A:$A,"&gt;="&amp;'Top Sheet'!$X$11)</f>
        <v>0</v>
      </c>
      <c r="AB39" s="175"/>
      <c r="AE39" s="181"/>
      <c r="AI39" s="165"/>
      <c r="AJ39" s="165"/>
      <c r="AK39" s="165"/>
      <c r="AL39" s="165"/>
      <c r="AM39" s="165"/>
      <c r="AN39" s="165"/>
      <c r="AO39" s="165"/>
      <c r="AP39" s="165"/>
      <c r="AQ39" s="165"/>
      <c r="AR39" s="165"/>
      <c r="AS39" s="165"/>
      <c r="AT39" s="165"/>
      <c r="AU39" s="165"/>
      <c r="AV39" s="165"/>
      <c r="AW39" s="165"/>
      <c r="AX39" s="165"/>
      <c r="AY39" s="165"/>
      <c r="AZ39" s="165"/>
      <c r="BA39" s="165"/>
    </row>
    <row r="40" spans="1:53" s="66" customFormat="1" ht="20.9" customHeight="1">
      <c r="A40" s="65"/>
      <c r="B40" s="1334" t="s">
        <v>200</v>
      </c>
      <c r="C40" s="62" t="s">
        <v>239</v>
      </c>
      <c r="D40" s="62">
        <f>Details!L8</f>
        <v>28</v>
      </c>
      <c r="E40" s="62">
        <f>Details!M8</f>
        <v>-8</v>
      </c>
      <c r="F40" s="1312"/>
      <c r="G40" s="1312"/>
      <c r="H40" s="1312"/>
      <c r="I40" s="1332"/>
      <c r="J40" s="1332"/>
      <c r="K40" s="1333"/>
      <c r="L40" s="65"/>
      <c r="M40" s="1"/>
      <c r="N40" s="1"/>
      <c r="O40" s="1"/>
      <c r="P40" s="1"/>
      <c r="Q40" s="1"/>
      <c r="R40" s="1"/>
      <c r="S40" s="1"/>
      <c r="T40" s="1"/>
      <c r="U40" s="180">
        <f>SUMIFS(Backup!$P:$P,Backup!$D:$D,W40, Backup!$A:$A,$H$6)</f>
        <v>0</v>
      </c>
      <c r="V40" s="180">
        <f>SUMIFS(Backup!$P:$P,Backup!$D:$D,'Top Sheet'!$W40,Backup!$A:$A,"&lt;="&amp;'Top Sheet'!$W$11,Backup!$A:$A,"&gt;="&amp;'Top Sheet'!$X$11)</f>
        <v>0</v>
      </c>
      <c r="W40" s="175" t="s">
        <v>2330</v>
      </c>
      <c r="X40" s="174"/>
      <c r="Y40" s="180">
        <f>SUMIFS(Backup!$H:$H,Backup!$D:$D,'Top Sheet'!$W40,Backup!$A:$A,"&lt;="&amp;'Top Sheet'!$W$11,Backup!$A:$A,"&gt;="&amp;'Top Sheet'!$X$11)</f>
        <v>0</v>
      </c>
      <c r="AB40" s="175"/>
      <c r="AI40" s="165"/>
      <c r="AJ40" s="165"/>
      <c r="AK40" s="165"/>
      <c r="AL40" s="165"/>
      <c r="AM40" s="165"/>
      <c r="AN40" s="165"/>
      <c r="AO40" s="165"/>
      <c r="AP40" s="165"/>
      <c r="AQ40" s="165"/>
      <c r="AR40" s="165"/>
      <c r="AS40" s="165"/>
      <c r="AT40" s="165"/>
      <c r="AU40" s="165"/>
      <c r="AV40" s="165"/>
      <c r="AW40" s="165"/>
      <c r="AX40" s="165"/>
      <c r="AY40" s="165"/>
      <c r="AZ40" s="165"/>
      <c r="BA40" s="165"/>
    </row>
    <row r="41" spans="1:53" s="66" customFormat="1" ht="20.9" customHeight="1">
      <c r="A41" s="65"/>
      <c r="B41" s="1334" t="s">
        <v>228</v>
      </c>
      <c r="C41" s="62" t="s">
        <v>239</v>
      </c>
      <c r="D41" s="62">
        <f>Details!L9</f>
        <v>40</v>
      </c>
      <c r="E41" s="62">
        <f>Details!M9</f>
        <v>-37</v>
      </c>
      <c r="F41" s="1312"/>
      <c r="G41" s="1312"/>
      <c r="H41" s="1312"/>
      <c r="I41" s="1332"/>
      <c r="J41" s="1332"/>
      <c r="K41" s="1333"/>
      <c r="L41" s="65"/>
      <c r="M41" s="1"/>
      <c r="N41" s="1"/>
      <c r="O41" s="1"/>
      <c r="P41" s="1"/>
      <c r="Q41" s="1"/>
      <c r="R41" s="1"/>
      <c r="S41" s="1"/>
      <c r="T41" s="1"/>
      <c r="U41" s="180">
        <f>SUMIFS(Backup!$P:$P,Backup!$D:$D,W41, Backup!$A:$A,$H$6)</f>
        <v>0</v>
      </c>
      <c r="V41" s="180">
        <f>SUMIFS(Backup!$P:$P,Backup!$D:$D,'Top Sheet'!$W41,Backup!$A:$A,"&lt;="&amp;'Top Sheet'!$W$11,Backup!$A:$A,"&gt;="&amp;'Top Sheet'!$X$11)</f>
        <v>0</v>
      </c>
      <c r="W41" s="175" t="s">
        <v>2331</v>
      </c>
      <c r="X41" s="174"/>
      <c r="Y41" s="180">
        <f>SUMIFS(Backup!$H:$H,Backup!$D:$D,'Top Sheet'!$W41,Backup!$A:$A,"&lt;="&amp;'Top Sheet'!$W$11,Backup!$A:$A,"&gt;="&amp;'Top Sheet'!$X$11)</f>
        <v>0</v>
      </c>
      <c r="AI41" s="165"/>
      <c r="AJ41" s="165"/>
      <c r="AK41" s="165"/>
      <c r="AL41" s="165"/>
      <c r="AM41" s="165"/>
      <c r="AN41" s="165"/>
      <c r="AO41" s="165"/>
      <c r="AP41" s="165"/>
      <c r="AQ41" s="165"/>
      <c r="AR41" s="165"/>
      <c r="AS41" s="165"/>
      <c r="AT41" s="165"/>
      <c r="AU41" s="165"/>
      <c r="AV41" s="165"/>
      <c r="AW41" s="165"/>
      <c r="AX41" s="165"/>
      <c r="AY41" s="165"/>
      <c r="AZ41" s="165"/>
      <c r="BA41" s="165"/>
    </row>
    <row r="42" spans="1:53" s="66" customFormat="1" ht="20.9" customHeight="1">
      <c r="A42" s="65"/>
      <c r="B42" s="1334" t="s">
        <v>354</v>
      </c>
      <c r="C42" s="62" t="s">
        <v>239</v>
      </c>
      <c r="D42" s="62">
        <f>Details!L10</f>
        <v>5</v>
      </c>
      <c r="E42" s="62">
        <f>Details!M10</f>
        <v>-6</v>
      </c>
      <c r="F42" s="1312"/>
      <c r="G42" s="1312"/>
      <c r="H42" s="1312"/>
      <c r="I42" s="1332"/>
      <c r="J42" s="1332"/>
      <c r="K42" s="1333"/>
      <c r="L42" s="65"/>
      <c r="M42" s="1"/>
      <c r="N42" s="1"/>
      <c r="O42" s="1"/>
      <c r="P42" s="1"/>
      <c r="Q42" s="1"/>
      <c r="R42" s="1"/>
      <c r="S42" s="1"/>
      <c r="T42" s="1"/>
      <c r="U42" s="180">
        <f>SUMIFS(Backup!$P:$P,Backup!$D:$D,W42, Backup!$A:$A,$H$6)</f>
        <v>0</v>
      </c>
      <c r="V42" s="180">
        <f>SUMIFS(Backup!$P:$P,Backup!$D:$D,'Top Sheet'!$W42,Backup!$A:$A,"&lt;="&amp;'Top Sheet'!$W$11,Backup!$A:$A,"&gt;="&amp;'Top Sheet'!$X$11)</f>
        <v>0</v>
      </c>
      <c r="W42" s="175" t="s">
        <v>2332</v>
      </c>
      <c r="X42" s="174"/>
      <c r="Y42" s="180">
        <f>SUMIFS(Backup!$H:$H,Backup!$D:$D,'Top Sheet'!$W42,Backup!$A:$A,"&lt;="&amp;'Top Sheet'!$W$11,Backup!$A:$A,"&gt;="&amp;'Top Sheet'!$X$11)</f>
        <v>0</v>
      </c>
      <c r="AI42" s="165"/>
      <c r="AJ42" s="165"/>
      <c r="AK42" s="165"/>
      <c r="AL42" s="165"/>
      <c r="AM42" s="165"/>
      <c r="AN42" s="165"/>
      <c r="AO42" s="165"/>
      <c r="AP42" s="165"/>
      <c r="AQ42" s="165"/>
      <c r="AR42" s="165"/>
      <c r="AS42" s="165"/>
      <c r="AT42" s="165"/>
      <c r="AU42" s="165"/>
      <c r="AV42" s="165"/>
      <c r="AW42" s="165"/>
      <c r="AX42" s="165"/>
      <c r="AY42" s="165"/>
      <c r="AZ42" s="165"/>
      <c r="BA42" s="165"/>
    </row>
    <row r="43" spans="1:53" s="66" customFormat="1" ht="20.9" customHeight="1" thickBot="1">
      <c r="A43" s="65"/>
      <c r="B43" s="1334" t="s">
        <v>11</v>
      </c>
      <c r="C43" s="62" t="s">
        <v>239</v>
      </c>
      <c r="D43" s="62">
        <f>Details!L11</f>
        <v>12</v>
      </c>
      <c r="E43" s="62">
        <f>Details!M11</f>
        <v>-5</v>
      </c>
      <c r="F43" s="1312"/>
      <c r="G43" s="1312"/>
      <c r="H43" s="1312"/>
      <c r="I43" s="1332"/>
      <c r="J43" s="1332"/>
      <c r="K43" s="1333"/>
      <c r="L43" s="65"/>
      <c r="M43" s="1"/>
      <c r="N43" s="1"/>
      <c r="O43" s="1"/>
      <c r="P43" s="1"/>
      <c r="Q43" s="1"/>
      <c r="R43" s="1"/>
      <c r="S43" s="1"/>
      <c r="T43" s="1"/>
      <c r="U43" s="1"/>
      <c r="V43" s="1"/>
      <c r="AI43" s="165"/>
      <c r="AJ43" s="165"/>
      <c r="AK43" s="165"/>
      <c r="AL43" s="165"/>
      <c r="AM43" s="165"/>
      <c r="AN43" s="165"/>
      <c r="AO43" s="165"/>
      <c r="AP43" s="165"/>
      <c r="AQ43" s="165"/>
      <c r="AR43" s="165"/>
      <c r="AS43" s="165"/>
      <c r="AT43" s="165"/>
      <c r="AU43" s="165"/>
      <c r="AV43" s="165"/>
      <c r="AW43" s="165"/>
      <c r="AX43" s="165"/>
      <c r="AY43" s="165"/>
      <c r="AZ43" s="165"/>
      <c r="BA43" s="165"/>
    </row>
    <row r="44" spans="1:53" s="66" customFormat="1" ht="20.9" customHeight="1">
      <c r="A44" s="65"/>
      <c r="B44" s="1334" t="s">
        <v>10</v>
      </c>
      <c r="C44" s="62" t="s">
        <v>239</v>
      </c>
      <c r="D44" s="62">
        <f>Details!L12</f>
        <v>10</v>
      </c>
      <c r="E44" s="62">
        <f>Details!M12</f>
        <v>-13</v>
      </c>
      <c r="F44" s="1312"/>
      <c r="G44" s="1312"/>
      <c r="H44" s="1312"/>
      <c r="I44" s="1332"/>
      <c r="J44" s="1332"/>
      <c r="K44" s="1333"/>
      <c r="L44" s="65"/>
      <c r="M44" s="1"/>
      <c r="N44" s="1"/>
      <c r="O44" s="1"/>
      <c r="P44" s="1"/>
      <c r="Q44" s="1"/>
      <c r="R44" s="1"/>
      <c r="S44" s="1"/>
      <c r="T44" s="1278" t="s">
        <v>2926</v>
      </c>
      <c r="U44" s="1279">
        <f>SUM(U13:U24)+SUM(U38:U42)</f>
        <v>190</v>
      </c>
      <c r="V44" s="1279">
        <f>SUM(V13:V23)+SUM(V30:V38)</f>
        <v>1975</v>
      </c>
      <c r="W44" s="1280" t="s">
        <v>564</v>
      </c>
      <c r="AB44" s="66" t="s">
        <v>1375</v>
      </c>
      <c r="AD44" s="181"/>
      <c r="AE44" s="1251">
        <f>SUM(AE13:AE23)+SUM(AE30:AE38)</f>
        <v>54088.55</v>
      </c>
      <c r="AF44" s="843" t="s">
        <v>564</v>
      </c>
      <c r="AI44" s="165"/>
      <c r="AJ44" s="165"/>
      <c r="AK44" s="165"/>
      <c r="AL44" s="165"/>
      <c r="AM44" s="165"/>
      <c r="AN44" s="165"/>
      <c r="AO44" s="165"/>
      <c r="AP44" s="165"/>
      <c r="AQ44" s="165"/>
      <c r="AR44" s="165"/>
      <c r="AS44" s="165"/>
      <c r="AT44" s="165"/>
      <c r="AU44" s="165"/>
      <c r="AV44" s="165"/>
      <c r="AW44" s="165"/>
      <c r="AX44" s="165"/>
      <c r="AY44" s="165"/>
      <c r="AZ44" s="165"/>
      <c r="BA44" s="165"/>
    </row>
    <row r="45" spans="1:53" s="66" customFormat="1" ht="20.9" customHeight="1" thickBot="1">
      <c r="A45" s="65"/>
      <c r="B45" s="1334" t="s">
        <v>204</v>
      </c>
      <c r="C45" s="62" t="s">
        <v>239</v>
      </c>
      <c r="D45" s="62">
        <f>Details!L13</f>
        <v>35</v>
      </c>
      <c r="E45" s="62">
        <f>Details!M13</f>
        <v>-15</v>
      </c>
      <c r="F45" s="1312"/>
      <c r="G45" s="1312"/>
      <c r="H45" s="1312"/>
      <c r="I45" s="1332"/>
      <c r="J45" s="1332"/>
      <c r="K45" s="1333"/>
      <c r="L45" s="65"/>
      <c r="M45" s="1"/>
      <c r="N45" s="1"/>
      <c r="O45" s="1"/>
      <c r="P45" s="1"/>
      <c r="Q45" s="1"/>
      <c r="R45" s="1"/>
      <c r="S45" s="1"/>
      <c r="T45" s="1281" t="s">
        <v>1124</v>
      </c>
      <c r="U45" s="1282">
        <f>SUM(U25:U29)</f>
        <v>2</v>
      </c>
      <c r="V45" s="1282">
        <f>SUM(V25:V29)</f>
        <v>59</v>
      </c>
      <c r="W45" s="1283" t="s">
        <v>1140</v>
      </c>
      <c r="X45" s="1"/>
      <c r="AB45" s="66" t="s">
        <v>1374</v>
      </c>
      <c r="AE45" s="1251">
        <f>SUM(AE24:AE28)</f>
        <v>1509</v>
      </c>
      <c r="AF45" s="843" t="s">
        <v>1140</v>
      </c>
      <c r="AI45" s="165"/>
      <c r="AJ45" s="165"/>
      <c r="AK45" s="165"/>
      <c r="AL45" s="165"/>
      <c r="AM45" s="165"/>
      <c r="AN45" s="165"/>
      <c r="AO45" s="165"/>
      <c r="AP45" s="165"/>
      <c r="AQ45" s="165"/>
      <c r="AR45" s="165"/>
      <c r="AS45" s="165"/>
      <c r="AT45" s="165"/>
      <c r="AU45" s="165"/>
      <c r="AV45" s="165"/>
      <c r="AW45" s="165"/>
      <c r="AX45" s="165"/>
      <c r="AY45" s="165"/>
      <c r="AZ45" s="165"/>
      <c r="BA45" s="165"/>
    </row>
    <row r="46" spans="1:53" s="66" customFormat="1" ht="20.9" customHeight="1">
      <c r="A46" s="65"/>
      <c r="B46" s="1334" t="s">
        <v>95</v>
      </c>
      <c r="C46" s="62" t="s">
        <v>239</v>
      </c>
      <c r="D46" s="62">
        <f>Details!L14</f>
        <v>24</v>
      </c>
      <c r="E46" s="62">
        <f>Details!M14</f>
        <v>-20</v>
      </c>
      <c r="F46" s="1312"/>
      <c r="G46" s="1312"/>
      <c r="H46" s="1312"/>
      <c r="I46" s="1332"/>
      <c r="J46" s="1332"/>
      <c r="K46" s="1333"/>
      <c r="L46" s="65"/>
      <c r="M46" s="1"/>
      <c r="N46" s="1"/>
      <c r="O46" s="1"/>
      <c r="P46" s="1"/>
      <c r="Q46" s="1"/>
      <c r="R46" s="1"/>
      <c r="S46" s="1"/>
      <c r="T46" s="1250"/>
      <c r="V46" s="1"/>
      <c r="W46" s="1"/>
      <c r="X46" s="1"/>
      <c r="AI46" s="165"/>
      <c r="AJ46" s="165"/>
      <c r="AK46" s="165"/>
      <c r="AL46" s="165"/>
      <c r="AM46" s="165"/>
      <c r="AN46" s="165"/>
      <c r="AO46" s="165"/>
      <c r="AP46" s="165"/>
      <c r="AQ46" s="165"/>
      <c r="AR46" s="165"/>
      <c r="AS46" s="165"/>
      <c r="AT46" s="165"/>
      <c r="AU46" s="165"/>
      <c r="AV46" s="165"/>
      <c r="AW46" s="165"/>
      <c r="AX46" s="165"/>
      <c r="AY46" s="165"/>
      <c r="AZ46" s="165"/>
      <c r="BA46" s="165"/>
    </row>
    <row r="47" spans="1:53" s="66" customFormat="1" ht="26.9" customHeight="1" thickBot="1">
      <c r="A47" s="65"/>
      <c r="B47" s="1334" t="s">
        <v>96</v>
      </c>
      <c r="C47" s="62" t="s">
        <v>239</v>
      </c>
      <c r="D47" s="62">
        <f>Details!L15</f>
        <v>12</v>
      </c>
      <c r="E47" s="62">
        <f>Details!M15</f>
        <v>-16</v>
      </c>
      <c r="F47" s="1312"/>
      <c r="G47" s="1312"/>
      <c r="H47" s="1312"/>
      <c r="I47" s="1332"/>
      <c r="J47" s="1332"/>
      <c r="K47" s="1333"/>
      <c r="L47" s="65"/>
      <c r="M47" s="1"/>
      <c r="N47" s="1"/>
      <c r="O47" s="1"/>
      <c r="P47" s="1"/>
      <c r="Q47" s="1"/>
      <c r="R47" s="1"/>
      <c r="S47" s="1"/>
      <c r="T47" s="1"/>
      <c r="U47" s="1"/>
      <c r="V47" s="1"/>
      <c r="W47" s="1"/>
      <c r="X47" s="1"/>
      <c r="AE47" s="181"/>
      <c r="AI47" s="165"/>
      <c r="AJ47" s="165"/>
      <c r="AK47" s="165"/>
      <c r="AL47" s="165"/>
      <c r="AM47" s="165"/>
      <c r="AN47" s="165"/>
      <c r="AO47" s="165"/>
      <c r="AP47" s="165"/>
      <c r="AQ47" s="165"/>
      <c r="AR47" s="165"/>
      <c r="AS47" s="165"/>
      <c r="AT47" s="165"/>
      <c r="AU47" s="165"/>
      <c r="AV47" s="165"/>
      <c r="AW47" s="165"/>
      <c r="AX47" s="165"/>
      <c r="AY47" s="165"/>
      <c r="AZ47" s="165"/>
      <c r="BA47" s="165"/>
    </row>
    <row r="48" spans="1:53" s="66" customFormat="1" ht="20.9" customHeight="1">
      <c r="A48" s="65"/>
      <c r="B48" s="1334" t="s">
        <v>97</v>
      </c>
      <c r="C48" s="62" t="s">
        <v>239</v>
      </c>
      <c r="D48" s="62">
        <f>Details!L16</f>
        <v>24</v>
      </c>
      <c r="E48" s="62">
        <f>Details!M16</f>
        <v>-22</v>
      </c>
      <c r="F48" s="1312"/>
      <c r="G48" s="1312"/>
      <c r="H48" s="1312"/>
      <c r="I48" s="1332"/>
      <c r="J48" s="1332"/>
      <c r="K48" s="1333"/>
      <c r="L48" s="65"/>
      <c r="M48" s="1"/>
      <c r="N48" s="1"/>
      <c r="O48" s="1"/>
      <c r="P48" s="1"/>
      <c r="Q48" s="1"/>
      <c r="R48" s="1"/>
      <c r="S48" s="1"/>
      <c r="T48" s="1268" t="s">
        <v>406</v>
      </c>
      <c r="U48" s="1269"/>
      <c r="V48" s="1270">
        <f>SUMIFS(Backup!$I:$I,Backup!$D:$D,'Top Sheet'!$T48,Backup!$A:$A,"&lt;="&amp;'Top Sheet'!$W$11,Backup!$A:$A,"&gt;="&amp;'Top Sheet'!$X$11)</f>
        <v>470</v>
      </c>
      <c r="W48" s="1271" t="s">
        <v>2978</v>
      </c>
      <c r="X48" s="1"/>
      <c r="AI48" s="165"/>
      <c r="AJ48" s="165"/>
      <c r="AK48" s="165"/>
      <c r="AL48" s="165"/>
      <c r="AM48" s="165"/>
      <c r="AN48" s="165"/>
      <c r="AO48" s="165"/>
      <c r="AP48" s="165"/>
      <c r="AQ48" s="165"/>
      <c r="AR48" s="165"/>
      <c r="AS48" s="165"/>
      <c r="AT48" s="165"/>
      <c r="AU48" s="165"/>
      <c r="AV48" s="165"/>
      <c r="AW48" s="165"/>
      <c r="AX48" s="165"/>
      <c r="AY48" s="165"/>
      <c r="AZ48" s="165"/>
      <c r="BA48" s="165"/>
    </row>
    <row r="49" spans="1:53" s="66" customFormat="1" ht="20.9" customHeight="1">
      <c r="A49" s="65"/>
      <c r="B49" s="1334" t="s">
        <v>98</v>
      </c>
      <c r="C49" s="62" t="s">
        <v>239</v>
      </c>
      <c r="D49" s="62">
        <f>Details!L17</f>
        <v>0</v>
      </c>
      <c r="E49" s="62">
        <f>Details!M17</f>
        <v>-3</v>
      </c>
      <c r="F49" s="1312"/>
      <c r="G49" s="1312"/>
      <c r="H49" s="1312"/>
      <c r="I49" s="1332"/>
      <c r="J49" s="1332"/>
      <c r="K49" s="1333"/>
      <c r="L49" s="65"/>
      <c r="M49" s="1"/>
      <c r="N49" s="1"/>
      <c r="O49" s="1"/>
      <c r="P49" s="1"/>
      <c r="Q49" s="1"/>
      <c r="R49" s="1"/>
      <c r="S49" s="1"/>
      <c r="T49" s="1272"/>
      <c r="U49" s="1"/>
      <c r="V49" s="58">
        <f>SUMIFS(Backup!$I:$I,Backup!$D:$D,T48, Backup!$A:$A,$H$6)</f>
        <v>0</v>
      </c>
      <c r="W49" s="1273" t="s">
        <v>2927</v>
      </c>
      <c r="X49" s="1"/>
      <c r="AI49" s="165"/>
      <c r="AJ49" s="165"/>
      <c r="AK49" s="165"/>
      <c r="AL49" s="165"/>
      <c r="AM49" s="165"/>
      <c r="AN49" s="165"/>
      <c r="AO49" s="165"/>
      <c r="AP49" s="165"/>
      <c r="AQ49" s="165"/>
      <c r="AR49" s="165"/>
      <c r="AS49" s="165"/>
      <c r="AT49" s="165"/>
      <c r="AU49" s="165"/>
      <c r="AV49" s="165"/>
      <c r="AW49" s="165"/>
      <c r="AX49" s="165"/>
      <c r="AY49" s="165"/>
      <c r="AZ49" s="165"/>
      <c r="BA49" s="165"/>
    </row>
    <row r="50" spans="1:53" s="66" customFormat="1" ht="41.5" thickBot="1">
      <c r="A50" s="65"/>
      <c r="B50" s="1334" t="s">
        <v>99</v>
      </c>
      <c r="C50" s="62" t="s">
        <v>239</v>
      </c>
      <c r="D50" s="62">
        <f>Details!L18</f>
        <v>0</v>
      </c>
      <c r="E50" s="62">
        <f>Details!M18</f>
        <v>0</v>
      </c>
      <c r="F50" s="1312"/>
      <c r="G50" s="1312"/>
      <c r="H50" s="1312"/>
      <c r="I50" s="1332"/>
      <c r="J50" s="1332"/>
      <c r="K50" s="1333"/>
      <c r="L50" s="65"/>
      <c r="M50" s="1"/>
      <c r="N50" s="1"/>
      <c r="O50" s="1"/>
      <c r="P50" s="1"/>
      <c r="Q50" s="1"/>
      <c r="R50" s="1"/>
      <c r="S50" s="1"/>
      <c r="T50" s="1274"/>
      <c r="U50" s="1275"/>
      <c r="V50" s="1276">
        <f>SUMIFS(Backup!$I:$I,Backup!$D:$D,'Top Sheet'!$T48)</f>
        <v>1378</v>
      </c>
      <c r="W50" s="1277" t="s">
        <v>2979</v>
      </c>
      <c r="X50" s="1"/>
      <c r="AE50" s="181"/>
      <c r="AI50" s="165"/>
      <c r="AJ50" s="165"/>
      <c r="AK50" s="165"/>
      <c r="AL50" s="165"/>
      <c r="AM50" s="165"/>
      <c r="AN50" s="165"/>
      <c r="AO50" s="165"/>
      <c r="AP50" s="165"/>
      <c r="AQ50" s="165"/>
      <c r="AR50" s="165"/>
      <c r="AS50" s="165"/>
      <c r="AT50" s="165"/>
      <c r="AU50" s="165"/>
      <c r="AV50" s="165"/>
      <c r="AW50" s="165"/>
      <c r="AX50" s="165"/>
      <c r="AY50" s="165"/>
      <c r="AZ50" s="165"/>
      <c r="BA50" s="165"/>
    </row>
    <row r="51" spans="1:53" s="66" customFormat="1" ht="20.9" customHeight="1" thickBot="1">
      <c r="A51" s="65"/>
      <c r="B51" s="1334"/>
      <c r="C51" s="62"/>
      <c r="D51" s="62"/>
      <c r="E51" s="62"/>
      <c r="F51" s="1312"/>
      <c r="G51" s="1312"/>
      <c r="H51" s="1312"/>
      <c r="I51" s="1332"/>
      <c r="J51" s="1332"/>
      <c r="K51" s="1333"/>
      <c r="L51" s="65"/>
      <c r="M51" s="1"/>
      <c r="N51" s="1"/>
      <c r="O51" s="1"/>
      <c r="P51" s="1"/>
      <c r="Q51" s="1"/>
      <c r="R51" s="1"/>
      <c r="S51" s="1"/>
      <c r="T51" s="1"/>
      <c r="U51" s="1"/>
      <c r="V51" s="1"/>
      <c r="W51" s="1"/>
      <c r="X51" s="1"/>
      <c r="AI51" s="165"/>
      <c r="AJ51" s="165"/>
      <c r="AK51" s="165"/>
      <c r="AL51" s="165"/>
      <c r="AM51" s="165"/>
      <c r="AN51" s="165"/>
      <c r="AO51" s="165"/>
      <c r="AP51" s="165"/>
      <c r="AQ51" s="165"/>
      <c r="AR51" s="165"/>
      <c r="AS51" s="165"/>
      <c r="AT51" s="165"/>
      <c r="AU51" s="165"/>
      <c r="AV51" s="165"/>
      <c r="AW51" s="165"/>
      <c r="AX51" s="165"/>
      <c r="AY51" s="165"/>
      <c r="AZ51" s="165"/>
      <c r="BA51" s="165"/>
    </row>
    <row r="52" spans="1:53" s="66" customFormat="1" ht="19.149999999999999" customHeight="1" thickBot="1">
      <c r="A52" s="65"/>
      <c r="B52" s="1335" t="s">
        <v>247</v>
      </c>
      <c r="C52" s="1336"/>
      <c r="D52" s="1336">
        <f>SUM(D40:D50)</f>
        <v>190</v>
      </c>
      <c r="E52" s="1336">
        <f>SUM(E40:E50)</f>
        <v>-145</v>
      </c>
      <c r="F52" s="1337"/>
      <c r="G52" s="1337"/>
      <c r="H52" s="1337"/>
      <c r="I52" s="1338"/>
      <c r="J52" s="1338"/>
      <c r="K52" s="1339"/>
      <c r="L52" s="65"/>
      <c r="M52" s="1"/>
      <c r="N52" s="1"/>
      <c r="O52" s="1"/>
      <c r="P52" s="1"/>
      <c r="Q52" s="1"/>
      <c r="R52" s="1"/>
      <c r="S52" s="1"/>
      <c r="T52" s="1"/>
      <c r="U52" s="1"/>
      <c r="V52" s="1"/>
      <c r="W52" s="1"/>
      <c r="X52" s="1"/>
      <c r="AI52" s="165"/>
      <c r="AJ52" s="165"/>
      <c r="AK52" s="165"/>
      <c r="AL52" s="165"/>
      <c r="AM52" s="165"/>
      <c r="AN52" s="165"/>
      <c r="AO52" s="165"/>
      <c r="AP52" s="165"/>
      <c r="AQ52" s="165"/>
      <c r="AR52" s="165"/>
      <c r="AS52" s="165"/>
      <c r="AT52" s="165"/>
      <c r="AU52" s="165"/>
      <c r="AV52" s="165"/>
      <c r="AW52" s="165"/>
      <c r="AX52" s="165"/>
      <c r="AY52" s="165"/>
      <c r="AZ52" s="165"/>
      <c r="BA52" s="165"/>
    </row>
    <row r="53" spans="1:53" s="66" customFormat="1" ht="20.9" customHeight="1">
      <c r="A53" s="65"/>
      <c r="B53" s="1334"/>
      <c r="C53" s="62"/>
      <c r="D53" s="62"/>
      <c r="E53" s="62"/>
      <c r="F53" s="1312"/>
      <c r="G53" s="1312"/>
      <c r="H53" s="1312"/>
      <c r="I53" s="1332"/>
      <c r="J53" s="1332"/>
      <c r="K53" s="1333"/>
      <c r="L53" s="65"/>
      <c r="M53" s="1"/>
      <c r="N53" s="1"/>
      <c r="O53" s="1"/>
      <c r="P53" s="1"/>
      <c r="Q53" s="1"/>
      <c r="R53" s="1"/>
      <c r="S53" s="1"/>
      <c r="T53" s="1"/>
      <c r="U53" s="1"/>
      <c r="V53" s="1"/>
      <c r="W53" s="1"/>
      <c r="X53" s="1"/>
      <c r="AI53" s="165"/>
      <c r="AJ53" s="165"/>
      <c r="AK53" s="165"/>
      <c r="AL53" s="165"/>
      <c r="AM53" s="165"/>
      <c r="AN53" s="165"/>
      <c r="AO53" s="165"/>
      <c r="AP53" s="165"/>
      <c r="AQ53" s="165"/>
      <c r="AR53" s="165"/>
      <c r="AS53" s="165"/>
      <c r="AT53" s="165"/>
      <c r="AU53" s="165"/>
      <c r="AV53" s="165"/>
      <c r="AW53" s="165"/>
      <c r="AX53" s="165"/>
      <c r="AY53" s="165"/>
      <c r="AZ53" s="165"/>
      <c r="BA53" s="165"/>
    </row>
    <row r="54" spans="1:53" s="66" customFormat="1" ht="32.15" customHeight="1">
      <c r="A54" s="65"/>
      <c r="B54" s="1329" t="s">
        <v>229</v>
      </c>
      <c r="C54" s="1330" t="s">
        <v>232</v>
      </c>
      <c r="D54" s="1330" t="s">
        <v>238</v>
      </c>
      <c r="E54" s="1331" t="s">
        <v>240</v>
      </c>
      <c r="F54" s="1312"/>
      <c r="G54" s="1312"/>
      <c r="H54" s="1312"/>
      <c r="I54" s="1332"/>
      <c r="J54" s="1332"/>
      <c r="K54" s="1333"/>
      <c r="L54" s="65"/>
      <c r="M54" s="1"/>
      <c r="N54" s="1"/>
      <c r="O54" s="1"/>
      <c r="P54" s="1"/>
      <c r="Q54" s="1"/>
      <c r="R54" s="1"/>
      <c r="S54" s="1"/>
      <c r="T54" s="1"/>
      <c r="U54" s="1"/>
      <c r="V54" s="1"/>
      <c r="W54" s="1"/>
      <c r="X54" s="1"/>
      <c r="AI54" s="165"/>
      <c r="AJ54" s="165"/>
      <c r="AK54" s="165"/>
      <c r="AL54" s="165"/>
      <c r="AM54" s="165"/>
      <c r="AN54" s="165"/>
      <c r="AO54" s="165"/>
      <c r="AP54" s="165"/>
      <c r="AQ54" s="165"/>
      <c r="AR54" s="165"/>
      <c r="AS54" s="165"/>
      <c r="AT54" s="165"/>
      <c r="AU54" s="165"/>
      <c r="AV54" s="165"/>
      <c r="AW54" s="165"/>
      <c r="AX54" s="165"/>
      <c r="AY54" s="165"/>
      <c r="AZ54" s="165"/>
      <c r="BA54" s="165"/>
    </row>
    <row r="55" spans="1:53" s="66" customFormat="1" ht="26.9" customHeight="1">
      <c r="A55" s="65"/>
      <c r="B55" s="1334" t="s">
        <v>400</v>
      </c>
      <c r="C55" s="62" t="s">
        <v>69</v>
      </c>
      <c r="D55" s="62">
        <f>Details!L19</f>
        <v>0</v>
      </c>
      <c r="E55" s="62">
        <f>Details!M19</f>
        <v>0</v>
      </c>
      <c r="F55" s="1312"/>
      <c r="G55" s="1312"/>
      <c r="H55" s="1312"/>
      <c r="I55" s="1332"/>
      <c r="J55" s="1332"/>
      <c r="K55" s="1333"/>
      <c r="L55" s="65"/>
      <c r="M55" s="1"/>
      <c r="N55" s="1"/>
      <c r="O55" s="1"/>
      <c r="P55" s="1"/>
      <c r="Q55" s="1"/>
      <c r="R55" s="1"/>
      <c r="S55" s="1"/>
      <c r="T55" s="1"/>
      <c r="U55" s="1"/>
      <c r="V55" s="1"/>
      <c r="W55" s="1"/>
      <c r="X55" s="1"/>
      <c r="AI55" s="165"/>
      <c r="AJ55" s="165"/>
      <c r="AK55" s="165"/>
      <c r="AL55" s="165"/>
      <c r="AM55" s="165"/>
      <c r="AN55" s="165"/>
      <c r="AO55" s="165"/>
      <c r="AP55" s="165"/>
      <c r="AQ55" s="165"/>
      <c r="AR55" s="165"/>
      <c r="AS55" s="165"/>
      <c r="AT55" s="165"/>
      <c r="AU55" s="165"/>
      <c r="AV55" s="165"/>
      <c r="AW55" s="165"/>
      <c r="AX55" s="165"/>
      <c r="AY55" s="165"/>
      <c r="AZ55" s="165"/>
      <c r="BA55" s="165"/>
    </row>
    <row r="56" spans="1:53" s="66" customFormat="1" ht="27" customHeight="1">
      <c r="A56" s="65"/>
      <c r="B56" s="1334" t="s">
        <v>401</v>
      </c>
      <c r="C56" s="62" t="s">
        <v>69</v>
      </c>
      <c r="D56" s="62">
        <f>Details!L20</f>
        <v>0</v>
      </c>
      <c r="E56" s="62">
        <f>Details!M20</f>
        <v>0</v>
      </c>
      <c r="F56" s="1312"/>
      <c r="G56" s="1312"/>
      <c r="H56" s="1312"/>
      <c r="I56" s="1332"/>
      <c r="J56" s="1332"/>
      <c r="K56" s="1333"/>
      <c r="L56" s="65"/>
      <c r="M56" s="1"/>
      <c r="N56" s="1"/>
      <c r="O56" s="1"/>
      <c r="P56" s="1"/>
      <c r="Q56" s="1"/>
      <c r="R56" s="1"/>
      <c r="S56" s="1"/>
      <c r="T56" s="1"/>
      <c r="U56" s="1"/>
      <c r="V56" s="1"/>
      <c r="W56" s="1"/>
      <c r="X56" s="1"/>
      <c r="AI56" s="165"/>
      <c r="AJ56" s="165"/>
      <c r="AK56" s="165"/>
      <c r="AL56" s="165"/>
      <c r="AM56" s="165"/>
      <c r="AN56" s="165"/>
      <c r="AO56" s="165"/>
      <c r="AP56" s="165"/>
      <c r="AQ56" s="165"/>
      <c r="AR56" s="165"/>
      <c r="AS56" s="165"/>
      <c r="AT56" s="165"/>
      <c r="AU56" s="165"/>
      <c r="AV56" s="165"/>
      <c r="AW56" s="165"/>
      <c r="AX56" s="165"/>
      <c r="AY56" s="165"/>
      <c r="AZ56" s="165"/>
      <c r="BA56" s="165"/>
    </row>
    <row r="57" spans="1:53" s="66" customFormat="1" ht="20.9" customHeight="1">
      <c r="A57" s="65"/>
      <c r="B57" s="1334" t="s">
        <v>402</v>
      </c>
      <c r="C57" s="62" t="s">
        <v>69</v>
      </c>
      <c r="D57" s="62">
        <f>Details!L21</f>
        <v>0</v>
      </c>
      <c r="E57" s="62">
        <f>Details!M21</f>
        <v>0</v>
      </c>
      <c r="F57" s="1312"/>
      <c r="G57" s="1312"/>
      <c r="H57" s="1312"/>
      <c r="I57" s="1332"/>
      <c r="J57" s="1332"/>
      <c r="K57" s="1333"/>
      <c r="L57" s="65"/>
      <c r="M57" s="1"/>
      <c r="N57" s="1"/>
      <c r="O57" s="1"/>
      <c r="P57" s="1"/>
      <c r="Q57" s="1"/>
      <c r="R57" s="1"/>
      <c r="S57" s="1"/>
      <c r="T57" s="1"/>
      <c r="U57" s="1"/>
      <c r="V57" s="1"/>
      <c r="W57" s="1"/>
      <c r="X57" s="1"/>
      <c r="AI57" s="165"/>
      <c r="AJ57" s="165"/>
      <c r="AK57" s="165"/>
      <c r="AL57" s="165"/>
      <c r="AM57" s="165"/>
      <c r="AN57" s="165"/>
      <c r="AO57" s="165"/>
      <c r="AP57" s="165"/>
      <c r="AQ57" s="165"/>
      <c r="AR57" s="165"/>
      <c r="AS57" s="165"/>
      <c r="AT57" s="165"/>
      <c r="AU57" s="165"/>
      <c r="AV57" s="165"/>
      <c r="AW57" s="165"/>
      <c r="AX57" s="165"/>
      <c r="AY57" s="165"/>
      <c r="AZ57" s="165"/>
      <c r="BA57" s="165"/>
    </row>
    <row r="58" spans="1:53" s="66" customFormat="1" ht="20.9" customHeight="1">
      <c r="A58" s="65"/>
      <c r="B58" s="1334" t="s">
        <v>403</v>
      </c>
      <c r="C58" s="62" t="s">
        <v>69</v>
      </c>
      <c r="D58" s="62">
        <f>Details!L22</f>
        <v>2</v>
      </c>
      <c r="E58" s="62">
        <f>Details!M22</f>
        <v>0</v>
      </c>
      <c r="F58" s="1312"/>
      <c r="G58" s="1312"/>
      <c r="H58" s="1312"/>
      <c r="I58" s="1332"/>
      <c r="J58" s="1332"/>
      <c r="K58" s="1333"/>
      <c r="L58" s="65"/>
      <c r="M58" s="1"/>
      <c r="N58" s="1"/>
      <c r="O58" s="1"/>
      <c r="P58" s="1"/>
      <c r="Q58" s="1"/>
      <c r="R58" s="1"/>
      <c r="S58" s="1"/>
      <c r="T58" s="1"/>
      <c r="U58" s="1"/>
      <c r="V58" s="1"/>
      <c r="W58" s="1"/>
      <c r="X58" s="1"/>
      <c r="AI58" s="165"/>
      <c r="AJ58" s="165"/>
      <c r="AK58" s="165"/>
      <c r="AL58" s="165"/>
      <c r="AM58" s="165"/>
      <c r="AN58" s="165"/>
      <c r="AO58" s="165"/>
      <c r="AP58" s="165"/>
      <c r="AQ58" s="165"/>
      <c r="AR58" s="165"/>
      <c r="AS58" s="165"/>
      <c r="AT58" s="165"/>
      <c r="AU58" s="165"/>
      <c r="AV58" s="165"/>
      <c r="AW58" s="165"/>
      <c r="AX58" s="165"/>
      <c r="AY58" s="165"/>
      <c r="AZ58" s="165"/>
      <c r="BA58" s="165"/>
    </row>
    <row r="59" spans="1:53" s="66" customFormat="1" ht="20.9" customHeight="1">
      <c r="A59" s="65"/>
      <c r="B59" s="1334" t="s">
        <v>404</v>
      </c>
      <c r="C59" s="62" t="s">
        <v>69</v>
      </c>
      <c r="D59" s="62">
        <f>Details!L23</f>
        <v>0</v>
      </c>
      <c r="E59" s="62">
        <f>Details!M23</f>
        <v>0</v>
      </c>
      <c r="F59" s="1312"/>
      <c r="G59" s="1312"/>
      <c r="H59" s="1312"/>
      <c r="I59" s="1332"/>
      <c r="J59" s="1332"/>
      <c r="K59" s="1333"/>
      <c r="L59" s="65"/>
      <c r="M59" s="1"/>
      <c r="N59" s="1"/>
      <c r="O59" s="1"/>
      <c r="P59" s="1"/>
      <c r="Q59" s="1"/>
      <c r="R59" s="1"/>
      <c r="S59" s="1"/>
      <c r="T59" s="1"/>
      <c r="U59" s="1"/>
      <c r="V59" s="1"/>
      <c r="W59" s="1"/>
      <c r="X59" s="1"/>
      <c r="AI59" s="165"/>
      <c r="AJ59" s="165"/>
      <c r="AK59" s="165"/>
      <c r="AL59" s="165"/>
      <c r="AM59" s="165"/>
      <c r="AN59" s="165"/>
      <c r="AO59" s="165"/>
      <c r="AP59" s="165"/>
      <c r="AQ59" s="165"/>
      <c r="AR59" s="165"/>
      <c r="AS59" s="165"/>
      <c r="AT59" s="165"/>
      <c r="AU59" s="165"/>
      <c r="AV59" s="165"/>
      <c r="AW59" s="165"/>
      <c r="AX59" s="165"/>
      <c r="AY59" s="165"/>
      <c r="AZ59" s="165"/>
      <c r="BA59" s="165"/>
    </row>
    <row r="60" spans="1:53" s="66" customFormat="1" ht="20.9" customHeight="1" thickBot="1">
      <c r="A60" s="65"/>
      <c r="B60" s="1334"/>
      <c r="C60" s="62"/>
      <c r="D60" s="62"/>
      <c r="E60" s="62"/>
      <c r="F60" s="1312"/>
      <c r="G60" s="1312"/>
      <c r="H60" s="1312"/>
      <c r="I60" s="1332"/>
      <c r="J60" s="1332"/>
      <c r="K60" s="1333"/>
      <c r="L60" s="65"/>
      <c r="M60" s="1"/>
      <c r="N60" s="1"/>
      <c r="O60" s="1"/>
      <c r="P60" s="1"/>
      <c r="Q60" s="1"/>
      <c r="R60" s="1"/>
      <c r="S60" s="1"/>
      <c r="T60" s="1"/>
      <c r="U60" s="1"/>
      <c r="V60" s="1"/>
      <c r="W60" s="1"/>
      <c r="X60" s="1"/>
      <c r="AI60" s="165"/>
      <c r="AJ60" s="165"/>
      <c r="AK60" s="165"/>
      <c r="AL60" s="165"/>
      <c r="AM60" s="165"/>
      <c r="AN60" s="165"/>
      <c r="AO60" s="165"/>
      <c r="AP60" s="165"/>
      <c r="AQ60" s="165"/>
      <c r="AR60" s="165"/>
      <c r="AS60" s="165"/>
      <c r="AT60" s="165"/>
      <c r="AU60" s="165"/>
      <c r="AV60" s="165"/>
      <c r="AW60" s="165"/>
      <c r="AX60" s="165"/>
      <c r="AY60" s="165"/>
      <c r="AZ60" s="165"/>
      <c r="BA60" s="165"/>
    </row>
    <row r="61" spans="1:53" s="66" customFormat="1" ht="19.149999999999999" customHeight="1" thickBot="1">
      <c r="A61" s="65"/>
      <c r="B61" s="1335" t="s">
        <v>1216</v>
      </c>
      <c r="C61" s="1336"/>
      <c r="D61" s="1336">
        <f>SUM(D55:D60)</f>
        <v>2</v>
      </c>
      <c r="E61" s="1336">
        <f>SUM(E55:E60)</f>
        <v>0</v>
      </c>
      <c r="F61" s="1337"/>
      <c r="G61" s="1337"/>
      <c r="H61" s="1337"/>
      <c r="I61" s="1338"/>
      <c r="J61" s="1338"/>
      <c r="K61" s="1339"/>
      <c r="L61" s="65"/>
      <c r="M61" s="1"/>
      <c r="N61" s="1"/>
      <c r="O61" s="1"/>
      <c r="P61" s="1"/>
      <c r="Q61" s="1"/>
      <c r="R61" s="1"/>
      <c r="S61" s="1"/>
      <c r="T61" s="1"/>
      <c r="U61" s="1"/>
      <c r="V61" s="1"/>
      <c r="W61" s="1"/>
      <c r="X61" s="1"/>
      <c r="AI61" s="165"/>
      <c r="AJ61" s="165"/>
      <c r="AK61" s="165"/>
      <c r="AL61" s="165"/>
      <c r="AM61" s="165"/>
      <c r="AN61" s="165"/>
      <c r="AO61" s="165"/>
      <c r="AP61" s="165"/>
      <c r="AQ61" s="165"/>
      <c r="AR61" s="165"/>
      <c r="AS61" s="165"/>
      <c r="AT61" s="165"/>
      <c r="AU61" s="165"/>
      <c r="AV61" s="165"/>
      <c r="AW61" s="165"/>
      <c r="AX61" s="165"/>
      <c r="AY61" s="165"/>
      <c r="AZ61" s="165"/>
      <c r="BA61" s="165"/>
    </row>
    <row r="62" spans="1:53" ht="15" customHeight="1" thickBot="1">
      <c r="B62" s="1340" t="s">
        <v>218</v>
      </c>
      <c r="C62" s="1341"/>
      <c r="D62" s="1341"/>
      <c r="E62" s="1341"/>
      <c r="F62" s="1341"/>
      <c r="G62" s="1342"/>
      <c r="H62" s="1341"/>
      <c r="I62" s="1343"/>
      <c r="J62" s="1343"/>
      <c r="K62" s="1344"/>
      <c r="Y62" s="66">
        <f>SUM(Y14:Y24)</f>
        <v>1895.5</v>
      </c>
    </row>
    <row r="63" spans="1:53">
      <c r="B63" s="1345" t="s">
        <v>219</v>
      </c>
      <c r="C63" s="1346"/>
      <c r="D63" s="62"/>
      <c r="E63" s="62"/>
      <c r="F63" s="62"/>
      <c r="G63" s="62"/>
      <c r="K63" s="1347"/>
    </row>
    <row r="64" spans="1:53">
      <c r="B64" s="1345" t="s">
        <v>220</v>
      </c>
      <c r="C64" s="1346"/>
      <c r="D64" s="62"/>
      <c r="E64" s="62"/>
      <c r="F64" s="62"/>
      <c r="G64" s="62"/>
      <c r="H64" s="62"/>
      <c r="I64" s="62"/>
      <c r="J64" s="62"/>
      <c r="K64" s="1348"/>
    </row>
    <row r="65" spans="2:11" ht="15" customHeight="1">
      <c r="B65" s="1345" t="s">
        <v>221</v>
      </c>
      <c r="C65" s="1411"/>
      <c r="D65" s="1411"/>
      <c r="E65" s="1411"/>
      <c r="F65" s="1411"/>
      <c r="G65" s="1411"/>
      <c r="H65" s="1411"/>
      <c r="I65" s="1411"/>
      <c r="J65" s="1411"/>
      <c r="K65" s="1348"/>
    </row>
    <row r="66" spans="2:11">
      <c r="B66" s="1345" t="s">
        <v>222</v>
      </c>
      <c r="C66" s="1349"/>
      <c r="D66" s="62"/>
      <c r="E66" s="62"/>
      <c r="F66" s="62"/>
      <c r="G66" s="62"/>
      <c r="H66" s="62"/>
      <c r="I66" s="62"/>
      <c r="J66" s="62"/>
      <c r="K66" s="1348"/>
    </row>
    <row r="67" spans="2:11" ht="16" thickBot="1">
      <c r="B67" s="1350" t="s">
        <v>223</v>
      </c>
      <c r="C67" s="1351"/>
      <c r="D67" s="1352"/>
      <c r="E67" s="1352"/>
      <c r="F67" s="1352"/>
      <c r="G67" s="1352"/>
      <c r="H67" s="1352"/>
      <c r="I67" s="1352"/>
      <c r="J67" s="1352"/>
      <c r="K67" s="1353"/>
    </row>
    <row r="72" spans="2:11">
      <c r="B72" s="86"/>
      <c r="C72" s="1410"/>
      <c r="D72" s="1410"/>
      <c r="E72" s="1410"/>
    </row>
    <row r="73" spans="2:11">
      <c r="B73" s="86"/>
      <c r="C73" s="87"/>
      <c r="D73" s="86"/>
      <c r="E73" s="88"/>
    </row>
    <row r="74" spans="2:11">
      <c r="B74" s="86"/>
      <c r="C74" s="89"/>
      <c r="D74" s="86"/>
      <c r="E74" s="88"/>
    </row>
    <row r="75" spans="2:11">
      <c r="B75" s="90"/>
      <c r="C75" s="91"/>
      <c r="D75" s="92"/>
      <c r="E75" s="93"/>
    </row>
    <row r="76" spans="2:11">
      <c r="B76" s="90"/>
      <c r="C76" s="91"/>
      <c r="D76" s="92"/>
      <c r="E76" s="93"/>
    </row>
    <row r="77" spans="2:11">
      <c r="B77" s="90"/>
      <c r="C77" s="91"/>
      <c r="D77" s="92"/>
      <c r="E77" s="93"/>
    </row>
    <row r="78" spans="2:11">
      <c r="B78" s="90"/>
      <c r="C78" s="91"/>
      <c r="D78" s="92"/>
      <c r="E78" s="93"/>
    </row>
    <row r="79" spans="2:11">
      <c r="B79" s="90"/>
      <c r="C79" s="91"/>
      <c r="D79" s="92"/>
      <c r="E79" s="93"/>
    </row>
    <row r="80" spans="2:11">
      <c r="B80" s="90"/>
      <c r="C80" s="91"/>
      <c r="D80" s="92"/>
      <c r="E80" s="93"/>
    </row>
    <row r="81" spans="2:5">
      <c r="B81" s="90"/>
      <c r="C81" s="91"/>
      <c r="D81" s="92"/>
      <c r="E81" s="93"/>
    </row>
    <row r="82" spans="2:5">
      <c r="B82" s="90"/>
      <c r="C82" s="93"/>
      <c r="D82" s="93"/>
      <c r="E82" s="93"/>
    </row>
    <row r="83" spans="2:5">
      <c r="B83" s="90"/>
      <c r="C83" s="93"/>
      <c r="D83" s="93"/>
      <c r="E83" s="93"/>
    </row>
    <row r="84" spans="2:5">
      <c r="B84" s="94"/>
      <c r="C84" s="95"/>
      <c r="D84" s="86"/>
      <c r="E84" s="93"/>
    </row>
    <row r="85" spans="2:5">
      <c r="B85" s="86"/>
      <c r="C85" s="95"/>
      <c r="D85" s="90"/>
      <c r="E85" s="93"/>
    </row>
    <row r="86" spans="2:5">
      <c r="B86" s="90"/>
      <c r="C86" s="95"/>
      <c r="D86" s="86"/>
      <c r="E86" s="93"/>
    </row>
    <row r="87" spans="2:5">
      <c r="B87" s="96"/>
      <c r="C87" s="95"/>
      <c r="D87" s="86"/>
      <c r="E87" s="96"/>
    </row>
    <row r="88" spans="2:5">
      <c r="B88" s="90"/>
      <c r="C88" s="96"/>
      <c r="D88" s="96"/>
      <c r="E88" s="96"/>
    </row>
  </sheetData>
  <sheetProtection algorithmName="SHA-512" hashValue="wih9n4Ti7155lKoeun6uNhbCxrux7o7RHioSFQ9xCaqzJYDoiQLfprG853ORBYb8EquIgBt56s+tlJxd5aZ8Zg==" saltValue="58xc45A6vxojodzVe53R1A==" spinCount="100000" sheet="1" objects="1" scenarios="1"/>
  <mergeCells count="20">
    <mergeCell ref="B6:C6"/>
    <mergeCell ref="B3:K3"/>
    <mergeCell ref="AJ10:AS10"/>
    <mergeCell ref="B5:K5"/>
    <mergeCell ref="D6:E6"/>
    <mergeCell ref="I10:J14"/>
    <mergeCell ref="K10:K14"/>
    <mergeCell ref="B4:K4"/>
    <mergeCell ref="C72:E72"/>
    <mergeCell ref="C65:J65"/>
    <mergeCell ref="I15:J16"/>
    <mergeCell ref="K15:K16"/>
    <mergeCell ref="I19:J23"/>
    <mergeCell ref="K19:K23"/>
    <mergeCell ref="I24:J24"/>
    <mergeCell ref="H27:H29"/>
    <mergeCell ref="I17:J18"/>
    <mergeCell ref="K17:K18"/>
    <mergeCell ref="H31:H33"/>
    <mergeCell ref="H35:H37"/>
  </mergeCells>
  <conditionalFormatting sqref="E10:E13">
    <cfRule type="dataBar" priority="8">
      <dataBar>
        <cfvo type="num" val="0"/>
        <cfvo type="num" val="1"/>
        <color rgb="FFFF0000"/>
      </dataBar>
      <extLst>
        <ext xmlns:x14="http://schemas.microsoft.com/office/spreadsheetml/2009/9/main" uri="{B025F937-C7B1-47D3-B67F-A62EFF666E3E}">
          <x14:id>{75141FD7-A343-45AD-8D7E-0CA3F6060896}</x14:id>
        </ext>
      </extLst>
    </cfRule>
  </conditionalFormatting>
  <conditionalFormatting sqref="E15">
    <cfRule type="dataBar" priority="13">
      <dataBar>
        <cfvo type="num" val="0"/>
        <cfvo type="num" val="1"/>
        <color rgb="FFFF0000"/>
      </dataBar>
      <extLst>
        <ext xmlns:x14="http://schemas.microsoft.com/office/spreadsheetml/2009/9/main" uri="{B025F937-C7B1-47D3-B67F-A62EFF666E3E}">
          <x14:id>{0E1BC1BF-7584-4F3B-B91E-5963B0B4D91D}</x14:id>
        </ext>
      </extLst>
    </cfRule>
  </conditionalFormatting>
  <conditionalFormatting sqref="E16 E14 E39">
    <cfRule type="dataBar" priority="15">
      <dataBar>
        <cfvo type="num" val="0"/>
        <cfvo type="num" val="1"/>
        <color rgb="FF638EC6"/>
      </dataBar>
      <extLst>
        <ext xmlns:x14="http://schemas.microsoft.com/office/spreadsheetml/2009/9/main" uri="{B025F937-C7B1-47D3-B67F-A62EFF666E3E}">
          <x14:id>{3A42F01E-0AAA-4C12-89F0-825B04AE4CFB}</x14:id>
        </ext>
      </extLst>
    </cfRule>
  </conditionalFormatting>
  <conditionalFormatting sqref="E19">
    <cfRule type="dataBar" priority="11">
      <dataBar>
        <cfvo type="num" val="0"/>
        <cfvo type="num" val="1"/>
        <color rgb="FFFF0000"/>
      </dataBar>
      <extLst>
        <ext xmlns:x14="http://schemas.microsoft.com/office/spreadsheetml/2009/9/main" uri="{B025F937-C7B1-47D3-B67F-A62EFF666E3E}">
          <x14:id>{04CF4250-6BA3-48D1-99A8-483FBF19A1A6}</x14:id>
        </ext>
      </extLst>
    </cfRule>
  </conditionalFormatting>
  <conditionalFormatting sqref="E20">
    <cfRule type="dataBar" priority="14">
      <dataBar>
        <cfvo type="num" val="0"/>
        <cfvo type="num" val="1"/>
        <color rgb="FF638EC6"/>
      </dataBar>
      <extLst>
        <ext xmlns:x14="http://schemas.microsoft.com/office/spreadsheetml/2009/9/main" uri="{B025F937-C7B1-47D3-B67F-A62EFF666E3E}">
          <x14:id>{E41982E2-C23B-4483-9D4A-29A230A41EFA}</x14:id>
        </ext>
      </extLst>
    </cfRule>
  </conditionalFormatting>
  <conditionalFormatting sqref="E21:E23">
    <cfRule type="dataBar" priority="10">
      <dataBar>
        <cfvo type="num" val="0"/>
        <cfvo type="num" val="1"/>
        <color rgb="FFFF0000"/>
      </dataBar>
      <extLst>
        <ext xmlns:x14="http://schemas.microsoft.com/office/spreadsheetml/2009/9/main" uri="{B025F937-C7B1-47D3-B67F-A62EFF666E3E}">
          <x14:id>{7053ABE5-6DBC-43BC-9D8D-584AD0ADC4AD}</x14:id>
        </ext>
      </extLst>
    </cfRule>
  </conditionalFormatting>
  <conditionalFormatting sqref="E24:E29">
    <cfRule type="dataBar" priority="9">
      <dataBar>
        <cfvo type="num" val="0"/>
        <cfvo type="num" val="1"/>
        <color rgb="FFFF0000"/>
      </dataBar>
      <extLst>
        <ext xmlns:x14="http://schemas.microsoft.com/office/spreadsheetml/2009/9/main" uri="{B025F937-C7B1-47D3-B67F-A62EFF666E3E}">
          <x14:id>{894B1D51-9659-4222-AE66-B0F2E33EAC76}</x14:id>
        </ext>
      </extLst>
    </cfRule>
  </conditionalFormatting>
  <conditionalFormatting sqref="E30:E33">
    <cfRule type="dataBar" priority="5">
      <dataBar>
        <cfvo type="num" val="0"/>
        <cfvo type="num" val="1"/>
        <color rgb="FFFF0000"/>
      </dataBar>
      <extLst>
        <ext xmlns:x14="http://schemas.microsoft.com/office/spreadsheetml/2009/9/main" uri="{B025F937-C7B1-47D3-B67F-A62EFF666E3E}">
          <x14:id>{402114EE-3A7D-4512-A4ED-B00DFF472842}</x14:id>
        </ext>
      </extLst>
    </cfRule>
  </conditionalFormatting>
  <conditionalFormatting sqref="E34:E37">
    <cfRule type="dataBar" priority="2">
      <dataBar>
        <cfvo type="num" val="0"/>
        <cfvo type="num" val="1"/>
        <color rgb="FFFF0000"/>
      </dataBar>
      <extLst>
        <ext xmlns:x14="http://schemas.microsoft.com/office/spreadsheetml/2009/9/main" uri="{B025F937-C7B1-47D3-B67F-A62EFF666E3E}">
          <x14:id>{193CFCD8-0A92-4F95-B5E3-D8FF91D02F6D}</x14:id>
        </ext>
      </extLst>
    </cfRule>
  </conditionalFormatting>
  <conditionalFormatting sqref="E54">
    <cfRule type="dataBar" priority="3">
      <dataBar>
        <cfvo type="num" val="0"/>
        <cfvo type="num" val="1"/>
        <color rgb="FF638EC6"/>
      </dataBar>
      <extLst>
        <ext xmlns:x14="http://schemas.microsoft.com/office/spreadsheetml/2009/9/main" uri="{B025F937-C7B1-47D3-B67F-A62EFF666E3E}">
          <x14:id>{C66D9AE6-A94B-4A27-97D9-27FB5EA2C330}</x14:id>
        </ext>
      </extLst>
    </cfRule>
  </conditionalFormatting>
  <conditionalFormatting sqref="F6:F7">
    <cfRule type="dataBar" priority="7">
      <dataBar>
        <cfvo type="num" val="0"/>
        <cfvo type="num" val="1"/>
        <color theme="1" tint="0.499984740745262"/>
      </dataBar>
      <extLst>
        <ext xmlns:x14="http://schemas.microsoft.com/office/spreadsheetml/2009/9/main" uri="{B025F937-C7B1-47D3-B67F-A62EFF666E3E}">
          <x14:id>{2E6EE162-EB83-4109-9881-E7860C06ABD5}</x14:id>
        </ext>
      </extLst>
    </cfRule>
  </conditionalFormatting>
  <conditionalFormatting sqref="I27:I29">
    <cfRule type="dataBar" priority="6">
      <dataBar>
        <cfvo type="num" val="0"/>
        <cfvo type="num" val="1"/>
        <color rgb="FFFF0000"/>
      </dataBar>
      <extLst>
        <ext xmlns:x14="http://schemas.microsoft.com/office/spreadsheetml/2009/9/main" uri="{B025F937-C7B1-47D3-B67F-A62EFF666E3E}">
          <x14:id>{F79730E7-66AD-4FC0-9FC5-63C32DFEE6BD}</x14:id>
        </ext>
      </extLst>
    </cfRule>
  </conditionalFormatting>
  <conditionalFormatting sqref="I31:I33">
    <cfRule type="dataBar" priority="4">
      <dataBar>
        <cfvo type="num" val="0"/>
        <cfvo type="num" val="1"/>
        <color rgb="FFFF0000"/>
      </dataBar>
      <extLst>
        <ext xmlns:x14="http://schemas.microsoft.com/office/spreadsheetml/2009/9/main" uri="{B025F937-C7B1-47D3-B67F-A62EFF666E3E}">
          <x14:id>{39990F64-8520-4069-8E4E-03DF406CE9AD}</x14:id>
        </ext>
      </extLst>
    </cfRule>
  </conditionalFormatting>
  <conditionalFormatting sqref="I35:I37">
    <cfRule type="dataBar" priority="1">
      <dataBar>
        <cfvo type="num" val="0"/>
        <cfvo type="num" val="1"/>
        <color rgb="FFFF0000"/>
      </dataBar>
      <extLst>
        <ext xmlns:x14="http://schemas.microsoft.com/office/spreadsheetml/2009/9/main" uri="{B025F937-C7B1-47D3-B67F-A62EFF666E3E}">
          <x14:id>{0A0FD864-3D26-401B-87CB-15B12CD9F4F5}</x14:id>
        </ext>
      </extLst>
    </cfRule>
  </conditionalFormatting>
  <printOptions horizontalCentered="1"/>
  <pageMargins left="0.23622047244094491" right="0.23622047244094491" top="0.74803149606299213" bottom="0.74803149606299213" header="0.31496062992125984" footer="0.31496062992125984"/>
  <pageSetup paperSize="8" scale="84" fitToHeight="0" orientation="portrait" r:id="rId1"/>
  <headerFooter>
    <oddFooter>&amp;C&amp;7&amp;B&amp;"Arial"Document Classification: KPMG Confidential</oddFooter>
  </headerFooter>
  <drawing r:id="rId2"/>
  <extLst>
    <ext xmlns:x14="http://schemas.microsoft.com/office/spreadsheetml/2009/9/main" uri="{78C0D931-6437-407d-A8EE-F0AAD7539E65}">
      <x14:conditionalFormattings>
        <x14:conditionalFormatting xmlns:xm="http://schemas.microsoft.com/office/excel/2006/main">
          <x14:cfRule type="dataBar" id="{75141FD7-A343-45AD-8D7E-0CA3F6060896}">
            <x14:dataBar minLength="0" maxLength="100" border="1" direction="leftToRight">
              <x14:cfvo type="num">
                <xm:f>0</xm:f>
              </x14:cfvo>
              <x14:cfvo type="num">
                <xm:f>1</xm:f>
              </x14:cfvo>
              <x14:borderColor rgb="FF000000"/>
              <x14:negativeFillColor rgb="FFFF0000"/>
              <x14:axisColor rgb="FF000000"/>
            </x14:dataBar>
          </x14:cfRule>
          <xm:sqref>E10:E13</xm:sqref>
        </x14:conditionalFormatting>
        <x14:conditionalFormatting xmlns:xm="http://schemas.microsoft.com/office/excel/2006/main">
          <x14:cfRule type="dataBar" id="{0E1BC1BF-7584-4F3B-B91E-5963B0B4D91D}">
            <x14:dataBar minLength="0" maxLength="100" border="1" direction="leftToRight">
              <x14:cfvo type="num">
                <xm:f>0</xm:f>
              </x14:cfvo>
              <x14:cfvo type="num">
                <xm:f>1</xm:f>
              </x14:cfvo>
              <x14:borderColor rgb="FF000000"/>
              <x14:negativeFillColor rgb="FFFF0000"/>
              <x14:axisColor rgb="FF000000"/>
            </x14:dataBar>
          </x14:cfRule>
          <xm:sqref>E15</xm:sqref>
        </x14:conditionalFormatting>
        <x14:conditionalFormatting xmlns:xm="http://schemas.microsoft.com/office/excel/2006/main">
          <x14:cfRule type="dataBar" id="{3A42F01E-0AAA-4C12-89F0-825B04AE4CFB}">
            <x14:dataBar minLength="0" maxLength="100" border="1" direction="leftToRight">
              <x14:cfvo type="num">
                <xm:f>0</xm:f>
              </x14:cfvo>
              <x14:cfvo type="num">
                <xm:f>1</xm:f>
              </x14:cfvo>
              <x14:borderColor rgb="FF000000"/>
              <x14:negativeFillColor rgb="FFFF0000"/>
              <x14:axisColor rgb="FF000000"/>
            </x14:dataBar>
          </x14:cfRule>
          <xm:sqref>E16 E14 E39</xm:sqref>
        </x14:conditionalFormatting>
        <x14:conditionalFormatting xmlns:xm="http://schemas.microsoft.com/office/excel/2006/main">
          <x14:cfRule type="dataBar" id="{04CF4250-6BA3-48D1-99A8-483FBF19A1A6}">
            <x14:dataBar minLength="0" maxLength="100" border="1" direction="leftToRight">
              <x14:cfvo type="num">
                <xm:f>0</xm:f>
              </x14:cfvo>
              <x14:cfvo type="num">
                <xm:f>1</xm:f>
              </x14:cfvo>
              <x14:borderColor rgb="FF000000"/>
              <x14:negativeFillColor rgb="FFFF0000"/>
              <x14:axisColor rgb="FF000000"/>
            </x14:dataBar>
          </x14:cfRule>
          <xm:sqref>E19</xm:sqref>
        </x14:conditionalFormatting>
        <x14:conditionalFormatting xmlns:xm="http://schemas.microsoft.com/office/excel/2006/main">
          <x14:cfRule type="dataBar" id="{E41982E2-C23B-4483-9D4A-29A230A41EFA}">
            <x14:dataBar minLength="0" maxLength="100" border="1" direction="leftToRight">
              <x14:cfvo type="num">
                <xm:f>0</xm:f>
              </x14:cfvo>
              <x14:cfvo type="num">
                <xm:f>1</xm:f>
              </x14:cfvo>
              <x14:borderColor rgb="FF000000"/>
              <x14:negativeFillColor rgb="FFFF0000"/>
              <x14:axisColor rgb="FF000000"/>
            </x14:dataBar>
          </x14:cfRule>
          <xm:sqref>E20</xm:sqref>
        </x14:conditionalFormatting>
        <x14:conditionalFormatting xmlns:xm="http://schemas.microsoft.com/office/excel/2006/main">
          <x14:cfRule type="dataBar" id="{7053ABE5-6DBC-43BC-9D8D-584AD0ADC4AD}">
            <x14:dataBar minLength="0" maxLength="100" border="1" direction="leftToRight">
              <x14:cfvo type="num">
                <xm:f>0</xm:f>
              </x14:cfvo>
              <x14:cfvo type="num">
                <xm:f>1</xm:f>
              </x14:cfvo>
              <x14:borderColor rgb="FF000000"/>
              <x14:negativeFillColor rgb="FFFF0000"/>
              <x14:axisColor rgb="FF000000"/>
            </x14:dataBar>
          </x14:cfRule>
          <xm:sqref>E21:E23</xm:sqref>
        </x14:conditionalFormatting>
        <x14:conditionalFormatting xmlns:xm="http://schemas.microsoft.com/office/excel/2006/main">
          <x14:cfRule type="dataBar" id="{894B1D51-9659-4222-AE66-B0F2E33EAC76}">
            <x14:dataBar minLength="0" maxLength="100" border="1" direction="leftToRight">
              <x14:cfvo type="num">
                <xm:f>0</xm:f>
              </x14:cfvo>
              <x14:cfvo type="num">
                <xm:f>1</xm:f>
              </x14:cfvo>
              <x14:borderColor rgb="FF000000"/>
              <x14:negativeFillColor rgb="FFFF0000"/>
              <x14:axisColor rgb="FF000000"/>
            </x14:dataBar>
          </x14:cfRule>
          <xm:sqref>E24:E29</xm:sqref>
        </x14:conditionalFormatting>
        <x14:conditionalFormatting xmlns:xm="http://schemas.microsoft.com/office/excel/2006/main">
          <x14:cfRule type="dataBar" id="{402114EE-3A7D-4512-A4ED-B00DFF472842}">
            <x14:dataBar minLength="0" maxLength="100" border="1" direction="leftToRight">
              <x14:cfvo type="num">
                <xm:f>0</xm:f>
              </x14:cfvo>
              <x14:cfvo type="num">
                <xm:f>1</xm:f>
              </x14:cfvo>
              <x14:borderColor rgb="FF000000"/>
              <x14:negativeFillColor rgb="FFFF0000"/>
              <x14:axisColor rgb="FF000000"/>
            </x14:dataBar>
          </x14:cfRule>
          <xm:sqref>E30:E33</xm:sqref>
        </x14:conditionalFormatting>
        <x14:conditionalFormatting xmlns:xm="http://schemas.microsoft.com/office/excel/2006/main">
          <x14:cfRule type="dataBar" id="{193CFCD8-0A92-4F95-B5E3-D8FF91D02F6D}">
            <x14:dataBar minLength="0" maxLength="100" border="1" direction="leftToRight">
              <x14:cfvo type="num">
                <xm:f>0</xm:f>
              </x14:cfvo>
              <x14:cfvo type="num">
                <xm:f>1</xm:f>
              </x14:cfvo>
              <x14:borderColor rgb="FF000000"/>
              <x14:negativeFillColor rgb="FFFF0000"/>
              <x14:axisColor rgb="FF000000"/>
            </x14:dataBar>
          </x14:cfRule>
          <xm:sqref>E34:E37</xm:sqref>
        </x14:conditionalFormatting>
        <x14:conditionalFormatting xmlns:xm="http://schemas.microsoft.com/office/excel/2006/main">
          <x14:cfRule type="dataBar" id="{C66D9AE6-A94B-4A27-97D9-27FB5EA2C330}">
            <x14:dataBar minLength="0" maxLength="100" border="1" direction="leftToRight">
              <x14:cfvo type="num">
                <xm:f>0</xm:f>
              </x14:cfvo>
              <x14:cfvo type="num">
                <xm:f>1</xm:f>
              </x14:cfvo>
              <x14:borderColor rgb="FF000000"/>
              <x14:negativeFillColor rgb="FFFF0000"/>
              <x14:axisColor rgb="FF000000"/>
            </x14:dataBar>
          </x14:cfRule>
          <xm:sqref>E54</xm:sqref>
        </x14:conditionalFormatting>
        <x14:conditionalFormatting xmlns:xm="http://schemas.microsoft.com/office/excel/2006/main">
          <x14:cfRule type="dataBar" id="{2E6EE162-EB83-4109-9881-E7860C06ABD5}">
            <x14:dataBar minLength="0" maxLength="100" border="1" gradient="0">
              <x14:cfvo type="num">
                <xm:f>0</xm:f>
              </x14:cfvo>
              <x14:cfvo type="num">
                <xm:f>1</xm:f>
              </x14:cfvo>
              <x14:borderColor theme="0"/>
              <x14:negativeFillColor rgb="FFFF0000"/>
              <x14:axisColor rgb="FF000000"/>
            </x14:dataBar>
          </x14:cfRule>
          <xm:sqref>F6:F7</xm:sqref>
        </x14:conditionalFormatting>
        <x14:conditionalFormatting xmlns:xm="http://schemas.microsoft.com/office/excel/2006/main">
          <x14:cfRule type="dataBar" id="{F79730E7-66AD-4FC0-9FC5-63C32DFEE6BD}">
            <x14:dataBar minLength="0" maxLength="100" border="1" direction="leftToRight">
              <x14:cfvo type="num">
                <xm:f>0</xm:f>
              </x14:cfvo>
              <x14:cfvo type="num">
                <xm:f>1</xm:f>
              </x14:cfvo>
              <x14:borderColor rgb="FF000000"/>
              <x14:negativeFillColor rgb="FFFF0000"/>
              <x14:axisColor rgb="FF000000"/>
            </x14:dataBar>
          </x14:cfRule>
          <xm:sqref>I27:I29</xm:sqref>
        </x14:conditionalFormatting>
        <x14:conditionalFormatting xmlns:xm="http://schemas.microsoft.com/office/excel/2006/main">
          <x14:cfRule type="dataBar" id="{39990F64-8520-4069-8E4E-03DF406CE9AD}">
            <x14:dataBar minLength="0" maxLength="100" border="1" direction="leftToRight">
              <x14:cfvo type="num">
                <xm:f>0</xm:f>
              </x14:cfvo>
              <x14:cfvo type="num">
                <xm:f>1</xm:f>
              </x14:cfvo>
              <x14:borderColor rgb="FF000000"/>
              <x14:negativeFillColor rgb="FFFF0000"/>
              <x14:axisColor rgb="FF000000"/>
            </x14:dataBar>
          </x14:cfRule>
          <xm:sqref>I31:I33</xm:sqref>
        </x14:conditionalFormatting>
        <x14:conditionalFormatting xmlns:xm="http://schemas.microsoft.com/office/excel/2006/main">
          <x14:cfRule type="dataBar" id="{0A0FD864-3D26-401B-87CB-15B12CD9F4F5}">
            <x14:dataBar minLength="0" maxLength="100" border="1" direction="leftToRight">
              <x14:cfvo type="num">
                <xm:f>0</xm:f>
              </x14:cfvo>
              <x14:cfvo type="num">
                <xm:f>1</xm:f>
              </x14:cfvo>
              <x14:borderColor rgb="FF000000"/>
              <x14:negativeFillColor rgb="FFFF0000"/>
              <x14:axisColor rgb="FF000000"/>
            </x14:dataBar>
          </x14:cfRule>
          <xm:sqref>I35:I37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'Drop-down'!$J$3:$J$6</xm:f>
          </x14:formula1>
          <xm:sqref>J6</xm:sqref>
        </x14:dataValidation>
        <x14:dataValidation type="list" allowBlank="1" showInputMessage="1" showErrorMessage="1" xr:uid="{00000000-0002-0000-0500-000001000000}">
          <x14:formula1>
            <xm:f>'Drop-down'!$F$3:$F$26</xm:f>
          </x14:formula1>
          <xm:sqref>W29 D10 X12 AB28 AB31 W39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11"/>
  <sheetViews>
    <sheetView topLeftCell="A4" workbookViewId="0">
      <selection activeCell="C6" sqref="C6"/>
    </sheetView>
  </sheetViews>
  <sheetFormatPr defaultRowHeight="14.5"/>
  <cols>
    <col min="2" max="2" width="17.26953125" customWidth="1"/>
    <col min="6" max="6" width="19" bestFit="1" customWidth="1"/>
    <col min="7" max="7" width="15.7265625" customWidth="1"/>
    <col min="8" max="8" width="20.54296875" customWidth="1"/>
    <col min="9" max="9" width="12.81640625" customWidth="1"/>
  </cols>
  <sheetData>
    <row r="1" spans="2:11" ht="15" thickBot="1"/>
    <row r="2" spans="2:11" ht="15" thickBot="1">
      <c r="F2" s="74" t="s">
        <v>212</v>
      </c>
      <c r="G2" s="1249">
        <f>'Top Sheet'!H6</f>
        <v>45278</v>
      </c>
      <c r="H2" s="75" t="s">
        <v>213</v>
      </c>
      <c r="I2" s="76" t="s">
        <v>606</v>
      </c>
    </row>
    <row r="3" spans="2:11" ht="15" thickBot="1">
      <c r="F3" s="77"/>
      <c r="G3" s="78"/>
      <c r="H3" s="1246"/>
      <c r="I3" s="79"/>
    </row>
    <row r="4" spans="2:11" ht="15" thickBot="1">
      <c r="F4" s="74" t="s">
        <v>214</v>
      </c>
      <c r="G4" s="1249">
        <f>'Top Sheet'!H8</f>
        <v>45279</v>
      </c>
      <c r="H4" s="75" t="s">
        <v>215</v>
      </c>
      <c r="I4" s="75" t="s">
        <v>216</v>
      </c>
    </row>
    <row r="5" spans="2:11" ht="15" thickBot="1"/>
    <row r="6" spans="2:11" ht="28">
      <c r="B6" s="672" t="s">
        <v>565</v>
      </c>
      <c r="C6" s="673">
        <f>62550+7000</f>
        <v>69550</v>
      </c>
      <c r="D6" s="674" t="s">
        <v>564</v>
      </c>
      <c r="E6" s="675" t="s">
        <v>568</v>
      </c>
      <c r="F6" s="1236">
        <v>4036</v>
      </c>
      <c r="G6" s="674" t="s">
        <v>564</v>
      </c>
      <c r="H6" s="1431" t="s">
        <v>572</v>
      </c>
      <c r="I6" s="675" t="s">
        <v>573</v>
      </c>
      <c r="J6" s="673">
        <f>62550+7000</f>
        <v>69550</v>
      </c>
      <c r="K6" s="676" t="s">
        <v>564</v>
      </c>
    </row>
    <row r="7" spans="2:11" ht="28">
      <c r="B7" s="167" t="s">
        <v>566</v>
      </c>
      <c r="C7" s="1248">
        <f>'Top Sheet'!C28</f>
        <v>54088.55</v>
      </c>
      <c r="D7" s="168" t="s">
        <v>564</v>
      </c>
      <c r="E7" s="166" t="s">
        <v>569</v>
      </c>
      <c r="F7" s="171">
        <f>'Top Sheet'!F28</f>
        <v>1975</v>
      </c>
      <c r="G7" s="168" t="s">
        <v>564</v>
      </c>
      <c r="H7" s="1432"/>
      <c r="I7" s="166" t="s">
        <v>574</v>
      </c>
      <c r="J7" s="1248">
        <v>69550</v>
      </c>
      <c r="K7" s="665" t="s">
        <v>564</v>
      </c>
    </row>
    <row r="8" spans="2:11" ht="28.5" thickBot="1">
      <c r="B8" s="666" t="s">
        <v>575</v>
      </c>
      <c r="C8" s="667">
        <f>C6-C7</f>
        <v>15461.449999999997</v>
      </c>
      <c r="D8" s="668" t="s">
        <v>564</v>
      </c>
      <c r="E8" s="669" t="s">
        <v>570</v>
      </c>
      <c r="F8" s="670">
        <f>F6-F7</f>
        <v>2061</v>
      </c>
      <c r="G8" s="668" t="s">
        <v>564</v>
      </c>
      <c r="H8" s="1433"/>
      <c r="I8" s="669" t="s">
        <v>567</v>
      </c>
      <c r="J8" s="667">
        <f>J6-J7</f>
        <v>0</v>
      </c>
      <c r="K8" s="671" t="s">
        <v>564</v>
      </c>
    </row>
    <row r="11" spans="2:11" ht="28">
      <c r="D11" s="168" t="s">
        <v>2925</v>
      </c>
      <c r="E11" s="1247">
        <f>'Top Sheet'!D52</f>
        <v>190</v>
      </c>
    </row>
  </sheetData>
  <mergeCells count="1">
    <mergeCell ref="H6:H8"/>
  </mergeCells>
  <conditionalFormatting sqref="E6:E8">
    <cfRule type="dataBar" priority="2">
      <dataBar>
        <cfvo type="num" val="0"/>
        <cfvo type="num" val="1"/>
        <color rgb="FFFF0000"/>
      </dataBar>
      <extLst>
        <ext xmlns:x14="http://schemas.microsoft.com/office/spreadsheetml/2009/9/main" uri="{B025F937-C7B1-47D3-B67F-A62EFF666E3E}">
          <x14:id>{4B54F613-236C-4E15-8AA7-4F4C9F4378EA}</x14:id>
        </ext>
      </extLst>
    </cfRule>
  </conditionalFormatting>
  <conditionalFormatting sqref="I6:I8">
    <cfRule type="dataBar" priority="1">
      <dataBar>
        <cfvo type="num" val="0"/>
        <cfvo type="num" val="1"/>
        <color rgb="FFFF0000"/>
      </dataBar>
      <extLst>
        <ext xmlns:x14="http://schemas.microsoft.com/office/spreadsheetml/2009/9/main" uri="{B025F937-C7B1-47D3-B67F-A62EFF666E3E}">
          <x14:id>{08DE2936-2891-4ACE-8BBE-9B1BAB7F7B0C}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B54F613-236C-4E15-8AA7-4F4C9F4378EA}">
            <x14:dataBar minLength="0" maxLength="100" border="1" direction="leftToRight">
              <x14:cfvo type="num">
                <xm:f>0</xm:f>
              </x14:cfvo>
              <x14:cfvo type="num">
                <xm:f>1</xm:f>
              </x14:cfvo>
              <x14:borderColor rgb="FF000000"/>
              <x14:negativeFillColor rgb="FFFF0000"/>
              <x14:axisColor rgb="FF000000"/>
            </x14:dataBar>
          </x14:cfRule>
          <xm:sqref>E6:E8</xm:sqref>
        </x14:conditionalFormatting>
        <x14:conditionalFormatting xmlns:xm="http://schemas.microsoft.com/office/excel/2006/main">
          <x14:cfRule type="dataBar" id="{08DE2936-2891-4ACE-8BBE-9B1BAB7F7B0C}">
            <x14:dataBar minLength="0" maxLength="100" border="1" direction="leftToRight">
              <x14:cfvo type="num">
                <xm:f>0</xm:f>
              </x14:cfvo>
              <x14:cfvo type="num">
                <xm:f>1</xm:f>
              </x14:cfvo>
              <x14:borderColor rgb="FF000000"/>
              <x14:negativeFillColor rgb="FFFF0000"/>
              <x14:axisColor rgb="FF000000"/>
            </x14:dataBar>
          </x14:cfRule>
          <xm:sqref>I6:I8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600-000000000000}">
          <x14:formula1>
            <xm:f>'Drop-down'!$J$3:$J$6</xm:f>
          </x14:formula1>
          <xm:sqref>I2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B1:AM90"/>
  <sheetViews>
    <sheetView zoomScale="40" zoomScaleNormal="40" workbookViewId="0">
      <selection activeCell="F110" sqref="F110"/>
    </sheetView>
  </sheetViews>
  <sheetFormatPr defaultRowHeight="14.5" outlineLevelRow="1"/>
  <cols>
    <col min="3" max="3" width="28.7265625" customWidth="1"/>
    <col min="5" max="5" width="13.26953125" bestFit="1" customWidth="1"/>
    <col min="6" max="6" width="14.453125" customWidth="1"/>
    <col min="7" max="7" width="11.7265625" customWidth="1"/>
    <col min="8" max="9" width="13.26953125" customWidth="1"/>
    <col min="10" max="10" width="14" customWidth="1"/>
    <col min="11" max="11" width="14.26953125" customWidth="1"/>
    <col min="12" max="12" width="13.453125" bestFit="1" customWidth="1"/>
    <col min="13" max="13" width="32.54296875" customWidth="1"/>
    <col min="16" max="16" width="7.453125" customWidth="1"/>
    <col min="25" max="25" width="8.54296875" customWidth="1"/>
    <col min="26" max="26" width="0" hidden="1" customWidth="1"/>
    <col min="27" max="27" width="22.26953125" bestFit="1" customWidth="1"/>
    <col min="28" max="37" width="4.7265625" bestFit="1" customWidth="1"/>
    <col min="38" max="38" width="3.7265625" bestFit="1" customWidth="1"/>
    <col min="39" max="39" width="5.7265625" bestFit="1" customWidth="1"/>
    <col min="40" max="40" width="8.7265625" customWidth="1"/>
  </cols>
  <sheetData>
    <row r="1" spans="2:39" ht="15" thickBot="1"/>
    <row r="2" spans="2:39" ht="15.5">
      <c r="B2" s="1435" t="s">
        <v>2017</v>
      </c>
      <c r="C2" s="1436"/>
      <c r="D2" s="1436"/>
      <c r="E2" s="1436"/>
      <c r="F2" s="1436"/>
      <c r="G2" s="1436"/>
      <c r="H2" s="1436"/>
      <c r="I2" s="1436"/>
      <c r="J2" s="1436"/>
      <c r="K2" s="1436"/>
      <c r="L2" s="1437"/>
      <c r="O2" s="890">
        <f>'Top Sheet'!D10</f>
        <v>45261</v>
      </c>
      <c r="Q2" s="891">
        <f>'Top Sheet'!H6</f>
        <v>45278</v>
      </c>
    </row>
    <row r="3" spans="2:39" ht="17.25" customHeight="1">
      <c r="B3" s="1438" t="s">
        <v>2018</v>
      </c>
      <c r="C3" s="1439"/>
      <c r="D3" s="1439"/>
      <c r="E3" s="1439"/>
      <c r="F3" s="1439"/>
      <c r="G3" s="1439"/>
      <c r="H3" s="1439"/>
      <c r="I3" s="1439"/>
      <c r="J3" s="1439"/>
      <c r="K3" s="1439"/>
      <c r="L3" s="1440"/>
      <c r="AA3" s="114" t="s">
        <v>12</v>
      </c>
      <c r="AB3" s="114" t="s">
        <v>2</v>
      </c>
      <c r="AC3" s="114" t="s">
        <v>34</v>
      </c>
      <c r="AD3" s="114" t="s">
        <v>37</v>
      </c>
      <c r="AE3" s="114" t="s">
        <v>3</v>
      </c>
      <c r="AF3" s="114" t="s">
        <v>1</v>
      </c>
      <c r="AG3" s="114"/>
      <c r="AH3" s="219"/>
    </row>
    <row r="4" spans="2:39" ht="35.25" customHeight="1">
      <c r="B4" s="869" t="s">
        <v>61</v>
      </c>
      <c r="C4" s="870" t="s">
        <v>651</v>
      </c>
      <c r="D4" s="870" t="s">
        <v>2019</v>
      </c>
      <c r="E4" s="870" t="s">
        <v>2020</v>
      </c>
      <c r="F4" s="870" t="s">
        <v>2021</v>
      </c>
      <c r="G4" s="870" t="s">
        <v>2022</v>
      </c>
      <c r="H4" s="870" t="s">
        <v>2023</v>
      </c>
      <c r="I4" s="870" t="s">
        <v>2024</v>
      </c>
      <c r="J4" s="870" t="s">
        <v>2039</v>
      </c>
      <c r="K4" s="870" t="s">
        <v>2040</v>
      </c>
      <c r="L4" s="871" t="s">
        <v>2025</v>
      </c>
      <c r="AA4" s="114"/>
      <c r="AB4" s="114"/>
      <c r="AC4" s="114"/>
      <c r="AD4" s="114" t="s">
        <v>41</v>
      </c>
      <c r="AE4" s="114" t="s">
        <v>43</v>
      </c>
      <c r="AF4" s="114" t="s">
        <v>14</v>
      </c>
      <c r="AG4" s="114" t="s">
        <v>472</v>
      </c>
    </row>
    <row r="5" spans="2:39">
      <c r="B5" s="872">
        <v>1</v>
      </c>
      <c r="C5" s="917" t="s">
        <v>253</v>
      </c>
      <c r="D5" s="917" t="s">
        <v>2026</v>
      </c>
      <c r="E5" s="918">
        <v>45017</v>
      </c>
      <c r="F5" s="918">
        <v>45097</v>
      </c>
      <c r="G5" s="919">
        <v>248</v>
      </c>
      <c r="H5" s="926">
        <f>SUM(Details!J46:J51)</f>
        <v>243</v>
      </c>
      <c r="I5" s="919">
        <f>G5-H5</f>
        <v>5</v>
      </c>
      <c r="J5" s="1200">
        <f>'Dec-23 Plan'!E5</f>
        <v>10</v>
      </c>
      <c r="K5" s="926">
        <f>SUM(Details!I29:I34)</f>
        <v>2</v>
      </c>
      <c r="L5" s="920">
        <v>70</v>
      </c>
      <c r="M5" s="486" t="s">
        <v>2036</v>
      </c>
      <c r="AA5" s="114"/>
      <c r="AB5" s="114"/>
      <c r="AC5" s="114"/>
      <c r="AD5" s="114" t="s">
        <v>40</v>
      </c>
      <c r="AE5" s="114"/>
      <c r="AF5" s="114"/>
      <c r="AG5" s="114"/>
    </row>
    <row r="6" spans="2:39" ht="21">
      <c r="B6" s="872">
        <v>2</v>
      </c>
      <c r="C6" s="887" t="s">
        <v>204</v>
      </c>
      <c r="D6" s="873" t="s">
        <v>2026</v>
      </c>
      <c r="E6" s="874">
        <v>45017</v>
      </c>
      <c r="F6" s="874">
        <v>45154</v>
      </c>
      <c r="G6" s="886">
        <f>SUM(G7:G12)</f>
        <v>167</v>
      </c>
      <c r="H6" s="886">
        <f>SUM(H7:H12)</f>
        <v>161</v>
      </c>
      <c r="I6" s="870">
        <f>G6-H6</f>
        <v>6</v>
      </c>
      <c r="J6" s="886">
        <f>SUM(J7:J12)</f>
        <v>7</v>
      </c>
      <c r="K6" s="888">
        <f>SUM(K7:K12)</f>
        <v>2</v>
      </c>
      <c r="L6" s="889"/>
      <c r="AA6" s="1447" t="s">
        <v>2034</v>
      </c>
      <c r="AB6" s="1447"/>
      <c r="AC6" s="1447"/>
      <c r="AD6" s="1447"/>
      <c r="AE6" s="1447"/>
      <c r="AF6" s="1447"/>
      <c r="AG6" s="1447"/>
      <c r="AH6" s="1447"/>
      <c r="AI6" s="1447"/>
      <c r="AJ6" s="1447"/>
      <c r="AK6" s="1447"/>
      <c r="AL6" s="1447"/>
      <c r="AM6" s="1447"/>
    </row>
    <row r="7" spans="2:39" hidden="1" outlineLevel="1">
      <c r="B7" s="872"/>
      <c r="C7" s="886" t="s">
        <v>12</v>
      </c>
      <c r="D7" s="883"/>
      <c r="E7" s="884"/>
      <c r="F7" s="884"/>
      <c r="G7" s="905">
        <v>40</v>
      </c>
      <c r="H7" s="870">
        <f>IFERROR(SUMIFS(Backup!$G:$G, Backup!$D:$D, $C6, Backup!$B:$B, $AA$3), "-")</f>
        <v>40</v>
      </c>
      <c r="I7" s="870">
        <f t="shared" ref="I7:I12" si="0">G7-H7</f>
        <v>0</v>
      </c>
      <c r="J7" s="905">
        <f>'Dec-23 Plan'!I7</f>
        <v>0</v>
      </c>
      <c r="K7" s="905">
        <f>SUMIFS(Backup!$G:$G, Backup!$O:$O, $O$2, Backup!$D:$D, $C$6,Backup!$B:$B, $AA$3)</f>
        <v>0</v>
      </c>
      <c r="L7" s="875"/>
      <c r="M7">
        <v>6</v>
      </c>
      <c r="N7">
        <f>I7-M7</f>
        <v>-6</v>
      </c>
      <c r="P7">
        <f>I6-18</f>
        <v>-12</v>
      </c>
      <c r="AA7" s="898"/>
      <c r="AB7" s="899" t="s">
        <v>12</v>
      </c>
      <c r="AC7" s="899" t="s">
        <v>2</v>
      </c>
      <c r="AD7" s="899" t="s">
        <v>34</v>
      </c>
      <c r="AE7" s="899" t="s">
        <v>37</v>
      </c>
      <c r="AF7" s="899" t="s">
        <v>3</v>
      </c>
      <c r="AG7" s="899" t="s">
        <v>1</v>
      </c>
      <c r="AH7" s="900" t="s">
        <v>41</v>
      </c>
      <c r="AI7" s="900" t="s">
        <v>43</v>
      </c>
      <c r="AJ7" s="900" t="s">
        <v>14</v>
      </c>
      <c r="AK7" s="900" t="s">
        <v>472</v>
      </c>
      <c r="AL7" s="900" t="s">
        <v>40</v>
      </c>
      <c r="AM7" s="900" t="s">
        <v>2031</v>
      </c>
    </row>
    <row r="8" spans="2:39" hidden="1" outlineLevel="1">
      <c r="B8" s="872"/>
      <c r="C8" s="886" t="s">
        <v>2</v>
      </c>
      <c r="D8" s="883"/>
      <c r="E8" s="884"/>
      <c r="F8" s="884"/>
      <c r="G8" s="905">
        <v>17</v>
      </c>
      <c r="H8" s="905">
        <f>IFERROR(SUMIFS(Backup!$G:$G, Backup!$D:$D, $C6, Backup!$B:$B, $AB3), "-")</f>
        <v>16</v>
      </c>
      <c r="I8" s="870">
        <f t="shared" si="0"/>
        <v>1</v>
      </c>
      <c r="J8" s="905">
        <f>'Dec-23 Plan'!I9</f>
        <v>4</v>
      </c>
      <c r="K8" s="905">
        <f>SUMIFS(Backup!$G:$G, Backup!$O:$O, $O$2, Backup!$D:$D, $C$6,Backup!$B:$B, $AB$3)</f>
        <v>2</v>
      </c>
      <c r="L8" s="875"/>
      <c r="M8">
        <v>7</v>
      </c>
      <c r="N8">
        <f>I8-M8</f>
        <v>-6</v>
      </c>
      <c r="AA8" t="s">
        <v>228</v>
      </c>
      <c r="AB8" s="401">
        <f>SUMIFS(Backup!$P$3:$P$1048576,Backup!$B$3:$B$1048576,Priority!AB$7,Backup!$D$3:$D$1048576,Priority!$AA8)</f>
        <v>800</v>
      </c>
      <c r="AC8" s="401">
        <f>SUMIFS(Backup!$P$3:$P$1048576,Backup!$B$3:$B$1048576,Priority!AC$7,Backup!$D$3:$D$1048576,Priority!$AA8)</f>
        <v>536.75</v>
      </c>
      <c r="AD8" s="401">
        <f>SUMIFS(Backup!$P$3:$P$1048576,Backup!$B$3:$B$1048576,Priority!AD$7,Backup!$D$3:$D$1048576,Priority!$AA8)</f>
        <v>980</v>
      </c>
      <c r="AE8" s="401">
        <f>SUMIFS(Backup!$P$3:$P$1048576,Backup!$B$3:$B$1048576,Priority!AE$7,Backup!$D$3:$D$1048576,Priority!$AA8)</f>
        <v>770</v>
      </c>
      <c r="AF8" s="401">
        <f>SUMIFS(Backup!$P$3:$P$1048576,Backup!$B$3:$B$1048576,Priority!AF$7,Backup!$D$3:$D$1048576,Priority!$AA8)</f>
        <v>1098</v>
      </c>
      <c r="AG8" s="401">
        <f>SUMIFS(Backup!$P$3:$P$1048576,Backup!$B$3:$B$1048576,Priority!AG$7,Backup!$D$3:$D$1048576,Priority!$AA8)</f>
        <v>1075</v>
      </c>
      <c r="AH8" s="401">
        <f>SUMIFS(Backup!$P$3:$P$1048576,Backup!$B$3:$B$1048576,Priority!AH$7,Backup!$D$3:$D$1048576,Priority!$AA8)</f>
        <v>1750</v>
      </c>
      <c r="AI8" s="401">
        <f>SUMIFS(Backup!$P$3:$P$1048576,Backup!$B$3:$B$1048576,Priority!AI$7,Backup!$D$3:$D$1048576,Priority!$AA8)</f>
        <v>810</v>
      </c>
      <c r="AJ8" s="401">
        <f>SUMIFS(Backup!$P$3:$P$1048576,Backup!$B$3:$B$1048576,Priority!AJ$7,Backup!$D$3:$D$1048576,Priority!$AA8)</f>
        <v>596</v>
      </c>
      <c r="AK8" s="401">
        <f>SUMIFS(Backup!$P$3:$P$1048576,Backup!$B$3:$B$1048576,Priority!AK$7,Backup!$D$3:$D$1048576,Priority!$AA8)</f>
        <v>2067</v>
      </c>
      <c r="AL8" s="401">
        <f>SUMIFS(Backup!$P$3:$P$1048576,Backup!$B$3:$B$1048576,Priority!AL$7,Backup!$D$3:$D$1048576,Priority!$AA8)</f>
        <v>540</v>
      </c>
      <c r="AM8" s="901">
        <f>SUM(AB8:AL8)</f>
        <v>11022.75</v>
      </c>
    </row>
    <row r="9" spans="2:39" hidden="1" outlineLevel="1">
      <c r="B9" s="872"/>
      <c r="C9" s="886" t="s">
        <v>34</v>
      </c>
      <c r="D9" s="883"/>
      <c r="E9" s="884"/>
      <c r="F9" s="884"/>
      <c r="G9" s="905">
        <v>20</v>
      </c>
      <c r="H9" s="905">
        <f>IFERROR(SUMIFS(Backup!$G:$G, Backup!$D:$D, $C6, Backup!$B:$B, $AC$3), "-")</f>
        <v>18</v>
      </c>
      <c r="I9" s="870">
        <f t="shared" si="0"/>
        <v>2</v>
      </c>
      <c r="J9" s="905">
        <f>'Dec-23 Plan'!I11</f>
        <v>0</v>
      </c>
      <c r="K9" s="905">
        <f>SUMIFS(Backup!$G:$G, Backup!$O:$O, $O$2, Backup!$D:$D, $C$6,Backup!$B:$B, $AC$3)</f>
        <v>0</v>
      </c>
      <c r="L9" s="875"/>
      <c r="M9">
        <v>1</v>
      </c>
      <c r="N9">
        <f>I9-M9</f>
        <v>1</v>
      </c>
      <c r="AA9" t="s">
        <v>11</v>
      </c>
      <c r="AB9" s="401">
        <f>SUMIFS(Backup!$P$3:$P$1048576,Backup!$B$3:$B$1048576,Priority!AB$7,Backup!$D$3:$D$1048576,Priority!$AA9)</f>
        <v>243.7</v>
      </c>
      <c r="AC9" s="401">
        <f>SUMIFS(Backup!$P$3:$P$1048576,Backup!$B$3:$B$1048576,Priority!AC$7,Backup!$D$3:$D$1048576,Priority!$AA9)</f>
        <v>155</v>
      </c>
      <c r="AD9" s="401">
        <f>SUMIFS(Backup!$P$3:$P$1048576,Backup!$B$3:$B$1048576,Priority!AD$7,Backup!$D$3:$D$1048576,Priority!$AA9)</f>
        <v>340</v>
      </c>
      <c r="AE9" s="401">
        <f>SUMIFS(Backup!$P$3:$P$1048576,Backup!$B$3:$B$1048576,Priority!AE$7,Backup!$D$3:$D$1048576,Priority!$AA9)</f>
        <v>202</v>
      </c>
      <c r="AF9" s="401">
        <f>SUMIFS(Backup!$P$3:$P$1048576,Backup!$B$3:$B$1048576,Priority!AF$7,Backup!$D$3:$D$1048576,Priority!$AA9)</f>
        <v>312</v>
      </c>
      <c r="AG9" s="401">
        <f>SUMIFS(Backup!$P$3:$P$1048576,Backup!$B$3:$B$1048576,Priority!AG$7,Backup!$D$3:$D$1048576,Priority!$AA9)</f>
        <v>320.60000000000002</v>
      </c>
      <c r="AH9" s="401">
        <f>SUMIFS(Backup!$P$3:$P$1048576,Backup!$B$3:$B$1048576,Priority!AH$7,Backup!$D$3:$D$1048576,Priority!$AA9)</f>
        <v>553</v>
      </c>
      <c r="AI9" s="401">
        <f>SUMIFS(Backup!$P$3:$P$1048576,Backup!$B$3:$B$1048576,Priority!AI$7,Backup!$D$3:$D$1048576,Priority!$AA9)</f>
        <v>253</v>
      </c>
      <c r="AJ9" s="401">
        <f>SUMIFS(Backup!$P$3:$P$1048576,Backup!$B$3:$B$1048576,Priority!AJ$7,Backup!$D$3:$D$1048576,Priority!$AA9)</f>
        <v>179</v>
      </c>
      <c r="AK9" s="401">
        <f>SUMIFS(Backup!$P$3:$P$1048576,Backup!$B$3:$B$1048576,Priority!AK$7,Backup!$D$3:$D$1048576,Priority!$AA9)</f>
        <v>660</v>
      </c>
      <c r="AL9" s="401">
        <f>SUMIFS(Backup!$P$3:$P$1048576,Backup!$B$3:$B$1048576,Priority!AL$7,Backup!$D$3:$D$1048576,Priority!$AA9)</f>
        <v>126</v>
      </c>
      <c r="AM9" s="901">
        <f t="shared" ref="AM9:AM18" si="1">SUM(AB9:AL9)</f>
        <v>3344.3</v>
      </c>
    </row>
    <row r="10" spans="2:39" hidden="1" outlineLevel="1">
      <c r="B10" s="872"/>
      <c r="C10" s="886" t="s">
        <v>37</v>
      </c>
      <c r="D10" s="883"/>
      <c r="E10" s="884"/>
      <c r="F10" s="884"/>
      <c r="G10" s="905">
        <v>19</v>
      </c>
      <c r="H10" s="905">
        <f>IFERROR(SUMIFS(Backup!$G:$G, Backup!$D:$D, $C6, Backup!$B:$B, $AD$3), "-")</f>
        <v>16</v>
      </c>
      <c r="I10" s="870">
        <f t="shared" si="0"/>
        <v>3</v>
      </c>
      <c r="J10" s="905">
        <f>'Dec-23 Plan'!I13</f>
        <v>3</v>
      </c>
      <c r="K10" s="905">
        <f>SUMIFS(Backup!$G:$G, Backup!$O:$O, $O$2, Backup!$D:$D, $C$6,Backup!$B:$B, $AD$3)</f>
        <v>0</v>
      </c>
      <c r="L10" s="875"/>
      <c r="M10">
        <v>3</v>
      </c>
      <c r="N10">
        <f>I10-M10</f>
        <v>0</v>
      </c>
      <c r="AA10" t="s">
        <v>10</v>
      </c>
      <c r="AB10" s="401">
        <f>SUMIFS(Backup!$P$3:$P$1048576,Backup!$B$3:$B$1048576,Priority!AB$7,Backup!$D$3:$D$1048576,Priority!$AA10)</f>
        <v>194.5</v>
      </c>
      <c r="AC10" s="401">
        <f>SUMIFS(Backup!$P$3:$P$1048576,Backup!$B$3:$B$1048576,Priority!AC$7,Backup!$D$3:$D$1048576,Priority!$AA10)</f>
        <v>118.5</v>
      </c>
      <c r="AD10" s="401">
        <f>SUMIFS(Backup!$P$3:$P$1048576,Backup!$B$3:$B$1048576,Priority!AD$7,Backup!$D$3:$D$1048576,Priority!$AA10)</f>
        <v>276</v>
      </c>
      <c r="AE10" s="401">
        <f>SUMIFS(Backup!$P$3:$P$1048576,Backup!$B$3:$B$1048576,Priority!AE$7,Backup!$D$3:$D$1048576,Priority!$AA10)</f>
        <v>260</v>
      </c>
      <c r="AF10" s="401">
        <f>SUMIFS(Backup!$P$3:$P$1048576,Backup!$B$3:$B$1048576,Priority!AF$7,Backup!$D$3:$D$1048576,Priority!$AA10)</f>
        <v>455</v>
      </c>
      <c r="AG10" s="401">
        <f>SUMIFS(Backup!$P$3:$P$1048576,Backup!$B$3:$B$1048576,Priority!AG$7,Backup!$D$3:$D$1048576,Priority!$AA10)</f>
        <v>160</v>
      </c>
      <c r="AH10" s="401">
        <f>SUMIFS(Backup!$P$3:$P$1048576,Backup!$B$3:$B$1048576,Priority!AH$7,Backup!$D$3:$D$1048576,Priority!$AA10)</f>
        <v>355</v>
      </c>
      <c r="AI10" s="401">
        <f>SUMIFS(Backup!$P$3:$P$1048576,Backup!$B$3:$B$1048576,Priority!AI$7,Backup!$D$3:$D$1048576,Priority!$AA10)</f>
        <v>656.5</v>
      </c>
      <c r="AJ10" s="401">
        <f>SUMIFS(Backup!$P$3:$P$1048576,Backup!$B$3:$B$1048576,Priority!AJ$7,Backup!$D$3:$D$1048576,Priority!$AA10)</f>
        <v>465.5</v>
      </c>
      <c r="AK10" s="401">
        <f>SUMIFS(Backup!$P$3:$P$1048576,Backup!$B$3:$B$1048576,Priority!AK$7,Backup!$D$3:$D$1048576,Priority!$AA10)</f>
        <v>1589</v>
      </c>
      <c r="AL10" s="401">
        <f>SUMIFS(Backup!$P$3:$P$1048576,Backup!$B$3:$B$1048576,Priority!AL$7,Backup!$D$3:$D$1048576,Priority!$AA10)</f>
        <v>142</v>
      </c>
      <c r="AM10" s="901">
        <f t="shared" si="1"/>
        <v>4672</v>
      </c>
    </row>
    <row r="11" spans="2:39" hidden="1" outlineLevel="1">
      <c r="B11" s="872"/>
      <c r="C11" s="886" t="s">
        <v>3</v>
      </c>
      <c r="D11" s="883"/>
      <c r="E11" s="884"/>
      <c r="F11" s="884"/>
      <c r="G11" s="905">
        <v>35</v>
      </c>
      <c r="H11" s="905">
        <f>IFERROR(SUMIFS(Backup!$G:$G, Backup!$D:$D, $C6, Backup!$B:$B, $AE$3), "-")</f>
        <v>35</v>
      </c>
      <c r="I11" s="870">
        <f t="shared" si="0"/>
        <v>0</v>
      </c>
      <c r="J11" s="905">
        <f>'Dec-23 Plan'!I15</f>
        <v>0</v>
      </c>
      <c r="K11" s="905">
        <f>SUMIFS(Backup!$G:$G, Backup!$O:$O, $O$2, Backup!$D:$D, $C$6,Backup!$B:$B, $AE$3)</f>
        <v>0</v>
      </c>
      <c r="L11" s="875"/>
      <c r="AA11" t="s">
        <v>204</v>
      </c>
      <c r="AB11" s="401">
        <f>SUMIFS(Backup!$P$3:$P$1048576,Backup!$B$3:$B$1048576,Priority!AB$7,Backup!$D$3:$D$1048576,Priority!$AA11)</f>
        <v>531</v>
      </c>
      <c r="AC11" s="401">
        <f>SUMIFS(Backup!$P$3:$P$1048576,Backup!$B$3:$B$1048576,Priority!AC$7,Backup!$D$3:$D$1048576,Priority!$AA11)</f>
        <v>451</v>
      </c>
      <c r="AD11" s="401">
        <f>SUMIFS(Backup!$P$3:$P$1048576,Backup!$B$3:$B$1048576,Priority!AD$7,Backup!$D$3:$D$1048576,Priority!$AA11)</f>
        <v>670</v>
      </c>
      <c r="AE11" s="401">
        <f>SUMIFS(Backup!$P$3:$P$1048576,Backup!$B$3:$B$1048576,Priority!AE$7,Backup!$D$3:$D$1048576,Priority!$AA11)</f>
        <v>479</v>
      </c>
      <c r="AF11" s="401">
        <f>SUMIFS(Backup!$P$3:$P$1048576,Backup!$B$3:$B$1048576,Priority!AF$7,Backup!$D$3:$D$1048576,Priority!$AA11)</f>
        <v>855</v>
      </c>
      <c r="AG11" s="401">
        <f>SUMIFS(Backup!$P$3:$P$1048576,Backup!$B$3:$B$1048576,Priority!AG$7,Backup!$D$3:$D$1048576,Priority!$AA11)</f>
        <v>784</v>
      </c>
      <c r="AH11" s="401">
        <f>SUMIFS(Backup!$P$3:$P$1048576,Backup!$B$3:$B$1048576,Priority!AH$7,Backup!$D$3:$D$1048576,Priority!$AA11)</f>
        <v>352</v>
      </c>
      <c r="AI11" s="401">
        <f>SUMIFS(Backup!$P$3:$P$1048576,Backup!$B$3:$B$1048576,Priority!AI$7,Backup!$D$3:$D$1048576,Priority!$AA11)</f>
        <v>519</v>
      </c>
      <c r="AJ11" s="401">
        <f>SUMIFS(Backup!$P$3:$P$1048576,Backup!$B$3:$B$1048576,Priority!AJ$7,Backup!$D$3:$D$1048576,Priority!$AA11)</f>
        <v>554</v>
      </c>
      <c r="AK11" s="401">
        <f>SUMIFS(Backup!$P$3:$P$1048576,Backup!$B$3:$B$1048576,Priority!AK$7,Backup!$D$3:$D$1048576,Priority!$AA11)</f>
        <v>328</v>
      </c>
      <c r="AL11" s="401">
        <f>SUMIFS(Backup!$P$3:$P$1048576,Backup!$B$3:$B$1048576,Priority!AL$7,Backup!$D$3:$D$1048576,Priority!$AA11)</f>
        <v>137</v>
      </c>
      <c r="AM11" s="901">
        <f t="shared" si="1"/>
        <v>5660</v>
      </c>
    </row>
    <row r="12" spans="2:39" hidden="1" outlineLevel="1">
      <c r="B12" s="872"/>
      <c r="C12" s="886" t="s">
        <v>1</v>
      </c>
      <c r="D12" s="883"/>
      <c r="E12" s="884"/>
      <c r="F12" s="884"/>
      <c r="G12" s="905">
        <v>36</v>
      </c>
      <c r="H12" s="905">
        <f>IFERROR(SUMIFS(Backup!$G:$G, Backup!$D:$D, $C6, Backup!$B:$B, $AF$3), "-")</f>
        <v>36</v>
      </c>
      <c r="I12" s="870">
        <f t="shared" si="0"/>
        <v>0</v>
      </c>
      <c r="J12" s="905">
        <f>'Dec-23 Plan'!I17</f>
        <v>0</v>
      </c>
      <c r="K12" s="905">
        <f>SUMIFS(Backup!$G:$G, Backup!$O:$O, $O$2, Backup!$D:$D, $C$6,Backup!$B:$B, $AF$3)</f>
        <v>0</v>
      </c>
      <c r="L12" s="875"/>
      <c r="AA12" t="s">
        <v>354</v>
      </c>
      <c r="AB12" s="401">
        <f>SUMIFS(Backup!$P$3:$P$1048576,Backup!$B$3:$B$1048576,Priority!AB$7,Backup!$D$3:$D$1048576,Priority!$AA12)</f>
        <v>190</v>
      </c>
      <c r="AC12" s="401">
        <f>SUMIFS(Backup!$P$3:$P$1048576,Backup!$B$3:$B$1048576,Priority!AC$7,Backup!$D$3:$D$1048576,Priority!$AA12)</f>
        <v>139</v>
      </c>
      <c r="AD12" s="401">
        <f>SUMIFS(Backup!$P$3:$P$1048576,Backup!$B$3:$B$1048576,Priority!AD$7,Backup!$D$3:$D$1048576,Priority!$AA12)</f>
        <v>265</v>
      </c>
      <c r="AE12" s="401">
        <f>SUMIFS(Backup!$P$3:$P$1048576,Backup!$B$3:$B$1048576,Priority!AE$7,Backup!$D$3:$D$1048576,Priority!$AA12)</f>
        <v>161</v>
      </c>
      <c r="AF12" s="401">
        <f>SUMIFS(Backup!$P$3:$P$1048576,Backup!$B$3:$B$1048576,Priority!AF$7,Backup!$D$3:$D$1048576,Priority!$AA12)</f>
        <v>286</v>
      </c>
      <c r="AG12" s="401">
        <f>SUMIFS(Backup!$P$3:$P$1048576,Backup!$B$3:$B$1048576,Priority!AG$7,Backup!$D$3:$D$1048576,Priority!$AA12)</f>
        <v>274</v>
      </c>
      <c r="AH12" s="401">
        <f>SUMIFS(Backup!$P$3:$P$1048576,Backup!$B$3:$B$1048576,Priority!AH$7,Backup!$D$3:$D$1048576,Priority!$AA12)</f>
        <v>288</v>
      </c>
      <c r="AI12" s="401">
        <f>SUMIFS(Backup!$P$3:$P$1048576,Backup!$B$3:$B$1048576,Priority!AI$7,Backup!$D$3:$D$1048576,Priority!$AA12)</f>
        <v>206</v>
      </c>
      <c r="AJ12" s="401">
        <f>SUMIFS(Backup!$P$3:$P$1048576,Backup!$B$3:$B$1048576,Priority!AJ$7,Backup!$D$3:$D$1048576,Priority!$AA12)</f>
        <v>122</v>
      </c>
      <c r="AK12" s="401">
        <f>SUMIFS(Backup!$P$3:$P$1048576,Backup!$B$3:$B$1048576,Priority!AK$7,Backup!$D$3:$D$1048576,Priority!$AA12)</f>
        <v>540</v>
      </c>
      <c r="AL12" s="401">
        <f>SUMIFS(Backup!$P$3:$P$1048576,Backup!$B$3:$B$1048576,Priority!AL$7,Backup!$D$3:$D$1048576,Priority!$AA12)</f>
        <v>135</v>
      </c>
      <c r="AM12" s="901">
        <f t="shared" si="1"/>
        <v>2606</v>
      </c>
    </row>
    <row r="13" spans="2:39" collapsed="1">
      <c r="B13" s="872">
        <v>3</v>
      </c>
      <c r="C13" s="887" t="s">
        <v>2027</v>
      </c>
      <c r="D13" s="873" t="s">
        <v>2026</v>
      </c>
      <c r="E13" s="874">
        <v>45017</v>
      </c>
      <c r="F13" s="874">
        <v>45199</v>
      </c>
      <c r="G13" s="870">
        <f>SUM(G14:G19)</f>
        <v>1553</v>
      </c>
      <c r="H13" s="870">
        <f>SUM(H14:H19)</f>
        <v>1177</v>
      </c>
      <c r="I13" s="870">
        <f>SUM(I14:I19)</f>
        <v>376</v>
      </c>
      <c r="J13" s="870">
        <f>SUM(J14:J19)</f>
        <v>208</v>
      </c>
      <c r="K13" s="870">
        <f>SUM(K14:K19)</f>
        <v>55</v>
      </c>
      <c r="L13" s="875"/>
      <c r="AA13" t="s">
        <v>95</v>
      </c>
      <c r="AB13" s="401">
        <f>SUMIFS(Backup!$P$3:$P$1048576,Backup!$B$3:$B$1048576,Priority!AB$7,Backup!$D$3:$D$1048576,Priority!$AA13)</f>
        <v>911</v>
      </c>
      <c r="AC13" s="401">
        <f>SUMIFS(Backup!$P$3:$P$1048576,Backup!$B$3:$B$1048576,Priority!AC$7,Backup!$D$3:$D$1048576,Priority!$AA13)</f>
        <v>541</v>
      </c>
      <c r="AD13" s="401">
        <f>SUMIFS(Backup!$P$3:$P$1048576,Backup!$B$3:$B$1048576,Priority!AD$7,Backup!$D$3:$D$1048576,Priority!$AA13)</f>
        <v>552</v>
      </c>
      <c r="AE13" s="401">
        <f>SUMIFS(Backup!$P$3:$P$1048576,Backup!$B$3:$B$1048576,Priority!AE$7,Backup!$D$3:$D$1048576,Priority!$AA13)</f>
        <v>756</v>
      </c>
      <c r="AF13" s="401">
        <f>SUMIFS(Backup!$P$3:$P$1048576,Backup!$B$3:$B$1048576,Priority!AF$7,Backup!$D$3:$D$1048576,Priority!$AA13)</f>
        <v>996</v>
      </c>
      <c r="AG13" s="401">
        <f>SUMIFS(Backup!$P$3:$P$1048576,Backup!$B$3:$B$1048576,Priority!AG$7,Backup!$D$3:$D$1048576,Priority!$AA13)</f>
        <v>1008</v>
      </c>
      <c r="AH13" s="401">
        <f>SUMIFS(Backup!$P$3:$P$1048576,Backup!$B$3:$B$1048576,Priority!AH$7,Backup!$D$3:$D$1048576,Priority!$AA13)</f>
        <v>418</v>
      </c>
      <c r="AI13" s="401">
        <f>SUMIFS(Backup!$P$3:$P$1048576,Backup!$B$3:$B$1048576,Priority!AI$7,Backup!$D$3:$D$1048576,Priority!$AA13)</f>
        <v>516</v>
      </c>
      <c r="AJ13" s="401">
        <f>SUMIFS(Backup!$P$3:$P$1048576,Backup!$B$3:$B$1048576,Priority!AJ$7,Backup!$D$3:$D$1048576,Priority!$AA13)</f>
        <v>444</v>
      </c>
      <c r="AK13" s="401">
        <f>SUMIFS(Backup!$P$3:$P$1048576,Backup!$B$3:$B$1048576,Priority!AK$7,Backup!$D$3:$D$1048576,Priority!$AA13)</f>
        <v>1384</v>
      </c>
      <c r="AL13" s="401">
        <f>SUMIFS(Backup!$P$3:$P$1048576,Backup!$B$3:$B$1048576,Priority!AL$7,Backup!$D$3:$D$1048576,Priority!$AA13)</f>
        <v>202</v>
      </c>
      <c r="AM13" s="901">
        <f t="shared" si="1"/>
        <v>7728</v>
      </c>
    </row>
    <row r="14" spans="2:39" hidden="1" outlineLevel="1">
      <c r="B14" s="872"/>
      <c r="C14" s="886" t="s">
        <v>12</v>
      </c>
      <c r="D14" s="883"/>
      <c r="E14" s="884"/>
      <c r="F14" s="884"/>
      <c r="G14" s="905">
        <v>266</v>
      </c>
      <c r="H14" s="905">
        <f>IFERROR(SUMIFS(Backup!$H:$H, Backup!$B:$B,$AB$3), "-")</f>
        <v>62</v>
      </c>
      <c r="I14" s="905">
        <f>G14-H14</f>
        <v>204</v>
      </c>
      <c r="J14" s="906">
        <f>'Dec-23 Plan'!H60</f>
        <v>42</v>
      </c>
      <c r="K14" s="905">
        <f>SUMIFS(Backup!$H:$H, Backup!$O:$O, $O$2, Backup!$B:$B, $AA$3)</f>
        <v>0</v>
      </c>
      <c r="L14" s="875"/>
      <c r="AA14" t="s">
        <v>96</v>
      </c>
      <c r="AB14" s="401">
        <f>SUMIFS(Backup!$P$3:$P$1048576,Backup!$B$3:$B$1048576,Priority!AB$7,Backup!$D$3:$D$1048576,Priority!$AA14)</f>
        <v>0</v>
      </c>
      <c r="AC14" s="401">
        <f>SUMIFS(Backup!$P$3:$P$1048576,Backup!$B$3:$B$1048576,Priority!AC$7,Backup!$D$3:$D$1048576,Priority!$AA14)</f>
        <v>552</v>
      </c>
      <c r="AD14" s="401">
        <f>SUMIFS(Backup!$P$3:$P$1048576,Backup!$B$3:$B$1048576,Priority!AD$7,Backup!$D$3:$D$1048576,Priority!$AA14)</f>
        <v>1258</v>
      </c>
      <c r="AE14" s="401">
        <f>SUMIFS(Backup!$P$3:$P$1048576,Backup!$B$3:$B$1048576,Priority!AE$7,Backup!$D$3:$D$1048576,Priority!$AA14)</f>
        <v>360</v>
      </c>
      <c r="AF14" s="401">
        <f>SUMIFS(Backup!$P$3:$P$1048576,Backup!$B$3:$B$1048576,Priority!AF$7,Backup!$D$3:$D$1048576,Priority!$AA14)</f>
        <v>1407</v>
      </c>
      <c r="AG14" s="401">
        <f>SUMIFS(Backup!$P$3:$P$1048576,Backup!$B$3:$B$1048576,Priority!AG$7,Backup!$D$3:$D$1048576,Priority!$AA14)</f>
        <v>1008</v>
      </c>
      <c r="AH14" s="401">
        <f>SUMIFS(Backup!$P$3:$P$1048576,Backup!$B$3:$B$1048576,Priority!AH$7,Backup!$D$3:$D$1048576,Priority!$AA14)</f>
        <v>623</v>
      </c>
      <c r="AI14" s="401">
        <f>SUMIFS(Backup!$P$3:$P$1048576,Backup!$B$3:$B$1048576,Priority!AI$7,Backup!$D$3:$D$1048576,Priority!$AA14)</f>
        <v>660</v>
      </c>
      <c r="AJ14" s="401">
        <f>SUMIFS(Backup!$P$3:$P$1048576,Backup!$B$3:$B$1048576,Priority!AJ$7,Backup!$D$3:$D$1048576,Priority!$AA14)</f>
        <v>864</v>
      </c>
      <c r="AK14" s="401">
        <f>SUMIFS(Backup!$P$3:$P$1048576,Backup!$B$3:$B$1048576,Priority!AK$7,Backup!$D$3:$D$1048576,Priority!$AA14)</f>
        <v>1941</v>
      </c>
      <c r="AL14" s="401">
        <f>SUMIFS(Backup!$P$3:$P$1048576,Backup!$B$3:$B$1048576,Priority!AL$7,Backup!$D$3:$D$1048576,Priority!$AA14)</f>
        <v>432</v>
      </c>
      <c r="AM14" s="901">
        <f t="shared" si="1"/>
        <v>9105</v>
      </c>
    </row>
    <row r="15" spans="2:39" hidden="1" outlineLevel="1">
      <c r="B15" s="872"/>
      <c r="C15" s="886" t="s">
        <v>2</v>
      </c>
      <c r="D15" s="883"/>
      <c r="E15" s="884"/>
      <c r="F15" s="884"/>
      <c r="G15" s="905">
        <v>190</v>
      </c>
      <c r="H15" s="905">
        <f>IFERROR(SUMIFS(Backup!$H:$H, Backup!$B:$B,$AA$3), "-")</f>
        <v>188</v>
      </c>
      <c r="I15" s="905">
        <f t="shared" ref="I15:I19" si="2">G15-H15</f>
        <v>2</v>
      </c>
      <c r="J15" s="906">
        <f>'Dec-23 Plan'!H62</f>
        <v>40</v>
      </c>
      <c r="K15" s="905">
        <f>SUMIFS(Backup!$H:$H, Backup!$O:$O, $O$2, Backup!$B:$B, $AB3)</f>
        <v>0</v>
      </c>
      <c r="L15" s="875"/>
      <c r="AA15" t="s">
        <v>97</v>
      </c>
      <c r="AB15" s="401">
        <f>SUMIFS(Backup!$P$3:$P$1048576,Backup!$B$3:$B$1048576,Priority!AB$7,Backup!$D$3:$D$1048576,Priority!$AA15)</f>
        <v>478</v>
      </c>
      <c r="AC15" s="401">
        <f>SUMIFS(Backup!$P$3:$P$1048576,Backup!$B$3:$B$1048576,Priority!AC$7,Backup!$D$3:$D$1048576,Priority!$AA15)</f>
        <v>342</v>
      </c>
      <c r="AD15" s="401">
        <f>SUMIFS(Backup!$P$3:$P$1048576,Backup!$B$3:$B$1048576,Priority!AD$7,Backup!$D$3:$D$1048576,Priority!$AA15)</f>
        <v>336</v>
      </c>
      <c r="AE15" s="401">
        <f>SUMIFS(Backup!$P$3:$P$1048576,Backup!$B$3:$B$1048576,Priority!AE$7,Backup!$D$3:$D$1048576,Priority!$AA15)</f>
        <v>372</v>
      </c>
      <c r="AF15" s="401">
        <f>SUMIFS(Backup!$P$3:$P$1048576,Backup!$B$3:$B$1048576,Priority!AF$7,Backup!$D$3:$D$1048576,Priority!$AA15)</f>
        <v>447.5</v>
      </c>
      <c r="AG15" s="401">
        <f>SUMIFS(Backup!$P$3:$P$1048576,Backup!$B$3:$B$1048576,Priority!AG$7,Backup!$D$3:$D$1048576,Priority!$AA15)</f>
        <v>408</v>
      </c>
      <c r="AH15" s="401">
        <f>SUMIFS(Backup!$P$3:$P$1048576,Backup!$B$3:$B$1048576,Priority!AH$7,Backup!$D$3:$D$1048576,Priority!$AA15)</f>
        <v>144</v>
      </c>
      <c r="AI15" s="401">
        <f>SUMIFS(Backup!$P$3:$P$1048576,Backup!$B$3:$B$1048576,Priority!AI$7,Backup!$D$3:$D$1048576,Priority!$AA15)</f>
        <v>60</v>
      </c>
      <c r="AJ15" s="401">
        <f>SUMIFS(Backup!$P$3:$P$1048576,Backup!$B$3:$B$1048576,Priority!AJ$7,Backup!$D$3:$D$1048576,Priority!$AA15)</f>
        <v>216</v>
      </c>
      <c r="AK15" s="401">
        <f>SUMIFS(Backup!$P$3:$P$1048576,Backup!$B$3:$B$1048576,Priority!AK$7,Backup!$D$3:$D$1048576,Priority!$AA15)</f>
        <v>36</v>
      </c>
      <c r="AL15" s="401">
        <f>SUMIFS(Backup!$P$3:$P$1048576,Backup!$B$3:$B$1048576,Priority!AL$7,Backup!$D$3:$D$1048576,Priority!$AA15)</f>
        <v>48</v>
      </c>
      <c r="AM15" s="901">
        <f t="shared" si="1"/>
        <v>2887.5</v>
      </c>
    </row>
    <row r="16" spans="2:39" hidden="1" outlineLevel="1">
      <c r="B16" s="872"/>
      <c r="C16" s="886" t="s">
        <v>34</v>
      </c>
      <c r="D16" s="883"/>
      <c r="E16" s="884"/>
      <c r="F16" s="884"/>
      <c r="G16" s="905">
        <v>252</v>
      </c>
      <c r="H16" s="905">
        <f>IFERROR(SUMIFS(Backup!$H:$H, Backup!$B:$B,$AC$3), "-")</f>
        <v>207</v>
      </c>
      <c r="I16" s="905">
        <f t="shared" si="2"/>
        <v>45</v>
      </c>
      <c r="J16" s="906">
        <f>'Dec-23 Plan'!H64</f>
        <v>6</v>
      </c>
      <c r="K16" s="905">
        <f>SUMIFS(Backup!$H:$H, Backup!$O:$O, $O$2, Backup!$B:$B, $AC$3)</f>
        <v>0</v>
      </c>
      <c r="L16" s="875"/>
      <c r="AA16" t="s">
        <v>98</v>
      </c>
      <c r="AB16" s="401">
        <f>SUMIFS(Backup!$P$3:$P$1048576,Backup!$B$3:$B$1048576,Priority!AB$7,Backup!$D$3:$D$1048576,Priority!$AA16)</f>
        <v>455</v>
      </c>
      <c r="AC16" s="401">
        <f>SUMIFS(Backup!$P$3:$P$1048576,Backup!$B$3:$B$1048576,Priority!AC$7,Backup!$D$3:$D$1048576,Priority!$AA16)</f>
        <v>168</v>
      </c>
      <c r="AD16" s="401">
        <f>SUMIFS(Backup!$P$3:$P$1048576,Backup!$B$3:$B$1048576,Priority!AD$7,Backup!$D$3:$D$1048576,Priority!$AA16)</f>
        <v>228</v>
      </c>
      <c r="AE16" s="401">
        <f>SUMIFS(Backup!$P$3:$P$1048576,Backup!$B$3:$B$1048576,Priority!AE$7,Backup!$D$3:$D$1048576,Priority!$AA16)</f>
        <v>384</v>
      </c>
      <c r="AF16" s="401">
        <f>SUMIFS(Backup!$P$3:$P$1048576,Backup!$B$3:$B$1048576,Priority!AF$7,Backup!$D$3:$D$1048576,Priority!$AA16)</f>
        <v>461.5</v>
      </c>
      <c r="AG16" s="401">
        <f>SUMIFS(Backup!$P$3:$P$1048576,Backup!$B$3:$B$1048576,Priority!AG$7,Backup!$D$3:$D$1048576,Priority!$AA16)</f>
        <v>540</v>
      </c>
      <c r="AH16" s="401">
        <f>SUMIFS(Backup!$P$3:$P$1048576,Backup!$B$3:$B$1048576,Priority!AH$7,Backup!$D$3:$D$1048576,Priority!$AA16)</f>
        <v>144</v>
      </c>
      <c r="AI16" s="401">
        <f>SUMIFS(Backup!$P$3:$P$1048576,Backup!$B$3:$B$1048576,Priority!AI$7,Backup!$D$3:$D$1048576,Priority!$AA16)</f>
        <v>144</v>
      </c>
      <c r="AJ16" s="401">
        <f>SUMIFS(Backup!$P$3:$P$1048576,Backup!$B$3:$B$1048576,Priority!AJ$7,Backup!$D$3:$D$1048576,Priority!$AA16)</f>
        <v>180</v>
      </c>
      <c r="AK16" s="401">
        <f>SUMIFS(Backup!$P$3:$P$1048576,Backup!$B$3:$B$1048576,Priority!AK$7,Backup!$D$3:$D$1048576,Priority!$AA16)</f>
        <v>180</v>
      </c>
      <c r="AL16" s="401">
        <f>SUMIFS(Backup!$P$3:$P$1048576,Backup!$B$3:$B$1048576,Priority!AL$7,Backup!$D$3:$D$1048576,Priority!$AA16)</f>
        <v>12</v>
      </c>
      <c r="AM16" s="901">
        <f t="shared" si="1"/>
        <v>2896.5</v>
      </c>
    </row>
    <row r="17" spans="2:39" hidden="1" outlineLevel="1">
      <c r="B17" s="872"/>
      <c r="C17" s="886" t="s">
        <v>37</v>
      </c>
      <c r="D17" s="883"/>
      <c r="E17" s="884"/>
      <c r="F17" s="884"/>
      <c r="G17" s="905">
        <v>184</v>
      </c>
      <c r="H17" s="905">
        <f>IFERROR(SUMIFS(Backup!$H:$H, Backup!$B:$B,$AD$3), "-")</f>
        <v>65</v>
      </c>
      <c r="I17" s="905">
        <f t="shared" si="2"/>
        <v>119</v>
      </c>
      <c r="J17" s="906">
        <f>'Dec-23 Plan'!H66</f>
        <v>80</v>
      </c>
      <c r="K17" s="905">
        <f>SUMIFS(Backup!$H:$H, Backup!$O:$O, $O$2, Backup!$B:$B, $AD$3)</f>
        <v>5</v>
      </c>
      <c r="L17" s="875"/>
      <c r="AA17" t="s">
        <v>99</v>
      </c>
      <c r="AB17" s="401">
        <f>SUMIFS(Backup!$P$3:$P$1048576,Backup!$B$3:$B$1048576,Priority!AB$7,Backup!$D$3:$D$1048576,Priority!$AA17)</f>
        <v>52</v>
      </c>
      <c r="AC17" s="401">
        <f>SUMIFS(Backup!$P$3:$P$1048576,Backup!$B$3:$B$1048576,Priority!AC$7,Backup!$D$3:$D$1048576,Priority!$AA17)</f>
        <v>18.5</v>
      </c>
      <c r="AD17" s="401">
        <f>SUMIFS(Backup!$P$3:$P$1048576,Backup!$B$3:$B$1048576,Priority!AD$7,Backup!$D$3:$D$1048576,Priority!$AA17)</f>
        <v>11.5</v>
      </c>
      <c r="AE17" s="401">
        <f>SUMIFS(Backup!$P$3:$P$1048576,Backup!$B$3:$B$1048576,Priority!AE$7,Backup!$D$3:$D$1048576,Priority!$AA17)</f>
        <v>12</v>
      </c>
      <c r="AF17" s="401">
        <f>SUMIFS(Backup!$P$3:$P$1048576,Backup!$B$3:$B$1048576,Priority!AF$7,Backup!$D$3:$D$1048576,Priority!$AA17)</f>
        <v>14</v>
      </c>
      <c r="AG17" s="401">
        <f>SUMIFS(Backup!$P$3:$P$1048576,Backup!$B$3:$B$1048576,Priority!AG$7,Backup!$D$3:$D$1048576,Priority!$AA17)</f>
        <v>50</v>
      </c>
      <c r="AH17" s="401">
        <f>SUMIFS(Backup!$P$3:$P$1048576,Backup!$B$3:$B$1048576,Priority!AH$7,Backup!$D$3:$D$1048576,Priority!$AA17)</f>
        <v>7</v>
      </c>
      <c r="AI17" s="401">
        <f>SUMIFS(Backup!$P$3:$P$1048576,Backup!$B$3:$B$1048576,Priority!AI$7,Backup!$D$3:$D$1048576,Priority!$AA17)</f>
        <v>0</v>
      </c>
      <c r="AJ17" s="401">
        <f>SUMIFS(Backup!$P$3:$P$1048576,Backup!$B$3:$B$1048576,Priority!AJ$7,Backup!$D$3:$D$1048576,Priority!$AA17)</f>
        <v>22</v>
      </c>
      <c r="AK17" s="401">
        <f>SUMIFS(Backup!$P$3:$P$1048576,Backup!$B$3:$B$1048576,Priority!AK$7,Backup!$D$3:$D$1048576,Priority!$AA17)</f>
        <v>9.5</v>
      </c>
      <c r="AL17" s="401">
        <f>SUMIFS(Backup!$P$3:$P$1048576,Backup!$B$3:$B$1048576,Priority!AL$7,Backup!$D$3:$D$1048576,Priority!$AA17)</f>
        <v>0</v>
      </c>
      <c r="AM17" s="901">
        <f t="shared" si="1"/>
        <v>196.5</v>
      </c>
    </row>
    <row r="18" spans="2:39" hidden="1" outlineLevel="1">
      <c r="B18" s="872"/>
      <c r="C18" s="886" t="s">
        <v>3</v>
      </c>
      <c r="D18" s="883"/>
      <c r="E18" s="884"/>
      <c r="F18" s="884"/>
      <c r="G18" s="905">
        <v>319</v>
      </c>
      <c r="H18" s="905">
        <f>IFERROR(SUMIFS(Backup!$H:$H, Backup!$B:$B,$AE$3), "-")</f>
        <v>301</v>
      </c>
      <c r="I18" s="905">
        <f t="shared" si="2"/>
        <v>18</v>
      </c>
      <c r="J18" s="906">
        <f>'Dec-23 Plan'!H68</f>
        <v>40</v>
      </c>
      <c r="K18" s="905">
        <f>SUMIFS(Backup!$H:$H, Backup!$O:$O, $O$2, Backup!$B:$B, $AE$3)</f>
        <v>50</v>
      </c>
      <c r="L18" s="875"/>
      <c r="AA18" t="s">
        <v>200</v>
      </c>
      <c r="AB18" s="401">
        <f>SUMIFS(Backup!$P$3:$P$1048576,Backup!$B$3:$B$1048576,Priority!AB$7,Backup!$D$3:$D$1048576,Priority!$AA18)</f>
        <v>129</v>
      </c>
      <c r="AC18" s="401">
        <f>SUMIFS(Backup!$P$3:$P$1048576,Backup!$B$3:$B$1048576,Priority!AC$7,Backup!$D$3:$D$1048576,Priority!$AA18)</f>
        <v>100</v>
      </c>
      <c r="AD18" s="401">
        <f>SUMIFS(Backup!$P$3:$P$1048576,Backup!$B$3:$B$1048576,Priority!AD$7,Backup!$D$3:$D$1048576,Priority!$AA18)</f>
        <v>182</v>
      </c>
      <c r="AE18" s="401">
        <f>SUMIFS(Backup!$P$3:$P$1048576,Backup!$B$3:$B$1048576,Priority!AE$7,Backup!$D$3:$D$1048576,Priority!$AA18)</f>
        <v>125</v>
      </c>
      <c r="AF18" s="401">
        <f>SUMIFS(Backup!$P$3:$P$1048576,Backup!$B$3:$B$1048576,Priority!AF$7,Backup!$D$3:$D$1048576,Priority!$AA18)</f>
        <v>177</v>
      </c>
      <c r="AG18" s="401">
        <f>SUMIFS(Backup!$P$3:$P$1048576,Backup!$B$3:$B$1048576,Priority!AG$7,Backup!$D$3:$D$1048576,Priority!$AA18)</f>
        <v>199</v>
      </c>
      <c r="AH18" s="401">
        <f>SUMIFS(Backup!$P$3:$P$1048576,Backup!$B$3:$B$1048576,Priority!AH$7,Backup!$D$3:$D$1048576,Priority!$AA18)</f>
        <v>295</v>
      </c>
      <c r="AI18" s="401">
        <f>SUMIFS(Backup!$P$3:$P$1048576,Backup!$B$3:$B$1048576,Priority!AI$7,Backup!$D$3:$D$1048576,Priority!$AA18)</f>
        <v>126</v>
      </c>
      <c r="AJ18" s="401">
        <f>SUMIFS(Backup!$P$3:$P$1048576,Backup!$B$3:$B$1048576,Priority!AJ$7,Backup!$D$3:$D$1048576,Priority!$AA18)</f>
        <v>94</v>
      </c>
      <c r="AK18" s="401">
        <f>SUMIFS(Backup!$P$3:$P$1048576,Backup!$B$3:$B$1048576,Priority!AK$7,Backup!$D$3:$D$1048576,Priority!$AA18)</f>
        <v>322</v>
      </c>
      <c r="AL18" s="401">
        <f>SUMIFS(Backup!$P$3:$P$1048576,Backup!$B$3:$B$1048576,Priority!AL$7,Backup!$D$3:$D$1048576,Priority!$AA18)</f>
        <v>91</v>
      </c>
      <c r="AM18" s="901">
        <f t="shared" si="1"/>
        <v>1840</v>
      </c>
    </row>
    <row r="19" spans="2:39" hidden="1" outlineLevel="1">
      <c r="B19" s="872"/>
      <c r="C19" s="886" t="s">
        <v>1</v>
      </c>
      <c r="D19" s="883"/>
      <c r="E19" s="884"/>
      <c r="F19" s="884"/>
      <c r="G19" s="905">
        <v>342</v>
      </c>
      <c r="H19" s="905">
        <f>IFERROR(SUMIFS(Backup!$H:$H, Backup!$B:$B,$AF$3), "-")</f>
        <v>354</v>
      </c>
      <c r="I19" s="905">
        <f t="shared" si="2"/>
        <v>-12</v>
      </c>
      <c r="J19" s="906">
        <f>'Dec-23 Plan'!H70</f>
        <v>0</v>
      </c>
      <c r="K19" s="905">
        <f>SUMIFS(Backup!$H:$H, Backup!$O:$O, $O$2, Backup!$B:$B, $AF$3)</f>
        <v>0</v>
      </c>
      <c r="L19" s="875"/>
      <c r="AA19" s="902" t="s">
        <v>2031</v>
      </c>
      <c r="AB19" s="902">
        <f>SUM(AB8:AB18)</f>
        <v>3984.2</v>
      </c>
      <c r="AC19" s="902">
        <f t="shared" ref="AC19:AL19" si="3">SUM(AC8:AC18)</f>
        <v>3121.75</v>
      </c>
      <c r="AD19" s="902">
        <f t="shared" si="3"/>
        <v>5098.5</v>
      </c>
      <c r="AE19" s="902">
        <f t="shared" si="3"/>
        <v>3881</v>
      </c>
      <c r="AF19" s="902">
        <f t="shared" si="3"/>
        <v>6509</v>
      </c>
      <c r="AG19" s="902">
        <f t="shared" si="3"/>
        <v>5826.6</v>
      </c>
      <c r="AH19" s="902">
        <f t="shared" si="3"/>
        <v>4929</v>
      </c>
      <c r="AI19" s="902">
        <f t="shared" si="3"/>
        <v>3950.5</v>
      </c>
      <c r="AJ19" s="902">
        <f t="shared" si="3"/>
        <v>3736.5</v>
      </c>
      <c r="AK19" s="902">
        <f t="shared" si="3"/>
        <v>9056.5</v>
      </c>
      <c r="AL19" s="902">
        <f t="shared" si="3"/>
        <v>1865</v>
      </c>
      <c r="AM19" s="894">
        <f>SUM(AM8:AM18)</f>
        <v>51958.55</v>
      </c>
    </row>
    <row r="20" spans="2:39" collapsed="1">
      <c r="B20" s="872">
        <v>4</v>
      </c>
      <c r="C20" s="887" t="s">
        <v>2033</v>
      </c>
      <c r="D20" s="873" t="s">
        <v>239</v>
      </c>
      <c r="E20" s="874">
        <v>45017</v>
      </c>
      <c r="F20" s="874">
        <v>45199</v>
      </c>
      <c r="G20" s="904">
        <f>SUM(G21:G26)</f>
        <v>13925</v>
      </c>
      <c r="H20" s="904">
        <f>SUM(H21:H26)</f>
        <v>13382.050000000001</v>
      </c>
      <c r="I20" s="904">
        <f t="shared" ref="I20" si="4">G20-H20</f>
        <v>542.94999999999891</v>
      </c>
      <c r="J20" s="904">
        <f t="shared" ref="J20:K20" si="5">SUM(J21:J26)</f>
        <v>558</v>
      </c>
      <c r="K20" s="904">
        <f t="shared" si="5"/>
        <v>138</v>
      </c>
      <c r="L20" s="875"/>
      <c r="AA20" s="876" t="s">
        <v>406</v>
      </c>
      <c r="AB20" s="401">
        <f>SUMIFS(Backup!$I$3:$I$1048576,Backup!$B$3:$B$1048576,Priority!AB$7,Backup!$D$3:$D$1048576,Priority!$AA$20)</f>
        <v>288</v>
      </c>
      <c r="AC20" s="401">
        <f>SUMIFS(Backup!$I$3:$I$1048576,Backup!$B$3:$B$1048576,Priority!AC$7,Backup!$D$3:$D$1048576,Priority!$AA$20)</f>
        <v>0</v>
      </c>
      <c r="AD20" s="401">
        <f>SUMIFS(Backup!$I$3:$I$1048576,Backup!$B$3:$B$1048576,Priority!AD$7,Backup!$D$3:$D$1048576,Priority!$AA$20)</f>
        <v>0</v>
      </c>
      <c r="AE20" s="401">
        <f>SUMIFS(Backup!$I$3:$I$1048576,Backup!$B$3:$B$1048576,Priority!AE$7,Backup!$D$3:$D$1048576,Priority!$AA$20)</f>
        <v>0</v>
      </c>
      <c r="AF20" s="401">
        <f>SUMIFS(Backup!$I$3:$I$1048576,Backup!$B$3:$B$1048576,Priority!AF$7,Backup!$D$3:$D$1048576,Priority!$AA$20)</f>
        <v>470</v>
      </c>
      <c r="AG20" s="401">
        <f>SUMIFS(Backup!$I$3:$I$1048576,Backup!$B$3:$B$1048576,Priority!AG$7,Backup!$D$3:$D$1048576,Priority!$AA$20)</f>
        <v>620</v>
      </c>
      <c r="AH20" s="401">
        <f>SUMIFS(Backup!$I$3:$I$1048576,Backup!$B$3:$B$1048576,Priority!AH$7,Backup!$D$3:$D$1048576,Priority!$AA$20)</f>
        <v>0</v>
      </c>
      <c r="AI20" s="401">
        <f>SUMIFS(Backup!$I$3:$I$1048576,Backup!$B$3:$B$1048576,Priority!AI$7,Backup!$D$3:$D$1048576,Priority!$AA$20)</f>
        <v>0</v>
      </c>
      <c r="AJ20" s="401">
        <f>SUMIFS(Backup!$I$3:$I$1048576,Backup!$B$3:$B$1048576,Priority!AJ$7,Backup!$D$3:$D$1048576,Priority!$AA$20)</f>
        <v>0</v>
      </c>
      <c r="AK20" s="401">
        <f>SUMIFS(Backup!$I$3:$I$1048576,Backup!$B$3:$B$1048576,Priority!AK$7,Backup!$D$3:$D$1048576,Priority!$AA$20)</f>
        <v>0</v>
      </c>
      <c r="AL20" s="401">
        <f>SUMIFS(Backup!$I$3:$I$1048576,Backup!$B$3:$B$1048576,Priority!AL$7,Backup!$D$3:$D$1048576,Priority!$AA$20)</f>
        <v>0</v>
      </c>
      <c r="AM20" s="903">
        <f>SUM(AB20:AL20)</f>
        <v>1378</v>
      </c>
    </row>
    <row r="21" spans="2:39" hidden="1" outlineLevel="1">
      <c r="B21" s="872"/>
      <c r="C21" s="886" t="s">
        <v>12</v>
      </c>
      <c r="D21" s="883"/>
      <c r="E21" s="884"/>
      <c r="F21" s="884"/>
      <c r="G21" s="905">
        <v>2072</v>
      </c>
      <c r="H21" s="896">
        <f>SUM(AB8:AB12)</f>
        <v>1959.2</v>
      </c>
      <c r="I21" s="896">
        <f>G21-H21</f>
        <v>112.79999999999995</v>
      </c>
      <c r="J21" s="906">
        <f>'Dec-23 Plan'!J8</f>
        <v>0</v>
      </c>
      <c r="K21" s="896">
        <f>SUM(AB26:AB30)</f>
        <v>0</v>
      </c>
      <c r="L21" s="875"/>
    </row>
    <row r="22" spans="2:39" hidden="1" outlineLevel="1">
      <c r="B22" s="872"/>
      <c r="C22" s="886" t="s">
        <v>2</v>
      </c>
      <c r="D22" s="883"/>
      <c r="E22" s="884"/>
      <c r="F22" s="884"/>
      <c r="G22" s="905">
        <v>1492</v>
      </c>
      <c r="H22" s="896">
        <f>SUM(AC8:AC12)</f>
        <v>1400.25</v>
      </c>
      <c r="I22" s="896">
        <f t="shared" ref="I22:I26" si="6">G22-H22</f>
        <v>91.75</v>
      </c>
      <c r="J22" s="906">
        <f>'Dec-23 Plan'!J10</f>
        <v>158</v>
      </c>
      <c r="K22" s="896">
        <f>SUM(AC26:AC30)</f>
        <v>64</v>
      </c>
      <c r="L22" s="875"/>
    </row>
    <row r="23" spans="2:39" hidden="1" outlineLevel="1">
      <c r="B23" s="872"/>
      <c r="C23" s="886" t="s">
        <v>34</v>
      </c>
      <c r="D23" s="883"/>
      <c r="E23" s="884"/>
      <c r="F23" s="884"/>
      <c r="G23" s="905">
        <v>2509</v>
      </c>
      <c r="H23" s="896">
        <f>SUM(AD8:AD12)</f>
        <v>2531</v>
      </c>
      <c r="I23" s="896">
        <f t="shared" si="6"/>
        <v>-22</v>
      </c>
      <c r="J23" s="906">
        <f>'Dec-23 Plan'!J12</f>
        <v>88</v>
      </c>
      <c r="K23" s="896">
        <f>SUM(AD26:AD30)</f>
        <v>74</v>
      </c>
      <c r="L23" s="875"/>
    </row>
    <row r="24" spans="2:39" ht="21" hidden="1" outlineLevel="1">
      <c r="B24" s="872"/>
      <c r="C24" s="886" t="s">
        <v>37</v>
      </c>
      <c r="D24" s="883"/>
      <c r="E24" s="884"/>
      <c r="F24" s="884"/>
      <c r="G24" s="905">
        <v>2286</v>
      </c>
      <c r="H24" s="896">
        <f>SUM(AE8:AE12)</f>
        <v>1872</v>
      </c>
      <c r="I24" s="896">
        <f t="shared" si="6"/>
        <v>414</v>
      </c>
      <c r="J24" s="906">
        <f>'Dec-23 Plan'!J14</f>
        <v>312</v>
      </c>
      <c r="K24" s="896">
        <f>SUM(AE26:AE30)</f>
        <v>0</v>
      </c>
      <c r="L24" s="875"/>
      <c r="AA24" s="1447" t="s">
        <v>2035</v>
      </c>
      <c r="AB24" s="1447"/>
      <c r="AC24" s="1447"/>
      <c r="AD24" s="1447"/>
      <c r="AE24" s="1447"/>
      <c r="AF24" s="1447"/>
      <c r="AG24" s="1447"/>
      <c r="AH24" s="1447"/>
      <c r="AI24" s="1447"/>
      <c r="AJ24" s="1447"/>
      <c r="AK24" s="1447"/>
      <c r="AL24" s="1447"/>
      <c r="AM24" s="1447"/>
    </row>
    <row r="25" spans="2:39" hidden="1" outlineLevel="1">
      <c r="B25" s="872"/>
      <c r="C25" s="886" t="s">
        <v>3</v>
      </c>
      <c r="D25" s="883"/>
      <c r="E25" s="884"/>
      <c r="F25" s="884"/>
      <c r="G25" s="905">
        <v>2805</v>
      </c>
      <c r="H25" s="896">
        <f>SUM(AF8:AF12)</f>
        <v>3006</v>
      </c>
      <c r="I25" s="896">
        <f t="shared" si="6"/>
        <v>-201</v>
      </c>
      <c r="J25" s="906">
        <f>'Dec-23 Plan'!J16</f>
        <v>0</v>
      </c>
      <c r="K25" s="896">
        <f>SUM(AF26:AF30)</f>
        <v>0</v>
      </c>
      <c r="L25" s="875"/>
      <c r="AA25" s="898"/>
      <c r="AB25" s="899" t="s">
        <v>12</v>
      </c>
      <c r="AC25" s="899" t="s">
        <v>2</v>
      </c>
      <c r="AD25" s="899" t="s">
        <v>34</v>
      </c>
      <c r="AE25" s="899" t="s">
        <v>37</v>
      </c>
      <c r="AF25" s="899" t="s">
        <v>3</v>
      </c>
      <c r="AG25" s="899" t="s">
        <v>1</v>
      </c>
      <c r="AH25" s="900" t="s">
        <v>41</v>
      </c>
      <c r="AI25" s="900" t="s">
        <v>43</v>
      </c>
      <c r="AJ25" s="900" t="s">
        <v>14</v>
      </c>
      <c r="AK25" s="900" t="s">
        <v>472</v>
      </c>
      <c r="AL25" s="900" t="s">
        <v>40</v>
      </c>
      <c r="AM25" s="900" t="s">
        <v>2031</v>
      </c>
    </row>
    <row r="26" spans="2:39" hidden="1" outlineLevel="1">
      <c r="B26" s="872"/>
      <c r="C26" s="886" t="s">
        <v>1</v>
      </c>
      <c r="D26" s="883"/>
      <c r="E26" s="884"/>
      <c r="F26" s="884"/>
      <c r="G26" s="905">
        <v>2761</v>
      </c>
      <c r="H26" s="896">
        <f>SUM(AG8:AG12)</f>
        <v>2613.6</v>
      </c>
      <c r="I26" s="896">
        <f t="shared" si="6"/>
        <v>147.40000000000009</v>
      </c>
      <c r="J26" s="906">
        <f>'Dec-23 Plan'!J18</f>
        <v>0</v>
      </c>
      <c r="K26" s="896">
        <f>SUM(AG26:AG30)</f>
        <v>0</v>
      </c>
      <c r="L26" s="875"/>
      <c r="AA26" t="s">
        <v>228</v>
      </c>
      <c r="AB26" s="401">
        <f>SUMIFS(Backup!$P$3:$P$1048576,Backup!$B$3:$B$1048576,Priority!AB$25,Backup!$D$3:$D$1048576,Priority!$AA26, Backup!$O$3:$O$1048576,$O$2)</f>
        <v>0</v>
      </c>
      <c r="AC26" s="401">
        <f>SUMIFS(Backup!$P$3:$P$1048576,Backup!$B$3:$B$1048576,Priority!AC$25,Backup!$D$3:$D$1048576,Priority!$AA26, Backup!$O$3:$O$1048576,$O$2)</f>
        <v>0</v>
      </c>
      <c r="AD26" s="401">
        <f>SUMIFS(Backup!$P$3:$P$1048576,Backup!$B$3:$B$1048576,Priority!AD$25,Backup!$D$3:$D$1048576,Priority!$AA26, Backup!$O$3:$O$1048576,$O$2)</f>
        <v>50</v>
      </c>
      <c r="AE26" s="401">
        <f>SUMIFS(Backup!$P$3:$P$1048576,Backup!$B$3:$B$1048576,Priority!AE$25,Backup!$D$3:$D$1048576,Priority!$AA26, Backup!$O$3:$O$1048576,$O$2)</f>
        <v>0</v>
      </c>
      <c r="AF26" s="401">
        <f>SUMIFS(Backup!$P$3:$P$1048576,Backup!$B$3:$B$1048576,Priority!AF$25,Backup!$D$3:$D$1048576,Priority!$AA26, Backup!$O$3:$O$1048576,$O$2)</f>
        <v>0</v>
      </c>
      <c r="AG26" s="401">
        <f>SUMIFS(Backup!$P$3:$P$1048576,Backup!$B$3:$B$1048576,Priority!AG$25,Backup!$D$3:$D$1048576,Priority!$AA26, Backup!$O$3:$O$1048576,$O$2)</f>
        <v>0</v>
      </c>
      <c r="AH26" s="401">
        <f>SUMIFS(Backup!$P$3:$P$1048576,Backup!$B$3:$B$1048576,Priority!AH$25,Backup!$D$3:$D$1048576,Priority!$AA26, Backup!$O$3:$O$1048576,$O$2)</f>
        <v>266</v>
      </c>
      <c r="AI26" s="401">
        <f>SUMIFS(Backup!$P$3:$P$1048576,Backup!$B$3:$B$1048576,Priority!AI$25,Backup!$D$3:$D$1048576,Priority!$AA26, Backup!$O$3:$O$1048576,$O$2)</f>
        <v>0</v>
      </c>
      <c r="AJ26" s="401">
        <f>SUMIFS(Backup!$P$3:$P$1048576,Backup!$B$3:$B$1048576,Priority!AJ$25,Backup!$D$3:$D$1048576,Priority!$AA26, Backup!$O$3:$O$1048576,$O$2)</f>
        <v>0</v>
      </c>
      <c r="AK26" s="401">
        <f>SUMIFS(Backup!$P$3:$P$1048576,Backup!$B$3:$B$1048576,Priority!AK$25,Backup!$D$3:$D$1048576,Priority!$AA26, Backup!$O$3:$O$1048576,$O$2)</f>
        <v>0</v>
      </c>
      <c r="AL26" s="401">
        <f>SUMIFS(Backup!$P$3:$P$1048576,Backup!$B$3:$B$1048576,Priority!AL$25,Backup!$D$3:$D$1048576,Priority!$AA26, Backup!$O$3:$O$1048576,$O$2)</f>
        <v>160</v>
      </c>
      <c r="AM26" s="893">
        <f>SUM(AB26:AL26)</f>
        <v>476</v>
      </c>
    </row>
    <row r="27" spans="2:39" collapsed="1">
      <c r="B27" s="872">
        <v>5</v>
      </c>
      <c r="C27" s="887" t="s">
        <v>2032</v>
      </c>
      <c r="D27" s="873" t="s">
        <v>239</v>
      </c>
      <c r="E27" s="874">
        <v>45017</v>
      </c>
      <c r="F27" s="874">
        <v>45199</v>
      </c>
      <c r="G27" s="896">
        <f>SUM(G28:G33)</f>
        <v>13903</v>
      </c>
      <c r="H27" s="896">
        <f>SUM(H28:H33)</f>
        <v>14127</v>
      </c>
      <c r="I27" s="896">
        <f>G27-H27</f>
        <v>-224</v>
      </c>
      <c r="J27" s="896">
        <f t="shared" ref="J27:K27" si="7">SUM(J28:J33)</f>
        <v>156</v>
      </c>
      <c r="K27" s="896">
        <f t="shared" si="7"/>
        <v>194.5</v>
      </c>
      <c r="L27" s="875"/>
      <c r="AA27" t="s">
        <v>11</v>
      </c>
      <c r="AB27" s="401">
        <f>SUMIFS(Backup!$P$3:$P$1048576,Backup!$B$3:$B$1048576,Priority!AB$25,Backup!$D$3:$D$1048576,Priority!$AA27, Backup!$O$3:$O$1048576,$O$2)</f>
        <v>0</v>
      </c>
      <c r="AC27" s="401">
        <f>SUMIFS(Backup!$P$3:$P$1048576,Backup!$B$3:$B$1048576,Priority!AC$25,Backup!$D$3:$D$1048576,Priority!$AA27, Backup!$O$3:$O$1048576,$O$2)</f>
        <v>0</v>
      </c>
      <c r="AD27" s="401">
        <f>SUMIFS(Backup!$P$3:$P$1048576,Backup!$B$3:$B$1048576,Priority!AD$25,Backup!$D$3:$D$1048576,Priority!$AA27, Backup!$O$3:$O$1048576,$O$2)</f>
        <v>12</v>
      </c>
      <c r="AE27" s="401">
        <f>SUMIFS(Backup!$P$3:$P$1048576,Backup!$B$3:$B$1048576,Priority!AE$25,Backup!$D$3:$D$1048576,Priority!$AA27, Backup!$O$3:$O$1048576,$O$2)</f>
        <v>0</v>
      </c>
      <c r="AF27" s="401">
        <f>SUMIFS(Backup!$P$3:$P$1048576,Backup!$B$3:$B$1048576,Priority!AF$25,Backup!$D$3:$D$1048576,Priority!$AA27, Backup!$O$3:$O$1048576,$O$2)</f>
        <v>0</v>
      </c>
      <c r="AG27" s="401">
        <f>SUMIFS(Backup!$P$3:$P$1048576,Backup!$B$3:$B$1048576,Priority!AG$25,Backup!$D$3:$D$1048576,Priority!$AA27, Backup!$O$3:$O$1048576,$O$2)</f>
        <v>0</v>
      </c>
      <c r="AH27" s="401">
        <f>SUMIFS(Backup!$P$3:$P$1048576,Backup!$B$3:$B$1048576,Priority!AH$25,Backup!$D$3:$D$1048576,Priority!$AA27, Backup!$O$3:$O$1048576,$O$2)</f>
        <v>44</v>
      </c>
      <c r="AI27" s="401">
        <f>SUMIFS(Backup!$P$3:$P$1048576,Backup!$B$3:$B$1048576,Priority!AI$25,Backup!$D$3:$D$1048576,Priority!$AA27, Backup!$O$3:$O$1048576,$O$2)</f>
        <v>0</v>
      </c>
      <c r="AJ27" s="401">
        <f>SUMIFS(Backup!$P$3:$P$1048576,Backup!$B$3:$B$1048576,Priority!AJ$25,Backup!$D$3:$D$1048576,Priority!$AA27, Backup!$O$3:$O$1048576,$O$2)</f>
        <v>0</v>
      </c>
      <c r="AK27" s="401">
        <f>SUMIFS(Backup!$P$3:$P$1048576,Backup!$B$3:$B$1048576,Priority!AK$25,Backup!$D$3:$D$1048576,Priority!$AA27, Backup!$O$3:$O$1048576,$O$2)</f>
        <v>0</v>
      </c>
      <c r="AL27" s="401">
        <f>SUMIFS(Backup!$P$3:$P$1048576,Backup!$B$3:$B$1048576,Priority!AL$25,Backup!$D$3:$D$1048576,Priority!$AA27, Backup!$O$3:$O$1048576,$O$2)</f>
        <v>12</v>
      </c>
      <c r="AM27" s="893">
        <f t="shared" ref="AM27:AM42" si="8">SUM(AB27:AL27)</f>
        <v>68</v>
      </c>
    </row>
    <row r="28" spans="2:39" hidden="1" outlineLevel="1">
      <c r="B28" s="872"/>
      <c r="C28" s="886" t="s">
        <v>12</v>
      </c>
      <c r="D28" s="883"/>
      <c r="E28" s="884"/>
      <c r="F28" s="884"/>
      <c r="G28" s="905">
        <v>1831</v>
      </c>
      <c r="H28" s="896">
        <f>SUM(AB13:AB17)</f>
        <v>1896</v>
      </c>
      <c r="I28" s="896">
        <f>G28-H28</f>
        <v>-65</v>
      </c>
      <c r="J28" s="906">
        <f>'Dec-23 Plan'!Q13</f>
        <v>0</v>
      </c>
      <c r="K28" s="896">
        <f>SUM(AB31:AB41)</f>
        <v>2.5</v>
      </c>
      <c r="L28" s="875"/>
      <c r="AA28" t="s">
        <v>10</v>
      </c>
      <c r="AB28" s="401">
        <f>SUMIFS(Backup!$P$3:$P$1048576,Backup!$B$3:$B$1048576,Priority!AB$25,Backup!$D$3:$D$1048576,Priority!$AA28, Backup!$O$3:$O$1048576,$O$2)</f>
        <v>0</v>
      </c>
      <c r="AC28" s="401">
        <f>SUMIFS(Backup!$P$3:$P$1048576,Backup!$B$3:$B$1048576,Priority!AC$25,Backup!$D$3:$D$1048576,Priority!$AA28, Backup!$O$3:$O$1048576,$O$2)</f>
        <v>0</v>
      </c>
      <c r="AD28" s="401">
        <f>SUMIFS(Backup!$P$3:$P$1048576,Backup!$B$3:$B$1048576,Priority!AD$25,Backup!$D$3:$D$1048576,Priority!$AA28, Backup!$O$3:$O$1048576,$O$2)</f>
        <v>0</v>
      </c>
      <c r="AE28" s="401">
        <f>SUMIFS(Backup!$P$3:$P$1048576,Backup!$B$3:$B$1048576,Priority!AE$25,Backup!$D$3:$D$1048576,Priority!$AA28, Backup!$O$3:$O$1048576,$O$2)</f>
        <v>0</v>
      </c>
      <c r="AF28" s="401">
        <f>SUMIFS(Backup!$P$3:$P$1048576,Backup!$B$3:$B$1048576,Priority!AF$25,Backup!$D$3:$D$1048576,Priority!$AA28, Backup!$O$3:$O$1048576,$O$2)</f>
        <v>0</v>
      </c>
      <c r="AG28" s="401">
        <f>SUMIFS(Backup!$P$3:$P$1048576,Backup!$B$3:$B$1048576,Priority!AG$25,Backup!$D$3:$D$1048576,Priority!$AA28, Backup!$O$3:$O$1048576,$O$2)</f>
        <v>0</v>
      </c>
      <c r="AH28" s="401">
        <f>SUMIFS(Backup!$P$3:$P$1048576,Backup!$B$3:$B$1048576,Priority!AH$25,Backup!$D$3:$D$1048576,Priority!$AA28, Backup!$O$3:$O$1048576,$O$2)</f>
        <v>5</v>
      </c>
      <c r="AI28" s="401">
        <f>SUMIFS(Backup!$P$3:$P$1048576,Backup!$B$3:$B$1048576,Priority!AI$25,Backup!$D$3:$D$1048576,Priority!$AA28, Backup!$O$3:$O$1048576,$O$2)</f>
        <v>0</v>
      </c>
      <c r="AJ28" s="401">
        <f>SUMIFS(Backup!$P$3:$P$1048576,Backup!$B$3:$B$1048576,Priority!AJ$25,Backup!$D$3:$D$1048576,Priority!$AA28, Backup!$O$3:$O$1048576,$O$2)</f>
        <v>0</v>
      </c>
      <c r="AK28" s="401">
        <f>SUMIFS(Backup!$P$3:$P$1048576,Backup!$B$3:$B$1048576,Priority!AK$25,Backup!$D$3:$D$1048576,Priority!$AA28, Backup!$O$3:$O$1048576,$O$2)</f>
        <v>167</v>
      </c>
      <c r="AL28" s="401">
        <f>SUMIFS(Backup!$P$3:$P$1048576,Backup!$B$3:$B$1048576,Priority!AL$25,Backup!$D$3:$D$1048576,Priority!$AA28, Backup!$O$3:$O$1048576,$O$2)</f>
        <v>0</v>
      </c>
      <c r="AM28" s="893">
        <f t="shared" si="8"/>
        <v>172</v>
      </c>
    </row>
    <row r="29" spans="2:39" hidden="1" outlineLevel="1">
      <c r="B29" s="872"/>
      <c r="C29" s="886" t="s">
        <v>2</v>
      </c>
      <c r="D29" s="883"/>
      <c r="E29" s="884"/>
      <c r="F29" s="884"/>
      <c r="G29" s="905">
        <v>1633</v>
      </c>
      <c r="H29" s="896">
        <f>SUM(AC13:AC17)</f>
        <v>1621.5</v>
      </c>
      <c r="I29" s="896">
        <f t="shared" ref="I29:I33" si="9">G29-H29</f>
        <v>11.5</v>
      </c>
      <c r="J29" s="906">
        <f>'Dec-23 Plan'!Q14</f>
        <v>12</v>
      </c>
      <c r="K29" s="896">
        <f>SUM(AC31:AC41)</f>
        <v>36</v>
      </c>
      <c r="L29" s="875"/>
      <c r="AA29" t="s">
        <v>204</v>
      </c>
      <c r="AB29" s="401">
        <f>SUMIFS(Backup!$P$3:$P$1048576,Backup!$B$3:$B$1048576,Priority!AB$25,Backup!$D$3:$D$1048576,Priority!$AA29, Backup!$O$3:$O$1048576,$O$2)</f>
        <v>0</v>
      </c>
      <c r="AC29" s="401">
        <f>SUMIFS(Backup!$P$3:$P$1048576,Backup!$B$3:$B$1048576,Priority!AC$25,Backup!$D$3:$D$1048576,Priority!$AA29, Backup!$O$3:$O$1048576,$O$2)</f>
        <v>64</v>
      </c>
      <c r="AD29" s="401">
        <f>SUMIFS(Backup!$P$3:$P$1048576,Backup!$B$3:$B$1048576,Priority!AD$25,Backup!$D$3:$D$1048576,Priority!$AA29, Backup!$O$3:$O$1048576,$O$2)</f>
        <v>0</v>
      </c>
      <c r="AE29" s="401">
        <f>SUMIFS(Backup!$P$3:$P$1048576,Backup!$B$3:$B$1048576,Priority!AE$25,Backup!$D$3:$D$1048576,Priority!$AA29, Backup!$O$3:$O$1048576,$O$2)</f>
        <v>0</v>
      </c>
      <c r="AF29" s="401">
        <f>SUMIFS(Backup!$P$3:$P$1048576,Backup!$B$3:$B$1048576,Priority!AF$25,Backup!$D$3:$D$1048576,Priority!$AA29, Backup!$O$3:$O$1048576,$O$2)</f>
        <v>0</v>
      </c>
      <c r="AG29" s="401">
        <f>SUMIFS(Backup!$P$3:$P$1048576,Backup!$B$3:$B$1048576,Priority!AG$25,Backup!$D$3:$D$1048576,Priority!$AA29, Backup!$O$3:$O$1048576,$O$2)</f>
        <v>0</v>
      </c>
      <c r="AH29" s="401">
        <f>SUMIFS(Backup!$P$3:$P$1048576,Backup!$B$3:$B$1048576,Priority!AH$25,Backup!$D$3:$D$1048576,Priority!$AA29, Backup!$O$3:$O$1048576,$O$2)</f>
        <v>0</v>
      </c>
      <c r="AI29" s="401">
        <f>SUMIFS(Backup!$P$3:$P$1048576,Backup!$B$3:$B$1048576,Priority!AI$25,Backup!$D$3:$D$1048576,Priority!$AA29, Backup!$O$3:$O$1048576,$O$2)</f>
        <v>65</v>
      </c>
      <c r="AJ29" s="401">
        <f>SUMIFS(Backup!$P$3:$P$1048576,Backup!$B$3:$B$1048576,Priority!AJ$25,Backup!$D$3:$D$1048576,Priority!$AA29, Backup!$O$3:$O$1048576,$O$2)</f>
        <v>0</v>
      </c>
      <c r="AK29" s="401">
        <f>SUMIFS(Backup!$P$3:$P$1048576,Backup!$B$3:$B$1048576,Priority!AK$25,Backup!$D$3:$D$1048576,Priority!$AA29, Backup!$O$3:$O$1048576,$O$2)</f>
        <v>0</v>
      </c>
      <c r="AL29" s="401">
        <f>SUMIFS(Backup!$P$3:$P$1048576,Backup!$B$3:$B$1048576,Priority!AL$25,Backup!$D$3:$D$1048576,Priority!$AA29, Backup!$O$3:$O$1048576,$O$2)</f>
        <v>67</v>
      </c>
      <c r="AM29" s="893">
        <f t="shared" si="8"/>
        <v>196</v>
      </c>
    </row>
    <row r="30" spans="2:39" hidden="1" outlineLevel="1">
      <c r="B30" s="872"/>
      <c r="C30" s="886" t="s">
        <v>34</v>
      </c>
      <c r="D30" s="883"/>
      <c r="E30" s="884"/>
      <c r="F30" s="884"/>
      <c r="G30" s="905">
        <v>2639</v>
      </c>
      <c r="H30" s="896">
        <f>SUM(AD13:AD17)</f>
        <v>2385.5</v>
      </c>
      <c r="I30" s="896">
        <f t="shared" si="9"/>
        <v>253.5</v>
      </c>
      <c r="J30" s="906">
        <f>'Dec-23 Plan'!Q15</f>
        <v>96</v>
      </c>
      <c r="K30" s="896">
        <f>SUM(AD31:AD41)</f>
        <v>72</v>
      </c>
      <c r="L30" s="875"/>
      <c r="AA30" t="s">
        <v>354</v>
      </c>
      <c r="AB30" s="401">
        <f>SUMIFS(Backup!$P$3:$P$1048576,Backup!$B$3:$B$1048576,Priority!AB$25,Backup!$D$3:$D$1048576,Priority!$AA30, Backup!$O$3:$O$1048576,$O$2)</f>
        <v>0</v>
      </c>
      <c r="AC30" s="401">
        <f>SUMIFS(Backup!$P$3:$P$1048576,Backup!$B$3:$B$1048576,Priority!AC$25,Backup!$D$3:$D$1048576,Priority!$AA30, Backup!$O$3:$O$1048576,$O$2)</f>
        <v>0</v>
      </c>
      <c r="AD30" s="401">
        <f>SUMIFS(Backup!$P$3:$P$1048576,Backup!$B$3:$B$1048576,Priority!AD$25,Backup!$D$3:$D$1048576,Priority!$AA30, Backup!$O$3:$O$1048576,$O$2)</f>
        <v>12</v>
      </c>
      <c r="AE30" s="401">
        <f>SUMIFS(Backup!$P$3:$P$1048576,Backup!$B$3:$B$1048576,Priority!AE$25,Backup!$D$3:$D$1048576,Priority!$AA30, Backup!$O$3:$O$1048576,$O$2)</f>
        <v>0</v>
      </c>
      <c r="AF30" s="401">
        <f>SUMIFS(Backup!$P$3:$P$1048576,Backup!$B$3:$B$1048576,Priority!AF$25,Backup!$D$3:$D$1048576,Priority!$AA30, Backup!$O$3:$O$1048576,$O$2)</f>
        <v>0</v>
      </c>
      <c r="AG30" s="401">
        <f>SUMIFS(Backup!$P$3:$P$1048576,Backup!$B$3:$B$1048576,Priority!AG$25,Backup!$D$3:$D$1048576,Priority!$AA30, Backup!$O$3:$O$1048576,$O$2)</f>
        <v>0</v>
      </c>
      <c r="AH30" s="401">
        <f>SUMIFS(Backup!$P$3:$P$1048576,Backup!$B$3:$B$1048576,Priority!AH$25,Backup!$D$3:$D$1048576,Priority!$AA30, Backup!$O$3:$O$1048576,$O$2)</f>
        <v>33</v>
      </c>
      <c r="AI30" s="401">
        <f>SUMIFS(Backup!$P$3:$P$1048576,Backup!$B$3:$B$1048576,Priority!AI$25,Backup!$D$3:$D$1048576,Priority!$AA30, Backup!$O$3:$O$1048576,$O$2)</f>
        <v>0</v>
      </c>
      <c r="AJ30" s="401">
        <f>SUMIFS(Backup!$P$3:$P$1048576,Backup!$B$3:$B$1048576,Priority!AJ$25,Backup!$D$3:$D$1048576,Priority!$AA30, Backup!$O$3:$O$1048576,$O$2)</f>
        <v>0</v>
      </c>
      <c r="AK30" s="401">
        <f>SUMIFS(Backup!$P$3:$P$1048576,Backup!$B$3:$B$1048576,Priority!AK$25,Backup!$D$3:$D$1048576,Priority!$AA30, Backup!$O$3:$O$1048576,$O$2)</f>
        <v>0</v>
      </c>
      <c r="AL30" s="401">
        <f>SUMIFS(Backup!$P$3:$P$1048576,Backup!$B$3:$B$1048576,Priority!AL$25,Backup!$D$3:$D$1048576,Priority!$AA30, Backup!$O$3:$O$1048576,$O$2)</f>
        <v>35</v>
      </c>
      <c r="AM30" s="893">
        <f t="shared" si="8"/>
        <v>80</v>
      </c>
    </row>
    <row r="31" spans="2:39" hidden="1" outlineLevel="1">
      <c r="B31" s="872"/>
      <c r="C31" s="886" t="s">
        <v>37</v>
      </c>
      <c r="D31" s="883"/>
      <c r="E31" s="884"/>
      <c r="F31" s="884"/>
      <c r="G31" s="905">
        <v>1771</v>
      </c>
      <c r="H31" s="896">
        <f>SUM(AE13:AE17)</f>
        <v>1884</v>
      </c>
      <c r="I31" s="896">
        <f t="shared" si="9"/>
        <v>-113</v>
      </c>
      <c r="J31" s="906">
        <f>'Dec-23 Plan'!Q16</f>
        <v>0</v>
      </c>
      <c r="K31" s="896">
        <f>SUM(AE31:AE41)</f>
        <v>72</v>
      </c>
      <c r="L31" s="875"/>
      <c r="AA31" t="s">
        <v>95</v>
      </c>
      <c r="AB31" s="401">
        <f>SUMIFS(Backup!$P$3:$P$1048576,Backup!$B$3:$B$1048576,Priority!AB$25,Backup!$D$3:$D$1048576,Priority!$AA31, Backup!$O$3:$O$1048576,$O$2)</f>
        <v>0</v>
      </c>
      <c r="AC31" s="401">
        <f>SUMIFS(Backup!$P$3:$P$1048576,Backup!$B$3:$B$1048576,Priority!AC$25,Backup!$D$3:$D$1048576,Priority!$AA31, Backup!$O$3:$O$1048576,$O$2)</f>
        <v>0</v>
      </c>
      <c r="AD31" s="401">
        <f>SUMIFS(Backup!$P$3:$P$1048576,Backup!$B$3:$B$1048576,Priority!AD$25,Backup!$D$3:$D$1048576,Priority!$AA31, Backup!$O$3:$O$1048576,$O$2)</f>
        <v>0</v>
      </c>
      <c r="AE31" s="401">
        <f>SUMIFS(Backup!$P$3:$P$1048576,Backup!$B$3:$B$1048576,Priority!AE$25,Backup!$D$3:$D$1048576,Priority!$AA31, Backup!$O$3:$O$1048576,$O$2)</f>
        <v>0</v>
      </c>
      <c r="AF31" s="401">
        <f>SUMIFS(Backup!$P$3:$P$1048576,Backup!$B$3:$B$1048576,Priority!AF$25,Backup!$D$3:$D$1048576,Priority!$AA31, Backup!$O$3:$O$1048576,$O$2)</f>
        <v>0</v>
      </c>
      <c r="AG31" s="401">
        <f>SUMIFS(Backup!$P$3:$P$1048576,Backup!$B$3:$B$1048576,Priority!AG$25,Backup!$D$3:$D$1048576,Priority!$AA31, Backup!$O$3:$O$1048576,$O$2)</f>
        <v>0</v>
      </c>
      <c r="AH31" s="401">
        <f>SUMIFS(Backup!$P$3:$P$1048576,Backup!$B$3:$B$1048576,Priority!AH$25,Backup!$D$3:$D$1048576,Priority!$AA31, Backup!$O$3:$O$1048576,$O$2)</f>
        <v>0</v>
      </c>
      <c r="AI31" s="401">
        <f>SUMIFS(Backup!$P$3:$P$1048576,Backup!$B$3:$B$1048576,Priority!AI$25,Backup!$D$3:$D$1048576,Priority!$AA31, Backup!$O$3:$O$1048576,$O$2)</f>
        <v>24</v>
      </c>
      <c r="AJ31" s="401">
        <f>SUMIFS(Backup!$P$3:$P$1048576,Backup!$B$3:$B$1048576,Priority!AJ$25,Backup!$D$3:$D$1048576,Priority!$AA31, Backup!$O$3:$O$1048576,$O$2)</f>
        <v>0</v>
      </c>
      <c r="AK31" s="401">
        <f>SUMIFS(Backup!$P$3:$P$1048576,Backup!$B$3:$B$1048576,Priority!AK$25,Backup!$D$3:$D$1048576,Priority!$AA31, Backup!$O$3:$O$1048576,$O$2)</f>
        <v>168</v>
      </c>
      <c r="AL31" s="401">
        <f>SUMIFS(Backup!$P$3:$P$1048576,Backup!$B$3:$B$1048576,Priority!AL$25,Backup!$D$3:$D$1048576,Priority!$AA31, Backup!$O$3:$O$1048576,$O$2)</f>
        <v>72</v>
      </c>
      <c r="AM31" s="893">
        <f t="shared" si="8"/>
        <v>264</v>
      </c>
    </row>
    <row r="32" spans="2:39" hidden="1" outlineLevel="1">
      <c r="B32" s="872"/>
      <c r="C32" s="886" t="s">
        <v>3</v>
      </c>
      <c r="D32" s="883"/>
      <c r="E32" s="884"/>
      <c r="F32" s="884"/>
      <c r="G32" s="905">
        <v>3086</v>
      </c>
      <c r="H32" s="896">
        <f>SUM(AF13:AF17)</f>
        <v>3326</v>
      </c>
      <c r="I32" s="896">
        <f t="shared" si="9"/>
        <v>-240</v>
      </c>
      <c r="J32" s="906">
        <f>'Dec-23 Plan'!Q17</f>
        <v>48</v>
      </c>
      <c r="K32" s="896">
        <f>SUM(AF31:AF41)</f>
        <v>12</v>
      </c>
      <c r="L32" s="875"/>
      <c r="AA32" t="s">
        <v>96</v>
      </c>
      <c r="AB32" s="401">
        <f>SUMIFS(Backup!$P$3:$P$1048576,Backup!$B$3:$B$1048576,Priority!AB$25,Backup!$D$3:$D$1048576,Priority!$AA32, Backup!$O$3:$O$1048576,$O$2)</f>
        <v>0</v>
      </c>
      <c r="AC32" s="401">
        <f>SUMIFS(Backup!$P$3:$P$1048576,Backup!$B$3:$B$1048576,Priority!AC$25,Backup!$D$3:$D$1048576,Priority!$AA32, Backup!$O$3:$O$1048576,$O$2)</f>
        <v>0</v>
      </c>
      <c r="AD32" s="401">
        <f>SUMIFS(Backup!$P$3:$P$1048576,Backup!$B$3:$B$1048576,Priority!AD$25,Backup!$D$3:$D$1048576,Priority!$AA32, Backup!$O$3:$O$1048576,$O$2)</f>
        <v>0</v>
      </c>
      <c r="AE32" s="401">
        <f>SUMIFS(Backup!$P$3:$P$1048576,Backup!$B$3:$B$1048576,Priority!AE$25,Backup!$D$3:$D$1048576,Priority!$AA32, Backup!$O$3:$O$1048576,$O$2)</f>
        <v>0</v>
      </c>
      <c r="AF32" s="401">
        <f>SUMIFS(Backup!$P$3:$P$1048576,Backup!$B$3:$B$1048576,Priority!AF$25,Backup!$D$3:$D$1048576,Priority!$AA32, Backup!$O$3:$O$1048576,$O$2)</f>
        <v>0</v>
      </c>
      <c r="AG32" s="401">
        <f>SUMIFS(Backup!$P$3:$P$1048576,Backup!$B$3:$B$1048576,Priority!AG$25,Backup!$D$3:$D$1048576,Priority!$AA32, Backup!$O$3:$O$1048576,$O$2)</f>
        <v>0</v>
      </c>
      <c r="AH32" s="401">
        <f>SUMIFS(Backup!$P$3:$P$1048576,Backup!$B$3:$B$1048576,Priority!AH$25,Backup!$D$3:$D$1048576,Priority!$AA32, Backup!$O$3:$O$1048576,$O$2)</f>
        <v>0</v>
      </c>
      <c r="AI32" s="401">
        <f>SUMIFS(Backup!$P$3:$P$1048576,Backup!$B$3:$B$1048576,Priority!AI$25,Backup!$D$3:$D$1048576,Priority!$AA32, Backup!$O$3:$O$1048576,$O$2)</f>
        <v>0</v>
      </c>
      <c r="AJ32" s="401">
        <f>SUMIFS(Backup!$P$3:$P$1048576,Backup!$B$3:$B$1048576,Priority!AJ$25,Backup!$D$3:$D$1048576,Priority!$AA32, Backup!$O$3:$O$1048576,$O$2)</f>
        <v>0</v>
      </c>
      <c r="AK32" s="401">
        <f>SUMIFS(Backup!$P$3:$P$1048576,Backup!$B$3:$B$1048576,Priority!AK$25,Backup!$D$3:$D$1048576,Priority!$AA32, Backup!$O$3:$O$1048576,$O$2)</f>
        <v>180</v>
      </c>
      <c r="AL32" s="401">
        <f>SUMIFS(Backup!$P$3:$P$1048576,Backup!$B$3:$B$1048576,Priority!AL$25,Backup!$D$3:$D$1048576,Priority!$AA32, Backup!$O$3:$O$1048576,$O$2)</f>
        <v>24</v>
      </c>
      <c r="AM32" s="893">
        <f t="shared" si="8"/>
        <v>204</v>
      </c>
    </row>
    <row r="33" spans="2:39" hidden="1" outlineLevel="1">
      <c r="B33" s="872"/>
      <c r="C33" s="886" t="s">
        <v>1</v>
      </c>
      <c r="D33" s="883"/>
      <c r="E33" s="884"/>
      <c r="F33" s="884"/>
      <c r="G33" s="905">
        <v>2943</v>
      </c>
      <c r="H33" s="896">
        <f>SUM(AG13:AG17)</f>
        <v>3014</v>
      </c>
      <c r="I33" s="896">
        <f t="shared" si="9"/>
        <v>-71</v>
      </c>
      <c r="J33" s="906">
        <f>'Dec-23 Plan'!Q18</f>
        <v>0</v>
      </c>
      <c r="K33" s="896">
        <f>SUM(AG31:AG41)</f>
        <v>0</v>
      </c>
      <c r="L33" s="875"/>
      <c r="AA33" t="s">
        <v>97</v>
      </c>
      <c r="AB33" s="401">
        <f>SUMIFS(Backup!$P$3:$P$1048576,Backup!$B$3:$B$1048576,Priority!AB$25,Backup!$D$3:$D$1048576,Priority!$AA33, Backup!$O$3:$O$1048576,$O$2)</f>
        <v>0</v>
      </c>
      <c r="AC33" s="401">
        <f>SUMIFS(Backup!$P$3:$P$1048576,Backup!$B$3:$B$1048576,Priority!AC$25,Backup!$D$3:$D$1048576,Priority!$AA33, Backup!$O$3:$O$1048576,$O$2)</f>
        <v>36</v>
      </c>
      <c r="AD33" s="401">
        <f>SUMIFS(Backup!$P$3:$P$1048576,Backup!$B$3:$B$1048576,Priority!AD$25,Backup!$D$3:$D$1048576,Priority!$AA33, Backup!$O$3:$O$1048576,$O$2)</f>
        <v>72</v>
      </c>
      <c r="AE33" s="401">
        <f>SUMIFS(Backup!$P$3:$P$1048576,Backup!$B$3:$B$1048576,Priority!AE$25,Backup!$D$3:$D$1048576,Priority!$AA33, Backup!$O$3:$O$1048576,$O$2)</f>
        <v>72</v>
      </c>
      <c r="AF33" s="401">
        <f>SUMIFS(Backup!$P$3:$P$1048576,Backup!$B$3:$B$1048576,Priority!AF$25,Backup!$D$3:$D$1048576,Priority!$AA33, Backup!$O$3:$O$1048576,$O$2)</f>
        <v>12</v>
      </c>
      <c r="AG33" s="401">
        <f>SUMIFS(Backup!$P$3:$P$1048576,Backup!$B$3:$B$1048576,Priority!AG$25,Backup!$D$3:$D$1048576,Priority!$AA33, Backup!$O$3:$O$1048576,$O$2)</f>
        <v>0</v>
      </c>
      <c r="AH33" s="401">
        <f>SUMIFS(Backup!$P$3:$P$1048576,Backup!$B$3:$B$1048576,Priority!AH$25,Backup!$D$3:$D$1048576,Priority!$AA33, Backup!$O$3:$O$1048576,$O$2)</f>
        <v>12</v>
      </c>
      <c r="AI33" s="401">
        <f>SUMIFS(Backup!$P$3:$P$1048576,Backup!$B$3:$B$1048576,Priority!AI$25,Backup!$D$3:$D$1048576,Priority!$AA33, Backup!$O$3:$O$1048576,$O$2)</f>
        <v>0</v>
      </c>
      <c r="AJ33" s="401">
        <f>SUMIFS(Backup!$P$3:$P$1048576,Backup!$B$3:$B$1048576,Priority!AJ$25,Backup!$D$3:$D$1048576,Priority!$AA33, Backup!$O$3:$O$1048576,$O$2)</f>
        <v>0</v>
      </c>
      <c r="AK33" s="401">
        <f>SUMIFS(Backup!$P$3:$P$1048576,Backup!$B$3:$B$1048576,Priority!AK$25,Backup!$D$3:$D$1048576,Priority!$AA33, Backup!$O$3:$O$1048576,$O$2)</f>
        <v>36</v>
      </c>
      <c r="AL33" s="401">
        <f>SUMIFS(Backup!$P$3:$P$1048576,Backup!$B$3:$B$1048576,Priority!AL$25,Backup!$D$3:$D$1048576,Priority!$AA33, Backup!$O$3:$O$1048576,$O$2)</f>
        <v>48</v>
      </c>
      <c r="AM33" s="893">
        <f t="shared" si="8"/>
        <v>288</v>
      </c>
    </row>
    <row r="34" spans="2:39" collapsed="1">
      <c r="B34" s="872">
        <v>5</v>
      </c>
      <c r="C34" s="911" t="s">
        <v>406</v>
      </c>
      <c r="D34" s="876" t="s">
        <v>1141</v>
      </c>
      <c r="E34" s="874">
        <v>45017</v>
      </c>
      <c r="F34" s="874">
        <v>45214</v>
      </c>
      <c r="G34" s="904">
        <f>SUM(G35:G40)</f>
        <v>2748</v>
      </c>
      <c r="H34" s="904">
        <f>SUM(H35:H40)</f>
        <v>1378</v>
      </c>
      <c r="I34" s="904">
        <f>G34-H34</f>
        <v>1370</v>
      </c>
      <c r="J34" s="922">
        <f t="shared" ref="J34:K34" si="10">SUM(J35:J40)</f>
        <v>360</v>
      </c>
      <c r="K34" s="922">
        <f t="shared" si="10"/>
        <v>470</v>
      </c>
      <c r="L34" s="875"/>
      <c r="AA34" t="s">
        <v>98</v>
      </c>
      <c r="AB34" s="401">
        <f>SUMIFS(Backup!$P$3:$P$1048576,Backup!$B$3:$B$1048576,Priority!AB$25,Backup!$D$3:$D$1048576,Priority!$AA34, Backup!$O$3:$O$1048576,$O$2)</f>
        <v>0</v>
      </c>
      <c r="AC34" s="401">
        <f>SUMIFS(Backup!$P$3:$P$1048576,Backup!$B$3:$B$1048576,Priority!AC$25,Backup!$D$3:$D$1048576,Priority!$AA34, Backup!$O$3:$O$1048576,$O$2)</f>
        <v>0</v>
      </c>
      <c r="AD34" s="401">
        <f>SUMIFS(Backup!$P$3:$P$1048576,Backup!$B$3:$B$1048576,Priority!AD$25,Backup!$D$3:$D$1048576,Priority!$AA34, Backup!$O$3:$O$1048576,$O$2)</f>
        <v>0</v>
      </c>
      <c r="AE34" s="401">
        <f>SUMIFS(Backup!$P$3:$P$1048576,Backup!$B$3:$B$1048576,Priority!AE$25,Backup!$D$3:$D$1048576,Priority!$AA34, Backup!$O$3:$O$1048576,$O$2)</f>
        <v>0</v>
      </c>
      <c r="AF34" s="401">
        <f>SUMIFS(Backup!$P$3:$P$1048576,Backup!$B$3:$B$1048576,Priority!AF$25,Backup!$D$3:$D$1048576,Priority!$AA34, Backup!$O$3:$O$1048576,$O$2)</f>
        <v>0</v>
      </c>
      <c r="AG34" s="401">
        <f>SUMIFS(Backup!$P$3:$P$1048576,Backup!$B$3:$B$1048576,Priority!AG$25,Backup!$D$3:$D$1048576,Priority!$AA34, Backup!$O$3:$O$1048576,$O$2)</f>
        <v>0</v>
      </c>
      <c r="AH34" s="401">
        <f>SUMIFS(Backup!$P$3:$P$1048576,Backup!$B$3:$B$1048576,Priority!AH$25,Backup!$D$3:$D$1048576,Priority!$AA34, Backup!$O$3:$O$1048576,$O$2)</f>
        <v>0</v>
      </c>
      <c r="AI34" s="401">
        <f>SUMIFS(Backup!$P$3:$P$1048576,Backup!$B$3:$B$1048576,Priority!AI$25,Backup!$D$3:$D$1048576,Priority!$AA34, Backup!$O$3:$O$1048576,$O$2)</f>
        <v>0</v>
      </c>
      <c r="AJ34" s="401">
        <f>SUMIFS(Backup!$P$3:$P$1048576,Backup!$B$3:$B$1048576,Priority!AJ$25,Backup!$D$3:$D$1048576,Priority!$AA34, Backup!$O$3:$O$1048576,$O$2)</f>
        <v>0</v>
      </c>
      <c r="AK34" s="401">
        <f>SUMIFS(Backup!$P$3:$P$1048576,Backup!$B$3:$B$1048576,Priority!AK$25,Backup!$D$3:$D$1048576,Priority!$AA34, Backup!$O$3:$O$1048576,$O$2)</f>
        <v>36</v>
      </c>
      <c r="AL34" s="401">
        <f>SUMIFS(Backup!$P$3:$P$1048576,Backup!$B$3:$B$1048576,Priority!AL$25,Backup!$D$3:$D$1048576,Priority!$AA34, Backup!$O$3:$O$1048576,$O$2)</f>
        <v>0</v>
      </c>
      <c r="AM34" s="893">
        <f t="shared" si="8"/>
        <v>36</v>
      </c>
    </row>
    <row r="35" spans="2:39" hidden="1" outlineLevel="1">
      <c r="B35" s="910"/>
      <c r="C35" s="886" t="s">
        <v>12</v>
      </c>
      <c r="D35" s="885"/>
      <c r="E35" s="884"/>
      <c r="F35" s="884"/>
      <c r="G35" s="885">
        <v>360</v>
      </c>
      <c r="H35" s="895">
        <f>AB20</f>
        <v>288</v>
      </c>
      <c r="I35" s="895">
        <f t="shared" ref="I35:I40" si="11">G35-H35</f>
        <v>72</v>
      </c>
      <c r="J35" s="885">
        <f>'Dec-23 Plan'!C90</f>
        <v>0</v>
      </c>
      <c r="K35" s="895">
        <f>AB44</f>
        <v>0</v>
      </c>
      <c r="L35" s="883"/>
      <c r="AB35" s="401"/>
      <c r="AC35" s="401"/>
      <c r="AD35" s="401"/>
      <c r="AE35" s="401"/>
      <c r="AF35" s="401"/>
      <c r="AG35" s="401"/>
      <c r="AH35" s="401"/>
      <c r="AI35" s="401"/>
      <c r="AJ35" s="401"/>
      <c r="AK35" s="401"/>
      <c r="AL35" s="401"/>
      <c r="AM35" s="893"/>
    </row>
    <row r="36" spans="2:39" hidden="1" outlineLevel="1">
      <c r="B36" s="910"/>
      <c r="C36" s="886" t="s">
        <v>2</v>
      </c>
      <c r="D36" s="885"/>
      <c r="E36" s="884"/>
      <c r="F36" s="884"/>
      <c r="G36" s="885">
        <v>300</v>
      </c>
      <c r="H36" s="895">
        <f>AC20</f>
        <v>0</v>
      </c>
      <c r="I36" s="895">
        <f t="shared" si="11"/>
        <v>300</v>
      </c>
      <c r="J36" s="885">
        <f>'Dec-23 Plan'!C91</f>
        <v>100</v>
      </c>
      <c r="K36" s="895">
        <f>AC44</f>
        <v>0</v>
      </c>
      <c r="L36" s="883"/>
      <c r="AB36" s="401"/>
      <c r="AC36" s="401"/>
      <c r="AD36" s="401"/>
      <c r="AE36" s="401"/>
      <c r="AF36" s="401"/>
      <c r="AG36" s="401"/>
      <c r="AH36" s="401"/>
      <c r="AI36" s="401"/>
      <c r="AJ36" s="401"/>
      <c r="AK36" s="401"/>
      <c r="AL36" s="401"/>
      <c r="AM36" s="893"/>
    </row>
    <row r="37" spans="2:39" hidden="1" outlineLevel="1">
      <c r="B37" s="910"/>
      <c r="C37" s="886" t="s">
        <v>34</v>
      </c>
      <c r="D37" s="885"/>
      <c r="E37" s="884"/>
      <c r="F37" s="884"/>
      <c r="G37" s="885">
        <v>454</v>
      </c>
      <c r="H37" s="895">
        <f>AD20</f>
        <v>0</v>
      </c>
      <c r="I37" s="895">
        <f t="shared" si="11"/>
        <v>454</v>
      </c>
      <c r="J37" s="885">
        <f>'Dec-23 Plan'!C97</f>
        <v>200</v>
      </c>
      <c r="K37" s="895">
        <f>AD44</f>
        <v>0</v>
      </c>
      <c r="L37" s="883"/>
      <c r="AB37" s="401"/>
      <c r="AC37" s="401"/>
      <c r="AD37" s="401"/>
      <c r="AE37" s="401"/>
      <c r="AF37" s="401"/>
      <c r="AG37" s="401"/>
      <c r="AH37" s="401"/>
      <c r="AI37" s="401"/>
      <c r="AJ37" s="401"/>
      <c r="AK37" s="401"/>
      <c r="AL37" s="401"/>
      <c r="AM37" s="893"/>
    </row>
    <row r="38" spans="2:39" hidden="1" outlineLevel="1">
      <c r="B38" s="910"/>
      <c r="C38" s="886" t="s">
        <v>37</v>
      </c>
      <c r="D38" s="885"/>
      <c r="E38" s="884"/>
      <c r="F38" s="884"/>
      <c r="G38" s="885">
        <v>450</v>
      </c>
      <c r="H38" s="895">
        <f>AE20</f>
        <v>0</v>
      </c>
      <c r="I38" s="895">
        <f t="shared" si="11"/>
        <v>450</v>
      </c>
      <c r="J38" s="885">
        <f>'Dec-23 Plan'!C92</f>
        <v>60</v>
      </c>
      <c r="K38" s="895">
        <f>AE44</f>
        <v>0</v>
      </c>
      <c r="L38" s="883"/>
      <c r="AB38" s="401"/>
      <c r="AC38" s="401"/>
      <c r="AD38" s="401"/>
      <c r="AE38" s="401"/>
      <c r="AF38" s="401"/>
      <c r="AG38" s="401"/>
      <c r="AH38" s="401"/>
      <c r="AI38" s="401"/>
      <c r="AJ38" s="401"/>
      <c r="AK38" s="401"/>
      <c r="AL38" s="401"/>
      <c r="AM38" s="893"/>
    </row>
    <row r="39" spans="2:39" hidden="1" outlineLevel="1">
      <c r="B39" s="910"/>
      <c r="C39" s="886" t="s">
        <v>3</v>
      </c>
      <c r="D39" s="885"/>
      <c r="E39" s="884"/>
      <c r="F39" s="884"/>
      <c r="G39" s="885">
        <v>564</v>
      </c>
      <c r="H39" s="895">
        <f>AF20</f>
        <v>470</v>
      </c>
      <c r="I39" s="895">
        <f t="shared" si="11"/>
        <v>94</v>
      </c>
      <c r="J39" s="885">
        <f>'Dec-23 Plan'!C98</f>
        <v>0</v>
      </c>
      <c r="K39" s="895">
        <f>AF44</f>
        <v>470</v>
      </c>
      <c r="L39" s="883"/>
      <c r="AB39" s="401"/>
      <c r="AC39" s="401"/>
      <c r="AD39" s="401"/>
      <c r="AE39" s="401"/>
      <c r="AF39" s="401"/>
      <c r="AG39" s="401"/>
      <c r="AH39" s="401"/>
      <c r="AI39" s="401"/>
      <c r="AJ39" s="401"/>
      <c r="AK39" s="401"/>
      <c r="AL39" s="401"/>
      <c r="AM39" s="893"/>
    </row>
    <row r="40" spans="2:39" hidden="1" outlineLevel="1">
      <c r="B40" s="910"/>
      <c r="C40" s="886" t="s">
        <v>1</v>
      </c>
      <c r="D40" s="885"/>
      <c r="E40" s="884"/>
      <c r="F40" s="884"/>
      <c r="G40" s="897">
        <v>620</v>
      </c>
      <c r="H40" s="895">
        <f>AG20</f>
        <v>620</v>
      </c>
      <c r="I40" s="895">
        <f t="shared" si="11"/>
        <v>0</v>
      </c>
      <c r="J40" s="885">
        <f>'Dec-23 Plan'!C93</f>
        <v>0</v>
      </c>
      <c r="K40" s="895">
        <f>AG44</f>
        <v>0</v>
      </c>
      <c r="L40" s="883"/>
      <c r="AB40" s="401"/>
      <c r="AC40" s="401"/>
      <c r="AD40" s="401"/>
      <c r="AE40" s="401"/>
      <c r="AF40" s="401"/>
      <c r="AG40" s="401"/>
      <c r="AH40" s="401"/>
      <c r="AI40" s="401"/>
      <c r="AJ40" s="401"/>
      <c r="AK40" s="401"/>
      <c r="AL40" s="401"/>
      <c r="AM40" s="893"/>
    </row>
    <row r="41" spans="2:39" ht="15.5" collapsed="1">
      <c r="B41" s="1441" t="s">
        <v>2028</v>
      </c>
      <c r="C41" s="1442"/>
      <c r="D41" s="1442"/>
      <c r="E41" s="1442"/>
      <c r="F41" s="1442"/>
      <c r="G41" s="1442"/>
      <c r="H41" s="1442"/>
      <c r="I41" s="1442"/>
      <c r="J41" s="1442"/>
      <c r="K41" s="1442"/>
      <c r="L41" s="1443"/>
      <c r="AA41" t="s">
        <v>99</v>
      </c>
      <c r="AB41" s="401">
        <f>SUMIFS(Backup!$P$3:$P$1048576,Backup!$B$3:$B$1048576,Priority!AB$25,Backup!$D$3:$D$1048576,Priority!$AA41, Backup!$O$3:$O$1048576,$O$2)</f>
        <v>2.5</v>
      </c>
      <c r="AC41" s="401">
        <f>SUMIFS(Backup!$P$3:$P$1048576,Backup!$B$3:$B$1048576,Priority!AC$25,Backup!$D$3:$D$1048576,Priority!$AA41, Backup!$O$3:$O$1048576,$O$2)</f>
        <v>0</v>
      </c>
      <c r="AD41" s="401">
        <f>SUMIFS(Backup!$P$3:$P$1048576,Backup!$B$3:$B$1048576,Priority!AD$25,Backup!$D$3:$D$1048576,Priority!$AA41, Backup!$O$3:$O$1048576,$O$2)</f>
        <v>0</v>
      </c>
      <c r="AE41" s="401">
        <f>SUMIFS(Backup!$P$3:$P$1048576,Backup!$B$3:$B$1048576,Priority!AE$25,Backup!$D$3:$D$1048576,Priority!$AA41, Backup!$O$3:$O$1048576,$O$2)</f>
        <v>0</v>
      </c>
      <c r="AF41" s="401">
        <f>SUMIFS(Backup!$P$3:$P$1048576,Backup!$B$3:$B$1048576,Priority!AF$25,Backup!$D$3:$D$1048576,Priority!$AA41, Backup!$O$3:$O$1048576,$O$2)</f>
        <v>0</v>
      </c>
      <c r="AG41" s="401">
        <f>SUMIFS(Backup!$P$3:$P$1048576,Backup!$B$3:$B$1048576,Priority!AG$25,Backup!$D$3:$D$1048576,Priority!$AA41, Backup!$O$3:$O$1048576,$O$2)</f>
        <v>0</v>
      </c>
      <c r="AH41" s="401">
        <f>SUMIFS(Backup!$P$3:$P$1048576,Backup!$B$3:$B$1048576,Priority!AH$25,Backup!$D$3:$D$1048576,Priority!$AA41, Backup!$O$3:$O$1048576,$O$2)</f>
        <v>0</v>
      </c>
      <c r="AI41" s="401">
        <f>SUMIFS(Backup!$P$3:$P$1048576,Backup!$B$3:$B$1048576,Priority!AI$25,Backup!$D$3:$D$1048576,Priority!$AA41, Backup!$O$3:$O$1048576,$O$2)</f>
        <v>0</v>
      </c>
      <c r="AJ41" s="401">
        <f>SUMIFS(Backup!$P$3:$P$1048576,Backup!$B$3:$B$1048576,Priority!AJ$25,Backup!$D$3:$D$1048576,Priority!$AA41, Backup!$O$3:$O$1048576,$O$2)</f>
        <v>0</v>
      </c>
      <c r="AK41" s="401">
        <f>SUMIFS(Backup!$P$3:$P$1048576,Backup!$B$3:$B$1048576,Priority!AK$25,Backup!$D$3:$D$1048576,Priority!$AA41, Backup!$O$3:$O$1048576,$O$2)</f>
        <v>0</v>
      </c>
      <c r="AL41" s="401">
        <f>SUMIFS(Backup!$P$3:$P$1048576,Backup!$B$3:$B$1048576,Priority!AL$25,Backup!$D$3:$D$1048576,Priority!$AA41, Backup!$O$3:$O$1048576,$O$2)</f>
        <v>0</v>
      </c>
      <c r="AM41" s="893">
        <f t="shared" si="8"/>
        <v>2.5</v>
      </c>
    </row>
    <row r="42" spans="2:39">
      <c r="B42" s="869" t="s">
        <v>61</v>
      </c>
      <c r="C42" s="870" t="s">
        <v>651</v>
      </c>
      <c r="D42" s="870" t="s">
        <v>2019</v>
      </c>
      <c r="E42" s="870" t="s">
        <v>2020</v>
      </c>
      <c r="F42" s="870" t="s">
        <v>2021</v>
      </c>
      <c r="G42" s="870" t="s">
        <v>2022</v>
      </c>
      <c r="H42" s="870" t="str">
        <f>H4</f>
        <v xml:space="preserve">As on date </v>
      </c>
      <c r="I42" s="870" t="s">
        <v>513</v>
      </c>
      <c r="J42" s="870" t="s">
        <v>2039</v>
      </c>
      <c r="K42" s="870" t="s">
        <v>2040</v>
      </c>
      <c r="L42" s="871" t="s">
        <v>2025</v>
      </c>
      <c r="AA42" t="s">
        <v>200</v>
      </c>
      <c r="AB42" s="401">
        <f>SUMIFS(Backup!$P$3:$P$1048576,Backup!$B$3:$B$1048576,Priority!AB$25,Backup!$D$3:$D$1048576,Priority!$AA42, Backup!$O$3:$O$1048576,$O$2)</f>
        <v>0</v>
      </c>
      <c r="AC42" s="401">
        <f>SUMIFS(Backup!$P$3:$P$1048576,Backup!$B$3:$B$1048576,Priority!AC$25,Backup!$D$3:$D$1048576,Priority!$AA42, Backup!$O$3:$O$1048576,$O$2)</f>
        <v>10</v>
      </c>
      <c r="AD42" s="401">
        <f>SUMIFS(Backup!$P$3:$P$1048576,Backup!$B$3:$B$1048576,Priority!AD$25,Backup!$D$3:$D$1048576,Priority!$AA42, Backup!$O$3:$O$1048576,$O$2)</f>
        <v>7</v>
      </c>
      <c r="AE42" s="401">
        <f>SUMIFS(Backup!$P$3:$P$1048576,Backup!$B$3:$B$1048576,Priority!AE$25,Backup!$D$3:$D$1048576,Priority!$AA42, Backup!$O$3:$O$1048576,$O$2)</f>
        <v>0</v>
      </c>
      <c r="AF42" s="401">
        <f>SUMIFS(Backup!$P$3:$P$1048576,Backup!$B$3:$B$1048576,Priority!AF$25,Backup!$D$3:$D$1048576,Priority!$AA42, Backup!$O$3:$O$1048576,$O$2)</f>
        <v>0</v>
      </c>
      <c r="AG42" s="401">
        <f>SUMIFS(Backup!$P$3:$P$1048576,Backup!$B$3:$B$1048576,Priority!AG$25,Backup!$D$3:$D$1048576,Priority!$AA42, Backup!$O$3:$O$1048576,$O$2)</f>
        <v>18</v>
      </c>
      <c r="AH42" s="401">
        <f>SUMIFS(Backup!$P$3:$P$1048576,Backup!$B$3:$B$1048576,Priority!AH$25,Backup!$D$3:$D$1048576,Priority!$AA42, Backup!$O$3:$O$1048576,$O$2)</f>
        <v>30</v>
      </c>
      <c r="AI42" s="401">
        <f>SUMIFS(Backup!$P$3:$P$1048576,Backup!$B$3:$B$1048576,Priority!AI$25,Backup!$D$3:$D$1048576,Priority!$AA42, Backup!$O$3:$O$1048576,$O$2)</f>
        <v>0</v>
      </c>
      <c r="AJ42" s="401">
        <f>SUMIFS(Backup!$P$3:$P$1048576,Backup!$B$3:$B$1048576,Priority!AJ$25,Backup!$D$3:$D$1048576,Priority!$AA42, Backup!$O$3:$O$1048576,$O$2)</f>
        <v>0</v>
      </c>
      <c r="AK42" s="401">
        <f>SUMIFS(Backup!$P$3:$P$1048576,Backup!$B$3:$B$1048576,Priority!AK$25,Backup!$D$3:$D$1048576,Priority!$AA42, Backup!$O$3:$O$1048576,$O$2)</f>
        <v>0</v>
      </c>
      <c r="AL42" s="401">
        <f>SUMIFS(Backup!$P$3:$P$1048576,Backup!$B$3:$B$1048576,Priority!AL$25,Backup!$D$3:$D$1048576,Priority!$AA42, Backup!$O$3:$O$1048576,$O$2)</f>
        <v>44</v>
      </c>
      <c r="AM42" s="893">
        <f t="shared" si="8"/>
        <v>109</v>
      </c>
    </row>
    <row r="43" spans="2:39">
      <c r="B43" s="872">
        <v>1</v>
      </c>
      <c r="C43" s="917" t="s">
        <v>253</v>
      </c>
      <c r="D43" s="917" t="s">
        <v>2026</v>
      </c>
      <c r="E43" s="918">
        <v>45047</v>
      </c>
      <c r="F43" s="918">
        <v>45169</v>
      </c>
      <c r="G43" s="919">
        <v>209</v>
      </c>
      <c r="H43" s="926">
        <f>SUM(Details!J53:J56)</f>
        <v>205</v>
      </c>
      <c r="I43" s="919">
        <f>G43-H43</f>
        <v>4</v>
      </c>
      <c r="J43" s="1200">
        <f>'Dec-23 Plan'!E19</f>
        <v>14</v>
      </c>
      <c r="K43" s="926">
        <f>SUM(Details!I36:I39)</f>
        <v>6</v>
      </c>
      <c r="L43" s="920"/>
      <c r="M43" s="486" t="s">
        <v>2036</v>
      </c>
      <c r="AA43" s="902" t="s">
        <v>2031</v>
      </c>
      <c r="AB43" s="902">
        <f t="shared" ref="AB43:AM43" si="12">SUM(AB26:AB42)</f>
        <v>2.5</v>
      </c>
      <c r="AC43" s="902">
        <f t="shared" si="12"/>
        <v>110</v>
      </c>
      <c r="AD43" s="902">
        <f t="shared" si="12"/>
        <v>153</v>
      </c>
      <c r="AE43" s="902">
        <f t="shared" si="12"/>
        <v>72</v>
      </c>
      <c r="AF43" s="902">
        <f t="shared" si="12"/>
        <v>12</v>
      </c>
      <c r="AG43" s="902">
        <f t="shared" si="12"/>
        <v>18</v>
      </c>
      <c r="AH43" s="902">
        <f t="shared" si="12"/>
        <v>390</v>
      </c>
      <c r="AI43" s="902">
        <f t="shared" si="12"/>
        <v>89</v>
      </c>
      <c r="AJ43" s="902">
        <f t="shared" si="12"/>
        <v>0</v>
      </c>
      <c r="AK43" s="902">
        <f t="shared" si="12"/>
        <v>587</v>
      </c>
      <c r="AL43" s="902">
        <f t="shared" si="12"/>
        <v>462</v>
      </c>
      <c r="AM43" s="894">
        <f t="shared" si="12"/>
        <v>1895.5</v>
      </c>
    </row>
    <row r="44" spans="2:39">
      <c r="B44" s="872">
        <v>2</v>
      </c>
      <c r="C44" s="887" t="s">
        <v>204</v>
      </c>
      <c r="D44" s="873" t="s">
        <v>2026</v>
      </c>
      <c r="E44" s="874">
        <v>45078</v>
      </c>
      <c r="F44" s="874">
        <v>45260</v>
      </c>
      <c r="G44" s="870">
        <f>SUM(G45:G48)</f>
        <v>75</v>
      </c>
      <c r="H44" s="870">
        <f>SUM(H45:H48)</f>
        <v>43</v>
      </c>
      <c r="I44" s="870">
        <f t="shared" ref="I44:I64" si="13">G44-H44</f>
        <v>32</v>
      </c>
      <c r="J44" s="870">
        <f>SUM(J45:J48)</f>
        <v>4</v>
      </c>
      <c r="K44" s="870">
        <f>SUM(K45:K48)</f>
        <v>1</v>
      </c>
      <c r="L44" s="889"/>
      <c r="AA44" s="876" t="s">
        <v>406</v>
      </c>
      <c r="AB44" s="401">
        <f>SUMIFS(Backup!$I$3:$I$1048576,Backup!$B$3:$B$1048576,Priority!AB$25,Backup!$D$3:$D$1048576,Priority!$AA44, Backup!$O$3:$O$1048576,$O$2)</f>
        <v>0</v>
      </c>
      <c r="AC44" s="401">
        <f>SUMIFS(Backup!$I$3:$I$1048576,Backup!$B$3:$B$1048576,Priority!AC$25,Backup!$D$3:$D$1048576,Priority!$AA44, Backup!$O$3:$O$1048576,$O$2)</f>
        <v>0</v>
      </c>
      <c r="AD44" s="401">
        <f>SUMIFS(Backup!$I$3:$I$1048576,Backup!$B$3:$B$1048576,Priority!AD$25,Backup!$D$3:$D$1048576,Priority!$AA44, Backup!$O$3:$O$1048576,$O$2)</f>
        <v>0</v>
      </c>
      <c r="AE44" s="401">
        <f>SUMIFS(Backup!$I$3:$I$1048576,Backup!$B$3:$B$1048576,Priority!AE$25,Backup!$D$3:$D$1048576,Priority!$AA44, Backup!$O$3:$O$1048576,$O$2)</f>
        <v>0</v>
      </c>
      <c r="AF44" s="401">
        <f>SUMIFS(Backup!$I$3:$I$1048576,Backup!$B$3:$B$1048576,Priority!AF$25,Backup!$D$3:$D$1048576,Priority!$AA44, Backup!$O$3:$O$1048576,$O$2)</f>
        <v>470</v>
      </c>
      <c r="AG44" s="401">
        <f>SUMIFS(Backup!$I$3:$I$1048576,Backup!$B$3:$B$1048576,Priority!AG$25,Backup!$D$3:$D$1048576,Priority!$AA44, Backup!$O$3:$O$1048576,$O$2)</f>
        <v>0</v>
      </c>
      <c r="AH44" s="401">
        <f>SUMIFS(Backup!$I$3:$I$1048576,Backup!$B$3:$B$1048576,Priority!AH$25,Backup!$D$3:$D$1048576,Priority!$AA44, Backup!$O$3:$O$1048576,$O$2)</f>
        <v>0</v>
      </c>
      <c r="AI44" s="401">
        <f>SUMIFS(Backup!$I$3:$I$1048576,Backup!$B$3:$B$1048576,Priority!AI$25,Backup!$D$3:$D$1048576,Priority!$AA44, Backup!$O$3:$O$1048576,$O$2)</f>
        <v>0</v>
      </c>
      <c r="AJ44" s="401">
        <f>SUMIFS(Backup!$I$3:$I$1048576,Backup!$B$3:$B$1048576,Priority!AJ$25,Backup!$D$3:$D$1048576,Priority!$AA44, Backup!$O$3:$O$1048576,$O$2)</f>
        <v>0</v>
      </c>
      <c r="AK44" s="401">
        <f>SUMIFS(Backup!$I$3:$I$1048576,Backup!$B$3:$B$1048576,Priority!AK$25,Backup!$D$3:$D$1048576,Priority!$AA44, Backup!$O$3:$O$1048576,$O$2)</f>
        <v>0</v>
      </c>
      <c r="AL44" s="401">
        <f>SUMIFS(Backup!$I$3:$I$1048576,Backup!$B$3:$B$1048576,Priority!AL$25,Backup!$D$3:$D$1048576,Priority!$AA44, Backup!$O$3:$O$1048576,$O$2)</f>
        <v>0</v>
      </c>
      <c r="AM44" s="903">
        <f>SUM(AB44:AL44)</f>
        <v>470</v>
      </c>
    </row>
    <row r="45" spans="2:39" hidden="1" outlineLevel="1">
      <c r="B45" s="872"/>
      <c r="C45" s="886" t="s">
        <v>41</v>
      </c>
      <c r="D45" s="883"/>
      <c r="E45" s="884"/>
      <c r="F45" s="884"/>
      <c r="G45" s="905">
        <v>25</v>
      </c>
      <c r="H45" s="905">
        <f>IFERROR(SUMIFS(Backup!$G:$G, Backup!$D:$D, $C6, Backup!$B:$B, $AD$4), "-")</f>
        <v>10</v>
      </c>
      <c r="I45" s="870">
        <f t="shared" si="13"/>
        <v>15</v>
      </c>
      <c r="J45" s="905">
        <f>'Dec-23 Plan'!I25</f>
        <v>0</v>
      </c>
      <c r="K45" s="905">
        <f>SUMIFS(Backup!$G:$G, Backup!$O:$O, $O$2, Backup!$D:$D, $C$6,Backup!$B:$B, $AD$4)</f>
        <v>0</v>
      </c>
      <c r="L45" s="875"/>
    </row>
    <row r="46" spans="2:39" hidden="1" outlineLevel="1">
      <c r="B46" s="872"/>
      <c r="C46" s="886" t="s">
        <v>43</v>
      </c>
      <c r="D46" s="883"/>
      <c r="E46" s="884"/>
      <c r="F46" s="884"/>
      <c r="G46" s="905">
        <v>16</v>
      </c>
      <c r="H46" s="905">
        <f>IFERROR(SUMIFS(Backup!$G:$G, Backup!$D:$D, $C6, Backup!$B:$B, $AE$4), "-")</f>
        <v>13</v>
      </c>
      <c r="I46" s="870">
        <f t="shared" si="13"/>
        <v>3</v>
      </c>
      <c r="J46" s="905">
        <f>'Dec-23 Plan'!I27</f>
        <v>4</v>
      </c>
      <c r="K46" s="905">
        <f>SUMIFS(Backup!$G:$G, Backup!$O:$O, $O$2, Backup!$D:$D, $C$6,Backup!$B:$B, $AE$4)</f>
        <v>1</v>
      </c>
      <c r="L46" s="875"/>
    </row>
    <row r="47" spans="2:39" hidden="1" outlineLevel="1">
      <c r="B47" s="872"/>
      <c r="C47" s="886" t="s">
        <v>14</v>
      </c>
      <c r="D47" s="883"/>
      <c r="E47" s="884"/>
      <c r="F47" s="884"/>
      <c r="G47" s="905">
        <v>15</v>
      </c>
      <c r="H47" s="905">
        <f>IFERROR(SUMIFS(Backup!$G:$G, Backup!$D:$D, $C6, Backup!$B:$B, $AF$4), "-")</f>
        <v>15</v>
      </c>
      <c r="I47" s="870">
        <f t="shared" si="13"/>
        <v>0</v>
      </c>
      <c r="J47" s="905">
        <f>'Dec-23 Plan'!I23</f>
        <v>0</v>
      </c>
      <c r="K47" s="905">
        <f>SUMIFS(Backup!$G:$G, Backup!$O:$O, $O$2, Backup!$D:$D, $C$6,Backup!$B:$B, $AF$4)</f>
        <v>0</v>
      </c>
      <c r="L47" s="875"/>
    </row>
    <row r="48" spans="2:39" hidden="1" outlineLevel="1">
      <c r="B48" s="872"/>
      <c r="C48" s="886" t="s">
        <v>472</v>
      </c>
      <c r="D48" s="883"/>
      <c r="E48" s="884"/>
      <c r="F48" s="884"/>
      <c r="G48" s="905">
        <v>19</v>
      </c>
      <c r="H48" s="905">
        <f>IFERROR(SUMIFS(Backup!$G:$G, Backup!$D:$D, $C6, Backup!$B:$B, $AG$4), "-")</f>
        <v>5</v>
      </c>
      <c r="I48" s="870">
        <f t="shared" si="13"/>
        <v>14</v>
      </c>
      <c r="J48" s="905">
        <f>'Dec-23 Plan'!I29</f>
        <v>0</v>
      </c>
      <c r="K48" s="905">
        <f>SUMIFS(Backup!$G:$G, Backup!$O:$O, $O$2, Backup!$D:$D, $C$6,Backup!$B:$B, $AG$4)</f>
        <v>0</v>
      </c>
      <c r="L48" s="875"/>
    </row>
    <row r="49" spans="2:12" collapsed="1">
      <c r="B49" s="872">
        <v>3</v>
      </c>
      <c r="C49" s="887" t="s">
        <v>2027</v>
      </c>
      <c r="D49" s="873" t="s">
        <v>2026</v>
      </c>
      <c r="E49" s="874">
        <v>44774</v>
      </c>
      <c r="F49" s="874">
        <v>45290</v>
      </c>
      <c r="G49" s="870">
        <f>SUM(G50:G53)</f>
        <v>1261</v>
      </c>
      <c r="H49" s="870">
        <f>SUM(H50:H53)</f>
        <v>338</v>
      </c>
      <c r="I49" s="870">
        <f>G49-H49</f>
        <v>923</v>
      </c>
      <c r="J49" s="870">
        <f t="shared" ref="J49:K49" si="14">SUM(J50:J53)</f>
        <v>37</v>
      </c>
      <c r="K49" s="870">
        <f t="shared" si="14"/>
        <v>0</v>
      </c>
      <c r="L49" s="889"/>
    </row>
    <row r="50" spans="2:12" hidden="1" outlineLevel="1">
      <c r="B50" s="872"/>
      <c r="C50" s="886" t="s">
        <v>41</v>
      </c>
      <c r="D50" s="883"/>
      <c r="E50" s="884"/>
      <c r="F50" s="884"/>
      <c r="G50" s="905">
        <v>245</v>
      </c>
      <c r="H50" s="905">
        <f>IFERROR(SUMIFS(Backup!$H:$H, Backup!$B:$B,$AD$4), "-")</f>
        <v>83</v>
      </c>
      <c r="I50" s="905">
        <f>G50-H50</f>
        <v>162</v>
      </c>
      <c r="J50" s="906">
        <f>'Dec-23 Plan'!H78</f>
        <v>0</v>
      </c>
      <c r="K50" s="905">
        <f>SUMIFS(Backup!$H:$H, Backup!$O:$O, $O$2, Backup!$B:$B, $AD$4)</f>
        <v>0</v>
      </c>
      <c r="L50" s="875"/>
    </row>
    <row r="51" spans="2:12" hidden="1" outlineLevel="1">
      <c r="B51" s="872"/>
      <c r="C51" s="886" t="s">
        <v>43</v>
      </c>
      <c r="D51" s="883"/>
      <c r="E51" s="884"/>
      <c r="F51" s="884"/>
      <c r="G51" s="905">
        <v>234</v>
      </c>
      <c r="H51" s="905">
        <f>IFERROR(SUMIFS(Backup!$H:$H, Backup!$B:$B,$AE$4), "-")</f>
        <v>37</v>
      </c>
      <c r="I51" s="905">
        <f t="shared" ref="I51:I53" si="15">G51-H51</f>
        <v>197</v>
      </c>
      <c r="J51" s="906">
        <f>'Dec-23 Plan'!H80</f>
        <v>37</v>
      </c>
      <c r="K51" s="905">
        <f>SUMIFS(Backup!$H:$H, Backup!$O:$O, $O$2, Backup!$B:$B, $AE$4)</f>
        <v>0</v>
      </c>
      <c r="L51" s="875"/>
    </row>
    <row r="52" spans="2:12" hidden="1" outlineLevel="1">
      <c r="B52" s="872"/>
      <c r="C52" s="886" t="s">
        <v>14</v>
      </c>
      <c r="D52" s="883"/>
      <c r="E52" s="884"/>
      <c r="F52" s="884"/>
      <c r="G52" s="905">
        <v>172</v>
      </c>
      <c r="H52" s="905">
        <f>IFERROR(SUMIFS(Backup!$H:$H, Backup!$B:$B,$AF$4), "-")</f>
        <v>187</v>
      </c>
      <c r="I52" s="905">
        <f t="shared" si="15"/>
        <v>-15</v>
      </c>
      <c r="J52" s="906">
        <f>'Dec-23 Plan'!H76</f>
        <v>0</v>
      </c>
      <c r="K52" s="905">
        <f>SUMIFS(Backup!$H:$H, Backup!$O:$O, $O$2, Backup!$B:$B, $AF$4)</f>
        <v>0</v>
      </c>
      <c r="L52" s="875"/>
    </row>
    <row r="53" spans="2:12" hidden="1" outlineLevel="1">
      <c r="B53" s="872"/>
      <c r="C53" s="886" t="s">
        <v>472</v>
      </c>
      <c r="D53" s="883"/>
      <c r="E53" s="884"/>
      <c r="F53" s="884"/>
      <c r="G53" s="905">
        <v>610</v>
      </c>
      <c r="H53" s="905">
        <f>IFERROR(SUMIFS(Backup!$H:$H, Backup!$B:$B,$AG$4), "-")</f>
        <v>31</v>
      </c>
      <c r="I53" s="905">
        <f t="shared" si="15"/>
        <v>579</v>
      </c>
      <c r="J53" s="906">
        <f>'Dec-23 Plan'!H82</f>
        <v>0</v>
      </c>
      <c r="K53" s="905">
        <f>SUMIFS(Backup!$H:$H, Backup!$O:$O, $O$2, Backup!$B:$B, $AG$4)</f>
        <v>0</v>
      </c>
      <c r="L53" s="875"/>
    </row>
    <row r="54" spans="2:12" collapsed="1">
      <c r="B54" s="872">
        <v>4</v>
      </c>
      <c r="C54" s="907" t="s">
        <v>2033</v>
      </c>
      <c r="D54" s="873" t="s">
        <v>239</v>
      </c>
      <c r="E54" s="874">
        <v>45047</v>
      </c>
      <c r="F54" s="874">
        <v>45290</v>
      </c>
      <c r="G54" s="904">
        <f>SUM(G55:G58)</f>
        <v>15126</v>
      </c>
      <c r="H54" s="904">
        <f>SUM(H55:H58)</f>
        <v>12843</v>
      </c>
      <c r="I54" s="870">
        <f t="shared" si="13"/>
        <v>2283</v>
      </c>
      <c r="J54" s="892">
        <f>SUM(J55:J58)</f>
        <v>844</v>
      </c>
      <c r="K54" s="904">
        <f>SUM(K55:K58)</f>
        <v>580</v>
      </c>
      <c r="L54" s="875"/>
    </row>
    <row r="55" spans="2:12" hidden="1" outlineLevel="1">
      <c r="B55" s="872"/>
      <c r="C55" s="886" t="s">
        <v>41</v>
      </c>
      <c r="D55" s="883"/>
      <c r="E55" s="884"/>
      <c r="F55" s="884"/>
      <c r="G55" s="905">
        <v>3634</v>
      </c>
      <c r="H55" s="896">
        <f>SUM(AH$8:AH$12)</f>
        <v>3298</v>
      </c>
      <c r="I55" s="906">
        <f t="shared" si="13"/>
        <v>336</v>
      </c>
      <c r="J55" s="906">
        <f>'Dec-23 Plan'!J26</f>
        <v>304</v>
      </c>
      <c r="K55" s="896">
        <f>SUM($AH26:$AH30)</f>
        <v>348</v>
      </c>
      <c r="L55" s="875"/>
    </row>
    <row r="56" spans="2:12" hidden="1" outlineLevel="1">
      <c r="B56" s="872"/>
      <c r="C56" s="886" t="s">
        <v>43</v>
      </c>
      <c r="D56" s="883"/>
      <c r="E56" s="884"/>
      <c r="F56" s="884"/>
      <c r="G56" s="905">
        <v>2704</v>
      </c>
      <c r="H56" s="896">
        <f>SUM(AI$8:AI$12)</f>
        <v>2444.5</v>
      </c>
      <c r="I56" s="906">
        <f t="shared" si="13"/>
        <v>259.5</v>
      </c>
      <c r="J56" s="906">
        <f>'Dec-23 Plan'!J28</f>
        <v>200</v>
      </c>
      <c r="K56" s="896">
        <f>SUM($AI26:$AI30)</f>
        <v>65</v>
      </c>
      <c r="L56" s="875"/>
    </row>
    <row r="57" spans="2:12" hidden="1" outlineLevel="1">
      <c r="B57" s="872"/>
      <c r="C57" s="886" t="s">
        <v>14</v>
      </c>
      <c r="D57" s="883"/>
      <c r="E57" s="884"/>
      <c r="F57" s="884"/>
      <c r="G57" s="905">
        <v>1980</v>
      </c>
      <c r="H57" s="896">
        <f>SUM(AJ$8:AJ$12)</f>
        <v>1916.5</v>
      </c>
      <c r="I57" s="906">
        <f t="shared" si="13"/>
        <v>63.5</v>
      </c>
      <c r="J57" s="906">
        <f>'Dec-23 Plan'!J24</f>
        <v>0</v>
      </c>
      <c r="K57" s="896">
        <f>SUM($AJ26:$AJ30)</f>
        <v>0</v>
      </c>
      <c r="L57" s="875"/>
    </row>
    <row r="58" spans="2:12" hidden="1" outlineLevel="1">
      <c r="B58" s="872"/>
      <c r="C58" s="886" t="s">
        <v>472</v>
      </c>
      <c r="D58" s="883"/>
      <c r="E58" s="884"/>
      <c r="F58" s="884"/>
      <c r="G58" s="905">
        <v>6808</v>
      </c>
      <c r="H58" s="896">
        <f>SUM(AK$8:AK$12)</f>
        <v>5184</v>
      </c>
      <c r="I58" s="906">
        <f t="shared" si="13"/>
        <v>1624</v>
      </c>
      <c r="J58" s="906">
        <f>'Dec-23 Plan'!J30</f>
        <v>340</v>
      </c>
      <c r="K58" s="896">
        <f>SUM($AK26:$AK30)</f>
        <v>167</v>
      </c>
      <c r="L58" s="875"/>
    </row>
    <row r="59" spans="2:12" collapsed="1">
      <c r="B59" s="872">
        <v>5</v>
      </c>
      <c r="C59" s="908" t="s">
        <v>2032</v>
      </c>
      <c r="D59" s="873" t="s">
        <v>239</v>
      </c>
      <c r="E59" s="874">
        <v>45047</v>
      </c>
      <c r="F59" s="874">
        <v>45290</v>
      </c>
      <c r="G59" s="906">
        <f>SUM(G60:G63)</f>
        <v>11592</v>
      </c>
      <c r="H59" s="906">
        <f>SUM(H60:H63)</f>
        <v>7992.5</v>
      </c>
      <c r="I59" s="906">
        <f>G59-H59</f>
        <v>3599.5</v>
      </c>
      <c r="J59" s="906">
        <f>SUM(J60:J63)</f>
        <v>1316</v>
      </c>
      <c r="K59" s="906">
        <f>SUM(K60:K63)</f>
        <v>456</v>
      </c>
      <c r="L59" s="875"/>
    </row>
    <row r="60" spans="2:12" hidden="1" outlineLevel="1">
      <c r="B60" s="872"/>
      <c r="C60" s="886" t="s">
        <v>41</v>
      </c>
      <c r="D60" s="883"/>
      <c r="E60" s="884"/>
      <c r="F60" s="884"/>
      <c r="G60" s="905">
        <v>2123</v>
      </c>
      <c r="H60" s="896">
        <f>SUM(AH13:AH17)</f>
        <v>1336</v>
      </c>
      <c r="I60" s="906">
        <f t="shared" ref="I60:I63" si="16">G60-H60</f>
        <v>787</v>
      </c>
      <c r="J60" s="906">
        <f>'Dec-23 Plan'!Q19</f>
        <v>286</v>
      </c>
      <c r="K60" s="896">
        <f>SUM(AH31:AH41)</f>
        <v>12</v>
      </c>
      <c r="L60" s="875"/>
    </row>
    <row r="61" spans="2:12" hidden="1" outlineLevel="1">
      <c r="B61" s="872"/>
      <c r="C61" s="886" t="s">
        <v>43</v>
      </c>
      <c r="D61" s="883"/>
      <c r="E61" s="884"/>
      <c r="F61" s="884"/>
      <c r="G61" s="905">
        <v>2209</v>
      </c>
      <c r="H61" s="896">
        <f>SUM(AI13:AI17)</f>
        <v>1380</v>
      </c>
      <c r="I61" s="906">
        <f t="shared" si="16"/>
        <v>829</v>
      </c>
      <c r="J61" s="906">
        <f>'Dec-23 Plan'!Q22</f>
        <v>696</v>
      </c>
      <c r="K61" s="896">
        <f>SUM(AI31:AI41)</f>
        <v>24</v>
      </c>
      <c r="L61" s="875"/>
    </row>
    <row r="62" spans="2:12" hidden="1" outlineLevel="1">
      <c r="B62" s="872"/>
      <c r="C62" s="886" t="s">
        <v>14</v>
      </c>
      <c r="D62" s="883"/>
      <c r="E62" s="884"/>
      <c r="F62" s="884"/>
      <c r="G62" s="905">
        <v>1598</v>
      </c>
      <c r="H62" s="896">
        <f>SUM(AJ13:AJ17)</f>
        <v>1726</v>
      </c>
      <c r="I62" s="906">
        <f t="shared" si="16"/>
        <v>-128</v>
      </c>
      <c r="J62" s="906">
        <f>'Dec-23 Plan'!Q18</f>
        <v>0</v>
      </c>
      <c r="K62" s="896">
        <f>SUM(AJ31:AJ41)</f>
        <v>0</v>
      </c>
      <c r="L62" s="875"/>
    </row>
    <row r="63" spans="2:12" hidden="1" outlineLevel="1">
      <c r="B63" s="872"/>
      <c r="C63" s="886" t="s">
        <v>472</v>
      </c>
      <c r="D63" s="883"/>
      <c r="E63" s="884"/>
      <c r="F63" s="884"/>
      <c r="G63" s="905">
        <v>5662</v>
      </c>
      <c r="H63" s="896">
        <f>SUM(AK13:AK17)</f>
        <v>3550.5</v>
      </c>
      <c r="I63" s="906">
        <f t="shared" si="16"/>
        <v>2111.5</v>
      </c>
      <c r="J63" s="906">
        <f>'Dec-23 Plan'!Q23</f>
        <v>334</v>
      </c>
      <c r="K63" s="896">
        <f>SUM(AK31:AK41)</f>
        <v>420</v>
      </c>
      <c r="L63" s="875"/>
    </row>
    <row r="64" spans="2:12" collapsed="1">
      <c r="B64" s="872">
        <v>5</v>
      </c>
      <c r="C64" s="911" t="s">
        <v>406</v>
      </c>
      <c r="D64" s="876" t="s">
        <v>1141</v>
      </c>
      <c r="E64" s="874">
        <v>45170</v>
      </c>
      <c r="F64" s="874">
        <v>45322</v>
      </c>
      <c r="G64" s="870">
        <f>SUM(G65:G68)</f>
        <v>2077</v>
      </c>
      <c r="H64" s="870">
        <f>SUM(H65:H68)</f>
        <v>0</v>
      </c>
      <c r="I64" s="870">
        <f t="shared" si="13"/>
        <v>2077</v>
      </c>
      <c r="J64" s="870">
        <f>SUM(J65:J68)</f>
        <v>200</v>
      </c>
      <c r="K64" s="870">
        <f>SUM(K65:K68)</f>
        <v>0</v>
      </c>
      <c r="L64" s="875"/>
    </row>
    <row r="65" spans="2:13" hidden="1" outlineLevel="1">
      <c r="B65" s="910"/>
      <c r="C65" s="886" t="s">
        <v>41</v>
      </c>
      <c r="D65" s="885"/>
      <c r="E65" s="884"/>
      <c r="F65" s="884"/>
      <c r="G65" s="853">
        <v>450</v>
      </c>
      <c r="H65" s="912">
        <f>AH20</f>
        <v>0</v>
      </c>
      <c r="I65" s="895">
        <f>G65-H65</f>
        <v>450</v>
      </c>
      <c r="J65" s="885">
        <f>'Dec-23 Plan'!C96</f>
        <v>0</v>
      </c>
      <c r="K65" s="895">
        <f>AH44</f>
        <v>0</v>
      </c>
      <c r="L65" s="883"/>
    </row>
    <row r="66" spans="2:13" hidden="1" outlineLevel="1">
      <c r="B66" s="910"/>
      <c r="C66" s="886" t="s">
        <v>43</v>
      </c>
      <c r="D66" s="885"/>
      <c r="E66" s="884"/>
      <c r="F66" s="884"/>
      <c r="G66" s="853">
        <v>357</v>
      </c>
      <c r="H66" s="912">
        <f>AI20</f>
        <v>0</v>
      </c>
      <c r="I66" s="895">
        <f t="shared" ref="I66:I68" si="17">G66-H66</f>
        <v>357</v>
      </c>
      <c r="J66" s="885">
        <f>'Dec-23 Plan'!C99</f>
        <v>0</v>
      </c>
      <c r="K66" s="895">
        <f>AI44</f>
        <v>0</v>
      </c>
      <c r="L66" s="883"/>
    </row>
    <row r="67" spans="2:13" hidden="1" outlineLevel="1">
      <c r="B67" s="910"/>
      <c r="C67" s="886" t="s">
        <v>14</v>
      </c>
      <c r="D67" s="885"/>
      <c r="E67" s="884"/>
      <c r="F67" s="884"/>
      <c r="G67" s="853">
        <v>279</v>
      </c>
      <c r="H67" s="912">
        <f>AJ20</f>
        <v>0</v>
      </c>
      <c r="I67" s="895">
        <f t="shared" si="17"/>
        <v>279</v>
      </c>
      <c r="J67" s="885">
        <f>'Dec-23 Plan'!C95</f>
        <v>200</v>
      </c>
      <c r="K67" s="895">
        <f>AJ44</f>
        <v>0</v>
      </c>
      <c r="L67" s="883"/>
    </row>
    <row r="68" spans="2:13" hidden="1" outlineLevel="1">
      <c r="B68" s="910"/>
      <c r="C68" s="886" t="s">
        <v>472</v>
      </c>
      <c r="D68" s="885"/>
      <c r="E68" s="884"/>
      <c r="F68" s="884"/>
      <c r="G68" s="853">
        <v>991</v>
      </c>
      <c r="H68" s="912">
        <f>AK20</f>
        <v>0</v>
      </c>
      <c r="I68" s="895">
        <f t="shared" si="17"/>
        <v>991</v>
      </c>
      <c r="J68" s="885">
        <f>'Dec-23 Plan'!C100</f>
        <v>0</v>
      </c>
      <c r="K68" s="895">
        <f>AK44</f>
        <v>0</v>
      </c>
      <c r="L68" s="883"/>
    </row>
    <row r="69" spans="2:13" ht="15.5" collapsed="1">
      <c r="B69" s="1441" t="s">
        <v>2029</v>
      </c>
      <c r="C69" s="1442"/>
      <c r="D69" s="1442"/>
      <c r="E69" s="1442"/>
      <c r="F69" s="1442"/>
      <c r="G69" s="1442"/>
      <c r="H69" s="1442"/>
      <c r="I69" s="1442"/>
      <c r="J69" s="1442"/>
      <c r="K69" s="1442"/>
      <c r="L69" s="1443"/>
    </row>
    <row r="70" spans="2:13" ht="27.65" customHeight="1">
      <c r="B70" s="869" t="s">
        <v>61</v>
      </c>
      <c r="C70" s="870" t="s">
        <v>651</v>
      </c>
      <c r="D70" s="870" t="s">
        <v>2019</v>
      </c>
      <c r="E70" s="870" t="s">
        <v>2020</v>
      </c>
      <c r="F70" s="870" t="s">
        <v>2021</v>
      </c>
      <c r="G70" s="870" t="s">
        <v>2022</v>
      </c>
      <c r="H70" s="870" t="str">
        <f>H42</f>
        <v xml:space="preserve">As on date </v>
      </c>
      <c r="I70" s="870" t="str">
        <f t="shared" ref="I70:L70" si="18">I42</f>
        <v>Balance</v>
      </c>
      <c r="J70" s="870" t="str">
        <f t="shared" si="18"/>
        <v>Target FTM</v>
      </c>
      <c r="K70" s="870" t="str">
        <f t="shared" si="18"/>
        <v>Achieved FTM</v>
      </c>
      <c r="L70" s="870" t="str">
        <f t="shared" si="18"/>
        <v xml:space="preserve">Manpower </v>
      </c>
    </row>
    <row r="71" spans="2:13">
      <c r="B71" s="872">
        <v>1</v>
      </c>
      <c r="C71" s="917" t="s">
        <v>253</v>
      </c>
      <c r="D71" s="917" t="s">
        <v>2026</v>
      </c>
      <c r="E71" s="918">
        <v>45139</v>
      </c>
      <c r="F71" s="918">
        <v>45169</v>
      </c>
      <c r="G71" s="919">
        <v>36</v>
      </c>
      <c r="H71" s="926">
        <f>Details!J52</f>
        <v>27</v>
      </c>
      <c r="I71" s="919">
        <f>G71-H71</f>
        <v>9</v>
      </c>
      <c r="J71" s="919">
        <v>0</v>
      </c>
      <c r="K71" s="926">
        <f>Details!I35</f>
        <v>8</v>
      </c>
      <c r="L71" s="920"/>
      <c r="M71" s="486" t="s">
        <v>2036</v>
      </c>
    </row>
    <row r="72" spans="2:13">
      <c r="B72" s="872">
        <v>2</v>
      </c>
      <c r="C72" s="887" t="s">
        <v>204</v>
      </c>
      <c r="D72" s="873" t="s">
        <v>2026</v>
      </c>
      <c r="E72" s="874">
        <v>45170</v>
      </c>
      <c r="F72" s="874">
        <v>45214</v>
      </c>
      <c r="G72" s="870">
        <v>18</v>
      </c>
      <c r="H72" s="870">
        <f>IFERROR(SUMIFS(Backup!$G:$G, Backup!$D:$D, $C6, Backup!$B:$B, $AD$5), "-")</f>
        <v>4</v>
      </c>
      <c r="I72" s="870">
        <f t="shared" ref="I72:I76" si="19">G72-H72</f>
        <v>14</v>
      </c>
      <c r="J72" s="870">
        <f>'Dec-23 Plan'!I21</f>
        <v>4</v>
      </c>
      <c r="K72" s="870">
        <f>SUMIFS(Backup!$G:$G, Backup!$O:$O, $O$2, Backup!$D:$D, $C$6,Backup!$B:$B, $AD$5)</f>
        <v>2</v>
      </c>
      <c r="L72" s="875"/>
    </row>
    <row r="73" spans="2:13">
      <c r="B73" s="872">
        <v>3</v>
      </c>
      <c r="C73" s="887" t="s">
        <v>2027</v>
      </c>
      <c r="D73" s="873" t="s">
        <v>2026</v>
      </c>
      <c r="E73" s="874">
        <v>45189</v>
      </c>
      <c r="F73" s="874">
        <v>45290</v>
      </c>
      <c r="G73" s="870">
        <v>190</v>
      </c>
      <c r="H73" s="870">
        <f>IFERROR(SUMIFS(Backup!$H:$H, Backup!$B:$B,$AD$5), "-")</f>
        <v>0</v>
      </c>
      <c r="I73" s="870">
        <f t="shared" si="19"/>
        <v>190</v>
      </c>
      <c r="J73" s="892">
        <f>'Dec-23 Plan'!H74</f>
        <v>0</v>
      </c>
      <c r="K73" s="870">
        <f>SUMIFS(Backup!$H:$H, Backup!$O:$O, $O$2, Backup!$B:$B, $AD$5)</f>
        <v>0</v>
      </c>
      <c r="L73" s="875"/>
    </row>
    <row r="74" spans="2:13">
      <c r="B74" s="872">
        <v>4</v>
      </c>
      <c r="C74" s="887" t="s">
        <v>2033</v>
      </c>
      <c r="D74" s="873" t="s">
        <v>239</v>
      </c>
      <c r="E74" s="874">
        <v>45139</v>
      </c>
      <c r="F74" s="874">
        <v>45290</v>
      </c>
      <c r="G74" s="870">
        <v>2256</v>
      </c>
      <c r="H74" s="904">
        <f>SUM(AL8:AL12)</f>
        <v>1080</v>
      </c>
      <c r="I74" s="870">
        <f t="shared" si="19"/>
        <v>1176</v>
      </c>
      <c r="J74" s="892">
        <f>'Dec-23 Plan'!J22</f>
        <v>346</v>
      </c>
      <c r="K74" s="904">
        <f>SUM(AL26:AL30)</f>
        <v>274</v>
      </c>
      <c r="L74" s="875"/>
    </row>
    <row r="75" spans="2:13">
      <c r="B75" s="872">
        <v>5</v>
      </c>
      <c r="C75" s="909" t="s">
        <v>2032</v>
      </c>
      <c r="D75" s="873" t="s">
        <v>239</v>
      </c>
      <c r="E75" s="874">
        <v>45139</v>
      </c>
      <c r="F75" s="874">
        <v>45290</v>
      </c>
      <c r="G75" s="905">
        <v>2165</v>
      </c>
      <c r="H75" s="896">
        <f>SUM(AL13:AL18)</f>
        <v>785</v>
      </c>
      <c r="I75" s="870">
        <f t="shared" si="19"/>
        <v>1380</v>
      </c>
      <c r="J75" s="906">
        <f>'Dec-23 Plan'!Q17</f>
        <v>48</v>
      </c>
      <c r="K75" s="896">
        <f>SUM(AL31:AL42)</f>
        <v>188</v>
      </c>
      <c r="L75" s="875"/>
    </row>
    <row r="76" spans="2:13">
      <c r="B76" s="872">
        <v>6</v>
      </c>
      <c r="C76" s="911" t="s">
        <v>406</v>
      </c>
      <c r="D76" s="876" t="s">
        <v>1141</v>
      </c>
      <c r="E76" s="874">
        <v>45245</v>
      </c>
      <c r="F76" s="874">
        <v>45322</v>
      </c>
      <c r="G76" s="870">
        <v>325</v>
      </c>
      <c r="H76" s="904">
        <f>AL20</f>
        <v>0</v>
      </c>
      <c r="I76" s="870">
        <f t="shared" si="19"/>
        <v>325</v>
      </c>
      <c r="J76" s="870">
        <f>'Dec-23 Plan'!C94</f>
        <v>0</v>
      </c>
      <c r="K76" s="904">
        <f>AL44</f>
        <v>0</v>
      </c>
      <c r="L76" s="875"/>
    </row>
    <row r="77" spans="2:13">
      <c r="B77" s="877"/>
      <c r="C77" s="878"/>
      <c r="D77" s="879"/>
      <c r="E77" s="880"/>
      <c r="F77" s="880"/>
      <c r="G77" s="879"/>
      <c r="H77" s="879"/>
      <c r="I77" s="853"/>
      <c r="J77" s="879"/>
      <c r="K77" s="913"/>
      <c r="L77" s="881"/>
    </row>
    <row r="78" spans="2:13" ht="18.5">
      <c r="B78" s="1444" t="s">
        <v>1376</v>
      </c>
      <c r="C78" s="1445"/>
      <c r="D78" s="1445"/>
      <c r="E78" s="1445"/>
      <c r="F78" s="1445"/>
      <c r="G78" s="1445"/>
      <c r="H78" s="1445"/>
      <c r="I78" s="1445"/>
      <c r="J78" s="1445"/>
      <c r="K78" s="1445"/>
      <c r="L78" s="1446"/>
    </row>
    <row r="79" spans="2:13" ht="15.75" customHeight="1">
      <c r="B79" s="1434" t="s">
        <v>2030</v>
      </c>
      <c r="C79" s="1434" t="s">
        <v>6</v>
      </c>
      <c r="D79" s="1434" t="s">
        <v>226</v>
      </c>
      <c r="E79" s="1434" t="s">
        <v>830</v>
      </c>
      <c r="F79" s="1434" t="s">
        <v>1378</v>
      </c>
      <c r="G79" s="1434"/>
      <c r="H79" s="1434" t="s">
        <v>1380</v>
      </c>
      <c r="I79" s="1434"/>
      <c r="J79" s="1434" t="s">
        <v>831</v>
      </c>
      <c r="K79" s="1434"/>
      <c r="L79" s="1434" t="s">
        <v>513</v>
      </c>
    </row>
    <row r="80" spans="2:13" ht="15.5">
      <c r="B80" s="1434"/>
      <c r="C80" s="1434"/>
      <c r="D80" s="1434"/>
      <c r="E80" s="1434"/>
      <c r="F80" s="882" t="s">
        <v>1379</v>
      </c>
      <c r="G80" s="882" t="s">
        <v>53</v>
      </c>
      <c r="H80" s="882" t="s">
        <v>1379</v>
      </c>
      <c r="I80" s="882" t="s">
        <v>53</v>
      </c>
      <c r="J80" s="882" t="s">
        <v>1379</v>
      </c>
      <c r="K80" s="882" t="s">
        <v>53</v>
      </c>
      <c r="L80" s="1434"/>
    </row>
    <row r="81" spans="2:12" ht="15" customHeight="1">
      <c r="B81" s="885">
        <v>1</v>
      </c>
      <c r="C81" s="921" t="s">
        <v>1382</v>
      </c>
      <c r="D81" s="923">
        <f>Summary!C10</f>
        <v>495</v>
      </c>
      <c r="E81" s="923" t="s">
        <v>69</v>
      </c>
      <c r="F81" s="924">
        <f>Summary!E10</f>
        <v>0</v>
      </c>
      <c r="G81" s="925">
        <f>Summary!F10</f>
        <v>2</v>
      </c>
      <c r="H81" s="925">
        <f>Summary!G10</f>
        <v>0</v>
      </c>
      <c r="I81" s="925">
        <f>Summary!H10</f>
        <v>24</v>
      </c>
      <c r="J81" s="925">
        <f>Summary!I10</f>
        <v>470</v>
      </c>
      <c r="K81" s="925">
        <f>Summary!J10</f>
        <v>522</v>
      </c>
      <c r="L81" s="925">
        <f>Summary!K10</f>
        <v>-27</v>
      </c>
    </row>
    <row r="82" spans="2:12">
      <c r="B82" s="885">
        <v>2</v>
      </c>
      <c r="C82" s="921" t="s">
        <v>204</v>
      </c>
      <c r="D82" s="923">
        <f>Summary!C11</f>
        <v>259</v>
      </c>
      <c r="E82" s="923" t="s">
        <v>69</v>
      </c>
      <c r="F82" s="924">
        <f>Summary!E11</f>
        <v>0</v>
      </c>
      <c r="G82" s="925">
        <f>Summary!F11</f>
        <v>1</v>
      </c>
      <c r="H82" s="925">
        <f>Summary!G11</f>
        <v>0</v>
      </c>
      <c r="I82" s="925">
        <f>Summary!H11</f>
        <v>5</v>
      </c>
      <c r="J82" s="925">
        <f>Summary!I11</f>
        <v>124</v>
      </c>
      <c r="K82" s="925">
        <f>Summary!J11</f>
        <v>208</v>
      </c>
      <c r="L82" s="925">
        <f>Summary!K11</f>
        <v>51</v>
      </c>
    </row>
    <row r="83" spans="2:12">
      <c r="B83" s="885">
        <v>3</v>
      </c>
      <c r="C83" s="921" t="s">
        <v>1377</v>
      </c>
      <c r="D83" s="1060">
        <f>Summary!C12</f>
        <v>61107</v>
      </c>
      <c r="E83" s="923" t="s">
        <v>239</v>
      </c>
      <c r="F83" s="924">
        <f>Summary!E12</f>
        <v>108.73333333333333</v>
      </c>
      <c r="G83" s="925">
        <f>Summary!F12</f>
        <v>162</v>
      </c>
      <c r="H83" s="925">
        <f>Summary!G12</f>
        <v>4037</v>
      </c>
      <c r="I83" s="925">
        <f>Summary!H12</f>
        <v>2659</v>
      </c>
      <c r="J83" s="925">
        <f>Summary!I12</f>
        <v>74263.16</v>
      </c>
      <c r="K83" s="925">
        <f>Summary!J12</f>
        <v>50118.55</v>
      </c>
      <c r="L83" s="925">
        <f>Summary!K12</f>
        <v>10988.449999999997</v>
      </c>
    </row>
    <row r="84" spans="2:12">
      <c r="B84" s="885">
        <v>4</v>
      </c>
      <c r="C84" s="921" t="s">
        <v>1927</v>
      </c>
      <c r="D84" s="923">
        <f>Summary!C13</f>
        <v>2946</v>
      </c>
      <c r="E84" s="923" t="s">
        <v>69</v>
      </c>
      <c r="F84" s="924">
        <f>Summary!E13</f>
        <v>0</v>
      </c>
      <c r="G84" s="925">
        <f>Summary!F13</f>
        <v>2</v>
      </c>
      <c r="H84" s="925">
        <f>Summary!G13</f>
        <v>245</v>
      </c>
      <c r="I84" s="925">
        <f>Summary!H13</f>
        <v>59</v>
      </c>
      <c r="J84" s="925">
        <f>Summary!I13</f>
        <v>5584.5</v>
      </c>
      <c r="K84" s="925">
        <f>Summary!J13</f>
        <v>1509</v>
      </c>
      <c r="L84" s="925">
        <f>Summary!K13</f>
        <v>-2638.5</v>
      </c>
    </row>
    <row r="87" spans="2:12">
      <c r="C87" s="257"/>
    </row>
    <row r="88" spans="2:12">
      <c r="C88" s="257"/>
    </row>
    <row r="89" spans="2:12">
      <c r="C89" s="257"/>
    </row>
    <row r="90" spans="2:12">
      <c r="C90" s="257"/>
    </row>
  </sheetData>
  <mergeCells count="15">
    <mergeCell ref="H79:I79"/>
    <mergeCell ref="J79:K79"/>
    <mergeCell ref="L79:L80"/>
    <mergeCell ref="AA6:AM6"/>
    <mergeCell ref="AA24:AM24"/>
    <mergeCell ref="B2:L2"/>
    <mergeCell ref="B3:L3"/>
    <mergeCell ref="B41:L41"/>
    <mergeCell ref="B69:L69"/>
    <mergeCell ref="B78:L78"/>
    <mergeCell ref="B79:B80"/>
    <mergeCell ref="C79:C80"/>
    <mergeCell ref="D79:D80"/>
    <mergeCell ref="E79:E80"/>
    <mergeCell ref="F79:G79"/>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1:X144"/>
  <sheetViews>
    <sheetView showGridLines="0" topLeftCell="A43" zoomScale="85" zoomScaleNormal="85" workbookViewId="0">
      <selection activeCell="F110" sqref="F110"/>
    </sheetView>
  </sheetViews>
  <sheetFormatPr defaultColWidth="8.7265625" defaultRowHeight="17.5"/>
  <cols>
    <col min="1" max="1" width="12" style="49" customWidth="1"/>
    <col min="2" max="2" width="38.453125" style="49" customWidth="1"/>
    <col min="3" max="3" width="11.26953125" style="49" customWidth="1"/>
    <col min="4" max="4" width="30.26953125" style="49" customWidth="1"/>
    <col min="5" max="5" width="18.26953125" style="49" customWidth="1"/>
    <col min="6" max="10" width="15.453125" style="49" customWidth="1"/>
    <col min="11" max="11" width="15.26953125" style="49" customWidth="1"/>
    <col min="12" max="13" width="15.453125" style="49" customWidth="1"/>
    <col min="14" max="15" width="14.7265625" style="49" bestFit="1" customWidth="1"/>
    <col min="16" max="16" width="10.54296875" style="49" customWidth="1"/>
    <col min="17" max="17" width="8.7265625" style="49" bestFit="1" customWidth="1"/>
    <col min="18" max="18" width="14.54296875" style="49" customWidth="1"/>
    <col min="19" max="19" width="16.7265625" style="49" customWidth="1"/>
    <col min="20" max="20" width="27.7265625" style="49" customWidth="1"/>
    <col min="21" max="21" width="8.7265625" style="49"/>
    <col min="22" max="22" width="9.453125" style="49" bestFit="1" customWidth="1"/>
    <col min="23" max="16384" width="8.7265625" style="49"/>
  </cols>
  <sheetData>
    <row r="1" spans="1:15" ht="16.399999999999999" customHeight="1">
      <c r="I1" s="50">
        <f>'Top Sheet'!H6</f>
        <v>45278</v>
      </c>
      <c r="K1" s="57">
        <f>'Top Sheet'!X11</f>
        <v>45261</v>
      </c>
    </row>
    <row r="2" spans="1:15" ht="31.4" customHeight="1">
      <c r="A2" s="1451" t="s">
        <v>211</v>
      </c>
      <c r="B2" s="1451"/>
      <c r="C2" s="1451"/>
      <c r="D2" s="1451"/>
      <c r="E2" s="1451"/>
      <c r="F2" s="1451"/>
      <c r="G2" s="1451"/>
      <c r="H2" s="1451"/>
      <c r="I2" s="1451"/>
      <c r="J2" s="1451"/>
      <c r="K2" s="1451"/>
    </row>
    <row r="3" spans="1:15" ht="74.150000000000006" customHeight="1">
      <c r="A3" s="274" t="s">
        <v>61</v>
      </c>
      <c r="B3" s="274" t="s">
        <v>62</v>
      </c>
      <c r="C3" s="274" t="s">
        <v>63</v>
      </c>
      <c r="D3" s="274" t="s">
        <v>77</v>
      </c>
      <c r="E3" s="274" t="s">
        <v>352</v>
      </c>
      <c r="F3" s="274" t="s">
        <v>411</v>
      </c>
      <c r="G3" s="274" t="s">
        <v>411</v>
      </c>
      <c r="H3" s="274" t="s">
        <v>412</v>
      </c>
      <c r="I3" s="274" t="s">
        <v>412</v>
      </c>
      <c r="J3" s="274" t="s">
        <v>413</v>
      </c>
      <c r="K3" s="274" t="s">
        <v>414</v>
      </c>
      <c r="L3" s="274" t="s">
        <v>415</v>
      </c>
      <c r="M3" s="274" t="s">
        <v>416</v>
      </c>
    </row>
    <row r="4" spans="1:15" ht="18">
      <c r="A4" s="1452" t="s">
        <v>663</v>
      </c>
      <c r="B4" s="1452"/>
      <c r="C4" s="1452"/>
      <c r="D4" s="1452"/>
      <c r="E4" s="1452"/>
      <c r="F4" s="275">
        <f>'Top Sheet'!X12</f>
        <v>45261</v>
      </c>
      <c r="G4" s="275">
        <f t="shared" ref="G4:M4" si="0">F4</f>
        <v>45261</v>
      </c>
      <c r="H4" s="275">
        <f t="shared" si="0"/>
        <v>45261</v>
      </c>
      <c r="I4" s="275">
        <f t="shared" si="0"/>
        <v>45261</v>
      </c>
      <c r="J4" s="275">
        <f t="shared" si="0"/>
        <v>45261</v>
      </c>
      <c r="K4" s="275">
        <f t="shared" si="0"/>
        <v>45261</v>
      </c>
      <c r="L4" s="275">
        <f t="shared" si="0"/>
        <v>45261</v>
      </c>
      <c r="M4" s="275">
        <f t="shared" si="0"/>
        <v>45261</v>
      </c>
    </row>
    <row r="5" spans="1:15" ht="18">
      <c r="A5" s="1452" t="s">
        <v>664</v>
      </c>
      <c r="B5" s="1452"/>
      <c r="C5" s="1452"/>
      <c r="D5" s="1452"/>
      <c r="E5" s="1452"/>
      <c r="F5" s="274" t="s">
        <v>7</v>
      </c>
      <c r="G5" s="274" t="s">
        <v>239</v>
      </c>
      <c r="H5" s="274" t="s">
        <v>7</v>
      </c>
      <c r="I5" s="274" t="s">
        <v>239</v>
      </c>
      <c r="J5" s="274" t="s">
        <v>239</v>
      </c>
      <c r="K5" s="274" t="s">
        <v>7</v>
      </c>
      <c r="L5" s="274" t="s">
        <v>239</v>
      </c>
      <c r="M5" s="274" t="s">
        <v>239</v>
      </c>
    </row>
    <row r="6" spans="1:15">
      <c r="A6" s="276">
        <v>1</v>
      </c>
      <c r="B6" s="280" t="s">
        <v>427</v>
      </c>
      <c r="C6" s="276">
        <f>C57</f>
        <v>550</v>
      </c>
      <c r="D6" s="276">
        <f>F57</f>
        <v>470</v>
      </c>
      <c r="E6" s="276">
        <f>C6*150</f>
        <v>82500</v>
      </c>
      <c r="F6" s="278">
        <f>'Dec-23 Plan'!C31</f>
        <v>0</v>
      </c>
      <c r="G6" s="278">
        <f>F6</f>
        <v>0</v>
      </c>
      <c r="H6" s="482">
        <v>0</v>
      </c>
      <c r="I6" s="482">
        <f>SUMIFS(Backup!$H:$H,Backup!$O:$O,Details!I$4,Backup!$D:$D,Details!$B6)</f>
        <v>0</v>
      </c>
      <c r="J6" s="276">
        <f t="shared" ref="J6:J17" si="1">G6-I6</f>
        <v>0</v>
      </c>
      <c r="K6" s="482">
        <f>SUMIFS(Backup!$F:$F,Backup!$O:$O,Details!K$4,Backup!$D:$D,Details!$B6,Backup!$A:$A,Details!$I$1)</f>
        <v>0</v>
      </c>
      <c r="L6" s="482">
        <f>SUMIFS(Backup!$H:$H,Backup!$O:$O,Details!L$4,Backup!$D:$D,Details!$B6,Backup!$A:$A,Details!$I$1)</f>
        <v>0</v>
      </c>
      <c r="M6" s="279">
        <f>IFERROR(ROUND((J6/'Top Sheet'!$Z$11),0),0)</f>
        <v>0</v>
      </c>
    </row>
    <row r="7" spans="1:15">
      <c r="A7" s="479">
        <f t="shared" ref="A7:A13" si="2">A6+1</f>
        <v>2</v>
      </c>
      <c r="B7" s="481" t="s">
        <v>959</v>
      </c>
      <c r="C7" s="276">
        <f>C6</f>
        <v>550</v>
      </c>
      <c r="D7" s="479">
        <f>F57</f>
        <v>470</v>
      </c>
      <c r="E7" s="479"/>
      <c r="F7" s="480"/>
      <c r="G7" s="480"/>
      <c r="H7" s="482">
        <f>SUMIFS(Backup!$H:$H,Backup!$O:$O,Details!H$4,Backup!$D:$D,Details!$B7)</f>
        <v>0</v>
      </c>
      <c r="I7" s="482">
        <f>SUMIFS(Backup!$H:$H,Backup!$O:$O,Details!I$4,Backup!$D:$D,Details!$B7)</f>
        <v>0</v>
      </c>
      <c r="J7" s="276">
        <f t="shared" si="1"/>
        <v>0</v>
      </c>
      <c r="K7" s="482">
        <f>SUMIFS(Backup!$F:$F,Backup!$O:$O,Details!K$4,Backup!$D:$D,Details!$B7,Backup!$A:$A,Details!$I$1)</f>
        <v>0</v>
      </c>
      <c r="L7" s="482">
        <f>SUMIFS(Backup!$H:$H,Backup!$O:$O,Details!L$4,Backup!$D:$D,Details!$B7,Backup!$A:$A,Details!$I$1)</f>
        <v>0</v>
      </c>
      <c r="M7" s="279">
        <f>IFERROR(ROUND((J7/'Top Sheet'!$Z$11),0),0)</f>
        <v>0</v>
      </c>
    </row>
    <row r="8" spans="1:15">
      <c r="A8" s="276">
        <f t="shared" si="2"/>
        <v>3</v>
      </c>
      <c r="B8" s="277" t="s">
        <v>200</v>
      </c>
      <c r="C8" s="276">
        <f>C6</f>
        <v>550</v>
      </c>
      <c r="D8" s="276">
        <f>D6</f>
        <v>470</v>
      </c>
      <c r="E8" s="276">
        <v>2079</v>
      </c>
      <c r="F8" s="278">
        <f>'Top Sheet'!Z14</f>
        <v>0</v>
      </c>
      <c r="G8" s="278">
        <f>'Top Sheet'!X14</f>
        <v>0</v>
      </c>
      <c r="H8" s="276">
        <f>SUMIFS(Backup!$G:$G,Backup!$D:$D,Backup!$D$4,Backup!$O:$O,$K$1)</f>
        <v>24</v>
      </c>
      <c r="I8" s="276">
        <f>SUMIFS(Backup!$K:$K,Backup!$D:$D,Details!B8,Backup!$O:$O,$K$1)</f>
        <v>109</v>
      </c>
      <c r="J8" s="276">
        <f t="shared" si="1"/>
        <v>-109</v>
      </c>
      <c r="K8" s="482">
        <f>SUMIFS(Backup!$F:$F,Backup!$O:$O,Details!K$4,Backup!$D:$D,Details!$B8,Backup!$A:$A,Details!$I$1)</f>
        <v>2</v>
      </c>
      <c r="L8" s="482">
        <f>SUMIFS(Backup!K:$K,Backup!$O:$O,Details!L$4,Backup!$D:$D,Details!$B8,Backup!$A:$A,Details!$I$1)</f>
        <v>28</v>
      </c>
      <c r="M8" s="279">
        <f>IFERROR(ROUND((J8/'Top Sheet'!$Z$11),0),0)</f>
        <v>-8</v>
      </c>
    </row>
    <row r="9" spans="1:15" ht="36.65" customHeight="1">
      <c r="A9" s="276">
        <f t="shared" si="2"/>
        <v>4</v>
      </c>
      <c r="B9" s="277" t="s">
        <v>228</v>
      </c>
      <c r="C9" s="276">
        <f>C8</f>
        <v>550</v>
      </c>
      <c r="D9" s="276">
        <f>D8</f>
        <v>470</v>
      </c>
      <c r="E9" s="276">
        <f>ROUND(C9*K58,0)</f>
        <v>11636</v>
      </c>
      <c r="F9" s="278">
        <f>'Top Sheet'!Z15</f>
        <v>0</v>
      </c>
      <c r="G9" s="278">
        <f>'Top Sheet'!X15</f>
        <v>0</v>
      </c>
      <c r="H9" s="276">
        <f>SUMIFS(Backup!$G:$G,Backup!$D:$D,Details!B9,Backup!$O:$O,Details!$K$1)</f>
        <v>16</v>
      </c>
      <c r="I9" s="276">
        <f>SUMIFS(Backup!$M:$M,Backup!$D:$D,Details!B9,Backup!$O:$O,$K$1)</f>
        <v>476</v>
      </c>
      <c r="J9" s="276">
        <f t="shared" si="1"/>
        <v>-476</v>
      </c>
      <c r="K9" s="482">
        <f>SUMIFS(Backup!$F:$F,Backup!$O:$O,Details!K$4,Backup!$D:$D,Details!$B9,Backup!$A:$A,Details!$I$1)</f>
        <v>2</v>
      </c>
      <c r="L9" s="482">
        <f>SUMIFS(Backup!$M:$M,Backup!$O:$O,Details!L$4,Backup!$D:$D,Details!$B9,Backup!$A:$A,Details!$I$1)</f>
        <v>40</v>
      </c>
      <c r="M9" s="279">
        <f>IFERROR(ROUND((J9/'Top Sheet'!$Z$11),0),0)</f>
        <v>-37</v>
      </c>
      <c r="N9" s="68"/>
      <c r="O9" s="69"/>
    </row>
    <row r="10" spans="1:15" ht="36.65" customHeight="1">
      <c r="A10" s="276">
        <f t="shared" si="2"/>
        <v>5</v>
      </c>
      <c r="B10" s="280" t="s">
        <v>354</v>
      </c>
      <c r="C10" s="276">
        <f>C9</f>
        <v>550</v>
      </c>
      <c r="D10" s="276">
        <f>D9</f>
        <v>470</v>
      </c>
      <c r="E10" s="276">
        <f>ROUND(C10*M58,0)</f>
        <v>3050</v>
      </c>
      <c r="F10" s="278">
        <f>'Top Sheet'!Z16</f>
        <v>0</v>
      </c>
      <c r="G10" s="278">
        <f>'Top Sheet'!X16</f>
        <v>0</v>
      </c>
      <c r="H10" s="276">
        <f>SUMIFS(Backup!$G:$G,Backup!$D:$D,B10,Backup!$O:$O,Details!K1)</f>
        <v>14</v>
      </c>
      <c r="I10" s="276">
        <f>SUMIFS(Backup!$M:$M,Backup!$D:$D,Details!B10,Backup!$O:$O,$K$1)</f>
        <v>80</v>
      </c>
      <c r="J10" s="276">
        <f t="shared" si="1"/>
        <v>-80</v>
      </c>
      <c r="K10" s="482">
        <f>SUMIFS(Backup!$F:$F,Backup!$O:$O,Details!K$4,Backup!$D:$D,Details!$B10,Backup!$A:$A,Details!$I$1)</f>
        <v>1</v>
      </c>
      <c r="L10" s="482">
        <f>SUMIFS(Backup!$M:$M,Backup!$O:$O,Details!L$4,Backup!$D:$D,Details!$B10,Backup!$A:$A,Details!$I$1)</f>
        <v>5</v>
      </c>
      <c r="M10" s="279">
        <f>IFERROR(ROUND((J10/'Top Sheet'!$Z$11),0),0)</f>
        <v>-6</v>
      </c>
      <c r="N10" s="68"/>
      <c r="O10" s="69"/>
    </row>
    <row r="11" spans="1:15" ht="36.65" customHeight="1">
      <c r="A11" s="276">
        <f t="shared" si="2"/>
        <v>6</v>
      </c>
      <c r="B11" s="277" t="s">
        <v>11</v>
      </c>
      <c r="C11" s="276">
        <f>C9</f>
        <v>550</v>
      </c>
      <c r="D11" s="276">
        <v>294</v>
      </c>
      <c r="E11" s="276">
        <f>ROUND(C11*N58,0)</f>
        <v>3530</v>
      </c>
      <c r="F11" s="278">
        <f>'Top Sheet'!Z17</f>
        <v>0</v>
      </c>
      <c r="G11" s="278">
        <f>'Top Sheet'!X17</f>
        <v>0</v>
      </c>
      <c r="H11" s="276">
        <f>SUMIFS(Backup!$G:$G,Backup!$D:$D,Backup!$D$80,Backup!$O:$O,Details!$K$1)</f>
        <v>12</v>
      </c>
      <c r="I11" s="276">
        <f>SUMIFS(Backup!$M:$M,Backup!$D:$D,Details!B11,Backup!$O:$O,$K$1)</f>
        <v>68</v>
      </c>
      <c r="J11" s="276">
        <f t="shared" si="1"/>
        <v>-68</v>
      </c>
      <c r="K11" s="482">
        <f>SUMIFS(Backup!$F:$F,Backup!$O:$O,Details!K$4,Backup!$D:$D,Details!$B11,Backup!$A:$A,Details!$I$1)</f>
        <v>2</v>
      </c>
      <c r="L11" s="482">
        <f>SUMIFS(Backup!$M:$M,Backup!$O:$O,Details!L$4,Backup!$D:$D,Details!$B11,Backup!$A:$A,Details!$I$1)</f>
        <v>12</v>
      </c>
      <c r="M11" s="279">
        <f>IFERROR(ROUND((J11/'Top Sheet'!$Z$11),0),0)</f>
        <v>-5</v>
      </c>
      <c r="N11" s="68"/>
      <c r="O11" s="69"/>
    </row>
    <row r="12" spans="1:15" ht="36.65" customHeight="1">
      <c r="A12" s="276">
        <f t="shared" si="2"/>
        <v>7</v>
      </c>
      <c r="B12" s="281" t="s">
        <v>10</v>
      </c>
      <c r="C12" s="276">
        <f>C11</f>
        <v>550</v>
      </c>
      <c r="D12" s="276">
        <v>294</v>
      </c>
      <c r="E12" s="276">
        <f>ROUND(C12*O58,0)</f>
        <v>5191</v>
      </c>
      <c r="F12" s="278">
        <f>'Top Sheet'!Z18</f>
        <v>0</v>
      </c>
      <c r="G12" s="278">
        <f>'Top Sheet'!X18</f>
        <v>0</v>
      </c>
      <c r="H12" s="276">
        <f>SUMIFS(Backup!$G:$G,Backup!$D:$D,Backup!$D$162,Backup!$O:$O,$K$1)</f>
        <v>15</v>
      </c>
      <c r="I12" s="276">
        <f>SUMIFS(Backup!$M:$M,Backup!$D:$D,Details!B12,Backup!$O:$O,$K$1)</f>
        <v>172</v>
      </c>
      <c r="J12" s="276">
        <f t="shared" si="1"/>
        <v>-172</v>
      </c>
      <c r="K12" s="482">
        <f>SUMIFS(Backup!$F:$F,Backup!$O:$O,Details!K$4,Backup!$D:$D,Details!$B12,Backup!$A:$A,Details!$I$1)</f>
        <v>2</v>
      </c>
      <c r="L12" s="482">
        <f>SUMIFS(Backup!$M:$M,Backup!$O:$O,Details!L$4,Backup!$D:$D,Details!$B12,Backup!$A:$A,Details!$I$1)</f>
        <v>10</v>
      </c>
      <c r="M12" s="279">
        <f>IFERROR(ROUND((J12/'Top Sheet'!$Z$11),0),0)</f>
        <v>-13</v>
      </c>
      <c r="N12" s="68"/>
      <c r="O12" s="69"/>
    </row>
    <row r="13" spans="1:15" ht="36.65" customHeight="1">
      <c r="A13" s="276">
        <f t="shared" si="2"/>
        <v>8</v>
      </c>
      <c r="B13" s="281" t="s">
        <v>204</v>
      </c>
      <c r="C13" s="276">
        <v>454</v>
      </c>
      <c r="D13" s="276">
        <v>137</v>
      </c>
      <c r="E13" s="276">
        <f>ROUND(C13*R58,0)</f>
        <v>12354</v>
      </c>
      <c r="F13" s="278">
        <f>'Top Sheet'!Z19</f>
        <v>0</v>
      </c>
      <c r="G13" s="278">
        <f>'Top Sheet'!X19</f>
        <v>0</v>
      </c>
      <c r="H13" s="276">
        <f>SUMIFS(Backup!$G:$G,Backup!$D:$D,Backup!$D$167,Backup!$O:$O,Details!$K$1)</f>
        <v>5</v>
      </c>
      <c r="I13" s="276">
        <f>SUMIFS(Backup!$N:$N,Backup!$D:$D,Details!B13,Backup!$O:$O,$K$1)</f>
        <v>196</v>
      </c>
      <c r="J13" s="276">
        <f t="shared" si="1"/>
        <v>-196</v>
      </c>
      <c r="K13" s="482">
        <f>SUMIFS(Backup!$F:$F,Backup!$O:$O,Details!K$4,Backup!$D:$D,Details!$B13,Backup!$A:$A,Details!$I$1)</f>
        <v>1</v>
      </c>
      <c r="L13" s="482">
        <f>SUMIFS(Backup!$N:$N,Backup!$O:$O,Details!L$4,Backup!$D:$D,Details!$B13,Backup!$A:$A,Details!$I$1)</f>
        <v>35</v>
      </c>
      <c r="M13" s="279">
        <f>IFERROR(ROUND((J13/'Top Sheet'!$Z$11),0),0)</f>
        <v>-15</v>
      </c>
      <c r="N13" s="68"/>
      <c r="O13" s="69"/>
    </row>
    <row r="14" spans="1:15" ht="36.65" customHeight="1">
      <c r="A14" s="276">
        <v>7</v>
      </c>
      <c r="B14" s="277" t="s">
        <v>95</v>
      </c>
      <c r="C14" s="276">
        <f>600</f>
        <v>600</v>
      </c>
      <c r="D14" s="276"/>
      <c r="E14" s="276">
        <f>11.988*C14</f>
        <v>7192.7999999999993</v>
      </c>
      <c r="F14" s="278">
        <f>'Top Sheet'!Z20</f>
        <v>0</v>
      </c>
      <c r="G14" s="278">
        <f>'Top Sheet'!X20</f>
        <v>0</v>
      </c>
      <c r="H14" s="276">
        <f>SUMIFS(Backup!$G:$G,Backup!$D:$D,Details!B14,Backup!$O:$O,Details!$K$1)</f>
        <v>22</v>
      </c>
      <c r="I14" s="276">
        <f>SUMIFS(Backup!$N:$N,Backup!$D:$D,Details!B14,Backup!$O:$O,$K$1)</f>
        <v>264</v>
      </c>
      <c r="J14" s="276">
        <f t="shared" si="1"/>
        <v>-264</v>
      </c>
      <c r="K14" s="482">
        <f>SUMIFS(Backup!$F:$F,Backup!$O:$O,Details!K$4,Backup!$D:$D,Details!$B14,Backup!$A:$A,Details!$I$1)</f>
        <v>2</v>
      </c>
      <c r="L14" s="482">
        <f>SUMIFS(Backup!$N:$N,Backup!$O:$O,Details!L$4,Backup!$D:$D,Details!$B14,Backup!$A:$A,Details!$I$1)</f>
        <v>24</v>
      </c>
      <c r="M14" s="279">
        <f>IFERROR(ROUND((J14/'Top Sheet'!$Z$11),0),0)</f>
        <v>-20</v>
      </c>
      <c r="N14" s="68"/>
      <c r="O14" s="69"/>
    </row>
    <row r="15" spans="1:15" ht="36.65" customHeight="1">
      <c r="A15" s="276">
        <v>8</v>
      </c>
      <c r="B15" s="277" t="s">
        <v>96</v>
      </c>
      <c r="C15" s="276">
        <f>600</f>
        <v>600</v>
      </c>
      <c r="D15" s="276"/>
      <c r="E15" s="276">
        <f>C15*11.48</f>
        <v>6888</v>
      </c>
      <c r="F15" s="278">
        <f>'Top Sheet'!Z21</f>
        <v>0</v>
      </c>
      <c r="G15" s="278">
        <f>'Top Sheet'!X21</f>
        <v>0</v>
      </c>
      <c r="H15" s="276">
        <f>SUMIFS(Backup!$G:$G,Backup!$D:$D,Details!B15,Backup!$O:$O,Details!$K$1)</f>
        <v>17</v>
      </c>
      <c r="I15" s="276">
        <f>SUMIFS(Backup!$N:$N,Backup!$D:$D,Details!B15,Backup!$O:$O,$K$1)</f>
        <v>204</v>
      </c>
      <c r="J15" s="276">
        <f t="shared" si="1"/>
        <v>-204</v>
      </c>
      <c r="K15" s="482">
        <f>SUMIFS(Backup!$F:$F,Backup!$O:$O,Details!K$4,Backup!$D:$D,Details!$B15,Backup!$A:$A,Details!$I$1)</f>
        <v>1</v>
      </c>
      <c r="L15" s="482">
        <f>SUMIFS(Backup!$N:$N,Backup!$O:$O,Details!L$4,Backup!$D:$D,Details!$B15,Backup!$A:$A,Details!$I$1)</f>
        <v>12</v>
      </c>
      <c r="M15" s="279">
        <f>IFERROR(ROUND((J15/'Top Sheet'!$Z$11),0),0)</f>
        <v>-16</v>
      </c>
      <c r="N15" s="68"/>
      <c r="O15" s="69"/>
    </row>
    <row r="16" spans="1:15" ht="36.65" customHeight="1">
      <c r="A16" s="276">
        <v>9</v>
      </c>
      <c r="B16" s="277" t="s">
        <v>97</v>
      </c>
      <c r="C16" s="276">
        <f>600</f>
        <v>600</v>
      </c>
      <c r="D16" s="276"/>
      <c r="E16" s="276">
        <f>C16*9.35</f>
        <v>5610</v>
      </c>
      <c r="F16" s="278">
        <f>'Top Sheet'!Z22</f>
        <v>0</v>
      </c>
      <c r="G16" s="278">
        <f>'Top Sheet'!X22</f>
        <v>0</v>
      </c>
      <c r="H16" s="276">
        <f>SUMIFS(Backup!$G:$G,Backup!$D:$D,Details!B16,Backup!$O:$O,Details!$K$1)</f>
        <v>24</v>
      </c>
      <c r="I16" s="276">
        <f>SUMIFS(Backup!$N:$N,Backup!$D:$D,Details!B16,Backup!$O:$O,$K$1)</f>
        <v>288</v>
      </c>
      <c r="J16" s="276">
        <f t="shared" si="1"/>
        <v>-288</v>
      </c>
      <c r="K16" s="482">
        <f>SUMIFS(Backup!$F:$F,Backup!$O:$O,Details!K$4,Backup!$D:$D,Details!$B16,Backup!$A:$A,Details!$I$1)</f>
        <v>2</v>
      </c>
      <c r="L16" s="482">
        <f>SUMIFS(Backup!$N:$N,Backup!$O:$O,Details!L$4,Backup!$D:$D,Details!$B16,Backup!$A:$A,Details!$I$1)</f>
        <v>24</v>
      </c>
      <c r="M16" s="279">
        <f>IFERROR(ROUND((J16/'Top Sheet'!$Z$11),0),0)</f>
        <v>-22</v>
      </c>
      <c r="N16" s="68"/>
      <c r="O16" s="69"/>
    </row>
    <row r="17" spans="1:19" ht="36.65" customHeight="1">
      <c r="A17" s="276">
        <v>10</v>
      </c>
      <c r="B17" s="277" t="s">
        <v>98</v>
      </c>
      <c r="C17" s="276">
        <f>600</f>
        <v>600</v>
      </c>
      <c r="D17" s="276"/>
      <c r="E17" s="276">
        <f>C17*9.05</f>
        <v>5430</v>
      </c>
      <c r="F17" s="278">
        <f>'Top Sheet'!Z23</f>
        <v>0</v>
      </c>
      <c r="G17" s="278">
        <f>'Top Sheet'!X23</f>
        <v>0</v>
      </c>
      <c r="H17" s="276">
        <f>SUMIFS(Backup!$G:$G,Backup!$D:$D,Details!B17,Backup!$O:$O,Details!$K$1)</f>
        <v>3</v>
      </c>
      <c r="I17" s="276">
        <f>SUMIFS(Backup!$N:$N,Backup!$D:$D,Details!B17,Backup!$O:$O,$K$1)</f>
        <v>36</v>
      </c>
      <c r="J17" s="276">
        <f t="shared" si="1"/>
        <v>-36</v>
      </c>
      <c r="K17" s="482">
        <f>SUMIFS(Backup!$F:$F,Backup!$O:$O,Details!K$4,Backup!$D:$D,Details!$B17,Backup!$A:$A,Details!$I$1)</f>
        <v>0</v>
      </c>
      <c r="L17" s="482">
        <f>SUMIFS(Backup!$N:$N,Backup!$O:$O,Details!L$4,Backup!$D:$D,Details!$B17,Backup!$A:$A,Details!$I$1)</f>
        <v>0</v>
      </c>
      <c r="M17" s="279">
        <f>IFERROR(ROUND((J17/'Top Sheet'!$Z$11),0),0)</f>
        <v>-3</v>
      </c>
      <c r="N17" s="68"/>
      <c r="O17" s="69"/>
    </row>
    <row r="18" spans="1:19" ht="36.65" customHeight="1">
      <c r="A18" s="276">
        <v>11</v>
      </c>
      <c r="B18" s="277" t="s">
        <v>99</v>
      </c>
      <c r="C18" s="276">
        <v>600</v>
      </c>
      <c r="D18" s="276"/>
      <c r="E18" s="276">
        <f>C18*2</f>
        <v>1200</v>
      </c>
      <c r="F18" s="278">
        <f>'Top Sheet'!Z24</f>
        <v>0</v>
      </c>
      <c r="G18" s="278">
        <f>'Top Sheet'!X24</f>
        <v>0</v>
      </c>
      <c r="H18" s="276">
        <f>SUMIFS(Backup!$G:$G,Backup!$D:$D,Details!B18,Backup!$O:$O,Details!$K$1)</f>
        <v>5</v>
      </c>
      <c r="I18" s="276">
        <f>SUMIFS(Backup!$N:$N,Backup!$D:$D,Details!B18,Backup!$O:$O,$K$1)</f>
        <v>2.5</v>
      </c>
      <c r="J18" s="276">
        <f>G18-I18</f>
        <v>-2.5</v>
      </c>
      <c r="K18" s="482">
        <f>SUMIFS(Backup!$F:$F,Backup!$O:$O,Details!K$4,Backup!$D:$D,Details!$B18,Backup!$A:$A,Details!$I$1)</f>
        <v>0</v>
      </c>
      <c r="L18" s="482">
        <f>SUMIFS(Backup!$N:$N,Backup!$O:$O,Details!L$4,Backup!$D:$D,Details!$B18,Backup!$A:$A,Details!$I$1)</f>
        <v>0</v>
      </c>
      <c r="M18" s="279">
        <f>IFERROR(ROUND((J18/'Top Sheet'!$Z$11),0),0)</f>
        <v>0</v>
      </c>
      <c r="N18" s="757"/>
      <c r="O18" s="69"/>
    </row>
    <row r="19" spans="1:19" ht="36.65" customHeight="1">
      <c r="A19" s="276">
        <v>12</v>
      </c>
      <c r="B19" s="277" t="s">
        <v>400</v>
      </c>
      <c r="C19" s="276">
        <v>600</v>
      </c>
      <c r="D19" s="276"/>
      <c r="E19" s="276">
        <v>7192.7999999999993</v>
      </c>
      <c r="F19" s="278">
        <f>'Top Sheet'!Z25</f>
        <v>0</v>
      </c>
      <c r="G19" s="278">
        <f>'Top Sheet'!X25</f>
        <v>0</v>
      </c>
      <c r="H19" s="276">
        <f>SUMIFS(Backup!$G:$G,Backup!$D:$D,Details!B19,Backup!$O:$O,Details!$K$1)</f>
        <v>22</v>
      </c>
      <c r="I19" s="276">
        <f>SUMIFS(Backup!$N:$N,Backup!$D:$D,Details!B19,Backup!$O:$O,$K$1)</f>
        <v>0</v>
      </c>
      <c r="J19" s="276">
        <f t="shared" ref="J19:J24" si="3">G19-I19</f>
        <v>0</v>
      </c>
      <c r="K19" s="482">
        <f>SUMIFS(Backup!$F:$F,Backup!$O:$O,Details!K$4,Backup!$D:$D,Details!$B19,Backup!$A:$A,Details!$I$1)</f>
        <v>0</v>
      </c>
      <c r="L19" s="276">
        <f>SUMIFS(Backup!$H:$H,Backup!$A:$A,$I$1,Backup!$D:$D,Details!B19)</f>
        <v>0</v>
      </c>
      <c r="M19" s="279">
        <f>IFERROR(ROUND((J19/'Top Sheet'!$Z$11),0),0)</f>
        <v>0</v>
      </c>
      <c r="N19" s="69"/>
      <c r="O19" s="69"/>
    </row>
    <row r="20" spans="1:19" ht="36.65" customHeight="1">
      <c r="A20" s="276">
        <f>A19+1</f>
        <v>13</v>
      </c>
      <c r="B20" s="277" t="s">
        <v>401</v>
      </c>
      <c r="C20" s="276">
        <v>600</v>
      </c>
      <c r="D20" s="276"/>
      <c r="E20" s="276">
        <v>6888</v>
      </c>
      <c r="F20" s="278">
        <f>'Top Sheet'!Z26</f>
        <v>0</v>
      </c>
      <c r="G20" s="278">
        <f>'Top Sheet'!X26</f>
        <v>0</v>
      </c>
      <c r="H20" s="276">
        <f>SUMIFS(Backup!$G:$G,Backup!$D:$D,Details!B20,Backup!$O:$O,Details!$K$1)</f>
        <v>11</v>
      </c>
      <c r="I20" s="276">
        <f>SUMIFS(Backup!$N:$N,Backup!$D:$D,Details!B20,Backup!$O:$O,$K$1)</f>
        <v>0</v>
      </c>
      <c r="J20" s="276">
        <f t="shared" si="3"/>
        <v>0</v>
      </c>
      <c r="K20" s="482">
        <f>SUMIFS(Backup!$F:$F,Backup!$O:$O,Details!K$4,Backup!$D:$D,Details!$B20,Backup!$A:$A,Details!$I$1)</f>
        <v>0</v>
      </c>
      <c r="L20" s="276">
        <f>SUMIFS(Backup!$H:$H,Backup!$A:$A,$I$1,Backup!$D:$D,Details!B20)</f>
        <v>0</v>
      </c>
      <c r="M20" s="279">
        <f>IFERROR(ROUND((J20/'Top Sheet'!$Z$11),0),0)</f>
        <v>0</v>
      </c>
      <c r="N20" s="68"/>
    </row>
    <row r="21" spans="1:19" ht="36.65" customHeight="1">
      <c r="A21" s="276">
        <f>A20+1</f>
        <v>14</v>
      </c>
      <c r="B21" s="277" t="s">
        <v>402</v>
      </c>
      <c r="C21" s="276">
        <v>600</v>
      </c>
      <c r="D21" s="276"/>
      <c r="E21" s="276">
        <v>5610</v>
      </c>
      <c r="F21" s="278">
        <f>'Top Sheet'!Z27</f>
        <v>0</v>
      </c>
      <c r="G21" s="278">
        <f>'Top Sheet'!X27</f>
        <v>0</v>
      </c>
      <c r="H21" s="276">
        <f>SUMIFS(Backup!$G:$G,Backup!$D:$D,Details!B21,Backup!$O:$O,Details!$K$1)</f>
        <v>10</v>
      </c>
      <c r="I21" s="276">
        <f>SUMIFS(Backup!$N:$N,Backup!$D:$D,Details!B21,Backup!$O:$O,$K$1)</f>
        <v>0</v>
      </c>
      <c r="J21" s="276">
        <f t="shared" si="3"/>
        <v>0</v>
      </c>
      <c r="K21" s="482">
        <f>SUMIFS(Backup!$F:$F,Backup!$O:$O,Details!K$4,Backup!$D:$D,Details!$B21,Backup!$A:$A,Details!$I$1)</f>
        <v>0</v>
      </c>
      <c r="L21" s="276">
        <f>SUMIFS(Backup!$H:$H,Backup!$A:$A,$I$1,Backup!$D:$D,Details!B21)</f>
        <v>0</v>
      </c>
      <c r="M21" s="279">
        <f>IFERROR(ROUND((J21/'Top Sheet'!$Z$11),0),0)</f>
        <v>0</v>
      </c>
      <c r="N21" s="68"/>
      <c r="O21" s="69"/>
    </row>
    <row r="22" spans="1:19" ht="36.65" customHeight="1">
      <c r="A22" s="276">
        <f>A21+1</f>
        <v>15</v>
      </c>
      <c r="B22" s="277" t="s">
        <v>403</v>
      </c>
      <c r="C22" s="276">
        <v>600</v>
      </c>
      <c r="D22" s="276"/>
      <c r="E22" s="276">
        <v>5430</v>
      </c>
      <c r="F22" s="278">
        <f>'Top Sheet'!Z28</f>
        <v>0</v>
      </c>
      <c r="G22" s="278">
        <f>'Top Sheet'!X28</f>
        <v>0</v>
      </c>
      <c r="H22" s="276">
        <f>SUMIFS(Backup!$G:$G,Backup!$D:$D,Details!B22,Backup!$O:$O,Details!$K$1)</f>
        <v>12</v>
      </c>
      <c r="I22" s="276">
        <f>SUMIFS(Backup!$N:$N,Backup!$D:$D,Details!B22,Backup!$O:$O,$K$1)</f>
        <v>0</v>
      </c>
      <c r="J22" s="276">
        <f t="shared" si="3"/>
        <v>0</v>
      </c>
      <c r="K22" s="482">
        <f>SUMIFS(Backup!$F:$F,Backup!$O:$O,Details!K$4,Backup!$D:$D,Details!$B22,Backup!$A:$A,Details!$I$1)</f>
        <v>2</v>
      </c>
      <c r="L22" s="276">
        <f>SUMIFS(Backup!$H:$H,Backup!$A:$A,$I$1,Backup!$D:$D,Details!B22)</f>
        <v>2</v>
      </c>
      <c r="M22" s="279">
        <f>IFERROR(ROUND((J22/'Top Sheet'!$Z$11),0),0)</f>
        <v>0</v>
      </c>
      <c r="N22" s="68"/>
      <c r="O22" s="69"/>
    </row>
    <row r="23" spans="1:19" ht="36.65" customHeight="1">
      <c r="A23" s="276">
        <f>A22+1</f>
        <v>16</v>
      </c>
      <c r="B23" s="277" t="s">
        <v>404</v>
      </c>
      <c r="C23" s="276">
        <v>600</v>
      </c>
      <c r="D23" s="276"/>
      <c r="E23" s="276">
        <f>C23*2</f>
        <v>1200</v>
      </c>
      <c r="F23" s="278">
        <f>'Top Sheet'!Z29</f>
        <v>0</v>
      </c>
      <c r="G23" s="278">
        <f>'Top Sheet'!X29</f>
        <v>0</v>
      </c>
      <c r="H23" s="276">
        <f>SUMIFS(Backup!$G:$G,Backup!$D:$D,Details!B23,Backup!$O:$O,Details!$K$1)</f>
        <v>0</v>
      </c>
      <c r="I23" s="276">
        <f>SUMIFS(Backup!$N:$N,Backup!$D:$D,Details!B23,Backup!$O:$O,$K$1)</f>
        <v>0</v>
      </c>
      <c r="J23" s="276">
        <f t="shared" si="3"/>
        <v>0</v>
      </c>
      <c r="K23" s="482">
        <f>SUMIFS(Backup!$F:$F,Backup!$O:$O,Details!K$4,Backup!$D:$D,Details!$B23,Backup!$A:$A,Details!$I$1)</f>
        <v>0</v>
      </c>
      <c r="L23" s="276">
        <f>SUMIFS(Backup!$H:$H,Backup!$A:$A,$I$1,Backup!$D:$D,Details!B23)</f>
        <v>0</v>
      </c>
      <c r="M23" s="279">
        <f>IFERROR(ROUND((J23/'Top Sheet'!$Z$11),0),0)</f>
        <v>0</v>
      </c>
      <c r="N23" s="68"/>
      <c r="O23" s="69"/>
    </row>
    <row r="24" spans="1:19" ht="36.65" customHeight="1">
      <c r="A24" s="276">
        <f>A23+1</f>
        <v>17</v>
      </c>
      <c r="B24" s="280" t="s">
        <v>406</v>
      </c>
      <c r="C24" s="276"/>
      <c r="D24" s="276"/>
      <c r="E24" s="276"/>
      <c r="F24" s="278"/>
      <c r="G24" s="278"/>
      <c r="H24" s="276">
        <f>SUMIFS(Backup!$G:$G,Backup!$D:$D,Details!B24,Backup!$O:$O,Details!$K$1)</f>
        <v>0</v>
      </c>
      <c r="I24" s="276">
        <f>SUMIFS(Backup!$N:$N,Backup!$D:$D,Details!B24,Backup!$O:$O,$K$1)</f>
        <v>0</v>
      </c>
      <c r="J24" s="276">
        <f t="shared" si="3"/>
        <v>0</v>
      </c>
      <c r="K24" s="482">
        <f>SUMIFS(Backup!$F:$F,Backup!$O:$O,Details!K$4,Backup!$D:$D,Details!$B24,Backup!$A:$A,Details!$I$1)</f>
        <v>0</v>
      </c>
      <c r="L24" s="276">
        <f>SUMIFS(Backup!$H:$H,Backup!$A:$A,$I$1,Backup!$D:$D,Details!B24)</f>
        <v>0</v>
      </c>
      <c r="M24" s="279">
        <f>IFERROR(ROUND((J24/'Top Sheet'!$Z$11),0),0)</f>
        <v>0</v>
      </c>
      <c r="N24" s="68"/>
      <c r="O24" s="69"/>
    </row>
    <row r="25" spans="1:19">
      <c r="E25" s="49">
        <f>SUM(E8:E18)</f>
        <v>64160.800000000003</v>
      </c>
    </row>
    <row r="26" spans="1:19" ht="23.5" thickBot="1">
      <c r="A26" s="58" t="s">
        <v>227</v>
      </c>
      <c r="G26" s="1103">
        <f>SUM(G8:G18)</f>
        <v>0</v>
      </c>
      <c r="H26" s="59"/>
      <c r="I26" s="59">
        <f>SUM(I8:I18)</f>
        <v>1895.5</v>
      </c>
      <c r="J26" s="59">
        <f t="shared" ref="J26:K26" si="4">SUM(J8:J18)</f>
        <v>-1895.5</v>
      </c>
      <c r="K26" s="59">
        <f t="shared" si="4"/>
        <v>15</v>
      </c>
      <c r="L26" s="59">
        <f>SUM(L8:L18)</f>
        <v>190</v>
      </c>
      <c r="M26" s="59">
        <f>SUM(M8:M18)</f>
        <v>-145</v>
      </c>
    </row>
    <row r="27" spans="1:19" ht="18.5" thickBot="1">
      <c r="A27" s="1448" t="s">
        <v>210</v>
      </c>
      <c r="B27" s="1449"/>
      <c r="C27" s="1449"/>
      <c r="D27" s="1449"/>
      <c r="E27" s="1449"/>
      <c r="F27" s="1449"/>
      <c r="G27" s="1449"/>
      <c r="H27" s="1449"/>
      <c r="I27" s="1449"/>
      <c r="J27" s="1449"/>
      <c r="K27" s="1449"/>
      <c r="L27" s="1449"/>
      <c r="M27" s="1449"/>
      <c r="N27" s="1449"/>
      <c r="O27" s="1449"/>
      <c r="P27" s="1449"/>
      <c r="Q27" s="1450"/>
    </row>
    <row r="28" spans="1:19" ht="54.5" thickBot="1">
      <c r="A28" s="209" t="s">
        <v>16</v>
      </c>
      <c r="B28" s="210" t="s">
        <v>205</v>
      </c>
      <c r="C28" s="210" t="s">
        <v>60</v>
      </c>
      <c r="D28" s="210" t="s">
        <v>18</v>
      </c>
      <c r="E28" s="210" t="s">
        <v>19</v>
      </c>
      <c r="F28" s="210" t="s">
        <v>20</v>
      </c>
      <c r="G28" s="210" t="s">
        <v>22</v>
      </c>
      <c r="H28" s="210" t="s">
        <v>23</v>
      </c>
      <c r="I28" s="210" t="s">
        <v>24</v>
      </c>
      <c r="J28" s="210" t="s">
        <v>25</v>
      </c>
      <c r="K28" s="211" t="s">
        <v>350</v>
      </c>
      <c r="L28" s="211" t="s">
        <v>351</v>
      </c>
      <c r="M28" s="210" t="s">
        <v>26</v>
      </c>
      <c r="N28" s="210" t="s">
        <v>27</v>
      </c>
      <c r="O28" s="210" t="s">
        <v>28</v>
      </c>
      <c r="P28" s="210" t="s">
        <v>29</v>
      </c>
      <c r="Q28" s="212" t="s">
        <v>207</v>
      </c>
      <c r="R28" s="213" t="s">
        <v>208</v>
      </c>
    </row>
    <row r="29" spans="1:19">
      <c r="A29" s="266" t="s">
        <v>12</v>
      </c>
      <c r="B29" s="267">
        <v>50</v>
      </c>
      <c r="C29" s="267">
        <v>40</v>
      </c>
      <c r="D29" s="267">
        <v>40</v>
      </c>
      <c r="E29" s="267" t="s">
        <v>31</v>
      </c>
      <c r="F29" s="106">
        <f>F46</f>
        <v>40</v>
      </c>
      <c r="G29" s="267">
        <f>SUMIFS(Backup!$G:$G,Backup!$D:$D,Backup!$D$117,Backup!$O:$O,$K$1,Backup!$B:$B,Details!A29)</f>
        <v>0</v>
      </c>
      <c r="H29" s="267">
        <f>SUMIFS(Backup!$K:$K,Backup!$D:$D,Backup!$D$117,Backup!$O:$O,$K$1,Backup!$B:$B,Details!A29)</f>
        <v>0</v>
      </c>
      <c r="I29" s="267">
        <f>SUMIFS(Backup!$G:$G,Backup!$D:$D,Details!$B$9,Backup!$O:$O,$K$1,Backup!$B:$B,Details!A29)</f>
        <v>0</v>
      </c>
      <c r="J29" s="267">
        <f>SUMIFS(Backup!$M:$M,Backup!$D:$D,Details!$B$9,Backup!$O:$O,$K$1,Backup!$B:$B,Details!A29)</f>
        <v>0</v>
      </c>
      <c r="K29" s="267">
        <f>SUMIFS(Backup!$G:$G,Backup!$D:$D,$B$10,Backup!$O:$O,$K$1,Backup!$B:$B,Details!A29)</f>
        <v>0</v>
      </c>
      <c r="L29" s="267">
        <f>SUMIFS(Backup!$M:$M,Backup!$D:$D,$B$10,Backup!$O:$O,$K$1,Backup!$B:$B,Details!A29)</f>
        <v>0</v>
      </c>
      <c r="M29" s="267">
        <f>SUMIFS(Backup!$G:$G,Backup!$D:$D,Backup!$D$124,Backup!$O:$O,$K$1,Backup!$B:$B,Details!A29)</f>
        <v>0</v>
      </c>
      <c r="N29" s="267">
        <f>SUMIFS(Backup!$M:$M,Backup!$D:$D,Backup!$D$124,Backup!$O:$O,$K$1,Backup!$B:$B,Details!A29)</f>
        <v>0</v>
      </c>
      <c r="O29" s="267">
        <f>SUMIFS(Backup!$G:$G,Backup!$D:$D,Backup!$D$152,Backup!$O:$O,$K$1,Backup!$B:$B,Details!A29)</f>
        <v>0</v>
      </c>
      <c r="P29" s="267">
        <f>SUMIFS(Backup!$M:$M,Backup!$D:$D,Backup!$D$152,Backup!$O:$O,$K$1,Backup!$B:$B,Details!A29)</f>
        <v>0</v>
      </c>
      <c r="Q29" s="267">
        <f>SUMIFS(Backup!$G:$G,Backup!$D:$D,Backup!$D$167,Backup!$O:$O,$K$1,Backup!$B:$B,Details!A29)</f>
        <v>0</v>
      </c>
      <c r="R29" s="268">
        <f>SUMIFS(Backup!$N:$N,Backup!$D:$D,Backup!$D$167,Backup!$O:$O,$K$1,Backup!$B:$B,Details!A29)</f>
        <v>0</v>
      </c>
      <c r="S29" s="49">
        <f>R29+N29+L29+J29</f>
        <v>0</v>
      </c>
    </row>
    <row r="30" spans="1:19">
      <c r="A30" s="265" t="s">
        <v>2</v>
      </c>
      <c r="B30" s="52">
        <v>33</v>
      </c>
      <c r="C30" s="52">
        <v>28</v>
      </c>
      <c r="D30" s="52">
        <v>28</v>
      </c>
      <c r="E30" s="52" t="s">
        <v>31</v>
      </c>
      <c r="F30" s="106">
        <f t="shared" ref="F30:F39" si="5">F47</f>
        <v>28</v>
      </c>
      <c r="G30" s="52">
        <f>SUMIFS(Backup!$G:$G,Backup!$D:$D,Backup!$D$117,Backup!$O:$O,$K$1,Backup!$B:$B,Details!A30)</f>
        <v>2</v>
      </c>
      <c r="H30" s="52">
        <f>SUMIFS(Backup!$K:$K,Backup!$D:$D,Backup!$D$117,Backup!$O:$O,$K$1,Backup!$B:$B,Details!A30)</f>
        <v>10</v>
      </c>
      <c r="I30" s="52">
        <f>SUMIFS(Backup!$G:$G,Backup!$D:$D,Details!$B$9,Backup!$O:$O,$K$1,Backup!$B:$B,Details!A30)</f>
        <v>0</v>
      </c>
      <c r="J30" s="52">
        <f>SUMIFS(Backup!$M:$M,Backup!$D:$D,Details!$B$9,Backup!$O:$O,$K$1,Backup!$B:$B,Details!A30)</f>
        <v>0</v>
      </c>
      <c r="K30" s="52">
        <f>SUMIFS(Backup!$G:$G,Backup!$D:$D,$B$10,Backup!$O:$O,$K$1,Backup!$B:$B,Details!A30)</f>
        <v>0</v>
      </c>
      <c r="L30" s="52">
        <f>SUMIFS(Backup!$M:$M,Backup!$D:$D,$B$10,Backup!$O:$O,$K$1,Backup!$B:$B,Details!A30)</f>
        <v>0</v>
      </c>
      <c r="M30" s="52">
        <f>SUMIFS(Backup!$G:$G,Backup!$D:$D,Backup!$D$124,Backup!$O:$O,$K$1,Backup!$B:$B,Details!A30)</f>
        <v>0</v>
      </c>
      <c r="N30" s="52">
        <f>SUMIFS(Backup!$M:$M,Backup!$D:$D,Backup!$D$124,Backup!$O:$O,$K$1,Backup!$B:$B,Details!A30)</f>
        <v>0</v>
      </c>
      <c r="O30" s="52">
        <f>SUMIFS(Backup!$G:$G,Backup!$D:$D,Backup!$D$152,Backup!$O:$O,$K$1,Backup!$B:$B,Details!A30)</f>
        <v>0</v>
      </c>
      <c r="P30" s="52">
        <f>SUMIFS(Backup!$M:$M,Backup!$D:$D,Backup!$D$152,Backup!$O:$O,$K$1,Backup!$B:$B,Details!A30)</f>
        <v>0</v>
      </c>
      <c r="Q30" s="52">
        <f>SUMIFS(Backup!$G:$G,Backup!$D:$D,Backup!$D$167,Backup!$O:$O,$K$1,Backup!$B:$B,Details!A30)</f>
        <v>2</v>
      </c>
      <c r="R30" s="53">
        <f>SUMIFS(Backup!$N:$N,Backup!$D:$D,Backup!$D$167,Backup!$O:$O,$K$1,Backup!$B:$B,Details!A30)</f>
        <v>64</v>
      </c>
      <c r="S30" s="49">
        <f t="shared" ref="S30:S35" si="6">R30+N30+L30+J30</f>
        <v>64</v>
      </c>
    </row>
    <row r="31" spans="1:19">
      <c r="A31" s="265" t="s">
        <v>34</v>
      </c>
      <c r="B31" s="52">
        <v>61</v>
      </c>
      <c r="C31" s="52">
        <v>50</v>
      </c>
      <c r="D31" s="52">
        <v>50</v>
      </c>
      <c r="E31" s="52" t="s">
        <v>35</v>
      </c>
      <c r="F31" s="106">
        <f t="shared" si="5"/>
        <v>50</v>
      </c>
      <c r="G31" s="52">
        <f>SUMIFS(Backup!$G:$G,Backup!$D:$D,Backup!$D$117,Backup!$O:$O,$K$1,Backup!$B:$B,Details!A31)</f>
        <v>2</v>
      </c>
      <c r="H31" s="52">
        <f>SUMIFS(Backup!$K:$K,Backup!$D:$D,Backup!$D$117,Backup!$O:$O,$K$1,Backup!$B:$B,Details!A31)</f>
        <v>7</v>
      </c>
      <c r="I31" s="52">
        <f>SUMIFS(Backup!$G:$G,Backup!$D:$D,Details!$B$9,Backup!$O:$O,$K$1,Backup!$B:$B,Details!A31)</f>
        <v>2</v>
      </c>
      <c r="J31" s="52">
        <f>SUMIFS(Backup!$M:$M,Backup!$D:$D,Details!$B$9,Backup!$O:$O,$K$1,Backup!$B:$B,Details!A31)</f>
        <v>50</v>
      </c>
      <c r="K31" s="52">
        <f>SUMIFS(Backup!$G:$G,Backup!$D:$D,$B$10,Backup!$O:$O,$K$1,Backup!$B:$B,Details!A31)</f>
        <v>2</v>
      </c>
      <c r="L31" s="52">
        <f>SUMIFS(Backup!$M:$M,Backup!$D:$D,$B$10,Backup!$O:$O,$K$1,Backup!$B:$B,Details!A31)</f>
        <v>12</v>
      </c>
      <c r="M31" s="52">
        <f>SUMIFS(Backup!$G:$G,Backup!$D:$D,Backup!$D$124,Backup!$O:$O,$K$1,Backup!$B:$B,Details!A31)</f>
        <v>2</v>
      </c>
      <c r="N31" s="52">
        <f>SUMIFS(Backup!$M:$M,Backup!$D:$D,Backup!$D$124,Backup!$O:$O,$K$1,Backup!$B:$B,Details!A31)</f>
        <v>12</v>
      </c>
      <c r="O31" s="52">
        <f>SUMIFS(Backup!$G:$G,Backup!$D:$D,Backup!$D$152,Backup!$O:$O,$K$1,Backup!$B:$B,Details!A31)</f>
        <v>0</v>
      </c>
      <c r="P31" s="52">
        <f>SUMIFS(Backup!$M:$M,Backup!$D:$D,Backup!$D$152,Backup!$O:$O,$K$1,Backup!$B:$B,Details!A31)</f>
        <v>0</v>
      </c>
      <c r="Q31" s="52">
        <f>SUMIFS(Backup!$G:$G,Backup!$D:$D,Backup!$D$167,Backup!$O:$O,$K$1,Backup!$B:$B,Details!A31)</f>
        <v>0</v>
      </c>
      <c r="R31" s="53">
        <f>SUMIFS(Backup!$N:$N,Backup!$D:$D,Backup!$D$167,Backup!$O:$O,$K$1,Backup!$B:$B,Details!A31)</f>
        <v>0</v>
      </c>
      <c r="S31" s="49">
        <f t="shared" si="6"/>
        <v>74</v>
      </c>
    </row>
    <row r="32" spans="1:19">
      <c r="A32" s="265" t="s">
        <v>37</v>
      </c>
      <c r="B32" s="52">
        <v>18</v>
      </c>
      <c r="C32" s="52">
        <v>40</v>
      </c>
      <c r="D32" s="52">
        <v>40</v>
      </c>
      <c r="E32" s="52" t="s">
        <v>35</v>
      </c>
      <c r="F32" s="106">
        <f t="shared" si="5"/>
        <v>34</v>
      </c>
      <c r="G32" s="52">
        <f>SUMIFS(Backup!$G:$G,Backup!$D:$D,Backup!$D$117,Backup!$O:$O,$K$1,Backup!$B:$B,Details!A32)</f>
        <v>0</v>
      </c>
      <c r="H32" s="52">
        <f>SUMIFS(Backup!$K:$K,Backup!$D:$D,Backup!$D$117,Backup!$O:$O,$K$1,Backup!$B:$B,Details!A32)</f>
        <v>0</v>
      </c>
      <c r="I32" s="52">
        <f>SUMIFS(Backup!$G:$G,Backup!$D:$D,Details!$B$9,Backup!$O:$O,$K$1,Backup!$B:$B,Details!A32)</f>
        <v>0</v>
      </c>
      <c r="J32" s="52">
        <f>SUMIFS(Backup!$M:$M,Backup!$D:$D,Details!$B$9,Backup!$O:$O,$K$1,Backup!$B:$B,Details!A32)</f>
        <v>0</v>
      </c>
      <c r="K32" s="52">
        <f>SUMIFS(Backup!$G:$G,Backup!$D:$D,$B$10,Backup!$O:$O,$K$1,Backup!$B:$B,Details!A32)</f>
        <v>0</v>
      </c>
      <c r="L32" s="52">
        <f>SUMIFS(Backup!$M:$M,Backup!$D:$D,$B$10,Backup!$O:$O,$K$1,Backup!$B:$B,Details!A32)</f>
        <v>0</v>
      </c>
      <c r="M32" s="52">
        <f>SUMIFS(Backup!$G:$G,Backup!$D:$D,Backup!$D$124,Backup!$O:$O,$K$1,Backup!$B:$B,Details!A32)</f>
        <v>0</v>
      </c>
      <c r="N32" s="52">
        <f>SUMIFS(Backup!$M:$M,Backup!$D:$D,Backup!$D$124,Backup!$O:$O,$K$1,Backup!$B:$B,Details!A32)</f>
        <v>0</v>
      </c>
      <c r="O32" s="52">
        <f>SUMIFS(Backup!$G:$G,Backup!$D:$D,Backup!$D$152,Backup!$O:$O,$K$1,Backup!$B:$B,Details!A32)</f>
        <v>0</v>
      </c>
      <c r="P32" s="52">
        <f>SUMIFS(Backup!$M:$M,Backup!$D:$D,Backup!$D$152,Backup!$O:$O,$K$1,Backup!$B:$B,Details!A32)</f>
        <v>0</v>
      </c>
      <c r="Q32" s="52">
        <f>SUMIFS(Backup!$G:$G,Backup!$D:$D,Backup!$D$167,Backup!$O:$O,$K$1,Backup!$B:$B,Details!A32)</f>
        <v>0</v>
      </c>
      <c r="R32" s="53">
        <f>SUMIFS(Backup!$N:$N,Backup!$D:$D,Backup!$D$167,Backup!$O:$O,$K$1,Backup!$B:$B,Details!A32)</f>
        <v>0</v>
      </c>
      <c r="S32" s="49">
        <f t="shared" si="6"/>
        <v>0</v>
      </c>
    </row>
    <row r="33" spans="1:22">
      <c r="A33" s="265" t="s">
        <v>3</v>
      </c>
      <c r="B33" s="52">
        <v>43</v>
      </c>
      <c r="C33" s="52">
        <v>55</v>
      </c>
      <c r="D33" s="52">
        <v>55</v>
      </c>
      <c r="E33" s="52" t="s">
        <v>38</v>
      </c>
      <c r="F33" s="106">
        <f t="shared" si="5"/>
        <v>55</v>
      </c>
      <c r="G33" s="52">
        <f>SUMIFS(Backup!$G:$G,Backup!$D:$D,Backup!$D$117,Backup!$O:$O,$K$1,Backup!$B:$B,Details!A33)</f>
        <v>0</v>
      </c>
      <c r="H33" s="52">
        <f>SUMIFS(Backup!$K:$K,Backup!$D:$D,Backup!$D$117,Backup!$O:$O,$K$1,Backup!$B:$B,Details!A33)</f>
        <v>0</v>
      </c>
      <c r="I33" s="52">
        <f>SUMIFS(Backup!$G:$G,Backup!$D:$D,Details!$B$9,Backup!$O:$O,$K$1,Backup!$B:$B,Details!A33)</f>
        <v>0</v>
      </c>
      <c r="J33" s="52">
        <f>SUMIFS(Backup!$M:$M,Backup!$D:$D,Details!$B$9,Backup!$O:$O,$K$1,Backup!$B:$B,Details!A33)</f>
        <v>0</v>
      </c>
      <c r="K33" s="52">
        <f>SUMIFS(Backup!$G:$G,Backup!$D:$D,$B$10,Backup!$O:$O,$K$1,Backup!$B:$B,Details!A33)</f>
        <v>0</v>
      </c>
      <c r="L33" s="52">
        <f>SUMIFS(Backup!$M:$M,Backup!$D:$D,$B$10,Backup!$O:$O,$K$1,Backup!$B:$B,Details!A33)</f>
        <v>0</v>
      </c>
      <c r="M33" s="52">
        <f>SUMIFS(Backup!$G:$G,Backup!$D:$D,Backup!$D$124,Backup!$O:$O,$K$1,Backup!$B:$B,Details!A33)</f>
        <v>0</v>
      </c>
      <c r="N33" s="52">
        <f>SUMIFS(Backup!$M:$M,Backup!$D:$D,Backup!$D$124,Backup!$O:$O,$K$1,Backup!$B:$B,Details!A33)</f>
        <v>0</v>
      </c>
      <c r="O33" s="52">
        <f>SUMIFS(Backup!$G:$G,Backup!$D:$D,Backup!$D$152,Backup!$O:$O,$K$1,Backup!$B:$B,Details!A33)</f>
        <v>0</v>
      </c>
      <c r="P33" s="52">
        <f>SUMIFS(Backup!$M:$M,Backup!$D:$D,Backup!$D$152,Backup!$O:$O,$K$1,Backup!$B:$B,Details!A33)</f>
        <v>0</v>
      </c>
      <c r="Q33" s="52">
        <f>SUMIFS(Backup!$G:$G,Backup!$D:$D,Backup!$D$167,Backup!$O:$O,$K$1,Backup!$B:$B,Details!A33)</f>
        <v>0</v>
      </c>
      <c r="R33" s="53">
        <f>SUMIFS(Backup!$N:$N,Backup!$D:$D,Backup!$D$167,Backup!$O:$O,$K$1,Backup!$B:$B,Details!A33)</f>
        <v>0</v>
      </c>
      <c r="S33" s="49">
        <f t="shared" si="6"/>
        <v>0</v>
      </c>
    </row>
    <row r="34" spans="1:22">
      <c r="A34" s="265" t="s">
        <v>1</v>
      </c>
      <c r="B34" s="52">
        <v>90</v>
      </c>
      <c r="C34" s="52">
        <v>54</v>
      </c>
      <c r="D34" s="52">
        <v>54</v>
      </c>
      <c r="E34" s="52" t="s">
        <v>39</v>
      </c>
      <c r="F34" s="106">
        <f t="shared" si="5"/>
        <v>54</v>
      </c>
      <c r="G34" s="52">
        <f>SUMIFS(Backup!$G:$G,Backup!$D:$D,Backup!$D$117,Backup!$O:$O,$K$1,Backup!$B:$B,Details!A34)</f>
        <v>0</v>
      </c>
      <c r="H34" s="52">
        <f>SUMIFS(Backup!$K:$K,Backup!$D:$D,Backup!$D$117,Backup!$O:$O,$K$1,Backup!$B:$B,Details!A34)</f>
        <v>18</v>
      </c>
      <c r="I34" s="52">
        <f>SUMIFS(Backup!$G:$G,Backup!$D:$D,Details!$B$9,Backup!$O:$O,$K$1,Backup!$B:$B,Details!A34)</f>
        <v>0</v>
      </c>
      <c r="J34" s="52">
        <f>SUMIFS(Backup!$M:$M,Backup!$D:$D,Details!$B$9,Backup!$O:$O,$K$1,Backup!$B:$B,Details!A34)</f>
        <v>0</v>
      </c>
      <c r="K34" s="52">
        <f>SUMIFS(Backup!$G:$G,Backup!$D:$D,$B$10,Backup!$O:$O,$K$1,Backup!$B:$B,Details!A34)</f>
        <v>0</v>
      </c>
      <c r="L34" s="52">
        <f>SUMIFS(Backup!$M:$M,Backup!$D:$D,$B$10,Backup!$O:$O,$K$1,Backup!$B:$B,Details!A34)</f>
        <v>0</v>
      </c>
      <c r="M34" s="52">
        <f>SUMIFS(Backup!$G:$G,Backup!$D:$D,Backup!$D$124,Backup!$O:$O,$K$1,Backup!$B:$B,Details!A34)</f>
        <v>0</v>
      </c>
      <c r="N34" s="52">
        <f>SUMIFS(Backup!$M:$M,Backup!$D:$D,Backup!$D$124,Backup!$O:$O,$K$1,Backup!$B:$B,Details!A34)</f>
        <v>0</v>
      </c>
      <c r="O34" s="52">
        <f>SUMIFS(Backup!$G:$G,Backup!$D:$D,Backup!$D$152,Backup!$O:$O,$K$1,Backup!$B:$B,Details!A34)</f>
        <v>0</v>
      </c>
      <c r="P34" s="52">
        <f>SUMIFS(Backup!$M:$M,Backup!$D:$D,Backup!$D$152,Backup!$O:$O,$K$1,Backup!$B:$B,Details!A34)</f>
        <v>0</v>
      </c>
      <c r="Q34" s="52">
        <f>SUMIFS(Backup!$G:$G,Backup!$D:$D,Backup!$D$167,Backup!$O:$O,$K$1,Backup!$B:$B,Details!A34)</f>
        <v>0</v>
      </c>
      <c r="R34" s="53">
        <f>SUMIFS(Backup!$N:$N,Backup!$D:$D,Backup!$D$167,Backup!$O:$O,$K$1,Backup!$B:$B,Details!A34)</f>
        <v>0</v>
      </c>
      <c r="S34" s="49">
        <f t="shared" si="6"/>
        <v>0</v>
      </c>
    </row>
    <row r="35" spans="1:22">
      <c r="A35" s="265" t="s">
        <v>40</v>
      </c>
      <c r="B35" s="52">
        <v>28</v>
      </c>
      <c r="C35" s="52">
        <v>36</v>
      </c>
      <c r="D35" s="52">
        <v>36</v>
      </c>
      <c r="E35" s="52" t="s">
        <v>38</v>
      </c>
      <c r="F35" s="106">
        <f t="shared" si="5"/>
        <v>19</v>
      </c>
      <c r="G35" s="52">
        <f>SUMIFS(Backup!$G:$G,Backup!$D:$D,Backup!$D$117,Backup!$O:$O,$K$1,Backup!$B:$B,Details!A35)</f>
        <v>14</v>
      </c>
      <c r="H35" s="52">
        <f>SUMIFS(Backup!$K:$K,Backup!$D:$D,Backup!$D$117,Backup!$O:$O,$K$1,Backup!$B:$B,Details!A35)</f>
        <v>44</v>
      </c>
      <c r="I35" s="52">
        <f>SUMIFS(Backup!$G:$G,Backup!$D:$D,Details!$B$9,Backup!$O:$O,$K$1,Backup!$B:$B,Details!A35)</f>
        <v>8</v>
      </c>
      <c r="J35" s="52">
        <f>SUMIFS(Backup!$M:$M,Backup!$D:$D,Details!$B$9,Backup!$O:$O,$K$1,Backup!$B:$B,Details!A35)</f>
        <v>160</v>
      </c>
      <c r="K35" s="52">
        <f>SUMIFS(Backup!$G:$G,Backup!$D:$D,$B$10,Backup!$O:$O,$K$1,Backup!$B:$B,Details!A35)</f>
        <v>7</v>
      </c>
      <c r="L35" s="52">
        <f>SUMIFS(Backup!$M:$M,Backup!$D:$D,$B$10,Backup!$O:$O,$K$1,Backup!$B:$B,Details!A35)</f>
        <v>35</v>
      </c>
      <c r="M35" s="52">
        <f>SUMIFS(Backup!$G:$G,Backup!$D:$D,Backup!$D$124,Backup!$O:$O,$K$1,Backup!$B:$B,Details!A35)</f>
        <v>2</v>
      </c>
      <c r="N35" s="52">
        <f>SUMIFS(Backup!$M:$M,Backup!$D:$D,Backup!$D$124,Backup!$O:$O,$K$1,Backup!$B:$B,Details!A35)</f>
        <v>12</v>
      </c>
      <c r="O35" s="52">
        <f>SUMIFS(Backup!$G:$G,Backup!$D:$D,Backup!$D$152,Backup!$O:$O,$K$1,Backup!$B:$B,Details!A35)</f>
        <v>0</v>
      </c>
      <c r="P35" s="52">
        <f>SUMIFS(Backup!$M:$M,Backup!$D:$D,Backup!$D$152,Backup!$O:$O,$K$1,Backup!$B:$B,Details!A35)</f>
        <v>0</v>
      </c>
      <c r="Q35" s="52">
        <f>SUMIFS(Backup!$G:$G,Backup!$D:$D,Backup!$D$167,Backup!$O:$O,$K$1,Backup!$B:$B,Details!A35)</f>
        <v>2</v>
      </c>
      <c r="R35" s="53">
        <f>SUMIFS(Backup!$N:$N,Backup!$D:$D,Backup!$D$167,Backup!$O:$O,$K$1,Backup!$B:$B,Details!A35)</f>
        <v>67</v>
      </c>
      <c r="S35" s="49">
        <f t="shared" si="6"/>
        <v>274</v>
      </c>
    </row>
    <row r="36" spans="1:22" ht="35">
      <c r="A36" s="265" t="s">
        <v>41</v>
      </c>
      <c r="B36" s="52">
        <v>45</v>
      </c>
      <c r="C36" s="52">
        <v>66</v>
      </c>
      <c r="D36" s="52">
        <v>66</v>
      </c>
      <c r="E36" s="52" t="s">
        <v>42</v>
      </c>
      <c r="F36" s="106">
        <f t="shared" si="5"/>
        <v>27</v>
      </c>
      <c r="G36" s="52">
        <f>SUMIFS(Backup!$G:$G,Backup!$D:$D,Backup!$D$117,Backup!$O:$O,$K$1,Backup!$B:$B,Details!A36)</f>
        <v>6</v>
      </c>
      <c r="H36" s="52">
        <f>SUMIFS(Backup!$K:$K,Backup!$D:$D,Backup!$D$117,Backup!$O:$O,$K$1,Backup!$B:$B,Details!A36)</f>
        <v>30</v>
      </c>
      <c r="I36" s="52">
        <f>SUMIFS(Backup!$G:$G,Backup!$D:$D,Details!$B$9,Backup!$O:$O,$K$1,Backup!$B:$B,Details!A36)</f>
        <v>6</v>
      </c>
      <c r="J36" s="52">
        <f>SUMIFS(Backup!$M:$M,Backup!$D:$D,Details!$B$9,Backup!$O:$O,$K$1,Backup!$B:$B,Details!A36)</f>
        <v>266</v>
      </c>
      <c r="K36" s="52">
        <f>SUMIFS(Backup!$G:$G,Backup!$D:$D,$B$10,Backup!$O:$O,$K$1,Backup!$B:$B,Details!A36)</f>
        <v>5</v>
      </c>
      <c r="L36" s="52">
        <f>SUMIFS(Backup!$M:$M,Backup!$D:$D,$B$10,Backup!$O:$O,$K$1,Backup!$B:$B,Details!A36)</f>
        <v>33</v>
      </c>
      <c r="M36" s="52">
        <f>SUMIFS(Backup!$G:$G,Backup!$D:$D,Backup!$D$124,Backup!$O:$O,$K$1,Backup!$B:$B,Details!A36)</f>
        <v>8</v>
      </c>
      <c r="N36" s="52">
        <f>SUMIFS(Backup!$M:$M,Backup!$D:$D,Backup!$D$124,Backup!$O:$O,$K$1,Backup!$B:$B,Details!A36)</f>
        <v>44</v>
      </c>
      <c r="O36" s="52">
        <f>SUMIFS(Backup!$G:$G,Backup!$D:$D,Backup!$D$152,Backup!$O:$O,$K$1,Backup!$B:$B,Details!A36)</f>
        <v>0.5</v>
      </c>
      <c r="P36" s="52">
        <f>SUMIFS(Backup!$M:$M,Backup!$D:$D,Backup!$D$152,Backup!$O:$O,$K$1,Backup!$B:$B,Details!A36)</f>
        <v>5</v>
      </c>
      <c r="Q36" s="52">
        <f>SUMIFS(Backup!$G:$G,Backup!$D:$D,Backup!$D$167,Backup!$O:$O,$K$1,Backup!$B:$B,Details!A36)</f>
        <v>0</v>
      </c>
      <c r="R36" s="53">
        <f>SUMIFS(Backup!$N:$N,Backup!$D:$D,Backup!$D$167,Backup!$O:$O,$K$1,Backup!$B:$B,Details!A36)</f>
        <v>0</v>
      </c>
      <c r="S36" s="49">
        <f>R36+N36+L36+J36</f>
        <v>343</v>
      </c>
    </row>
    <row r="37" spans="1:22">
      <c r="A37" s="265" t="s">
        <v>43</v>
      </c>
      <c r="B37" s="52">
        <v>44</v>
      </c>
      <c r="C37" s="52">
        <v>43</v>
      </c>
      <c r="D37" s="52">
        <v>43</v>
      </c>
      <c r="E37" s="52" t="s">
        <v>44</v>
      </c>
      <c r="F37" s="106">
        <f t="shared" si="5"/>
        <v>43</v>
      </c>
      <c r="G37" s="52">
        <f>SUMIFS(Backup!$G:$G,Backup!$D:$D,Backup!$D$117,Backup!$O:$O,$K$1,Backup!$B:$B,Details!A37)</f>
        <v>0</v>
      </c>
      <c r="H37" s="52">
        <f>SUMIFS(Backup!$K:$K,Backup!$D:$D,Backup!$D$117,Backup!$O:$O,$K$1,Backup!$B:$B,Details!A37)</f>
        <v>0</v>
      </c>
      <c r="I37" s="52">
        <f>SUMIFS(Backup!$G:$G,Backup!$D:$D,Details!$B$9,Backup!$O:$O,$K$1,Backup!$B:$B,Details!A37)</f>
        <v>0</v>
      </c>
      <c r="J37" s="52">
        <f>SUMIFS(Backup!$M:$M,Backup!$D:$D,Details!$B$9,Backup!$O:$O,$K$1,Backup!$B:$B,Details!A37)</f>
        <v>0</v>
      </c>
      <c r="K37" s="52">
        <f>SUMIFS(Backup!$G:$G,Backup!$D:$D,$B$10,Backup!$O:$O,$K$1,Backup!$B:$B,Details!A37)</f>
        <v>0</v>
      </c>
      <c r="L37" s="52">
        <f>SUMIFS(Backup!$M:$M,Backup!$D:$D,$B$10,Backup!$O:$O,$K$1,Backup!$B:$B,Details!A37)</f>
        <v>0</v>
      </c>
      <c r="M37" s="52">
        <f>SUMIFS(Backup!$G:$G,Backup!$D:$D,Backup!$D$124,Backup!$O:$O,$K$1,Backup!$B:$B,Details!A37)</f>
        <v>0</v>
      </c>
      <c r="N37" s="52">
        <f>SUMIFS(Backup!$M:$M,Backup!$D:$D,Backup!$D$124,Backup!$O:$O,$K$1,Backup!$B:$B,Details!A37)</f>
        <v>0</v>
      </c>
      <c r="O37" s="52">
        <f>SUMIFS(Backup!$G:$G,Backup!$D:$D,Backup!$D$152,Backup!$O:$O,$K$1,Backup!$B:$B,Details!A37)</f>
        <v>0</v>
      </c>
      <c r="P37" s="52">
        <f>SUMIFS(Backup!$M:$M,Backup!$D:$D,Backup!$D$152,Backup!$O:$O,$K$1,Backup!$B:$B,Details!A37)</f>
        <v>0</v>
      </c>
      <c r="Q37" s="52">
        <f>SUMIFS(Backup!$G:$G,Backup!$D:$D,Backup!$D$167,Backup!$O:$O,$K$1,Backup!$B:$B,Details!A37)</f>
        <v>1</v>
      </c>
      <c r="R37" s="53">
        <f>SUMIFS(Backup!$N:$N,Backup!$D:$D,Backup!$D$167,Backup!$O:$O,$K$1,Backup!$B:$B,Details!A37)</f>
        <v>65</v>
      </c>
      <c r="S37" s="49">
        <f>R37+N37+L37+J37</f>
        <v>65</v>
      </c>
    </row>
    <row r="38" spans="1:22">
      <c r="A38" s="265" t="s">
        <v>14</v>
      </c>
      <c r="B38" s="1453">
        <v>122</v>
      </c>
      <c r="C38" s="52">
        <v>30</v>
      </c>
      <c r="D38" s="52">
        <v>30</v>
      </c>
      <c r="E38" s="52" t="s">
        <v>46</v>
      </c>
      <c r="F38" s="106">
        <f t="shared" si="5"/>
        <v>30</v>
      </c>
      <c r="G38" s="52">
        <f>SUMIFS(Backup!$G:$G,Backup!$D:$D,Backup!$D$117,Backup!$O:$O,$K$1,Backup!$B:$B,Details!A38)</f>
        <v>0</v>
      </c>
      <c r="H38" s="52">
        <f>SUMIFS(Backup!$K:$K,Backup!$D:$D,Backup!$D$117,Backup!$O:$O,$K$1,Backup!$B:$B,Details!A38)</f>
        <v>0</v>
      </c>
      <c r="I38" s="52">
        <f>SUMIFS(Backup!$G:$G,Backup!$D:$D,Details!$B$9,Backup!$O:$O,$K$1,Backup!$B:$B,Details!A38)</f>
        <v>0</v>
      </c>
      <c r="J38" s="52">
        <f>SUMIFS(Backup!$M:$M,Backup!$D:$D,Details!$B$9,Backup!$O:$O,$K$1,Backup!$B:$B,Details!A38)</f>
        <v>0</v>
      </c>
      <c r="K38" s="52">
        <f>SUMIFS(Backup!$G:$G,Backup!$D:$D,$B$10,Backup!$O:$O,$K$1,Backup!$B:$B,Details!A38)</f>
        <v>0</v>
      </c>
      <c r="L38" s="52">
        <f>SUMIFS(Backup!$M:$M,Backup!$D:$D,$B$10,Backup!$O:$O,$K$1,Backup!$B:$B,Details!A38)</f>
        <v>0</v>
      </c>
      <c r="M38" s="52">
        <f>SUMIFS(Backup!$G:$G,Backup!$D:$D,Backup!$D$124,Backup!$O:$O,$K$1,Backup!$B:$B,Details!A38)</f>
        <v>0</v>
      </c>
      <c r="N38" s="52">
        <f>SUMIFS(Backup!$M:$M,Backup!$D:$D,Backup!$D$124,Backup!$O:$O,$K$1,Backup!$B:$B,Details!A38)</f>
        <v>0</v>
      </c>
      <c r="O38" s="52">
        <f>SUMIFS(Backup!$G:$G,Backup!$D:$D,Backup!$D$152,Backup!$O:$O,$K$1,Backup!$B:$B,Details!A38)</f>
        <v>0</v>
      </c>
      <c r="P38" s="52">
        <f>SUMIFS(Backup!$M:$M,Backup!$D:$D,Backup!$D$152,Backup!$O:$O,$K$1,Backup!$B:$B,Details!A38)</f>
        <v>0</v>
      </c>
      <c r="Q38" s="52">
        <f>SUMIFS(Backup!$G:$G,Backup!$D:$D,Backup!$D$167,Backup!$O:$O,$K$1,Backup!$B:$B,Details!A38)</f>
        <v>0</v>
      </c>
      <c r="R38" s="53">
        <f>SUMIFS(Backup!$N:$N,Backup!$D:$D,Backup!$D$167,Backup!$O:$O,$K$1,Backup!$B:$B,Details!A38)</f>
        <v>0</v>
      </c>
      <c r="S38" s="49">
        <f>R38+N38+L38+J38</f>
        <v>0</v>
      </c>
    </row>
    <row r="39" spans="1:22" ht="18" thickBot="1">
      <c r="A39" s="269" t="s">
        <v>472</v>
      </c>
      <c r="B39" s="1454"/>
      <c r="C39" s="261">
        <v>104</v>
      </c>
      <c r="D39" s="261">
        <v>104</v>
      </c>
      <c r="E39" s="261" t="s">
        <v>46</v>
      </c>
      <c r="F39" s="106">
        <f t="shared" si="5"/>
        <v>90</v>
      </c>
      <c r="G39" s="261">
        <f>SUMIFS(Backup!$G:$G,Backup!$D:$D,Backup!$D$117,Backup!$O:$O,$K$1,Backup!$B:$B,Details!A39)</f>
        <v>0</v>
      </c>
      <c r="H39" s="261">
        <f>SUMIFS(Backup!$K:$K,Backup!$D:$D,Backup!$D$117,Backup!$O:$O,$K$1,Backup!$B:$B,Details!A39)</f>
        <v>0</v>
      </c>
      <c r="I39" s="261">
        <f>SUMIFS(Backup!$G:$G,Backup!$D:$D,Details!$B$9,Backup!$O:$O,$K$1,Backup!$B:$B,Details!A39)</f>
        <v>0</v>
      </c>
      <c r="J39" s="261">
        <f>SUMIFS(Backup!$M:$M,Backup!$D:$D,Details!$B$9,Backup!$O:$O,$K$1,Backup!$B:$B,Details!A39)</f>
        <v>0</v>
      </c>
      <c r="K39" s="261">
        <f>SUMIFS(Backup!$G:$G,Backup!$D:$D,$B$10,Backup!$O:$O,$K$1,Backup!$B:$B,Details!A39)</f>
        <v>0</v>
      </c>
      <c r="L39" s="261">
        <f>SUMIFS(Backup!$M:$M,Backup!$D:$D,$B$10,Backup!$O:$O,$K$1,Backup!$B:$B,Details!A39)</f>
        <v>0</v>
      </c>
      <c r="M39" s="261">
        <f>SUMIFS(Backup!$G:$G,Backup!$D:$D,Backup!$D$124,Backup!$O:$O,$K$1,Backup!$B:$B,Details!A39)</f>
        <v>0</v>
      </c>
      <c r="N39" s="261">
        <f>SUMIFS(Backup!$M:$M,Backup!$D:$D,Backup!$D$124,Backup!$O:$O,$K$1,Backup!$B:$B,Details!A39)</f>
        <v>0</v>
      </c>
      <c r="O39" s="261">
        <f>SUMIFS(Backup!$G:$G,Backup!$D:$D,Backup!$D$152,Backup!$O:$O,$K$1,Backup!$B:$B,Details!A39)</f>
        <v>14.5</v>
      </c>
      <c r="P39" s="261">
        <f>SUMIFS(Backup!$M:$M,Backup!$D:$D,Backup!$D$152,Backup!$O:$O,$K$1,Backup!$B:$B,Details!A39)</f>
        <v>167</v>
      </c>
      <c r="Q39" s="261">
        <f>SUMIFS(Backup!$G:$G,Backup!$D:$D,Backup!$D$167,Backup!$O:$O,$K$1,Backup!$B:$B,Details!A39)</f>
        <v>0</v>
      </c>
      <c r="R39" s="270">
        <f>SUMIFS(Backup!$N:$N,Backup!$D:$D,Backup!$D$167,Backup!$O:$O,$K$1,Backup!$B:$B,Details!A39)</f>
        <v>0</v>
      </c>
      <c r="S39" s="49">
        <f>R39+N39+L39+J39</f>
        <v>0</v>
      </c>
    </row>
    <row r="40" spans="1:22" ht="18.5" thickBot="1">
      <c r="A40" s="271" t="s">
        <v>47</v>
      </c>
      <c r="B40" s="272">
        <v>534</v>
      </c>
      <c r="C40" s="272">
        <f>SUM(C29:C39)</f>
        <v>546</v>
      </c>
      <c r="D40" s="272">
        <f>SUM(D29:D39)</f>
        <v>546</v>
      </c>
      <c r="E40" s="272"/>
      <c r="F40" s="272">
        <f t="shared" ref="F40:H40" si="7">SUM(F29:F39)</f>
        <v>470</v>
      </c>
      <c r="G40" s="272">
        <f t="shared" si="7"/>
        <v>24</v>
      </c>
      <c r="H40" s="272">
        <f t="shared" si="7"/>
        <v>109</v>
      </c>
      <c r="I40" s="272">
        <f t="shared" ref="I40:R40" si="8">SUM(I29:I39)</f>
        <v>16</v>
      </c>
      <c r="J40" s="272">
        <f t="shared" si="8"/>
        <v>476</v>
      </c>
      <c r="K40" s="272">
        <f t="shared" si="8"/>
        <v>14</v>
      </c>
      <c r="L40" s="272">
        <f t="shared" si="8"/>
        <v>80</v>
      </c>
      <c r="M40" s="272">
        <f t="shared" si="8"/>
        <v>12</v>
      </c>
      <c r="N40" s="272">
        <f t="shared" si="8"/>
        <v>68</v>
      </c>
      <c r="O40" s="272">
        <f t="shared" si="8"/>
        <v>15</v>
      </c>
      <c r="P40" s="272">
        <f t="shared" si="8"/>
        <v>172</v>
      </c>
      <c r="Q40" s="272">
        <f t="shared" si="8"/>
        <v>5</v>
      </c>
      <c r="R40" s="273">
        <f t="shared" si="8"/>
        <v>196</v>
      </c>
    </row>
    <row r="43" spans="1:22" ht="18" thickBot="1"/>
    <row r="44" spans="1:22" ht="18.5" thickBot="1">
      <c r="A44" s="1448" t="s">
        <v>209</v>
      </c>
      <c r="B44" s="1449"/>
      <c r="C44" s="1449"/>
      <c r="D44" s="1449"/>
      <c r="E44" s="1449"/>
      <c r="F44" s="1449"/>
      <c r="G44" s="1449"/>
      <c r="H44" s="1449"/>
      <c r="I44" s="1449"/>
      <c r="J44" s="1449"/>
      <c r="K44" s="1449"/>
      <c r="L44" s="1449"/>
      <c r="M44" s="1449"/>
      <c r="N44" s="1449"/>
      <c r="O44" s="1449"/>
      <c r="P44" s="1449"/>
      <c r="Q44" s="1449"/>
      <c r="R44" s="1449"/>
      <c r="S44" s="1450"/>
    </row>
    <row r="45" spans="1:22" ht="54.5" thickBot="1">
      <c r="A45" s="209" t="s">
        <v>16</v>
      </c>
      <c r="B45" s="210" t="s">
        <v>205</v>
      </c>
      <c r="C45" s="210" t="s">
        <v>60</v>
      </c>
      <c r="D45" s="210" t="s">
        <v>18</v>
      </c>
      <c r="E45" s="210" t="s">
        <v>19</v>
      </c>
      <c r="F45" s="210" t="s">
        <v>20</v>
      </c>
      <c r="G45" s="210" t="s">
        <v>21</v>
      </c>
      <c r="H45" s="210" t="s">
        <v>22</v>
      </c>
      <c r="I45" s="210" t="s">
        <v>23</v>
      </c>
      <c r="J45" s="210" t="s">
        <v>24</v>
      </c>
      <c r="K45" s="210" t="s">
        <v>25</v>
      </c>
      <c r="L45" s="211" t="s">
        <v>355</v>
      </c>
      <c r="M45" s="211" t="s">
        <v>356</v>
      </c>
      <c r="N45" s="210" t="s">
        <v>26</v>
      </c>
      <c r="O45" s="210" t="s">
        <v>27</v>
      </c>
      <c r="P45" s="210" t="s">
        <v>28</v>
      </c>
      <c r="Q45" s="210" t="s">
        <v>29</v>
      </c>
      <c r="R45" s="212" t="s">
        <v>207</v>
      </c>
      <c r="S45" s="213" t="s">
        <v>208</v>
      </c>
      <c r="T45" s="214" t="s">
        <v>30</v>
      </c>
    </row>
    <row r="46" spans="1:22" ht="28">
      <c r="A46" s="258" t="s">
        <v>12</v>
      </c>
      <c r="B46" s="107">
        <v>50</v>
      </c>
      <c r="C46" s="107">
        <f>Summary!C18</f>
        <v>40</v>
      </c>
      <c r="D46" s="107">
        <v>40</v>
      </c>
      <c r="E46" s="107" t="s">
        <v>31</v>
      </c>
      <c r="F46" s="106">
        <f>Micro!O14</f>
        <v>40</v>
      </c>
      <c r="G46" s="106">
        <f>Micro!F14</f>
        <v>40</v>
      </c>
      <c r="H46" s="107">
        <f>SUMIFS(Backup!$G:$G,Backup!$B:$B,A46,Backup!$D:$D,Backup!$D$11)</f>
        <v>40</v>
      </c>
      <c r="I46" s="107">
        <f>SUMIFS(Backup!$K:$K,Backup!$B:$B,A46,Backup!$D:$D,Backup!$D$4)</f>
        <v>129</v>
      </c>
      <c r="J46" s="107">
        <f>SUMIFS(Backup!$G:$G,Backup!$B:$B,A46,Backup!$D:$D,Details!$B$9)</f>
        <v>40</v>
      </c>
      <c r="K46" s="107">
        <f>SUMIFS(Backup!$M:$M,Backup!$B:$B,Details!A46,Backup!$D:$D,Backup!$D$7)</f>
        <v>800</v>
      </c>
      <c r="L46" s="107">
        <f>SUMIFS(Backup!$G:$G,Backup!$B:$B,A46,Backup!$D:$D,$B$10)</f>
        <v>40</v>
      </c>
      <c r="M46" s="107">
        <f>SUMIFS(Backup!$M:$M,Backup!$B:$B,A46,Backup!$D:$D,$B$10)</f>
        <v>190</v>
      </c>
      <c r="N46" s="107">
        <f>SUMIFS(Backup!$G:$G,Backup!$B:$B,A46,Backup!$D:$D,Backup!$D$111)</f>
        <v>40</v>
      </c>
      <c r="O46" s="107">
        <f>SUMIFS(Backup!$M:$M,Backup!$B:$B,Details!A46,Backup!$D:$D,Backup!$D$39)</f>
        <v>243</v>
      </c>
      <c r="P46" s="107">
        <f>SUMIFS(Backup!$G:$G,Backup!$B:$B,A46,Backup!$D:$D,Backup!$D$121)</f>
        <v>40</v>
      </c>
      <c r="Q46" s="107">
        <f>SUMIFS(Backup!$M:$M,Backup!$B:$B,Details!A46,Backup!$D:$D,Backup!$D$104)</f>
        <v>194.5</v>
      </c>
      <c r="R46" s="108">
        <f>SUMIFS(Backup!$G:$G,Backup!$B:$B,A46,Backup!$D:$D,Backup!$D$167)</f>
        <v>40</v>
      </c>
      <c r="S46" s="108">
        <f>SUMIFS(Backup!$N:$N,Backup!$B:$B,A46,Backup!$D:$D,Backup!$D$167)</f>
        <v>531</v>
      </c>
      <c r="T46" s="71" t="s">
        <v>241</v>
      </c>
      <c r="U46" s="49">
        <f>S46+Q46+O46+M46+K46</f>
        <v>1958.5</v>
      </c>
      <c r="V46" s="49">
        <f>U46+U47+U48+U49+U50+U51</f>
        <v>13381.35</v>
      </c>
    </row>
    <row r="47" spans="1:22" ht="28">
      <c r="A47" s="259" t="s">
        <v>2</v>
      </c>
      <c r="B47" s="52">
        <v>33</v>
      </c>
      <c r="C47" s="52">
        <f>Summary!C19</f>
        <v>28</v>
      </c>
      <c r="D47" s="52">
        <v>28</v>
      </c>
      <c r="E47" s="52" t="s">
        <v>31</v>
      </c>
      <c r="F47" s="51">
        <f>Micro!O23</f>
        <v>28</v>
      </c>
      <c r="G47" s="106">
        <f>Micro!F23</f>
        <v>26</v>
      </c>
      <c r="H47" s="52">
        <f>SUMIFS(Backup!$G:$G,Backup!$B:$B,A47,Backup!$D:$D,Backup!$D$11)</f>
        <v>28</v>
      </c>
      <c r="I47" s="52">
        <f>SUMIFS(Backup!$K:$K,Backup!$B:$B,A47,Backup!$D:$D,Backup!$D$4)</f>
        <v>100</v>
      </c>
      <c r="J47" s="52">
        <f>SUMIFS(Backup!$G:$G,Backup!$B:$B,A47,Backup!$D:$D,Details!$B$9)</f>
        <v>27</v>
      </c>
      <c r="K47" s="52">
        <f>SUMIFS(Backup!$M:$M,Backup!$B:$B,Details!A47,Backup!$D:$D,Backup!$D$7)</f>
        <v>536.75</v>
      </c>
      <c r="L47" s="52">
        <f>SUMIFS(Backup!$G:$G,Backup!$B:$B,A47,Backup!$D:$D,$B$10)</f>
        <v>27</v>
      </c>
      <c r="M47" s="52">
        <f>SUMIFS(Backup!$M:$M,Backup!$B:$B,A47,Backup!$D:$D,$B$10)</f>
        <v>139</v>
      </c>
      <c r="N47" s="52">
        <f>SUMIFS(Backup!$G:$G,Backup!$B:$B,A47,Backup!$D:$D,Backup!$D$111)</f>
        <v>26</v>
      </c>
      <c r="O47" s="52">
        <f>SUMIFS(Backup!$M:$M,Backup!$B:$B,Details!A47,Backup!$D:$D,Backup!$D$39)</f>
        <v>155</v>
      </c>
      <c r="P47" s="52">
        <f>SUMIFS(Backup!$G:$G,Backup!$B:$B,A47,Backup!$D:$D,Backup!$D$121)</f>
        <v>24.75</v>
      </c>
      <c r="Q47" s="52">
        <f>SUMIFS(Backup!$M:$M,Backup!$B:$B,Details!A47,Backup!$D:$D,Backup!$D$104)</f>
        <v>118.5</v>
      </c>
      <c r="R47" s="54">
        <f>SUMIFS(Backup!$G:$G,Backup!$B:$B,A47,Backup!$D:$D,Backup!$D$167)</f>
        <v>16</v>
      </c>
      <c r="S47" s="54">
        <f>SUMIFS(Backup!$N:$N,Backup!$B:$B,A47,Backup!$D:$D,Backup!$D$167)</f>
        <v>451</v>
      </c>
      <c r="T47" s="71" t="s">
        <v>242</v>
      </c>
      <c r="U47" s="49">
        <f t="shared" ref="U47:U56" si="9">S47+Q47+O47+M47+K47</f>
        <v>1400.25</v>
      </c>
    </row>
    <row r="48" spans="1:22">
      <c r="A48" s="259" t="s">
        <v>34</v>
      </c>
      <c r="B48" s="52">
        <v>61</v>
      </c>
      <c r="C48" s="52">
        <f>Summary!C20</f>
        <v>52</v>
      </c>
      <c r="D48" s="52">
        <v>50</v>
      </c>
      <c r="E48" s="52" t="s">
        <v>35</v>
      </c>
      <c r="F48" s="51">
        <f>Micro!O41</f>
        <v>50</v>
      </c>
      <c r="G48" s="51">
        <f>Micro!F41</f>
        <v>50</v>
      </c>
      <c r="H48" s="52">
        <f>SUMIFS(Backup!$G:$G,Backup!$B:$B,A48,Backup!$D:$D,Backup!$D$11)</f>
        <v>41</v>
      </c>
      <c r="I48" s="52">
        <f>SUMIFS(Backup!$K:$K,Backup!$B:$B,A48,Backup!$D:$D,Backup!$D$4)</f>
        <v>182</v>
      </c>
      <c r="J48" s="52">
        <f>SUMIFS(Backup!$G:$G,Backup!$B:$B,A48,Backup!$D:$D,Details!$B$9)</f>
        <v>41</v>
      </c>
      <c r="K48" s="52">
        <f>SUMIFS(Backup!$M:$M,Backup!$B:$B,Details!A48,Backup!$D:$D,Backup!$D$7)</f>
        <v>980</v>
      </c>
      <c r="L48" s="52">
        <f>SUMIFS(Backup!$G:$G,Backup!$B:$B,A48,Backup!$D:$D,$B$10)</f>
        <v>42</v>
      </c>
      <c r="M48" s="52">
        <f>SUMIFS(Backup!$M:$M,Backup!$B:$B,A48,Backup!$D:$D,$B$10)</f>
        <v>265</v>
      </c>
      <c r="N48" s="52">
        <f>SUMIFS(Backup!$G:$G,Backup!$B:$B,A48,Backup!$D:$D,Backup!$D$111)</f>
        <v>52</v>
      </c>
      <c r="O48" s="52">
        <f>SUMIFS(Backup!$M:$M,Backup!$B:$B,Details!A48,Backup!$D:$D,Backup!$D$39)</f>
        <v>340</v>
      </c>
      <c r="P48" s="52">
        <f>SUMIFS(Backup!$G:$G,Backup!$B:$B,A48,Backup!$D:$D,Backup!$D$121)</f>
        <v>50</v>
      </c>
      <c r="Q48" s="52">
        <f>SUMIFS(Backup!$M:$M,Backup!$B:$B,Details!A48,Backup!$D:$D,Backup!$D$104)</f>
        <v>276</v>
      </c>
      <c r="R48" s="54">
        <f>SUMIFS(Backup!$G:$G,Backup!$B:$B,A48,Backup!$D:$D,Backup!$D$167)</f>
        <v>18</v>
      </c>
      <c r="S48" s="54">
        <f>SUMIFS(Backup!$N:$N,Backup!$B:$B,A48,Backup!$D:$D,Backup!$D$167)</f>
        <v>670</v>
      </c>
      <c r="T48" s="71" t="s">
        <v>243</v>
      </c>
      <c r="U48" s="49">
        <f t="shared" si="9"/>
        <v>2531</v>
      </c>
    </row>
    <row r="49" spans="1:24">
      <c r="A49" s="259" t="s">
        <v>37</v>
      </c>
      <c r="B49" s="52">
        <v>18</v>
      </c>
      <c r="C49" s="52">
        <f>Summary!C22</f>
        <v>40</v>
      </c>
      <c r="D49" s="52">
        <v>40</v>
      </c>
      <c r="E49" s="52" t="s">
        <v>35</v>
      </c>
      <c r="F49" s="51">
        <f>Micro!O93</f>
        <v>34</v>
      </c>
      <c r="G49" s="51">
        <f>Micro!F93</f>
        <v>34</v>
      </c>
      <c r="H49" s="52">
        <f>SUMIFS(Backup!$G:$G,Backup!$B:$B,A49,Backup!$D:$D,Backup!$D$11)</f>
        <v>32</v>
      </c>
      <c r="I49" s="52">
        <f>SUMIFS(Backup!$K:$K,Backup!$B:$B,A49,Backup!$D:$D,Backup!$D$4)</f>
        <v>125</v>
      </c>
      <c r="J49" s="52">
        <f>SUMIFS(Backup!$G:$G,Backup!$B:$B,A49,Backup!$D:$D,Details!$B$9)</f>
        <v>32</v>
      </c>
      <c r="K49" s="52">
        <f>SUMIFS(Backup!$M:$M,Backup!$B:$B,Details!A49,Backup!$D:$D,Backup!$D$7)</f>
        <v>770</v>
      </c>
      <c r="L49" s="52">
        <f>SUMIFS(Backup!$G:$G,Backup!$B:$B,A49,Backup!$D:$D,$B$10)</f>
        <v>32</v>
      </c>
      <c r="M49" s="52">
        <f>SUMIFS(Backup!$M:$M,Backup!$B:$B,A49,Backup!$D:$D,$B$10)</f>
        <v>161</v>
      </c>
      <c r="N49" s="52">
        <f>SUMIFS(Backup!$G:$G,Backup!$B:$B,A49,Backup!$D:$D,Backup!$D$111)</f>
        <v>34</v>
      </c>
      <c r="O49" s="52">
        <f>SUMIFS(Backup!$M:$M,Backup!$B:$B,Details!A49,Backup!$D:$D,Backup!$D$39)</f>
        <v>202</v>
      </c>
      <c r="P49" s="52">
        <f>SUMIFS(Backup!$G:$G,Backup!$B:$B,A49,Backup!$D:$D,Backup!$D$121)</f>
        <v>34</v>
      </c>
      <c r="Q49" s="52">
        <f>SUMIFS(Backup!$M:$M,Backup!$B:$B,Details!A49,Backup!$D:$D,Backup!$D$104)</f>
        <v>260</v>
      </c>
      <c r="R49" s="54">
        <f>SUMIFS(Backup!$G:$G,Backup!$B:$B,A49,Backup!$D:$D,Backup!$D$167)</f>
        <v>16</v>
      </c>
      <c r="S49" s="54">
        <f>SUMIFS(Backup!$N:$N,Backup!$B:$B,A49,Backup!$D:$D,Backup!$D$167)</f>
        <v>479</v>
      </c>
      <c r="T49" s="71" t="s">
        <v>243</v>
      </c>
      <c r="U49" s="49">
        <f t="shared" si="9"/>
        <v>1872</v>
      </c>
    </row>
    <row r="50" spans="1:24" ht="28">
      <c r="A50" s="259" t="s">
        <v>3</v>
      </c>
      <c r="B50" s="52">
        <v>43</v>
      </c>
      <c r="C50" s="52">
        <f>Summary!C23</f>
        <v>55</v>
      </c>
      <c r="D50" s="52">
        <v>55</v>
      </c>
      <c r="E50" s="52" t="s">
        <v>38</v>
      </c>
      <c r="F50" s="51">
        <f>Micro!O103</f>
        <v>55</v>
      </c>
      <c r="G50" s="51">
        <f>Micro!F103</f>
        <v>55</v>
      </c>
      <c r="H50" s="52">
        <f>SUMIFS(Backup!$G:$G,Backup!$B:$B,A50,Backup!$D:$D,Backup!$D$11)</f>
        <v>49</v>
      </c>
      <c r="I50" s="52">
        <f>SUMIFS(Backup!$K:$K,Backup!$B:$B,A50,Backup!$D:$D,Backup!$D$4)</f>
        <v>177</v>
      </c>
      <c r="J50" s="52">
        <f>SUMIFS(Backup!$G:$G,Backup!$B:$B,A50,Backup!$D:$D,Details!$B$9)</f>
        <v>49</v>
      </c>
      <c r="K50" s="52">
        <f>SUMIFS(Backup!$M:$M,Backup!$B:$B,Details!A50,Backup!$D:$D,Backup!$D$7)</f>
        <v>1098</v>
      </c>
      <c r="L50" s="52">
        <f>SUMIFS(Backup!$G:$G,Backup!$B:$B,A50,Backup!$D:$D,$B$10)</f>
        <v>49</v>
      </c>
      <c r="M50" s="52">
        <f>SUMIFS(Backup!$M:$M,Backup!$B:$B,A50,Backup!$D:$D,$B$10)</f>
        <v>286</v>
      </c>
      <c r="N50" s="52">
        <f>SUMIFS(Backup!$G:$G,Backup!$B:$B,A50,Backup!$D:$D,Backup!$D$111)</f>
        <v>55</v>
      </c>
      <c r="O50" s="52">
        <f>SUMIFS(Backup!$M:$M,Backup!$B:$B,Details!A50,Backup!$D:$D,Backup!$D$39)</f>
        <v>312</v>
      </c>
      <c r="P50" s="52">
        <f>SUMIFS(Backup!$G:$G,Backup!$B:$B,A50,Backup!$D:$D,Backup!$D$121)</f>
        <v>55</v>
      </c>
      <c r="Q50" s="52">
        <f>SUMIFS(Backup!$M:$M,Backup!$B:$B,Details!A50,Backup!$D:$D,Backup!$D$104)</f>
        <v>455</v>
      </c>
      <c r="R50" s="54">
        <f>SUMIFS(Backup!$G:$G,Backup!$B:$B,A50,Backup!$D:$D,Backup!$D$167)</f>
        <v>35</v>
      </c>
      <c r="S50" s="54">
        <f>SUMIFS(Backup!$N:$N,Backup!$B:$B,A50,Backup!$D:$D,Backup!$D$167)</f>
        <v>855</v>
      </c>
      <c r="T50" s="71" t="s">
        <v>244</v>
      </c>
      <c r="U50" s="49">
        <f t="shared" si="9"/>
        <v>3006</v>
      </c>
    </row>
    <row r="51" spans="1:24" ht="28">
      <c r="A51" s="259" t="s">
        <v>1</v>
      </c>
      <c r="B51" s="52">
        <v>90</v>
      </c>
      <c r="C51" s="52">
        <f>Summary!C24</f>
        <v>54</v>
      </c>
      <c r="D51" s="52">
        <v>54</v>
      </c>
      <c r="E51" s="52" t="s">
        <v>39</v>
      </c>
      <c r="F51" s="51">
        <f>Micro!O115</f>
        <v>54</v>
      </c>
      <c r="G51" s="51">
        <f>Micro!F115</f>
        <v>54</v>
      </c>
      <c r="H51" s="52">
        <f>SUMIFS(Backup!$G:$G,Backup!$B:$B,A51,Backup!$D:$D,Backup!$D$11)</f>
        <v>54</v>
      </c>
      <c r="I51" s="52">
        <f>SUMIFS(Backup!$K:$K,Backup!$B:$B,A51,Backup!$D:$D,Backup!$D$4)</f>
        <v>199</v>
      </c>
      <c r="J51" s="52">
        <f>SUMIFS(Backup!$G:$G,Backup!$B:$B,A51,Backup!$D:$D,Details!$B$9)</f>
        <v>54</v>
      </c>
      <c r="K51" s="52">
        <f>SUMIFS(Backup!$M:$M,Backup!$B:$B,Details!A51,Backup!$D:$D,Backup!$D$7)</f>
        <v>1075</v>
      </c>
      <c r="L51" s="52">
        <f>SUMIFS(Backup!$G:$G,Backup!$B:$B,A51,Backup!$D:$D,$B$10)</f>
        <v>54</v>
      </c>
      <c r="M51" s="52">
        <f>SUMIFS(Backup!$M:$M,Backup!$B:$B,A51,Backup!$D:$D,$B$10)</f>
        <v>274</v>
      </c>
      <c r="N51" s="52">
        <f>SUMIFS(Backup!$G:$G,Backup!$B:$B,A51,Backup!$D:$D,Backup!$D$111)</f>
        <v>54</v>
      </c>
      <c r="O51" s="52">
        <f>SUMIFS(Backup!$M:$M,Backup!$B:$B,Details!A51,Backup!$D:$D,Backup!$D$39)</f>
        <v>320.60000000000002</v>
      </c>
      <c r="P51" s="52">
        <f>SUMIFS(Backup!$G:$G,Backup!$B:$B,A51,Backup!$D:$D,Backup!$D$121)</f>
        <v>54</v>
      </c>
      <c r="Q51" s="52">
        <f>SUMIFS(Backup!$M:$M,Backup!$B:$B,Details!A51,Backup!$D:$D,Backup!$D$104)</f>
        <v>160</v>
      </c>
      <c r="R51" s="54">
        <f>SUMIFS(Backup!$G:$G,Backup!$B:$B,A51,Backup!$D:$D,Backup!$D$167)</f>
        <v>36</v>
      </c>
      <c r="S51" s="54">
        <f>SUMIFS(Backup!$N:$N,Backup!$B:$B,A51,Backup!$D:$D,Backup!$D$167)</f>
        <v>784</v>
      </c>
      <c r="T51" s="71" t="s">
        <v>244</v>
      </c>
      <c r="U51" s="49">
        <f t="shared" si="9"/>
        <v>2613.6</v>
      </c>
      <c r="X51" s="49">
        <f>33-12</f>
        <v>21</v>
      </c>
    </row>
    <row r="52" spans="1:24">
      <c r="A52" s="259" t="s">
        <v>40</v>
      </c>
      <c r="B52" s="52">
        <v>28</v>
      </c>
      <c r="C52" s="52">
        <f>Summary!C28</f>
        <v>36</v>
      </c>
      <c r="D52" s="52">
        <v>36</v>
      </c>
      <c r="E52" s="52" t="s">
        <v>38</v>
      </c>
      <c r="F52" s="51">
        <f>Micro!O154</f>
        <v>19</v>
      </c>
      <c r="G52" s="51">
        <f>Micro!F154</f>
        <v>24</v>
      </c>
      <c r="H52" s="52">
        <f>SUMIFS(Backup!$G:$G,Backup!$B:$B,A52,Backup!$D:$D,Backup!$D$11)</f>
        <v>33</v>
      </c>
      <c r="I52" s="52">
        <f>SUMIFS(Backup!$K:$K,Backup!$B:$B,A52,Backup!$D:$D,Backup!$D$4)</f>
        <v>91</v>
      </c>
      <c r="J52" s="52">
        <f>SUMIFS(Backup!$G:$G,Backup!$B:$B,A52,Backup!$D:$D,Details!$B$9)</f>
        <v>27</v>
      </c>
      <c r="K52" s="52">
        <f>SUMIFS(Backup!$M:$M,Backup!$B:$B,Details!A52,Backup!$D:$D,Backup!$D$7)</f>
        <v>540</v>
      </c>
      <c r="L52" s="52">
        <f>SUMIFS(Backup!$G:$G,Backup!$B:$B,A52,Backup!$D:$D,$B$10)</f>
        <v>26</v>
      </c>
      <c r="M52" s="52">
        <f>SUMIFS(Backup!$M:$M,Backup!$B:$B,A52,Backup!$D:$D,$B$10)</f>
        <v>135</v>
      </c>
      <c r="N52" s="52">
        <f>SUMIFS(Backup!$G:$G,Backup!$B:$B,A52,Backup!$D:$D,Backup!$D$111)</f>
        <v>21</v>
      </c>
      <c r="O52" s="52">
        <f>SUMIFS(Backup!$M:$M,Backup!$B:$B,Details!A52,Backup!$D:$D,Backup!$D$39)</f>
        <v>126</v>
      </c>
      <c r="P52" s="52">
        <f>SUMIFS(Backup!$G:$G,Backup!$B:$B,A52,Backup!$D:$D,Backup!$D$121)</f>
        <v>19</v>
      </c>
      <c r="Q52" s="52">
        <f>SUMIFS(Backup!$M:$M,Backup!$B:$B,Details!A52,Backup!$D:$D,Backup!$D$104)</f>
        <v>142</v>
      </c>
      <c r="R52" s="54">
        <f>SUMIFS(Backup!$G:$G,Backup!$B:$B,A52,Backup!$D:$D,Backup!$D$167)</f>
        <v>4</v>
      </c>
      <c r="S52" s="54">
        <f>SUMIFS(Backup!$N:$N,Backup!$B:$B,A52,Backup!$D:$D,Backup!$D$167)</f>
        <v>137</v>
      </c>
      <c r="T52" s="71" t="s">
        <v>243</v>
      </c>
      <c r="U52" s="49">
        <f t="shared" si="9"/>
        <v>1080</v>
      </c>
    </row>
    <row r="53" spans="1:24" ht="35">
      <c r="A53" s="259" t="s">
        <v>41</v>
      </c>
      <c r="B53" s="52">
        <v>45</v>
      </c>
      <c r="C53" s="52">
        <f>Summary!C21</f>
        <v>62</v>
      </c>
      <c r="D53" s="52">
        <v>63</v>
      </c>
      <c r="E53" s="52" t="s">
        <v>42</v>
      </c>
      <c r="F53" s="51">
        <f>Micro!O72</f>
        <v>27</v>
      </c>
      <c r="G53" s="51">
        <f>Micro!F72</f>
        <v>56</v>
      </c>
      <c r="H53" s="52">
        <f>SUMIFS(Backup!$G:$G,Backup!$B:$B,A53,Backup!$D:$D,Backup!$D$11)</f>
        <v>55</v>
      </c>
      <c r="I53" s="52">
        <f>SUMIFS(Backup!$K:$K,Backup!$B:$B,A53,Backup!$D:$D,Backup!$D$4)</f>
        <v>295</v>
      </c>
      <c r="J53" s="52">
        <f>SUMIFS(Backup!$G:$G,Backup!$B:$B,A53,Backup!$D:$D,Details!$B$9)</f>
        <v>53</v>
      </c>
      <c r="K53" s="52">
        <f>SUMIFS(Backup!$M:$M,Backup!$B:$B,Details!A53,Backup!$D:$D,Backup!$D$7)</f>
        <v>1750</v>
      </c>
      <c r="L53" s="52">
        <f>SUMIFS(Backup!$G:$G,Backup!$B:$B,A53,Backup!$D:$D,$B$10)</f>
        <v>48</v>
      </c>
      <c r="M53" s="52">
        <f>SUMIFS(Backup!$M:$M,Backup!$B:$B,A53,Backup!$D:$D,$B$10)</f>
        <v>288</v>
      </c>
      <c r="N53" s="52">
        <f>SUMIFS(Backup!$G:$G,Backup!$B:$B,A53,Backup!$D:$D,Backup!$D$111)</f>
        <v>56</v>
      </c>
      <c r="O53" s="52">
        <f>SUMIFS(Backup!$M:$M,Backup!$B:$B,Details!A53,Backup!$D:$D,Backup!$D$39)</f>
        <v>553</v>
      </c>
      <c r="P53" s="52">
        <f>SUMIFS(Backup!$G:$G,Backup!$B:$B,A53,Backup!$D:$D,Backup!$D$121)</f>
        <v>41.5</v>
      </c>
      <c r="Q53" s="52">
        <f>SUMIFS(Backup!$M:$M,Backup!$B:$B,Details!A53,Backup!$D:$D,Backup!$D$104)</f>
        <v>355</v>
      </c>
      <c r="R53" s="54">
        <f>SUMIFS(Backup!$G:$G,Backup!$B:$B,A53,Backup!$D:$D,Backup!$D$167)</f>
        <v>10</v>
      </c>
      <c r="S53" s="54">
        <f>SUMIFS(Backup!$N:$N,Backup!$B:$B,A53,Backup!$D:$D,Backup!$D$167)</f>
        <v>352</v>
      </c>
      <c r="T53" s="71" t="s">
        <v>243</v>
      </c>
      <c r="U53" s="49">
        <f t="shared" si="9"/>
        <v>3298</v>
      </c>
    </row>
    <row r="54" spans="1:24">
      <c r="A54" s="259" t="s">
        <v>43</v>
      </c>
      <c r="B54" s="52">
        <v>44</v>
      </c>
      <c r="C54" s="52">
        <f>Summary!C26</f>
        <v>43</v>
      </c>
      <c r="D54" s="52">
        <v>43</v>
      </c>
      <c r="E54" s="52" t="s">
        <v>44</v>
      </c>
      <c r="F54" s="51">
        <f>Micro!O135</f>
        <v>43</v>
      </c>
      <c r="G54" s="51">
        <f>Micro!F135</f>
        <v>43</v>
      </c>
      <c r="H54" s="52">
        <f>SUMIFS(Backup!$G:$G,Backup!$B:$B,A54,Backup!$D:$D,Backup!$D$11)</f>
        <v>37</v>
      </c>
      <c r="I54" s="52">
        <f>SUMIFS(Backup!$K:$K,Backup!$B:$B,A54,Backup!$D:$D,Backup!$D$4)</f>
        <v>126</v>
      </c>
      <c r="J54" s="52">
        <f>SUMIFS(Backup!$G:$G,Backup!$B:$B,A54,Backup!$D:$D,Details!$B$9)</f>
        <v>37</v>
      </c>
      <c r="K54" s="52">
        <f>SUMIFS(Backup!$M:$M,Backup!$B:$B,Details!A54,Backup!$D:$D,Backup!$D$7)</f>
        <v>810</v>
      </c>
      <c r="L54" s="52">
        <f>SUMIFS(Backup!$G:$G,Backup!$B:$B,A54,Backup!$D:$D,$B$10)</f>
        <v>37</v>
      </c>
      <c r="M54" s="52">
        <f>SUMIFS(Backup!$M:$M,Backup!$B:$B,A54,Backup!$D:$D,$B$10)</f>
        <v>206</v>
      </c>
      <c r="N54" s="52">
        <f>SUMIFS(Backup!$G:$G,Backup!$B:$B,A54,Backup!$D:$D,Backup!$D$111)</f>
        <v>43</v>
      </c>
      <c r="O54" s="52">
        <f>SUMIFS(Backup!$M:$M,Backup!$B:$B,Details!A54,Backup!$D:$D,Backup!$D$39)</f>
        <v>253</v>
      </c>
      <c r="P54" s="52">
        <f>SUMIFS(Backup!$G:$G,Backup!$B:$B,A54,Backup!$D:$D,Backup!$D$121)</f>
        <v>43.25</v>
      </c>
      <c r="Q54" s="52">
        <f>SUMIFS(Backup!$M:$M,Backup!$B:$B,Details!A54,Backup!$D:$D,Backup!$D$104)</f>
        <v>656.5</v>
      </c>
      <c r="R54" s="54">
        <f>SUMIFS(Backup!$G:$G,Backup!$B:$B,A54,Backup!$D:$D,Backup!$D$167)</f>
        <v>13</v>
      </c>
      <c r="S54" s="54">
        <f>SUMIFS(Backup!$N:$N,Backup!$B:$B,A54,Backup!$D:$D,Backup!$D$167)</f>
        <v>519</v>
      </c>
      <c r="T54" s="71" t="s">
        <v>245</v>
      </c>
      <c r="U54" s="49">
        <f t="shared" si="9"/>
        <v>2444.5</v>
      </c>
      <c r="V54" s="49">
        <f>SUM(U53:U56)</f>
        <v>12843</v>
      </c>
    </row>
    <row r="55" spans="1:24">
      <c r="A55" s="259" t="s">
        <v>14</v>
      </c>
      <c r="B55" s="52">
        <v>122</v>
      </c>
      <c r="C55" s="52">
        <f>Summary!C25</f>
        <v>30</v>
      </c>
      <c r="D55" s="52">
        <v>30</v>
      </c>
      <c r="E55" s="52" t="s">
        <v>46</v>
      </c>
      <c r="F55" s="51">
        <f>Micro!O126</f>
        <v>30</v>
      </c>
      <c r="G55" s="51">
        <f>Micro!F126</f>
        <v>30</v>
      </c>
      <c r="H55" s="52">
        <f>SUMIFS(Backup!$G:$G,Backup!$B:$B,A55,Backup!$D:$D,Backup!$D$11)</f>
        <v>30</v>
      </c>
      <c r="I55" s="52">
        <f>SUMIFS(Backup!$K:$K,Backup!$B:$B,A55,Backup!$D:$D,Backup!$D$4)</f>
        <v>94</v>
      </c>
      <c r="J55" s="52">
        <f>SUMIFS(Backup!$G:$G,Backup!$B:$B,A55,Backup!$D:$D,Details!$B$9)</f>
        <v>30</v>
      </c>
      <c r="K55" s="52">
        <f>SUMIFS(Backup!$M:$M,Backup!$B:$B,Details!A55,Backup!$D:$D,Backup!$D$7)</f>
        <v>596</v>
      </c>
      <c r="L55" s="52">
        <f>SUMIFS(Backup!$G:$G,Backup!$B:$B,A55,Backup!$D:$D,$B$10)</f>
        <v>30</v>
      </c>
      <c r="M55" s="52">
        <f>SUMIFS(Backup!$M:$M,Backup!$B:$B,A55,Backup!$D:$D,$B$10)</f>
        <v>122</v>
      </c>
      <c r="N55" s="52">
        <f>SUMIFS(Backup!$G:$G,Backup!$B:$B,A55,Backup!$D:$D,Backup!$D$111)</f>
        <v>30</v>
      </c>
      <c r="O55" s="52">
        <f>SUMIFS(Backup!$M:$M,Backup!$B:$B,Details!A55,Backup!$D:$D,Backup!$D$39)</f>
        <v>179</v>
      </c>
      <c r="P55" s="52">
        <f>SUMIFS(Backup!$G:$G,Backup!$B:$B,A55,Backup!$D:$D,Backup!$D$121)</f>
        <v>30</v>
      </c>
      <c r="Q55" s="52">
        <f>SUMIFS(Backup!$M:$M,Backup!$B:$B,Details!A55,Backup!$D:$D,Backup!$D$104)</f>
        <v>465.5</v>
      </c>
      <c r="R55" s="54">
        <f>SUMIFS(Backup!$G:$G,Backup!$B:$B,A55,Backup!$D:$D,Backup!$D$167)</f>
        <v>15</v>
      </c>
      <c r="S55" s="54">
        <f>SUMIFS(Backup!$N:$N,Backup!$B:$B,A55,Backup!$D:$D,Backup!$D$167)</f>
        <v>554</v>
      </c>
      <c r="T55" s="71" t="s">
        <v>245</v>
      </c>
      <c r="U55" s="49">
        <f t="shared" si="9"/>
        <v>1916.5</v>
      </c>
      <c r="W55" s="49">
        <f>Q57+O57+M57+K57</f>
        <v>21644.35</v>
      </c>
    </row>
    <row r="56" spans="1:24">
      <c r="A56" s="260" t="s">
        <v>472</v>
      </c>
      <c r="B56" s="261"/>
      <c r="C56" s="261">
        <f>Summary!C27</f>
        <v>110</v>
      </c>
      <c r="D56" s="261">
        <v>106</v>
      </c>
      <c r="E56" s="261"/>
      <c r="F56" s="51">
        <f>Micro!O174</f>
        <v>90</v>
      </c>
      <c r="G56" s="104">
        <f>Micro!F174</f>
        <v>110</v>
      </c>
      <c r="H56" s="52">
        <f>SUMIFS(Backup!$G:$G,Backup!$B:$B,A56,Backup!$D:$D,Backup!$D$11)</f>
        <v>85</v>
      </c>
      <c r="I56" s="52">
        <f>SUMIFS(Backup!$K:$K,Backup!$B:$B,A56,Backup!$D:$D,Backup!$D$4)</f>
        <v>322</v>
      </c>
      <c r="J56" s="52">
        <f>SUMIFS(Backup!$G:$G,Backup!$B:$B,A56,Backup!$D:$D,Details!$B$9)</f>
        <v>85</v>
      </c>
      <c r="K56" s="52">
        <f>SUMIFS(Backup!$M:$M,Backup!$B:$B,Details!A56,Backup!$D:$D,Backup!$D$7)</f>
        <v>2067</v>
      </c>
      <c r="L56" s="52">
        <f>SUMIFS(Backup!$G:$G,Backup!$B:$B,A56,Backup!$D:$D,$B$10)</f>
        <v>85</v>
      </c>
      <c r="M56" s="52">
        <f>SUMIFS(Backup!$M:$M,Backup!$B:$B,A56,Backup!$D:$D,$B$10)</f>
        <v>540</v>
      </c>
      <c r="N56" s="52">
        <f>SUMIFS(Backup!$G:$G,Backup!$B:$B,A56,Backup!$D:$D,Backup!$D$111)</f>
        <v>110</v>
      </c>
      <c r="O56" s="52">
        <f>SUMIFS(Backup!$M:$M,Backup!$B:$B,Details!A56,Backup!$D:$D,Backup!$D$39)</f>
        <v>660</v>
      </c>
      <c r="P56" s="52">
        <f>SUMIFS(Backup!$G:$G,Backup!$B:$B,A56,Backup!$D:$D,Backup!$D$121)</f>
        <v>103.5</v>
      </c>
      <c r="Q56" s="52">
        <f>SUMIFS(Backup!$M:$M,Backup!$B:$B,Details!A56,Backup!$D:$D,Backup!$D$104)</f>
        <v>1589</v>
      </c>
      <c r="R56" s="54">
        <f>SUMIFS(Backup!$G:$G,Backup!$B:$B,A56,Backup!$D:$D,Backup!$D$167)</f>
        <v>5</v>
      </c>
      <c r="S56" s="54">
        <f>SUMIFS(Backup!$N:$N,Backup!$B:$B,A56,Backup!$D:$D,Backup!$D$167)</f>
        <v>328</v>
      </c>
      <c r="T56" s="105"/>
      <c r="U56" s="49">
        <f t="shared" si="9"/>
        <v>5184</v>
      </c>
    </row>
    <row r="57" spans="1:24" ht="18.5" thickBot="1">
      <c r="A57" s="262" t="s">
        <v>47</v>
      </c>
      <c r="B57" s="55">
        <v>534</v>
      </c>
      <c r="C57" s="55">
        <f>SUM(C46:C56)</f>
        <v>550</v>
      </c>
      <c r="D57" s="55">
        <f>SUM(D46:D56)</f>
        <v>545</v>
      </c>
      <c r="E57" s="55"/>
      <c r="F57" s="55">
        <f>SUM(F46:F56)</f>
        <v>470</v>
      </c>
      <c r="G57" s="55">
        <f>SUM(G46:G56)</f>
        <v>522</v>
      </c>
      <c r="H57" s="55">
        <f>SUM(H46:H56)</f>
        <v>484</v>
      </c>
      <c r="I57" s="55">
        <f t="shared" ref="I57:S57" si="10">SUM(I46:I56)</f>
        <v>1840</v>
      </c>
      <c r="J57" s="55">
        <f>SUM(J46:J56)</f>
        <v>475</v>
      </c>
      <c r="K57" s="55">
        <f t="shared" si="10"/>
        <v>11022.75</v>
      </c>
      <c r="L57" s="55">
        <f>SUM(L46:L56)</f>
        <v>470</v>
      </c>
      <c r="M57" s="55">
        <f t="shared" si="10"/>
        <v>2606</v>
      </c>
      <c r="N57" s="55">
        <f>SUM(N46:N56)</f>
        <v>521</v>
      </c>
      <c r="O57" s="55">
        <f t="shared" si="10"/>
        <v>3343.6</v>
      </c>
      <c r="P57" s="55">
        <f t="shared" si="10"/>
        <v>495</v>
      </c>
      <c r="Q57" s="55">
        <f t="shared" si="10"/>
        <v>4672</v>
      </c>
      <c r="R57" s="55">
        <f t="shared" si="10"/>
        <v>208</v>
      </c>
      <c r="S57" s="55">
        <f t="shared" si="10"/>
        <v>5660</v>
      </c>
      <c r="T57" s="56"/>
    </row>
    <row r="58" spans="1:24">
      <c r="I58" s="49">
        <v>600</v>
      </c>
      <c r="J58" s="758">
        <f>I57/H57</f>
        <v>3.8016528925619837</v>
      </c>
      <c r="K58" s="758">
        <f>K57/N57</f>
        <v>21.156909788867562</v>
      </c>
      <c r="L58" s="758"/>
      <c r="M58" s="758">
        <f>M57/L57</f>
        <v>5.5446808510638297</v>
      </c>
      <c r="N58" s="758">
        <f>O57/N57</f>
        <v>6.4176583493282147</v>
      </c>
      <c r="O58" s="758">
        <f>Q57/P57</f>
        <v>9.4383838383838388</v>
      </c>
      <c r="P58" s="758"/>
      <c r="Q58" s="758"/>
      <c r="R58" s="758">
        <f>S57/R57</f>
        <v>27.21153846153846</v>
      </c>
      <c r="S58" s="758">
        <f>S59+I57</f>
        <v>29144.35</v>
      </c>
    </row>
    <row r="59" spans="1:24" ht="18" thickBot="1">
      <c r="S59" s="49">
        <f>Q57+O57+M57+K57+S57</f>
        <v>27304.35</v>
      </c>
    </row>
    <row r="60" spans="1:24" ht="42">
      <c r="A60" s="215" t="s">
        <v>16</v>
      </c>
      <c r="B60" s="216" t="s">
        <v>205</v>
      </c>
      <c r="C60" s="216" t="s">
        <v>60</v>
      </c>
      <c r="D60" s="216" t="s">
        <v>18</v>
      </c>
      <c r="E60" s="216" t="s">
        <v>19</v>
      </c>
      <c r="F60" s="216" t="s">
        <v>20</v>
      </c>
      <c r="G60" s="216" t="s">
        <v>21</v>
      </c>
      <c r="H60" s="216" t="s">
        <v>22</v>
      </c>
      <c r="I60" s="216" t="s">
        <v>23</v>
      </c>
      <c r="J60" s="216" t="s">
        <v>24</v>
      </c>
      <c r="K60" s="216" t="s">
        <v>25</v>
      </c>
      <c r="L60" s="216" t="s">
        <v>26</v>
      </c>
      <c r="M60" s="216" t="s">
        <v>27</v>
      </c>
      <c r="N60" s="216" t="s">
        <v>28</v>
      </c>
      <c r="O60" s="216" t="s">
        <v>29</v>
      </c>
      <c r="P60" s="217" t="s">
        <v>30</v>
      </c>
      <c r="R60" s="49">
        <f>267+30</f>
        <v>297</v>
      </c>
    </row>
    <row r="61" spans="1:24" ht="37.4" customHeight="1">
      <c r="A61" s="263" t="s">
        <v>12</v>
      </c>
      <c r="B61" s="70">
        <v>50</v>
      </c>
      <c r="C61" s="70">
        <v>40</v>
      </c>
      <c r="D61" s="70">
        <v>40</v>
      </c>
      <c r="E61" s="70" t="s">
        <v>31</v>
      </c>
      <c r="F61" s="70">
        <v>14</v>
      </c>
      <c r="G61" s="70">
        <v>8</v>
      </c>
      <c r="H61" s="70">
        <v>8</v>
      </c>
      <c r="I61" s="70">
        <v>29</v>
      </c>
      <c r="J61" s="70">
        <v>8</v>
      </c>
      <c r="K61" s="70">
        <v>212</v>
      </c>
      <c r="L61" s="70">
        <v>8</v>
      </c>
      <c r="M61" s="70">
        <v>72</v>
      </c>
      <c r="N61" s="70">
        <v>4</v>
      </c>
      <c r="O61" s="70">
        <v>24</v>
      </c>
      <c r="P61" s="71" t="s">
        <v>241</v>
      </c>
    </row>
    <row r="62" spans="1:24" ht="42" customHeight="1">
      <c r="A62" s="263" t="s">
        <v>2</v>
      </c>
      <c r="B62" s="70">
        <v>33</v>
      </c>
      <c r="C62" s="70">
        <v>28</v>
      </c>
      <c r="D62" s="70">
        <v>28</v>
      </c>
      <c r="E62" s="70" t="s">
        <v>31</v>
      </c>
      <c r="F62" s="70">
        <v>10</v>
      </c>
      <c r="G62" s="70">
        <v>10</v>
      </c>
      <c r="H62" s="70">
        <v>10</v>
      </c>
      <c r="I62" s="70">
        <v>36</v>
      </c>
      <c r="J62" s="70">
        <v>10</v>
      </c>
      <c r="K62" s="70">
        <v>205.75</v>
      </c>
      <c r="L62" s="70">
        <v>10</v>
      </c>
      <c r="M62" s="70">
        <v>24</v>
      </c>
      <c r="N62" s="70">
        <v>0</v>
      </c>
      <c r="O62" s="70">
        <v>0</v>
      </c>
      <c r="P62" s="71" t="s">
        <v>242</v>
      </c>
    </row>
    <row r="63" spans="1:24" ht="42">
      <c r="A63" s="263" t="s">
        <v>34</v>
      </c>
      <c r="B63" s="70">
        <v>61</v>
      </c>
      <c r="C63" s="70">
        <v>40</v>
      </c>
      <c r="D63" s="70">
        <v>0</v>
      </c>
      <c r="E63" s="70" t="s">
        <v>35</v>
      </c>
      <c r="F63" s="70" t="s">
        <v>33</v>
      </c>
      <c r="G63" s="70" t="s">
        <v>33</v>
      </c>
      <c r="H63" s="70">
        <v>0</v>
      </c>
      <c r="I63" s="70">
        <v>0</v>
      </c>
      <c r="J63" s="70">
        <v>0</v>
      </c>
      <c r="K63" s="70">
        <v>0</v>
      </c>
      <c r="L63" s="70">
        <v>0</v>
      </c>
      <c r="M63" s="70">
        <v>0</v>
      </c>
      <c r="N63" s="70">
        <v>0</v>
      </c>
      <c r="O63" s="70">
        <v>0</v>
      </c>
      <c r="P63" s="71" t="s">
        <v>243</v>
      </c>
    </row>
    <row r="64" spans="1:24" ht="42">
      <c r="A64" s="263" t="s">
        <v>37</v>
      </c>
      <c r="B64" s="70">
        <v>18</v>
      </c>
      <c r="C64" s="70">
        <v>18</v>
      </c>
      <c r="D64" s="70">
        <v>0</v>
      </c>
      <c r="E64" s="70" t="s">
        <v>35</v>
      </c>
      <c r="F64" s="70" t="s">
        <v>33</v>
      </c>
      <c r="G64" s="70" t="s">
        <v>33</v>
      </c>
      <c r="H64" s="70">
        <v>0</v>
      </c>
      <c r="I64" s="70">
        <v>0</v>
      </c>
      <c r="J64" s="70">
        <v>0</v>
      </c>
      <c r="K64" s="70">
        <v>0</v>
      </c>
      <c r="L64" s="70">
        <v>0</v>
      </c>
      <c r="M64" s="70">
        <v>0</v>
      </c>
      <c r="N64" s="70">
        <v>0</v>
      </c>
      <c r="O64" s="70">
        <v>0</v>
      </c>
      <c r="P64" s="71" t="s">
        <v>243</v>
      </c>
    </row>
    <row r="65" spans="1:16" ht="84">
      <c r="A65" s="263" t="s">
        <v>3</v>
      </c>
      <c r="B65" s="70">
        <v>43</v>
      </c>
      <c r="C65" s="70">
        <v>55</v>
      </c>
      <c r="D65" s="70">
        <v>55</v>
      </c>
      <c r="E65" s="70" t="s">
        <v>38</v>
      </c>
      <c r="F65" s="70">
        <v>23</v>
      </c>
      <c r="G65" s="70">
        <v>6</v>
      </c>
      <c r="H65" s="70">
        <v>3</v>
      </c>
      <c r="I65" s="70">
        <v>9</v>
      </c>
      <c r="J65" s="70">
        <v>0</v>
      </c>
      <c r="K65" s="70">
        <v>0</v>
      </c>
      <c r="L65" s="70">
        <v>0</v>
      </c>
      <c r="M65" s="70">
        <v>0</v>
      </c>
      <c r="N65" s="70">
        <v>0</v>
      </c>
      <c r="O65" s="70">
        <v>0</v>
      </c>
      <c r="P65" s="71" t="s">
        <v>244</v>
      </c>
    </row>
    <row r="66" spans="1:16" ht="84">
      <c r="A66" s="263" t="s">
        <v>1</v>
      </c>
      <c r="B66" s="70">
        <v>90</v>
      </c>
      <c r="C66" s="70">
        <v>69</v>
      </c>
      <c r="D66" s="70">
        <v>69</v>
      </c>
      <c r="E66" s="70" t="s">
        <v>39</v>
      </c>
      <c r="F66" s="70">
        <v>33</v>
      </c>
      <c r="G66" s="70">
        <v>33</v>
      </c>
      <c r="H66" s="70">
        <v>33</v>
      </c>
      <c r="I66" s="70">
        <v>99</v>
      </c>
      <c r="J66" s="70">
        <v>31</v>
      </c>
      <c r="K66" s="70">
        <v>819.9</v>
      </c>
      <c r="L66" s="70">
        <v>21</v>
      </c>
      <c r="M66" s="70">
        <v>153.6</v>
      </c>
      <c r="N66" s="70">
        <v>11</v>
      </c>
      <c r="O66" s="70">
        <v>24.75</v>
      </c>
      <c r="P66" s="71" t="s">
        <v>244</v>
      </c>
    </row>
    <row r="67" spans="1:16" ht="42">
      <c r="A67" s="263" t="s">
        <v>40</v>
      </c>
      <c r="B67" s="70">
        <v>28</v>
      </c>
      <c r="C67" s="70">
        <v>36</v>
      </c>
      <c r="D67" s="70">
        <v>36</v>
      </c>
      <c r="E67" s="70" t="s">
        <v>38</v>
      </c>
      <c r="F67" s="70" t="s">
        <v>33</v>
      </c>
      <c r="G67" s="70" t="s">
        <v>33</v>
      </c>
      <c r="H67" s="70">
        <v>0</v>
      </c>
      <c r="I67" s="70">
        <v>0</v>
      </c>
      <c r="J67" s="70">
        <v>0</v>
      </c>
      <c r="K67" s="70">
        <v>0</v>
      </c>
      <c r="L67" s="70">
        <v>0</v>
      </c>
      <c r="M67" s="70">
        <v>0</v>
      </c>
      <c r="N67" s="70">
        <v>0</v>
      </c>
      <c r="O67" s="70">
        <v>0</v>
      </c>
      <c r="P67" s="71" t="s">
        <v>243</v>
      </c>
    </row>
    <row r="68" spans="1:16" ht="42">
      <c r="A68" s="263" t="s">
        <v>41</v>
      </c>
      <c r="B68" s="70">
        <v>45</v>
      </c>
      <c r="C68" s="70">
        <v>33</v>
      </c>
      <c r="D68" s="70">
        <v>0</v>
      </c>
      <c r="E68" s="70" t="s">
        <v>42</v>
      </c>
      <c r="F68" s="70" t="s">
        <v>33</v>
      </c>
      <c r="G68" s="70" t="s">
        <v>33</v>
      </c>
      <c r="H68" s="70">
        <v>0</v>
      </c>
      <c r="I68" s="70">
        <v>0</v>
      </c>
      <c r="J68" s="70">
        <v>0</v>
      </c>
      <c r="K68" s="70">
        <v>0</v>
      </c>
      <c r="L68" s="70">
        <v>0</v>
      </c>
      <c r="M68" s="70">
        <v>0</v>
      </c>
      <c r="N68" s="70">
        <v>0</v>
      </c>
      <c r="O68" s="70">
        <v>0</v>
      </c>
      <c r="P68" s="71" t="s">
        <v>243</v>
      </c>
    </row>
    <row r="69" spans="1:16" ht="56">
      <c r="A69" s="263" t="s">
        <v>43</v>
      </c>
      <c r="B69" s="70">
        <v>44</v>
      </c>
      <c r="C69" s="70">
        <v>41</v>
      </c>
      <c r="D69" s="70">
        <v>41</v>
      </c>
      <c r="E69" s="70" t="s">
        <v>44</v>
      </c>
      <c r="F69" s="70">
        <v>41</v>
      </c>
      <c r="G69" s="70" t="s">
        <v>33</v>
      </c>
      <c r="H69" s="70">
        <v>0</v>
      </c>
      <c r="I69" s="70">
        <v>0</v>
      </c>
      <c r="J69" s="70">
        <v>0</v>
      </c>
      <c r="K69" s="70">
        <v>0</v>
      </c>
      <c r="L69" s="70">
        <v>0</v>
      </c>
      <c r="M69" s="70">
        <v>0</v>
      </c>
      <c r="N69" s="70">
        <v>0</v>
      </c>
      <c r="O69" s="70">
        <v>0</v>
      </c>
      <c r="P69" s="71" t="s">
        <v>245</v>
      </c>
    </row>
    <row r="70" spans="1:16" ht="56">
      <c r="A70" s="263" t="s">
        <v>14</v>
      </c>
      <c r="B70" s="70">
        <v>122</v>
      </c>
      <c r="C70" s="70">
        <v>108</v>
      </c>
      <c r="D70" s="70">
        <v>30</v>
      </c>
      <c r="E70" s="70" t="s">
        <v>46</v>
      </c>
      <c r="F70" s="70">
        <v>30</v>
      </c>
      <c r="G70" s="70">
        <v>30</v>
      </c>
      <c r="H70" s="70">
        <v>30</v>
      </c>
      <c r="I70" s="70">
        <v>94</v>
      </c>
      <c r="J70" s="70">
        <v>30</v>
      </c>
      <c r="K70" s="70">
        <v>694</v>
      </c>
      <c r="L70" s="70">
        <v>30</v>
      </c>
      <c r="M70" s="70">
        <v>161</v>
      </c>
      <c r="N70" s="70">
        <v>1</v>
      </c>
      <c r="O70" s="70">
        <v>10</v>
      </c>
      <c r="P70" s="71" t="s">
        <v>245</v>
      </c>
    </row>
    <row r="71" spans="1:16" ht="18" thickBot="1">
      <c r="A71" s="264" t="s">
        <v>47</v>
      </c>
      <c r="B71" s="72">
        <v>534</v>
      </c>
      <c r="C71" s="72">
        <v>468</v>
      </c>
      <c r="D71" s="72">
        <v>264</v>
      </c>
      <c r="E71" s="72"/>
      <c r="F71" s="72">
        <v>151</v>
      </c>
      <c r="G71" s="72" t="s">
        <v>246</v>
      </c>
      <c r="H71" s="72">
        <v>84</v>
      </c>
      <c r="I71" s="72">
        <v>267</v>
      </c>
      <c r="J71" s="72">
        <v>79</v>
      </c>
      <c r="K71" s="72">
        <v>1931.7</v>
      </c>
      <c r="L71" s="72">
        <v>69</v>
      </c>
      <c r="M71" s="72">
        <v>410.6</v>
      </c>
      <c r="N71" s="72">
        <v>16</v>
      </c>
      <c r="O71" s="72">
        <v>58.75</v>
      </c>
      <c r="P71" s="73"/>
    </row>
    <row r="90" spans="7:7">
      <c r="G90" s="49" t="s">
        <v>252</v>
      </c>
    </row>
    <row r="144" spans="6:6">
      <c r="F144" s="49" t="s">
        <v>252</v>
      </c>
    </row>
  </sheetData>
  <mergeCells count="6">
    <mergeCell ref="A27:Q27"/>
    <mergeCell ref="A2:K2"/>
    <mergeCell ref="A44:S44"/>
    <mergeCell ref="A4:E4"/>
    <mergeCell ref="A5:E5"/>
    <mergeCell ref="B38:B39"/>
  </mergeCells>
  <pageMargins left="0.7" right="0.7" top="0.75" bottom="0.75" header="0.3" footer="0.3"/>
  <pageSetup paperSize="9" scale="10" orientation="landscape" r:id="rId1"/>
  <headerFooter>
    <oddFooter>&amp;C&amp;7&amp;B&amp;"Arial"Document Classification: KPMG Confidential</oddFooter>
  </headerFooter>
  <rowBreaks count="1" manualBreakCount="1">
    <brk id="26" max="1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1:V64"/>
  <sheetViews>
    <sheetView topLeftCell="A13" zoomScale="55" zoomScaleNormal="55" workbookViewId="0">
      <selection activeCell="J39" sqref="J39"/>
    </sheetView>
  </sheetViews>
  <sheetFormatPr defaultRowHeight="14.5"/>
  <cols>
    <col min="2" max="2" width="30.7265625" customWidth="1"/>
    <col min="5" max="5" width="21.26953125" customWidth="1"/>
    <col min="6" max="6" width="13.7265625" customWidth="1"/>
    <col min="15" max="15" width="10.453125" customWidth="1"/>
    <col min="20" max="20" width="20.7265625" customWidth="1"/>
    <col min="21" max="21" width="21.7265625" customWidth="1"/>
    <col min="22" max="22" width="42.453125" customWidth="1"/>
  </cols>
  <sheetData>
    <row r="1" spans="2:18" ht="24" thickBot="1">
      <c r="B1" s="976" t="s">
        <v>2304</v>
      </c>
    </row>
    <row r="2" spans="2:18" ht="15" thickTop="1">
      <c r="B2" s="1461" t="s">
        <v>62</v>
      </c>
      <c r="C2" s="1461" t="s">
        <v>830</v>
      </c>
      <c r="D2" s="1461" t="s">
        <v>226</v>
      </c>
      <c r="E2" s="1461" t="s">
        <v>2806</v>
      </c>
      <c r="F2" s="1461" t="s">
        <v>2807</v>
      </c>
      <c r="G2" s="1455" t="s">
        <v>2283</v>
      </c>
      <c r="H2" s="1456"/>
      <c r="I2" s="1455" t="s">
        <v>2284</v>
      </c>
      <c r="J2" s="1456"/>
      <c r="K2" s="1455" t="s">
        <v>2285</v>
      </c>
      <c r="L2" s="1456"/>
      <c r="M2" s="1455" t="s">
        <v>2286</v>
      </c>
      <c r="N2" s="1456"/>
      <c r="O2" s="1455"/>
    </row>
    <row r="3" spans="2:18">
      <c r="B3" s="1462"/>
      <c r="C3" s="1462"/>
      <c r="D3" s="1462"/>
      <c r="E3" s="1462"/>
      <c r="F3" s="1462"/>
      <c r="G3" s="1457"/>
      <c r="H3" s="1458"/>
      <c r="I3" s="1457"/>
      <c r="J3" s="1458"/>
      <c r="K3" s="1457"/>
      <c r="L3" s="1458"/>
      <c r="M3" s="1457"/>
      <c r="N3" s="1458"/>
      <c r="O3" s="1457"/>
    </row>
    <row r="4" spans="2:18" ht="15" thickBot="1">
      <c r="B4" s="1462"/>
      <c r="C4" s="1462"/>
      <c r="D4" s="1462"/>
      <c r="E4" s="1462"/>
      <c r="F4" s="1462"/>
      <c r="G4" s="1459"/>
      <c r="H4" s="1460"/>
      <c r="I4" s="1459"/>
      <c r="J4" s="1460"/>
      <c r="K4" s="1459"/>
      <c r="L4" s="1460"/>
      <c r="M4" s="1459"/>
      <c r="N4" s="1460"/>
      <c r="O4" s="1457"/>
    </row>
    <row r="5" spans="2:18" ht="15.5" thickTop="1" thickBot="1">
      <c r="B5" s="1463"/>
      <c r="C5" s="1463"/>
      <c r="D5" s="1463"/>
      <c r="E5" s="1463"/>
      <c r="F5" s="1463"/>
      <c r="G5" s="961" t="s">
        <v>2287</v>
      </c>
      <c r="H5" s="962" t="s">
        <v>239</v>
      </c>
      <c r="I5" s="961" t="s">
        <v>2287</v>
      </c>
      <c r="J5" s="962" t="s">
        <v>239</v>
      </c>
      <c r="K5" s="961" t="s">
        <v>2287</v>
      </c>
      <c r="L5" s="962" t="s">
        <v>239</v>
      </c>
      <c r="M5" s="961" t="s">
        <v>2287</v>
      </c>
      <c r="N5" s="962" t="s">
        <v>239</v>
      </c>
      <c r="O5" s="1459"/>
      <c r="Q5" s="974"/>
    </row>
    <row r="6" spans="2:18" ht="15.5" thickTop="1" thickBot="1">
      <c r="B6" s="981" t="s">
        <v>1010</v>
      </c>
      <c r="C6" s="969" t="s">
        <v>564</v>
      </c>
      <c r="D6" s="970">
        <f>SUBTOTAL(9,D7:D22)</f>
        <v>62550</v>
      </c>
      <c r="E6" s="970">
        <f>SUBTOTAL(9,E7:E22)</f>
        <v>4795</v>
      </c>
      <c r="F6" s="970"/>
      <c r="G6" s="970">
        <f>SUBTOTAL(9,G7:G22)</f>
        <v>105</v>
      </c>
      <c r="H6" s="970">
        <f>SUBTOTAL(9,H7:H22)</f>
        <v>986</v>
      </c>
      <c r="I6" s="970">
        <f t="shared" ref="I6:N6" si="0">SUBTOTAL(9,I7:I22)</f>
        <v>119</v>
      </c>
      <c r="J6" s="970">
        <f t="shared" si="0"/>
        <v>1160</v>
      </c>
      <c r="K6" s="970">
        <f t="shared" si="0"/>
        <v>118</v>
      </c>
      <c r="L6" s="970">
        <f t="shared" si="0"/>
        <v>1104</v>
      </c>
      <c r="M6" s="970">
        <f t="shared" si="0"/>
        <v>95</v>
      </c>
      <c r="N6" s="970">
        <f t="shared" si="0"/>
        <v>1535</v>
      </c>
      <c r="O6" s="963"/>
      <c r="Q6" s="974">
        <f t="shared" ref="Q6:R8" si="1">N6+L6+J6+H6</f>
        <v>4785</v>
      </c>
      <c r="R6" s="974">
        <f t="shared" si="1"/>
        <v>332</v>
      </c>
    </row>
    <row r="7" spans="2:18" ht="15.5" thickTop="1" thickBot="1">
      <c r="B7" s="982" t="s">
        <v>200</v>
      </c>
      <c r="C7" s="971" t="s">
        <v>564</v>
      </c>
      <c r="D7" s="972">
        <v>1655</v>
      </c>
      <c r="E7" s="972">
        <v>79</v>
      </c>
      <c r="F7" s="972">
        <v>23</v>
      </c>
      <c r="G7" s="972">
        <v>5</v>
      </c>
      <c r="H7" s="972">
        <v>25</v>
      </c>
      <c r="I7" s="972">
        <v>10</v>
      </c>
      <c r="J7" s="972">
        <v>30</v>
      </c>
      <c r="K7" s="972">
        <v>8</v>
      </c>
      <c r="L7" s="972">
        <v>24</v>
      </c>
      <c r="M7" s="972"/>
      <c r="N7" s="972"/>
      <c r="O7" s="983"/>
      <c r="Q7" s="974">
        <f t="shared" si="1"/>
        <v>79</v>
      </c>
      <c r="R7" s="974">
        <f t="shared" si="1"/>
        <v>18</v>
      </c>
    </row>
    <row r="8" spans="2:18" ht="15.5" thickTop="1" thickBot="1">
      <c r="B8" s="982" t="s">
        <v>228</v>
      </c>
      <c r="C8" s="971" t="s">
        <v>564</v>
      </c>
      <c r="D8" s="972">
        <v>10211</v>
      </c>
      <c r="E8" s="972">
        <v>460</v>
      </c>
      <c r="F8" s="972">
        <v>23</v>
      </c>
      <c r="G8" s="972">
        <v>5</v>
      </c>
      <c r="H8" s="972">
        <v>100</v>
      </c>
      <c r="I8" s="972">
        <v>10</v>
      </c>
      <c r="J8" s="972">
        <v>200</v>
      </c>
      <c r="K8" s="972">
        <v>8</v>
      </c>
      <c r="L8" s="972">
        <v>100</v>
      </c>
      <c r="M8" s="972"/>
      <c r="N8" s="972">
        <v>60</v>
      </c>
      <c r="O8" s="983"/>
      <c r="Q8" s="974">
        <f t="shared" si="1"/>
        <v>460</v>
      </c>
      <c r="R8" s="974">
        <f t="shared" si="1"/>
        <v>18</v>
      </c>
    </row>
    <row r="9" spans="2:18" ht="15.5" thickTop="1" thickBot="1">
      <c r="B9" s="982" t="s">
        <v>354</v>
      </c>
      <c r="C9" s="971" t="s">
        <v>564</v>
      </c>
      <c r="D9" s="972">
        <v>2550</v>
      </c>
      <c r="E9" s="972">
        <v>115</v>
      </c>
      <c r="F9" s="972">
        <v>23</v>
      </c>
      <c r="G9" s="972">
        <v>5</v>
      </c>
      <c r="H9" s="972">
        <v>25</v>
      </c>
      <c r="I9" s="972">
        <v>10</v>
      </c>
      <c r="J9" s="972">
        <v>50</v>
      </c>
      <c r="K9" s="972">
        <v>8</v>
      </c>
      <c r="L9" s="972">
        <v>40</v>
      </c>
      <c r="M9" s="972"/>
      <c r="N9" s="972">
        <v>0</v>
      </c>
      <c r="O9" s="983"/>
      <c r="Q9" s="974">
        <f t="shared" ref="Q9:R22" si="2">N9+L9+J9+H9</f>
        <v>115</v>
      </c>
      <c r="R9" s="974">
        <f t="shared" si="2"/>
        <v>18</v>
      </c>
    </row>
    <row r="10" spans="2:18" ht="15.5" thickTop="1" thickBot="1">
      <c r="B10" s="982" t="s">
        <v>11</v>
      </c>
      <c r="C10" s="971" t="s">
        <v>564</v>
      </c>
      <c r="D10" s="972">
        <v>3270</v>
      </c>
      <c r="E10" s="972">
        <v>222</v>
      </c>
      <c r="F10" s="972">
        <v>37</v>
      </c>
      <c r="G10" s="972">
        <v>10</v>
      </c>
      <c r="H10" s="972">
        <v>60</v>
      </c>
      <c r="I10" s="972">
        <v>10</v>
      </c>
      <c r="J10" s="972">
        <v>60</v>
      </c>
      <c r="K10" s="972">
        <v>10</v>
      </c>
      <c r="L10" s="972">
        <v>60</v>
      </c>
      <c r="M10" s="972">
        <v>7</v>
      </c>
      <c r="N10" s="972">
        <v>42</v>
      </c>
      <c r="O10" s="983"/>
      <c r="Q10" s="974">
        <f t="shared" si="2"/>
        <v>222</v>
      </c>
      <c r="R10" s="974">
        <f t="shared" si="2"/>
        <v>27</v>
      </c>
    </row>
    <row r="11" spans="2:18" ht="15.5" thickTop="1" thickBot="1">
      <c r="B11" s="982" t="s">
        <v>10</v>
      </c>
      <c r="C11" s="971" t="s">
        <v>564</v>
      </c>
      <c r="D11" s="972">
        <v>5546</v>
      </c>
      <c r="E11" s="972">
        <v>500</v>
      </c>
      <c r="F11" s="972">
        <v>100</v>
      </c>
      <c r="G11" s="972">
        <v>25</v>
      </c>
      <c r="H11" s="972">
        <v>125</v>
      </c>
      <c r="I11" s="972">
        <v>25</v>
      </c>
      <c r="J11" s="972">
        <v>125</v>
      </c>
      <c r="K11" s="972">
        <v>25</v>
      </c>
      <c r="L11" s="972">
        <v>125</v>
      </c>
      <c r="M11" s="972">
        <v>25</v>
      </c>
      <c r="N11" s="972">
        <v>125</v>
      </c>
      <c r="O11" s="983"/>
      <c r="Q11" s="974">
        <f t="shared" si="2"/>
        <v>500</v>
      </c>
      <c r="R11" s="974">
        <f t="shared" si="2"/>
        <v>75</v>
      </c>
    </row>
    <row r="12" spans="2:18" ht="15.5" thickTop="1" thickBot="1">
      <c r="B12" s="982" t="s">
        <v>204</v>
      </c>
      <c r="C12" s="971" t="s">
        <v>564</v>
      </c>
      <c r="D12" s="972">
        <v>8075</v>
      </c>
      <c r="E12" s="972">
        <v>560</v>
      </c>
      <c r="F12" s="972">
        <v>16</v>
      </c>
      <c r="G12" s="972">
        <v>2</v>
      </c>
      <c r="H12" s="972">
        <v>100</v>
      </c>
      <c r="I12" s="972">
        <v>4</v>
      </c>
      <c r="J12" s="972">
        <v>140</v>
      </c>
      <c r="K12" s="972">
        <v>4</v>
      </c>
      <c r="L12" s="972">
        <v>140</v>
      </c>
      <c r="M12" s="972">
        <v>6</v>
      </c>
      <c r="N12" s="972">
        <v>180</v>
      </c>
      <c r="O12" s="983"/>
      <c r="Q12" s="974">
        <f t="shared" si="2"/>
        <v>560</v>
      </c>
      <c r="R12" s="974">
        <f t="shared" si="2"/>
        <v>14</v>
      </c>
    </row>
    <row r="13" spans="2:18" ht="15.5" thickTop="1" thickBot="1">
      <c r="B13" s="982" t="s">
        <v>95</v>
      </c>
      <c r="C13" s="971" t="s">
        <v>564</v>
      </c>
      <c r="D13" s="972">
        <v>8981</v>
      </c>
      <c r="E13" s="972">
        <v>996</v>
      </c>
      <c r="F13" s="972">
        <v>83</v>
      </c>
      <c r="G13" s="972">
        <v>20</v>
      </c>
      <c r="H13" s="972">
        <v>240</v>
      </c>
      <c r="I13" s="972">
        <v>20</v>
      </c>
      <c r="J13" s="972">
        <v>240</v>
      </c>
      <c r="K13" s="972">
        <v>20</v>
      </c>
      <c r="L13" s="972">
        <v>240</v>
      </c>
      <c r="M13" s="972">
        <v>23</v>
      </c>
      <c r="N13" s="972">
        <v>276</v>
      </c>
      <c r="O13" s="983"/>
      <c r="Q13" s="974">
        <f t="shared" si="2"/>
        <v>996</v>
      </c>
      <c r="R13" s="974">
        <f t="shared" si="2"/>
        <v>63</v>
      </c>
    </row>
    <row r="14" spans="2:18" ht="15.5" thickTop="1" thickBot="1">
      <c r="B14" s="982" t="s">
        <v>96</v>
      </c>
      <c r="C14" s="971" t="s">
        <v>564</v>
      </c>
      <c r="D14" s="972">
        <v>9585</v>
      </c>
      <c r="E14" s="972">
        <v>408</v>
      </c>
      <c r="F14" s="972">
        <v>34</v>
      </c>
      <c r="G14" s="972">
        <v>5</v>
      </c>
      <c r="H14" s="972">
        <v>60</v>
      </c>
      <c r="I14" s="972">
        <v>5</v>
      </c>
      <c r="J14" s="972">
        <v>60</v>
      </c>
      <c r="K14" s="972">
        <v>10</v>
      </c>
      <c r="L14" s="972">
        <v>120</v>
      </c>
      <c r="M14" s="972">
        <v>14</v>
      </c>
      <c r="N14" s="972">
        <v>168</v>
      </c>
      <c r="O14" s="983"/>
      <c r="Q14" s="974">
        <f t="shared" si="2"/>
        <v>408</v>
      </c>
      <c r="R14" s="974">
        <f t="shared" si="2"/>
        <v>29</v>
      </c>
    </row>
    <row r="15" spans="2:18" ht="15.5" thickTop="1" thickBot="1">
      <c r="B15" s="982" t="s">
        <v>97</v>
      </c>
      <c r="C15" s="971" t="s">
        <v>564</v>
      </c>
      <c r="D15" s="972">
        <v>4483</v>
      </c>
      <c r="E15" s="972">
        <v>420</v>
      </c>
      <c r="F15" s="972">
        <v>35</v>
      </c>
      <c r="G15" s="972">
        <v>10</v>
      </c>
      <c r="H15" s="972">
        <v>120</v>
      </c>
      <c r="I15" s="972">
        <v>10</v>
      </c>
      <c r="J15" s="972">
        <v>120</v>
      </c>
      <c r="K15" s="972">
        <v>10</v>
      </c>
      <c r="L15" s="972">
        <v>120</v>
      </c>
      <c r="M15" s="972">
        <v>5</v>
      </c>
      <c r="N15" s="972">
        <v>60</v>
      </c>
      <c r="O15" s="983"/>
      <c r="Q15" s="974">
        <f t="shared" si="2"/>
        <v>420</v>
      </c>
      <c r="R15" s="974">
        <f t="shared" si="2"/>
        <v>25</v>
      </c>
    </row>
    <row r="16" spans="2:18" ht="15.5" thickTop="1" thickBot="1">
      <c r="B16" s="982" t="s">
        <v>98</v>
      </c>
      <c r="C16" s="971" t="s">
        <v>564</v>
      </c>
      <c r="D16" s="973">
        <v>4260</v>
      </c>
      <c r="E16" s="972">
        <v>276</v>
      </c>
      <c r="F16" s="973">
        <v>23</v>
      </c>
      <c r="G16" s="972">
        <v>8</v>
      </c>
      <c r="H16" s="972">
        <v>96</v>
      </c>
      <c r="I16" s="972">
        <v>5</v>
      </c>
      <c r="J16" s="972">
        <v>60</v>
      </c>
      <c r="K16" s="972">
        <v>5</v>
      </c>
      <c r="L16" s="972">
        <v>60</v>
      </c>
      <c r="M16" s="972">
        <v>5</v>
      </c>
      <c r="N16" s="972">
        <v>60</v>
      </c>
      <c r="O16" s="964"/>
      <c r="Q16" s="974">
        <f t="shared" si="2"/>
        <v>276</v>
      </c>
      <c r="R16" s="974">
        <f t="shared" si="2"/>
        <v>15</v>
      </c>
    </row>
    <row r="17" spans="2:18" ht="15.5" thickTop="1" thickBot="1">
      <c r="B17" s="982" t="s">
        <v>99</v>
      </c>
      <c r="C17" s="971" t="s">
        <v>564</v>
      </c>
      <c r="D17" s="973">
        <v>351</v>
      </c>
      <c r="E17" s="972">
        <v>20</v>
      </c>
      <c r="F17" s="973">
        <v>40</v>
      </c>
      <c r="G17" s="973">
        <v>10</v>
      </c>
      <c r="H17" s="972">
        <v>5</v>
      </c>
      <c r="I17" s="973">
        <v>10</v>
      </c>
      <c r="J17" s="972">
        <v>5</v>
      </c>
      <c r="K17" s="973">
        <v>10</v>
      </c>
      <c r="L17" s="972">
        <v>5</v>
      </c>
      <c r="M17" s="972">
        <v>10</v>
      </c>
      <c r="N17" s="972">
        <v>5</v>
      </c>
      <c r="O17" s="964"/>
      <c r="Q17" s="974">
        <f t="shared" si="2"/>
        <v>20</v>
      </c>
      <c r="R17" s="974">
        <f t="shared" si="2"/>
        <v>30</v>
      </c>
    </row>
    <row r="18" spans="2:18" ht="15.5" thickTop="1" thickBot="1">
      <c r="B18" s="982" t="s">
        <v>2328</v>
      </c>
      <c r="C18" s="971" t="s">
        <v>564</v>
      </c>
      <c r="D18" s="973">
        <v>491</v>
      </c>
      <c r="E18" s="973">
        <v>90</v>
      </c>
      <c r="F18" s="973">
        <v>1</v>
      </c>
      <c r="G18" s="973"/>
      <c r="H18" s="973">
        <v>30</v>
      </c>
      <c r="I18" s="973"/>
      <c r="J18" s="973">
        <v>30</v>
      </c>
      <c r="K18" s="973"/>
      <c r="L18" s="973">
        <v>30</v>
      </c>
      <c r="M18" s="973"/>
      <c r="N18" s="973"/>
      <c r="O18" s="964"/>
      <c r="Q18" s="974">
        <f t="shared" si="2"/>
        <v>90</v>
      </c>
      <c r="R18" s="974">
        <f t="shared" si="2"/>
        <v>0</v>
      </c>
    </row>
    <row r="19" spans="2:18" ht="15.5" thickTop="1" thickBot="1">
      <c r="B19" s="982" t="s">
        <v>2329</v>
      </c>
      <c r="C19" s="971" t="s">
        <v>564</v>
      </c>
      <c r="D19" s="973">
        <v>830</v>
      </c>
      <c r="E19" s="973">
        <v>120</v>
      </c>
      <c r="F19" s="973">
        <v>1</v>
      </c>
      <c r="G19" s="973"/>
      <c r="H19" s="973"/>
      <c r="I19" s="973"/>
      <c r="J19" s="973">
        <v>40</v>
      </c>
      <c r="K19" s="973"/>
      <c r="L19" s="973">
        <v>40</v>
      </c>
      <c r="M19" s="973"/>
      <c r="N19" s="973">
        <v>40</v>
      </c>
      <c r="O19" s="964"/>
      <c r="Q19" s="974">
        <f t="shared" si="2"/>
        <v>120</v>
      </c>
      <c r="R19" s="974">
        <f t="shared" si="2"/>
        <v>0</v>
      </c>
    </row>
    <row r="20" spans="2:18" ht="15.5" thickTop="1" thickBot="1">
      <c r="B20" s="982" t="s">
        <v>2330</v>
      </c>
      <c r="C20" s="971" t="s">
        <v>564</v>
      </c>
      <c r="D20" s="973">
        <v>471</v>
      </c>
      <c r="E20" s="973">
        <v>529</v>
      </c>
      <c r="F20" s="973"/>
      <c r="G20" s="973"/>
      <c r="H20" s="973"/>
      <c r="I20" s="973"/>
      <c r="J20" s="973"/>
      <c r="K20" s="973"/>
      <c r="L20" s="973"/>
      <c r="M20" s="973"/>
      <c r="N20" s="973">
        <v>519</v>
      </c>
      <c r="O20" s="964"/>
      <c r="Q20" s="974">
        <f t="shared" si="2"/>
        <v>519</v>
      </c>
      <c r="R20" s="974">
        <f t="shared" si="2"/>
        <v>0</v>
      </c>
    </row>
    <row r="21" spans="2:18" ht="15.5" thickTop="1" thickBot="1">
      <c r="B21" s="982" t="s">
        <v>2331</v>
      </c>
      <c r="C21" s="971" t="s">
        <v>564</v>
      </c>
      <c r="D21" s="973">
        <v>1141</v>
      </c>
      <c r="E21" s="973"/>
      <c r="F21" s="973"/>
      <c r="G21" s="973"/>
      <c r="H21" s="973"/>
      <c r="I21" s="973"/>
      <c r="J21" s="973"/>
      <c r="K21" s="973"/>
      <c r="L21" s="973"/>
      <c r="M21" s="973"/>
      <c r="N21" s="973"/>
      <c r="O21" s="964"/>
      <c r="Q21" s="974">
        <f t="shared" si="2"/>
        <v>0</v>
      </c>
      <c r="R21" s="974">
        <f t="shared" si="2"/>
        <v>0</v>
      </c>
    </row>
    <row r="22" spans="2:18" ht="15.5" thickTop="1" thickBot="1">
      <c r="B22" s="982" t="s">
        <v>2332</v>
      </c>
      <c r="C22" s="971" t="s">
        <v>564</v>
      </c>
      <c r="D22" s="973">
        <v>650</v>
      </c>
      <c r="E22" s="973"/>
      <c r="F22" s="973">
        <v>1</v>
      </c>
      <c r="G22" s="973"/>
      <c r="H22" s="973"/>
      <c r="I22" s="973"/>
      <c r="J22" s="973"/>
      <c r="K22" s="973"/>
      <c r="L22" s="973"/>
      <c r="M22" s="973"/>
      <c r="N22" s="973"/>
      <c r="O22" s="964"/>
      <c r="Q22" s="974">
        <f t="shared" si="2"/>
        <v>0</v>
      </c>
      <c r="R22" s="974">
        <f t="shared" si="2"/>
        <v>0</v>
      </c>
    </row>
    <row r="23" spans="2:18" ht="15.5" thickTop="1" thickBot="1">
      <c r="B23" s="981" t="s">
        <v>1316</v>
      </c>
      <c r="C23" s="969" t="s">
        <v>1140</v>
      </c>
      <c r="D23" s="970">
        <f t="shared" ref="D23:N23" si="3">SUBTOTAL(9,D24:D28)</f>
        <v>3004</v>
      </c>
      <c r="E23" s="970">
        <f t="shared" si="3"/>
        <v>200</v>
      </c>
      <c r="F23" s="970">
        <f t="shared" si="3"/>
        <v>0</v>
      </c>
      <c r="G23" s="970">
        <f t="shared" si="3"/>
        <v>34</v>
      </c>
      <c r="H23" s="970">
        <f t="shared" si="3"/>
        <v>0</v>
      </c>
      <c r="I23" s="970">
        <f t="shared" si="3"/>
        <v>49</v>
      </c>
      <c r="J23" s="970">
        <f t="shared" si="3"/>
        <v>0</v>
      </c>
      <c r="K23" s="970">
        <f t="shared" si="3"/>
        <v>49</v>
      </c>
      <c r="L23" s="970">
        <f t="shared" si="3"/>
        <v>0</v>
      </c>
      <c r="M23" s="970">
        <f t="shared" si="3"/>
        <v>68</v>
      </c>
      <c r="N23" s="970">
        <f t="shared" si="3"/>
        <v>0</v>
      </c>
      <c r="O23" s="963"/>
    </row>
    <row r="24" spans="2:18" ht="15.5" thickTop="1" thickBot="1">
      <c r="B24" s="982" t="s">
        <v>95</v>
      </c>
      <c r="C24" s="971" t="s">
        <v>1140</v>
      </c>
      <c r="D24" s="972">
        <v>783</v>
      </c>
      <c r="E24" s="972">
        <v>42</v>
      </c>
      <c r="F24" s="972"/>
      <c r="G24" s="972">
        <v>8</v>
      </c>
      <c r="H24" s="972"/>
      <c r="I24" s="972">
        <v>10</v>
      </c>
      <c r="J24" s="972"/>
      <c r="K24" s="972">
        <v>10</v>
      </c>
      <c r="L24" s="972"/>
      <c r="M24" s="972">
        <v>14</v>
      </c>
      <c r="N24" s="972"/>
      <c r="O24" s="983"/>
    </row>
    <row r="25" spans="2:18" ht="15.5" thickTop="1" thickBot="1">
      <c r="B25" s="982" t="s">
        <v>96</v>
      </c>
      <c r="C25" s="971" t="s">
        <v>1140</v>
      </c>
      <c r="D25" s="972">
        <v>811</v>
      </c>
      <c r="E25" s="972">
        <v>58</v>
      </c>
      <c r="F25" s="972"/>
      <c r="G25" s="972">
        <v>10</v>
      </c>
      <c r="H25" s="972"/>
      <c r="I25" s="972">
        <v>14</v>
      </c>
      <c r="J25" s="972"/>
      <c r="K25" s="972">
        <v>14</v>
      </c>
      <c r="L25" s="972"/>
      <c r="M25" s="972">
        <v>20</v>
      </c>
      <c r="N25" s="972"/>
      <c r="O25" s="983"/>
    </row>
    <row r="26" spans="2:18" ht="15.5" thickTop="1" thickBot="1">
      <c r="B26" s="982" t="s">
        <v>2288</v>
      </c>
      <c r="C26" s="971" t="s">
        <v>1140</v>
      </c>
      <c r="D26" s="972">
        <v>369</v>
      </c>
      <c r="E26" s="972">
        <v>24</v>
      </c>
      <c r="F26" s="972"/>
      <c r="G26" s="972">
        <v>4</v>
      </c>
      <c r="H26" s="972"/>
      <c r="I26" s="972">
        <v>6</v>
      </c>
      <c r="J26" s="972"/>
      <c r="K26" s="972">
        <v>6</v>
      </c>
      <c r="L26" s="972"/>
      <c r="M26" s="972">
        <v>8</v>
      </c>
      <c r="N26" s="972"/>
      <c r="O26" s="983"/>
    </row>
    <row r="27" spans="2:18" ht="15.5" thickTop="1" thickBot="1">
      <c r="B27" s="982" t="s">
        <v>2289</v>
      </c>
      <c r="C27" s="971" t="s">
        <v>1140</v>
      </c>
      <c r="D27" s="972">
        <v>420</v>
      </c>
      <c r="E27" s="972">
        <v>22</v>
      </c>
      <c r="F27" s="973"/>
      <c r="G27" s="973">
        <v>2</v>
      </c>
      <c r="H27" s="972"/>
      <c r="I27" s="973">
        <v>6</v>
      </c>
      <c r="J27" s="972"/>
      <c r="K27" s="973">
        <v>6</v>
      </c>
      <c r="L27" s="972"/>
      <c r="M27" s="972">
        <v>8</v>
      </c>
      <c r="N27" s="972"/>
      <c r="O27" s="983"/>
    </row>
    <row r="28" spans="2:18" ht="15.5" thickTop="1" thickBot="1">
      <c r="B28" s="982" t="s">
        <v>99</v>
      </c>
      <c r="C28" s="971" t="s">
        <v>1140</v>
      </c>
      <c r="D28" s="972">
        <v>621</v>
      </c>
      <c r="E28" s="972">
        <v>54</v>
      </c>
      <c r="F28" s="973"/>
      <c r="G28" s="973">
        <v>10</v>
      </c>
      <c r="H28" s="973"/>
      <c r="I28" s="973">
        <v>13</v>
      </c>
      <c r="J28" s="973"/>
      <c r="K28" s="973">
        <v>13</v>
      </c>
      <c r="L28" s="973"/>
      <c r="M28" s="972">
        <v>18</v>
      </c>
      <c r="N28" s="972"/>
      <c r="O28" s="983"/>
    </row>
    <row r="29" spans="2:18" ht="15.5" thickTop="1" thickBot="1">
      <c r="B29" s="981" t="s">
        <v>2343</v>
      </c>
      <c r="C29" s="969" t="s">
        <v>1141</v>
      </c>
      <c r="D29" s="970">
        <f>SUBTOTAL(9,D30)</f>
        <v>5152</v>
      </c>
      <c r="E29" s="970">
        <f t="shared" ref="E29:N29" si="4">SUBTOTAL(9,E30)</f>
        <v>300</v>
      </c>
      <c r="F29" s="970">
        <f t="shared" si="4"/>
        <v>300</v>
      </c>
      <c r="G29" s="970">
        <f t="shared" si="4"/>
        <v>75</v>
      </c>
      <c r="H29" s="970">
        <f t="shared" si="4"/>
        <v>0</v>
      </c>
      <c r="I29" s="970">
        <f t="shared" si="4"/>
        <v>75</v>
      </c>
      <c r="J29" s="970">
        <f t="shared" si="4"/>
        <v>0</v>
      </c>
      <c r="K29" s="970">
        <f t="shared" si="4"/>
        <v>75</v>
      </c>
      <c r="L29" s="970">
        <f t="shared" si="4"/>
        <v>0</v>
      </c>
      <c r="M29" s="970">
        <f t="shared" si="4"/>
        <v>75</v>
      </c>
      <c r="N29" s="970">
        <f t="shared" si="4"/>
        <v>0</v>
      </c>
      <c r="O29" s="963"/>
    </row>
    <row r="30" spans="2:18" ht="15" thickTop="1">
      <c r="B30" s="965" t="s">
        <v>2290</v>
      </c>
      <c r="C30" s="966" t="s">
        <v>1141</v>
      </c>
      <c r="D30" s="967">
        <v>5152</v>
      </c>
      <c r="E30" s="967">
        <v>300</v>
      </c>
      <c r="F30" s="967">
        <v>300</v>
      </c>
      <c r="G30" s="967">
        <v>75</v>
      </c>
      <c r="H30" s="967"/>
      <c r="I30" s="967">
        <v>75</v>
      </c>
      <c r="J30" s="967"/>
      <c r="K30" s="967">
        <v>75</v>
      </c>
      <c r="L30" s="967"/>
      <c r="M30" s="967">
        <v>75</v>
      </c>
      <c r="N30" s="967"/>
      <c r="O30" s="968"/>
    </row>
    <row r="34" spans="2:22" ht="24" thickBot="1">
      <c r="B34" s="975" t="s">
        <v>2305</v>
      </c>
    </row>
    <row r="35" spans="2:22" ht="15" customHeight="1" thickTop="1">
      <c r="B35" s="1461" t="s">
        <v>62</v>
      </c>
      <c r="C35" s="1461" t="s">
        <v>830</v>
      </c>
      <c r="D35" s="1461" t="s">
        <v>226</v>
      </c>
      <c r="E35" s="1461" t="s">
        <v>2515</v>
      </c>
      <c r="F35" s="1461" t="s">
        <v>2516</v>
      </c>
      <c r="G35" s="1455" t="s">
        <v>2283</v>
      </c>
      <c r="H35" s="1456"/>
      <c r="I35" s="1455" t="s">
        <v>2284</v>
      </c>
      <c r="J35" s="1456"/>
      <c r="K35" s="1455" t="s">
        <v>2285</v>
      </c>
      <c r="L35" s="1456"/>
      <c r="M35" s="1455" t="s">
        <v>2286</v>
      </c>
      <c r="N35" s="1456"/>
      <c r="O35" s="1455" t="s">
        <v>2306</v>
      </c>
      <c r="P35" s="1455" t="s">
        <v>2307</v>
      </c>
      <c r="Q35" s="1455" t="s">
        <v>2309</v>
      </c>
      <c r="R35" s="1455" t="s">
        <v>2308</v>
      </c>
    </row>
    <row r="36" spans="2:22">
      <c r="B36" s="1462"/>
      <c r="C36" s="1462"/>
      <c r="D36" s="1462"/>
      <c r="E36" s="1462"/>
      <c r="F36" s="1462"/>
      <c r="G36" s="1457"/>
      <c r="H36" s="1458"/>
      <c r="I36" s="1457"/>
      <c r="J36" s="1458"/>
      <c r="K36" s="1457"/>
      <c r="L36" s="1458"/>
      <c r="M36" s="1457"/>
      <c r="N36" s="1458"/>
      <c r="O36" s="1457"/>
      <c r="P36" s="1457"/>
      <c r="Q36" s="1457"/>
      <c r="R36" s="1457"/>
    </row>
    <row r="37" spans="2:22" ht="15" thickBot="1">
      <c r="B37" s="1462"/>
      <c r="C37" s="1462"/>
      <c r="D37" s="1462"/>
      <c r="E37" s="1462"/>
      <c r="F37" s="1462"/>
      <c r="G37" s="1459"/>
      <c r="H37" s="1460"/>
      <c r="I37" s="1459"/>
      <c r="J37" s="1460"/>
      <c r="K37" s="1459"/>
      <c r="L37" s="1460"/>
      <c r="M37" s="1459"/>
      <c r="N37" s="1460"/>
      <c r="O37" s="1457"/>
      <c r="P37" s="1457"/>
      <c r="Q37" s="1457"/>
      <c r="R37" s="1457"/>
    </row>
    <row r="38" spans="2:22" ht="15.5" thickTop="1" thickBot="1">
      <c r="B38" s="1463"/>
      <c r="C38" s="1463"/>
      <c r="D38" s="1463"/>
      <c r="E38" s="1463"/>
      <c r="F38" s="1463"/>
      <c r="G38" s="961" t="s">
        <v>2287</v>
      </c>
      <c r="H38" s="962" t="s">
        <v>239</v>
      </c>
      <c r="I38" s="961" t="s">
        <v>2287</v>
      </c>
      <c r="J38" s="962" t="s">
        <v>239</v>
      </c>
      <c r="K38" s="961" t="s">
        <v>2287</v>
      </c>
      <c r="L38" s="962" t="s">
        <v>239</v>
      </c>
      <c r="M38" s="961" t="s">
        <v>2287</v>
      </c>
      <c r="N38" s="962" t="s">
        <v>239</v>
      </c>
      <c r="O38" s="1459"/>
      <c r="P38" s="1459"/>
      <c r="Q38" s="1459"/>
      <c r="R38" s="1459"/>
    </row>
    <row r="39" spans="2:22" ht="15.5" thickTop="1" thickBot="1">
      <c r="B39" s="981" t="s">
        <v>1010</v>
      </c>
      <c r="C39" s="969" t="s">
        <v>564</v>
      </c>
      <c r="D39" s="970">
        <f>SUM(D40:D55)</f>
        <v>62550</v>
      </c>
      <c r="E39" s="970">
        <f t="shared" ref="E39:R39" si="5">SUM(E40:E55)</f>
        <v>4795</v>
      </c>
      <c r="F39" s="970">
        <f t="shared" si="5"/>
        <v>440</v>
      </c>
      <c r="G39" s="970">
        <f t="shared" si="5"/>
        <v>73</v>
      </c>
      <c r="H39" s="970">
        <f t="shared" si="5"/>
        <v>1654.5</v>
      </c>
      <c r="I39" s="970">
        <f t="shared" si="5"/>
        <v>59</v>
      </c>
      <c r="J39" s="970">
        <f t="shared" si="5"/>
        <v>585</v>
      </c>
      <c r="K39" s="970">
        <f t="shared" si="5"/>
        <v>101</v>
      </c>
      <c r="L39" s="970">
        <f t="shared" si="5"/>
        <v>953</v>
      </c>
      <c r="M39" s="970">
        <f t="shared" si="5"/>
        <v>53</v>
      </c>
      <c r="N39" s="970">
        <f t="shared" si="5"/>
        <v>875</v>
      </c>
      <c r="O39" s="970">
        <f t="shared" si="5"/>
        <v>286</v>
      </c>
      <c r="P39" s="970">
        <f t="shared" si="5"/>
        <v>4067.5</v>
      </c>
      <c r="Q39" s="970">
        <f t="shared" si="5"/>
        <v>154</v>
      </c>
      <c r="R39" s="970">
        <f t="shared" si="5"/>
        <v>727.5</v>
      </c>
      <c r="S39" s="974"/>
    </row>
    <row r="40" spans="2:22" ht="15.5" thickTop="1" thickBot="1">
      <c r="B40" s="982" t="str">
        <f>B7</f>
        <v>PCC</v>
      </c>
      <c r="C40" s="1000" t="str">
        <f t="shared" ref="C40:D40" si="6">C7</f>
        <v>cum</v>
      </c>
      <c r="D40" s="1000">
        <f t="shared" si="6"/>
        <v>1655</v>
      </c>
      <c r="E40" s="972">
        <f>E7</f>
        <v>79</v>
      </c>
      <c r="F40" s="972">
        <f>F7</f>
        <v>23</v>
      </c>
      <c r="G40" s="972">
        <f>'Weekly update '!J7</f>
        <v>0</v>
      </c>
      <c r="H40" s="972">
        <f>'Weekly update '!M7</f>
        <v>0</v>
      </c>
      <c r="I40" s="972">
        <f>'Weekly update '!J37</f>
        <v>0</v>
      </c>
      <c r="J40" s="972">
        <f>'Weekly update '!M37</f>
        <v>0</v>
      </c>
      <c r="K40" s="972">
        <f>'Weekly update '!Y37</f>
        <v>7</v>
      </c>
      <c r="L40" s="972">
        <f>'Weekly update '!AB37</f>
        <v>39</v>
      </c>
      <c r="M40" s="972">
        <f>'Weekly update '!J69</f>
        <v>0</v>
      </c>
      <c r="N40" s="972">
        <f>'Weekly update '!M69</f>
        <v>0</v>
      </c>
      <c r="O40" s="983">
        <f>G40+I40+K40+M40</f>
        <v>7</v>
      </c>
      <c r="P40" s="983">
        <f>H40+J40+L40+N40</f>
        <v>39</v>
      </c>
      <c r="Q40" s="983">
        <f>F40-O40</f>
        <v>16</v>
      </c>
      <c r="R40" s="983">
        <f>E40-P40</f>
        <v>40</v>
      </c>
    </row>
    <row r="41" spans="2:22" ht="15.5" thickTop="1" thickBot="1">
      <c r="B41" s="982" t="str">
        <f t="shared" ref="B41:E41" si="7">B8</f>
        <v>RCC Foundation</v>
      </c>
      <c r="C41" s="1000" t="str">
        <f t="shared" si="7"/>
        <v>cum</v>
      </c>
      <c r="D41" s="1000">
        <f t="shared" si="7"/>
        <v>10211</v>
      </c>
      <c r="E41" s="972">
        <f t="shared" si="7"/>
        <v>460</v>
      </c>
      <c r="F41" s="972">
        <f t="shared" ref="F41" si="8">F8</f>
        <v>23</v>
      </c>
      <c r="G41" s="972">
        <f>'Weekly update '!J8</f>
        <v>3</v>
      </c>
      <c r="H41" s="972">
        <f>'Weekly update '!M8</f>
        <v>75</v>
      </c>
      <c r="I41" s="972">
        <f>'Weekly update '!J38</f>
        <v>1</v>
      </c>
      <c r="J41" s="972">
        <f>'Weekly update '!M38</f>
        <v>45</v>
      </c>
      <c r="K41" s="972">
        <f>'Weekly update '!Y38</f>
        <v>5</v>
      </c>
      <c r="L41" s="972">
        <f>'Weekly update '!AB38</f>
        <v>167</v>
      </c>
      <c r="M41" s="972">
        <f>'Weekly update '!J70</f>
        <v>3</v>
      </c>
      <c r="N41" s="972">
        <f>'Weekly update '!M70</f>
        <v>113</v>
      </c>
      <c r="O41" s="983">
        <f t="shared" ref="O41:O50" si="9">G41+I41+K41+M41</f>
        <v>12</v>
      </c>
      <c r="P41" s="983">
        <f t="shared" ref="P41:P50" si="10">H41+J41+L41+N41</f>
        <v>400</v>
      </c>
      <c r="Q41" s="983">
        <f t="shared" ref="Q41:Q50" si="11">F41-O41</f>
        <v>11</v>
      </c>
      <c r="R41" s="983">
        <f t="shared" ref="R41:R50" si="12">E41-P41</f>
        <v>60</v>
      </c>
    </row>
    <row r="42" spans="2:22" ht="22" thickTop="1" thickBot="1">
      <c r="B42" s="982" t="str">
        <f t="shared" ref="B42:E42" si="13">B9</f>
        <v>Step Footing</v>
      </c>
      <c r="C42" s="1000" t="str">
        <f t="shared" si="13"/>
        <v>cum</v>
      </c>
      <c r="D42" s="1000">
        <f t="shared" si="13"/>
        <v>2550</v>
      </c>
      <c r="E42" s="972">
        <f t="shared" si="13"/>
        <v>115</v>
      </c>
      <c r="F42" s="972">
        <f t="shared" ref="F42" si="14">F9</f>
        <v>23</v>
      </c>
      <c r="G42" s="972">
        <f>'Weekly update '!J9</f>
        <v>2</v>
      </c>
      <c r="H42" s="972">
        <f>'Weekly update '!M9</f>
        <v>15</v>
      </c>
      <c r="I42" s="972">
        <f>'Weekly update '!J39</f>
        <v>1</v>
      </c>
      <c r="J42" s="972">
        <f>'Weekly update '!M39</f>
        <v>5</v>
      </c>
      <c r="K42" s="972">
        <f>'Weekly update '!Y39</f>
        <v>2</v>
      </c>
      <c r="L42" s="972">
        <f>'Weekly update '!AB39</f>
        <v>10</v>
      </c>
      <c r="M42" s="972">
        <f>'Weekly update '!J71</f>
        <v>2</v>
      </c>
      <c r="N42" s="972">
        <f>'Weekly update '!M71</f>
        <v>20</v>
      </c>
      <c r="O42" s="983">
        <f t="shared" si="9"/>
        <v>7</v>
      </c>
      <c r="P42" s="983">
        <f t="shared" si="10"/>
        <v>50</v>
      </c>
      <c r="Q42" s="983">
        <f t="shared" si="11"/>
        <v>16</v>
      </c>
      <c r="R42" s="983">
        <f t="shared" si="12"/>
        <v>65</v>
      </c>
      <c r="T42" s="110"/>
      <c r="U42" s="110"/>
    </row>
    <row r="43" spans="2:22" ht="27" thickTop="1" thickBot="1">
      <c r="B43" s="982" t="str">
        <f t="shared" ref="B43:E43" si="15">B10</f>
        <v>Pier 1900 mm</v>
      </c>
      <c r="C43" s="1000" t="str">
        <f t="shared" si="15"/>
        <v>cum</v>
      </c>
      <c r="D43" s="1000">
        <f t="shared" si="15"/>
        <v>3270</v>
      </c>
      <c r="E43" s="972">
        <f t="shared" si="15"/>
        <v>222</v>
      </c>
      <c r="F43" s="972">
        <f t="shared" ref="F43" si="16">F10</f>
        <v>37</v>
      </c>
      <c r="G43" s="972">
        <f>'Weekly update '!J10</f>
        <v>10</v>
      </c>
      <c r="H43" s="972">
        <f>'Weekly update '!M10</f>
        <v>60</v>
      </c>
      <c r="I43" s="972">
        <f>'Weekly update '!J40</f>
        <v>2</v>
      </c>
      <c r="J43" s="972">
        <f>'Weekly update '!M40</f>
        <v>12</v>
      </c>
      <c r="K43" s="972">
        <f>'Weekly update '!Y40</f>
        <v>5</v>
      </c>
      <c r="L43" s="972">
        <f>'Weekly update '!AB40</f>
        <v>30</v>
      </c>
      <c r="M43" s="972">
        <f>'Weekly update '!J72</f>
        <v>1</v>
      </c>
      <c r="N43" s="972">
        <f>'Weekly update '!M72</f>
        <v>6</v>
      </c>
      <c r="O43" s="983">
        <f t="shared" si="9"/>
        <v>18</v>
      </c>
      <c r="P43" s="983">
        <f t="shared" si="10"/>
        <v>108</v>
      </c>
      <c r="Q43" s="983">
        <f t="shared" si="11"/>
        <v>19</v>
      </c>
      <c r="R43" s="983">
        <f t="shared" si="12"/>
        <v>114</v>
      </c>
      <c r="T43" s="1154" t="s">
        <v>412</v>
      </c>
      <c r="U43" s="1155" t="s">
        <v>785</v>
      </c>
      <c r="V43" s="1156"/>
    </row>
    <row r="44" spans="2:22" ht="27" thickTop="1" thickBot="1">
      <c r="B44" s="982" t="str">
        <f t="shared" ref="B44:E44" si="17">B11</f>
        <v>Pier 1600 mm</v>
      </c>
      <c r="C44" s="1000" t="str">
        <f t="shared" si="17"/>
        <v>cum</v>
      </c>
      <c r="D44" s="1000">
        <f t="shared" si="17"/>
        <v>5546</v>
      </c>
      <c r="E44" s="972">
        <f t="shared" si="17"/>
        <v>500</v>
      </c>
      <c r="F44" s="972">
        <f t="shared" ref="F44" si="18">F11</f>
        <v>100</v>
      </c>
      <c r="G44" s="972">
        <f>'Weekly update '!J11</f>
        <v>12</v>
      </c>
      <c r="H44" s="972">
        <f>'Weekly update '!M11</f>
        <v>57</v>
      </c>
      <c r="I44" s="972">
        <f>'Weekly update '!J41</f>
        <v>25</v>
      </c>
      <c r="J44" s="972">
        <f>'Weekly update '!M41</f>
        <v>121</v>
      </c>
      <c r="K44" s="972">
        <f>'Weekly update '!Y41</f>
        <v>45</v>
      </c>
      <c r="L44" s="972">
        <f>'Weekly update '!AB41</f>
        <v>157</v>
      </c>
      <c r="M44" s="972">
        <f>'Weekly update '!J73</f>
        <v>19</v>
      </c>
      <c r="N44" s="972">
        <f>'Weekly update '!M73</f>
        <v>110</v>
      </c>
      <c r="O44" s="983">
        <f t="shared" si="9"/>
        <v>101</v>
      </c>
      <c r="P44" s="983">
        <f t="shared" si="10"/>
        <v>445</v>
      </c>
      <c r="Q44" s="983">
        <f t="shared" si="11"/>
        <v>-1</v>
      </c>
      <c r="R44" s="983">
        <f t="shared" si="12"/>
        <v>55</v>
      </c>
      <c r="T44" s="1157">
        <f>O44</f>
        <v>101</v>
      </c>
      <c r="U44" s="1136">
        <f>F44-T44</f>
        <v>-1</v>
      </c>
      <c r="V44" s="1158" t="s">
        <v>2505</v>
      </c>
    </row>
    <row r="45" spans="2:22" ht="27" thickTop="1" thickBot="1">
      <c r="B45" s="982" t="str">
        <f t="shared" ref="B45:E45" si="19">B12</f>
        <v>Pier Cap</v>
      </c>
      <c r="C45" s="1000" t="str">
        <f t="shared" si="19"/>
        <v>cum</v>
      </c>
      <c r="D45" s="1000">
        <f t="shared" si="19"/>
        <v>8075</v>
      </c>
      <c r="E45" s="972">
        <f t="shared" si="19"/>
        <v>560</v>
      </c>
      <c r="F45" s="972">
        <f t="shared" ref="F45" si="20">F12</f>
        <v>16</v>
      </c>
      <c r="G45" s="972">
        <f>'Weekly update '!J12</f>
        <v>1</v>
      </c>
      <c r="H45" s="972">
        <f>'Weekly update '!M12</f>
        <v>65</v>
      </c>
      <c r="I45" s="972">
        <f>'Weekly update '!J42</f>
        <v>1</v>
      </c>
      <c r="J45" s="972">
        <f>'Weekly update '!M42</f>
        <v>66</v>
      </c>
      <c r="K45" s="972">
        <f>'Weekly update '!Y42</f>
        <v>2</v>
      </c>
      <c r="L45" s="972">
        <f>'Weekly update '!AB42</f>
        <v>130</v>
      </c>
      <c r="M45" s="972">
        <f>'Weekly update '!J74</f>
        <v>5</v>
      </c>
      <c r="N45" s="972">
        <f>'Weekly update '!M74</f>
        <v>208</v>
      </c>
      <c r="O45" s="983">
        <f t="shared" si="9"/>
        <v>9</v>
      </c>
      <c r="P45" s="983">
        <f t="shared" si="10"/>
        <v>469</v>
      </c>
      <c r="Q45" s="983">
        <f t="shared" si="11"/>
        <v>7</v>
      </c>
      <c r="R45" s="983">
        <f t="shared" si="12"/>
        <v>91</v>
      </c>
      <c r="T45" s="1157">
        <f>O46+O47+O48+O49</f>
        <v>125</v>
      </c>
      <c r="U45" s="1136">
        <f>(F46+F47+F48+F49)-T45</f>
        <v>50</v>
      </c>
      <c r="V45" s="1158" t="s">
        <v>2504</v>
      </c>
    </row>
    <row r="46" spans="2:22" ht="27" thickTop="1" thickBot="1">
      <c r="B46" s="982" t="str">
        <f t="shared" ref="B46:E46" si="21">B13</f>
        <v>Track Beam with Nose</v>
      </c>
      <c r="C46" s="1000" t="str">
        <f t="shared" si="21"/>
        <v>cum</v>
      </c>
      <c r="D46" s="1000">
        <f t="shared" si="21"/>
        <v>8981</v>
      </c>
      <c r="E46" s="972">
        <f t="shared" si="21"/>
        <v>996</v>
      </c>
      <c r="F46" s="972">
        <f t="shared" ref="F46" si="22">F13</f>
        <v>83</v>
      </c>
      <c r="G46" s="972">
        <f>'Weekly update '!J13</f>
        <v>13</v>
      </c>
      <c r="H46" s="972">
        <f>'Weekly update '!M13</f>
        <v>156</v>
      </c>
      <c r="I46" s="972">
        <f>'Weekly update '!J43</f>
        <v>11</v>
      </c>
      <c r="J46" s="972">
        <f>'Weekly update '!M43</f>
        <v>120</v>
      </c>
      <c r="K46" s="972">
        <f>'Weekly update '!Y43</f>
        <v>12</v>
      </c>
      <c r="L46" s="972">
        <f>'Weekly update '!AB43</f>
        <v>144</v>
      </c>
      <c r="M46" s="972">
        <f>'Weekly update '!J75</f>
        <v>6</v>
      </c>
      <c r="N46" s="972">
        <f>'Weekly update '!M75</f>
        <v>72</v>
      </c>
      <c r="O46" s="983">
        <f t="shared" si="9"/>
        <v>42</v>
      </c>
      <c r="P46" s="983">
        <f t="shared" si="10"/>
        <v>492</v>
      </c>
      <c r="Q46" s="983">
        <f t="shared" si="11"/>
        <v>41</v>
      </c>
      <c r="R46" s="983">
        <f t="shared" si="12"/>
        <v>504</v>
      </c>
      <c r="T46" s="1157">
        <f>'Trapezoidal- Girder Update '!K26</f>
        <v>21</v>
      </c>
      <c r="U46" s="1135">
        <f>'Trapezoidal- Girder Update '!K27-'Trapezoidal- Girder Update '!K26</f>
        <v>29</v>
      </c>
      <c r="V46" s="1158" t="s">
        <v>2517</v>
      </c>
    </row>
    <row r="47" spans="2:22" ht="27" thickTop="1" thickBot="1">
      <c r="B47" s="982" t="str">
        <f t="shared" ref="B47:E47" si="23">B14</f>
        <v>Track Beam without Nose</v>
      </c>
      <c r="C47" s="1000" t="str">
        <f t="shared" si="23"/>
        <v>cum</v>
      </c>
      <c r="D47" s="1000">
        <f t="shared" si="23"/>
        <v>9585</v>
      </c>
      <c r="E47" s="972">
        <f t="shared" si="23"/>
        <v>408</v>
      </c>
      <c r="F47" s="972">
        <f t="shared" ref="F47" si="24">F14</f>
        <v>34</v>
      </c>
      <c r="G47" s="972">
        <f>'Weekly update '!J14</f>
        <v>15</v>
      </c>
      <c r="H47" s="972">
        <f>'Weekly update '!M14</f>
        <v>180</v>
      </c>
      <c r="I47" s="972">
        <f>'Weekly update '!J44</f>
        <v>13</v>
      </c>
      <c r="J47" s="972">
        <f>'Weekly update '!M44</f>
        <v>156</v>
      </c>
      <c r="K47" s="972">
        <f>'Weekly update '!Y44</f>
        <v>13</v>
      </c>
      <c r="L47" s="972">
        <f>'Weekly update '!AB44</f>
        <v>156</v>
      </c>
      <c r="M47" s="972">
        <f>'Weekly update '!J76</f>
        <v>2</v>
      </c>
      <c r="N47" s="972">
        <f>'Weekly update '!M76</f>
        <v>24</v>
      </c>
      <c r="O47" s="983">
        <f t="shared" si="9"/>
        <v>43</v>
      </c>
      <c r="P47" s="983">
        <f t="shared" si="10"/>
        <v>516</v>
      </c>
      <c r="Q47" s="983">
        <f t="shared" si="11"/>
        <v>-9</v>
      </c>
      <c r="R47" s="983">
        <f t="shared" si="12"/>
        <v>-108</v>
      </c>
      <c r="T47" s="1159">
        <f>O45</f>
        <v>9</v>
      </c>
      <c r="U47" s="1160">
        <f>F45-T47</f>
        <v>7</v>
      </c>
      <c r="V47" s="1161" t="s">
        <v>204</v>
      </c>
    </row>
    <row r="48" spans="2:22" ht="22" thickTop="1" thickBot="1">
      <c r="B48" s="982" t="str">
        <f t="shared" ref="B48:E48" si="25">B15</f>
        <v>h - Section Beam</v>
      </c>
      <c r="C48" s="1000" t="str">
        <f t="shared" si="25"/>
        <v>cum</v>
      </c>
      <c r="D48" s="1000">
        <f t="shared" si="25"/>
        <v>4483</v>
      </c>
      <c r="E48" s="972">
        <f t="shared" si="25"/>
        <v>420</v>
      </c>
      <c r="F48" s="972">
        <f t="shared" ref="F48" si="26">F15</f>
        <v>35</v>
      </c>
      <c r="G48" s="972">
        <f>'Weekly update '!J15</f>
        <v>4</v>
      </c>
      <c r="H48" s="972">
        <f>'Weekly update '!M15</f>
        <v>48</v>
      </c>
      <c r="I48" s="972">
        <f>'Weekly update '!J45</f>
        <v>3</v>
      </c>
      <c r="J48" s="972">
        <f>'Weekly update '!M45</f>
        <v>36</v>
      </c>
      <c r="K48" s="972">
        <f>'Weekly update '!Y45</f>
        <v>7</v>
      </c>
      <c r="L48" s="972">
        <f>'Weekly update '!AB45</f>
        <v>84</v>
      </c>
      <c r="M48" s="972">
        <f>'Weekly update '!J77</f>
        <v>7</v>
      </c>
      <c r="N48" s="972">
        <f>'Weekly update '!M77</f>
        <v>84</v>
      </c>
      <c r="O48" s="983">
        <f t="shared" si="9"/>
        <v>21</v>
      </c>
      <c r="P48" s="983">
        <f t="shared" si="10"/>
        <v>252</v>
      </c>
      <c r="Q48" s="983">
        <f t="shared" si="11"/>
        <v>14</v>
      </c>
      <c r="R48" s="983">
        <f t="shared" si="12"/>
        <v>168</v>
      </c>
      <c r="T48" s="110"/>
      <c r="U48" s="110"/>
    </row>
    <row r="49" spans="2:21" ht="22" thickTop="1" thickBot="1">
      <c r="B49" s="982" t="str">
        <f t="shared" ref="B49:E49" si="27">B16</f>
        <v>U - Section Beam</v>
      </c>
      <c r="C49" s="1000" t="str">
        <f t="shared" si="27"/>
        <v>cum</v>
      </c>
      <c r="D49" s="1000">
        <f t="shared" si="27"/>
        <v>4260</v>
      </c>
      <c r="E49" s="972">
        <f t="shared" si="27"/>
        <v>276</v>
      </c>
      <c r="F49" s="972">
        <f t="shared" ref="F49" si="28">F16</f>
        <v>23</v>
      </c>
      <c r="G49" s="972">
        <f>'Weekly update '!J16</f>
        <v>9</v>
      </c>
      <c r="H49" s="972">
        <f>'Weekly update '!M16</f>
        <v>108</v>
      </c>
      <c r="I49" s="972">
        <f>'Weekly update '!J46</f>
        <v>2</v>
      </c>
      <c r="J49" s="972">
        <f>'Weekly update '!M46</f>
        <v>24</v>
      </c>
      <c r="K49" s="972">
        <f>'Weekly update '!Y46</f>
        <v>3</v>
      </c>
      <c r="L49" s="972">
        <f>'Weekly update '!AB46</f>
        <v>36</v>
      </c>
      <c r="M49" s="972">
        <f>'Weekly update '!J78</f>
        <v>5</v>
      </c>
      <c r="N49" s="972">
        <f>'Weekly update '!M78</f>
        <v>60</v>
      </c>
      <c r="O49" s="983">
        <f t="shared" si="9"/>
        <v>19</v>
      </c>
      <c r="P49" s="983">
        <f t="shared" si="10"/>
        <v>228</v>
      </c>
      <c r="Q49" s="983">
        <f t="shared" si="11"/>
        <v>4</v>
      </c>
      <c r="R49" s="983">
        <f t="shared" si="12"/>
        <v>48</v>
      </c>
      <c r="T49" s="1199">
        <f>O46+O47+O48+O49</f>
        <v>125</v>
      </c>
      <c r="U49" s="110"/>
    </row>
    <row r="50" spans="2:21" ht="22" thickTop="1" thickBot="1">
      <c r="B50" s="982" t="str">
        <f t="shared" ref="B50:E50" si="29">B17</f>
        <v>Pre-cast Slab</v>
      </c>
      <c r="C50" s="1000" t="str">
        <f t="shared" si="29"/>
        <v>cum</v>
      </c>
      <c r="D50" s="1000">
        <f t="shared" si="29"/>
        <v>351</v>
      </c>
      <c r="E50" s="972">
        <f t="shared" si="29"/>
        <v>20</v>
      </c>
      <c r="F50" s="972">
        <f t="shared" ref="F50" si="30">F17</f>
        <v>40</v>
      </c>
      <c r="G50" s="972">
        <f>'Weekly update '!J17</f>
        <v>1</v>
      </c>
      <c r="H50" s="972">
        <f>'Weekly update '!M17</f>
        <v>0.5</v>
      </c>
      <c r="I50" s="972">
        <f>'Weekly update '!J47</f>
        <v>0</v>
      </c>
      <c r="J50" s="972">
        <f>'Weekly update '!M47</f>
        <v>0</v>
      </c>
      <c r="K50" s="972">
        <f>'Weekly update '!Y47</f>
        <v>0</v>
      </c>
      <c r="L50" s="972">
        <f>'Weekly update '!AB47</f>
        <v>0</v>
      </c>
      <c r="M50" s="972">
        <f>'Weekly update '!J79</f>
        <v>0</v>
      </c>
      <c r="N50" s="972">
        <f>'Weekly update '!M79</f>
        <v>0</v>
      </c>
      <c r="O50" s="983">
        <f t="shared" si="9"/>
        <v>1</v>
      </c>
      <c r="P50" s="983">
        <f t="shared" si="10"/>
        <v>0.5</v>
      </c>
      <c r="Q50" s="983">
        <f t="shared" si="11"/>
        <v>39</v>
      </c>
      <c r="R50" s="983">
        <f t="shared" si="12"/>
        <v>19.5</v>
      </c>
      <c r="T50" s="110"/>
      <c r="U50" s="110"/>
    </row>
    <row r="51" spans="2:21" ht="22" thickTop="1" thickBot="1">
      <c r="B51" s="982" t="str">
        <f t="shared" ref="B51:E51" si="31">B18</f>
        <v xml:space="preserve">Abutment wall- PART-A </v>
      </c>
      <c r="C51" s="1000" t="str">
        <f t="shared" si="31"/>
        <v>cum</v>
      </c>
      <c r="D51" s="1000">
        <f t="shared" si="31"/>
        <v>491</v>
      </c>
      <c r="E51" s="972">
        <f t="shared" si="31"/>
        <v>90</v>
      </c>
      <c r="F51" s="972">
        <f t="shared" ref="F51" si="32">F18</f>
        <v>1</v>
      </c>
      <c r="G51" s="972">
        <f>'Weekly update '!J18</f>
        <v>1</v>
      </c>
      <c r="H51" s="972">
        <f>'Weekly update '!M18</f>
        <v>46</v>
      </c>
      <c r="I51" s="972">
        <f>'Weekly update '!J48</f>
        <v>0</v>
      </c>
      <c r="J51" s="972">
        <f>'Weekly update '!M48</f>
        <v>0</v>
      </c>
      <c r="K51" s="972">
        <f>'Weekly update '!Y48</f>
        <v>0</v>
      </c>
      <c r="L51" s="972">
        <f>'Weekly update '!AB48</f>
        <v>0</v>
      </c>
      <c r="M51" s="972">
        <f>'Weekly update '!J80</f>
        <v>3</v>
      </c>
      <c r="N51" s="972">
        <f>'Weekly update '!M80</f>
        <v>178</v>
      </c>
      <c r="O51" s="983">
        <f t="shared" ref="O51:O55" si="33">G51+I51+K51+M51</f>
        <v>4</v>
      </c>
      <c r="P51" s="983">
        <f t="shared" ref="P51:P55" si="34">H51+J51+L51+N51</f>
        <v>224</v>
      </c>
      <c r="Q51" s="983">
        <f t="shared" ref="Q51:Q54" si="35">F51-O51</f>
        <v>-3</v>
      </c>
      <c r="R51" s="983">
        <f t="shared" ref="R51:R55" si="36">E51-P51</f>
        <v>-134</v>
      </c>
      <c r="T51" s="110"/>
      <c r="U51" s="110"/>
    </row>
    <row r="52" spans="2:21" ht="15.5" thickTop="1" thickBot="1">
      <c r="B52" s="982" t="str">
        <f t="shared" ref="B52:E52" si="37">B19</f>
        <v>Abutment wall- PART-D</v>
      </c>
      <c r="C52" s="1000" t="str">
        <f t="shared" si="37"/>
        <v>cum</v>
      </c>
      <c r="D52" s="1000">
        <f t="shared" si="37"/>
        <v>830</v>
      </c>
      <c r="E52" s="972">
        <f t="shared" si="37"/>
        <v>120</v>
      </c>
      <c r="F52" s="972">
        <f t="shared" ref="F52" si="38">F19</f>
        <v>1</v>
      </c>
      <c r="G52" s="972">
        <f>'Weekly update '!J19</f>
        <v>0</v>
      </c>
      <c r="H52" s="972">
        <f>'Weekly update '!M19</f>
        <v>0</v>
      </c>
      <c r="I52" s="972">
        <f>'Weekly update '!J49</f>
        <v>0</v>
      </c>
      <c r="J52" s="972">
        <f>'Weekly update '!M49</f>
        <v>0</v>
      </c>
      <c r="K52" s="972">
        <f>'Weekly update '!Y49</f>
        <v>0</v>
      </c>
      <c r="L52" s="972">
        <f>'Weekly update '!AB49</f>
        <v>0</v>
      </c>
      <c r="M52" s="972">
        <f>'Weekly update '!J81</f>
        <v>0</v>
      </c>
      <c r="N52" s="972">
        <f>'Weekly update '!M81</f>
        <v>0</v>
      </c>
      <c r="O52" s="983">
        <f t="shared" si="33"/>
        <v>0</v>
      </c>
      <c r="P52" s="983">
        <f t="shared" si="34"/>
        <v>0</v>
      </c>
      <c r="Q52" s="983">
        <f t="shared" si="35"/>
        <v>1</v>
      </c>
      <c r="R52" s="983">
        <f t="shared" si="36"/>
        <v>120</v>
      </c>
    </row>
    <row r="53" spans="2:21" ht="15.5" thickTop="1" thickBot="1">
      <c r="B53" s="982" t="str">
        <f t="shared" ref="B53:E53" si="39">B20</f>
        <v>Cast In-situ slab- 1- PART-G</v>
      </c>
      <c r="C53" s="1000" t="str">
        <f t="shared" si="39"/>
        <v>cum</v>
      </c>
      <c r="D53" s="1000">
        <f t="shared" si="39"/>
        <v>471</v>
      </c>
      <c r="E53" s="972">
        <f t="shared" si="39"/>
        <v>529</v>
      </c>
      <c r="F53" s="972">
        <f t="shared" ref="F53" si="40">F20</f>
        <v>0</v>
      </c>
      <c r="G53" s="972">
        <f>'Weekly update '!J20</f>
        <v>0</v>
      </c>
      <c r="H53" s="972">
        <f>'Weekly update '!M20</f>
        <v>0</v>
      </c>
      <c r="I53" s="972">
        <f>'Weekly update '!J50</f>
        <v>0</v>
      </c>
      <c r="J53" s="972">
        <f>'Weekly update '!M50</f>
        <v>0</v>
      </c>
      <c r="K53" s="972">
        <f>'Weekly update '!Y50</f>
        <v>0</v>
      </c>
      <c r="L53" s="972">
        <f>'Weekly update '!AB50</f>
        <v>0</v>
      </c>
      <c r="M53" s="972">
        <f>'Weekly update '!J82</f>
        <v>0</v>
      </c>
      <c r="N53" s="972">
        <f>'Weekly update '!M82</f>
        <v>0</v>
      </c>
      <c r="O53" s="983">
        <f t="shared" si="33"/>
        <v>0</v>
      </c>
      <c r="P53" s="983">
        <f t="shared" si="34"/>
        <v>0</v>
      </c>
      <c r="Q53" s="983">
        <f t="shared" si="35"/>
        <v>0</v>
      </c>
      <c r="R53" s="983">
        <f t="shared" si="36"/>
        <v>529</v>
      </c>
    </row>
    <row r="54" spans="2:21" ht="15.5" thickTop="1" thickBot="1">
      <c r="B54" s="982" t="str">
        <f t="shared" ref="B54:E54" si="41">B21</f>
        <v>Cast In-situ slab- 2- PART-G</v>
      </c>
      <c r="C54" s="1000" t="str">
        <f t="shared" si="41"/>
        <v>cum</v>
      </c>
      <c r="D54" s="1000">
        <f t="shared" si="41"/>
        <v>1141</v>
      </c>
      <c r="E54" s="972">
        <f t="shared" si="41"/>
        <v>0</v>
      </c>
      <c r="F54" s="972">
        <f t="shared" ref="F54" si="42">F21</f>
        <v>0</v>
      </c>
      <c r="G54" s="972">
        <f>'Weekly update '!J21</f>
        <v>0</v>
      </c>
      <c r="H54" s="972">
        <f>'Weekly update '!M21</f>
        <v>0</v>
      </c>
      <c r="I54" s="972">
        <f>'Weekly update '!J51</f>
        <v>0</v>
      </c>
      <c r="J54" s="972">
        <f>'Weekly update '!M51</f>
        <v>0</v>
      </c>
      <c r="K54" s="972">
        <f>'Weekly update '!Y51</f>
        <v>0</v>
      </c>
      <c r="L54" s="972">
        <f>'Weekly update '!AB51</f>
        <v>0</v>
      </c>
      <c r="M54" s="972">
        <f>'Weekly update '!J83</f>
        <v>0</v>
      </c>
      <c r="N54" s="972">
        <f>'Weekly update '!M83</f>
        <v>0</v>
      </c>
      <c r="O54" s="983">
        <f t="shared" si="33"/>
        <v>0</v>
      </c>
      <c r="P54" s="983">
        <f t="shared" si="34"/>
        <v>0</v>
      </c>
      <c r="Q54" s="983">
        <f t="shared" si="35"/>
        <v>0</v>
      </c>
      <c r="R54" s="983">
        <f t="shared" si="36"/>
        <v>0</v>
      </c>
    </row>
    <row r="55" spans="2:21" ht="15.5" thickTop="1" thickBot="1">
      <c r="B55" s="982" t="str">
        <f t="shared" ref="B55:E55" si="43">B22</f>
        <v>Cast In-situ slab- PART-C</v>
      </c>
      <c r="C55" s="1000" t="str">
        <f t="shared" si="43"/>
        <v>cum</v>
      </c>
      <c r="D55" s="1000">
        <f t="shared" si="43"/>
        <v>650</v>
      </c>
      <c r="E55" s="972">
        <f t="shared" si="43"/>
        <v>0</v>
      </c>
      <c r="F55" s="972">
        <f t="shared" ref="F55" si="44">F22</f>
        <v>1</v>
      </c>
      <c r="G55" s="972">
        <f>'Weekly update '!J22</f>
        <v>2</v>
      </c>
      <c r="H55" s="972">
        <f>'Weekly update '!M22</f>
        <v>844</v>
      </c>
      <c r="I55" s="972">
        <f>'Weekly update '!J52</f>
        <v>0</v>
      </c>
      <c r="J55" s="972">
        <f>'Weekly update '!M52</f>
        <v>0</v>
      </c>
      <c r="K55" s="972">
        <f>'Weekly update '!Y52</f>
        <v>0</v>
      </c>
      <c r="L55" s="972">
        <f>'Weekly update '!AB52</f>
        <v>0</v>
      </c>
      <c r="M55" s="972">
        <f>'Weekly update '!J84</f>
        <v>0</v>
      </c>
      <c r="N55" s="972">
        <f>'Weekly update '!M84</f>
        <v>0</v>
      </c>
      <c r="O55" s="983">
        <f t="shared" si="33"/>
        <v>2</v>
      </c>
      <c r="P55" s="983">
        <f t="shared" si="34"/>
        <v>844</v>
      </c>
      <c r="Q55" s="983">
        <f>F55-O55</f>
        <v>-1</v>
      </c>
      <c r="R55" s="983">
        <f t="shared" si="36"/>
        <v>-844</v>
      </c>
    </row>
    <row r="56" spans="2:21" ht="15.5" thickTop="1" thickBot="1">
      <c r="B56" s="981" t="s">
        <v>1316</v>
      </c>
      <c r="C56" s="969" t="s">
        <v>1140</v>
      </c>
      <c r="D56" s="970">
        <f>SUBTOTAL(9,D57:D61)</f>
        <v>3004</v>
      </c>
      <c r="E56" s="970">
        <f t="shared" ref="E56:R56" si="45">SUBTOTAL(9,E57:E61)</f>
        <v>200</v>
      </c>
      <c r="F56" s="970">
        <f t="shared" si="45"/>
        <v>0</v>
      </c>
      <c r="G56" s="970">
        <f t="shared" si="45"/>
        <v>29</v>
      </c>
      <c r="H56" s="970">
        <f t="shared" si="45"/>
        <v>0</v>
      </c>
      <c r="I56" s="970">
        <f t="shared" si="45"/>
        <v>24</v>
      </c>
      <c r="J56" s="970">
        <f t="shared" si="45"/>
        <v>0</v>
      </c>
      <c r="K56" s="970">
        <f t="shared" si="45"/>
        <v>25</v>
      </c>
      <c r="L56" s="970">
        <f t="shared" si="45"/>
        <v>0</v>
      </c>
      <c r="M56" s="970">
        <f t="shared" si="45"/>
        <v>0</v>
      </c>
      <c r="N56" s="970">
        <f t="shared" si="45"/>
        <v>0</v>
      </c>
      <c r="O56" s="970">
        <f t="shared" si="45"/>
        <v>78</v>
      </c>
      <c r="P56" s="970">
        <f t="shared" si="45"/>
        <v>0</v>
      </c>
      <c r="Q56" s="970">
        <f t="shared" si="45"/>
        <v>-78</v>
      </c>
      <c r="R56" s="970">
        <f t="shared" si="45"/>
        <v>0</v>
      </c>
    </row>
    <row r="57" spans="2:21" ht="15.5" thickTop="1" thickBot="1">
      <c r="B57" s="982" t="str">
        <f>B24</f>
        <v>Track Beam with Nose</v>
      </c>
      <c r="C57" s="1000" t="str">
        <f t="shared" ref="C57:D57" si="46">C24</f>
        <v>nos.</v>
      </c>
      <c r="D57" s="1000">
        <f t="shared" si="46"/>
        <v>783</v>
      </c>
      <c r="E57" s="972">
        <f>E24</f>
        <v>42</v>
      </c>
      <c r="F57" s="972">
        <f>F24</f>
        <v>0</v>
      </c>
      <c r="G57" s="972">
        <f>'Weekly update '!J24</f>
        <v>13</v>
      </c>
      <c r="H57" s="972"/>
      <c r="I57" s="972">
        <f>'Weekly update '!J54</f>
        <v>11</v>
      </c>
      <c r="J57" s="972"/>
      <c r="K57" s="972">
        <f>'Weekly update '!Y54</f>
        <v>12</v>
      </c>
      <c r="L57" s="972"/>
      <c r="M57" s="972">
        <f>'Weekly update '!M86</f>
        <v>0</v>
      </c>
      <c r="N57" s="972"/>
      <c r="O57" s="983">
        <f>G57+I57+K57+M57</f>
        <v>36</v>
      </c>
      <c r="P57" s="983"/>
      <c r="Q57" s="983">
        <f>F57-O57</f>
        <v>-36</v>
      </c>
      <c r="R57" s="983"/>
    </row>
    <row r="58" spans="2:21" ht="15.5" thickTop="1" thickBot="1">
      <c r="B58" s="982" t="str">
        <f t="shared" ref="B58:F61" si="47">B25</f>
        <v>Track Beam without Nose</v>
      </c>
      <c r="C58" s="1000" t="str">
        <f t="shared" si="47"/>
        <v>nos.</v>
      </c>
      <c r="D58" s="1000">
        <f t="shared" si="47"/>
        <v>811</v>
      </c>
      <c r="E58" s="972">
        <f t="shared" si="47"/>
        <v>58</v>
      </c>
      <c r="F58" s="972">
        <f t="shared" si="47"/>
        <v>0</v>
      </c>
      <c r="G58" s="972">
        <f>'Weekly update '!J25</f>
        <v>15</v>
      </c>
      <c r="H58" s="972"/>
      <c r="I58" s="972">
        <f>'Weekly update '!J55</f>
        <v>13</v>
      </c>
      <c r="J58" s="972"/>
      <c r="K58" s="972">
        <f>'Weekly update '!Y55</f>
        <v>13</v>
      </c>
      <c r="L58" s="972"/>
      <c r="M58" s="972">
        <f>'Weekly update '!M87</f>
        <v>0</v>
      </c>
      <c r="N58" s="972"/>
      <c r="O58" s="983">
        <f t="shared" ref="O58:O61" si="48">G58+I58+K58+M58</f>
        <v>41</v>
      </c>
      <c r="P58" s="983"/>
      <c r="Q58" s="983">
        <f t="shared" ref="Q58:Q61" si="49">F58-O58</f>
        <v>-41</v>
      </c>
      <c r="R58" s="983"/>
    </row>
    <row r="59" spans="2:21" ht="15.5" thickTop="1" thickBot="1">
      <c r="B59" s="982" t="str">
        <f t="shared" si="47"/>
        <v>h-Section Beam</v>
      </c>
      <c r="C59" s="1000" t="str">
        <f t="shared" si="47"/>
        <v>nos.</v>
      </c>
      <c r="D59" s="1000">
        <f t="shared" si="47"/>
        <v>369</v>
      </c>
      <c r="E59" s="972">
        <f t="shared" si="47"/>
        <v>24</v>
      </c>
      <c r="F59" s="972">
        <f t="shared" si="47"/>
        <v>0</v>
      </c>
      <c r="G59" s="972">
        <f>'Weekly update '!J26</f>
        <v>0</v>
      </c>
      <c r="H59" s="972"/>
      <c r="I59" s="972">
        <f>'Weekly update '!J56</f>
        <v>0</v>
      </c>
      <c r="J59" s="972"/>
      <c r="K59" s="972">
        <f>'Weekly update '!Y56</f>
        <v>0</v>
      </c>
      <c r="L59" s="972"/>
      <c r="M59" s="972">
        <f>'Weekly update '!M88</f>
        <v>0</v>
      </c>
      <c r="N59" s="972"/>
      <c r="O59" s="983">
        <f t="shared" si="48"/>
        <v>0</v>
      </c>
      <c r="P59" s="983"/>
      <c r="Q59" s="983">
        <f t="shared" si="49"/>
        <v>0</v>
      </c>
      <c r="R59" s="983"/>
    </row>
    <row r="60" spans="2:21" ht="15.5" thickTop="1" thickBot="1">
      <c r="B60" s="982" t="str">
        <f t="shared" si="47"/>
        <v>U-Section Beam</v>
      </c>
      <c r="C60" s="1000" t="str">
        <f t="shared" si="47"/>
        <v>nos.</v>
      </c>
      <c r="D60" s="1000">
        <f t="shared" si="47"/>
        <v>420</v>
      </c>
      <c r="E60" s="972">
        <f t="shared" si="47"/>
        <v>22</v>
      </c>
      <c r="F60" s="972">
        <f t="shared" si="47"/>
        <v>0</v>
      </c>
      <c r="G60" s="972">
        <f>'Weekly update '!J27</f>
        <v>0</v>
      </c>
      <c r="H60" s="972"/>
      <c r="I60" s="972">
        <f>'Weekly update '!J57</f>
        <v>0</v>
      </c>
      <c r="J60" s="972"/>
      <c r="K60" s="972">
        <f>'Weekly update '!Y57</f>
        <v>0</v>
      </c>
      <c r="L60" s="972"/>
      <c r="M60" s="972">
        <f>'Weekly update '!M89</f>
        <v>0</v>
      </c>
      <c r="N60" s="972"/>
      <c r="O60" s="983">
        <f t="shared" si="48"/>
        <v>0</v>
      </c>
      <c r="P60" s="983"/>
      <c r="Q60" s="983">
        <f t="shared" si="49"/>
        <v>0</v>
      </c>
      <c r="R60" s="983"/>
    </row>
    <row r="61" spans="2:21" ht="15.5" thickTop="1" thickBot="1">
      <c r="B61" s="982" t="str">
        <f t="shared" si="47"/>
        <v>Pre-cast Slab</v>
      </c>
      <c r="C61" s="1000" t="str">
        <f t="shared" si="47"/>
        <v>nos.</v>
      </c>
      <c r="D61" s="1000">
        <f t="shared" si="47"/>
        <v>621</v>
      </c>
      <c r="E61" s="972">
        <f t="shared" si="47"/>
        <v>54</v>
      </c>
      <c r="F61" s="972">
        <f t="shared" si="47"/>
        <v>0</v>
      </c>
      <c r="G61" s="972">
        <f>'Weekly update '!J28</f>
        <v>1</v>
      </c>
      <c r="H61" s="972"/>
      <c r="I61" s="972">
        <f>'Weekly update '!J58</f>
        <v>0</v>
      </c>
      <c r="J61" s="972"/>
      <c r="K61" s="972">
        <f>'Weekly update '!Y58</f>
        <v>0</v>
      </c>
      <c r="L61" s="972"/>
      <c r="M61" s="972">
        <f>'Weekly update '!M90</f>
        <v>0</v>
      </c>
      <c r="N61" s="972"/>
      <c r="O61" s="983">
        <f t="shared" si="48"/>
        <v>1</v>
      </c>
      <c r="P61" s="983"/>
      <c r="Q61" s="983">
        <f t="shared" si="49"/>
        <v>-1</v>
      </c>
      <c r="R61" s="983"/>
    </row>
    <row r="62" spans="2:21" ht="15.5" thickTop="1" thickBot="1">
      <c r="B62" s="981" t="s">
        <v>2343</v>
      </c>
      <c r="C62" s="969" t="s">
        <v>1141</v>
      </c>
      <c r="D62" s="970">
        <f>SUBTOTAL(9,D63)</f>
        <v>5152</v>
      </c>
      <c r="E62" s="970">
        <f t="shared" ref="E62" si="50">SUBTOTAL(9,E63)</f>
        <v>300</v>
      </c>
      <c r="F62" s="970">
        <f t="shared" ref="F62" si="51">SUBTOTAL(9,F63)</f>
        <v>240</v>
      </c>
      <c r="G62" s="970">
        <f t="shared" ref="G62" si="52">SUBTOTAL(9,G63)</f>
        <v>0</v>
      </c>
      <c r="H62" s="970">
        <f t="shared" ref="H62" si="53">SUBTOTAL(9,H63)</f>
        <v>0</v>
      </c>
      <c r="I62" s="970">
        <f t="shared" ref="I62" si="54">SUBTOTAL(9,I63)</f>
        <v>0</v>
      </c>
      <c r="J62" s="970">
        <f t="shared" ref="J62" si="55">SUBTOTAL(9,J63)</f>
        <v>0</v>
      </c>
      <c r="K62" s="970">
        <f t="shared" ref="K62" si="56">SUBTOTAL(9,K63)</f>
        <v>0</v>
      </c>
      <c r="L62" s="970">
        <f t="shared" ref="L62" si="57">SUBTOTAL(9,L63)</f>
        <v>0</v>
      </c>
      <c r="M62" s="970">
        <f t="shared" ref="M62" si="58">SUBTOTAL(9,M63)</f>
        <v>0</v>
      </c>
      <c r="N62" s="970">
        <f t="shared" ref="N62" si="59">SUBTOTAL(9,N63)</f>
        <v>0</v>
      </c>
      <c r="O62" s="963"/>
      <c r="P62" s="963"/>
      <c r="Q62" s="963"/>
      <c r="R62" s="963"/>
    </row>
    <row r="63" spans="2:21" ht="15.5" thickTop="1" thickBot="1">
      <c r="B63" s="965" t="s">
        <v>2290</v>
      </c>
      <c r="C63" s="966" t="s">
        <v>1141</v>
      </c>
      <c r="D63" s="967">
        <v>5152</v>
      </c>
      <c r="E63" s="967">
        <f>E30</f>
        <v>300</v>
      </c>
      <c r="F63" s="967">
        <v>240</v>
      </c>
      <c r="G63" s="967">
        <f>'Weekly update '!J30</f>
        <v>0</v>
      </c>
      <c r="H63" s="967"/>
      <c r="I63" s="967">
        <f>'Weekly update '!J60</f>
        <v>0</v>
      </c>
      <c r="J63" s="967"/>
      <c r="K63" s="967">
        <f>'Weekly update '!Y60</f>
        <v>0</v>
      </c>
      <c r="L63" s="967"/>
      <c r="M63" s="967">
        <f>'Weekly update '!J92</f>
        <v>0</v>
      </c>
      <c r="N63" s="967"/>
      <c r="O63" s="983">
        <f>G63+I63+K63+M63</f>
        <v>0</v>
      </c>
      <c r="P63" s="983">
        <f t="shared" ref="P63" si="60">H63+J63+L63+N63</f>
        <v>0</v>
      </c>
      <c r="Q63" s="983">
        <f>F63-O63</f>
        <v>240</v>
      </c>
      <c r="R63" s="983">
        <f t="shared" ref="R63" si="61">E63-P63</f>
        <v>300</v>
      </c>
    </row>
    <row r="64" spans="2:21" ht="15" thickTop="1"/>
  </sheetData>
  <mergeCells count="23">
    <mergeCell ref="I2:J4"/>
    <mergeCell ref="K2:L4"/>
    <mergeCell ref="M2:N4"/>
    <mergeCell ref="O2:O5"/>
    <mergeCell ref="B2:B5"/>
    <mergeCell ref="C2:C5"/>
    <mergeCell ref="D2:D5"/>
    <mergeCell ref="E2:E5"/>
    <mergeCell ref="F2:F5"/>
    <mergeCell ref="G2:H4"/>
    <mergeCell ref="B35:B38"/>
    <mergeCell ref="C35:C38"/>
    <mergeCell ref="D35:D38"/>
    <mergeCell ref="E35:E38"/>
    <mergeCell ref="F35:F38"/>
    <mergeCell ref="G35:H37"/>
    <mergeCell ref="Q35:Q38"/>
    <mergeCell ref="R35:R38"/>
    <mergeCell ref="I35:J37"/>
    <mergeCell ref="K35:L37"/>
    <mergeCell ref="M35:N37"/>
    <mergeCell ref="O35:O38"/>
    <mergeCell ref="P35:P3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sheetPr>
  <dimension ref="A1:AD1048412"/>
  <sheetViews>
    <sheetView showGridLines="0" zoomScale="70" zoomScaleNormal="70" workbookViewId="0">
      <pane ySplit="2" topLeftCell="A3693" activePane="bottomLeft" state="frozen"/>
      <selection activeCell="F110" sqref="F110"/>
      <selection pane="bottomLeft" activeCell="F110" sqref="F110"/>
    </sheetView>
  </sheetViews>
  <sheetFormatPr defaultColWidth="8.7265625" defaultRowHeight="14.5"/>
  <cols>
    <col min="1" max="1" width="12.26953125" style="114" bestFit="1" customWidth="1"/>
    <col min="2" max="2" width="8.7265625" style="114"/>
    <col min="3" max="3" width="30.54296875" style="114" bestFit="1" customWidth="1"/>
    <col min="4" max="4" width="36.26953125" style="219" customWidth="1"/>
    <col min="5" max="5" width="13.26953125" style="219" customWidth="1"/>
    <col min="6" max="7" width="11.7265625" style="219" customWidth="1"/>
    <col min="8" max="14" width="11" style="561" customWidth="1"/>
    <col min="15" max="16" width="11" style="557" customWidth="1"/>
    <col min="19" max="19" width="22.7265625" bestFit="1" customWidth="1"/>
  </cols>
  <sheetData>
    <row r="1" spans="1:25" ht="43.5">
      <c r="A1" s="220" t="s">
        <v>4</v>
      </c>
      <c r="B1" s="220" t="s">
        <v>0</v>
      </c>
      <c r="C1" s="220" t="s">
        <v>105</v>
      </c>
      <c r="D1" s="220" t="s">
        <v>6</v>
      </c>
      <c r="E1" s="220" t="s">
        <v>5</v>
      </c>
      <c r="F1" s="193" t="s">
        <v>104</v>
      </c>
      <c r="G1" s="220" t="s">
        <v>7</v>
      </c>
      <c r="H1" s="555" t="s">
        <v>1816</v>
      </c>
      <c r="I1" s="555" t="s">
        <v>1810</v>
      </c>
      <c r="J1" s="1127" t="s">
        <v>2503</v>
      </c>
      <c r="K1" s="193" t="s">
        <v>13</v>
      </c>
      <c r="L1" s="193" t="s">
        <v>8</v>
      </c>
      <c r="M1" s="193" t="s">
        <v>9</v>
      </c>
      <c r="N1" s="193" t="s">
        <v>206</v>
      </c>
      <c r="O1" s="556" t="s">
        <v>234</v>
      </c>
      <c r="P1" s="556" t="s">
        <v>1817</v>
      </c>
    </row>
    <row r="2" spans="1:25">
      <c r="A2" s="221"/>
      <c r="B2" s="221"/>
      <c r="C2" s="221"/>
      <c r="D2" s="221" t="s">
        <v>6</v>
      </c>
      <c r="E2" s="221"/>
      <c r="F2" s="192">
        <f t="shared" ref="F2:N2" si="0">SUBTOTAL(9,F3:F1048576)</f>
        <v>7128</v>
      </c>
      <c r="G2" s="192">
        <f t="shared" si="0"/>
        <v>6523</v>
      </c>
      <c r="H2" s="192">
        <f t="shared" si="0"/>
        <v>1515</v>
      </c>
      <c r="I2" s="192">
        <f t="shared" si="0"/>
        <v>1378</v>
      </c>
      <c r="J2" s="192">
        <f t="shared" si="0"/>
        <v>291</v>
      </c>
      <c r="K2" s="192">
        <f t="shared" si="0"/>
        <v>1914</v>
      </c>
      <c r="L2" s="192">
        <f t="shared" si="0"/>
        <v>0</v>
      </c>
      <c r="M2" s="192">
        <f t="shared" si="0"/>
        <v>23881.35</v>
      </c>
      <c r="N2" s="192">
        <f t="shared" si="0"/>
        <v>28390.2</v>
      </c>
      <c r="P2" s="192">
        <f>SUBTOTAL(9,P3:P1048576)</f>
        <v>54185.55</v>
      </c>
      <c r="T2" s="60"/>
      <c r="U2" s="60"/>
      <c r="V2" s="60"/>
      <c r="W2" s="60"/>
      <c r="X2" s="60"/>
      <c r="Y2" s="60"/>
    </row>
    <row r="3" spans="1:25">
      <c r="A3" s="628">
        <v>44622</v>
      </c>
      <c r="B3" s="222" t="s">
        <v>12</v>
      </c>
      <c r="C3" s="222"/>
      <c r="D3" s="222" t="s">
        <v>200</v>
      </c>
      <c r="E3" s="222"/>
      <c r="F3" s="223"/>
      <c r="G3" s="222"/>
      <c r="H3" s="474"/>
      <c r="I3" s="848"/>
      <c r="J3" s="1128"/>
      <c r="K3" s="222"/>
      <c r="L3" s="222"/>
      <c r="M3" s="222"/>
      <c r="N3" s="222"/>
      <c r="O3" s="218">
        <v>44621</v>
      </c>
      <c r="P3">
        <f t="shared" ref="P3:P66" si="1">SUM(K3:N3)</f>
        <v>0</v>
      </c>
      <c r="Q3" s="800" t="s">
        <v>1466</v>
      </c>
    </row>
    <row r="4" spans="1:25">
      <c r="A4" s="627">
        <v>44644</v>
      </c>
      <c r="B4" s="224" t="s">
        <v>12</v>
      </c>
      <c r="C4" s="224" t="s">
        <v>106</v>
      </c>
      <c r="D4" s="225" t="s">
        <v>200</v>
      </c>
      <c r="E4" s="226"/>
      <c r="F4" s="226">
        <v>2</v>
      </c>
      <c r="G4" s="225">
        <v>2</v>
      </c>
      <c r="H4" s="475"/>
      <c r="I4" s="849"/>
      <c r="J4" s="1077"/>
      <c r="K4" s="225">
        <v>7</v>
      </c>
      <c r="L4" s="225"/>
      <c r="M4" s="225"/>
      <c r="N4" s="225"/>
      <c r="O4" s="218">
        <v>44621</v>
      </c>
      <c r="P4">
        <f t="shared" si="1"/>
        <v>7</v>
      </c>
    </row>
    <row r="5" spans="1:25">
      <c r="A5" s="627">
        <v>44645</v>
      </c>
      <c r="B5" s="224" t="s">
        <v>12</v>
      </c>
      <c r="C5" s="224" t="s">
        <v>107</v>
      </c>
      <c r="D5" s="225" t="s">
        <v>200</v>
      </c>
      <c r="E5" s="226"/>
      <c r="F5" s="226">
        <v>2</v>
      </c>
      <c r="G5" s="225">
        <v>2</v>
      </c>
      <c r="H5" s="475"/>
      <c r="I5" s="849"/>
      <c r="J5" s="1077"/>
      <c r="K5" s="225">
        <v>7</v>
      </c>
      <c r="L5" s="225"/>
      <c r="M5" s="225"/>
      <c r="N5" s="225"/>
      <c r="O5" s="218">
        <v>44621</v>
      </c>
      <c r="P5">
        <f t="shared" si="1"/>
        <v>7</v>
      </c>
    </row>
    <row r="6" spans="1:25">
      <c r="A6" s="627">
        <v>44649</v>
      </c>
      <c r="B6" s="224" t="s">
        <v>12</v>
      </c>
      <c r="C6" s="224" t="s">
        <v>108</v>
      </c>
      <c r="D6" s="225" t="s">
        <v>200</v>
      </c>
      <c r="E6" s="226"/>
      <c r="F6" s="226">
        <v>3</v>
      </c>
      <c r="G6" s="225">
        <v>3</v>
      </c>
      <c r="H6" s="475"/>
      <c r="I6" s="849"/>
      <c r="J6" s="1077"/>
      <c r="K6" s="225">
        <v>7</v>
      </c>
      <c r="L6" s="225"/>
      <c r="M6" s="225"/>
      <c r="N6" s="225"/>
      <c r="O6" s="218">
        <v>44621</v>
      </c>
      <c r="P6">
        <f t="shared" si="1"/>
        <v>7</v>
      </c>
    </row>
    <row r="7" spans="1:25">
      <c r="A7" s="627">
        <v>44652</v>
      </c>
      <c r="B7" s="224" t="s">
        <v>12</v>
      </c>
      <c r="C7" s="224" t="s">
        <v>106</v>
      </c>
      <c r="D7" s="225" t="s">
        <v>228</v>
      </c>
      <c r="E7" s="226"/>
      <c r="F7" s="226">
        <v>2</v>
      </c>
      <c r="G7" s="225">
        <v>2</v>
      </c>
      <c r="H7" s="475"/>
      <c r="I7" s="849"/>
      <c r="J7" s="1077"/>
      <c r="K7" s="225"/>
      <c r="L7" s="225"/>
      <c r="M7" s="225">
        <v>40</v>
      </c>
      <c r="N7" s="225"/>
      <c r="O7" s="218">
        <v>44652</v>
      </c>
      <c r="P7">
        <f t="shared" si="1"/>
        <v>40</v>
      </c>
    </row>
    <row r="8" spans="1:25">
      <c r="A8" s="627">
        <v>44653</v>
      </c>
      <c r="B8" s="224" t="s">
        <v>12</v>
      </c>
      <c r="C8" s="224" t="s">
        <v>109</v>
      </c>
      <c r="D8" s="225" t="s">
        <v>200</v>
      </c>
      <c r="E8" s="226">
        <v>0</v>
      </c>
      <c r="F8" s="226">
        <v>3</v>
      </c>
      <c r="G8" s="225">
        <v>3</v>
      </c>
      <c r="H8" s="475"/>
      <c r="I8" s="849"/>
      <c r="J8" s="1077"/>
      <c r="K8" s="225">
        <v>8</v>
      </c>
      <c r="L8" s="225"/>
      <c r="M8" s="225"/>
      <c r="N8" s="225"/>
      <c r="O8" s="218">
        <v>44652</v>
      </c>
      <c r="P8">
        <f t="shared" si="1"/>
        <v>8</v>
      </c>
    </row>
    <row r="9" spans="1:25">
      <c r="A9" s="627">
        <v>44653</v>
      </c>
      <c r="B9" s="224" t="s">
        <v>14</v>
      </c>
      <c r="C9" s="224" t="s">
        <v>110</v>
      </c>
      <c r="D9" s="225" t="s">
        <v>200</v>
      </c>
      <c r="E9" s="226">
        <v>0</v>
      </c>
      <c r="F9" s="226">
        <v>1</v>
      </c>
      <c r="G9" s="225">
        <v>1</v>
      </c>
      <c r="H9" s="475"/>
      <c r="I9" s="849"/>
      <c r="J9" s="1077"/>
      <c r="K9" s="225">
        <v>5</v>
      </c>
      <c r="L9" s="225"/>
      <c r="M9" s="225"/>
      <c r="N9" s="225"/>
      <c r="O9" s="218">
        <v>44652</v>
      </c>
      <c r="P9">
        <f t="shared" si="1"/>
        <v>5</v>
      </c>
    </row>
    <row r="10" spans="1:25">
      <c r="A10" s="627">
        <v>44654</v>
      </c>
      <c r="B10" s="224" t="s">
        <v>14</v>
      </c>
      <c r="C10" s="224" t="s">
        <v>111</v>
      </c>
      <c r="D10" s="225" t="s">
        <v>200</v>
      </c>
      <c r="E10" s="226">
        <v>0</v>
      </c>
      <c r="F10" s="226">
        <v>2</v>
      </c>
      <c r="G10" s="225">
        <v>2</v>
      </c>
      <c r="H10" s="475"/>
      <c r="I10" s="849"/>
      <c r="J10" s="1077"/>
      <c r="K10" s="225">
        <v>7</v>
      </c>
      <c r="L10" s="225"/>
      <c r="M10" s="225"/>
      <c r="N10" s="225"/>
      <c r="O10" s="218">
        <v>44652</v>
      </c>
      <c r="P10">
        <f t="shared" si="1"/>
        <v>7</v>
      </c>
    </row>
    <row r="11" spans="1:25">
      <c r="A11" s="627">
        <v>44655</v>
      </c>
      <c r="B11" s="224" t="s">
        <v>14</v>
      </c>
      <c r="C11" s="224" t="s">
        <v>112</v>
      </c>
      <c r="D11" s="225" t="s">
        <v>200</v>
      </c>
      <c r="E11" s="226">
        <v>0</v>
      </c>
      <c r="F11" s="226">
        <v>3</v>
      </c>
      <c r="G11" s="225">
        <v>3</v>
      </c>
      <c r="H11" s="475"/>
      <c r="I11" s="849"/>
      <c r="J11" s="1077"/>
      <c r="K11" s="225">
        <v>15</v>
      </c>
      <c r="L11" s="225"/>
      <c r="M11" s="225"/>
      <c r="N11" s="225"/>
      <c r="O11" s="218">
        <v>44652</v>
      </c>
      <c r="P11">
        <f t="shared" si="1"/>
        <v>15</v>
      </c>
    </row>
    <row r="12" spans="1:25">
      <c r="A12" s="627">
        <v>44656</v>
      </c>
      <c r="B12" s="224" t="s">
        <v>14</v>
      </c>
      <c r="C12" s="224" t="s">
        <v>113</v>
      </c>
      <c r="D12" s="225" t="s">
        <v>200</v>
      </c>
      <c r="E12" s="226">
        <v>0</v>
      </c>
      <c r="F12" s="226">
        <v>3</v>
      </c>
      <c r="G12" s="225">
        <v>3</v>
      </c>
      <c r="H12" s="475"/>
      <c r="I12" s="849"/>
      <c r="J12" s="1077"/>
      <c r="K12" s="225">
        <v>13</v>
      </c>
      <c r="L12" s="225"/>
      <c r="M12" s="225"/>
      <c r="N12" s="225"/>
      <c r="O12" s="218">
        <v>44652</v>
      </c>
      <c r="P12">
        <f t="shared" si="1"/>
        <v>13</v>
      </c>
    </row>
    <row r="13" spans="1:25">
      <c r="A13" s="627">
        <v>44656</v>
      </c>
      <c r="B13" s="224" t="s">
        <v>12</v>
      </c>
      <c r="C13" s="224" t="s">
        <v>107</v>
      </c>
      <c r="D13" s="225" t="s">
        <v>228</v>
      </c>
      <c r="E13" s="226">
        <v>0</v>
      </c>
      <c r="F13" s="226">
        <v>2</v>
      </c>
      <c r="G13" s="225">
        <v>2</v>
      </c>
      <c r="H13" s="475"/>
      <c r="I13" s="849"/>
      <c r="J13" s="1077"/>
      <c r="K13" s="225"/>
      <c r="L13" s="225"/>
      <c r="M13" s="225">
        <v>40</v>
      </c>
      <c r="N13" s="225"/>
      <c r="O13" s="218">
        <v>44652</v>
      </c>
      <c r="P13">
        <f t="shared" si="1"/>
        <v>40</v>
      </c>
    </row>
    <row r="14" spans="1:25">
      <c r="A14" s="627">
        <v>44656</v>
      </c>
      <c r="B14" s="224" t="s">
        <v>12</v>
      </c>
      <c r="C14" s="227" t="s">
        <v>106</v>
      </c>
      <c r="D14" s="225" t="s">
        <v>354</v>
      </c>
      <c r="E14" s="226">
        <v>0</v>
      </c>
      <c r="F14" s="226">
        <v>2</v>
      </c>
      <c r="G14" s="225">
        <v>2</v>
      </c>
      <c r="H14" s="475"/>
      <c r="I14" s="849"/>
      <c r="J14" s="1077"/>
      <c r="K14" s="225"/>
      <c r="L14" s="225"/>
      <c r="M14" s="225">
        <v>10</v>
      </c>
      <c r="N14" s="225"/>
      <c r="O14" s="218">
        <v>44652</v>
      </c>
      <c r="P14">
        <f t="shared" si="1"/>
        <v>10</v>
      </c>
    </row>
    <row r="15" spans="1:25">
      <c r="A15" s="627">
        <v>44657</v>
      </c>
      <c r="B15" s="224" t="s">
        <v>14</v>
      </c>
      <c r="C15" s="224" t="s">
        <v>114</v>
      </c>
      <c r="D15" s="225" t="s">
        <v>200</v>
      </c>
      <c r="E15" s="226">
        <v>0</v>
      </c>
      <c r="F15" s="226">
        <v>3</v>
      </c>
      <c r="G15" s="225">
        <v>3</v>
      </c>
      <c r="H15" s="475"/>
      <c r="I15" s="849"/>
      <c r="J15" s="1077"/>
      <c r="K15" s="225">
        <v>13</v>
      </c>
      <c r="L15" s="225"/>
      <c r="M15" s="225"/>
      <c r="N15" s="225"/>
      <c r="O15" s="218">
        <v>44652</v>
      </c>
      <c r="P15">
        <f t="shared" si="1"/>
        <v>13</v>
      </c>
    </row>
    <row r="16" spans="1:25">
      <c r="A16" s="627">
        <v>44660</v>
      </c>
      <c r="B16" s="224" t="s">
        <v>12</v>
      </c>
      <c r="C16" s="224" t="s">
        <v>108</v>
      </c>
      <c r="D16" s="225" t="s">
        <v>228</v>
      </c>
      <c r="E16" s="226">
        <v>0</v>
      </c>
      <c r="F16" s="226">
        <v>2</v>
      </c>
      <c r="G16" s="225">
        <v>2</v>
      </c>
      <c r="H16" s="475"/>
      <c r="I16" s="849"/>
      <c r="J16" s="1077"/>
      <c r="K16" s="225"/>
      <c r="L16" s="225"/>
      <c r="M16" s="225">
        <v>40</v>
      </c>
      <c r="N16" s="225"/>
      <c r="O16" s="218">
        <v>44652</v>
      </c>
      <c r="P16">
        <f t="shared" si="1"/>
        <v>40</v>
      </c>
    </row>
    <row r="17" spans="1:16">
      <c r="A17" s="627">
        <v>44660</v>
      </c>
      <c r="B17" s="224" t="s">
        <v>12</v>
      </c>
      <c r="C17" s="224" t="s">
        <v>107</v>
      </c>
      <c r="D17" s="225" t="s">
        <v>354</v>
      </c>
      <c r="E17" s="226"/>
      <c r="F17" s="226">
        <v>2</v>
      </c>
      <c r="G17" s="225">
        <v>2</v>
      </c>
      <c r="H17" s="475"/>
      <c r="I17" s="849"/>
      <c r="J17" s="1077"/>
      <c r="K17" s="225"/>
      <c r="L17" s="225"/>
      <c r="M17" s="225">
        <v>10</v>
      </c>
      <c r="N17" s="225"/>
      <c r="O17" s="218">
        <v>44652</v>
      </c>
      <c r="P17">
        <f t="shared" si="1"/>
        <v>10</v>
      </c>
    </row>
    <row r="18" spans="1:16">
      <c r="A18" s="627">
        <v>44660</v>
      </c>
      <c r="B18" s="224" t="s">
        <v>14</v>
      </c>
      <c r="C18" s="224" t="s">
        <v>115</v>
      </c>
      <c r="D18" s="225" t="s">
        <v>200</v>
      </c>
      <c r="E18" s="226">
        <v>0</v>
      </c>
      <c r="F18" s="226">
        <v>2</v>
      </c>
      <c r="G18" s="225">
        <v>2</v>
      </c>
      <c r="H18" s="475"/>
      <c r="I18" s="849"/>
      <c r="J18" s="1077"/>
      <c r="K18" s="225">
        <v>7</v>
      </c>
      <c r="L18" s="225"/>
      <c r="M18" s="225"/>
      <c r="N18" s="225"/>
      <c r="O18" s="218">
        <v>44652</v>
      </c>
      <c r="P18">
        <f t="shared" si="1"/>
        <v>7</v>
      </c>
    </row>
    <row r="19" spans="1:16">
      <c r="A19" s="627">
        <v>44661</v>
      </c>
      <c r="B19" s="228" t="s">
        <v>14</v>
      </c>
      <c r="C19" s="228"/>
      <c r="D19" s="229" t="s">
        <v>228</v>
      </c>
      <c r="E19" s="230"/>
      <c r="F19" s="230">
        <v>1</v>
      </c>
      <c r="G19" s="229">
        <v>1</v>
      </c>
      <c r="H19" s="476"/>
      <c r="I19" s="850"/>
      <c r="J19" s="1129"/>
      <c r="K19" s="229">
        <v>0</v>
      </c>
      <c r="L19" s="229"/>
      <c r="M19" s="229">
        <v>20</v>
      </c>
      <c r="N19" s="229"/>
      <c r="O19" s="218">
        <v>44652</v>
      </c>
      <c r="P19">
        <f t="shared" si="1"/>
        <v>20</v>
      </c>
    </row>
    <row r="20" spans="1:16">
      <c r="A20" s="627">
        <v>44662</v>
      </c>
      <c r="B20" s="228" t="s">
        <v>14</v>
      </c>
      <c r="C20" s="228"/>
      <c r="D20" s="229" t="s">
        <v>200</v>
      </c>
      <c r="E20" s="230"/>
      <c r="F20" s="230">
        <v>7</v>
      </c>
      <c r="G20" s="229">
        <v>7</v>
      </c>
      <c r="H20" s="476"/>
      <c r="I20" s="850"/>
      <c r="J20" s="1129"/>
      <c r="K20" s="229">
        <v>0</v>
      </c>
      <c r="L20" s="229"/>
      <c r="M20" s="229"/>
      <c r="N20" s="229"/>
      <c r="O20" s="218">
        <v>44652</v>
      </c>
      <c r="P20">
        <f t="shared" si="1"/>
        <v>0</v>
      </c>
    </row>
    <row r="21" spans="1:16">
      <c r="A21" s="627">
        <v>44663</v>
      </c>
      <c r="B21" s="224" t="s">
        <v>12</v>
      </c>
      <c r="C21" s="227"/>
      <c r="D21" s="229" t="s">
        <v>228</v>
      </c>
      <c r="E21" s="230"/>
      <c r="F21" s="231">
        <v>1</v>
      </c>
      <c r="G21" s="225">
        <v>1</v>
      </c>
      <c r="H21" s="475"/>
      <c r="I21" s="849"/>
      <c r="J21" s="1077"/>
      <c r="K21" s="225"/>
      <c r="L21" s="225"/>
      <c r="M21" s="225">
        <v>20</v>
      </c>
      <c r="N21" s="225"/>
      <c r="O21" s="218">
        <v>44652</v>
      </c>
      <c r="P21">
        <f t="shared" si="1"/>
        <v>20</v>
      </c>
    </row>
    <row r="22" spans="1:16">
      <c r="A22" s="627">
        <v>44664</v>
      </c>
      <c r="B22" s="224" t="s">
        <v>14</v>
      </c>
      <c r="C22" s="224">
        <v>8</v>
      </c>
      <c r="D22" s="229" t="s">
        <v>228</v>
      </c>
      <c r="E22" s="230"/>
      <c r="F22" s="226">
        <v>3</v>
      </c>
      <c r="G22" s="225">
        <v>3</v>
      </c>
      <c r="H22" s="475"/>
      <c r="I22" s="849"/>
      <c r="J22" s="1077"/>
      <c r="K22" s="225"/>
      <c r="L22" s="225"/>
      <c r="M22" s="225">
        <v>60</v>
      </c>
      <c r="N22" s="225"/>
      <c r="O22" s="218">
        <v>44652</v>
      </c>
      <c r="P22">
        <f t="shared" si="1"/>
        <v>60</v>
      </c>
    </row>
    <row r="23" spans="1:16">
      <c r="A23" s="627">
        <v>44665</v>
      </c>
      <c r="B23" s="224" t="s">
        <v>14</v>
      </c>
      <c r="C23" s="224">
        <v>6</v>
      </c>
      <c r="D23" s="229" t="s">
        <v>228</v>
      </c>
      <c r="E23" s="230"/>
      <c r="F23" s="226">
        <v>2</v>
      </c>
      <c r="G23" s="225">
        <v>2</v>
      </c>
      <c r="H23" s="475"/>
      <c r="I23" s="849"/>
      <c r="J23" s="1077"/>
      <c r="K23" s="225"/>
      <c r="L23" s="225"/>
      <c r="M23" s="225">
        <v>39</v>
      </c>
      <c r="N23" s="225"/>
      <c r="O23" s="218">
        <v>44652</v>
      </c>
      <c r="P23">
        <f t="shared" si="1"/>
        <v>39</v>
      </c>
    </row>
    <row r="24" spans="1:16">
      <c r="A24" s="627">
        <v>44665</v>
      </c>
      <c r="B24" s="224" t="s">
        <v>14</v>
      </c>
      <c r="C24" s="227" t="s">
        <v>116</v>
      </c>
      <c r="D24" s="225" t="s">
        <v>354</v>
      </c>
      <c r="E24" s="230"/>
      <c r="F24" s="226">
        <v>3</v>
      </c>
      <c r="G24" s="225">
        <v>3</v>
      </c>
      <c r="H24" s="475"/>
      <c r="I24" s="849"/>
      <c r="J24" s="1077"/>
      <c r="K24" s="225"/>
      <c r="L24" s="225"/>
      <c r="M24" s="225">
        <v>16</v>
      </c>
      <c r="N24" s="225"/>
      <c r="O24" s="218">
        <v>44652</v>
      </c>
      <c r="P24">
        <f t="shared" si="1"/>
        <v>16</v>
      </c>
    </row>
    <row r="25" spans="1:16">
      <c r="A25" s="627">
        <v>44665</v>
      </c>
      <c r="B25" s="224" t="s">
        <v>14</v>
      </c>
      <c r="C25" s="224" t="s">
        <v>118</v>
      </c>
      <c r="D25" s="225" t="s">
        <v>200</v>
      </c>
      <c r="E25" s="226">
        <v>0</v>
      </c>
      <c r="F25" s="226">
        <v>6</v>
      </c>
      <c r="G25" s="225">
        <v>6</v>
      </c>
      <c r="H25" s="475"/>
      <c r="I25" s="849"/>
      <c r="J25" s="1077"/>
      <c r="K25" s="225">
        <v>21</v>
      </c>
      <c r="L25" s="225"/>
      <c r="M25" s="225"/>
      <c r="N25" s="225"/>
      <c r="O25" s="218">
        <v>44652</v>
      </c>
      <c r="P25">
        <f t="shared" si="1"/>
        <v>21</v>
      </c>
    </row>
    <row r="26" spans="1:16">
      <c r="A26" s="627">
        <v>44666</v>
      </c>
      <c r="B26" s="224" t="s">
        <v>14</v>
      </c>
      <c r="C26" s="224" t="s">
        <v>119</v>
      </c>
      <c r="D26" s="225" t="s">
        <v>228</v>
      </c>
      <c r="E26" s="232">
        <v>0</v>
      </c>
      <c r="F26" s="232">
        <v>2</v>
      </c>
      <c r="G26" s="225">
        <v>2</v>
      </c>
      <c r="H26" s="475"/>
      <c r="I26" s="849"/>
      <c r="J26" s="1077"/>
      <c r="K26" s="225"/>
      <c r="L26" s="225"/>
      <c r="M26" s="225">
        <v>40</v>
      </c>
      <c r="N26" s="225"/>
      <c r="O26" s="218">
        <v>44652</v>
      </c>
      <c r="P26">
        <f t="shared" si="1"/>
        <v>40</v>
      </c>
    </row>
    <row r="27" spans="1:16">
      <c r="A27" s="627">
        <v>44666</v>
      </c>
      <c r="B27" s="224" t="s">
        <v>14</v>
      </c>
      <c r="C27" s="224" t="s">
        <v>119</v>
      </c>
      <c r="D27" s="225" t="s">
        <v>354</v>
      </c>
      <c r="E27" s="232"/>
      <c r="F27" s="232">
        <v>3</v>
      </c>
      <c r="G27" s="225">
        <v>3</v>
      </c>
      <c r="H27" s="475"/>
      <c r="I27" s="849"/>
      <c r="J27" s="1077"/>
      <c r="K27" s="225"/>
      <c r="L27" s="225"/>
      <c r="M27" s="225">
        <v>10</v>
      </c>
      <c r="N27" s="225"/>
      <c r="O27" s="218">
        <v>44652</v>
      </c>
      <c r="P27">
        <f t="shared" si="1"/>
        <v>10</v>
      </c>
    </row>
    <row r="28" spans="1:16">
      <c r="A28" s="627">
        <v>44666</v>
      </c>
      <c r="B28" s="224" t="s">
        <v>14</v>
      </c>
      <c r="C28" s="224" t="s">
        <v>120</v>
      </c>
      <c r="D28" s="225" t="s">
        <v>200</v>
      </c>
      <c r="E28" s="226">
        <v>0</v>
      </c>
      <c r="F28" s="226">
        <v>3</v>
      </c>
      <c r="G28" s="225">
        <v>3</v>
      </c>
      <c r="H28" s="475"/>
      <c r="I28" s="849"/>
      <c r="J28" s="1077"/>
      <c r="K28" s="225">
        <v>13</v>
      </c>
      <c r="L28" s="225"/>
      <c r="M28" s="225"/>
      <c r="N28" s="225"/>
      <c r="O28" s="218">
        <v>44652</v>
      </c>
      <c r="P28">
        <f t="shared" si="1"/>
        <v>13</v>
      </c>
    </row>
    <row r="29" spans="1:16">
      <c r="A29" s="627">
        <v>44667</v>
      </c>
      <c r="B29" s="233" t="s">
        <v>14</v>
      </c>
      <c r="C29" s="233" t="s">
        <v>121</v>
      </c>
      <c r="D29" s="234" t="s">
        <v>228</v>
      </c>
      <c r="E29" s="235">
        <v>0</v>
      </c>
      <c r="F29" s="235">
        <v>2</v>
      </c>
      <c r="G29" s="234">
        <v>2</v>
      </c>
      <c r="H29" s="477"/>
      <c r="I29" s="851"/>
      <c r="J29" s="1130"/>
      <c r="K29" s="234"/>
      <c r="L29" s="234"/>
      <c r="M29" s="234">
        <v>40</v>
      </c>
      <c r="N29" s="234"/>
      <c r="O29" s="218">
        <v>44652</v>
      </c>
      <c r="P29">
        <f t="shared" si="1"/>
        <v>40</v>
      </c>
    </row>
    <row r="30" spans="1:16">
      <c r="A30" s="627">
        <v>44667</v>
      </c>
      <c r="B30" s="233" t="s">
        <v>14</v>
      </c>
      <c r="C30" s="233" t="s">
        <v>121</v>
      </c>
      <c r="D30" s="225" t="s">
        <v>354</v>
      </c>
      <c r="E30" s="235"/>
      <c r="F30" s="235">
        <v>3</v>
      </c>
      <c r="G30" s="234">
        <v>3</v>
      </c>
      <c r="H30" s="477"/>
      <c r="I30" s="851"/>
      <c r="J30" s="1130"/>
      <c r="K30" s="234"/>
      <c r="L30" s="234"/>
      <c r="M30" s="234">
        <v>8</v>
      </c>
      <c r="N30" s="234"/>
      <c r="O30" s="218">
        <v>44652</v>
      </c>
      <c r="P30">
        <f t="shared" si="1"/>
        <v>8</v>
      </c>
    </row>
    <row r="31" spans="1:16">
      <c r="A31" s="627">
        <v>44669</v>
      </c>
      <c r="B31" s="224" t="s">
        <v>12</v>
      </c>
      <c r="C31" s="224" t="s">
        <v>106</v>
      </c>
      <c r="D31" s="225" t="s">
        <v>11</v>
      </c>
      <c r="E31" s="226">
        <v>0</v>
      </c>
      <c r="F31" s="226">
        <v>2</v>
      </c>
      <c r="G31" s="225">
        <v>2</v>
      </c>
      <c r="H31" s="475"/>
      <c r="I31" s="849"/>
      <c r="J31" s="1077"/>
      <c r="K31" s="225"/>
      <c r="L31" s="225"/>
      <c r="M31" s="225">
        <v>12</v>
      </c>
      <c r="N31" s="225"/>
      <c r="O31" s="218">
        <v>44652</v>
      </c>
      <c r="P31">
        <f t="shared" si="1"/>
        <v>12</v>
      </c>
    </row>
    <row r="32" spans="1:16">
      <c r="A32" s="627">
        <v>44670</v>
      </c>
      <c r="B32" s="224" t="s">
        <v>14</v>
      </c>
      <c r="C32" s="224" t="s">
        <v>122</v>
      </c>
      <c r="D32" s="225" t="s">
        <v>228</v>
      </c>
      <c r="E32" s="226">
        <v>0</v>
      </c>
      <c r="F32" s="226">
        <v>1</v>
      </c>
      <c r="G32" s="225">
        <v>1</v>
      </c>
      <c r="H32" s="475"/>
      <c r="I32" s="849"/>
      <c r="J32" s="1077"/>
      <c r="K32" s="225"/>
      <c r="L32" s="225"/>
      <c r="M32" s="225">
        <v>20</v>
      </c>
      <c r="N32" s="225"/>
      <c r="O32" s="218">
        <v>44652</v>
      </c>
      <c r="P32">
        <f t="shared" si="1"/>
        <v>20</v>
      </c>
    </row>
    <row r="33" spans="1:16">
      <c r="A33" s="627">
        <v>44670</v>
      </c>
      <c r="B33" s="233" t="s">
        <v>12</v>
      </c>
      <c r="C33" s="233" t="s">
        <v>108</v>
      </c>
      <c r="D33" s="225" t="s">
        <v>354</v>
      </c>
      <c r="E33" s="235">
        <v>0</v>
      </c>
      <c r="F33" s="235">
        <v>2</v>
      </c>
      <c r="G33" s="234">
        <v>2</v>
      </c>
      <c r="H33" s="477"/>
      <c r="I33" s="851"/>
      <c r="J33" s="1130"/>
      <c r="K33" s="234"/>
      <c r="L33" s="234"/>
      <c r="M33" s="234">
        <v>10</v>
      </c>
      <c r="N33" s="225"/>
      <c r="O33" s="218">
        <v>44652</v>
      </c>
      <c r="P33">
        <f t="shared" si="1"/>
        <v>10</v>
      </c>
    </row>
    <row r="34" spans="1:16">
      <c r="A34" s="627">
        <v>44671</v>
      </c>
      <c r="B34" s="224" t="s">
        <v>14</v>
      </c>
      <c r="C34" s="224" t="s">
        <v>123</v>
      </c>
      <c r="D34" s="225" t="s">
        <v>228</v>
      </c>
      <c r="E34" s="226">
        <v>0</v>
      </c>
      <c r="F34" s="226">
        <v>3</v>
      </c>
      <c r="G34" s="225">
        <v>3</v>
      </c>
      <c r="H34" s="475"/>
      <c r="I34" s="849"/>
      <c r="J34" s="1077"/>
      <c r="K34" s="225"/>
      <c r="L34" s="225"/>
      <c r="M34" s="225">
        <v>60</v>
      </c>
      <c r="N34" s="225"/>
      <c r="O34" s="218">
        <v>44652</v>
      </c>
      <c r="P34">
        <f t="shared" si="1"/>
        <v>60</v>
      </c>
    </row>
    <row r="35" spans="1:16">
      <c r="A35" s="627">
        <v>44671</v>
      </c>
      <c r="B35" s="224" t="s">
        <v>12</v>
      </c>
      <c r="C35" s="224" t="s">
        <v>107</v>
      </c>
      <c r="D35" s="225" t="s">
        <v>11</v>
      </c>
      <c r="E35" s="226">
        <v>0</v>
      </c>
      <c r="F35" s="226">
        <v>2</v>
      </c>
      <c r="G35" s="225">
        <v>2</v>
      </c>
      <c r="H35" s="475"/>
      <c r="I35" s="849"/>
      <c r="J35" s="1077"/>
      <c r="K35" s="225"/>
      <c r="L35" s="225"/>
      <c r="M35" s="225">
        <v>12</v>
      </c>
      <c r="N35" s="225"/>
      <c r="O35" s="218">
        <v>44652</v>
      </c>
      <c r="P35">
        <f t="shared" si="1"/>
        <v>12</v>
      </c>
    </row>
    <row r="36" spans="1:16">
      <c r="A36" s="627">
        <v>44671</v>
      </c>
      <c r="B36" s="224" t="s">
        <v>12</v>
      </c>
      <c r="C36" s="236" t="s">
        <v>109</v>
      </c>
      <c r="D36" s="225" t="s">
        <v>354</v>
      </c>
      <c r="E36" s="226">
        <v>0</v>
      </c>
      <c r="F36" s="237">
        <v>1</v>
      </c>
      <c r="G36" s="238">
        <v>1</v>
      </c>
      <c r="H36" s="478"/>
      <c r="I36" s="852"/>
      <c r="J36" s="1131"/>
      <c r="K36" s="225"/>
      <c r="L36" s="225"/>
      <c r="M36" s="225">
        <v>5</v>
      </c>
      <c r="N36" s="225"/>
      <c r="O36" s="218">
        <v>44652</v>
      </c>
      <c r="P36">
        <f t="shared" si="1"/>
        <v>5</v>
      </c>
    </row>
    <row r="37" spans="1:16">
      <c r="A37" s="627">
        <v>44672</v>
      </c>
      <c r="B37" s="224" t="s">
        <v>12</v>
      </c>
      <c r="C37" s="224" t="s">
        <v>124</v>
      </c>
      <c r="D37" s="225" t="s">
        <v>354</v>
      </c>
      <c r="E37" s="232">
        <v>0</v>
      </c>
      <c r="F37" s="232">
        <v>3</v>
      </c>
      <c r="G37" s="225">
        <v>3</v>
      </c>
      <c r="H37" s="475"/>
      <c r="I37" s="849"/>
      <c r="J37" s="1077"/>
      <c r="K37" s="225"/>
      <c r="L37" s="225"/>
      <c r="M37" s="225">
        <v>13</v>
      </c>
      <c r="N37" s="225"/>
      <c r="O37" s="218">
        <v>44652</v>
      </c>
      <c r="P37">
        <f t="shared" si="1"/>
        <v>13</v>
      </c>
    </row>
    <row r="38" spans="1:16">
      <c r="A38" s="627">
        <v>44672</v>
      </c>
      <c r="B38" s="224" t="s">
        <v>14</v>
      </c>
      <c r="C38" s="227" t="s">
        <v>124</v>
      </c>
      <c r="D38" s="225" t="s">
        <v>354</v>
      </c>
      <c r="E38" s="232"/>
      <c r="F38" s="237">
        <v>3</v>
      </c>
      <c r="G38" s="238">
        <v>3</v>
      </c>
      <c r="H38" s="478"/>
      <c r="I38" s="852"/>
      <c r="J38" s="1131"/>
      <c r="K38" s="225"/>
      <c r="L38" s="225"/>
      <c r="M38" s="225">
        <v>7</v>
      </c>
      <c r="N38" s="225"/>
      <c r="O38" s="218">
        <v>44652</v>
      </c>
      <c r="P38">
        <f t="shared" si="1"/>
        <v>7</v>
      </c>
    </row>
    <row r="39" spans="1:16">
      <c r="A39" s="627">
        <v>44672</v>
      </c>
      <c r="B39" s="224" t="s">
        <v>14</v>
      </c>
      <c r="C39" s="224" t="s">
        <v>107</v>
      </c>
      <c r="D39" s="225" t="s">
        <v>11</v>
      </c>
      <c r="E39" s="226">
        <v>0</v>
      </c>
      <c r="F39" s="226">
        <v>2</v>
      </c>
      <c r="G39" s="225">
        <v>2</v>
      </c>
      <c r="H39" s="475"/>
      <c r="I39" s="849"/>
      <c r="J39" s="1077"/>
      <c r="K39" s="225"/>
      <c r="L39" s="225"/>
      <c r="M39" s="225">
        <v>12</v>
      </c>
      <c r="N39" s="225"/>
      <c r="O39" s="218">
        <v>44652</v>
      </c>
      <c r="P39">
        <f t="shared" si="1"/>
        <v>12</v>
      </c>
    </row>
    <row r="40" spans="1:16">
      <c r="A40" s="627">
        <v>44673</v>
      </c>
      <c r="B40" s="224" t="s">
        <v>12</v>
      </c>
      <c r="C40" s="224" t="s">
        <v>125</v>
      </c>
      <c r="D40" s="225" t="s">
        <v>228</v>
      </c>
      <c r="E40" s="226">
        <v>0</v>
      </c>
      <c r="F40" s="230">
        <v>1</v>
      </c>
      <c r="G40" s="225">
        <v>1</v>
      </c>
      <c r="H40" s="475"/>
      <c r="I40" s="849"/>
      <c r="J40" s="1077"/>
      <c r="K40" s="225"/>
      <c r="L40" s="225"/>
      <c r="M40" s="225">
        <v>20</v>
      </c>
      <c r="N40" s="225"/>
      <c r="O40" s="218">
        <v>44652</v>
      </c>
      <c r="P40">
        <f t="shared" si="1"/>
        <v>20</v>
      </c>
    </row>
    <row r="41" spans="1:16">
      <c r="A41" s="627">
        <v>44673</v>
      </c>
      <c r="B41" s="224" t="s">
        <v>12</v>
      </c>
      <c r="C41" s="224" t="s">
        <v>108</v>
      </c>
      <c r="D41" s="225" t="s">
        <v>11</v>
      </c>
      <c r="E41" s="226">
        <v>0</v>
      </c>
      <c r="F41" s="226">
        <v>2</v>
      </c>
      <c r="G41" s="225">
        <v>2</v>
      </c>
      <c r="H41" s="475"/>
      <c r="I41" s="849"/>
      <c r="J41" s="1077"/>
      <c r="K41" s="225"/>
      <c r="L41" s="225"/>
      <c r="M41" s="225">
        <v>12</v>
      </c>
      <c r="N41" s="225"/>
      <c r="O41" s="218">
        <v>44652</v>
      </c>
      <c r="P41">
        <f t="shared" si="1"/>
        <v>12</v>
      </c>
    </row>
    <row r="42" spans="1:16">
      <c r="A42" s="627">
        <v>44674</v>
      </c>
      <c r="B42" s="224" t="s">
        <v>14</v>
      </c>
      <c r="C42" s="224" t="s">
        <v>127</v>
      </c>
      <c r="D42" s="225" t="s">
        <v>228</v>
      </c>
      <c r="E42" s="226">
        <v>0</v>
      </c>
      <c r="F42" s="231">
        <v>3</v>
      </c>
      <c r="G42" s="225">
        <v>3</v>
      </c>
      <c r="H42" s="475"/>
      <c r="I42" s="849"/>
      <c r="J42" s="1077"/>
      <c r="K42" s="225"/>
      <c r="L42" s="225"/>
      <c r="M42" s="225">
        <v>60</v>
      </c>
      <c r="N42" s="225"/>
      <c r="O42" s="218">
        <v>44652</v>
      </c>
      <c r="P42">
        <f t="shared" si="1"/>
        <v>60</v>
      </c>
    </row>
    <row r="43" spans="1:16">
      <c r="A43" s="627">
        <v>44674</v>
      </c>
      <c r="B43" s="224" t="s">
        <v>14</v>
      </c>
      <c r="C43" s="224" t="s">
        <v>128</v>
      </c>
      <c r="D43" s="225" t="s">
        <v>354</v>
      </c>
      <c r="E43" s="226">
        <v>0</v>
      </c>
      <c r="F43" s="226">
        <v>1</v>
      </c>
      <c r="G43" s="225">
        <v>1</v>
      </c>
      <c r="H43" s="475"/>
      <c r="I43" s="849"/>
      <c r="J43" s="1077"/>
      <c r="K43" s="225"/>
      <c r="L43" s="225"/>
      <c r="M43" s="225">
        <v>5</v>
      </c>
      <c r="N43" s="225"/>
      <c r="O43" s="218">
        <v>44652</v>
      </c>
      <c r="P43">
        <f t="shared" si="1"/>
        <v>5</v>
      </c>
    </row>
    <row r="44" spans="1:16">
      <c r="A44" s="627">
        <v>44674</v>
      </c>
      <c r="B44" s="224" t="s">
        <v>12</v>
      </c>
      <c r="C44" s="224" t="s">
        <v>109</v>
      </c>
      <c r="D44" s="225" t="s">
        <v>11</v>
      </c>
      <c r="E44" s="226">
        <v>0</v>
      </c>
      <c r="F44" s="226">
        <v>2</v>
      </c>
      <c r="G44" s="225">
        <v>2</v>
      </c>
      <c r="H44" s="475"/>
      <c r="I44" s="849"/>
      <c r="J44" s="1077"/>
      <c r="K44" s="225"/>
      <c r="L44" s="225"/>
      <c r="M44" s="225">
        <v>12</v>
      </c>
      <c r="N44" s="225"/>
      <c r="O44" s="218">
        <v>44652</v>
      </c>
      <c r="P44">
        <f t="shared" si="1"/>
        <v>12</v>
      </c>
    </row>
    <row r="45" spans="1:16">
      <c r="A45" s="627">
        <v>44676</v>
      </c>
      <c r="B45" s="224" t="s">
        <v>14</v>
      </c>
      <c r="C45" s="224" t="s">
        <v>130</v>
      </c>
      <c r="D45" s="225" t="s">
        <v>228</v>
      </c>
      <c r="E45" s="226">
        <v>0</v>
      </c>
      <c r="F45" s="226">
        <v>1</v>
      </c>
      <c r="G45" s="225">
        <v>1</v>
      </c>
      <c r="H45" s="475"/>
      <c r="I45" s="849"/>
      <c r="J45" s="1077"/>
      <c r="K45" s="225"/>
      <c r="L45" s="225"/>
      <c r="M45" s="225">
        <v>19</v>
      </c>
      <c r="N45" s="225"/>
      <c r="O45" s="218">
        <v>44652</v>
      </c>
      <c r="P45">
        <f t="shared" si="1"/>
        <v>19</v>
      </c>
    </row>
    <row r="46" spans="1:16">
      <c r="A46" s="627">
        <v>44676</v>
      </c>
      <c r="B46" s="224" t="s">
        <v>14</v>
      </c>
      <c r="C46" s="224" t="s">
        <v>129</v>
      </c>
      <c r="D46" s="225" t="s">
        <v>354</v>
      </c>
      <c r="E46" s="226">
        <v>0</v>
      </c>
      <c r="F46" s="237">
        <v>1</v>
      </c>
      <c r="G46" s="238">
        <v>1</v>
      </c>
      <c r="H46" s="478"/>
      <c r="I46" s="852"/>
      <c r="J46" s="1131"/>
      <c r="K46" s="225"/>
      <c r="L46" s="225"/>
      <c r="M46" s="225">
        <v>4</v>
      </c>
      <c r="N46" s="225"/>
      <c r="O46" s="218">
        <v>44652</v>
      </c>
      <c r="P46">
        <f t="shared" si="1"/>
        <v>4</v>
      </c>
    </row>
    <row r="47" spans="1:16">
      <c r="A47" s="627">
        <v>44676</v>
      </c>
      <c r="B47" s="224" t="s">
        <v>14</v>
      </c>
      <c r="C47" s="224" t="s">
        <v>131</v>
      </c>
      <c r="D47" s="225" t="s">
        <v>11</v>
      </c>
      <c r="E47" s="226">
        <v>0</v>
      </c>
      <c r="F47" s="226">
        <v>2</v>
      </c>
      <c r="G47" s="225">
        <v>2</v>
      </c>
      <c r="H47" s="475"/>
      <c r="I47" s="849"/>
      <c r="J47" s="1077"/>
      <c r="K47" s="225"/>
      <c r="L47" s="225"/>
      <c r="M47" s="225">
        <v>12</v>
      </c>
      <c r="N47" s="225"/>
      <c r="O47" s="218">
        <v>44652</v>
      </c>
      <c r="P47">
        <f t="shared" si="1"/>
        <v>12</v>
      </c>
    </row>
    <row r="48" spans="1:16">
      <c r="A48" s="627">
        <v>44677</v>
      </c>
      <c r="B48" s="224" t="s">
        <v>14</v>
      </c>
      <c r="C48" s="224" t="s">
        <v>132</v>
      </c>
      <c r="D48" s="225" t="s">
        <v>228</v>
      </c>
      <c r="E48" s="226">
        <v>0</v>
      </c>
      <c r="F48" s="226">
        <v>2</v>
      </c>
      <c r="G48" s="225">
        <v>2</v>
      </c>
      <c r="H48" s="475"/>
      <c r="I48" s="849"/>
      <c r="J48" s="1077"/>
      <c r="K48" s="225"/>
      <c r="L48" s="225"/>
      <c r="M48" s="225">
        <v>38</v>
      </c>
      <c r="N48" s="225"/>
      <c r="O48" s="218">
        <v>44652</v>
      </c>
      <c r="P48">
        <f t="shared" si="1"/>
        <v>38</v>
      </c>
    </row>
    <row r="49" spans="1:16">
      <c r="A49" s="627">
        <v>44677</v>
      </c>
      <c r="B49" s="224" t="s">
        <v>14</v>
      </c>
      <c r="C49" s="224" t="s">
        <v>133</v>
      </c>
      <c r="D49" s="225" t="s">
        <v>354</v>
      </c>
      <c r="E49" s="226">
        <v>0</v>
      </c>
      <c r="F49" s="226">
        <v>1</v>
      </c>
      <c r="G49" s="225">
        <v>1</v>
      </c>
      <c r="H49" s="475"/>
      <c r="I49" s="849"/>
      <c r="J49" s="1077"/>
      <c r="K49" s="225"/>
      <c r="L49" s="225"/>
      <c r="M49" s="225">
        <v>5</v>
      </c>
      <c r="N49" s="225"/>
      <c r="O49" s="218">
        <v>44652</v>
      </c>
      <c r="P49">
        <f t="shared" si="1"/>
        <v>5</v>
      </c>
    </row>
    <row r="50" spans="1:16">
      <c r="A50" s="627">
        <v>44677</v>
      </c>
      <c r="B50" s="224" t="s">
        <v>14</v>
      </c>
      <c r="C50" s="224" t="s">
        <v>134</v>
      </c>
      <c r="D50" s="225" t="s">
        <v>11</v>
      </c>
      <c r="E50" s="226">
        <v>0</v>
      </c>
      <c r="F50" s="226">
        <v>2</v>
      </c>
      <c r="G50" s="225">
        <v>2</v>
      </c>
      <c r="H50" s="475"/>
      <c r="I50" s="849"/>
      <c r="J50" s="1077"/>
      <c r="K50" s="225"/>
      <c r="L50" s="225"/>
      <c r="M50" s="225">
        <v>12</v>
      </c>
      <c r="N50" s="225"/>
      <c r="O50" s="218">
        <v>44652</v>
      </c>
      <c r="P50">
        <f t="shared" si="1"/>
        <v>12</v>
      </c>
    </row>
    <row r="51" spans="1:16">
      <c r="A51" s="627">
        <v>44678</v>
      </c>
      <c r="B51" s="224" t="s">
        <v>14</v>
      </c>
      <c r="C51" s="224" t="s">
        <v>135</v>
      </c>
      <c r="D51" s="225" t="s">
        <v>228</v>
      </c>
      <c r="E51" s="226">
        <v>0</v>
      </c>
      <c r="F51" s="226">
        <v>2</v>
      </c>
      <c r="G51" s="225">
        <v>2</v>
      </c>
      <c r="H51" s="475"/>
      <c r="I51" s="849"/>
      <c r="J51" s="1077"/>
      <c r="K51" s="225"/>
      <c r="L51" s="225"/>
      <c r="M51" s="225">
        <v>40</v>
      </c>
      <c r="N51" s="225"/>
      <c r="O51" s="218">
        <v>44652</v>
      </c>
      <c r="P51">
        <f t="shared" si="1"/>
        <v>40</v>
      </c>
    </row>
    <row r="52" spans="1:16">
      <c r="A52" s="627">
        <v>44678</v>
      </c>
      <c r="B52" s="224" t="s">
        <v>14</v>
      </c>
      <c r="C52" s="224" t="s">
        <v>136</v>
      </c>
      <c r="D52" s="225" t="s">
        <v>354</v>
      </c>
      <c r="E52" s="226">
        <v>0</v>
      </c>
      <c r="F52" s="226">
        <v>2</v>
      </c>
      <c r="G52" s="225">
        <v>2</v>
      </c>
      <c r="H52" s="475"/>
      <c r="I52" s="849"/>
      <c r="J52" s="1077"/>
      <c r="K52" s="225"/>
      <c r="L52" s="225"/>
      <c r="M52" s="225">
        <v>10</v>
      </c>
      <c r="N52" s="225"/>
      <c r="O52" s="218">
        <v>44652</v>
      </c>
      <c r="P52">
        <f t="shared" si="1"/>
        <v>10</v>
      </c>
    </row>
    <row r="53" spans="1:16">
      <c r="A53" s="627">
        <v>44678</v>
      </c>
      <c r="B53" s="224" t="s">
        <v>14</v>
      </c>
      <c r="C53" s="224" t="s">
        <v>137</v>
      </c>
      <c r="D53" s="225" t="s">
        <v>11</v>
      </c>
      <c r="E53" s="226">
        <v>0</v>
      </c>
      <c r="F53" s="226">
        <v>2</v>
      </c>
      <c r="G53" s="225">
        <v>2</v>
      </c>
      <c r="H53" s="475"/>
      <c r="I53" s="849"/>
      <c r="J53" s="1077"/>
      <c r="K53" s="225"/>
      <c r="L53" s="225"/>
      <c r="M53" s="225">
        <v>12</v>
      </c>
      <c r="N53" s="225"/>
      <c r="O53" s="218">
        <v>44652</v>
      </c>
      <c r="P53">
        <f t="shared" si="1"/>
        <v>12</v>
      </c>
    </row>
    <row r="54" spans="1:16">
      <c r="A54" s="627">
        <v>44679</v>
      </c>
      <c r="B54" s="224" t="s">
        <v>14</v>
      </c>
      <c r="C54" s="224" t="s">
        <v>138</v>
      </c>
      <c r="D54" s="225" t="s">
        <v>228</v>
      </c>
      <c r="E54" s="226">
        <v>0</v>
      </c>
      <c r="F54" s="226">
        <v>1</v>
      </c>
      <c r="G54" s="225">
        <v>1</v>
      </c>
      <c r="H54" s="475"/>
      <c r="I54" s="849"/>
      <c r="J54" s="1077"/>
      <c r="K54" s="225"/>
      <c r="L54" s="225"/>
      <c r="M54" s="225">
        <v>20</v>
      </c>
      <c r="N54" s="225"/>
      <c r="O54" s="218">
        <v>44652</v>
      </c>
      <c r="P54">
        <f t="shared" si="1"/>
        <v>20</v>
      </c>
    </row>
    <row r="55" spans="1:16">
      <c r="A55" s="627">
        <v>44679</v>
      </c>
      <c r="B55" s="224" t="s">
        <v>14</v>
      </c>
      <c r="C55" s="224" t="s">
        <v>139</v>
      </c>
      <c r="D55" s="225" t="s">
        <v>354</v>
      </c>
      <c r="E55" s="226">
        <v>0</v>
      </c>
      <c r="F55" s="226">
        <v>2</v>
      </c>
      <c r="G55" s="225">
        <v>2</v>
      </c>
      <c r="H55" s="475"/>
      <c r="I55" s="849"/>
      <c r="J55" s="1077"/>
      <c r="K55" s="225"/>
      <c r="L55" s="225"/>
      <c r="M55" s="225">
        <v>10</v>
      </c>
      <c r="N55" s="225"/>
      <c r="O55" s="218">
        <v>44652</v>
      </c>
      <c r="P55">
        <f t="shared" si="1"/>
        <v>10</v>
      </c>
    </row>
    <row r="56" spans="1:16">
      <c r="A56" s="627">
        <v>44680</v>
      </c>
      <c r="B56" s="224" t="s">
        <v>14</v>
      </c>
      <c r="C56" s="224" t="s">
        <v>140</v>
      </c>
      <c r="D56" s="225" t="s">
        <v>354</v>
      </c>
      <c r="E56" s="226">
        <v>0</v>
      </c>
      <c r="F56" s="226">
        <v>2</v>
      </c>
      <c r="G56" s="225">
        <v>2</v>
      </c>
      <c r="H56" s="475"/>
      <c r="I56" s="849"/>
      <c r="J56" s="1077"/>
      <c r="K56" s="225"/>
      <c r="L56" s="225"/>
      <c r="M56" s="225">
        <v>6</v>
      </c>
      <c r="N56" s="225"/>
      <c r="O56" s="218">
        <v>44652</v>
      </c>
      <c r="P56">
        <f t="shared" si="1"/>
        <v>6</v>
      </c>
    </row>
    <row r="57" spans="1:16">
      <c r="A57" s="627">
        <v>44680</v>
      </c>
      <c r="B57" s="224" t="s">
        <v>14</v>
      </c>
      <c r="C57" s="224" t="s">
        <v>136</v>
      </c>
      <c r="D57" s="225" t="s">
        <v>11</v>
      </c>
      <c r="E57" s="226">
        <v>0</v>
      </c>
      <c r="F57" s="226">
        <v>2</v>
      </c>
      <c r="G57" s="225">
        <v>2</v>
      </c>
      <c r="H57" s="475"/>
      <c r="I57" s="849"/>
      <c r="J57" s="1077"/>
      <c r="K57" s="225"/>
      <c r="L57" s="225"/>
      <c r="M57" s="225">
        <v>12</v>
      </c>
      <c r="N57" s="225"/>
      <c r="O57" s="218">
        <v>44652</v>
      </c>
      <c r="P57">
        <f t="shared" si="1"/>
        <v>12</v>
      </c>
    </row>
    <row r="58" spans="1:16">
      <c r="A58" s="627">
        <v>44683</v>
      </c>
      <c r="B58" s="224" t="s">
        <v>14</v>
      </c>
      <c r="C58" s="224" t="s">
        <v>141</v>
      </c>
      <c r="D58" s="225" t="s">
        <v>228</v>
      </c>
      <c r="E58" s="226">
        <v>0</v>
      </c>
      <c r="F58" s="226">
        <v>2</v>
      </c>
      <c r="G58" s="225">
        <v>2</v>
      </c>
      <c r="H58" s="475"/>
      <c r="I58" s="849"/>
      <c r="J58" s="1077"/>
      <c r="K58" s="225"/>
      <c r="L58" s="225"/>
      <c r="M58" s="225">
        <v>40</v>
      </c>
      <c r="N58" s="225"/>
      <c r="O58" s="218">
        <v>44682</v>
      </c>
      <c r="P58">
        <f t="shared" si="1"/>
        <v>40</v>
      </c>
    </row>
    <row r="59" spans="1:16">
      <c r="A59" s="627">
        <v>44683</v>
      </c>
      <c r="B59" s="224" t="s">
        <v>14</v>
      </c>
      <c r="C59" s="224" t="s">
        <v>142</v>
      </c>
      <c r="D59" s="225" t="s">
        <v>354</v>
      </c>
      <c r="E59" s="226">
        <v>0</v>
      </c>
      <c r="F59" s="226">
        <v>2</v>
      </c>
      <c r="G59" s="225">
        <v>2</v>
      </c>
      <c r="H59" s="475"/>
      <c r="I59" s="849"/>
      <c r="J59" s="1077"/>
      <c r="K59" s="225"/>
      <c r="L59" s="225"/>
      <c r="M59" s="225">
        <v>6</v>
      </c>
      <c r="N59" s="225"/>
      <c r="O59" s="218">
        <v>44682</v>
      </c>
      <c r="P59">
        <f t="shared" si="1"/>
        <v>6</v>
      </c>
    </row>
    <row r="60" spans="1:16">
      <c r="A60" s="627">
        <v>44683</v>
      </c>
      <c r="B60" s="224" t="s">
        <v>14</v>
      </c>
      <c r="C60" s="224" t="s">
        <v>143</v>
      </c>
      <c r="D60" s="225" t="s">
        <v>11</v>
      </c>
      <c r="E60" s="226">
        <v>0</v>
      </c>
      <c r="F60" s="226">
        <v>2</v>
      </c>
      <c r="G60" s="225">
        <v>2</v>
      </c>
      <c r="H60" s="475"/>
      <c r="I60" s="849"/>
      <c r="J60" s="1077"/>
      <c r="K60" s="225"/>
      <c r="L60" s="225"/>
      <c r="M60" s="225">
        <v>12</v>
      </c>
      <c r="N60" s="225"/>
      <c r="O60" s="218">
        <v>44682</v>
      </c>
      <c r="P60">
        <f t="shared" si="1"/>
        <v>12</v>
      </c>
    </row>
    <row r="61" spans="1:16">
      <c r="A61" s="627">
        <v>44685</v>
      </c>
      <c r="B61" s="224" t="s">
        <v>14</v>
      </c>
      <c r="C61" s="224" t="s">
        <v>126</v>
      </c>
      <c r="D61" s="225" t="s">
        <v>354</v>
      </c>
      <c r="E61" s="226">
        <v>0</v>
      </c>
      <c r="F61" s="226">
        <v>2</v>
      </c>
      <c r="G61" s="225">
        <v>2</v>
      </c>
      <c r="H61" s="475"/>
      <c r="I61" s="849"/>
      <c r="J61" s="1077"/>
      <c r="K61" s="225"/>
      <c r="L61" s="225"/>
      <c r="M61" s="225">
        <v>10</v>
      </c>
      <c r="N61" s="225"/>
      <c r="O61" s="218">
        <v>44682</v>
      </c>
      <c r="P61">
        <f t="shared" si="1"/>
        <v>10</v>
      </c>
    </row>
    <row r="62" spans="1:16">
      <c r="A62" s="627">
        <v>44685</v>
      </c>
      <c r="B62" s="224" t="s">
        <v>14</v>
      </c>
      <c r="C62" s="224" t="s">
        <v>144</v>
      </c>
      <c r="D62" s="225" t="s">
        <v>11</v>
      </c>
      <c r="E62" s="232">
        <v>0</v>
      </c>
      <c r="F62" s="232">
        <v>2</v>
      </c>
      <c r="G62" s="225">
        <v>2</v>
      </c>
      <c r="H62" s="475"/>
      <c r="I62" s="849"/>
      <c r="J62" s="1077"/>
      <c r="K62" s="225"/>
      <c r="L62" s="225"/>
      <c r="M62" s="225">
        <v>12</v>
      </c>
      <c r="N62" s="225"/>
      <c r="O62" s="218">
        <v>44682</v>
      </c>
      <c r="P62">
        <f t="shared" si="1"/>
        <v>12</v>
      </c>
    </row>
    <row r="63" spans="1:16">
      <c r="A63" s="627">
        <v>44686</v>
      </c>
      <c r="B63" s="224" t="s">
        <v>14</v>
      </c>
      <c r="C63" s="224" t="s">
        <v>145</v>
      </c>
      <c r="D63" s="225" t="s">
        <v>228</v>
      </c>
      <c r="E63" s="232">
        <v>0</v>
      </c>
      <c r="F63" s="232">
        <v>1</v>
      </c>
      <c r="G63" s="225">
        <v>1</v>
      </c>
      <c r="H63" s="475"/>
      <c r="I63" s="849"/>
      <c r="J63" s="1077"/>
      <c r="K63" s="225"/>
      <c r="L63" s="225"/>
      <c r="M63" s="225">
        <v>20</v>
      </c>
      <c r="N63" s="225"/>
      <c r="O63" s="218">
        <v>44682</v>
      </c>
      <c r="P63">
        <f t="shared" si="1"/>
        <v>20</v>
      </c>
    </row>
    <row r="64" spans="1:16">
      <c r="A64" s="627">
        <v>44686</v>
      </c>
      <c r="B64" s="224" t="s">
        <v>14</v>
      </c>
      <c r="C64" s="224" t="s">
        <v>115</v>
      </c>
      <c r="D64" s="225" t="s">
        <v>11</v>
      </c>
      <c r="E64" s="232">
        <v>0</v>
      </c>
      <c r="F64" s="232">
        <v>2</v>
      </c>
      <c r="G64" s="225">
        <v>2</v>
      </c>
      <c r="H64" s="475"/>
      <c r="I64" s="849"/>
      <c r="J64" s="1077"/>
      <c r="K64" s="225"/>
      <c r="L64" s="225"/>
      <c r="M64" s="225">
        <v>12</v>
      </c>
      <c r="N64" s="225"/>
      <c r="O64" s="218">
        <v>44682</v>
      </c>
      <c r="P64">
        <f t="shared" si="1"/>
        <v>12</v>
      </c>
    </row>
    <row r="65" spans="1:16">
      <c r="A65" s="627">
        <v>44687</v>
      </c>
      <c r="B65" s="224" t="s">
        <v>14</v>
      </c>
      <c r="C65" s="224" t="s">
        <v>146</v>
      </c>
      <c r="D65" s="225" t="s">
        <v>354</v>
      </c>
      <c r="E65" s="232">
        <v>0</v>
      </c>
      <c r="F65" s="232">
        <v>1</v>
      </c>
      <c r="G65" s="225">
        <v>1</v>
      </c>
      <c r="H65" s="475"/>
      <c r="I65" s="849"/>
      <c r="J65" s="1077"/>
      <c r="K65" s="225"/>
      <c r="L65" s="225"/>
      <c r="M65" s="225">
        <v>5</v>
      </c>
      <c r="N65" s="225"/>
      <c r="O65" s="218">
        <v>44682</v>
      </c>
      <c r="P65">
        <f t="shared" si="1"/>
        <v>5</v>
      </c>
    </row>
    <row r="66" spans="1:16">
      <c r="A66" s="627">
        <v>44687</v>
      </c>
      <c r="B66" s="224" t="s">
        <v>14</v>
      </c>
      <c r="C66" s="224" t="s">
        <v>147</v>
      </c>
      <c r="D66" s="225" t="s">
        <v>11</v>
      </c>
      <c r="E66" s="232">
        <v>0</v>
      </c>
      <c r="F66" s="232">
        <v>2</v>
      </c>
      <c r="G66" s="225">
        <v>2</v>
      </c>
      <c r="H66" s="475"/>
      <c r="I66" s="849"/>
      <c r="J66" s="1077"/>
      <c r="K66" s="225"/>
      <c r="L66" s="225"/>
      <c r="M66" s="225">
        <v>12</v>
      </c>
      <c r="N66" s="225"/>
      <c r="O66" s="218">
        <v>44682</v>
      </c>
      <c r="P66">
        <f t="shared" si="1"/>
        <v>12</v>
      </c>
    </row>
    <row r="67" spans="1:16">
      <c r="A67" s="627">
        <v>44688</v>
      </c>
      <c r="B67" s="224" t="s">
        <v>14</v>
      </c>
      <c r="C67" s="224" t="s">
        <v>148</v>
      </c>
      <c r="D67" s="225" t="s">
        <v>228</v>
      </c>
      <c r="E67" s="232">
        <v>0</v>
      </c>
      <c r="F67" s="232">
        <v>1</v>
      </c>
      <c r="G67" s="225">
        <v>1</v>
      </c>
      <c r="H67" s="475"/>
      <c r="I67" s="849"/>
      <c r="J67" s="1077"/>
      <c r="K67" s="225"/>
      <c r="L67" s="225"/>
      <c r="M67" s="225">
        <v>20</v>
      </c>
      <c r="N67" s="225"/>
      <c r="O67" s="218">
        <v>44682</v>
      </c>
      <c r="P67">
        <f t="shared" ref="P67:P130" si="2">SUM(K67:N67)</f>
        <v>20</v>
      </c>
    </row>
    <row r="68" spans="1:16">
      <c r="A68" s="627">
        <v>44688</v>
      </c>
      <c r="B68" s="224" t="s">
        <v>14</v>
      </c>
      <c r="C68" s="224" t="s">
        <v>150</v>
      </c>
      <c r="D68" s="225" t="s">
        <v>11</v>
      </c>
      <c r="E68" s="232">
        <v>0</v>
      </c>
      <c r="F68" s="232">
        <v>1</v>
      </c>
      <c r="G68" s="225">
        <v>1</v>
      </c>
      <c r="H68" s="475"/>
      <c r="I68" s="849"/>
      <c r="J68" s="1077"/>
      <c r="K68" s="225"/>
      <c r="L68" s="225"/>
      <c r="M68" s="225">
        <v>6</v>
      </c>
      <c r="N68" s="225"/>
      <c r="O68" s="218">
        <v>44682</v>
      </c>
      <c r="P68">
        <f t="shared" si="2"/>
        <v>6</v>
      </c>
    </row>
    <row r="69" spans="1:16">
      <c r="A69" s="627">
        <v>44690</v>
      </c>
      <c r="B69" s="224" t="s">
        <v>14</v>
      </c>
      <c r="C69" s="224" t="s">
        <v>151</v>
      </c>
      <c r="D69" s="225" t="s">
        <v>354</v>
      </c>
      <c r="E69" s="232">
        <v>0</v>
      </c>
      <c r="F69" s="232">
        <v>1</v>
      </c>
      <c r="G69" s="225">
        <v>1</v>
      </c>
      <c r="H69" s="475"/>
      <c r="I69" s="849"/>
      <c r="J69" s="1077"/>
      <c r="K69" s="225"/>
      <c r="L69" s="225"/>
      <c r="M69" s="225">
        <v>5</v>
      </c>
      <c r="N69" s="225"/>
      <c r="O69" s="218">
        <v>44682</v>
      </c>
      <c r="P69">
        <f t="shared" si="2"/>
        <v>5</v>
      </c>
    </row>
    <row r="70" spans="1:16">
      <c r="A70" s="627">
        <v>44690</v>
      </c>
      <c r="B70" s="224" t="s">
        <v>1</v>
      </c>
      <c r="C70" s="224" t="s">
        <v>142</v>
      </c>
      <c r="D70" s="225" t="s">
        <v>200</v>
      </c>
      <c r="E70" s="232">
        <v>0</v>
      </c>
      <c r="F70" s="232">
        <v>1</v>
      </c>
      <c r="G70" s="225">
        <v>1</v>
      </c>
      <c r="H70" s="475"/>
      <c r="I70" s="849"/>
      <c r="J70" s="1077"/>
      <c r="K70" s="225">
        <v>3</v>
      </c>
      <c r="L70" s="225"/>
      <c r="M70" s="225"/>
      <c r="N70" s="225"/>
      <c r="O70" s="218">
        <v>44682</v>
      </c>
      <c r="P70">
        <f t="shared" si="2"/>
        <v>3</v>
      </c>
    </row>
    <row r="71" spans="1:16">
      <c r="A71" s="627">
        <v>44691</v>
      </c>
      <c r="B71" s="224" t="s">
        <v>1</v>
      </c>
      <c r="C71" s="224" t="s">
        <v>125</v>
      </c>
      <c r="D71" s="225" t="s">
        <v>200</v>
      </c>
      <c r="E71" s="232">
        <v>0</v>
      </c>
      <c r="F71" s="232">
        <v>3</v>
      </c>
      <c r="G71" s="225">
        <v>3</v>
      </c>
      <c r="H71" s="475"/>
      <c r="I71" s="849"/>
      <c r="J71" s="1077"/>
      <c r="K71" s="225">
        <v>8</v>
      </c>
      <c r="L71" s="225"/>
      <c r="M71" s="225"/>
      <c r="N71" s="225"/>
      <c r="O71" s="218">
        <v>44682</v>
      </c>
      <c r="P71">
        <f t="shared" si="2"/>
        <v>8</v>
      </c>
    </row>
    <row r="72" spans="1:16">
      <c r="A72" s="627">
        <v>44692</v>
      </c>
      <c r="B72" s="224" t="s">
        <v>1</v>
      </c>
      <c r="C72" s="224" t="s">
        <v>152</v>
      </c>
      <c r="D72" s="225" t="s">
        <v>200</v>
      </c>
      <c r="E72" s="232">
        <v>0</v>
      </c>
      <c r="F72" s="232">
        <v>1</v>
      </c>
      <c r="G72" s="225">
        <v>1</v>
      </c>
      <c r="H72" s="475"/>
      <c r="I72" s="849"/>
      <c r="J72" s="1077"/>
      <c r="K72" s="225">
        <v>6</v>
      </c>
      <c r="L72" s="225"/>
      <c r="M72" s="225"/>
      <c r="N72" s="225"/>
      <c r="O72" s="218">
        <v>44682</v>
      </c>
      <c r="P72">
        <f t="shared" si="2"/>
        <v>6</v>
      </c>
    </row>
    <row r="73" spans="1:16">
      <c r="A73" s="627">
        <v>44692</v>
      </c>
      <c r="B73" s="224" t="s">
        <v>14</v>
      </c>
      <c r="C73" s="224" t="s">
        <v>149</v>
      </c>
      <c r="D73" s="225" t="s">
        <v>11</v>
      </c>
      <c r="E73" s="232">
        <v>0</v>
      </c>
      <c r="F73" s="232">
        <v>2</v>
      </c>
      <c r="G73" s="225">
        <v>2</v>
      </c>
      <c r="H73" s="475"/>
      <c r="I73" s="849"/>
      <c r="J73" s="1077"/>
      <c r="K73" s="225"/>
      <c r="L73" s="225"/>
      <c r="M73" s="225">
        <v>13</v>
      </c>
      <c r="N73" s="225"/>
      <c r="O73" s="218">
        <v>44682</v>
      </c>
      <c r="P73">
        <f t="shared" si="2"/>
        <v>13</v>
      </c>
    </row>
    <row r="74" spans="1:16">
      <c r="A74" s="627">
        <v>44694</v>
      </c>
      <c r="B74" s="224" t="s">
        <v>14</v>
      </c>
      <c r="C74" s="224" t="s">
        <v>153</v>
      </c>
      <c r="D74" s="225" t="s">
        <v>228</v>
      </c>
      <c r="E74" s="232">
        <v>0</v>
      </c>
      <c r="F74" s="232">
        <v>2</v>
      </c>
      <c r="G74" s="225">
        <v>2</v>
      </c>
      <c r="H74" s="475"/>
      <c r="I74" s="849"/>
      <c r="J74" s="1077"/>
      <c r="K74" s="225"/>
      <c r="L74" s="225"/>
      <c r="M74" s="225">
        <v>40</v>
      </c>
      <c r="N74" s="225"/>
      <c r="O74" s="218">
        <v>44682</v>
      </c>
      <c r="P74">
        <f t="shared" si="2"/>
        <v>40</v>
      </c>
    </row>
    <row r="75" spans="1:16">
      <c r="A75" s="627">
        <v>44694</v>
      </c>
      <c r="B75" s="224" t="s">
        <v>14</v>
      </c>
      <c r="C75" s="224" t="s">
        <v>154</v>
      </c>
      <c r="D75" s="225" t="s">
        <v>11</v>
      </c>
      <c r="E75" s="232">
        <v>0</v>
      </c>
      <c r="F75" s="232">
        <v>2</v>
      </c>
      <c r="G75" s="225">
        <v>2</v>
      </c>
      <c r="H75" s="475"/>
      <c r="I75" s="849"/>
      <c r="J75" s="1077"/>
      <c r="K75" s="225"/>
      <c r="L75" s="225"/>
      <c r="M75" s="225">
        <v>11</v>
      </c>
      <c r="N75" s="225"/>
      <c r="O75" s="218">
        <v>44682</v>
      </c>
      <c r="P75">
        <f t="shared" si="2"/>
        <v>11</v>
      </c>
    </row>
    <row r="76" spans="1:16">
      <c r="A76" s="627">
        <v>44695</v>
      </c>
      <c r="B76" s="224" t="s">
        <v>14</v>
      </c>
      <c r="C76" s="224" t="s">
        <v>155</v>
      </c>
      <c r="D76" s="225" t="s">
        <v>228</v>
      </c>
      <c r="E76" s="232">
        <v>0</v>
      </c>
      <c r="F76" s="232">
        <v>1</v>
      </c>
      <c r="G76" s="225">
        <v>1</v>
      </c>
      <c r="H76" s="475"/>
      <c r="I76" s="849"/>
      <c r="J76" s="1077"/>
      <c r="K76" s="225"/>
      <c r="L76" s="225"/>
      <c r="M76" s="225">
        <v>20</v>
      </c>
      <c r="N76" s="225"/>
      <c r="O76" s="218">
        <v>44682</v>
      </c>
      <c r="P76">
        <f t="shared" si="2"/>
        <v>20</v>
      </c>
    </row>
    <row r="77" spans="1:16">
      <c r="A77" s="627">
        <v>44695</v>
      </c>
      <c r="B77" s="224" t="s">
        <v>14</v>
      </c>
      <c r="C77" s="224" t="s">
        <v>156</v>
      </c>
      <c r="D77" s="225" t="s">
        <v>354</v>
      </c>
      <c r="E77" s="232">
        <v>0</v>
      </c>
      <c r="F77" s="232">
        <v>2</v>
      </c>
      <c r="G77" s="225">
        <v>2</v>
      </c>
      <c r="H77" s="475"/>
      <c r="I77" s="849"/>
      <c r="J77" s="1077"/>
      <c r="K77" s="225"/>
      <c r="L77" s="225"/>
      <c r="M77" s="225">
        <v>10</v>
      </c>
      <c r="N77" s="225"/>
      <c r="O77" s="218">
        <v>44682</v>
      </c>
      <c r="P77">
        <f t="shared" si="2"/>
        <v>10</v>
      </c>
    </row>
    <row r="78" spans="1:16">
      <c r="A78" s="627">
        <v>44695</v>
      </c>
      <c r="B78" s="224" t="s">
        <v>14</v>
      </c>
      <c r="C78" s="224" t="s">
        <v>141</v>
      </c>
      <c r="D78" s="225" t="s">
        <v>11</v>
      </c>
      <c r="E78" s="232">
        <v>0</v>
      </c>
      <c r="F78" s="232">
        <v>2</v>
      </c>
      <c r="G78" s="225">
        <v>2</v>
      </c>
      <c r="H78" s="475"/>
      <c r="I78" s="849"/>
      <c r="J78" s="1077"/>
      <c r="K78" s="225"/>
      <c r="L78" s="225"/>
      <c r="M78" s="225">
        <v>11</v>
      </c>
      <c r="N78" s="225"/>
      <c r="O78" s="218">
        <v>44682</v>
      </c>
      <c r="P78">
        <f t="shared" si="2"/>
        <v>11</v>
      </c>
    </row>
    <row r="79" spans="1:16">
      <c r="A79" s="627">
        <v>44695</v>
      </c>
      <c r="B79" s="224" t="s">
        <v>14</v>
      </c>
      <c r="C79" s="224" t="s">
        <v>110</v>
      </c>
      <c r="D79" s="225" t="s">
        <v>10</v>
      </c>
      <c r="E79" s="232">
        <v>1</v>
      </c>
      <c r="F79" s="232">
        <v>1</v>
      </c>
      <c r="G79" s="225">
        <v>0.33</v>
      </c>
      <c r="H79" s="475"/>
      <c r="I79" s="849"/>
      <c r="J79" s="1077"/>
      <c r="K79" s="225"/>
      <c r="L79" s="225"/>
      <c r="M79" s="225">
        <v>10</v>
      </c>
      <c r="N79" s="225"/>
      <c r="O79" s="218">
        <v>44682</v>
      </c>
      <c r="P79">
        <f t="shared" si="2"/>
        <v>10</v>
      </c>
    </row>
    <row r="80" spans="1:16">
      <c r="A80" s="627">
        <v>44697</v>
      </c>
      <c r="B80" s="224" t="s">
        <v>14</v>
      </c>
      <c r="C80" s="224" t="s">
        <v>156</v>
      </c>
      <c r="D80" s="225" t="s">
        <v>11</v>
      </c>
      <c r="E80" s="232">
        <v>0</v>
      </c>
      <c r="F80" s="232">
        <v>2</v>
      </c>
      <c r="G80" s="225">
        <v>2</v>
      </c>
      <c r="H80" s="475"/>
      <c r="I80" s="849"/>
      <c r="J80" s="1077"/>
      <c r="K80" s="225"/>
      <c r="L80" s="225"/>
      <c r="M80" s="225">
        <v>12</v>
      </c>
      <c r="N80" s="225"/>
      <c r="O80" s="218">
        <v>44682</v>
      </c>
      <c r="P80">
        <f t="shared" si="2"/>
        <v>12</v>
      </c>
    </row>
    <row r="81" spans="1:16">
      <c r="A81" s="627">
        <v>44697</v>
      </c>
      <c r="B81" s="224" t="s">
        <v>14</v>
      </c>
      <c r="C81" s="224" t="s">
        <v>157</v>
      </c>
      <c r="D81" s="225" t="s">
        <v>354</v>
      </c>
      <c r="E81" s="226">
        <v>0</v>
      </c>
      <c r="F81" s="237">
        <v>1</v>
      </c>
      <c r="G81" s="238">
        <v>1</v>
      </c>
      <c r="H81" s="478"/>
      <c r="I81" s="852"/>
      <c r="J81" s="1131"/>
      <c r="K81" s="225"/>
      <c r="L81" s="225"/>
      <c r="M81" s="225">
        <v>5</v>
      </c>
      <c r="N81" s="225"/>
      <c r="O81" s="218">
        <v>44682</v>
      </c>
      <c r="P81">
        <f t="shared" si="2"/>
        <v>5</v>
      </c>
    </row>
    <row r="82" spans="1:16">
      <c r="A82" s="627">
        <v>44698</v>
      </c>
      <c r="B82" s="224" t="s">
        <v>14</v>
      </c>
      <c r="C82" s="224" t="s">
        <v>158</v>
      </c>
      <c r="D82" s="225" t="s">
        <v>11</v>
      </c>
      <c r="E82" s="226">
        <v>0</v>
      </c>
      <c r="F82" s="226">
        <v>2</v>
      </c>
      <c r="G82" s="225">
        <v>2</v>
      </c>
      <c r="H82" s="475"/>
      <c r="I82" s="849"/>
      <c r="J82" s="1077"/>
      <c r="K82" s="225"/>
      <c r="L82" s="225"/>
      <c r="M82" s="225">
        <v>12</v>
      </c>
      <c r="N82" s="225"/>
      <c r="O82" s="218">
        <v>44682</v>
      </c>
      <c r="P82">
        <f t="shared" si="2"/>
        <v>12</v>
      </c>
    </row>
    <row r="83" spans="1:16">
      <c r="A83" s="627">
        <v>44698</v>
      </c>
      <c r="B83" s="224" t="s">
        <v>1</v>
      </c>
      <c r="C83" s="224" t="s">
        <v>159</v>
      </c>
      <c r="D83" s="225" t="s">
        <v>200</v>
      </c>
      <c r="E83" s="226">
        <v>0</v>
      </c>
      <c r="F83" s="226">
        <v>8</v>
      </c>
      <c r="G83" s="225">
        <v>8</v>
      </c>
      <c r="H83" s="475"/>
      <c r="I83" s="849"/>
      <c r="J83" s="1077"/>
      <c r="K83" s="225">
        <v>22</v>
      </c>
      <c r="L83" s="225"/>
      <c r="M83" s="225"/>
      <c r="N83" s="225"/>
      <c r="O83" s="218">
        <v>44682</v>
      </c>
      <c r="P83">
        <f t="shared" si="2"/>
        <v>22</v>
      </c>
    </row>
    <row r="84" spans="1:16">
      <c r="A84" s="627">
        <v>44700</v>
      </c>
      <c r="B84" s="224" t="s">
        <v>14</v>
      </c>
      <c r="C84" s="224" t="s">
        <v>155</v>
      </c>
      <c r="D84" s="225" t="s">
        <v>11</v>
      </c>
      <c r="E84" s="226">
        <v>0</v>
      </c>
      <c r="F84" s="226">
        <v>1</v>
      </c>
      <c r="G84" s="225">
        <v>1</v>
      </c>
      <c r="H84" s="475"/>
      <c r="I84" s="849"/>
      <c r="J84" s="1077"/>
      <c r="K84" s="225"/>
      <c r="L84" s="225"/>
      <c r="M84" s="225">
        <v>6</v>
      </c>
      <c r="N84" s="225"/>
      <c r="O84" s="218">
        <v>44682</v>
      </c>
      <c r="P84">
        <f t="shared" si="2"/>
        <v>6</v>
      </c>
    </row>
    <row r="85" spans="1:16">
      <c r="A85" s="627">
        <v>44702</v>
      </c>
      <c r="B85" s="224" t="s">
        <v>1</v>
      </c>
      <c r="C85" s="224" t="s">
        <v>160</v>
      </c>
      <c r="D85" s="225" t="s">
        <v>200</v>
      </c>
      <c r="E85" s="226">
        <v>0</v>
      </c>
      <c r="F85" s="226">
        <v>9</v>
      </c>
      <c r="G85" s="225">
        <v>9</v>
      </c>
      <c r="H85" s="475"/>
      <c r="I85" s="849"/>
      <c r="J85" s="1077"/>
      <c r="K85" s="225">
        <v>25</v>
      </c>
      <c r="L85" s="225"/>
      <c r="M85" s="225"/>
      <c r="N85" s="225"/>
      <c r="O85" s="218">
        <v>44682</v>
      </c>
      <c r="P85">
        <f t="shared" si="2"/>
        <v>25</v>
      </c>
    </row>
    <row r="86" spans="1:16">
      <c r="A86" s="627">
        <v>44702</v>
      </c>
      <c r="B86" s="224" t="s">
        <v>12</v>
      </c>
      <c r="C86" s="224" t="s">
        <v>165</v>
      </c>
      <c r="D86" s="225" t="s">
        <v>10</v>
      </c>
      <c r="E86" s="226">
        <v>3</v>
      </c>
      <c r="F86" s="226">
        <v>3</v>
      </c>
      <c r="G86" s="225">
        <v>3</v>
      </c>
      <c r="H86" s="475"/>
      <c r="I86" s="849"/>
      <c r="J86" s="1077"/>
      <c r="K86" s="225"/>
      <c r="L86" s="225"/>
      <c r="M86" s="225">
        <v>8</v>
      </c>
      <c r="N86" s="225"/>
      <c r="O86" s="218">
        <v>44682</v>
      </c>
      <c r="P86">
        <f t="shared" si="2"/>
        <v>8</v>
      </c>
    </row>
    <row r="87" spans="1:16">
      <c r="A87" s="627">
        <v>44704</v>
      </c>
      <c r="B87" s="224" t="s">
        <v>1</v>
      </c>
      <c r="C87" s="224" t="s">
        <v>161</v>
      </c>
      <c r="D87" s="225" t="s">
        <v>228</v>
      </c>
      <c r="E87" s="226"/>
      <c r="F87" s="226">
        <v>3</v>
      </c>
      <c r="G87" s="225">
        <v>3</v>
      </c>
      <c r="H87" s="475"/>
      <c r="I87" s="849"/>
      <c r="J87" s="1077"/>
      <c r="K87" s="225"/>
      <c r="L87" s="225"/>
      <c r="M87" s="225">
        <v>60</v>
      </c>
      <c r="N87" s="225"/>
      <c r="O87" s="218">
        <v>44682</v>
      </c>
      <c r="P87">
        <f t="shared" si="2"/>
        <v>60</v>
      </c>
    </row>
    <row r="88" spans="1:16">
      <c r="A88" s="627">
        <v>44705</v>
      </c>
      <c r="B88" s="224" t="s">
        <v>1</v>
      </c>
      <c r="C88" s="224" t="s">
        <v>114</v>
      </c>
      <c r="D88" s="225" t="s">
        <v>228</v>
      </c>
      <c r="E88" s="226"/>
      <c r="F88" s="226">
        <v>3</v>
      </c>
      <c r="G88" s="225">
        <v>3</v>
      </c>
      <c r="H88" s="475"/>
      <c r="I88" s="849"/>
      <c r="J88" s="1077"/>
      <c r="K88" s="225"/>
      <c r="L88" s="225"/>
      <c r="M88" s="225">
        <v>58</v>
      </c>
      <c r="N88" s="225"/>
      <c r="O88" s="218">
        <v>44682</v>
      </c>
      <c r="P88">
        <f t="shared" si="2"/>
        <v>58</v>
      </c>
    </row>
    <row r="89" spans="1:16">
      <c r="A89" s="627">
        <v>44705</v>
      </c>
      <c r="B89" s="224" t="s">
        <v>1</v>
      </c>
      <c r="C89" s="224" t="s">
        <v>115</v>
      </c>
      <c r="D89" s="225" t="s">
        <v>354</v>
      </c>
      <c r="E89" s="226"/>
      <c r="F89" s="226">
        <v>2</v>
      </c>
      <c r="G89" s="225">
        <v>2</v>
      </c>
      <c r="H89" s="475"/>
      <c r="I89" s="849"/>
      <c r="J89" s="1077"/>
      <c r="K89" s="225"/>
      <c r="L89" s="225"/>
      <c r="M89" s="225">
        <v>10</v>
      </c>
      <c r="N89" s="225"/>
      <c r="O89" s="218">
        <v>44682</v>
      </c>
      <c r="P89">
        <f t="shared" si="2"/>
        <v>10</v>
      </c>
    </row>
    <row r="90" spans="1:16">
      <c r="A90" s="627">
        <v>44705</v>
      </c>
      <c r="B90" s="224" t="s">
        <v>2</v>
      </c>
      <c r="C90" s="224" t="s">
        <v>2874</v>
      </c>
      <c r="D90" s="225" t="s">
        <v>200</v>
      </c>
      <c r="E90" s="226">
        <v>0</v>
      </c>
      <c r="F90" s="226">
        <v>6</v>
      </c>
      <c r="G90" s="225">
        <v>6</v>
      </c>
      <c r="H90" s="475"/>
      <c r="I90" s="849"/>
      <c r="J90" s="1077"/>
      <c r="K90" s="225">
        <v>29</v>
      </c>
      <c r="L90" s="225"/>
      <c r="M90" s="225"/>
      <c r="N90" s="225"/>
      <c r="O90" s="218">
        <v>44682</v>
      </c>
      <c r="P90">
        <f t="shared" si="2"/>
        <v>29</v>
      </c>
    </row>
    <row r="91" spans="1:16">
      <c r="A91" s="627">
        <v>44706</v>
      </c>
      <c r="B91" s="224" t="s">
        <v>1</v>
      </c>
      <c r="C91" s="224" t="s">
        <v>163</v>
      </c>
      <c r="D91" s="225" t="s">
        <v>354</v>
      </c>
      <c r="E91" s="226"/>
      <c r="F91" s="226">
        <v>2</v>
      </c>
      <c r="G91" s="225">
        <v>2</v>
      </c>
      <c r="H91" s="475"/>
      <c r="I91" s="849"/>
      <c r="J91" s="1077"/>
      <c r="K91" s="225"/>
      <c r="L91" s="225"/>
      <c r="M91" s="225">
        <v>12</v>
      </c>
      <c r="N91" s="225"/>
      <c r="O91" s="218">
        <v>44682</v>
      </c>
      <c r="P91">
        <f t="shared" si="2"/>
        <v>12</v>
      </c>
    </row>
    <row r="92" spans="1:16">
      <c r="A92" s="627">
        <v>44707</v>
      </c>
      <c r="B92" s="224" t="s">
        <v>1</v>
      </c>
      <c r="C92" s="224" t="s">
        <v>164</v>
      </c>
      <c r="D92" s="225" t="s">
        <v>354</v>
      </c>
      <c r="E92" s="226"/>
      <c r="F92" s="226">
        <v>2</v>
      </c>
      <c r="G92" s="225">
        <v>2</v>
      </c>
      <c r="H92" s="475"/>
      <c r="I92" s="849"/>
      <c r="J92" s="1077"/>
      <c r="K92" s="225"/>
      <c r="L92" s="225"/>
      <c r="M92" s="225">
        <v>5</v>
      </c>
      <c r="N92" s="225"/>
      <c r="O92" s="218">
        <v>44682</v>
      </c>
      <c r="P92">
        <f t="shared" si="2"/>
        <v>5</v>
      </c>
    </row>
    <row r="93" spans="1:16">
      <c r="A93" s="627">
        <v>44707</v>
      </c>
      <c r="B93" s="224" t="s">
        <v>1</v>
      </c>
      <c r="C93" s="224" t="s">
        <v>113</v>
      </c>
      <c r="D93" s="225" t="s">
        <v>228</v>
      </c>
      <c r="E93" s="226"/>
      <c r="F93" s="226">
        <v>3</v>
      </c>
      <c r="G93" s="225">
        <v>3</v>
      </c>
      <c r="H93" s="475"/>
      <c r="I93" s="849"/>
      <c r="J93" s="1077"/>
      <c r="K93" s="225"/>
      <c r="L93" s="225"/>
      <c r="M93" s="225">
        <v>60</v>
      </c>
      <c r="N93" s="225"/>
      <c r="O93" s="218">
        <v>44682</v>
      </c>
      <c r="P93">
        <f t="shared" si="2"/>
        <v>60</v>
      </c>
    </row>
    <row r="94" spans="1:16">
      <c r="A94" s="627">
        <v>44707</v>
      </c>
      <c r="B94" s="224" t="s">
        <v>12</v>
      </c>
      <c r="C94" s="239">
        <v>46</v>
      </c>
      <c r="D94" s="225" t="s">
        <v>10</v>
      </c>
      <c r="E94" s="226">
        <v>1</v>
      </c>
      <c r="F94" s="226">
        <v>3</v>
      </c>
      <c r="G94" s="225">
        <v>3</v>
      </c>
      <c r="H94" s="475"/>
      <c r="I94" s="849"/>
      <c r="J94" s="1077"/>
      <c r="K94" s="225"/>
      <c r="L94" s="225"/>
      <c r="M94" s="225">
        <v>16</v>
      </c>
      <c r="N94" s="225"/>
      <c r="O94" s="218">
        <v>44682</v>
      </c>
      <c r="P94">
        <f t="shared" si="2"/>
        <v>16</v>
      </c>
    </row>
    <row r="95" spans="1:16">
      <c r="A95" s="627">
        <v>44708</v>
      </c>
      <c r="B95" s="224" t="s">
        <v>1</v>
      </c>
      <c r="C95" s="224" t="s">
        <v>112</v>
      </c>
      <c r="D95" s="225" t="s">
        <v>228</v>
      </c>
      <c r="E95" s="226"/>
      <c r="F95" s="226">
        <v>3</v>
      </c>
      <c r="G95" s="225">
        <v>3</v>
      </c>
      <c r="H95" s="475"/>
      <c r="I95" s="849"/>
      <c r="J95" s="1077"/>
      <c r="K95" s="225"/>
      <c r="L95" s="225"/>
      <c r="M95" s="225">
        <v>60</v>
      </c>
      <c r="N95" s="225"/>
      <c r="O95" s="218">
        <v>44682</v>
      </c>
      <c r="P95">
        <f t="shared" si="2"/>
        <v>60</v>
      </c>
    </row>
    <row r="96" spans="1:16">
      <c r="A96" s="627">
        <v>44708</v>
      </c>
      <c r="B96" s="224" t="s">
        <v>1</v>
      </c>
      <c r="C96" s="224" t="s">
        <v>174</v>
      </c>
      <c r="D96" s="225" t="s">
        <v>354</v>
      </c>
      <c r="E96" s="226"/>
      <c r="F96" s="226">
        <v>3</v>
      </c>
      <c r="G96" s="225">
        <v>3</v>
      </c>
      <c r="H96" s="475"/>
      <c r="I96" s="849"/>
      <c r="J96" s="1077"/>
      <c r="K96" s="225"/>
      <c r="L96" s="225"/>
      <c r="M96" s="225">
        <v>15</v>
      </c>
      <c r="N96" s="225"/>
      <c r="O96" s="218">
        <v>44682</v>
      </c>
      <c r="P96">
        <f t="shared" si="2"/>
        <v>15</v>
      </c>
    </row>
    <row r="97" spans="1:16">
      <c r="A97" s="627">
        <v>44708</v>
      </c>
      <c r="B97" s="224" t="s">
        <v>1</v>
      </c>
      <c r="C97" s="224" t="s">
        <v>157</v>
      </c>
      <c r="D97" s="225" t="s">
        <v>11</v>
      </c>
      <c r="E97" s="226">
        <v>0</v>
      </c>
      <c r="F97" s="226">
        <v>1</v>
      </c>
      <c r="G97" s="225">
        <v>1</v>
      </c>
      <c r="H97" s="475"/>
      <c r="I97" s="849"/>
      <c r="J97" s="1077"/>
      <c r="K97" s="225"/>
      <c r="L97" s="225"/>
      <c r="M97" s="225">
        <v>6</v>
      </c>
      <c r="N97" s="225"/>
      <c r="O97" s="218">
        <v>44682</v>
      </c>
      <c r="P97">
        <f t="shared" si="2"/>
        <v>6</v>
      </c>
    </row>
    <row r="98" spans="1:16">
      <c r="A98" s="627">
        <v>44711</v>
      </c>
      <c r="B98" s="224" t="s">
        <v>1</v>
      </c>
      <c r="C98" s="224" t="s">
        <v>110</v>
      </c>
      <c r="D98" s="225" t="s">
        <v>228</v>
      </c>
      <c r="E98" s="226"/>
      <c r="F98" s="226">
        <v>1</v>
      </c>
      <c r="G98" s="225">
        <v>1</v>
      </c>
      <c r="H98" s="475"/>
      <c r="I98" s="849"/>
      <c r="J98" s="1077"/>
      <c r="K98" s="225"/>
      <c r="L98" s="225"/>
      <c r="M98" s="225">
        <v>20</v>
      </c>
      <c r="N98" s="225"/>
      <c r="O98" s="218">
        <v>44682</v>
      </c>
      <c r="P98">
        <f t="shared" si="2"/>
        <v>20</v>
      </c>
    </row>
    <row r="99" spans="1:16">
      <c r="A99" s="627">
        <v>44711</v>
      </c>
      <c r="B99" s="224" t="s">
        <v>1</v>
      </c>
      <c r="C99" s="224" t="s">
        <v>175</v>
      </c>
      <c r="D99" s="225" t="s">
        <v>354</v>
      </c>
      <c r="E99" s="226"/>
      <c r="F99" s="226">
        <v>3</v>
      </c>
      <c r="G99" s="225">
        <v>3</v>
      </c>
      <c r="H99" s="475"/>
      <c r="I99" s="849"/>
      <c r="J99" s="1077"/>
      <c r="K99" s="225"/>
      <c r="L99" s="225"/>
      <c r="M99" s="225">
        <v>15</v>
      </c>
      <c r="N99" s="225"/>
      <c r="O99" s="218">
        <v>44682</v>
      </c>
      <c r="P99">
        <f t="shared" si="2"/>
        <v>15</v>
      </c>
    </row>
    <row r="100" spans="1:16">
      <c r="A100" s="627">
        <v>44711</v>
      </c>
      <c r="B100" s="224" t="s">
        <v>1</v>
      </c>
      <c r="C100" s="224" t="s">
        <v>142</v>
      </c>
      <c r="D100" s="225" t="s">
        <v>11</v>
      </c>
      <c r="E100" s="226">
        <v>0</v>
      </c>
      <c r="F100" s="226">
        <v>1</v>
      </c>
      <c r="G100" s="225">
        <v>1</v>
      </c>
      <c r="H100" s="475"/>
      <c r="I100" s="849"/>
      <c r="J100" s="1077"/>
      <c r="K100" s="225"/>
      <c r="L100" s="225"/>
      <c r="M100" s="225">
        <v>6</v>
      </c>
      <c r="N100" s="225"/>
      <c r="O100" s="218">
        <v>44682</v>
      </c>
      <c r="P100">
        <f t="shared" si="2"/>
        <v>6</v>
      </c>
    </row>
    <row r="101" spans="1:16">
      <c r="A101" s="627">
        <v>44713</v>
      </c>
      <c r="B101" s="224" t="s">
        <v>1</v>
      </c>
      <c r="C101" s="224" t="s">
        <v>131</v>
      </c>
      <c r="D101" s="225" t="s">
        <v>228</v>
      </c>
      <c r="E101" s="226"/>
      <c r="F101" s="226">
        <v>2</v>
      </c>
      <c r="G101" s="225">
        <v>2</v>
      </c>
      <c r="H101" s="475"/>
      <c r="I101" s="849"/>
      <c r="J101" s="1077"/>
      <c r="K101" s="225"/>
      <c r="L101" s="225"/>
      <c r="M101" s="225">
        <v>38.5</v>
      </c>
      <c r="N101" s="225"/>
      <c r="O101" s="218">
        <v>44713</v>
      </c>
      <c r="P101">
        <f t="shared" si="2"/>
        <v>38.5</v>
      </c>
    </row>
    <row r="102" spans="1:16">
      <c r="A102" s="627">
        <v>44713</v>
      </c>
      <c r="B102" s="224" t="s">
        <v>1</v>
      </c>
      <c r="C102" s="224" t="s">
        <v>133</v>
      </c>
      <c r="D102" s="225" t="s">
        <v>354</v>
      </c>
      <c r="E102" s="226"/>
      <c r="F102" s="226">
        <v>1</v>
      </c>
      <c r="G102" s="225">
        <v>1</v>
      </c>
      <c r="H102" s="475"/>
      <c r="I102" s="849"/>
      <c r="J102" s="1077"/>
      <c r="K102" s="225"/>
      <c r="L102" s="225"/>
      <c r="M102" s="225">
        <v>5</v>
      </c>
      <c r="N102" s="225"/>
      <c r="O102" s="218">
        <v>44713</v>
      </c>
      <c r="P102">
        <f t="shared" si="2"/>
        <v>5</v>
      </c>
    </row>
    <row r="103" spans="1:16">
      <c r="A103" s="627">
        <v>44713</v>
      </c>
      <c r="B103" s="224" t="s">
        <v>1</v>
      </c>
      <c r="C103" s="224" t="s">
        <v>126</v>
      </c>
      <c r="D103" s="225" t="s">
        <v>11</v>
      </c>
      <c r="E103" s="226">
        <v>0</v>
      </c>
      <c r="F103" s="226">
        <v>2</v>
      </c>
      <c r="G103" s="225">
        <v>2</v>
      </c>
      <c r="H103" s="475"/>
      <c r="I103" s="849"/>
      <c r="J103" s="1077"/>
      <c r="K103" s="225"/>
      <c r="L103" s="225"/>
      <c r="M103" s="225">
        <v>11.8</v>
      </c>
      <c r="N103" s="225"/>
      <c r="O103" s="218">
        <v>44713</v>
      </c>
      <c r="P103">
        <f t="shared" si="2"/>
        <v>11.8</v>
      </c>
    </row>
    <row r="104" spans="1:16">
      <c r="A104" s="627">
        <v>44713</v>
      </c>
      <c r="B104" s="224" t="s">
        <v>1</v>
      </c>
      <c r="C104" s="224" t="s">
        <v>142</v>
      </c>
      <c r="D104" s="225" t="s">
        <v>10</v>
      </c>
      <c r="E104" s="226">
        <v>1</v>
      </c>
      <c r="F104" s="226">
        <f>E104*G104</f>
        <v>1</v>
      </c>
      <c r="G104" s="225">
        <v>1</v>
      </c>
      <c r="H104" s="475"/>
      <c r="I104" s="849"/>
      <c r="J104" s="1077"/>
      <c r="K104" s="225"/>
      <c r="L104" s="225"/>
      <c r="M104" s="225">
        <v>5</v>
      </c>
      <c r="N104" s="225"/>
      <c r="O104" s="218">
        <v>44713</v>
      </c>
      <c r="P104">
        <f t="shared" si="2"/>
        <v>5</v>
      </c>
    </row>
    <row r="105" spans="1:16">
      <c r="A105" s="627">
        <v>44716</v>
      </c>
      <c r="B105" s="224" t="s">
        <v>1</v>
      </c>
      <c r="C105" s="224" t="s">
        <v>167</v>
      </c>
      <c r="D105" s="225" t="s">
        <v>228</v>
      </c>
      <c r="E105" s="226"/>
      <c r="F105" s="226">
        <v>2</v>
      </c>
      <c r="G105" s="225">
        <v>2</v>
      </c>
      <c r="H105" s="475"/>
      <c r="I105" s="849"/>
      <c r="J105" s="1077"/>
      <c r="K105" s="225"/>
      <c r="L105" s="225"/>
      <c r="M105" s="225">
        <v>40</v>
      </c>
      <c r="N105" s="225"/>
      <c r="O105" s="218">
        <v>44713</v>
      </c>
      <c r="P105">
        <f t="shared" si="2"/>
        <v>40</v>
      </c>
    </row>
    <row r="106" spans="1:16">
      <c r="A106" s="627">
        <v>44716</v>
      </c>
      <c r="B106" s="224" t="s">
        <v>1</v>
      </c>
      <c r="C106" s="224" t="s">
        <v>139</v>
      </c>
      <c r="D106" s="225" t="s">
        <v>11</v>
      </c>
      <c r="E106" s="226">
        <v>0</v>
      </c>
      <c r="F106" s="226">
        <v>2</v>
      </c>
      <c r="G106" s="225">
        <v>2</v>
      </c>
      <c r="H106" s="475"/>
      <c r="I106" s="849"/>
      <c r="J106" s="1077"/>
      <c r="K106" s="225"/>
      <c r="L106" s="225"/>
      <c r="M106" s="225">
        <v>12</v>
      </c>
      <c r="N106" s="225"/>
      <c r="O106" s="218">
        <v>44713</v>
      </c>
      <c r="P106">
        <f t="shared" si="2"/>
        <v>12</v>
      </c>
    </row>
    <row r="107" spans="1:16">
      <c r="A107" s="627">
        <v>44718</v>
      </c>
      <c r="B107" s="224" t="s">
        <v>1</v>
      </c>
      <c r="C107" s="224" t="s">
        <v>176</v>
      </c>
      <c r="D107" s="225" t="s">
        <v>228</v>
      </c>
      <c r="E107" s="226"/>
      <c r="F107" s="226">
        <v>2</v>
      </c>
      <c r="G107" s="225">
        <v>2</v>
      </c>
      <c r="H107" s="475"/>
      <c r="I107" s="849"/>
      <c r="J107" s="1077"/>
      <c r="K107" s="225"/>
      <c r="L107" s="225"/>
      <c r="M107" s="225">
        <v>40</v>
      </c>
      <c r="N107" s="225"/>
      <c r="O107" s="218">
        <v>44713</v>
      </c>
      <c r="P107">
        <f t="shared" si="2"/>
        <v>40</v>
      </c>
    </row>
    <row r="108" spans="1:16">
      <c r="A108" s="627">
        <v>44718</v>
      </c>
      <c r="B108" s="224" t="s">
        <v>1</v>
      </c>
      <c r="C108" s="224" t="s">
        <v>131</v>
      </c>
      <c r="D108" s="225" t="s">
        <v>354</v>
      </c>
      <c r="E108" s="226"/>
      <c r="F108" s="226">
        <v>2</v>
      </c>
      <c r="G108" s="225">
        <v>2</v>
      </c>
      <c r="H108" s="475"/>
      <c r="I108" s="849"/>
      <c r="J108" s="1077"/>
      <c r="K108" s="225"/>
      <c r="L108" s="225"/>
      <c r="M108" s="225">
        <v>12</v>
      </c>
      <c r="N108" s="225"/>
      <c r="O108" s="218">
        <v>44713</v>
      </c>
      <c r="P108">
        <f t="shared" si="2"/>
        <v>12</v>
      </c>
    </row>
    <row r="109" spans="1:16">
      <c r="A109" s="627">
        <v>44719</v>
      </c>
      <c r="B109" s="224" t="s">
        <v>1</v>
      </c>
      <c r="C109" s="224" t="s">
        <v>169</v>
      </c>
      <c r="D109" s="225" t="s">
        <v>228</v>
      </c>
      <c r="E109" s="226"/>
      <c r="F109" s="226">
        <v>2</v>
      </c>
      <c r="G109" s="225">
        <v>2</v>
      </c>
      <c r="H109" s="475"/>
      <c r="I109" s="849"/>
      <c r="J109" s="1077"/>
      <c r="K109" s="225"/>
      <c r="L109" s="225"/>
      <c r="M109" s="225">
        <v>38.5</v>
      </c>
      <c r="N109" s="225"/>
      <c r="O109" s="218">
        <v>44713</v>
      </c>
      <c r="P109">
        <f t="shared" si="2"/>
        <v>38.5</v>
      </c>
    </row>
    <row r="110" spans="1:16">
      <c r="A110" s="627">
        <v>44719</v>
      </c>
      <c r="B110" s="224" t="s">
        <v>1</v>
      </c>
      <c r="C110" s="224" t="s">
        <v>177</v>
      </c>
      <c r="D110" s="225" t="s">
        <v>354</v>
      </c>
      <c r="E110" s="226"/>
      <c r="F110" s="226">
        <v>1</v>
      </c>
      <c r="G110" s="225">
        <v>1</v>
      </c>
      <c r="H110" s="475"/>
      <c r="I110" s="849"/>
      <c r="J110" s="1077"/>
      <c r="K110" s="225"/>
      <c r="L110" s="225"/>
      <c r="M110" s="225">
        <v>5</v>
      </c>
      <c r="N110" s="225"/>
      <c r="O110" s="218">
        <v>44713</v>
      </c>
      <c r="P110">
        <f t="shared" si="2"/>
        <v>5</v>
      </c>
    </row>
    <row r="111" spans="1:16">
      <c r="A111" s="627">
        <v>44719</v>
      </c>
      <c r="B111" s="224" t="s">
        <v>1</v>
      </c>
      <c r="C111" s="224" t="s">
        <v>140</v>
      </c>
      <c r="D111" s="225" t="s">
        <v>11</v>
      </c>
      <c r="E111" s="226">
        <v>0</v>
      </c>
      <c r="F111" s="226">
        <v>1</v>
      </c>
      <c r="G111" s="225">
        <v>1</v>
      </c>
      <c r="H111" s="475"/>
      <c r="I111" s="849"/>
      <c r="J111" s="1077"/>
      <c r="K111" s="225"/>
      <c r="L111" s="225"/>
      <c r="M111" s="225">
        <v>5.8</v>
      </c>
      <c r="N111" s="225"/>
      <c r="O111" s="218">
        <v>44713</v>
      </c>
      <c r="P111">
        <f t="shared" si="2"/>
        <v>5.8</v>
      </c>
    </row>
    <row r="112" spans="1:16">
      <c r="A112" s="627">
        <v>44720</v>
      </c>
      <c r="B112" s="224" t="s">
        <v>1</v>
      </c>
      <c r="C112" s="224" t="s">
        <v>178</v>
      </c>
      <c r="D112" s="225" t="s">
        <v>354</v>
      </c>
      <c r="E112" s="232"/>
      <c r="F112" s="232">
        <v>5</v>
      </c>
      <c r="G112" s="225">
        <v>5</v>
      </c>
      <c r="H112" s="475"/>
      <c r="I112" s="849"/>
      <c r="J112" s="1077"/>
      <c r="K112" s="225"/>
      <c r="L112" s="225"/>
      <c r="M112" s="225">
        <v>25</v>
      </c>
      <c r="N112" s="225"/>
      <c r="O112" s="218">
        <v>44713</v>
      </c>
      <c r="P112">
        <f t="shared" si="2"/>
        <v>25</v>
      </c>
    </row>
    <row r="113" spans="1:16">
      <c r="A113" s="627">
        <v>44720</v>
      </c>
      <c r="B113" s="224" t="s">
        <v>1</v>
      </c>
      <c r="C113" s="224" t="s">
        <v>136</v>
      </c>
      <c r="D113" s="225" t="s">
        <v>11</v>
      </c>
      <c r="E113" s="232">
        <v>0</v>
      </c>
      <c r="F113" s="232">
        <v>2</v>
      </c>
      <c r="G113" s="225">
        <v>2</v>
      </c>
      <c r="H113" s="475"/>
      <c r="I113" s="849"/>
      <c r="J113" s="1077"/>
      <c r="K113" s="225"/>
      <c r="L113" s="225"/>
      <c r="M113" s="225">
        <v>12</v>
      </c>
      <c r="N113" s="225"/>
      <c r="O113" s="218">
        <v>44713</v>
      </c>
      <c r="P113">
        <f t="shared" si="2"/>
        <v>12</v>
      </c>
    </row>
    <row r="114" spans="1:16">
      <c r="A114" s="627">
        <v>44721</v>
      </c>
      <c r="B114" s="224" t="s">
        <v>2</v>
      </c>
      <c r="C114" s="224" t="s">
        <v>180</v>
      </c>
      <c r="D114" s="225" t="s">
        <v>200</v>
      </c>
      <c r="E114" s="232">
        <v>0</v>
      </c>
      <c r="F114" s="232">
        <v>2</v>
      </c>
      <c r="G114" s="225">
        <v>2</v>
      </c>
      <c r="H114" s="475"/>
      <c r="I114" s="849"/>
      <c r="J114" s="1077"/>
      <c r="K114" s="225">
        <v>7</v>
      </c>
      <c r="L114" s="225"/>
      <c r="M114" s="225"/>
      <c r="N114" s="225"/>
      <c r="O114" s="218">
        <v>44713</v>
      </c>
      <c r="P114">
        <f t="shared" si="2"/>
        <v>7</v>
      </c>
    </row>
    <row r="115" spans="1:16">
      <c r="A115" s="627">
        <v>44722</v>
      </c>
      <c r="B115" s="224" t="s">
        <v>1</v>
      </c>
      <c r="C115" s="224" t="s">
        <v>162</v>
      </c>
      <c r="D115" s="225" t="s">
        <v>228</v>
      </c>
      <c r="E115" s="232"/>
      <c r="F115" s="232">
        <v>2</v>
      </c>
      <c r="G115" s="225">
        <v>2</v>
      </c>
      <c r="H115" s="475"/>
      <c r="I115" s="849"/>
      <c r="J115" s="1077"/>
      <c r="K115" s="225"/>
      <c r="L115" s="225"/>
      <c r="M115" s="225">
        <v>40</v>
      </c>
      <c r="N115" s="225"/>
      <c r="O115" s="218">
        <v>44713</v>
      </c>
      <c r="P115">
        <f t="shared" si="2"/>
        <v>40</v>
      </c>
    </row>
    <row r="116" spans="1:16">
      <c r="A116" s="627">
        <v>44722</v>
      </c>
      <c r="B116" s="224" t="s">
        <v>1</v>
      </c>
      <c r="C116" s="224" t="s">
        <v>166</v>
      </c>
      <c r="D116" s="225" t="s">
        <v>11</v>
      </c>
      <c r="E116" s="232">
        <v>0</v>
      </c>
      <c r="F116" s="232">
        <v>2</v>
      </c>
      <c r="G116" s="225">
        <v>2</v>
      </c>
      <c r="H116" s="475"/>
      <c r="I116" s="849"/>
      <c r="J116" s="1077"/>
      <c r="K116" s="225"/>
      <c r="L116" s="225"/>
      <c r="M116" s="225">
        <v>12</v>
      </c>
      <c r="N116" s="225"/>
      <c r="O116" s="218">
        <v>44713</v>
      </c>
      <c r="P116">
        <f t="shared" si="2"/>
        <v>12</v>
      </c>
    </row>
    <row r="117" spans="1:16">
      <c r="A117" s="627">
        <v>44723</v>
      </c>
      <c r="B117" s="224" t="s">
        <v>1</v>
      </c>
      <c r="C117" s="224" t="s">
        <v>181</v>
      </c>
      <c r="D117" s="225" t="s">
        <v>200</v>
      </c>
      <c r="E117" s="232">
        <v>0</v>
      </c>
      <c r="F117" s="232">
        <v>1</v>
      </c>
      <c r="G117" s="225">
        <v>1</v>
      </c>
      <c r="H117" s="475"/>
      <c r="I117" s="849"/>
      <c r="J117" s="1077"/>
      <c r="K117" s="225">
        <v>3</v>
      </c>
      <c r="L117" s="225"/>
      <c r="M117" s="225"/>
      <c r="N117" s="225"/>
      <c r="O117" s="218">
        <v>44713</v>
      </c>
      <c r="P117">
        <f t="shared" si="2"/>
        <v>3</v>
      </c>
    </row>
    <row r="118" spans="1:16">
      <c r="A118" s="627">
        <v>44723</v>
      </c>
      <c r="B118" s="224" t="s">
        <v>2</v>
      </c>
      <c r="C118" s="224" t="s">
        <v>170</v>
      </c>
      <c r="D118" s="225" t="s">
        <v>228</v>
      </c>
      <c r="E118" s="232"/>
      <c r="F118" s="232">
        <v>2</v>
      </c>
      <c r="G118" s="225">
        <v>2</v>
      </c>
      <c r="H118" s="475"/>
      <c r="I118" s="849"/>
      <c r="J118" s="1077"/>
      <c r="K118" s="225"/>
      <c r="L118" s="225"/>
      <c r="M118" s="225">
        <v>38.5</v>
      </c>
      <c r="N118" s="225"/>
      <c r="O118" s="218">
        <v>44713</v>
      </c>
      <c r="P118">
        <f t="shared" si="2"/>
        <v>38.5</v>
      </c>
    </row>
    <row r="119" spans="1:16">
      <c r="A119" s="627">
        <v>44723</v>
      </c>
      <c r="B119" s="224" t="s">
        <v>1</v>
      </c>
      <c r="C119" s="224" t="s">
        <v>183</v>
      </c>
      <c r="D119" s="225" t="s">
        <v>354</v>
      </c>
      <c r="E119" s="232"/>
      <c r="F119" s="232">
        <v>2</v>
      </c>
      <c r="G119" s="225">
        <v>2</v>
      </c>
      <c r="H119" s="475"/>
      <c r="I119" s="849"/>
      <c r="J119" s="1077"/>
      <c r="K119" s="225"/>
      <c r="L119" s="225"/>
      <c r="M119" s="225">
        <v>5</v>
      </c>
      <c r="N119" s="225"/>
      <c r="O119" s="218">
        <v>44713</v>
      </c>
      <c r="P119">
        <f t="shared" si="2"/>
        <v>5</v>
      </c>
    </row>
    <row r="120" spans="1:16">
      <c r="A120" s="627">
        <v>44723</v>
      </c>
      <c r="B120" s="224" t="s">
        <v>1</v>
      </c>
      <c r="C120" s="224" t="s">
        <v>137</v>
      </c>
      <c r="D120" s="225" t="s">
        <v>11</v>
      </c>
      <c r="E120" s="232">
        <v>0</v>
      </c>
      <c r="F120" s="232">
        <v>2</v>
      </c>
      <c r="G120" s="225">
        <v>2</v>
      </c>
      <c r="H120" s="475"/>
      <c r="I120" s="849"/>
      <c r="J120" s="1077"/>
      <c r="K120" s="225"/>
      <c r="L120" s="225"/>
      <c r="M120" s="225">
        <v>11</v>
      </c>
      <c r="N120" s="225"/>
      <c r="O120" s="218">
        <v>44713</v>
      </c>
      <c r="P120">
        <f t="shared" si="2"/>
        <v>11</v>
      </c>
    </row>
    <row r="121" spans="1:16">
      <c r="A121" s="627">
        <v>44723</v>
      </c>
      <c r="B121" s="224" t="s">
        <v>1</v>
      </c>
      <c r="C121" s="224" t="s">
        <v>126</v>
      </c>
      <c r="D121" s="225" t="s">
        <v>10</v>
      </c>
      <c r="E121" s="232">
        <v>1</v>
      </c>
      <c r="F121" s="232">
        <f>E121*G121</f>
        <v>2</v>
      </c>
      <c r="G121" s="225">
        <v>2</v>
      </c>
      <c r="H121" s="475"/>
      <c r="I121" s="849"/>
      <c r="J121" s="1077"/>
      <c r="K121" s="225"/>
      <c r="L121" s="225"/>
      <c r="M121" s="225">
        <v>4</v>
      </c>
      <c r="N121" s="225"/>
      <c r="O121" s="218">
        <v>44713</v>
      </c>
      <c r="P121">
        <f t="shared" si="2"/>
        <v>4</v>
      </c>
    </row>
    <row r="122" spans="1:16">
      <c r="A122" s="627">
        <v>44726</v>
      </c>
      <c r="B122" s="224" t="s">
        <v>2</v>
      </c>
      <c r="C122" s="224" t="s">
        <v>182</v>
      </c>
      <c r="D122" s="225" t="s">
        <v>228</v>
      </c>
      <c r="E122" s="232"/>
      <c r="F122" s="232">
        <v>3</v>
      </c>
      <c r="G122" s="225">
        <v>3</v>
      </c>
      <c r="H122" s="475"/>
      <c r="I122" s="849"/>
      <c r="J122" s="1077"/>
      <c r="K122" s="225"/>
      <c r="L122" s="225"/>
      <c r="M122" s="225">
        <v>59</v>
      </c>
      <c r="N122" s="225"/>
      <c r="O122" s="218">
        <v>44713</v>
      </c>
      <c r="P122">
        <f t="shared" si="2"/>
        <v>59</v>
      </c>
    </row>
    <row r="123" spans="1:16">
      <c r="A123" s="627">
        <v>44726</v>
      </c>
      <c r="B123" s="224" t="s">
        <v>2</v>
      </c>
      <c r="C123" s="224" t="s">
        <v>184</v>
      </c>
      <c r="D123" s="225" t="s">
        <v>354</v>
      </c>
      <c r="E123" s="232"/>
      <c r="F123" s="232">
        <v>2</v>
      </c>
      <c r="G123" s="225">
        <v>2</v>
      </c>
      <c r="H123" s="475"/>
      <c r="I123" s="849"/>
      <c r="J123" s="1077"/>
      <c r="K123" s="225"/>
      <c r="L123" s="225"/>
      <c r="M123" s="225">
        <v>10</v>
      </c>
      <c r="N123" s="225"/>
      <c r="O123" s="218">
        <v>44713</v>
      </c>
      <c r="P123">
        <f t="shared" si="2"/>
        <v>10</v>
      </c>
    </row>
    <row r="124" spans="1:16">
      <c r="A124" s="627">
        <v>44726</v>
      </c>
      <c r="B124" s="224" t="s">
        <v>1</v>
      </c>
      <c r="C124" s="224" t="s">
        <v>131</v>
      </c>
      <c r="D124" s="225" t="s">
        <v>11</v>
      </c>
      <c r="E124" s="232">
        <v>0</v>
      </c>
      <c r="F124" s="232">
        <v>2</v>
      </c>
      <c r="G124" s="225">
        <v>2</v>
      </c>
      <c r="H124" s="475"/>
      <c r="I124" s="849"/>
      <c r="J124" s="1077"/>
      <c r="K124" s="225"/>
      <c r="L124" s="225"/>
      <c r="M124" s="225">
        <v>11</v>
      </c>
      <c r="N124" s="225"/>
      <c r="O124" s="218">
        <v>44713</v>
      </c>
      <c r="P124">
        <f t="shared" si="2"/>
        <v>11</v>
      </c>
    </row>
    <row r="125" spans="1:16">
      <c r="A125" s="627">
        <v>44727</v>
      </c>
      <c r="B125" s="224" t="s">
        <v>1</v>
      </c>
      <c r="C125" s="224" t="s">
        <v>185</v>
      </c>
      <c r="D125" s="225" t="s">
        <v>200</v>
      </c>
      <c r="E125" s="232">
        <v>0</v>
      </c>
      <c r="F125" s="232">
        <v>2</v>
      </c>
      <c r="G125" s="225">
        <v>2</v>
      </c>
      <c r="H125" s="475"/>
      <c r="I125" s="849"/>
      <c r="J125" s="1077"/>
      <c r="K125" s="225">
        <v>7</v>
      </c>
      <c r="L125" s="225"/>
      <c r="M125" s="225"/>
      <c r="N125" s="225"/>
      <c r="O125" s="218">
        <v>44713</v>
      </c>
      <c r="P125">
        <f t="shared" si="2"/>
        <v>7</v>
      </c>
    </row>
    <row r="126" spans="1:16">
      <c r="A126" s="627">
        <v>44728</v>
      </c>
      <c r="B126" s="224" t="s">
        <v>1</v>
      </c>
      <c r="C126" s="224" t="s">
        <v>186</v>
      </c>
      <c r="D126" s="225" t="s">
        <v>200</v>
      </c>
      <c r="E126" s="232">
        <v>0</v>
      </c>
      <c r="F126" s="232">
        <v>2</v>
      </c>
      <c r="G126" s="225">
        <v>2</v>
      </c>
      <c r="H126" s="475"/>
      <c r="I126" s="849"/>
      <c r="J126" s="1077"/>
      <c r="K126" s="225">
        <v>7</v>
      </c>
      <c r="L126" s="225"/>
      <c r="M126" s="225"/>
      <c r="N126" s="225"/>
      <c r="O126" s="218">
        <v>44713</v>
      </c>
      <c r="P126">
        <f t="shared" si="2"/>
        <v>7</v>
      </c>
    </row>
    <row r="127" spans="1:16">
      <c r="A127" s="627">
        <v>44728</v>
      </c>
      <c r="B127" s="224" t="s">
        <v>1</v>
      </c>
      <c r="C127" s="224" t="s">
        <v>167</v>
      </c>
      <c r="D127" s="225" t="s">
        <v>11</v>
      </c>
      <c r="E127" s="226">
        <v>0</v>
      </c>
      <c r="F127" s="226">
        <v>2</v>
      </c>
      <c r="G127" s="225">
        <v>2</v>
      </c>
      <c r="H127" s="475"/>
      <c r="I127" s="849"/>
      <c r="J127" s="1077"/>
      <c r="K127" s="225"/>
      <c r="L127" s="225"/>
      <c r="M127" s="225">
        <v>12</v>
      </c>
      <c r="N127" s="225"/>
      <c r="O127" s="218">
        <v>44713</v>
      </c>
      <c r="P127">
        <f t="shared" si="2"/>
        <v>12</v>
      </c>
    </row>
    <row r="128" spans="1:16">
      <c r="A128" s="627">
        <v>44729</v>
      </c>
      <c r="B128" s="224" t="s">
        <v>1</v>
      </c>
      <c r="C128" s="224" t="s">
        <v>187</v>
      </c>
      <c r="D128" s="225" t="s">
        <v>200</v>
      </c>
      <c r="E128" s="226">
        <v>0</v>
      </c>
      <c r="F128" s="226">
        <v>6</v>
      </c>
      <c r="G128" s="225">
        <v>6</v>
      </c>
      <c r="H128" s="475"/>
      <c r="I128" s="849"/>
      <c r="J128" s="1077"/>
      <c r="K128" s="225">
        <v>18</v>
      </c>
      <c r="L128" s="225"/>
      <c r="M128" s="225"/>
      <c r="N128" s="225"/>
      <c r="O128" s="218">
        <v>44713</v>
      </c>
      <c r="P128">
        <f t="shared" si="2"/>
        <v>18</v>
      </c>
    </row>
    <row r="129" spans="1:16">
      <c r="A129" s="627">
        <v>44729</v>
      </c>
      <c r="B129" s="224" t="s">
        <v>2</v>
      </c>
      <c r="C129" s="224" t="s">
        <v>188</v>
      </c>
      <c r="D129" s="225" t="s">
        <v>228</v>
      </c>
      <c r="E129" s="226"/>
      <c r="F129" s="226">
        <v>1</v>
      </c>
      <c r="G129" s="225">
        <v>1</v>
      </c>
      <c r="H129" s="475"/>
      <c r="I129" s="849"/>
      <c r="J129" s="1077"/>
      <c r="K129" s="225"/>
      <c r="L129" s="225"/>
      <c r="M129" s="225">
        <v>19.25</v>
      </c>
      <c r="N129" s="225"/>
      <c r="O129" s="218">
        <v>44713</v>
      </c>
      <c r="P129">
        <f t="shared" si="2"/>
        <v>19.25</v>
      </c>
    </row>
    <row r="130" spans="1:16">
      <c r="A130" s="627">
        <v>44729</v>
      </c>
      <c r="B130" s="224" t="s">
        <v>2</v>
      </c>
      <c r="C130" s="224" t="s">
        <v>189</v>
      </c>
      <c r="D130" s="225" t="s">
        <v>354</v>
      </c>
      <c r="E130" s="226"/>
      <c r="F130" s="226">
        <v>3</v>
      </c>
      <c r="G130" s="225">
        <v>3</v>
      </c>
      <c r="H130" s="475"/>
      <c r="I130" s="849"/>
      <c r="J130" s="1077"/>
      <c r="K130" s="225"/>
      <c r="L130" s="225"/>
      <c r="M130" s="225">
        <v>14</v>
      </c>
      <c r="N130" s="225"/>
      <c r="O130" s="218">
        <v>44713</v>
      </c>
      <c r="P130">
        <f t="shared" si="2"/>
        <v>14</v>
      </c>
    </row>
    <row r="131" spans="1:16">
      <c r="A131" s="627">
        <v>44729</v>
      </c>
      <c r="B131" s="224" t="s">
        <v>1</v>
      </c>
      <c r="C131" s="224" t="s">
        <v>168</v>
      </c>
      <c r="D131" s="225" t="s">
        <v>11</v>
      </c>
      <c r="E131" s="226">
        <v>0</v>
      </c>
      <c r="F131" s="226">
        <v>2</v>
      </c>
      <c r="G131" s="225">
        <v>2</v>
      </c>
      <c r="H131" s="475"/>
      <c r="I131" s="849"/>
      <c r="J131" s="1077"/>
      <c r="K131" s="225"/>
      <c r="L131" s="225"/>
      <c r="M131" s="225">
        <v>11</v>
      </c>
      <c r="N131" s="225"/>
      <c r="O131" s="218">
        <v>44713</v>
      </c>
      <c r="P131">
        <f t="shared" ref="P131:P194" si="3">SUM(K131:N131)</f>
        <v>11</v>
      </c>
    </row>
    <row r="132" spans="1:16">
      <c r="A132" s="627">
        <v>44729</v>
      </c>
      <c r="B132" s="224" t="s">
        <v>1</v>
      </c>
      <c r="C132" s="224" t="s">
        <v>139</v>
      </c>
      <c r="D132" s="225" t="s">
        <v>10</v>
      </c>
      <c r="E132" s="226">
        <v>1</v>
      </c>
      <c r="F132" s="226">
        <f>E132*G132</f>
        <v>2</v>
      </c>
      <c r="G132" s="225">
        <v>2</v>
      </c>
      <c r="H132" s="475"/>
      <c r="I132" s="849"/>
      <c r="J132" s="1077"/>
      <c r="K132" s="225"/>
      <c r="L132" s="225"/>
      <c r="M132" s="225">
        <v>4</v>
      </c>
      <c r="N132" s="225"/>
      <c r="O132" s="218">
        <v>44713</v>
      </c>
      <c r="P132">
        <f t="shared" si="3"/>
        <v>4</v>
      </c>
    </row>
    <row r="133" spans="1:16">
      <c r="A133" s="627">
        <v>44730</v>
      </c>
      <c r="B133" s="224" t="s">
        <v>2</v>
      </c>
      <c r="C133" s="224" t="s">
        <v>190</v>
      </c>
      <c r="D133" s="225" t="s">
        <v>228</v>
      </c>
      <c r="E133" s="226"/>
      <c r="F133" s="226">
        <v>2</v>
      </c>
      <c r="G133" s="225">
        <v>2</v>
      </c>
      <c r="H133" s="475"/>
      <c r="I133" s="849"/>
      <c r="J133" s="1077"/>
      <c r="K133" s="225"/>
      <c r="L133" s="225"/>
      <c r="M133" s="225">
        <v>40</v>
      </c>
      <c r="N133" s="225"/>
      <c r="O133" s="218">
        <v>44713</v>
      </c>
      <c r="P133">
        <f t="shared" si="3"/>
        <v>40</v>
      </c>
    </row>
    <row r="134" spans="1:16">
      <c r="A134" s="627">
        <v>44730</v>
      </c>
      <c r="B134" s="224" t="s">
        <v>2</v>
      </c>
      <c r="C134" s="224" t="s">
        <v>191</v>
      </c>
      <c r="D134" s="225" t="s">
        <v>354</v>
      </c>
      <c r="E134" s="226"/>
      <c r="F134" s="226">
        <v>2</v>
      </c>
      <c r="G134" s="225">
        <v>2</v>
      </c>
      <c r="H134" s="475"/>
      <c r="I134" s="849"/>
      <c r="J134" s="1077"/>
      <c r="K134" s="225"/>
      <c r="L134" s="225"/>
      <c r="M134" s="225">
        <v>10</v>
      </c>
      <c r="N134" s="225"/>
      <c r="O134" s="218">
        <v>44713</v>
      </c>
      <c r="P134">
        <f t="shared" si="3"/>
        <v>10</v>
      </c>
    </row>
    <row r="135" spans="1:16">
      <c r="A135" s="627">
        <v>44730</v>
      </c>
      <c r="B135" s="224" t="s">
        <v>1</v>
      </c>
      <c r="C135" s="224" t="s">
        <v>169</v>
      </c>
      <c r="D135" s="225" t="s">
        <v>11</v>
      </c>
      <c r="E135" s="226">
        <v>0</v>
      </c>
      <c r="F135" s="226">
        <v>2</v>
      </c>
      <c r="G135" s="225">
        <v>2</v>
      </c>
      <c r="H135" s="475"/>
      <c r="I135" s="849"/>
      <c r="J135" s="1077"/>
      <c r="K135" s="225"/>
      <c r="L135" s="225"/>
      <c r="M135" s="225">
        <v>12</v>
      </c>
      <c r="N135" s="225"/>
      <c r="O135" s="218">
        <v>44713</v>
      </c>
      <c r="P135">
        <f t="shared" si="3"/>
        <v>12</v>
      </c>
    </row>
    <row r="136" spans="1:16">
      <c r="A136" s="627">
        <v>44732</v>
      </c>
      <c r="B136" s="224" t="s">
        <v>2</v>
      </c>
      <c r="C136" s="224" t="s">
        <v>192</v>
      </c>
      <c r="D136" s="225" t="s">
        <v>354</v>
      </c>
      <c r="E136" s="226"/>
      <c r="F136" s="226">
        <v>3</v>
      </c>
      <c r="G136" s="225">
        <v>3</v>
      </c>
      <c r="H136" s="475"/>
      <c r="I136" s="849"/>
      <c r="J136" s="1077"/>
      <c r="K136" s="225"/>
      <c r="L136" s="225"/>
      <c r="M136" s="225">
        <v>15</v>
      </c>
      <c r="N136" s="225"/>
      <c r="O136" s="218">
        <v>44713</v>
      </c>
      <c r="P136">
        <f t="shared" si="3"/>
        <v>15</v>
      </c>
    </row>
    <row r="137" spans="1:16">
      <c r="A137" s="627">
        <v>44732</v>
      </c>
      <c r="B137" s="224" t="s">
        <v>3</v>
      </c>
      <c r="C137" s="224" t="s">
        <v>161</v>
      </c>
      <c r="D137" s="225" t="s">
        <v>200</v>
      </c>
      <c r="E137" s="226">
        <v>0</v>
      </c>
      <c r="F137" s="226">
        <v>3</v>
      </c>
      <c r="G137" s="225">
        <v>3</v>
      </c>
      <c r="H137" s="475"/>
      <c r="I137" s="849"/>
      <c r="J137" s="1077"/>
      <c r="K137" s="225">
        <v>9</v>
      </c>
      <c r="L137" s="225"/>
      <c r="M137" s="225"/>
      <c r="N137" s="225"/>
      <c r="O137" s="218">
        <v>44713</v>
      </c>
      <c r="P137">
        <f t="shared" si="3"/>
        <v>9</v>
      </c>
    </row>
    <row r="138" spans="1:16">
      <c r="A138" s="627">
        <v>44733</v>
      </c>
      <c r="B138" s="224" t="s">
        <v>2</v>
      </c>
      <c r="C138" s="224" t="s">
        <v>162</v>
      </c>
      <c r="D138" s="225" t="s">
        <v>11</v>
      </c>
      <c r="E138" s="226">
        <v>0</v>
      </c>
      <c r="F138" s="226">
        <v>2</v>
      </c>
      <c r="G138" s="225">
        <v>2</v>
      </c>
      <c r="H138" s="475"/>
      <c r="I138" s="849"/>
      <c r="J138" s="1077"/>
      <c r="K138" s="225"/>
      <c r="L138" s="225"/>
      <c r="M138" s="225">
        <v>13</v>
      </c>
      <c r="N138" s="225"/>
      <c r="O138" s="218">
        <v>44713</v>
      </c>
      <c r="P138">
        <f t="shared" si="3"/>
        <v>13</v>
      </c>
    </row>
    <row r="139" spans="1:16">
      <c r="A139" s="627">
        <v>44734</v>
      </c>
      <c r="B139" s="224" t="s">
        <v>1</v>
      </c>
      <c r="C139" s="224" t="s">
        <v>193</v>
      </c>
      <c r="D139" s="225" t="s">
        <v>228</v>
      </c>
      <c r="E139" s="226"/>
      <c r="F139" s="226">
        <v>3</v>
      </c>
      <c r="G139" s="225">
        <v>3</v>
      </c>
      <c r="H139" s="475"/>
      <c r="I139" s="849"/>
      <c r="J139" s="1077"/>
      <c r="K139" s="225"/>
      <c r="L139" s="225"/>
      <c r="M139" s="225">
        <v>60</v>
      </c>
      <c r="N139" s="225"/>
      <c r="O139" s="218">
        <v>44713</v>
      </c>
      <c r="P139">
        <f t="shared" si="3"/>
        <v>60</v>
      </c>
    </row>
    <row r="140" spans="1:16">
      <c r="A140" s="627">
        <v>44734</v>
      </c>
      <c r="B140" s="224" t="s">
        <v>2</v>
      </c>
      <c r="C140" s="224" t="s">
        <v>170</v>
      </c>
      <c r="D140" s="225" t="s">
        <v>11</v>
      </c>
      <c r="E140" s="226">
        <v>0</v>
      </c>
      <c r="F140" s="226">
        <v>2</v>
      </c>
      <c r="G140" s="225">
        <v>2</v>
      </c>
      <c r="H140" s="475"/>
      <c r="I140" s="849"/>
      <c r="J140" s="1077"/>
      <c r="K140" s="225"/>
      <c r="L140" s="225"/>
      <c r="M140" s="225">
        <v>12</v>
      </c>
      <c r="N140" s="225"/>
      <c r="O140" s="218">
        <v>44713</v>
      </c>
      <c r="P140">
        <f t="shared" si="3"/>
        <v>12</v>
      </c>
    </row>
    <row r="141" spans="1:16">
      <c r="A141" s="627">
        <v>44734</v>
      </c>
      <c r="B141" s="224" t="s">
        <v>1</v>
      </c>
      <c r="C141" s="224" t="s">
        <v>140</v>
      </c>
      <c r="D141" s="225" t="s">
        <v>10</v>
      </c>
      <c r="E141" s="226">
        <v>1</v>
      </c>
      <c r="F141" s="226">
        <f>E141*G141</f>
        <v>1</v>
      </c>
      <c r="G141" s="225">
        <v>1</v>
      </c>
      <c r="H141" s="475"/>
      <c r="I141" s="849"/>
      <c r="J141" s="1077"/>
      <c r="K141" s="225"/>
      <c r="L141" s="225"/>
      <c r="M141" s="225">
        <v>2</v>
      </c>
      <c r="N141" s="225"/>
      <c r="O141" s="218">
        <v>44713</v>
      </c>
      <c r="P141">
        <f t="shared" si="3"/>
        <v>2</v>
      </c>
    </row>
    <row r="142" spans="1:16">
      <c r="A142" s="627">
        <v>44735</v>
      </c>
      <c r="B142" s="224" t="s">
        <v>2</v>
      </c>
      <c r="C142" s="224" t="s">
        <v>186</v>
      </c>
      <c r="D142" s="225" t="s">
        <v>228</v>
      </c>
      <c r="E142" s="226"/>
      <c r="F142" s="226">
        <v>2</v>
      </c>
      <c r="G142" s="225">
        <v>2</v>
      </c>
      <c r="H142" s="475"/>
      <c r="I142" s="849"/>
      <c r="J142" s="1077"/>
      <c r="K142" s="225"/>
      <c r="L142" s="225"/>
      <c r="M142" s="225">
        <v>40</v>
      </c>
      <c r="N142" s="225"/>
      <c r="O142" s="218">
        <v>44713</v>
      </c>
      <c r="P142">
        <f t="shared" si="3"/>
        <v>40</v>
      </c>
    </row>
    <row r="143" spans="1:16">
      <c r="A143" s="627">
        <v>44736</v>
      </c>
      <c r="B143" s="224" t="s">
        <v>1</v>
      </c>
      <c r="C143" s="224" t="s">
        <v>194</v>
      </c>
      <c r="D143" s="225" t="s">
        <v>228</v>
      </c>
      <c r="E143" s="226"/>
      <c r="F143" s="226">
        <v>1</v>
      </c>
      <c r="G143" s="225">
        <v>1</v>
      </c>
      <c r="H143" s="475"/>
      <c r="I143" s="849"/>
      <c r="J143" s="1077"/>
      <c r="K143" s="225"/>
      <c r="L143" s="225"/>
      <c r="M143" s="225">
        <v>20</v>
      </c>
      <c r="N143" s="225"/>
      <c r="O143" s="218">
        <v>44713</v>
      </c>
      <c r="P143">
        <f t="shared" si="3"/>
        <v>20</v>
      </c>
    </row>
    <row r="144" spans="1:16">
      <c r="A144" s="627">
        <v>44736</v>
      </c>
      <c r="B144" s="224" t="s">
        <v>1</v>
      </c>
      <c r="C144" s="224" t="s">
        <v>195</v>
      </c>
      <c r="D144" s="225" t="s">
        <v>354</v>
      </c>
      <c r="E144" s="226"/>
      <c r="F144" s="226">
        <v>4</v>
      </c>
      <c r="G144" s="225">
        <v>4</v>
      </c>
      <c r="H144" s="475"/>
      <c r="I144" s="849"/>
      <c r="J144" s="1077"/>
      <c r="K144" s="225"/>
      <c r="L144" s="225"/>
      <c r="M144" s="225">
        <v>20</v>
      </c>
      <c r="N144" s="225"/>
      <c r="O144" s="218">
        <v>44713</v>
      </c>
      <c r="P144">
        <f t="shared" si="3"/>
        <v>20</v>
      </c>
    </row>
    <row r="145" spans="1:16">
      <c r="A145" s="627">
        <v>44739</v>
      </c>
      <c r="B145" s="224" t="s">
        <v>1</v>
      </c>
      <c r="C145" s="224" t="s">
        <v>196</v>
      </c>
      <c r="D145" s="225" t="s">
        <v>228</v>
      </c>
      <c r="E145" s="226"/>
      <c r="F145" s="226">
        <v>2</v>
      </c>
      <c r="G145" s="225">
        <v>2</v>
      </c>
      <c r="H145" s="475"/>
      <c r="I145" s="849"/>
      <c r="J145" s="1077"/>
      <c r="K145" s="225"/>
      <c r="L145" s="225"/>
      <c r="M145" s="225">
        <v>40</v>
      </c>
      <c r="N145" s="225"/>
      <c r="O145" s="218">
        <v>44713</v>
      </c>
      <c r="P145">
        <f t="shared" si="3"/>
        <v>40</v>
      </c>
    </row>
    <row r="146" spans="1:16">
      <c r="A146" s="627">
        <v>44739</v>
      </c>
      <c r="B146" s="224" t="s">
        <v>1</v>
      </c>
      <c r="C146" s="224" t="s">
        <v>197</v>
      </c>
      <c r="D146" s="225" t="s">
        <v>354</v>
      </c>
      <c r="E146" s="226"/>
      <c r="F146" s="226">
        <v>2</v>
      </c>
      <c r="G146" s="225">
        <v>2</v>
      </c>
      <c r="H146" s="475"/>
      <c r="I146" s="849"/>
      <c r="J146" s="1077"/>
      <c r="K146" s="225"/>
      <c r="L146" s="225"/>
      <c r="M146" s="225">
        <v>10</v>
      </c>
      <c r="N146" s="225"/>
      <c r="O146" s="218">
        <v>44713</v>
      </c>
      <c r="P146">
        <f t="shared" si="3"/>
        <v>10</v>
      </c>
    </row>
    <row r="147" spans="1:16">
      <c r="A147" s="627">
        <v>44739</v>
      </c>
      <c r="B147" s="224" t="s">
        <v>2</v>
      </c>
      <c r="C147" s="224" t="s">
        <v>171</v>
      </c>
      <c r="D147" s="225" t="s">
        <v>11</v>
      </c>
      <c r="E147" s="226">
        <v>0</v>
      </c>
      <c r="F147" s="226">
        <v>2</v>
      </c>
      <c r="G147" s="225">
        <v>2</v>
      </c>
      <c r="H147" s="475"/>
      <c r="I147" s="849"/>
      <c r="J147" s="1077"/>
      <c r="K147" s="225"/>
      <c r="L147" s="225"/>
      <c r="M147" s="225">
        <v>12</v>
      </c>
      <c r="N147" s="225"/>
      <c r="O147" s="218">
        <v>44713</v>
      </c>
      <c r="P147">
        <f t="shared" si="3"/>
        <v>12</v>
      </c>
    </row>
    <row r="148" spans="1:16">
      <c r="A148" s="627">
        <v>44739</v>
      </c>
      <c r="B148" s="224" t="s">
        <v>1</v>
      </c>
      <c r="C148" s="224" t="s">
        <v>113</v>
      </c>
      <c r="D148" s="225" t="s">
        <v>10</v>
      </c>
      <c r="E148" s="226">
        <v>1</v>
      </c>
      <c r="F148" s="226">
        <f>E148*G148</f>
        <v>3</v>
      </c>
      <c r="G148" s="225">
        <v>3</v>
      </c>
      <c r="H148" s="475"/>
      <c r="I148" s="849"/>
      <c r="J148" s="1077"/>
      <c r="K148" s="225"/>
      <c r="L148" s="225"/>
      <c r="M148" s="225">
        <v>6</v>
      </c>
      <c r="N148" s="225"/>
      <c r="O148" s="218">
        <v>44713</v>
      </c>
      <c r="P148">
        <f t="shared" si="3"/>
        <v>6</v>
      </c>
    </row>
    <row r="149" spans="1:16">
      <c r="A149" s="627">
        <v>44740</v>
      </c>
      <c r="B149" s="224" t="s">
        <v>1</v>
      </c>
      <c r="C149" s="224" t="s">
        <v>173</v>
      </c>
      <c r="D149" s="225" t="s">
        <v>228</v>
      </c>
      <c r="E149" s="226"/>
      <c r="F149" s="226">
        <v>2</v>
      </c>
      <c r="G149" s="225">
        <v>2</v>
      </c>
      <c r="H149" s="475"/>
      <c r="I149" s="849"/>
      <c r="J149" s="1077"/>
      <c r="K149" s="225"/>
      <c r="L149" s="225"/>
      <c r="M149" s="225">
        <v>40</v>
      </c>
      <c r="N149" s="225"/>
      <c r="O149" s="218">
        <v>44713</v>
      </c>
      <c r="P149">
        <f t="shared" si="3"/>
        <v>40</v>
      </c>
    </row>
    <row r="150" spans="1:16">
      <c r="A150" s="627">
        <v>44740</v>
      </c>
      <c r="B150" s="224" t="s">
        <v>1</v>
      </c>
      <c r="C150" s="224" t="s">
        <v>198</v>
      </c>
      <c r="D150" s="225" t="s">
        <v>354</v>
      </c>
      <c r="E150" s="226"/>
      <c r="F150" s="226">
        <v>2</v>
      </c>
      <c r="G150" s="225">
        <v>2</v>
      </c>
      <c r="H150" s="475"/>
      <c r="I150" s="849"/>
      <c r="J150" s="1077"/>
      <c r="K150" s="225"/>
      <c r="L150" s="225"/>
      <c r="M150" s="225">
        <v>10</v>
      </c>
      <c r="N150" s="225"/>
      <c r="O150" s="218">
        <v>44713</v>
      </c>
      <c r="P150">
        <f t="shared" si="3"/>
        <v>10</v>
      </c>
    </row>
    <row r="151" spans="1:16">
      <c r="A151" s="627">
        <v>44740</v>
      </c>
      <c r="B151" s="224" t="s">
        <v>2</v>
      </c>
      <c r="C151" s="224" t="s">
        <v>172</v>
      </c>
      <c r="D151" s="225" t="s">
        <v>11</v>
      </c>
      <c r="E151" s="226">
        <v>0</v>
      </c>
      <c r="F151" s="226">
        <v>2</v>
      </c>
      <c r="G151" s="225">
        <v>2</v>
      </c>
      <c r="H151" s="475"/>
      <c r="I151" s="849"/>
      <c r="J151" s="1077"/>
      <c r="K151" s="225"/>
      <c r="L151" s="225"/>
      <c r="M151" s="225">
        <v>12</v>
      </c>
      <c r="N151" s="225"/>
      <c r="O151" s="218">
        <v>44713</v>
      </c>
      <c r="P151">
        <f t="shared" si="3"/>
        <v>12</v>
      </c>
    </row>
    <row r="152" spans="1:16">
      <c r="A152" s="627">
        <v>44740</v>
      </c>
      <c r="B152" s="224" t="s">
        <v>1</v>
      </c>
      <c r="C152" s="224" t="s">
        <v>117</v>
      </c>
      <c r="D152" s="225" t="s">
        <v>10</v>
      </c>
      <c r="E152" s="226">
        <v>1</v>
      </c>
      <c r="F152" s="226">
        <f>E152*G152</f>
        <v>2</v>
      </c>
      <c r="G152" s="225">
        <v>2</v>
      </c>
      <c r="H152" s="475"/>
      <c r="I152" s="849"/>
      <c r="J152" s="1077"/>
      <c r="K152" s="225"/>
      <c r="L152" s="225"/>
      <c r="M152" s="225">
        <v>4</v>
      </c>
      <c r="N152" s="225"/>
      <c r="O152" s="218">
        <v>44713</v>
      </c>
      <c r="P152">
        <f t="shared" si="3"/>
        <v>4</v>
      </c>
    </row>
    <row r="153" spans="1:16">
      <c r="A153" s="627">
        <v>44742</v>
      </c>
      <c r="B153" s="224" t="s">
        <v>1</v>
      </c>
      <c r="C153" s="224" t="s">
        <v>199</v>
      </c>
      <c r="D153" s="225" t="s">
        <v>354</v>
      </c>
      <c r="E153" s="226"/>
      <c r="F153" s="226">
        <v>2</v>
      </c>
      <c r="G153" s="225">
        <v>2</v>
      </c>
      <c r="H153" s="475"/>
      <c r="I153" s="849"/>
      <c r="J153" s="1077"/>
      <c r="K153" s="225"/>
      <c r="L153" s="225"/>
      <c r="M153" s="225">
        <v>10</v>
      </c>
      <c r="N153" s="225"/>
      <c r="O153" s="218">
        <v>44713</v>
      </c>
      <c r="P153">
        <f t="shared" si="3"/>
        <v>10</v>
      </c>
    </row>
    <row r="154" spans="1:16">
      <c r="A154" s="627">
        <v>44742</v>
      </c>
      <c r="B154" s="224" t="s">
        <v>2</v>
      </c>
      <c r="C154" s="224" t="s">
        <v>179</v>
      </c>
      <c r="D154" s="225" t="s">
        <v>11</v>
      </c>
      <c r="E154" s="226"/>
      <c r="F154" s="226">
        <v>2</v>
      </c>
      <c r="G154" s="225">
        <v>2</v>
      </c>
      <c r="H154" s="475"/>
      <c r="I154" s="849"/>
      <c r="J154" s="1077"/>
      <c r="K154" s="225"/>
      <c r="L154" s="225"/>
      <c r="M154" s="225">
        <v>12</v>
      </c>
      <c r="N154" s="225"/>
      <c r="O154" s="218">
        <v>44713</v>
      </c>
      <c r="P154">
        <f t="shared" si="3"/>
        <v>12</v>
      </c>
    </row>
    <row r="155" spans="1:16">
      <c r="A155" s="627">
        <v>44743</v>
      </c>
      <c r="B155" s="224" t="s">
        <v>1</v>
      </c>
      <c r="C155" s="224"/>
      <c r="D155" s="225" t="s">
        <v>11</v>
      </c>
      <c r="E155" s="226"/>
      <c r="F155" s="226">
        <v>1</v>
      </c>
      <c r="G155" s="225">
        <v>1</v>
      </c>
      <c r="H155" s="475"/>
      <c r="I155" s="849"/>
      <c r="J155" s="1077"/>
      <c r="K155" s="225"/>
      <c r="L155" s="225"/>
      <c r="M155" s="225">
        <v>6</v>
      </c>
      <c r="N155" s="225"/>
      <c r="O155" s="218">
        <v>44743</v>
      </c>
      <c r="P155">
        <f t="shared" si="3"/>
        <v>6</v>
      </c>
    </row>
    <row r="156" spans="1:16">
      <c r="A156" s="627">
        <v>44743</v>
      </c>
      <c r="B156" s="224" t="s">
        <v>1</v>
      </c>
      <c r="C156" s="224" t="s">
        <v>437</v>
      </c>
      <c r="D156" s="225" t="s">
        <v>10</v>
      </c>
      <c r="E156" s="226"/>
      <c r="F156" s="226">
        <v>3</v>
      </c>
      <c r="G156" s="225">
        <v>3</v>
      </c>
      <c r="H156" s="475"/>
      <c r="I156" s="849"/>
      <c r="J156" s="1077"/>
      <c r="K156" s="225"/>
      <c r="L156" s="225"/>
      <c r="M156" s="225">
        <v>6</v>
      </c>
      <c r="N156" s="225"/>
      <c r="O156" s="218">
        <v>44743</v>
      </c>
      <c r="P156">
        <f t="shared" si="3"/>
        <v>6</v>
      </c>
    </row>
    <row r="157" spans="1:16">
      <c r="A157" s="627">
        <v>44745</v>
      </c>
      <c r="B157" s="224" t="s">
        <v>3</v>
      </c>
      <c r="C157" s="224" t="s">
        <v>618</v>
      </c>
      <c r="D157" s="225" t="s">
        <v>200</v>
      </c>
      <c r="E157" s="226"/>
      <c r="F157" s="226">
        <v>3</v>
      </c>
      <c r="G157" s="225">
        <v>3</v>
      </c>
      <c r="H157" s="475"/>
      <c r="I157" s="849"/>
      <c r="J157" s="1077"/>
      <c r="K157" s="225">
        <v>9</v>
      </c>
      <c r="L157" s="225"/>
      <c r="M157" s="225"/>
      <c r="N157" s="225"/>
      <c r="O157" s="218">
        <v>44743</v>
      </c>
      <c r="P157">
        <f t="shared" si="3"/>
        <v>9</v>
      </c>
    </row>
    <row r="158" spans="1:16">
      <c r="A158" s="627">
        <v>44745</v>
      </c>
      <c r="B158" s="224" t="s">
        <v>1</v>
      </c>
      <c r="C158" s="224"/>
      <c r="D158" s="225" t="s">
        <v>11</v>
      </c>
      <c r="E158" s="226"/>
      <c r="F158" s="226">
        <v>2</v>
      </c>
      <c r="G158" s="225">
        <v>2</v>
      </c>
      <c r="H158" s="475"/>
      <c r="I158" s="849"/>
      <c r="J158" s="1077"/>
      <c r="K158" s="225"/>
      <c r="L158" s="225"/>
      <c r="M158" s="225">
        <v>12</v>
      </c>
      <c r="N158" s="225"/>
      <c r="O158" s="218">
        <v>44743</v>
      </c>
      <c r="P158">
        <f t="shared" si="3"/>
        <v>12</v>
      </c>
    </row>
    <row r="159" spans="1:16">
      <c r="A159" s="627">
        <v>44746</v>
      </c>
      <c r="B159" s="224" t="s">
        <v>1</v>
      </c>
      <c r="C159" s="224"/>
      <c r="D159" s="225" t="s">
        <v>11</v>
      </c>
      <c r="E159" s="226"/>
      <c r="F159" s="226">
        <v>2</v>
      </c>
      <c r="G159" s="225">
        <v>2</v>
      </c>
      <c r="H159" s="475"/>
      <c r="I159" s="849"/>
      <c r="J159" s="1077"/>
      <c r="K159" s="225"/>
      <c r="L159" s="225"/>
      <c r="M159" s="225">
        <v>12</v>
      </c>
      <c r="N159" s="225"/>
      <c r="O159" s="218">
        <v>44743</v>
      </c>
      <c r="P159">
        <f t="shared" si="3"/>
        <v>12</v>
      </c>
    </row>
    <row r="160" spans="1:16">
      <c r="A160" s="627">
        <v>44747</v>
      </c>
      <c r="B160" s="224" t="s">
        <v>3</v>
      </c>
      <c r="C160" s="224" t="s">
        <v>619</v>
      </c>
      <c r="D160" s="225" t="s">
        <v>200</v>
      </c>
      <c r="E160" s="226"/>
      <c r="F160" s="226">
        <v>2</v>
      </c>
      <c r="G160" s="225">
        <v>2</v>
      </c>
      <c r="H160" s="475"/>
      <c r="I160" s="849"/>
      <c r="J160" s="1077"/>
      <c r="K160" s="225">
        <v>6</v>
      </c>
      <c r="L160" s="225"/>
      <c r="M160" s="225"/>
      <c r="N160" s="225"/>
      <c r="O160" s="218">
        <v>44743</v>
      </c>
      <c r="P160">
        <f t="shared" si="3"/>
        <v>6</v>
      </c>
    </row>
    <row r="161" spans="1:16">
      <c r="A161" s="627">
        <v>44747</v>
      </c>
      <c r="B161" s="224" t="s">
        <v>1</v>
      </c>
      <c r="C161" s="224"/>
      <c r="D161" s="225" t="s">
        <v>11</v>
      </c>
      <c r="E161" s="226"/>
      <c r="F161" s="226">
        <v>2</v>
      </c>
      <c r="G161" s="225">
        <v>2</v>
      </c>
      <c r="H161" s="475"/>
      <c r="I161" s="849"/>
      <c r="J161" s="1077"/>
      <c r="K161" s="225"/>
      <c r="L161" s="225"/>
      <c r="M161" s="225">
        <v>12</v>
      </c>
      <c r="N161" s="225"/>
      <c r="O161" s="218">
        <v>44743</v>
      </c>
      <c r="P161">
        <f t="shared" si="3"/>
        <v>12</v>
      </c>
    </row>
    <row r="162" spans="1:16">
      <c r="A162" s="627">
        <v>44747</v>
      </c>
      <c r="B162" s="224" t="s">
        <v>1</v>
      </c>
      <c r="C162" s="224" t="s">
        <v>438</v>
      </c>
      <c r="D162" s="225" t="s">
        <v>10</v>
      </c>
      <c r="E162" s="226"/>
      <c r="F162" s="226">
        <v>3</v>
      </c>
      <c r="G162" s="225">
        <v>3</v>
      </c>
      <c r="H162" s="475"/>
      <c r="I162" s="849"/>
      <c r="J162" s="1077"/>
      <c r="K162" s="225"/>
      <c r="L162" s="225"/>
      <c r="M162" s="225">
        <v>7</v>
      </c>
      <c r="N162" s="225"/>
      <c r="O162" s="218">
        <v>44743</v>
      </c>
      <c r="P162">
        <f t="shared" si="3"/>
        <v>7</v>
      </c>
    </row>
    <row r="163" spans="1:16">
      <c r="A163" s="627">
        <v>44750</v>
      </c>
      <c r="B163" s="224" t="s">
        <v>3</v>
      </c>
      <c r="C163" s="224" t="s">
        <v>620</v>
      </c>
      <c r="D163" s="225" t="s">
        <v>200</v>
      </c>
      <c r="E163" s="226"/>
      <c r="F163" s="226">
        <v>5</v>
      </c>
      <c r="G163" s="225">
        <v>5</v>
      </c>
      <c r="H163" s="475"/>
      <c r="I163" s="849"/>
      <c r="J163" s="1077"/>
      <c r="K163" s="225">
        <v>15</v>
      </c>
      <c r="L163" s="225"/>
      <c r="M163" s="225"/>
      <c r="N163" s="225"/>
      <c r="O163" s="218">
        <v>44743</v>
      </c>
      <c r="P163">
        <f t="shared" si="3"/>
        <v>15</v>
      </c>
    </row>
    <row r="164" spans="1:16">
      <c r="A164" s="627">
        <v>44750</v>
      </c>
      <c r="B164" s="224" t="s">
        <v>1</v>
      </c>
      <c r="C164" s="224"/>
      <c r="D164" s="225" t="s">
        <v>228</v>
      </c>
      <c r="E164" s="226"/>
      <c r="F164" s="226">
        <v>2</v>
      </c>
      <c r="G164" s="225">
        <v>2</v>
      </c>
      <c r="H164" s="475"/>
      <c r="I164" s="849"/>
      <c r="J164" s="1077"/>
      <c r="K164" s="225"/>
      <c r="L164" s="225"/>
      <c r="M164" s="225">
        <v>40</v>
      </c>
      <c r="N164" s="225"/>
      <c r="O164" s="218">
        <v>44743</v>
      </c>
      <c r="P164">
        <f t="shared" si="3"/>
        <v>40</v>
      </c>
    </row>
    <row r="165" spans="1:16">
      <c r="A165" s="627">
        <v>44750</v>
      </c>
      <c r="B165" s="224" t="s">
        <v>1</v>
      </c>
      <c r="C165" s="224"/>
      <c r="D165" s="225" t="s">
        <v>11</v>
      </c>
      <c r="E165" s="226"/>
      <c r="F165" s="226">
        <v>2</v>
      </c>
      <c r="G165" s="225">
        <v>2</v>
      </c>
      <c r="H165" s="475"/>
      <c r="I165" s="849"/>
      <c r="J165" s="1077"/>
      <c r="K165" s="225"/>
      <c r="L165" s="225"/>
      <c r="M165" s="225">
        <v>12</v>
      </c>
      <c r="N165" s="225"/>
      <c r="O165" s="218">
        <v>44743</v>
      </c>
      <c r="P165">
        <f t="shared" si="3"/>
        <v>12</v>
      </c>
    </row>
    <row r="166" spans="1:16">
      <c r="A166" s="627">
        <v>44750</v>
      </c>
      <c r="B166" s="224" t="s">
        <v>1</v>
      </c>
      <c r="C166" s="224" t="s">
        <v>439</v>
      </c>
      <c r="D166" s="225" t="s">
        <v>10</v>
      </c>
      <c r="E166" s="226"/>
      <c r="F166" s="226">
        <v>2</v>
      </c>
      <c r="G166" s="225">
        <v>2</v>
      </c>
      <c r="H166" s="475"/>
      <c r="I166" s="849"/>
      <c r="J166" s="1077"/>
      <c r="K166" s="225"/>
      <c r="L166" s="225"/>
      <c r="M166" s="225">
        <v>6</v>
      </c>
      <c r="N166" s="225"/>
      <c r="O166" s="218">
        <v>44743</v>
      </c>
      <c r="P166">
        <f t="shared" si="3"/>
        <v>6</v>
      </c>
    </row>
    <row r="167" spans="1:16">
      <c r="A167" s="627">
        <v>44750</v>
      </c>
      <c r="B167" s="224" t="s">
        <v>12</v>
      </c>
      <c r="C167" s="224" t="s">
        <v>398</v>
      </c>
      <c r="D167" s="225" t="s">
        <v>204</v>
      </c>
      <c r="E167" s="226"/>
      <c r="F167" s="226">
        <v>1</v>
      </c>
      <c r="G167" s="225">
        <v>1</v>
      </c>
      <c r="H167" s="475"/>
      <c r="I167" s="849"/>
      <c r="J167" s="1077"/>
      <c r="K167" s="225"/>
      <c r="L167" s="225"/>
      <c r="M167" s="225"/>
      <c r="N167" s="225">
        <v>13</v>
      </c>
      <c r="O167" s="218">
        <v>44743</v>
      </c>
      <c r="P167">
        <f t="shared" si="3"/>
        <v>13</v>
      </c>
    </row>
    <row r="168" spans="1:16">
      <c r="A168" s="627">
        <v>44753</v>
      </c>
      <c r="B168" s="224" t="s">
        <v>3</v>
      </c>
      <c r="C168" s="224"/>
      <c r="D168" s="225" t="s">
        <v>228</v>
      </c>
      <c r="E168" s="226"/>
      <c r="F168" s="226">
        <v>2</v>
      </c>
      <c r="G168" s="225">
        <v>2</v>
      </c>
      <c r="H168" s="475"/>
      <c r="I168" s="849"/>
      <c r="J168" s="1077"/>
      <c r="K168" s="225"/>
      <c r="L168" s="225"/>
      <c r="M168" s="225">
        <v>40</v>
      </c>
      <c r="N168" s="225"/>
      <c r="O168" s="218">
        <v>44743</v>
      </c>
      <c r="P168">
        <f t="shared" si="3"/>
        <v>40</v>
      </c>
    </row>
    <row r="169" spans="1:16">
      <c r="A169" s="627">
        <v>44753</v>
      </c>
      <c r="B169" s="224" t="s">
        <v>1</v>
      </c>
      <c r="C169" s="224" t="s">
        <v>2510</v>
      </c>
      <c r="D169" s="225" t="s">
        <v>10</v>
      </c>
      <c r="E169" s="226"/>
      <c r="F169" s="226">
        <v>2</v>
      </c>
      <c r="G169" s="225">
        <v>2</v>
      </c>
      <c r="H169" s="475"/>
      <c r="I169" s="849"/>
      <c r="J169" s="1077"/>
      <c r="K169" s="225"/>
      <c r="L169" s="225"/>
      <c r="M169" s="225">
        <v>6</v>
      </c>
      <c r="N169" s="225"/>
      <c r="O169" s="218">
        <v>44743</v>
      </c>
      <c r="P169">
        <f t="shared" si="3"/>
        <v>6</v>
      </c>
    </row>
    <row r="170" spans="1:16">
      <c r="A170" s="627">
        <v>44754</v>
      </c>
      <c r="B170" s="224" t="s">
        <v>3</v>
      </c>
      <c r="C170" s="224"/>
      <c r="D170" s="225" t="s">
        <v>228</v>
      </c>
      <c r="E170" s="226"/>
      <c r="F170" s="226">
        <v>3</v>
      </c>
      <c r="G170" s="225">
        <v>3</v>
      </c>
      <c r="H170" s="475"/>
      <c r="I170" s="849"/>
      <c r="J170" s="1077"/>
      <c r="K170" s="225"/>
      <c r="L170" s="225"/>
      <c r="M170" s="225">
        <v>60</v>
      </c>
      <c r="N170" s="225"/>
      <c r="O170" s="218">
        <v>44743</v>
      </c>
      <c r="P170">
        <f t="shared" si="3"/>
        <v>60</v>
      </c>
    </row>
    <row r="171" spans="1:16">
      <c r="A171" s="627">
        <v>44754</v>
      </c>
      <c r="B171" s="224" t="s">
        <v>3</v>
      </c>
      <c r="C171" s="224"/>
      <c r="D171" s="225" t="s">
        <v>354</v>
      </c>
      <c r="E171" s="226"/>
      <c r="F171" s="226">
        <v>2</v>
      </c>
      <c r="G171" s="225">
        <v>2</v>
      </c>
      <c r="H171" s="475"/>
      <c r="I171" s="849"/>
      <c r="J171" s="1077"/>
      <c r="K171" s="225"/>
      <c r="L171" s="225"/>
      <c r="M171" s="225">
        <v>10</v>
      </c>
      <c r="N171" s="225"/>
      <c r="O171" s="218">
        <v>44743</v>
      </c>
      <c r="P171">
        <f t="shared" si="3"/>
        <v>10</v>
      </c>
    </row>
    <row r="172" spans="1:16">
      <c r="A172" s="627">
        <v>44754</v>
      </c>
      <c r="B172" s="224" t="s">
        <v>1</v>
      </c>
      <c r="C172" s="224"/>
      <c r="D172" s="225" t="s">
        <v>11</v>
      </c>
      <c r="E172" s="226"/>
      <c r="F172" s="226">
        <v>2</v>
      </c>
      <c r="G172" s="225">
        <v>2</v>
      </c>
      <c r="H172" s="475"/>
      <c r="I172" s="849"/>
      <c r="J172" s="1077"/>
      <c r="K172" s="225"/>
      <c r="L172" s="225"/>
      <c r="M172" s="225">
        <v>12</v>
      </c>
      <c r="N172" s="225"/>
      <c r="O172" s="218">
        <v>44743</v>
      </c>
      <c r="P172">
        <f t="shared" si="3"/>
        <v>12</v>
      </c>
    </row>
    <row r="173" spans="1:16">
      <c r="A173" s="627">
        <v>44754</v>
      </c>
      <c r="B173" s="224" t="s">
        <v>12</v>
      </c>
      <c r="C173" s="224"/>
      <c r="D173" s="225" t="s">
        <v>10</v>
      </c>
      <c r="E173" s="226"/>
      <c r="F173" s="226">
        <v>2</v>
      </c>
      <c r="G173" s="225">
        <v>2</v>
      </c>
      <c r="H173" s="475"/>
      <c r="I173" s="849"/>
      <c r="J173" s="1077"/>
      <c r="K173" s="225"/>
      <c r="L173" s="225"/>
      <c r="M173" s="225">
        <v>4</v>
      </c>
      <c r="N173" s="225"/>
      <c r="O173" s="218">
        <v>44743</v>
      </c>
      <c r="P173">
        <f t="shared" si="3"/>
        <v>4</v>
      </c>
    </row>
    <row r="174" spans="1:16">
      <c r="A174" s="627">
        <v>44756</v>
      </c>
      <c r="B174" s="224" t="s">
        <v>3</v>
      </c>
      <c r="C174" s="224"/>
      <c r="D174" s="225" t="s">
        <v>228</v>
      </c>
      <c r="E174" s="232"/>
      <c r="F174" s="232">
        <v>4</v>
      </c>
      <c r="G174" s="225">
        <v>4</v>
      </c>
      <c r="H174" s="475"/>
      <c r="I174" s="849"/>
      <c r="J174" s="1077"/>
      <c r="K174" s="225"/>
      <c r="L174" s="225"/>
      <c r="M174" s="225">
        <v>80</v>
      </c>
      <c r="N174" s="225"/>
      <c r="O174" s="218">
        <v>44743</v>
      </c>
      <c r="P174">
        <f t="shared" si="3"/>
        <v>80</v>
      </c>
    </row>
    <row r="175" spans="1:16">
      <c r="A175" s="627">
        <v>44756</v>
      </c>
      <c r="B175" s="224" t="s">
        <v>3</v>
      </c>
      <c r="C175" s="224"/>
      <c r="D175" s="225" t="s">
        <v>354</v>
      </c>
      <c r="E175" s="232"/>
      <c r="F175" s="232">
        <v>2</v>
      </c>
      <c r="G175" s="225">
        <v>2</v>
      </c>
      <c r="H175" s="475"/>
      <c r="I175" s="849"/>
      <c r="J175" s="1077"/>
      <c r="K175" s="225"/>
      <c r="L175" s="225"/>
      <c r="M175" s="225">
        <v>10</v>
      </c>
      <c r="N175" s="225"/>
      <c r="O175" s="218">
        <v>44743</v>
      </c>
      <c r="P175">
        <f t="shared" si="3"/>
        <v>10</v>
      </c>
    </row>
    <row r="176" spans="1:16">
      <c r="A176" s="627">
        <v>44756</v>
      </c>
      <c r="B176" s="224" t="s">
        <v>1</v>
      </c>
      <c r="C176" s="224"/>
      <c r="D176" s="225" t="s">
        <v>11</v>
      </c>
      <c r="E176" s="232"/>
      <c r="F176" s="232">
        <v>1</v>
      </c>
      <c r="G176" s="225">
        <v>1</v>
      </c>
      <c r="H176" s="475"/>
      <c r="I176" s="849"/>
      <c r="J176" s="1077"/>
      <c r="K176" s="225"/>
      <c r="L176" s="225"/>
      <c r="M176" s="225">
        <v>6</v>
      </c>
      <c r="N176" s="225"/>
      <c r="O176" s="218">
        <v>44743</v>
      </c>
      <c r="P176">
        <f t="shared" si="3"/>
        <v>6</v>
      </c>
    </row>
    <row r="177" spans="1:16">
      <c r="A177" s="627">
        <v>44757</v>
      </c>
      <c r="B177" s="224" t="s">
        <v>3</v>
      </c>
      <c r="C177" s="224"/>
      <c r="D177" s="225" t="s">
        <v>228</v>
      </c>
      <c r="E177" s="226"/>
      <c r="F177" s="226">
        <v>3</v>
      </c>
      <c r="G177" s="225">
        <v>3</v>
      </c>
      <c r="H177" s="475"/>
      <c r="I177" s="849"/>
      <c r="J177" s="1077"/>
      <c r="K177" s="225"/>
      <c r="L177" s="225"/>
      <c r="M177" s="225">
        <v>60</v>
      </c>
      <c r="N177" s="225"/>
      <c r="O177" s="218">
        <v>44743</v>
      </c>
      <c r="P177">
        <f t="shared" si="3"/>
        <v>60</v>
      </c>
    </row>
    <row r="178" spans="1:16">
      <c r="A178" s="627">
        <v>44757</v>
      </c>
      <c r="B178" s="224" t="s">
        <v>3</v>
      </c>
      <c r="C178" s="224"/>
      <c r="D178" s="225" t="s">
        <v>354</v>
      </c>
      <c r="E178" s="226"/>
      <c r="F178" s="226">
        <v>3</v>
      </c>
      <c r="G178" s="225">
        <v>3</v>
      </c>
      <c r="H178" s="475"/>
      <c r="I178" s="849"/>
      <c r="J178" s="1077"/>
      <c r="K178" s="225"/>
      <c r="L178" s="225"/>
      <c r="M178" s="225">
        <v>15</v>
      </c>
      <c r="N178" s="225"/>
      <c r="O178" s="218">
        <v>44743</v>
      </c>
      <c r="P178">
        <f t="shared" si="3"/>
        <v>15</v>
      </c>
    </row>
    <row r="179" spans="1:16">
      <c r="A179" s="627">
        <v>44757</v>
      </c>
      <c r="B179" s="224" t="s">
        <v>3</v>
      </c>
      <c r="C179" s="224"/>
      <c r="D179" s="225" t="s">
        <v>200</v>
      </c>
      <c r="E179" s="226"/>
      <c r="F179" s="226">
        <v>3</v>
      </c>
      <c r="G179" s="225">
        <v>3</v>
      </c>
      <c r="H179" s="475"/>
      <c r="I179" s="849"/>
      <c r="J179" s="1077"/>
      <c r="K179" s="225">
        <v>9</v>
      </c>
      <c r="L179" s="225"/>
      <c r="M179" s="225"/>
      <c r="N179" s="225"/>
      <c r="O179" s="218">
        <v>44743</v>
      </c>
      <c r="P179">
        <f t="shared" si="3"/>
        <v>9</v>
      </c>
    </row>
    <row r="180" spans="1:16">
      <c r="A180" s="627">
        <v>44757</v>
      </c>
      <c r="B180" s="224" t="s">
        <v>12</v>
      </c>
      <c r="C180" s="224" t="s">
        <v>399</v>
      </c>
      <c r="D180" s="225" t="s">
        <v>204</v>
      </c>
      <c r="E180" s="226"/>
      <c r="F180" s="226">
        <v>1</v>
      </c>
      <c r="G180" s="225">
        <v>1</v>
      </c>
      <c r="H180" s="475"/>
      <c r="I180" s="849"/>
      <c r="J180" s="1077"/>
      <c r="K180" s="225"/>
      <c r="L180" s="225"/>
      <c r="M180" s="225"/>
      <c r="N180" s="240">
        <v>15</v>
      </c>
      <c r="O180" s="218">
        <v>44743</v>
      </c>
      <c r="P180">
        <f t="shared" si="3"/>
        <v>15</v>
      </c>
    </row>
    <row r="181" spans="1:16">
      <c r="A181" s="627">
        <v>44758</v>
      </c>
      <c r="B181" s="224" t="s">
        <v>3</v>
      </c>
      <c r="C181" s="224"/>
      <c r="D181" s="225" t="s">
        <v>354</v>
      </c>
      <c r="E181" s="226"/>
      <c r="F181" s="226">
        <v>5</v>
      </c>
      <c r="G181" s="225">
        <v>5</v>
      </c>
      <c r="H181" s="475"/>
      <c r="I181" s="849"/>
      <c r="J181" s="1077"/>
      <c r="K181" s="225"/>
      <c r="L181" s="225"/>
      <c r="M181" s="225">
        <v>25</v>
      </c>
      <c r="N181" s="225"/>
      <c r="O181" s="218">
        <v>44743</v>
      </c>
      <c r="P181">
        <f t="shared" si="3"/>
        <v>25</v>
      </c>
    </row>
    <row r="182" spans="1:16">
      <c r="A182" s="627">
        <v>44758</v>
      </c>
      <c r="B182" s="224" t="s">
        <v>12</v>
      </c>
      <c r="C182" s="224"/>
      <c r="D182" s="225" t="s">
        <v>10</v>
      </c>
      <c r="E182" s="226"/>
      <c r="F182" s="226">
        <v>2</v>
      </c>
      <c r="G182" s="225">
        <v>2</v>
      </c>
      <c r="H182" s="475"/>
      <c r="I182" s="849"/>
      <c r="J182" s="1077"/>
      <c r="K182" s="225"/>
      <c r="L182" s="225"/>
      <c r="M182" s="225">
        <v>10</v>
      </c>
      <c r="N182" s="225"/>
      <c r="O182" s="218">
        <v>44743</v>
      </c>
      <c r="P182">
        <f t="shared" si="3"/>
        <v>10</v>
      </c>
    </row>
    <row r="183" spans="1:16">
      <c r="A183" s="627">
        <v>44760</v>
      </c>
      <c r="B183" s="224" t="s">
        <v>3</v>
      </c>
      <c r="C183" s="224"/>
      <c r="D183" s="225" t="s">
        <v>11</v>
      </c>
      <c r="E183" s="226"/>
      <c r="F183" s="226">
        <v>2</v>
      </c>
      <c r="G183" s="225">
        <v>2</v>
      </c>
      <c r="H183" s="475"/>
      <c r="I183" s="849"/>
      <c r="J183" s="1077"/>
      <c r="K183" s="225"/>
      <c r="L183" s="225"/>
      <c r="M183" s="225">
        <v>12</v>
      </c>
      <c r="N183" s="225"/>
      <c r="O183" s="218">
        <v>44743</v>
      </c>
      <c r="P183">
        <f t="shared" si="3"/>
        <v>12</v>
      </c>
    </row>
    <row r="184" spans="1:16">
      <c r="A184" s="627">
        <v>44761</v>
      </c>
      <c r="B184" s="224" t="s">
        <v>3</v>
      </c>
      <c r="C184" s="224" t="s">
        <v>367</v>
      </c>
      <c r="D184" s="225" t="s">
        <v>228</v>
      </c>
      <c r="E184" s="226"/>
      <c r="F184" s="226">
        <v>1</v>
      </c>
      <c r="G184" s="225">
        <v>1</v>
      </c>
      <c r="H184" s="475"/>
      <c r="I184" s="849"/>
      <c r="J184" s="1077"/>
      <c r="K184" s="225"/>
      <c r="L184" s="225"/>
      <c r="M184" s="225">
        <v>20</v>
      </c>
      <c r="N184" s="225"/>
      <c r="O184" s="218">
        <v>44743</v>
      </c>
      <c r="P184">
        <f t="shared" si="3"/>
        <v>20</v>
      </c>
    </row>
    <row r="185" spans="1:16">
      <c r="A185" s="627">
        <v>44761</v>
      </c>
      <c r="B185" s="224" t="s">
        <v>3</v>
      </c>
      <c r="C185" s="224" t="s">
        <v>369</v>
      </c>
      <c r="D185" s="225" t="s">
        <v>11</v>
      </c>
      <c r="E185" s="226"/>
      <c r="F185" s="226">
        <v>2</v>
      </c>
      <c r="G185" s="225">
        <v>2</v>
      </c>
      <c r="H185" s="475"/>
      <c r="I185" s="849"/>
      <c r="J185" s="1077"/>
      <c r="K185" s="225"/>
      <c r="L185" s="225"/>
      <c r="M185" s="225">
        <v>12</v>
      </c>
      <c r="N185" s="225"/>
      <c r="O185" s="218">
        <v>44743</v>
      </c>
      <c r="P185">
        <f t="shared" si="3"/>
        <v>12</v>
      </c>
    </row>
    <row r="186" spans="1:16">
      <c r="A186" s="627">
        <v>44761</v>
      </c>
      <c r="B186" s="224" t="s">
        <v>43</v>
      </c>
      <c r="C186" s="224" t="s">
        <v>368</v>
      </c>
      <c r="D186" s="225" t="s">
        <v>200</v>
      </c>
      <c r="E186" s="226"/>
      <c r="F186" s="226">
        <v>3</v>
      </c>
      <c r="G186" s="225">
        <v>3</v>
      </c>
      <c r="H186" s="475"/>
      <c r="I186" s="849"/>
      <c r="J186" s="1077"/>
      <c r="K186" s="225">
        <v>12</v>
      </c>
      <c r="L186" s="225"/>
      <c r="M186" s="225"/>
      <c r="N186" s="225"/>
      <c r="O186" s="218">
        <v>44743</v>
      </c>
      <c r="P186">
        <f t="shared" si="3"/>
        <v>12</v>
      </c>
    </row>
    <row r="187" spans="1:16">
      <c r="A187" s="627">
        <v>44763</v>
      </c>
      <c r="B187" s="224" t="s">
        <v>3</v>
      </c>
      <c r="C187" s="224" t="s">
        <v>371</v>
      </c>
      <c r="D187" s="225" t="s">
        <v>200</v>
      </c>
      <c r="E187" s="226"/>
      <c r="F187" s="226">
        <v>2</v>
      </c>
      <c r="G187" s="225">
        <v>2</v>
      </c>
      <c r="H187" s="475"/>
      <c r="I187" s="849"/>
      <c r="J187" s="1077"/>
      <c r="K187" s="225">
        <v>6</v>
      </c>
      <c r="L187" s="225"/>
      <c r="M187" s="225"/>
      <c r="N187" s="225"/>
      <c r="O187" s="218">
        <v>44743</v>
      </c>
      <c r="P187">
        <f t="shared" si="3"/>
        <v>6</v>
      </c>
    </row>
    <row r="188" spans="1:16">
      <c r="A188" s="627">
        <v>44763</v>
      </c>
      <c r="B188" s="227" t="s">
        <v>1</v>
      </c>
      <c r="C188" s="224"/>
      <c r="D188" s="225" t="s">
        <v>96</v>
      </c>
      <c r="E188" s="226"/>
      <c r="F188" s="226">
        <v>1</v>
      </c>
      <c r="G188" s="225">
        <v>1</v>
      </c>
      <c r="H188" s="496"/>
      <c r="I188" s="853"/>
      <c r="J188" s="885"/>
      <c r="K188" s="558"/>
      <c r="L188" s="558"/>
      <c r="M188" s="558"/>
      <c r="N188" s="558">
        <v>12</v>
      </c>
      <c r="O188" s="559">
        <v>44743</v>
      </c>
      <c r="P188" s="557">
        <f t="shared" si="3"/>
        <v>12</v>
      </c>
    </row>
    <row r="189" spans="1:16">
      <c r="A189" s="627">
        <v>44764</v>
      </c>
      <c r="B189" s="224" t="s">
        <v>3</v>
      </c>
      <c r="C189" s="224" t="s">
        <v>385</v>
      </c>
      <c r="D189" s="225" t="s">
        <v>200</v>
      </c>
      <c r="E189" s="226"/>
      <c r="F189" s="226">
        <v>1</v>
      </c>
      <c r="G189" s="225">
        <v>1</v>
      </c>
      <c r="H189" s="475"/>
      <c r="I189" s="849"/>
      <c r="J189" s="1077"/>
      <c r="K189" s="225">
        <v>3</v>
      </c>
      <c r="L189" s="225"/>
      <c r="M189" s="225"/>
      <c r="N189" s="225"/>
      <c r="O189" s="218">
        <v>44743</v>
      </c>
      <c r="P189">
        <f t="shared" si="3"/>
        <v>3</v>
      </c>
    </row>
    <row r="190" spans="1:16">
      <c r="A190" s="627">
        <v>44764</v>
      </c>
      <c r="B190" s="224" t="s">
        <v>3</v>
      </c>
      <c r="C190" s="224" t="s">
        <v>383</v>
      </c>
      <c r="D190" s="225" t="s">
        <v>354</v>
      </c>
      <c r="E190" s="226"/>
      <c r="F190" s="226">
        <v>1</v>
      </c>
      <c r="G190" s="225">
        <v>1</v>
      </c>
      <c r="H190" s="475"/>
      <c r="I190" s="849"/>
      <c r="J190" s="1077"/>
      <c r="K190" s="225"/>
      <c r="L190" s="225"/>
      <c r="M190" s="225">
        <v>5</v>
      </c>
      <c r="N190" s="225"/>
      <c r="O190" s="218">
        <v>44743</v>
      </c>
      <c r="P190">
        <f t="shared" si="3"/>
        <v>5</v>
      </c>
    </row>
    <row r="191" spans="1:16">
      <c r="A191" s="627">
        <v>44764</v>
      </c>
      <c r="B191" s="224" t="s">
        <v>43</v>
      </c>
      <c r="C191" s="224" t="s">
        <v>372</v>
      </c>
      <c r="D191" s="225" t="s">
        <v>228</v>
      </c>
      <c r="E191" s="226"/>
      <c r="F191" s="226">
        <v>1</v>
      </c>
      <c r="G191" s="225">
        <v>1</v>
      </c>
      <c r="H191" s="475"/>
      <c r="I191" s="849"/>
      <c r="J191" s="1077"/>
      <c r="K191" s="225"/>
      <c r="L191" s="225"/>
      <c r="M191" s="225">
        <v>20</v>
      </c>
      <c r="N191" s="225"/>
      <c r="O191" s="218">
        <v>44743</v>
      </c>
      <c r="P191">
        <f t="shared" si="3"/>
        <v>20</v>
      </c>
    </row>
    <row r="192" spans="1:16">
      <c r="A192" s="627">
        <v>44764</v>
      </c>
      <c r="B192" s="224" t="s">
        <v>3</v>
      </c>
      <c r="C192" s="224" t="s">
        <v>373</v>
      </c>
      <c r="D192" s="225" t="s">
        <v>11</v>
      </c>
      <c r="E192" s="226"/>
      <c r="F192" s="226">
        <v>2</v>
      </c>
      <c r="G192" s="225">
        <v>2</v>
      </c>
      <c r="H192" s="475"/>
      <c r="I192" s="849"/>
      <c r="J192" s="1077"/>
      <c r="K192" s="225"/>
      <c r="L192" s="225"/>
      <c r="M192" s="225">
        <v>12</v>
      </c>
      <c r="N192" s="225"/>
      <c r="O192" s="218">
        <v>44743</v>
      </c>
      <c r="P192">
        <f t="shared" si="3"/>
        <v>12</v>
      </c>
    </row>
    <row r="193" spans="1:16">
      <c r="A193" s="627">
        <v>44764</v>
      </c>
      <c r="B193" s="224" t="s">
        <v>12</v>
      </c>
      <c r="C193" s="224" t="s">
        <v>397</v>
      </c>
      <c r="D193" s="225" t="s">
        <v>204</v>
      </c>
      <c r="E193" s="226"/>
      <c r="F193" s="226">
        <v>1</v>
      </c>
      <c r="G193" s="225">
        <v>1</v>
      </c>
      <c r="H193" s="475"/>
      <c r="I193" s="849"/>
      <c r="J193" s="1077"/>
      <c r="K193" s="225"/>
      <c r="L193" s="225"/>
      <c r="M193" s="225"/>
      <c r="N193" s="225">
        <v>10</v>
      </c>
      <c r="O193" s="218">
        <v>44743</v>
      </c>
      <c r="P193">
        <f t="shared" si="3"/>
        <v>10</v>
      </c>
    </row>
    <row r="194" spans="1:16">
      <c r="A194" s="627">
        <v>44764</v>
      </c>
      <c r="B194" s="227" t="s">
        <v>1</v>
      </c>
      <c r="C194" s="224"/>
      <c r="D194" s="225" t="s">
        <v>96</v>
      </c>
      <c r="E194" s="226"/>
      <c r="F194" s="226">
        <v>1</v>
      </c>
      <c r="G194" s="225">
        <v>1</v>
      </c>
      <c r="H194" s="496"/>
      <c r="I194" s="853"/>
      <c r="J194" s="885"/>
      <c r="K194" s="558"/>
      <c r="L194" s="558"/>
      <c r="M194" s="558"/>
      <c r="N194" s="558">
        <v>12</v>
      </c>
      <c r="O194" s="559">
        <v>44743</v>
      </c>
      <c r="P194" s="557">
        <f t="shared" si="3"/>
        <v>12</v>
      </c>
    </row>
    <row r="195" spans="1:16">
      <c r="A195" s="627">
        <v>44765</v>
      </c>
      <c r="B195" s="224" t="s">
        <v>43</v>
      </c>
      <c r="C195" s="224" t="s">
        <v>380</v>
      </c>
      <c r="D195" s="225" t="s">
        <v>228</v>
      </c>
      <c r="E195" s="226"/>
      <c r="F195" s="226">
        <v>2</v>
      </c>
      <c r="G195" s="225">
        <v>2</v>
      </c>
      <c r="H195" s="475"/>
      <c r="I195" s="849"/>
      <c r="J195" s="1077"/>
      <c r="K195" s="225"/>
      <c r="L195" s="225"/>
      <c r="M195" s="225">
        <v>40</v>
      </c>
      <c r="N195" s="225"/>
      <c r="O195" s="218">
        <v>44743</v>
      </c>
      <c r="P195">
        <f t="shared" ref="P195:P258" si="4">SUM(K195:N195)</f>
        <v>40</v>
      </c>
    </row>
    <row r="196" spans="1:16">
      <c r="A196" s="627">
        <v>44765</v>
      </c>
      <c r="B196" s="224" t="s">
        <v>3</v>
      </c>
      <c r="C196" s="224" t="s">
        <v>381</v>
      </c>
      <c r="D196" s="225" t="s">
        <v>200</v>
      </c>
      <c r="E196" s="226"/>
      <c r="F196" s="226">
        <v>2</v>
      </c>
      <c r="G196" s="225">
        <v>2</v>
      </c>
      <c r="H196" s="475"/>
      <c r="I196" s="849"/>
      <c r="J196" s="1077"/>
      <c r="K196" s="225">
        <v>6</v>
      </c>
      <c r="L196" s="225"/>
      <c r="M196" s="225"/>
      <c r="N196" s="225"/>
      <c r="O196" s="218">
        <v>44743</v>
      </c>
      <c r="P196">
        <f t="shared" si="4"/>
        <v>6</v>
      </c>
    </row>
    <row r="197" spans="1:16">
      <c r="A197" s="627">
        <v>44765</v>
      </c>
      <c r="B197" s="227" t="s">
        <v>12</v>
      </c>
      <c r="C197" s="224" t="s">
        <v>429</v>
      </c>
      <c r="D197" s="225" t="s">
        <v>98</v>
      </c>
      <c r="E197" s="226"/>
      <c r="F197" s="226">
        <v>1</v>
      </c>
      <c r="G197" s="225">
        <v>1</v>
      </c>
      <c r="H197" s="496"/>
      <c r="I197" s="853"/>
      <c r="J197" s="885"/>
      <c r="K197" s="558"/>
      <c r="L197" s="558"/>
      <c r="M197" s="558"/>
      <c r="N197" s="558">
        <v>12</v>
      </c>
      <c r="O197" s="559">
        <v>44743</v>
      </c>
      <c r="P197" s="557">
        <f t="shared" si="4"/>
        <v>12</v>
      </c>
    </row>
    <row r="198" spans="1:16">
      <c r="A198" s="627">
        <v>44767</v>
      </c>
      <c r="B198" s="224" t="s">
        <v>3</v>
      </c>
      <c r="C198" s="224" t="s">
        <v>386</v>
      </c>
      <c r="D198" s="225" t="s">
        <v>200</v>
      </c>
      <c r="E198" s="226"/>
      <c r="F198" s="226">
        <v>1</v>
      </c>
      <c r="G198" s="225">
        <v>1</v>
      </c>
      <c r="H198" s="475"/>
      <c r="I198" s="849"/>
      <c r="J198" s="1077"/>
      <c r="K198" s="225">
        <v>10</v>
      </c>
      <c r="L198" s="225"/>
      <c r="M198" s="225"/>
      <c r="N198" s="225"/>
      <c r="O198" s="218">
        <v>44743</v>
      </c>
      <c r="P198">
        <f t="shared" si="4"/>
        <v>10</v>
      </c>
    </row>
    <row r="199" spans="1:16">
      <c r="A199" s="627">
        <v>44767</v>
      </c>
      <c r="B199" s="224" t="s">
        <v>3</v>
      </c>
      <c r="C199" s="224" t="s">
        <v>382</v>
      </c>
      <c r="D199" s="225" t="s">
        <v>228</v>
      </c>
      <c r="E199" s="226"/>
      <c r="F199" s="226">
        <v>1</v>
      </c>
      <c r="G199" s="225">
        <v>1</v>
      </c>
      <c r="H199" s="475"/>
      <c r="I199" s="849"/>
      <c r="J199" s="1077"/>
      <c r="K199" s="225"/>
      <c r="L199" s="225"/>
      <c r="M199" s="225">
        <v>50</v>
      </c>
      <c r="N199" s="225"/>
      <c r="O199" s="218">
        <v>44743</v>
      </c>
      <c r="P199">
        <f t="shared" si="4"/>
        <v>50</v>
      </c>
    </row>
    <row r="200" spans="1:16">
      <c r="A200" s="627">
        <v>44767</v>
      </c>
      <c r="B200" s="224" t="s">
        <v>43</v>
      </c>
      <c r="C200" s="224" t="s">
        <v>368</v>
      </c>
      <c r="D200" s="225" t="s">
        <v>354</v>
      </c>
      <c r="E200" s="226"/>
      <c r="F200" s="226">
        <v>3</v>
      </c>
      <c r="G200" s="225">
        <v>3</v>
      </c>
      <c r="H200" s="475"/>
      <c r="I200" s="849"/>
      <c r="J200" s="1077"/>
      <c r="K200" s="225"/>
      <c r="L200" s="225"/>
      <c r="M200" s="225">
        <v>15</v>
      </c>
      <c r="N200" s="225"/>
      <c r="O200" s="218">
        <v>44743</v>
      </c>
      <c r="P200">
        <f t="shared" si="4"/>
        <v>15</v>
      </c>
    </row>
    <row r="201" spans="1:16">
      <c r="A201" s="627">
        <v>44767</v>
      </c>
      <c r="B201" s="224" t="s">
        <v>3</v>
      </c>
      <c r="C201" s="224" t="s">
        <v>384</v>
      </c>
      <c r="D201" s="225" t="s">
        <v>11</v>
      </c>
      <c r="E201" s="226"/>
      <c r="F201" s="226">
        <v>2</v>
      </c>
      <c r="G201" s="225">
        <v>2</v>
      </c>
      <c r="H201" s="475"/>
      <c r="I201" s="849"/>
      <c r="J201" s="1077"/>
      <c r="K201" s="225"/>
      <c r="L201" s="225"/>
      <c r="M201" s="225">
        <v>12</v>
      </c>
      <c r="N201" s="225"/>
      <c r="O201" s="218">
        <v>44743</v>
      </c>
      <c r="P201">
        <f t="shared" si="4"/>
        <v>12</v>
      </c>
    </row>
    <row r="202" spans="1:16">
      <c r="A202" s="627">
        <v>44767</v>
      </c>
      <c r="B202" s="227" t="s">
        <v>1</v>
      </c>
      <c r="C202" s="224"/>
      <c r="D202" s="225" t="s">
        <v>96</v>
      </c>
      <c r="E202" s="226"/>
      <c r="F202" s="226">
        <v>2</v>
      </c>
      <c r="G202" s="225">
        <v>1</v>
      </c>
      <c r="H202" s="496"/>
      <c r="I202" s="853"/>
      <c r="J202" s="885"/>
      <c r="K202" s="558"/>
      <c r="L202" s="558"/>
      <c r="M202" s="558"/>
      <c r="N202" s="558">
        <v>24</v>
      </c>
      <c r="O202" s="559">
        <v>44743</v>
      </c>
      <c r="P202" s="557">
        <f t="shared" si="4"/>
        <v>24</v>
      </c>
    </row>
    <row r="203" spans="1:16">
      <c r="A203" s="627">
        <v>44768</v>
      </c>
      <c r="B203" s="224" t="s">
        <v>3</v>
      </c>
      <c r="C203" s="224" t="s">
        <v>387</v>
      </c>
      <c r="D203" s="225" t="s">
        <v>354</v>
      </c>
      <c r="E203" s="240"/>
      <c r="F203" s="226">
        <v>2</v>
      </c>
      <c r="G203" s="225">
        <v>2</v>
      </c>
      <c r="H203" s="475"/>
      <c r="I203" s="849"/>
      <c r="J203" s="1077"/>
      <c r="K203" s="226"/>
      <c r="L203" s="226"/>
      <c r="M203" s="226">
        <v>18</v>
      </c>
      <c r="N203" s="226"/>
      <c r="O203" s="218">
        <v>44743</v>
      </c>
      <c r="P203">
        <f t="shared" si="4"/>
        <v>18</v>
      </c>
    </row>
    <row r="204" spans="1:16">
      <c r="A204" s="627">
        <v>44768</v>
      </c>
      <c r="B204" s="224" t="s">
        <v>43</v>
      </c>
      <c r="C204" s="224" t="s">
        <v>388</v>
      </c>
      <c r="D204" s="225" t="s">
        <v>200</v>
      </c>
      <c r="E204" s="240"/>
      <c r="F204" s="226">
        <v>4</v>
      </c>
      <c r="G204" s="225">
        <v>4</v>
      </c>
      <c r="H204" s="475"/>
      <c r="I204" s="849"/>
      <c r="J204" s="1077"/>
      <c r="K204" s="225">
        <v>15</v>
      </c>
      <c r="L204" s="226"/>
      <c r="M204" s="226"/>
      <c r="N204" s="226"/>
      <c r="O204" s="218">
        <v>44743</v>
      </c>
      <c r="P204">
        <f t="shared" si="4"/>
        <v>15</v>
      </c>
    </row>
    <row r="205" spans="1:16">
      <c r="A205" s="627">
        <v>44768</v>
      </c>
      <c r="B205" s="224" t="s">
        <v>12</v>
      </c>
      <c r="C205" s="224" t="s">
        <v>374</v>
      </c>
      <c r="D205" s="225" t="s">
        <v>204</v>
      </c>
      <c r="E205" s="240"/>
      <c r="F205" s="226">
        <v>1</v>
      </c>
      <c r="G205" s="225">
        <v>1</v>
      </c>
      <c r="H205" s="475"/>
      <c r="I205" s="849"/>
      <c r="J205" s="1077"/>
      <c r="K205" s="225"/>
      <c r="L205" s="226"/>
      <c r="M205" s="226"/>
      <c r="N205" s="225">
        <v>16</v>
      </c>
      <c r="O205" s="218">
        <v>44743</v>
      </c>
      <c r="P205">
        <f t="shared" si="4"/>
        <v>16</v>
      </c>
    </row>
    <row r="206" spans="1:16">
      <c r="A206" s="627">
        <v>44769</v>
      </c>
      <c r="B206" s="224" t="s">
        <v>43</v>
      </c>
      <c r="C206" s="224" t="s">
        <v>450</v>
      </c>
      <c r="D206" s="225" t="s">
        <v>200</v>
      </c>
      <c r="E206" s="240"/>
      <c r="F206" s="226">
        <v>1</v>
      </c>
      <c r="G206" s="225">
        <v>1</v>
      </c>
      <c r="H206" s="475"/>
      <c r="I206" s="849"/>
      <c r="J206" s="1077"/>
      <c r="K206" s="225">
        <v>6</v>
      </c>
      <c r="L206" s="226"/>
      <c r="M206" s="226"/>
      <c r="N206" s="225"/>
      <c r="O206" s="218">
        <v>44743</v>
      </c>
      <c r="P206">
        <f t="shared" si="4"/>
        <v>6</v>
      </c>
    </row>
    <row r="207" spans="1:16">
      <c r="A207" s="627">
        <v>44769</v>
      </c>
      <c r="B207" s="224" t="s">
        <v>3</v>
      </c>
      <c r="C207" s="224" t="s">
        <v>389</v>
      </c>
      <c r="D207" s="225" t="s">
        <v>11</v>
      </c>
      <c r="E207" s="240"/>
      <c r="F207" s="226">
        <v>2</v>
      </c>
      <c r="G207" s="225">
        <v>2</v>
      </c>
      <c r="H207" s="475"/>
      <c r="I207" s="849"/>
      <c r="J207" s="1077"/>
      <c r="K207" s="225"/>
      <c r="L207" s="226"/>
      <c r="M207" s="226">
        <v>12</v>
      </c>
      <c r="N207" s="225"/>
      <c r="O207" s="218">
        <v>44743</v>
      </c>
      <c r="P207">
        <f t="shared" si="4"/>
        <v>12</v>
      </c>
    </row>
    <row r="208" spans="1:16">
      <c r="A208" s="627">
        <v>44769</v>
      </c>
      <c r="B208" s="224" t="s">
        <v>2</v>
      </c>
      <c r="C208" s="224" t="s">
        <v>390</v>
      </c>
      <c r="D208" s="225" t="s">
        <v>10</v>
      </c>
      <c r="E208" s="240"/>
      <c r="F208" s="226">
        <v>3</v>
      </c>
      <c r="G208" s="225">
        <v>3</v>
      </c>
      <c r="H208" s="475"/>
      <c r="I208" s="849"/>
      <c r="J208" s="1077"/>
      <c r="K208" s="225"/>
      <c r="L208" s="226"/>
      <c r="M208" s="226">
        <v>10</v>
      </c>
      <c r="N208" s="225"/>
      <c r="O208" s="218">
        <v>44743</v>
      </c>
      <c r="P208">
        <f t="shared" si="4"/>
        <v>10</v>
      </c>
    </row>
    <row r="209" spans="1:16">
      <c r="A209" s="627">
        <v>44770</v>
      </c>
      <c r="B209" s="224" t="s">
        <v>43</v>
      </c>
      <c r="C209" s="224" t="s">
        <v>451</v>
      </c>
      <c r="D209" s="225" t="s">
        <v>200</v>
      </c>
      <c r="E209" s="240"/>
      <c r="F209" s="226">
        <v>2</v>
      </c>
      <c r="G209" s="225">
        <v>2</v>
      </c>
      <c r="H209" s="475"/>
      <c r="I209" s="849"/>
      <c r="J209" s="1077"/>
      <c r="K209" s="225">
        <v>6</v>
      </c>
      <c r="L209" s="226"/>
      <c r="M209" s="226"/>
      <c r="N209" s="225"/>
      <c r="O209" s="218">
        <v>44743</v>
      </c>
      <c r="P209">
        <f t="shared" si="4"/>
        <v>6</v>
      </c>
    </row>
    <row r="210" spans="1:16">
      <c r="A210" s="627">
        <v>44770</v>
      </c>
      <c r="B210" s="224" t="s">
        <v>3</v>
      </c>
      <c r="C210" s="224" t="s">
        <v>386</v>
      </c>
      <c r="D210" s="225" t="s">
        <v>228</v>
      </c>
      <c r="E210" s="240"/>
      <c r="F210" s="226">
        <v>1</v>
      </c>
      <c r="G210" s="225">
        <v>1</v>
      </c>
      <c r="H210" s="475"/>
      <c r="I210" s="849"/>
      <c r="J210" s="1077"/>
      <c r="K210" s="225"/>
      <c r="L210" s="226"/>
      <c r="M210" s="226">
        <v>20</v>
      </c>
      <c r="N210" s="225"/>
      <c r="O210" s="218">
        <v>44743</v>
      </c>
      <c r="P210">
        <f t="shared" si="4"/>
        <v>20</v>
      </c>
    </row>
    <row r="211" spans="1:16">
      <c r="A211" s="627">
        <v>44770</v>
      </c>
      <c r="B211" s="224" t="s">
        <v>3</v>
      </c>
      <c r="C211" s="224" t="s">
        <v>393</v>
      </c>
      <c r="D211" s="225" t="s">
        <v>11</v>
      </c>
      <c r="E211" s="240"/>
      <c r="F211" s="226">
        <v>2</v>
      </c>
      <c r="G211" s="225">
        <v>2</v>
      </c>
      <c r="H211" s="475"/>
      <c r="I211" s="849"/>
      <c r="J211" s="1077"/>
      <c r="K211" s="225"/>
      <c r="L211" s="226"/>
      <c r="M211" s="226">
        <v>12</v>
      </c>
      <c r="N211" s="225"/>
      <c r="O211" s="218">
        <v>44743</v>
      </c>
      <c r="P211">
        <f t="shared" si="4"/>
        <v>12</v>
      </c>
    </row>
    <row r="212" spans="1:16">
      <c r="A212" s="627">
        <v>44770</v>
      </c>
      <c r="B212" s="224" t="s">
        <v>1</v>
      </c>
      <c r="C212" s="224" t="s">
        <v>392</v>
      </c>
      <c r="D212" s="225" t="s">
        <v>204</v>
      </c>
      <c r="E212" s="240"/>
      <c r="F212" s="226">
        <v>1</v>
      </c>
      <c r="G212" s="225">
        <v>1</v>
      </c>
      <c r="H212" s="475"/>
      <c r="I212" s="849"/>
      <c r="J212" s="1077"/>
      <c r="K212" s="225"/>
      <c r="L212" s="226"/>
      <c r="M212" s="226"/>
      <c r="N212" s="225">
        <v>14</v>
      </c>
      <c r="O212" s="218">
        <v>44743</v>
      </c>
      <c r="P212">
        <f t="shared" si="4"/>
        <v>14</v>
      </c>
    </row>
    <row r="213" spans="1:16">
      <c r="A213" s="627">
        <v>44770</v>
      </c>
      <c r="B213" s="224" t="s">
        <v>2</v>
      </c>
      <c r="C213" s="224" t="s">
        <v>396</v>
      </c>
      <c r="D213" s="225" t="s">
        <v>10</v>
      </c>
      <c r="E213" s="240"/>
      <c r="F213" s="226">
        <v>3</v>
      </c>
      <c r="G213" s="225">
        <v>3</v>
      </c>
      <c r="H213" s="475"/>
      <c r="I213" s="849"/>
      <c r="J213" s="1077"/>
      <c r="K213" s="225"/>
      <c r="L213" s="226"/>
      <c r="M213" s="226">
        <v>10</v>
      </c>
      <c r="N213" s="225"/>
      <c r="O213" s="218">
        <v>44743</v>
      </c>
      <c r="P213">
        <f t="shared" si="4"/>
        <v>10</v>
      </c>
    </row>
    <row r="214" spans="1:16">
      <c r="A214" s="627">
        <v>44771</v>
      </c>
      <c r="B214" s="227" t="s">
        <v>1</v>
      </c>
      <c r="C214" s="224"/>
      <c r="D214" s="225" t="s">
        <v>96</v>
      </c>
      <c r="E214" s="240"/>
      <c r="F214" s="226">
        <v>1</v>
      </c>
      <c r="G214" s="225">
        <v>1</v>
      </c>
      <c r="H214" s="496"/>
      <c r="I214" s="853"/>
      <c r="J214" s="885"/>
      <c r="K214" s="558"/>
      <c r="L214" s="560"/>
      <c r="M214" s="560"/>
      <c r="N214" s="558">
        <v>12</v>
      </c>
      <c r="O214" s="559">
        <v>44743</v>
      </c>
      <c r="P214" s="557">
        <f t="shared" si="4"/>
        <v>12</v>
      </c>
    </row>
    <row r="215" spans="1:16">
      <c r="A215" s="627">
        <v>44772</v>
      </c>
      <c r="B215" s="224" t="s">
        <v>3</v>
      </c>
      <c r="C215" s="224" t="s">
        <v>419</v>
      </c>
      <c r="D215" s="225" t="s">
        <v>228</v>
      </c>
      <c r="E215" s="240"/>
      <c r="F215" s="226">
        <v>1</v>
      </c>
      <c r="G215" s="225">
        <v>1</v>
      </c>
      <c r="H215" s="475"/>
      <c r="I215" s="849"/>
      <c r="J215" s="1077"/>
      <c r="K215" s="225"/>
      <c r="L215" s="226"/>
      <c r="M215" s="226">
        <v>20</v>
      </c>
      <c r="N215" s="225"/>
      <c r="O215" s="218">
        <v>44743</v>
      </c>
      <c r="P215">
        <f t="shared" si="4"/>
        <v>20</v>
      </c>
    </row>
    <row r="216" spans="1:16">
      <c r="A216" s="627">
        <v>44772</v>
      </c>
      <c r="B216" s="224" t="s">
        <v>3</v>
      </c>
      <c r="C216" s="224" t="s">
        <v>421</v>
      </c>
      <c r="D216" s="225" t="s">
        <v>354</v>
      </c>
      <c r="E216" s="240"/>
      <c r="F216" s="226">
        <v>1</v>
      </c>
      <c r="G216" s="225">
        <v>1</v>
      </c>
      <c r="H216" s="475"/>
      <c r="I216" s="849"/>
      <c r="J216" s="1077"/>
      <c r="K216" s="225"/>
      <c r="L216" s="226"/>
      <c r="M216" s="226">
        <v>5</v>
      </c>
      <c r="N216" s="225"/>
      <c r="O216" s="218">
        <v>44743</v>
      </c>
      <c r="P216">
        <f t="shared" si="4"/>
        <v>5</v>
      </c>
    </row>
    <row r="217" spans="1:16">
      <c r="A217" s="627">
        <v>44772</v>
      </c>
      <c r="B217" s="224" t="s">
        <v>3</v>
      </c>
      <c r="C217" s="224" t="s">
        <v>418</v>
      </c>
      <c r="D217" s="225" t="s">
        <v>11</v>
      </c>
      <c r="E217" s="240"/>
      <c r="F217" s="226">
        <v>2</v>
      </c>
      <c r="G217" s="225">
        <v>2</v>
      </c>
      <c r="H217" s="475"/>
      <c r="I217" s="849"/>
      <c r="J217" s="1077"/>
      <c r="K217" s="225"/>
      <c r="L217" s="226"/>
      <c r="M217" s="226">
        <v>12</v>
      </c>
      <c r="N217" s="225"/>
      <c r="O217" s="218">
        <v>44743</v>
      </c>
      <c r="P217">
        <f t="shared" si="4"/>
        <v>12</v>
      </c>
    </row>
    <row r="218" spans="1:16">
      <c r="A218" s="627">
        <v>44772</v>
      </c>
      <c r="B218" s="224" t="s">
        <v>12</v>
      </c>
      <c r="C218" s="224" t="s">
        <v>430</v>
      </c>
      <c r="D218" s="225" t="s">
        <v>98</v>
      </c>
      <c r="E218" s="240"/>
      <c r="F218" s="226">
        <v>1</v>
      </c>
      <c r="G218" s="225">
        <v>1</v>
      </c>
      <c r="H218" s="496"/>
      <c r="I218" s="853"/>
      <c r="J218" s="885"/>
      <c r="K218" s="558"/>
      <c r="L218" s="560"/>
      <c r="M218" s="560"/>
      <c r="N218" s="558">
        <v>12</v>
      </c>
      <c r="O218" s="559">
        <v>44743</v>
      </c>
      <c r="P218" s="557">
        <f t="shared" si="4"/>
        <v>12</v>
      </c>
    </row>
    <row r="219" spans="1:16">
      <c r="A219" s="627">
        <v>44774</v>
      </c>
      <c r="B219" s="224" t="s">
        <v>3</v>
      </c>
      <c r="C219" s="224" t="s">
        <v>420</v>
      </c>
      <c r="D219" s="225" t="s">
        <v>228</v>
      </c>
      <c r="E219" s="240"/>
      <c r="F219" s="226">
        <v>1</v>
      </c>
      <c r="G219" s="225">
        <v>1</v>
      </c>
      <c r="H219" s="475"/>
      <c r="I219" s="849"/>
      <c r="J219" s="1077"/>
      <c r="K219" s="225"/>
      <c r="L219" s="226"/>
      <c r="M219" s="226">
        <v>20</v>
      </c>
      <c r="N219" s="225"/>
      <c r="O219" s="218">
        <v>44774</v>
      </c>
      <c r="P219">
        <f t="shared" si="4"/>
        <v>20</v>
      </c>
    </row>
    <row r="220" spans="1:16">
      <c r="A220" s="627">
        <v>44774</v>
      </c>
      <c r="B220" s="224" t="s">
        <v>3</v>
      </c>
      <c r="C220" s="224" t="s">
        <v>419</v>
      </c>
      <c r="D220" s="225" t="s">
        <v>354</v>
      </c>
      <c r="E220" s="240"/>
      <c r="F220" s="226">
        <v>1</v>
      </c>
      <c r="G220" s="225">
        <v>1</v>
      </c>
      <c r="H220" s="475"/>
      <c r="I220" s="849"/>
      <c r="J220" s="1077"/>
      <c r="K220" s="225"/>
      <c r="L220" s="226"/>
      <c r="M220" s="226">
        <v>5</v>
      </c>
      <c r="N220" s="225"/>
      <c r="O220" s="218">
        <v>44774</v>
      </c>
      <c r="P220">
        <f t="shared" si="4"/>
        <v>5</v>
      </c>
    </row>
    <row r="221" spans="1:16">
      <c r="A221" s="627">
        <v>44774</v>
      </c>
      <c r="B221" s="224" t="s">
        <v>3</v>
      </c>
      <c r="C221" s="224" t="s">
        <v>422</v>
      </c>
      <c r="D221" s="225" t="s">
        <v>11</v>
      </c>
      <c r="E221" s="240"/>
      <c r="F221" s="226">
        <v>2</v>
      </c>
      <c r="G221" s="225">
        <v>2</v>
      </c>
      <c r="H221" s="475"/>
      <c r="I221" s="849"/>
      <c r="J221" s="1077"/>
      <c r="K221" s="225"/>
      <c r="L221" s="226"/>
      <c r="M221" s="226">
        <v>12</v>
      </c>
      <c r="N221" s="225"/>
      <c r="O221" s="218">
        <v>44774</v>
      </c>
      <c r="P221">
        <f t="shared" si="4"/>
        <v>12</v>
      </c>
    </row>
    <row r="222" spans="1:16">
      <c r="A222" s="627">
        <v>44774</v>
      </c>
      <c r="B222" s="227" t="s">
        <v>1</v>
      </c>
      <c r="C222" s="224"/>
      <c r="D222" s="225" t="s">
        <v>96</v>
      </c>
      <c r="E222" s="240"/>
      <c r="F222" s="226">
        <v>1</v>
      </c>
      <c r="G222" s="225">
        <v>1</v>
      </c>
      <c r="H222" s="496"/>
      <c r="I222" s="853"/>
      <c r="J222" s="885"/>
      <c r="K222" s="558"/>
      <c r="L222" s="560"/>
      <c r="M222" s="560"/>
      <c r="N222" s="558">
        <v>12</v>
      </c>
      <c r="O222" s="559">
        <v>44774</v>
      </c>
      <c r="P222" s="557">
        <f t="shared" si="4"/>
        <v>12</v>
      </c>
    </row>
    <row r="223" spans="1:16">
      <c r="A223" s="627">
        <v>44775</v>
      </c>
      <c r="B223" s="224" t="s">
        <v>3</v>
      </c>
      <c r="C223" s="224" t="s">
        <v>424</v>
      </c>
      <c r="D223" s="225" t="s">
        <v>11</v>
      </c>
      <c r="E223" s="240"/>
      <c r="F223" s="226">
        <v>1</v>
      </c>
      <c r="G223" s="225">
        <v>1</v>
      </c>
      <c r="H223" s="475"/>
      <c r="I223" s="849"/>
      <c r="J223" s="1077"/>
      <c r="K223" s="225"/>
      <c r="L223" s="226"/>
      <c r="M223" s="226">
        <v>6</v>
      </c>
      <c r="N223" s="225"/>
      <c r="O223" s="218">
        <v>44774</v>
      </c>
      <c r="P223">
        <f t="shared" si="4"/>
        <v>6</v>
      </c>
    </row>
    <row r="224" spans="1:16">
      <c r="A224" s="627">
        <v>44775</v>
      </c>
      <c r="B224" s="224" t="s">
        <v>2</v>
      </c>
      <c r="C224" s="224" t="s">
        <v>425</v>
      </c>
      <c r="D224" s="225" t="s">
        <v>10</v>
      </c>
      <c r="E224" s="240"/>
      <c r="F224" s="226">
        <v>4</v>
      </c>
      <c r="G224" s="225">
        <v>4</v>
      </c>
      <c r="H224" s="475"/>
      <c r="I224" s="849"/>
      <c r="J224" s="1077"/>
      <c r="K224" s="225"/>
      <c r="L224" s="226"/>
      <c r="M224" s="226">
        <v>13</v>
      </c>
      <c r="N224" s="225"/>
      <c r="O224" s="218">
        <v>44774</v>
      </c>
      <c r="P224">
        <f t="shared" si="4"/>
        <v>13</v>
      </c>
    </row>
    <row r="225" spans="1:16">
      <c r="A225" s="627">
        <v>44775</v>
      </c>
      <c r="B225" s="227" t="s">
        <v>1</v>
      </c>
      <c r="C225" s="224"/>
      <c r="D225" s="225" t="s">
        <v>96</v>
      </c>
      <c r="E225" s="240"/>
      <c r="F225" s="226">
        <v>1</v>
      </c>
      <c r="G225" s="225">
        <v>1</v>
      </c>
      <c r="H225" s="496"/>
      <c r="I225" s="853"/>
      <c r="J225" s="885"/>
      <c r="K225" s="558"/>
      <c r="L225" s="560"/>
      <c r="M225" s="560"/>
      <c r="N225" s="558">
        <v>12</v>
      </c>
      <c r="O225" s="559">
        <v>44774</v>
      </c>
      <c r="P225" s="557">
        <f t="shared" si="4"/>
        <v>12</v>
      </c>
    </row>
    <row r="226" spans="1:16">
      <c r="A226" s="627">
        <v>44776</v>
      </c>
      <c r="B226" s="224" t="s">
        <v>12</v>
      </c>
      <c r="C226" s="224" t="s">
        <v>433</v>
      </c>
      <c r="D226" s="225" t="s">
        <v>204</v>
      </c>
      <c r="E226" s="240"/>
      <c r="F226" s="226">
        <v>1</v>
      </c>
      <c r="G226" s="225">
        <v>1</v>
      </c>
      <c r="H226" s="475"/>
      <c r="I226" s="849"/>
      <c r="J226" s="1077"/>
      <c r="K226" s="225"/>
      <c r="L226" s="226"/>
      <c r="M226" s="226"/>
      <c r="N226" s="225">
        <v>15</v>
      </c>
      <c r="O226" s="218">
        <v>44774</v>
      </c>
      <c r="P226">
        <f t="shared" si="4"/>
        <v>15</v>
      </c>
    </row>
    <row r="227" spans="1:16">
      <c r="A227" s="627">
        <v>44776</v>
      </c>
      <c r="B227" s="224" t="s">
        <v>3</v>
      </c>
      <c r="C227" s="224" t="s">
        <v>434</v>
      </c>
      <c r="D227" s="225" t="s">
        <v>354</v>
      </c>
      <c r="E227" s="240"/>
      <c r="F227" s="226">
        <v>1</v>
      </c>
      <c r="G227" s="225">
        <v>1</v>
      </c>
      <c r="H227" s="475"/>
      <c r="I227" s="849"/>
      <c r="J227" s="1077"/>
      <c r="K227" s="225"/>
      <c r="L227" s="226"/>
      <c r="M227" s="226">
        <v>5</v>
      </c>
      <c r="N227" s="225"/>
      <c r="O227" s="218">
        <v>44774</v>
      </c>
      <c r="P227">
        <f t="shared" si="4"/>
        <v>5</v>
      </c>
    </row>
    <row r="228" spans="1:16">
      <c r="A228" s="627">
        <v>44776</v>
      </c>
      <c r="B228" s="224" t="s">
        <v>3</v>
      </c>
      <c r="C228" s="224" t="s">
        <v>435</v>
      </c>
      <c r="D228" s="225" t="s">
        <v>11</v>
      </c>
      <c r="E228" s="240"/>
      <c r="F228" s="226">
        <v>1</v>
      </c>
      <c r="G228" s="225">
        <v>1</v>
      </c>
      <c r="H228" s="475"/>
      <c r="I228" s="849"/>
      <c r="J228" s="1077"/>
      <c r="K228" s="225"/>
      <c r="L228" s="226"/>
      <c r="M228" s="226">
        <v>6</v>
      </c>
      <c r="N228" s="225"/>
      <c r="O228" s="218">
        <v>44774</v>
      </c>
      <c r="P228">
        <f t="shared" si="4"/>
        <v>6</v>
      </c>
    </row>
    <row r="229" spans="1:16">
      <c r="A229" s="627">
        <v>44776</v>
      </c>
      <c r="B229" s="224" t="s">
        <v>43</v>
      </c>
      <c r="C229" s="224" t="s">
        <v>436</v>
      </c>
      <c r="D229" s="225" t="s">
        <v>11</v>
      </c>
      <c r="E229" s="240"/>
      <c r="F229" s="226">
        <v>1</v>
      </c>
      <c r="G229" s="225">
        <v>1</v>
      </c>
      <c r="H229" s="475"/>
      <c r="I229" s="849"/>
      <c r="J229" s="1077"/>
      <c r="K229" s="225"/>
      <c r="L229" s="226"/>
      <c r="M229" s="226">
        <v>6</v>
      </c>
      <c r="N229" s="225"/>
      <c r="O229" s="218">
        <v>44774</v>
      </c>
      <c r="P229">
        <f t="shared" si="4"/>
        <v>6</v>
      </c>
    </row>
    <row r="230" spans="1:16">
      <c r="A230" s="627">
        <v>44776</v>
      </c>
      <c r="B230" s="227" t="s">
        <v>1</v>
      </c>
      <c r="C230" s="224"/>
      <c r="D230" s="225" t="s">
        <v>96</v>
      </c>
      <c r="E230" s="240"/>
      <c r="F230" s="226">
        <v>1</v>
      </c>
      <c r="G230" s="225">
        <v>1</v>
      </c>
      <c r="H230" s="496"/>
      <c r="I230" s="853"/>
      <c r="J230" s="885"/>
      <c r="K230" s="558"/>
      <c r="L230" s="560"/>
      <c r="M230" s="560"/>
      <c r="N230" s="558">
        <v>12</v>
      </c>
      <c r="O230" s="559">
        <v>44774</v>
      </c>
      <c r="P230" s="557">
        <f t="shared" si="4"/>
        <v>12</v>
      </c>
    </row>
    <row r="231" spans="1:16">
      <c r="A231" s="627">
        <v>44777</v>
      </c>
      <c r="B231" s="224" t="s">
        <v>3</v>
      </c>
      <c r="C231" s="224" t="s">
        <v>440</v>
      </c>
      <c r="D231" s="225" t="s">
        <v>228</v>
      </c>
      <c r="E231" s="240"/>
      <c r="F231" s="226">
        <v>1</v>
      </c>
      <c r="G231" s="225">
        <v>1</v>
      </c>
      <c r="H231" s="475"/>
      <c r="I231" s="849"/>
      <c r="J231" s="1077"/>
      <c r="K231" s="225"/>
      <c r="L231" s="226"/>
      <c r="M231" s="226">
        <v>20</v>
      </c>
      <c r="N231" s="225"/>
      <c r="O231" s="218">
        <v>44774</v>
      </c>
      <c r="P231">
        <f t="shared" si="4"/>
        <v>20</v>
      </c>
    </row>
    <row r="232" spans="1:16">
      <c r="A232" s="627">
        <v>44777</v>
      </c>
      <c r="B232" s="224" t="s">
        <v>43</v>
      </c>
      <c r="C232" s="224" t="s">
        <v>441</v>
      </c>
      <c r="D232" s="225" t="s">
        <v>11</v>
      </c>
      <c r="E232" s="240"/>
      <c r="F232" s="226">
        <v>2</v>
      </c>
      <c r="G232" s="225">
        <v>2</v>
      </c>
      <c r="H232" s="475"/>
      <c r="I232" s="849"/>
      <c r="J232" s="1077"/>
      <c r="K232" s="225"/>
      <c r="L232" s="226"/>
      <c r="M232" s="226">
        <v>12</v>
      </c>
      <c r="N232" s="225"/>
      <c r="O232" s="218">
        <v>44774</v>
      </c>
      <c r="P232">
        <f t="shared" si="4"/>
        <v>12</v>
      </c>
    </row>
    <row r="233" spans="1:16">
      <c r="A233" s="627">
        <v>44777</v>
      </c>
      <c r="B233" s="224" t="s">
        <v>3</v>
      </c>
      <c r="C233" s="224" t="s">
        <v>442</v>
      </c>
      <c r="D233" s="225" t="s">
        <v>200</v>
      </c>
      <c r="E233" s="240"/>
      <c r="F233" s="226">
        <v>1</v>
      </c>
      <c r="G233" s="225">
        <v>1</v>
      </c>
      <c r="H233" s="475"/>
      <c r="I233" s="849"/>
      <c r="J233" s="1077"/>
      <c r="K233" s="225">
        <v>6</v>
      </c>
      <c r="L233" s="226"/>
      <c r="M233" s="226"/>
      <c r="N233" s="225"/>
      <c r="O233" s="218">
        <v>44774</v>
      </c>
      <c r="P233">
        <f t="shared" si="4"/>
        <v>6</v>
      </c>
    </row>
    <row r="234" spans="1:16">
      <c r="A234" s="627">
        <v>44778</v>
      </c>
      <c r="B234" s="224" t="s">
        <v>1</v>
      </c>
      <c r="C234" s="224" t="s">
        <v>443</v>
      </c>
      <c r="D234" s="225" t="s">
        <v>204</v>
      </c>
      <c r="E234" s="240"/>
      <c r="F234" s="226">
        <v>1</v>
      </c>
      <c r="G234" s="225">
        <v>1</v>
      </c>
      <c r="H234" s="475"/>
      <c r="I234" s="849"/>
      <c r="J234" s="1077"/>
      <c r="K234" s="225"/>
      <c r="L234" s="226"/>
      <c r="M234" s="226"/>
      <c r="N234" s="225">
        <v>13</v>
      </c>
      <c r="O234" s="218">
        <v>44774</v>
      </c>
      <c r="P234">
        <f t="shared" si="4"/>
        <v>13</v>
      </c>
    </row>
    <row r="235" spans="1:16">
      <c r="A235" s="627">
        <v>44778</v>
      </c>
      <c r="B235" s="224" t="s">
        <v>43</v>
      </c>
      <c r="C235" s="224" t="s">
        <v>444</v>
      </c>
      <c r="D235" s="225" t="s">
        <v>228</v>
      </c>
      <c r="E235" s="240"/>
      <c r="F235" s="226">
        <v>1</v>
      </c>
      <c r="G235" s="225">
        <v>1</v>
      </c>
      <c r="H235" s="475"/>
      <c r="I235" s="849"/>
      <c r="J235" s="1077"/>
      <c r="K235" s="225"/>
      <c r="L235" s="226"/>
      <c r="M235" s="226">
        <v>20</v>
      </c>
      <c r="N235" s="225"/>
      <c r="O235" s="218">
        <v>44774</v>
      </c>
      <c r="P235">
        <f t="shared" si="4"/>
        <v>20</v>
      </c>
    </row>
    <row r="236" spans="1:16">
      <c r="A236" s="627">
        <v>44778</v>
      </c>
      <c r="B236" s="224" t="s">
        <v>3</v>
      </c>
      <c r="C236" s="224" t="s">
        <v>445</v>
      </c>
      <c r="D236" s="225" t="s">
        <v>200</v>
      </c>
      <c r="E236" s="240"/>
      <c r="F236" s="226">
        <v>2</v>
      </c>
      <c r="G236" s="225">
        <v>2</v>
      </c>
      <c r="H236" s="475"/>
      <c r="I236" s="849"/>
      <c r="J236" s="1077"/>
      <c r="K236" s="225">
        <v>6</v>
      </c>
      <c r="L236" s="226"/>
      <c r="M236" s="226"/>
      <c r="N236" s="225"/>
      <c r="O236" s="218">
        <v>44774</v>
      </c>
      <c r="P236">
        <f t="shared" si="4"/>
        <v>6</v>
      </c>
    </row>
    <row r="237" spans="1:16">
      <c r="A237" s="627">
        <v>44778</v>
      </c>
      <c r="B237" s="224" t="s">
        <v>43</v>
      </c>
      <c r="C237" s="224" t="s">
        <v>452</v>
      </c>
      <c r="D237" s="225" t="s">
        <v>200</v>
      </c>
      <c r="E237" s="240"/>
      <c r="F237" s="226">
        <v>1</v>
      </c>
      <c r="G237" s="225">
        <v>1</v>
      </c>
      <c r="H237" s="475"/>
      <c r="I237" s="849"/>
      <c r="J237" s="1077"/>
      <c r="K237" s="225">
        <v>3</v>
      </c>
      <c r="L237" s="226"/>
      <c r="M237" s="226"/>
      <c r="N237" s="225"/>
      <c r="O237" s="218">
        <v>44774</v>
      </c>
      <c r="P237">
        <f t="shared" si="4"/>
        <v>3</v>
      </c>
    </row>
    <row r="238" spans="1:16">
      <c r="A238" s="627">
        <v>44778</v>
      </c>
      <c r="B238" s="224" t="s">
        <v>3</v>
      </c>
      <c r="C238" s="224" t="s">
        <v>440</v>
      </c>
      <c r="D238" s="225" t="s">
        <v>354</v>
      </c>
      <c r="E238" s="240"/>
      <c r="F238" s="226">
        <v>1</v>
      </c>
      <c r="G238" s="225">
        <v>1</v>
      </c>
      <c r="H238" s="475"/>
      <c r="I238" s="849"/>
      <c r="J238" s="1077"/>
      <c r="K238" s="225"/>
      <c r="L238" s="226"/>
      <c r="M238" s="226">
        <v>5</v>
      </c>
      <c r="N238" s="225"/>
      <c r="O238" s="218">
        <v>44774</v>
      </c>
      <c r="P238">
        <f t="shared" si="4"/>
        <v>5</v>
      </c>
    </row>
    <row r="239" spans="1:16">
      <c r="A239" s="627">
        <v>44778</v>
      </c>
      <c r="B239" s="227" t="s">
        <v>1</v>
      </c>
      <c r="C239" s="224"/>
      <c r="D239" s="225" t="s">
        <v>98</v>
      </c>
      <c r="E239" s="240"/>
      <c r="F239" s="226">
        <v>1</v>
      </c>
      <c r="G239" s="225">
        <v>1</v>
      </c>
      <c r="H239" s="496"/>
      <c r="I239" s="853"/>
      <c r="J239" s="885"/>
      <c r="K239" s="558"/>
      <c r="L239" s="560"/>
      <c r="M239" s="560"/>
      <c r="N239" s="558">
        <v>12</v>
      </c>
      <c r="O239" s="559">
        <v>44774</v>
      </c>
      <c r="P239" s="557">
        <f t="shared" si="4"/>
        <v>12</v>
      </c>
    </row>
    <row r="240" spans="1:16">
      <c r="A240" s="627">
        <v>44779</v>
      </c>
      <c r="B240" s="224" t="s">
        <v>43</v>
      </c>
      <c r="C240" s="224" t="s">
        <v>448</v>
      </c>
      <c r="D240" s="225" t="s">
        <v>228</v>
      </c>
      <c r="E240" s="240"/>
      <c r="F240" s="226">
        <v>1</v>
      </c>
      <c r="G240" s="225">
        <v>1</v>
      </c>
      <c r="H240" s="475"/>
      <c r="I240" s="849"/>
      <c r="J240" s="1077"/>
      <c r="K240" s="225"/>
      <c r="L240" s="226"/>
      <c r="M240" s="226">
        <v>20</v>
      </c>
      <c r="N240" s="225"/>
      <c r="O240" s="218">
        <v>44774</v>
      </c>
      <c r="P240">
        <f t="shared" si="4"/>
        <v>20</v>
      </c>
    </row>
    <row r="241" spans="1:16">
      <c r="A241" s="627">
        <v>44779</v>
      </c>
      <c r="B241" s="224" t="s">
        <v>43</v>
      </c>
      <c r="C241" s="224" t="s">
        <v>449</v>
      </c>
      <c r="D241" s="225" t="s">
        <v>354</v>
      </c>
      <c r="E241" s="240"/>
      <c r="F241" s="226">
        <v>1</v>
      </c>
      <c r="G241" s="225">
        <v>1</v>
      </c>
      <c r="H241" s="475"/>
      <c r="I241" s="849"/>
      <c r="J241" s="1077"/>
      <c r="K241" s="225"/>
      <c r="L241" s="226"/>
      <c r="M241" s="226">
        <v>5</v>
      </c>
      <c r="N241" s="225"/>
      <c r="O241" s="218">
        <v>44774</v>
      </c>
      <c r="P241">
        <f t="shared" si="4"/>
        <v>5</v>
      </c>
    </row>
    <row r="242" spans="1:16">
      <c r="A242" s="627">
        <v>44779</v>
      </c>
      <c r="B242" s="224" t="s">
        <v>3</v>
      </c>
      <c r="C242" s="224" t="s">
        <v>434</v>
      </c>
      <c r="D242" s="225" t="s">
        <v>11</v>
      </c>
      <c r="E242" s="240"/>
      <c r="F242" s="226">
        <v>1</v>
      </c>
      <c r="G242" s="225">
        <v>1</v>
      </c>
      <c r="H242" s="475"/>
      <c r="I242" s="849"/>
      <c r="J242" s="1077"/>
      <c r="K242" s="225"/>
      <c r="L242" s="226"/>
      <c r="M242" s="226">
        <v>6</v>
      </c>
      <c r="N242" s="225"/>
      <c r="O242" s="218">
        <v>44774</v>
      </c>
      <c r="P242">
        <f t="shared" si="4"/>
        <v>6</v>
      </c>
    </row>
    <row r="243" spans="1:16">
      <c r="A243" s="627">
        <v>44779</v>
      </c>
      <c r="B243" s="227" t="s">
        <v>1</v>
      </c>
      <c r="C243" s="224"/>
      <c r="D243" s="225" t="s">
        <v>96</v>
      </c>
      <c r="E243" s="240"/>
      <c r="F243" s="226">
        <v>1</v>
      </c>
      <c r="G243" s="225">
        <v>1</v>
      </c>
      <c r="H243" s="496"/>
      <c r="I243" s="853"/>
      <c r="J243" s="885"/>
      <c r="K243" s="558"/>
      <c r="L243" s="560"/>
      <c r="M243" s="560"/>
      <c r="N243" s="558">
        <v>12</v>
      </c>
      <c r="O243" s="559">
        <v>44774</v>
      </c>
      <c r="P243" s="557">
        <f t="shared" si="4"/>
        <v>12</v>
      </c>
    </row>
    <row r="244" spans="1:16">
      <c r="A244" s="627">
        <v>44779</v>
      </c>
      <c r="B244" s="227" t="s">
        <v>1</v>
      </c>
      <c r="C244" s="224"/>
      <c r="D244" s="225" t="s">
        <v>97</v>
      </c>
      <c r="E244" s="240"/>
      <c r="F244" s="226">
        <v>1</v>
      </c>
      <c r="G244" s="225">
        <v>1</v>
      </c>
      <c r="H244" s="496"/>
      <c r="I244" s="853"/>
      <c r="J244" s="885"/>
      <c r="K244" s="558"/>
      <c r="L244" s="560"/>
      <c r="M244" s="560"/>
      <c r="N244" s="558">
        <v>12</v>
      </c>
      <c r="O244" s="559">
        <v>44774</v>
      </c>
      <c r="P244" s="557">
        <f t="shared" si="4"/>
        <v>12</v>
      </c>
    </row>
    <row r="245" spans="1:16">
      <c r="A245" s="627">
        <v>44781</v>
      </c>
      <c r="B245" s="224" t="s">
        <v>43</v>
      </c>
      <c r="C245" s="224" t="s">
        <v>447</v>
      </c>
      <c r="D245" s="225" t="s">
        <v>228</v>
      </c>
      <c r="E245" s="240"/>
      <c r="F245" s="226">
        <v>1</v>
      </c>
      <c r="G245" s="225">
        <v>1</v>
      </c>
      <c r="H245" s="475"/>
      <c r="I245" s="849"/>
      <c r="J245" s="1077"/>
      <c r="K245" s="225"/>
      <c r="L245" s="226"/>
      <c r="M245" s="226">
        <v>20</v>
      </c>
      <c r="N245" s="225"/>
      <c r="O245" s="218">
        <v>44774</v>
      </c>
      <c r="P245">
        <f t="shared" si="4"/>
        <v>20</v>
      </c>
    </row>
    <row r="246" spans="1:16">
      <c r="A246" s="627">
        <v>44781</v>
      </c>
      <c r="B246" s="224" t="s">
        <v>43</v>
      </c>
      <c r="C246" s="224" t="s">
        <v>448</v>
      </c>
      <c r="D246" s="225" t="s">
        <v>354</v>
      </c>
      <c r="E246" s="240"/>
      <c r="F246" s="226">
        <v>1</v>
      </c>
      <c r="G246" s="225">
        <v>1</v>
      </c>
      <c r="H246" s="475"/>
      <c r="I246" s="849"/>
      <c r="J246" s="1077"/>
      <c r="K246" s="225"/>
      <c r="L246" s="226"/>
      <c r="M246" s="226">
        <v>5</v>
      </c>
      <c r="N246" s="225"/>
      <c r="O246" s="218">
        <v>44774</v>
      </c>
      <c r="P246">
        <f t="shared" si="4"/>
        <v>5</v>
      </c>
    </row>
    <row r="247" spans="1:16">
      <c r="A247" s="627">
        <v>44781</v>
      </c>
      <c r="B247" s="224" t="s">
        <v>43</v>
      </c>
      <c r="C247" s="224" t="s">
        <v>453</v>
      </c>
      <c r="D247" s="225" t="s">
        <v>200</v>
      </c>
      <c r="E247" s="240"/>
      <c r="F247" s="226">
        <v>1</v>
      </c>
      <c r="G247" s="225">
        <v>1</v>
      </c>
      <c r="H247" s="475"/>
      <c r="I247" s="849"/>
      <c r="J247" s="1077"/>
      <c r="K247" s="225">
        <v>3</v>
      </c>
      <c r="L247" s="226"/>
      <c r="M247" s="240"/>
      <c r="N247" s="225"/>
      <c r="O247" s="218">
        <v>44774</v>
      </c>
      <c r="P247">
        <f t="shared" si="4"/>
        <v>3</v>
      </c>
    </row>
    <row r="248" spans="1:16">
      <c r="A248" s="627">
        <v>44781</v>
      </c>
      <c r="B248" s="224" t="s">
        <v>43</v>
      </c>
      <c r="C248" s="224" t="s">
        <v>449</v>
      </c>
      <c r="D248" s="225" t="s">
        <v>11</v>
      </c>
      <c r="E248" s="240"/>
      <c r="F248" s="226">
        <v>1</v>
      </c>
      <c r="G248" s="225">
        <v>1</v>
      </c>
      <c r="H248" s="475"/>
      <c r="I248" s="849"/>
      <c r="J248" s="1077"/>
      <c r="K248" s="225"/>
      <c r="L248" s="226"/>
      <c r="M248" s="226">
        <v>6</v>
      </c>
      <c r="N248" s="225"/>
      <c r="O248" s="218">
        <v>44774</v>
      </c>
      <c r="P248">
        <f t="shared" si="4"/>
        <v>6</v>
      </c>
    </row>
    <row r="249" spans="1:16">
      <c r="A249" s="627">
        <v>44782</v>
      </c>
      <c r="B249" s="224" t="s">
        <v>3</v>
      </c>
      <c r="C249" s="224" t="s">
        <v>454</v>
      </c>
      <c r="D249" s="225" t="s">
        <v>228</v>
      </c>
      <c r="E249" s="240"/>
      <c r="F249" s="226">
        <v>2</v>
      </c>
      <c r="G249" s="225">
        <v>2</v>
      </c>
      <c r="H249" s="475"/>
      <c r="I249" s="849"/>
      <c r="J249" s="1077"/>
      <c r="K249" s="225"/>
      <c r="L249" s="226"/>
      <c r="M249" s="226">
        <v>40</v>
      </c>
      <c r="N249" s="225"/>
      <c r="O249" s="218">
        <v>44774</v>
      </c>
      <c r="P249">
        <f t="shared" si="4"/>
        <v>40</v>
      </c>
    </row>
    <row r="250" spans="1:16">
      <c r="A250" s="627">
        <v>44782</v>
      </c>
      <c r="B250" s="224" t="s">
        <v>43</v>
      </c>
      <c r="C250" s="224" t="s">
        <v>447</v>
      </c>
      <c r="D250" s="225" t="s">
        <v>354</v>
      </c>
      <c r="E250" s="240"/>
      <c r="F250" s="226">
        <v>1</v>
      </c>
      <c r="G250" s="225">
        <v>1</v>
      </c>
      <c r="H250" s="475"/>
      <c r="I250" s="849"/>
      <c r="J250" s="1077"/>
      <c r="K250" s="225"/>
      <c r="L250" s="226"/>
      <c r="M250" s="226">
        <v>5</v>
      </c>
      <c r="N250" s="225"/>
      <c r="O250" s="218">
        <v>44774</v>
      </c>
      <c r="P250">
        <f t="shared" si="4"/>
        <v>5</v>
      </c>
    </row>
    <row r="251" spans="1:16">
      <c r="A251" s="627">
        <v>44782</v>
      </c>
      <c r="B251" s="224" t="s">
        <v>3</v>
      </c>
      <c r="C251" s="224" t="s">
        <v>440</v>
      </c>
      <c r="D251" s="225" t="s">
        <v>11</v>
      </c>
      <c r="E251" s="240"/>
      <c r="F251" s="226">
        <v>1</v>
      </c>
      <c r="G251" s="225">
        <v>1</v>
      </c>
      <c r="H251" s="475"/>
      <c r="I251" s="849"/>
      <c r="J251" s="1077"/>
      <c r="K251" s="225"/>
      <c r="L251" s="226"/>
      <c r="M251" s="226">
        <v>6</v>
      </c>
      <c r="N251" s="225"/>
      <c r="O251" s="218">
        <v>44774</v>
      </c>
      <c r="P251">
        <f t="shared" si="4"/>
        <v>6</v>
      </c>
    </row>
    <row r="252" spans="1:16">
      <c r="A252" s="627">
        <v>44782</v>
      </c>
      <c r="B252" s="227" t="s">
        <v>1</v>
      </c>
      <c r="C252" s="224"/>
      <c r="D252" s="225" t="s">
        <v>96</v>
      </c>
      <c r="E252" s="240"/>
      <c r="F252" s="226">
        <v>1</v>
      </c>
      <c r="G252" s="225">
        <v>1</v>
      </c>
      <c r="H252" s="496"/>
      <c r="I252" s="853"/>
      <c r="J252" s="885"/>
      <c r="K252" s="558"/>
      <c r="L252" s="560"/>
      <c r="M252" s="560"/>
      <c r="N252" s="558">
        <v>12</v>
      </c>
      <c r="O252" s="559">
        <v>44774</v>
      </c>
      <c r="P252" s="557">
        <f t="shared" si="4"/>
        <v>12</v>
      </c>
    </row>
    <row r="253" spans="1:16">
      <c r="A253" s="627">
        <v>44783</v>
      </c>
      <c r="B253" s="224" t="s">
        <v>12</v>
      </c>
      <c r="C253" s="224" t="s">
        <v>457</v>
      </c>
      <c r="D253" s="225" t="s">
        <v>204</v>
      </c>
      <c r="E253" s="240"/>
      <c r="F253" s="226">
        <v>1</v>
      </c>
      <c r="G253" s="225">
        <v>1</v>
      </c>
      <c r="H253" s="475"/>
      <c r="I253" s="849"/>
      <c r="J253" s="1077"/>
      <c r="K253" s="225"/>
      <c r="L253" s="226"/>
      <c r="M253" s="226"/>
      <c r="N253" s="225">
        <v>14</v>
      </c>
      <c r="O253" s="218">
        <v>44774</v>
      </c>
      <c r="P253">
        <f t="shared" si="4"/>
        <v>14</v>
      </c>
    </row>
    <row r="254" spans="1:16">
      <c r="A254" s="627">
        <v>44784</v>
      </c>
      <c r="B254" s="224" t="s">
        <v>3</v>
      </c>
      <c r="C254" s="224" t="s">
        <v>454</v>
      </c>
      <c r="D254" s="225" t="s">
        <v>354</v>
      </c>
      <c r="E254" s="240"/>
      <c r="F254" s="226">
        <v>2</v>
      </c>
      <c r="G254" s="225">
        <v>2</v>
      </c>
      <c r="H254" s="475"/>
      <c r="I254" s="849"/>
      <c r="J254" s="1077"/>
      <c r="K254" s="225"/>
      <c r="L254" s="226"/>
      <c r="M254" s="226">
        <v>10</v>
      </c>
      <c r="N254" s="225"/>
      <c r="O254" s="218">
        <v>44774</v>
      </c>
      <c r="P254">
        <f t="shared" si="4"/>
        <v>10</v>
      </c>
    </row>
    <row r="255" spans="1:16">
      <c r="A255" s="627">
        <v>44784</v>
      </c>
      <c r="B255" s="224" t="s">
        <v>43</v>
      </c>
      <c r="C255" s="224" t="s">
        <v>458</v>
      </c>
      <c r="D255" s="225" t="s">
        <v>228</v>
      </c>
      <c r="E255" s="240"/>
      <c r="F255" s="226">
        <v>1</v>
      </c>
      <c r="G255" s="225">
        <v>1</v>
      </c>
      <c r="H255" s="475"/>
      <c r="I255" s="849"/>
      <c r="J255" s="1077"/>
      <c r="K255" s="225"/>
      <c r="L255" s="226"/>
      <c r="M255" s="226">
        <v>28</v>
      </c>
      <c r="N255" s="225"/>
      <c r="O255" s="218">
        <v>44774</v>
      </c>
      <c r="P255">
        <f t="shared" si="4"/>
        <v>28</v>
      </c>
    </row>
    <row r="256" spans="1:16">
      <c r="A256" s="627">
        <v>44784</v>
      </c>
      <c r="B256" s="224" t="s">
        <v>43</v>
      </c>
      <c r="C256" s="224" t="s">
        <v>448</v>
      </c>
      <c r="D256" s="225" t="s">
        <v>11</v>
      </c>
      <c r="E256" s="240"/>
      <c r="F256" s="226">
        <v>1</v>
      </c>
      <c r="G256" s="225">
        <v>1</v>
      </c>
      <c r="H256" s="475"/>
      <c r="I256" s="849"/>
      <c r="J256" s="1077"/>
      <c r="K256" s="225"/>
      <c r="L256" s="226"/>
      <c r="M256" s="226">
        <v>6</v>
      </c>
      <c r="N256" s="225"/>
      <c r="O256" s="218">
        <v>44774</v>
      </c>
      <c r="P256">
        <f t="shared" si="4"/>
        <v>6</v>
      </c>
    </row>
    <row r="257" spans="1:16">
      <c r="A257" s="627">
        <v>44784</v>
      </c>
      <c r="B257" s="227" t="s">
        <v>2</v>
      </c>
      <c r="C257" s="224"/>
      <c r="D257" s="225" t="s">
        <v>95</v>
      </c>
      <c r="E257" s="240"/>
      <c r="F257" s="226">
        <v>2</v>
      </c>
      <c r="G257" s="225">
        <v>2</v>
      </c>
      <c r="H257" s="496"/>
      <c r="I257" s="853"/>
      <c r="J257" s="885"/>
      <c r="K257" s="558"/>
      <c r="L257" s="560"/>
      <c r="M257" s="560"/>
      <c r="N257" s="558">
        <v>24</v>
      </c>
      <c r="O257" s="559">
        <v>44774</v>
      </c>
      <c r="P257" s="557">
        <f t="shared" si="4"/>
        <v>24</v>
      </c>
    </row>
    <row r="258" spans="1:16">
      <c r="A258" s="627">
        <v>44785</v>
      </c>
      <c r="B258" s="224" t="s">
        <v>12</v>
      </c>
      <c r="C258" s="224" t="s">
        <v>469</v>
      </c>
      <c r="D258" s="225" t="s">
        <v>11</v>
      </c>
      <c r="E258" s="240"/>
      <c r="F258" s="226"/>
      <c r="G258" s="225"/>
      <c r="H258" s="475"/>
      <c r="I258" s="849"/>
      <c r="J258" s="1077"/>
      <c r="K258" s="225"/>
      <c r="L258" s="226"/>
      <c r="M258" s="226"/>
      <c r="N258" s="225">
        <v>0.7</v>
      </c>
      <c r="O258" s="218">
        <v>44774</v>
      </c>
      <c r="P258">
        <f t="shared" si="4"/>
        <v>0.7</v>
      </c>
    </row>
    <row r="259" spans="1:16">
      <c r="A259" s="627">
        <v>44785</v>
      </c>
      <c r="B259" s="224" t="s">
        <v>43</v>
      </c>
      <c r="C259" s="224" t="s">
        <v>458</v>
      </c>
      <c r="D259" s="225" t="s">
        <v>354</v>
      </c>
      <c r="E259" s="240"/>
      <c r="F259" s="226">
        <v>1</v>
      </c>
      <c r="G259" s="225">
        <v>1</v>
      </c>
      <c r="H259" s="475"/>
      <c r="I259" s="849"/>
      <c r="J259" s="1077"/>
      <c r="K259" s="225"/>
      <c r="L259" s="226"/>
      <c r="M259" s="226">
        <v>9</v>
      </c>
      <c r="N259" s="225"/>
      <c r="O259" s="218">
        <v>44774</v>
      </c>
      <c r="P259">
        <f t="shared" ref="P259:P322" si="5">SUM(K259:N259)</f>
        <v>9</v>
      </c>
    </row>
    <row r="260" spans="1:16">
      <c r="A260" s="627">
        <v>44785</v>
      </c>
      <c r="B260" s="224" t="s">
        <v>43</v>
      </c>
      <c r="C260" s="224" t="s">
        <v>447</v>
      </c>
      <c r="D260" s="225" t="s">
        <v>11</v>
      </c>
      <c r="E260" s="240"/>
      <c r="F260" s="226">
        <v>1</v>
      </c>
      <c r="G260" s="225">
        <v>1</v>
      </c>
      <c r="H260" s="475"/>
      <c r="I260" s="849"/>
      <c r="J260" s="1077"/>
      <c r="K260" s="225"/>
      <c r="L260" s="226"/>
      <c r="M260" s="226">
        <v>6</v>
      </c>
      <c r="N260" s="225"/>
      <c r="O260" s="218">
        <v>44774</v>
      </c>
      <c r="P260">
        <f t="shared" si="5"/>
        <v>6</v>
      </c>
    </row>
    <row r="261" spans="1:16">
      <c r="A261" s="627">
        <v>44785</v>
      </c>
      <c r="B261" s="224" t="s">
        <v>3</v>
      </c>
      <c r="C261" s="224" t="s">
        <v>468</v>
      </c>
      <c r="D261" s="225" t="s">
        <v>201</v>
      </c>
      <c r="E261" s="240"/>
      <c r="F261" s="226">
        <v>1</v>
      </c>
      <c r="G261" s="225">
        <v>1</v>
      </c>
      <c r="H261" s="475"/>
      <c r="I261" s="849"/>
      <c r="J261" s="1077"/>
      <c r="K261" s="225">
        <v>3</v>
      </c>
      <c r="L261" s="226"/>
      <c r="M261" s="226"/>
      <c r="N261" s="225"/>
      <c r="O261" s="218">
        <v>44774</v>
      </c>
      <c r="P261">
        <f t="shared" si="5"/>
        <v>3</v>
      </c>
    </row>
    <row r="262" spans="1:16">
      <c r="A262" s="627">
        <v>44785</v>
      </c>
      <c r="B262" s="224" t="s">
        <v>43</v>
      </c>
      <c r="C262" s="224" t="s">
        <v>466</v>
      </c>
      <c r="D262" s="225" t="s">
        <v>228</v>
      </c>
      <c r="E262" s="240"/>
      <c r="F262" s="226">
        <v>1</v>
      </c>
      <c r="G262" s="225">
        <v>1</v>
      </c>
      <c r="H262" s="475"/>
      <c r="I262" s="849"/>
      <c r="J262" s="1077"/>
      <c r="K262" s="225"/>
      <c r="L262" s="226"/>
      <c r="M262" s="226">
        <v>20</v>
      </c>
      <c r="N262" s="225"/>
      <c r="O262" s="218">
        <v>44774</v>
      </c>
      <c r="P262">
        <f t="shared" si="5"/>
        <v>20</v>
      </c>
    </row>
    <row r="263" spans="1:16">
      <c r="A263" s="627">
        <v>44785</v>
      </c>
      <c r="B263" s="224" t="s">
        <v>3</v>
      </c>
      <c r="C263" s="224" t="s">
        <v>462</v>
      </c>
      <c r="D263" s="225" t="s">
        <v>228</v>
      </c>
      <c r="E263" s="240"/>
      <c r="F263" s="226">
        <v>2</v>
      </c>
      <c r="G263" s="225">
        <v>2</v>
      </c>
      <c r="H263" s="475"/>
      <c r="I263" s="849"/>
      <c r="J263" s="1077"/>
      <c r="K263" s="225"/>
      <c r="L263" s="226"/>
      <c r="M263" s="226">
        <v>40</v>
      </c>
      <c r="N263" s="225"/>
      <c r="O263" s="218">
        <v>44774</v>
      </c>
      <c r="P263">
        <f t="shared" si="5"/>
        <v>40</v>
      </c>
    </row>
    <row r="264" spans="1:16">
      <c r="A264" s="627">
        <v>44786</v>
      </c>
      <c r="B264" s="227" t="s">
        <v>1</v>
      </c>
      <c r="C264" s="224"/>
      <c r="D264" s="225" t="s">
        <v>98</v>
      </c>
      <c r="E264" s="240"/>
      <c r="F264" s="226">
        <v>1</v>
      </c>
      <c r="G264" s="225">
        <v>1</v>
      </c>
      <c r="H264" s="496"/>
      <c r="I264" s="853"/>
      <c r="J264" s="885"/>
      <c r="K264" s="558"/>
      <c r="L264" s="560"/>
      <c r="M264" s="560"/>
      <c r="N264" s="558">
        <v>12</v>
      </c>
      <c r="O264" s="559">
        <v>44774</v>
      </c>
      <c r="P264" s="557">
        <f t="shared" si="5"/>
        <v>12</v>
      </c>
    </row>
    <row r="265" spans="1:16">
      <c r="A265" s="627">
        <v>44786</v>
      </c>
      <c r="B265" s="227" t="s">
        <v>1</v>
      </c>
      <c r="C265" s="224"/>
      <c r="D265" s="225" t="s">
        <v>96</v>
      </c>
      <c r="E265" s="240"/>
      <c r="F265" s="226">
        <v>2</v>
      </c>
      <c r="G265" s="225">
        <v>2</v>
      </c>
      <c r="H265" s="496"/>
      <c r="I265" s="853"/>
      <c r="J265" s="885"/>
      <c r="K265" s="558"/>
      <c r="L265" s="560"/>
      <c r="M265" s="560"/>
      <c r="N265" s="558">
        <v>24</v>
      </c>
      <c r="O265" s="559">
        <v>44774</v>
      </c>
      <c r="P265" s="557">
        <f t="shared" si="5"/>
        <v>24</v>
      </c>
    </row>
    <row r="266" spans="1:16">
      <c r="A266" s="627">
        <v>44786</v>
      </c>
      <c r="B266" s="227" t="s">
        <v>1</v>
      </c>
      <c r="C266" s="573"/>
      <c r="D266" s="225" t="s">
        <v>97</v>
      </c>
      <c r="E266" s="576"/>
      <c r="F266" s="575">
        <v>1</v>
      </c>
      <c r="G266" s="574">
        <v>1</v>
      </c>
      <c r="H266" s="586"/>
      <c r="I266" s="853"/>
      <c r="J266" s="885"/>
      <c r="K266" s="586"/>
      <c r="L266" s="587"/>
      <c r="M266" s="587"/>
      <c r="N266" s="586">
        <v>12</v>
      </c>
      <c r="O266" s="559">
        <v>44774</v>
      </c>
      <c r="P266" s="557">
        <f t="shared" si="5"/>
        <v>12</v>
      </c>
    </row>
    <row r="267" spans="1:16">
      <c r="A267" s="627">
        <v>44789</v>
      </c>
      <c r="B267" s="224" t="s">
        <v>1</v>
      </c>
      <c r="C267" s="224" t="s">
        <v>463</v>
      </c>
      <c r="D267" s="225" t="s">
        <v>204</v>
      </c>
      <c r="E267" s="240"/>
      <c r="F267" s="226">
        <v>1</v>
      </c>
      <c r="G267" s="225">
        <v>1</v>
      </c>
      <c r="H267" s="475"/>
      <c r="I267" s="849"/>
      <c r="J267" s="1077"/>
      <c r="K267" s="225"/>
      <c r="L267" s="226"/>
      <c r="M267" s="226"/>
      <c r="N267" s="225">
        <v>13</v>
      </c>
      <c r="O267" s="218">
        <v>44774</v>
      </c>
      <c r="P267">
        <f t="shared" si="5"/>
        <v>13</v>
      </c>
    </row>
    <row r="268" spans="1:16">
      <c r="A268" s="627">
        <v>44789</v>
      </c>
      <c r="B268" s="224" t="s">
        <v>43</v>
      </c>
      <c r="C268" s="224" t="s">
        <v>448</v>
      </c>
      <c r="D268" s="225" t="s">
        <v>354</v>
      </c>
      <c r="E268" s="240"/>
      <c r="F268" s="226">
        <v>1</v>
      </c>
      <c r="G268" s="225">
        <v>1</v>
      </c>
      <c r="H268" s="475"/>
      <c r="I268" s="849"/>
      <c r="J268" s="1077"/>
      <c r="K268" s="225"/>
      <c r="L268" s="226"/>
      <c r="M268" s="226">
        <v>5</v>
      </c>
      <c r="N268" s="225"/>
      <c r="O268" s="218">
        <v>44774</v>
      </c>
      <c r="P268">
        <f t="shared" si="5"/>
        <v>5</v>
      </c>
    </row>
    <row r="269" spans="1:16">
      <c r="A269" s="627">
        <v>44789</v>
      </c>
      <c r="B269" s="224" t="s">
        <v>43</v>
      </c>
      <c r="C269" s="224" t="s">
        <v>449</v>
      </c>
      <c r="D269" s="225" t="s">
        <v>228</v>
      </c>
      <c r="E269" s="240"/>
      <c r="F269" s="226">
        <v>1</v>
      </c>
      <c r="G269" s="225">
        <v>1</v>
      </c>
      <c r="H269" s="475"/>
      <c r="I269" s="849"/>
      <c r="J269" s="1077"/>
      <c r="K269" s="225"/>
      <c r="L269" s="226"/>
      <c r="M269" s="226">
        <v>20</v>
      </c>
      <c r="N269" s="225"/>
      <c r="O269" s="218">
        <v>44774</v>
      </c>
      <c r="P269">
        <f t="shared" si="5"/>
        <v>20</v>
      </c>
    </row>
    <row r="270" spans="1:16">
      <c r="A270" s="627">
        <v>44789</v>
      </c>
      <c r="B270" s="224" t="s">
        <v>3</v>
      </c>
      <c r="C270" s="224" t="s">
        <v>445</v>
      </c>
      <c r="D270" s="225" t="s">
        <v>354</v>
      </c>
      <c r="E270" s="240"/>
      <c r="F270" s="226">
        <v>1</v>
      </c>
      <c r="G270" s="225">
        <v>1</v>
      </c>
      <c r="H270" s="475"/>
      <c r="I270" s="849"/>
      <c r="J270" s="1077"/>
      <c r="K270" s="225"/>
      <c r="L270" s="226"/>
      <c r="M270" s="226">
        <v>10</v>
      </c>
      <c r="N270" s="225"/>
      <c r="O270" s="218">
        <v>44774</v>
      </c>
      <c r="P270">
        <f t="shared" si="5"/>
        <v>10</v>
      </c>
    </row>
    <row r="271" spans="1:16">
      <c r="A271" s="627">
        <v>44789</v>
      </c>
      <c r="B271" s="224" t="s">
        <v>3</v>
      </c>
      <c r="C271" s="224" t="s">
        <v>464</v>
      </c>
      <c r="D271" s="225" t="s">
        <v>11</v>
      </c>
      <c r="E271" s="240"/>
      <c r="F271" s="226">
        <v>1</v>
      </c>
      <c r="G271" s="225">
        <v>1</v>
      </c>
      <c r="H271" s="475"/>
      <c r="I271" s="849"/>
      <c r="J271" s="1077"/>
      <c r="K271" s="225"/>
      <c r="L271" s="226"/>
      <c r="M271" s="226">
        <v>6</v>
      </c>
      <c r="N271" s="225"/>
      <c r="O271" s="218">
        <v>44774</v>
      </c>
      <c r="P271">
        <f t="shared" si="5"/>
        <v>6</v>
      </c>
    </row>
    <row r="272" spans="1:16">
      <c r="A272" s="627">
        <v>44789</v>
      </c>
      <c r="B272" s="227" t="s">
        <v>1</v>
      </c>
      <c r="C272" s="224"/>
      <c r="D272" s="225" t="s">
        <v>96</v>
      </c>
      <c r="E272" s="240"/>
      <c r="F272" s="226">
        <v>1</v>
      </c>
      <c r="G272" s="225">
        <v>1</v>
      </c>
      <c r="H272" s="496"/>
      <c r="I272" s="853"/>
      <c r="J272" s="885"/>
      <c r="K272" s="558"/>
      <c r="L272" s="560"/>
      <c r="M272" s="560"/>
      <c r="N272" s="558">
        <v>12</v>
      </c>
      <c r="O272" s="559">
        <v>44774</v>
      </c>
      <c r="P272" s="557">
        <f t="shared" si="5"/>
        <v>12</v>
      </c>
    </row>
    <row r="273" spans="1:16">
      <c r="A273" s="627">
        <v>44789</v>
      </c>
      <c r="B273" s="227" t="s">
        <v>1</v>
      </c>
      <c r="C273" s="573"/>
      <c r="D273" s="225" t="s">
        <v>95</v>
      </c>
      <c r="E273" s="576"/>
      <c r="F273" s="575">
        <v>1</v>
      </c>
      <c r="G273" s="574">
        <v>1</v>
      </c>
      <c r="H273" s="586"/>
      <c r="I273" s="853"/>
      <c r="J273" s="885"/>
      <c r="K273" s="586"/>
      <c r="L273" s="587"/>
      <c r="M273" s="587"/>
      <c r="N273" s="586">
        <v>12</v>
      </c>
      <c r="O273" s="559">
        <v>44774</v>
      </c>
      <c r="P273" s="557">
        <f t="shared" si="5"/>
        <v>12</v>
      </c>
    </row>
    <row r="274" spans="1:16">
      <c r="A274" s="627">
        <v>44790</v>
      </c>
      <c r="B274" s="224" t="s">
        <v>43</v>
      </c>
      <c r="C274" s="224" t="s">
        <v>466</v>
      </c>
      <c r="D274" s="225" t="s">
        <v>228</v>
      </c>
      <c r="E274" s="240"/>
      <c r="F274" s="226">
        <v>1</v>
      </c>
      <c r="G274" s="225">
        <v>1</v>
      </c>
      <c r="H274" s="475"/>
      <c r="I274" s="849"/>
      <c r="J274" s="1077"/>
      <c r="K274" s="225"/>
      <c r="L274" s="226"/>
      <c r="M274" s="226">
        <v>20</v>
      </c>
      <c r="N274" s="225"/>
      <c r="O274" s="218">
        <v>44774</v>
      </c>
      <c r="P274">
        <f t="shared" si="5"/>
        <v>20</v>
      </c>
    </row>
    <row r="275" spans="1:16">
      <c r="A275" s="627">
        <v>44790</v>
      </c>
      <c r="B275" s="224" t="s">
        <v>3</v>
      </c>
      <c r="C275" s="224" t="s">
        <v>465</v>
      </c>
      <c r="D275" s="225" t="s">
        <v>228</v>
      </c>
      <c r="E275" s="240"/>
      <c r="F275" s="226">
        <v>1</v>
      </c>
      <c r="G275" s="225">
        <v>1</v>
      </c>
      <c r="H275" s="475"/>
      <c r="I275" s="849"/>
      <c r="J275" s="1077"/>
      <c r="K275" s="225"/>
      <c r="L275" s="226"/>
      <c r="M275" s="226">
        <v>20</v>
      </c>
      <c r="N275" s="225"/>
      <c r="O275" s="218">
        <v>44774</v>
      </c>
      <c r="P275">
        <f t="shared" si="5"/>
        <v>20</v>
      </c>
    </row>
    <row r="276" spans="1:16">
      <c r="A276" s="627">
        <v>44790</v>
      </c>
      <c r="B276" s="224" t="s">
        <v>43</v>
      </c>
      <c r="C276" s="224" t="s">
        <v>467</v>
      </c>
      <c r="D276" s="225" t="s">
        <v>354</v>
      </c>
      <c r="E276" s="240"/>
      <c r="F276" s="226">
        <v>1</v>
      </c>
      <c r="G276" s="225">
        <v>1</v>
      </c>
      <c r="H276" s="475"/>
      <c r="I276" s="849"/>
      <c r="J276" s="1077"/>
      <c r="K276" s="225"/>
      <c r="L276" s="226"/>
      <c r="M276" s="226">
        <v>5</v>
      </c>
      <c r="N276" s="225"/>
      <c r="O276" s="218">
        <v>44774</v>
      </c>
      <c r="P276">
        <f t="shared" si="5"/>
        <v>5</v>
      </c>
    </row>
    <row r="277" spans="1:16">
      <c r="A277" s="627">
        <v>44790</v>
      </c>
      <c r="B277" s="224" t="s">
        <v>43</v>
      </c>
      <c r="C277" s="224" t="s">
        <v>458</v>
      </c>
      <c r="D277" s="225" t="s">
        <v>11</v>
      </c>
      <c r="E277" s="240"/>
      <c r="F277" s="226">
        <v>1</v>
      </c>
      <c r="G277" s="225">
        <v>1</v>
      </c>
      <c r="H277" s="475"/>
      <c r="I277" s="849"/>
      <c r="J277" s="1077"/>
      <c r="K277" s="225"/>
      <c r="L277" s="226"/>
      <c r="M277" s="226">
        <v>6</v>
      </c>
      <c r="N277" s="225"/>
      <c r="O277" s="218">
        <v>44774</v>
      </c>
      <c r="P277">
        <f t="shared" si="5"/>
        <v>6</v>
      </c>
    </row>
    <row r="278" spans="1:16">
      <c r="A278" s="627">
        <v>44791</v>
      </c>
      <c r="B278" s="224" t="s">
        <v>43</v>
      </c>
      <c r="C278" s="224" t="s">
        <v>470</v>
      </c>
      <c r="D278" s="225" t="s">
        <v>228</v>
      </c>
      <c r="E278" s="240"/>
      <c r="F278" s="226">
        <v>1</v>
      </c>
      <c r="G278" s="225">
        <v>1</v>
      </c>
      <c r="H278" s="475"/>
      <c r="I278" s="849"/>
      <c r="J278" s="1077"/>
      <c r="K278" s="225"/>
      <c r="L278" s="226"/>
      <c r="M278" s="226">
        <v>20</v>
      </c>
      <c r="N278" s="225"/>
      <c r="O278" s="218">
        <v>44774</v>
      </c>
      <c r="P278">
        <f t="shared" si="5"/>
        <v>20</v>
      </c>
    </row>
    <row r="279" spans="1:16">
      <c r="A279" s="627">
        <v>44791</v>
      </c>
      <c r="B279" s="224" t="s">
        <v>3</v>
      </c>
      <c r="C279" s="241" t="s">
        <v>420</v>
      </c>
      <c r="D279" s="225" t="s">
        <v>228</v>
      </c>
      <c r="E279" s="240"/>
      <c r="F279" s="226">
        <v>1</v>
      </c>
      <c r="G279" s="225">
        <v>1</v>
      </c>
      <c r="H279" s="475"/>
      <c r="I279" s="849"/>
      <c r="J279" s="1077"/>
      <c r="K279" s="225"/>
      <c r="L279" s="226"/>
      <c r="M279" s="226">
        <v>20</v>
      </c>
      <c r="N279" s="225"/>
      <c r="O279" s="218">
        <v>44774</v>
      </c>
      <c r="P279">
        <f t="shared" si="5"/>
        <v>20</v>
      </c>
    </row>
    <row r="280" spans="1:16">
      <c r="A280" s="627">
        <v>44791</v>
      </c>
      <c r="B280" s="224" t="s">
        <v>43</v>
      </c>
      <c r="C280" s="241" t="s">
        <v>458</v>
      </c>
      <c r="D280" s="225" t="s">
        <v>11</v>
      </c>
      <c r="E280" s="240"/>
      <c r="F280" s="226">
        <v>2</v>
      </c>
      <c r="G280" s="225">
        <v>2</v>
      </c>
      <c r="H280" s="475"/>
      <c r="I280" s="849"/>
      <c r="J280" s="1077"/>
      <c r="K280" s="226"/>
      <c r="L280" s="226"/>
      <c r="M280" s="226">
        <v>12</v>
      </c>
      <c r="N280" s="225"/>
      <c r="O280" s="218">
        <v>44774</v>
      </c>
      <c r="P280">
        <f t="shared" si="5"/>
        <v>12</v>
      </c>
    </row>
    <row r="281" spans="1:16">
      <c r="A281" s="627">
        <v>44791</v>
      </c>
      <c r="B281" s="224" t="s">
        <v>43</v>
      </c>
      <c r="C281" s="224" t="s">
        <v>447</v>
      </c>
      <c r="D281" s="225" t="s">
        <v>354</v>
      </c>
      <c r="E281" s="240"/>
      <c r="F281" s="226">
        <v>1</v>
      </c>
      <c r="G281" s="225">
        <v>1</v>
      </c>
      <c r="H281" s="475"/>
      <c r="I281" s="849"/>
      <c r="J281" s="1077"/>
      <c r="K281" s="226"/>
      <c r="L281" s="226"/>
      <c r="M281" s="226">
        <v>5</v>
      </c>
      <c r="N281" s="225"/>
      <c r="O281" s="218">
        <v>44774</v>
      </c>
      <c r="P281">
        <f t="shared" si="5"/>
        <v>5</v>
      </c>
    </row>
    <row r="282" spans="1:16">
      <c r="A282" s="627">
        <v>44791</v>
      </c>
      <c r="B282" s="224" t="s">
        <v>1</v>
      </c>
      <c r="C282" s="241"/>
      <c r="D282" s="225" t="s">
        <v>96</v>
      </c>
      <c r="E282" s="240"/>
      <c r="F282" s="226">
        <v>1</v>
      </c>
      <c r="G282" s="225">
        <v>1</v>
      </c>
      <c r="H282" s="496"/>
      <c r="I282" s="853"/>
      <c r="J282" s="885"/>
      <c r="K282" s="560"/>
      <c r="L282" s="560"/>
      <c r="M282" s="560"/>
      <c r="N282" s="558">
        <v>12</v>
      </c>
      <c r="O282" s="559">
        <v>44774</v>
      </c>
      <c r="P282" s="557">
        <f t="shared" si="5"/>
        <v>12</v>
      </c>
    </row>
    <row r="283" spans="1:16">
      <c r="A283" s="627">
        <v>44791</v>
      </c>
      <c r="B283" s="224" t="s">
        <v>1</v>
      </c>
      <c r="C283" s="241"/>
      <c r="D283" s="225" t="s">
        <v>98</v>
      </c>
      <c r="E283" s="240"/>
      <c r="F283" s="226">
        <v>1</v>
      </c>
      <c r="G283" s="225">
        <v>1</v>
      </c>
      <c r="H283" s="496"/>
      <c r="I283" s="853"/>
      <c r="J283" s="885"/>
      <c r="K283" s="560"/>
      <c r="L283" s="560"/>
      <c r="M283" s="560"/>
      <c r="N283" s="558">
        <v>12</v>
      </c>
      <c r="O283" s="559">
        <v>44774</v>
      </c>
      <c r="P283" s="557">
        <f t="shared" si="5"/>
        <v>12</v>
      </c>
    </row>
    <row r="284" spans="1:16">
      <c r="A284" s="627">
        <v>44791</v>
      </c>
      <c r="B284" s="224" t="s">
        <v>3</v>
      </c>
      <c r="C284" s="241" t="s">
        <v>471</v>
      </c>
      <c r="D284" s="225" t="s">
        <v>200</v>
      </c>
      <c r="E284" s="240"/>
      <c r="F284" s="226">
        <v>1</v>
      </c>
      <c r="G284" s="225">
        <v>1</v>
      </c>
      <c r="H284" s="475"/>
      <c r="I284" s="849"/>
      <c r="J284" s="1077"/>
      <c r="K284" s="226">
        <v>3</v>
      </c>
      <c r="L284" s="226"/>
      <c r="M284" s="226"/>
      <c r="N284" s="225"/>
      <c r="O284" s="218">
        <v>44774</v>
      </c>
      <c r="P284">
        <f t="shared" si="5"/>
        <v>3</v>
      </c>
    </row>
    <row r="285" spans="1:16">
      <c r="A285" s="627">
        <v>44792</v>
      </c>
      <c r="B285" s="224" t="s">
        <v>43</v>
      </c>
      <c r="C285" s="241" t="s">
        <v>453</v>
      </c>
      <c r="D285" s="225" t="s">
        <v>228</v>
      </c>
      <c r="E285" s="240"/>
      <c r="F285" s="226">
        <v>1</v>
      </c>
      <c r="G285" s="225">
        <v>1</v>
      </c>
      <c r="H285" s="475"/>
      <c r="I285" s="849"/>
      <c r="J285" s="1077"/>
      <c r="K285" s="226"/>
      <c r="L285" s="226"/>
      <c r="M285" s="226">
        <v>20</v>
      </c>
      <c r="N285" s="225"/>
      <c r="O285" s="218">
        <v>44774</v>
      </c>
      <c r="P285">
        <f t="shared" si="5"/>
        <v>20</v>
      </c>
    </row>
    <row r="286" spans="1:16">
      <c r="A286" s="627">
        <v>44792</v>
      </c>
      <c r="B286" s="224" t="s">
        <v>43</v>
      </c>
      <c r="C286" s="241" t="s">
        <v>466</v>
      </c>
      <c r="D286" s="225" t="s">
        <v>354</v>
      </c>
      <c r="E286" s="240"/>
      <c r="F286" s="226">
        <v>1</v>
      </c>
      <c r="G286" s="225">
        <v>1</v>
      </c>
      <c r="H286" s="475"/>
      <c r="I286" s="849"/>
      <c r="J286" s="1077"/>
      <c r="K286" s="226"/>
      <c r="L286" s="226"/>
      <c r="M286" s="226">
        <v>5</v>
      </c>
      <c r="N286" s="225"/>
      <c r="O286" s="218">
        <v>44774</v>
      </c>
      <c r="P286">
        <f t="shared" si="5"/>
        <v>5</v>
      </c>
    </row>
    <row r="287" spans="1:16">
      <c r="A287" s="627">
        <v>44792</v>
      </c>
      <c r="B287" s="224" t="s">
        <v>43</v>
      </c>
      <c r="C287" s="241" t="s">
        <v>474</v>
      </c>
      <c r="D287" s="225" t="s">
        <v>11</v>
      </c>
      <c r="E287" s="240"/>
      <c r="F287" s="226">
        <v>1</v>
      </c>
      <c r="G287" s="225">
        <v>1</v>
      </c>
      <c r="H287" s="475"/>
      <c r="I287" s="849"/>
      <c r="J287" s="1077"/>
      <c r="K287" s="226"/>
      <c r="L287" s="226"/>
      <c r="M287" s="226">
        <v>6</v>
      </c>
      <c r="N287" s="225"/>
      <c r="O287" s="218">
        <v>44774</v>
      </c>
      <c r="P287">
        <f t="shared" si="5"/>
        <v>6</v>
      </c>
    </row>
    <row r="288" spans="1:16">
      <c r="A288" s="627">
        <v>44792</v>
      </c>
      <c r="B288" s="224" t="s">
        <v>3</v>
      </c>
      <c r="C288" s="241" t="s">
        <v>440</v>
      </c>
      <c r="D288" s="225" t="s">
        <v>354</v>
      </c>
      <c r="E288" s="240"/>
      <c r="F288" s="226">
        <v>1</v>
      </c>
      <c r="G288" s="225">
        <v>1</v>
      </c>
      <c r="H288" s="475"/>
      <c r="I288" s="849"/>
      <c r="J288" s="1077"/>
      <c r="K288" s="226"/>
      <c r="L288" s="226"/>
      <c r="M288" s="226">
        <v>5</v>
      </c>
      <c r="N288" s="225"/>
      <c r="O288" s="218">
        <v>44774</v>
      </c>
      <c r="P288">
        <f t="shared" si="5"/>
        <v>5</v>
      </c>
    </row>
    <row r="289" spans="1:16">
      <c r="A289" s="627">
        <v>44792</v>
      </c>
      <c r="B289" s="224" t="s">
        <v>14</v>
      </c>
      <c r="C289" s="241" t="s">
        <v>475</v>
      </c>
      <c r="D289" s="225" t="s">
        <v>10</v>
      </c>
      <c r="E289" s="240"/>
      <c r="F289" s="226">
        <v>1</v>
      </c>
      <c r="G289" s="225">
        <v>0.33</v>
      </c>
      <c r="H289" s="475"/>
      <c r="I289" s="849"/>
      <c r="J289" s="1077"/>
      <c r="K289" s="226"/>
      <c r="L289" s="226"/>
      <c r="M289" s="226">
        <v>6</v>
      </c>
      <c r="N289" s="225"/>
      <c r="O289" s="218">
        <v>44774</v>
      </c>
      <c r="P289">
        <f t="shared" si="5"/>
        <v>6</v>
      </c>
    </row>
    <row r="290" spans="1:16">
      <c r="A290" s="627">
        <v>44792</v>
      </c>
      <c r="B290" s="224" t="s">
        <v>14</v>
      </c>
      <c r="C290" s="241" t="s">
        <v>476</v>
      </c>
      <c r="D290" s="225" t="s">
        <v>10</v>
      </c>
      <c r="E290" s="240"/>
      <c r="F290" s="226">
        <v>1</v>
      </c>
      <c r="G290" s="225">
        <v>0.33</v>
      </c>
      <c r="H290" s="475"/>
      <c r="I290" s="849"/>
      <c r="J290" s="1077"/>
      <c r="K290" s="226"/>
      <c r="L290" s="226"/>
      <c r="M290" s="226">
        <v>6</v>
      </c>
      <c r="N290" s="225"/>
      <c r="O290" s="218">
        <v>44774</v>
      </c>
      <c r="P290">
        <f t="shared" si="5"/>
        <v>6</v>
      </c>
    </row>
    <row r="291" spans="1:16">
      <c r="A291" s="627">
        <v>44792</v>
      </c>
      <c r="B291" s="224" t="s">
        <v>1</v>
      </c>
      <c r="C291" s="241"/>
      <c r="D291" s="225" t="s">
        <v>96</v>
      </c>
      <c r="E291" s="240"/>
      <c r="F291" s="226">
        <v>1</v>
      </c>
      <c r="G291" s="225">
        <v>1</v>
      </c>
      <c r="H291" s="496"/>
      <c r="I291" s="853"/>
      <c r="J291" s="885"/>
      <c r="K291" s="560"/>
      <c r="L291" s="560"/>
      <c r="M291" s="560"/>
      <c r="N291" s="558">
        <v>12</v>
      </c>
      <c r="O291" s="559">
        <v>44774</v>
      </c>
      <c r="P291" s="557">
        <f t="shared" si="5"/>
        <v>12</v>
      </c>
    </row>
    <row r="292" spans="1:16">
      <c r="A292" s="627">
        <v>44793</v>
      </c>
      <c r="B292" s="224" t="s">
        <v>3</v>
      </c>
      <c r="C292" s="241" t="s">
        <v>471</v>
      </c>
      <c r="D292" s="225" t="s">
        <v>228</v>
      </c>
      <c r="E292" s="240"/>
      <c r="F292" s="226">
        <v>1</v>
      </c>
      <c r="G292" s="225">
        <v>1</v>
      </c>
      <c r="H292" s="475"/>
      <c r="I292" s="849"/>
      <c r="J292" s="1077"/>
      <c r="K292" s="226"/>
      <c r="L292" s="226"/>
      <c r="M292" s="226">
        <v>20</v>
      </c>
      <c r="N292" s="225"/>
      <c r="O292" s="218">
        <v>44774</v>
      </c>
      <c r="P292">
        <f t="shared" si="5"/>
        <v>20</v>
      </c>
    </row>
    <row r="293" spans="1:16">
      <c r="A293" s="627">
        <v>44793</v>
      </c>
      <c r="B293" s="224" t="s">
        <v>3</v>
      </c>
      <c r="C293" s="241" t="s">
        <v>477</v>
      </c>
      <c r="D293" s="225" t="s">
        <v>354</v>
      </c>
      <c r="E293" s="240"/>
      <c r="F293" s="226">
        <v>1</v>
      </c>
      <c r="G293" s="225">
        <v>1</v>
      </c>
      <c r="H293" s="475"/>
      <c r="I293" s="849"/>
      <c r="J293" s="1077"/>
      <c r="K293" s="226"/>
      <c r="L293" s="226"/>
      <c r="M293" s="226">
        <v>10</v>
      </c>
      <c r="N293" s="225"/>
      <c r="O293" s="218">
        <v>44774</v>
      </c>
      <c r="P293">
        <f t="shared" si="5"/>
        <v>10</v>
      </c>
    </row>
    <row r="294" spans="1:16">
      <c r="A294" s="627">
        <v>44793</v>
      </c>
      <c r="B294" s="224" t="s">
        <v>43</v>
      </c>
      <c r="C294" s="241" t="s">
        <v>453</v>
      </c>
      <c r="D294" s="225" t="s">
        <v>354</v>
      </c>
      <c r="E294" s="240"/>
      <c r="F294" s="226">
        <v>1</v>
      </c>
      <c r="G294" s="225">
        <v>1</v>
      </c>
      <c r="H294" s="475"/>
      <c r="I294" s="849"/>
      <c r="J294" s="1077"/>
      <c r="K294" s="226"/>
      <c r="L294" s="226"/>
      <c r="M294" s="226">
        <v>5</v>
      </c>
      <c r="N294" s="225"/>
      <c r="O294" s="218">
        <v>44774</v>
      </c>
      <c r="P294">
        <f t="shared" si="5"/>
        <v>5</v>
      </c>
    </row>
    <row r="295" spans="1:16">
      <c r="A295" s="627">
        <v>44793</v>
      </c>
      <c r="B295" s="224" t="s">
        <v>43</v>
      </c>
      <c r="C295" s="241" t="s">
        <v>478</v>
      </c>
      <c r="D295" s="225" t="s">
        <v>11</v>
      </c>
      <c r="E295" s="240"/>
      <c r="F295" s="226">
        <v>3</v>
      </c>
      <c r="G295" s="225">
        <v>3</v>
      </c>
      <c r="H295" s="475"/>
      <c r="I295" s="849"/>
      <c r="J295" s="1077"/>
      <c r="K295" s="226"/>
      <c r="L295" s="226"/>
      <c r="M295" s="226">
        <v>12</v>
      </c>
      <c r="N295" s="225"/>
      <c r="O295" s="218">
        <v>44774</v>
      </c>
      <c r="P295">
        <f t="shared" si="5"/>
        <v>12</v>
      </c>
    </row>
    <row r="296" spans="1:16">
      <c r="A296" s="627">
        <v>44793</v>
      </c>
      <c r="B296" s="224" t="s">
        <v>1</v>
      </c>
      <c r="C296" s="241"/>
      <c r="D296" s="225" t="s">
        <v>96</v>
      </c>
      <c r="E296" s="240"/>
      <c r="F296" s="226">
        <v>2</v>
      </c>
      <c r="G296" s="225">
        <v>2</v>
      </c>
      <c r="H296" s="496"/>
      <c r="I296" s="853"/>
      <c r="J296" s="885"/>
      <c r="K296" s="560"/>
      <c r="L296" s="560"/>
      <c r="M296" s="560"/>
      <c r="N296" s="558">
        <v>24</v>
      </c>
      <c r="O296" s="559">
        <v>44774</v>
      </c>
      <c r="P296" s="557">
        <f t="shared" si="5"/>
        <v>24</v>
      </c>
    </row>
    <row r="297" spans="1:16">
      <c r="A297" s="627">
        <v>44795</v>
      </c>
      <c r="B297" s="224" t="s">
        <v>3</v>
      </c>
      <c r="C297" s="241" t="s">
        <v>483</v>
      </c>
      <c r="D297" s="225" t="s">
        <v>200</v>
      </c>
      <c r="E297" s="240"/>
      <c r="F297" s="226">
        <v>9</v>
      </c>
      <c r="G297" s="225">
        <v>9</v>
      </c>
      <c r="H297" s="475"/>
      <c r="I297" s="849"/>
      <c r="J297" s="1077"/>
      <c r="K297" s="226">
        <v>28</v>
      </c>
      <c r="L297" s="226"/>
      <c r="M297" s="226"/>
      <c r="N297" s="225"/>
      <c r="O297" s="218">
        <v>44774</v>
      </c>
      <c r="P297">
        <f t="shared" si="5"/>
        <v>28</v>
      </c>
    </row>
    <row r="298" spans="1:16">
      <c r="A298" s="627">
        <v>44795</v>
      </c>
      <c r="B298" s="224" t="s">
        <v>14</v>
      </c>
      <c r="C298" s="241" t="s">
        <v>484</v>
      </c>
      <c r="D298" s="225" t="s">
        <v>10</v>
      </c>
      <c r="E298" s="240"/>
      <c r="F298" s="226">
        <v>1</v>
      </c>
      <c r="G298" s="225">
        <v>0.33</v>
      </c>
      <c r="H298" s="475"/>
      <c r="I298" s="849"/>
      <c r="J298" s="1077"/>
      <c r="K298" s="226"/>
      <c r="L298" s="226"/>
      <c r="M298" s="226">
        <v>6</v>
      </c>
      <c r="N298" s="225"/>
      <c r="O298" s="218">
        <v>44774</v>
      </c>
      <c r="P298">
        <f t="shared" si="5"/>
        <v>6</v>
      </c>
    </row>
    <row r="299" spans="1:16">
      <c r="A299" s="627">
        <v>44795</v>
      </c>
      <c r="B299" s="224" t="s">
        <v>43</v>
      </c>
      <c r="C299" s="241" t="s">
        <v>453</v>
      </c>
      <c r="D299" s="225" t="s">
        <v>11</v>
      </c>
      <c r="E299" s="240"/>
      <c r="F299" s="226">
        <v>1</v>
      </c>
      <c r="G299" s="225">
        <v>1</v>
      </c>
      <c r="H299" s="475"/>
      <c r="I299" s="849"/>
      <c r="J299" s="1077"/>
      <c r="K299" s="226"/>
      <c r="L299" s="226"/>
      <c r="M299" s="226">
        <v>6</v>
      </c>
      <c r="N299" s="225"/>
      <c r="O299" s="218">
        <v>44774</v>
      </c>
      <c r="P299">
        <f t="shared" si="5"/>
        <v>6</v>
      </c>
    </row>
    <row r="300" spans="1:16">
      <c r="A300" s="627">
        <v>44795</v>
      </c>
      <c r="B300" s="224" t="s">
        <v>3</v>
      </c>
      <c r="C300" s="241" t="s">
        <v>485</v>
      </c>
      <c r="D300" s="225" t="s">
        <v>11</v>
      </c>
      <c r="E300" s="240"/>
      <c r="F300" s="226">
        <v>1</v>
      </c>
      <c r="G300" s="225">
        <v>1</v>
      </c>
      <c r="H300" s="475"/>
      <c r="I300" s="849"/>
      <c r="J300" s="1077"/>
      <c r="K300" s="226"/>
      <c r="L300" s="226"/>
      <c r="M300" s="226">
        <v>6</v>
      </c>
      <c r="N300" s="225"/>
      <c r="O300" s="218">
        <v>44774</v>
      </c>
      <c r="P300">
        <f t="shared" si="5"/>
        <v>6</v>
      </c>
    </row>
    <row r="301" spans="1:16">
      <c r="A301" s="627">
        <v>44796</v>
      </c>
      <c r="B301" s="224" t="s">
        <v>3</v>
      </c>
      <c r="C301" s="241" t="s">
        <v>471</v>
      </c>
      <c r="D301" s="225" t="s">
        <v>354</v>
      </c>
      <c r="E301" s="240"/>
      <c r="F301" s="226">
        <v>1</v>
      </c>
      <c r="G301" s="225">
        <v>1</v>
      </c>
      <c r="H301" s="475"/>
      <c r="I301" s="849"/>
      <c r="J301" s="1077"/>
      <c r="K301" s="226"/>
      <c r="L301" s="226"/>
      <c r="M301" s="226">
        <v>6</v>
      </c>
      <c r="N301" s="225"/>
      <c r="O301" s="218">
        <v>44774</v>
      </c>
      <c r="P301">
        <f t="shared" si="5"/>
        <v>6</v>
      </c>
    </row>
    <row r="302" spans="1:16">
      <c r="A302" s="627">
        <v>44796</v>
      </c>
      <c r="B302" s="224" t="s">
        <v>1</v>
      </c>
      <c r="C302" s="241" t="s">
        <v>486</v>
      </c>
      <c r="D302" s="225" t="s">
        <v>204</v>
      </c>
      <c r="E302" s="240"/>
      <c r="F302" s="226">
        <v>1</v>
      </c>
      <c r="G302" s="225">
        <v>1</v>
      </c>
      <c r="H302" s="475"/>
      <c r="I302" s="849"/>
      <c r="J302" s="1077"/>
      <c r="K302" s="226"/>
      <c r="L302" s="226"/>
      <c r="M302" s="226"/>
      <c r="N302" s="225">
        <v>14</v>
      </c>
      <c r="O302" s="218">
        <v>44774</v>
      </c>
      <c r="P302">
        <f t="shared" si="5"/>
        <v>14</v>
      </c>
    </row>
    <row r="303" spans="1:16">
      <c r="A303" s="627">
        <v>44797</v>
      </c>
      <c r="B303" s="224" t="s">
        <v>3</v>
      </c>
      <c r="C303" s="241" t="s">
        <v>487</v>
      </c>
      <c r="D303" s="225" t="s">
        <v>11</v>
      </c>
      <c r="E303" s="240"/>
      <c r="F303" s="226">
        <v>2</v>
      </c>
      <c r="G303" s="225">
        <v>2</v>
      </c>
      <c r="H303" s="475"/>
      <c r="I303" s="849"/>
      <c r="J303" s="1077"/>
      <c r="K303" s="226"/>
      <c r="L303" s="226"/>
      <c r="M303" s="226">
        <v>12</v>
      </c>
      <c r="N303" s="225"/>
      <c r="O303" s="218">
        <v>44774</v>
      </c>
      <c r="P303">
        <f t="shared" si="5"/>
        <v>12</v>
      </c>
    </row>
    <row r="304" spans="1:16">
      <c r="A304" s="627">
        <v>44797</v>
      </c>
      <c r="B304" s="224" t="s">
        <v>14</v>
      </c>
      <c r="C304" s="241" t="s">
        <v>488</v>
      </c>
      <c r="D304" s="225" t="s">
        <v>10</v>
      </c>
      <c r="E304" s="240"/>
      <c r="F304" s="226">
        <v>2</v>
      </c>
      <c r="G304" s="225">
        <v>0.66</v>
      </c>
      <c r="H304" s="475"/>
      <c r="I304" s="849"/>
      <c r="J304" s="1077"/>
      <c r="K304" s="226"/>
      <c r="L304" s="226"/>
      <c r="M304" s="226">
        <v>13</v>
      </c>
      <c r="N304" s="226"/>
      <c r="O304" s="218">
        <v>44774</v>
      </c>
      <c r="P304">
        <f t="shared" si="5"/>
        <v>13</v>
      </c>
    </row>
    <row r="305" spans="1:16">
      <c r="A305" s="627">
        <v>44797</v>
      </c>
      <c r="B305" s="224" t="s">
        <v>2</v>
      </c>
      <c r="C305" s="241" t="s">
        <v>489</v>
      </c>
      <c r="D305" s="225" t="s">
        <v>204</v>
      </c>
      <c r="E305" s="240"/>
      <c r="F305" s="226">
        <v>1</v>
      </c>
      <c r="G305" s="225">
        <v>1</v>
      </c>
      <c r="H305" s="475"/>
      <c r="I305" s="849"/>
      <c r="J305" s="1077"/>
      <c r="K305" s="226"/>
      <c r="L305" s="226"/>
      <c r="M305" s="226"/>
      <c r="N305" s="226">
        <v>14</v>
      </c>
      <c r="O305" s="218">
        <v>44774</v>
      </c>
      <c r="P305">
        <f t="shared" si="5"/>
        <v>14</v>
      </c>
    </row>
    <row r="306" spans="1:16">
      <c r="A306" s="627">
        <v>44798</v>
      </c>
      <c r="B306" s="224" t="s">
        <v>3</v>
      </c>
      <c r="C306" s="241" t="s">
        <v>491</v>
      </c>
      <c r="D306" s="225" t="s">
        <v>228</v>
      </c>
      <c r="E306" s="240"/>
      <c r="F306" s="226">
        <v>1</v>
      </c>
      <c r="G306" s="225">
        <v>1</v>
      </c>
      <c r="H306" s="475"/>
      <c r="I306" s="849"/>
      <c r="J306" s="1077"/>
      <c r="K306" s="226"/>
      <c r="L306" s="226"/>
      <c r="M306" s="226">
        <v>54</v>
      </c>
      <c r="N306" s="226"/>
      <c r="O306" s="218">
        <v>44774</v>
      </c>
      <c r="P306">
        <f t="shared" si="5"/>
        <v>54</v>
      </c>
    </row>
    <row r="307" spans="1:16">
      <c r="A307" s="627">
        <v>44798</v>
      </c>
      <c r="B307" s="224" t="s">
        <v>14</v>
      </c>
      <c r="C307" s="241" t="s">
        <v>492</v>
      </c>
      <c r="D307" s="225" t="s">
        <v>10</v>
      </c>
      <c r="E307" s="240"/>
      <c r="F307" s="226">
        <v>1</v>
      </c>
      <c r="G307" s="225">
        <v>0.33</v>
      </c>
      <c r="H307" s="475"/>
      <c r="I307" s="849"/>
      <c r="J307" s="1077"/>
      <c r="K307" s="226"/>
      <c r="L307" s="226"/>
      <c r="M307" s="226">
        <v>6</v>
      </c>
      <c r="N307" s="226"/>
      <c r="O307" s="218">
        <v>44774</v>
      </c>
      <c r="P307">
        <f t="shared" si="5"/>
        <v>6</v>
      </c>
    </row>
    <row r="308" spans="1:16">
      <c r="A308" s="627">
        <v>44799</v>
      </c>
      <c r="B308" s="224" t="s">
        <v>37</v>
      </c>
      <c r="C308" s="241" t="s">
        <v>499</v>
      </c>
      <c r="D308" s="225" t="s">
        <v>200</v>
      </c>
      <c r="E308" s="240"/>
      <c r="F308" s="226">
        <v>3</v>
      </c>
      <c r="G308" s="225">
        <v>3</v>
      </c>
      <c r="H308" s="475"/>
      <c r="I308" s="849"/>
      <c r="J308" s="1077"/>
      <c r="K308" s="226">
        <v>12</v>
      </c>
      <c r="L308" s="226"/>
      <c r="M308" s="226"/>
      <c r="N308" s="226"/>
      <c r="O308" s="218">
        <v>44774</v>
      </c>
      <c r="P308">
        <f t="shared" si="5"/>
        <v>12</v>
      </c>
    </row>
    <row r="309" spans="1:16">
      <c r="A309" s="627">
        <v>44799</v>
      </c>
      <c r="B309" s="224" t="s">
        <v>14</v>
      </c>
      <c r="C309" s="241" t="s">
        <v>502</v>
      </c>
      <c r="D309" s="225" t="s">
        <v>10</v>
      </c>
      <c r="E309" s="240"/>
      <c r="F309" s="226">
        <v>1</v>
      </c>
      <c r="G309" s="225">
        <v>0.33</v>
      </c>
      <c r="H309" s="475"/>
      <c r="I309" s="849"/>
      <c r="J309" s="1077"/>
      <c r="K309" s="226"/>
      <c r="L309" s="226"/>
      <c r="M309" s="226">
        <v>6</v>
      </c>
      <c r="N309" s="226"/>
      <c r="O309" s="218">
        <v>44774</v>
      </c>
      <c r="P309">
        <f t="shared" si="5"/>
        <v>6</v>
      </c>
    </row>
    <row r="310" spans="1:16">
      <c r="A310" s="627">
        <v>44799</v>
      </c>
      <c r="B310" s="224" t="s">
        <v>3</v>
      </c>
      <c r="C310" s="241" t="s">
        <v>491</v>
      </c>
      <c r="D310" s="225" t="s">
        <v>354</v>
      </c>
      <c r="E310" s="240"/>
      <c r="F310" s="226">
        <v>2</v>
      </c>
      <c r="G310" s="225">
        <v>2</v>
      </c>
      <c r="H310" s="475"/>
      <c r="I310" s="849"/>
      <c r="J310" s="1077"/>
      <c r="K310" s="226"/>
      <c r="L310" s="226"/>
      <c r="M310" s="226">
        <v>18</v>
      </c>
      <c r="N310" s="226"/>
      <c r="O310" s="218">
        <v>44774</v>
      </c>
      <c r="P310">
        <f t="shared" si="5"/>
        <v>18</v>
      </c>
    </row>
    <row r="311" spans="1:16">
      <c r="A311" s="627">
        <v>44799</v>
      </c>
      <c r="B311" s="224" t="s">
        <v>3</v>
      </c>
      <c r="C311" s="241" t="s">
        <v>500</v>
      </c>
      <c r="D311" s="225" t="s">
        <v>11</v>
      </c>
      <c r="E311" s="240"/>
      <c r="F311" s="226">
        <v>2</v>
      </c>
      <c r="G311" s="225">
        <v>2</v>
      </c>
      <c r="H311" s="475"/>
      <c r="I311" s="849"/>
      <c r="J311" s="1077"/>
      <c r="K311" s="226"/>
      <c r="L311" s="226"/>
      <c r="M311" s="226">
        <v>12</v>
      </c>
      <c r="N311" s="226"/>
      <c r="O311" s="218">
        <v>44774</v>
      </c>
      <c r="P311">
        <f t="shared" si="5"/>
        <v>12</v>
      </c>
    </row>
    <row r="312" spans="1:16">
      <c r="A312" s="627">
        <v>44801</v>
      </c>
      <c r="B312" s="224" t="s">
        <v>2</v>
      </c>
      <c r="C312" s="241" t="s">
        <v>501</v>
      </c>
      <c r="D312" s="225" t="s">
        <v>204</v>
      </c>
      <c r="E312" s="240"/>
      <c r="F312" s="226">
        <v>1</v>
      </c>
      <c r="G312" s="225">
        <v>1</v>
      </c>
      <c r="H312" s="475"/>
      <c r="I312" s="849"/>
      <c r="J312" s="1077"/>
      <c r="K312" s="226"/>
      <c r="L312" s="226"/>
      <c r="M312" s="226"/>
      <c r="N312" s="226">
        <v>8</v>
      </c>
      <c r="O312" s="218">
        <v>44774</v>
      </c>
      <c r="P312">
        <f t="shared" si="5"/>
        <v>8</v>
      </c>
    </row>
    <row r="313" spans="1:16">
      <c r="A313" s="627">
        <v>44801</v>
      </c>
      <c r="B313" s="224" t="s">
        <v>14</v>
      </c>
      <c r="C313" s="241" t="s">
        <v>503</v>
      </c>
      <c r="D313" s="225" t="s">
        <v>10</v>
      </c>
      <c r="E313" s="240"/>
      <c r="F313" s="226">
        <v>1</v>
      </c>
      <c r="G313" s="225">
        <v>0.33</v>
      </c>
      <c r="H313" s="475"/>
      <c r="I313" s="849"/>
      <c r="J313" s="1077"/>
      <c r="K313" s="226"/>
      <c r="L313" s="226"/>
      <c r="M313" s="226">
        <v>6</v>
      </c>
      <c r="N313" s="226"/>
      <c r="O313" s="218">
        <v>44774</v>
      </c>
      <c r="P313">
        <f t="shared" si="5"/>
        <v>6</v>
      </c>
    </row>
    <row r="314" spans="1:16">
      <c r="A314" s="627">
        <v>44801</v>
      </c>
      <c r="B314" s="224" t="s">
        <v>1</v>
      </c>
      <c r="C314" s="241"/>
      <c r="D314" s="225" t="s">
        <v>96</v>
      </c>
      <c r="E314" s="240"/>
      <c r="F314" s="226">
        <v>2</v>
      </c>
      <c r="G314" s="225">
        <v>2</v>
      </c>
      <c r="H314" s="496"/>
      <c r="I314" s="853"/>
      <c r="J314" s="885"/>
      <c r="K314" s="560"/>
      <c r="L314" s="560"/>
      <c r="M314" s="560"/>
      <c r="N314" s="558">
        <v>24</v>
      </c>
      <c r="O314" s="559">
        <v>44774</v>
      </c>
      <c r="P314" s="557">
        <f t="shared" si="5"/>
        <v>24</v>
      </c>
    </row>
    <row r="315" spans="1:16">
      <c r="A315" s="627">
        <v>44802</v>
      </c>
      <c r="B315" s="224" t="s">
        <v>3</v>
      </c>
      <c r="C315" s="241" t="s">
        <v>504</v>
      </c>
      <c r="D315" s="225" t="s">
        <v>228</v>
      </c>
      <c r="E315" s="240"/>
      <c r="F315" s="226">
        <v>2</v>
      </c>
      <c r="G315" s="225">
        <v>2</v>
      </c>
      <c r="H315" s="475"/>
      <c r="I315" s="849"/>
      <c r="J315" s="1077"/>
      <c r="K315" s="226"/>
      <c r="L315" s="226"/>
      <c r="M315" s="226">
        <v>40</v>
      </c>
      <c r="N315" s="225"/>
      <c r="O315" s="218">
        <v>44774</v>
      </c>
      <c r="P315">
        <f t="shared" si="5"/>
        <v>40</v>
      </c>
    </row>
    <row r="316" spans="1:16">
      <c r="A316" s="627">
        <v>44802</v>
      </c>
      <c r="B316" s="224" t="s">
        <v>14</v>
      </c>
      <c r="C316" s="241" t="s">
        <v>505</v>
      </c>
      <c r="D316" s="225" t="s">
        <v>10</v>
      </c>
      <c r="E316" s="240"/>
      <c r="F316" s="226">
        <v>2</v>
      </c>
      <c r="G316" s="225">
        <v>0.66</v>
      </c>
      <c r="H316" s="475"/>
      <c r="I316" s="849"/>
      <c r="J316" s="1077"/>
      <c r="K316" s="226"/>
      <c r="L316" s="226"/>
      <c r="M316" s="226">
        <v>12</v>
      </c>
      <c r="N316" s="225"/>
      <c r="O316" s="218">
        <v>44774</v>
      </c>
      <c r="P316">
        <f t="shared" si="5"/>
        <v>12</v>
      </c>
    </row>
    <row r="317" spans="1:16">
      <c r="A317" s="627">
        <v>44802</v>
      </c>
      <c r="B317" s="224" t="s">
        <v>1</v>
      </c>
      <c r="C317" s="241"/>
      <c r="D317" s="225" t="s">
        <v>96</v>
      </c>
      <c r="E317" s="240"/>
      <c r="F317" s="226">
        <v>1</v>
      </c>
      <c r="G317" s="225">
        <v>1</v>
      </c>
      <c r="H317" s="496"/>
      <c r="I317" s="853"/>
      <c r="J317" s="885"/>
      <c r="K317" s="560"/>
      <c r="L317" s="560"/>
      <c r="M317" s="560"/>
      <c r="N317" s="558">
        <v>12</v>
      </c>
      <c r="O317" s="559">
        <v>44774</v>
      </c>
      <c r="P317" s="557">
        <f t="shared" si="5"/>
        <v>12</v>
      </c>
    </row>
    <row r="318" spans="1:16">
      <c r="A318" s="627">
        <v>44802</v>
      </c>
      <c r="B318" s="224" t="s">
        <v>1</v>
      </c>
      <c r="C318" s="241"/>
      <c r="D318" s="225" t="s">
        <v>98</v>
      </c>
      <c r="E318" s="240"/>
      <c r="F318" s="226">
        <v>1</v>
      </c>
      <c r="G318" s="225">
        <v>1</v>
      </c>
      <c r="H318" s="496"/>
      <c r="I318" s="853"/>
      <c r="J318" s="885"/>
      <c r="K318" s="560"/>
      <c r="L318" s="560"/>
      <c r="M318" s="560"/>
      <c r="N318" s="558">
        <v>12</v>
      </c>
      <c r="O318" s="559">
        <v>44774</v>
      </c>
      <c r="P318" s="557">
        <f t="shared" si="5"/>
        <v>12</v>
      </c>
    </row>
    <row r="319" spans="1:16">
      <c r="A319" s="627">
        <v>44803</v>
      </c>
      <c r="B319" s="224" t="s">
        <v>3</v>
      </c>
      <c r="C319" s="241" t="s">
        <v>506</v>
      </c>
      <c r="D319" s="225" t="s">
        <v>228</v>
      </c>
      <c r="E319" s="240"/>
      <c r="F319" s="226">
        <v>2</v>
      </c>
      <c r="G319" s="225">
        <v>2</v>
      </c>
      <c r="H319" s="475"/>
      <c r="I319" s="849"/>
      <c r="J319" s="1077"/>
      <c r="K319" s="226"/>
      <c r="L319" s="226"/>
      <c r="M319" s="226">
        <v>40</v>
      </c>
      <c r="N319" s="225"/>
      <c r="O319" s="218">
        <v>44774</v>
      </c>
      <c r="P319">
        <f t="shared" si="5"/>
        <v>40</v>
      </c>
    </row>
    <row r="320" spans="1:16">
      <c r="A320" s="627">
        <v>44803</v>
      </c>
      <c r="B320" s="224" t="s">
        <v>3</v>
      </c>
      <c r="C320" s="241" t="s">
        <v>504</v>
      </c>
      <c r="D320" s="225" t="s">
        <v>354</v>
      </c>
      <c r="E320" s="240"/>
      <c r="F320" s="226">
        <v>2</v>
      </c>
      <c r="G320" s="225">
        <v>2</v>
      </c>
      <c r="H320" s="475"/>
      <c r="I320" s="849"/>
      <c r="J320" s="1077"/>
      <c r="K320" s="226"/>
      <c r="L320" s="226"/>
      <c r="M320" s="226">
        <v>10</v>
      </c>
      <c r="N320" s="225"/>
      <c r="O320" s="218">
        <v>44774</v>
      </c>
      <c r="P320">
        <f t="shared" si="5"/>
        <v>10</v>
      </c>
    </row>
    <row r="321" spans="1:16">
      <c r="A321" s="627">
        <v>44803</v>
      </c>
      <c r="B321" s="224" t="s">
        <v>14</v>
      </c>
      <c r="C321" s="241" t="s">
        <v>507</v>
      </c>
      <c r="D321" s="225" t="s">
        <v>10</v>
      </c>
      <c r="E321" s="240"/>
      <c r="F321" s="226">
        <v>1</v>
      </c>
      <c r="G321" s="225">
        <v>0.33</v>
      </c>
      <c r="H321" s="475"/>
      <c r="I321" s="849"/>
      <c r="J321" s="1077"/>
      <c r="K321" s="226"/>
      <c r="L321" s="226"/>
      <c r="M321" s="226">
        <v>5</v>
      </c>
      <c r="N321" s="225"/>
      <c r="O321" s="218">
        <v>44774</v>
      </c>
      <c r="P321">
        <f t="shared" si="5"/>
        <v>5</v>
      </c>
    </row>
    <row r="322" spans="1:16">
      <c r="A322" s="627">
        <v>44803</v>
      </c>
      <c r="B322" s="224" t="s">
        <v>1</v>
      </c>
      <c r="C322" s="241"/>
      <c r="D322" s="225" t="s">
        <v>96</v>
      </c>
      <c r="E322" s="240"/>
      <c r="F322" s="226">
        <v>2</v>
      </c>
      <c r="G322" s="225">
        <v>2</v>
      </c>
      <c r="H322" s="496"/>
      <c r="I322" s="853"/>
      <c r="J322" s="885"/>
      <c r="K322" s="560"/>
      <c r="L322" s="560"/>
      <c r="M322" s="560"/>
      <c r="N322" s="558">
        <v>24</v>
      </c>
      <c r="O322" s="559">
        <v>44774</v>
      </c>
      <c r="P322" s="557">
        <f t="shared" si="5"/>
        <v>24</v>
      </c>
    </row>
    <row r="323" spans="1:16">
      <c r="A323" s="627">
        <v>44803</v>
      </c>
      <c r="B323" s="224" t="s">
        <v>1</v>
      </c>
      <c r="C323" s="241"/>
      <c r="D323" s="225" t="s">
        <v>97</v>
      </c>
      <c r="E323" s="240"/>
      <c r="F323" s="226">
        <v>1</v>
      </c>
      <c r="G323" s="225">
        <v>1</v>
      </c>
      <c r="H323" s="496"/>
      <c r="I323" s="853"/>
      <c r="J323" s="885"/>
      <c r="K323" s="560"/>
      <c r="L323" s="560"/>
      <c r="M323" s="560"/>
      <c r="N323" s="558">
        <v>12</v>
      </c>
      <c r="O323" s="559">
        <v>44774</v>
      </c>
      <c r="P323" s="557">
        <f t="shared" ref="P323:P386" si="6">SUM(K323:N323)</f>
        <v>12</v>
      </c>
    </row>
    <row r="324" spans="1:16">
      <c r="A324" s="627">
        <v>44804</v>
      </c>
      <c r="B324" s="224" t="s">
        <v>3</v>
      </c>
      <c r="C324" s="241" t="s">
        <v>535</v>
      </c>
      <c r="D324" s="225" t="s">
        <v>228</v>
      </c>
      <c r="E324" s="240"/>
      <c r="F324" s="226">
        <v>2</v>
      </c>
      <c r="G324" s="225">
        <v>2</v>
      </c>
      <c r="H324" s="475"/>
      <c r="I324" s="849"/>
      <c r="J324" s="1077"/>
      <c r="K324" s="226"/>
      <c r="L324" s="226"/>
      <c r="M324" s="226">
        <v>40</v>
      </c>
      <c r="N324" s="225"/>
      <c r="O324" s="218">
        <v>44774</v>
      </c>
      <c r="P324">
        <f t="shared" si="6"/>
        <v>40</v>
      </c>
    </row>
    <row r="325" spans="1:16">
      <c r="A325" s="627">
        <v>44804</v>
      </c>
      <c r="B325" s="224" t="s">
        <v>3</v>
      </c>
      <c r="C325" s="241" t="s">
        <v>536</v>
      </c>
      <c r="D325" s="225" t="s">
        <v>354</v>
      </c>
      <c r="E325" s="240"/>
      <c r="F325" s="226">
        <v>2</v>
      </c>
      <c r="G325" s="225">
        <v>2</v>
      </c>
      <c r="H325" s="475"/>
      <c r="I325" s="849"/>
      <c r="J325" s="1077"/>
      <c r="K325" s="226"/>
      <c r="L325" s="226"/>
      <c r="M325" s="226">
        <v>10</v>
      </c>
      <c r="N325" s="225"/>
      <c r="O325" s="218">
        <v>44774</v>
      </c>
      <c r="P325">
        <f t="shared" si="6"/>
        <v>10</v>
      </c>
    </row>
    <row r="326" spans="1:16">
      <c r="A326" s="627">
        <v>44804</v>
      </c>
      <c r="B326" s="224" t="s">
        <v>3</v>
      </c>
      <c r="C326" s="241" t="s">
        <v>537</v>
      </c>
      <c r="D326" s="225" t="s">
        <v>11</v>
      </c>
      <c r="E326" s="240"/>
      <c r="F326" s="226">
        <v>2</v>
      </c>
      <c r="G326" s="225">
        <v>2</v>
      </c>
      <c r="H326" s="475"/>
      <c r="I326" s="849"/>
      <c r="J326" s="1077"/>
      <c r="K326" s="226"/>
      <c r="L326" s="226"/>
      <c r="M326" s="226">
        <v>12</v>
      </c>
      <c r="N326" s="225"/>
      <c r="O326" s="218">
        <v>44774</v>
      </c>
      <c r="P326">
        <f t="shared" si="6"/>
        <v>12</v>
      </c>
    </row>
    <row r="327" spans="1:16">
      <c r="A327" s="627">
        <v>44804</v>
      </c>
      <c r="B327" s="224" t="s">
        <v>14</v>
      </c>
      <c r="C327" s="241" t="s">
        <v>538</v>
      </c>
      <c r="D327" s="225" t="s">
        <v>10</v>
      </c>
      <c r="E327" s="240"/>
      <c r="F327" s="226">
        <v>2</v>
      </c>
      <c r="G327" s="225">
        <v>0.66</v>
      </c>
      <c r="H327" s="475"/>
      <c r="I327" s="849"/>
      <c r="J327" s="1077"/>
      <c r="K327" s="226"/>
      <c r="L327" s="226"/>
      <c r="M327" s="226">
        <v>10</v>
      </c>
      <c r="N327" s="225"/>
      <c r="O327" s="218">
        <v>44774</v>
      </c>
      <c r="P327">
        <f t="shared" si="6"/>
        <v>10</v>
      </c>
    </row>
    <row r="328" spans="1:16">
      <c r="A328" s="627">
        <v>44804</v>
      </c>
      <c r="B328" s="224" t="s">
        <v>1</v>
      </c>
      <c r="C328" s="241"/>
      <c r="D328" s="225" t="s">
        <v>96</v>
      </c>
      <c r="E328" s="240"/>
      <c r="F328" s="226">
        <v>2</v>
      </c>
      <c r="G328" s="225">
        <v>2</v>
      </c>
      <c r="H328" s="496"/>
      <c r="I328" s="853"/>
      <c r="J328" s="885"/>
      <c r="K328" s="560"/>
      <c r="L328" s="560"/>
      <c r="M328" s="560"/>
      <c r="N328" s="558">
        <v>24</v>
      </c>
      <c r="O328" s="559">
        <v>44774</v>
      </c>
      <c r="P328" s="557">
        <f t="shared" si="6"/>
        <v>24</v>
      </c>
    </row>
    <row r="329" spans="1:16">
      <c r="A329" s="627">
        <v>44805</v>
      </c>
      <c r="B329" s="224" t="s">
        <v>3</v>
      </c>
      <c r="C329" s="241" t="s">
        <v>551</v>
      </c>
      <c r="D329" s="225" t="s">
        <v>228</v>
      </c>
      <c r="E329" s="240"/>
      <c r="F329" s="226">
        <v>2</v>
      </c>
      <c r="G329" s="225">
        <v>2</v>
      </c>
      <c r="H329" s="475"/>
      <c r="I329" s="849"/>
      <c r="J329" s="1077"/>
      <c r="K329" s="226"/>
      <c r="L329" s="226"/>
      <c r="M329" s="226">
        <v>40</v>
      </c>
      <c r="N329" s="225"/>
      <c r="O329" s="218">
        <v>44805</v>
      </c>
      <c r="P329">
        <f t="shared" si="6"/>
        <v>40</v>
      </c>
    </row>
    <row r="330" spans="1:16">
      <c r="A330" s="627">
        <v>44805</v>
      </c>
      <c r="B330" s="224" t="s">
        <v>3</v>
      </c>
      <c r="C330" s="241" t="s">
        <v>535</v>
      </c>
      <c r="D330" s="225" t="s">
        <v>354</v>
      </c>
      <c r="E330" s="240"/>
      <c r="F330" s="226">
        <v>2</v>
      </c>
      <c r="G330" s="225">
        <v>2</v>
      </c>
      <c r="H330" s="475"/>
      <c r="I330" s="849"/>
      <c r="J330" s="1077"/>
      <c r="K330" s="226"/>
      <c r="L330" s="226"/>
      <c r="M330" s="226">
        <v>10</v>
      </c>
      <c r="N330" s="225"/>
      <c r="O330" s="218">
        <v>44805</v>
      </c>
      <c r="P330">
        <f t="shared" si="6"/>
        <v>10</v>
      </c>
    </row>
    <row r="331" spans="1:16">
      <c r="A331" s="627">
        <v>44806</v>
      </c>
      <c r="B331" s="224" t="s">
        <v>34</v>
      </c>
      <c r="C331" s="241" t="s">
        <v>553</v>
      </c>
      <c r="D331" s="225" t="s">
        <v>200</v>
      </c>
      <c r="E331" s="240"/>
      <c r="F331" s="226">
        <v>3</v>
      </c>
      <c r="G331" s="225">
        <v>3</v>
      </c>
      <c r="H331" s="475"/>
      <c r="I331" s="849"/>
      <c r="J331" s="1077"/>
      <c r="K331" s="226">
        <v>14</v>
      </c>
      <c r="L331" s="226"/>
      <c r="M331" s="226"/>
      <c r="N331" s="225"/>
      <c r="O331" s="218">
        <v>44805</v>
      </c>
      <c r="P331">
        <f t="shared" si="6"/>
        <v>14</v>
      </c>
    </row>
    <row r="332" spans="1:16">
      <c r="A332" s="627">
        <v>44806</v>
      </c>
      <c r="B332" s="224" t="s">
        <v>3</v>
      </c>
      <c r="C332" s="241" t="s">
        <v>554</v>
      </c>
      <c r="D332" s="225" t="s">
        <v>228</v>
      </c>
      <c r="E332" s="240"/>
      <c r="F332" s="226">
        <v>1</v>
      </c>
      <c r="G332" s="225">
        <v>1</v>
      </c>
      <c r="H332" s="475"/>
      <c r="I332" s="849"/>
      <c r="J332" s="1077"/>
      <c r="K332" s="226"/>
      <c r="L332" s="226"/>
      <c r="M332" s="226">
        <v>20</v>
      </c>
      <c r="N332" s="225"/>
      <c r="O332" s="218">
        <v>44805</v>
      </c>
      <c r="P332">
        <f t="shared" si="6"/>
        <v>20</v>
      </c>
    </row>
    <row r="333" spans="1:16">
      <c r="A333" s="627">
        <v>44806</v>
      </c>
      <c r="B333" s="224" t="s">
        <v>14</v>
      </c>
      <c r="C333" s="241" t="s">
        <v>476</v>
      </c>
      <c r="D333" s="225" t="s">
        <v>10</v>
      </c>
      <c r="E333" s="240"/>
      <c r="F333" s="226">
        <v>2</v>
      </c>
      <c r="G333" s="225">
        <v>0.66</v>
      </c>
      <c r="H333" s="475"/>
      <c r="I333" s="849"/>
      <c r="J333" s="1077"/>
      <c r="K333" s="226"/>
      <c r="L333" s="226"/>
      <c r="M333" s="226">
        <v>10</v>
      </c>
      <c r="N333" s="225"/>
      <c r="O333" s="218">
        <v>44805</v>
      </c>
      <c r="P333">
        <f t="shared" si="6"/>
        <v>10</v>
      </c>
    </row>
    <row r="334" spans="1:16">
      <c r="A334" s="627">
        <v>44806</v>
      </c>
      <c r="B334" s="224" t="s">
        <v>14</v>
      </c>
      <c r="C334" s="241" t="s">
        <v>555</v>
      </c>
      <c r="D334" s="225" t="s">
        <v>10</v>
      </c>
      <c r="E334" s="240"/>
      <c r="F334" s="226">
        <v>3</v>
      </c>
      <c r="G334" s="225">
        <v>0.75</v>
      </c>
      <c r="H334" s="475"/>
      <c r="I334" s="849"/>
      <c r="J334" s="1077"/>
      <c r="K334" s="226"/>
      <c r="L334" s="226"/>
      <c r="M334" s="226">
        <v>15</v>
      </c>
      <c r="N334" s="225"/>
      <c r="O334" s="218">
        <v>44805</v>
      </c>
      <c r="P334">
        <f t="shared" si="6"/>
        <v>15</v>
      </c>
    </row>
    <row r="335" spans="1:16">
      <c r="A335" s="627">
        <v>44806</v>
      </c>
      <c r="B335" s="224" t="s">
        <v>3</v>
      </c>
      <c r="C335" s="241" t="s">
        <v>491</v>
      </c>
      <c r="D335" s="225" t="s">
        <v>11</v>
      </c>
      <c r="E335" s="240"/>
      <c r="F335" s="226">
        <v>1</v>
      </c>
      <c r="G335" s="225">
        <v>1</v>
      </c>
      <c r="H335" s="475"/>
      <c r="I335" s="849"/>
      <c r="J335" s="1077"/>
      <c r="K335" s="226"/>
      <c r="L335" s="226"/>
      <c r="M335" s="226">
        <v>6</v>
      </c>
      <c r="N335" s="225"/>
      <c r="O335" s="218">
        <v>44805</v>
      </c>
      <c r="P335">
        <f t="shared" si="6"/>
        <v>6</v>
      </c>
    </row>
    <row r="336" spans="1:16">
      <c r="A336" s="627">
        <v>44808</v>
      </c>
      <c r="B336" s="224" t="s">
        <v>12</v>
      </c>
      <c r="C336" s="241" t="s">
        <v>556</v>
      </c>
      <c r="D336" s="225" t="s">
        <v>204</v>
      </c>
      <c r="E336" s="240"/>
      <c r="F336" s="226">
        <v>1</v>
      </c>
      <c r="G336" s="225">
        <v>1</v>
      </c>
      <c r="H336" s="475"/>
      <c r="I336" s="849"/>
      <c r="J336" s="1077"/>
      <c r="K336" s="226"/>
      <c r="L336" s="226"/>
      <c r="M336" s="226"/>
      <c r="N336" s="225">
        <v>14</v>
      </c>
      <c r="O336" s="218">
        <v>44805</v>
      </c>
      <c r="P336">
        <f t="shared" si="6"/>
        <v>14</v>
      </c>
    </row>
    <row r="337" spans="1:16">
      <c r="A337" s="627">
        <v>44808</v>
      </c>
      <c r="B337" s="224" t="s">
        <v>3</v>
      </c>
      <c r="C337" s="241" t="s">
        <v>557</v>
      </c>
      <c r="D337" s="225" t="s">
        <v>354</v>
      </c>
      <c r="E337" s="240"/>
      <c r="F337" s="226">
        <v>3</v>
      </c>
      <c r="G337" s="225">
        <v>3</v>
      </c>
      <c r="H337" s="475"/>
      <c r="I337" s="849"/>
      <c r="J337" s="1077"/>
      <c r="K337" s="226"/>
      <c r="L337" s="226"/>
      <c r="M337" s="226">
        <v>15</v>
      </c>
      <c r="N337" s="225"/>
      <c r="O337" s="218">
        <v>44805</v>
      </c>
      <c r="P337">
        <f t="shared" si="6"/>
        <v>15</v>
      </c>
    </row>
    <row r="338" spans="1:16">
      <c r="A338" s="627">
        <v>44808</v>
      </c>
      <c r="B338" s="224" t="s">
        <v>37</v>
      </c>
      <c r="C338" s="241" t="s">
        <v>558</v>
      </c>
      <c r="D338" s="225" t="s">
        <v>228</v>
      </c>
      <c r="E338" s="240"/>
      <c r="F338" s="226">
        <v>2</v>
      </c>
      <c r="G338" s="225">
        <v>2</v>
      </c>
      <c r="H338" s="475"/>
      <c r="I338" s="849"/>
      <c r="J338" s="1077"/>
      <c r="K338" s="226"/>
      <c r="L338" s="226"/>
      <c r="M338" s="226">
        <v>40</v>
      </c>
      <c r="N338" s="225"/>
      <c r="O338" s="218">
        <v>44805</v>
      </c>
      <c r="P338">
        <f t="shared" si="6"/>
        <v>40</v>
      </c>
    </row>
    <row r="339" spans="1:16">
      <c r="A339" s="627">
        <v>44809</v>
      </c>
      <c r="B339" s="224" t="s">
        <v>34</v>
      </c>
      <c r="C339" s="241" t="s">
        <v>559</v>
      </c>
      <c r="D339" s="225" t="s">
        <v>200</v>
      </c>
      <c r="E339" s="240"/>
      <c r="F339" s="226">
        <v>2</v>
      </c>
      <c r="G339" s="225">
        <v>2</v>
      </c>
      <c r="H339" s="475"/>
      <c r="I339" s="849"/>
      <c r="J339" s="1077"/>
      <c r="K339" s="226">
        <v>9</v>
      </c>
      <c r="L339" s="226"/>
      <c r="M339" s="226"/>
      <c r="N339" s="225"/>
      <c r="O339" s="218">
        <v>44805</v>
      </c>
      <c r="P339">
        <f t="shared" si="6"/>
        <v>9</v>
      </c>
    </row>
    <row r="340" spans="1:16">
      <c r="A340" s="627">
        <v>44809</v>
      </c>
      <c r="B340" s="224" t="s">
        <v>1</v>
      </c>
      <c r="C340" s="241"/>
      <c r="D340" s="225" t="s">
        <v>95</v>
      </c>
      <c r="E340" s="240"/>
      <c r="F340" s="226">
        <v>1</v>
      </c>
      <c r="G340" s="225">
        <v>1</v>
      </c>
      <c r="H340" s="496"/>
      <c r="I340" s="853"/>
      <c r="J340" s="885"/>
      <c r="K340" s="560"/>
      <c r="L340" s="560"/>
      <c r="M340" s="560"/>
      <c r="N340" s="558">
        <v>12</v>
      </c>
      <c r="O340" s="559">
        <v>44805</v>
      </c>
      <c r="P340" s="557">
        <f t="shared" si="6"/>
        <v>12</v>
      </c>
    </row>
    <row r="341" spans="1:16">
      <c r="A341" s="627">
        <v>44810</v>
      </c>
      <c r="B341" s="224" t="s">
        <v>1</v>
      </c>
      <c r="C341" s="241"/>
      <c r="D341" s="225" t="s">
        <v>95</v>
      </c>
      <c r="E341" s="240"/>
      <c r="F341" s="226">
        <v>1</v>
      </c>
      <c r="G341" s="225">
        <v>1</v>
      </c>
      <c r="H341" s="496"/>
      <c r="I341" s="853"/>
      <c r="J341" s="885"/>
      <c r="K341" s="560"/>
      <c r="L341" s="560"/>
      <c r="M341" s="560"/>
      <c r="N341" s="558">
        <v>12</v>
      </c>
      <c r="O341" s="559">
        <v>44805</v>
      </c>
      <c r="P341" s="557">
        <f t="shared" si="6"/>
        <v>12</v>
      </c>
    </row>
    <row r="342" spans="1:16">
      <c r="A342" s="627">
        <v>44811</v>
      </c>
      <c r="B342" s="224" t="s">
        <v>3</v>
      </c>
      <c r="C342" s="241" t="s">
        <v>576</v>
      </c>
      <c r="D342" s="225" t="s">
        <v>200</v>
      </c>
      <c r="E342" s="240"/>
      <c r="F342" s="226">
        <v>1</v>
      </c>
      <c r="G342" s="225">
        <v>1</v>
      </c>
      <c r="H342" s="475"/>
      <c r="I342" s="849"/>
      <c r="J342" s="1077"/>
      <c r="K342" s="226">
        <v>8</v>
      </c>
      <c r="L342" s="226"/>
      <c r="M342" s="226"/>
      <c r="N342" s="225"/>
      <c r="O342" s="218">
        <v>44805</v>
      </c>
      <c r="P342">
        <f t="shared" si="6"/>
        <v>8</v>
      </c>
    </row>
    <row r="343" spans="1:16">
      <c r="A343" s="627">
        <v>44811</v>
      </c>
      <c r="B343" s="224" t="s">
        <v>3</v>
      </c>
      <c r="C343" s="241" t="s">
        <v>577</v>
      </c>
      <c r="D343" s="225" t="s">
        <v>11</v>
      </c>
      <c r="E343" s="240"/>
      <c r="F343" s="226">
        <v>1</v>
      </c>
      <c r="G343" s="225">
        <v>1</v>
      </c>
      <c r="H343" s="475"/>
      <c r="I343" s="849"/>
      <c r="J343" s="1077"/>
      <c r="K343" s="226"/>
      <c r="L343" s="226"/>
      <c r="M343" s="226">
        <v>6</v>
      </c>
      <c r="N343" s="225"/>
      <c r="O343" s="218">
        <v>44805</v>
      </c>
      <c r="P343">
        <f t="shared" si="6"/>
        <v>6</v>
      </c>
    </row>
    <row r="344" spans="1:16">
      <c r="A344" s="627">
        <v>44811</v>
      </c>
      <c r="B344" s="224" t="s">
        <v>14</v>
      </c>
      <c r="C344" s="241" t="s">
        <v>578</v>
      </c>
      <c r="D344" s="225" t="s">
        <v>10</v>
      </c>
      <c r="E344" s="240"/>
      <c r="F344" s="226">
        <v>3</v>
      </c>
      <c r="G344" s="225">
        <v>0.75</v>
      </c>
      <c r="H344" s="475"/>
      <c r="I344" s="849"/>
      <c r="J344" s="1077"/>
      <c r="K344" s="226"/>
      <c r="L344" s="226"/>
      <c r="M344" s="226">
        <v>18</v>
      </c>
      <c r="N344" s="225"/>
      <c r="O344" s="218">
        <v>44805</v>
      </c>
      <c r="P344">
        <f t="shared" si="6"/>
        <v>18</v>
      </c>
    </row>
    <row r="345" spans="1:16">
      <c r="A345" s="627">
        <v>44811</v>
      </c>
      <c r="B345" s="224" t="s">
        <v>37</v>
      </c>
      <c r="C345" s="241" t="s">
        <v>579</v>
      </c>
      <c r="D345" s="225" t="s">
        <v>228</v>
      </c>
      <c r="E345" s="240"/>
      <c r="F345" s="226">
        <v>1</v>
      </c>
      <c r="G345" s="225">
        <v>1</v>
      </c>
      <c r="H345" s="475"/>
      <c r="I345" s="849"/>
      <c r="J345" s="1077"/>
      <c r="K345" s="226"/>
      <c r="L345" s="226"/>
      <c r="M345" s="226">
        <v>20</v>
      </c>
      <c r="N345" s="225"/>
      <c r="O345" s="218">
        <v>44805</v>
      </c>
      <c r="P345">
        <f t="shared" si="6"/>
        <v>20</v>
      </c>
    </row>
    <row r="346" spans="1:16">
      <c r="A346" s="627">
        <v>44811</v>
      </c>
      <c r="B346" s="224" t="s">
        <v>37</v>
      </c>
      <c r="C346" s="241" t="s">
        <v>558</v>
      </c>
      <c r="D346" s="225" t="s">
        <v>354</v>
      </c>
      <c r="E346" s="240"/>
      <c r="F346" s="226">
        <v>2</v>
      </c>
      <c r="G346" s="225">
        <v>2</v>
      </c>
      <c r="H346" s="475"/>
      <c r="I346" s="849"/>
      <c r="J346" s="1077"/>
      <c r="K346" s="226"/>
      <c r="L346" s="226"/>
      <c r="M346" s="226">
        <v>10</v>
      </c>
      <c r="N346" s="225"/>
      <c r="O346" s="218">
        <v>44805</v>
      </c>
      <c r="P346">
        <f t="shared" si="6"/>
        <v>10</v>
      </c>
    </row>
    <row r="347" spans="1:16">
      <c r="A347" s="627">
        <v>44811</v>
      </c>
      <c r="B347" s="224" t="s">
        <v>1</v>
      </c>
      <c r="C347" s="241"/>
      <c r="D347" s="225" t="s">
        <v>95</v>
      </c>
      <c r="E347" s="240"/>
      <c r="F347" s="226">
        <v>1</v>
      </c>
      <c r="G347" s="225"/>
      <c r="H347" s="496"/>
      <c r="I347" s="853"/>
      <c r="J347" s="885"/>
      <c r="K347" s="560"/>
      <c r="L347" s="560"/>
      <c r="M347" s="560"/>
      <c r="N347" s="558">
        <v>12</v>
      </c>
      <c r="O347" s="559">
        <v>44805</v>
      </c>
      <c r="P347" s="557">
        <f t="shared" si="6"/>
        <v>12</v>
      </c>
    </row>
    <row r="348" spans="1:16">
      <c r="A348" s="627">
        <v>44811</v>
      </c>
      <c r="B348" s="224" t="s">
        <v>1</v>
      </c>
      <c r="C348" s="241"/>
      <c r="D348" s="225" t="s">
        <v>96</v>
      </c>
      <c r="E348" s="240"/>
      <c r="F348" s="226">
        <v>1</v>
      </c>
      <c r="G348" s="225">
        <v>1</v>
      </c>
      <c r="H348" s="496"/>
      <c r="I348" s="853"/>
      <c r="J348" s="885"/>
      <c r="K348" s="560"/>
      <c r="L348" s="560"/>
      <c r="M348" s="560"/>
      <c r="N348" s="558">
        <v>12</v>
      </c>
      <c r="O348" s="559">
        <v>44805</v>
      </c>
      <c r="P348" s="557">
        <f t="shared" si="6"/>
        <v>12</v>
      </c>
    </row>
    <row r="349" spans="1:16">
      <c r="A349" s="627">
        <v>44812</v>
      </c>
      <c r="B349" s="224" t="s">
        <v>1</v>
      </c>
      <c r="C349" s="241"/>
      <c r="D349" s="225" t="s">
        <v>98</v>
      </c>
      <c r="E349" s="240"/>
      <c r="F349" s="226">
        <v>1</v>
      </c>
      <c r="G349" s="225">
        <v>1</v>
      </c>
      <c r="H349" s="496"/>
      <c r="I349" s="853"/>
      <c r="J349" s="885"/>
      <c r="K349" s="560"/>
      <c r="L349" s="560"/>
      <c r="M349" s="560"/>
      <c r="N349" s="558">
        <v>12</v>
      </c>
      <c r="O349" s="559">
        <v>44805</v>
      </c>
      <c r="P349" s="557">
        <f t="shared" si="6"/>
        <v>12</v>
      </c>
    </row>
    <row r="350" spans="1:16">
      <c r="A350" s="627">
        <v>44812</v>
      </c>
      <c r="B350" s="224" t="s">
        <v>37</v>
      </c>
      <c r="C350" s="241" t="s">
        <v>581</v>
      </c>
      <c r="D350" s="225" t="s">
        <v>200</v>
      </c>
      <c r="E350" s="240"/>
      <c r="F350" s="226">
        <v>1</v>
      </c>
      <c r="G350" s="225">
        <v>1</v>
      </c>
      <c r="H350" s="475"/>
      <c r="I350" s="849"/>
      <c r="J350" s="1077"/>
      <c r="K350" s="226">
        <v>4</v>
      </c>
      <c r="L350" s="226"/>
      <c r="M350" s="226"/>
      <c r="N350" s="225"/>
      <c r="O350" s="218">
        <v>44805</v>
      </c>
      <c r="P350">
        <f t="shared" si="6"/>
        <v>4</v>
      </c>
    </row>
    <row r="351" spans="1:16">
      <c r="A351" s="627">
        <v>44812</v>
      </c>
      <c r="B351" s="224" t="s">
        <v>37</v>
      </c>
      <c r="C351" s="241" t="s">
        <v>580</v>
      </c>
      <c r="D351" s="225" t="s">
        <v>354</v>
      </c>
      <c r="E351" s="240"/>
      <c r="F351" s="226">
        <v>1</v>
      </c>
      <c r="G351" s="225">
        <v>1</v>
      </c>
      <c r="H351" s="475"/>
      <c r="I351" s="849"/>
      <c r="J351" s="1077"/>
      <c r="K351" s="226"/>
      <c r="L351" s="226"/>
      <c r="M351" s="226">
        <v>5</v>
      </c>
      <c r="N351" s="225"/>
      <c r="O351" s="218">
        <v>44805</v>
      </c>
      <c r="P351">
        <f t="shared" si="6"/>
        <v>5</v>
      </c>
    </row>
    <row r="352" spans="1:16">
      <c r="A352" s="627">
        <v>44812</v>
      </c>
      <c r="B352" s="224" t="s">
        <v>34</v>
      </c>
      <c r="C352" s="241" t="s">
        <v>582</v>
      </c>
      <c r="D352" s="225" t="s">
        <v>200</v>
      </c>
      <c r="E352" s="240"/>
      <c r="F352" s="226">
        <v>1</v>
      </c>
      <c r="G352" s="225">
        <v>1</v>
      </c>
      <c r="H352" s="475"/>
      <c r="I352" s="849"/>
      <c r="J352" s="1077"/>
      <c r="K352" s="226">
        <v>4</v>
      </c>
      <c r="L352" s="226"/>
      <c r="M352" s="226"/>
      <c r="N352" s="225"/>
      <c r="O352" s="218">
        <v>44805</v>
      </c>
      <c r="P352">
        <f t="shared" si="6"/>
        <v>4</v>
      </c>
    </row>
    <row r="353" spans="1:16">
      <c r="A353" s="627">
        <v>44812</v>
      </c>
      <c r="B353" s="224" t="s">
        <v>34</v>
      </c>
      <c r="C353" s="241" t="s">
        <v>559</v>
      </c>
      <c r="D353" s="225" t="s">
        <v>228</v>
      </c>
      <c r="E353" s="240"/>
      <c r="F353" s="226">
        <v>1</v>
      </c>
      <c r="G353" s="225">
        <v>1</v>
      </c>
      <c r="H353" s="475"/>
      <c r="I353" s="849"/>
      <c r="J353" s="1077"/>
      <c r="K353" s="226"/>
      <c r="L353" s="226"/>
      <c r="M353" s="226">
        <v>30</v>
      </c>
      <c r="N353" s="225"/>
      <c r="O353" s="218">
        <v>44805</v>
      </c>
      <c r="P353">
        <f t="shared" si="6"/>
        <v>30</v>
      </c>
    </row>
    <row r="354" spans="1:16">
      <c r="A354" s="627">
        <v>44812</v>
      </c>
      <c r="B354" s="224" t="s">
        <v>1</v>
      </c>
      <c r="C354" s="241"/>
      <c r="D354" s="225" t="s">
        <v>98</v>
      </c>
      <c r="E354" s="240"/>
      <c r="F354" s="226">
        <v>2</v>
      </c>
      <c r="G354" s="225">
        <v>2</v>
      </c>
      <c r="H354" s="496"/>
      <c r="I354" s="853"/>
      <c r="J354" s="885"/>
      <c r="K354" s="560"/>
      <c r="L354" s="560"/>
      <c r="M354" s="560"/>
      <c r="N354" s="558">
        <v>24</v>
      </c>
      <c r="O354" s="559">
        <v>44805</v>
      </c>
      <c r="P354" s="557">
        <f t="shared" si="6"/>
        <v>24</v>
      </c>
    </row>
    <row r="355" spans="1:16">
      <c r="A355" s="627">
        <v>44813</v>
      </c>
      <c r="B355" s="224" t="s">
        <v>34</v>
      </c>
      <c r="C355" s="241" t="s">
        <v>585</v>
      </c>
      <c r="D355" s="225" t="s">
        <v>228</v>
      </c>
      <c r="E355" s="240"/>
      <c r="F355" s="226">
        <v>2</v>
      </c>
      <c r="G355" s="225">
        <v>2</v>
      </c>
      <c r="H355" s="475"/>
      <c r="I355" s="849"/>
      <c r="J355" s="1077"/>
      <c r="K355" s="226"/>
      <c r="L355" s="226"/>
      <c r="M355" s="226">
        <v>36</v>
      </c>
      <c r="N355" s="225"/>
      <c r="O355" s="218">
        <v>44805</v>
      </c>
      <c r="P355">
        <f t="shared" si="6"/>
        <v>36</v>
      </c>
    </row>
    <row r="356" spans="1:16">
      <c r="A356" s="627">
        <v>44813</v>
      </c>
      <c r="B356" s="224" t="s">
        <v>1</v>
      </c>
      <c r="C356" s="241" t="s">
        <v>583</v>
      </c>
      <c r="D356" s="225" t="s">
        <v>204</v>
      </c>
      <c r="E356" s="240"/>
      <c r="F356" s="226">
        <v>1</v>
      </c>
      <c r="G356" s="225">
        <v>1</v>
      </c>
      <c r="H356" s="475"/>
      <c r="I356" s="849"/>
      <c r="J356" s="1077"/>
      <c r="K356" s="226"/>
      <c r="L356" s="226"/>
      <c r="M356" s="226"/>
      <c r="N356" s="225">
        <v>14</v>
      </c>
      <c r="O356" s="218">
        <v>44805</v>
      </c>
      <c r="P356">
        <f t="shared" si="6"/>
        <v>14</v>
      </c>
    </row>
    <row r="357" spans="1:16">
      <c r="A357" s="627">
        <v>44813</v>
      </c>
      <c r="B357" s="224" t="s">
        <v>3</v>
      </c>
      <c r="C357" s="241" t="s">
        <v>584</v>
      </c>
      <c r="D357" s="225" t="s">
        <v>11</v>
      </c>
      <c r="E357" s="240"/>
      <c r="F357" s="226">
        <v>2</v>
      </c>
      <c r="G357" s="225">
        <v>2</v>
      </c>
      <c r="H357" s="475"/>
      <c r="I357" s="849"/>
      <c r="J357" s="1077"/>
      <c r="K357" s="226"/>
      <c r="L357" s="226"/>
      <c r="M357" s="226">
        <v>12</v>
      </c>
      <c r="N357" s="225"/>
      <c r="O357" s="218">
        <v>44805</v>
      </c>
      <c r="P357">
        <f t="shared" si="6"/>
        <v>12</v>
      </c>
    </row>
    <row r="358" spans="1:16">
      <c r="A358" s="627">
        <v>44813</v>
      </c>
      <c r="B358" s="224" t="s">
        <v>1</v>
      </c>
      <c r="C358" s="241"/>
      <c r="D358" s="225" t="s">
        <v>96</v>
      </c>
      <c r="E358" s="240"/>
      <c r="F358" s="226">
        <v>2</v>
      </c>
      <c r="G358" s="225">
        <v>2</v>
      </c>
      <c r="H358" s="496"/>
      <c r="I358" s="853"/>
      <c r="J358" s="885"/>
      <c r="K358" s="560"/>
      <c r="L358" s="560"/>
      <c r="M358" s="560"/>
      <c r="N358" s="558">
        <v>24</v>
      </c>
      <c r="O358" s="559">
        <v>44805</v>
      </c>
      <c r="P358" s="557">
        <f t="shared" si="6"/>
        <v>24</v>
      </c>
    </row>
    <row r="359" spans="1:16">
      <c r="A359" s="627">
        <v>44814</v>
      </c>
      <c r="B359" s="224" t="s">
        <v>12</v>
      </c>
      <c r="C359" s="241" t="s">
        <v>586</v>
      </c>
      <c r="D359" s="225" t="s">
        <v>204</v>
      </c>
      <c r="E359" s="240"/>
      <c r="F359" s="226">
        <v>1</v>
      </c>
      <c r="G359" s="225">
        <v>1</v>
      </c>
      <c r="H359" s="475"/>
      <c r="I359" s="849"/>
      <c r="J359" s="1077"/>
      <c r="K359" s="226"/>
      <c r="L359" s="226"/>
      <c r="M359" s="226"/>
      <c r="N359" s="225">
        <v>14</v>
      </c>
      <c r="O359" s="218">
        <v>44805</v>
      </c>
      <c r="P359">
        <f t="shared" si="6"/>
        <v>14</v>
      </c>
    </row>
    <row r="360" spans="1:16">
      <c r="A360" s="627">
        <v>44814</v>
      </c>
      <c r="B360" s="224" t="s">
        <v>34</v>
      </c>
      <c r="C360" s="241" t="s">
        <v>582</v>
      </c>
      <c r="D360" s="225" t="s">
        <v>354</v>
      </c>
      <c r="E360" s="240"/>
      <c r="F360" s="226">
        <v>1</v>
      </c>
      <c r="G360" s="225">
        <v>1</v>
      </c>
      <c r="H360" s="475"/>
      <c r="I360" s="849"/>
      <c r="J360" s="1077"/>
      <c r="K360" s="226"/>
      <c r="L360" s="226"/>
      <c r="M360" s="226">
        <v>5</v>
      </c>
      <c r="N360" s="225"/>
      <c r="O360" s="218">
        <v>44805</v>
      </c>
      <c r="P360">
        <f t="shared" si="6"/>
        <v>5</v>
      </c>
    </row>
    <row r="361" spans="1:16">
      <c r="A361" s="627">
        <v>44814</v>
      </c>
      <c r="B361" s="224" t="s">
        <v>3</v>
      </c>
      <c r="C361" s="241" t="s">
        <v>587</v>
      </c>
      <c r="D361" s="225" t="s">
        <v>10</v>
      </c>
      <c r="E361" s="240"/>
      <c r="F361" s="226">
        <v>2</v>
      </c>
      <c r="G361" s="225">
        <v>2</v>
      </c>
      <c r="H361" s="475"/>
      <c r="I361" s="849"/>
      <c r="J361" s="1077"/>
      <c r="K361" s="226"/>
      <c r="L361" s="226"/>
      <c r="M361" s="226">
        <v>12</v>
      </c>
      <c r="N361" s="225"/>
      <c r="O361" s="218">
        <v>44805</v>
      </c>
      <c r="P361">
        <f t="shared" si="6"/>
        <v>12</v>
      </c>
    </row>
    <row r="362" spans="1:16">
      <c r="A362" s="627">
        <v>44814</v>
      </c>
      <c r="B362" s="224" t="s">
        <v>1</v>
      </c>
      <c r="C362" s="241"/>
      <c r="D362" s="225" t="s">
        <v>96</v>
      </c>
      <c r="E362" s="240"/>
      <c r="F362" s="226">
        <v>1</v>
      </c>
      <c r="G362" s="225">
        <v>1</v>
      </c>
      <c r="H362" s="496"/>
      <c r="I362" s="853"/>
      <c r="J362" s="885"/>
      <c r="K362" s="560"/>
      <c r="L362" s="560"/>
      <c r="M362" s="560"/>
      <c r="N362" s="558">
        <v>12</v>
      </c>
      <c r="O362" s="559">
        <v>44805</v>
      </c>
      <c r="P362" s="557">
        <f t="shared" si="6"/>
        <v>12</v>
      </c>
    </row>
    <row r="363" spans="1:16">
      <c r="A363" s="627">
        <v>44816</v>
      </c>
      <c r="B363" s="224" t="s">
        <v>34</v>
      </c>
      <c r="C363" s="241" t="s">
        <v>553</v>
      </c>
      <c r="D363" s="225" t="s">
        <v>354</v>
      </c>
      <c r="E363" s="240"/>
      <c r="F363" s="226">
        <v>1</v>
      </c>
      <c r="G363" s="225">
        <v>1</v>
      </c>
      <c r="H363" s="475"/>
      <c r="I363" s="849"/>
      <c r="J363" s="1077"/>
      <c r="K363" s="226"/>
      <c r="L363" s="226"/>
      <c r="M363" s="226">
        <v>5</v>
      </c>
      <c r="N363" s="225"/>
      <c r="O363" s="218">
        <v>44805</v>
      </c>
      <c r="P363">
        <f t="shared" si="6"/>
        <v>5</v>
      </c>
    </row>
    <row r="364" spans="1:16">
      <c r="A364" s="627">
        <v>44816</v>
      </c>
      <c r="B364" s="224" t="s">
        <v>37</v>
      </c>
      <c r="C364" s="241" t="s">
        <v>588</v>
      </c>
      <c r="D364" s="225" t="s">
        <v>200</v>
      </c>
      <c r="E364" s="240"/>
      <c r="F364" s="226">
        <v>3</v>
      </c>
      <c r="G364" s="225">
        <v>3</v>
      </c>
      <c r="H364" s="475"/>
      <c r="I364" s="849"/>
      <c r="J364" s="1077"/>
      <c r="K364" s="226">
        <v>12</v>
      </c>
      <c r="L364" s="226"/>
      <c r="M364" s="226"/>
      <c r="N364" s="226"/>
      <c r="O364" s="218">
        <v>44805</v>
      </c>
      <c r="P364">
        <f t="shared" si="6"/>
        <v>12</v>
      </c>
    </row>
    <row r="365" spans="1:16">
      <c r="A365" s="627">
        <v>44816</v>
      </c>
      <c r="B365" s="224" t="s">
        <v>37</v>
      </c>
      <c r="C365" s="241" t="s">
        <v>581</v>
      </c>
      <c r="D365" s="225" t="s">
        <v>228</v>
      </c>
      <c r="E365" s="240"/>
      <c r="F365" s="226">
        <v>1</v>
      </c>
      <c r="G365" s="225">
        <v>1</v>
      </c>
      <c r="H365" s="475"/>
      <c r="I365" s="849"/>
      <c r="J365" s="1077"/>
      <c r="K365" s="226"/>
      <c r="L365" s="226"/>
      <c r="M365" s="226">
        <v>20</v>
      </c>
      <c r="N365" s="226"/>
      <c r="O365" s="218">
        <v>44805</v>
      </c>
      <c r="P365">
        <f t="shared" si="6"/>
        <v>20</v>
      </c>
    </row>
    <row r="366" spans="1:16">
      <c r="A366" s="627">
        <v>44816</v>
      </c>
      <c r="B366" s="224" t="s">
        <v>3</v>
      </c>
      <c r="C366" s="241" t="s">
        <v>589</v>
      </c>
      <c r="D366" s="225" t="s">
        <v>200</v>
      </c>
      <c r="E366" s="240"/>
      <c r="F366" s="226">
        <v>4</v>
      </c>
      <c r="G366" s="225">
        <v>4</v>
      </c>
      <c r="H366" s="475"/>
      <c r="I366" s="849"/>
      <c r="J366" s="1077"/>
      <c r="K366" s="226">
        <v>20</v>
      </c>
      <c r="L366" s="226"/>
      <c r="M366" s="226"/>
      <c r="N366" s="226"/>
      <c r="O366" s="218">
        <v>44805</v>
      </c>
      <c r="P366">
        <f t="shared" si="6"/>
        <v>20</v>
      </c>
    </row>
    <row r="367" spans="1:16">
      <c r="A367" s="627">
        <v>44816</v>
      </c>
      <c r="B367" s="224" t="s">
        <v>14</v>
      </c>
      <c r="C367" s="241" t="s">
        <v>590</v>
      </c>
      <c r="D367" s="225" t="s">
        <v>10</v>
      </c>
      <c r="E367" s="240"/>
      <c r="F367" s="226">
        <v>1</v>
      </c>
      <c r="G367" s="225">
        <v>0.25</v>
      </c>
      <c r="H367" s="475"/>
      <c r="I367" s="849"/>
      <c r="J367" s="1077"/>
      <c r="K367" s="226"/>
      <c r="L367" s="226"/>
      <c r="M367" s="226">
        <v>5</v>
      </c>
      <c r="N367" s="226"/>
      <c r="O367" s="218">
        <v>44805</v>
      </c>
      <c r="P367">
        <f t="shared" si="6"/>
        <v>5</v>
      </c>
    </row>
    <row r="368" spans="1:16">
      <c r="A368" s="627">
        <v>44816</v>
      </c>
      <c r="B368" s="224" t="s">
        <v>1</v>
      </c>
      <c r="C368" s="241"/>
      <c r="D368" s="225" t="s">
        <v>95</v>
      </c>
      <c r="E368" s="240"/>
      <c r="F368" s="226">
        <v>1</v>
      </c>
      <c r="G368" s="225">
        <v>1</v>
      </c>
      <c r="H368" s="496"/>
      <c r="I368" s="853"/>
      <c r="J368" s="885"/>
      <c r="K368" s="560"/>
      <c r="L368" s="560"/>
      <c r="M368" s="560"/>
      <c r="N368" s="560">
        <v>12</v>
      </c>
      <c r="O368" s="559">
        <v>44805</v>
      </c>
      <c r="P368" s="557">
        <f t="shared" si="6"/>
        <v>12</v>
      </c>
    </row>
    <row r="369" spans="1:16">
      <c r="A369" s="627">
        <v>44816</v>
      </c>
      <c r="B369" s="224" t="s">
        <v>1</v>
      </c>
      <c r="C369" s="241"/>
      <c r="D369" s="225" t="s">
        <v>97</v>
      </c>
      <c r="E369" s="240"/>
      <c r="F369" s="226">
        <v>1</v>
      </c>
      <c r="G369" s="225">
        <v>1</v>
      </c>
      <c r="H369" s="496"/>
      <c r="I369" s="853"/>
      <c r="J369" s="885"/>
      <c r="K369" s="560"/>
      <c r="L369" s="560"/>
      <c r="M369" s="560"/>
      <c r="N369" s="560">
        <v>12</v>
      </c>
      <c r="O369" s="559">
        <v>44805</v>
      </c>
      <c r="P369" s="557">
        <f t="shared" si="6"/>
        <v>12</v>
      </c>
    </row>
    <row r="370" spans="1:16">
      <c r="A370" s="627">
        <v>44817</v>
      </c>
      <c r="B370" s="224" t="s">
        <v>1</v>
      </c>
      <c r="C370" s="241" t="s">
        <v>592</v>
      </c>
      <c r="D370" s="225" t="s">
        <v>204</v>
      </c>
      <c r="E370" s="240"/>
      <c r="F370" s="226">
        <v>1</v>
      </c>
      <c r="G370" s="225">
        <v>1</v>
      </c>
      <c r="H370" s="475"/>
      <c r="I370" s="849"/>
      <c r="J370" s="1077"/>
      <c r="K370" s="226"/>
      <c r="L370" s="226"/>
      <c r="M370" s="226"/>
      <c r="N370" s="226">
        <v>13</v>
      </c>
      <c r="O370" s="218">
        <v>44805</v>
      </c>
      <c r="P370">
        <f t="shared" si="6"/>
        <v>13</v>
      </c>
    </row>
    <row r="371" spans="1:16">
      <c r="A371" s="627">
        <v>44817</v>
      </c>
      <c r="B371" s="224" t="s">
        <v>3</v>
      </c>
      <c r="C371" s="241" t="s">
        <v>593</v>
      </c>
      <c r="D371" s="225" t="s">
        <v>11</v>
      </c>
      <c r="E371" s="240"/>
      <c r="F371" s="226">
        <v>2</v>
      </c>
      <c r="G371" s="225">
        <v>2</v>
      </c>
      <c r="H371" s="475"/>
      <c r="I371" s="849"/>
      <c r="J371" s="1077"/>
      <c r="K371" s="226"/>
      <c r="L371" s="226"/>
      <c r="M371" s="226">
        <v>12</v>
      </c>
      <c r="N371" s="226"/>
      <c r="O371" s="218">
        <v>44805</v>
      </c>
      <c r="P371">
        <f t="shared" si="6"/>
        <v>12</v>
      </c>
    </row>
    <row r="372" spans="1:16">
      <c r="A372" s="627">
        <v>44817</v>
      </c>
      <c r="B372" s="224" t="s">
        <v>3</v>
      </c>
      <c r="C372" s="241" t="s">
        <v>594</v>
      </c>
      <c r="D372" s="225" t="s">
        <v>200</v>
      </c>
      <c r="E372" s="240"/>
      <c r="F372" s="226">
        <v>3</v>
      </c>
      <c r="G372" s="225">
        <v>3</v>
      </c>
      <c r="H372" s="475"/>
      <c r="I372" s="849"/>
      <c r="J372" s="1077"/>
      <c r="K372" s="226">
        <v>9</v>
      </c>
      <c r="L372" s="226"/>
      <c r="M372" s="226"/>
      <c r="N372" s="226"/>
      <c r="O372" s="218">
        <v>44805</v>
      </c>
      <c r="P372">
        <f t="shared" si="6"/>
        <v>9</v>
      </c>
    </row>
    <row r="373" spans="1:16">
      <c r="A373" s="627">
        <v>44817</v>
      </c>
      <c r="B373" s="224" t="s">
        <v>34</v>
      </c>
      <c r="C373" s="241" t="s">
        <v>2697</v>
      </c>
      <c r="D373" s="225" t="s">
        <v>228</v>
      </c>
      <c r="E373" s="240"/>
      <c r="F373" s="226">
        <v>2</v>
      </c>
      <c r="G373" s="225">
        <v>2</v>
      </c>
      <c r="H373" s="475"/>
      <c r="I373" s="849"/>
      <c r="J373" s="1077"/>
      <c r="K373" s="226"/>
      <c r="L373" s="226"/>
      <c r="M373" s="226">
        <v>40</v>
      </c>
      <c r="N373" s="226"/>
      <c r="O373" s="218">
        <v>44805</v>
      </c>
      <c r="P373">
        <f t="shared" si="6"/>
        <v>40</v>
      </c>
    </row>
    <row r="374" spans="1:16">
      <c r="A374" s="627">
        <v>44817</v>
      </c>
      <c r="B374" s="224" t="s">
        <v>37</v>
      </c>
      <c r="C374" s="241" t="s">
        <v>596</v>
      </c>
      <c r="D374" s="225" t="s">
        <v>200</v>
      </c>
      <c r="E374" s="240"/>
      <c r="F374" s="226">
        <v>2</v>
      </c>
      <c r="G374" s="225">
        <v>2</v>
      </c>
      <c r="H374" s="475"/>
      <c r="I374" s="849"/>
      <c r="J374" s="1077"/>
      <c r="K374" s="226">
        <v>12</v>
      </c>
      <c r="L374" s="226"/>
      <c r="M374" s="226"/>
      <c r="N374" s="226"/>
      <c r="O374" s="218">
        <v>44805</v>
      </c>
      <c r="P374">
        <f t="shared" si="6"/>
        <v>12</v>
      </c>
    </row>
    <row r="375" spans="1:16">
      <c r="A375" s="627">
        <v>44817</v>
      </c>
      <c r="B375" s="224" t="s">
        <v>1</v>
      </c>
      <c r="C375" s="241"/>
      <c r="D375" s="225" t="s">
        <v>96</v>
      </c>
      <c r="E375" s="240"/>
      <c r="F375" s="226">
        <v>2</v>
      </c>
      <c r="G375" s="225">
        <v>2</v>
      </c>
      <c r="H375" s="496"/>
      <c r="I375" s="853"/>
      <c r="J375" s="885"/>
      <c r="K375" s="560"/>
      <c r="L375" s="560"/>
      <c r="M375" s="560"/>
      <c r="N375" s="560">
        <v>24</v>
      </c>
      <c r="O375" s="559">
        <v>44805</v>
      </c>
      <c r="P375" s="557">
        <f t="shared" si="6"/>
        <v>24</v>
      </c>
    </row>
    <row r="376" spans="1:16">
      <c r="A376" s="627">
        <v>44817</v>
      </c>
      <c r="B376" s="224" t="s">
        <v>1</v>
      </c>
      <c r="C376" s="241"/>
      <c r="D376" s="225" t="s">
        <v>98</v>
      </c>
      <c r="E376" s="240"/>
      <c r="F376" s="226">
        <v>1</v>
      </c>
      <c r="G376" s="225">
        <v>1</v>
      </c>
      <c r="H376" s="496"/>
      <c r="I376" s="853"/>
      <c r="J376" s="885"/>
      <c r="K376" s="560"/>
      <c r="L376" s="560"/>
      <c r="M376" s="560"/>
      <c r="N376" s="560">
        <v>12</v>
      </c>
      <c r="O376" s="559">
        <v>44805</v>
      </c>
      <c r="P376" s="557">
        <f t="shared" si="6"/>
        <v>12</v>
      </c>
    </row>
    <row r="377" spans="1:16">
      <c r="A377" s="627">
        <v>44818</v>
      </c>
      <c r="B377" s="224" t="s">
        <v>3</v>
      </c>
      <c r="C377" s="241" t="s">
        <v>597</v>
      </c>
      <c r="D377" s="225" t="s">
        <v>11</v>
      </c>
      <c r="E377" s="240"/>
      <c r="F377" s="226">
        <v>2</v>
      </c>
      <c r="G377" s="225">
        <v>2</v>
      </c>
      <c r="H377" s="475"/>
      <c r="I377" s="849"/>
      <c r="J377" s="1077"/>
      <c r="K377" s="226"/>
      <c r="L377" s="226"/>
      <c r="M377" s="226">
        <v>6</v>
      </c>
      <c r="N377" s="226"/>
      <c r="O377" s="218">
        <v>44805</v>
      </c>
      <c r="P377">
        <f t="shared" si="6"/>
        <v>6</v>
      </c>
    </row>
    <row r="378" spans="1:16">
      <c r="A378" s="627">
        <v>44818</v>
      </c>
      <c r="B378" s="224" t="s">
        <v>2</v>
      </c>
      <c r="C378" s="241" t="s">
        <v>598</v>
      </c>
      <c r="D378" s="225" t="s">
        <v>204</v>
      </c>
      <c r="E378" s="240"/>
      <c r="F378" s="226">
        <v>1</v>
      </c>
      <c r="G378" s="225">
        <v>1</v>
      </c>
      <c r="H378" s="475"/>
      <c r="I378" s="849"/>
      <c r="J378" s="1077"/>
      <c r="K378" s="226"/>
      <c r="L378" s="226"/>
      <c r="M378" s="226"/>
      <c r="N378" s="226">
        <v>14</v>
      </c>
      <c r="O378" s="218">
        <v>44805</v>
      </c>
      <c r="P378">
        <f t="shared" si="6"/>
        <v>14</v>
      </c>
    </row>
    <row r="379" spans="1:16">
      <c r="A379" s="627">
        <v>44818</v>
      </c>
      <c r="B379" s="224" t="s">
        <v>34</v>
      </c>
      <c r="C379" s="241" t="s">
        <v>595</v>
      </c>
      <c r="D379" s="225" t="s">
        <v>354</v>
      </c>
      <c r="E379" s="240"/>
      <c r="F379" s="226">
        <v>1</v>
      </c>
      <c r="G379" s="225">
        <v>1</v>
      </c>
      <c r="H379" s="475"/>
      <c r="I379" s="849"/>
      <c r="J379" s="1077"/>
      <c r="K379" s="226"/>
      <c r="L379" s="226"/>
      <c r="M379" s="226">
        <v>14</v>
      </c>
      <c r="N379" s="226"/>
      <c r="O379" s="218">
        <v>44805</v>
      </c>
      <c r="P379">
        <f t="shared" si="6"/>
        <v>14</v>
      </c>
    </row>
    <row r="380" spans="1:16">
      <c r="A380" s="627">
        <v>44818</v>
      </c>
      <c r="B380" s="224" t="s">
        <v>37</v>
      </c>
      <c r="C380" s="241" t="s">
        <v>600</v>
      </c>
      <c r="D380" s="225" t="s">
        <v>354</v>
      </c>
      <c r="E380" s="240"/>
      <c r="F380" s="226">
        <v>1</v>
      </c>
      <c r="G380" s="225">
        <v>1</v>
      </c>
      <c r="H380" s="475"/>
      <c r="I380" s="849"/>
      <c r="J380" s="1077"/>
      <c r="K380" s="226"/>
      <c r="L380" s="226"/>
      <c r="M380" s="226">
        <v>5</v>
      </c>
      <c r="N380" s="226"/>
      <c r="O380" s="218">
        <v>44805</v>
      </c>
      <c r="P380">
        <f t="shared" si="6"/>
        <v>5</v>
      </c>
    </row>
    <row r="381" spans="1:16">
      <c r="A381" s="627">
        <v>44818</v>
      </c>
      <c r="B381" s="224" t="s">
        <v>37</v>
      </c>
      <c r="C381" s="241" t="s">
        <v>599</v>
      </c>
      <c r="D381" s="225" t="s">
        <v>200</v>
      </c>
      <c r="E381" s="240"/>
      <c r="F381" s="226">
        <v>1</v>
      </c>
      <c r="G381" s="225">
        <v>1</v>
      </c>
      <c r="H381" s="475"/>
      <c r="I381" s="849"/>
      <c r="J381" s="1077"/>
      <c r="K381" s="226">
        <v>4</v>
      </c>
      <c r="L381" s="226"/>
      <c r="M381" s="226"/>
      <c r="N381" s="226"/>
      <c r="O381" s="218">
        <v>44805</v>
      </c>
      <c r="P381">
        <f t="shared" si="6"/>
        <v>4</v>
      </c>
    </row>
    <row r="382" spans="1:16">
      <c r="A382" s="627">
        <v>44818</v>
      </c>
      <c r="B382" s="224" t="s">
        <v>1</v>
      </c>
      <c r="C382" s="241"/>
      <c r="D382" s="225" t="s">
        <v>95</v>
      </c>
      <c r="E382" s="240"/>
      <c r="F382" s="226">
        <v>1</v>
      </c>
      <c r="G382" s="225">
        <v>1</v>
      </c>
      <c r="H382" s="496"/>
      <c r="I382" s="853"/>
      <c r="J382" s="885"/>
      <c r="K382" s="560"/>
      <c r="L382" s="560"/>
      <c r="M382" s="560"/>
      <c r="N382" s="560">
        <v>12</v>
      </c>
      <c r="O382" s="559">
        <v>44805</v>
      </c>
      <c r="P382" s="557">
        <f t="shared" si="6"/>
        <v>12</v>
      </c>
    </row>
    <row r="383" spans="1:16">
      <c r="A383" s="627">
        <v>44818</v>
      </c>
      <c r="B383" s="224" t="s">
        <v>1</v>
      </c>
      <c r="C383" s="241"/>
      <c r="D383" s="225" t="s">
        <v>96</v>
      </c>
      <c r="E383" s="240"/>
      <c r="F383" s="226">
        <v>1</v>
      </c>
      <c r="G383" s="225">
        <v>1</v>
      </c>
      <c r="H383" s="496"/>
      <c r="I383" s="853"/>
      <c r="J383" s="885"/>
      <c r="K383" s="560"/>
      <c r="L383" s="560"/>
      <c r="M383" s="560"/>
      <c r="N383" s="560">
        <v>12</v>
      </c>
      <c r="O383" s="559">
        <v>44805</v>
      </c>
      <c r="P383" s="557">
        <f t="shared" si="6"/>
        <v>12</v>
      </c>
    </row>
    <row r="384" spans="1:16">
      <c r="A384" s="627">
        <v>44819</v>
      </c>
      <c r="B384" s="224" t="s">
        <v>14</v>
      </c>
      <c r="C384" s="241" t="s">
        <v>475</v>
      </c>
      <c r="D384" s="225" t="s">
        <v>10</v>
      </c>
      <c r="E384" s="240"/>
      <c r="F384" s="226">
        <v>2</v>
      </c>
      <c r="G384" s="225">
        <v>0.64</v>
      </c>
      <c r="H384" s="475"/>
      <c r="I384" s="849"/>
      <c r="J384" s="1077"/>
      <c r="K384" s="226"/>
      <c r="L384" s="226"/>
      <c r="M384" s="226">
        <v>8</v>
      </c>
      <c r="N384" s="226"/>
      <c r="O384" s="218">
        <v>44805</v>
      </c>
      <c r="P384">
        <f t="shared" si="6"/>
        <v>8</v>
      </c>
    </row>
    <row r="385" spans="1:16">
      <c r="A385" s="627">
        <v>44819</v>
      </c>
      <c r="B385" s="224" t="s">
        <v>34</v>
      </c>
      <c r="C385" s="241" t="s">
        <v>553</v>
      </c>
      <c r="D385" s="225" t="s">
        <v>11</v>
      </c>
      <c r="E385" s="240"/>
      <c r="F385" s="226">
        <v>2</v>
      </c>
      <c r="G385" s="225">
        <v>2</v>
      </c>
      <c r="H385" s="475"/>
      <c r="I385" s="849"/>
      <c r="J385" s="1077"/>
      <c r="K385" s="226"/>
      <c r="L385" s="226"/>
      <c r="M385" s="226">
        <v>12</v>
      </c>
      <c r="N385" s="226"/>
      <c r="O385" s="218">
        <v>44805</v>
      </c>
      <c r="P385">
        <f t="shared" si="6"/>
        <v>12</v>
      </c>
    </row>
    <row r="386" spans="1:16">
      <c r="A386" s="627">
        <v>44819</v>
      </c>
      <c r="B386" s="224" t="s">
        <v>34</v>
      </c>
      <c r="C386" s="241" t="s">
        <v>610</v>
      </c>
      <c r="D386" s="225" t="s">
        <v>228</v>
      </c>
      <c r="E386" s="240"/>
      <c r="F386" s="226">
        <v>2</v>
      </c>
      <c r="G386" s="225">
        <v>2</v>
      </c>
      <c r="H386" s="475"/>
      <c r="I386" s="849"/>
      <c r="J386" s="1077"/>
      <c r="K386" s="226"/>
      <c r="L386" s="226"/>
      <c r="M386" s="226">
        <v>40</v>
      </c>
      <c r="N386" s="226"/>
      <c r="O386" s="218">
        <v>44805</v>
      </c>
      <c r="P386">
        <f t="shared" si="6"/>
        <v>40</v>
      </c>
    </row>
    <row r="387" spans="1:16">
      <c r="A387" s="627">
        <v>44819</v>
      </c>
      <c r="B387" s="224" t="s">
        <v>1</v>
      </c>
      <c r="C387" s="241"/>
      <c r="D387" s="225" t="s">
        <v>95</v>
      </c>
      <c r="E387" s="240"/>
      <c r="F387" s="226">
        <v>1</v>
      </c>
      <c r="G387" s="225">
        <v>1</v>
      </c>
      <c r="H387" s="496"/>
      <c r="I387" s="853"/>
      <c r="J387" s="885"/>
      <c r="K387" s="560"/>
      <c r="L387" s="560"/>
      <c r="M387" s="560"/>
      <c r="N387" s="560">
        <v>12</v>
      </c>
      <c r="O387" s="559">
        <v>44805</v>
      </c>
      <c r="P387" s="557">
        <f t="shared" ref="P387:P450" si="7">SUM(K387:N387)</f>
        <v>12</v>
      </c>
    </row>
    <row r="388" spans="1:16">
      <c r="A388" s="627">
        <v>44819</v>
      </c>
      <c r="B388" s="224" t="s">
        <v>1</v>
      </c>
      <c r="C388" s="241"/>
      <c r="D388" s="225" t="s">
        <v>98</v>
      </c>
      <c r="E388" s="240"/>
      <c r="F388" s="226">
        <v>1</v>
      </c>
      <c r="G388" s="225">
        <v>1</v>
      </c>
      <c r="H388" s="496"/>
      <c r="I388" s="853"/>
      <c r="J388" s="885"/>
      <c r="K388" s="560"/>
      <c r="L388" s="560"/>
      <c r="M388" s="560"/>
      <c r="N388" s="560">
        <v>12</v>
      </c>
      <c r="O388" s="559">
        <v>44805</v>
      </c>
      <c r="P388" s="557">
        <f t="shared" si="7"/>
        <v>12</v>
      </c>
    </row>
    <row r="389" spans="1:16">
      <c r="A389" s="627">
        <v>44820</v>
      </c>
      <c r="B389" s="224" t="s">
        <v>3</v>
      </c>
      <c r="C389" s="241" t="s">
        <v>611</v>
      </c>
      <c r="D389" s="225" t="s">
        <v>228</v>
      </c>
      <c r="E389" s="240"/>
      <c r="F389" s="226">
        <v>2</v>
      </c>
      <c r="G389" s="225">
        <v>2</v>
      </c>
      <c r="H389" s="475"/>
      <c r="I389" s="849"/>
      <c r="J389" s="1077"/>
      <c r="K389" s="226"/>
      <c r="L389" s="226"/>
      <c r="M389" s="226">
        <v>40</v>
      </c>
      <c r="N389" s="226"/>
      <c r="O389" s="218">
        <v>44805</v>
      </c>
      <c r="P389">
        <f t="shared" si="7"/>
        <v>40</v>
      </c>
    </row>
    <row r="390" spans="1:16">
      <c r="A390" s="627">
        <v>44820</v>
      </c>
      <c r="B390" s="224" t="s">
        <v>34</v>
      </c>
      <c r="C390" s="241" t="s">
        <v>553</v>
      </c>
      <c r="D390" s="225" t="s">
        <v>11</v>
      </c>
      <c r="E390" s="240"/>
      <c r="F390" s="226">
        <v>1</v>
      </c>
      <c r="G390" s="225">
        <v>1</v>
      </c>
      <c r="H390" s="475"/>
      <c r="I390" s="849"/>
      <c r="J390" s="1077"/>
      <c r="K390" s="226"/>
      <c r="L390" s="226"/>
      <c r="M390" s="226">
        <v>6</v>
      </c>
      <c r="N390" s="226"/>
      <c r="O390" s="218">
        <v>44805</v>
      </c>
      <c r="P390">
        <f t="shared" si="7"/>
        <v>6</v>
      </c>
    </row>
    <row r="391" spans="1:16">
      <c r="A391" s="627">
        <v>44820</v>
      </c>
      <c r="B391" s="224" t="s">
        <v>34</v>
      </c>
      <c r="C391" s="241" t="s">
        <v>553</v>
      </c>
      <c r="D391" s="225" t="s">
        <v>228</v>
      </c>
      <c r="E391" s="240"/>
      <c r="F391" s="226">
        <v>1</v>
      </c>
      <c r="G391" s="225">
        <v>1</v>
      </c>
      <c r="H391" s="475"/>
      <c r="I391" s="849"/>
      <c r="J391" s="1077"/>
      <c r="K391" s="226"/>
      <c r="L391" s="226"/>
      <c r="M391" s="226">
        <v>37</v>
      </c>
      <c r="N391" s="226"/>
      <c r="O391" s="218">
        <v>44805</v>
      </c>
      <c r="P391">
        <f t="shared" si="7"/>
        <v>37</v>
      </c>
    </row>
    <row r="392" spans="1:16">
      <c r="A392" s="627">
        <v>44820</v>
      </c>
      <c r="B392" s="224" t="s">
        <v>34</v>
      </c>
      <c r="C392" s="241" t="s">
        <v>613</v>
      </c>
      <c r="D392" s="225" t="s">
        <v>200</v>
      </c>
      <c r="E392" s="240"/>
      <c r="F392" s="226">
        <v>2</v>
      </c>
      <c r="G392" s="225">
        <v>2</v>
      </c>
      <c r="H392" s="475"/>
      <c r="I392" s="849"/>
      <c r="J392" s="1077"/>
      <c r="K392" s="226">
        <v>10</v>
      </c>
      <c r="L392" s="226"/>
      <c r="M392" s="226"/>
      <c r="N392" s="226"/>
      <c r="O392" s="218">
        <v>44805</v>
      </c>
      <c r="P392">
        <f t="shared" si="7"/>
        <v>10</v>
      </c>
    </row>
    <row r="393" spans="1:16">
      <c r="A393" s="627">
        <v>44820</v>
      </c>
      <c r="B393" s="224" t="s">
        <v>34</v>
      </c>
      <c r="C393" s="241" t="s">
        <v>582</v>
      </c>
      <c r="D393" s="225" t="s">
        <v>200</v>
      </c>
      <c r="E393" s="240"/>
      <c r="F393" s="226">
        <v>1</v>
      </c>
      <c r="G393" s="225">
        <v>1</v>
      </c>
      <c r="H393" s="475"/>
      <c r="I393" s="849"/>
      <c r="J393" s="1077"/>
      <c r="K393" s="226">
        <v>4</v>
      </c>
      <c r="L393" s="226"/>
      <c r="M393" s="226"/>
      <c r="N393" s="226"/>
      <c r="O393" s="218">
        <v>44805</v>
      </c>
      <c r="P393">
        <f t="shared" si="7"/>
        <v>4</v>
      </c>
    </row>
    <row r="394" spans="1:16">
      <c r="A394" s="627">
        <v>44820</v>
      </c>
      <c r="B394" s="224" t="s">
        <v>1</v>
      </c>
      <c r="C394" s="241"/>
      <c r="D394" s="225" t="s">
        <v>95</v>
      </c>
      <c r="E394" s="240"/>
      <c r="F394" s="226">
        <v>1</v>
      </c>
      <c r="G394" s="225">
        <v>1</v>
      </c>
      <c r="H394" s="496"/>
      <c r="I394" s="853"/>
      <c r="J394" s="885"/>
      <c r="K394" s="560"/>
      <c r="L394" s="560"/>
      <c r="M394" s="560"/>
      <c r="N394" s="560">
        <v>12</v>
      </c>
      <c r="O394" s="559">
        <v>44805</v>
      </c>
      <c r="P394" s="557">
        <f t="shared" si="7"/>
        <v>12</v>
      </c>
    </row>
    <row r="395" spans="1:16">
      <c r="A395" s="627">
        <v>44820</v>
      </c>
      <c r="B395" s="224" t="s">
        <v>1</v>
      </c>
      <c r="C395" s="241"/>
      <c r="D395" s="225" t="s">
        <v>96</v>
      </c>
      <c r="E395" s="240"/>
      <c r="F395" s="226">
        <v>1</v>
      </c>
      <c r="G395" s="225">
        <v>1</v>
      </c>
      <c r="H395" s="496"/>
      <c r="I395" s="853"/>
      <c r="J395" s="885"/>
      <c r="K395" s="560"/>
      <c r="L395" s="560"/>
      <c r="M395" s="560"/>
      <c r="N395" s="560">
        <v>12</v>
      </c>
      <c r="O395" s="559">
        <v>44805</v>
      </c>
      <c r="P395" s="557">
        <f t="shared" si="7"/>
        <v>12</v>
      </c>
    </row>
    <row r="396" spans="1:16">
      <c r="A396" s="627">
        <v>44823</v>
      </c>
      <c r="B396" s="224" t="s">
        <v>3</v>
      </c>
      <c r="C396" s="241" t="s">
        <v>614</v>
      </c>
      <c r="D396" s="225" t="s">
        <v>228</v>
      </c>
      <c r="E396" s="240"/>
      <c r="F396" s="226">
        <v>2</v>
      </c>
      <c r="G396" s="225">
        <v>2</v>
      </c>
      <c r="H396" s="475"/>
      <c r="I396" s="849"/>
      <c r="J396" s="1077"/>
      <c r="K396" s="226"/>
      <c r="L396" s="226"/>
      <c r="M396" s="226">
        <v>40</v>
      </c>
      <c r="N396" s="226"/>
      <c r="O396" s="218">
        <v>44805</v>
      </c>
      <c r="P396">
        <f t="shared" si="7"/>
        <v>40</v>
      </c>
    </row>
    <row r="397" spans="1:16">
      <c r="A397" s="627">
        <v>44823</v>
      </c>
      <c r="B397" s="224" t="s">
        <v>3</v>
      </c>
      <c r="C397" s="241" t="s">
        <v>611</v>
      </c>
      <c r="D397" s="225" t="s">
        <v>354</v>
      </c>
      <c r="E397" s="240"/>
      <c r="F397" s="226">
        <v>2</v>
      </c>
      <c r="G397" s="225">
        <v>2</v>
      </c>
      <c r="H397" s="475"/>
      <c r="I397" s="849"/>
      <c r="J397" s="1077"/>
      <c r="K397" s="226"/>
      <c r="L397" s="226"/>
      <c r="M397" s="226">
        <v>10</v>
      </c>
      <c r="N397" s="226"/>
      <c r="O397" s="218">
        <v>44805</v>
      </c>
      <c r="P397">
        <f t="shared" si="7"/>
        <v>10</v>
      </c>
    </row>
    <row r="398" spans="1:16">
      <c r="A398" s="627">
        <v>44823</v>
      </c>
      <c r="B398" s="224" t="s">
        <v>34</v>
      </c>
      <c r="C398" s="241" t="s">
        <v>559</v>
      </c>
      <c r="D398" s="225" t="s">
        <v>354</v>
      </c>
      <c r="E398" s="240"/>
      <c r="F398" s="226">
        <v>1</v>
      </c>
      <c r="G398" s="225">
        <v>1</v>
      </c>
      <c r="H398" s="475"/>
      <c r="I398" s="849"/>
      <c r="J398" s="1077"/>
      <c r="K398" s="226"/>
      <c r="L398" s="226"/>
      <c r="M398" s="226">
        <v>12</v>
      </c>
      <c r="N398" s="226"/>
      <c r="O398" s="218">
        <v>44805</v>
      </c>
      <c r="P398">
        <f t="shared" si="7"/>
        <v>12</v>
      </c>
    </row>
    <row r="399" spans="1:16">
      <c r="A399" s="627">
        <v>44823</v>
      </c>
      <c r="B399" s="224" t="s">
        <v>34</v>
      </c>
      <c r="C399" s="241" t="s">
        <v>612</v>
      </c>
      <c r="D399" s="225" t="s">
        <v>354</v>
      </c>
      <c r="E399" s="240"/>
      <c r="F399" s="226">
        <v>2</v>
      </c>
      <c r="G399" s="225">
        <v>2</v>
      </c>
      <c r="H399" s="475"/>
      <c r="I399" s="849"/>
      <c r="J399" s="1077"/>
      <c r="K399" s="226"/>
      <c r="L399" s="226"/>
      <c r="M399" s="226">
        <v>10</v>
      </c>
      <c r="N399" s="226"/>
      <c r="O399" s="218">
        <v>44805</v>
      </c>
      <c r="P399">
        <f t="shared" si="7"/>
        <v>10</v>
      </c>
    </row>
    <row r="400" spans="1:16">
      <c r="A400" s="627">
        <v>44823</v>
      </c>
      <c r="B400" s="224" t="s">
        <v>1</v>
      </c>
      <c r="C400" s="241"/>
      <c r="D400" s="225" t="s">
        <v>96</v>
      </c>
      <c r="E400" s="240"/>
      <c r="F400" s="226">
        <v>1</v>
      </c>
      <c r="G400" s="225">
        <v>1</v>
      </c>
      <c r="H400" s="496"/>
      <c r="I400" s="853"/>
      <c r="J400" s="885"/>
      <c r="K400" s="560"/>
      <c r="L400" s="560"/>
      <c r="M400" s="560"/>
      <c r="N400" s="560">
        <v>12</v>
      </c>
      <c r="O400" s="559">
        <v>44805</v>
      </c>
      <c r="P400" s="557">
        <f t="shared" si="7"/>
        <v>12</v>
      </c>
    </row>
    <row r="401" spans="1:16">
      <c r="A401" s="627">
        <v>44823</v>
      </c>
      <c r="B401" s="224" t="s">
        <v>1</v>
      </c>
      <c r="C401" s="241"/>
      <c r="D401" s="225" t="s">
        <v>98</v>
      </c>
      <c r="E401" s="240"/>
      <c r="F401" s="226">
        <v>2</v>
      </c>
      <c r="G401" s="225">
        <v>2</v>
      </c>
      <c r="H401" s="496"/>
      <c r="I401" s="853"/>
      <c r="J401" s="885"/>
      <c r="K401" s="560"/>
      <c r="L401" s="560"/>
      <c r="M401" s="560"/>
      <c r="N401" s="560">
        <v>24</v>
      </c>
      <c r="O401" s="559">
        <v>44805</v>
      </c>
      <c r="P401" s="557">
        <f t="shared" si="7"/>
        <v>24</v>
      </c>
    </row>
    <row r="402" spans="1:16">
      <c r="A402" s="627">
        <v>44823</v>
      </c>
      <c r="B402" s="224" t="s">
        <v>1</v>
      </c>
      <c r="C402" s="241"/>
      <c r="D402" s="225" t="s">
        <v>97</v>
      </c>
      <c r="E402" s="240"/>
      <c r="F402" s="226">
        <v>1</v>
      </c>
      <c r="G402" s="225">
        <v>1</v>
      </c>
      <c r="H402" s="496"/>
      <c r="I402" s="853"/>
      <c r="J402" s="885"/>
      <c r="K402" s="560"/>
      <c r="L402" s="560"/>
      <c r="M402" s="560"/>
      <c r="N402" s="560">
        <v>12</v>
      </c>
      <c r="O402" s="559">
        <v>44805</v>
      </c>
      <c r="P402" s="557">
        <f t="shared" si="7"/>
        <v>12</v>
      </c>
    </row>
    <row r="403" spans="1:16">
      <c r="A403" s="627">
        <v>44824</v>
      </c>
      <c r="B403" s="224" t="s">
        <v>3</v>
      </c>
      <c r="C403" s="241" t="s">
        <v>615</v>
      </c>
      <c r="D403" s="225" t="s">
        <v>228</v>
      </c>
      <c r="E403" s="240"/>
      <c r="F403" s="226">
        <v>1</v>
      </c>
      <c r="G403" s="225">
        <v>1</v>
      </c>
      <c r="H403" s="475"/>
      <c r="I403" s="849"/>
      <c r="J403" s="1077"/>
      <c r="K403" s="226"/>
      <c r="L403" s="226"/>
      <c r="M403" s="226">
        <v>20</v>
      </c>
      <c r="N403" s="226"/>
      <c r="O403" s="218">
        <v>44805</v>
      </c>
      <c r="P403">
        <f t="shared" si="7"/>
        <v>20</v>
      </c>
    </row>
    <row r="404" spans="1:16">
      <c r="A404" s="627">
        <v>44824</v>
      </c>
      <c r="B404" s="224" t="s">
        <v>3</v>
      </c>
      <c r="C404" s="241" t="s">
        <v>614</v>
      </c>
      <c r="D404" s="225" t="s">
        <v>354</v>
      </c>
      <c r="E404" s="240"/>
      <c r="F404" s="226">
        <v>2</v>
      </c>
      <c r="G404" s="225">
        <v>2</v>
      </c>
      <c r="H404" s="475"/>
      <c r="I404" s="849"/>
      <c r="J404" s="1077"/>
      <c r="K404" s="226"/>
      <c r="L404" s="226"/>
      <c r="M404" s="226">
        <v>10</v>
      </c>
      <c r="N404" s="226"/>
      <c r="O404" s="218">
        <v>44805</v>
      </c>
      <c r="P404">
        <f t="shared" si="7"/>
        <v>10</v>
      </c>
    </row>
    <row r="405" spans="1:16">
      <c r="A405" s="627">
        <v>44824</v>
      </c>
      <c r="B405" s="224" t="s">
        <v>34</v>
      </c>
      <c r="C405" s="241" t="s">
        <v>616</v>
      </c>
      <c r="D405" s="225" t="s">
        <v>228</v>
      </c>
      <c r="E405" s="240"/>
      <c r="F405" s="226">
        <v>1</v>
      </c>
      <c r="G405" s="225">
        <v>1</v>
      </c>
      <c r="H405" s="475"/>
      <c r="I405" s="849"/>
      <c r="J405" s="1077"/>
      <c r="K405" s="226"/>
      <c r="L405" s="226"/>
      <c r="M405" s="226">
        <v>20</v>
      </c>
      <c r="N405" s="226"/>
      <c r="O405" s="218">
        <v>44805</v>
      </c>
      <c r="P405">
        <f t="shared" si="7"/>
        <v>20</v>
      </c>
    </row>
    <row r="406" spans="1:16">
      <c r="A406" s="627">
        <v>44824</v>
      </c>
      <c r="B406" s="224" t="s">
        <v>34</v>
      </c>
      <c r="C406" s="241" t="s">
        <v>617</v>
      </c>
      <c r="D406" s="225" t="s">
        <v>11</v>
      </c>
      <c r="E406" s="240"/>
      <c r="F406" s="226">
        <v>2</v>
      </c>
      <c r="G406" s="225">
        <v>2</v>
      </c>
      <c r="H406" s="475"/>
      <c r="I406" s="849"/>
      <c r="J406" s="1077"/>
      <c r="K406" s="226"/>
      <c r="L406" s="226"/>
      <c r="M406" s="226">
        <v>12</v>
      </c>
      <c r="N406" s="226"/>
      <c r="O406" s="218">
        <v>44805</v>
      </c>
      <c r="P406">
        <f t="shared" si="7"/>
        <v>12</v>
      </c>
    </row>
    <row r="407" spans="1:16">
      <c r="A407" s="627">
        <v>44824</v>
      </c>
      <c r="B407" s="224" t="s">
        <v>1</v>
      </c>
      <c r="C407" s="241"/>
      <c r="D407" s="225" t="s">
        <v>96</v>
      </c>
      <c r="E407" s="240"/>
      <c r="F407" s="226">
        <v>2</v>
      </c>
      <c r="G407" s="225">
        <v>2</v>
      </c>
      <c r="H407" s="496"/>
      <c r="I407" s="853"/>
      <c r="J407" s="885"/>
      <c r="K407" s="560"/>
      <c r="L407" s="560"/>
      <c r="M407" s="560"/>
      <c r="N407" s="560">
        <v>24</v>
      </c>
      <c r="O407" s="559">
        <v>44805</v>
      </c>
      <c r="P407" s="557">
        <f t="shared" si="7"/>
        <v>24</v>
      </c>
    </row>
    <row r="408" spans="1:16">
      <c r="A408" s="627">
        <v>44824</v>
      </c>
      <c r="B408" s="224" t="s">
        <v>1</v>
      </c>
      <c r="C408" s="241"/>
      <c r="D408" s="225" t="s">
        <v>95</v>
      </c>
      <c r="E408" s="240"/>
      <c r="F408" s="226">
        <v>1</v>
      </c>
      <c r="G408" s="225">
        <v>1</v>
      </c>
      <c r="H408" s="496"/>
      <c r="I408" s="853"/>
      <c r="J408" s="885"/>
      <c r="K408" s="560"/>
      <c r="L408" s="560"/>
      <c r="M408" s="560"/>
      <c r="N408" s="560">
        <v>12</v>
      </c>
      <c r="O408" s="559">
        <v>44805</v>
      </c>
      <c r="P408" s="557">
        <f t="shared" si="7"/>
        <v>12</v>
      </c>
    </row>
    <row r="409" spans="1:16">
      <c r="A409" s="627">
        <v>44825</v>
      </c>
      <c r="B409" s="224" t="s">
        <v>3</v>
      </c>
      <c r="C409" s="241" t="s">
        <v>621</v>
      </c>
      <c r="D409" s="225" t="s">
        <v>228</v>
      </c>
      <c r="E409" s="240"/>
      <c r="F409" s="226">
        <v>2</v>
      </c>
      <c r="G409" s="225">
        <v>2</v>
      </c>
      <c r="H409" s="475"/>
      <c r="I409" s="849"/>
      <c r="J409" s="1077"/>
      <c r="K409" s="226"/>
      <c r="L409" s="226"/>
      <c r="M409" s="226">
        <v>90</v>
      </c>
      <c r="N409" s="226"/>
      <c r="O409" s="218">
        <v>44805</v>
      </c>
      <c r="P409">
        <f t="shared" si="7"/>
        <v>90</v>
      </c>
    </row>
    <row r="410" spans="1:16">
      <c r="A410" s="627">
        <v>44825</v>
      </c>
      <c r="B410" s="224" t="s">
        <v>3</v>
      </c>
      <c r="C410" s="241" t="s">
        <v>622</v>
      </c>
      <c r="D410" s="225" t="s">
        <v>354</v>
      </c>
      <c r="E410" s="240"/>
      <c r="F410" s="226">
        <v>1</v>
      </c>
      <c r="G410" s="225">
        <v>1</v>
      </c>
      <c r="H410" s="475"/>
      <c r="I410" s="849"/>
      <c r="J410" s="1077"/>
      <c r="K410" s="226"/>
      <c r="L410" s="226"/>
      <c r="M410" s="226">
        <v>5</v>
      </c>
      <c r="N410" s="226"/>
      <c r="O410" s="218">
        <v>44805</v>
      </c>
      <c r="P410">
        <f t="shared" si="7"/>
        <v>5</v>
      </c>
    </row>
    <row r="411" spans="1:16">
      <c r="A411" s="627">
        <v>44825</v>
      </c>
      <c r="B411" s="224" t="s">
        <v>34</v>
      </c>
      <c r="C411" s="241" t="s">
        <v>582</v>
      </c>
      <c r="D411" s="225" t="s">
        <v>228</v>
      </c>
      <c r="E411" s="240"/>
      <c r="F411" s="226">
        <v>1</v>
      </c>
      <c r="G411" s="225">
        <v>1</v>
      </c>
      <c r="H411" s="475"/>
      <c r="I411" s="849"/>
      <c r="J411" s="1077"/>
      <c r="K411" s="226"/>
      <c r="L411" s="226"/>
      <c r="M411" s="226">
        <v>20</v>
      </c>
      <c r="N411" s="226"/>
      <c r="O411" s="218">
        <v>44805</v>
      </c>
      <c r="P411">
        <f t="shared" si="7"/>
        <v>20</v>
      </c>
    </row>
    <row r="412" spans="1:16">
      <c r="A412" s="627">
        <v>44825</v>
      </c>
      <c r="B412" s="224" t="s">
        <v>34</v>
      </c>
      <c r="C412" s="241" t="s">
        <v>616</v>
      </c>
      <c r="D412" s="225" t="s">
        <v>354</v>
      </c>
      <c r="E412" s="240"/>
      <c r="F412" s="226">
        <v>1</v>
      </c>
      <c r="G412" s="225">
        <v>1</v>
      </c>
      <c r="H412" s="475"/>
      <c r="I412" s="849"/>
      <c r="J412" s="1077"/>
      <c r="K412" s="226"/>
      <c r="L412" s="226"/>
      <c r="M412" s="226">
        <v>5</v>
      </c>
      <c r="N412" s="226"/>
      <c r="O412" s="218">
        <v>44805</v>
      </c>
      <c r="P412">
        <f t="shared" si="7"/>
        <v>5</v>
      </c>
    </row>
    <row r="413" spans="1:16">
      <c r="A413" s="627">
        <v>44825</v>
      </c>
      <c r="B413" s="224" t="s">
        <v>34</v>
      </c>
      <c r="C413" s="241" t="s">
        <v>623</v>
      </c>
      <c r="D413" s="225" t="s">
        <v>11</v>
      </c>
      <c r="E413" s="240"/>
      <c r="F413" s="226">
        <v>1</v>
      </c>
      <c r="G413" s="225">
        <v>1</v>
      </c>
      <c r="H413" s="475"/>
      <c r="I413" s="849"/>
      <c r="J413" s="1077"/>
      <c r="K413" s="226"/>
      <c r="L413" s="226"/>
      <c r="M413" s="226">
        <v>6</v>
      </c>
      <c r="N413" s="226"/>
      <c r="O413" s="218">
        <v>44805</v>
      </c>
      <c r="P413">
        <f t="shared" si="7"/>
        <v>6</v>
      </c>
    </row>
    <row r="414" spans="1:16">
      <c r="A414" s="627">
        <v>44825</v>
      </c>
      <c r="B414" s="224" t="s">
        <v>1</v>
      </c>
      <c r="C414" s="241"/>
      <c r="D414" s="225" t="s">
        <v>96</v>
      </c>
      <c r="E414" s="240"/>
      <c r="F414" s="226">
        <v>1</v>
      </c>
      <c r="G414" s="225">
        <v>1</v>
      </c>
      <c r="H414" s="496"/>
      <c r="I414" s="853"/>
      <c r="J414" s="885"/>
      <c r="K414" s="560"/>
      <c r="L414" s="560"/>
      <c r="M414" s="560"/>
      <c r="N414" s="560">
        <v>12</v>
      </c>
      <c r="O414" s="559">
        <v>44805</v>
      </c>
      <c r="P414" s="557">
        <f t="shared" si="7"/>
        <v>12</v>
      </c>
    </row>
    <row r="415" spans="1:16">
      <c r="A415" s="627">
        <v>44825</v>
      </c>
      <c r="B415" s="224" t="s">
        <v>1</v>
      </c>
      <c r="C415" s="241"/>
      <c r="D415" s="225" t="s">
        <v>98</v>
      </c>
      <c r="E415" s="240"/>
      <c r="F415" s="226">
        <v>1</v>
      </c>
      <c r="G415" s="225">
        <v>1</v>
      </c>
      <c r="H415" s="496"/>
      <c r="I415" s="853"/>
      <c r="J415" s="885"/>
      <c r="K415" s="560"/>
      <c r="L415" s="560"/>
      <c r="M415" s="560"/>
      <c r="N415" s="560">
        <v>12</v>
      </c>
      <c r="O415" s="559">
        <v>44805</v>
      </c>
      <c r="P415" s="557">
        <f t="shared" si="7"/>
        <v>12</v>
      </c>
    </row>
    <row r="416" spans="1:16">
      <c r="A416" s="627">
        <v>44826</v>
      </c>
      <c r="B416" s="224" t="s">
        <v>3</v>
      </c>
      <c r="C416" s="241" t="s">
        <v>624</v>
      </c>
      <c r="D416" s="225" t="s">
        <v>354</v>
      </c>
      <c r="E416" s="240"/>
      <c r="F416" s="226">
        <v>2</v>
      </c>
      <c r="G416" s="225">
        <v>2</v>
      </c>
      <c r="H416" s="475"/>
      <c r="I416" s="849"/>
      <c r="J416" s="1077"/>
      <c r="K416" s="226"/>
      <c r="L416" s="226"/>
      <c r="M416" s="226">
        <v>22</v>
      </c>
      <c r="N416" s="226"/>
      <c r="O416" s="218">
        <v>44805</v>
      </c>
      <c r="P416">
        <f t="shared" si="7"/>
        <v>22</v>
      </c>
    </row>
    <row r="417" spans="1:16">
      <c r="A417" s="627">
        <v>44826</v>
      </c>
      <c r="B417" s="224" t="s">
        <v>2</v>
      </c>
      <c r="C417" s="241" t="s">
        <v>625</v>
      </c>
      <c r="D417" s="225" t="s">
        <v>204</v>
      </c>
      <c r="E417" s="240"/>
      <c r="F417" s="226">
        <v>1</v>
      </c>
      <c r="G417" s="225">
        <v>1</v>
      </c>
      <c r="H417" s="475"/>
      <c r="I417" s="849"/>
      <c r="J417" s="1077"/>
      <c r="K417" s="226"/>
      <c r="L417" s="226"/>
      <c r="M417" s="226"/>
      <c r="N417" s="226">
        <v>15</v>
      </c>
      <c r="O417" s="218">
        <v>44805</v>
      </c>
      <c r="P417">
        <f t="shared" si="7"/>
        <v>15</v>
      </c>
    </row>
    <row r="418" spans="1:16">
      <c r="A418" s="627">
        <v>44826</v>
      </c>
      <c r="B418" s="224" t="s">
        <v>34</v>
      </c>
      <c r="C418" s="241" t="s">
        <v>626</v>
      </c>
      <c r="D418" s="225" t="s">
        <v>354</v>
      </c>
      <c r="E418" s="240"/>
      <c r="F418" s="226">
        <v>1</v>
      </c>
      <c r="G418" s="225">
        <v>1</v>
      </c>
      <c r="H418" s="475"/>
      <c r="I418" s="849"/>
      <c r="J418" s="1077"/>
      <c r="K418" s="226"/>
      <c r="L418" s="226"/>
      <c r="M418" s="226">
        <v>5</v>
      </c>
      <c r="N418" s="226"/>
      <c r="O418" s="218">
        <v>44805</v>
      </c>
      <c r="P418">
        <f t="shared" si="7"/>
        <v>5</v>
      </c>
    </row>
    <row r="419" spans="1:16">
      <c r="A419" s="627">
        <v>44826</v>
      </c>
      <c r="B419" s="224" t="s">
        <v>34</v>
      </c>
      <c r="C419" s="241" t="s">
        <v>627</v>
      </c>
      <c r="D419" s="225" t="s">
        <v>11</v>
      </c>
      <c r="E419" s="240"/>
      <c r="F419" s="226">
        <v>2</v>
      </c>
      <c r="G419" s="225">
        <v>2</v>
      </c>
      <c r="H419" s="475"/>
      <c r="I419" s="849"/>
      <c r="J419" s="1077"/>
      <c r="K419" s="226"/>
      <c r="L419" s="226"/>
      <c r="M419" s="226">
        <v>12</v>
      </c>
      <c r="N419" s="226"/>
      <c r="O419" s="218">
        <v>44805</v>
      </c>
      <c r="P419">
        <f t="shared" si="7"/>
        <v>12</v>
      </c>
    </row>
    <row r="420" spans="1:16">
      <c r="A420" s="627">
        <v>44826</v>
      </c>
      <c r="B420" s="224" t="s">
        <v>34</v>
      </c>
      <c r="C420" s="241" t="s">
        <v>628</v>
      </c>
      <c r="D420" s="225" t="s">
        <v>228</v>
      </c>
      <c r="E420" s="240"/>
      <c r="F420" s="226">
        <v>1</v>
      </c>
      <c r="G420" s="225">
        <v>1</v>
      </c>
      <c r="H420" s="475"/>
      <c r="I420" s="849"/>
      <c r="J420" s="1077"/>
      <c r="K420" s="226"/>
      <c r="L420" s="226"/>
      <c r="M420" s="226">
        <v>27</v>
      </c>
      <c r="N420" s="226"/>
      <c r="O420" s="218">
        <v>44805</v>
      </c>
      <c r="P420">
        <f t="shared" si="7"/>
        <v>27</v>
      </c>
    </row>
    <row r="421" spans="1:16">
      <c r="A421" s="627">
        <v>44826</v>
      </c>
      <c r="B421" s="224" t="s">
        <v>1</v>
      </c>
      <c r="C421" s="241"/>
      <c r="D421" s="225" t="s">
        <v>95</v>
      </c>
      <c r="E421" s="240"/>
      <c r="F421" s="226">
        <v>1</v>
      </c>
      <c r="G421" s="225">
        <v>1</v>
      </c>
      <c r="H421" s="496"/>
      <c r="I421" s="853"/>
      <c r="J421" s="885"/>
      <c r="K421" s="560"/>
      <c r="L421" s="560"/>
      <c r="M421" s="560"/>
      <c r="N421" s="560">
        <v>12</v>
      </c>
      <c r="O421" s="559">
        <v>44805</v>
      </c>
      <c r="P421" s="557">
        <f t="shared" si="7"/>
        <v>12</v>
      </c>
    </row>
    <row r="422" spans="1:16">
      <c r="A422" s="627">
        <v>44826</v>
      </c>
      <c r="B422" s="224" t="s">
        <v>1</v>
      </c>
      <c r="C422" s="241"/>
      <c r="D422" s="225" t="s">
        <v>96</v>
      </c>
      <c r="E422" s="240"/>
      <c r="F422" s="226">
        <v>1</v>
      </c>
      <c r="G422" s="225">
        <v>1</v>
      </c>
      <c r="H422" s="496"/>
      <c r="I422" s="853"/>
      <c r="J422" s="885"/>
      <c r="K422" s="560"/>
      <c r="L422" s="560"/>
      <c r="M422" s="560"/>
      <c r="N422" s="560">
        <v>12</v>
      </c>
      <c r="O422" s="559">
        <v>44805</v>
      </c>
      <c r="P422" s="557">
        <f t="shared" si="7"/>
        <v>12</v>
      </c>
    </row>
    <row r="423" spans="1:16">
      <c r="A423" s="627">
        <v>44827</v>
      </c>
      <c r="B423" s="224" t="s">
        <v>1</v>
      </c>
      <c r="C423" s="241"/>
      <c r="D423" s="225" t="s">
        <v>98</v>
      </c>
      <c r="E423" s="240"/>
      <c r="F423" s="226">
        <v>2</v>
      </c>
      <c r="G423" s="225">
        <v>2</v>
      </c>
      <c r="H423" s="496"/>
      <c r="I423" s="853"/>
      <c r="J423" s="885"/>
      <c r="K423" s="560"/>
      <c r="L423" s="560"/>
      <c r="M423" s="560"/>
      <c r="N423" s="560">
        <v>24</v>
      </c>
      <c r="O423" s="559">
        <v>44805</v>
      </c>
      <c r="P423" s="557">
        <f t="shared" si="7"/>
        <v>24</v>
      </c>
    </row>
    <row r="424" spans="1:16">
      <c r="A424" s="627">
        <v>44827</v>
      </c>
      <c r="B424" s="224" t="s">
        <v>1</v>
      </c>
      <c r="C424" s="241"/>
      <c r="D424" s="225" t="s">
        <v>96</v>
      </c>
      <c r="E424" s="240"/>
      <c r="F424" s="226">
        <v>2</v>
      </c>
      <c r="G424" s="225">
        <v>2</v>
      </c>
      <c r="H424" s="496"/>
      <c r="I424" s="853"/>
      <c r="J424" s="885"/>
      <c r="K424" s="560"/>
      <c r="L424" s="560"/>
      <c r="M424" s="560"/>
      <c r="N424" s="560">
        <v>24</v>
      </c>
      <c r="O424" s="559">
        <v>44805</v>
      </c>
      <c r="P424" s="557">
        <f t="shared" si="7"/>
        <v>24</v>
      </c>
    </row>
    <row r="425" spans="1:16">
      <c r="A425" s="627">
        <v>44827</v>
      </c>
      <c r="B425" s="224" t="s">
        <v>34</v>
      </c>
      <c r="C425" s="241" t="s">
        <v>629</v>
      </c>
      <c r="D425" s="225" t="s">
        <v>200</v>
      </c>
      <c r="E425" s="240"/>
      <c r="F425" s="226">
        <v>3</v>
      </c>
      <c r="G425" s="225">
        <v>3</v>
      </c>
      <c r="H425" s="475"/>
      <c r="I425" s="849"/>
      <c r="J425" s="1077"/>
      <c r="K425" s="226">
        <v>16</v>
      </c>
      <c r="L425" s="226"/>
      <c r="M425" s="226"/>
      <c r="N425" s="226"/>
      <c r="O425" s="218">
        <v>44805</v>
      </c>
      <c r="P425">
        <f t="shared" si="7"/>
        <v>16</v>
      </c>
    </row>
    <row r="426" spans="1:16">
      <c r="A426" s="627">
        <v>44827</v>
      </c>
      <c r="B426" s="224" t="s">
        <v>34</v>
      </c>
      <c r="C426" s="241" t="s">
        <v>559</v>
      </c>
      <c r="D426" s="225" t="s">
        <v>228</v>
      </c>
      <c r="E426" s="240"/>
      <c r="F426" s="226">
        <v>1</v>
      </c>
      <c r="G426" s="225">
        <v>1</v>
      </c>
      <c r="H426" s="475"/>
      <c r="I426" s="849"/>
      <c r="J426" s="1077"/>
      <c r="K426" s="226"/>
      <c r="L426" s="226"/>
      <c r="M426" s="226">
        <v>20</v>
      </c>
      <c r="N426" s="226"/>
      <c r="O426" s="218">
        <v>44805</v>
      </c>
      <c r="P426">
        <f t="shared" si="7"/>
        <v>20</v>
      </c>
    </row>
    <row r="427" spans="1:16">
      <c r="A427" s="627">
        <v>44827</v>
      </c>
      <c r="B427" s="224" t="s">
        <v>34</v>
      </c>
      <c r="C427" s="241" t="s">
        <v>616</v>
      </c>
      <c r="D427" s="225" t="s">
        <v>354</v>
      </c>
      <c r="E427" s="240"/>
      <c r="F427" s="226">
        <v>1</v>
      </c>
      <c r="G427" s="225">
        <v>1</v>
      </c>
      <c r="H427" s="475"/>
      <c r="I427" s="849"/>
      <c r="J427" s="1077"/>
      <c r="K427" s="226"/>
      <c r="L427" s="226"/>
      <c r="M427" s="226">
        <v>10</v>
      </c>
      <c r="N427" s="226"/>
      <c r="O427" s="218">
        <v>44805</v>
      </c>
      <c r="P427">
        <f t="shared" si="7"/>
        <v>10</v>
      </c>
    </row>
    <row r="428" spans="1:16">
      <c r="A428" s="627">
        <v>44827</v>
      </c>
      <c r="B428" s="224" t="s">
        <v>12</v>
      </c>
      <c r="C428" s="241" t="s">
        <v>630</v>
      </c>
      <c r="D428" s="225" t="s">
        <v>200</v>
      </c>
      <c r="E428" s="240"/>
      <c r="F428" s="226">
        <v>9</v>
      </c>
      <c r="G428" s="225">
        <v>9</v>
      </c>
      <c r="H428" s="475"/>
      <c r="I428" s="849"/>
      <c r="J428" s="1077"/>
      <c r="K428" s="225">
        <v>34</v>
      </c>
      <c r="L428" s="226"/>
      <c r="M428" s="226"/>
      <c r="N428" s="226"/>
      <c r="O428" s="218">
        <v>44805</v>
      </c>
      <c r="P428">
        <f t="shared" si="7"/>
        <v>34</v>
      </c>
    </row>
    <row r="429" spans="1:16">
      <c r="A429" s="627">
        <v>44828</v>
      </c>
      <c r="B429" s="224" t="s">
        <v>1</v>
      </c>
      <c r="C429" s="241" t="s">
        <v>884</v>
      </c>
      <c r="D429" s="225" t="s">
        <v>200</v>
      </c>
      <c r="E429" s="240"/>
      <c r="F429" s="226">
        <v>3</v>
      </c>
      <c r="G429" s="225">
        <v>3</v>
      </c>
      <c r="H429" s="475"/>
      <c r="I429" s="849"/>
      <c r="J429" s="1077"/>
      <c r="K429" s="226">
        <v>9</v>
      </c>
      <c r="L429" s="226"/>
      <c r="M429" s="226"/>
      <c r="N429" s="226"/>
      <c r="O429" s="218">
        <v>44805</v>
      </c>
      <c r="P429">
        <f t="shared" si="7"/>
        <v>9</v>
      </c>
    </row>
    <row r="430" spans="1:16">
      <c r="A430" s="627">
        <v>44828</v>
      </c>
      <c r="B430" s="224" t="s">
        <v>2</v>
      </c>
      <c r="C430" s="241" t="s">
        <v>885</v>
      </c>
      <c r="D430" s="225" t="s">
        <v>204</v>
      </c>
      <c r="E430" s="240"/>
      <c r="F430" s="226">
        <v>1</v>
      </c>
      <c r="G430" s="225">
        <v>1</v>
      </c>
      <c r="H430" s="475"/>
      <c r="I430" s="849"/>
      <c r="J430" s="1077"/>
      <c r="K430" s="226"/>
      <c r="L430" s="226"/>
      <c r="M430" s="226"/>
      <c r="N430" s="226">
        <v>15</v>
      </c>
      <c r="O430" s="218">
        <v>44805</v>
      </c>
      <c r="P430">
        <f t="shared" si="7"/>
        <v>15</v>
      </c>
    </row>
    <row r="431" spans="1:16">
      <c r="A431" s="627">
        <v>44828</v>
      </c>
      <c r="B431" s="224" t="s">
        <v>34</v>
      </c>
      <c r="C431" s="241" t="s">
        <v>886</v>
      </c>
      <c r="D431" s="225" t="s">
        <v>11</v>
      </c>
      <c r="E431" s="240"/>
      <c r="F431" s="226">
        <v>2</v>
      </c>
      <c r="G431" s="225">
        <v>2</v>
      </c>
      <c r="H431" s="475"/>
      <c r="I431" s="849"/>
      <c r="J431" s="1077"/>
      <c r="K431" s="226"/>
      <c r="L431" s="226"/>
      <c r="M431" s="226">
        <v>12</v>
      </c>
      <c r="N431" s="226"/>
      <c r="O431" s="218">
        <v>44805</v>
      </c>
      <c r="P431">
        <f t="shared" si="7"/>
        <v>12</v>
      </c>
    </row>
    <row r="432" spans="1:16">
      <c r="A432" s="627">
        <v>44828</v>
      </c>
      <c r="B432" s="224" t="s">
        <v>34</v>
      </c>
      <c r="C432" s="241" t="s">
        <v>613</v>
      </c>
      <c r="D432" s="225" t="s">
        <v>228</v>
      </c>
      <c r="E432" s="240"/>
      <c r="F432" s="226">
        <v>1</v>
      </c>
      <c r="G432" s="225">
        <v>1</v>
      </c>
      <c r="H432" s="475"/>
      <c r="I432" s="849"/>
      <c r="J432" s="1077"/>
      <c r="K432" s="226"/>
      <c r="L432" s="226"/>
      <c r="M432" s="226">
        <v>20</v>
      </c>
      <c r="N432" s="226"/>
      <c r="O432" s="218">
        <v>44805</v>
      </c>
      <c r="P432">
        <f t="shared" si="7"/>
        <v>20</v>
      </c>
    </row>
    <row r="433" spans="1:16">
      <c r="A433" s="627">
        <v>44830</v>
      </c>
      <c r="B433" s="224" t="s">
        <v>1</v>
      </c>
      <c r="C433" s="241" t="s">
        <v>887</v>
      </c>
      <c r="D433" s="225" t="s">
        <v>10</v>
      </c>
      <c r="E433" s="240"/>
      <c r="F433" s="226">
        <v>2</v>
      </c>
      <c r="G433" s="225">
        <v>2</v>
      </c>
      <c r="H433" s="475"/>
      <c r="I433" s="849"/>
      <c r="J433" s="1077"/>
      <c r="K433" s="226"/>
      <c r="L433" s="226"/>
      <c r="M433" s="226">
        <v>4</v>
      </c>
      <c r="N433" s="226"/>
      <c r="O433" s="218">
        <v>44805</v>
      </c>
      <c r="P433">
        <f t="shared" si="7"/>
        <v>4</v>
      </c>
    </row>
    <row r="434" spans="1:16">
      <c r="A434" s="627">
        <v>44830</v>
      </c>
      <c r="B434" s="224" t="s">
        <v>34</v>
      </c>
      <c r="C434" s="241" t="s">
        <v>888</v>
      </c>
      <c r="D434" s="225" t="s">
        <v>200</v>
      </c>
      <c r="E434" s="240"/>
      <c r="F434" s="226">
        <v>2</v>
      </c>
      <c r="G434" s="225">
        <v>2</v>
      </c>
      <c r="H434" s="475"/>
      <c r="I434" s="849"/>
      <c r="J434" s="1077"/>
      <c r="K434" s="226">
        <v>12</v>
      </c>
      <c r="L434" s="226"/>
      <c r="M434" s="226"/>
      <c r="N434" s="226"/>
      <c r="O434" s="218">
        <v>44805</v>
      </c>
      <c r="P434">
        <f t="shared" si="7"/>
        <v>12</v>
      </c>
    </row>
    <row r="435" spans="1:16">
      <c r="A435" s="627">
        <v>44830</v>
      </c>
      <c r="B435" s="224" t="s">
        <v>34</v>
      </c>
      <c r="C435" s="241" t="s">
        <v>889</v>
      </c>
      <c r="D435" s="225" t="s">
        <v>354</v>
      </c>
      <c r="E435" s="240"/>
      <c r="F435" s="226">
        <v>2</v>
      </c>
      <c r="G435" s="225">
        <v>2</v>
      </c>
      <c r="H435" s="475"/>
      <c r="I435" s="849"/>
      <c r="J435" s="1077"/>
      <c r="K435" s="226"/>
      <c r="L435" s="226"/>
      <c r="M435" s="226">
        <v>10</v>
      </c>
      <c r="N435" s="226"/>
      <c r="O435" s="218">
        <v>44805</v>
      </c>
      <c r="P435">
        <f t="shared" si="7"/>
        <v>10</v>
      </c>
    </row>
    <row r="436" spans="1:16">
      <c r="A436" s="627">
        <v>44830</v>
      </c>
      <c r="B436" s="224" t="s">
        <v>34</v>
      </c>
      <c r="C436" s="241" t="s">
        <v>890</v>
      </c>
      <c r="D436" s="225" t="s">
        <v>228</v>
      </c>
      <c r="E436" s="240"/>
      <c r="F436" s="226">
        <v>1</v>
      </c>
      <c r="G436" s="225">
        <v>1</v>
      </c>
      <c r="H436" s="475"/>
      <c r="I436" s="849"/>
      <c r="J436" s="1077"/>
      <c r="K436" s="226"/>
      <c r="L436" s="226"/>
      <c r="M436" s="226">
        <v>20</v>
      </c>
      <c r="N436" s="226"/>
      <c r="O436" s="218">
        <v>44805</v>
      </c>
      <c r="P436">
        <f t="shared" si="7"/>
        <v>20</v>
      </c>
    </row>
    <row r="437" spans="1:16">
      <c r="A437" s="627">
        <v>44830</v>
      </c>
      <c r="B437" s="224" t="s">
        <v>34</v>
      </c>
      <c r="C437" s="241" t="s">
        <v>891</v>
      </c>
      <c r="D437" s="225" t="s">
        <v>11</v>
      </c>
      <c r="E437" s="240"/>
      <c r="F437" s="226">
        <v>1</v>
      </c>
      <c r="G437" s="225">
        <v>1</v>
      </c>
      <c r="H437" s="475"/>
      <c r="I437" s="849"/>
      <c r="J437" s="1077"/>
      <c r="K437" s="226"/>
      <c r="L437" s="226"/>
      <c r="M437" s="226">
        <v>6</v>
      </c>
      <c r="N437" s="226"/>
      <c r="O437" s="218">
        <v>44805</v>
      </c>
      <c r="P437">
        <f t="shared" si="7"/>
        <v>6</v>
      </c>
    </row>
    <row r="438" spans="1:16">
      <c r="A438" s="627">
        <v>44830</v>
      </c>
      <c r="B438" s="224" t="s">
        <v>1</v>
      </c>
      <c r="C438" s="241"/>
      <c r="D438" s="225" t="s">
        <v>96</v>
      </c>
      <c r="E438" s="240"/>
      <c r="F438" s="226">
        <v>2</v>
      </c>
      <c r="G438" s="225">
        <v>2</v>
      </c>
      <c r="H438" s="496"/>
      <c r="I438" s="853"/>
      <c r="J438" s="885"/>
      <c r="K438" s="560"/>
      <c r="L438" s="560"/>
      <c r="M438" s="560"/>
      <c r="N438" s="560">
        <v>24</v>
      </c>
      <c r="O438" s="559">
        <v>44805</v>
      </c>
      <c r="P438" s="557">
        <f t="shared" si="7"/>
        <v>24</v>
      </c>
    </row>
    <row r="439" spans="1:16">
      <c r="A439" s="627">
        <v>44831</v>
      </c>
      <c r="B439" s="224" t="s">
        <v>34</v>
      </c>
      <c r="C439" s="241" t="s">
        <v>892</v>
      </c>
      <c r="D439" s="225" t="s">
        <v>354</v>
      </c>
      <c r="E439" s="240"/>
      <c r="F439" s="226">
        <v>2</v>
      </c>
      <c r="G439" s="225">
        <v>2</v>
      </c>
      <c r="H439" s="475"/>
      <c r="I439" s="849"/>
      <c r="J439" s="1077"/>
      <c r="K439" s="226"/>
      <c r="L439" s="226"/>
      <c r="M439" s="226">
        <v>10</v>
      </c>
      <c r="N439" s="226"/>
      <c r="O439" s="218">
        <v>44805</v>
      </c>
      <c r="P439">
        <f t="shared" si="7"/>
        <v>10</v>
      </c>
    </row>
    <row r="440" spans="1:16">
      <c r="A440" s="627">
        <v>44831</v>
      </c>
      <c r="B440" s="224" t="s">
        <v>34</v>
      </c>
      <c r="C440" s="241" t="s">
        <v>893</v>
      </c>
      <c r="D440" s="225" t="s">
        <v>228</v>
      </c>
      <c r="E440" s="240"/>
      <c r="F440" s="226">
        <v>1</v>
      </c>
      <c r="G440" s="225">
        <v>1</v>
      </c>
      <c r="H440" s="475"/>
      <c r="I440" s="849"/>
      <c r="J440" s="1077"/>
      <c r="K440" s="226"/>
      <c r="L440" s="226"/>
      <c r="M440" s="226">
        <v>20</v>
      </c>
      <c r="N440" s="226"/>
      <c r="O440" s="218">
        <v>44805</v>
      </c>
      <c r="P440">
        <f t="shared" si="7"/>
        <v>20</v>
      </c>
    </row>
    <row r="441" spans="1:16">
      <c r="A441" s="627">
        <v>44831</v>
      </c>
      <c r="B441" s="224" t="s">
        <v>34</v>
      </c>
      <c r="C441" s="241" t="s">
        <v>894</v>
      </c>
      <c r="D441" s="225" t="s">
        <v>11</v>
      </c>
      <c r="E441" s="240"/>
      <c r="F441" s="226">
        <v>1</v>
      </c>
      <c r="G441" s="225">
        <v>1</v>
      </c>
      <c r="H441" s="475"/>
      <c r="I441" s="849"/>
      <c r="J441" s="1077"/>
      <c r="K441" s="226"/>
      <c r="L441" s="226"/>
      <c r="M441" s="226">
        <v>6</v>
      </c>
      <c r="N441" s="226"/>
      <c r="O441" s="218">
        <v>44805</v>
      </c>
      <c r="P441">
        <f t="shared" si="7"/>
        <v>6</v>
      </c>
    </row>
    <row r="442" spans="1:16">
      <c r="A442" s="627">
        <v>44831</v>
      </c>
      <c r="B442" s="224" t="s">
        <v>34</v>
      </c>
      <c r="C442" s="241" t="s">
        <v>895</v>
      </c>
      <c r="D442" s="225" t="s">
        <v>200</v>
      </c>
      <c r="E442" s="240"/>
      <c r="F442" s="226">
        <v>2</v>
      </c>
      <c r="G442" s="225">
        <v>2</v>
      </c>
      <c r="H442" s="475"/>
      <c r="I442" s="849"/>
      <c r="J442" s="1077"/>
      <c r="K442" s="226">
        <v>12</v>
      </c>
      <c r="L442" s="226"/>
      <c r="M442" s="226"/>
      <c r="N442" s="226"/>
      <c r="O442" s="218">
        <v>44805</v>
      </c>
      <c r="P442">
        <f t="shared" si="7"/>
        <v>12</v>
      </c>
    </row>
    <row r="443" spans="1:16">
      <c r="A443" s="627">
        <v>44832</v>
      </c>
      <c r="B443" s="224" t="s">
        <v>34</v>
      </c>
      <c r="C443" s="241" t="s">
        <v>896</v>
      </c>
      <c r="D443" s="225" t="s">
        <v>228</v>
      </c>
      <c r="E443" s="240"/>
      <c r="F443" s="226">
        <v>1</v>
      </c>
      <c r="G443" s="225">
        <v>1</v>
      </c>
      <c r="H443" s="475"/>
      <c r="I443" s="849"/>
      <c r="J443" s="1077"/>
      <c r="K443" s="226"/>
      <c r="L443" s="226"/>
      <c r="M443" s="226">
        <v>27</v>
      </c>
      <c r="N443" s="226"/>
      <c r="O443" s="218">
        <v>44805</v>
      </c>
      <c r="P443">
        <f t="shared" si="7"/>
        <v>27</v>
      </c>
    </row>
    <row r="444" spans="1:16">
      <c r="A444" s="627">
        <v>44832</v>
      </c>
      <c r="B444" s="224" t="s">
        <v>34</v>
      </c>
      <c r="C444" s="241" t="s">
        <v>893</v>
      </c>
      <c r="D444" s="225" t="s">
        <v>354</v>
      </c>
      <c r="E444" s="240"/>
      <c r="F444" s="226">
        <v>1</v>
      </c>
      <c r="G444" s="225">
        <v>1</v>
      </c>
      <c r="H444" s="475"/>
      <c r="I444" s="849"/>
      <c r="J444" s="1077"/>
      <c r="K444" s="226"/>
      <c r="L444" s="226"/>
      <c r="M444" s="226">
        <v>5</v>
      </c>
      <c r="N444" s="226"/>
      <c r="O444" s="218">
        <v>44805</v>
      </c>
      <c r="P444">
        <f t="shared" si="7"/>
        <v>5</v>
      </c>
    </row>
    <row r="445" spans="1:16">
      <c r="A445" s="627">
        <v>44832</v>
      </c>
      <c r="B445" s="224" t="s">
        <v>34</v>
      </c>
      <c r="C445" s="241" t="s">
        <v>894</v>
      </c>
      <c r="D445" s="225" t="s">
        <v>11</v>
      </c>
      <c r="E445" s="240"/>
      <c r="F445" s="226">
        <v>1</v>
      </c>
      <c r="G445" s="225">
        <v>1</v>
      </c>
      <c r="H445" s="475"/>
      <c r="I445" s="849"/>
      <c r="J445" s="1077"/>
      <c r="K445" s="226"/>
      <c r="L445" s="226"/>
      <c r="M445" s="226">
        <v>6</v>
      </c>
      <c r="N445" s="226"/>
      <c r="O445" s="218">
        <v>44805</v>
      </c>
      <c r="P445">
        <f t="shared" si="7"/>
        <v>6</v>
      </c>
    </row>
    <row r="446" spans="1:16">
      <c r="A446" s="627">
        <v>44832</v>
      </c>
      <c r="B446" s="224" t="s">
        <v>12</v>
      </c>
      <c r="C446" s="241" t="s">
        <v>897</v>
      </c>
      <c r="D446" s="225" t="s">
        <v>228</v>
      </c>
      <c r="E446" s="240"/>
      <c r="F446" s="226">
        <v>2</v>
      </c>
      <c r="G446" s="225">
        <v>2</v>
      </c>
      <c r="H446" s="475"/>
      <c r="I446" s="849"/>
      <c r="J446" s="1077"/>
      <c r="K446" s="226"/>
      <c r="L446" s="226"/>
      <c r="M446" s="226">
        <v>40</v>
      </c>
      <c r="N446" s="226"/>
      <c r="O446" s="218">
        <v>44805</v>
      </c>
      <c r="P446">
        <f t="shared" si="7"/>
        <v>40</v>
      </c>
    </row>
    <row r="447" spans="1:16">
      <c r="A447" s="627">
        <v>44832</v>
      </c>
      <c r="B447" s="224" t="s">
        <v>1</v>
      </c>
      <c r="C447" s="241" t="s">
        <v>898</v>
      </c>
      <c r="D447" s="225" t="s">
        <v>228</v>
      </c>
      <c r="E447" s="240"/>
      <c r="F447" s="226">
        <v>2</v>
      </c>
      <c r="G447" s="225">
        <v>2</v>
      </c>
      <c r="H447" s="475"/>
      <c r="I447" s="849"/>
      <c r="J447" s="1077"/>
      <c r="K447" s="226"/>
      <c r="L447" s="226"/>
      <c r="M447" s="226">
        <v>40</v>
      </c>
      <c r="N447" s="226"/>
      <c r="O447" s="218">
        <v>44805</v>
      </c>
      <c r="P447">
        <f t="shared" si="7"/>
        <v>40</v>
      </c>
    </row>
    <row r="448" spans="1:16">
      <c r="A448" s="627">
        <v>44832</v>
      </c>
      <c r="B448" s="224" t="s">
        <v>1</v>
      </c>
      <c r="C448" s="241"/>
      <c r="D448" s="225" t="s">
        <v>95</v>
      </c>
      <c r="E448" s="240"/>
      <c r="F448" s="226">
        <v>1</v>
      </c>
      <c r="G448" s="225">
        <v>1</v>
      </c>
      <c r="H448" s="496"/>
      <c r="I448" s="853"/>
      <c r="J448" s="885"/>
      <c r="K448" s="560"/>
      <c r="L448" s="560"/>
      <c r="M448" s="560"/>
      <c r="N448" s="560">
        <v>12</v>
      </c>
      <c r="O448" s="559">
        <v>44805</v>
      </c>
      <c r="P448" s="557">
        <f t="shared" si="7"/>
        <v>12</v>
      </c>
    </row>
    <row r="449" spans="1:16">
      <c r="A449" s="627">
        <v>44832</v>
      </c>
      <c r="B449" s="224" t="s">
        <v>1</v>
      </c>
      <c r="C449" s="241"/>
      <c r="D449" s="225" t="s">
        <v>97</v>
      </c>
      <c r="E449" s="240"/>
      <c r="F449" s="226">
        <v>1</v>
      </c>
      <c r="G449" s="225">
        <v>1</v>
      </c>
      <c r="H449" s="496"/>
      <c r="I449" s="853"/>
      <c r="J449" s="885"/>
      <c r="K449" s="560"/>
      <c r="L449" s="560"/>
      <c r="M449" s="560"/>
      <c r="N449" s="560">
        <v>12</v>
      </c>
      <c r="O449" s="559">
        <v>44805</v>
      </c>
      <c r="P449" s="557">
        <f t="shared" si="7"/>
        <v>12</v>
      </c>
    </row>
    <row r="450" spans="1:16">
      <c r="A450" s="627">
        <v>44832</v>
      </c>
      <c r="B450" s="224" t="s">
        <v>1</v>
      </c>
      <c r="C450" s="241"/>
      <c r="D450" s="225" t="s">
        <v>98</v>
      </c>
      <c r="E450" s="240"/>
      <c r="F450" s="226">
        <v>2</v>
      </c>
      <c r="G450" s="225">
        <v>2</v>
      </c>
      <c r="H450" s="496"/>
      <c r="I450" s="853"/>
      <c r="J450" s="885"/>
      <c r="K450" s="560"/>
      <c r="L450" s="560"/>
      <c r="M450" s="560"/>
      <c r="N450" s="560">
        <v>24</v>
      </c>
      <c r="O450" s="559">
        <v>44805</v>
      </c>
      <c r="P450" s="557">
        <f t="shared" si="7"/>
        <v>24</v>
      </c>
    </row>
    <row r="451" spans="1:16">
      <c r="A451" s="627">
        <v>44833</v>
      </c>
      <c r="B451" s="224" t="s">
        <v>1</v>
      </c>
      <c r="C451" s="241" t="s">
        <v>899</v>
      </c>
      <c r="D451" s="225" t="s">
        <v>228</v>
      </c>
      <c r="E451" s="240"/>
      <c r="F451" s="226">
        <v>1</v>
      </c>
      <c r="G451" s="225">
        <v>1</v>
      </c>
      <c r="H451" s="475"/>
      <c r="I451" s="849"/>
      <c r="J451" s="1077"/>
      <c r="K451" s="226"/>
      <c r="L451" s="226"/>
      <c r="M451" s="226">
        <v>20</v>
      </c>
      <c r="N451" s="226"/>
      <c r="O451" s="218">
        <v>44805</v>
      </c>
      <c r="P451">
        <f t="shared" ref="P451:P494" si="8">SUM(K451:N451)</f>
        <v>20</v>
      </c>
    </row>
    <row r="452" spans="1:16">
      <c r="A452" s="627">
        <v>44833</v>
      </c>
      <c r="B452" s="224" t="s">
        <v>34</v>
      </c>
      <c r="C452" s="241" t="s">
        <v>896</v>
      </c>
      <c r="D452" s="225" t="s">
        <v>354</v>
      </c>
      <c r="E452" s="240"/>
      <c r="F452" s="226">
        <v>1</v>
      </c>
      <c r="G452" s="225">
        <v>1</v>
      </c>
      <c r="H452" s="475"/>
      <c r="I452" s="849"/>
      <c r="J452" s="1077"/>
      <c r="K452" s="226"/>
      <c r="L452" s="226"/>
      <c r="M452" s="226">
        <v>9</v>
      </c>
      <c r="N452" s="226"/>
      <c r="O452" s="218">
        <v>44805</v>
      </c>
      <c r="P452">
        <f t="shared" si="8"/>
        <v>9</v>
      </c>
    </row>
    <row r="453" spans="1:16">
      <c r="A453" s="627">
        <v>44833</v>
      </c>
      <c r="B453" s="224" t="s">
        <v>34</v>
      </c>
      <c r="C453" s="241" t="s">
        <v>1495</v>
      </c>
      <c r="D453" s="225" t="s">
        <v>11</v>
      </c>
      <c r="E453" s="240"/>
      <c r="F453" s="226">
        <v>1</v>
      </c>
      <c r="G453" s="225">
        <v>2</v>
      </c>
      <c r="H453" s="475"/>
      <c r="I453" s="849"/>
      <c r="J453" s="1077"/>
      <c r="K453" s="226"/>
      <c r="L453" s="226"/>
      <c r="M453" s="226">
        <v>12</v>
      </c>
      <c r="N453" s="226"/>
      <c r="O453" s="218">
        <v>44805</v>
      </c>
      <c r="P453">
        <f t="shared" si="8"/>
        <v>12</v>
      </c>
    </row>
    <row r="454" spans="1:16">
      <c r="A454" s="627">
        <v>44833</v>
      </c>
      <c r="B454" s="224" t="s">
        <v>12</v>
      </c>
      <c r="C454" s="241" t="s">
        <v>900</v>
      </c>
      <c r="D454" s="225" t="s">
        <v>354</v>
      </c>
      <c r="E454" s="240"/>
      <c r="F454" s="226">
        <v>3</v>
      </c>
      <c r="G454" s="225">
        <v>3</v>
      </c>
      <c r="H454" s="475"/>
      <c r="I454" s="849"/>
      <c r="J454" s="1077"/>
      <c r="K454" s="226"/>
      <c r="L454" s="226"/>
      <c r="M454" s="226">
        <v>12</v>
      </c>
      <c r="N454" s="226"/>
      <c r="O454" s="218">
        <v>44805</v>
      </c>
      <c r="P454">
        <f t="shared" si="8"/>
        <v>12</v>
      </c>
    </row>
    <row r="455" spans="1:16">
      <c r="A455" s="627">
        <v>44833</v>
      </c>
      <c r="B455" s="224" t="s">
        <v>1</v>
      </c>
      <c r="C455" s="241"/>
      <c r="D455" s="225" t="s">
        <v>96</v>
      </c>
      <c r="E455" s="240"/>
      <c r="F455" s="226">
        <v>1</v>
      </c>
      <c r="G455" s="225">
        <v>1</v>
      </c>
      <c r="H455" s="496"/>
      <c r="I455" s="853"/>
      <c r="J455" s="885"/>
      <c r="K455" s="560"/>
      <c r="L455" s="560"/>
      <c r="M455" s="560"/>
      <c r="N455" s="560">
        <v>12</v>
      </c>
      <c r="O455" s="559">
        <v>44805</v>
      </c>
      <c r="P455" s="557">
        <f t="shared" si="8"/>
        <v>12</v>
      </c>
    </row>
    <row r="456" spans="1:16">
      <c r="A456" s="627">
        <v>44833</v>
      </c>
      <c r="B456" s="224" t="s">
        <v>37</v>
      </c>
      <c r="C456" s="241" t="s">
        <v>901</v>
      </c>
      <c r="D456" s="225" t="s">
        <v>200</v>
      </c>
      <c r="E456" s="240"/>
      <c r="F456" s="226">
        <v>2</v>
      </c>
      <c r="G456" s="225">
        <v>2</v>
      </c>
      <c r="H456" s="475"/>
      <c r="I456" s="849"/>
      <c r="J456" s="1077"/>
      <c r="K456" s="226">
        <v>18</v>
      </c>
      <c r="L456" s="226"/>
      <c r="M456" s="226"/>
      <c r="N456" s="226"/>
      <c r="O456" s="218">
        <v>44805</v>
      </c>
      <c r="P456">
        <f t="shared" si="8"/>
        <v>18</v>
      </c>
    </row>
    <row r="457" spans="1:16">
      <c r="A457" s="627">
        <v>44834</v>
      </c>
      <c r="B457" s="224" t="s">
        <v>1</v>
      </c>
      <c r="C457" s="241" t="s">
        <v>902</v>
      </c>
      <c r="D457" s="225" t="s">
        <v>204</v>
      </c>
      <c r="E457" s="240"/>
      <c r="F457" s="226">
        <v>1</v>
      </c>
      <c r="G457" s="225">
        <v>1</v>
      </c>
      <c r="H457" s="475"/>
      <c r="I457" s="849"/>
      <c r="J457" s="1077"/>
      <c r="K457" s="226"/>
      <c r="L457" s="226"/>
      <c r="M457" s="226"/>
      <c r="N457" s="226">
        <v>28</v>
      </c>
      <c r="O457" s="218">
        <v>44805</v>
      </c>
      <c r="P457">
        <f t="shared" si="8"/>
        <v>28</v>
      </c>
    </row>
    <row r="458" spans="1:16">
      <c r="A458" s="627">
        <v>44834</v>
      </c>
      <c r="B458" s="224" t="s">
        <v>1</v>
      </c>
      <c r="C458" s="241"/>
      <c r="D458" s="225" t="s">
        <v>96</v>
      </c>
      <c r="E458" s="240"/>
      <c r="F458" s="226">
        <v>1</v>
      </c>
      <c r="G458" s="225">
        <v>1</v>
      </c>
      <c r="H458" s="496"/>
      <c r="I458" s="853"/>
      <c r="J458" s="885"/>
      <c r="K458" s="560"/>
      <c r="L458" s="560"/>
      <c r="M458" s="560"/>
      <c r="N458" s="560">
        <v>12</v>
      </c>
      <c r="O458" s="559">
        <v>44805</v>
      </c>
      <c r="P458" s="557">
        <f t="shared" si="8"/>
        <v>12</v>
      </c>
    </row>
    <row r="459" spans="1:16">
      <c r="A459" s="627">
        <v>44834</v>
      </c>
      <c r="B459" s="224" t="s">
        <v>1</v>
      </c>
      <c r="C459" s="241"/>
      <c r="D459" s="225" t="s">
        <v>97</v>
      </c>
      <c r="E459" s="240"/>
      <c r="F459" s="226">
        <v>1</v>
      </c>
      <c r="G459" s="225">
        <v>1</v>
      </c>
      <c r="H459" s="496"/>
      <c r="I459" s="853"/>
      <c r="J459" s="885"/>
      <c r="K459" s="560"/>
      <c r="L459" s="560"/>
      <c r="M459" s="560"/>
      <c r="N459" s="560">
        <v>12</v>
      </c>
      <c r="O459" s="559">
        <v>44805</v>
      </c>
      <c r="P459" s="557">
        <f t="shared" si="8"/>
        <v>12</v>
      </c>
    </row>
    <row r="460" spans="1:16">
      <c r="A460" s="627">
        <v>44834</v>
      </c>
      <c r="B460" s="224" t="s">
        <v>1</v>
      </c>
      <c r="C460" s="241"/>
      <c r="D460" s="225" t="s">
        <v>98</v>
      </c>
      <c r="E460" s="240"/>
      <c r="F460" s="226">
        <v>1</v>
      </c>
      <c r="G460" s="225">
        <v>1</v>
      </c>
      <c r="H460" s="496"/>
      <c r="I460" s="853"/>
      <c r="J460" s="885"/>
      <c r="K460" s="560"/>
      <c r="L460" s="560"/>
      <c r="M460" s="560"/>
      <c r="N460" s="560">
        <v>12</v>
      </c>
      <c r="O460" s="559">
        <v>44805</v>
      </c>
      <c r="P460" s="557">
        <f t="shared" si="8"/>
        <v>12</v>
      </c>
    </row>
    <row r="461" spans="1:16">
      <c r="A461" s="627">
        <v>44835</v>
      </c>
      <c r="B461" s="224" t="s">
        <v>34</v>
      </c>
      <c r="C461" s="241" t="s">
        <v>924</v>
      </c>
      <c r="D461" s="225" t="s">
        <v>228</v>
      </c>
      <c r="E461" s="240"/>
      <c r="F461" s="226">
        <v>2</v>
      </c>
      <c r="G461" s="225">
        <v>2</v>
      </c>
      <c r="H461" s="475"/>
      <c r="I461" s="849"/>
      <c r="J461" s="1077"/>
      <c r="K461" s="226"/>
      <c r="L461" s="226"/>
      <c r="M461" s="226">
        <v>40</v>
      </c>
      <c r="N461" s="226"/>
      <c r="O461" s="218">
        <v>44835</v>
      </c>
      <c r="P461">
        <f t="shared" si="8"/>
        <v>40</v>
      </c>
    </row>
    <row r="462" spans="1:16">
      <c r="A462" s="627">
        <v>44835</v>
      </c>
      <c r="B462" s="224" t="s">
        <v>34</v>
      </c>
      <c r="C462" s="241" t="s">
        <v>925</v>
      </c>
      <c r="D462" s="225" t="s">
        <v>11</v>
      </c>
      <c r="E462" s="240"/>
      <c r="F462" s="226">
        <v>2</v>
      </c>
      <c r="G462" s="225">
        <v>2</v>
      </c>
      <c r="H462" s="475"/>
      <c r="I462" s="849"/>
      <c r="J462" s="1077"/>
      <c r="K462" s="226"/>
      <c r="L462" s="226"/>
      <c r="M462" s="226">
        <v>12</v>
      </c>
      <c r="N462" s="226"/>
      <c r="O462" s="218">
        <v>44835</v>
      </c>
      <c r="P462">
        <f t="shared" si="8"/>
        <v>12</v>
      </c>
    </row>
    <row r="463" spans="1:16">
      <c r="A463" s="627">
        <v>44835</v>
      </c>
      <c r="B463" s="224" t="s">
        <v>37</v>
      </c>
      <c r="C463" s="241" t="s">
        <v>926</v>
      </c>
      <c r="D463" s="225" t="s">
        <v>200</v>
      </c>
      <c r="E463" s="240"/>
      <c r="F463" s="226">
        <v>2</v>
      </c>
      <c r="G463" s="225">
        <v>2</v>
      </c>
      <c r="H463" s="475"/>
      <c r="I463" s="849"/>
      <c r="J463" s="1077"/>
      <c r="K463" s="226">
        <v>10</v>
      </c>
      <c r="L463" s="226"/>
      <c r="M463" s="226"/>
      <c r="N463" s="226"/>
      <c r="O463" s="218">
        <v>44835</v>
      </c>
      <c r="P463">
        <f t="shared" si="8"/>
        <v>10</v>
      </c>
    </row>
    <row r="464" spans="1:16">
      <c r="A464" s="627">
        <v>44835</v>
      </c>
      <c r="B464" s="224" t="s">
        <v>1</v>
      </c>
      <c r="C464" s="241"/>
      <c r="D464" s="225" t="s">
        <v>95</v>
      </c>
      <c r="E464" s="240"/>
      <c r="F464" s="226">
        <v>1</v>
      </c>
      <c r="G464" s="225">
        <v>1</v>
      </c>
      <c r="H464" s="496"/>
      <c r="I464" s="853"/>
      <c r="J464" s="885"/>
      <c r="K464" s="560"/>
      <c r="L464" s="560"/>
      <c r="M464" s="560"/>
      <c r="N464" s="560">
        <v>12</v>
      </c>
      <c r="O464" s="559">
        <v>44835</v>
      </c>
      <c r="P464" s="557">
        <f t="shared" si="8"/>
        <v>12</v>
      </c>
    </row>
    <row r="465" spans="1:16">
      <c r="A465" s="627">
        <v>44835</v>
      </c>
      <c r="B465" s="224" t="s">
        <v>1</v>
      </c>
      <c r="C465" s="241"/>
      <c r="D465" s="225" t="s">
        <v>96</v>
      </c>
      <c r="E465" s="240"/>
      <c r="F465" s="226">
        <v>1</v>
      </c>
      <c r="G465" s="225">
        <v>1</v>
      </c>
      <c r="H465" s="496"/>
      <c r="I465" s="853"/>
      <c r="J465" s="885"/>
      <c r="K465" s="560"/>
      <c r="L465" s="560"/>
      <c r="M465" s="560"/>
      <c r="N465" s="560">
        <v>12</v>
      </c>
      <c r="O465" s="559">
        <v>44835</v>
      </c>
      <c r="P465" s="557">
        <f t="shared" si="8"/>
        <v>12</v>
      </c>
    </row>
    <row r="466" spans="1:16">
      <c r="A466" s="627">
        <v>44835</v>
      </c>
      <c r="B466" s="224" t="s">
        <v>1</v>
      </c>
      <c r="C466" s="241"/>
      <c r="D466" s="225" t="s">
        <v>98</v>
      </c>
      <c r="E466" s="240"/>
      <c r="F466" s="226">
        <v>2</v>
      </c>
      <c r="G466" s="225">
        <v>2</v>
      </c>
      <c r="H466" s="496"/>
      <c r="I466" s="853"/>
      <c r="J466" s="885"/>
      <c r="K466" s="560"/>
      <c r="L466" s="560"/>
      <c r="M466" s="560"/>
      <c r="N466" s="560">
        <v>24</v>
      </c>
      <c r="O466" s="559">
        <v>44835</v>
      </c>
      <c r="P466" s="557">
        <f t="shared" si="8"/>
        <v>24</v>
      </c>
    </row>
    <row r="467" spans="1:16">
      <c r="A467" s="627">
        <v>44837</v>
      </c>
      <c r="B467" s="224" t="s">
        <v>1</v>
      </c>
      <c r="C467" s="241" t="s">
        <v>934</v>
      </c>
      <c r="D467" s="225" t="s">
        <v>204</v>
      </c>
      <c r="E467" s="240"/>
      <c r="F467" s="226">
        <v>1</v>
      </c>
      <c r="G467" s="225">
        <v>1</v>
      </c>
      <c r="H467" s="475"/>
      <c r="I467" s="849"/>
      <c r="J467" s="1077"/>
      <c r="K467" s="226"/>
      <c r="L467" s="226"/>
      <c r="M467" s="226"/>
      <c r="N467" s="226">
        <v>12</v>
      </c>
      <c r="O467" s="218">
        <v>44835</v>
      </c>
      <c r="P467">
        <f t="shared" si="8"/>
        <v>12</v>
      </c>
    </row>
    <row r="468" spans="1:16">
      <c r="A468" s="627">
        <v>44837</v>
      </c>
      <c r="B468" s="224" t="s">
        <v>1</v>
      </c>
      <c r="C468" s="241" t="s">
        <v>884</v>
      </c>
      <c r="D468" s="225" t="s">
        <v>354</v>
      </c>
      <c r="E468" s="240"/>
      <c r="F468" s="226">
        <v>3</v>
      </c>
      <c r="G468" s="225">
        <v>3</v>
      </c>
      <c r="H468" s="475"/>
      <c r="I468" s="849"/>
      <c r="J468" s="1077"/>
      <c r="K468" s="226"/>
      <c r="L468" s="226"/>
      <c r="M468" s="226">
        <v>15</v>
      </c>
      <c r="N468" s="226"/>
      <c r="O468" s="218">
        <v>44835</v>
      </c>
      <c r="P468">
        <f t="shared" si="8"/>
        <v>15</v>
      </c>
    </row>
    <row r="469" spans="1:16">
      <c r="A469" s="627">
        <v>44837</v>
      </c>
      <c r="B469" s="224" t="s">
        <v>34</v>
      </c>
      <c r="C469" s="241" t="s">
        <v>888</v>
      </c>
      <c r="D469" s="225" t="s">
        <v>354</v>
      </c>
      <c r="E469" s="240"/>
      <c r="F469" s="226">
        <v>2</v>
      </c>
      <c r="G469" s="225">
        <v>2</v>
      </c>
      <c r="H469" s="475"/>
      <c r="I469" s="849"/>
      <c r="J469" s="1077"/>
      <c r="K469" s="226"/>
      <c r="L469" s="226"/>
      <c r="M469" s="226">
        <v>10</v>
      </c>
      <c r="N469" s="226"/>
      <c r="O469" s="218">
        <v>44835</v>
      </c>
      <c r="P469">
        <f t="shared" si="8"/>
        <v>10</v>
      </c>
    </row>
    <row r="470" spans="1:16">
      <c r="A470" s="627">
        <v>44837</v>
      </c>
      <c r="B470" s="224" t="s">
        <v>34</v>
      </c>
      <c r="C470" s="241" t="s">
        <v>935</v>
      </c>
      <c r="D470" s="225" t="s">
        <v>228</v>
      </c>
      <c r="E470" s="240"/>
      <c r="F470" s="226">
        <v>1</v>
      </c>
      <c r="G470" s="225">
        <v>1</v>
      </c>
      <c r="H470" s="475"/>
      <c r="I470" s="849"/>
      <c r="J470" s="1077"/>
      <c r="K470" s="226"/>
      <c r="L470" s="226"/>
      <c r="M470" s="226">
        <v>20</v>
      </c>
      <c r="N470" s="226"/>
      <c r="O470" s="218">
        <v>44835</v>
      </c>
      <c r="P470">
        <f t="shared" si="8"/>
        <v>20</v>
      </c>
    </row>
    <row r="471" spans="1:16">
      <c r="A471" s="627">
        <v>44837</v>
      </c>
      <c r="B471" s="224" t="s">
        <v>34</v>
      </c>
      <c r="C471" s="241" t="s">
        <v>936</v>
      </c>
      <c r="D471" s="225" t="s">
        <v>11</v>
      </c>
      <c r="E471" s="240"/>
      <c r="F471" s="226">
        <v>2</v>
      </c>
      <c r="G471" s="225">
        <v>2</v>
      </c>
      <c r="H471" s="475"/>
      <c r="I471" s="849"/>
      <c r="J471" s="1077"/>
      <c r="K471" s="226"/>
      <c r="L471" s="226"/>
      <c r="M471" s="226">
        <v>12</v>
      </c>
      <c r="N471" s="226"/>
      <c r="O471" s="218">
        <v>44835</v>
      </c>
      <c r="P471">
        <f t="shared" si="8"/>
        <v>12</v>
      </c>
    </row>
    <row r="472" spans="1:16">
      <c r="A472" s="627">
        <v>44838</v>
      </c>
      <c r="B472" s="224" t="s">
        <v>34</v>
      </c>
      <c r="C472" s="241" t="s">
        <v>955</v>
      </c>
      <c r="D472" s="225" t="s">
        <v>228</v>
      </c>
      <c r="E472" s="240"/>
      <c r="F472" s="226">
        <v>1</v>
      </c>
      <c r="G472" s="225">
        <v>1</v>
      </c>
      <c r="H472" s="475"/>
      <c r="I472" s="849"/>
      <c r="J472" s="1077"/>
      <c r="K472" s="226"/>
      <c r="L472" s="226"/>
      <c r="M472" s="226">
        <v>49</v>
      </c>
      <c r="N472" s="226"/>
      <c r="O472" s="218">
        <v>44835</v>
      </c>
      <c r="P472">
        <f t="shared" si="8"/>
        <v>49</v>
      </c>
    </row>
    <row r="473" spans="1:16">
      <c r="A473" s="627">
        <v>44838</v>
      </c>
      <c r="B473" s="224" t="s">
        <v>34</v>
      </c>
      <c r="C473" s="241" t="s">
        <v>956</v>
      </c>
      <c r="D473" s="225" t="s">
        <v>354</v>
      </c>
      <c r="E473" s="240"/>
      <c r="F473" s="226">
        <v>2</v>
      </c>
      <c r="G473" s="225">
        <v>2</v>
      </c>
      <c r="H473" s="475"/>
      <c r="I473" s="849"/>
      <c r="J473" s="1077"/>
      <c r="K473" s="226"/>
      <c r="L473" s="226"/>
      <c r="M473" s="226">
        <v>10</v>
      </c>
      <c r="N473" s="226"/>
      <c r="O473" s="218">
        <v>44835</v>
      </c>
      <c r="P473">
        <f t="shared" si="8"/>
        <v>10</v>
      </c>
    </row>
    <row r="474" spans="1:16">
      <c r="A474" s="627">
        <v>44838</v>
      </c>
      <c r="B474" s="224" t="s">
        <v>34</v>
      </c>
      <c r="C474" s="241" t="s">
        <v>613</v>
      </c>
      <c r="D474" s="225" t="s">
        <v>11</v>
      </c>
      <c r="E474" s="240"/>
      <c r="F474" s="226">
        <v>1</v>
      </c>
      <c r="G474" s="225">
        <v>1</v>
      </c>
      <c r="H474" s="475"/>
      <c r="I474" s="849"/>
      <c r="J474" s="1077"/>
      <c r="K474" s="226"/>
      <c r="L474" s="226"/>
      <c r="M474" s="226">
        <v>6</v>
      </c>
      <c r="N474" s="226"/>
      <c r="O474" s="218">
        <v>44835</v>
      </c>
      <c r="P474">
        <f t="shared" si="8"/>
        <v>6</v>
      </c>
    </row>
    <row r="475" spans="1:16">
      <c r="A475" s="627">
        <v>44838</v>
      </c>
      <c r="B475" s="224" t="s">
        <v>12</v>
      </c>
      <c r="C475" s="241" t="s">
        <v>957</v>
      </c>
      <c r="D475" s="225" t="s">
        <v>228</v>
      </c>
      <c r="E475" s="240"/>
      <c r="F475" s="226">
        <v>2</v>
      </c>
      <c r="G475" s="225">
        <v>2</v>
      </c>
      <c r="H475" s="475"/>
      <c r="I475" s="849"/>
      <c r="J475" s="1077"/>
      <c r="K475" s="226"/>
      <c r="L475" s="226"/>
      <c r="M475" s="226">
        <v>40</v>
      </c>
      <c r="N475" s="226"/>
      <c r="O475" s="218">
        <v>44835</v>
      </c>
      <c r="P475">
        <f t="shared" si="8"/>
        <v>40</v>
      </c>
    </row>
    <row r="476" spans="1:16">
      <c r="A476" s="627">
        <v>44838</v>
      </c>
      <c r="B476" s="224" t="s">
        <v>1</v>
      </c>
      <c r="C476" s="241" t="s">
        <v>958</v>
      </c>
      <c r="D476" s="225" t="s">
        <v>11</v>
      </c>
      <c r="E476" s="240"/>
      <c r="F476" s="226">
        <v>1</v>
      </c>
      <c r="G476" s="225">
        <v>1</v>
      </c>
      <c r="H476" s="475"/>
      <c r="I476" s="849"/>
      <c r="J476" s="1077"/>
      <c r="K476" s="226"/>
      <c r="L476" s="226"/>
      <c r="M476" s="226">
        <v>6</v>
      </c>
      <c r="N476" s="226"/>
      <c r="O476" s="218">
        <v>44835</v>
      </c>
      <c r="P476">
        <f t="shared" si="8"/>
        <v>6</v>
      </c>
    </row>
    <row r="477" spans="1:16">
      <c r="A477" s="627">
        <v>44840</v>
      </c>
      <c r="B477" s="224" t="s">
        <v>12</v>
      </c>
      <c r="C477" s="241" t="s">
        <v>960</v>
      </c>
      <c r="D477" s="225" t="s">
        <v>228</v>
      </c>
      <c r="E477" s="240"/>
      <c r="F477" s="226">
        <v>1</v>
      </c>
      <c r="G477" s="225">
        <v>1</v>
      </c>
      <c r="H477" s="475"/>
      <c r="I477" s="849"/>
      <c r="J477" s="1077"/>
      <c r="K477" s="226"/>
      <c r="L477" s="226"/>
      <c r="M477" s="226">
        <v>20</v>
      </c>
      <c r="N477" s="226"/>
      <c r="O477" s="218">
        <v>44835</v>
      </c>
      <c r="P477">
        <f t="shared" si="8"/>
        <v>20</v>
      </c>
    </row>
    <row r="478" spans="1:16">
      <c r="A478" s="627">
        <v>44840</v>
      </c>
      <c r="B478" s="224" t="s">
        <v>37</v>
      </c>
      <c r="C478" s="241" t="s">
        <v>961</v>
      </c>
      <c r="D478" s="225" t="s">
        <v>228</v>
      </c>
      <c r="E478" s="240"/>
      <c r="F478" s="226">
        <v>1</v>
      </c>
      <c r="G478" s="225">
        <v>1</v>
      </c>
      <c r="H478" s="475"/>
      <c r="I478" s="849"/>
      <c r="J478" s="1077"/>
      <c r="K478" s="226"/>
      <c r="L478" s="226"/>
      <c r="M478" s="226">
        <v>20</v>
      </c>
      <c r="N478" s="226"/>
      <c r="O478" s="218">
        <v>44835</v>
      </c>
      <c r="P478">
        <f t="shared" si="8"/>
        <v>20</v>
      </c>
    </row>
    <row r="479" spans="1:16">
      <c r="A479" s="627">
        <v>44840</v>
      </c>
      <c r="B479" s="224" t="s">
        <v>34</v>
      </c>
      <c r="C479" s="241" t="s">
        <v>962</v>
      </c>
      <c r="D479" s="225" t="s">
        <v>354</v>
      </c>
      <c r="E479" s="240"/>
      <c r="F479" s="226">
        <v>1</v>
      </c>
      <c r="G479" s="225">
        <v>1</v>
      </c>
      <c r="H479" s="475"/>
      <c r="I479" s="849"/>
      <c r="J479" s="1077"/>
      <c r="K479" s="226"/>
      <c r="L479" s="226"/>
      <c r="M479" s="226">
        <v>10</v>
      </c>
      <c r="N479" s="226"/>
      <c r="O479" s="218">
        <v>44835</v>
      </c>
      <c r="P479">
        <f t="shared" si="8"/>
        <v>10</v>
      </c>
    </row>
    <row r="480" spans="1:16">
      <c r="A480" s="627">
        <v>44840</v>
      </c>
      <c r="B480" s="224" t="s">
        <v>34</v>
      </c>
      <c r="C480" s="241" t="s">
        <v>963</v>
      </c>
      <c r="D480" s="225" t="s">
        <v>11</v>
      </c>
      <c r="E480" s="240"/>
      <c r="F480" s="226">
        <v>1</v>
      </c>
      <c r="G480" s="225">
        <v>1</v>
      </c>
      <c r="H480" s="475"/>
      <c r="I480" s="849"/>
      <c r="J480" s="1077"/>
      <c r="K480" s="226"/>
      <c r="L480" s="226"/>
      <c r="M480" s="226">
        <v>6</v>
      </c>
      <c r="N480" s="226"/>
      <c r="O480" s="218">
        <v>44835</v>
      </c>
      <c r="P480">
        <f t="shared" si="8"/>
        <v>6</v>
      </c>
    </row>
    <row r="481" spans="1:16">
      <c r="A481" s="627">
        <v>44840</v>
      </c>
      <c r="B481" s="224" t="s">
        <v>2</v>
      </c>
      <c r="C481" s="241" t="s">
        <v>964</v>
      </c>
      <c r="D481" s="225" t="s">
        <v>204</v>
      </c>
      <c r="E481" s="240"/>
      <c r="F481" s="226">
        <v>1</v>
      </c>
      <c r="G481" s="225">
        <v>1</v>
      </c>
      <c r="H481" s="475"/>
      <c r="I481" s="849"/>
      <c r="J481" s="1077"/>
      <c r="K481" s="226"/>
      <c r="L481" s="226"/>
      <c r="M481" s="226"/>
      <c r="N481" s="226">
        <v>14</v>
      </c>
      <c r="O481" s="218">
        <v>44835</v>
      </c>
      <c r="P481">
        <f t="shared" si="8"/>
        <v>14</v>
      </c>
    </row>
    <row r="482" spans="1:16">
      <c r="A482" s="627">
        <v>44840</v>
      </c>
      <c r="B482" s="224" t="s">
        <v>1</v>
      </c>
      <c r="C482" s="241"/>
      <c r="D482" s="225" t="s">
        <v>96</v>
      </c>
      <c r="E482" s="240"/>
      <c r="F482" s="226">
        <v>2</v>
      </c>
      <c r="G482" s="225">
        <v>2</v>
      </c>
      <c r="H482" s="496"/>
      <c r="I482" s="853"/>
      <c r="J482" s="885"/>
      <c r="K482" s="560"/>
      <c r="L482" s="560"/>
      <c r="M482" s="560"/>
      <c r="N482" s="560">
        <v>24</v>
      </c>
      <c r="O482" s="559">
        <v>44835</v>
      </c>
      <c r="P482" s="557">
        <f t="shared" si="8"/>
        <v>24</v>
      </c>
    </row>
    <row r="483" spans="1:16">
      <c r="A483" s="627">
        <v>44840</v>
      </c>
      <c r="B483" s="224" t="s">
        <v>1</v>
      </c>
      <c r="C483" s="241"/>
      <c r="D483" s="225" t="s">
        <v>98</v>
      </c>
      <c r="E483" s="240"/>
      <c r="F483" s="226">
        <v>2</v>
      </c>
      <c r="G483" s="225">
        <v>2</v>
      </c>
      <c r="H483" s="496"/>
      <c r="I483" s="853"/>
      <c r="J483" s="885"/>
      <c r="K483" s="560"/>
      <c r="L483" s="560"/>
      <c r="M483" s="560"/>
      <c r="N483" s="560">
        <v>24</v>
      </c>
      <c r="O483" s="559">
        <v>44835</v>
      </c>
      <c r="P483" s="557">
        <f t="shared" si="8"/>
        <v>24</v>
      </c>
    </row>
    <row r="484" spans="1:16">
      <c r="A484" s="627">
        <v>44840</v>
      </c>
      <c r="B484" s="224" t="s">
        <v>1</v>
      </c>
      <c r="C484" s="241"/>
      <c r="D484" s="225" t="s">
        <v>97</v>
      </c>
      <c r="E484" s="240"/>
      <c r="F484" s="226">
        <v>1</v>
      </c>
      <c r="G484" s="225">
        <v>1</v>
      </c>
      <c r="H484" s="496"/>
      <c r="I484" s="853"/>
      <c r="J484" s="885"/>
      <c r="K484" s="560"/>
      <c r="L484" s="560"/>
      <c r="M484" s="560"/>
      <c r="N484" s="560">
        <v>12</v>
      </c>
      <c r="O484" s="559">
        <v>44835</v>
      </c>
      <c r="P484" s="557">
        <f t="shared" si="8"/>
        <v>12</v>
      </c>
    </row>
    <row r="485" spans="1:16">
      <c r="A485" s="627">
        <v>44841</v>
      </c>
      <c r="B485" s="224" t="s">
        <v>12</v>
      </c>
      <c r="C485" s="241" t="s">
        <v>965</v>
      </c>
      <c r="D485" s="225" t="s">
        <v>228</v>
      </c>
      <c r="E485" s="240"/>
      <c r="F485" s="226">
        <v>2</v>
      </c>
      <c r="G485" s="225">
        <v>2</v>
      </c>
      <c r="H485" s="475"/>
      <c r="I485" s="849"/>
      <c r="J485" s="1077"/>
      <c r="K485" s="226"/>
      <c r="L485" s="226"/>
      <c r="M485" s="226">
        <v>40</v>
      </c>
      <c r="N485" s="226"/>
      <c r="O485" s="218">
        <v>44835</v>
      </c>
      <c r="P485">
        <f t="shared" si="8"/>
        <v>40</v>
      </c>
    </row>
    <row r="486" spans="1:16">
      <c r="A486" s="627">
        <v>44841</v>
      </c>
      <c r="B486" s="224" t="s">
        <v>12</v>
      </c>
      <c r="C486" s="241" t="s">
        <v>966</v>
      </c>
      <c r="D486" s="225" t="s">
        <v>354</v>
      </c>
      <c r="E486" s="240"/>
      <c r="F486" s="226">
        <v>2</v>
      </c>
      <c r="G486" s="225">
        <v>2</v>
      </c>
      <c r="H486" s="475"/>
      <c r="I486" s="849"/>
      <c r="J486" s="1077"/>
      <c r="K486" s="226"/>
      <c r="L486" s="226"/>
      <c r="M486" s="226">
        <v>10</v>
      </c>
      <c r="N486" s="226"/>
      <c r="O486" s="218">
        <v>44835</v>
      </c>
      <c r="P486">
        <f t="shared" si="8"/>
        <v>10</v>
      </c>
    </row>
    <row r="487" spans="1:16">
      <c r="A487" s="627">
        <v>44841</v>
      </c>
      <c r="B487" s="224" t="s">
        <v>37</v>
      </c>
      <c r="C487" s="241" t="s">
        <v>967</v>
      </c>
      <c r="D487" s="225" t="s">
        <v>228</v>
      </c>
      <c r="E487" s="240"/>
      <c r="F487" s="226">
        <v>1</v>
      </c>
      <c r="G487" s="225">
        <v>1</v>
      </c>
      <c r="H487" s="475"/>
      <c r="I487" s="849"/>
      <c r="J487" s="1077"/>
      <c r="K487" s="226"/>
      <c r="L487" s="226"/>
      <c r="M487" s="226">
        <v>20</v>
      </c>
      <c r="N487" s="226"/>
      <c r="O487" s="218">
        <v>44835</v>
      </c>
      <c r="P487">
        <f t="shared" si="8"/>
        <v>20</v>
      </c>
    </row>
    <row r="488" spans="1:16">
      <c r="A488" s="627">
        <v>44841</v>
      </c>
      <c r="B488" s="224" t="s">
        <v>37</v>
      </c>
      <c r="C488" s="241" t="s">
        <v>968</v>
      </c>
      <c r="D488" s="225" t="s">
        <v>354</v>
      </c>
      <c r="E488" s="240"/>
      <c r="F488" s="226">
        <v>1</v>
      </c>
      <c r="G488" s="225">
        <v>1</v>
      </c>
      <c r="H488" s="475"/>
      <c r="I488" s="849"/>
      <c r="J488" s="1077"/>
      <c r="K488" s="226"/>
      <c r="L488" s="226"/>
      <c r="M488" s="226">
        <v>5</v>
      </c>
      <c r="N488" s="226"/>
      <c r="O488" s="218">
        <v>44835</v>
      </c>
      <c r="P488">
        <f t="shared" si="8"/>
        <v>5</v>
      </c>
    </row>
    <row r="489" spans="1:16">
      <c r="A489" s="627">
        <v>44841</v>
      </c>
      <c r="B489" s="224" t="s">
        <v>1</v>
      </c>
      <c r="C489" s="241" t="s">
        <v>969</v>
      </c>
      <c r="D489" s="225" t="s">
        <v>11</v>
      </c>
      <c r="E489" s="240"/>
      <c r="F489" s="226">
        <v>2</v>
      </c>
      <c r="G489" s="225">
        <v>2</v>
      </c>
      <c r="H489" s="475"/>
      <c r="I489" s="849"/>
      <c r="J489" s="1077"/>
      <c r="K489" s="226"/>
      <c r="L489" s="226"/>
      <c r="M489" s="226">
        <v>12</v>
      </c>
      <c r="N489" s="226"/>
      <c r="O489" s="218">
        <v>44835</v>
      </c>
      <c r="P489">
        <f t="shared" si="8"/>
        <v>12</v>
      </c>
    </row>
    <row r="490" spans="1:16">
      <c r="A490" s="627">
        <v>44841</v>
      </c>
      <c r="B490" s="224" t="s">
        <v>1</v>
      </c>
      <c r="C490" s="241" t="s">
        <v>970</v>
      </c>
      <c r="D490" s="225" t="s">
        <v>10</v>
      </c>
      <c r="E490" s="240"/>
      <c r="F490" s="226">
        <v>2</v>
      </c>
      <c r="G490" s="225">
        <v>2</v>
      </c>
      <c r="H490" s="475"/>
      <c r="I490" s="849"/>
      <c r="J490" s="1077"/>
      <c r="K490" s="226"/>
      <c r="L490" s="226"/>
      <c r="M490" s="226">
        <v>3</v>
      </c>
      <c r="N490" s="226"/>
      <c r="O490" s="218">
        <v>44835</v>
      </c>
      <c r="P490">
        <f t="shared" si="8"/>
        <v>3</v>
      </c>
    </row>
    <row r="491" spans="1:16">
      <c r="A491" s="627">
        <v>44841</v>
      </c>
      <c r="B491" s="224" t="s">
        <v>1</v>
      </c>
      <c r="C491" s="241" t="s">
        <v>971</v>
      </c>
      <c r="D491" s="225" t="s">
        <v>204</v>
      </c>
      <c r="E491" s="240"/>
      <c r="F491" s="226">
        <v>1</v>
      </c>
      <c r="G491" s="225">
        <v>1</v>
      </c>
      <c r="H491" s="475"/>
      <c r="I491" s="849"/>
      <c r="J491" s="1077"/>
      <c r="K491" s="226"/>
      <c r="L491" s="226"/>
      <c r="M491" s="226"/>
      <c r="N491" s="226">
        <v>13</v>
      </c>
      <c r="O491" s="218">
        <v>44835</v>
      </c>
      <c r="P491">
        <f t="shared" si="8"/>
        <v>13</v>
      </c>
    </row>
    <row r="492" spans="1:16">
      <c r="A492" s="627">
        <v>44841</v>
      </c>
      <c r="B492" s="224" t="s">
        <v>1</v>
      </c>
      <c r="C492" s="241"/>
      <c r="D492" s="225" t="s">
        <v>95</v>
      </c>
      <c r="E492" s="240"/>
      <c r="F492" s="226">
        <v>1</v>
      </c>
      <c r="G492" s="225"/>
      <c r="H492" s="496"/>
      <c r="I492" s="853"/>
      <c r="J492" s="885"/>
      <c r="K492" s="560"/>
      <c r="L492" s="560"/>
      <c r="M492" s="560"/>
      <c r="N492" s="560">
        <v>12</v>
      </c>
      <c r="O492" s="559">
        <v>44835</v>
      </c>
      <c r="P492" s="557">
        <f t="shared" si="8"/>
        <v>12</v>
      </c>
    </row>
    <row r="493" spans="1:16">
      <c r="A493" s="627">
        <v>44841</v>
      </c>
      <c r="B493" s="224" t="s">
        <v>1</v>
      </c>
      <c r="C493" s="241"/>
      <c r="D493" s="225" t="s">
        <v>96</v>
      </c>
      <c r="E493" s="240"/>
      <c r="F493" s="226">
        <v>1</v>
      </c>
      <c r="G493" s="225">
        <v>1</v>
      </c>
      <c r="H493" s="496"/>
      <c r="I493" s="853"/>
      <c r="J493" s="885"/>
      <c r="K493" s="560"/>
      <c r="L493" s="560"/>
      <c r="M493" s="560"/>
      <c r="N493" s="560">
        <v>12</v>
      </c>
      <c r="O493" s="559">
        <v>44835</v>
      </c>
      <c r="P493" s="557">
        <f t="shared" si="8"/>
        <v>12</v>
      </c>
    </row>
    <row r="494" spans="1:16">
      <c r="A494" s="627">
        <v>44841</v>
      </c>
      <c r="B494" s="224" t="s">
        <v>1</v>
      </c>
      <c r="C494" s="241"/>
      <c r="D494" s="225" t="s">
        <v>98</v>
      </c>
      <c r="E494" s="240"/>
      <c r="F494" s="226">
        <v>2</v>
      </c>
      <c r="G494" s="225">
        <v>2</v>
      </c>
      <c r="H494" s="496"/>
      <c r="I494" s="853"/>
      <c r="J494" s="885"/>
      <c r="K494" s="560"/>
      <c r="L494" s="560"/>
      <c r="M494" s="560"/>
      <c r="N494" s="560">
        <v>24</v>
      </c>
      <c r="O494" s="559">
        <v>44835</v>
      </c>
      <c r="P494" s="557">
        <f t="shared" si="8"/>
        <v>24</v>
      </c>
    </row>
    <row r="495" spans="1:16">
      <c r="A495" s="627">
        <v>44843</v>
      </c>
      <c r="B495" s="568" t="s">
        <v>3</v>
      </c>
      <c r="C495" s="569" t="s">
        <v>1025</v>
      </c>
      <c r="D495" s="635" t="s">
        <v>10</v>
      </c>
      <c r="E495" s="570"/>
      <c r="F495" s="571">
        <v>3</v>
      </c>
      <c r="G495" s="635">
        <v>1.5</v>
      </c>
      <c r="H495" s="496"/>
      <c r="I495" s="853"/>
      <c r="J495" s="885"/>
      <c r="K495" s="571"/>
      <c r="L495" s="571"/>
      <c r="M495" s="571">
        <v>18</v>
      </c>
      <c r="N495" s="571"/>
      <c r="O495" s="218">
        <v>44835</v>
      </c>
      <c r="P495">
        <f t="shared" ref="P495:P502" si="9">SUM(L495:N495)</f>
        <v>18</v>
      </c>
    </row>
    <row r="496" spans="1:16">
      <c r="A496" s="627">
        <v>44843</v>
      </c>
      <c r="B496" s="568" t="s">
        <v>37</v>
      </c>
      <c r="C496" s="569" t="s">
        <v>1026</v>
      </c>
      <c r="D496" s="635" t="s">
        <v>228</v>
      </c>
      <c r="E496" s="570"/>
      <c r="F496" s="571">
        <v>1</v>
      </c>
      <c r="G496" s="635">
        <v>1</v>
      </c>
      <c r="H496" s="496"/>
      <c r="I496" s="853"/>
      <c r="J496" s="885"/>
      <c r="K496" s="571"/>
      <c r="L496" s="571"/>
      <c r="M496" s="571">
        <v>38</v>
      </c>
      <c r="N496" s="571"/>
      <c r="O496" s="218">
        <v>44835</v>
      </c>
      <c r="P496">
        <f t="shared" si="9"/>
        <v>38</v>
      </c>
    </row>
    <row r="497" spans="1:16">
      <c r="A497" s="627">
        <v>44843</v>
      </c>
      <c r="B497" s="568" t="s">
        <v>37</v>
      </c>
      <c r="C497" s="569" t="s">
        <v>1027</v>
      </c>
      <c r="D497" s="635" t="s">
        <v>354</v>
      </c>
      <c r="E497" s="570"/>
      <c r="F497" s="571">
        <v>1</v>
      </c>
      <c r="G497" s="635">
        <v>1</v>
      </c>
      <c r="H497" s="496"/>
      <c r="I497" s="853"/>
      <c r="J497" s="885"/>
      <c r="K497" s="571"/>
      <c r="L497" s="571"/>
      <c r="M497" s="571">
        <v>5</v>
      </c>
      <c r="N497" s="571"/>
      <c r="O497" s="218">
        <v>44835</v>
      </c>
      <c r="P497">
        <f t="shared" si="9"/>
        <v>5</v>
      </c>
    </row>
    <row r="498" spans="1:16">
      <c r="A498" s="627">
        <v>44843</v>
      </c>
      <c r="B498" s="568" t="s">
        <v>12</v>
      </c>
      <c r="C498" s="569" t="s">
        <v>1028</v>
      </c>
      <c r="D498" s="635" t="s">
        <v>228</v>
      </c>
      <c r="E498" s="570"/>
      <c r="F498" s="571">
        <v>1</v>
      </c>
      <c r="G498" s="635">
        <v>1</v>
      </c>
      <c r="H498" s="496"/>
      <c r="I498" s="853"/>
      <c r="J498" s="885"/>
      <c r="K498" s="571"/>
      <c r="L498" s="571"/>
      <c r="M498" s="571">
        <v>20</v>
      </c>
      <c r="N498" s="571"/>
      <c r="O498" s="218">
        <v>44835</v>
      </c>
      <c r="P498">
        <f t="shared" si="9"/>
        <v>20</v>
      </c>
    </row>
    <row r="499" spans="1:16">
      <c r="A499" s="627">
        <v>44843</v>
      </c>
      <c r="B499" s="568" t="s">
        <v>12</v>
      </c>
      <c r="C499" s="569" t="s">
        <v>965</v>
      </c>
      <c r="D499" s="635" t="s">
        <v>354</v>
      </c>
      <c r="E499" s="570"/>
      <c r="F499" s="571">
        <v>2</v>
      </c>
      <c r="G499" s="635">
        <v>2</v>
      </c>
      <c r="H499" s="496"/>
      <c r="I499" s="853"/>
      <c r="J499" s="885"/>
      <c r="K499" s="571"/>
      <c r="L499" s="571"/>
      <c r="M499" s="571">
        <v>10</v>
      </c>
      <c r="N499" s="571"/>
      <c r="O499" s="218">
        <v>44835</v>
      </c>
      <c r="P499">
        <f t="shared" si="9"/>
        <v>10</v>
      </c>
    </row>
    <row r="500" spans="1:16">
      <c r="A500" s="627">
        <v>44843</v>
      </c>
      <c r="B500" s="568" t="s">
        <v>12</v>
      </c>
      <c r="C500" s="569" t="s">
        <v>966</v>
      </c>
      <c r="D500" s="635" t="s">
        <v>11</v>
      </c>
      <c r="E500" s="570"/>
      <c r="F500" s="571">
        <v>2</v>
      </c>
      <c r="G500" s="635">
        <v>2</v>
      </c>
      <c r="H500" s="496"/>
      <c r="I500" s="853"/>
      <c r="J500" s="885"/>
      <c r="K500" s="571"/>
      <c r="L500" s="571"/>
      <c r="M500" s="571">
        <v>12</v>
      </c>
      <c r="N500" s="571"/>
      <c r="O500" s="218">
        <v>44835</v>
      </c>
      <c r="P500">
        <f t="shared" si="9"/>
        <v>12</v>
      </c>
    </row>
    <row r="501" spans="1:16">
      <c r="A501" s="627">
        <v>44843</v>
      </c>
      <c r="B501" s="568" t="s">
        <v>1</v>
      </c>
      <c r="C501" s="569"/>
      <c r="D501" s="635" t="s">
        <v>98</v>
      </c>
      <c r="E501" s="570"/>
      <c r="F501" s="571">
        <v>1</v>
      </c>
      <c r="G501" s="635">
        <v>1</v>
      </c>
      <c r="H501" s="496"/>
      <c r="I501" s="853"/>
      <c r="J501" s="885"/>
      <c r="K501" s="571"/>
      <c r="L501" s="571"/>
      <c r="M501" s="571"/>
      <c r="N501" s="571">
        <v>12</v>
      </c>
      <c r="O501" s="218">
        <v>44835</v>
      </c>
      <c r="P501">
        <f t="shared" si="9"/>
        <v>12</v>
      </c>
    </row>
    <row r="502" spans="1:16">
      <c r="A502" s="627">
        <v>44843</v>
      </c>
      <c r="B502" s="568" t="s">
        <v>1</v>
      </c>
      <c r="C502" s="569"/>
      <c r="D502" s="635" t="s">
        <v>96</v>
      </c>
      <c r="E502" s="570"/>
      <c r="F502" s="571">
        <v>2</v>
      </c>
      <c r="G502" s="635">
        <v>2</v>
      </c>
      <c r="H502" s="496"/>
      <c r="I502" s="853"/>
      <c r="J502" s="885"/>
      <c r="K502" s="571"/>
      <c r="L502" s="571"/>
      <c r="M502" s="571"/>
      <c r="N502" s="571">
        <v>24</v>
      </c>
      <c r="O502" s="218">
        <v>44835</v>
      </c>
      <c r="P502">
        <f t="shared" si="9"/>
        <v>24</v>
      </c>
    </row>
    <row r="503" spans="1:16">
      <c r="A503" s="627">
        <v>44843</v>
      </c>
      <c r="B503" s="568" t="s">
        <v>34</v>
      </c>
      <c r="C503" s="569" t="s">
        <v>1029</v>
      </c>
      <c r="D503" s="635" t="s">
        <v>200</v>
      </c>
      <c r="E503" s="570"/>
      <c r="F503" s="571">
        <v>1</v>
      </c>
      <c r="G503" s="635">
        <v>1</v>
      </c>
      <c r="H503" s="496"/>
      <c r="I503" s="853"/>
      <c r="J503" s="885"/>
      <c r="K503" s="571">
        <v>5</v>
      </c>
      <c r="L503" s="571"/>
      <c r="M503" s="571"/>
      <c r="N503" s="571"/>
      <c r="O503" s="218">
        <v>44835</v>
      </c>
      <c r="P503">
        <f t="shared" ref="P503:P566" si="10">SUM(K503:N503)</f>
        <v>5</v>
      </c>
    </row>
    <row r="504" spans="1:16">
      <c r="A504" s="627">
        <v>44844</v>
      </c>
      <c r="B504" s="573" t="s">
        <v>12</v>
      </c>
      <c r="C504" s="577"/>
      <c r="D504" s="574" t="s">
        <v>354</v>
      </c>
      <c r="E504" s="576"/>
      <c r="F504" s="575">
        <v>1</v>
      </c>
      <c r="G504" s="574">
        <v>1</v>
      </c>
      <c r="H504" s="574"/>
      <c r="I504" s="849"/>
      <c r="J504" s="1077"/>
      <c r="K504" s="575"/>
      <c r="L504" s="575"/>
      <c r="M504" s="575">
        <v>5</v>
      </c>
      <c r="N504" s="575"/>
      <c r="O504" s="218">
        <v>44835</v>
      </c>
      <c r="P504">
        <f t="shared" si="10"/>
        <v>5</v>
      </c>
    </row>
    <row r="505" spans="1:16">
      <c r="A505" s="627">
        <v>44844</v>
      </c>
      <c r="B505" s="573" t="s">
        <v>12</v>
      </c>
      <c r="C505" s="577"/>
      <c r="D505" s="574" t="s">
        <v>11</v>
      </c>
      <c r="E505" s="576"/>
      <c r="F505" s="575">
        <v>2</v>
      </c>
      <c r="G505" s="574">
        <v>2</v>
      </c>
      <c r="H505" s="574"/>
      <c r="I505" s="849"/>
      <c r="J505" s="1077"/>
      <c r="K505" s="575"/>
      <c r="L505" s="575"/>
      <c r="M505" s="575">
        <v>12</v>
      </c>
      <c r="N505" s="575"/>
      <c r="O505" s="218">
        <v>44835</v>
      </c>
      <c r="P505">
        <f t="shared" si="10"/>
        <v>12</v>
      </c>
    </row>
    <row r="506" spans="1:16">
      <c r="A506" s="627">
        <v>44844</v>
      </c>
      <c r="B506" s="573" t="s">
        <v>1</v>
      </c>
      <c r="C506" s="577"/>
      <c r="D506" s="574" t="s">
        <v>95</v>
      </c>
      <c r="E506" s="576"/>
      <c r="F506" s="575">
        <v>1</v>
      </c>
      <c r="G506" s="574">
        <v>1</v>
      </c>
      <c r="H506" s="574"/>
      <c r="I506" s="849"/>
      <c r="J506" s="1077"/>
      <c r="K506" s="575"/>
      <c r="L506" s="575"/>
      <c r="M506" s="575"/>
      <c r="N506" s="575">
        <v>12</v>
      </c>
      <c r="O506" s="218">
        <v>44835</v>
      </c>
      <c r="P506">
        <f t="shared" si="10"/>
        <v>12</v>
      </c>
    </row>
    <row r="507" spans="1:16">
      <c r="A507" s="627">
        <v>44844</v>
      </c>
      <c r="B507" s="573" t="s">
        <v>1</v>
      </c>
      <c r="C507" s="577"/>
      <c r="D507" s="574" t="s">
        <v>96</v>
      </c>
      <c r="E507" s="576"/>
      <c r="F507" s="575">
        <v>3</v>
      </c>
      <c r="G507" s="574">
        <v>3</v>
      </c>
      <c r="H507" s="574"/>
      <c r="I507" s="849"/>
      <c r="J507" s="1077"/>
      <c r="K507" s="575"/>
      <c r="L507" s="575"/>
      <c r="M507" s="575"/>
      <c r="N507" s="575">
        <v>36</v>
      </c>
      <c r="O507" s="218">
        <v>44835</v>
      </c>
      <c r="P507">
        <f t="shared" si="10"/>
        <v>36</v>
      </c>
    </row>
    <row r="508" spans="1:16">
      <c r="A508" s="627">
        <v>44844</v>
      </c>
      <c r="B508" s="573" t="s">
        <v>1</v>
      </c>
      <c r="C508" s="577"/>
      <c r="D508" s="574" t="s">
        <v>98</v>
      </c>
      <c r="E508" s="576"/>
      <c r="F508" s="575">
        <v>2</v>
      </c>
      <c r="G508" s="574">
        <v>2</v>
      </c>
      <c r="H508" s="574"/>
      <c r="I508" s="849"/>
      <c r="J508" s="1077"/>
      <c r="K508" s="575"/>
      <c r="L508" s="575"/>
      <c r="M508" s="575"/>
      <c r="N508" s="575">
        <v>24</v>
      </c>
      <c r="O508" s="218">
        <v>44835</v>
      </c>
      <c r="P508">
        <f t="shared" si="10"/>
        <v>24</v>
      </c>
    </row>
    <row r="509" spans="1:16">
      <c r="A509" s="627">
        <v>44845</v>
      </c>
      <c r="B509" s="573" t="s">
        <v>3</v>
      </c>
      <c r="C509" s="577" t="s">
        <v>1032</v>
      </c>
      <c r="D509" s="574" t="s">
        <v>10</v>
      </c>
      <c r="E509" s="576"/>
      <c r="F509" s="575">
        <v>3</v>
      </c>
      <c r="G509" s="574">
        <v>1.5</v>
      </c>
      <c r="H509" s="574"/>
      <c r="I509" s="849"/>
      <c r="J509" s="1077"/>
      <c r="K509" s="575"/>
      <c r="L509" s="575"/>
      <c r="M509" s="575">
        <v>18</v>
      </c>
      <c r="N509" s="575"/>
      <c r="O509" s="218">
        <v>44835</v>
      </c>
      <c r="P509">
        <f t="shared" si="10"/>
        <v>18</v>
      </c>
    </row>
    <row r="510" spans="1:16">
      <c r="A510" s="627">
        <v>44845</v>
      </c>
      <c r="B510" s="573" t="s">
        <v>37</v>
      </c>
      <c r="C510" s="577" t="s">
        <v>968</v>
      </c>
      <c r="D510" s="574" t="s">
        <v>354</v>
      </c>
      <c r="E510" s="576"/>
      <c r="F510" s="575">
        <v>3</v>
      </c>
      <c r="G510" s="574">
        <v>3</v>
      </c>
      <c r="H510" s="574"/>
      <c r="I510" s="849"/>
      <c r="J510" s="1077"/>
      <c r="K510" s="575"/>
      <c r="L510" s="575"/>
      <c r="M510" s="575">
        <v>13</v>
      </c>
      <c r="N510" s="575"/>
      <c r="O510" s="218">
        <v>44835</v>
      </c>
      <c r="P510">
        <f t="shared" si="10"/>
        <v>13</v>
      </c>
    </row>
    <row r="511" spans="1:16">
      <c r="A511" s="627">
        <v>44845</v>
      </c>
      <c r="B511" s="573" t="s">
        <v>37</v>
      </c>
      <c r="C511" s="577" t="s">
        <v>1033</v>
      </c>
      <c r="D511" s="574" t="s">
        <v>228</v>
      </c>
      <c r="E511" s="576"/>
      <c r="F511" s="575">
        <v>2</v>
      </c>
      <c r="G511" s="574">
        <v>2</v>
      </c>
      <c r="H511" s="574"/>
      <c r="I511" s="849"/>
      <c r="J511" s="1077"/>
      <c r="K511" s="575"/>
      <c r="L511" s="575"/>
      <c r="M511" s="575">
        <v>40</v>
      </c>
      <c r="N511" s="575"/>
      <c r="O511" s="218">
        <v>44835</v>
      </c>
      <c r="P511">
        <f t="shared" si="10"/>
        <v>40</v>
      </c>
    </row>
    <row r="512" spans="1:16">
      <c r="A512" s="627">
        <v>44845</v>
      </c>
      <c r="B512" s="573" t="s">
        <v>12</v>
      </c>
      <c r="C512" s="577" t="s">
        <v>1034</v>
      </c>
      <c r="D512" s="574" t="s">
        <v>11</v>
      </c>
      <c r="E512" s="576"/>
      <c r="F512" s="575">
        <v>2</v>
      </c>
      <c r="G512" s="574">
        <v>2</v>
      </c>
      <c r="H512" s="574"/>
      <c r="I512" s="849"/>
      <c r="J512" s="1077"/>
      <c r="K512" s="575"/>
      <c r="L512" s="575"/>
      <c r="M512" s="575">
        <v>12</v>
      </c>
      <c r="N512" s="575"/>
      <c r="O512" s="218">
        <v>44835</v>
      </c>
      <c r="P512">
        <f t="shared" si="10"/>
        <v>12</v>
      </c>
    </row>
    <row r="513" spans="1:16">
      <c r="A513" s="627">
        <v>44845</v>
      </c>
      <c r="B513" s="573" t="s">
        <v>1</v>
      </c>
      <c r="C513" s="577"/>
      <c r="D513" s="574" t="s">
        <v>96</v>
      </c>
      <c r="E513" s="576"/>
      <c r="F513" s="575">
        <v>3</v>
      </c>
      <c r="G513" s="574">
        <v>3</v>
      </c>
      <c r="H513" s="574"/>
      <c r="I513" s="849"/>
      <c r="J513" s="1077"/>
      <c r="K513" s="575"/>
      <c r="L513" s="575"/>
      <c r="M513" s="575"/>
      <c r="N513" s="575">
        <v>36</v>
      </c>
      <c r="O513" s="218">
        <v>44835</v>
      </c>
      <c r="P513">
        <f t="shared" si="10"/>
        <v>36</v>
      </c>
    </row>
    <row r="514" spans="1:16">
      <c r="A514" s="627">
        <v>44845</v>
      </c>
      <c r="B514" s="573" t="s">
        <v>1</v>
      </c>
      <c r="C514" s="577"/>
      <c r="D514" s="574" t="s">
        <v>98</v>
      </c>
      <c r="E514" s="576"/>
      <c r="F514" s="575">
        <v>1</v>
      </c>
      <c r="G514" s="574">
        <v>1</v>
      </c>
      <c r="H514" s="574"/>
      <c r="I514" s="849"/>
      <c r="J514" s="1077"/>
      <c r="K514" s="575"/>
      <c r="L514" s="575"/>
      <c r="M514" s="575"/>
      <c r="N514" s="575">
        <v>12</v>
      </c>
      <c r="O514" s="218">
        <v>44835</v>
      </c>
      <c r="P514">
        <f t="shared" si="10"/>
        <v>12</v>
      </c>
    </row>
    <row r="515" spans="1:16">
      <c r="A515" s="627">
        <v>44846</v>
      </c>
      <c r="B515" s="573" t="s">
        <v>37</v>
      </c>
      <c r="C515" s="577" t="s">
        <v>1035</v>
      </c>
      <c r="D515" s="574" t="s">
        <v>228</v>
      </c>
      <c r="E515" s="576"/>
      <c r="F515" s="575">
        <v>2</v>
      </c>
      <c r="G515" s="574">
        <v>2</v>
      </c>
      <c r="H515" s="574"/>
      <c r="I515" s="849"/>
      <c r="J515" s="1077"/>
      <c r="K515" s="575"/>
      <c r="L515" s="575"/>
      <c r="M515" s="575">
        <v>40</v>
      </c>
      <c r="N515" s="575"/>
      <c r="O515" s="218">
        <v>44835</v>
      </c>
      <c r="P515">
        <f t="shared" si="10"/>
        <v>40</v>
      </c>
    </row>
    <row r="516" spans="1:16">
      <c r="A516" s="627">
        <v>44846</v>
      </c>
      <c r="B516" s="573" t="s">
        <v>1</v>
      </c>
      <c r="C516" s="577" t="s">
        <v>1036</v>
      </c>
      <c r="D516" s="574" t="s">
        <v>204</v>
      </c>
      <c r="E516" s="576"/>
      <c r="F516" s="575">
        <v>1</v>
      </c>
      <c r="G516" s="574">
        <v>1</v>
      </c>
      <c r="H516" s="574"/>
      <c r="I516" s="849"/>
      <c r="J516" s="1077"/>
      <c r="K516" s="575"/>
      <c r="L516" s="575"/>
      <c r="M516" s="575"/>
      <c r="N516" s="575">
        <v>12</v>
      </c>
      <c r="O516" s="218">
        <v>44835</v>
      </c>
      <c r="P516">
        <f t="shared" si="10"/>
        <v>12</v>
      </c>
    </row>
    <row r="517" spans="1:16">
      <c r="A517" s="627">
        <v>44846</v>
      </c>
      <c r="B517" s="573" t="s">
        <v>3</v>
      </c>
      <c r="C517" s="577" t="s">
        <v>1037</v>
      </c>
      <c r="D517" s="574" t="s">
        <v>10</v>
      </c>
      <c r="E517" s="576"/>
      <c r="F517" s="575">
        <v>2</v>
      </c>
      <c r="G517" s="574">
        <v>1</v>
      </c>
      <c r="H517" s="574"/>
      <c r="I517" s="849"/>
      <c r="J517" s="1077"/>
      <c r="K517" s="575"/>
      <c r="L517" s="575"/>
      <c r="M517" s="575">
        <v>12</v>
      </c>
      <c r="N517" s="575"/>
      <c r="O517" s="218">
        <v>44835</v>
      </c>
      <c r="P517">
        <f t="shared" si="10"/>
        <v>12</v>
      </c>
    </row>
    <row r="518" spans="1:16">
      <c r="A518" s="627">
        <v>44846</v>
      </c>
      <c r="B518" s="573" t="s">
        <v>472</v>
      </c>
      <c r="C518" s="577" t="s">
        <v>1038</v>
      </c>
      <c r="D518" s="574" t="s">
        <v>200</v>
      </c>
      <c r="E518" s="576"/>
      <c r="F518" s="575">
        <v>2</v>
      </c>
      <c r="G518" s="574">
        <v>2</v>
      </c>
      <c r="H518" s="574"/>
      <c r="I518" s="849"/>
      <c r="J518" s="1077"/>
      <c r="K518" s="575">
        <v>6</v>
      </c>
      <c r="L518" s="575"/>
      <c r="M518" s="575"/>
      <c r="N518" s="575"/>
      <c r="O518" s="218">
        <v>44835</v>
      </c>
      <c r="P518">
        <f t="shared" si="10"/>
        <v>6</v>
      </c>
    </row>
    <row r="519" spans="1:16">
      <c r="A519" s="627">
        <v>44846</v>
      </c>
      <c r="B519" s="573" t="s">
        <v>1</v>
      </c>
      <c r="C519" s="577"/>
      <c r="D519" s="574" t="s">
        <v>96</v>
      </c>
      <c r="E519" s="576"/>
      <c r="F519" s="575">
        <v>1</v>
      </c>
      <c r="G519" s="574">
        <v>1</v>
      </c>
      <c r="H519" s="574"/>
      <c r="I519" s="849"/>
      <c r="J519" s="1077"/>
      <c r="K519" s="575"/>
      <c r="L519" s="575"/>
      <c r="M519" s="575"/>
      <c r="N519" s="575">
        <v>12</v>
      </c>
      <c r="O519" s="218">
        <v>44835</v>
      </c>
      <c r="P519">
        <f t="shared" si="10"/>
        <v>12</v>
      </c>
    </row>
    <row r="520" spans="1:16">
      <c r="A520" s="627">
        <v>44846</v>
      </c>
      <c r="B520" s="573" t="s">
        <v>1</v>
      </c>
      <c r="C520" s="577"/>
      <c r="D520" s="574" t="s">
        <v>98</v>
      </c>
      <c r="E520" s="576"/>
      <c r="F520" s="575">
        <v>2</v>
      </c>
      <c r="G520" s="574">
        <v>2</v>
      </c>
      <c r="H520" s="574"/>
      <c r="I520" s="849"/>
      <c r="J520" s="1077"/>
      <c r="K520" s="575"/>
      <c r="L520" s="575"/>
      <c r="M520" s="575"/>
      <c r="N520" s="575">
        <v>24</v>
      </c>
      <c r="O520" s="218">
        <v>44835</v>
      </c>
      <c r="P520">
        <f t="shared" si="10"/>
        <v>24</v>
      </c>
    </row>
    <row r="521" spans="1:16">
      <c r="A521" s="627">
        <v>44846</v>
      </c>
      <c r="B521" s="573" t="s">
        <v>1</v>
      </c>
      <c r="C521" s="577"/>
      <c r="D521" s="574" t="s">
        <v>95</v>
      </c>
      <c r="E521" s="576"/>
      <c r="F521" s="575">
        <v>1</v>
      </c>
      <c r="G521" s="574">
        <v>1</v>
      </c>
      <c r="H521" s="574"/>
      <c r="I521" s="849"/>
      <c r="J521" s="1077"/>
      <c r="K521" s="575"/>
      <c r="L521" s="575"/>
      <c r="M521" s="575"/>
      <c r="N521" s="575">
        <v>12</v>
      </c>
      <c r="O521" s="218">
        <v>44835</v>
      </c>
      <c r="P521">
        <f t="shared" si="10"/>
        <v>12</v>
      </c>
    </row>
    <row r="522" spans="1:16">
      <c r="A522" s="627">
        <v>44847</v>
      </c>
      <c r="B522" s="573" t="s">
        <v>37</v>
      </c>
      <c r="C522" s="577" t="s">
        <v>1049</v>
      </c>
      <c r="D522" s="574" t="s">
        <v>228</v>
      </c>
      <c r="E522" s="576"/>
      <c r="F522" s="575">
        <v>3</v>
      </c>
      <c r="G522" s="574">
        <v>3</v>
      </c>
      <c r="H522" s="574"/>
      <c r="I522" s="849"/>
      <c r="J522" s="1077"/>
      <c r="K522" s="575"/>
      <c r="L522" s="575"/>
      <c r="M522" s="575">
        <v>60</v>
      </c>
      <c r="N522" s="575"/>
      <c r="O522" s="218">
        <v>44835</v>
      </c>
      <c r="P522">
        <f t="shared" si="10"/>
        <v>60</v>
      </c>
    </row>
    <row r="523" spans="1:16">
      <c r="A523" s="627">
        <v>44847</v>
      </c>
      <c r="B523" s="573" t="s">
        <v>37</v>
      </c>
      <c r="C523" s="577" t="s">
        <v>1050</v>
      </c>
      <c r="D523" s="574" t="s">
        <v>200</v>
      </c>
      <c r="E523" s="576"/>
      <c r="F523" s="575">
        <v>2</v>
      </c>
      <c r="G523" s="574">
        <v>2</v>
      </c>
      <c r="H523" s="574"/>
      <c r="I523" s="849"/>
      <c r="J523" s="1077"/>
      <c r="K523" s="575">
        <v>7</v>
      </c>
      <c r="L523" s="575"/>
      <c r="M523" s="575"/>
      <c r="N523" s="575"/>
      <c r="O523" s="218">
        <v>44835</v>
      </c>
      <c r="P523">
        <f t="shared" si="10"/>
        <v>7</v>
      </c>
    </row>
    <row r="524" spans="1:16">
      <c r="A524" s="627">
        <v>44847</v>
      </c>
      <c r="B524" s="573" t="s">
        <v>472</v>
      </c>
      <c r="C524" s="577" t="s">
        <v>1051</v>
      </c>
      <c r="D524" s="574" t="s">
        <v>200</v>
      </c>
      <c r="E524" s="576"/>
      <c r="F524" s="575">
        <v>2</v>
      </c>
      <c r="G524" s="574">
        <v>2</v>
      </c>
      <c r="H524" s="574"/>
      <c r="I524" s="849"/>
      <c r="J524" s="1077"/>
      <c r="K524" s="575">
        <v>5</v>
      </c>
      <c r="L524" s="575"/>
      <c r="M524" s="575"/>
      <c r="N524" s="575"/>
      <c r="O524" s="218">
        <v>44835</v>
      </c>
      <c r="P524">
        <f t="shared" si="10"/>
        <v>5</v>
      </c>
    </row>
    <row r="525" spans="1:16">
      <c r="A525" s="627">
        <v>44847</v>
      </c>
      <c r="B525" s="573" t="s">
        <v>3</v>
      </c>
      <c r="C525" s="577" t="s">
        <v>1052</v>
      </c>
      <c r="D525" s="574" t="s">
        <v>10</v>
      </c>
      <c r="E525" s="576"/>
      <c r="F525" s="575">
        <v>3</v>
      </c>
      <c r="G525" s="574">
        <v>1.5</v>
      </c>
      <c r="H525" s="574"/>
      <c r="I525" s="849"/>
      <c r="J525" s="1077"/>
      <c r="K525" s="575"/>
      <c r="L525" s="575"/>
      <c r="M525" s="575">
        <v>18</v>
      </c>
      <c r="N525" s="575"/>
      <c r="O525" s="218">
        <v>44835</v>
      </c>
      <c r="P525">
        <f t="shared" si="10"/>
        <v>18</v>
      </c>
    </row>
    <row r="526" spans="1:16">
      <c r="A526" s="627">
        <v>44847</v>
      </c>
      <c r="B526" s="573" t="s">
        <v>1</v>
      </c>
      <c r="C526" s="577"/>
      <c r="D526" s="574" t="s">
        <v>96</v>
      </c>
      <c r="E526" s="576"/>
      <c r="F526" s="575">
        <v>3</v>
      </c>
      <c r="G526" s="574">
        <v>3</v>
      </c>
      <c r="H526" s="574"/>
      <c r="I526" s="849"/>
      <c r="J526" s="1077"/>
      <c r="K526" s="575"/>
      <c r="L526" s="575"/>
      <c r="M526" s="575"/>
      <c r="N526" s="575">
        <v>36</v>
      </c>
      <c r="O526" s="218">
        <v>44835</v>
      </c>
      <c r="P526">
        <f t="shared" si="10"/>
        <v>36</v>
      </c>
    </row>
    <row r="527" spans="1:16">
      <c r="A527" s="627">
        <v>44847</v>
      </c>
      <c r="B527" s="573" t="s">
        <v>1</v>
      </c>
      <c r="C527" s="577"/>
      <c r="D527" s="574" t="s">
        <v>97</v>
      </c>
      <c r="E527" s="576"/>
      <c r="F527" s="575">
        <v>1</v>
      </c>
      <c r="G527" s="574">
        <v>1</v>
      </c>
      <c r="H527" s="574"/>
      <c r="I527" s="849"/>
      <c r="J527" s="1077"/>
      <c r="K527" s="575"/>
      <c r="L527" s="575"/>
      <c r="M527" s="575"/>
      <c r="N527" s="575">
        <v>12</v>
      </c>
      <c r="O527" s="218">
        <v>44835</v>
      </c>
      <c r="P527">
        <f t="shared" si="10"/>
        <v>12</v>
      </c>
    </row>
    <row r="528" spans="1:16">
      <c r="A528" s="627">
        <v>44848</v>
      </c>
      <c r="B528" s="573" t="s">
        <v>1</v>
      </c>
      <c r="C528" s="577" t="s">
        <v>1053</v>
      </c>
      <c r="D528" s="574" t="s">
        <v>204</v>
      </c>
      <c r="E528" s="576"/>
      <c r="F528" s="575">
        <v>1</v>
      </c>
      <c r="G528" s="574">
        <v>1</v>
      </c>
      <c r="H528" s="574"/>
      <c r="I528" s="849"/>
      <c r="J528" s="1077"/>
      <c r="K528" s="575"/>
      <c r="L528" s="575"/>
      <c r="M528" s="575"/>
      <c r="N528" s="575">
        <v>12</v>
      </c>
      <c r="O528" s="218">
        <v>44835</v>
      </c>
      <c r="P528">
        <f t="shared" si="10"/>
        <v>12</v>
      </c>
    </row>
    <row r="529" spans="1:16">
      <c r="A529" s="627">
        <v>44848</v>
      </c>
      <c r="B529" s="573" t="s">
        <v>3</v>
      </c>
      <c r="C529" s="577" t="s">
        <v>1054</v>
      </c>
      <c r="D529" s="574" t="s">
        <v>10</v>
      </c>
      <c r="E529" s="576"/>
      <c r="F529" s="575">
        <v>1</v>
      </c>
      <c r="G529" s="574">
        <v>0.5</v>
      </c>
      <c r="H529" s="574"/>
      <c r="I529" s="849"/>
      <c r="J529" s="1077"/>
      <c r="K529" s="575"/>
      <c r="L529" s="575"/>
      <c r="M529" s="575">
        <v>5</v>
      </c>
      <c r="N529" s="575"/>
      <c r="O529" s="218">
        <v>44835</v>
      </c>
      <c r="P529">
        <f t="shared" si="10"/>
        <v>5</v>
      </c>
    </row>
    <row r="530" spans="1:16">
      <c r="A530" s="627">
        <v>44848</v>
      </c>
      <c r="B530" s="573" t="s">
        <v>12</v>
      </c>
      <c r="C530" s="577" t="s">
        <v>1055</v>
      </c>
      <c r="D530" s="574" t="s">
        <v>11</v>
      </c>
      <c r="E530" s="576"/>
      <c r="F530" s="575">
        <v>1</v>
      </c>
      <c r="G530" s="574"/>
      <c r="H530" s="574"/>
      <c r="I530" s="849"/>
      <c r="J530" s="1077"/>
      <c r="K530" s="575"/>
      <c r="L530" s="575"/>
      <c r="M530" s="575">
        <v>3</v>
      </c>
      <c r="N530" s="575"/>
      <c r="O530" s="218">
        <v>44835</v>
      </c>
      <c r="P530">
        <f t="shared" si="10"/>
        <v>3</v>
      </c>
    </row>
    <row r="531" spans="1:16">
      <c r="A531" s="627">
        <v>44848</v>
      </c>
      <c r="B531" s="573" t="s">
        <v>34</v>
      </c>
      <c r="C531" s="577" t="s">
        <v>1056</v>
      </c>
      <c r="D531" s="574" t="s">
        <v>200</v>
      </c>
      <c r="E531" s="576"/>
      <c r="F531" s="575">
        <v>3</v>
      </c>
      <c r="G531" s="574">
        <v>3</v>
      </c>
      <c r="H531" s="574"/>
      <c r="I531" s="849"/>
      <c r="J531" s="1077"/>
      <c r="K531" s="575">
        <v>12</v>
      </c>
      <c r="L531" s="575"/>
      <c r="M531" s="575"/>
      <c r="N531" s="575"/>
      <c r="O531" s="218">
        <v>44835</v>
      </c>
      <c r="P531">
        <f t="shared" si="10"/>
        <v>12</v>
      </c>
    </row>
    <row r="532" spans="1:16">
      <c r="A532" s="627">
        <v>44848</v>
      </c>
      <c r="B532" s="573" t="s">
        <v>472</v>
      </c>
      <c r="C532" s="577" t="s">
        <v>1091</v>
      </c>
      <c r="D532" s="574" t="s">
        <v>200</v>
      </c>
      <c r="E532" s="576"/>
      <c r="F532" s="575">
        <v>2</v>
      </c>
      <c r="G532" s="574">
        <v>2</v>
      </c>
      <c r="H532" s="574"/>
      <c r="I532" s="849"/>
      <c r="J532" s="1077"/>
      <c r="K532" s="575">
        <v>6</v>
      </c>
      <c r="L532" s="575"/>
      <c r="M532" s="575"/>
      <c r="N532" s="575"/>
      <c r="O532" s="218">
        <v>44835</v>
      </c>
      <c r="P532">
        <f t="shared" si="10"/>
        <v>6</v>
      </c>
    </row>
    <row r="533" spans="1:16">
      <c r="A533" s="627">
        <v>44848</v>
      </c>
      <c r="B533" s="573" t="s">
        <v>37</v>
      </c>
      <c r="C533" s="577" t="s">
        <v>1057</v>
      </c>
      <c r="D533" s="574" t="s">
        <v>228</v>
      </c>
      <c r="E533" s="576"/>
      <c r="F533" s="575">
        <v>1</v>
      </c>
      <c r="G533" s="574">
        <v>1</v>
      </c>
      <c r="H533" s="574"/>
      <c r="I533" s="849"/>
      <c r="J533" s="1077"/>
      <c r="K533" s="575"/>
      <c r="L533" s="575"/>
      <c r="M533" s="575">
        <v>20</v>
      </c>
      <c r="N533" s="575"/>
      <c r="O533" s="218">
        <v>44835</v>
      </c>
      <c r="P533">
        <f t="shared" si="10"/>
        <v>20</v>
      </c>
    </row>
    <row r="534" spans="1:16">
      <c r="A534" s="627">
        <v>44848</v>
      </c>
      <c r="B534" s="573" t="s">
        <v>1</v>
      </c>
      <c r="C534" s="577"/>
      <c r="D534" s="574" t="s">
        <v>96</v>
      </c>
      <c r="E534" s="576"/>
      <c r="F534" s="575">
        <v>2</v>
      </c>
      <c r="G534" s="574">
        <v>2</v>
      </c>
      <c r="H534" s="574"/>
      <c r="I534" s="849"/>
      <c r="J534" s="1077"/>
      <c r="K534" s="575"/>
      <c r="L534" s="575"/>
      <c r="M534" s="575"/>
      <c r="N534" s="575">
        <v>24</v>
      </c>
      <c r="O534" s="218">
        <v>44835</v>
      </c>
      <c r="P534">
        <f t="shared" si="10"/>
        <v>24</v>
      </c>
    </row>
    <row r="535" spans="1:16">
      <c r="A535" s="627">
        <v>44850</v>
      </c>
      <c r="B535" s="224" t="s">
        <v>3</v>
      </c>
      <c r="C535" s="241" t="s">
        <v>1059</v>
      </c>
      <c r="D535" s="225" t="s">
        <v>10</v>
      </c>
      <c r="E535" s="240"/>
      <c r="F535" s="226">
        <v>4</v>
      </c>
      <c r="G535" s="225">
        <v>2</v>
      </c>
      <c r="H535" s="475"/>
      <c r="I535" s="849"/>
      <c r="J535" s="1077"/>
      <c r="K535" s="226"/>
      <c r="L535" s="226"/>
      <c r="M535" s="226">
        <v>20</v>
      </c>
      <c r="N535" s="226"/>
      <c r="O535" s="218">
        <v>44835</v>
      </c>
      <c r="P535">
        <f t="shared" si="10"/>
        <v>20</v>
      </c>
    </row>
    <row r="536" spans="1:16">
      <c r="A536" s="627">
        <v>44850</v>
      </c>
      <c r="B536" s="573" t="s">
        <v>37</v>
      </c>
      <c r="C536" s="241" t="s">
        <v>1060</v>
      </c>
      <c r="D536" s="574" t="s">
        <v>228</v>
      </c>
      <c r="E536" s="240"/>
      <c r="F536" s="226">
        <v>3</v>
      </c>
      <c r="G536" s="225">
        <v>3</v>
      </c>
      <c r="H536" s="475"/>
      <c r="I536" s="849"/>
      <c r="J536" s="1077"/>
      <c r="K536" s="226"/>
      <c r="L536" s="226"/>
      <c r="M536" s="226">
        <v>60</v>
      </c>
      <c r="N536" s="226"/>
      <c r="O536" s="218">
        <v>44835</v>
      </c>
      <c r="P536">
        <f t="shared" si="10"/>
        <v>60</v>
      </c>
    </row>
    <row r="537" spans="1:16">
      <c r="A537" s="627">
        <v>44850</v>
      </c>
      <c r="B537" s="573" t="s">
        <v>37</v>
      </c>
      <c r="C537" s="241" t="s">
        <v>1061</v>
      </c>
      <c r="D537" s="225" t="s">
        <v>354</v>
      </c>
      <c r="E537" s="240"/>
      <c r="F537" s="226">
        <v>5</v>
      </c>
      <c r="G537" s="225">
        <v>5</v>
      </c>
      <c r="H537" s="475"/>
      <c r="I537" s="849"/>
      <c r="J537" s="1077"/>
      <c r="K537" s="226"/>
      <c r="L537" s="226"/>
      <c r="M537" s="226">
        <v>25</v>
      </c>
      <c r="N537" s="226"/>
      <c r="O537" s="218">
        <v>44835</v>
      </c>
      <c r="P537">
        <f t="shared" si="10"/>
        <v>25</v>
      </c>
    </row>
    <row r="538" spans="1:16">
      <c r="A538" s="627">
        <v>44850</v>
      </c>
      <c r="B538" s="224" t="s">
        <v>34</v>
      </c>
      <c r="C538" s="241" t="s">
        <v>1062</v>
      </c>
      <c r="D538" s="574" t="s">
        <v>228</v>
      </c>
      <c r="E538" s="240"/>
      <c r="F538" s="226">
        <v>1</v>
      </c>
      <c r="G538" s="225">
        <v>1</v>
      </c>
      <c r="H538" s="475"/>
      <c r="I538" s="849"/>
      <c r="J538" s="1077"/>
      <c r="K538" s="226"/>
      <c r="L538" s="226"/>
      <c r="M538" s="226">
        <v>20</v>
      </c>
      <c r="N538" s="226"/>
      <c r="O538" s="218">
        <v>44835</v>
      </c>
      <c r="P538">
        <f t="shared" si="10"/>
        <v>20</v>
      </c>
    </row>
    <row r="539" spans="1:16">
      <c r="A539" s="627">
        <v>44850</v>
      </c>
      <c r="B539" s="224" t="s">
        <v>12</v>
      </c>
      <c r="C539" s="241" t="s">
        <v>1063</v>
      </c>
      <c r="D539" s="225" t="s">
        <v>11</v>
      </c>
      <c r="E539" s="240"/>
      <c r="F539" s="226">
        <v>2</v>
      </c>
      <c r="G539" s="225">
        <v>2</v>
      </c>
      <c r="H539" s="475"/>
      <c r="I539" s="849"/>
      <c r="J539" s="1077"/>
      <c r="K539" s="226"/>
      <c r="L539" s="226"/>
      <c r="M539" s="226">
        <v>12</v>
      </c>
      <c r="N539" s="226"/>
      <c r="O539" s="218">
        <v>44835</v>
      </c>
      <c r="P539">
        <f t="shared" si="10"/>
        <v>12</v>
      </c>
    </row>
    <row r="540" spans="1:16">
      <c r="A540" s="627">
        <v>44850</v>
      </c>
      <c r="B540" s="224" t="s">
        <v>1</v>
      </c>
      <c r="C540" s="241"/>
      <c r="D540" s="225" t="s">
        <v>95</v>
      </c>
      <c r="E540" s="240"/>
      <c r="F540" s="226">
        <v>1</v>
      </c>
      <c r="G540" s="225"/>
      <c r="H540" s="475"/>
      <c r="I540" s="849"/>
      <c r="J540" s="1077"/>
      <c r="K540" s="226"/>
      <c r="L540" s="226"/>
      <c r="M540" s="226"/>
      <c r="N540" s="226">
        <v>12</v>
      </c>
      <c r="O540" s="218">
        <v>44835</v>
      </c>
      <c r="P540">
        <f t="shared" si="10"/>
        <v>12</v>
      </c>
    </row>
    <row r="541" spans="1:16">
      <c r="A541" s="627">
        <v>44850</v>
      </c>
      <c r="B541" s="224" t="s">
        <v>1</v>
      </c>
      <c r="C541" s="241"/>
      <c r="D541" s="225" t="s">
        <v>96</v>
      </c>
      <c r="E541" s="240"/>
      <c r="F541" s="226">
        <v>3</v>
      </c>
      <c r="G541" s="225">
        <v>3</v>
      </c>
      <c r="H541" s="475"/>
      <c r="I541" s="849"/>
      <c r="J541" s="1077"/>
      <c r="K541" s="226"/>
      <c r="L541" s="226"/>
      <c r="M541" s="226"/>
      <c r="N541" s="226">
        <v>36</v>
      </c>
      <c r="O541" s="218">
        <v>44835</v>
      </c>
      <c r="P541">
        <f t="shared" si="10"/>
        <v>36</v>
      </c>
    </row>
    <row r="542" spans="1:16">
      <c r="A542" s="627">
        <v>44850</v>
      </c>
      <c r="B542" s="224" t="s">
        <v>1</v>
      </c>
      <c r="C542" s="241"/>
      <c r="D542" s="225" t="s">
        <v>98</v>
      </c>
      <c r="E542" s="240"/>
      <c r="F542" s="226">
        <v>2</v>
      </c>
      <c r="G542" s="225">
        <v>2</v>
      </c>
      <c r="H542" s="475"/>
      <c r="I542" s="849"/>
      <c r="J542" s="1077"/>
      <c r="K542" s="226"/>
      <c r="L542" s="226"/>
      <c r="M542" s="226"/>
      <c r="N542" s="226">
        <v>24</v>
      </c>
      <c r="O542" s="218">
        <v>44835</v>
      </c>
      <c r="P542">
        <f t="shared" si="10"/>
        <v>24</v>
      </c>
    </row>
    <row r="543" spans="1:16">
      <c r="A543" s="627">
        <v>44851</v>
      </c>
      <c r="B543" s="224" t="s">
        <v>472</v>
      </c>
      <c r="C543" s="241" t="s">
        <v>1038</v>
      </c>
      <c r="D543" s="225" t="s">
        <v>228</v>
      </c>
      <c r="E543" s="240"/>
      <c r="F543" s="226">
        <v>2</v>
      </c>
      <c r="G543" s="225">
        <v>2</v>
      </c>
      <c r="H543" s="475"/>
      <c r="I543" s="849"/>
      <c r="J543" s="1077"/>
      <c r="K543" s="226"/>
      <c r="L543" s="226"/>
      <c r="M543" s="226">
        <v>40</v>
      </c>
      <c r="N543" s="226"/>
      <c r="O543" s="218">
        <v>44835</v>
      </c>
      <c r="P543">
        <f t="shared" si="10"/>
        <v>40</v>
      </c>
    </row>
    <row r="544" spans="1:16">
      <c r="A544" s="627">
        <v>44851</v>
      </c>
      <c r="B544" s="224" t="s">
        <v>34</v>
      </c>
      <c r="C544" s="241" t="s">
        <v>1064</v>
      </c>
      <c r="D544" s="225" t="s">
        <v>11</v>
      </c>
      <c r="E544" s="240"/>
      <c r="F544" s="226">
        <v>2</v>
      </c>
      <c r="G544" s="225">
        <v>2</v>
      </c>
      <c r="H544" s="475"/>
      <c r="I544" s="849"/>
      <c r="J544" s="1077"/>
      <c r="K544" s="226"/>
      <c r="L544" s="226"/>
      <c r="M544" s="226">
        <v>12</v>
      </c>
      <c r="N544" s="226"/>
      <c r="O544" s="218">
        <v>44835</v>
      </c>
      <c r="P544">
        <f t="shared" si="10"/>
        <v>12</v>
      </c>
    </row>
    <row r="545" spans="1:16">
      <c r="A545" s="627">
        <v>44851</v>
      </c>
      <c r="B545" s="224" t="s">
        <v>3</v>
      </c>
      <c r="C545" s="241" t="s">
        <v>1065</v>
      </c>
      <c r="D545" s="225" t="s">
        <v>10</v>
      </c>
      <c r="E545" s="240"/>
      <c r="F545" s="226">
        <v>5</v>
      </c>
      <c r="G545" s="225">
        <v>2.5</v>
      </c>
      <c r="H545" s="475"/>
      <c r="I545" s="849"/>
      <c r="J545" s="1077"/>
      <c r="K545" s="226"/>
      <c r="L545" s="226"/>
      <c r="M545" s="226"/>
      <c r="N545" s="226"/>
      <c r="O545" s="218">
        <v>44835</v>
      </c>
      <c r="P545">
        <f t="shared" si="10"/>
        <v>0</v>
      </c>
    </row>
    <row r="546" spans="1:16">
      <c r="A546" s="627">
        <v>44851</v>
      </c>
      <c r="B546" s="224" t="s">
        <v>1</v>
      </c>
      <c r="C546" s="241"/>
      <c r="D546" s="225" t="s">
        <v>96</v>
      </c>
      <c r="E546" s="240"/>
      <c r="F546" s="226">
        <v>2</v>
      </c>
      <c r="G546" s="225">
        <v>2</v>
      </c>
      <c r="H546" s="475"/>
      <c r="I546" s="849"/>
      <c r="J546" s="1077"/>
      <c r="K546" s="226"/>
      <c r="L546" s="226"/>
      <c r="M546" s="226"/>
      <c r="N546" s="226">
        <v>24</v>
      </c>
      <c r="O546" s="218">
        <v>44835</v>
      </c>
      <c r="P546">
        <f t="shared" si="10"/>
        <v>24</v>
      </c>
    </row>
    <row r="547" spans="1:16">
      <c r="A547" s="627">
        <v>44852</v>
      </c>
      <c r="B547" s="224" t="s">
        <v>3</v>
      </c>
      <c r="C547" s="241" t="s">
        <v>1082</v>
      </c>
      <c r="D547" s="225" t="s">
        <v>10</v>
      </c>
      <c r="E547" s="240"/>
      <c r="F547" s="226">
        <v>5</v>
      </c>
      <c r="G547" s="225">
        <v>2.5</v>
      </c>
      <c r="H547" s="475"/>
      <c r="I547" s="849"/>
      <c r="J547" s="1077"/>
      <c r="K547" s="226"/>
      <c r="L547" s="226"/>
      <c r="M547" s="226">
        <v>25</v>
      </c>
      <c r="N547" s="226"/>
      <c r="O547" s="218">
        <v>44835</v>
      </c>
      <c r="P547">
        <f t="shared" si="10"/>
        <v>25</v>
      </c>
    </row>
    <row r="548" spans="1:16">
      <c r="A548" s="627">
        <v>44852</v>
      </c>
      <c r="B548" s="224" t="s">
        <v>34</v>
      </c>
      <c r="C548" s="241" t="s">
        <v>1083</v>
      </c>
      <c r="D548" s="225" t="s">
        <v>228</v>
      </c>
      <c r="E548" s="240"/>
      <c r="F548" s="226">
        <v>2</v>
      </c>
      <c r="G548" s="225">
        <v>2</v>
      </c>
      <c r="H548" s="475"/>
      <c r="I548" s="849"/>
      <c r="J548" s="1077"/>
      <c r="K548" s="226"/>
      <c r="L548" s="226"/>
      <c r="M548" s="226">
        <v>49</v>
      </c>
      <c r="N548" s="226"/>
      <c r="O548" s="218">
        <v>44835</v>
      </c>
      <c r="P548">
        <f t="shared" si="10"/>
        <v>49</v>
      </c>
    </row>
    <row r="549" spans="1:16">
      <c r="A549" s="627">
        <v>44852</v>
      </c>
      <c r="B549" s="224" t="s">
        <v>37</v>
      </c>
      <c r="C549" s="241" t="s">
        <v>1084</v>
      </c>
      <c r="D549" s="225" t="s">
        <v>354</v>
      </c>
      <c r="E549" s="240"/>
      <c r="F549" s="226">
        <v>5</v>
      </c>
      <c r="G549" s="225">
        <v>5</v>
      </c>
      <c r="H549" s="475"/>
      <c r="I549" s="849"/>
      <c r="J549" s="1077"/>
      <c r="K549" s="226"/>
      <c r="L549" s="226"/>
      <c r="M549" s="226">
        <v>25</v>
      </c>
      <c r="N549" s="226"/>
      <c r="O549" s="218">
        <v>44835</v>
      </c>
      <c r="P549">
        <f t="shared" si="10"/>
        <v>25</v>
      </c>
    </row>
    <row r="550" spans="1:16">
      <c r="A550" s="627">
        <v>44852</v>
      </c>
      <c r="B550" s="224" t="s">
        <v>12</v>
      </c>
      <c r="C550" s="241" t="s">
        <v>897</v>
      </c>
      <c r="D550" s="225" t="s">
        <v>10</v>
      </c>
      <c r="E550" s="240"/>
      <c r="F550" s="226">
        <v>2</v>
      </c>
      <c r="G550" s="225">
        <v>2</v>
      </c>
      <c r="H550" s="475"/>
      <c r="I550" s="849"/>
      <c r="J550" s="1077"/>
      <c r="K550" s="226"/>
      <c r="L550" s="226"/>
      <c r="M550" s="226">
        <v>4</v>
      </c>
      <c r="N550" s="226"/>
      <c r="O550" s="218">
        <v>44835</v>
      </c>
      <c r="P550">
        <f t="shared" si="10"/>
        <v>4</v>
      </c>
    </row>
    <row r="551" spans="1:16">
      <c r="A551" s="627">
        <v>44852</v>
      </c>
      <c r="B551" s="224" t="s">
        <v>472</v>
      </c>
      <c r="C551" s="241" t="s">
        <v>1085</v>
      </c>
      <c r="D551" s="225" t="s">
        <v>200</v>
      </c>
      <c r="E551" s="240"/>
      <c r="F551" s="226">
        <v>3</v>
      </c>
      <c r="G551" s="225">
        <v>3</v>
      </c>
      <c r="H551" s="475"/>
      <c r="I551" s="849"/>
      <c r="J551" s="1077"/>
      <c r="K551" s="226">
        <v>12</v>
      </c>
      <c r="L551" s="226"/>
      <c r="M551" s="226"/>
      <c r="N551" s="226"/>
      <c r="O551" s="218">
        <v>44835</v>
      </c>
      <c r="P551" s="588">
        <f t="shared" si="10"/>
        <v>12</v>
      </c>
    </row>
    <row r="552" spans="1:16">
      <c r="A552" s="627">
        <v>44853</v>
      </c>
      <c r="B552" s="224" t="s">
        <v>1</v>
      </c>
      <c r="C552" s="241" t="s">
        <v>884</v>
      </c>
      <c r="D552" s="225" t="s">
        <v>10</v>
      </c>
      <c r="E552" s="240"/>
      <c r="F552" s="226">
        <v>4</v>
      </c>
      <c r="G552" s="225">
        <v>4</v>
      </c>
      <c r="H552" s="475"/>
      <c r="I552" s="849"/>
      <c r="J552" s="1077"/>
      <c r="K552" s="226"/>
      <c r="L552" s="226"/>
      <c r="M552" s="226">
        <v>15</v>
      </c>
      <c r="N552" s="226"/>
      <c r="O552" s="218">
        <v>44835</v>
      </c>
      <c r="P552">
        <f t="shared" si="10"/>
        <v>15</v>
      </c>
    </row>
    <row r="553" spans="1:16">
      <c r="A553" s="627">
        <v>44853</v>
      </c>
      <c r="B553" s="224" t="s">
        <v>34</v>
      </c>
      <c r="C553" s="241" t="s">
        <v>1086</v>
      </c>
      <c r="D553" s="225" t="s">
        <v>200</v>
      </c>
      <c r="E553" s="240"/>
      <c r="F553" s="226">
        <v>5</v>
      </c>
      <c r="G553" s="225">
        <v>5</v>
      </c>
      <c r="H553" s="475"/>
      <c r="I553" s="849"/>
      <c r="J553" s="1077"/>
      <c r="K553" s="226">
        <v>15</v>
      </c>
      <c r="L553" s="226"/>
      <c r="M553" s="226"/>
      <c r="N553" s="226"/>
      <c r="O553" s="218">
        <v>44835</v>
      </c>
      <c r="P553">
        <f t="shared" si="10"/>
        <v>15</v>
      </c>
    </row>
    <row r="554" spans="1:16">
      <c r="A554" s="627">
        <v>44853</v>
      </c>
      <c r="B554" s="224" t="s">
        <v>34</v>
      </c>
      <c r="C554" s="241" t="s">
        <v>1087</v>
      </c>
      <c r="D554" s="225" t="s">
        <v>11</v>
      </c>
      <c r="E554" s="240"/>
      <c r="F554" s="226">
        <v>2</v>
      </c>
      <c r="G554" s="225">
        <v>2</v>
      </c>
      <c r="H554" s="475"/>
      <c r="I554" s="849"/>
      <c r="J554" s="1077"/>
      <c r="K554" s="226"/>
      <c r="L554" s="226"/>
      <c r="M554" s="226">
        <v>12</v>
      </c>
      <c r="N554" s="226"/>
      <c r="O554" s="218">
        <v>44835</v>
      </c>
      <c r="P554">
        <f t="shared" si="10"/>
        <v>12</v>
      </c>
    </row>
    <row r="555" spans="1:16">
      <c r="A555" s="627">
        <v>44853</v>
      </c>
      <c r="B555" s="224" t="s">
        <v>472</v>
      </c>
      <c r="C555" s="241" t="s">
        <v>1051</v>
      </c>
      <c r="D555" s="225" t="s">
        <v>228</v>
      </c>
      <c r="E555" s="240"/>
      <c r="F555" s="226">
        <v>1</v>
      </c>
      <c r="G555" s="225">
        <v>1</v>
      </c>
      <c r="H555" s="475"/>
      <c r="I555" s="849"/>
      <c r="J555" s="1077"/>
      <c r="K555" s="226"/>
      <c r="L555" s="226"/>
      <c r="M555" s="226">
        <v>29</v>
      </c>
      <c r="N555" s="226"/>
      <c r="O555" s="218">
        <v>44835</v>
      </c>
      <c r="P555">
        <f t="shared" si="10"/>
        <v>29</v>
      </c>
    </row>
    <row r="556" spans="1:16">
      <c r="A556" s="627">
        <v>44853</v>
      </c>
      <c r="B556" s="224" t="s">
        <v>1</v>
      </c>
      <c r="C556" s="241"/>
      <c r="D556" s="225" t="s">
        <v>95</v>
      </c>
      <c r="E556" s="240"/>
      <c r="F556" s="226">
        <v>2</v>
      </c>
      <c r="G556" s="225">
        <v>2</v>
      </c>
      <c r="H556" s="475"/>
      <c r="I556" s="849"/>
      <c r="J556" s="1077"/>
      <c r="K556" s="226"/>
      <c r="L556" s="226"/>
      <c r="M556" s="226"/>
      <c r="N556" s="226">
        <v>24</v>
      </c>
      <c r="O556" s="218">
        <v>44835</v>
      </c>
      <c r="P556">
        <f t="shared" si="10"/>
        <v>24</v>
      </c>
    </row>
    <row r="557" spans="1:16">
      <c r="A557" s="627">
        <v>44853</v>
      </c>
      <c r="B557" s="224" t="s">
        <v>1</v>
      </c>
      <c r="C557" s="241"/>
      <c r="D557" s="225" t="s">
        <v>96</v>
      </c>
      <c r="E557" s="240"/>
      <c r="F557" s="226">
        <v>3</v>
      </c>
      <c r="G557" s="225">
        <v>3</v>
      </c>
      <c r="H557" s="475"/>
      <c r="I557" s="849"/>
      <c r="J557" s="1077"/>
      <c r="K557" s="226"/>
      <c r="L557" s="226"/>
      <c r="M557" s="226"/>
      <c r="N557" s="226">
        <v>36</v>
      </c>
      <c r="O557" s="218">
        <v>44835</v>
      </c>
      <c r="P557">
        <f t="shared" si="10"/>
        <v>36</v>
      </c>
    </row>
    <row r="558" spans="1:16">
      <c r="A558" s="627">
        <v>44853</v>
      </c>
      <c r="B558" s="224" t="s">
        <v>1</v>
      </c>
      <c r="C558" s="241"/>
      <c r="D558" s="225" t="s">
        <v>98</v>
      </c>
      <c r="E558" s="240"/>
      <c r="F558" s="226">
        <v>1</v>
      </c>
      <c r="G558" s="225">
        <v>1</v>
      </c>
      <c r="H558" s="475"/>
      <c r="I558" s="849"/>
      <c r="J558" s="1077"/>
      <c r="K558" s="226"/>
      <c r="L558" s="226"/>
      <c r="M558" s="226"/>
      <c r="N558" s="226">
        <v>12</v>
      </c>
      <c r="O558" s="218">
        <v>44835</v>
      </c>
      <c r="P558">
        <f t="shared" si="10"/>
        <v>12</v>
      </c>
    </row>
    <row r="559" spans="1:16">
      <c r="A559" s="627">
        <v>44854</v>
      </c>
      <c r="B559" s="224" t="s">
        <v>12</v>
      </c>
      <c r="C559" s="241" t="s">
        <v>966</v>
      </c>
      <c r="D559" s="225" t="s">
        <v>10</v>
      </c>
      <c r="E559" s="240"/>
      <c r="F559" s="226">
        <v>2</v>
      </c>
      <c r="G559" s="225">
        <v>2</v>
      </c>
      <c r="H559" s="475"/>
      <c r="I559" s="849"/>
      <c r="J559" s="1077"/>
      <c r="K559" s="226"/>
      <c r="L559" s="226"/>
      <c r="M559" s="226">
        <v>4</v>
      </c>
      <c r="N559" s="226"/>
      <c r="O559" s="218">
        <v>44835</v>
      </c>
      <c r="P559">
        <f t="shared" si="10"/>
        <v>4</v>
      </c>
    </row>
    <row r="560" spans="1:16">
      <c r="A560" s="627">
        <v>44854</v>
      </c>
      <c r="B560" s="224" t="s">
        <v>34</v>
      </c>
      <c r="C560" s="241" t="s">
        <v>1088</v>
      </c>
      <c r="D560" s="225" t="s">
        <v>228</v>
      </c>
      <c r="E560" s="240"/>
      <c r="F560" s="226">
        <v>1</v>
      </c>
      <c r="G560" s="225">
        <v>1</v>
      </c>
      <c r="H560" s="475"/>
      <c r="I560" s="849"/>
      <c r="J560" s="1077"/>
      <c r="K560" s="226"/>
      <c r="L560" s="226"/>
      <c r="M560" s="226">
        <v>29</v>
      </c>
      <c r="N560" s="226"/>
      <c r="O560" s="218">
        <v>44835</v>
      </c>
      <c r="P560">
        <f t="shared" si="10"/>
        <v>29</v>
      </c>
    </row>
    <row r="561" spans="1:16">
      <c r="A561" s="627">
        <v>44854</v>
      </c>
      <c r="B561" s="224" t="s">
        <v>34</v>
      </c>
      <c r="C561" s="241" t="s">
        <v>1062</v>
      </c>
      <c r="D561" s="225" t="s">
        <v>354</v>
      </c>
      <c r="E561" s="240"/>
      <c r="F561" s="226">
        <v>2</v>
      </c>
      <c r="G561" s="225">
        <v>2</v>
      </c>
      <c r="H561" s="475"/>
      <c r="I561" s="849"/>
      <c r="J561" s="1077"/>
      <c r="K561" s="226"/>
      <c r="L561" s="226"/>
      <c r="M561" s="226">
        <v>15</v>
      </c>
      <c r="N561" s="226"/>
      <c r="O561" s="218">
        <v>44835</v>
      </c>
      <c r="P561">
        <f t="shared" si="10"/>
        <v>15</v>
      </c>
    </row>
    <row r="562" spans="1:16">
      <c r="A562" s="627">
        <v>44854</v>
      </c>
      <c r="B562" s="224" t="s">
        <v>34</v>
      </c>
      <c r="C562" s="241" t="s">
        <v>1089</v>
      </c>
      <c r="D562" s="225" t="s">
        <v>11</v>
      </c>
      <c r="E562" s="240"/>
      <c r="F562" s="226">
        <v>1</v>
      </c>
      <c r="G562" s="225">
        <v>1</v>
      </c>
      <c r="H562" s="475"/>
      <c r="I562" s="849"/>
      <c r="J562" s="1077"/>
      <c r="K562" s="226"/>
      <c r="L562" s="226"/>
      <c r="M562" s="226">
        <v>12</v>
      </c>
      <c r="N562" s="226"/>
      <c r="O562" s="218">
        <v>44835</v>
      </c>
      <c r="P562">
        <f t="shared" si="10"/>
        <v>12</v>
      </c>
    </row>
    <row r="563" spans="1:16">
      <c r="A563" s="627">
        <v>44854</v>
      </c>
      <c r="B563" s="224" t="s">
        <v>34</v>
      </c>
      <c r="C563" s="241" t="s">
        <v>1090</v>
      </c>
      <c r="D563" s="225" t="s">
        <v>200</v>
      </c>
      <c r="E563" s="240"/>
      <c r="F563" s="226">
        <v>4</v>
      </c>
      <c r="G563" s="225">
        <v>4</v>
      </c>
      <c r="H563" s="496"/>
      <c r="I563" s="853"/>
      <c r="J563" s="885"/>
      <c r="K563" s="560">
        <v>12</v>
      </c>
      <c r="L563" s="560"/>
      <c r="M563" s="560"/>
      <c r="N563" s="560"/>
      <c r="O563" s="218">
        <v>44835</v>
      </c>
      <c r="P563">
        <f t="shared" si="10"/>
        <v>12</v>
      </c>
    </row>
    <row r="564" spans="1:16">
      <c r="A564" s="627">
        <v>44854</v>
      </c>
      <c r="B564" s="224" t="s">
        <v>472</v>
      </c>
      <c r="C564" s="241" t="s">
        <v>1091</v>
      </c>
      <c r="D564" s="225" t="s">
        <v>228</v>
      </c>
      <c r="E564" s="240"/>
      <c r="F564" s="226">
        <v>1</v>
      </c>
      <c r="G564" s="225">
        <v>1</v>
      </c>
      <c r="H564" s="496"/>
      <c r="I564" s="853"/>
      <c r="J564" s="885"/>
      <c r="K564" s="560"/>
      <c r="L564" s="560"/>
      <c r="M564" s="560">
        <v>20</v>
      </c>
      <c r="N564" s="560"/>
      <c r="O564" s="218">
        <v>44835</v>
      </c>
      <c r="P564">
        <f t="shared" si="10"/>
        <v>20</v>
      </c>
    </row>
    <row r="565" spans="1:16">
      <c r="A565" s="627">
        <v>44854</v>
      </c>
      <c r="B565" s="224" t="s">
        <v>472</v>
      </c>
      <c r="C565" s="241" t="s">
        <v>1092</v>
      </c>
      <c r="D565" s="574" t="s">
        <v>200</v>
      </c>
      <c r="E565" s="240"/>
      <c r="F565" s="226">
        <v>2</v>
      </c>
      <c r="G565" s="225">
        <v>2</v>
      </c>
      <c r="H565" s="496"/>
      <c r="I565" s="853"/>
      <c r="J565" s="885"/>
      <c r="K565" s="560">
        <v>6</v>
      </c>
      <c r="L565" s="560"/>
      <c r="M565" s="560"/>
      <c r="N565" s="560"/>
      <c r="O565" s="218">
        <v>44835</v>
      </c>
      <c r="P565">
        <f t="shared" si="10"/>
        <v>6</v>
      </c>
    </row>
    <row r="566" spans="1:16">
      <c r="A566" s="627">
        <v>44855</v>
      </c>
      <c r="B566" s="224" t="s">
        <v>472</v>
      </c>
      <c r="C566" s="241" t="s">
        <v>1101</v>
      </c>
      <c r="D566" s="574" t="s">
        <v>200</v>
      </c>
      <c r="E566" s="240"/>
      <c r="F566" s="226">
        <v>4</v>
      </c>
      <c r="G566" s="225">
        <v>4</v>
      </c>
      <c r="H566" s="496"/>
      <c r="I566" s="853"/>
      <c r="J566" s="885"/>
      <c r="K566" s="560">
        <v>12</v>
      </c>
      <c r="L566" s="560"/>
      <c r="M566" s="560"/>
      <c r="N566" s="560"/>
      <c r="O566" s="218">
        <v>44835</v>
      </c>
      <c r="P566">
        <f t="shared" si="10"/>
        <v>12</v>
      </c>
    </row>
    <row r="567" spans="1:16">
      <c r="A567" s="627">
        <v>44855</v>
      </c>
      <c r="B567" s="224" t="s">
        <v>472</v>
      </c>
      <c r="C567" s="241" t="s">
        <v>1102</v>
      </c>
      <c r="D567" s="225" t="s">
        <v>228</v>
      </c>
      <c r="E567" s="240"/>
      <c r="F567" s="226">
        <v>1</v>
      </c>
      <c r="G567" s="225">
        <v>1</v>
      </c>
      <c r="H567" s="496"/>
      <c r="I567" s="853"/>
      <c r="J567" s="885"/>
      <c r="K567" s="560"/>
      <c r="L567" s="560"/>
      <c r="M567" s="560">
        <v>29</v>
      </c>
      <c r="N567" s="560"/>
      <c r="O567" s="218">
        <v>44835</v>
      </c>
      <c r="P567" s="557">
        <f t="shared" ref="P567:P630" si="11">SUM(K567:N567)</f>
        <v>29</v>
      </c>
    </row>
    <row r="568" spans="1:16">
      <c r="A568" s="627">
        <v>44855</v>
      </c>
      <c r="B568" s="224" t="s">
        <v>472</v>
      </c>
      <c r="C568" s="241" t="s">
        <v>1103</v>
      </c>
      <c r="D568" s="225" t="s">
        <v>354</v>
      </c>
      <c r="E568" s="240"/>
      <c r="F568" s="226">
        <v>3</v>
      </c>
      <c r="G568" s="225">
        <v>3</v>
      </c>
      <c r="H568" s="496"/>
      <c r="I568" s="853"/>
      <c r="J568" s="885"/>
      <c r="K568" s="560"/>
      <c r="L568" s="560"/>
      <c r="M568" s="560">
        <v>13</v>
      </c>
      <c r="N568" s="560"/>
      <c r="O568" s="218">
        <v>44835</v>
      </c>
      <c r="P568" s="557">
        <f t="shared" si="11"/>
        <v>13</v>
      </c>
    </row>
    <row r="569" spans="1:16">
      <c r="A569" s="627">
        <v>44855</v>
      </c>
      <c r="B569" s="224" t="s">
        <v>1</v>
      </c>
      <c r="C569" s="241"/>
      <c r="D569" s="225" t="s">
        <v>95</v>
      </c>
      <c r="E569" s="240"/>
      <c r="F569" s="226">
        <v>1</v>
      </c>
      <c r="G569" s="225">
        <v>1</v>
      </c>
      <c r="H569" s="496"/>
      <c r="I569" s="853"/>
      <c r="J569" s="885"/>
      <c r="K569" s="560"/>
      <c r="L569" s="560"/>
      <c r="M569" s="560"/>
      <c r="N569" s="560">
        <v>12</v>
      </c>
      <c r="O569" s="218">
        <v>44835</v>
      </c>
      <c r="P569" s="557">
        <f t="shared" si="11"/>
        <v>12</v>
      </c>
    </row>
    <row r="570" spans="1:16">
      <c r="A570" s="627">
        <v>44855</v>
      </c>
      <c r="B570" s="224" t="s">
        <v>1</v>
      </c>
      <c r="C570" s="241"/>
      <c r="D570" s="225" t="s">
        <v>96</v>
      </c>
      <c r="E570" s="240"/>
      <c r="F570" s="226">
        <v>3</v>
      </c>
      <c r="G570" s="225">
        <v>3</v>
      </c>
      <c r="H570" s="496"/>
      <c r="I570" s="853"/>
      <c r="J570" s="885"/>
      <c r="K570" s="560"/>
      <c r="L570" s="560"/>
      <c r="M570" s="560"/>
      <c r="N570" s="560">
        <v>36</v>
      </c>
      <c r="O570" s="218">
        <v>44835</v>
      </c>
      <c r="P570" s="557">
        <f t="shared" si="11"/>
        <v>36</v>
      </c>
    </row>
    <row r="571" spans="1:16">
      <c r="A571" s="627">
        <v>44858</v>
      </c>
      <c r="B571" s="224" t="s">
        <v>3</v>
      </c>
      <c r="C571" s="241" t="s">
        <v>1104</v>
      </c>
      <c r="D571" s="225" t="s">
        <v>10</v>
      </c>
      <c r="E571" s="240"/>
      <c r="F571" s="226">
        <v>2</v>
      </c>
      <c r="G571" s="225">
        <v>1</v>
      </c>
      <c r="H571" s="496"/>
      <c r="I571" s="853"/>
      <c r="J571" s="885"/>
      <c r="K571" s="560"/>
      <c r="L571" s="560"/>
      <c r="M571" s="560">
        <v>10</v>
      </c>
      <c r="N571" s="560"/>
      <c r="O571" s="218">
        <v>44835</v>
      </c>
      <c r="P571" s="557">
        <f t="shared" si="11"/>
        <v>10</v>
      </c>
    </row>
    <row r="572" spans="1:16">
      <c r="A572" s="627">
        <v>44858</v>
      </c>
      <c r="B572" s="224" t="s">
        <v>1</v>
      </c>
      <c r="C572" s="241" t="s">
        <v>1105</v>
      </c>
      <c r="D572" s="225" t="s">
        <v>204</v>
      </c>
      <c r="E572" s="240"/>
      <c r="F572" s="226">
        <v>1</v>
      </c>
      <c r="G572" s="225">
        <v>1</v>
      </c>
      <c r="H572" s="496"/>
      <c r="I572" s="853"/>
      <c r="J572" s="885"/>
      <c r="K572" s="560"/>
      <c r="L572" s="560"/>
      <c r="M572" s="560"/>
      <c r="N572" s="560">
        <v>28</v>
      </c>
      <c r="O572" s="218">
        <v>44835</v>
      </c>
      <c r="P572" s="557">
        <f t="shared" si="11"/>
        <v>28</v>
      </c>
    </row>
    <row r="573" spans="1:16">
      <c r="A573" s="627">
        <v>44858</v>
      </c>
      <c r="B573" s="224" t="s">
        <v>34</v>
      </c>
      <c r="C573" s="241" t="s">
        <v>895</v>
      </c>
      <c r="D573" s="225" t="s">
        <v>354</v>
      </c>
      <c r="E573" s="240"/>
      <c r="F573" s="226">
        <v>2</v>
      </c>
      <c r="G573" s="225">
        <v>2</v>
      </c>
      <c r="H573" s="496"/>
      <c r="I573" s="853"/>
      <c r="J573" s="885"/>
      <c r="K573" s="560"/>
      <c r="L573" s="560"/>
      <c r="M573" s="560">
        <v>15</v>
      </c>
      <c r="N573" s="560"/>
      <c r="O573" s="218">
        <v>44835</v>
      </c>
      <c r="P573" s="557">
        <f t="shared" si="11"/>
        <v>15</v>
      </c>
    </row>
    <row r="574" spans="1:16">
      <c r="A574" s="627">
        <v>44858</v>
      </c>
      <c r="B574" s="224" t="s">
        <v>37</v>
      </c>
      <c r="C574" s="241" t="s">
        <v>967</v>
      </c>
      <c r="D574" s="225" t="s">
        <v>354</v>
      </c>
      <c r="E574" s="240"/>
      <c r="F574" s="226">
        <v>1</v>
      </c>
      <c r="G574" s="225">
        <v>1</v>
      </c>
      <c r="H574" s="496"/>
      <c r="I574" s="853"/>
      <c r="J574" s="885"/>
      <c r="K574" s="560"/>
      <c r="L574" s="560"/>
      <c r="M574" s="560">
        <v>5</v>
      </c>
      <c r="N574" s="560"/>
      <c r="O574" s="218">
        <v>44835</v>
      </c>
      <c r="P574" s="557">
        <f t="shared" si="11"/>
        <v>5</v>
      </c>
    </row>
    <row r="575" spans="1:16">
      <c r="A575" s="627">
        <v>44858</v>
      </c>
      <c r="B575" s="224" t="s">
        <v>37</v>
      </c>
      <c r="C575" s="241" t="s">
        <v>968</v>
      </c>
      <c r="D575" s="225" t="s">
        <v>11</v>
      </c>
      <c r="E575" s="240"/>
      <c r="F575" s="226">
        <v>2</v>
      </c>
      <c r="G575" s="225">
        <v>2</v>
      </c>
      <c r="H575" s="496"/>
      <c r="I575" s="853"/>
      <c r="J575" s="885"/>
      <c r="K575" s="560"/>
      <c r="L575" s="560"/>
      <c r="M575" s="560">
        <v>12</v>
      </c>
      <c r="N575" s="560"/>
      <c r="O575" s="218">
        <v>44835</v>
      </c>
      <c r="P575" s="557">
        <f t="shared" si="11"/>
        <v>12</v>
      </c>
    </row>
    <row r="576" spans="1:16">
      <c r="A576" s="627">
        <v>44858</v>
      </c>
      <c r="B576" s="224" t="s">
        <v>1</v>
      </c>
      <c r="C576" s="241"/>
      <c r="D576" s="225" t="s">
        <v>95</v>
      </c>
      <c r="E576" s="240"/>
      <c r="F576" s="226">
        <v>1</v>
      </c>
      <c r="G576" s="225">
        <v>1</v>
      </c>
      <c r="H576" s="496"/>
      <c r="I576" s="853"/>
      <c r="J576" s="885"/>
      <c r="K576" s="560"/>
      <c r="L576" s="560"/>
      <c r="M576" s="560"/>
      <c r="N576" s="560">
        <v>12</v>
      </c>
      <c r="O576" s="218">
        <v>44835</v>
      </c>
      <c r="P576" s="557">
        <f t="shared" si="11"/>
        <v>12</v>
      </c>
    </row>
    <row r="577" spans="1:16">
      <c r="A577" s="627">
        <v>44858</v>
      </c>
      <c r="B577" s="224" t="s">
        <v>1</v>
      </c>
      <c r="C577" s="241"/>
      <c r="D577" s="225" t="s">
        <v>96</v>
      </c>
      <c r="E577" s="240"/>
      <c r="F577" s="226">
        <v>2</v>
      </c>
      <c r="G577" s="225">
        <v>2</v>
      </c>
      <c r="H577" s="496"/>
      <c r="I577" s="853"/>
      <c r="J577" s="885"/>
      <c r="K577" s="560"/>
      <c r="L577" s="560"/>
      <c r="M577" s="560"/>
      <c r="N577" s="560">
        <v>24</v>
      </c>
      <c r="O577" s="218">
        <v>44835</v>
      </c>
      <c r="P577" s="557">
        <f t="shared" si="11"/>
        <v>24</v>
      </c>
    </row>
    <row r="578" spans="1:16">
      <c r="A578" s="627">
        <v>44859</v>
      </c>
      <c r="B578" s="224" t="s">
        <v>3</v>
      </c>
      <c r="C578" s="241" t="s">
        <v>1106</v>
      </c>
      <c r="D578" s="225" t="s">
        <v>10</v>
      </c>
      <c r="E578" s="240"/>
      <c r="F578" s="226">
        <v>2</v>
      </c>
      <c r="G578" s="225">
        <v>1</v>
      </c>
      <c r="H578" s="496"/>
      <c r="I578" s="853"/>
      <c r="J578" s="885"/>
      <c r="K578" s="560"/>
      <c r="L578" s="560"/>
      <c r="M578" s="560">
        <v>10</v>
      </c>
      <c r="N578" s="560"/>
      <c r="O578" s="218">
        <v>44835</v>
      </c>
      <c r="P578" s="557">
        <f t="shared" si="11"/>
        <v>10</v>
      </c>
    </row>
    <row r="579" spans="1:16">
      <c r="A579" s="627">
        <v>44859</v>
      </c>
      <c r="B579" s="224" t="s">
        <v>37</v>
      </c>
      <c r="C579" s="241" t="s">
        <v>967</v>
      </c>
      <c r="D579" s="225" t="s">
        <v>11</v>
      </c>
      <c r="E579" s="240"/>
      <c r="F579" s="226">
        <v>2</v>
      </c>
      <c r="G579" s="225">
        <v>2</v>
      </c>
      <c r="H579" s="496"/>
      <c r="I579" s="853"/>
      <c r="J579" s="885"/>
      <c r="K579" s="560"/>
      <c r="L579" s="560"/>
      <c r="M579" s="560">
        <v>12</v>
      </c>
      <c r="N579" s="560"/>
      <c r="O579" s="218">
        <v>44835</v>
      </c>
      <c r="P579" s="557">
        <f t="shared" si="11"/>
        <v>12</v>
      </c>
    </row>
    <row r="580" spans="1:16">
      <c r="A580" s="627">
        <v>44859</v>
      </c>
      <c r="B580" s="224" t="s">
        <v>1</v>
      </c>
      <c r="C580" s="241"/>
      <c r="D580" s="225" t="s">
        <v>96</v>
      </c>
      <c r="E580" s="240"/>
      <c r="F580" s="226">
        <v>1</v>
      </c>
      <c r="G580" s="225">
        <v>1</v>
      </c>
      <c r="H580" s="496"/>
      <c r="I580" s="853"/>
      <c r="J580" s="885"/>
      <c r="K580" s="560"/>
      <c r="L580" s="560"/>
      <c r="M580" s="560"/>
      <c r="N580" s="560">
        <v>12</v>
      </c>
      <c r="O580" s="218">
        <v>44835</v>
      </c>
      <c r="P580" s="557">
        <f t="shared" si="11"/>
        <v>12</v>
      </c>
    </row>
    <row r="581" spans="1:16">
      <c r="A581" s="627">
        <v>44859</v>
      </c>
      <c r="B581" s="224" t="s">
        <v>1</v>
      </c>
      <c r="C581" s="241"/>
      <c r="D581" s="225" t="s">
        <v>98</v>
      </c>
      <c r="E581" s="240"/>
      <c r="F581" s="226">
        <v>1</v>
      </c>
      <c r="G581" s="225">
        <v>1</v>
      </c>
      <c r="H581" s="496"/>
      <c r="I581" s="853"/>
      <c r="J581" s="885"/>
      <c r="K581" s="560"/>
      <c r="L581" s="560"/>
      <c r="M581" s="560"/>
      <c r="N581" s="560">
        <v>12</v>
      </c>
      <c r="O581" s="218">
        <v>44835</v>
      </c>
      <c r="P581" s="557">
        <f t="shared" si="11"/>
        <v>12</v>
      </c>
    </row>
    <row r="582" spans="1:16">
      <c r="A582" s="627">
        <v>44860</v>
      </c>
      <c r="B582" s="224" t="s">
        <v>34</v>
      </c>
      <c r="C582" s="241" t="s">
        <v>1110</v>
      </c>
      <c r="D582" s="225" t="s">
        <v>228</v>
      </c>
      <c r="E582" s="240"/>
      <c r="F582" s="226">
        <v>2</v>
      </c>
      <c r="G582" s="225">
        <v>2</v>
      </c>
      <c r="H582" s="496"/>
      <c r="I582" s="853"/>
      <c r="J582" s="885"/>
      <c r="K582" s="560"/>
      <c r="L582" s="560"/>
      <c r="M582" s="560">
        <v>41</v>
      </c>
      <c r="N582" s="560"/>
      <c r="O582" s="218">
        <v>44835</v>
      </c>
      <c r="P582" s="557">
        <f t="shared" si="11"/>
        <v>41</v>
      </c>
    </row>
    <row r="583" spans="1:16">
      <c r="A583" s="627">
        <v>44860</v>
      </c>
      <c r="B583" s="224" t="s">
        <v>34</v>
      </c>
      <c r="C583" s="241" t="s">
        <v>895</v>
      </c>
      <c r="D583" s="225" t="s">
        <v>11</v>
      </c>
      <c r="E583" s="240"/>
      <c r="F583" s="226">
        <v>1</v>
      </c>
      <c r="G583" s="225">
        <v>1</v>
      </c>
      <c r="H583" s="496"/>
      <c r="I583" s="853"/>
      <c r="J583" s="885"/>
      <c r="K583" s="560"/>
      <c r="L583" s="560"/>
      <c r="M583" s="560">
        <v>6</v>
      </c>
      <c r="N583" s="560"/>
      <c r="O583" s="218">
        <v>44835</v>
      </c>
      <c r="P583" s="557">
        <f t="shared" si="11"/>
        <v>6</v>
      </c>
    </row>
    <row r="584" spans="1:16">
      <c r="A584" s="627">
        <v>44860</v>
      </c>
      <c r="B584" s="224" t="s">
        <v>37</v>
      </c>
      <c r="C584" s="241" t="s">
        <v>1107</v>
      </c>
      <c r="D584" s="225" t="s">
        <v>11</v>
      </c>
      <c r="E584" s="240"/>
      <c r="F584" s="226">
        <v>2</v>
      </c>
      <c r="G584" s="225">
        <v>2</v>
      </c>
      <c r="H584" s="496"/>
      <c r="I584" s="853"/>
      <c r="J584" s="885"/>
      <c r="K584" s="560"/>
      <c r="L584" s="560"/>
      <c r="M584" s="560">
        <v>12</v>
      </c>
      <c r="N584" s="560"/>
      <c r="O584" s="218">
        <v>44835</v>
      </c>
      <c r="P584" s="557">
        <f t="shared" si="11"/>
        <v>12</v>
      </c>
    </row>
    <row r="585" spans="1:16">
      <c r="A585" s="627">
        <v>44860</v>
      </c>
      <c r="B585" s="224" t="s">
        <v>472</v>
      </c>
      <c r="C585" s="241" t="s">
        <v>1108</v>
      </c>
      <c r="D585" s="225" t="s">
        <v>228</v>
      </c>
      <c r="E585" s="240"/>
      <c r="F585" s="226">
        <v>1</v>
      </c>
      <c r="G585" s="225">
        <v>1</v>
      </c>
      <c r="H585" s="496"/>
      <c r="I585" s="853"/>
      <c r="J585" s="885"/>
      <c r="K585" s="560"/>
      <c r="L585" s="560"/>
      <c r="M585" s="560">
        <v>28</v>
      </c>
      <c r="N585" s="560"/>
      <c r="O585" s="218">
        <v>44835</v>
      </c>
      <c r="P585" s="557">
        <f t="shared" si="11"/>
        <v>28</v>
      </c>
    </row>
    <row r="586" spans="1:16">
      <c r="A586" s="627">
        <v>44860</v>
      </c>
      <c r="B586" s="224" t="s">
        <v>1</v>
      </c>
      <c r="C586" s="241" t="s">
        <v>1109</v>
      </c>
      <c r="D586" s="225" t="s">
        <v>10</v>
      </c>
      <c r="E586" s="240"/>
      <c r="F586" s="226">
        <v>1</v>
      </c>
      <c r="G586" s="225">
        <v>1</v>
      </c>
      <c r="H586" s="496"/>
      <c r="I586" s="853"/>
      <c r="J586" s="885"/>
      <c r="K586" s="560"/>
      <c r="L586" s="560"/>
      <c r="M586" s="560">
        <v>5</v>
      </c>
      <c r="N586" s="560"/>
      <c r="O586" s="218">
        <v>44835</v>
      </c>
      <c r="P586" s="557">
        <f t="shared" si="11"/>
        <v>5</v>
      </c>
    </row>
    <row r="587" spans="1:16">
      <c r="A587" s="627">
        <v>44860</v>
      </c>
      <c r="B587" s="224" t="s">
        <v>1</v>
      </c>
      <c r="C587" s="241"/>
      <c r="D587" s="225" t="s">
        <v>95</v>
      </c>
      <c r="E587" s="240"/>
      <c r="F587" s="226">
        <v>1</v>
      </c>
      <c r="G587" s="225">
        <v>1</v>
      </c>
      <c r="H587" s="496"/>
      <c r="I587" s="853"/>
      <c r="J587" s="885"/>
      <c r="K587" s="560"/>
      <c r="L587" s="560"/>
      <c r="M587" s="560"/>
      <c r="N587" s="560">
        <v>12</v>
      </c>
      <c r="O587" s="218">
        <v>44835</v>
      </c>
      <c r="P587" s="557">
        <f t="shared" si="11"/>
        <v>12</v>
      </c>
    </row>
    <row r="588" spans="1:16">
      <c r="A588" s="627">
        <v>44860</v>
      </c>
      <c r="B588" s="224" t="s">
        <v>1</v>
      </c>
      <c r="C588" s="241"/>
      <c r="D588" s="225" t="s">
        <v>96</v>
      </c>
      <c r="E588" s="240"/>
      <c r="F588" s="226">
        <v>2</v>
      </c>
      <c r="G588" s="225">
        <v>2</v>
      </c>
      <c r="H588" s="496"/>
      <c r="I588" s="853"/>
      <c r="J588" s="885"/>
      <c r="K588" s="560"/>
      <c r="L588" s="560"/>
      <c r="M588" s="560"/>
      <c r="N588" s="560">
        <v>24</v>
      </c>
      <c r="O588" s="218">
        <v>44835</v>
      </c>
      <c r="P588" s="557">
        <f t="shared" si="11"/>
        <v>24</v>
      </c>
    </row>
    <row r="589" spans="1:16">
      <c r="A589" s="627">
        <v>44861</v>
      </c>
      <c r="B589" s="224" t="s">
        <v>1</v>
      </c>
      <c r="C589" s="241" t="s">
        <v>1109</v>
      </c>
      <c r="D589" s="225" t="s">
        <v>10</v>
      </c>
      <c r="E589" s="240"/>
      <c r="F589" s="226">
        <v>2</v>
      </c>
      <c r="G589" s="225">
        <v>2</v>
      </c>
      <c r="H589" s="496"/>
      <c r="I589" s="853"/>
      <c r="J589" s="885"/>
      <c r="K589" s="560"/>
      <c r="L589" s="560"/>
      <c r="M589" s="560">
        <v>5</v>
      </c>
      <c r="N589" s="560"/>
      <c r="O589" s="218">
        <v>44835</v>
      </c>
      <c r="P589" s="557">
        <f t="shared" si="11"/>
        <v>5</v>
      </c>
    </row>
    <row r="590" spans="1:16">
      <c r="A590" s="627">
        <v>44861</v>
      </c>
      <c r="B590" s="224" t="s">
        <v>34</v>
      </c>
      <c r="C590" s="241" t="s">
        <v>1111</v>
      </c>
      <c r="D590" s="225" t="s">
        <v>228</v>
      </c>
      <c r="E590" s="240"/>
      <c r="F590" s="226">
        <v>1</v>
      </c>
      <c r="G590" s="225">
        <v>1</v>
      </c>
      <c r="H590" s="496"/>
      <c r="I590" s="853"/>
      <c r="J590" s="885"/>
      <c r="K590" s="560"/>
      <c r="L590" s="560"/>
      <c r="M590" s="560">
        <v>20</v>
      </c>
      <c r="N590" s="560"/>
      <c r="O590" s="218">
        <v>44835</v>
      </c>
      <c r="P590" s="557">
        <f t="shared" si="11"/>
        <v>20</v>
      </c>
    </row>
    <row r="591" spans="1:16">
      <c r="A591" s="627">
        <v>44861</v>
      </c>
      <c r="B591" s="224" t="s">
        <v>34</v>
      </c>
      <c r="C591" s="241" t="s">
        <v>1090</v>
      </c>
      <c r="D591" s="225" t="s">
        <v>354</v>
      </c>
      <c r="E591" s="240"/>
      <c r="F591" s="226">
        <v>1</v>
      </c>
      <c r="G591" s="225">
        <v>1</v>
      </c>
      <c r="H591" s="496"/>
      <c r="I591" s="853"/>
      <c r="J591" s="885"/>
      <c r="K591" s="560"/>
      <c r="L591" s="560"/>
      <c r="M591" s="560">
        <v>10</v>
      </c>
      <c r="N591" s="560"/>
      <c r="O591" s="218">
        <v>44835</v>
      </c>
      <c r="P591" s="557">
        <f t="shared" si="11"/>
        <v>10</v>
      </c>
    </row>
    <row r="592" spans="1:16">
      <c r="A592" s="627">
        <v>44861</v>
      </c>
      <c r="B592" s="224" t="s">
        <v>37</v>
      </c>
      <c r="C592" s="241" t="s">
        <v>1112</v>
      </c>
      <c r="D592" s="225" t="s">
        <v>11</v>
      </c>
      <c r="E592" s="240"/>
      <c r="F592" s="226">
        <v>2</v>
      </c>
      <c r="G592" s="225">
        <v>2</v>
      </c>
      <c r="H592" s="496"/>
      <c r="I592" s="853"/>
      <c r="J592" s="885"/>
      <c r="K592" s="560"/>
      <c r="L592" s="560"/>
      <c r="M592" s="560">
        <v>12</v>
      </c>
      <c r="N592" s="560"/>
      <c r="O592" s="218">
        <v>44835</v>
      </c>
      <c r="P592" s="557">
        <f t="shared" si="11"/>
        <v>12</v>
      </c>
    </row>
    <row r="593" spans="1:16">
      <c r="A593" s="627">
        <v>44861</v>
      </c>
      <c r="B593" s="224" t="s">
        <v>472</v>
      </c>
      <c r="C593" s="241" t="s">
        <v>1108</v>
      </c>
      <c r="D593" s="225" t="s">
        <v>354</v>
      </c>
      <c r="E593" s="240"/>
      <c r="F593" s="226">
        <v>2</v>
      </c>
      <c r="G593" s="225">
        <v>2</v>
      </c>
      <c r="H593" s="496"/>
      <c r="I593" s="853"/>
      <c r="J593" s="885"/>
      <c r="K593" s="560"/>
      <c r="L593" s="560"/>
      <c r="M593" s="560">
        <v>9</v>
      </c>
      <c r="N593" s="560"/>
      <c r="O593" s="218">
        <v>44835</v>
      </c>
      <c r="P593" s="557">
        <f t="shared" si="11"/>
        <v>9</v>
      </c>
    </row>
    <row r="594" spans="1:16">
      <c r="A594" s="627">
        <v>44861</v>
      </c>
      <c r="B594" s="224" t="s">
        <v>1</v>
      </c>
      <c r="C594" s="241"/>
      <c r="D594" s="225" t="s">
        <v>95</v>
      </c>
      <c r="E594" s="240"/>
      <c r="F594" s="226">
        <v>2</v>
      </c>
      <c r="G594" s="225">
        <v>2</v>
      </c>
      <c r="H594" s="496"/>
      <c r="I594" s="853"/>
      <c r="J594" s="885"/>
      <c r="K594" s="560"/>
      <c r="L594" s="560"/>
      <c r="M594" s="560"/>
      <c r="N594" s="560">
        <v>24</v>
      </c>
      <c r="O594" s="218">
        <v>44835</v>
      </c>
      <c r="P594" s="557">
        <f t="shared" si="11"/>
        <v>24</v>
      </c>
    </row>
    <row r="595" spans="1:16">
      <c r="A595" s="627">
        <v>44861</v>
      </c>
      <c r="B595" s="224" t="s">
        <v>1</v>
      </c>
      <c r="C595" s="241"/>
      <c r="D595" s="225" t="s">
        <v>96</v>
      </c>
      <c r="E595" s="240"/>
      <c r="F595" s="226">
        <v>1</v>
      </c>
      <c r="G595" s="225">
        <v>1</v>
      </c>
      <c r="H595" s="496"/>
      <c r="I595" s="853"/>
      <c r="J595" s="885"/>
      <c r="K595" s="560"/>
      <c r="L595" s="560"/>
      <c r="M595" s="560"/>
      <c r="N595" s="560">
        <v>12</v>
      </c>
      <c r="O595" s="218">
        <v>44835</v>
      </c>
      <c r="P595" s="557">
        <f t="shared" si="11"/>
        <v>12</v>
      </c>
    </row>
    <row r="596" spans="1:16">
      <c r="A596" s="627">
        <v>44861</v>
      </c>
      <c r="B596" s="224" t="s">
        <v>1</v>
      </c>
      <c r="C596" s="241"/>
      <c r="D596" s="225" t="s">
        <v>98</v>
      </c>
      <c r="E596" s="240"/>
      <c r="F596" s="226">
        <v>1</v>
      </c>
      <c r="G596" s="225">
        <v>1</v>
      </c>
      <c r="H596" s="496"/>
      <c r="I596" s="853"/>
      <c r="J596" s="885"/>
      <c r="K596" s="560"/>
      <c r="L596" s="560"/>
      <c r="M596" s="560"/>
      <c r="N596" s="560">
        <v>12</v>
      </c>
      <c r="O596" s="218">
        <v>44835</v>
      </c>
      <c r="P596" s="557">
        <f t="shared" si="11"/>
        <v>12</v>
      </c>
    </row>
    <row r="597" spans="1:16">
      <c r="A597" s="627">
        <v>44862</v>
      </c>
      <c r="B597" s="224" t="s">
        <v>472</v>
      </c>
      <c r="C597" s="241" t="s">
        <v>1113</v>
      </c>
      <c r="D597" s="225" t="s">
        <v>228</v>
      </c>
      <c r="E597" s="240"/>
      <c r="F597" s="226">
        <v>3</v>
      </c>
      <c r="G597" s="225">
        <v>3</v>
      </c>
      <c r="H597" s="496"/>
      <c r="I597" s="853"/>
      <c r="J597" s="885"/>
      <c r="K597" s="560"/>
      <c r="L597" s="560"/>
      <c r="M597" s="560">
        <v>60</v>
      </c>
      <c r="N597" s="560"/>
      <c r="O597" s="218">
        <v>44835</v>
      </c>
      <c r="P597" s="557">
        <f t="shared" si="11"/>
        <v>60</v>
      </c>
    </row>
    <row r="598" spans="1:16">
      <c r="A598" s="627">
        <v>44862</v>
      </c>
      <c r="B598" s="224" t="s">
        <v>34</v>
      </c>
      <c r="C598" s="241" t="s">
        <v>1090</v>
      </c>
      <c r="D598" s="225" t="s">
        <v>354</v>
      </c>
      <c r="E598" s="240"/>
      <c r="F598" s="226">
        <v>1</v>
      </c>
      <c r="G598" s="225">
        <v>1</v>
      </c>
      <c r="H598" s="496"/>
      <c r="I598" s="853"/>
      <c r="J598" s="885"/>
      <c r="K598" s="560"/>
      <c r="L598" s="560"/>
      <c r="M598" s="560">
        <v>5</v>
      </c>
      <c r="N598" s="560"/>
      <c r="O598" s="218">
        <v>44835</v>
      </c>
      <c r="P598" s="557">
        <f t="shared" si="11"/>
        <v>5</v>
      </c>
    </row>
    <row r="599" spans="1:16">
      <c r="A599" s="627">
        <v>44862</v>
      </c>
      <c r="B599" s="224" t="s">
        <v>37</v>
      </c>
      <c r="C599" s="241" t="s">
        <v>1114</v>
      </c>
      <c r="D599" s="225" t="s">
        <v>11</v>
      </c>
      <c r="E599" s="240"/>
      <c r="F599" s="226">
        <v>2</v>
      </c>
      <c r="G599" s="225">
        <v>2</v>
      </c>
      <c r="H599" s="496"/>
      <c r="I599" s="853"/>
      <c r="J599" s="885"/>
      <c r="K599" s="560"/>
      <c r="L599" s="560"/>
      <c r="M599" s="560">
        <v>12</v>
      </c>
      <c r="N599" s="560"/>
      <c r="O599" s="218">
        <v>44835</v>
      </c>
      <c r="P599" s="557">
        <f t="shared" si="11"/>
        <v>12</v>
      </c>
    </row>
    <row r="600" spans="1:16">
      <c r="A600" s="627">
        <v>44862</v>
      </c>
      <c r="B600" s="224" t="s">
        <v>34</v>
      </c>
      <c r="C600" s="241"/>
      <c r="D600" s="225" t="s">
        <v>95</v>
      </c>
      <c r="E600" s="240"/>
      <c r="F600" s="226">
        <v>1</v>
      </c>
      <c r="G600" s="225">
        <v>1</v>
      </c>
      <c r="H600" s="496"/>
      <c r="I600" s="853"/>
      <c r="J600" s="885"/>
      <c r="K600" s="560"/>
      <c r="L600" s="560"/>
      <c r="M600" s="560"/>
      <c r="N600" s="560">
        <v>12</v>
      </c>
      <c r="O600" s="218">
        <v>44835</v>
      </c>
      <c r="P600" s="557">
        <f t="shared" si="11"/>
        <v>12</v>
      </c>
    </row>
    <row r="601" spans="1:16">
      <c r="A601" s="627">
        <v>44862</v>
      </c>
      <c r="B601" s="224" t="s">
        <v>1</v>
      </c>
      <c r="C601" s="241"/>
      <c r="D601" s="225" t="s">
        <v>96</v>
      </c>
      <c r="E601" s="240"/>
      <c r="F601" s="226">
        <v>2</v>
      </c>
      <c r="G601" s="225">
        <v>2</v>
      </c>
      <c r="H601" s="496"/>
      <c r="I601" s="853"/>
      <c r="J601" s="885"/>
      <c r="K601" s="560"/>
      <c r="L601" s="560"/>
      <c r="M601" s="560"/>
      <c r="N601" s="560">
        <v>24</v>
      </c>
      <c r="O601" s="218">
        <v>44835</v>
      </c>
      <c r="P601" s="557">
        <f t="shared" si="11"/>
        <v>24</v>
      </c>
    </row>
    <row r="602" spans="1:16">
      <c r="A602" s="627">
        <v>44862</v>
      </c>
      <c r="B602" s="224" t="s">
        <v>1</v>
      </c>
      <c r="C602" s="241"/>
      <c r="D602" s="225" t="s">
        <v>98</v>
      </c>
      <c r="E602" s="240"/>
      <c r="F602" s="226">
        <v>1</v>
      </c>
      <c r="G602" s="225">
        <v>1</v>
      </c>
      <c r="H602" s="496"/>
      <c r="I602" s="853"/>
      <c r="J602" s="885"/>
      <c r="K602" s="560"/>
      <c r="L602" s="560"/>
      <c r="M602" s="560"/>
      <c r="N602" s="560">
        <v>12</v>
      </c>
      <c r="O602" s="218">
        <v>44835</v>
      </c>
      <c r="P602" s="557">
        <f t="shared" si="11"/>
        <v>12</v>
      </c>
    </row>
    <row r="603" spans="1:16">
      <c r="A603" s="627">
        <v>44863</v>
      </c>
      <c r="B603" s="577" t="s">
        <v>3</v>
      </c>
      <c r="C603" s="577" t="s">
        <v>1115</v>
      </c>
      <c r="D603" s="576" t="s">
        <v>204</v>
      </c>
      <c r="E603" s="576"/>
      <c r="F603" s="226">
        <v>1</v>
      </c>
      <c r="G603" s="225">
        <v>1</v>
      </c>
      <c r="H603" s="589"/>
      <c r="I603" s="847"/>
      <c r="J603" s="1063"/>
      <c r="K603" s="589"/>
      <c r="L603" s="589"/>
      <c r="M603" s="589"/>
      <c r="N603" s="226">
        <v>12</v>
      </c>
      <c r="O603" s="218">
        <v>44835</v>
      </c>
      <c r="P603" s="557">
        <f t="shared" si="11"/>
        <v>12</v>
      </c>
    </row>
    <row r="604" spans="1:16">
      <c r="A604" s="627">
        <v>44863</v>
      </c>
      <c r="B604" s="577" t="s">
        <v>1</v>
      </c>
      <c r="C604" s="577"/>
      <c r="D604" s="576" t="s">
        <v>95</v>
      </c>
      <c r="E604" s="576"/>
      <c r="F604" s="226">
        <v>2</v>
      </c>
      <c r="G604" s="225">
        <v>2</v>
      </c>
      <c r="H604" s="589"/>
      <c r="I604" s="847"/>
      <c r="J604" s="1063"/>
      <c r="K604" s="589"/>
      <c r="L604" s="589"/>
      <c r="M604" s="589"/>
      <c r="N604" s="226">
        <v>24</v>
      </c>
      <c r="O604" s="218">
        <v>44835</v>
      </c>
      <c r="P604" s="557">
        <f t="shared" si="11"/>
        <v>24</v>
      </c>
    </row>
    <row r="605" spans="1:16">
      <c r="A605" s="627">
        <v>44863</v>
      </c>
      <c r="B605" s="577" t="s">
        <v>1</v>
      </c>
      <c r="C605" s="577"/>
      <c r="D605" s="576" t="s">
        <v>96</v>
      </c>
      <c r="E605" s="576"/>
      <c r="F605" s="226">
        <v>2</v>
      </c>
      <c r="G605" s="225">
        <v>2</v>
      </c>
      <c r="H605" s="589"/>
      <c r="I605" s="847"/>
      <c r="J605" s="1063"/>
      <c r="K605" s="589"/>
      <c r="L605" s="589"/>
      <c r="M605" s="589"/>
      <c r="N605" s="226">
        <v>24</v>
      </c>
      <c r="O605" s="218">
        <v>44835</v>
      </c>
      <c r="P605" s="557">
        <f t="shared" si="11"/>
        <v>24</v>
      </c>
    </row>
    <row r="606" spans="1:16">
      <c r="A606" s="627">
        <v>44863</v>
      </c>
      <c r="B606" s="577" t="s">
        <v>1</v>
      </c>
      <c r="C606" s="577"/>
      <c r="D606" s="576" t="s">
        <v>97</v>
      </c>
      <c r="E606" s="576"/>
      <c r="F606" s="226">
        <v>1</v>
      </c>
      <c r="G606" s="225">
        <v>1</v>
      </c>
      <c r="H606" s="589"/>
      <c r="I606" s="847"/>
      <c r="J606" s="1063"/>
      <c r="K606" s="589"/>
      <c r="L606" s="589"/>
      <c r="M606" s="589"/>
      <c r="N606" s="226">
        <v>12</v>
      </c>
      <c r="O606" s="218">
        <v>44835</v>
      </c>
      <c r="P606" s="557">
        <f t="shared" si="11"/>
        <v>12</v>
      </c>
    </row>
    <row r="607" spans="1:16">
      <c r="A607" s="627">
        <v>44865</v>
      </c>
      <c r="B607" s="577" t="s">
        <v>34</v>
      </c>
      <c r="C607" s="577" t="s">
        <v>1116</v>
      </c>
      <c r="D607" s="576" t="s">
        <v>228</v>
      </c>
      <c r="E607" s="576"/>
      <c r="F607" s="226">
        <v>3</v>
      </c>
      <c r="G607" s="225">
        <v>3</v>
      </c>
      <c r="H607" s="589"/>
      <c r="I607" s="847"/>
      <c r="J607" s="1063"/>
      <c r="K607" s="589"/>
      <c r="L607" s="589"/>
      <c r="M607" s="589">
        <v>74</v>
      </c>
      <c r="N607" s="226"/>
      <c r="O607" s="218">
        <v>44835</v>
      </c>
      <c r="P607" s="557">
        <f t="shared" si="11"/>
        <v>74</v>
      </c>
    </row>
    <row r="608" spans="1:16">
      <c r="A608" s="627">
        <v>44865</v>
      </c>
      <c r="B608" s="577" t="s">
        <v>34</v>
      </c>
      <c r="C608" s="577" t="s">
        <v>963</v>
      </c>
      <c r="D608" s="576" t="s">
        <v>11</v>
      </c>
      <c r="E608" s="576"/>
      <c r="F608" s="226">
        <v>1</v>
      </c>
      <c r="G608" s="225">
        <v>1</v>
      </c>
      <c r="H608" s="589"/>
      <c r="I608" s="847"/>
      <c r="J608" s="1063"/>
      <c r="K608" s="589"/>
      <c r="L608" s="589"/>
      <c r="M608" s="589">
        <v>15</v>
      </c>
      <c r="N608" s="226"/>
      <c r="O608" s="218">
        <v>44835</v>
      </c>
      <c r="P608" s="557">
        <f t="shared" si="11"/>
        <v>15</v>
      </c>
    </row>
    <row r="609" spans="1:16">
      <c r="A609" s="627">
        <v>44865</v>
      </c>
      <c r="B609" s="577" t="s">
        <v>472</v>
      </c>
      <c r="C609" s="577" t="s">
        <v>1117</v>
      </c>
      <c r="D609" s="576" t="s">
        <v>228</v>
      </c>
      <c r="E609" s="576"/>
      <c r="F609" s="226">
        <v>2</v>
      </c>
      <c r="G609" s="225">
        <v>2</v>
      </c>
      <c r="H609" s="589"/>
      <c r="I609" s="847"/>
      <c r="J609" s="1063"/>
      <c r="K609" s="589"/>
      <c r="L609" s="589"/>
      <c r="M609" s="589">
        <v>40</v>
      </c>
      <c r="N609" s="226"/>
      <c r="O609" s="218">
        <v>44835</v>
      </c>
      <c r="P609" s="557">
        <f t="shared" si="11"/>
        <v>40</v>
      </c>
    </row>
    <row r="610" spans="1:16">
      <c r="A610" s="627">
        <v>44865</v>
      </c>
      <c r="B610" s="577" t="s">
        <v>472</v>
      </c>
      <c r="C610" s="577" t="s">
        <v>1118</v>
      </c>
      <c r="D610" s="576" t="s">
        <v>354</v>
      </c>
      <c r="E610" s="576"/>
      <c r="F610" s="226">
        <v>3</v>
      </c>
      <c r="G610" s="225">
        <v>3</v>
      </c>
      <c r="H610" s="589"/>
      <c r="I610" s="847"/>
      <c r="J610" s="1063"/>
      <c r="K610" s="589"/>
      <c r="L610" s="589"/>
      <c r="M610" s="589">
        <v>15</v>
      </c>
      <c r="N610" s="226"/>
      <c r="O610" s="218">
        <v>44835</v>
      </c>
      <c r="P610" s="557">
        <f t="shared" si="11"/>
        <v>15</v>
      </c>
    </row>
    <row r="611" spans="1:16">
      <c r="A611" s="627">
        <v>44865</v>
      </c>
      <c r="B611" s="577" t="s">
        <v>3</v>
      </c>
      <c r="C611" s="577" t="s">
        <v>1120</v>
      </c>
      <c r="D611" s="576" t="s">
        <v>204</v>
      </c>
      <c r="E611" s="576"/>
      <c r="F611" s="575">
        <v>1</v>
      </c>
      <c r="G611" s="576">
        <v>1</v>
      </c>
      <c r="H611" s="589"/>
      <c r="I611" s="847"/>
      <c r="J611" s="1063"/>
      <c r="K611" s="589"/>
      <c r="L611" s="589"/>
      <c r="M611" s="589"/>
      <c r="N611" s="589">
        <v>30</v>
      </c>
      <c r="O611" s="218">
        <v>44835</v>
      </c>
      <c r="P611" s="557">
        <f t="shared" si="11"/>
        <v>30</v>
      </c>
    </row>
    <row r="612" spans="1:16">
      <c r="A612" s="627">
        <v>44865</v>
      </c>
      <c r="B612" s="577" t="s">
        <v>37</v>
      </c>
      <c r="C612" s="577" t="s">
        <v>1119</v>
      </c>
      <c r="D612" s="576" t="s">
        <v>11</v>
      </c>
      <c r="E612" s="576"/>
      <c r="F612" s="575">
        <v>2</v>
      </c>
      <c r="G612" s="576">
        <v>2</v>
      </c>
      <c r="H612" s="589"/>
      <c r="I612" s="847"/>
      <c r="J612" s="1063"/>
      <c r="K612" s="589"/>
      <c r="L612" s="589"/>
      <c r="M612" s="589">
        <v>12</v>
      </c>
      <c r="N612" s="589"/>
      <c r="O612" s="218">
        <v>44835</v>
      </c>
      <c r="P612" s="557">
        <f t="shared" si="11"/>
        <v>12</v>
      </c>
    </row>
    <row r="613" spans="1:16">
      <c r="A613" s="627">
        <v>44865</v>
      </c>
      <c r="B613" s="577" t="s">
        <v>12</v>
      </c>
      <c r="C613" s="577" t="s">
        <v>1121</v>
      </c>
      <c r="D613" s="576" t="s">
        <v>204</v>
      </c>
      <c r="E613" s="576"/>
      <c r="F613" s="575">
        <v>1</v>
      </c>
      <c r="G613" s="576">
        <v>1</v>
      </c>
      <c r="H613" s="589"/>
      <c r="I613" s="847"/>
      <c r="J613" s="1063"/>
      <c r="K613" s="589"/>
      <c r="L613" s="589"/>
      <c r="M613" s="589"/>
      <c r="N613" s="589">
        <v>12</v>
      </c>
      <c r="O613" s="218">
        <v>44835</v>
      </c>
      <c r="P613" s="557">
        <f t="shared" si="11"/>
        <v>12</v>
      </c>
    </row>
    <row r="614" spans="1:16">
      <c r="A614" s="627">
        <v>44865</v>
      </c>
      <c r="B614" s="577" t="s">
        <v>1</v>
      </c>
      <c r="C614" s="577"/>
      <c r="D614" s="576" t="s">
        <v>96</v>
      </c>
      <c r="E614" s="576"/>
      <c r="F614" s="575">
        <v>1</v>
      </c>
      <c r="G614" s="576">
        <v>1</v>
      </c>
      <c r="H614" s="589"/>
      <c r="I614" s="847"/>
      <c r="J614" s="1063"/>
      <c r="K614" s="589"/>
      <c r="L614" s="589"/>
      <c r="M614" s="589"/>
      <c r="N614" s="589">
        <v>12</v>
      </c>
      <c r="O614" s="218">
        <v>44835</v>
      </c>
      <c r="P614" s="557">
        <f t="shared" si="11"/>
        <v>12</v>
      </c>
    </row>
    <row r="615" spans="1:16">
      <c r="A615" s="627">
        <v>44866</v>
      </c>
      <c r="B615" s="577" t="s">
        <v>472</v>
      </c>
      <c r="C615" s="577" t="s">
        <v>1125</v>
      </c>
      <c r="D615" s="576" t="s">
        <v>354</v>
      </c>
      <c r="E615" s="576"/>
      <c r="F615" s="575">
        <v>2</v>
      </c>
      <c r="G615" s="576">
        <v>2</v>
      </c>
      <c r="H615" s="589"/>
      <c r="I615" s="847"/>
      <c r="J615" s="1063"/>
      <c r="K615" s="589"/>
      <c r="L615" s="589"/>
      <c r="M615" s="589">
        <v>10</v>
      </c>
      <c r="N615" s="589"/>
      <c r="O615" s="218">
        <v>44866</v>
      </c>
      <c r="P615" s="557">
        <f t="shared" si="11"/>
        <v>10</v>
      </c>
    </row>
    <row r="616" spans="1:16">
      <c r="A616" s="627">
        <v>44866</v>
      </c>
      <c r="B616" s="577" t="s">
        <v>34</v>
      </c>
      <c r="C616" s="577" t="s">
        <v>1116</v>
      </c>
      <c r="D616" s="576" t="s">
        <v>354</v>
      </c>
      <c r="E616" s="576"/>
      <c r="F616" s="575">
        <v>4</v>
      </c>
      <c r="G616" s="576">
        <v>4</v>
      </c>
      <c r="H616" s="589"/>
      <c r="I616" s="847"/>
      <c r="J616" s="1063"/>
      <c r="K616" s="589"/>
      <c r="L616" s="589"/>
      <c r="M616" s="589">
        <v>21</v>
      </c>
      <c r="N616" s="589"/>
      <c r="O616" s="218">
        <v>44866</v>
      </c>
      <c r="P616" s="557">
        <f t="shared" si="11"/>
        <v>21</v>
      </c>
    </row>
    <row r="617" spans="1:16">
      <c r="A617" s="627">
        <v>44866</v>
      </c>
      <c r="B617" s="577" t="s">
        <v>34</v>
      </c>
      <c r="C617" s="577" t="s">
        <v>1126</v>
      </c>
      <c r="D617" s="576" t="s">
        <v>228</v>
      </c>
      <c r="E617" s="576"/>
      <c r="F617" s="575">
        <v>1</v>
      </c>
      <c r="G617" s="576">
        <v>1</v>
      </c>
      <c r="H617" s="589"/>
      <c r="I617" s="847"/>
      <c r="J617" s="1063"/>
      <c r="K617" s="589"/>
      <c r="L617" s="589"/>
      <c r="M617" s="589">
        <v>20</v>
      </c>
      <c r="N617" s="589"/>
      <c r="O617" s="218">
        <v>44866</v>
      </c>
      <c r="P617" s="557">
        <f t="shared" si="11"/>
        <v>20</v>
      </c>
    </row>
    <row r="618" spans="1:16">
      <c r="A618" s="627">
        <v>44866</v>
      </c>
      <c r="B618" s="577" t="s">
        <v>3</v>
      </c>
      <c r="C618" s="577" t="s">
        <v>1127</v>
      </c>
      <c r="D618" s="576" t="s">
        <v>10</v>
      </c>
      <c r="E618" s="576"/>
      <c r="F618" s="575">
        <v>2</v>
      </c>
      <c r="G618" s="576">
        <v>2</v>
      </c>
      <c r="H618" s="589"/>
      <c r="I618" s="847"/>
      <c r="J618" s="1063"/>
      <c r="K618" s="589"/>
      <c r="L618" s="589"/>
      <c r="M618" s="589">
        <v>10</v>
      </c>
      <c r="N618" s="589"/>
      <c r="O618" s="218">
        <v>44866</v>
      </c>
      <c r="P618" s="557">
        <f t="shared" si="11"/>
        <v>10</v>
      </c>
    </row>
    <row r="619" spans="1:16">
      <c r="A619" s="627">
        <v>44866</v>
      </c>
      <c r="B619" s="577" t="s">
        <v>1</v>
      </c>
      <c r="C619" s="577"/>
      <c r="D619" s="576" t="s">
        <v>95</v>
      </c>
      <c r="E619" s="576"/>
      <c r="F619" s="575">
        <v>1</v>
      </c>
      <c r="G619" s="576">
        <v>1</v>
      </c>
      <c r="H619" s="589"/>
      <c r="I619" s="847"/>
      <c r="J619" s="1063"/>
      <c r="K619" s="589"/>
      <c r="L619" s="589"/>
      <c r="M619" s="589"/>
      <c r="N619" s="589">
        <v>12</v>
      </c>
      <c r="O619" s="218">
        <v>44866</v>
      </c>
      <c r="P619" s="557">
        <f t="shared" si="11"/>
        <v>12</v>
      </c>
    </row>
    <row r="620" spans="1:16">
      <c r="A620" s="627">
        <v>44867</v>
      </c>
      <c r="B620" s="577" t="s">
        <v>3</v>
      </c>
      <c r="C620" s="577" t="s">
        <v>1128</v>
      </c>
      <c r="D620" s="576" t="s">
        <v>10</v>
      </c>
      <c r="E620" s="576"/>
      <c r="F620" s="575">
        <v>1</v>
      </c>
      <c r="G620" s="576">
        <v>1</v>
      </c>
      <c r="H620" s="589"/>
      <c r="I620" s="847"/>
      <c r="J620" s="1063"/>
      <c r="K620" s="589"/>
      <c r="L620" s="589"/>
      <c r="M620" s="589">
        <v>5</v>
      </c>
      <c r="N620" s="589"/>
      <c r="O620" s="218">
        <v>44866</v>
      </c>
      <c r="P620" s="557">
        <f t="shared" si="11"/>
        <v>5</v>
      </c>
    </row>
    <row r="621" spans="1:16">
      <c r="A621" s="627">
        <v>44867</v>
      </c>
      <c r="B621" s="577" t="s">
        <v>1</v>
      </c>
      <c r="C621" s="577"/>
      <c r="D621" s="576" t="s">
        <v>96</v>
      </c>
      <c r="E621" s="576"/>
      <c r="F621" s="575">
        <v>1</v>
      </c>
      <c r="G621" s="576">
        <v>1</v>
      </c>
      <c r="H621" s="589"/>
      <c r="I621" s="847"/>
      <c r="J621" s="1063"/>
      <c r="K621" s="589"/>
      <c r="L621" s="589"/>
      <c r="M621" s="589"/>
      <c r="N621" s="589">
        <v>12</v>
      </c>
      <c r="O621" s="218">
        <v>44866</v>
      </c>
      <c r="P621" s="557">
        <f t="shared" si="11"/>
        <v>12</v>
      </c>
    </row>
    <row r="622" spans="1:16">
      <c r="A622" s="627">
        <v>44867</v>
      </c>
      <c r="B622" s="577" t="s">
        <v>1</v>
      </c>
      <c r="C622" s="577"/>
      <c r="D622" s="576" t="s">
        <v>95</v>
      </c>
      <c r="E622" s="576"/>
      <c r="F622" s="575">
        <v>1</v>
      </c>
      <c r="G622" s="576">
        <v>1</v>
      </c>
      <c r="H622" s="589"/>
      <c r="I622" s="847"/>
      <c r="J622" s="1063"/>
      <c r="K622" s="589"/>
      <c r="L622" s="589"/>
      <c r="M622" s="589"/>
      <c r="N622" s="589">
        <v>12</v>
      </c>
      <c r="O622" s="218">
        <v>44866</v>
      </c>
      <c r="P622" s="557">
        <f t="shared" si="11"/>
        <v>12</v>
      </c>
    </row>
    <row r="623" spans="1:16">
      <c r="A623" s="627">
        <v>44867</v>
      </c>
      <c r="B623" s="577" t="s">
        <v>1</v>
      </c>
      <c r="C623" s="577"/>
      <c r="D623" s="576" t="s">
        <v>98</v>
      </c>
      <c r="E623" s="576"/>
      <c r="F623" s="575">
        <v>1</v>
      </c>
      <c r="G623" s="576">
        <v>1</v>
      </c>
      <c r="H623" s="589"/>
      <c r="I623" s="847"/>
      <c r="J623" s="1063"/>
      <c r="K623" s="589"/>
      <c r="L623" s="589"/>
      <c r="M623" s="589"/>
      <c r="N623" s="589">
        <v>12</v>
      </c>
      <c r="O623" s="218">
        <v>44866</v>
      </c>
      <c r="P623" s="557">
        <f t="shared" si="11"/>
        <v>12</v>
      </c>
    </row>
    <row r="624" spans="1:16">
      <c r="A624" s="627">
        <v>44867</v>
      </c>
      <c r="B624" s="577" t="s">
        <v>34</v>
      </c>
      <c r="C624" s="577" t="s">
        <v>1129</v>
      </c>
      <c r="D624" s="576" t="s">
        <v>228</v>
      </c>
      <c r="E624" s="576"/>
      <c r="F624" s="575">
        <v>2</v>
      </c>
      <c r="G624" s="576">
        <v>2</v>
      </c>
      <c r="H624" s="589"/>
      <c r="I624" s="847"/>
      <c r="J624" s="1063"/>
      <c r="K624" s="589"/>
      <c r="L624" s="589"/>
      <c r="M624" s="589">
        <v>40</v>
      </c>
      <c r="N624" s="589"/>
      <c r="O624" s="218">
        <v>44866</v>
      </c>
      <c r="P624" s="557">
        <f t="shared" si="11"/>
        <v>40</v>
      </c>
    </row>
    <row r="625" spans="1:16">
      <c r="A625" s="627">
        <v>44867</v>
      </c>
      <c r="B625" s="577" t="s">
        <v>34</v>
      </c>
      <c r="C625" s="577" t="s">
        <v>1126</v>
      </c>
      <c r="D625" s="576" t="s">
        <v>354</v>
      </c>
      <c r="E625" s="576"/>
      <c r="F625" s="575">
        <v>1</v>
      </c>
      <c r="G625" s="576">
        <v>1</v>
      </c>
      <c r="H625" s="589"/>
      <c r="I625" s="847"/>
      <c r="J625" s="1063"/>
      <c r="K625" s="589"/>
      <c r="L625" s="589"/>
      <c r="M625" s="589">
        <v>10</v>
      </c>
      <c r="N625" s="589"/>
      <c r="O625" s="218">
        <v>44866</v>
      </c>
      <c r="P625" s="557">
        <f t="shared" si="11"/>
        <v>10</v>
      </c>
    </row>
    <row r="626" spans="1:16">
      <c r="A626" s="627">
        <v>44867</v>
      </c>
      <c r="B626" s="577" t="s">
        <v>37</v>
      </c>
      <c r="C626" s="577" t="s">
        <v>1130</v>
      </c>
      <c r="D626" s="576" t="s">
        <v>11</v>
      </c>
      <c r="E626" s="576"/>
      <c r="F626" s="575">
        <v>2</v>
      </c>
      <c r="G626" s="576">
        <v>2</v>
      </c>
      <c r="H626" s="589"/>
      <c r="I626" s="847"/>
      <c r="J626" s="1063"/>
      <c r="K626" s="589"/>
      <c r="L626" s="589"/>
      <c r="M626" s="589">
        <v>12</v>
      </c>
      <c r="N626" s="589"/>
      <c r="O626" s="218">
        <v>44866</v>
      </c>
      <c r="P626" s="557">
        <f t="shared" si="11"/>
        <v>12</v>
      </c>
    </row>
    <row r="627" spans="1:16">
      <c r="A627" s="627">
        <v>44867</v>
      </c>
      <c r="B627" s="577" t="s">
        <v>12</v>
      </c>
      <c r="C627" s="577" t="s">
        <v>1131</v>
      </c>
      <c r="D627" s="576" t="s">
        <v>10</v>
      </c>
      <c r="E627" s="576"/>
      <c r="F627" s="575">
        <v>1</v>
      </c>
      <c r="G627" s="576">
        <v>1</v>
      </c>
      <c r="H627" s="589"/>
      <c r="I627" s="847"/>
      <c r="J627" s="1063"/>
      <c r="K627" s="589"/>
      <c r="L627" s="589"/>
      <c r="M627" s="589">
        <v>5</v>
      </c>
      <c r="N627" s="589"/>
      <c r="O627" s="218">
        <v>44866</v>
      </c>
      <c r="P627" s="557">
        <f t="shared" si="11"/>
        <v>5</v>
      </c>
    </row>
    <row r="628" spans="1:16">
      <c r="A628" s="627">
        <v>44868</v>
      </c>
      <c r="B628" s="577" t="s">
        <v>34</v>
      </c>
      <c r="C628" s="577" t="s">
        <v>1129</v>
      </c>
      <c r="D628" s="576" t="s">
        <v>354</v>
      </c>
      <c r="E628" s="576"/>
      <c r="F628" s="575">
        <v>2</v>
      </c>
      <c r="G628" s="576">
        <v>2</v>
      </c>
      <c r="H628" s="589"/>
      <c r="I628" s="847"/>
      <c r="J628" s="1063"/>
      <c r="K628" s="589"/>
      <c r="L628" s="589"/>
      <c r="M628" s="589">
        <v>10</v>
      </c>
      <c r="N628" s="589"/>
      <c r="O628" s="218">
        <v>44866</v>
      </c>
      <c r="P628" s="557">
        <f t="shared" si="11"/>
        <v>10</v>
      </c>
    </row>
    <row r="629" spans="1:16">
      <c r="A629" s="627">
        <v>44868</v>
      </c>
      <c r="B629" s="577" t="s">
        <v>472</v>
      </c>
      <c r="C629" s="577" t="s">
        <v>1142</v>
      </c>
      <c r="D629" s="576" t="s">
        <v>228</v>
      </c>
      <c r="E629" s="576"/>
      <c r="F629" s="575">
        <v>1</v>
      </c>
      <c r="G629" s="576">
        <v>1</v>
      </c>
      <c r="H629" s="589"/>
      <c r="I629" s="847"/>
      <c r="J629" s="1063"/>
      <c r="K629" s="589"/>
      <c r="L629" s="589"/>
      <c r="M629" s="589">
        <v>20</v>
      </c>
      <c r="N629" s="589"/>
      <c r="O629" s="218">
        <v>44866</v>
      </c>
      <c r="P629" s="557">
        <f t="shared" si="11"/>
        <v>20</v>
      </c>
    </row>
    <row r="630" spans="1:16">
      <c r="A630" s="627">
        <v>44868</v>
      </c>
      <c r="B630" s="577" t="s">
        <v>37</v>
      </c>
      <c r="C630" s="577" t="s">
        <v>1143</v>
      </c>
      <c r="D630" s="576" t="s">
        <v>11</v>
      </c>
      <c r="E630" s="576"/>
      <c r="F630" s="575">
        <v>2</v>
      </c>
      <c r="G630" s="576">
        <v>2</v>
      </c>
      <c r="H630" s="589"/>
      <c r="I630" s="847"/>
      <c r="J630" s="1063"/>
      <c r="K630" s="589"/>
      <c r="L630" s="589"/>
      <c r="M630" s="589">
        <v>12</v>
      </c>
      <c r="N630" s="589"/>
      <c r="O630" s="218">
        <v>44866</v>
      </c>
      <c r="P630" s="557">
        <f t="shared" si="11"/>
        <v>12</v>
      </c>
    </row>
    <row r="631" spans="1:16">
      <c r="A631" s="627">
        <v>44868</v>
      </c>
      <c r="B631" s="577" t="s">
        <v>3</v>
      </c>
      <c r="C631" s="577" t="s">
        <v>1144</v>
      </c>
      <c r="D631" s="576" t="s">
        <v>204</v>
      </c>
      <c r="E631" s="576"/>
      <c r="F631" s="575">
        <v>1</v>
      </c>
      <c r="G631" s="576">
        <v>1</v>
      </c>
      <c r="H631" s="589"/>
      <c r="I631" s="847"/>
      <c r="J631" s="1063"/>
      <c r="K631" s="589"/>
      <c r="L631" s="589"/>
      <c r="M631" s="589"/>
      <c r="N631" s="589">
        <v>15</v>
      </c>
      <c r="O631" s="218">
        <v>44866</v>
      </c>
      <c r="P631" s="557">
        <f t="shared" ref="P631:P694" si="12">SUM(K631:N631)</f>
        <v>15</v>
      </c>
    </row>
    <row r="632" spans="1:16">
      <c r="A632" s="627">
        <v>44868</v>
      </c>
      <c r="B632" s="577" t="s">
        <v>1</v>
      </c>
      <c r="C632" s="577"/>
      <c r="D632" s="576" t="s">
        <v>95</v>
      </c>
      <c r="E632" s="576"/>
      <c r="F632" s="575">
        <v>3</v>
      </c>
      <c r="G632" s="576">
        <v>3</v>
      </c>
      <c r="H632" s="589"/>
      <c r="I632" s="847"/>
      <c r="J632" s="1063"/>
      <c r="K632" s="589"/>
      <c r="L632" s="589"/>
      <c r="M632" s="589"/>
      <c r="N632" s="589">
        <v>36</v>
      </c>
      <c r="O632" s="218">
        <v>44866</v>
      </c>
      <c r="P632" s="557">
        <f t="shared" si="12"/>
        <v>36</v>
      </c>
    </row>
    <row r="633" spans="1:16">
      <c r="A633" s="627">
        <v>44868</v>
      </c>
      <c r="B633" s="577" t="s">
        <v>2</v>
      </c>
      <c r="C633" s="577"/>
      <c r="D633" s="576" t="s">
        <v>96</v>
      </c>
      <c r="E633" s="576"/>
      <c r="F633" s="575">
        <v>3</v>
      </c>
      <c r="G633" s="576">
        <v>3</v>
      </c>
      <c r="H633" s="589"/>
      <c r="I633" s="847"/>
      <c r="J633" s="1063"/>
      <c r="K633" s="589"/>
      <c r="L633" s="589"/>
      <c r="M633" s="589"/>
      <c r="N633" s="589">
        <v>36</v>
      </c>
      <c r="O633" s="218">
        <v>44866</v>
      </c>
      <c r="P633" s="557">
        <f t="shared" si="12"/>
        <v>36</v>
      </c>
    </row>
    <row r="634" spans="1:16">
      <c r="A634" s="627">
        <v>44868</v>
      </c>
      <c r="B634" s="577" t="s">
        <v>1</v>
      </c>
      <c r="C634" s="577"/>
      <c r="D634" s="576" t="s">
        <v>97</v>
      </c>
      <c r="E634" s="576"/>
      <c r="F634" s="575">
        <v>1</v>
      </c>
      <c r="G634" s="576">
        <v>1</v>
      </c>
      <c r="H634" s="589"/>
      <c r="I634" s="847"/>
      <c r="J634" s="1063"/>
      <c r="K634" s="589"/>
      <c r="L634" s="589"/>
      <c r="M634" s="589"/>
      <c r="N634" s="589">
        <v>12</v>
      </c>
      <c r="O634" s="218">
        <v>44866</v>
      </c>
      <c r="P634" s="557">
        <f t="shared" si="12"/>
        <v>12</v>
      </c>
    </row>
    <row r="635" spans="1:16">
      <c r="A635" s="627">
        <v>44869</v>
      </c>
      <c r="B635" s="577" t="s">
        <v>12</v>
      </c>
      <c r="C635" s="577" t="s">
        <v>960</v>
      </c>
      <c r="D635" s="576" t="s">
        <v>204</v>
      </c>
      <c r="E635" s="576"/>
      <c r="F635" s="575">
        <v>1</v>
      </c>
      <c r="G635" s="576">
        <v>1</v>
      </c>
      <c r="H635" s="589"/>
      <c r="I635" s="847"/>
      <c r="J635" s="1063"/>
      <c r="K635" s="589"/>
      <c r="L635" s="589"/>
      <c r="M635" s="589"/>
      <c r="N635" s="589">
        <v>14</v>
      </c>
      <c r="O635" s="218">
        <v>44866</v>
      </c>
      <c r="P635" s="557">
        <f t="shared" si="12"/>
        <v>14</v>
      </c>
    </row>
    <row r="636" spans="1:16">
      <c r="A636" s="627">
        <v>44869</v>
      </c>
      <c r="B636" s="577" t="s">
        <v>43</v>
      </c>
      <c r="C636" s="577" t="s">
        <v>1148</v>
      </c>
      <c r="D636" s="576" t="s">
        <v>228</v>
      </c>
      <c r="E636" s="576"/>
      <c r="F636" s="575">
        <v>2</v>
      </c>
      <c r="G636" s="576">
        <v>2</v>
      </c>
      <c r="H636" s="589"/>
      <c r="I636" s="847"/>
      <c r="J636" s="1063"/>
      <c r="K636" s="589"/>
      <c r="L636" s="589"/>
      <c r="M636" s="589">
        <v>46</v>
      </c>
      <c r="N636" s="589"/>
      <c r="O636" s="218">
        <v>44866</v>
      </c>
      <c r="P636" s="557">
        <f t="shared" si="12"/>
        <v>46</v>
      </c>
    </row>
    <row r="637" spans="1:16">
      <c r="A637" s="627">
        <v>44869</v>
      </c>
      <c r="B637" s="577" t="s">
        <v>1</v>
      </c>
      <c r="C637" s="577"/>
      <c r="D637" s="576" t="s">
        <v>95</v>
      </c>
      <c r="E637" s="576"/>
      <c r="F637" s="575">
        <v>1</v>
      </c>
      <c r="G637" s="576">
        <v>1</v>
      </c>
      <c r="H637" s="589"/>
      <c r="I637" s="847"/>
      <c r="J637" s="1063"/>
      <c r="K637" s="589"/>
      <c r="L637" s="589"/>
      <c r="M637" s="589"/>
      <c r="N637" s="589">
        <v>12</v>
      </c>
      <c r="O637" s="218">
        <v>44866</v>
      </c>
      <c r="P637" s="557">
        <f t="shared" si="12"/>
        <v>12</v>
      </c>
    </row>
    <row r="638" spans="1:16">
      <c r="A638" s="627">
        <v>44869</v>
      </c>
      <c r="B638" s="577" t="s">
        <v>2</v>
      </c>
      <c r="C638" s="577"/>
      <c r="D638" s="576" t="s">
        <v>96</v>
      </c>
      <c r="E638" s="576"/>
      <c r="F638" s="575">
        <v>2</v>
      </c>
      <c r="G638" s="576">
        <v>2</v>
      </c>
      <c r="H638" s="589"/>
      <c r="I638" s="847"/>
      <c r="J638" s="1063"/>
      <c r="K638" s="589"/>
      <c r="L638" s="589"/>
      <c r="M638" s="589"/>
      <c r="N638" s="589">
        <v>24</v>
      </c>
      <c r="O638" s="218">
        <v>44866</v>
      </c>
      <c r="P638" s="557">
        <f t="shared" si="12"/>
        <v>24</v>
      </c>
    </row>
    <row r="639" spans="1:16">
      <c r="A639" s="627">
        <v>44869</v>
      </c>
      <c r="B639" s="577" t="s">
        <v>1</v>
      </c>
      <c r="C639" s="577"/>
      <c r="D639" s="576" t="s">
        <v>98</v>
      </c>
      <c r="E639" s="576"/>
      <c r="F639" s="575">
        <v>1</v>
      </c>
      <c r="G639" s="576">
        <v>1</v>
      </c>
      <c r="H639" s="589"/>
      <c r="I639" s="847"/>
      <c r="J639" s="1063"/>
      <c r="K639" s="589"/>
      <c r="L639" s="589"/>
      <c r="M639" s="589"/>
      <c r="N639" s="589">
        <v>12</v>
      </c>
      <c r="O639" s="218">
        <v>44866</v>
      </c>
      <c r="P639" s="557">
        <f t="shared" si="12"/>
        <v>12</v>
      </c>
    </row>
    <row r="640" spans="1:16">
      <c r="A640" s="627">
        <v>44871</v>
      </c>
      <c r="B640" s="577" t="s">
        <v>12</v>
      </c>
      <c r="C640" s="577" t="s">
        <v>1150</v>
      </c>
      <c r="D640" s="576" t="s">
        <v>204</v>
      </c>
      <c r="E640" s="576"/>
      <c r="F640" s="575">
        <v>1</v>
      </c>
      <c r="G640" s="576">
        <v>1</v>
      </c>
      <c r="H640" s="589"/>
      <c r="I640" s="847"/>
      <c r="J640" s="1063"/>
      <c r="K640" s="589"/>
      <c r="L640" s="589"/>
      <c r="M640" s="589"/>
      <c r="N640" s="589">
        <v>12</v>
      </c>
      <c r="O640" s="218">
        <v>44866</v>
      </c>
      <c r="P640" s="557">
        <f t="shared" si="12"/>
        <v>12</v>
      </c>
    </row>
    <row r="641" spans="1:16">
      <c r="A641" s="627">
        <v>44871</v>
      </c>
      <c r="B641" s="577" t="s">
        <v>3</v>
      </c>
      <c r="C641" s="577" t="s">
        <v>1151</v>
      </c>
      <c r="D641" s="576" t="s">
        <v>204</v>
      </c>
      <c r="E641" s="576"/>
      <c r="F641" s="575">
        <v>1</v>
      </c>
      <c r="G641" s="576">
        <v>1</v>
      </c>
      <c r="H641" s="589"/>
      <c r="I641" s="847"/>
      <c r="J641" s="1063"/>
      <c r="K641" s="589"/>
      <c r="L641" s="589"/>
      <c r="M641" s="589"/>
      <c r="N641" s="589">
        <v>12</v>
      </c>
      <c r="O641" s="218">
        <v>44866</v>
      </c>
      <c r="P641" s="557">
        <f t="shared" si="12"/>
        <v>12</v>
      </c>
    </row>
    <row r="642" spans="1:16">
      <c r="A642" s="627">
        <v>44871</v>
      </c>
      <c r="B642" s="577" t="s">
        <v>43</v>
      </c>
      <c r="C642" s="577" t="s">
        <v>1152</v>
      </c>
      <c r="D642" s="576" t="s">
        <v>228</v>
      </c>
      <c r="E642" s="576"/>
      <c r="F642" s="575">
        <v>2</v>
      </c>
      <c r="G642" s="576">
        <v>2</v>
      </c>
      <c r="H642" s="589"/>
      <c r="I642" s="847"/>
      <c r="J642" s="1063"/>
      <c r="K642" s="589"/>
      <c r="L642" s="589"/>
      <c r="M642" s="589">
        <v>50</v>
      </c>
      <c r="N642" s="589"/>
      <c r="O642" s="218">
        <v>44866</v>
      </c>
      <c r="P642" s="557">
        <f t="shared" si="12"/>
        <v>50</v>
      </c>
    </row>
    <row r="643" spans="1:16">
      <c r="A643" s="627">
        <v>44871</v>
      </c>
      <c r="B643" s="577" t="s">
        <v>43</v>
      </c>
      <c r="C643" s="577" t="s">
        <v>1153</v>
      </c>
      <c r="D643" s="576" t="s">
        <v>354</v>
      </c>
      <c r="E643" s="576"/>
      <c r="F643" s="575">
        <v>1</v>
      </c>
      <c r="G643" s="576">
        <v>1</v>
      </c>
      <c r="H643" s="589"/>
      <c r="I643" s="847"/>
      <c r="J643" s="1063"/>
      <c r="K643" s="589"/>
      <c r="L643" s="589"/>
      <c r="M643" s="589">
        <v>5</v>
      </c>
      <c r="N643" s="589"/>
      <c r="O643" s="218">
        <v>44866</v>
      </c>
      <c r="P643" s="557">
        <f t="shared" si="12"/>
        <v>5</v>
      </c>
    </row>
    <row r="644" spans="1:16">
      <c r="A644" s="627">
        <v>44871</v>
      </c>
      <c r="B644" s="577" t="s">
        <v>37</v>
      </c>
      <c r="C644" s="577" t="s">
        <v>579</v>
      </c>
      <c r="D644" s="576" t="s">
        <v>11</v>
      </c>
      <c r="E644" s="576"/>
      <c r="F644" s="575">
        <v>2</v>
      </c>
      <c r="G644" s="576">
        <v>2</v>
      </c>
      <c r="H644" s="589"/>
      <c r="I644" s="847"/>
      <c r="J644" s="1063"/>
      <c r="K644" s="589"/>
      <c r="L644" s="589"/>
      <c r="M644" s="589">
        <v>12</v>
      </c>
      <c r="N644" s="589"/>
      <c r="O644" s="218">
        <v>44866</v>
      </c>
      <c r="P644" s="557">
        <f t="shared" si="12"/>
        <v>12</v>
      </c>
    </row>
    <row r="645" spans="1:16">
      <c r="A645" s="627">
        <v>44871</v>
      </c>
      <c r="B645" s="577" t="s">
        <v>34</v>
      </c>
      <c r="C645" s="577" t="s">
        <v>1088</v>
      </c>
      <c r="D645" s="576" t="s">
        <v>11</v>
      </c>
      <c r="E645" s="576"/>
      <c r="F645" s="575">
        <v>2</v>
      </c>
      <c r="G645" s="576">
        <v>2</v>
      </c>
      <c r="H645" s="589"/>
      <c r="I645" s="847"/>
      <c r="J645" s="1063"/>
      <c r="K645" s="589"/>
      <c r="L645" s="589"/>
      <c r="M645" s="589">
        <v>15</v>
      </c>
      <c r="N645" s="589"/>
      <c r="O645" s="218">
        <v>44866</v>
      </c>
      <c r="P645" s="557">
        <f t="shared" si="12"/>
        <v>15</v>
      </c>
    </row>
    <row r="646" spans="1:16">
      <c r="A646" s="627">
        <v>44871</v>
      </c>
      <c r="B646" s="577" t="s">
        <v>43</v>
      </c>
      <c r="C646" s="577" t="s">
        <v>1154</v>
      </c>
      <c r="D646" s="576" t="s">
        <v>200</v>
      </c>
      <c r="E646" s="576"/>
      <c r="F646" s="575">
        <v>12</v>
      </c>
      <c r="G646" s="576">
        <v>12</v>
      </c>
      <c r="H646" s="589"/>
      <c r="I646" s="847"/>
      <c r="J646" s="1063"/>
      <c r="K646" s="589">
        <v>36</v>
      </c>
      <c r="L646" s="589"/>
      <c r="M646" s="589"/>
      <c r="N646" s="589"/>
      <c r="O646" s="218">
        <v>44866</v>
      </c>
      <c r="P646" s="557">
        <f t="shared" si="12"/>
        <v>36</v>
      </c>
    </row>
    <row r="647" spans="1:16">
      <c r="A647" s="627">
        <v>44871</v>
      </c>
      <c r="B647" s="577" t="s">
        <v>1</v>
      </c>
      <c r="C647" s="577"/>
      <c r="D647" s="576" t="s">
        <v>95</v>
      </c>
      <c r="E647" s="576"/>
      <c r="F647" s="575">
        <v>3</v>
      </c>
      <c r="G647" s="576">
        <v>3</v>
      </c>
      <c r="H647" s="589"/>
      <c r="I647" s="847"/>
      <c r="J647" s="1063"/>
      <c r="K647" s="589"/>
      <c r="L647" s="589"/>
      <c r="M647" s="589"/>
      <c r="N647" s="589">
        <v>36</v>
      </c>
      <c r="O647" s="218">
        <v>44866</v>
      </c>
      <c r="P647" s="557">
        <f t="shared" si="12"/>
        <v>36</v>
      </c>
    </row>
    <row r="648" spans="1:16">
      <c r="A648" s="627">
        <v>44871</v>
      </c>
      <c r="B648" s="577" t="s">
        <v>3</v>
      </c>
      <c r="C648" s="577"/>
      <c r="D648" s="576" t="s">
        <v>96</v>
      </c>
      <c r="E648" s="576"/>
      <c r="F648" s="575">
        <v>1</v>
      </c>
      <c r="G648" s="576">
        <v>1</v>
      </c>
      <c r="H648" s="589"/>
      <c r="I648" s="847"/>
      <c r="J648" s="1063"/>
      <c r="K648" s="589"/>
      <c r="L648" s="589"/>
      <c r="M648" s="589"/>
      <c r="N648" s="589">
        <v>12</v>
      </c>
      <c r="O648" s="218">
        <v>44866</v>
      </c>
      <c r="P648" s="557">
        <f t="shared" si="12"/>
        <v>12</v>
      </c>
    </row>
    <row r="649" spans="1:16">
      <c r="A649" s="627">
        <v>44871</v>
      </c>
      <c r="B649" s="577" t="s">
        <v>1</v>
      </c>
      <c r="C649" s="577"/>
      <c r="D649" s="576" t="s">
        <v>98</v>
      </c>
      <c r="E649" s="576"/>
      <c r="F649" s="575">
        <v>2</v>
      </c>
      <c r="G649" s="576">
        <v>2</v>
      </c>
      <c r="H649" s="589"/>
      <c r="I649" s="847"/>
      <c r="J649" s="1063"/>
      <c r="K649" s="589"/>
      <c r="L649" s="589"/>
      <c r="M649" s="589"/>
      <c r="N649" s="589">
        <v>24</v>
      </c>
      <c r="O649" s="218">
        <v>44866</v>
      </c>
      <c r="P649" s="557">
        <f t="shared" si="12"/>
        <v>24</v>
      </c>
    </row>
    <row r="650" spans="1:16">
      <c r="A650" s="627">
        <v>44872</v>
      </c>
      <c r="B650" s="577" t="s">
        <v>43</v>
      </c>
      <c r="C650" s="577" t="s">
        <v>1154</v>
      </c>
      <c r="D650" s="576" t="s">
        <v>200</v>
      </c>
      <c r="E650" s="576"/>
      <c r="F650" s="575">
        <v>10</v>
      </c>
      <c r="G650" s="576">
        <v>10</v>
      </c>
      <c r="H650" s="589"/>
      <c r="I650" s="847"/>
      <c r="J650" s="1063"/>
      <c r="K650" s="589">
        <v>31</v>
      </c>
      <c r="L650" s="589"/>
      <c r="M650" s="589"/>
      <c r="N650" s="589"/>
      <c r="O650" s="218">
        <v>44866</v>
      </c>
      <c r="P650" s="557">
        <f t="shared" si="12"/>
        <v>31</v>
      </c>
    </row>
    <row r="651" spans="1:16">
      <c r="A651" s="627">
        <v>44872</v>
      </c>
      <c r="B651" s="577" t="s">
        <v>43</v>
      </c>
      <c r="C651" s="577" t="s">
        <v>1155</v>
      </c>
      <c r="D651" s="576" t="s">
        <v>228</v>
      </c>
      <c r="E651" s="576"/>
      <c r="F651" s="575">
        <v>2</v>
      </c>
      <c r="G651" s="576">
        <v>2</v>
      </c>
      <c r="H651" s="589"/>
      <c r="I651" s="847"/>
      <c r="J651" s="1063"/>
      <c r="K651" s="589"/>
      <c r="L651" s="589"/>
      <c r="M651" s="589">
        <v>69</v>
      </c>
      <c r="N651" s="589"/>
      <c r="O651" s="218">
        <v>44866</v>
      </c>
      <c r="P651" s="557">
        <f t="shared" si="12"/>
        <v>69</v>
      </c>
    </row>
    <row r="652" spans="1:16">
      <c r="A652" s="627">
        <v>44872</v>
      </c>
      <c r="B652" s="577" t="s">
        <v>43</v>
      </c>
      <c r="C652" s="577" t="s">
        <v>1156</v>
      </c>
      <c r="D652" s="576" t="s">
        <v>354</v>
      </c>
      <c r="E652" s="576"/>
      <c r="F652" s="575">
        <v>3</v>
      </c>
      <c r="G652" s="576">
        <v>3</v>
      </c>
      <c r="H652" s="589"/>
      <c r="I652" s="847"/>
      <c r="J652" s="1063"/>
      <c r="K652" s="589"/>
      <c r="L652" s="589"/>
      <c r="M652" s="589">
        <v>15</v>
      </c>
      <c r="N652" s="589"/>
      <c r="O652" s="218">
        <v>44866</v>
      </c>
      <c r="P652" s="557">
        <f t="shared" si="12"/>
        <v>15</v>
      </c>
    </row>
    <row r="653" spans="1:16">
      <c r="A653" s="627">
        <v>44872</v>
      </c>
      <c r="B653" s="577" t="s">
        <v>3</v>
      </c>
      <c r="C653" s="577" t="s">
        <v>1157</v>
      </c>
      <c r="D653" s="576" t="s">
        <v>10</v>
      </c>
      <c r="E653" s="576"/>
      <c r="F653" s="575">
        <v>1</v>
      </c>
      <c r="G653" s="576">
        <v>0.5</v>
      </c>
      <c r="H653" s="589"/>
      <c r="I653" s="847"/>
      <c r="J653" s="1063"/>
      <c r="K653" s="589"/>
      <c r="L653" s="589"/>
      <c r="M653" s="589">
        <v>5</v>
      </c>
      <c r="N653" s="589"/>
      <c r="O653" s="218">
        <v>44866</v>
      </c>
      <c r="P653" s="557">
        <f t="shared" si="12"/>
        <v>5</v>
      </c>
    </row>
    <row r="654" spans="1:16">
      <c r="A654" s="627">
        <v>44872</v>
      </c>
      <c r="B654" s="577" t="s">
        <v>34</v>
      </c>
      <c r="C654" s="577" t="s">
        <v>1158</v>
      </c>
      <c r="D654" s="576" t="s">
        <v>11</v>
      </c>
      <c r="E654" s="576"/>
      <c r="F654" s="575">
        <v>2</v>
      </c>
      <c r="G654" s="576">
        <v>2</v>
      </c>
      <c r="H654" s="589"/>
      <c r="I654" s="847"/>
      <c r="J654" s="1063"/>
      <c r="K654" s="589"/>
      <c r="L654" s="589"/>
      <c r="M654" s="589">
        <v>12</v>
      </c>
      <c r="N654" s="589"/>
      <c r="O654" s="218">
        <v>44866</v>
      </c>
      <c r="P654" s="557">
        <f t="shared" si="12"/>
        <v>12</v>
      </c>
    </row>
    <row r="655" spans="1:16">
      <c r="A655" s="627">
        <v>44872</v>
      </c>
      <c r="B655" s="577" t="s">
        <v>1</v>
      </c>
      <c r="C655" s="577"/>
      <c r="D655" s="576" t="s">
        <v>98</v>
      </c>
      <c r="E655" s="576"/>
      <c r="F655" s="575">
        <v>2</v>
      </c>
      <c r="G655" s="576">
        <v>2</v>
      </c>
      <c r="H655" s="589"/>
      <c r="I655" s="847"/>
      <c r="J655" s="1063"/>
      <c r="K655" s="589"/>
      <c r="L655" s="589"/>
      <c r="M655" s="589"/>
      <c r="N655" s="589">
        <v>24</v>
      </c>
      <c r="O655" s="218">
        <v>44866</v>
      </c>
      <c r="P655" s="557">
        <f t="shared" si="12"/>
        <v>24</v>
      </c>
    </row>
    <row r="656" spans="1:16">
      <c r="A656" s="627">
        <v>44872</v>
      </c>
      <c r="B656" s="577" t="s">
        <v>1</v>
      </c>
      <c r="C656" s="577"/>
      <c r="D656" s="576" t="s">
        <v>95</v>
      </c>
      <c r="E656" s="576"/>
      <c r="F656" s="575">
        <v>2</v>
      </c>
      <c r="G656" s="576">
        <v>2</v>
      </c>
      <c r="H656" s="589"/>
      <c r="I656" s="847"/>
      <c r="J656" s="1063"/>
      <c r="K656" s="589"/>
      <c r="L656" s="589"/>
      <c r="M656" s="589"/>
      <c r="N656" s="589">
        <v>24</v>
      </c>
      <c r="O656" s="218">
        <v>44866</v>
      </c>
      <c r="P656" s="557">
        <f t="shared" si="12"/>
        <v>24</v>
      </c>
    </row>
    <row r="657" spans="1:16">
      <c r="A657" s="627">
        <v>44872</v>
      </c>
      <c r="B657" s="577" t="s">
        <v>3</v>
      </c>
      <c r="C657" s="577"/>
      <c r="D657" s="576" t="s">
        <v>96</v>
      </c>
      <c r="E657" s="576"/>
      <c r="F657" s="575">
        <v>1</v>
      </c>
      <c r="G657" s="576">
        <v>1</v>
      </c>
      <c r="H657" s="589"/>
      <c r="I657" s="847"/>
      <c r="J657" s="1063"/>
      <c r="K657" s="589"/>
      <c r="L657" s="589"/>
      <c r="M657" s="589"/>
      <c r="N657" s="589">
        <v>12</v>
      </c>
      <c r="O657" s="218">
        <v>44866</v>
      </c>
      <c r="P657" s="557">
        <f t="shared" si="12"/>
        <v>12</v>
      </c>
    </row>
    <row r="658" spans="1:16">
      <c r="A658" s="627">
        <v>44873</v>
      </c>
      <c r="B658" s="577" t="s">
        <v>1</v>
      </c>
      <c r="C658" s="577"/>
      <c r="D658" s="576" t="s">
        <v>95</v>
      </c>
      <c r="E658" s="576"/>
      <c r="F658" s="575">
        <v>2</v>
      </c>
      <c r="G658" s="576">
        <v>2</v>
      </c>
      <c r="H658" s="589"/>
      <c r="I658" s="847"/>
      <c r="J658" s="1063"/>
      <c r="K658" s="589"/>
      <c r="L658" s="589"/>
      <c r="M658" s="589"/>
      <c r="N658" s="589">
        <v>24</v>
      </c>
      <c r="O658" s="218">
        <v>44866</v>
      </c>
      <c r="P658" s="557">
        <f t="shared" si="12"/>
        <v>24</v>
      </c>
    </row>
    <row r="659" spans="1:16">
      <c r="A659" s="627">
        <v>44873</v>
      </c>
      <c r="B659" s="577" t="s">
        <v>2</v>
      </c>
      <c r="C659" s="577"/>
      <c r="D659" s="576" t="s">
        <v>96</v>
      </c>
      <c r="E659" s="576"/>
      <c r="F659" s="575">
        <v>3</v>
      </c>
      <c r="G659" s="576">
        <v>3</v>
      </c>
      <c r="H659" s="589"/>
      <c r="I659" s="847"/>
      <c r="J659" s="1063"/>
      <c r="K659" s="589"/>
      <c r="L659" s="589"/>
      <c r="M659" s="589"/>
      <c r="N659" s="589">
        <v>36</v>
      </c>
      <c r="O659" s="218">
        <v>44866</v>
      </c>
      <c r="P659" s="557">
        <f t="shared" si="12"/>
        <v>36</v>
      </c>
    </row>
    <row r="660" spans="1:16">
      <c r="A660" s="627">
        <v>44873</v>
      </c>
      <c r="B660" s="577" t="s">
        <v>1</v>
      </c>
      <c r="C660" s="577"/>
      <c r="D660" s="576" t="s">
        <v>97</v>
      </c>
      <c r="E660" s="576"/>
      <c r="F660" s="575">
        <v>1</v>
      </c>
      <c r="G660" s="576">
        <v>1</v>
      </c>
      <c r="H660" s="589"/>
      <c r="I660" s="847"/>
      <c r="J660" s="1063"/>
      <c r="K660" s="589"/>
      <c r="L660" s="589"/>
      <c r="M660" s="589"/>
      <c r="N660" s="589">
        <v>12</v>
      </c>
      <c r="O660" s="218">
        <v>44866</v>
      </c>
      <c r="P660" s="557">
        <f t="shared" si="12"/>
        <v>12</v>
      </c>
    </row>
    <row r="661" spans="1:16">
      <c r="A661" s="627">
        <v>44873</v>
      </c>
      <c r="B661" s="577" t="s">
        <v>12</v>
      </c>
      <c r="C661" s="577" t="s">
        <v>1159</v>
      </c>
      <c r="D661" s="576" t="s">
        <v>204</v>
      </c>
      <c r="E661" s="576"/>
      <c r="F661" s="575">
        <v>1</v>
      </c>
      <c r="G661" s="576">
        <v>1</v>
      </c>
      <c r="H661" s="589"/>
      <c r="I661" s="847"/>
      <c r="J661" s="1063"/>
      <c r="K661" s="589"/>
      <c r="L661" s="589"/>
      <c r="M661" s="589"/>
      <c r="N661" s="589">
        <v>15</v>
      </c>
      <c r="O661" s="218">
        <v>44866</v>
      </c>
      <c r="P661" s="557">
        <f t="shared" si="12"/>
        <v>15</v>
      </c>
    </row>
    <row r="662" spans="1:16">
      <c r="A662" s="627">
        <v>44873</v>
      </c>
      <c r="B662" s="577" t="s">
        <v>3</v>
      </c>
      <c r="C662" s="577" t="s">
        <v>597</v>
      </c>
      <c r="D662" s="576" t="s">
        <v>204</v>
      </c>
      <c r="E662" s="576"/>
      <c r="F662" s="575">
        <v>1</v>
      </c>
      <c r="G662" s="576">
        <v>1</v>
      </c>
      <c r="H662" s="589"/>
      <c r="I662" s="847"/>
      <c r="J662" s="1063"/>
      <c r="K662" s="589"/>
      <c r="L662" s="589"/>
      <c r="M662" s="589"/>
      <c r="N662" s="589">
        <v>15</v>
      </c>
      <c r="O662" s="218">
        <v>44866</v>
      </c>
      <c r="P662" s="557">
        <f t="shared" si="12"/>
        <v>15</v>
      </c>
    </row>
    <row r="663" spans="1:16">
      <c r="A663" s="627">
        <v>44873</v>
      </c>
      <c r="B663" s="577" t="s">
        <v>3</v>
      </c>
      <c r="C663" s="577"/>
      <c r="D663" s="576" t="s">
        <v>10</v>
      </c>
      <c r="E663" s="576"/>
      <c r="F663" s="575">
        <v>1</v>
      </c>
      <c r="G663" s="576">
        <v>0.5</v>
      </c>
      <c r="H663" s="589"/>
      <c r="I663" s="847"/>
      <c r="J663" s="1063"/>
      <c r="K663" s="589"/>
      <c r="L663" s="589"/>
      <c r="M663" s="589">
        <v>5</v>
      </c>
      <c r="N663" s="589"/>
      <c r="O663" s="218">
        <v>44866</v>
      </c>
      <c r="P663" s="557">
        <f t="shared" si="12"/>
        <v>5</v>
      </c>
    </row>
    <row r="664" spans="1:16">
      <c r="A664" s="627">
        <v>44873</v>
      </c>
      <c r="B664" s="577" t="s">
        <v>34</v>
      </c>
      <c r="C664" s="577" t="s">
        <v>1160</v>
      </c>
      <c r="D664" s="576" t="s">
        <v>11</v>
      </c>
      <c r="E664" s="576"/>
      <c r="F664" s="575">
        <v>2</v>
      </c>
      <c r="G664" s="576">
        <v>2</v>
      </c>
      <c r="H664" s="589"/>
      <c r="I664" s="847"/>
      <c r="J664" s="1063"/>
      <c r="K664" s="589"/>
      <c r="L664" s="589"/>
      <c r="M664" s="589">
        <v>16</v>
      </c>
      <c r="N664" s="589"/>
      <c r="O664" s="218">
        <v>44866</v>
      </c>
      <c r="P664" s="557">
        <f t="shared" si="12"/>
        <v>16</v>
      </c>
    </row>
    <row r="665" spans="1:16">
      <c r="A665" s="627">
        <v>44873</v>
      </c>
      <c r="B665" s="577" t="s">
        <v>43</v>
      </c>
      <c r="C665" s="577" t="s">
        <v>1161</v>
      </c>
      <c r="D665" s="576" t="s">
        <v>354</v>
      </c>
      <c r="E665" s="576"/>
      <c r="F665" s="575">
        <v>3</v>
      </c>
      <c r="G665" s="576">
        <v>3</v>
      </c>
      <c r="H665" s="589"/>
      <c r="I665" s="847"/>
      <c r="J665" s="1063"/>
      <c r="K665" s="589"/>
      <c r="L665" s="589"/>
      <c r="M665" s="589">
        <v>29</v>
      </c>
      <c r="N665" s="589"/>
      <c r="O665" s="218">
        <v>44866</v>
      </c>
      <c r="P665" s="557">
        <f t="shared" si="12"/>
        <v>29</v>
      </c>
    </row>
    <row r="666" spans="1:16">
      <c r="A666" s="627">
        <v>44873</v>
      </c>
      <c r="B666" s="577" t="s">
        <v>472</v>
      </c>
      <c r="C666" s="577" t="s">
        <v>1162</v>
      </c>
      <c r="D666" s="576" t="s">
        <v>354</v>
      </c>
      <c r="E666" s="576"/>
      <c r="F666" s="575">
        <v>2</v>
      </c>
      <c r="G666" s="576">
        <v>2</v>
      </c>
      <c r="H666" s="589"/>
      <c r="I666" s="847"/>
      <c r="J666" s="1063"/>
      <c r="K666" s="589"/>
      <c r="L666" s="589"/>
      <c r="M666" s="589">
        <v>10</v>
      </c>
      <c r="N666" s="589"/>
      <c r="O666" s="218">
        <v>44866</v>
      </c>
      <c r="P666" s="557">
        <f t="shared" si="12"/>
        <v>10</v>
      </c>
    </row>
    <row r="667" spans="1:16">
      <c r="A667" s="627">
        <v>44874</v>
      </c>
      <c r="B667" s="577" t="s">
        <v>43</v>
      </c>
      <c r="C667" s="577" t="s">
        <v>1163</v>
      </c>
      <c r="D667" s="576" t="s">
        <v>228</v>
      </c>
      <c r="E667" s="576"/>
      <c r="F667" s="575">
        <v>2</v>
      </c>
      <c r="G667" s="576">
        <v>2</v>
      </c>
      <c r="H667" s="589"/>
      <c r="I667" s="847"/>
      <c r="J667" s="1063"/>
      <c r="K667" s="589"/>
      <c r="L667" s="589"/>
      <c r="M667" s="589">
        <v>40</v>
      </c>
      <c r="N667" s="589"/>
      <c r="O667" s="218">
        <v>44866</v>
      </c>
      <c r="P667" s="557">
        <f t="shared" si="12"/>
        <v>40</v>
      </c>
    </row>
    <row r="668" spans="1:16">
      <c r="A668" s="627">
        <v>44874</v>
      </c>
      <c r="B668" s="577" t="s">
        <v>43</v>
      </c>
      <c r="C668" s="577" t="s">
        <v>1164</v>
      </c>
      <c r="D668" s="576" t="s">
        <v>354</v>
      </c>
      <c r="E668" s="576"/>
      <c r="F668" s="575">
        <v>2</v>
      </c>
      <c r="G668" s="576">
        <v>2</v>
      </c>
      <c r="H668" s="589"/>
      <c r="I668" s="847"/>
      <c r="J668" s="1063"/>
      <c r="K668" s="589"/>
      <c r="L668" s="589"/>
      <c r="M668" s="589">
        <v>10</v>
      </c>
      <c r="N668" s="589"/>
      <c r="O668" s="218">
        <v>44866</v>
      </c>
      <c r="P668" s="557">
        <f t="shared" si="12"/>
        <v>10</v>
      </c>
    </row>
    <row r="669" spans="1:16">
      <c r="A669" s="627">
        <v>44874</v>
      </c>
      <c r="B669" s="577" t="s">
        <v>472</v>
      </c>
      <c r="C669" s="577" t="s">
        <v>1165</v>
      </c>
      <c r="D669" s="576" t="s">
        <v>200</v>
      </c>
      <c r="E669" s="576"/>
      <c r="F669" s="575">
        <v>3</v>
      </c>
      <c r="G669" s="576">
        <v>3</v>
      </c>
      <c r="H669" s="589"/>
      <c r="I669" s="847"/>
      <c r="J669" s="1063"/>
      <c r="K669" s="589">
        <v>10</v>
      </c>
      <c r="L669" s="589"/>
      <c r="M669" s="589"/>
      <c r="N669" s="589"/>
      <c r="O669" s="218">
        <v>44866</v>
      </c>
      <c r="P669" s="557">
        <f t="shared" si="12"/>
        <v>10</v>
      </c>
    </row>
    <row r="670" spans="1:16">
      <c r="A670" s="627">
        <v>44874</v>
      </c>
      <c r="B670" s="577" t="s">
        <v>3</v>
      </c>
      <c r="C670" s="577" t="s">
        <v>1166</v>
      </c>
      <c r="D670" s="576" t="s">
        <v>200</v>
      </c>
      <c r="E670" s="576"/>
      <c r="F670" s="575">
        <v>1</v>
      </c>
      <c r="G670" s="576">
        <v>1</v>
      </c>
      <c r="H670" s="589"/>
      <c r="I670" s="847"/>
      <c r="J670" s="1063"/>
      <c r="K670" s="589">
        <v>5</v>
      </c>
      <c r="L670" s="589"/>
      <c r="M670" s="589"/>
      <c r="N670" s="589"/>
      <c r="O670" s="218">
        <v>44866</v>
      </c>
      <c r="P670" s="557">
        <f t="shared" si="12"/>
        <v>5</v>
      </c>
    </row>
    <row r="671" spans="1:16">
      <c r="A671" s="627">
        <v>44874</v>
      </c>
      <c r="B671" s="577" t="s">
        <v>34</v>
      </c>
      <c r="C671" s="577" t="s">
        <v>1167</v>
      </c>
      <c r="D671" s="576" t="s">
        <v>11</v>
      </c>
      <c r="E671" s="576"/>
      <c r="F671" s="575">
        <v>3</v>
      </c>
      <c r="G671" s="576">
        <v>3</v>
      </c>
      <c r="H671" s="589"/>
      <c r="I671" s="847"/>
      <c r="J671" s="1063"/>
      <c r="K671" s="589"/>
      <c r="L671" s="589"/>
      <c r="M671" s="589">
        <v>18</v>
      </c>
      <c r="N671" s="589"/>
      <c r="O671" s="218">
        <v>44866</v>
      </c>
      <c r="P671" s="557">
        <f t="shared" si="12"/>
        <v>18</v>
      </c>
    </row>
    <row r="672" spans="1:16">
      <c r="A672" s="627">
        <v>44874</v>
      </c>
      <c r="B672" s="577" t="s">
        <v>2</v>
      </c>
      <c r="C672" s="577"/>
      <c r="D672" s="576" t="s">
        <v>96</v>
      </c>
      <c r="E672" s="576"/>
      <c r="F672" s="575">
        <v>3</v>
      </c>
      <c r="G672" s="576">
        <v>3</v>
      </c>
      <c r="H672" s="589"/>
      <c r="I672" s="847"/>
      <c r="J672" s="1063"/>
      <c r="K672" s="589"/>
      <c r="L672" s="589"/>
      <c r="M672" s="589"/>
      <c r="N672" s="589">
        <v>36</v>
      </c>
      <c r="O672" s="218">
        <v>44866</v>
      </c>
      <c r="P672" s="557">
        <f t="shared" si="12"/>
        <v>36</v>
      </c>
    </row>
    <row r="673" spans="1:16">
      <c r="A673" s="627">
        <v>44874</v>
      </c>
      <c r="B673" s="577" t="s">
        <v>1</v>
      </c>
      <c r="C673" s="577"/>
      <c r="D673" s="576" t="s">
        <v>98</v>
      </c>
      <c r="E673" s="576"/>
      <c r="F673" s="575">
        <v>2</v>
      </c>
      <c r="G673" s="576">
        <v>2</v>
      </c>
      <c r="H673" s="589"/>
      <c r="I673" s="847"/>
      <c r="J673" s="1063"/>
      <c r="K673" s="589"/>
      <c r="L673" s="589"/>
      <c r="M673" s="589"/>
      <c r="N673" s="589">
        <v>24</v>
      </c>
      <c r="O673" s="218">
        <v>44866</v>
      </c>
      <c r="P673" s="557">
        <f t="shared" si="12"/>
        <v>24</v>
      </c>
    </row>
    <row r="674" spans="1:16">
      <c r="A674" s="627">
        <v>44875</v>
      </c>
      <c r="B674" s="577" t="s">
        <v>43</v>
      </c>
      <c r="C674" s="577" t="s">
        <v>1178</v>
      </c>
      <c r="D674" s="576" t="s">
        <v>228</v>
      </c>
      <c r="E674" s="576"/>
      <c r="F674" s="575">
        <v>3</v>
      </c>
      <c r="G674" s="576">
        <v>3</v>
      </c>
      <c r="H674" s="589"/>
      <c r="I674" s="847"/>
      <c r="J674" s="1063"/>
      <c r="K674" s="589"/>
      <c r="L674" s="589"/>
      <c r="M674" s="589">
        <v>60</v>
      </c>
      <c r="N674" s="589"/>
      <c r="O674" s="218">
        <v>44866</v>
      </c>
      <c r="P674" s="557">
        <f t="shared" si="12"/>
        <v>60</v>
      </c>
    </row>
    <row r="675" spans="1:16">
      <c r="A675" s="627">
        <v>44875</v>
      </c>
      <c r="B675" s="577" t="s">
        <v>3</v>
      </c>
      <c r="C675" s="577" t="s">
        <v>1179</v>
      </c>
      <c r="D675" s="576" t="s">
        <v>204</v>
      </c>
      <c r="E675" s="576"/>
      <c r="F675" s="575">
        <v>1</v>
      </c>
      <c r="G675" s="576">
        <v>1</v>
      </c>
      <c r="H675" s="589"/>
      <c r="I675" s="847"/>
      <c r="J675" s="1063"/>
      <c r="K675" s="589"/>
      <c r="L675" s="589"/>
      <c r="M675" s="589"/>
      <c r="N675" s="589">
        <v>14</v>
      </c>
      <c r="O675" s="218">
        <v>44866</v>
      </c>
      <c r="P675" s="557">
        <f t="shared" si="12"/>
        <v>14</v>
      </c>
    </row>
    <row r="676" spans="1:16">
      <c r="A676" s="627">
        <v>44875</v>
      </c>
      <c r="B676" s="577" t="s">
        <v>2</v>
      </c>
      <c r="C676" s="577"/>
      <c r="D676" s="576" t="s">
        <v>96</v>
      </c>
      <c r="E676" s="576"/>
      <c r="F676" s="575">
        <v>3</v>
      </c>
      <c r="G676" s="576">
        <v>3</v>
      </c>
      <c r="H676" s="589"/>
      <c r="I676" s="847"/>
      <c r="J676" s="1063"/>
      <c r="K676" s="589"/>
      <c r="L676" s="589"/>
      <c r="M676" s="589"/>
      <c r="N676" s="589">
        <v>36</v>
      </c>
      <c r="O676" s="218">
        <v>44866</v>
      </c>
      <c r="P676" s="557">
        <f t="shared" si="12"/>
        <v>36</v>
      </c>
    </row>
    <row r="677" spans="1:16">
      <c r="A677" s="627">
        <v>44875</v>
      </c>
      <c r="B677" s="577" t="s">
        <v>1</v>
      </c>
      <c r="C677" s="577"/>
      <c r="D677" s="576" t="s">
        <v>95</v>
      </c>
      <c r="E677" s="576"/>
      <c r="F677" s="575">
        <v>2</v>
      </c>
      <c r="G677" s="576">
        <v>2</v>
      </c>
      <c r="H677" s="589"/>
      <c r="I677" s="847"/>
      <c r="J677" s="1063"/>
      <c r="K677" s="589"/>
      <c r="L677" s="589"/>
      <c r="M677" s="589"/>
      <c r="N677" s="589">
        <v>24</v>
      </c>
      <c r="O677" s="218">
        <v>44866</v>
      </c>
      <c r="P677" s="557">
        <f t="shared" si="12"/>
        <v>24</v>
      </c>
    </row>
    <row r="678" spans="1:16">
      <c r="A678" s="657">
        <v>44876</v>
      </c>
      <c r="B678" s="577" t="s">
        <v>43</v>
      </c>
      <c r="C678" s="577" t="s">
        <v>1184</v>
      </c>
      <c r="D678" s="576" t="s">
        <v>228</v>
      </c>
      <c r="E678" s="576"/>
      <c r="F678" s="575">
        <v>2</v>
      </c>
      <c r="G678" s="576">
        <v>2</v>
      </c>
      <c r="H678" s="589"/>
      <c r="I678" s="847"/>
      <c r="J678" s="1063"/>
      <c r="K678" s="589"/>
      <c r="L678" s="589"/>
      <c r="M678" s="589">
        <v>40</v>
      </c>
      <c r="N678" s="589"/>
      <c r="O678" s="218">
        <v>44866</v>
      </c>
      <c r="P678" s="557">
        <f t="shared" si="12"/>
        <v>40</v>
      </c>
    </row>
    <row r="679" spans="1:16">
      <c r="A679" s="657">
        <v>44876</v>
      </c>
      <c r="B679" s="577" t="s">
        <v>43</v>
      </c>
      <c r="C679" s="577" t="s">
        <v>1185</v>
      </c>
      <c r="D679" s="576" t="s">
        <v>354</v>
      </c>
      <c r="E679" s="576"/>
      <c r="F679" s="575">
        <v>1</v>
      </c>
      <c r="G679" s="576">
        <v>1</v>
      </c>
      <c r="H679" s="589"/>
      <c r="I679" s="847"/>
      <c r="J679" s="1063"/>
      <c r="K679" s="589"/>
      <c r="L679" s="589"/>
      <c r="M679" s="589">
        <v>5</v>
      </c>
      <c r="N679" s="589"/>
      <c r="O679" s="218">
        <v>44866</v>
      </c>
      <c r="P679" s="557">
        <f t="shared" si="12"/>
        <v>5</v>
      </c>
    </row>
    <row r="680" spans="1:16">
      <c r="A680" s="657">
        <v>44876</v>
      </c>
      <c r="B680" s="577" t="s">
        <v>472</v>
      </c>
      <c r="C680" s="577" t="s">
        <v>1180</v>
      </c>
      <c r="D680" s="576" t="s">
        <v>228</v>
      </c>
      <c r="E680" s="576"/>
      <c r="F680" s="575">
        <v>1</v>
      </c>
      <c r="G680" s="576">
        <v>1</v>
      </c>
      <c r="H680" s="589"/>
      <c r="I680" s="847"/>
      <c r="J680" s="1063"/>
      <c r="K680" s="589"/>
      <c r="L680" s="589"/>
      <c r="M680" s="589">
        <v>20</v>
      </c>
      <c r="N680" s="589"/>
      <c r="O680" s="218">
        <v>44866</v>
      </c>
      <c r="P680" s="557">
        <f t="shared" si="12"/>
        <v>20</v>
      </c>
    </row>
    <row r="681" spans="1:16">
      <c r="A681" s="657">
        <v>44876</v>
      </c>
      <c r="B681" s="577" t="s">
        <v>34</v>
      </c>
      <c r="C681" s="577" t="s">
        <v>1181</v>
      </c>
      <c r="D681" s="576" t="s">
        <v>11</v>
      </c>
      <c r="E681" s="576"/>
      <c r="F681" s="575">
        <v>4</v>
      </c>
      <c r="G681" s="576">
        <v>4</v>
      </c>
      <c r="H681" s="589"/>
      <c r="I681" s="847"/>
      <c r="J681" s="1063"/>
      <c r="K681" s="589"/>
      <c r="L681" s="589"/>
      <c r="M681" s="589">
        <v>24</v>
      </c>
      <c r="N681" s="589"/>
      <c r="O681" s="218">
        <v>44866</v>
      </c>
      <c r="P681" s="557">
        <f t="shared" si="12"/>
        <v>24</v>
      </c>
    </row>
    <row r="682" spans="1:16">
      <c r="A682" s="657">
        <v>44876</v>
      </c>
      <c r="B682" s="577" t="s">
        <v>12</v>
      </c>
      <c r="C682" s="577" t="s">
        <v>1182</v>
      </c>
      <c r="D682" s="576" t="s">
        <v>204</v>
      </c>
      <c r="E682" s="576"/>
      <c r="F682" s="575">
        <v>1</v>
      </c>
      <c r="G682" s="576">
        <v>1</v>
      </c>
      <c r="H682" s="589"/>
      <c r="I682" s="847"/>
      <c r="J682" s="1063"/>
      <c r="K682" s="589"/>
      <c r="L682" s="589"/>
      <c r="M682" s="589"/>
      <c r="N682" s="589">
        <v>14</v>
      </c>
      <c r="O682" s="218">
        <v>44866</v>
      </c>
      <c r="P682" s="557">
        <f t="shared" si="12"/>
        <v>14</v>
      </c>
    </row>
    <row r="683" spans="1:16">
      <c r="A683" s="657">
        <v>44876</v>
      </c>
      <c r="B683" s="577" t="s">
        <v>12</v>
      </c>
      <c r="C683" s="577" t="s">
        <v>1028</v>
      </c>
      <c r="D683" s="576" t="s">
        <v>10</v>
      </c>
      <c r="E683" s="576"/>
      <c r="F683" s="575">
        <v>1</v>
      </c>
      <c r="G683" s="576">
        <v>1</v>
      </c>
      <c r="H683" s="589"/>
      <c r="I683" s="847"/>
      <c r="J683" s="1063"/>
      <c r="K683" s="589"/>
      <c r="L683" s="589"/>
      <c r="M683" s="589">
        <v>2</v>
      </c>
      <c r="N683" s="589"/>
      <c r="O683" s="218">
        <v>44866</v>
      </c>
      <c r="P683" s="557">
        <f t="shared" si="12"/>
        <v>2</v>
      </c>
    </row>
    <row r="684" spans="1:16">
      <c r="A684" s="657">
        <v>44876</v>
      </c>
      <c r="B684" s="577" t="s">
        <v>3</v>
      </c>
      <c r="C684" s="577" t="s">
        <v>1183</v>
      </c>
      <c r="D684" s="576" t="s">
        <v>204</v>
      </c>
      <c r="E684" s="576"/>
      <c r="F684" s="575">
        <v>1</v>
      </c>
      <c r="G684" s="576">
        <v>1</v>
      </c>
      <c r="H684" s="589"/>
      <c r="I684" s="847"/>
      <c r="J684" s="1063"/>
      <c r="K684" s="589"/>
      <c r="L684" s="589"/>
      <c r="M684" s="589"/>
      <c r="N684" s="589">
        <v>12</v>
      </c>
      <c r="O684" s="218">
        <v>44866</v>
      </c>
      <c r="P684" s="557">
        <f t="shared" si="12"/>
        <v>12</v>
      </c>
    </row>
    <row r="685" spans="1:16">
      <c r="A685" s="657">
        <v>44876</v>
      </c>
      <c r="B685" s="577" t="s">
        <v>3</v>
      </c>
      <c r="C685" s="577" t="s">
        <v>491</v>
      </c>
      <c r="D685" s="576" t="s">
        <v>10</v>
      </c>
      <c r="E685" s="576"/>
      <c r="F685" s="575">
        <v>1</v>
      </c>
      <c r="G685" s="576">
        <v>0.5</v>
      </c>
      <c r="H685" s="589"/>
      <c r="I685" s="847"/>
      <c r="J685" s="1063"/>
      <c r="K685" s="589"/>
      <c r="L685" s="589"/>
      <c r="M685" s="589">
        <v>5</v>
      </c>
      <c r="N685" s="589"/>
      <c r="O685" s="218">
        <v>44866</v>
      </c>
      <c r="P685" s="557">
        <f t="shared" si="12"/>
        <v>5</v>
      </c>
    </row>
    <row r="686" spans="1:16">
      <c r="A686" s="657">
        <v>44876</v>
      </c>
      <c r="B686" s="577" t="s">
        <v>2</v>
      </c>
      <c r="C686" s="577"/>
      <c r="D686" s="576" t="s">
        <v>96</v>
      </c>
      <c r="E686" s="576"/>
      <c r="F686" s="575">
        <v>3</v>
      </c>
      <c r="G686" s="576">
        <v>3</v>
      </c>
      <c r="H686" s="589"/>
      <c r="I686" s="847"/>
      <c r="J686" s="1063"/>
      <c r="K686" s="589"/>
      <c r="L686" s="589"/>
      <c r="M686" s="589"/>
      <c r="N686" s="589">
        <v>36</v>
      </c>
      <c r="O686" s="218">
        <v>44866</v>
      </c>
      <c r="P686" s="557">
        <f t="shared" si="12"/>
        <v>36</v>
      </c>
    </row>
    <row r="687" spans="1:16">
      <c r="A687" s="657">
        <v>44876</v>
      </c>
      <c r="B687" s="577" t="s">
        <v>1</v>
      </c>
      <c r="C687" s="577"/>
      <c r="D687" s="576" t="s">
        <v>95</v>
      </c>
      <c r="E687" s="576"/>
      <c r="F687" s="575">
        <v>1</v>
      </c>
      <c r="G687" s="576">
        <v>1</v>
      </c>
      <c r="H687" s="589"/>
      <c r="I687" s="847"/>
      <c r="J687" s="1063"/>
      <c r="K687" s="589"/>
      <c r="L687" s="589"/>
      <c r="M687" s="589"/>
      <c r="N687" s="589">
        <v>12</v>
      </c>
      <c r="O687" s="218">
        <v>44866</v>
      </c>
      <c r="P687" s="557">
        <f t="shared" si="12"/>
        <v>12</v>
      </c>
    </row>
    <row r="688" spans="1:16">
      <c r="A688" s="657">
        <v>44876</v>
      </c>
      <c r="B688" s="577" t="s">
        <v>1</v>
      </c>
      <c r="C688" s="577"/>
      <c r="D688" s="576" t="s">
        <v>98</v>
      </c>
      <c r="E688" s="576"/>
      <c r="F688" s="575">
        <v>1</v>
      </c>
      <c r="G688" s="576">
        <v>1</v>
      </c>
      <c r="H688" s="589"/>
      <c r="I688" s="847"/>
      <c r="J688" s="1063"/>
      <c r="K688" s="589"/>
      <c r="L688" s="589"/>
      <c r="M688" s="589"/>
      <c r="N688" s="589">
        <v>12</v>
      </c>
      <c r="O688" s="218">
        <v>44866</v>
      </c>
      <c r="P688" s="557">
        <f t="shared" si="12"/>
        <v>12</v>
      </c>
    </row>
    <row r="689" spans="1:16">
      <c r="A689" s="657">
        <v>44878</v>
      </c>
      <c r="B689" s="577" t="s">
        <v>43</v>
      </c>
      <c r="C689" s="577" t="s">
        <v>1186</v>
      </c>
      <c r="D689" s="576" t="s">
        <v>228</v>
      </c>
      <c r="E689" s="576"/>
      <c r="F689" s="575">
        <v>2</v>
      </c>
      <c r="G689" s="576">
        <v>2</v>
      </c>
      <c r="H689" s="589"/>
      <c r="I689" s="847"/>
      <c r="J689" s="1063"/>
      <c r="K689" s="589"/>
      <c r="L689" s="589"/>
      <c r="M689" s="589">
        <v>40</v>
      </c>
      <c r="N689" s="589"/>
      <c r="O689" s="218">
        <v>44866</v>
      </c>
      <c r="P689" s="557">
        <f t="shared" si="12"/>
        <v>40</v>
      </c>
    </row>
    <row r="690" spans="1:16">
      <c r="A690" s="657">
        <v>44878</v>
      </c>
      <c r="B690" s="577" t="s">
        <v>472</v>
      </c>
      <c r="C690" s="577" t="s">
        <v>1180</v>
      </c>
      <c r="D690" s="576" t="s">
        <v>228</v>
      </c>
      <c r="E690" s="576"/>
      <c r="F690" s="575">
        <v>1</v>
      </c>
      <c r="G690" s="576">
        <v>1</v>
      </c>
      <c r="H690" s="589"/>
      <c r="I690" s="847"/>
      <c r="J690" s="1063"/>
      <c r="K690" s="589"/>
      <c r="L690" s="589"/>
      <c r="M690" s="589">
        <v>20</v>
      </c>
      <c r="N690" s="589"/>
      <c r="O690" s="218">
        <v>44866</v>
      </c>
      <c r="P690" s="557">
        <f t="shared" si="12"/>
        <v>20</v>
      </c>
    </row>
    <row r="691" spans="1:16">
      <c r="A691" s="657">
        <v>44878</v>
      </c>
      <c r="B691" s="577" t="s">
        <v>34</v>
      </c>
      <c r="C691" s="577" t="s">
        <v>1187</v>
      </c>
      <c r="D691" s="576" t="s">
        <v>11</v>
      </c>
      <c r="E691" s="576"/>
      <c r="F691" s="575">
        <v>2</v>
      </c>
      <c r="G691" s="576">
        <v>2</v>
      </c>
      <c r="H691" s="589"/>
      <c r="I691" s="847"/>
      <c r="J691" s="1063"/>
      <c r="K691" s="589"/>
      <c r="L691" s="589"/>
      <c r="M691" s="589">
        <v>12</v>
      </c>
      <c r="N691" s="589"/>
      <c r="O691" s="218">
        <v>44866</v>
      </c>
      <c r="P691" s="557">
        <f t="shared" si="12"/>
        <v>12</v>
      </c>
    </row>
    <row r="692" spans="1:16">
      <c r="A692" s="657">
        <v>44878</v>
      </c>
      <c r="B692" s="577" t="s">
        <v>37</v>
      </c>
      <c r="C692" s="577" t="s">
        <v>1188</v>
      </c>
      <c r="D692" s="576" t="s">
        <v>11</v>
      </c>
      <c r="E692" s="576"/>
      <c r="F692" s="575">
        <v>2</v>
      </c>
      <c r="G692" s="576">
        <v>2</v>
      </c>
      <c r="H692" s="589"/>
      <c r="I692" s="847"/>
      <c r="J692" s="1063"/>
      <c r="K692" s="589"/>
      <c r="L692" s="589"/>
      <c r="M692" s="589">
        <v>12</v>
      </c>
      <c r="N692" s="589"/>
      <c r="O692" s="218">
        <v>44866</v>
      </c>
      <c r="P692" s="557">
        <f t="shared" si="12"/>
        <v>12</v>
      </c>
    </row>
    <row r="693" spans="1:16">
      <c r="A693" s="657">
        <v>44878</v>
      </c>
      <c r="B693" s="577" t="s">
        <v>12</v>
      </c>
      <c r="C693" s="577" t="s">
        <v>1189</v>
      </c>
      <c r="D693" s="576" t="s">
        <v>204</v>
      </c>
      <c r="E693" s="576"/>
      <c r="F693" s="575">
        <v>1</v>
      </c>
      <c r="G693" s="576">
        <v>1</v>
      </c>
      <c r="H693" s="589"/>
      <c r="I693" s="847"/>
      <c r="J693" s="1063"/>
      <c r="K693" s="589"/>
      <c r="L693" s="589"/>
      <c r="M693" s="589"/>
      <c r="N693" s="589">
        <v>14</v>
      </c>
      <c r="O693" s="218">
        <v>44866</v>
      </c>
      <c r="P693" s="557">
        <f t="shared" si="12"/>
        <v>14</v>
      </c>
    </row>
    <row r="694" spans="1:16">
      <c r="A694" s="657">
        <v>44878</v>
      </c>
      <c r="B694" s="577" t="s">
        <v>2</v>
      </c>
      <c r="C694" s="577"/>
      <c r="D694" s="576" t="s">
        <v>96</v>
      </c>
      <c r="E694" s="576"/>
      <c r="F694" s="575">
        <v>3</v>
      </c>
      <c r="G694" s="576">
        <v>3</v>
      </c>
      <c r="H694" s="589"/>
      <c r="I694" s="847"/>
      <c r="J694" s="1063"/>
      <c r="K694" s="589"/>
      <c r="L694" s="589"/>
      <c r="M694" s="589"/>
      <c r="N694" s="589">
        <v>36</v>
      </c>
      <c r="O694" s="218">
        <v>44866</v>
      </c>
      <c r="P694" s="557">
        <f t="shared" si="12"/>
        <v>36</v>
      </c>
    </row>
    <row r="695" spans="1:16">
      <c r="A695" s="657">
        <v>44878</v>
      </c>
      <c r="B695" s="577" t="s">
        <v>1</v>
      </c>
      <c r="C695" s="577"/>
      <c r="D695" s="576" t="s">
        <v>95</v>
      </c>
      <c r="E695" s="576"/>
      <c r="F695" s="575">
        <v>1</v>
      </c>
      <c r="G695" s="576">
        <v>1</v>
      </c>
      <c r="H695" s="589"/>
      <c r="I695" s="847"/>
      <c r="J695" s="1063"/>
      <c r="K695" s="589"/>
      <c r="L695" s="589"/>
      <c r="M695" s="589"/>
      <c r="N695" s="589">
        <v>12</v>
      </c>
      <c r="O695" s="218">
        <v>44866</v>
      </c>
      <c r="P695" s="557">
        <f t="shared" ref="P695:P758" si="13">SUM(K695:N695)</f>
        <v>12</v>
      </c>
    </row>
    <row r="696" spans="1:16">
      <c r="A696" s="657">
        <v>44878</v>
      </c>
      <c r="B696" s="577" t="s">
        <v>1</v>
      </c>
      <c r="C696" s="577"/>
      <c r="D696" s="576" t="s">
        <v>98</v>
      </c>
      <c r="E696" s="576"/>
      <c r="F696" s="575">
        <v>1</v>
      </c>
      <c r="G696" s="576">
        <v>1</v>
      </c>
      <c r="H696" s="589"/>
      <c r="I696" s="847"/>
      <c r="J696" s="1063"/>
      <c r="K696" s="589"/>
      <c r="L696" s="589"/>
      <c r="M696" s="589"/>
      <c r="N696" s="589">
        <v>12</v>
      </c>
      <c r="O696" s="218">
        <v>44866</v>
      </c>
      <c r="P696" s="557">
        <f t="shared" si="13"/>
        <v>12</v>
      </c>
    </row>
    <row r="697" spans="1:16">
      <c r="A697" s="657">
        <v>44879</v>
      </c>
      <c r="B697" s="577" t="s">
        <v>472</v>
      </c>
      <c r="C697" s="577" t="s">
        <v>1192</v>
      </c>
      <c r="D697" s="576" t="s">
        <v>228</v>
      </c>
      <c r="E697" s="576"/>
      <c r="F697" s="575">
        <v>1</v>
      </c>
      <c r="G697" s="576">
        <v>1</v>
      </c>
      <c r="H697" s="589"/>
      <c r="I697" s="847"/>
      <c r="J697" s="1063"/>
      <c r="K697" s="589"/>
      <c r="L697" s="589"/>
      <c r="M697" s="589">
        <v>28</v>
      </c>
      <c r="N697" s="589"/>
      <c r="O697" s="218">
        <v>44866</v>
      </c>
      <c r="P697" s="557">
        <f t="shared" si="13"/>
        <v>28</v>
      </c>
    </row>
    <row r="698" spans="1:16">
      <c r="A698" s="657">
        <v>44879</v>
      </c>
      <c r="B698" s="577" t="s">
        <v>472</v>
      </c>
      <c r="C698" s="577" t="s">
        <v>1191</v>
      </c>
      <c r="D698" s="576" t="s">
        <v>354</v>
      </c>
      <c r="E698" s="576"/>
      <c r="F698" s="575">
        <v>1</v>
      </c>
      <c r="G698" s="576">
        <v>1</v>
      </c>
      <c r="H698" s="589"/>
      <c r="I698" s="847"/>
      <c r="J698" s="1063"/>
      <c r="K698" s="589"/>
      <c r="L698" s="589"/>
      <c r="M698" s="589">
        <v>5</v>
      </c>
      <c r="N698" s="589"/>
      <c r="O698" s="218">
        <v>44866</v>
      </c>
      <c r="P698" s="557">
        <f t="shared" si="13"/>
        <v>5</v>
      </c>
    </row>
    <row r="699" spans="1:16">
      <c r="A699" s="657">
        <v>44879</v>
      </c>
      <c r="B699" s="577" t="s">
        <v>1</v>
      </c>
      <c r="C699" s="577" t="s">
        <v>958</v>
      </c>
      <c r="D699" s="576" t="s">
        <v>204</v>
      </c>
      <c r="E699" s="576"/>
      <c r="F699" s="575">
        <v>1</v>
      </c>
      <c r="G699" s="576">
        <v>1</v>
      </c>
      <c r="H699" s="589"/>
      <c r="I699" s="847"/>
      <c r="J699" s="1063"/>
      <c r="K699" s="589"/>
      <c r="L699" s="589"/>
      <c r="M699" s="589"/>
      <c r="N699" s="589">
        <v>12</v>
      </c>
      <c r="O699" s="218">
        <v>44866</v>
      </c>
      <c r="P699" s="557">
        <f t="shared" si="13"/>
        <v>12</v>
      </c>
    </row>
    <row r="700" spans="1:16">
      <c r="A700" s="657">
        <v>44879</v>
      </c>
      <c r="B700" s="577" t="s">
        <v>3</v>
      </c>
      <c r="C700" s="577" t="s">
        <v>1193</v>
      </c>
      <c r="D700" s="576" t="s">
        <v>10</v>
      </c>
      <c r="E700" s="576"/>
      <c r="F700" s="575">
        <v>3</v>
      </c>
      <c r="G700" s="576">
        <v>1.5</v>
      </c>
      <c r="H700" s="589"/>
      <c r="I700" s="847"/>
      <c r="J700" s="1063"/>
      <c r="K700" s="589"/>
      <c r="L700" s="589"/>
      <c r="M700" s="589">
        <v>18</v>
      </c>
      <c r="N700" s="589"/>
      <c r="O700" s="218">
        <v>44866</v>
      </c>
      <c r="P700" s="557">
        <f t="shared" si="13"/>
        <v>18</v>
      </c>
    </row>
    <row r="701" spans="1:16">
      <c r="A701" s="657">
        <v>44879</v>
      </c>
      <c r="B701" s="577" t="s">
        <v>3</v>
      </c>
      <c r="C701" s="577" t="s">
        <v>1194</v>
      </c>
      <c r="D701" s="576" t="s">
        <v>11</v>
      </c>
      <c r="E701" s="576"/>
      <c r="F701" s="575">
        <v>3</v>
      </c>
      <c r="G701" s="576">
        <v>3</v>
      </c>
      <c r="H701" s="589"/>
      <c r="I701" s="847"/>
      <c r="J701" s="1063"/>
      <c r="K701" s="589"/>
      <c r="L701" s="589"/>
      <c r="M701" s="589">
        <v>18</v>
      </c>
      <c r="N701" s="589"/>
      <c r="O701" s="218">
        <v>44866</v>
      </c>
      <c r="P701" s="557">
        <f t="shared" si="13"/>
        <v>18</v>
      </c>
    </row>
    <row r="702" spans="1:16">
      <c r="A702" s="657">
        <v>44879</v>
      </c>
      <c r="B702" s="577" t="s">
        <v>3</v>
      </c>
      <c r="C702" s="577"/>
      <c r="D702" s="576" t="s">
        <v>96</v>
      </c>
      <c r="E702" s="576"/>
      <c r="F702" s="575">
        <v>2</v>
      </c>
      <c r="G702" s="576">
        <v>2</v>
      </c>
      <c r="H702" s="589"/>
      <c r="I702" s="847"/>
      <c r="J702" s="1063"/>
      <c r="K702" s="589"/>
      <c r="L702" s="589"/>
      <c r="M702" s="589"/>
      <c r="N702" s="589">
        <v>24</v>
      </c>
      <c r="O702" s="218">
        <v>44866</v>
      </c>
      <c r="P702" s="557">
        <f t="shared" si="13"/>
        <v>24</v>
      </c>
    </row>
    <row r="703" spans="1:16">
      <c r="A703" s="657">
        <v>44879</v>
      </c>
      <c r="B703" s="577" t="s">
        <v>1</v>
      </c>
      <c r="C703" s="577"/>
      <c r="D703" s="576" t="s">
        <v>95</v>
      </c>
      <c r="E703" s="576"/>
      <c r="F703" s="575">
        <v>2</v>
      </c>
      <c r="G703" s="576">
        <v>2</v>
      </c>
      <c r="H703" s="589"/>
      <c r="I703" s="847"/>
      <c r="J703" s="1063"/>
      <c r="K703" s="589"/>
      <c r="L703" s="589"/>
      <c r="M703" s="589"/>
      <c r="N703" s="589">
        <v>24</v>
      </c>
      <c r="O703" s="218">
        <v>44866</v>
      </c>
      <c r="P703" s="557">
        <f t="shared" si="13"/>
        <v>24</v>
      </c>
    </row>
    <row r="704" spans="1:16">
      <c r="A704" s="657">
        <v>44879</v>
      </c>
      <c r="B704" s="577" t="s">
        <v>1</v>
      </c>
      <c r="C704" s="577"/>
      <c r="D704" s="576" t="s">
        <v>97</v>
      </c>
      <c r="E704" s="576"/>
      <c r="F704" s="575">
        <v>1</v>
      </c>
      <c r="G704" s="576">
        <v>1</v>
      </c>
      <c r="H704" s="589"/>
      <c r="I704" s="847"/>
      <c r="J704" s="1063"/>
      <c r="K704" s="589"/>
      <c r="L704" s="589"/>
      <c r="M704" s="589"/>
      <c r="N704" s="589">
        <v>12</v>
      </c>
      <c r="O704" s="218">
        <v>44866</v>
      </c>
      <c r="P704" s="557">
        <f t="shared" si="13"/>
        <v>12</v>
      </c>
    </row>
    <row r="705" spans="1:16">
      <c r="A705" s="657">
        <v>44880</v>
      </c>
      <c r="B705" s="577" t="s">
        <v>43</v>
      </c>
      <c r="C705" s="577" t="s">
        <v>1195</v>
      </c>
      <c r="D705" s="576" t="s">
        <v>228</v>
      </c>
      <c r="E705" s="576"/>
      <c r="F705" s="575">
        <v>3</v>
      </c>
      <c r="G705" s="576">
        <v>3</v>
      </c>
      <c r="H705" s="589"/>
      <c r="I705" s="847"/>
      <c r="J705" s="1063"/>
      <c r="K705" s="589"/>
      <c r="L705" s="589"/>
      <c r="M705" s="589">
        <v>60</v>
      </c>
      <c r="N705" s="589"/>
      <c r="O705" s="218">
        <v>44866</v>
      </c>
      <c r="P705" s="557">
        <f t="shared" si="13"/>
        <v>60</v>
      </c>
    </row>
    <row r="706" spans="1:16">
      <c r="A706" s="657">
        <v>44880</v>
      </c>
      <c r="B706" s="577" t="s">
        <v>43</v>
      </c>
      <c r="C706" s="577" t="s">
        <v>1196</v>
      </c>
      <c r="D706" s="576" t="s">
        <v>354</v>
      </c>
      <c r="E706" s="576"/>
      <c r="F706" s="575">
        <v>4</v>
      </c>
      <c r="G706" s="576">
        <v>4</v>
      </c>
      <c r="H706" s="589"/>
      <c r="I706" s="847"/>
      <c r="J706" s="1063"/>
      <c r="K706" s="589"/>
      <c r="L706" s="589"/>
      <c r="M706" s="589">
        <v>20</v>
      </c>
      <c r="N706" s="589"/>
      <c r="O706" s="218">
        <v>44866</v>
      </c>
      <c r="P706" s="557">
        <f t="shared" si="13"/>
        <v>20</v>
      </c>
    </row>
    <row r="707" spans="1:16">
      <c r="A707" s="657">
        <v>44880</v>
      </c>
      <c r="B707" s="577" t="s">
        <v>12</v>
      </c>
      <c r="C707" s="577" t="s">
        <v>1028</v>
      </c>
      <c r="D707" s="576" t="s">
        <v>204</v>
      </c>
      <c r="E707" s="576"/>
      <c r="F707" s="575">
        <v>1</v>
      </c>
      <c r="G707" s="576">
        <v>1</v>
      </c>
      <c r="H707" s="589"/>
      <c r="I707" s="847"/>
      <c r="J707" s="1063"/>
      <c r="K707" s="589"/>
      <c r="L707" s="589"/>
      <c r="M707" s="589"/>
      <c r="N707" s="589">
        <v>13</v>
      </c>
      <c r="O707" s="218">
        <v>44866</v>
      </c>
      <c r="P707" s="557">
        <f t="shared" si="13"/>
        <v>13</v>
      </c>
    </row>
    <row r="708" spans="1:16">
      <c r="A708" s="657">
        <v>44880</v>
      </c>
      <c r="B708" s="577" t="s">
        <v>472</v>
      </c>
      <c r="C708" s="577" t="s">
        <v>1180</v>
      </c>
      <c r="D708" s="576" t="s">
        <v>354</v>
      </c>
      <c r="E708" s="576"/>
      <c r="F708" s="575">
        <v>2</v>
      </c>
      <c r="G708" s="576">
        <v>2</v>
      </c>
      <c r="H708" s="589"/>
      <c r="I708" s="847"/>
      <c r="J708" s="1063"/>
      <c r="K708" s="589"/>
      <c r="L708" s="589"/>
      <c r="M708" s="589">
        <v>7</v>
      </c>
      <c r="N708" s="589"/>
      <c r="O708" s="218">
        <v>44866</v>
      </c>
      <c r="P708" s="557">
        <f t="shared" si="13"/>
        <v>7</v>
      </c>
    </row>
    <row r="709" spans="1:16">
      <c r="A709" s="657">
        <v>44880</v>
      </c>
      <c r="B709" s="577" t="s">
        <v>3</v>
      </c>
      <c r="C709" s="577" t="s">
        <v>1197</v>
      </c>
      <c r="D709" s="576" t="s">
        <v>11</v>
      </c>
      <c r="E709" s="576"/>
      <c r="F709" s="575">
        <v>3</v>
      </c>
      <c r="G709" s="576">
        <v>3</v>
      </c>
      <c r="H709" s="589"/>
      <c r="I709" s="847"/>
      <c r="J709" s="1063"/>
      <c r="K709" s="589"/>
      <c r="L709" s="589"/>
      <c r="M709" s="589">
        <v>18</v>
      </c>
      <c r="N709" s="589"/>
      <c r="O709" s="218">
        <v>44866</v>
      </c>
      <c r="P709" s="557">
        <f t="shared" si="13"/>
        <v>18</v>
      </c>
    </row>
    <row r="710" spans="1:16">
      <c r="A710" s="657">
        <v>44880</v>
      </c>
      <c r="B710" s="577" t="s">
        <v>1</v>
      </c>
      <c r="C710" s="577" t="s">
        <v>1198</v>
      </c>
      <c r="D710" s="576" t="s">
        <v>200</v>
      </c>
      <c r="E710" s="576"/>
      <c r="F710" s="575">
        <v>12</v>
      </c>
      <c r="G710" s="576">
        <v>12</v>
      </c>
      <c r="H710" s="589"/>
      <c r="I710" s="847"/>
      <c r="J710" s="1063"/>
      <c r="K710" s="589">
        <v>51</v>
      </c>
      <c r="L710" s="589"/>
      <c r="M710" s="589"/>
      <c r="N710" s="589"/>
      <c r="O710" s="218">
        <v>44866</v>
      </c>
      <c r="P710" s="557">
        <f t="shared" si="13"/>
        <v>51</v>
      </c>
    </row>
    <row r="711" spans="1:16">
      <c r="A711" s="657">
        <v>44880</v>
      </c>
      <c r="B711" s="577" t="s">
        <v>3</v>
      </c>
      <c r="C711" s="577"/>
      <c r="D711" s="576" t="s">
        <v>96</v>
      </c>
      <c r="E711" s="576"/>
      <c r="F711" s="575">
        <v>3</v>
      </c>
      <c r="G711" s="576"/>
      <c r="H711" s="589"/>
      <c r="I711" s="847"/>
      <c r="J711" s="1063"/>
      <c r="K711" s="589"/>
      <c r="L711" s="589"/>
      <c r="M711" s="589"/>
      <c r="N711" s="589">
        <v>36</v>
      </c>
      <c r="O711" s="218">
        <v>44866</v>
      </c>
      <c r="P711" s="557">
        <f t="shared" si="13"/>
        <v>36</v>
      </c>
    </row>
    <row r="712" spans="1:16">
      <c r="A712" s="657">
        <v>44880</v>
      </c>
      <c r="B712" s="577" t="s">
        <v>1</v>
      </c>
      <c r="C712" s="577"/>
      <c r="D712" s="576" t="s">
        <v>95</v>
      </c>
      <c r="E712" s="576"/>
      <c r="F712" s="575">
        <v>1</v>
      </c>
      <c r="G712" s="576">
        <v>1</v>
      </c>
      <c r="H712" s="589"/>
      <c r="I712" s="847"/>
      <c r="J712" s="1063"/>
      <c r="K712" s="589"/>
      <c r="L712" s="589"/>
      <c r="M712" s="589"/>
      <c r="N712" s="589">
        <v>12</v>
      </c>
      <c r="O712" s="218">
        <v>44866</v>
      </c>
      <c r="P712" s="557">
        <f t="shared" si="13"/>
        <v>12</v>
      </c>
    </row>
    <row r="713" spans="1:16">
      <c r="A713" s="657">
        <v>44880</v>
      </c>
      <c r="B713" s="731" t="s">
        <v>2</v>
      </c>
      <c r="C713" s="577"/>
      <c r="D713" s="576" t="s">
        <v>98</v>
      </c>
      <c r="E713" s="576"/>
      <c r="F713" s="575">
        <v>1</v>
      </c>
      <c r="G713" s="576">
        <v>1</v>
      </c>
      <c r="H713" s="589"/>
      <c r="I713" s="847"/>
      <c r="J713" s="1063"/>
      <c r="K713" s="589"/>
      <c r="L713" s="589"/>
      <c r="M713" s="589"/>
      <c r="N713" s="589">
        <v>12</v>
      </c>
      <c r="O713" s="218">
        <v>44866</v>
      </c>
      <c r="P713" s="557">
        <f t="shared" si="13"/>
        <v>12</v>
      </c>
    </row>
    <row r="714" spans="1:16">
      <c r="A714" s="657">
        <v>44881</v>
      </c>
      <c r="B714" s="577" t="s">
        <v>3</v>
      </c>
      <c r="C714" s="577" t="s">
        <v>1199</v>
      </c>
      <c r="D714" s="576" t="s">
        <v>228</v>
      </c>
      <c r="E714" s="576"/>
      <c r="F714" s="575">
        <v>1</v>
      </c>
      <c r="G714" s="576">
        <v>1</v>
      </c>
      <c r="H714" s="589"/>
      <c r="I714" s="847"/>
      <c r="J714" s="1063"/>
      <c r="K714" s="589"/>
      <c r="L714" s="589"/>
      <c r="M714" s="589">
        <v>20</v>
      </c>
      <c r="N714" s="589"/>
      <c r="O714" s="218">
        <v>44866</v>
      </c>
      <c r="P714" s="557">
        <f t="shared" si="13"/>
        <v>20</v>
      </c>
    </row>
    <row r="715" spans="1:16">
      <c r="A715" s="657">
        <v>44881</v>
      </c>
      <c r="B715" s="577" t="s">
        <v>3</v>
      </c>
      <c r="C715" s="577" t="s">
        <v>1200</v>
      </c>
      <c r="D715" s="576" t="s">
        <v>11</v>
      </c>
      <c r="E715" s="576"/>
      <c r="F715" s="575">
        <v>3</v>
      </c>
      <c r="G715" s="576">
        <v>3</v>
      </c>
      <c r="H715" s="589"/>
      <c r="I715" s="847"/>
      <c r="J715" s="1063"/>
      <c r="K715" s="589"/>
      <c r="L715" s="589"/>
      <c r="M715" s="589">
        <v>18</v>
      </c>
      <c r="N715" s="589"/>
      <c r="O715" s="218">
        <v>44866</v>
      </c>
      <c r="P715" s="557">
        <f t="shared" si="13"/>
        <v>18</v>
      </c>
    </row>
    <row r="716" spans="1:16">
      <c r="A716" s="657">
        <v>44881</v>
      </c>
      <c r="B716" s="577" t="s">
        <v>3</v>
      </c>
      <c r="C716" s="577"/>
      <c r="D716" s="576" t="s">
        <v>96</v>
      </c>
      <c r="E716" s="576"/>
      <c r="F716" s="575">
        <v>1</v>
      </c>
      <c r="G716" s="576">
        <v>1</v>
      </c>
      <c r="H716" s="589"/>
      <c r="I716" s="847"/>
      <c r="J716" s="1063"/>
      <c r="K716" s="589"/>
      <c r="L716" s="589"/>
      <c r="M716" s="589"/>
      <c r="N716" s="589">
        <v>12</v>
      </c>
      <c r="O716" s="218">
        <v>44866</v>
      </c>
      <c r="P716" s="557">
        <f t="shared" si="13"/>
        <v>12</v>
      </c>
    </row>
    <row r="717" spans="1:16">
      <c r="A717" s="657">
        <v>44881</v>
      </c>
      <c r="B717" s="577" t="s">
        <v>1</v>
      </c>
      <c r="C717" s="577"/>
      <c r="D717" s="576" t="s">
        <v>95</v>
      </c>
      <c r="E717" s="576"/>
      <c r="F717" s="575">
        <v>2</v>
      </c>
      <c r="G717" s="576">
        <v>2</v>
      </c>
      <c r="H717" s="589"/>
      <c r="I717" s="847"/>
      <c r="J717" s="1063"/>
      <c r="K717" s="589"/>
      <c r="L717" s="589"/>
      <c r="M717" s="589"/>
      <c r="N717" s="589">
        <v>24</v>
      </c>
      <c r="O717" s="218">
        <v>44866</v>
      </c>
      <c r="P717" s="557">
        <f t="shared" si="13"/>
        <v>24</v>
      </c>
    </row>
    <row r="718" spans="1:16">
      <c r="A718" s="657">
        <v>44881</v>
      </c>
      <c r="B718" s="577" t="s">
        <v>1</v>
      </c>
      <c r="C718" s="577"/>
      <c r="D718" s="576" t="s">
        <v>97</v>
      </c>
      <c r="E718" s="576"/>
      <c r="F718" s="575">
        <v>1</v>
      </c>
      <c r="G718" s="576">
        <v>1</v>
      </c>
      <c r="H718" s="589"/>
      <c r="I718" s="847"/>
      <c r="J718" s="1063"/>
      <c r="K718" s="589"/>
      <c r="L718" s="589"/>
      <c r="M718" s="589"/>
      <c r="N718" s="589">
        <v>12</v>
      </c>
      <c r="O718" s="218">
        <v>44866</v>
      </c>
      <c r="P718" s="557">
        <f t="shared" si="13"/>
        <v>12</v>
      </c>
    </row>
    <row r="719" spans="1:16">
      <c r="A719" s="657">
        <v>44882</v>
      </c>
      <c r="B719" s="577" t="s">
        <v>3</v>
      </c>
      <c r="C719" s="577" t="s">
        <v>1199</v>
      </c>
      <c r="D719" s="576" t="s">
        <v>354</v>
      </c>
      <c r="E719" s="576"/>
      <c r="F719" s="575">
        <v>1</v>
      </c>
      <c r="G719" s="576">
        <v>1</v>
      </c>
      <c r="H719" s="589"/>
      <c r="I719" s="847"/>
      <c r="J719" s="1063"/>
      <c r="K719" s="589"/>
      <c r="L719" s="589"/>
      <c r="M719" s="589">
        <v>5</v>
      </c>
      <c r="N719" s="589"/>
      <c r="O719" s="218">
        <v>44866</v>
      </c>
      <c r="P719" s="557">
        <f t="shared" si="13"/>
        <v>5</v>
      </c>
    </row>
    <row r="720" spans="1:16">
      <c r="A720" s="657">
        <v>44882</v>
      </c>
      <c r="B720" s="577" t="s">
        <v>3</v>
      </c>
      <c r="C720" s="577" t="s">
        <v>1202</v>
      </c>
      <c r="D720" s="576" t="s">
        <v>11</v>
      </c>
      <c r="E720" s="576"/>
      <c r="F720" s="575">
        <v>2</v>
      </c>
      <c r="G720" s="576">
        <v>2</v>
      </c>
      <c r="H720" s="589"/>
      <c r="I720" s="847"/>
      <c r="J720" s="1063"/>
      <c r="K720" s="589"/>
      <c r="L720" s="589"/>
      <c r="M720" s="589">
        <v>6</v>
      </c>
      <c r="N720" s="589"/>
      <c r="O720" s="218">
        <v>44866</v>
      </c>
      <c r="P720" s="557">
        <f t="shared" si="13"/>
        <v>6</v>
      </c>
    </row>
    <row r="721" spans="1:16">
      <c r="A721" s="657">
        <v>44882</v>
      </c>
      <c r="B721" s="577" t="s">
        <v>3</v>
      </c>
      <c r="C721" s="577" t="s">
        <v>1179</v>
      </c>
      <c r="D721" s="576" t="s">
        <v>204</v>
      </c>
      <c r="E721" s="576"/>
      <c r="F721" s="575">
        <v>1</v>
      </c>
      <c r="G721" s="576">
        <v>1</v>
      </c>
      <c r="H721" s="589"/>
      <c r="I721" s="847"/>
      <c r="J721" s="1063"/>
      <c r="K721" s="589"/>
      <c r="L721" s="589"/>
      <c r="M721" s="589"/>
      <c r="N721" s="589">
        <v>12</v>
      </c>
      <c r="O721" s="218">
        <v>44866</v>
      </c>
      <c r="P721" s="557">
        <f t="shared" si="13"/>
        <v>12</v>
      </c>
    </row>
    <row r="722" spans="1:16">
      <c r="A722" s="657">
        <v>44882</v>
      </c>
      <c r="B722" s="577" t="s">
        <v>3</v>
      </c>
      <c r="C722" s="577" t="s">
        <v>1203</v>
      </c>
      <c r="D722" s="576" t="s">
        <v>10</v>
      </c>
      <c r="E722" s="576"/>
      <c r="F722" s="575">
        <v>2</v>
      </c>
      <c r="G722" s="576">
        <v>1</v>
      </c>
      <c r="H722" s="589"/>
      <c r="I722" s="847"/>
      <c r="J722" s="1063"/>
      <c r="K722" s="589"/>
      <c r="L722" s="589"/>
      <c r="M722" s="589">
        <v>10</v>
      </c>
      <c r="N722" s="589"/>
      <c r="O722" s="218">
        <v>44866</v>
      </c>
      <c r="P722" s="557">
        <f t="shared" si="13"/>
        <v>10</v>
      </c>
    </row>
    <row r="723" spans="1:16">
      <c r="A723" s="657">
        <v>44882</v>
      </c>
      <c r="B723" s="577" t="s">
        <v>43</v>
      </c>
      <c r="C723" s="577" t="s">
        <v>1204</v>
      </c>
      <c r="D723" s="576" t="s">
        <v>228</v>
      </c>
      <c r="E723" s="576"/>
      <c r="F723" s="575">
        <v>2</v>
      </c>
      <c r="G723" s="576">
        <v>2</v>
      </c>
      <c r="H723" s="589"/>
      <c r="I723" s="847"/>
      <c r="J723" s="1063"/>
      <c r="K723" s="589"/>
      <c r="L723" s="589"/>
      <c r="M723" s="589">
        <v>40</v>
      </c>
      <c r="N723" s="589"/>
      <c r="O723" s="218">
        <v>44866</v>
      </c>
      <c r="P723" s="557">
        <f t="shared" si="13"/>
        <v>40</v>
      </c>
    </row>
    <row r="724" spans="1:16">
      <c r="A724" s="657">
        <v>44882</v>
      </c>
      <c r="B724" s="577" t="s">
        <v>43</v>
      </c>
      <c r="C724" s="577" t="s">
        <v>1205</v>
      </c>
      <c r="D724" s="576" t="s">
        <v>354</v>
      </c>
      <c r="E724" s="576"/>
      <c r="F724" s="575">
        <v>4</v>
      </c>
      <c r="G724" s="576">
        <v>4</v>
      </c>
      <c r="H724" s="589"/>
      <c r="I724" s="847"/>
      <c r="J724" s="1063"/>
      <c r="K724" s="589"/>
      <c r="L724" s="589"/>
      <c r="M724" s="589">
        <v>20</v>
      </c>
      <c r="N724" s="589"/>
      <c r="O724" s="218">
        <v>44866</v>
      </c>
      <c r="P724" s="557">
        <f t="shared" si="13"/>
        <v>20</v>
      </c>
    </row>
    <row r="725" spans="1:16">
      <c r="A725" s="657">
        <v>44882</v>
      </c>
      <c r="B725" s="577" t="s">
        <v>43</v>
      </c>
      <c r="C725" s="577" t="s">
        <v>1206</v>
      </c>
      <c r="D725" s="576" t="s">
        <v>11</v>
      </c>
      <c r="E725" s="576"/>
      <c r="F725" s="575">
        <v>1</v>
      </c>
      <c r="G725" s="576">
        <v>1</v>
      </c>
      <c r="H725" s="589"/>
      <c r="I725" s="847"/>
      <c r="J725" s="1063"/>
      <c r="K725" s="589"/>
      <c r="L725" s="589"/>
      <c r="M725" s="589">
        <v>6</v>
      </c>
      <c r="N725" s="589"/>
      <c r="O725" s="218">
        <v>44866</v>
      </c>
      <c r="P725" s="557">
        <f t="shared" si="13"/>
        <v>6</v>
      </c>
    </row>
    <row r="726" spans="1:16">
      <c r="A726" s="657">
        <v>44882</v>
      </c>
      <c r="B726" s="577" t="s">
        <v>12</v>
      </c>
      <c r="C726" s="577" t="s">
        <v>1055</v>
      </c>
      <c r="D726" s="576" t="s">
        <v>204</v>
      </c>
      <c r="E726" s="576"/>
      <c r="F726" s="575">
        <v>1</v>
      </c>
      <c r="G726" s="576">
        <v>1</v>
      </c>
      <c r="H726" s="589"/>
      <c r="I726" s="847"/>
      <c r="J726" s="1063"/>
      <c r="K726" s="589"/>
      <c r="L726" s="589"/>
      <c r="M726" s="589"/>
      <c r="N726" s="589">
        <v>12</v>
      </c>
      <c r="O726" s="218">
        <v>44866</v>
      </c>
      <c r="P726" s="557">
        <f t="shared" si="13"/>
        <v>12</v>
      </c>
    </row>
    <row r="727" spans="1:16">
      <c r="A727" s="657">
        <v>44882</v>
      </c>
      <c r="B727" s="577" t="s">
        <v>41</v>
      </c>
      <c r="C727" s="577" t="s">
        <v>1207</v>
      </c>
      <c r="D727" s="576" t="s">
        <v>200</v>
      </c>
      <c r="E727" s="576"/>
      <c r="F727" s="575">
        <v>7</v>
      </c>
      <c r="G727" s="576">
        <v>7</v>
      </c>
      <c r="H727" s="589"/>
      <c r="I727" s="847"/>
      <c r="J727" s="1063"/>
      <c r="K727" s="589">
        <v>35</v>
      </c>
      <c r="L727" s="589"/>
      <c r="M727" s="589"/>
      <c r="N727" s="589"/>
      <c r="O727" s="218">
        <v>44866</v>
      </c>
      <c r="P727" s="557">
        <f t="shared" si="13"/>
        <v>35</v>
      </c>
    </row>
    <row r="728" spans="1:16">
      <c r="A728" s="657">
        <v>44882</v>
      </c>
      <c r="B728" s="577" t="s">
        <v>37</v>
      </c>
      <c r="C728" s="577" t="s">
        <v>1208</v>
      </c>
      <c r="D728" s="576" t="s">
        <v>200</v>
      </c>
      <c r="E728" s="576"/>
      <c r="F728" s="575">
        <v>2</v>
      </c>
      <c r="G728" s="576">
        <v>2</v>
      </c>
      <c r="H728" s="589"/>
      <c r="I728" s="847"/>
      <c r="J728" s="1063"/>
      <c r="K728" s="589">
        <v>15</v>
      </c>
      <c r="L728" s="589"/>
      <c r="M728" s="589"/>
      <c r="N728" s="589"/>
      <c r="O728" s="218">
        <v>44866</v>
      </c>
      <c r="P728" s="557">
        <f t="shared" si="13"/>
        <v>15</v>
      </c>
    </row>
    <row r="729" spans="1:16">
      <c r="A729" s="657">
        <v>44882</v>
      </c>
      <c r="B729" s="577" t="s">
        <v>3</v>
      </c>
      <c r="C729" s="577"/>
      <c r="D729" s="576" t="s">
        <v>96</v>
      </c>
      <c r="E729" s="576"/>
      <c r="F729" s="575">
        <v>2</v>
      </c>
      <c r="G729" s="576">
        <v>2</v>
      </c>
      <c r="H729" s="589"/>
      <c r="I729" s="847"/>
      <c r="J729" s="1063"/>
      <c r="K729" s="589"/>
      <c r="L729" s="589"/>
      <c r="M729" s="589"/>
      <c r="N729" s="589">
        <v>24</v>
      </c>
      <c r="O729" s="218">
        <v>44866</v>
      </c>
      <c r="P729" s="557">
        <f t="shared" si="13"/>
        <v>24</v>
      </c>
    </row>
    <row r="730" spans="1:16">
      <c r="A730" s="657">
        <v>44882</v>
      </c>
      <c r="B730" s="577" t="s">
        <v>1</v>
      </c>
      <c r="C730" s="577"/>
      <c r="D730" s="576" t="s">
        <v>95</v>
      </c>
      <c r="E730" s="576"/>
      <c r="F730" s="575">
        <v>2</v>
      </c>
      <c r="G730" s="576">
        <v>2</v>
      </c>
      <c r="H730" s="589"/>
      <c r="I730" s="847"/>
      <c r="J730" s="1063"/>
      <c r="K730" s="589"/>
      <c r="L730" s="589"/>
      <c r="M730" s="589"/>
      <c r="N730" s="589">
        <v>24</v>
      </c>
      <c r="O730" s="218">
        <v>44866</v>
      </c>
      <c r="P730" s="557">
        <f t="shared" si="13"/>
        <v>24</v>
      </c>
    </row>
    <row r="731" spans="1:16">
      <c r="A731" s="657">
        <v>44882</v>
      </c>
      <c r="B731" s="731" t="s">
        <v>2</v>
      </c>
      <c r="C731" s="577"/>
      <c r="D731" s="576" t="s">
        <v>98</v>
      </c>
      <c r="E731" s="576"/>
      <c r="F731" s="575">
        <v>1</v>
      </c>
      <c r="G731" s="576">
        <v>1</v>
      </c>
      <c r="H731" s="589"/>
      <c r="I731" s="847"/>
      <c r="J731" s="1063"/>
      <c r="K731" s="589"/>
      <c r="L731" s="589"/>
      <c r="M731" s="589"/>
      <c r="N731" s="589">
        <v>12</v>
      </c>
      <c r="O731" s="218">
        <v>44866</v>
      </c>
      <c r="P731" s="557">
        <f t="shared" si="13"/>
        <v>12</v>
      </c>
    </row>
    <row r="732" spans="1:16">
      <c r="A732" s="657">
        <v>44883</v>
      </c>
      <c r="B732" s="577" t="s">
        <v>43</v>
      </c>
      <c r="C732" s="577" t="s">
        <v>1209</v>
      </c>
      <c r="D732" s="576" t="s">
        <v>228</v>
      </c>
      <c r="E732" s="576"/>
      <c r="F732" s="575">
        <v>2</v>
      </c>
      <c r="G732" s="576">
        <v>2</v>
      </c>
      <c r="H732" s="589"/>
      <c r="I732" s="847"/>
      <c r="J732" s="1063"/>
      <c r="K732" s="589"/>
      <c r="L732" s="589"/>
      <c r="M732" s="589">
        <v>40</v>
      </c>
      <c r="N732" s="589"/>
      <c r="O732" s="218">
        <v>44866</v>
      </c>
      <c r="P732" s="557">
        <f t="shared" si="13"/>
        <v>40</v>
      </c>
    </row>
    <row r="733" spans="1:16">
      <c r="A733" s="657">
        <v>44883</v>
      </c>
      <c r="B733" s="577" t="s">
        <v>43</v>
      </c>
      <c r="C733" s="577" t="s">
        <v>1210</v>
      </c>
      <c r="D733" s="576" t="s">
        <v>354</v>
      </c>
      <c r="E733" s="576"/>
      <c r="F733" s="575">
        <v>1</v>
      </c>
      <c r="G733" s="576">
        <v>1</v>
      </c>
      <c r="H733" s="589"/>
      <c r="I733" s="847"/>
      <c r="J733" s="1063"/>
      <c r="K733" s="589"/>
      <c r="L733" s="589"/>
      <c r="M733" s="589">
        <v>5</v>
      </c>
      <c r="N733" s="589"/>
      <c r="O733" s="218">
        <v>44866</v>
      </c>
      <c r="P733" s="557">
        <f t="shared" si="13"/>
        <v>5</v>
      </c>
    </row>
    <row r="734" spans="1:16">
      <c r="A734" s="657">
        <v>44883</v>
      </c>
      <c r="B734" s="577" t="s">
        <v>43</v>
      </c>
      <c r="C734" s="577" t="s">
        <v>1211</v>
      </c>
      <c r="D734" s="576" t="s">
        <v>11</v>
      </c>
      <c r="E734" s="576"/>
      <c r="F734" s="575">
        <v>3</v>
      </c>
      <c r="G734" s="576">
        <v>3</v>
      </c>
      <c r="H734" s="589"/>
      <c r="I734" s="847"/>
      <c r="J734" s="1063"/>
      <c r="K734" s="589"/>
      <c r="L734" s="589"/>
      <c r="M734" s="589">
        <v>18</v>
      </c>
      <c r="N734" s="589"/>
      <c r="O734" s="218">
        <v>44866</v>
      </c>
      <c r="P734" s="557">
        <f t="shared" si="13"/>
        <v>18</v>
      </c>
    </row>
    <row r="735" spans="1:16">
      <c r="A735" s="657">
        <v>44883</v>
      </c>
      <c r="B735" s="577" t="s">
        <v>3</v>
      </c>
      <c r="C735" s="577" t="s">
        <v>1212</v>
      </c>
      <c r="D735" s="576" t="s">
        <v>11</v>
      </c>
      <c r="E735" s="576"/>
      <c r="F735" s="575">
        <v>2</v>
      </c>
      <c r="G735" s="576">
        <v>2</v>
      </c>
      <c r="H735" s="589"/>
      <c r="I735" s="847"/>
      <c r="J735" s="1063"/>
      <c r="K735" s="589"/>
      <c r="L735" s="589"/>
      <c r="M735" s="589">
        <v>6</v>
      </c>
      <c r="N735" s="589"/>
      <c r="O735" s="218">
        <v>44866</v>
      </c>
      <c r="P735" s="557">
        <f t="shared" si="13"/>
        <v>6</v>
      </c>
    </row>
    <row r="736" spans="1:16">
      <c r="A736" s="657">
        <v>44883</v>
      </c>
      <c r="B736" s="577" t="s">
        <v>3</v>
      </c>
      <c r="C736" s="577"/>
      <c r="D736" s="576" t="s">
        <v>96</v>
      </c>
      <c r="E736" s="576"/>
      <c r="F736" s="575">
        <v>2</v>
      </c>
      <c r="G736" s="576">
        <v>2</v>
      </c>
      <c r="H736" s="589"/>
      <c r="I736" s="847"/>
      <c r="J736" s="1063"/>
      <c r="K736" s="589"/>
      <c r="L736" s="589"/>
      <c r="M736" s="589"/>
      <c r="N736" s="589">
        <v>24</v>
      </c>
      <c r="O736" s="218">
        <v>44866</v>
      </c>
      <c r="P736" s="557">
        <f t="shared" si="13"/>
        <v>24</v>
      </c>
    </row>
    <row r="737" spans="1:17">
      <c r="A737" s="657">
        <v>44883</v>
      </c>
      <c r="B737" s="577" t="s">
        <v>1</v>
      </c>
      <c r="C737" s="577"/>
      <c r="D737" s="576" t="s">
        <v>95</v>
      </c>
      <c r="E737" s="576"/>
      <c r="F737" s="575">
        <v>1</v>
      </c>
      <c r="G737" s="576">
        <v>1</v>
      </c>
      <c r="H737" s="589"/>
      <c r="I737" s="847"/>
      <c r="J737" s="1063"/>
      <c r="K737" s="589"/>
      <c r="L737" s="589"/>
      <c r="M737" s="589"/>
      <c r="N737" s="589">
        <v>12</v>
      </c>
      <c r="O737" s="218">
        <v>44866</v>
      </c>
      <c r="P737" s="557">
        <f t="shared" si="13"/>
        <v>12</v>
      </c>
    </row>
    <row r="738" spans="1:17">
      <c r="A738" s="657">
        <v>44883</v>
      </c>
      <c r="B738" s="731" t="s">
        <v>12</v>
      </c>
      <c r="C738" s="577"/>
      <c r="D738" s="576" t="s">
        <v>98</v>
      </c>
      <c r="E738" s="576"/>
      <c r="F738" s="575">
        <v>1</v>
      </c>
      <c r="G738" s="576">
        <v>1</v>
      </c>
      <c r="H738" s="589"/>
      <c r="I738" s="847"/>
      <c r="J738" s="1063"/>
      <c r="K738" s="589"/>
      <c r="L738" s="589"/>
      <c r="M738" s="589"/>
      <c r="N738" s="589">
        <v>12</v>
      </c>
      <c r="O738" s="218">
        <v>44866</v>
      </c>
      <c r="P738" s="557">
        <f t="shared" si="13"/>
        <v>12</v>
      </c>
    </row>
    <row r="739" spans="1:17">
      <c r="A739" s="657">
        <v>44883</v>
      </c>
      <c r="B739" s="577" t="s">
        <v>12</v>
      </c>
      <c r="C739" s="577" t="s">
        <v>1213</v>
      </c>
      <c r="D739" s="576" t="s">
        <v>402</v>
      </c>
      <c r="E739" s="576"/>
      <c r="F739" s="575">
        <v>1</v>
      </c>
      <c r="G739" s="576">
        <v>1</v>
      </c>
      <c r="H739" s="576">
        <v>1</v>
      </c>
      <c r="I739" s="846"/>
      <c r="J739" s="1015"/>
      <c r="K739" s="589"/>
      <c r="L739" s="589"/>
      <c r="M739" s="589"/>
      <c r="N739" s="589"/>
      <c r="O739" s="218">
        <v>44866</v>
      </c>
      <c r="P739" s="557">
        <f t="shared" si="13"/>
        <v>0</v>
      </c>
      <c r="Q739">
        <v>32</v>
      </c>
    </row>
    <row r="740" spans="1:17">
      <c r="A740" s="657">
        <v>44883</v>
      </c>
      <c r="B740" s="577" t="s">
        <v>12</v>
      </c>
      <c r="C740" s="577" t="s">
        <v>1213</v>
      </c>
      <c r="D740" s="576" t="s">
        <v>400</v>
      </c>
      <c r="E740" s="576"/>
      <c r="F740" s="575">
        <v>4</v>
      </c>
      <c r="G740" s="576">
        <v>4</v>
      </c>
      <c r="H740" s="576">
        <v>4</v>
      </c>
      <c r="I740" s="846"/>
      <c r="J740" s="1015"/>
      <c r="K740" s="589"/>
      <c r="L740" s="589"/>
      <c r="M740" s="589"/>
      <c r="N740" s="589"/>
      <c r="O740" s="218">
        <v>44866</v>
      </c>
      <c r="P740" s="557">
        <f t="shared" si="13"/>
        <v>0</v>
      </c>
      <c r="Q740">
        <v>120</v>
      </c>
    </row>
    <row r="741" spans="1:17">
      <c r="A741" s="657">
        <v>44883</v>
      </c>
      <c r="B741" s="577" t="s">
        <v>12</v>
      </c>
      <c r="C741" s="577" t="s">
        <v>1213</v>
      </c>
      <c r="D741" s="576" t="s">
        <v>403</v>
      </c>
      <c r="E741" s="576"/>
      <c r="F741" s="575">
        <v>2</v>
      </c>
      <c r="G741" s="576">
        <v>2</v>
      </c>
      <c r="H741" s="576">
        <v>2</v>
      </c>
      <c r="I741" s="846"/>
      <c r="J741" s="1015"/>
      <c r="K741" s="589"/>
      <c r="L741" s="589"/>
      <c r="M741" s="589"/>
      <c r="N741" s="589"/>
      <c r="O741" s="218">
        <v>44866</v>
      </c>
      <c r="P741" s="557">
        <f t="shared" si="13"/>
        <v>0</v>
      </c>
      <c r="Q741">
        <v>55</v>
      </c>
    </row>
    <row r="742" spans="1:17">
      <c r="A742" s="657">
        <v>44885</v>
      </c>
      <c r="B742" s="577" t="s">
        <v>12</v>
      </c>
      <c r="C742" s="577" t="s">
        <v>1213</v>
      </c>
      <c r="D742" s="576" t="s">
        <v>402</v>
      </c>
      <c r="E742" s="576"/>
      <c r="F742" s="575">
        <v>1</v>
      </c>
      <c r="G742" s="576">
        <v>1</v>
      </c>
      <c r="H742" s="576">
        <v>1</v>
      </c>
      <c r="I742" s="846"/>
      <c r="J742" s="1015"/>
      <c r="K742" s="589"/>
      <c r="L742" s="589"/>
      <c r="M742" s="589"/>
      <c r="N742" s="589"/>
      <c r="O742" s="218">
        <v>44866</v>
      </c>
      <c r="P742" s="557">
        <f t="shared" si="13"/>
        <v>0</v>
      </c>
      <c r="Q742">
        <v>31</v>
      </c>
    </row>
    <row r="743" spans="1:17">
      <c r="A743" s="657">
        <v>44885</v>
      </c>
      <c r="B743" s="577" t="s">
        <v>1</v>
      </c>
      <c r="C743" s="577" t="s">
        <v>1220</v>
      </c>
      <c r="D743" s="576" t="s">
        <v>228</v>
      </c>
      <c r="E743" s="576"/>
      <c r="F743" s="575">
        <v>1</v>
      </c>
      <c r="G743" s="576">
        <v>1</v>
      </c>
      <c r="H743" s="589"/>
      <c r="I743" s="847"/>
      <c r="J743" s="1063"/>
      <c r="K743" s="589"/>
      <c r="L743" s="589"/>
      <c r="M743" s="589">
        <v>20</v>
      </c>
      <c r="N743" s="589"/>
      <c r="O743" s="218">
        <v>44866</v>
      </c>
      <c r="P743" s="557">
        <f t="shared" si="13"/>
        <v>20</v>
      </c>
    </row>
    <row r="744" spans="1:17">
      <c r="A744" s="657">
        <v>44885</v>
      </c>
      <c r="B744" s="577" t="s">
        <v>3</v>
      </c>
      <c r="C744" s="577" t="s">
        <v>554</v>
      </c>
      <c r="D744" s="576" t="s">
        <v>204</v>
      </c>
      <c r="E744" s="576"/>
      <c r="F744" s="575">
        <v>1</v>
      </c>
      <c r="G744" s="576">
        <v>1</v>
      </c>
      <c r="H744" s="589"/>
      <c r="I744" s="847"/>
      <c r="J744" s="1063"/>
      <c r="K744" s="589"/>
      <c r="L744" s="589"/>
      <c r="M744" s="589"/>
      <c r="N744" s="589">
        <v>12</v>
      </c>
      <c r="O744" s="218">
        <v>44866</v>
      </c>
      <c r="P744" s="557">
        <f t="shared" si="13"/>
        <v>12</v>
      </c>
    </row>
    <row r="745" spans="1:17">
      <c r="A745" s="657">
        <v>44885</v>
      </c>
      <c r="B745" s="577" t="s">
        <v>43</v>
      </c>
      <c r="C745" s="577" t="s">
        <v>1221</v>
      </c>
      <c r="D745" s="576" t="s">
        <v>11</v>
      </c>
      <c r="E745" s="576"/>
      <c r="F745" s="575">
        <v>4</v>
      </c>
      <c r="G745" s="576">
        <v>4</v>
      </c>
      <c r="H745" s="589"/>
      <c r="I745" s="847"/>
      <c r="J745" s="1063"/>
      <c r="K745" s="589"/>
      <c r="L745" s="589"/>
      <c r="M745" s="589">
        <v>24</v>
      </c>
      <c r="N745" s="589"/>
      <c r="O745" s="218">
        <v>44866</v>
      </c>
      <c r="P745" s="557">
        <f t="shared" si="13"/>
        <v>24</v>
      </c>
    </row>
    <row r="746" spans="1:17">
      <c r="A746" s="657">
        <v>44885</v>
      </c>
      <c r="B746" s="577" t="s">
        <v>43</v>
      </c>
      <c r="C746" s="577" t="s">
        <v>1222</v>
      </c>
      <c r="D746" s="576" t="s">
        <v>354</v>
      </c>
      <c r="E746" s="576"/>
      <c r="F746" s="575">
        <v>2</v>
      </c>
      <c r="G746" s="576">
        <v>2</v>
      </c>
      <c r="H746" s="589"/>
      <c r="I746" s="847"/>
      <c r="J746" s="1063"/>
      <c r="K746" s="589"/>
      <c r="L746" s="589"/>
      <c r="M746" s="589">
        <v>10</v>
      </c>
      <c r="N746" s="589"/>
      <c r="O746" s="218">
        <v>44866</v>
      </c>
      <c r="P746" s="557">
        <f t="shared" si="13"/>
        <v>10</v>
      </c>
    </row>
    <row r="747" spans="1:17">
      <c r="A747" s="657">
        <v>44886</v>
      </c>
      <c r="B747" s="577" t="s">
        <v>2</v>
      </c>
      <c r="C747" s="577"/>
      <c r="D747" s="576" t="s">
        <v>96</v>
      </c>
      <c r="E747" s="576"/>
      <c r="F747" s="575">
        <v>2</v>
      </c>
      <c r="G747" s="576">
        <v>2</v>
      </c>
      <c r="H747" s="589"/>
      <c r="I747" s="847"/>
      <c r="J747" s="1063"/>
      <c r="K747" s="589"/>
      <c r="L747" s="589"/>
      <c r="M747" s="589"/>
      <c r="N747" s="589">
        <v>24</v>
      </c>
      <c r="O747" s="218">
        <v>44866</v>
      </c>
      <c r="P747" s="557">
        <f t="shared" si="13"/>
        <v>24</v>
      </c>
    </row>
    <row r="748" spans="1:17">
      <c r="A748" s="657">
        <v>44886</v>
      </c>
      <c r="B748" s="577" t="s">
        <v>1</v>
      </c>
      <c r="C748" s="577"/>
      <c r="D748" s="576" t="s">
        <v>95</v>
      </c>
      <c r="E748" s="576"/>
      <c r="F748" s="575">
        <v>2</v>
      </c>
      <c r="G748" s="576">
        <v>2</v>
      </c>
      <c r="H748" s="589"/>
      <c r="I748" s="847"/>
      <c r="J748" s="1063"/>
      <c r="K748" s="589"/>
      <c r="L748" s="589"/>
      <c r="M748" s="589"/>
      <c r="N748" s="589">
        <v>24</v>
      </c>
      <c r="O748" s="218">
        <v>44866</v>
      </c>
      <c r="P748" s="557">
        <f t="shared" si="13"/>
        <v>24</v>
      </c>
    </row>
    <row r="749" spans="1:17">
      <c r="A749" s="657">
        <v>44886</v>
      </c>
      <c r="B749" s="731" t="s">
        <v>12</v>
      </c>
      <c r="C749" s="577"/>
      <c r="D749" s="576" t="s">
        <v>98</v>
      </c>
      <c r="E749" s="576"/>
      <c r="F749" s="575">
        <v>2</v>
      </c>
      <c r="G749" s="576">
        <v>2</v>
      </c>
      <c r="H749" s="589"/>
      <c r="I749" s="847"/>
      <c r="J749" s="1063"/>
      <c r="K749" s="589"/>
      <c r="L749" s="589"/>
      <c r="M749" s="589"/>
      <c r="N749" s="589">
        <v>24</v>
      </c>
      <c r="O749" s="218">
        <v>44866</v>
      </c>
      <c r="P749" s="557">
        <f t="shared" si="13"/>
        <v>24</v>
      </c>
    </row>
    <row r="750" spans="1:17">
      <c r="A750" s="657">
        <v>44886</v>
      </c>
      <c r="B750" s="577" t="s">
        <v>1</v>
      </c>
      <c r="C750" s="577"/>
      <c r="D750" s="576" t="s">
        <v>97</v>
      </c>
      <c r="E750" s="576"/>
      <c r="F750" s="575">
        <v>2</v>
      </c>
      <c r="G750" s="576">
        <v>2</v>
      </c>
      <c r="H750" s="589"/>
      <c r="I750" s="847"/>
      <c r="J750" s="1063"/>
      <c r="K750" s="589"/>
      <c r="L750" s="589"/>
      <c r="M750" s="589"/>
      <c r="N750" s="589">
        <v>24</v>
      </c>
      <c r="O750" s="218">
        <v>44866</v>
      </c>
      <c r="P750" s="557">
        <f t="shared" si="13"/>
        <v>24</v>
      </c>
    </row>
    <row r="751" spans="1:17">
      <c r="A751" s="657">
        <v>44887</v>
      </c>
      <c r="B751" s="731" t="s">
        <v>14</v>
      </c>
      <c r="C751" s="577"/>
      <c r="D751" s="576" t="s">
        <v>96</v>
      </c>
      <c r="E751" s="576"/>
      <c r="F751" s="575">
        <v>2</v>
      </c>
      <c r="G751" s="576">
        <v>2</v>
      </c>
      <c r="H751" s="589"/>
      <c r="I751" s="847"/>
      <c r="J751" s="1063"/>
      <c r="K751" s="589"/>
      <c r="L751" s="589"/>
      <c r="M751" s="589"/>
      <c r="N751" s="589">
        <v>24</v>
      </c>
      <c r="O751" s="218">
        <v>44866</v>
      </c>
      <c r="P751" s="557">
        <f t="shared" si="13"/>
        <v>24</v>
      </c>
    </row>
    <row r="752" spans="1:17">
      <c r="A752" s="657">
        <v>44887</v>
      </c>
      <c r="B752" s="577" t="s">
        <v>1</v>
      </c>
      <c r="C752" s="577"/>
      <c r="D752" s="576" t="s">
        <v>95</v>
      </c>
      <c r="E752" s="576"/>
      <c r="F752" s="575">
        <v>1</v>
      </c>
      <c r="G752" s="576">
        <v>1</v>
      </c>
      <c r="H752" s="589"/>
      <c r="I752" s="847"/>
      <c r="J752" s="1063"/>
      <c r="K752" s="589"/>
      <c r="L752" s="589"/>
      <c r="M752" s="589"/>
      <c r="N752" s="589">
        <v>12</v>
      </c>
      <c r="O752" s="218">
        <v>44866</v>
      </c>
      <c r="P752" s="557">
        <f t="shared" si="13"/>
        <v>12</v>
      </c>
    </row>
    <row r="753" spans="1:16">
      <c r="A753" s="657">
        <v>44887</v>
      </c>
      <c r="B753" s="577" t="s">
        <v>1</v>
      </c>
      <c r="C753" s="577" t="s">
        <v>1232</v>
      </c>
      <c r="D753" s="576" t="s">
        <v>204</v>
      </c>
      <c r="E753" s="576"/>
      <c r="F753" s="575">
        <v>1</v>
      </c>
      <c r="G753" s="576">
        <v>1</v>
      </c>
      <c r="H753" s="589"/>
      <c r="I753" s="847"/>
      <c r="J753" s="1063"/>
      <c r="K753" s="589"/>
      <c r="L753" s="589"/>
      <c r="M753" s="589"/>
      <c r="N753" s="589">
        <v>28</v>
      </c>
      <c r="O753" s="218">
        <v>44866</v>
      </c>
      <c r="P753" s="557">
        <f t="shared" si="13"/>
        <v>28</v>
      </c>
    </row>
    <row r="754" spans="1:16">
      <c r="A754" s="657">
        <v>44887</v>
      </c>
      <c r="B754" s="577" t="s">
        <v>3</v>
      </c>
      <c r="C754" s="577" t="s">
        <v>1233</v>
      </c>
      <c r="D754" s="576" t="s">
        <v>204</v>
      </c>
      <c r="E754" s="576"/>
      <c r="F754" s="575">
        <v>1</v>
      </c>
      <c r="G754" s="576">
        <v>1</v>
      </c>
      <c r="H754" s="589"/>
      <c r="I754" s="847"/>
      <c r="J754" s="1063"/>
      <c r="K754" s="589"/>
      <c r="L754" s="589"/>
      <c r="M754" s="589"/>
      <c r="N754" s="589">
        <v>14</v>
      </c>
      <c r="O754" s="218">
        <v>44866</v>
      </c>
      <c r="P754" s="557">
        <f t="shared" si="13"/>
        <v>14</v>
      </c>
    </row>
    <row r="755" spans="1:16">
      <c r="A755" s="657">
        <v>44887</v>
      </c>
      <c r="B755" s="577" t="s">
        <v>1</v>
      </c>
      <c r="C755" s="577" t="s">
        <v>1234</v>
      </c>
      <c r="D755" s="576" t="s">
        <v>228</v>
      </c>
      <c r="E755" s="576"/>
      <c r="F755" s="575">
        <v>3</v>
      </c>
      <c r="G755" s="576">
        <v>3</v>
      </c>
      <c r="H755" s="589"/>
      <c r="I755" s="847"/>
      <c r="J755" s="1063"/>
      <c r="K755" s="589"/>
      <c r="L755" s="589"/>
      <c r="M755" s="589">
        <v>60</v>
      </c>
      <c r="N755" s="589"/>
      <c r="O755" s="218">
        <v>44866</v>
      </c>
      <c r="P755" s="557">
        <f t="shared" si="13"/>
        <v>60</v>
      </c>
    </row>
    <row r="756" spans="1:16">
      <c r="A756" s="657">
        <v>44887</v>
      </c>
      <c r="B756" s="577" t="s">
        <v>43</v>
      </c>
      <c r="C756" s="577" t="s">
        <v>1235</v>
      </c>
      <c r="D756" s="576" t="s">
        <v>11</v>
      </c>
      <c r="E756" s="576"/>
      <c r="F756" s="575">
        <v>4</v>
      </c>
      <c r="G756" s="576">
        <v>4</v>
      </c>
      <c r="H756" s="589"/>
      <c r="I756" s="847"/>
      <c r="J756" s="1063"/>
      <c r="K756" s="589"/>
      <c r="L756" s="589"/>
      <c r="M756" s="589">
        <v>24</v>
      </c>
      <c r="N756" s="589"/>
      <c r="O756" s="218">
        <v>44866</v>
      </c>
      <c r="P756" s="557">
        <f t="shared" si="13"/>
        <v>24</v>
      </c>
    </row>
    <row r="757" spans="1:16">
      <c r="A757" s="657">
        <v>44888</v>
      </c>
      <c r="B757" s="577" t="s">
        <v>1</v>
      </c>
      <c r="C757" s="577" t="s">
        <v>1241</v>
      </c>
      <c r="D757" s="576" t="s">
        <v>228</v>
      </c>
      <c r="E757" s="576"/>
      <c r="F757" s="575">
        <v>4</v>
      </c>
      <c r="G757" s="576">
        <v>4</v>
      </c>
      <c r="H757" s="589"/>
      <c r="I757" s="847"/>
      <c r="J757" s="1063"/>
      <c r="K757" s="589"/>
      <c r="L757" s="589"/>
      <c r="M757" s="589">
        <v>80</v>
      </c>
      <c r="N757" s="589"/>
      <c r="O757" s="218">
        <v>44866</v>
      </c>
      <c r="P757" s="557">
        <f t="shared" si="13"/>
        <v>80</v>
      </c>
    </row>
    <row r="758" spans="1:16">
      <c r="A758" s="657">
        <v>44888</v>
      </c>
      <c r="B758" s="577" t="s">
        <v>3</v>
      </c>
      <c r="C758" s="577" t="s">
        <v>1240</v>
      </c>
      <c r="D758" s="576" t="s">
        <v>228</v>
      </c>
      <c r="E758" s="576"/>
      <c r="F758" s="575">
        <v>1</v>
      </c>
      <c r="G758" s="576">
        <v>1</v>
      </c>
      <c r="H758" s="589"/>
      <c r="I758" s="847"/>
      <c r="J758" s="1063"/>
      <c r="K758" s="589"/>
      <c r="L758" s="589"/>
      <c r="M758" s="589">
        <v>20</v>
      </c>
      <c r="N758" s="589"/>
      <c r="O758" s="218">
        <v>44866</v>
      </c>
      <c r="P758" s="557">
        <f t="shared" si="13"/>
        <v>20</v>
      </c>
    </row>
    <row r="759" spans="1:16">
      <c r="A759" s="657">
        <v>44888</v>
      </c>
      <c r="B759" s="577" t="s">
        <v>43</v>
      </c>
      <c r="C759" s="577" t="s">
        <v>1222</v>
      </c>
      <c r="D759" s="576" t="s">
        <v>11</v>
      </c>
      <c r="E759" s="576"/>
      <c r="F759" s="575">
        <v>4</v>
      </c>
      <c r="G759" s="576">
        <v>4</v>
      </c>
      <c r="H759" s="589"/>
      <c r="I759" s="847"/>
      <c r="J759" s="1063"/>
      <c r="K759" s="589"/>
      <c r="L759" s="589"/>
      <c r="M759" s="589">
        <v>24</v>
      </c>
      <c r="N759" s="589"/>
      <c r="O759" s="218">
        <v>44866</v>
      </c>
      <c r="P759" s="557">
        <f t="shared" ref="P759:P822" si="14">SUM(K759:N759)</f>
        <v>24</v>
      </c>
    </row>
    <row r="760" spans="1:16">
      <c r="A760" s="657">
        <v>44888</v>
      </c>
      <c r="B760" s="577" t="s">
        <v>34</v>
      </c>
      <c r="C760" s="577" t="s">
        <v>1244</v>
      </c>
      <c r="D760" s="576" t="s">
        <v>10</v>
      </c>
      <c r="E760" s="576"/>
      <c r="F760" s="575">
        <v>3</v>
      </c>
      <c r="G760" s="576">
        <v>3</v>
      </c>
      <c r="H760" s="589"/>
      <c r="I760" s="847"/>
      <c r="J760" s="1063"/>
      <c r="K760" s="589"/>
      <c r="L760" s="589"/>
      <c r="M760" s="589">
        <v>15</v>
      </c>
      <c r="N760" s="589"/>
      <c r="O760" s="218">
        <v>44866</v>
      </c>
      <c r="P760" s="557">
        <f t="shared" si="14"/>
        <v>15</v>
      </c>
    </row>
    <row r="761" spans="1:16">
      <c r="A761" s="657">
        <v>44888</v>
      </c>
      <c r="B761" s="577" t="s">
        <v>1</v>
      </c>
      <c r="C761" s="577"/>
      <c r="D761" s="576" t="s">
        <v>97</v>
      </c>
      <c r="E761" s="576"/>
      <c r="F761" s="575">
        <v>1</v>
      </c>
      <c r="G761" s="576">
        <v>1</v>
      </c>
      <c r="H761" s="589"/>
      <c r="I761" s="847"/>
      <c r="J761" s="1063"/>
      <c r="K761" s="589"/>
      <c r="L761" s="589"/>
      <c r="M761" s="589"/>
      <c r="N761" s="589">
        <v>12</v>
      </c>
      <c r="O761" s="218">
        <v>44866</v>
      </c>
      <c r="P761" s="557">
        <f t="shared" si="14"/>
        <v>12</v>
      </c>
    </row>
    <row r="762" spans="1:16">
      <c r="A762" s="657">
        <v>44888</v>
      </c>
      <c r="B762" s="731" t="s">
        <v>472</v>
      </c>
      <c r="C762" s="577"/>
      <c r="D762" s="576" t="s">
        <v>96</v>
      </c>
      <c r="E762" s="576"/>
      <c r="F762" s="575">
        <v>2</v>
      </c>
      <c r="G762" s="576">
        <v>2</v>
      </c>
      <c r="H762" s="589"/>
      <c r="I762" s="847"/>
      <c r="J762" s="1063"/>
      <c r="K762" s="589"/>
      <c r="L762" s="589"/>
      <c r="M762" s="589"/>
      <c r="N762" s="589">
        <v>24</v>
      </c>
      <c r="O762" s="218">
        <v>44866</v>
      </c>
      <c r="P762" s="557">
        <f t="shared" si="14"/>
        <v>24</v>
      </c>
    </row>
    <row r="763" spans="1:16">
      <c r="A763" s="657">
        <v>44888</v>
      </c>
      <c r="B763" s="577" t="s">
        <v>1</v>
      </c>
      <c r="C763" s="577"/>
      <c r="D763" s="576" t="s">
        <v>95</v>
      </c>
      <c r="E763" s="576"/>
      <c r="F763" s="575">
        <v>1</v>
      </c>
      <c r="G763" s="576">
        <v>1</v>
      </c>
      <c r="H763" s="589"/>
      <c r="I763" s="847"/>
      <c r="J763" s="1063"/>
      <c r="K763" s="589"/>
      <c r="L763" s="589"/>
      <c r="M763" s="589"/>
      <c r="N763" s="589">
        <v>12</v>
      </c>
      <c r="O763" s="218">
        <v>44866</v>
      </c>
      <c r="P763" s="557">
        <f t="shared" si="14"/>
        <v>12</v>
      </c>
    </row>
    <row r="764" spans="1:16">
      <c r="A764" s="657">
        <v>44889</v>
      </c>
      <c r="B764" s="577" t="s">
        <v>1</v>
      </c>
      <c r="C764" s="577" t="s">
        <v>1242</v>
      </c>
      <c r="D764" s="576" t="s">
        <v>228</v>
      </c>
      <c r="E764" s="576"/>
      <c r="F764" s="575">
        <v>3</v>
      </c>
      <c r="G764" s="576">
        <v>3</v>
      </c>
      <c r="H764" s="589"/>
      <c r="I764" s="847"/>
      <c r="J764" s="1063"/>
      <c r="K764" s="589"/>
      <c r="L764" s="589"/>
      <c r="M764" s="589">
        <v>60</v>
      </c>
      <c r="N764" s="589"/>
      <c r="O764" s="218">
        <v>44866</v>
      </c>
      <c r="P764" s="557">
        <f t="shared" si="14"/>
        <v>60</v>
      </c>
    </row>
    <row r="765" spans="1:16" ht="17.25" customHeight="1">
      <c r="A765" s="657">
        <v>44889</v>
      </c>
      <c r="B765" s="577" t="s">
        <v>1</v>
      </c>
      <c r="C765" s="577" t="s">
        <v>1246</v>
      </c>
      <c r="D765" s="576" t="s">
        <v>354</v>
      </c>
      <c r="E765" s="576"/>
      <c r="F765" s="575">
        <v>3</v>
      </c>
      <c r="G765" s="576">
        <v>3</v>
      </c>
      <c r="H765" s="589"/>
      <c r="I765" s="847"/>
      <c r="J765" s="1063"/>
      <c r="K765" s="589"/>
      <c r="L765" s="589"/>
      <c r="M765" s="589">
        <v>15</v>
      </c>
      <c r="N765" s="589"/>
      <c r="O765" s="218">
        <v>44866</v>
      </c>
      <c r="P765" s="557">
        <f t="shared" si="14"/>
        <v>15</v>
      </c>
    </row>
    <row r="766" spans="1:16" ht="17.25" customHeight="1">
      <c r="A766" s="657">
        <v>44889</v>
      </c>
      <c r="B766" s="577" t="s">
        <v>3</v>
      </c>
      <c r="C766" s="577" t="s">
        <v>1240</v>
      </c>
      <c r="D766" s="576" t="s">
        <v>354</v>
      </c>
      <c r="E766" s="576"/>
      <c r="F766" s="575">
        <v>1</v>
      </c>
      <c r="G766" s="576">
        <v>1</v>
      </c>
      <c r="H766" s="589"/>
      <c r="I766" s="847"/>
      <c r="J766" s="1063"/>
      <c r="K766" s="589"/>
      <c r="L766" s="589"/>
      <c r="M766" s="589">
        <v>5</v>
      </c>
      <c r="N766" s="589"/>
      <c r="O766" s="218">
        <v>44866</v>
      </c>
      <c r="P766" s="557">
        <f t="shared" si="14"/>
        <v>5</v>
      </c>
    </row>
    <row r="767" spans="1:16">
      <c r="A767" s="657">
        <v>44889</v>
      </c>
      <c r="B767" s="577" t="s">
        <v>43</v>
      </c>
      <c r="C767" s="577" t="s">
        <v>1243</v>
      </c>
      <c r="D767" s="576" t="s">
        <v>11</v>
      </c>
      <c r="E767" s="576"/>
      <c r="F767" s="575">
        <v>4</v>
      </c>
      <c r="G767" s="576">
        <v>4</v>
      </c>
      <c r="H767" s="589"/>
      <c r="I767" s="847"/>
      <c r="J767" s="1063"/>
      <c r="K767" s="589"/>
      <c r="L767" s="589"/>
      <c r="M767" s="589">
        <v>25</v>
      </c>
      <c r="N767" s="589"/>
      <c r="O767" s="218">
        <v>44866</v>
      </c>
      <c r="P767" s="557">
        <f t="shared" si="14"/>
        <v>25</v>
      </c>
    </row>
    <row r="768" spans="1:16">
      <c r="A768" s="657">
        <v>44889</v>
      </c>
      <c r="B768" s="577" t="s">
        <v>34</v>
      </c>
      <c r="C768" s="577" t="s">
        <v>1245</v>
      </c>
      <c r="D768" s="576" t="s">
        <v>10</v>
      </c>
      <c r="E768" s="576"/>
      <c r="F768" s="575">
        <v>4</v>
      </c>
      <c r="G768" s="576">
        <v>4</v>
      </c>
      <c r="H768" s="589"/>
      <c r="I768" s="847"/>
      <c r="J768" s="1063"/>
      <c r="K768" s="589"/>
      <c r="L768" s="589"/>
      <c r="M768" s="589">
        <v>25</v>
      </c>
      <c r="N768" s="589"/>
      <c r="O768" s="218">
        <v>44866</v>
      </c>
      <c r="P768" s="557">
        <f t="shared" si="14"/>
        <v>25</v>
      </c>
    </row>
    <row r="769" spans="1:16">
      <c r="A769" s="657">
        <v>44889</v>
      </c>
      <c r="B769" s="577" t="s">
        <v>1</v>
      </c>
      <c r="C769" s="577"/>
      <c r="D769" s="576" t="s">
        <v>97</v>
      </c>
      <c r="E769" s="576"/>
      <c r="F769" s="575">
        <v>1</v>
      </c>
      <c r="G769" s="576">
        <v>1</v>
      </c>
      <c r="H769" s="589"/>
      <c r="I769" s="847"/>
      <c r="J769" s="1063"/>
      <c r="K769" s="589"/>
      <c r="L769" s="589"/>
      <c r="M769" s="589"/>
      <c r="N769" s="589">
        <v>12</v>
      </c>
      <c r="O769" s="218">
        <v>44866</v>
      </c>
      <c r="P769" s="557">
        <f t="shared" si="14"/>
        <v>12</v>
      </c>
    </row>
    <row r="770" spans="1:16">
      <c r="A770" s="657">
        <v>44889</v>
      </c>
      <c r="B770" s="731" t="s">
        <v>472</v>
      </c>
      <c r="C770" s="577"/>
      <c r="D770" s="576" t="s">
        <v>96</v>
      </c>
      <c r="E770" s="576"/>
      <c r="F770" s="575">
        <v>2</v>
      </c>
      <c r="G770" s="576">
        <v>2</v>
      </c>
      <c r="H770" s="589"/>
      <c r="I770" s="847"/>
      <c r="J770" s="1063"/>
      <c r="K770" s="589"/>
      <c r="L770" s="589"/>
      <c r="M770" s="589"/>
      <c r="N770" s="589">
        <v>24</v>
      </c>
      <c r="O770" s="218">
        <v>44866</v>
      </c>
      <c r="P770" s="557">
        <f t="shared" si="14"/>
        <v>24</v>
      </c>
    </row>
    <row r="771" spans="1:16">
      <c r="A771" s="657">
        <v>44889</v>
      </c>
      <c r="B771" s="577" t="s">
        <v>1</v>
      </c>
      <c r="C771" s="577"/>
      <c r="D771" s="576" t="s">
        <v>95</v>
      </c>
      <c r="E771" s="576"/>
      <c r="F771" s="575">
        <v>3</v>
      </c>
      <c r="G771" s="576">
        <v>3</v>
      </c>
      <c r="H771" s="589"/>
      <c r="I771" s="847"/>
      <c r="J771" s="1063"/>
      <c r="K771" s="589"/>
      <c r="L771" s="589"/>
      <c r="M771" s="589"/>
      <c r="N771" s="589">
        <v>36</v>
      </c>
      <c r="O771" s="218">
        <v>44866</v>
      </c>
      <c r="P771" s="557">
        <f t="shared" si="14"/>
        <v>36</v>
      </c>
    </row>
    <row r="772" spans="1:16">
      <c r="A772" s="657">
        <v>44889</v>
      </c>
      <c r="B772" s="731" t="s">
        <v>12</v>
      </c>
      <c r="C772" s="577"/>
      <c r="D772" s="576" t="s">
        <v>98</v>
      </c>
      <c r="E772" s="576"/>
      <c r="F772" s="575">
        <v>2</v>
      </c>
      <c r="G772" s="576">
        <v>2</v>
      </c>
      <c r="H772" s="589"/>
      <c r="I772" s="847"/>
      <c r="J772" s="1063"/>
      <c r="K772" s="589"/>
      <c r="L772" s="589"/>
      <c r="M772" s="589"/>
      <c r="N772" s="589">
        <v>24</v>
      </c>
      <c r="O772" s="218">
        <v>44866</v>
      </c>
      <c r="P772" s="557">
        <f t="shared" si="14"/>
        <v>24</v>
      </c>
    </row>
    <row r="773" spans="1:16">
      <c r="A773" s="657">
        <v>44890</v>
      </c>
      <c r="B773" s="577" t="s">
        <v>1</v>
      </c>
      <c r="C773" s="577" t="s">
        <v>1247</v>
      </c>
      <c r="D773" s="576" t="s">
        <v>228</v>
      </c>
      <c r="E773" s="576"/>
      <c r="F773" s="575">
        <v>1</v>
      </c>
      <c r="G773" s="576">
        <v>1</v>
      </c>
      <c r="H773" s="589"/>
      <c r="I773" s="847"/>
      <c r="J773" s="1063"/>
      <c r="K773" s="589"/>
      <c r="L773" s="589"/>
      <c r="M773" s="589">
        <v>20</v>
      </c>
      <c r="N773" s="589"/>
      <c r="O773" s="218">
        <v>44866</v>
      </c>
      <c r="P773" s="557">
        <f t="shared" si="14"/>
        <v>20</v>
      </c>
    </row>
    <row r="774" spans="1:16">
      <c r="A774" s="657">
        <v>44890</v>
      </c>
      <c r="B774" s="577" t="s">
        <v>1</v>
      </c>
      <c r="C774" s="577" t="s">
        <v>1248</v>
      </c>
      <c r="D774" s="576" t="s">
        <v>354</v>
      </c>
      <c r="E774" s="576"/>
      <c r="F774" s="575">
        <v>3</v>
      </c>
      <c r="G774" s="576">
        <v>3</v>
      </c>
      <c r="H774" s="589"/>
      <c r="I774" s="847"/>
      <c r="J774" s="1063"/>
      <c r="K774" s="589"/>
      <c r="L774" s="589"/>
      <c r="M774" s="589">
        <v>15</v>
      </c>
      <c r="N774" s="589"/>
      <c r="O774" s="218">
        <v>44866</v>
      </c>
      <c r="P774" s="557">
        <f t="shared" si="14"/>
        <v>15</v>
      </c>
    </row>
    <row r="775" spans="1:16">
      <c r="A775" s="657">
        <v>44890</v>
      </c>
      <c r="B775" s="577" t="s">
        <v>3</v>
      </c>
      <c r="C775" s="577" t="s">
        <v>1249</v>
      </c>
      <c r="D775" s="576" t="s">
        <v>11</v>
      </c>
      <c r="E775" s="576"/>
      <c r="F775" s="575">
        <v>1</v>
      </c>
      <c r="G775" s="576">
        <v>1</v>
      </c>
      <c r="H775" s="589"/>
      <c r="I775" s="847"/>
      <c r="J775" s="1063"/>
      <c r="K775" s="589"/>
      <c r="L775" s="589"/>
      <c r="M775" s="589">
        <v>6</v>
      </c>
      <c r="N775" s="589"/>
      <c r="O775" s="218">
        <v>44866</v>
      </c>
      <c r="P775" s="557">
        <f t="shared" si="14"/>
        <v>6</v>
      </c>
    </row>
    <row r="776" spans="1:16">
      <c r="A776" s="657">
        <v>44890</v>
      </c>
      <c r="B776" s="577" t="s">
        <v>34</v>
      </c>
      <c r="C776" s="577" t="s">
        <v>1088</v>
      </c>
      <c r="D776" s="576" t="s">
        <v>10</v>
      </c>
      <c r="E776" s="576"/>
      <c r="F776" s="575">
        <v>1</v>
      </c>
      <c r="G776" s="576">
        <v>1</v>
      </c>
      <c r="H776" s="589"/>
      <c r="I776" s="847"/>
      <c r="J776" s="1063"/>
      <c r="K776" s="589"/>
      <c r="L776" s="589"/>
      <c r="M776" s="589">
        <v>5</v>
      </c>
      <c r="N776" s="589"/>
      <c r="O776" s="218">
        <v>44866</v>
      </c>
      <c r="P776" s="557">
        <f t="shared" si="14"/>
        <v>5</v>
      </c>
    </row>
    <row r="777" spans="1:16">
      <c r="A777" s="657">
        <v>44890</v>
      </c>
      <c r="B777" s="577" t="s">
        <v>1</v>
      </c>
      <c r="C777" s="577"/>
      <c r="D777" s="576" t="s">
        <v>97</v>
      </c>
      <c r="E777" s="576"/>
      <c r="F777" s="575">
        <v>1</v>
      </c>
      <c r="G777" s="576">
        <v>1</v>
      </c>
      <c r="H777" s="589"/>
      <c r="I777" s="847"/>
      <c r="J777" s="1063"/>
      <c r="K777" s="589"/>
      <c r="L777" s="589"/>
      <c r="M777" s="589"/>
      <c r="N777" s="589">
        <v>12</v>
      </c>
      <c r="O777" s="218">
        <v>44866</v>
      </c>
      <c r="P777" s="557">
        <f t="shared" si="14"/>
        <v>12</v>
      </c>
    </row>
    <row r="778" spans="1:16">
      <c r="A778" s="657">
        <v>44890</v>
      </c>
      <c r="B778" s="731" t="s">
        <v>472</v>
      </c>
      <c r="C778" s="577"/>
      <c r="D778" s="576" t="s">
        <v>96</v>
      </c>
      <c r="E778" s="576"/>
      <c r="F778" s="575">
        <v>2</v>
      </c>
      <c r="G778" s="576">
        <v>2</v>
      </c>
      <c r="H778" s="589"/>
      <c r="I778" s="847"/>
      <c r="J778" s="1063"/>
      <c r="K778" s="589"/>
      <c r="L778" s="589"/>
      <c r="M778" s="589"/>
      <c r="N778" s="589">
        <v>24</v>
      </c>
      <c r="O778" s="218">
        <v>44866</v>
      </c>
      <c r="P778" s="557">
        <f t="shared" si="14"/>
        <v>24</v>
      </c>
    </row>
    <row r="779" spans="1:16">
      <c r="A779" s="657">
        <v>44890</v>
      </c>
      <c r="B779" s="577" t="s">
        <v>1</v>
      </c>
      <c r="C779" s="577"/>
      <c r="D779" s="576" t="s">
        <v>95</v>
      </c>
      <c r="E779" s="576"/>
      <c r="F779" s="575">
        <v>1</v>
      </c>
      <c r="G779" s="576">
        <v>1</v>
      </c>
      <c r="H779" s="589"/>
      <c r="I779" s="847"/>
      <c r="J779" s="1063"/>
      <c r="K779" s="589"/>
      <c r="L779" s="589"/>
      <c r="M779" s="589"/>
      <c r="N779" s="589">
        <v>12</v>
      </c>
      <c r="O779" s="218">
        <v>44866</v>
      </c>
      <c r="P779" s="557">
        <f t="shared" si="14"/>
        <v>12</v>
      </c>
    </row>
    <row r="780" spans="1:16">
      <c r="A780" s="657">
        <v>44892</v>
      </c>
      <c r="B780" s="577" t="s">
        <v>1</v>
      </c>
      <c r="C780" s="577"/>
      <c r="D780" s="576" t="s">
        <v>97</v>
      </c>
      <c r="E780" s="576"/>
      <c r="F780" s="575">
        <v>1</v>
      </c>
      <c r="G780" s="576">
        <v>1</v>
      </c>
      <c r="H780" s="589"/>
      <c r="I780" s="847"/>
      <c r="J780" s="1063"/>
      <c r="K780" s="589"/>
      <c r="L780" s="589"/>
      <c r="M780" s="589"/>
      <c r="N780" s="589">
        <v>12</v>
      </c>
      <c r="O780" s="218">
        <v>44866</v>
      </c>
      <c r="P780" s="557">
        <f t="shared" si="14"/>
        <v>12</v>
      </c>
    </row>
    <row r="781" spans="1:16">
      <c r="A781" s="657">
        <v>44892</v>
      </c>
      <c r="B781" s="731" t="s">
        <v>14</v>
      </c>
      <c r="C781" s="577"/>
      <c r="D781" s="576" t="s">
        <v>96</v>
      </c>
      <c r="E781" s="576"/>
      <c r="F781" s="575">
        <v>2</v>
      </c>
      <c r="G781" s="576">
        <v>2</v>
      </c>
      <c r="H781" s="589"/>
      <c r="I781" s="847"/>
      <c r="J781" s="1063"/>
      <c r="K781" s="589"/>
      <c r="L781" s="589"/>
      <c r="M781" s="589"/>
      <c r="N781" s="589">
        <v>24</v>
      </c>
      <c r="O781" s="218">
        <v>44866</v>
      </c>
      <c r="P781" s="557">
        <f t="shared" si="14"/>
        <v>24</v>
      </c>
    </row>
    <row r="782" spans="1:16">
      <c r="A782" s="657">
        <v>44892</v>
      </c>
      <c r="B782" s="577" t="s">
        <v>1</v>
      </c>
      <c r="C782" s="577"/>
      <c r="D782" s="576" t="s">
        <v>95</v>
      </c>
      <c r="E782" s="576"/>
      <c r="F782" s="575">
        <v>2</v>
      </c>
      <c r="G782" s="576">
        <v>2</v>
      </c>
      <c r="H782" s="589"/>
      <c r="I782" s="847"/>
      <c r="J782" s="1063"/>
      <c r="K782" s="589"/>
      <c r="L782" s="589"/>
      <c r="M782" s="589"/>
      <c r="N782" s="589">
        <v>24</v>
      </c>
      <c r="O782" s="218">
        <v>44866</v>
      </c>
      <c r="P782" s="557">
        <f t="shared" si="14"/>
        <v>24</v>
      </c>
    </row>
    <row r="783" spans="1:16">
      <c r="A783" s="657">
        <v>44892</v>
      </c>
      <c r="B783" s="731" t="s">
        <v>14</v>
      </c>
      <c r="C783" s="577"/>
      <c r="D783" s="576" t="s">
        <v>98</v>
      </c>
      <c r="E783" s="576"/>
      <c r="F783" s="575">
        <v>2</v>
      </c>
      <c r="G783" s="576">
        <v>2</v>
      </c>
      <c r="H783" s="589"/>
      <c r="I783" s="847"/>
      <c r="J783" s="1063"/>
      <c r="K783" s="589"/>
      <c r="L783" s="589"/>
      <c r="M783" s="589"/>
      <c r="N783" s="589">
        <v>24</v>
      </c>
      <c r="O783" s="218">
        <v>44866</v>
      </c>
      <c r="P783" s="557">
        <f t="shared" si="14"/>
        <v>24</v>
      </c>
    </row>
    <row r="784" spans="1:16">
      <c r="A784" s="657">
        <v>44892</v>
      </c>
      <c r="B784" s="577" t="s">
        <v>1</v>
      </c>
      <c r="C784" s="577" t="s">
        <v>1251</v>
      </c>
      <c r="D784" s="576" t="s">
        <v>204</v>
      </c>
      <c r="E784" s="576"/>
      <c r="F784" s="575">
        <v>1</v>
      </c>
      <c r="G784" s="576">
        <v>1</v>
      </c>
      <c r="H784" s="589"/>
      <c r="I784" s="847"/>
      <c r="J784" s="1063"/>
      <c r="K784" s="589"/>
      <c r="L784" s="589"/>
      <c r="M784" s="589"/>
      <c r="N784" s="589">
        <v>30</v>
      </c>
      <c r="O784" s="218">
        <v>44866</v>
      </c>
      <c r="P784" s="557">
        <f t="shared" si="14"/>
        <v>30</v>
      </c>
    </row>
    <row r="785" spans="1:16">
      <c r="A785" s="657">
        <v>44892</v>
      </c>
      <c r="B785" s="577" t="s">
        <v>41</v>
      </c>
      <c r="C785" s="577"/>
      <c r="D785" s="576" t="s">
        <v>200</v>
      </c>
      <c r="E785" s="576"/>
      <c r="F785" s="575">
        <v>6</v>
      </c>
      <c r="G785" s="576">
        <v>6</v>
      </c>
      <c r="H785" s="589"/>
      <c r="I785" s="847"/>
      <c r="J785" s="1063"/>
      <c r="K785" s="589">
        <v>24</v>
      </c>
      <c r="L785" s="589"/>
      <c r="M785" s="589"/>
      <c r="N785" s="589"/>
      <c r="O785" s="218">
        <v>44866</v>
      </c>
      <c r="P785" s="557">
        <f t="shared" si="14"/>
        <v>24</v>
      </c>
    </row>
    <row r="786" spans="1:16">
      <c r="A786" s="657">
        <v>44892</v>
      </c>
      <c r="B786" s="577" t="s">
        <v>1</v>
      </c>
      <c r="C786" s="577" t="s">
        <v>1252</v>
      </c>
      <c r="D786" s="576" t="s">
        <v>354</v>
      </c>
      <c r="E786" s="576"/>
      <c r="F786" s="575">
        <v>5</v>
      </c>
      <c r="G786" s="576">
        <v>5</v>
      </c>
      <c r="H786" s="589"/>
      <c r="I786" s="847"/>
      <c r="J786" s="1063"/>
      <c r="K786" s="589"/>
      <c r="L786" s="589"/>
      <c r="M786" s="589">
        <v>25</v>
      </c>
      <c r="N786" s="589"/>
      <c r="O786" s="218">
        <v>44866</v>
      </c>
      <c r="P786" s="557">
        <f t="shared" si="14"/>
        <v>25</v>
      </c>
    </row>
    <row r="787" spans="1:16">
      <c r="A787" s="657">
        <v>44892</v>
      </c>
      <c r="B787" s="577" t="s">
        <v>37</v>
      </c>
      <c r="C787" s="577" t="s">
        <v>1208</v>
      </c>
      <c r="D787" s="576" t="s">
        <v>228</v>
      </c>
      <c r="E787" s="576"/>
      <c r="F787" s="575">
        <v>2</v>
      </c>
      <c r="G787" s="576">
        <v>2</v>
      </c>
      <c r="H787" s="589"/>
      <c r="I787" s="847"/>
      <c r="J787" s="1063"/>
      <c r="K787" s="589"/>
      <c r="L787" s="589"/>
      <c r="M787" s="589">
        <v>40</v>
      </c>
      <c r="N787" s="589"/>
      <c r="O787" s="218">
        <v>44866</v>
      </c>
      <c r="P787" s="557">
        <f t="shared" si="14"/>
        <v>40</v>
      </c>
    </row>
    <row r="788" spans="1:16">
      <c r="A788" s="657">
        <v>44892</v>
      </c>
      <c r="B788" s="577" t="s">
        <v>43</v>
      </c>
      <c r="C788" s="577" t="s">
        <v>1253</v>
      </c>
      <c r="D788" s="576" t="s">
        <v>11</v>
      </c>
      <c r="E788" s="576"/>
      <c r="F788" s="575">
        <v>2</v>
      </c>
      <c r="G788" s="576">
        <v>2</v>
      </c>
      <c r="H788" s="589"/>
      <c r="I788" s="847"/>
      <c r="J788" s="1063"/>
      <c r="K788" s="589"/>
      <c r="L788" s="589"/>
      <c r="M788" s="589">
        <v>12</v>
      </c>
      <c r="N788" s="589"/>
      <c r="O788" s="218">
        <v>44866</v>
      </c>
      <c r="P788" s="557">
        <f t="shared" si="14"/>
        <v>12</v>
      </c>
    </row>
    <row r="789" spans="1:16">
      <c r="A789" s="657">
        <v>44892</v>
      </c>
      <c r="B789" s="577" t="s">
        <v>1</v>
      </c>
      <c r="C789" s="577" t="s">
        <v>1254</v>
      </c>
      <c r="D789" s="576" t="s">
        <v>11</v>
      </c>
      <c r="E789" s="576"/>
      <c r="F789" s="575">
        <v>2</v>
      </c>
      <c r="G789" s="576">
        <v>2</v>
      </c>
      <c r="H789" s="589"/>
      <c r="I789" s="847"/>
      <c r="J789" s="1063"/>
      <c r="K789" s="589"/>
      <c r="L789" s="589"/>
      <c r="M789" s="589">
        <v>12</v>
      </c>
      <c r="N789" s="589"/>
      <c r="O789" s="218">
        <v>44866</v>
      </c>
      <c r="P789" s="557">
        <f t="shared" si="14"/>
        <v>12</v>
      </c>
    </row>
    <row r="790" spans="1:16">
      <c r="A790" s="657">
        <v>44892</v>
      </c>
      <c r="B790" s="577" t="s">
        <v>34</v>
      </c>
      <c r="C790" s="577" t="s">
        <v>1255</v>
      </c>
      <c r="D790" s="576" t="s">
        <v>10</v>
      </c>
      <c r="E790" s="576"/>
      <c r="F790" s="575">
        <v>5</v>
      </c>
      <c r="G790" s="576">
        <v>5</v>
      </c>
      <c r="H790" s="589"/>
      <c r="I790" s="847"/>
      <c r="J790" s="1063"/>
      <c r="K790" s="589"/>
      <c r="L790" s="589"/>
      <c r="M790" s="589">
        <v>25</v>
      </c>
      <c r="N790" s="589"/>
      <c r="O790" s="218">
        <v>44866</v>
      </c>
      <c r="P790" s="557">
        <f t="shared" si="14"/>
        <v>25</v>
      </c>
    </row>
    <row r="791" spans="1:16">
      <c r="A791" s="657">
        <v>44893</v>
      </c>
      <c r="B791" s="577" t="s">
        <v>41</v>
      </c>
      <c r="C791" s="577" t="s">
        <v>1256</v>
      </c>
      <c r="D791" s="576" t="s">
        <v>228</v>
      </c>
      <c r="E791" s="576"/>
      <c r="F791" s="575">
        <v>2</v>
      </c>
      <c r="G791" s="576">
        <v>2</v>
      </c>
      <c r="H791" s="589"/>
      <c r="I791" s="847"/>
      <c r="J791" s="1063"/>
      <c r="K791" s="589"/>
      <c r="L791" s="589"/>
      <c r="M791" s="589">
        <v>45</v>
      </c>
      <c r="N791" s="589"/>
      <c r="O791" s="218">
        <v>44866</v>
      </c>
      <c r="P791" s="557">
        <f t="shared" si="14"/>
        <v>45</v>
      </c>
    </row>
    <row r="792" spans="1:16">
      <c r="A792" s="657">
        <v>44893</v>
      </c>
      <c r="B792" s="577" t="s">
        <v>1</v>
      </c>
      <c r="C792" s="577" t="s">
        <v>1257</v>
      </c>
      <c r="D792" s="576" t="s">
        <v>11</v>
      </c>
      <c r="E792" s="576"/>
      <c r="F792" s="575">
        <v>4</v>
      </c>
      <c r="G792" s="576">
        <v>4</v>
      </c>
      <c r="H792" s="589"/>
      <c r="I792" s="847"/>
      <c r="J792" s="1063"/>
      <c r="K792" s="589"/>
      <c r="L792" s="589"/>
      <c r="M792" s="589">
        <v>24</v>
      </c>
      <c r="N792" s="589"/>
      <c r="O792" s="218">
        <v>44866</v>
      </c>
      <c r="P792" s="557">
        <f t="shared" si="14"/>
        <v>24</v>
      </c>
    </row>
    <row r="793" spans="1:16">
      <c r="A793" s="657">
        <v>44893</v>
      </c>
      <c r="B793" s="577" t="s">
        <v>37</v>
      </c>
      <c r="C793" s="577" t="s">
        <v>1258</v>
      </c>
      <c r="D793" s="576" t="s">
        <v>200</v>
      </c>
      <c r="E793" s="576"/>
      <c r="F793" s="575">
        <v>2</v>
      </c>
      <c r="G793" s="576">
        <v>2</v>
      </c>
      <c r="H793" s="589"/>
      <c r="I793" s="847"/>
      <c r="J793" s="1063"/>
      <c r="K793" s="589">
        <v>10</v>
      </c>
      <c r="L793" s="589"/>
      <c r="M793" s="589"/>
      <c r="N793" s="589"/>
      <c r="O793" s="218">
        <v>44866</v>
      </c>
      <c r="P793" s="557">
        <f t="shared" si="14"/>
        <v>10</v>
      </c>
    </row>
    <row r="794" spans="1:16">
      <c r="A794" s="657">
        <v>44893</v>
      </c>
      <c r="B794" s="577" t="s">
        <v>1</v>
      </c>
      <c r="C794" s="577"/>
      <c r="D794" s="576" t="s">
        <v>97</v>
      </c>
      <c r="E794" s="576"/>
      <c r="F794" s="575">
        <v>1</v>
      </c>
      <c r="G794" s="576">
        <v>1</v>
      </c>
      <c r="H794" s="589"/>
      <c r="I794" s="847"/>
      <c r="J794" s="1063"/>
      <c r="K794" s="589"/>
      <c r="L794" s="589"/>
      <c r="M794" s="589"/>
      <c r="N794" s="589">
        <v>12</v>
      </c>
      <c r="O794" s="218">
        <v>44866</v>
      </c>
      <c r="P794" s="557">
        <f t="shared" si="14"/>
        <v>12</v>
      </c>
    </row>
    <row r="795" spans="1:16">
      <c r="A795" s="657">
        <v>44893</v>
      </c>
      <c r="B795" s="731" t="s">
        <v>14</v>
      </c>
      <c r="C795" s="577"/>
      <c r="D795" s="576" t="s">
        <v>96</v>
      </c>
      <c r="E795" s="576"/>
      <c r="F795" s="575">
        <v>2</v>
      </c>
      <c r="G795" s="576">
        <v>2</v>
      </c>
      <c r="H795" s="589"/>
      <c r="I795" s="847"/>
      <c r="J795" s="1063"/>
      <c r="K795" s="589"/>
      <c r="L795" s="589"/>
      <c r="M795" s="589"/>
      <c r="N795" s="589">
        <v>24</v>
      </c>
      <c r="O795" s="218">
        <v>44866</v>
      </c>
      <c r="P795" s="557">
        <f t="shared" si="14"/>
        <v>24</v>
      </c>
    </row>
    <row r="796" spans="1:16">
      <c r="A796" s="657">
        <v>44893</v>
      </c>
      <c r="B796" s="577" t="s">
        <v>1</v>
      </c>
      <c r="C796" s="577"/>
      <c r="D796" s="576" t="s">
        <v>95</v>
      </c>
      <c r="E796" s="576"/>
      <c r="F796" s="575">
        <v>1</v>
      </c>
      <c r="G796" s="576">
        <v>1</v>
      </c>
      <c r="H796" s="589"/>
      <c r="I796" s="847"/>
      <c r="J796" s="1063"/>
      <c r="K796" s="589"/>
      <c r="L796" s="589"/>
      <c r="M796" s="589"/>
      <c r="N796" s="589">
        <v>12</v>
      </c>
      <c r="O796" s="218">
        <v>44866</v>
      </c>
      <c r="P796" s="557">
        <f t="shared" si="14"/>
        <v>12</v>
      </c>
    </row>
    <row r="797" spans="1:16">
      <c r="A797" s="657">
        <v>44894</v>
      </c>
      <c r="B797" s="577" t="s">
        <v>43</v>
      </c>
      <c r="C797" s="577" t="s">
        <v>1259</v>
      </c>
      <c r="D797" s="576" t="s">
        <v>11</v>
      </c>
      <c r="E797" s="576"/>
      <c r="F797" s="575">
        <v>2</v>
      </c>
      <c r="G797" s="576">
        <v>2</v>
      </c>
      <c r="H797" s="589"/>
      <c r="I797" s="847"/>
      <c r="J797" s="1063"/>
      <c r="K797" s="589"/>
      <c r="L797" s="589"/>
      <c r="M797" s="589">
        <v>12</v>
      </c>
      <c r="N797" s="589"/>
      <c r="O797" s="218">
        <v>44866</v>
      </c>
      <c r="P797" s="557">
        <f t="shared" si="14"/>
        <v>12</v>
      </c>
    </row>
    <row r="798" spans="1:16">
      <c r="A798" s="657">
        <v>44894</v>
      </c>
      <c r="B798" s="577" t="s">
        <v>41</v>
      </c>
      <c r="C798" s="577" t="s">
        <v>1260</v>
      </c>
      <c r="D798" s="576" t="s">
        <v>228</v>
      </c>
      <c r="E798" s="576"/>
      <c r="F798" s="575">
        <v>3</v>
      </c>
      <c r="G798" s="576">
        <v>3</v>
      </c>
      <c r="H798" s="589"/>
      <c r="I798" s="847"/>
      <c r="J798" s="1063"/>
      <c r="K798" s="589"/>
      <c r="L798" s="589"/>
      <c r="M798" s="589">
        <v>60</v>
      </c>
      <c r="N798" s="589"/>
      <c r="O798" s="218">
        <v>44866</v>
      </c>
      <c r="P798" s="557">
        <f t="shared" si="14"/>
        <v>60</v>
      </c>
    </row>
    <row r="799" spans="1:16">
      <c r="A799" s="657">
        <v>44894</v>
      </c>
      <c r="B799" s="577" t="s">
        <v>34</v>
      </c>
      <c r="C799" s="577" t="s">
        <v>1262</v>
      </c>
      <c r="D799" s="576" t="s">
        <v>10</v>
      </c>
      <c r="E799" s="576"/>
      <c r="F799" s="575">
        <v>5</v>
      </c>
      <c r="G799" s="576">
        <v>5</v>
      </c>
      <c r="H799" s="589"/>
      <c r="I799" s="847"/>
      <c r="J799" s="1063"/>
      <c r="K799" s="589"/>
      <c r="L799" s="589"/>
      <c r="M799" s="589">
        <v>25</v>
      </c>
      <c r="N799" s="589"/>
      <c r="O799" s="218">
        <v>44866</v>
      </c>
      <c r="P799" s="557">
        <f t="shared" si="14"/>
        <v>25</v>
      </c>
    </row>
    <row r="800" spans="1:16">
      <c r="A800" s="657">
        <v>44894</v>
      </c>
      <c r="B800" s="577" t="s">
        <v>3</v>
      </c>
      <c r="C800" s="577" t="s">
        <v>1261</v>
      </c>
      <c r="D800" s="576" t="s">
        <v>204</v>
      </c>
      <c r="E800" s="576"/>
      <c r="F800" s="575">
        <v>1</v>
      </c>
      <c r="G800" s="576">
        <v>1</v>
      </c>
      <c r="H800" s="589"/>
      <c r="I800" s="847"/>
      <c r="J800" s="1063"/>
      <c r="K800" s="589"/>
      <c r="L800" s="589"/>
      <c r="M800" s="589"/>
      <c r="N800" s="589">
        <v>14</v>
      </c>
      <c r="O800" s="218">
        <v>44866</v>
      </c>
      <c r="P800" s="557">
        <f t="shared" si="14"/>
        <v>14</v>
      </c>
    </row>
    <row r="801" spans="1:16">
      <c r="A801" s="657">
        <v>44894</v>
      </c>
      <c r="B801" s="577" t="s">
        <v>1</v>
      </c>
      <c r="C801" s="577"/>
      <c r="D801" s="576" t="s">
        <v>97</v>
      </c>
      <c r="E801" s="576"/>
      <c r="F801" s="575">
        <v>1</v>
      </c>
      <c r="G801" s="576">
        <v>1</v>
      </c>
      <c r="H801" s="589"/>
      <c r="I801" s="847"/>
      <c r="J801" s="1063"/>
      <c r="K801" s="589"/>
      <c r="L801" s="589"/>
      <c r="M801" s="589"/>
      <c r="N801" s="589">
        <v>12</v>
      </c>
      <c r="O801" s="218">
        <v>44866</v>
      </c>
      <c r="P801" s="557">
        <f t="shared" si="14"/>
        <v>12</v>
      </c>
    </row>
    <row r="802" spans="1:16">
      <c r="A802" s="657">
        <v>44894</v>
      </c>
      <c r="B802" s="731" t="s">
        <v>14</v>
      </c>
      <c r="C802" s="577"/>
      <c r="D802" s="576" t="s">
        <v>96</v>
      </c>
      <c r="E802" s="576"/>
      <c r="F802" s="575">
        <v>2</v>
      </c>
      <c r="G802" s="576">
        <v>2</v>
      </c>
      <c r="H802" s="589"/>
      <c r="I802" s="847"/>
      <c r="J802" s="1063"/>
      <c r="K802" s="589"/>
      <c r="L802" s="589"/>
      <c r="M802" s="589"/>
      <c r="N802" s="589">
        <v>24</v>
      </c>
      <c r="O802" s="218">
        <v>44866</v>
      </c>
      <c r="P802" s="557">
        <f t="shared" si="14"/>
        <v>24</v>
      </c>
    </row>
    <row r="803" spans="1:16">
      <c r="A803" s="657">
        <v>44894</v>
      </c>
      <c r="B803" s="577" t="s">
        <v>1</v>
      </c>
      <c r="C803" s="577"/>
      <c r="D803" s="576" t="s">
        <v>95</v>
      </c>
      <c r="E803" s="576"/>
      <c r="F803" s="575">
        <v>3</v>
      </c>
      <c r="G803" s="576">
        <v>3</v>
      </c>
      <c r="H803" s="589"/>
      <c r="I803" s="847"/>
      <c r="J803" s="1063"/>
      <c r="K803" s="589"/>
      <c r="L803" s="589"/>
      <c r="M803" s="589"/>
      <c r="N803" s="589">
        <v>36</v>
      </c>
      <c r="O803" s="218">
        <v>44866</v>
      </c>
      <c r="P803" s="557">
        <f t="shared" si="14"/>
        <v>36</v>
      </c>
    </row>
    <row r="804" spans="1:16">
      <c r="A804" s="657">
        <v>44895</v>
      </c>
      <c r="B804" s="577" t="s">
        <v>3</v>
      </c>
      <c r="C804" s="577" t="s">
        <v>1263</v>
      </c>
      <c r="D804" s="576" t="s">
        <v>204</v>
      </c>
      <c r="E804" s="576"/>
      <c r="F804" s="575">
        <v>1</v>
      </c>
      <c r="G804" s="576">
        <v>1</v>
      </c>
      <c r="H804" s="589"/>
      <c r="I804" s="847"/>
      <c r="J804" s="1063"/>
      <c r="K804" s="589"/>
      <c r="L804" s="589"/>
      <c r="M804" s="589"/>
      <c r="N804" s="589">
        <v>14</v>
      </c>
      <c r="O804" s="218">
        <v>44866</v>
      </c>
      <c r="P804" s="557">
        <f t="shared" si="14"/>
        <v>14</v>
      </c>
    </row>
    <row r="805" spans="1:16">
      <c r="A805" s="657">
        <v>44895</v>
      </c>
      <c r="B805" s="577" t="s">
        <v>1</v>
      </c>
      <c r="C805" s="577" t="s">
        <v>1264</v>
      </c>
      <c r="D805" s="576" t="s">
        <v>204</v>
      </c>
      <c r="E805" s="576"/>
      <c r="F805" s="575">
        <v>1</v>
      </c>
      <c r="G805" s="576">
        <v>1</v>
      </c>
      <c r="H805" s="589"/>
      <c r="I805" s="847"/>
      <c r="J805" s="1063"/>
      <c r="K805" s="589"/>
      <c r="L805" s="589"/>
      <c r="M805" s="589"/>
      <c r="N805" s="589">
        <v>30</v>
      </c>
      <c r="O805" s="218">
        <v>44866</v>
      </c>
      <c r="P805" s="557">
        <f t="shared" si="14"/>
        <v>30</v>
      </c>
    </row>
    <row r="806" spans="1:16">
      <c r="A806" s="657">
        <v>44895</v>
      </c>
      <c r="B806" s="577" t="s">
        <v>1</v>
      </c>
      <c r="C806" s="577" t="s">
        <v>1267</v>
      </c>
      <c r="D806" s="576" t="s">
        <v>11</v>
      </c>
      <c r="E806" s="576"/>
      <c r="F806" s="575">
        <v>2</v>
      </c>
      <c r="G806" s="576">
        <v>2</v>
      </c>
      <c r="H806" s="589"/>
      <c r="I806" s="847"/>
      <c r="J806" s="1063"/>
      <c r="K806" s="589"/>
      <c r="L806" s="589"/>
      <c r="M806" s="589">
        <v>12</v>
      </c>
      <c r="N806" s="589"/>
      <c r="O806" s="218">
        <v>44866</v>
      </c>
      <c r="P806" s="557">
        <f t="shared" si="14"/>
        <v>12</v>
      </c>
    </row>
    <row r="807" spans="1:16">
      <c r="A807" s="657">
        <v>44895</v>
      </c>
      <c r="B807" s="577" t="s">
        <v>41</v>
      </c>
      <c r="C807" s="577" t="s">
        <v>1265</v>
      </c>
      <c r="D807" s="576" t="s">
        <v>228</v>
      </c>
      <c r="E807" s="576"/>
      <c r="F807" s="575">
        <v>1</v>
      </c>
      <c r="G807" s="576"/>
      <c r="H807" s="589"/>
      <c r="I807" s="847"/>
      <c r="J807" s="1063"/>
      <c r="K807" s="589"/>
      <c r="L807" s="589"/>
      <c r="M807" s="589">
        <v>20</v>
      </c>
      <c r="N807" s="589"/>
      <c r="O807" s="218">
        <v>44866</v>
      </c>
      <c r="P807" s="557">
        <f t="shared" si="14"/>
        <v>20</v>
      </c>
    </row>
    <row r="808" spans="1:16">
      <c r="A808" s="657">
        <v>44895</v>
      </c>
      <c r="B808" s="577" t="s">
        <v>37</v>
      </c>
      <c r="C808" s="577" t="s">
        <v>1266</v>
      </c>
      <c r="D808" s="576" t="s">
        <v>228</v>
      </c>
      <c r="E808" s="576"/>
      <c r="F808" s="575">
        <v>1</v>
      </c>
      <c r="G808" s="576">
        <v>1</v>
      </c>
      <c r="H808" s="589"/>
      <c r="I808" s="847"/>
      <c r="J808" s="1063"/>
      <c r="K808" s="589"/>
      <c r="L808" s="589"/>
      <c r="M808" s="589">
        <v>20</v>
      </c>
      <c r="N808" s="589"/>
      <c r="O808" s="218">
        <v>44866</v>
      </c>
      <c r="P808" s="557">
        <f t="shared" si="14"/>
        <v>20</v>
      </c>
    </row>
    <row r="809" spans="1:16">
      <c r="A809" s="657">
        <v>44895</v>
      </c>
      <c r="B809" s="577" t="s">
        <v>34</v>
      </c>
      <c r="C809" s="577" t="s">
        <v>2509</v>
      </c>
      <c r="D809" s="576" t="s">
        <v>10</v>
      </c>
      <c r="E809" s="576"/>
      <c r="F809" s="575">
        <v>5</v>
      </c>
      <c r="G809" s="576">
        <v>5</v>
      </c>
      <c r="H809" s="589"/>
      <c r="I809" s="847"/>
      <c r="J809" s="1063"/>
      <c r="K809" s="589"/>
      <c r="L809" s="589"/>
      <c r="M809" s="589">
        <v>25</v>
      </c>
      <c r="N809" s="589"/>
      <c r="O809" s="218">
        <v>44866</v>
      </c>
      <c r="P809" s="557">
        <f t="shared" si="14"/>
        <v>25</v>
      </c>
    </row>
    <row r="810" spans="1:16">
      <c r="A810" s="657">
        <v>44895</v>
      </c>
      <c r="B810" s="577" t="s">
        <v>41</v>
      </c>
      <c r="C810" s="577"/>
      <c r="D810" s="576" t="s">
        <v>354</v>
      </c>
      <c r="E810" s="576"/>
      <c r="F810" s="575">
        <v>2</v>
      </c>
      <c r="G810" s="576">
        <v>2</v>
      </c>
      <c r="H810" s="589"/>
      <c r="I810" s="847"/>
      <c r="J810" s="1063"/>
      <c r="K810" s="589"/>
      <c r="L810" s="589"/>
      <c r="M810" s="589">
        <v>10</v>
      </c>
      <c r="N810" s="589"/>
      <c r="O810" s="218">
        <v>44866</v>
      </c>
      <c r="P810" s="557">
        <f t="shared" si="14"/>
        <v>10</v>
      </c>
    </row>
    <row r="811" spans="1:16">
      <c r="A811" s="657">
        <v>44895</v>
      </c>
      <c r="B811" s="731" t="s">
        <v>14</v>
      </c>
      <c r="C811" s="577"/>
      <c r="D811" s="576" t="s">
        <v>96</v>
      </c>
      <c r="E811" s="576"/>
      <c r="F811" s="575">
        <v>2</v>
      </c>
      <c r="G811" s="576">
        <v>2</v>
      </c>
      <c r="H811" s="589"/>
      <c r="I811" s="847"/>
      <c r="J811" s="1063"/>
      <c r="K811" s="589"/>
      <c r="L811" s="589"/>
      <c r="M811" s="589"/>
      <c r="N811" s="589">
        <v>24</v>
      </c>
      <c r="O811" s="218">
        <v>44866</v>
      </c>
      <c r="P811" s="557">
        <f t="shared" si="14"/>
        <v>24</v>
      </c>
    </row>
    <row r="812" spans="1:16">
      <c r="A812" s="657">
        <v>44895</v>
      </c>
      <c r="B812" s="731" t="s">
        <v>14</v>
      </c>
      <c r="C812" s="577"/>
      <c r="D812" s="576" t="s">
        <v>98</v>
      </c>
      <c r="E812" s="576"/>
      <c r="F812" s="575">
        <v>2</v>
      </c>
      <c r="G812" s="576">
        <v>2</v>
      </c>
      <c r="H812" s="589"/>
      <c r="I812" s="847"/>
      <c r="J812" s="1063"/>
      <c r="K812" s="589"/>
      <c r="L812" s="589"/>
      <c r="M812" s="589"/>
      <c r="N812" s="589">
        <v>24</v>
      </c>
      <c r="O812" s="218">
        <v>44866</v>
      </c>
      <c r="P812" s="557">
        <f t="shared" si="14"/>
        <v>24</v>
      </c>
    </row>
    <row r="813" spans="1:16">
      <c r="A813" s="657">
        <v>44896</v>
      </c>
      <c r="B813" s="577" t="s">
        <v>37</v>
      </c>
      <c r="C813" s="577" t="s">
        <v>1291</v>
      </c>
      <c r="D813" s="576" t="s">
        <v>228</v>
      </c>
      <c r="E813" s="576"/>
      <c r="F813" s="575">
        <v>1</v>
      </c>
      <c r="G813" s="576">
        <v>1</v>
      </c>
      <c r="H813" s="589"/>
      <c r="I813" s="847"/>
      <c r="J813" s="1063"/>
      <c r="K813" s="589"/>
      <c r="L813" s="589"/>
      <c r="M813" s="589">
        <v>20</v>
      </c>
      <c r="N813" s="589"/>
      <c r="O813" s="218">
        <v>44896</v>
      </c>
      <c r="P813" s="557">
        <f t="shared" si="14"/>
        <v>20</v>
      </c>
    </row>
    <row r="814" spans="1:16">
      <c r="A814" s="657">
        <v>44896</v>
      </c>
      <c r="B814" s="577" t="s">
        <v>41</v>
      </c>
      <c r="C814" s="577"/>
      <c r="D814" s="576" t="s">
        <v>354</v>
      </c>
      <c r="E814" s="576"/>
      <c r="F814" s="575">
        <v>1</v>
      </c>
      <c r="G814" s="576">
        <v>2</v>
      </c>
      <c r="H814" s="589"/>
      <c r="I814" s="847"/>
      <c r="J814" s="1063"/>
      <c r="K814" s="589"/>
      <c r="L814" s="589"/>
      <c r="M814" s="589">
        <v>5</v>
      </c>
      <c r="N814" s="589"/>
      <c r="O814" s="218">
        <v>44896</v>
      </c>
      <c r="P814" s="557">
        <f t="shared" si="14"/>
        <v>5</v>
      </c>
    </row>
    <row r="815" spans="1:16">
      <c r="A815" s="657">
        <v>44896</v>
      </c>
      <c r="B815" s="731" t="s">
        <v>2</v>
      </c>
      <c r="C815" s="577"/>
      <c r="D815" s="576" t="s">
        <v>96</v>
      </c>
      <c r="E815" s="576"/>
      <c r="F815" s="575">
        <v>2</v>
      </c>
      <c r="G815" s="576">
        <v>2</v>
      </c>
      <c r="H815" s="589"/>
      <c r="I815" s="847"/>
      <c r="J815" s="1063"/>
      <c r="K815" s="589"/>
      <c r="L815" s="589"/>
      <c r="M815" s="589"/>
      <c r="N815" s="589">
        <v>24</v>
      </c>
      <c r="O815" s="218">
        <v>44896</v>
      </c>
      <c r="P815" s="557">
        <f t="shared" si="14"/>
        <v>24</v>
      </c>
    </row>
    <row r="816" spans="1:16">
      <c r="A816" s="657">
        <v>44896</v>
      </c>
      <c r="B816" s="577" t="s">
        <v>1</v>
      </c>
      <c r="C816" s="577"/>
      <c r="D816" s="576" t="s">
        <v>95</v>
      </c>
      <c r="E816" s="576"/>
      <c r="F816" s="575">
        <v>2</v>
      </c>
      <c r="G816" s="576">
        <v>2</v>
      </c>
      <c r="H816" s="589"/>
      <c r="I816" s="847"/>
      <c r="J816" s="1063"/>
      <c r="K816" s="589"/>
      <c r="L816" s="589"/>
      <c r="M816" s="589"/>
      <c r="N816" s="589">
        <v>24</v>
      </c>
      <c r="O816" s="218">
        <v>44896</v>
      </c>
      <c r="P816" s="557">
        <f t="shared" si="14"/>
        <v>24</v>
      </c>
    </row>
    <row r="817" spans="1:16">
      <c r="A817" s="657">
        <v>44896</v>
      </c>
      <c r="B817" s="577" t="s">
        <v>1</v>
      </c>
      <c r="C817" s="577"/>
      <c r="D817" s="576" t="s">
        <v>97</v>
      </c>
      <c r="E817" s="576"/>
      <c r="F817" s="575">
        <v>1</v>
      </c>
      <c r="G817" s="576">
        <v>1</v>
      </c>
      <c r="H817" s="589"/>
      <c r="I817" s="847"/>
      <c r="J817" s="1063"/>
      <c r="K817" s="589"/>
      <c r="L817" s="589"/>
      <c r="M817" s="589"/>
      <c r="N817" s="589">
        <v>12</v>
      </c>
      <c r="O817" s="218">
        <v>44896</v>
      </c>
      <c r="P817" s="557">
        <f t="shared" si="14"/>
        <v>12</v>
      </c>
    </row>
    <row r="818" spans="1:16">
      <c r="A818" s="657">
        <v>44897</v>
      </c>
      <c r="B818" s="577" t="s">
        <v>34</v>
      </c>
      <c r="C818" s="577" t="s">
        <v>1310</v>
      </c>
      <c r="D818" s="576" t="s">
        <v>10</v>
      </c>
      <c r="E818" s="576"/>
      <c r="F818" s="575">
        <v>5</v>
      </c>
      <c r="G818" s="576">
        <v>5</v>
      </c>
      <c r="H818" s="589"/>
      <c r="I818" s="847"/>
      <c r="J818" s="1063"/>
      <c r="K818" s="589"/>
      <c r="L818" s="589"/>
      <c r="M818" s="589">
        <v>25</v>
      </c>
      <c r="N818" s="589"/>
      <c r="O818" s="218">
        <v>44896</v>
      </c>
      <c r="P818" s="557">
        <f t="shared" si="14"/>
        <v>25</v>
      </c>
    </row>
    <row r="819" spans="1:16">
      <c r="A819" s="657">
        <v>44897</v>
      </c>
      <c r="B819" s="577" t="s">
        <v>43</v>
      </c>
      <c r="C819" s="577" t="s">
        <v>1311</v>
      </c>
      <c r="D819" s="576" t="s">
        <v>11</v>
      </c>
      <c r="E819" s="576"/>
      <c r="F819" s="575">
        <v>1</v>
      </c>
      <c r="G819" s="576">
        <v>1</v>
      </c>
      <c r="H819" s="589"/>
      <c r="I819" s="847"/>
      <c r="J819" s="1063"/>
      <c r="K819" s="589"/>
      <c r="L819" s="589"/>
      <c r="M819" s="589">
        <v>6</v>
      </c>
      <c r="N819" s="589"/>
      <c r="O819" s="218">
        <v>44896</v>
      </c>
      <c r="P819" s="557">
        <f t="shared" si="14"/>
        <v>6</v>
      </c>
    </row>
    <row r="820" spans="1:16">
      <c r="A820" s="657">
        <v>44897</v>
      </c>
      <c r="B820" s="577" t="s">
        <v>37</v>
      </c>
      <c r="C820" s="577" t="s">
        <v>1291</v>
      </c>
      <c r="D820" s="576" t="s">
        <v>354</v>
      </c>
      <c r="E820" s="576"/>
      <c r="F820" s="575">
        <v>1</v>
      </c>
      <c r="G820" s="576">
        <v>1</v>
      </c>
      <c r="H820" s="589"/>
      <c r="I820" s="847"/>
      <c r="J820" s="1063"/>
      <c r="K820" s="589"/>
      <c r="L820" s="589"/>
      <c r="M820" s="589">
        <v>5</v>
      </c>
      <c r="N820" s="589"/>
      <c r="O820" s="218">
        <v>44896</v>
      </c>
      <c r="P820" s="557">
        <f t="shared" si="14"/>
        <v>5</v>
      </c>
    </row>
    <row r="821" spans="1:16">
      <c r="A821" s="657">
        <v>44897</v>
      </c>
      <c r="B821" s="577" t="s">
        <v>41</v>
      </c>
      <c r="C821" s="577" t="s">
        <v>1312</v>
      </c>
      <c r="D821" s="576" t="s">
        <v>354</v>
      </c>
      <c r="E821" s="576"/>
      <c r="F821" s="575">
        <v>3</v>
      </c>
      <c r="G821" s="576">
        <v>3</v>
      </c>
      <c r="H821" s="589"/>
      <c r="I821" s="847"/>
      <c r="J821" s="1063"/>
      <c r="K821" s="589"/>
      <c r="L821" s="589"/>
      <c r="M821" s="589">
        <v>15</v>
      </c>
      <c r="N821" s="589"/>
      <c r="O821" s="218">
        <v>44896</v>
      </c>
      <c r="P821" s="557">
        <f t="shared" si="14"/>
        <v>15</v>
      </c>
    </row>
    <row r="822" spans="1:16">
      <c r="A822" s="657">
        <v>44897</v>
      </c>
      <c r="B822" s="577" t="s">
        <v>1</v>
      </c>
      <c r="C822" s="577"/>
      <c r="D822" s="576" t="s">
        <v>95</v>
      </c>
      <c r="E822" s="576"/>
      <c r="F822" s="575">
        <v>2</v>
      </c>
      <c r="G822" s="576">
        <v>2</v>
      </c>
      <c r="H822" s="589"/>
      <c r="I822" s="847"/>
      <c r="J822" s="1063"/>
      <c r="K822" s="589"/>
      <c r="L822" s="589"/>
      <c r="M822" s="589"/>
      <c r="N822" s="589">
        <v>24</v>
      </c>
      <c r="O822" s="218">
        <v>44896</v>
      </c>
      <c r="P822" s="557">
        <f t="shared" si="14"/>
        <v>24</v>
      </c>
    </row>
    <row r="823" spans="1:16">
      <c r="A823" s="657">
        <v>44897</v>
      </c>
      <c r="B823" s="731" t="s">
        <v>14</v>
      </c>
      <c r="C823" s="577"/>
      <c r="D823" s="576" t="s">
        <v>96</v>
      </c>
      <c r="E823" s="576"/>
      <c r="F823" s="575">
        <v>2</v>
      </c>
      <c r="G823" s="576">
        <v>2</v>
      </c>
      <c r="H823" s="589"/>
      <c r="I823" s="847"/>
      <c r="J823" s="1063"/>
      <c r="K823" s="589"/>
      <c r="L823" s="589"/>
      <c r="M823" s="589"/>
      <c r="N823" s="589">
        <v>24</v>
      </c>
      <c r="O823" s="218">
        <v>44896</v>
      </c>
      <c r="P823" s="557">
        <f t="shared" ref="P823:P886" si="15">SUM(K823:N823)</f>
        <v>24</v>
      </c>
    </row>
    <row r="824" spans="1:16">
      <c r="A824" s="657">
        <v>44897</v>
      </c>
      <c r="B824" s="731" t="s">
        <v>2</v>
      </c>
      <c r="C824" s="577"/>
      <c r="D824" s="576" t="s">
        <v>98</v>
      </c>
      <c r="E824" s="576"/>
      <c r="F824" s="575">
        <v>2</v>
      </c>
      <c r="G824" s="576">
        <v>2</v>
      </c>
      <c r="H824" s="589"/>
      <c r="I824" s="847"/>
      <c r="J824" s="1063"/>
      <c r="K824" s="589"/>
      <c r="L824" s="589"/>
      <c r="M824" s="589"/>
      <c r="N824" s="589">
        <v>24</v>
      </c>
      <c r="O824" s="218">
        <v>44896</v>
      </c>
      <c r="P824" s="557">
        <f t="shared" si="15"/>
        <v>24</v>
      </c>
    </row>
    <row r="825" spans="1:16">
      <c r="A825" s="657">
        <v>44897</v>
      </c>
      <c r="B825" s="577" t="s">
        <v>1</v>
      </c>
      <c r="C825" s="577"/>
      <c r="D825" s="576" t="s">
        <v>97</v>
      </c>
      <c r="E825" s="576"/>
      <c r="F825" s="575">
        <v>1</v>
      </c>
      <c r="G825" s="576">
        <v>1</v>
      </c>
      <c r="H825" s="589"/>
      <c r="I825" s="847"/>
      <c r="J825" s="1063"/>
      <c r="K825" s="589"/>
      <c r="L825" s="589"/>
      <c r="M825" s="589"/>
      <c r="N825" s="589">
        <v>12</v>
      </c>
      <c r="O825" s="218">
        <v>44896</v>
      </c>
      <c r="P825" s="557">
        <f t="shared" si="15"/>
        <v>12</v>
      </c>
    </row>
    <row r="826" spans="1:16">
      <c r="A826" s="657">
        <v>44899</v>
      </c>
      <c r="B826" s="577" t="s">
        <v>1</v>
      </c>
      <c r="C826" s="577" t="s">
        <v>1313</v>
      </c>
      <c r="D826" s="576" t="s">
        <v>204</v>
      </c>
      <c r="E826" s="576"/>
      <c r="F826" s="575">
        <v>1</v>
      </c>
      <c r="G826" s="576">
        <v>1</v>
      </c>
      <c r="H826" s="589"/>
      <c r="I826" s="847"/>
      <c r="J826" s="1063"/>
      <c r="K826" s="589"/>
      <c r="L826" s="589"/>
      <c r="M826" s="589"/>
      <c r="N826" s="589">
        <v>29</v>
      </c>
      <c r="O826" s="218">
        <v>44896</v>
      </c>
      <c r="P826" s="557">
        <f t="shared" si="15"/>
        <v>29</v>
      </c>
    </row>
    <row r="827" spans="1:16">
      <c r="A827" s="657">
        <v>44899</v>
      </c>
      <c r="B827" s="577" t="s">
        <v>1</v>
      </c>
      <c r="C827" s="577" t="s">
        <v>1267</v>
      </c>
      <c r="D827" s="576" t="s">
        <v>11</v>
      </c>
      <c r="E827" s="576"/>
      <c r="F827" s="575">
        <v>2</v>
      </c>
      <c r="G827" s="576">
        <v>2</v>
      </c>
      <c r="H827" s="589"/>
      <c r="I827" s="847"/>
      <c r="J827" s="1063"/>
      <c r="K827" s="589"/>
      <c r="L827" s="589"/>
      <c r="M827" s="589">
        <v>12</v>
      </c>
      <c r="N827" s="589"/>
      <c r="O827" s="218">
        <v>44896</v>
      </c>
      <c r="P827" s="557">
        <f t="shared" si="15"/>
        <v>12</v>
      </c>
    </row>
    <row r="828" spans="1:16">
      <c r="A828" s="657">
        <v>44899</v>
      </c>
      <c r="B828" s="577" t="s">
        <v>1</v>
      </c>
      <c r="C828" s="577" t="s">
        <v>1314</v>
      </c>
      <c r="D828" s="576" t="s">
        <v>10</v>
      </c>
      <c r="E828" s="576"/>
      <c r="F828" s="575">
        <v>2</v>
      </c>
      <c r="G828" s="576">
        <v>2</v>
      </c>
      <c r="H828" s="589"/>
      <c r="I828" s="847"/>
      <c r="J828" s="1063"/>
      <c r="K828" s="589"/>
      <c r="L828" s="589"/>
      <c r="M828" s="589">
        <v>6</v>
      </c>
      <c r="N828" s="589"/>
      <c r="O828" s="218">
        <v>44896</v>
      </c>
      <c r="P828" s="557">
        <f t="shared" si="15"/>
        <v>6</v>
      </c>
    </row>
    <row r="829" spans="1:16">
      <c r="A829" s="657">
        <v>44899</v>
      </c>
      <c r="B829" s="577" t="s">
        <v>3</v>
      </c>
      <c r="C829" s="577" t="s">
        <v>1315</v>
      </c>
      <c r="D829" s="576" t="s">
        <v>10</v>
      </c>
      <c r="E829" s="576"/>
      <c r="F829" s="575">
        <v>2</v>
      </c>
      <c r="G829" s="576">
        <v>1</v>
      </c>
      <c r="H829" s="589"/>
      <c r="I829" s="847"/>
      <c r="J829" s="1063"/>
      <c r="K829" s="589"/>
      <c r="L829" s="589"/>
      <c r="M829" s="589">
        <v>10</v>
      </c>
      <c r="N829" s="589"/>
      <c r="O829" s="218">
        <v>44896</v>
      </c>
      <c r="P829" s="557">
        <f t="shared" si="15"/>
        <v>10</v>
      </c>
    </row>
    <row r="830" spans="1:16">
      <c r="A830" s="657">
        <v>44899</v>
      </c>
      <c r="B830" s="577" t="s">
        <v>34</v>
      </c>
      <c r="C830" s="577" t="s">
        <v>613</v>
      </c>
      <c r="D830" s="576" t="s">
        <v>10</v>
      </c>
      <c r="E830" s="576"/>
      <c r="F830" s="575">
        <v>2</v>
      </c>
      <c r="G830" s="576">
        <v>2</v>
      </c>
      <c r="H830" s="589"/>
      <c r="I830" s="847"/>
      <c r="J830" s="1063"/>
      <c r="K830" s="589"/>
      <c r="L830" s="589"/>
      <c r="M830" s="589">
        <v>10</v>
      </c>
      <c r="N830" s="589"/>
      <c r="O830" s="218">
        <v>44896</v>
      </c>
      <c r="P830" s="557">
        <f t="shared" si="15"/>
        <v>10</v>
      </c>
    </row>
    <row r="831" spans="1:16">
      <c r="A831" s="657">
        <v>44899</v>
      </c>
      <c r="B831" s="731" t="s">
        <v>14</v>
      </c>
      <c r="C831" s="577"/>
      <c r="D831" s="576" t="s">
        <v>96</v>
      </c>
      <c r="E831" s="576"/>
      <c r="F831" s="575">
        <v>2</v>
      </c>
      <c r="G831" s="576">
        <v>2</v>
      </c>
      <c r="H831" s="589"/>
      <c r="I831" s="847"/>
      <c r="J831" s="1063"/>
      <c r="K831" s="589"/>
      <c r="L831" s="589"/>
      <c r="M831" s="589"/>
      <c r="N831" s="589">
        <v>24</v>
      </c>
      <c r="O831" s="218">
        <v>44896</v>
      </c>
      <c r="P831" s="557">
        <f t="shared" si="15"/>
        <v>24</v>
      </c>
    </row>
    <row r="832" spans="1:16">
      <c r="A832" s="657">
        <v>44899</v>
      </c>
      <c r="B832" s="577" t="s">
        <v>1</v>
      </c>
      <c r="C832" s="577"/>
      <c r="D832" s="576" t="s">
        <v>95</v>
      </c>
      <c r="E832" s="576"/>
      <c r="F832" s="575">
        <v>3</v>
      </c>
      <c r="G832" s="576">
        <v>3</v>
      </c>
      <c r="H832" s="589"/>
      <c r="I832" s="847"/>
      <c r="J832" s="1063"/>
      <c r="K832" s="589"/>
      <c r="L832" s="589"/>
      <c r="M832" s="589"/>
      <c r="N832" s="589">
        <v>36</v>
      </c>
      <c r="O832" s="218">
        <v>44896</v>
      </c>
      <c r="P832" s="557">
        <f t="shared" si="15"/>
        <v>36</v>
      </c>
    </row>
    <row r="833" spans="1:16">
      <c r="A833" s="657">
        <v>44899</v>
      </c>
      <c r="B833" s="577" t="s">
        <v>3</v>
      </c>
      <c r="C833" s="577"/>
      <c r="D833" s="576" t="s">
        <v>97</v>
      </c>
      <c r="E833" s="576"/>
      <c r="F833" s="575">
        <v>2</v>
      </c>
      <c r="G833" s="576">
        <v>2</v>
      </c>
      <c r="H833" s="589"/>
      <c r="I833" s="847"/>
      <c r="J833" s="1063"/>
      <c r="K833" s="589"/>
      <c r="L833" s="589"/>
      <c r="M833" s="589"/>
      <c r="N833" s="589">
        <v>24</v>
      </c>
      <c r="O833" s="218">
        <v>44896</v>
      </c>
      <c r="P833" s="557">
        <f t="shared" si="15"/>
        <v>24</v>
      </c>
    </row>
    <row r="834" spans="1:16">
      <c r="A834" s="657">
        <v>44899</v>
      </c>
      <c r="B834" s="577" t="s">
        <v>12</v>
      </c>
      <c r="C834" s="577"/>
      <c r="D834" s="576" t="s">
        <v>99</v>
      </c>
      <c r="E834" s="576"/>
      <c r="F834" s="575">
        <v>5</v>
      </c>
      <c r="G834" s="576">
        <v>5</v>
      </c>
      <c r="H834" s="589"/>
      <c r="I834" s="847"/>
      <c r="J834" s="1063"/>
      <c r="K834" s="589"/>
      <c r="L834" s="589"/>
      <c r="M834" s="589"/>
      <c r="N834" s="589">
        <v>2.5</v>
      </c>
      <c r="O834" s="218">
        <v>44896</v>
      </c>
      <c r="P834" s="557">
        <f t="shared" si="15"/>
        <v>2.5</v>
      </c>
    </row>
    <row r="835" spans="1:16">
      <c r="A835" s="657">
        <v>44900</v>
      </c>
      <c r="B835" s="577" t="s">
        <v>1</v>
      </c>
      <c r="C835" s="577" t="s">
        <v>1317</v>
      </c>
      <c r="D835" s="576" t="s">
        <v>204</v>
      </c>
      <c r="E835" s="576"/>
      <c r="F835" s="575">
        <v>1</v>
      </c>
      <c r="G835" s="576">
        <v>1</v>
      </c>
      <c r="H835" s="589"/>
      <c r="I835" s="847"/>
      <c r="J835" s="1063"/>
      <c r="K835" s="589"/>
      <c r="L835" s="589"/>
      <c r="M835" s="589"/>
      <c r="N835" s="589">
        <v>31</v>
      </c>
      <c r="O835" s="218">
        <v>44896</v>
      </c>
      <c r="P835" s="557">
        <f t="shared" si="15"/>
        <v>31</v>
      </c>
    </row>
    <row r="836" spans="1:16">
      <c r="A836" s="657">
        <v>44900</v>
      </c>
      <c r="B836" s="577" t="s">
        <v>1</v>
      </c>
      <c r="C836" s="577" t="s">
        <v>1318</v>
      </c>
      <c r="D836" s="576" t="s">
        <v>10</v>
      </c>
      <c r="E836" s="576"/>
      <c r="F836" s="575">
        <v>2</v>
      </c>
      <c r="G836" s="576">
        <v>2</v>
      </c>
      <c r="H836" s="589"/>
      <c r="I836" s="847"/>
      <c r="J836" s="1063"/>
      <c r="K836" s="589"/>
      <c r="L836" s="589"/>
      <c r="M836" s="589">
        <v>6</v>
      </c>
      <c r="N836" s="589"/>
      <c r="O836" s="218">
        <v>44896</v>
      </c>
      <c r="P836" s="557">
        <f t="shared" si="15"/>
        <v>6</v>
      </c>
    </row>
    <row r="837" spans="1:16">
      <c r="A837" s="657">
        <v>44900</v>
      </c>
      <c r="B837" s="577" t="s">
        <v>1</v>
      </c>
      <c r="C837" s="577" t="s">
        <v>1319</v>
      </c>
      <c r="D837" s="576" t="s">
        <v>11</v>
      </c>
      <c r="E837" s="576"/>
      <c r="F837" s="575">
        <v>2</v>
      </c>
      <c r="G837" s="576">
        <v>2</v>
      </c>
      <c r="H837" s="589"/>
      <c r="I837" s="847"/>
      <c r="J837" s="1063"/>
      <c r="K837" s="589"/>
      <c r="L837" s="589"/>
      <c r="M837" s="589">
        <v>12</v>
      </c>
      <c r="N837" s="589"/>
      <c r="O837" s="218">
        <v>44896</v>
      </c>
      <c r="P837" s="557">
        <f t="shared" si="15"/>
        <v>12</v>
      </c>
    </row>
    <row r="838" spans="1:16">
      <c r="A838" s="657">
        <v>44900</v>
      </c>
      <c r="B838" s="577" t="s">
        <v>37</v>
      </c>
      <c r="C838" s="577" t="s">
        <v>1320</v>
      </c>
      <c r="D838" s="576" t="s">
        <v>11</v>
      </c>
      <c r="E838" s="576"/>
      <c r="F838" s="575">
        <v>2</v>
      </c>
      <c r="G838" s="576">
        <v>2</v>
      </c>
      <c r="H838" s="589"/>
      <c r="I838" s="847"/>
      <c r="J838" s="1063"/>
      <c r="K838" s="589"/>
      <c r="L838" s="589"/>
      <c r="M838" s="589">
        <v>12</v>
      </c>
      <c r="N838" s="589"/>
      <c r="O838" s="218">
        <v>44896</v>
      </c>
      <c r="P838" s="557">
        <f t="shared" si="15"/>
        <v>12</v>
      </c>
    </row>
    <row r="839" spans="1:16">
      <c r="A839" s="657">
        <v>44900</v>
      </c>
      <c r="B839" s="577" t="s">
        <v>34</v>
      </c>
      <c r="C839" s="577" t="s">
        <v>2508</v>
      </c>
      <c r="D839" s="576" t="s">
        <v>10</v>
      </c>
      <c r="E839" s="576"/>
      <c r="F839" s="575">
        <v>2</v>
      </c>
      <c r="G839" s="576">
        <v>2</v>
      </c>
      <c r="H839" s="589"/>
      <c r="I839" s="847"/>
      <c r="J839" s="1063"/>
      <c r="K839" s="589"/>
      <c r="L839" s="589"/>
      <c r="M839" s="589">
        <v>10</v>
      </c>
      <c r="N839" s="589"/>
      <c r="O839" s="218">
        <v>44896</v>
      </c>
      <c r="P839" s="557">
        <f t="shared" si="15"/>
        <v>10</v>
      </c>
    </row>
    <row r="840" spans="1:16">
      <c r="A840" s="657">
        <v>44900</v>
      </c>
      <c r="B840" s="731" t="s">
        <v>472</v>
      </c>
      <c r="C840" s="577"/>
      <c r="D840" s="576" t="s">
        <v>96</v>
      </c>
      <c r="E840" s="576"/>
      <c r="F840" s="575">
        <v>2</v>
      </c>
      <c r="G840" s="576">
        <v>2</v>
      </c>
      <c r="H840" s="589"/>
      <c r="I840" s="847"/>
      <c r="J840" s="1063"/>
      <c r="K840" s="589"/>
      <c r="L840" s="589"/>
      <c r="M840" s="589"/>
      <c r="N840" s="589">
        <v>24</v>
      </c>
      <c r="O840" s="218">
        <v>44896</v>
      </c>
      <c r="P840" s="557">
        <f t="shared" si="15"/>
        <v>24</v>
      </c>
    </row>
    <row r="841" spans="1:16">
      <c r="A841" s="657">
        <v>44900</v>
      </c>
      <c r="B841" s="577" t="s">
        <v>1</v>
      </c>
      <c r="C841" s="577"/>
      <c r="D841" s="576" t="s">
        <v>95</v>
      </c>
      <c r="E841" s="576"/>
      <c r="F841" s="575">
        <v>1</v>
      </c>
      <c r="G841" s="576">
        <v>1</v>
      </c>
      <c r="H841" s="589"/>
      <c r="I841" s="847"/>
      <c r="J841" s="1063"/>
      <c r="K841" s="589"/>
      <c r="L841" s="589"/>
      <c r="M841" s="589"/>
      <c r="N841" s="589">
        <v>12</v>
      </c>
      <c r="O841" s="218">
        <v>44896</v>
      </c>
      <c r="P841" s="557">
        <f t="shared" si="15"/>
        <v>12</v>
      </c>
    </row>
    <row r="842" spans="1:16">
      <c r="A842" s="657">
        <v>44901</v>
      </c>
      <c r="B842" s="577" t="s">
        <v>3</v>
      </c>
      <c r="C842" s="577" t="s">
        <v>1321</v>
      </c>
      <c r="D842" s="576" t="s">
        <v>10</v>
      </c>
      <c r="E842" s="576"/>
      <c r="F842" s="575">
        <v>4</v>
      </c>
      <c r="G842" s="576">
        <v>2</v>
      </c>
      <c r="H842" s="589"/>
      <c r="I842" s="847"/>
      <c r="J842" s="1063"/>
      <c r="K842" s="589"/>
      <c r="L842" s="589"/>
      <c r="M842" s="589">
        <v>20</v>
      </c>
      <c r="N842" s="589"/>
      <c r="O842" s="218">
        <v>44896</v>
      </c>
      <c r="P842" s="557">
        <f t="shared" si="15"/>
        <v>20</v>
      </c>
    </row>
    <row r="843" spans="1:16">
      <c r="A843" s="657">
        <v>44901</v>
      </c>
      <c r="B843" s="577" t="s">
        <v>37</v>
      </c>
      <c r="C843" s="577" t="s">
        <v>1322</v>
      </c>
      <c r="D843" s="576" t="s">
        <v>11</v>
      </c>
      <c r="E843" s="576"/>
      <c r="F843" s="575">
        <v>3</v>
      </c>
      <c r="G843" s="576">
        <v>3</v>
      </c>
      <c r="H843" s="589"/>
      <c r="I843" s="847"/>
      <c r="J843" s="1063"/>
      <c r="K843" s="589"/>
      <c r="L843" s="589"/>
      <c r="M843" s="589">
        <v>18</v>
      </c>
      <c r="N843" s="589"/>
      <c r="O843" s="218">
        <v>44896</v>
      </c>
      <c r="P843" s="557">
        <f t="shared" si="15"/>
        <v>18</v>
      </c>
    </row>
    <row r="844" spans="1:16">
      <c r="A844" s="657">
        <v>44901</v>
      </c>
      <c r="B844" s="577" t="s">
        <v>34</v>
      </c>
      <c r="C844" s="577" t="s">
        <v>1323</v>
      </c>
      <c r="D844" s="576" t="s">
        <v>10</v>
      </c>
      <c r="E844" s="576"/>
      <c r="F844" s="575">
        <v>4</v>
      </c>
      <c r="G844" s="576">
        <v>4</v>
      </c>
      <c r="H844" s="589"/>
      <c r="I844" s="847"/>
      <c r="J844" s="1063"/>
      <c r="K844" s="589"/>
      <c r="L844" s="589"/>
      <c r="M844" s="589">
        <v>20</v>
      </c>
      <c r="N844" s="589"/>
      <c r="O844" s="218">
        <v>44896</v>
      </c>
      <c r="P844" s="557">
        <f t="shared" si="15"/>
        <v>20</v>
      </c>
    </row>
    <row r="845" spans="1:16">
      <c r="A845" s="657">
        <v>44901</v>
      </c>
      <c r="B845" s="577" t="s">
        <v>40</v>
      </c>
      <c r="C845" s="577" t="s">
        <v>1324</v>
      </c>
      <c r="D845" s="576" t="s">
        <v>200</v>
      </c>
      <c r="E845" s="576"/>
      <c r="F845" s="575">
        <v>7</v>
      </c>
      <c r="G845" s="576">
        <v>7</v>
      </c>
      <c r="H845" s="589"/>
      <c r="I845" s="847"/>
      <c r="J845" s="1063"/>
      <c r="K845" s="589">
        <v>18</v>
      </c>
      <c r="L845" s="589"/>
      <c r="M845" s="589"/>
      <c r="N845" s="589"/>
      <c r="O845" s="218">
        <v>44896</v>
      </c>
      <c r="P845" s="557">
        <f t="shared" si="15"/>
        <v>18</v>
      </c>
    </row>
    <row r="846" spans="1:16">
      <c r="A846" s="657">
        <v>44902</v>
      </c>
      <c r="B846" s="577" t="s">
        <v>34</v>
      </c>
      <c r="C846" s="577" t="s">
        <v>629</v>
      </c>
      <c r="D846" s="576" t="s">
        <v>10</v>
      </c>
      <c r="E846" s="576"/>
      <c r="F846" s="575">
        <v>1</v>
      </c>
      <c r="G846" s="576">
        <v>1</v>
      </c>
      <c r="H846" s="589"/>
      <c r="I846" s="847"/>
      <c r="J846" s="1063"/>
      <c r="K846" s="589"/>
      <c r="L846" s="589"/>
      <c r="M846" s="589">
        <v>6</v>
      </c>
      <c r="N846" s="589"/>
      <c r="O846" s="218">
        <v>44896</v>
      </c>
      <c r="P846" s="557">
        <f t="shared" si="15"/>
        <v>6</v>
      </c>
    </row>
    <row r="847" spans="1:16">
      <c r="A847" s="657">
        <v>44902</v>
      </c>
      <c r="B847" s="577" t="s">
        <v>43</v>
      </c>
      <c r="C847" s="577" t="s">
        <v>1325</v>
      </c>
      <c r="D847" s="576" t="s">
        <v>200</v>
      </c>
      <c r="E847" s="576"/>
      <c r="F847" s="575">
        <v>3</v>
      </c>
      <c r="G847" s="576">
        <v>3</v>
      </c>
      <c r="H847" s="589"/>
      <c r="I847" s="847"/>
      <c r="J847" s="1063"/>
      <c r="K847" s="589">
        <v>14</v>
      </c>
      <c r="L847" s="589"/>
      <c r="M847" s="589"/>
      <c r="N847" s="589"/>
      <c r="O847" s="218">
        <v>44896</v>
      </c>
      <c r="P847" s="557">
        <f t="shared" si="15"/>
        <v>14</v>
      </c>
    </row>
    <row r="848" spans="1:16">
      <c r="A848" s="657">
        <v>44902</v>
      </c>
      <c r="B848" s="731" t="s">
        <v>472</v>
      </c>
      <c r="C848" s="577"/>
      <c r="D848" s="576" t="s">
        <v>96</v>
      </c>
      <c r="E848" s="576"/>
      <c r="F848" s="575">
        <v>2</v>
      </c>
      <c r="G848" s="576">
        <v>2</v>
      </c>
      <c r="H848" s="589"/>
      <c r="I848" s="847"/>
      <c r="J848" s="1063"/>
      <c r="K848" s="589"/>
      <c r="L848" s="589"/>
      <c r="M848" s="589"/>
      <c r="N848" s="589">
        <v>24</v>
      </c>
      <c r="O848" s="218">
        <v>44896</v>
      </c>
      <c r="P848" s="557">
        <f t="shared" si="15"/>
        <v>24</v>
      </c>
    </row>
    <row r="849" spans="1:16">
      <c r="A849" s="657">
        <v>44902</v>
      </c>
      <c r="B849" s="577" t="s">
        <v>1</v>
      </c>
      <c r="C849" s="577"/>
      <c r="D849" s="576" t="s">
        <v>95</v>
      </c>
      <c r="E849" s="576"/>
      <c r="F849" s="575">
        <v>2</v>
      </c>
      <c r="G849" s="576">
        <v>2</v>
      </c>
      <c r="H849" s="589"/>
      <c r="I849" s="847"/>
      <c r="J849" s="1063"/>
      <c r="K849" s="589"/>
      <c r="L849" s="589"/>
      <c r="M849" s="589"/>
      <c r="N849" s="589">
        <v>24</v>
      </c>
      <c r="O849" s="218">
        <v>44896</v>
      </c>
      <c r="P849" s="557">
        <f t="shared" si="15"/>
        <v>24</v>
      </c>
    </row>
    <row r="850" spans="1:16">
      <c r="A850" s="657">
        <v>44903</v>
      </c>
      <c r="B850" s="577" t="s">
        <v>41</v>
      </c>
      <c r="C850" s="577" t="s">
        <v>1326</v>
      </c>
      <c r="D850" s="576" t="s">
        <v>11</v>
      </c>
      <c r="E850" s="576"/>
      <c r="F850" s="575">
        <v>4</v>
      </c>
      <c r="G850" s="576">
        <v>1</v>
      </c>
      <c r="H850" s="589"/>
      <c r="I850" s="847"/>
      <c r="J850" s="1063"/>
      <c r="K850" s="589"/>
      <c r="L850" s="589"/>
      <c r="M850" s="589">
        <v>24</v>
      </c>
      <c r="N850" s="589"/>
      <c r="O850" s="218">
        <v>44896</v>
      </c>
      <c r="P850" s="557">
        <f t="shared" si="15"/>
        <v>24</v>
      </c>
    </row>
    <row r="851" spans="1:16">
      <c r="A851" s="657">
        <v>44903</v>
      </c>
      <c r="B851" s="577" t="s">
        <v>40</v>
      </c>
      <c r="C851" s="577" t="s">
        <v>1327</v>
      </c>
      <c r="D851" s="576" t="s">
        <v>228</v>
      </c>
      <c r="E851" s="576"/>
      <c r="F851" s="575">
        <v>3</v>
      </c>
      <c r="G851" s="576">
        <v>3</v>
      </c>
      <c r="H851" s="589"/>
      <c r="I851" s="847"/>
      <c r="J851" s="1063"/>
      <c r="K851" s="589"/>
      <c r="L851" s="589"/>
      <c r="M851" s="589">
        <v>60</v>
      </c>
      <c r="N851" s="589"/>
      <c r="O851" s="218">
        <v>44896</v>
      </c>
      <c r="P851" s="557">
        <f t="shared" si="15"/>
        <v>60</v>
      </c>
    </row>
    <row r="852" spans="1:16">
      <c r="A852" s="657">
        <v>44903</v>
      </c>
      <c r="B852" s="577" t="s">
        <v>34</v>
      </c>
      <c r="C852" s="577" t="s">
        <v>1328</v>
      </c>
      <c r="D852" s="576" t="s">
        <v>10</v>
      </c>
      <c r="E852" s="576"/>
      <c r="F852" s="575">
        <v>2</v>
      </c>
      <c r="G852" s="576">
        <v>2</v>
      </c>
      <c r="H852" s="589"/>
      <c r="I852" s="847"/>
      <c r="J852" s="1063"/>
      <c r="K852" s="589"/>
      <c r="L852" s="589"/>
      <c r="M852" s="589">
        <v>10</v>
      </c>
      <c r="N852" s="589"/>
      <c r="O852" s="218">
        <v>44896</v>
      </c>
      <c r="P852" s="557">
        <f t="shared" si="15"/>
        <v>10</v>
      </c>
    </row>
    <row r="853" spans="1:16">
      <c r="A853" s="657">
        <v>44903</v>
      </c>
      <c r="B853" s="577" t="s">
        <v>3</v>
      </c>
      <c r="C853" s="577" t="s">
        <v>1203</v>
      </c>
      <c r="D853" s="576" t="s">
        <v>10</v>
      </c>
      <c r="E853" s="576"/>
      <c r="F853" s="575">
        <v>4</v>
      </c>
      <c r="G853" s="576">
        <v>2</v>
      </c>
      <c r="H853" s="589"/>
      <c r="I853" s="847"/>
      <c r="J853" s="1063"/>
      <c r="K853" s="589"/>
      <c r="L853" s="589"/>
      <c r="M853" s="589">
        <v>20</v>
      </c>
      <c r="N853" s="589"/>
      <c r="O853" s="218">
        <v>44896</v>
      </c>
      <c r="P853" s="557">
        <f t="shared" si="15"/>
        <v>20</v>
      </c>
    </row>
    <row r="854" spans="1:16">
      <c r="A854" s="657">
        <v>44903</v>
      </c>
      <c r="B854" s="577" t="s">
        <v>1</v>
      </c>
      <c r="C854" s="577" t="s">
        <v>1036</v>
      </c>
      <c r="D854" s="576" t="s">
        <v>204</v>
      </c>
      <c r="E854" s="576"/>
      <c r="F854" s="575">
        <v>1</v>
      </c>
      <c r="G854" s="576">
        <v>1</v>
      </c>
      <c r="H854" s="589"/>
      <c r="I854" s="847"/>
      <c r="J854" s="1063"/>
      <c r="K854" s="589"/>
      <c r="L854" s="589"/>
      <c r="M854" s="589"/>
      <c r="N854" s="589">
        <v>30</v>
      </c>
      <c r="O854" s="218">
        <v>44896</v>
      </c>
      <c r="P854" s="557">
        <f t="shared" si="15"/>
        <v>30</v>
      </c>
    </row>
    <row r="855" spans="1:16">
      <c r="A855" s="657">
        <v>44903</v>
      </c>
      <c r="B855" s="577" t="s">
        <v>1</v>
      </c>
      <c r="C855" s="577"/>
      <c r="D855" s="576" t="s">
        <v>95</v>
      </c>
      <c r="E855" s="576"/>
      <c r="F855" s="575">
        <v>2</v>
      </c>
      <c r="G855" s="576">
        <v>2</v>
      </c>
      <c r="H855" s="589"/>
      <c r="I855" s="847"/>
      <c r="J855" s="1063"/>
      <c r="K855" s="589"/>
      <c r="L855" s="589"/>
      <c r="M855" s="589"/>
      <c r="N855" s="589">
        <v>24</v>
      </c>
      <c r="O855" s="218">
        <v>44896</v>
      </c>
      <c r="P855" s="557">
        <f t="shared" si="15"/>
        <v>24</v>
      </c>
    </row>
    <row r="856" spans="1:16">
      <c r="A856" s="657">
        <v>44903</v>
      </c>
      <c r="B856" s="577" t="s">
        <v>3</v>
      </c>
      <c r="C856" s="577"/>
      <c r="D856" s="576" t="s">
        <v>97</v>
      </c>
      <c r="E856" s="576"/>
      <c r="F856" s="575">
        <v>1</v>
      </c>
      <c r="G856" s="576">
        <v>1</v>
      </c>
      <c r="H856" s="589"/>
      <c r="I856" s="847"/>
      <c r="J856" s="1063"/>
      <c r="K856" s="589"/>
      <c r="L856" s="589"/>
      <c r="M856" s="589"/>
      <c r="N856" s="589">
        <v>12</v>
      </c>
      <c r="O856" s="218">
        <v>44896</v>
      </c>
      <c r="P856" s="557">
        <f t="shared" si="15"/>
        <v>12</v>
      </c>
    </row>
    <row r="857" spans="1:16">
      <c r="A857" s="657">
        <v>44903</v>
      </c>
      <c r="B857" s="731" t="s">
        <v>14</v>
      </c>
      <c r="C857" s="577"/>
      <c r="D857" s="576" t="s">
        <v>98</v>
      </c>
      <c r="E857" s="576"/>
      <c r="F857" s="575">
        <v>2</v>
      </c>
      <c r="G857" s="576">
        <v>2</v>
      </c>
      <c r="H857" s="589"/>
      <c r="I857" s="847"/>
      <c r="J857" s="1063"/>
      <c r="K857" s="589"/>
      <c r="L857" s="589"/>
      <c r="M857" s="589"/>
      <c r="N857" s="589">
        <v>24</v>
      </c>
      <c r="O857" s="218">
        <v>44896</v>
      </c>
      <c r="P857" s="557">
        <f t="shared" si="15"/>
        <v>24</v>
      </c>
    </row>
    <row r="858" spans="1:16">
      <c r="A858" s="657">
        <v>44903</v>
      </c>
      <c r="B858" s="731" t="s">
        <v>472</v>
      </c>
      <c r="C858" s="577"/>
      <c r="D858" s="576" t="s">
        <v>96</v>
      </c>
      <c r="E858" s="576"/>
      <c r="F858" s="575">
        <v>2</v>
      </c>
      <c r="G858" s="576">
        <v>2</v>
      </c>
      <c r="H858" s="589"/>
      <c r="I858" s="847"/>
      <c r="J858" s="1063"/>
      <c r="K858" s="589"/>
      <c r="L858" s="589"/>
      <c r="M858" s="589"/>
      <c r="N858" s="589">
        <v>24</v>
      </c>
      <c r="O858" s="218">
        <v>44896</v>
      </c>
      <c r="P858" s="557">
        <f t="shared" si="15"/>
        <v>24</v>
      </c>
    </row>
    <row r="859" spans="1:16">
      <c r="A859" s="657">
        <v>44904</v>
      </c>
      <c r="B859" s="577" t="s">
        <v>40</v>
      </c>
      <c r="C859" s="577" t="s">
        <v>1329</v>
      </c>
      <c r="D859" s="576" t="s">
        <v>228</v>
      </c>
      <c r="E859" s="576"/>
      <c r="F859" s="575">
        <v>3</v>
      </c>
      <c r="G859" s="576">
        <v>3</v>
      </c>
      <c r="H859" s="589"/>
      <c r="I859" s="847"/>
      <c r="J859" s="1063"/>
      <c r="K859" s="589"/>
      <c r="L859" s="589"/>
      <c r="M859" s="589">
        <v>60</v>
      </c>
      <c r="N859" s="589"/>
      <c r="O859" s="218">
        <v>44896</v>
      </c>
      <c r="P859" s="557">
        <f t="shared" si="15"/>
        <v>60</v>
      </c>
    </row>
    <row r="860" spans="1:16">
      <c r="A860" s="657">
        <v>44904</v>
      </c>
      <c r="B860" s="577" t="s">
        <v>40</v>
      </c>
      <c r="C860" s="577" t="s">
        <v>1330</v>
      </c>
      <c r="D860" s="576" t="s">
        <v>354</v>
      </c>
      <c r="E860" s="576"/>
      <c r="F860" s="575">
        <v>2</v>
      </c>
      <c r="G860" s="576">
        <v>2</v>
      </c>
      <c r="H860" s="589"/>
      <c r="I860" s="847"/>
      <c r="J860" s="1063"/>
      <c r="K860" s="589"/>
      <c r="L860" s="589"/>
      <c r="M860" s="589">
        <v>10</v>
      </c>
      <c r="N860" s="589"/>
      <c r="O860" s="218">
        <v>44896</v>
      </c>
      <c r="P860" s="557">
        <f t="shared" si="15"/>
        <v>10</v>
      </c>
    </row>
    <row r="861" spans="1:16">
      <c r="A861" s="657">
        <v>44904</v>
      </c>
      <c r="B861" s="577" t="s">
        <v>2</v>
      </c>
      <c r="C861" s="577"/>
      <c r="D861" s="576" t="s">
        <v>96</v>
      </c>
      <c r="E861" s="576"/>
      <c r="F861" s="575">
        <v>3</v>
      </c>
      <c r="G861" s="576">
        <v>3</v>
      </c>
      <c r="H861" s="589"/>
      <c r="I861" s="847"/>
      <c r="J861" s="1063"/>
      <c r="K861" s="589"/>
      <c r="L861" s="589"/>
      <c r="M861" s="589"/>
      <c r="N861" s="589">
        <v>36</v>
      </c>
      <c r="O861" s="218">
        <v>44896</v>
      </c>
      <c r="P861" s="557">
        <f t="shared" si="15"/>
        <v>36</v>
      </c>
    </row>
    <row r="862" spans="1:16">
      <c r="A862" s="657">
        <v>44904</v>
      </c>
      <c r="B862" s="577" t="s">
        <v>1</v>
      </c>
      <c r="C862" s="577"/>
      <c r="D862" s="576" t="s">
        <v>95</v>
      </c>
      <c r="E862" s="576"/>
      <c r="F862" s="575">
        <v>1</v>
      </c>
      <c r="G862" s="576">
        <v>1</v>
      </c>
      <c r="H862" s="589"/>
      <c r="I862" s="847"/>
      <c r="J862" s="1063"/>
      <c r="K862" s="589"/>
      <c r="L862" s="589"/>
      <c r="M862" s="589"/>
      <c r="N862" s="589">
        <v>12</v>
      </c>
      <c r="O862" s="218">
        <v>44896</v>
      </c>
      <c r="P862" s="557">
        <f t="shared" si="15"/>
        <v>12</v>
      </c>
    </row>
    <row r="863" spans="1:16">
      <c r="A863" s="657">
        <v>44904</v>
      </c>
      <c r="B863" s="577" t="s">
        <v>3</v>
      </c>
      <c r="C863" s="577"/>
      <c r="D863" s="576" t="s">
        <v>97</v>
      </c>
      <c r="E863" s="576"/>
      <c r="F863" s="575">
        <v>1</v>
      </c>
      <c r="G863" s="576">
        <v>1</v>
      </c>
      <c r="H863" s="589"/>
      <c r="I863" s="847"/>
      <c r="J863" s="1063"/>
      <c r="K863" s="589"/>
      <c r="L863" s="589"/>
      <c r="M863" s="589"/>
      <c r="N863" s="589">
        <v>12</v>
      </c>
      <c r="O863" s="218">
        <v>44896</v>
      </c>
      <c r="P863" s="557">
        <f t="shared" si="15"/>
        <v>12</v>
      </c>
    </row>
    <row r="864" spans="1:16">
      <c r="A864" s="657">
        <v>44906</v>
      </c>
      <c r="B864" s="577" t="s">
        <v>1</v>
      </c>
      <c r="C864" s="577" t="s">
        <v>1318</v>
      </c>
      <c r="D864" s="576" t="s">
        <v>204</v>
      </c>
      <c r="E864" s="576"/>
      <c r="F864" s="575">
        <v>1</v>
      </c>
      <c r="G864" s="576">
        <v>1</v>
      </c>
      <c r="H864" s="589"/>
      <c r="I864" s="847"/>
      <c r="J864" s="1063"/>
      <c r="K864" s="589"/>
      <c r="L864" s="589"/>
      <c r="M864" s="589"/>
      <c r="N864" s="589">
        <v>30</v>
      </c>
      <c r="O864" s="218">
        <v>44896</v>
      </c>
      <c r="P864" s="557">
        <f t="shared" si="15"/>
        <v>30</v>
      </c>
    </row>
    <row r="865" spans="1:16">
      <c r="A865" s="657">
        <v>44906</v>
      </c>
      <c r="B865" s="577" t="s">
        <v>41</v>
      </c>
      <c r="C865" s="577" t="s">
        <v>1331</v>
      </c>
      <c r="D865" s="576" t="s">
        <v>11</v>
      </c>
      <c r="E865" s="576"/>
      <c r="F865" s="575">
        <v>2</v>
      </c>
      <c r="G865" s="576">
        <v>0.5</v>
      </c>
      <c r="H865" s="589"/>
      <c r="I865" s="847"/>
      <c r="J865" s="1063"/>
      <c r="K865" s="589"/>
      <c r="L865" s="589"/>
      <c r="M865" s="589">
        <v>12</v>
      </c>
      <c r="N865" s="589"/>
      <c r="O865" s="218">
        <v>44896</v>
      </c>
      <c r="P865" s="557">
        <f t="shared" si="15"/>
        <v>12</v>
      </c>
    </row>
    <row r="866" spans="1:16">
      <c r="A866" s="657">
        <v>44906</v>
      </c>
      <c r="B866" s="577" t="s">
        <v>1</v>
      </c>
      <c r="C866" s="577" t="s">
        <v>1332</v>
      </c>
      <c r="D866" s="576" t="s">
        <v>200</v>
      </c>
      <c r="E866" s="576"/>
      <c r="F866" s="575">
        <v>2</v>
      </c>
      <c r="G866" s="576">
        <v>2</v>
      </c>
      <c r="H866" s="589"/>
      <c r="I866" s="847"/>
      <c r="J866" s="1063"/>
      <c r="K866" s="589">
        <v>6</v>
      </c>
      <c r="L866" s="589"/>
      <c r="M866" s="589"/>
      <c r="N866" s="589"/>
      <c r="O866" s="218">
        <v>44896</v>
      </c>
      <c r="P866" s="557">
        <f t="shared" si="15"/>
        <v>6</v>
      </c>
    </row>
    <row r="867" spans="1:16">
      <c r="A867" s="657">
        <v>44907</v>
      </c>
      <c r="B867" s="577" t="s">
        <v>40</v>
      </c>
      <c r="C867" s="577" t="s">
        <v>1333</v>
      </c>
      <c r="D867" s="576" t="s">
        <v>354</v>
      </c>
      <c r="E867" s="576"/>
      <c r="F867" s="575">
        <v>3</v>
      </c>
      <c r="G867" s="576">
        <v>3</v>
      </c>
      <c r="H867" s="589"/>
      <c r="I867" s="847"/>
      <c r="J867" s="1063"/>
      <c r="K867" s="589"/>
      <c r="L867" s="589"/>
      <c r="M867" s="589">
        <v>15</v>
      </c>
      <c r="N867" s="589"/>
      <c r="O867" s="218">
        <v>44896</v>
      </c>
      <c r="P867" s="557">
        <f t="shared" si="15"/>
        <v>15</v>
      </c>
    </row>
    <row r="868" spans="1:16">
      <c r="A868" s="657">
        <v>44907</v>
      </c>
      <c r="B868" s="577" t="s">
        <v>40</v>
      </c>
      <c r="C868" s="577" t="s">
        <v>1330</v>
      </c>
      <c r="D868" s="576" t="s">
        <v>11</v>
      </c>
      <c r="E868" s="576"/>
      <c r="F868" s="575">
        <v>2</v>
      </c>
      <c r="G868" s="576">
        <v>2</v>
      </c>
      <c r="H868" s="589"/>
      <c r="I868" s="847"/>
      <c r="J868" s="1063"/>
      <c r="K868" s="589"/>
      <c r="L868" s="589"/>
      <c r="M868" s="589">
        <v>12</v>
      </c>
      <c r="N868" s="589"/>
      <c r="O868" s="218">
        <v>44896</v>
      </c>
      <c r="P868" s="557">
        <f t="shared" si="15"/>
        <v>12</v>
      </c>
    </row>
    <row r="869" spans="1:16">
      <c r="A869" s="657">
        <v>44907</v>
      </c>
      <c r="B869" s="731" t="s">
        <v>472</v>
      </c>
      <c r="C869" s="577"/>
      <c r="D869" s="576" t="s">
        <v>96</v>
      </c>
      <c r="E869" s="576"/>
      <c r="F869" s="575">
        <v>2</v>
      </c>
      <c r="G869" s="576">
        <v>2</v>
      </c>
      <c r="H869" s="589"/>
      <c r="I869" s="847"/>
      <c r="J869" s="1063"/>
      <c r="K869" s="589"/>
      <c r="L869" s="589"/>
      <c r="M869" s="589"/>
      <c r="N869" s="589">
        <v>24</v>
      </c>
      <c r="O869" s="218">
        <v>44896</v>
      </c>
      <c r="P869" s="557">
        <f t="shared" si="15"/>
        <v>24</v>
      </c>
    </row>
    <row r="870" spans="1:16">
      <c r="A870" s="657">
        <v>44907</v>
      </c>
      <c r="B870" s="731" t="s">
        <v>12</v>
      </c>
      <c r="C870" s="577"/>
      <c r="D870" s="576" t="s">
        <v>98</v>
      </c>
      <c r="E870" s="576"/>
      <c r="F870" s="575">
        <v>1</v>
      </c>
      <c r="G870" s="576">
        <v>1</v>
      </c>
      <c r="H870" s="589"/>
      <c r="I870" s="847"/>
      <c r="J870" s="1063"/>
      <c r="K870" s="589"/>
      <c r="L870" s="589"/>
      <c r="M870" s="589"/>
      <c r="N870" s="589">
        <v>12</v>
      </c>
      <c r="O870" s="218">
        <v>44896</v>
      </c>
      <c r="P870" s="557">
        <f t="shared" si="15"/>
        <v>12</v>
      </c>
    </row>
    <row r="871" spans="1:16">
      <c r="A871" s="657">
        <v>44908</v>
      </c>
      <c r="B871" s="577" t="s">
        <v>43</v>
      </c>
      <c r="C871" s="577" t="s">
        <v>1334</v>
      </c>
      <c r="D871" s="576" t="s">
        <v>228</v>
      </c>
      <c r="E871" s="576"/>
      <c r="F871" s="575">
        <v>3</v>
      </c>
      <c r="G871" s="576">
        <v>3</v>
      </c>
      <c r="H871" s="589"/>
      <c r="I871" s="847"/>
      <c r="J871" s="1063"/>
      <c r="K871" s="589"/>
      <c r="L871" s="589"/>
      <c r="M871" s="589">
        <v>77</v>
      </c>
      <c r="N871" s="589"/>
      <c r="O871" s="218">
        <v>44896</v>
      </c>
      <c r="P871" s="557">
        <f t="shared" si="15"/>
        <v>77</v>
      </c>
    </row>
    <row r="872" spans="1:16">
      <c r="A872" s="657">
        <v>44908</v>
      </c>
      <c r="B872" s="577" t="s">
        <v>40</v>
      </c>
      <c r="C872" s="577" t="s">
        <v>1335</v>
      </c>
      <c r="D872" s="576" t="s">
        <v>354</v>
      </c>
      <c r="E872" s="576"/>
      <c r="F872" s="575">
        <v>1</v>
      </c>
      <c r="G872" s="576">
        <v>1</v>
      </c>
      <c r="H872" s="589"/>
      <c r="I872" s="847"/>
      <c r="J872" s="1063"/>
      <c r="K872" s="589"/>
      <c r="L872" s="589"/>
      <c r="M872" s="589">
        <v>5</v>
      </c>
      <c r="N872" s="589"/>
      <c r="O872" s="218">
        <v>44896</v>
      </c>
      <c r="P872" s="557">
        <f t="shared" si="15"/>
        <v>5</v>
      </c>
    </row>
    <row r="873" spans="1:16">
      <c r="A873" s="657">
        <v>44908</v>
      </c>
      <c r="B873" s="577" t="s">
        <v>40</v>
      </c>
      <c r="C873" s="577" t="s">
        <v>1336</v>
      </c>
      <c r="D873" s="576" t="s">
        <v>11</v>
      </c>
      <c r="E873" s="576"/>
      <c r="F873" s="575">
        <v>2</v>
      </c>
      <c r="G873" s="576">
        <v>2</v>
      </c>
      <c r="H873" s="589"/>
      <c r="I873" s="847"/>
      <c r="J873" s="1063"/>
      <c r="K873" s="589"/>
      <c r="L873" s="589"/>
      <c r="M873" s="589">
        <v>12</v>
      </c>
      <c r="N873" s="589"/>
      <c r="O873" s="218">
        <v>44896</v>
      </c>
      <c r="P873" s="557">
        <f t="shared" si="15"/>
        <v>12</v>
      </c>
    </row>
    <row r="874" spans="1:16">
      <c r="A874" s="657">
        <v>44908</v>
      </c>
      <c r="B874" s="577" t="s">
        <v>3</v>
      </c>
      <c r="C874" s="577" t="s">
        <v>1337</v>
      </c>
      <c r="D874" s="576" t="s">
        <v>10</v>
      </c>
      <c r="E874" s="576"/>
      <c r="F874" s="575">
        <v>3</v>
      </c>
      <c r="G874" s="576">
        <v>1.5</v>
      </c>
      <c r="H874" s="589"/>
      <c r="I874" s="847"/>
      <c r="J874" s="1063"/>
      <c r="K874" s="589"/>
      <c r="L874" s="589"/>
      <c r="M874" s="589">
        <v>15</v>
      </c>
      <c r="N874" s="589"/>
      <c r="O874" s="218">
        <v>44896</v>
      </c>
      <c r="P874" s="557">
        <f t="shared" si="15"/>
        <v>15</v>
      </c>
    </row>
    <row r="875" spans="1:16">
      <c r="A875" s="657">
        <v>44908</v>
      </c>
      <c r="B875" s="577" t="s">
        <v>1</v>
      </c>
      <c r="C875" s="577" t="s">
        <v>1338</v>
      </c>
      <c r="D875" s="576" t="s">
        <v>200</v>
      </c>
      <c r="E875" s="576"/>
      <c r="F875" s="575">
        <v>4</v>
      </c>
      <c r="G875" s="576">
        <v>4</v>
      </c>
      <c r="H875" s="589"/>
      <c r="I875" s="847"/>
      <c r="J875" s="1063"/>
      <c r="K875" s="589">
        <v>16</v>
      </c>
      <c r="L875" s="589"/>
      <c r="M875" s="589"/>
      <c r="N875" s="589"/>
      <c r="O875" s="218">
        <v>44896</v>
      </c>
      <c r="P875" s="557">
        <f t="shared" si="15"/>
        <v>16</v>
      </c>
    </row>
    <row r="876" spans="1:16">
      <c r="A876" s="657">
        <v>44908</v>
      </c>
      <c r="B876" s="845" t="s">
        <v>43</v>
      </c>
      <c r="C876" s="577"/>
      <c r="D876" s="576" t="s">
        <v>96</v>
      </c>
      <c r="E876" s="576"/>
      <c r="F876" s="575">
        <v>3</v>
      </c>
      <c r="G876" s="576">
        <v>3</v>
      </c>
      <c r="H876" s="589"/>
      <c r="I876" s="847"/>
      <c r="J876" s="1063"/>
      <c r="K876" s="589"/>
      <c r="L876" s="589"/>
      <c r="M876" s="589"/>
      <c r="N876" s="589">
        <v>36</v>
      </c>
      <c r="O876" s="218">
        <v>44896</v>
      </c>
      <c r="P876" s="557">
        <f t="shared" si="15"/>
        <v>36</v>
      </c>
    </row>
    <row r="877" spans="1:16">
      <c r="A877" s="657">
        <v>44908</v>
      </c>
      <c r="B877" s="577" t="s">
        <v>1</v>
      </c>
      <c r="C877" s="577"/>
      <c r="D877" s="576" t="s">
        <v>95</v>
      </c>
      <c r="E877" s="576"/>
      <c r="F877" s="575">
        <v>3</v>
      </c>
      <c r="G877" s="576">
        <v>3</v>
      </c>
      <c r="H877" s="589"/>
      <c r="I877" s="847"/>
      <c r="J877" s="1063"/>
      <c r="K877" s="589"/>
      <c r="L877" s="589"/>
      <c r="M877" s="589"/>
      <c r="N877" s="589">
        <v>36</v>
      </c>
      <c r="O877" s="218">
        <v>44896</v>
      </c>
      <c r="P877" s="557">
        <f t="shared" si="15"/>
        <v>36</v>
      </c>
    </row>
    <row r="878" spans="1:16">
      <c r="A878" s="657">
        <v>44908</v>
      </c>
      <c r="B878" s="577" t="s">
        <v>3</v>
      </c>
      <c r="C878" s="577"/>
      <c r="D878" s="576" t="s">
        <v>98</v>
      </c>
      <c r="E878" s="576"/>
      <c r="F878" s="575">
        <v>2</v>
      </c>
      <c r="G878" s="576">
        <v>2</v>
      </c>
      <c r="H878" s="589"/>
      <c r="I878" s="847"/>
      <c r="J878" s="1063"/>
      <c r="K878" s="589"/>
      <c r="L878" s="589"/>
      <c r="M878" s="589"/>
      <c r="N878" s="589">
        <v>24</v>
      </c>
      <c r="O878" s="218">
        <v>44896</v>
      </c>
      <c r="P878" s="557">
        <f t="shared" si="15"/>
        <v>24</v>
      </c>
    </row>
    <row r="879" spans="1:16">
      <c r="A879" s="657">
        <v>44909</v>
      </c>
      <c r="B879" s="577" t="s">
        <v>1</v>
      </c>
      <c r="C879" s="577" t="s">
        <v>1339</v>
      </c>
      <c r="D879" s="576" t="s">
        <v>204</v>
      </c>
      <c r="E879" s="576"/>
      <c r="F879" s="575">
        <v>1</v>
      </c>
      <c r="G879" s="576">
        <v>1</v>
      </c>
      <c r="H879" s="589"/>
      <c r="I879" s="847"/>
      <c r="J879" s="1063"/>
      <c r="K879" s="589"/>
      <c r="L879" s="589"/>
      <c r="M879" s="589"/>
      <c r="N879" s="589">
        <v>30</v>
      </c>
      <c r="O879" s="218">
        <v>44896</v>
      </c>
      <c r="P879" s="557">
        <f t="shared" si="15"/>
        <v>30</v>
      </c>
    </row>
    <row r="880" spans="1:16">
      <c r="A880" s="657">
        <v>44909</v>
      </c>
      <c r="B880" s="577" t="s">
        <v>1</v>
      </c>
      <c r="C880" s="577" t="s">
        <v>1340</v>
      </c>
      <c r="D880" s="576" t="s">
        <v>10</v>
      </c>
      <c r="E880" s="576"/>
      <c r="F880" s="575">
        <v>3</v>
      </c>
      <c r="G880" s="576">
        <v>3</v>
      </c>
      <c r="H880" s="589"/>
      <c r="I880" s="847"/>
      <c r="J880" s="1063"/>
      <c r="K880" s="589"/>
      <c r="L880" s="589"/>
      <c r="M880" s="589">
        <v>8</v>
      </c>
      <c r="N880" s="589"/>
      <c r="O880" s="218">
        <v>44896</v>
      </c>
      <c r="P880" s="557">
        <f t="shared" si="15"/>
        <v>8</v>
      </c>
    </row>
    <row r="881" spans="1:16">
      <c r="A881" s="657">
        <v>44909</v>
      </c>
      <c r="B881" s="577" t="s">
        <v>1</v>
      </c>
      <c r="C881" s="577" t="s">
        <v>1341</v>
      </c>
      <c r="D881" s="576" t="s">
        <v>228</v>
      </c>
      <c r="E881" s="576"/>
      <c r="F881" s="575">
        <v>2</v>
      </c>
      <c r="G881" s="576">
        <v>2</v>
      </c>
      <c r="H881" s="589"/>
      <c r="I881" s="847"/>
      <c r="J881" s="1063"/>
      <c r="K881" s="589"/>
      <c r="L881" s="589"/>
      <c r="M881" s="589">
        <v>40</v>
      </c>
      <c r="N881" s="589"/>
      <c r="O881" s="218">
        <v>44896</v>
      </c>
      <c r="P881" s="557">
        <f t="shared" si="15"/>
        <v>40</v>
      </c>
    </row>
    <row r="882" spans="1:16">
      <c r="A882" s="657">
        <v>44909</v>
      </c>
      <c r="B882" s="577" t="s">
        <v>3</v>
      </c>
      <c r="C882" s="577" t="s">
        <v>1342</v>
      </c>
      <c r="D882" s="576" t="s">
        <v>10</v>
      </c>
      <c r="E882" s="576"/>
      <c r="F882" s="575">
        <v>1</v>
      </c>
      <c r="G882" s="576">
        <v>1</v>
      </c>
      <c r="H882" s="589"/>
      <c r="I882" s="847"/>
      <c r="J882" s="1063"/>
      <c r="K882" s="589"/>
      <c r="L882" s="589"/>
      <c r="M882" s="589">
        <v>5</v>
      </c>
      <c r="N882" s="589"/>
      <c r="O882" s="218">
        <v>44896</v>
      </c>
      <c r="P882" s="557">
        <f t="shared" si="15"/>
        <v>5</v>
      </c>
    </row>
    <row r="883" spans="1:16">
      <c r="A883" s="657">
        <v>44909</v>
      </c>
      <c r="B883" s="577" t="s">
        <v>40</v>
      </c>
      <c r="C883" s="577" t="s">
        <v>1343</v>
      </c>
      <c r="D883" s="576" t="s">
        <v>11</v>
      </c>
      <c r="E883" s="576"/>
      <c r="F883" s="575">
        <v>2</v>
      </c>
      <c r="G883" s="576">
        <v>2</v>
      </c>
      <c r="H883" s="589"/>
      <c r="I883" s="847"/>
      <c r="J883" s="1063"/>
      <c r="K883" s="589"/>
      <c r="L883" s="589"/>
      <c r="M883" s="589">
        <v>12</v>
      </c>
      <c r="N883" s="589"/>
      <c r="O883" s="218">
        <v>44896</v>
      </c>
      <c r="P883" s="557">
        <f t="shared" si="15"/>
        <v>12</v>
      </c>
    </row>
    <row r="884" spans="1:16">
      <c r="A884" s="657">
        <v>44909</v>
      </c>
      <c r="B884" s="577" t="s">
        <v>34</v>
      </c>
      <c r="C884" s="577" t="s">
        <v>1344</v>
      </c>
      <c r="D884" s="576" t="s">
        <v>10</v>
      </c>
      <c r="E884" s="576"/>
      <c r="F884" s="575">
        <v>1</v>
      </c>
      <c r="G884" s="576">
        <v>1</v>
      </c>
      <c r="H884" s="589"/>
      <c r="I884" s="847"/>
      <c r="J884" s="1063"/>
      <c r="K884" s="589"/>
      <c r="L884" s="589"/>
      <c r="M884" s="589">
        <v>5</v>
      </c>
      <c r="N884" s="589"/>
      <c r="O884" s="218">
        <v>44896</v>
      </c>
      <c r="P884" s="557">
        <f t="shared" si="15"/>
        <v>5</v>
      </c>
    </row>
    <row r="885" spans="1:16">
      <c r="A885" s="657">
        <v>44909</v>
      </c>
      <c r="B885" s="845" t="s">
        <v>43</v>
      </c>
      <c r="C885" s="577"/>
      <c r="D885" s="576" t="s">
        <v>96</v>
      </c>
      <c r="E885" s="576"/>
      <c r="F885" s="575">
        <v>3</v>
      </c>
      <c r="G885" s="576">
        <v>3</v>
      </c>
      <c r="H885" s="589"/>
      <c r="I885" s="847"/>
      <c r="J885" s="1063"/>
      <c r="K885" s="589"/>
      <c r="L885" s="589"/>
      <c r="M885" s="589"/>
      <c r="N885" s="589">
        <v>36</v>
      </c>
      <c r="O885" s="218">
        <v>44896</v>
      </c>
      <c r="P885" s="557">
        <f t="shared" si="15"/>
        <v>36</v>
      </c>
    </row>
    <row r="886" spans="1:16">
      <c r="A886" s="657">
        <v>44909</v>
      </c>
      <c r="B886" s="577" t="s">
        <v>1</v>
      </c>
      <c r="C886" s="577"/>
      <c r="D886" s="576" t="s">
        <v>95</v>
      </c>
      <c r="E886" s="576"/>
      <c r="F886" s="575">
        <v>2</v>
      </c>
      <c r="G886" s="576">
        <v>2</v>
      </c>
      <c r="H886" s="589"/>
      <c r="I886" s="847"/>
      <c r="J886" s="1063"/>
      <c r="K886" s="589"/>
      <c r="L886" s="589"/>
      <c r="M886" s="589"/>
      <c r="N886" s="589">
        <v>24</v>
      </c>
      <c r="O886" s="218">
        <v>44896</v>
      </c>
      <c r="P886" s="557">
        <f t="shared" si="15"/>
        <v>24</v>
      </c>
    </row>
    <row r="887" spans="1:16">
      <c r="A887" s="657">
        <v>44909</v>
      </c>
      <c r="B887" s="577" t="s">
        <v>1</v>
      </c>
      <c r="C887" s="577"/>
      <c r="D887" s="576" t="s">
        <v>99</v>
      </c>
      <c r="E887" s="576"/>
      <c r="F887" s="575">
        <v>5</v>
      </c>
      <c r="G887" s="576">
        <v>5</v>
      </c>
      <c r="H887" s="589"/>
      <c r="I887" s="847"/>
      <c r="J887" s="1063"/>
      <c r="K887" s="589"/>
      <c r="L887" s="589"/>
      <c r="M887" s="589"/>
      <c r="N887" s="589">
        <v>1</v>
      </c>
      <c r="O887" s="218">
        <v>44896</v>
      </c>
      <c r="P887" s="557">
        <f t="shared" ref="P887:P950" si="16">SUM(K887:N887)</f>
        <v>1</v>
      </c>
    </row>
    <row r="888" spans="1:16">
      <c r="A888" s="657">
        <v>44910</v>
      </c>
      <c r="B888" s="577" t="s">
        <v>1</v>
      </c>
      <c r="C888" s="577"/>
      <c r="D888" s="576" t="s">
        <v>228</v>
      </c>
      <c r="E888" s="576"/>
      <c r="F888" s="575">
        <v>2</v>
      </c>
      <c r="G888" s="576">
        <v>2</v>
      </c>
      <c r="H888" s="589"/>
      <c r="I888" s="847"/>
      <c r="J888" s="1063"/>
      <c r="K888" s="589"/>
      <c r="L888" s="589"/>
      <c r="M888" s="589">
        <v>40</v>
      </c>
      <c r="N888" s="589"/>
      <c r="O888" s="218">
        <v>44896</v>
      </c>
      <c r="P888" s="557">
        <f t="shared" si="16"/>
        <v>40</v>
      </c>
    </row>
    <row r="889" spans="1:16">
      <c r="A889" s="657">
        <v>44910</v>
      </c>
      <c r="B889" s="577" t="s">
        <v>1</v>
      </c>
      <c r="C889" s="577"/>
      <c r="D889" s="576" t="s">
        <v>354</v>
      </c>
      <c r="E889" s="576"/>
      <c r="F889" s="575">
        <v>2</v>
      </c>
      <c r="G889" s="576">
        <v>2</v>
      </c>
      <c r="H889" s="589"/>
      <c r="I889" s="847"/>
      <c r="J889" s="1063"/>
      <c r="K889" s="589"/>
      <c r="L889" s="589"/>
      <c r="M889" s="589">
        <v>10</v>
      </c>
      <c r="N889" s="589"/>
      <c r="O889" s="218">
        <v>44896</v>
      </c>
      <c r="P889" s="557">
        <f t="shared" si="16"/>
        <v>10</v>
      </c>
    </row>
    <row r="890" spans="1:16">
      <c r="A890" s="657">
        <v>44910</v>
      </c>
      <c r="B890" s="577" t="s">
        <v>43</v>
      </c>
      <c r="C890" s="577" t="s">
        <v>1325</v>
      </c>
      <c r="D890" s="576" t="s">
        <v>354</v>
      </c>
      <c r="E890" s="576"/>
      <c r="F890" s="575">
        <v>4</v>
      </c>
      <c r="G890" s="576">
        <v>4</v>
      </c>
      <c r="H890" s="589"/>
      <c r="I890" s="847"/>
      <c r="J890" s="1063"/>
      <c r="K890" s="589"/>
      <c r="L890" s="589"/>
      <c r="M890" s="589">
        <v>23</v>
      </c>
      <c r="N890" s="589"/>
      <c r="O890" s="218">
        <v>44896</v>
      </c>
      <c r="P890" s="557">
        <f t="shared" si="16"/>
        <v>23</v>
      </c>
    </row>
    <row r="891" spans="1:16">
      <c r="A891" s="657">
        <v>44910</v>
      </c>
      <c r="B891" s="577" t="s">
        <v>41</v>
      </c>
      <c r="C891" s="577" t="s">
        <v>1345</v>
      </c>
      <c r="D891" s="576" t="s">
        <v>200</v>
      </c>
      <c r="E891" s="576"/>
      <c r="F891" s="575">
        <v>4</v>
      </c>
      <c r="G891" s="576">
        <v>4</v>
      </c>
      <c r="H891" s="589"/>
      <c r="I891" s="847"/>
      <c r="J891" s="1063"/>
      <c r="K891" s="589">
        <v>22</v>
      </c>
      <c r="L891" s="589"/>
      <c r="M891" s="589"/>
      <c r="N891" s="589"/>
      <c r="O891" s="218">
        <v>44896</v>
      </c>
      <c r="P891" s="557">
        <f t="shared" si="16"/>
        <v>22</v>
      </c>
    </row>
    <row r="892" spans="1:16">
      <c r="A892" s="657">
        <v>44910</v>
      </c>
      <c r="B892" s="577" t="s">
        <v>34</v>
      </c>
      <c r="C892" s="577" t="s">
        <v>1346</v>
      </c>
      <c r="D892" s="576" t="s">
        <v>200</v>
      </c>
      <c r="E892" s="576"/>
      <c r="F892" s="575">
        <v>5</v>
      </c>
      <c r="G892" s="576">
        <v>5</v>
      </c>
      <c r="H892" s="589"/>
      <c r="I892" s="847"/>
      <c r="J892" s="1063"/>
      <c r="K892" s="589">
        <v>14</v>
      </c>
      <c r="L892" s="589"/>
      <c r="M892" s="589"/>
      <c r="N892" s="589"/>
      <c r="O892" s="218">
        <v>44896</v>
      </c>
      <c r="P892" s="557">
        <f t="shared" si="16"/>
        <v>14</v>
      </c>
    </row>
    <row r="893" spans="1:16">
      <c r="A893" s="657">
        <v>44910</v>
      </c>
      <c r="B893" s="577" t="s">
        <v>3</v>
      </c>
      <c r="C893" s="577"/>
      <c r="D893" s="576" t="s">
        <v>96</v>
      </c>
      <c r="E893" s="576"/>
      <c r="F893" s="575">
        <v>2</v>
      </c>
      <c r="G893" s="576">
        <v>2</v>
      </c>
      <c r="H893" s="589"/>
      <c r="I893" s="847"/>
      <c r="J893" s="1063"/>
      <c r="K893" s="589"/>
      <c r="L893" s="589"/>
      <c r="M893" s="589"/>
      <c r="N893" s="589">
        <v>22</v>
      </c>
      <c r="O893" s="218">
        <v>44896</v>
      </c>
      <c r="P893" s="557">
        <f t="shared" si="16"/>
        <v>22</v>
      </c>
    </row>
    <row r="894" spans="1:16">
      <c r="A894" s="657">
        <v>44910</v>
      </c>
      <c r="B894" s="577" t="s">
        <v>2</v>
      </c>
      <c r="C894" s="577"/>
      <c r="D894" s="576" t="s">
        <v>95</v>
      </c>
      <c r="E894" s="576"/>
      <c r="F894" s="575">
        <v>1</v>
      </c>
      <c r="G894" s="576">
        <v>1</v>
      </c>
      <c r="H894" s="589"/>
      <c r="I894" s="847"/>
      <c r="J894" s="1063"/>
      <c r="K894" s="589"/>
      <c r="L894" s="589"/>
      <c r="M894" s="589"/>
      <c r="N894" s="589">
        <v>10</v>
      </c>
      <c r="O894" s="218">
        <v>44896</v>
      </c>
      <c r="P894" s="557">
        <f t="shared" si="16"/>
        <v>10</v>
      </c>
    </row>
    <row r="895" spans="1:16">
      <c r="A895" s="657">
        <v>44910</v>
      </c>
      <c r="B895" s="577" t="s">
        <v>3</v>
      </c>
      <c r="C895" s="577"/>
      <c r="D895" s="576" t="s">
        <v>98</v>
      </c>
      <c r="E895" s="576"/>
      <c r="F895" s="575">
        <v>1</v>
      </c>
      <c r="G895" s="576">
        <v>1</v>
      </c>
      <c r="H895" s="589"/>
      <c r="I895" s="847"/>
      <c r="J895" s="1063"/>
      <c r="K895" s="589"/>
      <c r="L895" s="589"/>
      <c r="M895" s="589"/>
      <c r="N895" s="589">
        <v>7</v>
      </c>
      <c r="O895" s="218">
        <v>44896</v>
      </c>
      <c r="P895" s="557">
        <f t="shared" si="16"/>
        <v>7</v>
      </c>
    </row>
    <row r="896" spans="1:16">
      <c r="A896" s="657">
        <v>44910</v>
      </c>
      <c r="B896" s="577" t="s">
        <v>3</v>
      </c>
      <c r="C896" s="577"/>
      <c r="D896" s="576" t="s">
        <v>97</v>
      </c>
      <c r="E896" s="576"/>
      <c r="F896" s="575">
        <v>1</v>
      </c>
      <c r="G896" s="576">
        <v>1</v>
      </c>
      <c r="H896" s="589"/>
      <c r="I896" s="847"/>
      <c r="J896" s="1063"/>
      <c r="K896" s="589"/>
      <c r="L896" s="589"/>
      <c r="M896" s="589"/>
      <c r="N896" s="589">
        <v>9</v>
      </c>
      <c r="O896" s="218">
        <v>44896</v>
      </c>
      <c r="P896" s="557">
        <f t="shared" si="16"/>
        <v>9</v>
      </c>
    </row>
    <row r="897" spans="1:16">
      <c r="A897" s="657">
        <v>44911</v>
      </c>
      <c r="B897" s="577" t="s">
        <v>3</v>
      </c>
      <c r="C897" s="577"/>
      <c r="D897" s="576" t="s">
        <v>96</v>
      </c>
      <c r="E897" s="576"/>
      <c r="F897" s="575">
        <v>3</v>
      </c>
      <c r="G897" s="576">
        <v>3</v>
      </c>
      <c r="H897" s="589"/>
      <c r="I897" s="847"/>
      <c r="J897" s="1063"/>
      <c r="K897" s="589"/>
      <c r="L897" s="589"/>
      <c r="M897" s="589"/>
      <c r="N897" s="589">
        <v>38</v>
      </c>
      <c r="O897" s="218">
        <v>44896</v>
      </c>
      <c r="P897" s="557">
        <f t="shared" si="16"/>
        <v>38</v>
      </c>
    </row>
    <row r="898" spans="1:16">
      <c r="A898" s="657">
        <v>44911</v>
      </c>
      <c r="B898" s="577" t="s">
        <v>2</v>
      </c>
      <c r="C898" s="577"/>
      <c r="D898" s="576" t="s">
        <v>95</v>
      </c>
      <c r="E898" s="576"/>
      <c r="F898" s="575">
        <v>2</v>
      </c>
      <c r="G898" s="576">
        <v>2</v>
      </c>
      <c r="H898" s="589"/>
      <c r="I898" s="847"/>
      <c r="J898" s="1063"/>
      <c r="K898" s="589"/>
      <c r="L898" s="589"/>
      <c r="M898" s="589"/>
      <c r="N898" s="589">
        <v>27</v>
      </c>
      <c r="O898" s="218">
        <v>44896</v>
      </c>
      <c r="P898" s="557">
        <f t="shared" si="16"/>
        <v>27</v>
      </c>
    </row>
    <row r="899" spans="1:16">
      <c r="A899" s="657">
        <v>44911</v>
      </c>
      <c r="B899" s="577" t="s">
        <v>3</v>
      </c>
      <c r="C899" s="577"/>
      <c r="D899" s="576" t="s">
        <v>98</v>
      </c>
      <c r="E899" s="576"/>
      <c r="F899" s="575">
        <v>1</v>
      </c>
      <c r="G899" s="576">
        <v>1</v>
      </c>
      <c r="H899" s="589"/>
      <c r="I899" s="847"/>
      <c r="J899" s="1063"/>
      <c r="K899" s="589"/>
      <c r="L899" s="589"/>
      <c r="M899" s="589"/>
      <c r="N899" s="589">
        <v>15</v>
      </c>
      <c r="O899" s="218">
        <v>44896</v>
      </c>
      <c r="P899" s="557">
        <f t="shared" si="16"/>
        <v>15</v>
      </c>
    </row>
    <row r="900" spans="1:16">
      <c r="A900" s="657">
        <v>44911</v>
      </c>
      <c r="B900" s="577" t="s">
        <v>43</v>
      </c>
      <c r="C900" s="577" t="s">
        <v>1325</v>
      </c>
      <c r="D900" s="576" t="s">
        <v>11</v>
      </c>
      <c r="E900" s="576"/>
      <c r="F900" s="575">
        <v>4</v>
      </c>
      <c r="G900" s="576">
        <v>4</v>
      </c>
      <c r="H900" s="589"/>
      <c r="I900" s="847"/>
      <c r="J900" s="1063"/>
      <c r="K900" s="589"/>
      <c r="L900" s="589"/>
      <c r="M900" s="589">
        <v>24</v>
      </c>
      <c r="N900" s="589"/>
      <c r="O900" s="218">
        <v>44896</v>
      </c>
      <c r="P900" s="557">
        <f t="shared" si="16"/>
        <v>24</v>
      </c>
    </row>
    <row r="901" spans="1:16">
      <c r="A901" s="657">
        <v>44911</v>
      </c>
      <c r="B901" s="577" t="s">
        <v>1</v>
      </c>
      <c r="C901" s="577" t="s">
        <v>1354</v>
      </c>
      <c r="D901" s="576" t="s">
        <v>228</v>
      </c>
      <c r="E901" s="576"/>
      <c r="F901" s="575">
        <v>2</v>
      </c>
      <c r="G901" s="576">
        <v>2</v>
      </c>
      <c r="H901" s="589"/>
      <c r="I901" s="847"/>
      <c r="J901" s="1063"/>
      <c r="K901" s="589"/>
      <c r="L901" s="589"/>
      <c r="M901" s="589">
        <v>40</v>
      </c>
      <c r="N901" s="589"/>
      <c r="O901" s="218">
        <v>44896</v>
      </c>
      <c r="P901" s="557">
        <f t="shared" si="16"/>
        <v>40</v>
      </c>
    </row>
    <row r="902" spans="1:16">
      <c r="A902" s="657">
        <v>44911</v>
      </c>
      <c r="B902" s="577" t="s">
        <v>1</v>
      </c>
      <c r="C902" s="577" t="s">
        <v>1354</v>
      </c>
      <c r="D902" s="576" t="s">
        <v>354</v>
      </c>
      <c r="E902" s="576"/>
      <c r="F902" s="575">
        <v>1</v>
      </c>
      <c r="G902" s="576">
        <v>1</v>
      </c>
      <c r="H902" s="589"/>
      <c r="I902" s="847"/>
      <c r="J902" s="1063"/>
      <c r="K902" s="589"/>
      <c r="L902" s="589"/>
      <c r="M902" s="589">
        <v>5</v>
      </c>
      <c r="N902" s="589"/>
      <c r="O902" s="218">
        <v>44896</v>
      </c>
      <c r="P902" s="557">
        <f t="shared" si="16"/>
        <v>5</v>
      </c>
    </row>
    <row r="903" spans="1:16">
      <c r="A903" s="657">
        <v>44911</v>
      </c>
      <c r="B903" s="577" t="s">
        <v>1</v>
      </c>
      <c r="C903" s="577" t="s">
        <v>1340</v>
      </c>
      <c r="D903" s="576" t="s">
        <v>10</v>
      </c>
      <c r="E903" s="576"/>
      <c r="F903" s="575">
        <v>3</v>
      </c>
      <c r="G903" s="576">
        <v>3</v>
      </c>
      <c r="H903" s="589"/>
      <c r="I903" s="847"/>
      <c r="J903" s="1063"/>
      <c r="K903" s="589"/>
      <c r="L903" s="589"/>
      <c r="M903" s="589">
        <v>8</v>
      </c>
      <c r="N903" s="589"/>
      <c r="O903" s="218">
        <v>44896</v>
      </c>
      <c r="P903" s="557">
        <f t="shared" si="16"/>
        <v>8</v>
      </c>
    </row>
    <row r="904" spans="1:16">
      <c r="A904" s="657">
        <v>44911</v>
      </c>
      <c r="B904" s="577" t="s">
        <v>1</v>
      </c>
      <c r="C904" s="577"/>
      <c r="D904" s="576" t="s">
        <v>99</v>
      </c>
      <c r="E904" s="576"/>
      <c r="F904" s="575">
        <v>5</v>
      </c>
      <c r="G904" s="576">
        <v>5</v>
      </c>
      <c r="H904" s="589"/>
      <c r="I904" s="847"/>
      <c r="J904" s="1063"/>
      <c r="K904" s="589"/>
      <c r="L904" s="589"/>
      <c r="M904" s="589"/>
      <c r="N904" s="589">
        <v>0.5</v>
      </c>
      <c r="O904" s="218">
        <v>44896</v>
      </c>
      <c r="P904" s="557">
        <f t="shared" si="16"/>
        <v>0.5</v>
      </c>
    </row>
    <row r="905" spans="1:16">
      <c r="A905" s="657">
        <v>44913</v>
      </c>
      <c r="B905" s="577" t="s">
        <v>1</v>
      </c>
      <c r="C905" s="577" t="s">
        <v>1338</v>
      </c>
      <c r="D905" s="576" t="s">
        <v>354</v>
      </c>
      <c r="E905" s="576"/>
      <c r="F905" s="575">
        <v>4</v>
      </c>
      <c r="G905" s="576">
        <v>4</v>
      </c>
      <c r="H905" s="589"/>
      <c r="I905" s="847"/>
      <c r="J905" s="1063"/>
      <c r="K905" s="589"/>
      <c r="L905" s="589"/>
      <c r="M905" s="589">
        <v>20</v>
      </c>
      <c r="N905" s="589"/>
      <c r="O905" s="218">
        <v>44896</v>
      </c>
      <c r="P905" s="557">
        <f t="shared" si="16"/>
        <v>20</v>
      </c>
    </row>
    <row r="906" spans="1:16">
      <c r="A906" s="657">
        <v>44913</v>
      </c>
      <c r="B906" s="577" t="s">
        <v>3</v>
      </c>
      <c r="C906" s="577" t="s">
        <v>1166</v>
      </c>
      <c r="D906" s="576" t="s">
        <v>204</v>
      </c>
      <c r="E906" s="576"/>
      <c r="F906" s="575">
        <v>1</v>
      </c>
      <c r="G906" s="576">
        <v>1</v>
      </c>
      <c r="H906" s="589"/>
      <c r="I906" s="847"/>
      <c r="J906" s="1063"/>
      <c r="K906" s="589"/>
      <c r="L906" s="589"/>
      <c r="M906" s="589"/>
      <c r="N906" s="589">
        <v>14</v>
      </c>
      <c r="O906" s="218">
        <v>44896</v>
      </c>
      <c r="P906" s="557">
        <f t="shared" si="16"/>
        <v>14</v>
      </c>
    </row>
    <row r="907" spans="1:16">
      <c r="A907" s="657">
        <v>44913</v>
      </c>
      <c r="B907" s="577" t="s">
        <v>3</v>
      </c>
      <c r="C907" s="577"/>
      <c r="D907" s="576" t="s">
        <v>96</v>
      </c>
      <c r="E907" s="576"/>
      <c r="F907" s="575">
        <v>3</v>
      </c>
      <c r="G907" s="576">
        <v>3</v>
      </c>
      <c r="H907" s="589"/>
      <c r="I907" s="847"/>
      <c r="J907" s="1063"/>
      <c r="K907" s="589"/>
      <c r="L907" s="589"/>
      <c r="M907" s="589"/>
      <c r="N907" s="589">
        <v>36</v>
      </c>
      <c r="O907" s="218">
        <v>44896</v>
      </c>
      <c r="P907" s="557">
        <f t="shared" si="16"/>
        <v>36</v>
      </c>
    </row>
    <row r="908" spans="1:16">
      <c r="A908" s="657">
        <v>44913</v>
      </c>
      <c r="B908" s="577" t="s">
        <v>2</v>
      </c>
      <c r="C908" s="577"/>
      <c r="D908" s="576" t="s">
        <v>95</v>
      </c>
      <c r="E908" s="576"/>
      <c r="F908" s="575">
        <v>3</v>
      </c>
      <c r="G908" s="576">
        <v>3</v>
      </c>
      <c r="H908" s="589"/>
      <c r="I908" s="847"/>
      <c r="J908" s="1063"/>
      <c r="K908" s="589"/>
      <c r="L908" s="589"/>
      <c r="M908" s="589"/>
      <c r="N908" s="589">
        <v>30</v>
      </c>
      <c r="O908" s="218">
        <v>44896</v>
      </c>
      <c r="P908" s="557">
        <f t="shared" si="16"/>
        <v>30</v>
      </c>
    </row>
    <row r="909" spans="1:16">
      <c r="A909" s="657">
        <v>44913</v>
      </c>
      <c r="B909" s="577" t="s">
        <v>3</v>
      </c>
      <c r="C909" s="577"/>
      <c r="D909" s="576" t="s">
        <v>98</v>
      </c>
      <c r="E909" s="576"/>
      <c r="F909" s="575">
        <v>1</v>
      </c>
      <c r="G909" s="576">
        <v>1</v>
      </c>
      <c r="H909" s="589"/>
      <c r="I909" s="847"/>
      <c r="J909" s="1063"/>
      <c r="K909" s="589"/>
      <c r="L909" s="589"/>
      <c r="M909" s="589"/>
      <c r="N909" s="589">
        <v>12</v>
      </c>
      <c r="O909" s="218">
        <v>44896</v>
      </c>
      <c r="P909" s="557">
        <f t="shared" si="16"/>
        <v>12</v>
      </c>
    </row>
    <row r="910" spans="1:16">
      <c r="A910" s="657">
        <v>44913</v>
      </c>
      <c r="B910" s="577" t="s">
        <v>3</v>
      </c>
      <c r="C910" s="577"/>
      <c r="D910" s="576" t="s">
        <v>97</v>
      </c>
      <c r="E910" s="576"/>
      <c r="F910" s="575">
        <v>1</v>
      </c>
      <c r="G910" s="576">
        <v>1</v>
      </c>
      <c r="H910" s="589"/>
      <c r="I910" s="847"/>
      <c r="J910" s="1063"/>
      <c r="K910" s="589"/>
      <c r="L910" s="589"/>
      <c r="M910" s="589"/>
      <c r="N910" s="589">
        <v>12</v>
      </c>
      <c r="O910" s="218">
        <v>44896</v>
      </c>
      <c r="P910" s="557">
        <f t="shared" si="16"/>
        <v>12</v>
      </c>
    </row>
    <row r="911" spans="1:16">
      <c r="A911" s="657">
        <v>44913</v>
      </c>
      <c r="B911" s="577" t="s">
        <v>1</v>
      </c>
      <c r="C911" s="577"/>
      <c r="D911" s="576" t="s">
        <v>99</v>
      </c>
      <c r="E911" s="576"/>
      <c r="F911" s="575">
        <v>3</v>
      </c>
      <c r="G911" s="576">
        <v>3</v>
      </c>
      <c r="H911" s="589"/>
      <c r="I911" s="847"/>
      <c r="J911" s="1063"/>
      <c r="K911" s="589"/>
      <c r="L911" s="589"/>
      <c r="M911" s="589"/>
      <c r="N911" s="589">
        <v>1.5</v>
      </c>
      <c r="O911" s="218">
        <v>44896</v>
      </c>
      <c r="P911" s="557">
        <f t="shared" si="16"/>
        <v>1.5</v>
      </c>
    </row>
    <row r="912" spans="1:16">
      <c r="A912" s="657">
        <v>44914</v>
      </c>
      <c r="B912" s="577" t="s">
        <v>1</v>
      </c>
      <c r="C912" s="577" t="s">
        <v>1356</v>
      </c>
      <c r="D912" s="576" t="s">
        <v>11</v>
      </c>
      <c r="E912" s="576"/>
      <c r="F912" s="575">
        <v>3</v>
      </c>
      <c r="G912" s="576">
        <v>3</v>
      </c>
      <c r="H912" s="589"/>
      <c r="I912" s="847"/>
      <c r="J912" s="1063"/>
      <c r="K912" s="589"/>
      <c r="L912" s="589"/>
      <c r="M912" s="589">
        <v>18</v>
      </c>
      <c r="N912" s="589"/>
      <c r="O912" s="218">
        <v>44896</v>
      </c>
      <c r="P912" s="557">
        <f t="shared" si="16"/>
        <v>18</v>
      </c>
    </row>
    <row r="913" spans="1:16">
      <c r="A913" s="657">
        <v>44914</v>
      </c>
      <c r="B913" s="577" t="s">
        <v>472</v>
      </c>
      <c r="C913" s="577" t="s">
        <v>1357</v>
      </c>
      <c r="D913" s="576" t="s">
        <v>11</v>
      </c>
      <c r="E913" s="576"/>
      <c r="F913" s="575">
        <v>1</v>
      </c>
      <c r="G913" s="576">
        <v>1</v>
      </c>
      <c r="H913" s="589"/>
      <c r="I913" s="847"/>
      <c r="J913" s="1063"/>
      <c r="K913" s="589"/>
      <c r="L913" s="589"/>
      <c r="M913" s="589">
        <v>6</v>
      </c>
      <c r="N913" s="589"/>
      <c r="O913" s="218">
        <v>44896</v>
      </c>
      <c r="P913" s="557">
        <f t="shared" si="16"/>
        <v>6</v>
      </c>
    </row>
    <row r="914" spans="1:16">
      <c r="A914" s="657">
        <v>44914</v>
      </c>
      <c r="B914" s="577" t="s">
        <v>34</v>
      </c>
      <c r="C914" s="577" t="s">
        <v>1358</v>
      </c>
      <c r="D914" s="576" t="s">
        <v>228</v>
      </c>
      <c r="E914" s="576"/>
      <c r="F914" s="575">
        <v>2</v>
      </c>
      <c r="G914" s="576">
        <v>2</v>
      </c>
      <c r="H914" s="589"/>
      <c r="I914" s="847"/>
      <c r="J914" s="1063"/>
      <c r="K914" s="589"/>
      <c r="L914" s="589"/>
      <c r="M914" s="589">
        <v>40</v>
      </c>
      <c r="N914" s="589"/>
      <c r="O914" s="218">
        <v>44896</v>
      </c>
      <c r="P914" s="557">
        <f t="shared" si="16"/>
        <v>40</v>
      </c>
    </row>
    <row r="915" spans="1:16">
      <c r="A915" s="657">
        <v>44914</v>
      </c>
      <c r="B915" s="577" t="s">
        <v>43</v>
      </c>
      <c r="C915" s="577" t="s">
        <v>1221</v>
      </c>
      <c r="D915" s="576" t="s">
        <v>10</v>
      </c>
      <c r="E915" s="576"/>
      <c r="F915" s="575">
        <v>2</v>
      </c>
      <c r="G915" s="576">
        <v>0.5</v>
      </c>
      <c r="H915" s="589"/>
      <c r="I915" s="847"/>
      <c r="J915" s="1063"/>
      <c r="K915" s="589"/>
      <c r="L915" s="589"/>
      <c r="M915" s="589">
        <v>10</v>
      </c>
      <c r="N915" s="589"/>
      <c r="O915" s="218">
        <v>44896</v>
      </c>
      <c r="P915" s="557">
        <f t="shared" si="16"/>
        <v>10</v>
      </c>
    </row>
    <row r="916" spans="1:16">
      <c r="A916" s="657">
        <v>44914</v>
      </c>
      <c r="B916" s="577" t="s">
        <v>3</v>
      </c>
      <c r="C916" s="577"/>
      <c r="D916" s="576" t="s">
        <v>96</v>
      </c>
      <c r="E916" s="576"/>
      <c r="F916" s="575">
        <v>3</v>
      </c>
      <c r="G916" s="576">
        <v>3</v>
      </c>
      <c r="H916" s="589"/>
      <c r="I916" s="847"/>
      <c r="J916" s="1063"/>
      <c r="K916" s="589"/>
      <c r="L916" s="589"/>
      <c r="M916" s="589"/>
      <c r="N916" s="589">
        <v>36</v>
      </c>
      <c r="O916" s="218">
        <v>44896</v>
      </c>
      <c r="P916" s="557">
        <f t="shared" si="16"/>
        <v>36</v>
      </c>
    </row>
    <row r="917" spans="1:16">
      <c r="A917" s="657">
        <v>44914</v>
      </c>
      <c r="B917" s="577" t="s">
        <v>2</v>
      </c>
      <c r="C917" s="577"/>
      <c r="D917" s="576" t="s">
        <v>95</v>
      </c>
      <c r="E917" s="576"/>
      <c r="F917" s="575">
        <v>2</v>
      </c>
      <c r="G917" s="576">
        <v>2</v>
      </c>
      <c r="H917" s="589"/>
      <c r="I917" s="847"/>
      <c r="J917" s="1063"/>
      <c r="K917" s="589"/>
      <c r="L917" s="589"/>
      <c r="M917" s="589"/>
      <c r="N917" s="589">
        <v>24</v>
      </c>
      <c r="O917" s="218">
        <v>44896</v>
      </c>
      <c r="P917" s="557">
        <f t="shared" si="16"/>
        <v>24</v>
      </c>
    </row>
    <row r="918" spans="1:16">
      <c r="A918" s="657">
        <v>44914</v>
      </c>
      <c r="B918" s="577" t="s">
        <v>3</v>
      </c>
      <c r="C918" s="577"/>
      <c r="D918" s="576" t="s">
        <v>97</v>
      </c>
      <c r="E918" s="576"/>
      <c r="F918" s="575">
        <v>1</v>
      </c>
      <c r="G918" s="576">
        <v>1</v>
      </c>
      <c r="H918" s="589"/>
      <c r="I918" s="847"/>
      <c r="J918" s="1063"/>
      <c r="K918" s="589"/>
      <c r="L918" s="589"/>
      <c r="M918" s="589"/>
      <c r="N918" s="589">
        <v>12</v>
      </c>
      <c r="O918" s="218">
        <v>44896</v>
      </c>
      <c r="P918" s="557">
        <f t="shared" si="16"/>
        <v>12</v>
      </c>
    </row>
    <row r="919" spans="1:16">
      <c r="A919" s="657">
        <v>44914</v>
      </c>
      <c r="B919" s="577" t="s">
        <v>1</v>
      </c>
      <c r="C919" s="577"/>
      <c r="D919" s="576" t="s">
        <v>99</v>
      </c>
      <c r="E919" s="576"/>
      <c r="F919" s="575">
        <v>5</v>
      </c>
      <c r="G919" s="576">
        <v>5</v>
      </c>
      <c r="H919" s="589"/>
      <c r="I919" s="847"/>
      <c r="J919" s="1063"/>
      <c r="K919" s="589"/>
      <c r="L919" s="589"/>
      <c r="M919" s="589"/>
      <c r="N919" s="589">
        <v>1</v>
      </c>
      <c r="O919" s="218">
        <v>44896</v>
      </c>
      <c r="P919" s="557">
        <f t="shared" si="16"/>
        <v>1</v>
      </c>
    </row>
    <row r="920" spans="1:16">
      <c r="A920" s="657">
        <v>44915</v>
      </c>
      <c r="B920" s="577" t="s">
        <v>1</v>
      </c>
      <c r="C920" s="577" t="s">
        <v>1359</v>
      </c>
      <c r="D920" s="576" t="s">
        <v>11</v>
      </c>
      <c r="E920" s="576"/>
      <c r="F920" s="575">
        <v>1</v>
      </c>
      <c r="G920" s="576">
        <v>1</v>
      </c>
      <c r="H920" s="589"/>
      <c r="I920" s="847"/>
      <c r="J920" s="1063"/>
      <c r="K920" s="589"/>
      <c r="L920" s="589"/>
      <c r="M920" s="589">
        <v>6</v>
      </c>
      <c r="N920" s="589"/>
      <c r="O920" s="218">
        <v>44896</v>
      </c>
      <c r="P920" s="557">
        <f t="shared" si="16"/>
        <v>6</v>
      </c>
    </row>
    <row r="921" spans="1:16">
      <c r="A921" s="657">
        <v>44915</v>
      </c>
      <c r="B921" s="577" t="s">
        <v>34</v>
      </c>
      <c r="C921" s="577" t="s">
        <v>1358</v>
      </c>
      <c r="D921" s="576" t="s">
        <v>354</v>
      </c>
      <c r="E921" s="576"/>
      <c r="F921" s="575">
        <v>2</v>
      </c>
      <c r="G921" s="576">
        <v>2</v>
      </c>
      <c r="H921" s="589"/>
      <c r="I921" s="847"/>
      <c r="J921" s="1063"/>
      <c r="K921" s="589"/>
      <c r="L921" s="589"/>
      <c r="M921" s="589">
        <v>10</v>
      </c>
      <c r="N921" s="589"/>
      <c r="O921" s="218">
        <v>44896</v>
      </c>
      <c r="P921" s="557">
        <f t="shared" si="16"/>
        <v>10</v>
      </c>
    </row>
    <row r="922" spans="1:16">
      <c r="A922" s="657">
        <v>44915</v>
      </c>
      <c r="B922" s="577" t="s">
        <v>3</v>
      </c>
      <c r="C922" s="577" t="s">
        <v>1360</v>
      </c>
      <c r="D922" s="576" t="s">
        <v>204</v>
      </c>
      <c r="E922" s="576"/>
      <c r="F922" s="575">
        <v>1</v>
      </c>
      <c r="G922" s="576">
        <v>1</v>
      </c>
      <c r="H922" s="589"/>
      <c r="I922" s="847"/>
      <c r="J922" s="1063"/>
      <c r="K922" s="589"/>
      <c r="L922" s="589"/>
      <c r="M922" s="589"/>
      <c r="N922" s="589">
        <v>35</v>
      </c>
      <c r="O922" s="218">
        <v>44896</v>
      </c>
      <c r="P922" s="557">
        <f t="shared" si="16"/>
        <v>35</v>
      </c>
    </row>
    <row r="923" spans="1:16">
      <c r="A923" s="657">
        <v>44915</v>
      </c>
      <c r="B923" s="577" t="s">
        <v>3</v>
      </c>
      <c r="C923" s="577"/>
      <c r="D923" s="576" t="s">
        <v>96</v>
      </c>
      <c r="E923" s="576"/>
      <c r="F923" s="575">
        <v>3</v>
      </c>
      <c r="G923" s="576">
        <v>3</v>
      </c>
      <c r="H923" s="589"/>
      <c r="I923" s="847"/>
      <c r="J923" s="1063"/>
      <c r="K923" s="589"/>
      <c r="L923" s="589"/>
      <c r="M923" s="589"/>
      <c r="N923" s="589">
        <v>36</v>
      </c>
      <c r="O923" s="218">
        <v>44896</v>
      </c>
      <c r="P923" s="557">
        <f t="shared" si="16"/>
        <v>36</v>
      </c>
    </row>
    <row r="924" spans="1:16">
      <c r="A924" s="657">
        <v>44915</v>
      </c>
      <c r="B924" s="577" t="s">
        <v>2</v>
      </c>
      <c r="C924" s="577"/>
      <c r="D924" s="576" t="s">
        <v>95</v>
      </c>
      <c r="E924" s="576"/>
      <c r="F924" s="575">
        <v>1</v>
      </c>
      <c r="G924" s="576">
        <v>1</v>
      </c>
      <c r="H924" s="589"/>
      <c r="I924" s="847"/>
      <c r="J924" s="1063"/>
      <c r="K924" s="589"/>
      <c r="L924" s="589"/>
      <c r="M924" s="589"/>
      <c r="N924" s="589">
        <v>12</v>
      </c>
      <c r="O924" s="218">
        <v>44896</v>
      </c>
      <c r="P924" s="557">
        <f t="shared" si="16"/>
        <v>12</v>
      </c>
    </row>
    <row r="925" spans="1:16">
      <c r="A925" s="657">
        <v>44915</v>
      </c>
      <c r="B925" s="577" t="s">
        <v>2</v>
      </c>
      <c r="C925" s="577"/>
      <c r="D925" s="576" t="s">
        <v>98</v>
      </c>
      <c r="E925" s="576"/>
      <c r="F925" s="575">
        <v>1</v>
      </c>
      <c r="G925" s="576">
        <v>1</v>
      </c>
      <c r="H925" s="589"/>
      <c r="I925" s="847"/>
      <c r="J925" s="1063"/>
      <c r="K925" s="589"/>
      <c r="L925" s="589"/>
      <c r="M925" s="589"/>
      <c r="N925" s="589">
        <v>12</v>
      </c>
      <c r="O925" s="218">
        <v>44896</v>
      </c>
      <c r="P925" s="557">
        <f t="shared" si="16"/>
        <v>12</v>
      </c>
    </row>
    <row r="926" spans="1:16">
      <c r="A926" s="657">
        <v>44915</v>
      </c>
      <c r="B926" s="577" t="s">
        <v>3</v>
      </c>
      <c r="C926" s="577"/>
      <c r="D926" s="576" t="s">
        <v>97</v>
      </c>
      <c r="E926" s="576"/>
      <c r="F926" s="575">
        <v>1</v>
      </c>
      <c r="G926" s="576">
        <v>1</v>
      </c>
      <c r="H926" s="589"/>
      <c r="I926" s="847"/>
      <c r="J926" s="1063"/>
      <c r="K926" s="589"/>
      <c r="L926" s="589"/>
      <c r="M926" s="589"/>
      <c r="N926" s="589">
        <v>12</v>
      </c>
      <c r="O926" s="218">
        <v>44896</v>
      </c>
      <c r="P926" s="557">
        <f t="shared" si="16"/>
        <v>12</v>
      </c>
    </row>
    <row r="927" spans="1:16">
      <c r="A927" s="657">
        <v>44916</v>
      </c>
      <c r="B927" s="577" t="s">
        <v>3</v>
      </c>
      <c r="C927" s="577"/>
      <c r="D927" s="576" t="s">
        <v>96</v>
      </c>
      <c r="E927" s="576"/>
      <c r="F927" s="575">
        <v>3</v>
      </c>
      <c r="G927" s="576">
        <v>3</v>
      </c>
      <c r="H927" s="589"/>
      <c r="I927" s="847"/>
      <c r="J927" s="1063"/>
      <c r="K927" s="589"/>
      <c r="L927" s="589"/>
      <c r="M927" s="589"/>
      <c r="N927" s="589">
        <v>36</v>
      </c>
      <c r="O927" s="218">
        <v>44896</v>
      </c>
      <c r="P927" s="557">
        <f t="shared" si="16"/>
        <v>36</v>
      </c>
    </row>
    <row r="928" spans="1:16">
      <c r="A928" s="657">
        <v>44916</v>
      </c>
      <c r="B928" s="577" t="s">
        <v>2</v>
      </c>
      <c r="C928" s="577"/>
      <c r="D928" s="576" t="s">
        <v>95</v>
      </c>
      <c r="E928" s="576"/>
      <c r="F928" s="575">
        <v>2</v>
      </c>
      <c r="G928" s="576">
        <v>2</v>
      </c>
      <c r="H928" s="589"/>
      <c r="I928" s="847"/>
      <c r="J928" s="1063"/>
      <c r="K928" s="589"/>
      <c r="L928" s="589"/>
      <c r="M928" s="589"/>
      <c r="N928" s="589">
        <v>24</v>
      </c>
      <c r="O928" s="218">
        <v>44896</v>
      </c>
      <c r="P928" s="557">
        <f t="shared" si="16"/>
        <v>24</v>
      </c>
    </row>
    <row r="929" spans="1:16">
      <c r="A929" s="657">
        <v>44916</v>
      </c>
      <c r="B929" s="577" t="s">
        <v>1</v>
      </c>
      <c r="C929" s="577"/>
      <c r="D929" s="576" t="s">
        <v>99</v>
      </c>
      <c r="E929" s="576"/>
      <c r="F929" s="575">
        <v>5</v>
      </c>
      <c r="G929" s="576">
        <v>5</v>
      </c>
      <c r="H929" s="589"/>
      <c r="I929" s="847"/>
      <c r="J929" s="1063"/>
      <c r="K929" s="589"/>
      <c r="L929" s="589"/>
      <c r="M929" s="589"/>
      <c r="N929" s="589">
        <v>1.5</v>
      </c>
      <c r="O929" s="218">
        <v>44896</v>
      </c>
      <c r="P929" s="557">
        <f t="shared" si="16"/>
        <v>1.5</v>
      </c>
    </row>
    <row r="930" spans="1:16">
      <c r="A930" s="657">
        <v>44917</v>
      </c>
      <c r="B930" s="577" t="s">
        <v>34</v>
      </c>
      <c r="C930" s="577" t="s">
        <v>1367</v>
      </c>
      <c r="D930" s="576" t="s">
        <v>228</v>
      </c>
      <c r="E930" s="576"/>
      <c r="F930" s="575">
        <v>1</v>
      </c>
      <c r="G930" s="576">
        <v>1</v>
      </c>
      <c r="H930" s="589"/>
      <c r="I930" s="847"/>
      <c r="J930" s="1063"/>
      <c r="K930" s="589"/>
      <c r="L930" s="589"/>
      <c r="M930" s="589">
        <v>20</v>
      </c>
      <c r="N930" s="589"/>
      <c r="O930" s="218">
        <v>44896</v>
      </c>
      <c r="P930" s="557">
        <f t="shared" si="16"/>
        <v>20</v>
      </c>
    </row>
    <row r="931" spans="1:16">
      <c r="A931" s="657">
        <v>44917</v>
      </c>
      <c r="B931" s="577" t="s">
        <v>41</v>
      </c>
      <c r="C931" s="577" t="s">
        <v>1207</v>
      </c>
      <c r="D931" s="576" t="s">
        <v>228</v>
      </c>
      <c r="E931" s="576"/>
      <c r="F931" s="575">
        <v>2</v>
      </c>
      <c r="G931" s="576">
        <v>2</v>
      </c>
      <c r="H931" s="589"/>
      <c r="I931" s="847"/>
      <c r="J931" s="1063"/>
      <c r="K931" s="589"/>
      <c r="L931" s="589"/>
      <c r="M931" s="589">
        <v>40</v>
      </c>
      <c r="N931" s="589"/>
      <c r="O931" s="218">
        <v>44896</v>
      </c>
      <c r="P931" s="557">
        <f t="shared" si="16"/>
        <v>40</v>
      </c>
    </row>
    <row r="932" spans="1:16">
      <c r="A932" s="657">
        <v>44917</v>
      </c>
      <c r="B932" s="577" t="s">
        <v>1</v>
      </c>
      <c r="C932" s="577" t="s">
        <v>1359</v>
      </c>
      <c r="D932" s="576" t="s">
        <v>11</v>
      </c>
      <c r="E932" s="576"/>
      <c r="F932" s="575">
        <v>2</v>
      </c>
      <c r="G932" s="576">
        <v>2</v>
      </c>
      <c r="H932" s="589"/>
      <c r="I932" s="847"/>
      <c r="J932" s="1063"/>
      <c r="K932" s="589"/>
      <c r="L932" s="589"/>
      <c r="M932" s="589">
        <v>12</v>
      </c>
      <c r="N932" s="589"/>
      <c r="O932" s="218">
        <v>44896</v>
      </c>
      <c r="P932" s="557">
        <f t="shared" si="16"/>
        <v>12</v>
      </c>
    </row>
    <row r="933" spans="1:16">
      <c r="A933" s="657">
        <v>44917</v>
      </c>
      <c r="B933" s="577" t="s">
        <v>472</v>
      </c>
      <c r="C933" s="577" t="s">
        <v>1357</v>
      </c>
      <c r="D933" s="576" t="s">
        <v>11</v>
      </c>
      <c r="E933" s="576"/>
      <c r="F933" s="575">
        <v>1</v>
      </c>
      <c r="G933" s="576">
        <v>1</v>
      </c>
      <c r="H933" s="589"/>
      <c r="I933" s="847"/>
      <c r="J933" s="1063"/>
      <c r="K933" s="589"/>
      <c r="L933" s="589"/>
      <c r="M933" s="589">
        <v>6</v>
      </c>
      <c r="N933" s="589"/>
      <c r="O933" s="218">
        <v>44896</v>
      </c>
      <c r="P933" s="557">
        <f t="shared" si="16"/>
        <v>6</v>
      </c>
    </row>
    <row r="934" spans="1:16">
      <c r="A934" s="657">
        <v>44917</v>
      </c>
      <c r="B934" s="577" t="s">
        <v>43</v>
      </c>
      <c r="C934" s="577" t="s">
        <v>1235</v>
      </c>
      <c r="D934" s="576" t="s">
        <v>10</v>
      </c>
      <c r="E934" s="576"/>
      <c r="F934" s="575">
        <v>2</v>
      </c>
      <c r="G934" s="576">
        <v>0.5</v>
      </c>
      <c r="H934" s="589"/>
      <c r="I934" s="847"/>
      <c r="J934" s="1063"/>
      <c r="K934" s="589"/>
      <c r="L934" s="589"/>
      <c r="M934" s="589">
        <v>10</v>
      </c>
      <c r="N934" s="589"/>
      <c r="O934" s="218">
        <v>44896</v>
      </c>
      <c r="P934" s="557">
        <f t="shared" si="16"/>
        <v>10</v>
      </c>
    </row>
    <row r="935" spans="1:16">
      <c r="A935" s="657">
        <v>44917</v>
      </c>
      <c r="B935" s="577" t="s">
        <v>3</v>
      </c>
      <c r="C935" s="577" t="s">
        <v>576</v>
      </c>
      <c r="D935" s="576" t="s">
        <v>10</v>
      </c>
      <c r="E935" s="576"/>
      <c r="F935" s="575">
        <v>2</v>
      </c>
      <c r="G935" s="576">
        <v>2</v>
      </c>
      <c r="H935" s="589"/>
      <c r="I935" s="847"/>
      <c r="J935" s="1063"/>
      <c r="K935" s="589"/>
      <c r="L935" s="589"/>
      <c r="M935" s="589">
        <v>8</v>
      </c>
      <c r="N935" s="589"/>
      <c r="O935" s="218">
        <v>44896</v>
      </c>
      <c r="P935" s="557">
        <f t="shared" si="16"/>
        <v>8</v>
      </c>
    </row>
    <row r="936" spans="1:16">
      <c r="A936" s="657">
        <v>44917</v>
      </c>
      <c r="B936" s="577" t="s">
        <v>37</v>
      </c>
      <c r="C936" s="577" t="s">
        <v>1368</v>
      </c>
      <c r="D936" s="576" t="s">
        <v>200</v>
      </c>
      <c r="E936" s="576"/>
      <c r="F936" s="575">
        <v>2</v>
      </c>
      <c r="G936" s="576">
        <v>2</v>
      </c>
      <c r="H936" s="589"/>
      <c r="I936" s="847"/>
      <c r="J936" s="1063"/>
      <c r="K936" s="589">
        <v>6</v>
      </c>
      <c r="L936" s="589"/>
      <c r="M936" s="589"/>
      <c r="N936" s="589"/>
      <c r="O936" s="218">
        <v>44896</v>
      </c>
      <c r="P936" s="557">
        <f t="shared" si="16"/>
        <v>6</v>
      </c>
    </row>
    <row r="937" spans="1:16">
      <c r="A937" s="657">
        <v>44917</v>
      </c>
      <c r="B937" s="577" t="s">
        <v>3</v>
      </c>
      <c r="C937" s="577"/>
      <c r="D937" s="576" t="s">
        <v>96</v>
      </c>
      <c r="E937" s="576"/>
      <c r="F937" s="575">
        <v>3</v>
      </c>
      <c r="G937" s="576">
        <v>3</v>
      </c>
      <c r="H937" s="589"/>
      <c r="I937" s="847"/>
      <c r="J937" s="1063"/>
      <c r="K937" s="589"/>
      <c r="L937" s="589"/>
      <c r="M937" s="589"/>
      <c r="N937" s="589">
        <v>32</v>
      </c>
      <c r="O937" s="218">
        <v>44896</v>
      </c>
      <c r="P937" s="557">
        <f t="shared" si="16"/>
        <v>32</v>
      </c>
    </row>
    <row r="938" spans="1:16">
      <c r="A938" s="657">
        <v>44917</v>
      </c>
      <c r="B938" s="577" t="s">
        <v>2</v>
      </c>
      <c r="C938" s="577"/>
      <c r="D938" s="576" t="s">
        <v>95</v>
      </c>
      <c r="E938" s="576"/>
      <c r="F938" s="575">
        <v>1</v>
      </c>
      <c r="G938" s="576">
        <v>1</v>
      </c>
      <c r="H938" s="589"/>
      <c r="I938" s="847"/>
      <c r="J938" s="1063"/>
      <c r="K938" s="589"/>
      <c r="L938" s="589"/>
      <c r="M938" s="589"/>
      <c r="N938" s="589">
        <v>11</v>
      </c>
      <c r="O938" s="218">
        <v>44896</v>
      </c>
      <c r="P938" s="557">
        <f t="shared" si="16"/>
        <v>11</v>
      </c>
    </row>
    <row r="939" spans="1:16">
      <c r="A939" s="657">
        <v>44917</v>
      </c>
      <c r="B939" s="577" t="s">
        <v>3</v>
      </c>
      <c r="C939" s="577"/>
      <c r="D939" s="576" t="s">
        <v>98</v>
      </c>
      <c r="E939" s="576"/>
      <c r="F939" s="575">
        <v>1</v>
      </c>
      <c r="G939" s="576">
        <v>1</v>
      </c>
      <c r="H939" s="589"/>
      <c r="I939" s="847"/>
      <c r="J939" s="1063"/>
      <c r="K939" s="589"/>
      <c r="L939" s="589"/>
      <c r="M939" s="589"/>
      <c r="N939" s="589">
        <v>10.5</v>
      </c>
      <c r="O939" s="218">
        <v>44896</v>
      </c>
      <c r="P939" s="557">
        <f t="shared" si="16"/>
        <v>10.5</v>
      </c>
    </row>
    <row r="940" spans="1:16">
      <c r="A940" s="657">
        <v>44917</v>
      </c>
      <c r="B940" s="577" t="s">
        <v>3</v>
      </c>
      <c r="C940" s="577"/>
      <c r="D940" s="576" t="s">
        <v>97</v>
      </c>
      <c r="E940" s="576"/>
      <c r="F940" s="575">
        <v>1</v>
      </c>
      <c r="G940" s="576">
        <v>1</v>
      </c>
      <c r="H940" s="589"/>
      <c r="I940" s="847"/>
      <c r="J940" s="1063"/>
      <c r="K940" s="589"/>
      <c r="L940" s="589"/>
      <c r="M940" s="589"/>
      <c r="N940" s="589">
        <v>10.5</v>
      </c>
      <c r="O940" s="218">
        <v>44896</v>
      </c>
      <c r="P940" s="557">
        <f t="shared" si="16"/>
        <v>10.5</v>
      </c>
    </row>
    <row r="941" spans="1:16">
      <c r="A941" s="657">
        <v>44917</v>
      </c>
      <c r="B941" s="577" t="s">
        <v>1</v>
      </c>
      <c r="C941" s="577"/>
      <c r="D941" s="576" t="s">
        <v>402</v>
      </c>
      <c r="E941" s="576"/>
      <c r="F941" s="575">
        <v>2</v>
      </c>
      <c r="G941" s="576">
        <v>2</v>
      </c>
      <c r="H941" s="589">
        <v>2</v>
      </c>
      <c r="I941" s="847"/>
      <c r="J941" s="1063"/>
      <c r="K941" s="589"/>
      <c r="L941" s="589"/>
      <c r="M941" s="589"/>
      <c r="N941" s="589"/>
      <c r="O941" s="218">
        <v>44896</v>
      </c>
      <c r="P941" s="557">
        <f t="shared" si="16"/>
        <v>0</v>
      </c>
    </row>
    <row r="942" spans="1:16">
      <c r="A942" s="657">
        <v>44917</v>
      </c>
      <c r="B942" s="577" t="s">
        <v>1</v>
      </c>
      <c r="C942" s="577"/>
      <c r="D942" s="576" t="s">
        <v>401</v>
      </c>
      <c r="E942" s="576"/>
      <c r="F942" s="575">
        <v>2</v>
      </c>
      <c r="G942" s="576">
        <v>2</v>
      </c>
      <c r="H942" s="589">
        <v>2</v>
      </c>
      <c r="I942" s="847"/>
      <c r="J942" s="1063"/>
      <c r="K942" s="589"/>
      <c r="L942" s="589"/>
      <c r="M942" s="589"/>
      <c r="N942" s="589"/>
      <c r="O942" s="218">
        <v>44896</v>
      </c>
      <c r="P942" s="557">
        <f t="shared" si="16"/>
        <v>0</v>
      </c>
    </row>
    <row r="943" spans="1:16">
      <c r="A943" s="657">
        <v>44917</v>
      </c>
      <c r="B943" s="577" t="s">
        <v>1</v>
      </c>
      <c r="C943" s="577"/>
      <c r="D943" s="576" t="s">
        <v>400</v>
      </c>
      <c r="E943" s="576"/>
      <c r="F943" s="575">
        <v>2</v>
      </c>
      <c r="G943" s="576">
        <v>2</v>
      </c>
      <c r="H943" s="589">
        <v>2</v>
      </c>
      <c r="I943" s="847"/>
      <c r="J943" s="1063"/>
      <c r="K943" s="589"/>
      <c r="L943" s="589"/>
      <c r="M943" s="589"/>
      <c r="N943" s="589"/>
      <c r="O943" s="218">
        <v>44896</v>
      </c>
      <c r="P943" s="557">
        <f t="shared" si="16"/>
        <v>0</v>
      </c>
    </row>
    <row r="944" spans="1:16">
      <c r="A944" s="657">
        <v>44918</v>
      </c>
      <c r="B944" s="577" t="s">
        <v>1</v>
      </c>
      <c r="C944" s="577"/>
      <c r="D944" s="576" t="s">
        <v>401</v>
      </c>
      <c r="E944" s="576"/>
      <c r="F944" s="575">
        <v>7</v>
      </c>
      <c r="G944" s="576">
        <v>7</v>
      </c>
      <c r="H944" s="589">
        <v>7</v>
      </c>
      <c r="I944" s="847"/>
      <c r="J944" s="1063"/>
      <c r="K944" s="589"/>
      <c r="L944" s="589"/>
      <c r="M944" s="589"/>
      <c r="N944" s="589"/>
      <c r="O944" s="218">
        <v>44896</v>
      </c>
      <c r="P944" s="557">
        <f t="shared" si="16"/>
        <v>0</v>
      </c>
    </row>
    <row r="945" spans="1:16">
      <c r="A945" s="657">
        <v>44918</v>
      </c>
      <c r="B945" s="577" t="s">
        <v>1</v>
      </c>
      <c r="C945" s="577"/>
      <c r="D945" s="576" t="s">
        <v>400</v>
      </c>
      <c r="E945" s="576"/>
      <c r="F945" s="575">
        <v>1</v>
      </c>
      <c r="G945" s="576">
        <v>1</v>
      </c>
      <c r="H945" s="589">
        <v>1</v>
      </c>
      <c r="I945" s="847"/>
      <c r="J945" s="1063"/>
      <c r="K945" s="589"/>
      <c r="L945" s="589"/>
      <c r="M945" s="589"/>
      <c r="N945" s="589"/>
      <c r="O945" s="218">
        <v>44896</v>
      </c>
      <c r="P945" s="557">
        <f t="shared" si="16"/>
        <v>0</v>
      </c>
    </row>
    <row r="946" spans="1:16">
      <c r="A946" s="657">
        <v>44920</v>
      </c>
      <c r="B946" s="577" t="s">
        <v>34</v>
      </c>
      <c r="C946" s="577" t="s">
        <v>1371</v>
      </c>
      <c r="D946" s="576" t="s">
        <v>11</v>
      </c>
      <c r="E946" s="576"/>
      <c r="F946" s="575">
        <v>2</v>
      </c>
      <c r="G946" s="576">
        <v>2</v>
      </c>
      <c r="H946" s="589"/>
      <c r="I946" s="847"/>
      <c r="J946" s="1063"/>
      <c r="K946" s="589"/>
      <c r="L946" s="589"/>
      <c r="M946" s="589">
        <v>12</v>
      </c>
      <c r="N946" s="589"/>
      <c r="O946" s="218">
        <v>44896</v>
      </c>
      <c r="P946" s="557">
        <f t="shared" si="16"/>
        <v>12</v>
      </c>
    </row>
    <row r="947" spans="1:16">
      <c r="A947" s="657">
        <v>44920</v>
      </c>
      <c r="B947" s="577" t="s">
        <v>472</v>
      </c>
      <c r="C947" s="577" t="s">
        <v>1372</v>
      </c>
      <c r="D947" s="576" t="s">
        <v>11</v>
      </c>
      <c r="E947" s="576"/>
      <c r="F947" s="575">
        <v>2</v>
      </c>
      <c r="G947" s="576">
        <v>2</v>
      </c>
      <c r="H947" s="589"/>
      <c r="I947" s="847"/>
      <c r="J947" s="1063"/>
      <c r="K947" s="589"/>
      <c r="L947" s="589"/>
      <c r="M947" s="589">
        <v>12</v>
      </c>
      <c r="N947" s="589"/>
      <c r="O947" s="218">
        <v>44896</v>
      </c>
      <c r="P947" s="557">
        <f t="shared" si="16"/>
        <v>12</v>
      </c>
    </row>
    <row r="948" spans="1:16">
      <c r="A948" s="657">
        <v>44920</v>
      </c>
      <c r="B948" s="577" t="s">
        <v>43</v>
      </c>
      <c r="C948" s="577" t="s">
        <v>1164</v>
      </c>
      <c r="D948" s="576" t="s">
        <v>10</v>
      </c>
      <c r="E948" s="576"/>
      <c r="F948" s="575">
        <v>2</v>
      </c>
      <c r="G948" s="576">
        <v>0.5</v>
      </c>
      <c r="H948" s="589"/>
      <c r="I948" s="847"/>
      <c r="J948" s="1063"/>
      <c r="K948" s="589"/>
      <c r="L948" s="589"/>
      <c r="M948" s="589">
        <v>10</v>
      </c>
      <c r="N948" s="589"/>
      <c r="O948" s="218">
        <v>44896</v>
      </c>
      <c r="P948" s="557">
        <f t="shared" si="16"/>
        <v>10</v>
      </c>
    </row>
    <row r="949" spans="1:16">
      <c r="A949" s="657">
        <v>44920</v>
      </c>
      <c r="B949" s="577" t="s">
        <v>3</v>
      </c>
      <c r="C949" s="577" t="s">
        <v>1373</v>
      </c>
      <c r="D949" s="576" t="s">
        <v>204</v>
      </c>
      <c r="E949" s="576"/>
      <c r="F949" s="575">
        <v>1</v>
      </c>
      <c r="G949" s="576">
        <v>1</v>
      </c>
      <c r="H949" s="589"/>
      <c r="I949" s="847"/>
      <c r="J949" s="1063"/>
      <c r="K949" s="589"/>
      <c r="L949" s="589"/>
      <c r="M949" s="589"/>
      <c r="N949" s="589">
        <v>15</v>
      </c>
      <c r="O949" s="218">
        <v>44896</v>
      </c>
      <c r="P949" s="557">
        <f t="shared" si="16"/>
        <v>15</v>
      </c>
    </row>
    <row r="950" spans="1:16">
      <c r="A950" s="657">
        <v>44920</v>
      </c>
      <c r="B950" s="577" t="s">
        <v>1</v>
      </c>
      <c r="C950" s="577"/>
      <c r="D950" s="576" t="s">
        <v>401</v>
      </c>
      <c r="E950" s="576"/>
      <c r="F950" s="575">
        <v>4</v>
      </c>
      <c r="G950" s="576">
        <v>4</v>
      </c>
      <c r="H950" s="589">
        <v>4</v>
      </c>
      <c r="I950" s="847"/>
      <c r="J950" s="1063"/>
      <c r="K950" s="589"/>
      <c r="L950" s="589"/>
      <c r="M950" s="589"/>
      <c r="N950" s="589"/>
      <c r="O950" s="218">
        <v>44896</v>
      </c>
      <c r="P950" s="557">
        <f t="shared" si="16"/>
        <v>0</v>
      </c>
    </row>
    <row r="951" spans="1:16">
      <c r="A951" s="657">
        <v>44921</v>
      </c>
      <c r="B951" s="577" t="s">
        <v>1</v>
      </c>
      <c r="C951" s="577" t="s">
        <v>1384</v>
      </c>
      <c r="D951" s="576" t="s">
        <v>204</v>
      </c>
      <c r="E951" s="576"/>
      <c r="F951" s="575"/>
      <c r="G951" s="576"/>
      <c r="H951" s="589"/>
      <c r="I951" s="847"/>
      <c r="J951" s="1063"/>
      <c r="K951" s="589"/>
      <c r="L951" s="589"/>
      <c r="M951" s="589"/>
      <c r="N951" s="589">
        <v>2</v>
      </c>
      <c r="O951" s="218">
        <v>44896</v>
      </c>
      <c r="P951" s="557">
        <f t="shared" ref="P951:P1013" si="17">SUM(K951:N951)</f>
        <v>2</v>
      </c>
    </row>
    <row r="952" spans="1:16">
      <c r="A952" s="657">
        <v>44921</v>
      </c>
      <c r="B952" s="577" t="s">
        <v>3</v>
      </c>
      <c r="C952" s="577"/>
      <c r="D952" s="576" t="s">
        <v>96</v>
      </c>
      <c r="E952" s="576"/>
      <c r="F952" s="575">
        <v>3</v>
      </c>
      <c r="G952" s="576">
        <v>3</v>
      </c>
      <c r="H952" s="589"/>
      <c r="I952" s="847"/>
      <c r="J952" s="1063"/>
      <c r="K952" s="589"/>
      <c r="L952" s="589"/>
      <c r="M952" s="589"/>
      <c r="N952" s="589">
        <v>30</v>
      </c>
      <c r="O952" s="218">
        <v>44896</v>
      </c>
      <c r="P952" s="557">
        <f t="shared" si="17"/>
        <v>30</v>
      </c>
    </row>
    <row r="953" spans="1:16">
      <c r="A953" s="657">
        <v>44921</v>
      </c>
      <c r="B953" s="577" t="s">
        <v>2</v>
      </c>
      <c r="C953" s="577"/>
      <c r="D953" s="576" t="s">
        <v>95</v>
      </c>
      <c r="E953" s="576"/>
      <c r="F953" s="575">
        <v>3</v>
      </c>
      <c r="G953" s="576">
        <v>3</v>
      </c>
      <c r="H953" s="589"/>
      <c r="I953" s="847"/>
      <c r="J953" s="1063"/>
      <c r="K953" s="589"/>
      <c r="L953" s="589"/>
      <c r="M953" s="589"/>
      <c r="N953" s="589">
        <v>31</v>
      </c>
      <c r="O953" s="218">
        <v>44896</v>
      </c>
      <c r="P953" s="557">
        <f t="shared" si="17"/>
        <v>31</v>
      </c>
    </row>
    <row r="954" spans="1:16">
      <c r="A954" s="657">
        <v>44921</v>
      </c>
      <c r="B954" s="577" t="s">
        <v>3</v>
      </c>
      <c r="C954" s="577"/>
      <c r="D954" s="576" t="s">
        <v>98</v>
      </c>
      <c r="E954" s="576"/>
      <c r="F954" s="575">
        <v>1</v>
      </c>
      <c r="G954" s="576">
        <v>1</v>
      </c>
      <c r="H954" s="589"/>
      <c r="I954" s="847"/>
      <c r="J954" s="1063"/>
      <c r="K954" s="589"/>
      <c r="L954" s="589"/>
      <c r="M954" s="589"/>
      <c r="N954" s="589">
        <v>9</v>
      </c>
      <c r="O954" s="218">
        <v>44896</v>
      </c>
      <c r="P954" s="557">
        <f t="shared" si="17"/>
        <v>9</v>
      </c>
    </row>
    <row r="955" spans="1:16">
      <c r="A955" s="657">
        <v>44921</v>
      </c>
      <c r="B955" s="577" t="s">
        <v>3</v>
      </c>
      <c r="C955" s="577"/>
      <c r="D955" s="576" t="s">
        <v>97</v>
      </c>
      <c r="E955" s="576"/>
      <c r="F955" s="575">
        <v>2</v>
      </c>
      <c r="G955" s="576">
        <v>2</v>
      </c>
      <c r="H955" s="589"/>
      <c r="I955" s="847"/>
      <c r="J955" s="1063"/>
      <c r="K955" s="589"/>
      <c r="L955" s="589"/>
      <c r="M955" s="589"/>
      <c r="N955" s="589">
        <v>20</v>
      </c>
      <c r="O955" s="218">
        <v>44896</v>
      </c>
      <c r="P955" s="557">
        <f t="shared" si="17"/>
        <v>20</v>
      </c>
    </row>
    <row r="956" spans="1:16">
      <c r="A956" s="657">
        <v>44921</v>
      </c>
      <c r="B956" s="577" t="s">
        <v>1</v>
      </c>
      <c r="C956" s="577"/>
      <c r="D956" s="576" t="s">
        <v>401</v>
      </c>
      <c r="E956" s="576"/>
      <c r="F956" s="575">
        <v>3</v>
      </c>
      <c r="G956" s="576">
        <v>3</v>
      </c>
      <c r="H956" s="589">
        <v>3</v>
      </c>
      <c r="I956" s="847"/>
      <c r="J956" s="1063"/>
      <c r="K956" s="589"/>
      <c r="L956" s="589"/>
      <c r="M956" s="589"/>
      <c r="N956" s="589"/>
      <c r="O956" s="218">
        <v>44896</v>
      </c>
      <c r="P956" s="557">
        <f t="shared" si="17"/>
        <v>0</v>
      </c>
    </row>
    <row r="957" spans="1:16">
      <c r="A957" s="657">
        <v>44921</v>
      </c>
      <c r="B957" s="577" t="s">
        <v>1</v>
      </c>
      <c r="C957" s="577"/>
      <c r="D957" s="576" t="s">
        <v>400</v>
      </c>
      <c r="E957" s="576"/>
      <c r="F957" s="575">
        <v>2</v>
      </c>
      <c r="G957" s="576">
        <v>2</v>
      </c>
      <c r="H957" s="589">
        <v>2</v>
      </c>
      <c r="I957" s="847"/>
      <c r="J957" s="1063"/>
      <c r="K957" s="589"/>
      <c r="L957" s="589"/>
      <c r="M957" s="589"/>
      <c r="N957" s="589"/>
      <c r="O957" s="218">
        <v>44896</v>
      </c>
      <c r="P957" s="557">
        <f t="shared" si="17"/>
        <v>0</v>
      </c>
    </row>
    <row r="958" spans="1:16">
      <c r="A958" s="657">
        <v>44922</v>
      </c>
      <c r="B958" s="577" t="s">
        <v>34</v>
      </c>
      <c r="C958" s="577" t="s">
        <v>1445</v>
      </c>
      <c r="D958" s="576" t="s">
        <v>228</v>
      </c>
      <c r="E958" s="576"/>
      <c r="F958" s="575">
        <v>1</v>
      </c>
      <c r="G958" s="576">
        <v>1</v>
      </c>
      <c r="H958" s="589"/>
      <c r="I958" s="847"/>
      <c r="J958" s="1063"/>
      <c r="K958" s="589"/>
      <c r="L958" s="589"/>
      <c r="M958" s="589">
        <v>20</v>
      </c>
      <c r="N958" s="589"/>
      <c r="O958" s="218">
        <v>44896</v>
      </c>
      <c r="P958" s="557">
        <f t="shared" si="17"/>
        <v>20</v>
      </c>
    </row>
    <row r="959" spans="1:16">
      <c r="A959" s="657">
        <v>44922</v>
      </c>
      <c r="B959" s="577" t="s">
        <v>34</v>
      </c>
      <c r="C959" s="577" t="s">
        <v>1433</v>
      </c>
      <c r="D959" s="576" t="s">
        <v>354</v>
      </c>
      <c r="E959" s="576"/>
      <c r="F959" s="575">
        <v>1</v>
      </c>
      <c r="G959" s="576">
        <v>1</v>
      </c>
      <c r="H959" s="589"/>
      <c r="I959" s="847"/>
      <c r="J959" s="1063"/>
      <c r="K959" s="589"/>
      <c r="L959" s="589"/>
      <c r="M959" s="589">
        <v>5</v>
      </c>
      <c r="N959" s="589"/>
      <c r="O959" s="218">
        <v>44896</v>
      </c>
      <c r="P959" s="557">
        <f t="shared" si="17"/>
        <v>5</v>
      </c>
    </row>
    <row r="960" spans="1:16">
      <c r="A960" s="657">
        <v>44922</v>
      </c>
      <c r="B960" s="577" t="s">
        <v>41</v>
      </c>
      <c r="C960" s="577" t="s">
        <v>1434</v>
      </c>
      <c r="D960" s="576" t="s">
        <v>228</v>
      </c>
      <c r="E960" s="576"/>
      <c r="F960" s="575">
        <v>2</v>
      </c>
      <c r="G960" s="576">
        <v>2</v>
      </c>
      <c r="H960" s="589"/>
      <c r="I960" s="847"/>
      <c r="J960" s="1063"/>
      <c r="K960" s="589"/>
      <c r="L960" s="589"/>
      <c r="M960" s="589">
        <v>40</v>
      </c>
      <c r="N960" s="589"/>
      <c r="O960" s="218">
        <v>44896</v>
      </c>
      <c r="P960" s="557">
        <f t="shared" si="17"/>
        <v>40</v>
      </c>
    </row>
    <row r="961" spans="1:16">
      <c r="A961" s="657">
        <v>44922</v>
      </c>
      <c r="B961" s="577" t="s">
        <v>41</v>
      </c>
      <c r="C961" s="577" t="s">
        <v>1256</v>
      </c>
      <c r="D961" s="576" t="s">
        <v>354</v>
      </c>
      <c r="E961" s="576"/>
      <c r="F961" s="575">
        <v>1</v>
      </c>
      <c r="G961" s="576">
        <v>2</v>
      </c>
      <c r="H961" s="589"/>
      <c r="I961" s="847"/>
      <c r="J961" s="1063"/>
      <c r="K961" s="589"/>
      <c r="L961" s="589"/>
      <c r="M961" s="589">
        <v>5</v>
      </c>
      <c r="N961" s="589"/>
      <c r="O961" s="218">
        <v>44896</v>
      </c>
      <c r="P961" s="557">
        <f t="shared" si="17"/>
        <v>5</v>
      </c>
    </row>
    <row r="962" spans="1:16">
      <c r="A962" s="657">
        <v>44922</v>
      </c>
      <c r="B962" s="577" t="s">
        <v>472</v>
      </c>
      <c r="C962" s="577" t="s">
        <v>1435</v>
      </c>
      <c r="D962" s="576" t="s">
        <v>11</v>
      </c>
      <c r="E962" s="576"/>
      <c r="F962" s="575">
        <v>2</v>
      </c>
      <c r="G962" s="576">
        <v>2</v>
      </c>
      <c r="H962" s="589"/>
      <c r="I962" s="847"/>
      <c r="J962" s="1063"/>
      <c r="K962" s="589"/>
      <c r="L962" s="589"/>
      <c r="M962" s="589">
        <v>12</v>
      </c>
      <c r="N962" s="589"/>
      <c r="O962" s="218">
        <v>44896</v>
      </c>
      <c r="P962" s="557">
        <f t="shared" si="17"/>
        <v>12</v>
      </c>
    </row>
    <row r="963" spans="1:16">
      <c r="A963" s="657">
        <v>44922</v>
      </c>
      <c r="B963" s="577" t="s">
        <v>3</v>
      </c>
      <c r="C963" s="577" t="s">
        <v>1436</v>
      </c>
      <c r="D963" s="576" t="s">
        <v>10</v>
      </c>
      <c r="E963" s="576"/>
      <c r="F963" s="575">
        <v>2</v>
      </c>
      <c r="G963" s="576">
        <v>1</v>
      </c>
      <c r="H963" s="589"/>
      <c r="I963" s="847"/>
      <c r="J963" s="1063"/>
      <c r="K963" s="589"/>
      <c r="L963" s="589"/>
      <c r="M963" s="589">
        <v>10</v>
      </c>
      <c r="N963" s="589"/>
      <c r="O963" s="218">
        <v>44896</v>
      </c>
      <c r="P963" s="557">
        <f t="shared" si="17"/>
        <v>10</v>
      </c>
    </row>
    <row r="964" spans="1:16">
      <c r="A964" s="657">
        <v>44922</v>
      </c>
      <c r="B964" s="577" t="s">
        <v>1</v>
      </c>
      <c r="C964" s="577" t="s">
        <v>1437</v>
      </c>
      <c r="D964" s="576" t="s">
        <v>204</v>
      </c>
      <c r="E964" s="576"/>
      <c r="F964" s="575">
        <v>1</v>
      </c>
      <c r="G964" s="576">
        <v>1</v>
      </c>
      <c r="H964" s="589"/>
      <c r="I964" s="847"/>
      <c r="J964" s="1063"/>
      <c r="K964" s="589"/>
      <c r="L964" s="589"/>
      <c r="M964" s="589"/>
      <c r="N964" s="589">
        <v>14</v>
      </c>
      <c r="O964" s="218">
        <v>44896</v>
      </c>
      <c r="P964" s="557">
        <f t="shared" si="17"/>
        <v>14</v>
      </c>
    </row>
    <row r="965" spans="1:16">
      <c r="A965" s="657">
        <v>44922</v>
      </c>
      <c r="B965" s="577" t="s">
        <v>3</v>
      </c>
      <c r="C965" s="577"/>
      <c r="D965" s="576" t="s">
        <v>96</v>
      </c>
      <c r="E965" s="576"/>
      <c r="F965" s="575">
        <v>3</v>
      </c>
      <c r="G965" s="576">
        <v>3</v>
      </c>
      <c r="H965" s="589"/>
      <c r="I965" s="847"/>
      <c r="J965" s="1063"/>
      <c r="K965" s="589"/>
      <c r="L965" s="589"/>
      <c r="M965" s="589"/>
      <c r="N965" s="589">
        <v>36</v>
      </c>
      <c r="O965" s="218">
        <v>44896</v>
      </c>
      <c r="P965" s="557">
        <f t="shared" si="17"/>
        <v>36</v>
      </c>
    </row>
    <row r="966" spans="1:16">
      <c r="A966" s="657">
        <v>44922</v>
      </c>
      <c r="B966" s="577" t="s">
        <v>2</v>
      </c>
      <c r="C966" s="577"/>
      <c r="D966" s="576" t="s">
        <v>95</v>
      </c>
      <c r="E966" s="576"/>
      <c r="F966" s="575">
        <v>1</v>
      </c>
      <c r="G966" s="576">
        <v>1</v>
      </c>
      <c r="H966" s="589"/>
      <c r="I966" s="847"/>
      <c r="J966" s="1063"/>
      <c r="K966" s="589"/>
      <c r="L966" s="589"/>
      <c r="M966" s="589"/>
      <c r="N966" s="589">
        <v>12</v>
      </c>
      <c r="O966" s="218">
        <v>44896</v>
      </c>
      <c r="P966" s="557">
        <f t="shared" si="17"/>
        <v>12</v>
      </c>
    </row>
    <row r="967" spans="1:16">
      <c r="A967" s="657">
        <v>44922</v>
      </c>
      <c r="B967" s="577" t="s">
        <v>3</v>
      </c>
      <c r="C967" s="577"/>
      <c r="D967" s="576" t="s">
        <v>98</v>
      </c>
      <c r="E967" s="576"/>
      <c r="F967" s="575">
        <v>1</v>
      </c>
      <c r="G967" s="576">
        <v>1</v>
      </c>
      <c r="H967" s="589"/>
      <c r="I967" s="847"/>
      <c r="J967" s="1063"/>
      <c r="K967" s="589"/>
      <c r="L967" s="589"/>
      <c r="M967" s="589"/>
      <c r="N967" s="589">
        <v>12</v>
      </c>
      <c r="O967" s="218">
        <v>44896</v>
      </c>
      <c r="P967" s="557">
        <f t="shared" si="17"/>
        <v>12</v>
      </c>
    </row>
    <row r="968" spans="1:16">
      <c r="A968" s="657">
        <v>44922</v>
      </c>
      <c r="B968" s="577" t="s">
        <v>3</v>
      </c>
      <c r="C968" s="577" t="s">
        <v>1438</v>
      </c>
      <c r="D968" s="576" t="s">
        <v>200</v>
      </c>
      <c r="E968" s="576"/>
      <c r="F968" s="575">
        <v>1</v>
      </c>
      <c r="G968" s="576">
        <v>1</v>
      </c>
      <c r="H968" s="589"/>
      <c r="I968" s="847"/>
      <c r="J968" s="1063"/>
      <c r="K968" s="589">
        <v>3</v>
      </c>
      <c r="L968" s="589"/>
      <c r="M968" s="589"/>
      <c r="N968" s="589"/>
      <c r="O968" s="218">
        <v>44896</v>
      </c>
      <c r="P968" s="557">
        <f t="shared" si="17"/>
        <v>3</v>
      </c>
    </row>
    <row r="969" spans="1:16">
      <c r="A969" s="657">
        <v>44922</v>
      </c>
      <c r="B969" s="577" t="s">
        <v>40</v>
      </c>
      <c r="C969" s="577" t="s">
        <v>1439</v>
      </c>
      <c r="D969" s="576" t="s">
        <v>200</v>
      </c>
      <c r="E969" s="576"/>
      <c r="F969" s="575">
        <v>9</v>
      </c>
      <c r="G969" s="576">
        <v>9</v>
      </c>
      <c r="H969" s="589"/>
      <c r="I969" s="847"/>
      <c r="J969" s="1063"/>
      <c r="K969" s="589">
        <v>21</v>
      </c>
      <c r="L969" s="589"/>
      <c r="M969" s="589"/>
      <c r="N969" s="589"/>
      <c r="O969" s="218">
        <v>44896</v>
      </c>
      <c r="P969" s="557">
        <f t="shared" si="17"/>
        <v>21</v>
      </c>
    </row>
    <row r="970" spans="1:16">
      <c r="A970" s="657">
        <v>44923</v>
      </c>
      <c r="B970" s="577" t="s">
        <v>1</v>
      </c>
      <c r="C970" s="577" t="s">
        <v>1441</v>
      </c>
      <c r="D970" s="576" t="s">
        <v>10</v>
      </c>
      <c r="E970" s="576"/>
      <c r="F970" s="575">
        <v>5</v>
      </c>
      <c r="G970" s="576">
        <v>5</v>
      </c>
      <c r="H970" s="589"/>
      <c r="I970" s="847"/>
      <c r="J970" s="1063"/>
      <c r="K970" s="589"/>
      <c r="L970" s="589"/>
      <c r="M970" s="589">
        <v>14</v>
      </c>
      <c r="N970" s="589"/>
      <c r="O970" s="218">
        <v>44896</v>
      </c>
      <c r="P970" s="557">
        <f t="shared" si="17"/>
        <v>14</v>
      </c>
    </row>
    <row r="971" spans="1:16">
      <c r="A971" s="657">
        <v>44923</v>
      </c>
      <c r="B971" s="577" t="s">
        <v>41</v>
      </c>
      <c r="C971" s="577" t="s">
        <v>1442</v>
      </c>
      <c r="D971" s="576" t="s">
        <v>228</v>
      </c>
      <c r="E971" s="576"/>
      <c r="F971" s="575">
        <v>2</v>
      </c>
      <c r="G971" s="576">
        <v>2</v>
      </c>
      <c r="H971" s="589"/>
      <c r="I971" s="847"/>
      <c r="J971" s="1063"/>
      <c r="K971" s="589"/>
      <c r="L971" s="589"/>
      <c r="M971" s="589">
        <v>40</v>
      </c>
      <c r="N971" s="589"/>
      <c r="O971" s="218">
        <v>44896</v>
      </c>
      <c r="P971" s="557">
        <f t="shared" si="17"/>
        <v>40</v>
      </c>
    </row>
    <row r="972" spans="1:16">
      <c r="A972" s="657">
        <v>44923</v>
      </c>
      <c r="B972" s="577" t="s">
        <v>37</v>
      </c>
      <c r="C972" s="577" t="s">
        <v>1443</v>
      </c>
      <c r="D972" s="576" t="s">
        <v>228</v>
      </c>
      <c r="E972" s="576"/>
      <c r="F972" s="575">
        <v>1</v>
      </c>
      <c r="G972" s="576">
        <v>1</v>
      </c>
      <c r="H972" s="589"/>
      <c r="I972" s="847"/>
      <c r="J972" s="1063"/>
      <c r="K972" s="589"/>
      <c r="L972" s="589"/>
      <c r="M972" s="589">
        <v>20</v>
      </c>
      <c r="N972" s="589"/>
      <c r="O972" s="218">
        <v>44896</v>
      </c>
      <c r="P972" s="557">
        <f t="shared" si="17"/>
        <v>20</v>
      </c>
    </row>
    <row r="973" spans="1:16">
      <c r="A973" s="657">
        <v>44923</v>
      </c>
      <c r="B973" s="577" t="s">
        <v>472</v>
      </c>
      <c r="C973" s="577" t="s">
        <v>1444</v>
      </c>
      <c r="D973" s="576" t="s">
        <v>11</v>
      </c>
      <c r="E973" s="576"/>
      <c r="F973" s="575">
        <v>2</v>
      </c>
      <c r="G973" s="576">
        <v>2</v>
      </c>
      <c r="H973" s="589"/>
      <c r="I973" s="847"/>
      <c r="J973" s="1063"/>
      <c r="K973" s="589"/>
      <c r="L973" s="589"/>
      <c r="M973" s="589">
        <v>12</v>
      </c>
      <c r="N973" s="589"/>
      <c r="O973" s="218">
        <v>44896</v>
      </c>
      <c r="P973" s="557">
        <f t="shared" si="17"/>
        <v>12</v>
      </c>
    </row>
    <row r="974" spans="1:16">
      <c r="A974" s="657">
        <v>44923</v>
      </c>
      <c r="B974" s="577" t="s">
        <v>3</v>
      </c>
      <c r="C974" s="577"/>
      <c r="D974" s="576" t="s">
        <v>96</v>
      </c>
      <c r="E974" s="576"/>
      <c r="F974" s="575">
        <v>1</v>
      </c>
      <c r="G974" s="576">
        <v>1</v>
      </c>
      <c r="H974" s="589"/>
      <c r="I974" s="847"/>
      <c r="J974" s="1063"/>
      <c r="K974" s="589"/>
      <c r="L974" s="589"/>
      <c r="M974" s="589"/>
      <c r="N974" s="589">
        <v>13</v>
      </c>
      <c r="O974" s="218">
        <v>44896</v>
      </c>
      <c r="P974" s="557">
        <f t="shared" si="17"/>
        <v>13</v>
      </c>
    </row>
    <row r="975" spans="1:16">
      <c r="A975" s="657">
        <v>44924</v>
      </c>
      <c r="B975" s="577" t="s">
        <v>34</v>
      </c>
      <c r="C975" s="577" t="s">
        <v>1445</v>
      </c>
      <c r="D975" s="576" t="s">
        <v>11</v>
      </c>
      <c r="E975" s="576"/>
      <c r="F975" s="575">
        <v>1</v>
      </c>
      <c r="G975" s="576">
        <v>1</v>
      </c>
      <c r="H975" s="589"/>
      <c r="I975" s="847"/>
      <c r="J975" s="1063"/>
      <c r="K975" s="589"/>
      <c r="L975" s="589"/>
      <c r="M975" s="589">
        <v>6</v>
      </c>
      <c r="N975" s="589"/>
      <c r="O975" s="218">
        <v>44896</v>
      </c>
      <c r="P975" s="557">
        <f t="shared" si="17"/>
        <v>6</v>
      </c>
    </row>
    <row r="976" spans="1:16">
      <c r="A976" s="657">
        <v>44924</v>
      </c>
      <c r="B976" s="577" t="s">
        <v>34</v>
      </c>
      <c r="C976" s="577" t="s">
        <v>1432</v>
      </c>
      <c r="D976" s="576" t="s">
        <v>354</v>
      </c>
      <c r="E976" s="576"/>
      <c r="F976" s="575">
        <v>1</v>
      </c>
      <c r="G976" s="576">
        <v>1</v>
      </c>
      <c r="H976" s="589"/>
      <c r="I976" s="847"/>
      <c r="J976" s="1063"/>
      <c r="K976" s="589"/>
      <c r="L976" s="589"/>
      <c r="M976" s="589">
        <v>5</v>
      </c>
      <c r="N976" s="589"/>
      <c r="O976" s="218">
        <v>44896</v>
      </c>
      <c r="P976" s="557">
        <f t="shared" si="17"/>
        <v>5</v>
      </c>
    </row>
    <row r="977" spans="1:16">
      <c r="A977" s="657">
        <v>44924</v>
      </c>
      <c r="B977" s="577" t="s">
        <v>472</v>
      </c>
      <c r="C977" s="577" t="s">
        <v>1444</v>
      </c>
      <c r="D977" s="576" t="s">
        <v>11</v>
      </c>
      <c r="E977" s="576"/>
      <c r="F977" s="575">
        <v>1</v>
      </c>
      <c r="G977" s="576">
        <v>1</v>
      </c>
      <c r="H977" s="589"/>
      <c r="I977" s="847"/>
      <c r="J977" s="1063"/>
      <c r="K977" s="589"/>
      <c r="L977" s="589"/>
      <c r="M977" s="589">
        <v>6</v>
      </c>
      <c r="N977" s="589"/>
      <c r="O977" s="218">
        <v>44896</v>
      </c>
      <c r="P977" s="557">
        <f t="shared" si="17"/>
        <v>6</v>
      </c>
    </row>
    <row r="978" spans="1:16">
      <c r="A978" s="657">
        <v>44924</v>
      </c>
      <c r="B978" s="577" t="s">
        <v>41</v>
      </c>
      <c r="C978" s="577" t="s">
        <v>1442</v>
      </c>
      <c r="D978" s="576" t="s">
        <v>354</v>
      </c>
      <c r="E978" s="576"/>
      <c r="F978" s="575">
        <v>2</v>
      </c>
      <c r="G978" s="576">
        <v>2</v>
      </c>
      <c r="H978" s="589"/>
      <c r="I978" s="847"/>
      <c r="J978" s="1063"/>
      <c r="K978" s="589"/>
      <c r="L978" s="589"/>
      <c r="M978" s="589">
        <v>10</v>
      </c>
      <c r="N978" s="589"/>
      <c r="O978" s="218">
        <v>44896</v>
      </c>
      <c r="P978" s="557">
        <f t="shared" si="17"/>
        <v>10</v>
      </c>
    </row>
    <row r="979" spans="1:16">
      <c r="A979" s="657">
        <v>44924</v>
      </c>
      <c r="B979" s="577" t="s">
        <v>3</v>
      </c>
      <c r="C979" s="577" t="s">
        <v>1446</v>
      </c>
      <c r="D979" s="576" t="s">
        <v>10</v>
      </c>
      <c r="E979" s="576"/>
      <c r="F979" s="575">
        <v>2</v>
      </c>
      <c r="G979" s="576">
        <v>1</v>
      </c>
      <c r="H979" s="589"/>
      <c r="I979" s="847"/>
      <c r="J979" s="1063"/>
      <c r="K979" s="589"/>
      <c r="L979" s="589"/>
      <c r="M979" s="589">
        <v>12</v>
      </c>
      <c r="N979" s="589"/>
      <c r="O979" s="218">
        <v>44896</v>
      </c>
      <c r="P979" s="557">
        <f t="shared" si="17"/>
        <v>12</v>
      </c>
    </row>
    <row r="980" spans="1:16">
      <c r="A980" s="657">
        <v>44925</v>
      </c>
      <c r="B980" s="577" t="s">
        <v>40</v>
      </c>
      <c r="C980" s="577"/>
      <c r="D980" s="576" t="s">
        <v>95</v>
      </c>
      <c r="E980" s="576"/>
      <c r="F980" s="575">
        <v>1</v>
      </c>
      <c r="G980" s="576">
        <v>1</v>
      </c>
      <c r="H980" s="589"/>
      <c r="I980" s="847"/>
      <c r="J980" s="1063"/>
      <c r="K980" s="589"/>
      <c r="L980" s="589"/>
      <c r="M980" s="589"/>
      <c r="N980" s="589">
        <v>12</v>
      </c>
      <c r="O980" s="218">
        <v>44896</v>
      </c>
      <c r="P980" s="557">
        <f t="shared" si="17"/>
        <v>12</v>
      </c>
    </row>
    <row r="981" spans="1:16">
      <c r="A981" s="657">
        <v>44925</v>
      </c>
      <c r="B981" s="577" t="s">
        <v>1</v>
      </c>
      <c r="C981" s="577"/>
      <c r="D981" s="576" t="s">
        <v>402</v>
      </c>
      <c r="E981" s="576"/>
      <c r="F981" s="575">
        <v>1</v>
      </c>
      <c r="G981" s="576">
        <v>1</v>
      </c>
      <c r="H981" s="589">
        <v>1</v>
      </c>
      <c r="I981" s="847"/>
      <c r="J981" s="1063"/>
      <c r="K981" s="589"/>
      <c r="L981" s="589"/>
      <c r="M981" s="589"/>
      <c r="N981" s="589"/>
      <c r="O981" s="218">
        <v>44896</v>
      </c>
      <c r="P981" s="557">
        <f t="shared" si="17"/>
        <v>0</v>
      </c>
    </row>
    <row r="982" spans="1:16">
      <c r="A982" s="657">
        <v>44925</v>
      </c>
      <c r="B982" s="577" t="s">
        <v>1</v>
      </c>
      <c r="C982" s="577"/>
      <c r="D982" s="576" t="s">
        <v>400</v>
      </c>
      <c r="E982" s="576"/>
      <c r="F982" s="575">
        <v>2</v>
      </c>
      <c r="G982" s="576">
        <v>2</v>
      </c>
      <c r="H982" s="589">
        <v>2</v>
      </c>
      <c r="I982" s="847"/>
      <c r="J982" s="1063"/>
      <c r="K982" s="589"/>
      <c r="L982" s="589"/>
      <c r="M982" s="589"/>
      <c r="N982" s="589"/>
      <c r="O982" s="218">
        <v>44896</v>
      </c>
      <c r="P982" s="557">
        <f t="shared" si="17"/>
        <v>0</v>
      </c>
    </row>
    <row r="983" spans="1:16">
      <c r="A983" s="657">
        <v>44925</v>
      </c>
      <c r="B983" s="577" t="s">
        <v>1</v>
      </c>
      <c r="C983" s="577"/>
      <c r="D983" s="576" t="s">
        <v>95</v>
      </c>
      <c r="E983" s="576"/>
      <c r="F983" s="575">
        <v>1</v>
      </c>
      <c r="G983" s="576">
        <v>1</v>
      </c>
      <c r="H983" s="589"/>
      <c r="I983" s="847"/>
      <c r="J983" s="1063"/>
      <c r="K983" s="589"/>
      <c r="L983" s="589"/>
      <c r="M983" s="589"/>
      <c r="N983" s="589"/>
      <c r="O983" s="218">
        <v>44896</v>
      </c>
      <c r="P983" s="557">
        <f t="shared" si="17"/>
        <v>0</v>
      </c>
    </row>
    <row r="984" spans="1:16">
      <c r="A984" s="657">
        <v>44926</v>
      </c>
      <c r="B984" s="577" t="s">
        <v>34</v>
      </c>
      <c r="C984" s="577" t="s">
        <v>1367</v>
      </c>
      <c r="D984" s="576" t="s">
        <v>11</v>
      </c>
      <c r="E984" s="576"/>
      <c r="F984" s="575">
        <v>2</v>
      </c>
      <c r="G984" s="576">
        <v>2</v>
      </c>
      <c r="H984" s="589"/>
      <c r="I984" s="847"/>
      <c r="J984" s="1063"/>
      <c r="K984" s="589"/>
      <c r="L984" s="589"/>
      <c r="M984" s="589">
        <v>12</v>
      </c>
      <c r="N984" s="589"/>
      <c r="O984" s="218">
        <v>44896</v>
      </c>
      <c r="P984" s="557">
        <f t="shared" si="17"/>
        <v>12</v>
      </c>
    </row>
    <row r="985" spans="1:16">
      <c r="A985" s="657">
        <v>44926</v>
      </c>
      <c r="B985" s="577" t="s">
        <v>472</v>
      </c>
      <c r="C985" s="577" t="s">
        <v>1444</v>
      </c>
      <c r="D985" s="576" t="s">
        <v>11</v>
      </c>
      <c r="E985" s="576"/>
      <c r="F985" s="575">
        <v>1</v>
      </c>
      <c r="G985" s="576">
        <v>1</v>
      </c>
      <c r="H985" s="589"/>
      <c r="I985" s="847"/>
      <c r="J985" s="1063"/>
      <c r="K985" s="589"/>
      <c r="L985" s="589"/>
      <c r="M985" s="589">
        <v>6</v>
      </c>
      <c r="N985" s="589"/>
      <c r="O985" s="218">
        <v>44896</v>
      </c>
      <c r="P985" s="557">
        <f t="shared" si="17"/>
        <v>6</v>
      </c>
    </row>
    <row r="986" spans="1:16">
      <c r="A986" s="657">
        <v>44926</v>
      </c>
      <c r="B986" s="577" t="s">
        <v>3</v>
      </c>
      <c r="C986" s="577" t="s">
        <v>1436</v>
      </c>
      <c r="D986" s="576" t="s">
        <v>10</v>
      </c>
      <c r="E986" s="576"/>
      <c r="F986" s="575">
        <v>3</v>
      </c>
      <c r="G986" s="576">
        <v>1.5</v>
      </c>
      <c r="H986" s="589"/>
      <c r="I986" s="847"/>
      <c r="J986" s="1063"/>
      <c r="K986" s="589"/>
      <c r="L986" s="589"/>
      <c r="M986" s="589">
        <v>10</v>
      </c>
      <c r="N986" s="589"/>
      <c r="O986" s="218">
        <v>44896</v>
      </c>
      <c r="P986" s="557">
        <f t="shared" si="17"/>
        <v>10</v>
      </c>
    </row>
    <row r="987" spans="1:16">
      <c r="A987" s="657">
        <v>44926</v>
      </c>
      <c r="B987" s="577" t="s">
        <v>40</v>
      </c>
      <c r="C987" s="577" t="s">
        <v>1449</v>
      </c>
      <c r="D987" s="576" t="s">
        <v>228</v>
      </c>
      <c r="E987" s="576"/>
      <c r="F987" s="575">
        <v>3</v>
      </c>
      <c r="G987" s="576">
        <v>3</v>
      </c>
      <c r="H987" s="589"/>
      <c r="I987" s="847"/>
      <c r="J987" s="1063"/>
      <c r="K987" s="589"/>
      <c r="L987" s="589"/>
      <c r="M987" s="589">
        <v>60</v>
      </c>
      <c r="N987" s="589"/>
      <c r="O987" s="218">
        <v>44896</v>
      </c>
      <c r="P987" s="557">
        <f t="shared" si="17"/>
        <v>60</v>
      </c>
    </row>
    <row r="988" spans="1:16">
      <c r="A988" s="657">
        <v>44926</v>
      </c>
      <c r="B988" s="577" t="s">
        <v>1</v>
      </c>
      <c r="C988" s="577" t="s">
        <v>1450</v>
      </c>
      <c r="D988" s="576" t="s">
        <v>204</v>
      </c>
      <c r="E988" s="576"/>
      <c r="F988" s="575">
        <v>1</v>
      </c>
      <c r="G988" s="576">
        <v>1</v>
      </c>
      <c r="H988" s="589"/>
      <c r="I988" s="847"/>
      <c r="J988" s="1063"/>
      <c r="K988" s="589"/>
      <c r="L988" s="589"/>
      <c r="M988" s="589"/>
      <c r="N988" s="589">
        <v>14</v>
      </c>
      <c r="O988" s="218">
        <v>44896</v>
      </c>
      <c r="P988" s="557">
        <f t="shared" si="17"/>
        <v>14</v>
      </c>
    </row>
    <row r="989" spans="1:16">
      <c r="A989" s="657">
        <v>44926</v>
      </c>
      <c r="B989" s="577" t="s">
        <v>3</v>
      </c>
      <c r="C989" s="577" t="s">
        <v>622</v>
      </c>
      <c r="D989" s="576" t="s">
        <v>204</v>
      </c>
      <c r="E989" s="576"/>
      <c r="F989" s="575">
        <v>1</v>
      </c>
      <c r="G989" s="576">
        <v>1</v>
      </c>
      <c r="H989" s="589"/>
      <c r="I989" s="847"/>
      <c r="J989" s="1063"/>
      <c r="K989" s="589"/>
      <c r="L989" s="589"/>
      <c r="M989" s="589"/>
      <c r="N989" s="589">
        <v>14</v>
      </c>
      <c r="O989" s="218">
        <v>44896</v>
      </c>
      <c r="P989" s="557">
        <f t="shared" si="17"/>
        <v>14</v>
      </c>
    </row>
    <row r="990" spans="1:16">
      <c r="A990" s="657">
        <v>44926</v>
      </c>
      <c r="B990" s="577" t="s">
        <v>41</v>
      </c>
      <c r="C990" s="577" t="s">
        <v>1451</v>
      </c>
      <c r="D990" s="576" t="s">
        <v>354</v>
      </c>
      <c r="E990" s="576"/>
      <c r="F990" s="575">
        <v>3</v>
      </c>
      <c r="G990" s="576">
        <v>3</v>
      </c>
      <c r="H990" s="589"/>
      <c r="I990" s="847"/>
      <c r="J990" s="1063"/>
      <c r="K990" s="589"/>
      <c r="L990" s="589"/>
      <c r="M990" s="589">
        <v>15</v>
      </c>
      <c r="N990" s="589"/>
      <c r="O990" s="218">
        <v>44896</v>
      </c>
      <c r="P990" s="557">
        <f t="shared" si="17"/>
        <v>15</v>
      </c>
    </row>
    <row r="991" spans="1:16">
      <c r="A991" s="657">
        <v>44926</v>
      </c>
      <c r="B991" s="577" t="s">
        <v>3</v>
      </c>
      <c r="C991" s="577"/>
      <c r="D991" s="576" t="s">
        <v>96</v>
      </c>
      <c r="E991" s="576"/>
      <c r="F991" s="575">
        <v>3</v>
      </c>
      <c r="G991" s="576">
        <v>3</v>
      </c>
      <c r="H991" s="589"/>
      <c r="I991" s="847"/>
      <c r="J991" s="1063"/>
      <c r="K991" s="589"/>
      <c r="L991" s="589"/>
      <c r="M991" s="589"/>
      <c r="N991" s="589">
        <v>36</v>
      </c>
      <c r="O991" s="218">
        <v>44896</v>
      </c>
      <c r="P991" s="557">
        <f t="shared" si="17"/>
        <v>36</v>
      </c>
    </row>
    <row r="992" spans="1:16">
      <c r="A992" s="657">
        <v>44926</v>
      </c>
      <c r="B992" s="577" t="s">
        <v>40</v>
      </c>
      <c r="C992" s="577"/>
      <c r="D992" s="576" t="s">
        <v>95</v>
      </c>
      <c r="E992" s="576"/>
      <c r="F992" s="575">
        <v>4</v>
      </c>
      <c r="G992" s="576">
        <v>4</v>
      </c>
      <c r="H992" s="589"/>
      <c r="I992" s="847"/>
      <c r="J992" s="1063"/>
      <c r="K992" s="589"/>
      <c r="L992" s="589"/>
      <c r="M992" s="589"/>
      <c r="N992" s="589">
        <v>48</v>
      </c>
      <c r="O992" s="218">
        <v>44896</v>
      </c>
      <c r="P992" s="557">
        <f t="shared" si="17"/>
        <v>48</v>
      </c>
    </row>
    <row r="993" spans="1:16">
      <c r="A993" s="657">
        <v>44926</v>
      </c>
      <c r="B993" s="577" t="s">
        <v>3</v>
      </c>
      <c r="C993" s="577"/>
      <c r="D993" s="576" t="s">
        <v>98</v>
      </c>
      <c r="E993" s="576"/>
      <c r="F993" s="575">
        <v>2</v>
      </c>
      <c r="G993" s="576">
        <v>2</v>
      </c>
      <c r="H993" s="589"/>
      <c r="I993" s="847"/>
      <c r="J993" s="1063"/>
      <c r="K993" s="589"/>
      <c r="L993" s="589"/>
      <c r="M993" s="589"/>
      <c r="N993" s="589">
        <v>24</v>
      </c>
      <c r="O993" s="218">
        <v>44896</v>
      </c>
      <c r="P993" s="557">
        <f t="shared" si="17"/>
        <v>24</v>
      </c>
    </row>
    <row r="994" spans="1:16">
      <c r="A994" s="657">
        <v>44926</v>
      </c>
      <c r="B994" s="577" t="s">
        <v>3</v>
      </c>
      <c r="C994" s="577"/>
      <c r="D994" s="576" t="s">
        <v>97</v>
      </c>
      <c r="E994" s="576"/>
      <c r="F994" s="575">
        <v>1</v>
      </c>
      <c r="G994" s="576">
        <v>1</v>
      </c>
      <c r="H994" s="589"/>
      <c r="I994" s="847"/>
      <c r="J994" s="1063"/>
      <c r="K994" s="589"/>
      <c r="L994" s="589"/>
      <c r="M994" s="589"/>
      <c r="N994" s="589">
        <v>12</v>
      </c>
      <c r="O994" s="218">
        <v>44896</v>
      </c>
      <c r="P994" s="557">
        <f t="shared" si="17"/>
        <v>12</v>
      </c>
    </row>
    <row r="995" spans="1:16">
      <c r="A995" s="657">
        <v>44926</v>
      </c>
      <c r="B995" s="577" t="s">
        <v>1</v>
      </c>
      <c r="C995" s="577"/>
      <c r="D995" s="576" t="s">
        <v>400</v>
      </c>
      <c r="E995" s="576"/>
      <c r="F995" s="575">
        <v>1</v>
      </c>
      <c r="G995" s="576">
        <v>1</v>
      </c>
      <c r="H995" s="589">
        <v>1</v>
      </c>
      <c r="I995" s="847"/>
      <c r="J995" s="1063"/>
      <c r="K995" s="589"/>
      <c r="L995" s="589"/>
      <c r="M995" s="589"/>
      <c r="N995" s="589"/>
      <c r="O995" s="218">
        <v>44896</v>
      </c>
      <c r="P995" s="557">
        <f t="shared" si="17"/>
        <v>0</v>
      </c>
    </row>
    <row r="996" spans="1:16">
      <c r="A996" s="657">
        <v>44926</v>
      </c>
      <c r="B996" s="577" t="s">
        <v>1</v>
      </c>
      <c r="C996" s="577"/>
      <c r="D996" s="576" t="s">
        <v>401</v>
      </c>
      <c r="E996" s="576"/>
      <c r="F996" s="575">
        <v>3</v>
      </c>
      <c r="G996" s="576">
        <v>3</v>
      </c>
      <c r="H996" s="589">
        <v>3</v>
      </c>
      <c r="I996" s="847"/>
      <c r="J996" s="1063"/>
      <c r="K996" s="589"/>
      <c r="L996" s="589"/>
      <c r="M996" s="589"/>
      <c r="N996" s="589"/>
      <c r="O996" s="218">
        <v>44896</v>
      </c>
      <c r="P996" s="557">
        <f t="shared" si="17"/>
        <v>0</v>
      </c>
    </row>
    <row r="997" spans="1:16">
      <c r="A997" s="657">
        <v>44926</v>
      </c>
      <c r="B997" s="577" t="s">
        <v>1</v>
      </c>
      <c r="C997" s="577"/>
      <c r="D997" s="576" t="s">
        <v>403</v>
      </c>
      <c r="E997" s="576"/>
      <c r="F997" s="575">
        <v>3</v>
      </c>
      <c r="G997" s="576">
        <v>3</v>
      </c>
      <c r="H997" s="589">
        <v>3</v>
      </c>
      <c r="I997" s="847"/>
      <c r="J997" s="1063"/>
      <c r="K997" s="589"/>
      <c r="L997" s="589"/>
      <c r="M997" s="589"/>
      <c r="N997" s="589"/>
      <c r="O997" s="218">
        <v>44896</v>
      </c>
      <c r="P997" s="557">
        <f t="shared" si="17"/>
        <v>0</v>
      </c>
    </row>
    <row r="998" spans="1:16">
      <c r="A998" s="657">
        <v>44926</v>
      </c>
      <c r="B998" s="577" t="s">
        <v>1</v>
      </c>
      <c r="C998" s="577"/>
      <c r="D998" s="576" t="s">
        <v>402</v>
      </c>
      <c r="E998" s="576"/>
      <c r="F998" s="575">
        <v>1</v>
      </c>
      <c r="G998" s="576">
        <v>1</v>
      </c>
      <c r="H998" s="589">
        <v>1</v>
      </c>
      <c r="I998" s="847"/>
      <c r="J998" s="1063"/>
      <c r="K998" s="589"/>
      <c r="L998" s="589"/>
      <c r="M998" s="589"/>
      <c r="N998" s="589"/>
      <c r="O998" s="218">
        <v>44896</v>
      </c>
      <c r="P998" s="557">
        <f t="shared" si="17"/>
        <v>0</v>
      </c>
    </row>
    <row r="999" spans="1:16">
      <c r="A999" s="796">
        <v>44928</v>
      </c>
      <c r="B999" s="731" t="s">
        <v>3</v>
      </c>
      <c r="C999" s="731"/>
      <c r="D999" s="797" t="s">
        <v>96</v>
      </c>
      <c r="E999" s="797"/>
      <c r="F999" s="807">
        <v>3</v>
      </c>
      <c r="G999" s="797">
        <v>3</v>
      </c>
      <c r="H999" s="798"/>
      <c r="I999" s="847"/>
      <c r="J999" s="1063"/>
      <c r="K999" s="798"/>
      <c r="L999" s="798"/>
      <c r="M999" s="798"/>
      <c r="N999" s="798">
        <v>36</v>
      </c>
      <c r="O999" s="218">
        <v>44927</v>
      </c>
      <c r="P999" s="557">
        <f t="shared" si="17"/>
        <v>36</v>
      </c>
    </row>
    <row r="1000" spans="1:16">
      <c r="A1000" s="796">
        <v>44928</v>
      </c>
      <c r="B1000" s="731" t="s">
        <v>40</v>
      </c>
      <c r="C1000" s="731"/>
      <c r="D1000" s="797" t="s">
        <v>95</v>
      </c>
      <c r="E1000" s="797"/>
      <c r="F1000" s="807">
        <v>1</v>
      </c>
      <c r="G1000" s="797">
        <v>1</v>
      </c>
      <c r="H1000" s="798"/>
      <c r="I1000" s="847"/>
      <c r="J1000" s="1063"/>
      <c r="K1000" s="798"/>
      <c r="L1000" s="798"/>
      <c r="M1000" s="798"/>
      <c r="N1000" s="798">
        <v>12</v>
      </c>
      <c r="O1000" s="218">
        <v>44927</v>
      </c>
      <c r="P1000" s="557">
        <f t="shared" si="17"/>
        <v>12</v>
      </c>
    </row>
    <row r="1001" spans="1:16">
      <c r="A1001" s="796">
        <v>44928</v>
      </c>
      <c r="B1001" s="731" t="s">
        <v>3</v>
      </c>
      <c r="C1001" s="731"/>
      <c r="D1001" s="797" t="s">
        <v>98</v>
      </c>
      <c r="E1001" s="797"/>
      <c r="F1001" s="807">
        <v>1</v>
      </c>
      <c r="G1001" s="797">
        <v>1</v>
      </c>
      <c r="H1001" s="798"/>
      <c r="I1001" s="847"/>
      <c r="J1001" s="1063"/>
      <c r="K1001" s="798"/>
      <c r="L1001" s="798"/>
      <c r="M1001" s="798"/>
      <c r="N1001" s="798">
        <v>12</v>
      </c>
      <c r="O1001" s="218">
        <v>44927</v>
      </c>
      <c r="P1001" s="557">
        <f t="shared" si="17"/>
        <v>12</v>
      </c>
    </row>
    <row r="1002" spans="1:16">
      <c r="A1002" s="796">
        <v>44928</v>
      </c>
      <c r="B1002" s="731" t="s">
        <v>3</v>
      </c>
      <c r="C1002" s="731"/>
      <c r="D1002" s="797" t="s">
        <v>97</v>
      </c>
      <c r="E1002" s="797"/>
      <c r="F1002" s="807">
        <v>1</v>
      </c>
      <c r="G1002" s="797">
        <v>1</v>
      </c>
      <c r="H1002" s="798"/>
      <c r="I1002" s="847"/>
      <c r="J1002" s="1063"/>
      <c r="K1002" s="798"/>
      <c r="L1002" s="798"/>
      <c r="M1002" s="798"/>
      <c r="N1002" s="798">
        <v>12</v>
      </c>
      <c r="O1002" s="218">
        <v>44927</v>
      </c>
      <c r="P1002" s="557">
        <f t="shared" si="17"/>
        <v>12</v>
      </c>
    </row>
    <row r="1003" spans="1:16">
      <c r="A1003" s="796">
        <v>44928</v>
      </c>
      <c r="B1003" s="731" t="s">
        <v>3</v>
      </c>
      <c r="C1003" s="731" t="s">
        <v>465</v>
      </c>
      <c r="D1003" s="797" t="s">
        <v>228</v>
      </c>
      <c r="E1003" s="797"/>
      <c r="F1003" s="807">
        <v>1</v>
      </c>
      <c r="G1003" s="797">
        <v>1</v>
      </c>
      <c r="H1003" s="798"/>
      <c r="I1003" s="847"/>
      <c r="J1003" s="1063"/>
      <c r="K1003" s="798"/>
      <c r="L1003" s="798"/>
      <c r="M1003" s="798">
        <v>20</v>
      </c>
      <c r="N1003" s="798"/>
      <c r="O1003" s="218">
        <v>44927</v>
      </c>
      <c r="P1003" s="557">
        <f t="shared" si="17"/>
        <v>20</v>
      </c>
    </row>
    <row r="1004" spans="1:16">
      <c r="A1004" s="796">
        <v>44928</v>
      </c>
      <c r="B1004" s="731" t="s">
        <v>40</v>
      </c>
      <c r="C1004" s="731" t="s">
        <v>1461</v>
      </c>
      <c r="D1004" s="797" t="s">
        <v>228</v>
      </c>
      <c r="E1004" s="797"/>
      <c r="F1004" s="807">
        <v>2</v>
      </c>
      <c r="G1004" s="797">
        <v>2</v>
      </c>
      <c r="H1004" s="798"/>
      <c r="I1004" s="847"/>
      <c r="J1004" s="1063"/>
      <c r="K1004" s="798"/>
      <c r="L1004" s="798"/>
      <c r="M1004" s="798">
        <v>40</v>
      </c>
      <c r="N1004" s="798"/>
      <c r="O1004" s="218">
        <v>44927</v>
      </c>
      <c r="P1004" s="557">
        <f t="shared" si="17"/>
        <v>40</v>
      </c>
    </row>
    <row r="1005" spans="1:16">
      <c r="A1005" s="796">
        <v>44928</v>
      </c>
      <c r="B1005" s="731" t="s">
        <v>40</v>
      </c>
      <c r="C1005" s="731" t="s">
        <v>1462</v>
      </c>
      <c r="D1005" s="797" t="s">
        <v>354</v>
      </c>
      <c r="E1005" s="797"/>
      <c r="F1005" s="807">
        <v>2</v>
      </c>
      <c r="G1005" s="797">
        <v>1</v>
      </c>
      <c r="H1005" s="798"/>
      <c r="I1005" s="847"/>
      <c r="J1005" s="1063"/>
      <c r="K1005" s="798"/>
      <c r="L1005" s="798"/>
      <c r="M1005" s="798">
        <v>10</v>
      </c>
      <c r="N1005" s="798"/>
      <c r="O1005" s="218">
        <v>44927</v>
      </c>
      <c r="P1005" s="557">
        <f t="shared" si="17"/>
        <v>10</v>
      </c>
    </row>
    <row r="1006" spans="1:16">
      <c r="A1006" s="657">
        <v>44929</v>
      </c>
      <c r="B1006" s="845" t="s">
        <v>43</v>
      </c>
      <c r="C1006" s="577"/>
      <c r="D1006" s="576" t="s">
        <v>96</v>
      </c>
      <c r="E1006" s="576"/>
      <c r="F1006" s="575">
        <v>3</v>
      </c>
      <c r="G1006" s="576">
        <v>3</v>
      </c>
      <c r="H1006" s="589"/>
      <c r="I1006" s="847"/>
      <c r="J1006" s="1063"/>
      <c r="K1006" s="589"/>
      <c r="L1006" s="589"/>
      <c r="M1006" s="589"/>
      <c r="N1006" s="589">
        <v>36</v>
      </c>
      <c r="O1006" s="218">
        <v>44927</v>
      </c>
      <c r="P1006" s="557">
        <f t="shared" si="17"/>
        <v>36</v>
      </c>
    </row>
    <row r="1007" spans="1:16">
      <c r="A1007" s="657">
        <v>44929</v>
      </c>
      <c r="B1007" s="577" t="s">
        <v>1</v>
      </c>
      <c r="C1007" s="577"/>
      <c r="D1007" s="576" t="s">
        <v>95</v>
      </c>
      <c r="E1007" s="576"/>
      <c r="F1007" s="575">
        <v>2</v>
      </c>
      <c r="G1007" s="576">
        <v>2</v>
      </c>
      <c r="H1007" s="589"/>
      <c r="I1007" s="847"/>
      <c r="J1007" s="1063"/>
      <c r="K1007" s="589"/>
      <c r="L1007" s="589"/>
      <c r="M1007" s="589"/>
      <c r="N1007" s="589">
        <v>24</v>
      </c>
      <c r="O1007" s="218">
        <v>44927</v>
      </c>
      <c r="P1007" s="557">
        <f t="shared" si="17"/>
        <v>24</v>
      </c>
    </row>
    <row r="1008" spans="1:16">
      <c r="A1008" s="657">
        <v>44929</v>
      </c>
      <c r="B1008" s="577" t="s">
        <v>1</v>
      </c>
      <c r="C1008" s="577"/>
      <c r="D1008" s="576" t="s">
        <v>97</v>
      </c>
      <c r="E1008" s="576"/>
      <c r="F1008" s="575">
        <v>1</v>
      </c>
      <c r="G1008" s="576">
        <v>1</v>
      </c>
      <c r="H1008" s="589"/>
      <c r="I1008" s="847"/>
      <c r="J1008" s="1063"/>
      <c r="K1008" s="589"/>
      <c r="L1008" s="589"/>
      <c r="M1008" s="589"/>
      <c r="N1008" s="589">
        <v>12</v>
      </c>
      <c r="O1008" s="218">
        <v>44927</v>
      </c>
      <c r="P1008" s="557">
        <f t="shared" si="17"/>
        <v>12</v>
      </c>
    </row>
    <row r="1009" spans="1:16">
      <c r="A1009" s="657">
        <v>44929</v>
      </c>
      <c r="B1009" s="577" t="s">
        <v>41</v>
      </c>
      <c r="C1009" s="577" t="s">
        <v>1463</v>
      </c>
      <c r="D1009" s="576" t="s">
        <v>11</v>
      </c>
      <c r="E1009" s="576"/>
      <c r="F1009" s="575">
        <v>2</v>
      </c>
      <c r="G1009" s="576">
        <v>0.25</v>
      </c>
      <c r="H1009" s="589"/>
      <c r="I1009" s="847"/>
      <c r="J1009" s="1063"/>
      <c r="K1009" s="589"/>
      <c r="L1009" s="589"/>
      <c r="M1009" s="589">
        <v>12</v>
      </c>
      <c r="N1009" s="589"/>
      <c r="O1009" s="218">
        <v>44927</v>
      </c>
      <c r="P1009" s="557">
        <f t="shared" si="17"/>
        <v>12</v>
      </c>
    </row>
    <row r="1010" spans="1:16">
      <c r="A1010" s="657">
        <v>44929</v>
      </c>
      <c r="B1010" s="577" t="s">
        <v>472</v>
      </c>
      <c r="C1010" s="577" t="s">
        <v>1464</v>
      </c>
      <c r="D1010" s="576" t="s">
        <v>11</v>
      </c>
      <c r="E1010" s="576"/>
      <c r="F1010" s="575">
        <v>2</v>
      </c>
      <c r="G1010" s="576">
        <v>2</v>
      </c>
      <c r="H1010" s="589"/>
      <c r="I1010" s="847"/>
      <c r="J1010" s="1063"/>
      <c r="K1010" s="589"/>
      <c r="L1010" s="589"/>
      <c r="M1010" s="589">
        <v>12</v>
      </c>
      <c r="N1010" s="589"/>
      <c r="O1010" s="218">
        <v>44927</v>
      </c>
      <c r="P1010" s="557">
        <f t="shared" si="17"/>
        <v>12</v>
      </c>
    </row>
    <row r="1011" spans="1:16">
      <c r="A1011" s="657">
        <v>44929</v>
      </c>
      <c r="B1011" s="577" t="s">
        <v>40</v>
      </c>
      <c r="C1011" s="577" t="s">
        <v>1465</v>
      </c>
      <c r="D1011" s="576" t="s">
        <v>354</v>
      </c>
      <c r="E1011" s="576"/>
      <c r="F1011" s="575">
        <v>1</v>
      </c>
      <c r="G1011" s="576">
        <v>1</v>
      </c>
      <c r="H1011" s="589"/>
      <c r="I1011" s="847"/>
      <c r="J1011" s="1063"/>
      <c r="K1011" s="589"/>
      <c r="L1011" s="589"/>
      <c r="M1011" s="589">
        <v>5</v>
      </c>
      <c r="N1011" s="589"/>
      <c r="O1011" s="218">
        <v>44927</v>
      </c>
      <c r="P1011" s="557">
        <f t="shared" si="17"/>
        <v>5</v>
      </c>
    </row>
    <row r="1012" spans="1:16">
      <c r="A1012" s="657">
        <v>44929</v>
      </c>
      <c r="B1012" s="577" t="s">
        <v>3</v>
      </c>
      <c r="C1012" s="577" t="s">
        <v>1468</v>
      </c>
      <c r="D1012" s="576" t="s">
        <v>200</v>
      </c>
      <c r="E1012" s="576"/>
      <c r="F1012" s="575">
        <v>2</v>
      </c>
      <c r="G1012" s="576">
        <v>2</v>
      </c>
      <c r="H1012" s="589"/>
      <c r="I1012" s="847"/>
      <c r="J1012" s="1063"/>
      <c r="K1012" s="589">
        <v>10</v>
      </c>
      <c r="L1012" s="589"/>
      <c r="M1012" s="589"/>
      <c r="N1012" s="589"/>
      <c r="O1012" s="218">
        <v>44927</v>
      </c>
      <c r="P1012" s="557">
        <f t="shared" si="17"/>
        <v>10</v>
      </c>
    </row>
    <row r="1013" spans="1:16">
      <c r="A1013" s="657">
        <v>44929</v>
      </c>
      <c r="B1013" s="577" t="s">
        <v>1</v>
      </c>
      <c r="C1013" s="731"/>
      <c r="D1013" s="576" t="s">
        <v>401</v>
      </c>
      <c r="E1013" s="797"/>
      <c r="F1013" s="807">
        <v>1</v>
      </c>
      <c r="G1013" s="797">
        <v>1</v>
      </c>
      <c r="H1013" s="798"/>
      <c r="I1013" s="847"/>
      <c r="J1013" s="1063"/>
      <c r="K1013" s="798"/>
      <c r="L1013" s="798"/>
      <c r="M1013" s="798"/>
      <c r="N1013" s="798"/>
      <c r="O1013" s="218">
        <v>44896</v>
      </c>
      <c r="P1013" s="557">
        <f t="shared" si="17"/>
        <v>0</v>
      </c>
    </row>
    <row r="1014" spans="1:16">
      <c r="A1014" s="657">
        <v>44930</v>
      </c>
      <c r="B1014" s="577" t="s">
        <v>3</v>
      </c>
      <c r="C1014" s="577" t="s">
        <v>1469</v>
      </c>
      <c r="D1014" s="797" t="s">
        <v>228</v>
      </c>
      <c r="E1014" s="576"/>
      <c r="F1014" s="575">
        <v>1</v>
      </c>
      <c r="G1014" s="576">
        <v>1</v>
      </c>
      <c r="H1014" s="589"/>
      <c r="I1014" s="847"/>
      <c r="J1014" s="1063"/>
      <c r="K1014" s="589"/>
      <c r="L1014" s="589"/>
      <c r="M1014" s="589">
        <v>24</v>
      </c>
      <c r="N1014" s="589"/>
      <c r="O1014" s="218">
        <v>44927</v>
      </c>
      <c r="P1014" s="557">
        <f t="shared" ref="P1014:P1077" si="18">SUM(K1014:N1014)</f>
        <v>24</v>
      </c>
    </row>
    <row r="1015" spans="1:16">
      <c r="A1015" s="657">
        <v>44930</v>
      </c>
      <c r="B1015" s="577" t="s">
        <v>40</v>
      </c>
      <c r="C1015" s="577" t="s">
        <v>1470</v>
      </c>
      <c r="D1015" s="576" t="s">
        <v>354</v>
      </c>
      <c r="E1015" s="576"/>
      <c r="F1015" s="575">
        <v>3</v>
      </c>
      <c r="G1015" s="576">
        <v>3</v>
      </c>
      <c r="H1015" s="589"/>
      <c r="I1015" s="847"/>
      <c r="J1015" s="1063"/>
      <c r="K1015" s="589"/>
      <c r="L1015" s="589"/>
      <c r="M1015" s="589">
        <v>15</v>
      </c>
      <c r="N1015" s="589"/>
      <c r="O1015" s="218">
        <v>44927</v>
      </c>
      <c r="P1015" s="557">
        <f t="shared" si="18"/>
        <v>15</v>
      </c>
    </row>
    <row r="1016" spans="1:16">
      <c r="A1016" s="657">
        <v>44930</v>
      </c>
      <c r="B1016" s="577" t="s">
        <v>3</v>
      </c>
      <c r="C1016" s="577" t="s">
        <v>1471</v>
      </c>
      <c r="D1016" s="576" t="s">
        <v>10</v>
      </c>
      <c r="E1016" s="576"/>
      <c r="F1016" s="575">
        <v>3</v>
      </c>
      <c r="G1016" s="576">
        <v>1.5</v>
      </c>
      <c r="H1016" s="589"/>
      <c r="I1016" s="847"/>
      <c r="J1016" s="1063"/>
      <c r="K1016" s="589"/>
      <c r="L1016" s="589"/>
      <c r="M1016" s="589">
        <v>13</v>
      </c>
      <c r="N1016" s="589"/>
      <c r="O1016" s="218">
        <v>44927</v>
      </c>
      <c r="P1016" s="557">
        <f t="shared" si="18"/>
        <v>13</v>
      </c>
    </row>
    <row r="1017" spans="1:16">
      <c r="A1017" s="657">
        <v>44930</v>
      </c>
      <c r="B1017" s="577" t="s">
        <v>40</v>
      </c>
      <c r="C1017" s="577" t="s">
        <v>1472</v>
      </c>
      <c r="D1017" s="576" t="s">
        <v>11</v>
      </c>
      <c r="E1017" s="576"/>
      <c r="F1017" s="575">
        <v>1</v>
      </c>
      <c r="G1017" s="576">
        <v>1</v>
      </c>
      <c r="H1017" s="589"/>
      <c r="I1017" s="847"/>
      <c r="J1017" s="1063"/>
      <c r="K1017" s="589"/>
      <c r="L1017" s="589"/>
      <c r="M1017" s="589">
        <v>6</v>
      </c>
      <c r="N1017" s="589"/>
      <c r="O1017" s="218">
        <v>44927</v>
      </c>
      <c r="P1017" s="557">
        <f t="shared" si="18"/>
        <v>6</v>
      </c>
    </row>
    <row r="1018" spans="1:16">
      <c r="A1018" s="657">
        <v>44930</v>
      </c>
      <c r="B1018" s="577" t="s">
        <v>1</v>
      </c>
      <c r="C1018" s="577" t="s">
        <v>1473</v>
      </c>
      <c r="D1018" s="576" t="s">
        <v>10</v>
      </c>
      <c r="E1018" s="576"/>
      <c r="F1018" s="575">
        <v>2</v>
      </c>
      <c r="G1018" s="576">
        <v>2</v>
      </c>
      <c r="H1018" s="589"/>
      <c r="I1018" s="847"/>
      <c r="J1018" s="1063"/>
      <c r="K1018" s="589"/>
      <c r="L1018" s="589"/>
      <c r="M1018" s="589">
        <v>9</v>
      </c>
      <c r="N1018" s="589"/>
      <c r="O1018" s="218">
        <v>44927</v>
      </c>
      <c r="P1018" s="557">
        <f t="shared" si="18"/>
        <v>9</v>
      </c>
    </row>
    <row r="1019" spans="1:16">
      <c r="A1019" s="657">
        <v>44930</v>
      </c>
      <c r="B1019" s="577" t="s">
        <v>3</v>
      </c>
      <c r="C1019" s="577"/>
      <c r="D1019" s="797" t="s">
        <v>96</v>
      </c>
      <c r="E1019" s="576"/>
      <c r="F1019" s="575">
        <v>3</v>
      </c>
      <c r="G1019" s="576">
        <v>3</v>
      </c>
      <c r="H1019" s="589"/>
      <c r="I1019" s="847"/>
      <c r="J1019" s="1063"/>
      <c r="K1019" s="589"/>
      <c r="L1019" s="589"/>
      <c r="M1019" s="589"/>
      <c r="N1019" s="589">
        <v>36</v>
      </c>
      <c r="O1019" s="218">
        <v>44927</v>
      </c>
      <c r="P1019" s="557">
        <f t="shared" si="18"/>
        <v>36</v>
      </c>
    </row>
    <row r="1020" spans="1:16">
      <c r="A1020" s="657">
        <v>44930</v>
      </c>
      <c r="B1020" s="577" t="s">
        <v>14</v>
      </c>
      <c r="C1020" s="577"/>
      <c r="D1020" s="797" t="s">
        <v>95</v>
      </c>
      <c r="E1020" s="576"/>
      <c r="F1020" s="575">
        <v>3</v>
      </c>
      <c r="G1020" s="576">
        <v>3</v>
      </c>
      <c r="H1020" s="589"/>
      <c r="I1020" s="847"/>
      <c r="J1020" s="1063"/>
      <c r="K1020" s="589"/>
      <c r="L1020" s="589"/>
      <c r="M1020" s="589"/>
      <c r="N1020" s="589">
        <v>36</v>
      </c>
      <c r="O1020" s="218">
        <v>44927</v>
      </c>
      <c r="P1020" s="557">
        <f t="shared" si="18"/>
        <v>36</v>
      </c>
    </row>
    <row r="1021" spans="1:16">
      <c r="A1021" s="657">
        <v>44930</v>
      </c>
      <c r="B1021" s="577" t="s">
        <v>3</v>
      </c>
      <c r="C1021" s="577"/>
      <c r="D1021" s="797" t="s">
        <v>98</v>
      </c>
      <c r="E1021" s="576"/>
      <c r="F1021" s="575">
        <v>1</v>
      </c>
      <c r="G1021" s="576">
        <v>1</v>
      </c>
      <c r="H1021" s="589"/>
      <c r="I1021" s="847"/>
      <c r="J1021" s="1063"/>
      <c r="K1021" s="589"/>
      <c r="L1021" s="589"/>
      <c r="M1021" s="589"/>
      <c r="N1021" s="589">
        <v>12</v>
      </c>
      <c r="O1021" s="218">
        <v>44927</v>
      </c>
      <c r="P1021" s="557">
        <f t="shared" si="18"/>
        <v>12</v>
      </c>
    </row>
    <row r="1022" spans="1:16">
      <c r="A1022" s="657">
        <v>44931</v>
      </c>
      <c r="B1022" s="577" t="s">
        <v>3</v>
      </c>
      <c r="C1022" s="577" t="s">
        <v>1489</v>
      </c>
      <c r="D1022" s="576" t="s">
        <v>204</v>
      </c>
      <c r="E1022" s="576"/>
      <c r="F1022" s="575">
        <v>1</v>
      </c>
      <c r="G1022" s="576">
        <v>1</v>
      </c>
      <c r="H1022" s="589"/>
      <c r="I1022" s="847"/>
      <c r="J1022" s="1063"/>
      <c r="K1022" s="589"/>
      <c r="L1022" s="589"/>
      <c r="M1022" s="589"/>
      <c r="N1022" s="589">
        <v>31</v>
      </c>
      <c r="O1022" s="218">
        <v>44927</v>
      </c>
      <c r="P1022" s="557">
        <f t="shared" si="18"/>
        <v>31</v>
      </c>
    </row>
    <row r="1023" spans="1:16">
      <c r="A1023" s="657">
        <v>44931</v>
      </c>
      <c r="B1023" s="577" t="s">
        <v>3</v>
      </c>
      <c r="C1023" s="577" t="s">
        <v>1490</v>
      </c>
      <c r="D1023" s="576" t="s">
        <v>10</v>
      </c>
      <c r="E1023" s="576"/>
      <c r="F1023" s="575">
        <v>2</v>
      </c>
      <c r="G1023" s="576">
        <v>1</v>
      </c>
      <c r="H1023" s="589"/>
      <c r="I1023" s="847"/>
      <c r="J1023" s="1063"/>
      <c r="K1023" s="589"/>
      <c r="L1023" s="589"/>
      <c r="M1023" s="589">
        <v>3</v>
      </c>
      <c r="N1023" s="589"/>
      <c r="O1023" s="218">
        <v>44927</v>
      </c>
      <c r="P1023" s="557">
        <f t="shared" si="18"/>
        <v>3</v>
      </c>
    </row>
    <row r="1024" spans="1:16">
      <c r="A1024" s="657">
        <v>44931</v>
      </c>
      <c r="B1024" s="577" t="s">
        <v>1</v>
      </c>
      <c r="C1024" s="577" t="s">
        <v>1491</v>
      </c>
      <c r="D1024" s="576" t="s">
        <v>204</v>
      </c>
      <c r="E1024" s="576"/>
      <c r="F1024" s="575">
        <v>1</v>
      </c>
      <c r="G1024" s="576">
        <v>1</v>
      </c>
      <c r="H1024" s="589"/>
      <c r="I1024" s="847"/>
      <c r="J1024" s="1063"/>
      <c r="K1024" s="589"/>
      <c r="L1024" s="589"/>
      <c r="M1024" s="589"/>
      <c r="N1024" s="589">
        <v>15</v>
      </c>
      <c r="O1024" s="218">
        <v>44927</v>
      </c>
      <c r="P1024" s="557">
        <f t="shared" si="18"/>
        <v>15</v>
      </c>
    </row>
    <row r="1025" spans="1:16">
      <c r="A1025" s="657">
        <v>44931</v>
      </c>
      <c r="B1025" s="577" t="s">
        <v>3</v>
      </c>
      <c r="C1025" s="577" t="s">
        <v>1492</v>
      </c>
      <c r="D1025" s="797" t="s">
        <v>354</v>
      </c>
      <c r="E1025" s="576"/>
      <c r="F1025" s="575">
        <v>1</v>
      </c>
      <c r="G1025" s="576">
        <v>1</v>
      </c>
      <c r="H1025" s="589"/>
      <c r="I1025" s="847"/>
      <c r="J1025" s="1063"/>
      <c r="K1025" s="589"/>
      <c r="L1025" s="589"/>
      <c r="M1025" s="589">
        <v>5</v>
      </c>
      <c r="N1025" s="589"/>
      <c r="O1025" s="218">
        <v>44927</v>
      </c>
      <c r="P1025" s="557">
        <f t="shared" si="18"/>
        <v>5</v>
      </c>
    </row>
    <row r="1026" spans="1:16">
      <c r="A1026" s="657">
        <v>44931</v>
      </c>
      <c r="B1026" s="577" t="s">
        <v>40</v>
      </c>
      <c r="C1026" s="577" t="s">
        <v>1472</v>
      </c>
      <c r="D1026" s="797" t="s">
        <v>228</v>
      </c>
      <c r="E1026" s="576"/>
      <c r="F1026" s="575">
        <v>1</v>
      </c>
      <c r="G1026" s="576">
        <v>1</v>
      </c>
      <c r="H1026" s="589"/>
      <c r="I1026" s="847"/>
      <c r="J1026" s="1063"/>
      <c r="K1026" s="589"/>
      <c r="L1026" s="589"/>
      <c r="M1026" s="589">
        <v>20</v>
      </c>
      <c r="N1026" s="589"/>
      <c r="O1026" s="218">
        <v>44927</v>
      </c>
      <c r="P1026" s="557">
        <f t="shared" si="18"/>
        <v>20</v>
      </c>
    </row>
    <row r="1027" spans="1:16">
      <c r="A1027" s="657">
        <v>44931</v>
      </c>
      <c r="B1027" s="577" t="s">
        <v>40</v>
      </c>
      <c r="C1027" s="577" t="s">
        <v>1664</v>
      </c>
      <c r="D1027" s="576" t="s">
        <v>11</v>
      </c>
      <c r="E1027" s="576"/>
      <c r="F1027" s="575">
        <v>1</v>
      </c>
      <c r="G1027" s="576">
        <v>1</v>
      </c>
      <c r="H1027" s="589"/>
      <c r="I1027" s="847"/>
      <c r="J1027" s="1063"/>
      <c r="K1027" s="589"/>
      <c r="L1027" s="589"/>
      <c r="M1027" s="589">
        <v>6</v>
      </c>
      <c r="N1027" s="589"/>
      <c r="O1027" s="218">
        <v>44927</v>
      </c>
      <c r="P1027" s="557">
        <f t="shared" si="18"/>
        <v>6</v>
      </c>
    </row>
    <row r="1028" spans="1:16">
      <c r="A1028" s="657">
        <v>44931</v>
      </c>
      <c r="B1028" s="577" t="s">
        <v>41</v>
      </c>
      <c r="C1028" s="577" t="s">
        <v>1493</v>
      </c>
      <c r="D1028" s="576" t="s">
        <v>11</v>
      </c>
      <c r="E1028" s="576"/>
      <c r="F1028" s="575">
        <v>2</v>
      </c>
      <c r="G1028" s="576">
        <v>0.25</v>
      </c>
      <c r="H1028" s="589"/>
      <c r="I1028" s="847"/>
      <c r="J1028" s="1063"/>
      <c r="K1028" s="589"/>
      <c r="L1028" s="589"/>
      <c r="M1028" s="589">
        <v>12</v>
      </c>
      <c r="N1028" s="589"/>
      <c r="O1028" s="218">
        <v>44927</v>
      </c>
      <c r="P1028" s="557">
        <f t="shared" si="18"/>
        <v>12</v>
      </c>
    </row>
    <row r="1029" spans="1:16">
      <c r="A1029" s="657">
        <v>44931</v>
      </c>
      <c r="B1029" s="577" t="s">
        <v>472</v>
      </c>
      <c r="C1029" s="577" t="s">
        <v>1494</v>
      </c>
      <c r="D1029" s="576" t="s">
        <v>11</v>
      </c>
      <c r="E1029" s="576"/>
      <c r="F1029" s="575">
        <v>1</v>
      </c>
      <c r="G1029" s="576">
        <v>1</v>
      </c>
      <c r="H1029" s="589"/>
      <c r="I1029" s="847"/>
      <c r="J1029" s="1063"/>
      <c r="K1029" s="589"/>
      <c r="L1029" s="589"/>
      <c r="M1029" s="589">
        <v>6</v>
      </c>
      <c r="N1029" s="589"/>
      <c r="O1029" s="218">
        <v>44927</v>
      </c>
      <c r="P1029" s="557">
        <f t="shared" si="18"/>
        <v>6</v>
      </c>
    </row>
    <row r="1030" spans="1:16">
      <c r="A1030" s="657">
        <v>44931</v>
      </c>
      <c r="B1030" s="577" t="s">
        <v>3</v>
      </c>
      <c r="C1030" s="577"/>
      <c r="D1030" s="797" t="s">
        <v>96</v>
      </c>
      <c r="E1030" s="576"/>
      <c r="F1030" s="575">
        <v>3</v>
      </c>
      <c r="G1030" s="576">
        <v>3</v>
      </c>
      <c r="H1030" s="589"/>
      <c r="I1030" s="847"/>
      <c r="J1030" s="1063"/>
      <c r="K1030" s="589"/>
      <c r="L1030" s="589"/>
      <c r="M1030" s="589"/>
      <c r="N1030" s="589">
        <v>36</v>
      </c>
      <c r="O1030" s="218">
        <v>44927</v>
      </c>
      <c r="P1030" s="557">
        <f t="shared" si="18"/>
        <v>36</v>
      </c>
    </row>
    <row r="1031" spans="1:16">
      <c r="A1031" s="657">
        <v>44931</v>
      </c>
      <c r="B1031" s="577" t="s">
        <v>3</v>
      </c>
      <c r="C1031" s="577"/>
      <c r="D1031" s="797" t="s">
        <v>95</v>
      </c>
      <c r="E1031" s="576"/>
      <c r="F1031" s="575">
        <v>1</v>
      </c>
      <c r="G1031" s="576">
        <v>1</v>
      </c>
      <c r="H1031" s="589"/>
      <c r="I1031" s="847"/>
      <c r="J1031" s="1063"/>
      <c r="K1031" s="589"/>
      <c r="L1031" s="589"/>
      <c r="M1031" s="589"/>
      <c r="N1031" s="589">
        <v>12</v>
      </c>
      <c r="O1031" s="218">
        <v>44927</v>
      </c>
      <c r="P1031" s="557">
        <f t="shared" si="18"/>
        <v>12</v>
      </c>
    </row>
    <row r="1032" spans="1:16">
      <c r="A1032" s="657">
        <v>44931</v>
      </c>
      <c r="B1032" s="577" t="s">
        <v>3</v>
      </c>
      <c r="C1032" s="577"/>
      <c r="D1032" s="576" t="s">
        <v>97</v>
      </c>
      <c r="E1032" s="576"/>
      <c r="F1032" s="575">
        <v>1</v>
      </c>
      <c r="G1032" s="576">
        <v>1</v>
      </c>
      <c r="H1032" s="589"/>
      <c r="I1032" s="847"/>
      <c r="J1032" s="1063"/>
      <c r="K1032" s="589"/>
      <c r="L1032" s="589"/>
      <c r="M1032" s="589"/>
      <c r="N1032" s="589">
        <v>12</v>
      </c>
      <c r="O1032" s="218">
        <v>44927</v>
      </c>
      <c r="P1032" s="557">
        <f t="shared" si="18"/>
        <v>12</v>
      </c>
    </row>
    <row r="1033" spans="1:16">
      <c r="A1033" s="657">
        <v>44931</v>
      </c>
      <c r="B1033" s="577" t="s">
        <v>1</v>
      </c>
      <c r="C1033" s="577"/>
      <c r="D1033" s="576" t="s">
        <v>99</v>
      </c>
      <c r="E1033" s="576"/>
      <c r="F1033" s="575">
        <v>5</v>
      </c>
      <c r="G1033" s="576">
        <v>5</v>
      </c>
      <c r="H1033" s="589"/>
      <c r="I1033" s="847"/>
      <c r="J1033" s="1063"/>
      <c r="K1033" s="589"/>
      <c r="L1033" s="589"/>
      <c r="M1033" s="589"/>
      <c r="N1033" s="589">
        <v>2.5</v>
      </c>
      <c r="O1033" s="218">
        <v>44927</v>
      </c>
      <c r="P1033" s="557">
        <f t="shared" si="18"/>
        <v>2.5</v>
      </c>
    </row>
    <row r="1034" spans="1:16">
      <c r="A1034" s="657">
        <v>44932</v>
      </c>
      <c r="B1034" s="577" t="s">
        <v>3</v>
      </c>
      <c r="C1034" s="577"/>
      <c r="D1034" s="797" t="s">
        <v>96</v>
      </c>
      <c r="E1034" s="576"/>
      <c r="F1034" s="575">
        <v>3</v>
      </c>
      <c r="G1034" s="576">
        <v>3</v>
      </c>
      <c r="H1034" s="589"/>
      <c r="I1034" s="847"/>
      <c r="J1034" s="1063"/>
      <c r="K1034" s="589"/>
      <c r="L1034" s="589"/>
      <c r="M1034" s="589"/>
      <c r="N1034" s="589">
        <v>36</v>
      </c>
      <c r="O1034" s="218">
        <v>44927</v>
      </c>
      <c r="P1034" s="557">
        <f t="shared" si="18"/>
        <v>36</v>
      </c>
    </row>
    <row r="1035" spans="1:16">
      <c r="A1035" s="657">
        <v>44932</v>
      </c>
      <c r="B1035" s="577" t="s">
        <v>3</v>
      </c>
      <c r="C1035" s="577"/>
      <c r="D1035" s="797" t="s">
        <v>95</v>
      </c>
      <c r="E1035" s="576"/>
      <c r="F1035" s="575">
        <v>3</v>
      </c>
      <c r="G1035" s="576"/>
      <c r="H1035" s="589"/>
      <c r="I1035" s="847"/>
      <c r="J1035" s="1063"/>
      <c r="K1035" s="589"/>
      <c r="L1035" s="589"/>
      <c r="M1035" s="589"/>
      <c r="N1035" s="589">
        <v>36</v>
      </c>
      <c r="O1035" s="218">
        <v>44927</v>
      </c>
      <c r="P1035" s="557">
        <f t="shared" si="18"/>
        <v>36</v>
      </c>
    </row>
    <row r="1036" spans="1:16">
      <c r="A1036" s="657">
        <v>44932</v>
      </c>
      <c r="B1036" s="577" t="s">
        <v>3</v>
      </c>
      <c r="C1036" s="577"/>
      <c r="D1036" s="576" t="s">
        <v>97</v>
      </c>
      <c r="E1036" s="576"/>
      <c r="F1036" s="575">
        <v>1</v>
      </c>
      <c r="G1036" s="576">
        <v>1</v>
      </c>
      <c r="H1036" s="589"/>
      <c r="I1036" s="847"/>
      <c r="J1036" s="1063"/>
      <c r="K1036" s="589"/>
      <c r="L1036" s="589"/>
      <c r="M1036" s="589"/>
      <c r="N1036" s="589">
        <v>12</v>
      </c>
      <c r="O1036" s="218">
        <v>44927</v>
      </c>
      <c r="P1036" s="557">
        <f t="shared" si="18"/>
        <v>12</v>
      </c>
    </row>
    <row r="1037" spans="1:16">
      <c r="A1037" s="657">
        <v>44932</v>
      </c>
      <c r="B1037" s="577" t="s">
        <v>3</v>
      </c>
      <c r="C1037" s="577"/>
      <c r="D1037" s="576" t="s">
        <v>98</v>
      </c>
      <c r="E1037" s="576"/>
      <c r="F1037" s="575">
        <v>2</v>
      </c>
      <c r="G1037" s="576">
        <v>2</v>
      </c>
      <c r="H1037" s="589"/>
      <c r="I1037" s="847"/>
      <c r="J1037" s="1063"/>
      <c r="K1037" s="589"/>
      <c r="L1037" s="589"/>
      <c r="M1037" s="589"/>
      <c r="N1037" s="589">
        <v>24</v>
      </c>
      <c r="O1037" s="218">
        <v>44927</v>
      </c>
      <c r="P1037" s="557">
        <f t="shared" si="18"/>
        <v>24</v>
      </c>
    </row>
    <row r="1038" spans="1:16">
      <c r="A1038" s="657">
        <v>44934</v>
      </c>
      <c r="B1038" s="731" t="s">
        <v>34</v>
      </c>
      <c r="C1038" s="577"/>
      <c r="D1038" s="797" t="s">
        <v>96</v>
      </c>
      <c r="E1038" s="576"/>
      <c r="F1038" s="575">
        <v>3</v>
      </c>
      <c r="G1038" s="576">
        <v>3</v>
      </c>
      <c r="H1038" s="589"/>
      <c r="I1038" s="847"/>
      <c r="J1038" s="1063"/>
      <c r="K1038" s="589"/>
      <c r="L1038" s="589"/>
      <c r="M1038" s="589"/>
      <c r="N1038" s="589">
        <v>36</v>
      </c>
      <c r="O1038" s="218">
        <v>44927</v>
      </c>
      <c r="P1038" s="557">
        <f t="shared" si="18"/>
        <v>36</v>
      </c>
    </row>
    <row r="1039" spans="1:16">
      <c r="A1039" s="657">
        <v>44934</v>
      </c>
      <c r="B1039" s="577" t="s">
        <v>3</v>
      </c>
      <c r="C1039" s="577"/>
      <c r="D1039" s="797" t="s">
        <v>95</v>
      </c>
      <c r="E1039" s="576"/>
      <c r="F1039" s="575">
        <v>1</v>
      </c>
      <c r="G1039" s="576">
        <v>1</v>
      </c>
      <c r="H1039" s="589"/>
      <c r="I1039" s="847"/>
      <c r="J1039" s="1063"/>
      <c r="K1039" s="589"/>
      <c r="L1039" s="589"/>
      <c r="M1039" s="589"/>
      <c r="N1039" s="589">
        <v>12</v>
      </c>
      <c r="O1039" s="218">
        <v>44927</v>
      </c>
      <c r="P1039" s="557">
        <f t="shared" si="18"/>
        <v>12</v>
      </c>
    </row>
    <row r="1040" spans="1:16">
      <c r="A1040" s="657">
        <v>44934</v>
      </c>
      <c r="B1040" s="577" t="s">
        <v>3</v>
      </c>
      <c r="C1040" s="577"/>
      <c r="D1040" s="576" t="s">
        <v>97</v>
      </c>
      <c r="E1040" s="576"/>
      <c r="F1040" s="575">
        <v>2</v>
      </c>
      <c r="G1040" s="576">
        <v>2</v>
      </c>
      <c r="H1040" s="589"/>
      <c r="I1040" s="847"/>
      <c r="J1040" s="1063"/>
      <c r="K1040" s="589"/>
      <c r="L1040" s="589"/>
      <c r="M1040" s="589"/>
      <c r="N1040" s="589">
        <v>24</v>
      </c>
      <c r="O1040" s="218">
        <v>44927</v>
      </c>
      <c r="P1040" s="557">
        <f t="shared" si="18"/>
        <v>24</v>
      </c>
    </row>
    <row r="1041" spans="1:16">
      <c r="A1041" s="657">
        <v>44934</v>
      </c>
      <c r="B1041" s="577" t="s">
        <v>1</v>
      </c>
      <c r="C1041" s="577"/>
      <c r="D1041" s="576" t="s">
        <v>99</v>
      </c>
      <c r="E1041" s="576"/>
      <c r="F1041" s="575">
        <v>5</v>
      </c>
      <c r="G1041" s="576">
        <v>5</v>
      </c>
      <c r="H1041" s="589"/>
      <c r="I1041" s="847"/>
      <c r="J1041" s="1063"/>
      <c r="K1041" s="589"/>
      <c r="L1041" s="589"/>
      <c r="M1041" s="589"/>
      <c r="N1041" s="589">
        <v>2.5</v>
      </c>
      <c r="O1041" s="218">
        <v>44927</v>
      </c>
      <c r="P1041" s="557">
        <f t="shared" si="18"/>
        <v>2.5</v>
      </c>
    </row>
    <row r="1042" spans="1:16">
      <c r="A1042" s="657">
        <v>44935</v>
      </c>
      <c r="B1042" s="577" t="s">
        <v>3</v>
      </c>
      <c r="C1042" s="577" t="s">
        <v>1550</v>
      </c>
      <c r="D1042" s="576" t="s">
        <v>228</v>
      </c>
      <c r="E1042" s="576"/>
      <c r="F1042" s="575">
        <v>2</v>
      </c>
      <c r="G1042" s="576">
        <v>2</v>
      </c>
      <c r="H1042" s="589"/>
      <c r="I1042" s="847"/>
      <c r="J1042" s="1063"/>
      <c r="K1042" s="589"/>
      <c r="L1042" s="589"/>
      <c r="M1042" s="589">
        <v>40</v>
      </c>
      <c r="N1042" s="589"/>
      <c r="O1042" s="218">
        <v>44927</v>
      </c>
      <c r="P1042" s="557">
        <f t="shared" si="18"/>
        <v>40</v>
      </c>
    </row>
    <row r="1043" spans="1:16">
      <c r="A1043" s="657">
        <v>44935</v>
      </c>
      <c r="B1043" s="577" t="s">
        <v>3</v>
      </c>
      <c r="C1043" s="577" t="s">
        <v>1342</v>
      </c>
      <c r="D1043" s="576" t="s">
        <v>354</v>
      </c>
      <c r="E1043" s="576"/>
      <c r="F1043" s="575">
        <v>1</v>
      </c>
      <c r="G1043" s="576">
        <v>1</v>
      </c>
      <c r="H1043" s="589"/>
      <c r="I1043" s="847"/>
      <c r="J1043" s="1063"/>
      <c r="K1043" s="589"/>
      <c r="L1043" s="589"/>
      <c r="M1043" s="589">
        <v>7</v>
      </c>
      <c r="N1043" s="589"/>
      <c r="O1043" s="218">
        <v>44927</v>
      </c>
      <c r="P1043" s="557">
        <f t="shared" si="18"/>
        <v>7</v>
      </c>
    </row>
    <row r="1044" spans="1:16">
      <c r="A1044" s="657">
        <v>44935</v>
      </c>
      <c r="B1044" s="577" t="s">
        <v>3</v>
      </c>
      <c r="C1044" s="577" t="s">
        <v>1438</v>
      </c>
      <c r="D1044" s="576" t="s">
        <v>11</v>
      </c>
      <c r="E1044" s="576"/>
      <c r="F1044" s="575">
        <v>1</v>
      </c>
      <c r="G1044" s="576">
        <v>1</v>
      </c>
      <c r="H1044" s="589"/>
      <c r="I1044" s="847"/>
      <c r="J1044" s="1063"/>
      <c r="K1044" s="589"/>
      <c r="L1044" s="589"/>
      <c r="M1044" s="589">
        <v>6</v>
      </c>
      <c r="N1044" s="589"/>
      <c r="O1044" s="218">
        <v>44927</v>
      </c>
      <c r="P1044" s="557">
        <f t="shared" si="18"/>
        <v>6</v>
      </c>
    </row>
    <row r="1045" spans="1:16">
      <c r="A1045" s="657">
        <v>44935</v>
      </c>
      <c r="B1045" s="577" t="s">
        <v>3</v>
      </c>
      <c r="C1045" s="577" t="s">
        <v>1497</v>
      </c>
      <c r="D1045" s="576" t="s">
        <v>10</v>
      </c>
      <c r="E1045" s="576"/>
      <c r="F1045" s="575">
        <v>1</v>
      </c>
      <c r="G1045" s="576">
        <v>1</v>
      </c>
      <c r="H1045" s="589"/>
      <c r="I1045" s="847"/>
      <c r="J1045" s="1063"/>
      <c r="K1045" s="589"/>
      <c r="L1045" s="589"/>
      <c r="M1045" s="589">
        <v>6</v>
      </c>
      <c r="N1045" s="589"/>
      <c r="O1045" s="218">
        <v>44927</v>
      </c>
      <c r="P1045" s="557">
        <f t="shared" si="18"/>
        <v>6</v>
      </c>
    </row>
    <row r="1046" spans="1:16">
      <c r="A1046" s="657">
        <v>44935</v>
      </c>
      <c r="B1046" s="577" t="s">
        <v>40</v>
      </c>
      <c r="C1046" s="577" t="s">
        <v>1498</v>
      </c>
      <c r="D1046" s="576" t="s">
        <v>354</v>
      </c>
      <c r="E1046" s="576"/>
      <c r="F1046" s="575">
        <v>1</v>
      </c>
      <c r="G1046" s="576">
        <v>1</v>
      </c>
      <c r="H1046" s="589"/>
      <c r="I1046" s="847"/>
      <c r="J1046" s="1063"/>
      <c r="K1046" s="589"/>
      <c r="L1046" s="589"/>
      <c r="M1046" s="589">
        <v>5</v>
      </c>
      <c r="N1046" s="589"/>
      <c r="O1046" s="218">
        <v>44927</v>
      </c>
      <c r="P1046" s="557">
        <f t="shared" si="18"/>
        <v>5</v>
      </c>
    </row>
    <row r="1047" spans="1:16">
      <c r="A1047" s="657">
        <v>44935</v>
      </c>
      <c r="B1047" s="577" t="s">
        <v>40</v>
      </c>
      <c r="C1047" s="577" t="s">
        <v>1499</v>
      </c>
      <c r="D1047" s="576" t="s">
        <v>11</v>
      </c>
      <c r="E1047" s="576"/>
      <c r="F1047" s="575">
        <v>1</v>
      </c>
      <c r="G1047" s="576">
        <v>1</v>
      </c>
      <c r="H1047" s="589"/>
      <c r="I1047" s="847"/>
      <c r="J1047" s="1063"/>
      <c r="K1047" s="589"/>
      <c r="L1047" s="589"/>
      <c r="M1047" s="589">
        <v>6</v>
      </c>
      <c r="N1047" s="589"/>
      <c r="O1047" s="218">
        <v>44927</v>
      </c>
      <c r="P1047" s="557">
        <f t="shared" si="18"/>
        <v>6</v>
      </c>
    </row>
    <row r="1048" spans="1:16">
      <c r="A1048" s="657">
        <v>44935</v>
      </c>
      <c r="B1048" s="577" t="s">
        <v>40</v>
      </c>
      <c r="C1048" s="577" t="s">
        <v>1500</v>
      </c>
      <c r="D1048" s="576" t="s">
        <v>200</v>
      </c>
      <c r="E1048" s="576"/>
      <c r="F1048" s="575">
        <v>3</v>
      </c>
      <c r="G1048" s="576">
        <v>3</v>
      </c>
      <c r="H1048" s="589"/>
      <c r="I1048" s="847"/>
      <c r="J1048" s="1063"/>
      <c r="K1048" s="589">
        <v>8</v>
      </c>
      <c r="L1048" s="589"/>
      <c r="M1048" s="589"/>
      <c r="N1048" s="589"/>
      <c r="O1048" s="218">
        <v>44927</v>
      </c>
      <c r="P1048" s="557">
        <f t="shared" si="18"/>
        <v>8</v>
      </c>
    </row>
    <row r="1049" spans="1:16">
      <c r="A1049" s="657">
        <v>44935</v>
      </c>
      <c r="B1049" s="577" t="s">
        <v>1</v>
      </c>
      <c r="C1049" s="577" t="s">
        <v>1501</v>
      </c>
      <c r="D1049" s="576" t="s">
        <v>10</v>
      </c>
      <c r="E1049" s="576"/>
      <c r="F1049" s="575">
        <v>2</v>
      </c>
      <c r="G1049" s="576">
        <v>2</v>
      </c>
      <c r="H1049" s="589"/>
      <c r="I1049" s="847"/>
      <c r="J1049" s="1063"/>
      <c r="K1049" s="589"/>
      <c r="L1049" s="589"/>
      <c r="M1049" s="589">
        <v>6</v>
      </c>
      <c r="N1049" s="589"/>
      <c r="O1049" s="218">
        <v>44927</v>
      </c>
      <c r="P1049" s="557">
        <f t="shared" si="18"/>
        <v>6</v>
      </c>
    </row>
    <row r="1050" spans="1:16">
      <c r="A1050" s="657">
        <v>44935</v>
      </c>
      <c r="B1050" s="577" t="s">
        <v>34</v>
      </c>
      <c r="C1050" s="577" t="s">
        <v>1505</v>
      </c>
      <c r="D1050" s="576" t="s">
        <v>200</v>
      </c>
      <c r="E1050" s="576"/>
      <c r="F1050" s="575">
        <v>2</v>
      </c>
      <c r="G1050" s="576">
        <v>2</v>
      </c>
      <c r="H1050" s="589"/>
      <c r="I1050" s="847"/>
      <c r="J1050" s="1063"/>
      <c r="K1050" s="589">
        <v>20</v>
      </c>
      <c r="L1050" s="589"/>
      <c r="M1050" s="589"/>
      <c r="N1050" s="589"/>
      <c r="O1050" s="218">
        <v>44927</v>
      </c>
      <c r="P1050" s="557">
        <f t="shared" si="18"/>
        <v>20</v>
      </c>
    </row>
    <row r="1051" spans="1:16">
      <c r="A1051" s="657">
        <v>44935</v>
      </c>
      <c r="B1051" s="731" t="s">
        <v>34</v>
      </c>
      <c r="C1051" s="577"/>
      <c r="D1051" s="576" t="s">
        <v>96</v>
      </c>
      <c r="E1051" s="576"/>
      <c r="F1051" s="575">
        <v>3</v>
      </c>
      <c r="G1051" s="576">
        <v>3</v>
      </c>
      <c r="H1051" s="589"/>
      <c r="I1051" s="847"/>
      <c r="J1051" s="1063"/>
      <c r="K1051" s="589"/>
      <c r="L1051" s="589"/>
      <c r="M1051" s="589"/>
      <c r="N1051" s="589">
        <v>36</v>
      </c>
      <c r="O1051" s="218">
        <v>44927</v>
      </c>
      <c r="P1051" s="557">
        <f t="shared" si="18"/>
        <v>36</v>
      </c>
    </row>
    <row r="1052" spans="1:16">
      <c r="A1052" s="657">
        <v>44935</v>
      </c>
      <c r="B1052" s="577" t="s">
        <v>3</v>
      </c>
      <c r="C1052" s="577"/>
      <c r="D1052" s="576" t="s">
        <v>95</v>
      </c>
      <c r="E1052" s="576"/>
      <c r="F1052" s="575">
        <v>2</v>
      </c>
      <c r="G1052" s="576">
        <v>2</v>
      </c>
      <c r="H1052" s="589"/>
      <c r="I1052" s="847"/>
      <c r="J1052" s="1063"/>
      <c r="K1052" s="589"/>
      <c r="L1052" s="589"/>
      <c r="M1052" s="589"/>
      <c r="N1052" s="589">
        <v>24</v>
      </c>
      <c r="O1052" s="218">
        <v>44927</v>
      </c>
      <c r="P1052" s="557">
        <f t="shared" si="18"/>
        <v>24</v>
      </c>
    </row>
    <row r="1053" spans="1:16">
      <c r="A1053" s="657">
        <v>44936</v>
      </c>
      <c r="B1053" s="577" t="s">
        <v>41</v>
      </c>
      <c r="C1053" s="577" t="s">
        <v>1502</v>
      </c>
      <c r="D1053" s="576" t="s">
        <v>200</v>
      </c>
      <c r="E1053" s="576"/>
      <c r="F1053" s="575">
        <v>6</v>
      </c>
      <c r="G1053" s="576"/>
      <c r="H1053" s="589"/>
      <c r="I1053" s="847"/>
      <c r="J1053" s="1063"/>
      <c r="K1053" s="589">
        <v>13</v>
      </c>
      <c r="L1053" s="589"/>
      <c r="M1053" s="589"/>
      <c r="N1053" s="589"/>
      <c r="O1053" s="218">
        <v>44927</v>
      </c>
      <c r="P1053" s="557">
        <f t="shared" si="18"/>
        <v>13</v>
      </c>
    </row>
    <row r="1054" spans="1:16">
      <c r="A1054" s="657">
        <v>44936</v>
      </c>
      <c r="B1054" s="577" t="s">
        <v>3</v>
      </c>
      <c r="C1054" s="577" t="s">
        <v>1503</v>
      </c>
      <c r="D1054" s="576" t="s">
        <v>204</v>
      </c>
      <c r="E1054" s="576"/>
      <c r="F1054" s="575">
        <v>1</v>
      </c>
      <c r="G1054" s="576">
        <v>1</v>
      </c>
      <c r="H1054" s="589"/>
      <c r="I1054" s="847"/>
      <c r="J1054" s="1063"/>
      <c r="K1054" s="589"/>
      <c r="L1054" s="589"/>
      <c r="M1054" s="589"/>
      <c r="N1054" s="589">
        <v>15</v>
      </c>
      <c r="O1054" s="218">
        <v>44927</v>
      </c>
      <c r="P1054" s="557">
        <f t="shared" si="18"/>
        <v>15</v>
      </c>
    </row>
    <row r="1055" spans="1:16">
      <c r="A1055" s="657">
        <v>44936</v>
      </c>
      <c r="B1055" s="577" t="s">
        <v>1</v>
      </c>
      <c r="C1055" s="577" t="s">
        <v>1504</v>
      </c>
      <c r="D1055" s="576" t="s">
        <v>204</v>
      </c>
      <c r="E1055" s="576"/>
      <c r="F1055" s="575">
        <v>1</v>
      </c>
      <c r="G1055" s="576">
        <v>1</v>
      </c>
      <c r="H1055" s="589"/>
      <c r="I1055" s="847"/>
      <c r="J1055" s="1063"/>
      <c r="K1055" s="589"/>
      <c r="L1055" s="589"/>
      <c r="M1055" s="589"/>
      <c r="N1055" s="589">
        <v>31</v>
      </c>
      <c r="O1055" s="218">
        <v>44927</v>
      </c>
      <c r="P1055" s="557">
        <f t="shared" si="18"/>
        <v>31</v>
      </c>
    </row>
    <row r="1056" spans="1:16">
      <c r="A1056" s="657">
        <v>44936</v>
      </c>
      <c r="B1056" s="577" t="s">
        <v>3</v>
      </c>
      <c r="C1056" s="577" t="s">
        <v>1469</v>
      </c>
      <c r="D1056" s="576" t="s">
        <v>11</v>
      </c>
      <c r="E1056" s="576"/>
      <c r="F1056" s="575">
        <v>1</v>
      </c>
      <c r="G1056" s="576">
        <v>1</v>
      </c>
      <c r="H1056" s="589"/>
      <c r="I1056" s="847"/>
      <c r="J1056" s="1063"/>
      <c r="K1056" s="589"/>
      <c r="L1056" s="589"/>
      <c r="M1056" s="589">
        <v>6</v>
      </c>
      <c r="N1056" s="589"/>
      <c r="O1056" s="218">
        <v>44927</v>
      </c>
      <c r="P1056" s="557">
        <f t="shared" si="18"/>
        <v>6</v>
      </c>
    </row>
    <row r="1057" spans="1:16">
      <c r="A1057" s="657">
        <v>44936</v>
      </c>
      <c r="B1057" s="577" t="s">
        <v>37</v>
      </c>
      <c r="C1057" s="577" t="s">
        <v>1443</v>
      </c>
      <c r="D1057" s="576" t="s">
        <v>354</v>
      </c>
      <c r="E1057" s="576"/>
      <c r="F1057" s="575">
        <v>1</v>
      </c>
      <c r="G1057" s="576">
        <v>1</v>
      </c>
      <c r="H1057" s="589"/>
      <c r="I1057" s="847"/>
      <c r="J1057" s="1063"/>
      <c r="K1057" s="589"/>
      <c r="L1057" s="589"/>
      <c r="M1057" s="589">
        <v>5</v>
      </c>
      <c r="N1057" s="589"/>
      <c r="O1057" s="218">
        <v>44927</v>
      </c>
      <c r="P1057" s="557">
        <f t="shared" si="18"/>
        <v>5</v>
      </c>
    </row>
    <row r="1058" spans="1:16">
      <c r="A1058" s="657">
        <v>44936</v>
      </c>
      <c r="B1058" s="577" t="s">
        <v>34</v>
      </c>
      <c r="C1058" s="577" t="s">
        <v>1506</v>
      </c>
      <c r="D1058" s="576" t="s">
        <v>228</v>
      </c>
      <c r="E1058" s="576"/>
      <c r="F1058" s="575">
        <v>1</v>
      </c>
      <c r="G1058" s="576"/>
      <c r="H1058" s="589"/>
      <c r="I1058" s="847"/>
      <c r="J1058" s="1063"/>
      <c r="K1058" s="589"/>
      <c r="L1058" s="589"/>
      <c r="M1058" s="589">
        <v>20</v>
      </c>
      <c r="N1058" s="589"/>
      <c r="O1058" s="218">
        <v>44927</v>
      </c>
      <c r="P1058" s="557">
        <f t="shared" si="18"/>
        <v>20</v>
      </c>
    </row>
    <row r="1059" spans="1:16">
      <c r="A1059" s="657">
        <v>44936</v>
      </c>
      <c r="B1059" s="577" t="s">
        <v>1</v>
      </c>
      <c r="C1059" s="577" t="s">
        <v>1507</v>
      </c>
      <c r="D1059" s="576" t="s">
        <v>10</v>
      </c>
      <c r="E1059" s="576"/>
      <c r="F1059" s="575">
        <v>1</v>
      </c>
      <c r="G1059" s="576">
        <v>1</v>
      </c>
      <c r="H1059" s="589"/>
      <c r="I1059" s="847"/>
      <c r="J1059" s="1063"/>
      <c r="K1059" s="589"/>
      <c r="L1059" s="589"/>
      <c r="M1059" s="589">
        <v>3</v>
      </c>
      <c r="N1059" s="589"/>
      <c r="O1059" s="218">
        <v>44927</v>
      </c>
      <c r="P1059" s="557">
        <f t="shared" si="18"/>
        <v>3</v>
      </c>
    </row>
    <row r="1060" spans="1:16">
      <c r="A1060" s="657">
        <v>44936</v>
      </c>
      <c r="B1060" s="577" t="s">
        <v>3</v>
      </c>
      <c r="C1060" s="577" t="s">
        <v>1497</v>
      </c>
      <c r="D1060" s="576" t="s">
        <v>354</v>
      </c>
      <c r="E1060" s="576"/>
      <c r="F1060" s="575">
        <v>1</v>
      </c>
      <c r="G1060" s="576">
        <v>1</v>
      </c>
      <c r="H1060" s="589"/>
      <c r="I1060" s="847"/>
      <c r="J1060" s="1063"/>
      <c r="K1060" s="589"/>
      <c r="L1060" s="589"/>
      <c r="M1060" s="589">
        <v>5</v>
      </c>
      <c r="N1060" s="589"/>
      <c r="O1060" s="218">
        <v>44927</v>
      </c>
      <c r="P1060" s="557">
        <f t="shared" si="18"/>
        <v>5</v>
      </c>
    </row>
    <row r="1061" spans="1:16">
      <c r="A1061" s="657">
        <v>44936</v>
      </c>
      <c r="B1061" s="577" t="s">
        <v>40</v>
      </c>
      <c r="C1061" s="577" t="s">
        <v>1462</v>
      </c>
      <c r="D1061" s="576" t="s">
        <v>11</v>
      </c>
      <c r="E1061" s="576"/>
      <c r="F1061" s="575">
        <v>1</v>
      </c>
      <c r="G1061" s="576">
        <v>1</v>
      </c>
      <c r="H1061" s="589"/>
      <c r="I1061" s="847"/>
      <c r="J1061" s="1063"/>
      <c r="K1061" s="589"/>
      <c r="L1061" s="589"/>
      <c r="M1061" s="589">
        <v>6</v>
      </c>
      <c r="N1061" s="589"/>
      <c r="O1061" s="218">
        <v>44927</v>
      </c>
      <c r="P1061" s="557">
        <f t="shared" si="18"/>
        <v>6</v>
      </c>
    </row>
    <row r="1062" spans="1:16">
      <c r="A1062" s="657">
        <v>44936</v>
      </c>
      <c r="B1062" s="731" t="s">
        <v>34</v>
      </c>
      <c r="C1062" s="577"/>
      <c r="D1062" s="576" t="s">
        <v>96</v>
      </c>
      <c r="E1062" s="576"/>
      <c r="F1062" s="575">
        <v>1</v>
      </c>
      <c r="G1062" s="576">
        <v>1</v>
      </c>
      <c r="H1062" s="589"/>
      <c r="I1062" s="847"/>
      <c r="J1062" s="1063"/>
      <c r="K1062" s="589"/>
      <c r="L1062" s="589"/>
      <c r="M1062" s="589"/>
      <c r="N1062" s="589">
        <v>12</v>
      </c>
      <c r="O1062" s="218">
        <v>44927</v>
      </c>
      <c r="P1062" s="557">
        <f t="shared" si="18"/>
        <v>12</v>
      </c>
    </row>
    <row r="1063" spans="1:16">
      <c r="A1063" s="657">
        <v>44936</v>
      </c>
      <c r="B1063" s="577" t="s">
        <v>3</v>
      </c>
      <c r="C1063" s="577"/>
      <c r="D1063" s="576" t="s">
        <v>97</v>
      </c>
      <c r="E1063" s="576"/>
      <c r="F1063" s="575">
        <v>1</v>
      </c>
      <c r="G1063" s="576">
        <v>1</v>
      </c>
      <c r="H1063" s="589"/>
      <c r="I1063" s="847"/>
      <c r="J1063" s="1063"/>
      <c r="K1063" s="589"/>
      <c r="L1063" s="589"/>
      <c r="M1063" s="589"/>
      <c r="N1063" s="589">
        <v>12</v>
      </c>
      <c r="O1063" s="218">
        <v>44927</v>
      </c>
      <c r="P1063" s="557">
        <f t="shared" si="18"/>
        <v>12</v>
      </c>
    </row>
    <row r="1064" spans="1:16">
      <c r="A1064" s="657">
        <v>44936</v>
      </c>
      <c r="B1064" s="577" t="s">
        <v>3</v>
      </c>
      <c r="C1064" s="577"/>
      <c r="D1064" s="576" t="s">
        <v>98</v>
      </c>
      <c r="E1064" s="576"/>
      <c r="F1064" s="575">
        <v>1</v>
      </c>
      <c r="G1064" s="576">
        <v>1</v>
      </c>
      <c r="H1064" s="589"/>
      <c r="I1064" s="847"/>
      <c r="J1064" s="1063"/>
      <c r="K1064" s="589"/>
      <c r="L1064" s="589"/>
      <c r="M1064" s="589"/>
      <c r="N1064" s="589">
        <v>12</v>
      </c>
      <c r="O1064" s="218">
        <v>44927</v>
      </c>
      <c r="P1064" s="557">
        <f t="shared" si="18"/>
        <v>12</v>
      </c>
    </row>
    <row r="1065" spans="1:16">
      <c r="A1065" s="657">
        <v>44936</v>
      </c>
      <c r="B1065" s="577" t="s">
        <v>1</v>
      </c>
      <c r="C1065" s="577" t="s">
        <v>1508</v>
      </c>
      <c r="D1065" s="576" t="s">
        <v>402</v>
      </c>
      <c r="E1065" s="576"/>
      <c r="F1065" s="575">
        <v>1</v>
      </c>
      <c r="G1065" s="576">
        <v>1</v>
      </c>
      <c r="H1065" s="589">
        <v>1</v>
      </c>
      <c r="I1065" s="847"/>
      <c r="J1065" s="1063"/>
      <c r="K1065" s="589"/>
      <c r="L1065" s="589"/>
      <c r="M1065" s="589"/>
      <c r="N1065" s="589"/>
      <c r="O1065" s="218">
        <v>44927</v>
      </c>
      <c r="P1065" s="557">
        <f t="shared" si="18"/>
        <v>0</v>
      </c>
    </row>
    <row r="1066" spans="1:16">
      <c r="A1066" s="657">
        <v>44936</v>
      </c>
      <c r="B1066" s="577" t="s">
        <v>1</v>
      </c>
      <c r="C1066" s="577" t="s">
        <v>1508</v>
      </c>
      <c r="D1066" s="576" t="s">
        <v>400</v>
      </c>
      <c r="E1066" s="576"/>
      <c r="F1066" s="575">
        <v>2</v>
      </c>
      <c r="G1066" s="576">
        <v>2</v>
      </c>
      <c r="H1066" s="589">
        <v>2</v>
      </c>
      <c r="I1066" s="847"/>
      <c r="J1066" s="1063"/>
      <c r="K1066" s="589"/>
      <c r="L1066" s="589"/>
      <c r="M1066" s="589"/>
      <c r="N1066" s="589"/>
      <c r="O1066" s="218">
        <v>44927</v>
      </c>
      <c r="P1066" s="557">
        <f t="shared" si="18"/>
        <v>0</v>
      </c>
    </row>
    <row r="1067" spans="1:16">
      <c r="A1067" s="657">
        <v>44936</v>
      </c>
      <c r="B1067" s="577" t="s">
        <v>1</v>
      </c>
      <c r="C1067" s="577" t="s">
        <v>1508</v>
      </c>
      <c r="D1067" s="576" t="s">
        <v>403</v>
      </c>
      <c r="E1067" s="576"/>
      <c r="F1067" s="575">
        <v>2</v>
      </c>
      <c r="G1067" s="576">
        <v>2</v>
      </c>
      <c r="H1067" s="589">
        <v>2</v>
      </c>
      <c r="I1067" s="847"/>
      <c r="J1067" s="1063"/>
      <c r="K1067" s="589"/>
      <c r="L1067" s="589"/>
      <c r="M1067" s="589"/>
      <c r="N1067" s="589"/>
      <c r="O1067" s="218">
        <v>44927</v>
      </c>
      <c r="P1067" s="557">
        <f t="shared" si="18"/>
        <v>0</v>
      </c>
    </row>
    <row r="1068" spans="1:16">
      <c r="A1068" s="657">
        <v>44937</v>
      </c>
      <c r="B1068" s="577" t="s">
        <v>40</v>
      </c>
      <c r="C1068" s="577" t="s">
        <v>1512</v>
      </c>
      <c r="D1068" s="576" t="s">
        <v>228</v>
      </c>
      <c r="E1068" s="576"/>
      <c r="F1068" s="575">
        <v>1</v>
      </c>
      <c r="G1068" s="576">
        <v>1</v>
      </c>
      <c r="H1068" s="589"/>
      <c r="I1068" s="847"/>
      <c r="J1068" s="1063"/>
      <c r="K1068" s="589"/>
      <c r="L1068" s="589"/>
      <c r="M1068" s="589">
        <v>20</v>
      </c>
      <c r="N1068" s="589"/>
      <c r="O1068" s="218">
        <v>44927</v>
      </c>
      <c r="P1068" s="557">
        <f t="shared" si="18"/>
        <v>20</v>
      </c>
    </row>
    <row r="1069" spans="1:16">
      <c r="A1069" s="657">
        <v>44937</v>
      </c>
      <c r="B1069" s="577" t="s">
        <v>1</v>
      </c>
      <c r="C1069" s="577" t="s">
        <v>1510</v>
      </c>
      <c r="D1069" s="576" t="s">
        <v>400</v>
      </c>
      <c r="E1069" s="576"/>
      <c r="F1069" s="575">
        <v>2</v>
      </c>
      <c r="G1069" s="576">
        <v>2</v>
      </c>
      <c r="H1069" s="589">
        <v>2</v>
      </c>
      <c r="I1069" s="847"/>
      <c r="J1069" s="1063"/>
      <c r="K1069" s="589"/>
      <c r="L1069" s="589"/>
      <c r="M1069" s="589"/>
      <c r="N1069" s="589"/>
      <c r="O1069" s="218">
        <v>44927</v>
      </c>
      <c r="P1069" s="557">
        <f t="shared" si="18"/>
        <v>0</v>
      </c>
    </row>
    <row r="1070" spans="1:16">
      <c r="A1070" s="657">
        <v>44937</v>
      </c>
      <c r="B1070" s="577" t="s">
        <v>1</v>
      </c>
      <c r="C1070" s="577" t="s">
        <v>1510</v>
      </c>
      <c r="D1070" s="576" t="s">
        <v>403</v>
      </c>
      <c r="E1070" s="576"/>
      <c r="F1070" s="575">
        <v>2</v>
      </c>
      <c r="G1070" s="576">
        <v>2</v>
      </c>
      <c r="H1070" s="589">
        <v>2</v>
      </c>
      <c r="I1070" s="847"/>
      <c r="J1070" s="1063"/>
      <c r="K1070" s="589"/>
      <c r="L1070" s="589"/>
      <c r="M1070" s="589"/>
      <c r="N1070" s="589"/>
      <c r="O1070" s="218">
        <v>44927</v>
      </c>
      <c r="P1070" s="557">
        <f t="shared" si="18"/>
        <v>0</v>
      </c>
    </row>
    <row r="1071" spans="1:16">
      <c r="A1071" s="657">
        <v>44937</v>
      </c>
      <c r="B1071" s="577" t="s">
        <v>1</v>
      </c>
      <c r="C1071" s="577" t="s">
        <v>1510</v>
      </c>
      <c r="D1071" s="576" t="s">
        <v>402</v>
      </c>
      <c r="E1071" s="576"/>
      <c r="F1071" s="575">
        <v>1</v>
      </c>
      <c r="G1071" s="576">
        <v>1</v>
      </c>
      <c r="H1071" s="589">
        <v>1</v>
      </c>
      <c r="I1071" s="847"/>
      <c r="J1071" s="1063"/>
      <c r="K1071" s="589"/>
      <c r="L1071" s="589"/>
      <c r="M1071" s="589"/>
      <c r="N1071" s="589"/>
      <c r="O1071" s="218">
        <v>44927</v>
      </c>
      <c r="P1071" s="557">
        <f t="shared" si="18"/>
        <v>0</v>
      </c>
    </row>
    <row r="1072" spans="1:16">
      <c r="A1072" s="657">
        <v>44937</v>
      </c>
      <c r="B1072" s="577" t="s">
        <v>1</v>
      </c>
      <c r="C1072" s="577" t="s">
        <v>1510</v>
      </c>
      <c r="D1072" s="576" t="s">
        <v>400</v>
      </c>
      <c r="E1072" s="576"/>
      <c r="F1072" s="575">
        <v>1</v>
      </c>
      <c r="G1072" s="576">
        <v>1</v>
      </c>
      <c r="H1072" s="589">
        <v>1</v>
      </c>
      <c r="I1072" s="847"/>
      <c r="J1072" s="1063"/>
      <c r="K1072" s="589"/>
      <c r="L1072" s="589"/>
      <c r="M1072" s="589"/>
      <c r="N1072" s="589"/>
      <c r="O1072" s="218">
        <v>44927</v>
      </c>
      <c r="P1072" s="557">
        <f t="shared" si="18"/>
        <v>0</v>
      </c>
    </row>
    <row r="1073" spans="1:16">
      <c r="A1073" s="657">
        <v>44938</v>
      </c>
      <c r="B1073" s="577" t="s">
        <v>1</v>
      </c>
      <c r="C1073" s="577" t="s">
        <v>1511</v>
      </c>
      <c r="D1073" s="576" t="s">
        <v>400</v>
      </c>
      <c r="E1073" s="576"/>
      <c r="F1073" s="575">
        <v>2</v>
      </c>
      <c r="G1073" s="576">
        <v>2</v>
      </c>
      <c r="H1073" s="589">
        <v>2</v>
      </c>
      <c r="I1073" s="847"/>
      <c r="J1073" s="1063"/>
      <c r="K1073" s="589"/>
      <c r="L1073" s="589"/>
      <c r="M1073" s="589"/>
      <c r="N1073" s="589"/>
      <c r="O1073" s="218">
        <v>44927</v>
      </c>
      <c r="P1073" s="557">
        <f t="shared" si="18"/>
        <v>0</v>
      </c>
    </row>
    <row r="1074" spans="1:16">
      <c r="A1074" s="657">
        <v>44938</v>
      </c>
      <c r="B1074" s="577" t="s">
        <v>1</v>
      </c>
      <c r="C1074" s="577" t="s">
        <v>1511</v>
      </c>
      <c r="D1074" s="576" t="s">
        <v>403</v>
      </c>
      <c r="E1074" s="576"/>
      <c r="F1074" s="575">
        <v>2</v>
      </c>
      <c r="G1074" s="576">
        <v>2</v>
      </c>
      <c r="H1074" s="589">
        <v>2</v>
      </c>
      <c r="I1074" s="847"/>
      <c r="J1074" s="1063"/>
      <c r="K1074" s="589"/>
      <c r="L1074" s="589"/>
      <c r="M1074" s="589"/>
      <c r="N1074" s="589"/>
      <c r="O1074" s="218">
        <v>44927</v>
      </c>
      <c r="P1074" s="557">
        <f t="shared" si="18"/>
        <v>0</v>
      </c>
    </row>
    <row r="1075" spans="1:16">
      <c r="A1075" s="657">
        <v>44938</v>
      </c>
      <c r="B1075" s="577" t="s">
        <v>1</v>
      </c>
      <c r="C1075" s="577" t="s">
        <v>1511</v>
      </c>
      <c r="D1075" s="576" t="s">
        <v>402</v>
      </c>
      <c r="E1075" s="576"/>
      <c r="F1075" s="575">
        <v>1</v>
      </c>
      <c r="G1075" s="576">
        <v>1</v>
      </c>
      <c r="H1075" s="589">
        <v>1</v>
      </c>
      <c r="I1075" s="847"/>
      <c r="J1075" s="1063"/>
      <c r="K1075" s="589"/>
      <c r="L1075" s="589"/>
      <c r="M1075" s="589"/>
      <c r="N1075" s="589"/>
      <c r="O1075" s="218">
        <v>44927</v>
      </c>
      <c r="P1075" s="557">
        <f t="shared" si="18"/>
        <v>0</v>
      </c>
    </row>
    <row r="1076" spans="1:16">
      <c r="A1076" s="657">
        <v>44938</v>
      </c>
      <c r="B1076" s="577" t="s">
        <v>40</v>
      </c>
      <c r="C1076" s="577" t="s">
        <v>1666</v>
      </c>
      <c r="D1076" s="576" t="s">
        <v>228</v>
      </c>
      <c r="E1076" s="576"/>
      <c r="F1076" s="575">
        <v>2</v>
      </c>
      <c r="G1076" s="576">
        <v>2</v>
      </c>
      <c r="H1076" s="589"/>
      <c r="I1076" s="847"/>
      <c r="J1076" s="1063"/>
      <c r="K1076" s="589"/>
      <c r="L1076" s="589"/>
      <c r="M1076" s="589">
        <v>40</v>
      </c>
      <c r="N1076" s="589"/>
      <c r="O1076" s="218">
        <v>44927</v>
      </c>
      <c r="P1076" s="557">
        <f t="shared" si="18"/>
        <v>40</v>
      </c>
    </row>
    <row r="1077" spans="1:16">
      <c r="A1077" s="657">
        <v>44938</v>
      </c>
      <c r="B1077" s="577" t="s">
        <v>40</v>
      </c>
      <c r="C1077" s="577" t="s">
        <v>1512</v>
      </c>
      <c r="D1077" s="576" t="s">
        <v>354</v>
      </c>
      <c r="E1077" s="576"/>
      <c r="F1077" s="575">
        <v>1</v>
      </c>
      <c r="G1077" s="576">
        <v>1</v>
      </c>
      <c r="H1077" s="589"/>
      <c r="I1077" s="847"/>
      <c r="J1077" s="1063"/>
      <c r="K1077" s="589"/>
      <c r="L1077" s="589"/>
      <c r="M1077" s="589">
        <v>5</v>
      </c>
      <c r="N1077" s="589"/>
      <c r="O1077" s="218">
        <v>44927</v>
      </c>
      <c r="P1077" s="557">
        <f t="shared" si="18"/>
        <v>5</v>
      </c>
    </row>
    <row r="1078" spans="1:16">
      <c r="A1078" s="657">
        <v>44938</v>
      </c>
      <c r="B1078" s="577" t="s">
        <v>40</v>
      </c>
      <c r="C1078" s="577" t="s">
        <v>1513</v>
      </c>
      <c r="D1078" s="576" t="s">
        <v>10</v>
      </c>
      <c r="E1078" s="576"/>
      <c r="F1078" s="575">
        <v>2</v>
      </c>
      <c r="G1078" s="576">
        <v>2</v>
      </c>
      <c r="H1078" s="589"/>
      <c r="I1078" s="847"/>
      <c r="J1078" s="1063"/>
      <c r="K1078" s="589"/>
      <c r="L1078" s="589"/>
      <c r="M1078" s="589">
        <v>10</v>
      </c>
      <c r="N1078" s="589"/>
      <c r="O1078" s="218">
        <v>44927</v>
      </c>
      <c r="P1078" s="557">
        <f t="shared" ref="P1078:P1141" si="19">SUM(K1078:N1078)</f>
        <v>10</v>
      </c>
    </row>
    <row r="1079" spans="1:16">
      <c r="A1079" s="657">
        <v>44938</v>
      </c>
      <c r="B1079" s="577" t="s">
        <v>3</v>
      </c>
      <c r="C1079" s="577" t="s">
        <v>1514</v>
      </c>
      <c r="D1079" s="576" t="s">
        <v>11</v>
      </c>
      <c r="E1079" s="576"/>
      <c r="F1079" s="575">
        <v>2</v>
      </c>
      <c r="G1079" s="576">
        <v>2</v>
      </c>
      <c r="H1079" s="589"/>
      <c r="I1079" s="847"/>
      <c r="J1079" s="1063"/>
      <c r="K1079" s="589"/>
      <c r="L1079" s="589"/>
      <c r="M1079" s="589">
        <v>12</v>
      </c>
      <c r="N1079" s="589"/>
      <c r="O1079" s="218">
        <v>44927</v>
      </c>
      <c r="P1079" s="557">
        <f t="shared" si="19"/>
        <v>12</v>
      </c>
    </row>
    <row r="1080" spans="1:16">
      <c r="A1080" s="657">
        <v>44938</v>
      </c>
      <c r="B1080" s="577" t="s">
        <v>1</v>
      </c>
      <c r="C1080" s="577" t="s">
        <v>1515</v>
      </c>
      <c r="D1080" s="576" t="s">
        <v>204</v>
      </c>
      <c r="E1080" s="576"/>
      <c r="F1080" s="575">
        <v>1</v>
      </c>
      <c r="G1080" s="576">
        <v>1</v>
      </c>
      <c r="H1080" s="589"/>
      <c r="I1080" s="847"/>
      <c r="J1080" s="1063"/>
      <c r="K1080" s="589"/>
      <c r="L1080" s="589"/>
      <c r="M1080" s="589"/>
      <c r="N1080" s="589">
        <v>30</v>
      </c>
      <c r="O1080" s="218">
        <v>44927</v>
      </c>
      <c r="P1080" s="557">
        <f t="shared" si="19"/>
        <v>30</v>
      </c>
    </row>
    <row r="1081" spans="1:16">
      <c r="A1081" s="657">
        <v>44938</v>
      </c>
      <c r="B1081" s="731" t="s">
        <v>34</v>
      </c>
      <c r="C1081" s="577"/>
      <c r="D1081" s="576" t="s">
        <v>96</v>
      </c>
      <c r="E1081" s="576"/>
      <c r="F1081" s="575">
        <v>2</v>
      </c>
      <c r="G1081" s="576">
        <v>2</v>
      </c>
      <c r="H1081" s="589"/>
      <c r="I1081" s="847"/>
      <c r="J1081" s="1063"/>
      <c r="K1081" s="589"/>
      <c r="L1081" s="589"/>
      <c r="M1081" s="589"/>
      <c r="N1081" s="589">
        <v>24</v>
      </c>
      <c r="O1081" s="218">
        <v>44927</v>
      </c>
      <c r="P1081" s="557">
        <f t="shared" si="19"/>
        <v>24</v>
      </c>
    </row>
    <row r="1082" spans="1:16">
      <c r="A1082" s="657">
        <v>44938</v>
      </c>
      <c r="B1082" s="577" t="s">
        <v>3</v>
      </c>
      <c r="C1082" s="577"/>
      <c r="D1082" s="576" t="s">
        <v>95</v>
      </c>
      <c r="E1082" s="576"/>
      <c r="F1082" s="575">
        <v>4</v>
      </c>
      <c r="G1082" s="576">
        <v>4</v>
      </c>
      <c r="H1082" s="589"/>
      <c r="I1082" s="847"/>
      <c r="J1082" s="1063"/>
      <c r="K1082" s="589"/>
      <c r="L1082" s="589"/>
      <c r="M1082" s="589"/>
      <c r="N1082" s="589">
        <v>48</v>
      </c>
      <c r="O1082" s="218">
        <v>44927</v>
      </c>
      <c r="P1082" s="557">
        <f t="shared" si="19"/>
        <v>48</v>
      </c>
    </row>
    <row r="1083" spans="1:16">
      <c r="A1083" s="657">
        <v>44939</v>
      </c>
      <c r="B1083" s="577" t="s">
        <v>40</v>
      </c>
      <c r="C1083" s="577" t="s">
        <v>1519</v>
      </c>
      <c r="D1083" s="576" t="s">
        <v>354</v>
      </c>
      <c r="E1083" s="576"/>
      <c r="F1083" s="575">
        <v>1</v>
      </c>
      <c r="G1083" s="576">
        <v>1</v>
      </c>
      <c r="H1083" s="589"/>
      <c r="I1083" s="847"/>
      <c r="J1083" s="1063"/>
      <c r="K1083" s="589"/>
      <c r="L1083" s="589"/>
      <c r="M1083" s="589">
        <v>5</v>
      </c>
      <c r="N1083" s="589"/>
      <c r="O1083" s="218">
        <v>44927</v>
      </c>
      <c r="P1083" s="557">
        <f t="shared" si="19"/>
        <v>5</v>
      </c>
    </row>
    <row r="1084" spans="1:16">
      <c r="A1084" s="657">
        <v>44939</v>
      </c>
      <c r="B1084" s="577" t="s">
        <v>40</v>
      </c>
      <c r="C1084" s="577" t="s">
        <v>1667</v>
      </c>
      <c r="D1084" s="576" t="s">
        <v>228</v>
      </c>
      <c r="E1084" s="576"/>
      <c r="F1084" s="575">
        <v>1</v>
      </c>
      <c r="G1084" s="576">
        <v>1</v>
      </c>
      <c r="H1084" s="589"/>
      <c r="I1084" s="847"/>
      <c r="J1084" s="1063"/>
      <c r="K1084" s="589"/>
      <c r="L1084" s="589"/>
      <c r="M1084" s="589">
        <v>20</v>
      </c>
      <c r="N1084" s="589"/>
      <c r="O1084" s="218">
        <v>44927</v>
      </c>
      <c r="P1084" s="557">
        <f t="shared" si="19"/>
        <v>20</v>
      </c>
    </row>
    <row r="1085" spans="1:16">
      <c r="A1085" s="657">
        <v>44939</v>
      </c>
      <c r="B1085" s="731" t="s">
        <v>34</v>
      </c>
      <c r="C1085" s="577"/>
      <c r="D1085" s="576" t="s">
        <v>96</v>
      </c>
      <c r="E1085" s="576"/>
      <c r="F1085" s="575">
        <v>2</v>
      </c>
      <c r="G1085" s="576">
        <v>2</v>
      </c>
      <c r="H1085" s="589"/>
      <c r="I1085" s="847"/>
      <c r="J1085" s="1063"/>
      <c r="K1085" s="589"/>
      <c r="L1085" s="589"/>
      <c r="M1085" s="589"/>
      <c r="N1085" s="589">
        <v>24</v>
      </c>
      <c r="O1085" s="218">
        <v>44927</v>
      </c>
      <c r="P1085" s="557">
        <f t="shared" si="19"/>
        <v>24</v>
      </c>
    </row>
    <row r="1086" spans="1:16">
      <c r="A1086" s="657">
        <v>44939</v>
      </c>
      <c r="B1086" s="577" t="s">
        <v>3</v>
      </c>
      <c r="C1086" s="577"/>
      <c r="D1086" s="576" t="s">
        <v>95</v>
      </c>
      <c r="E1086" s="576"/>
      <c r="F1086" s="575">
        <v>1</v>
      </c>
      <c r="G1086" s="576">
        <v>1</v>
      </c>
      <c r="H1086" s="589"/>
      <c r="I1086" s="847"/>
      <c r="J1086" s="1063"/>
      <c r="K1086" s="589"/>
      <c r="L1086" s="589"/>
      <c r="M1086" s="589"/>
      <c r="N1086" s="589">
        <v>12</v>
      </c>
      <c r="O1086" s="218">
        <v>44927</v>
      </c>
      <c r="P1086" s="557">
        <f t="shared" si="19"/>
        <v>12</v>
      </c>
    </row>
    <row r="1087" spans="1:16">
      <c r="A1087" s="657">
        <v>44939</v>
      </c>
      <c r="B1087" s="577" t="s">
        <v>3</v>
      </c>
      <c r="C1087" s="577"/>
      <c r="D1087" s="576" t="s">
        <v>97</v>
      </c>
      <c r="E1087" s="576"/>
      <c r="F1087" s="575">
        <v>1</v>
      </c>
      <c r="G1087" s="576">
        <v>1</v>
      </c>
      <c r="H1087" s="589"/>
      <c r="I1087" s="847"/>
      <c r="J1087" s="1063"/>
      <c r="K1087" s="589"/>
      <c r="L1087" s="589"/>
      <c r="M1087" s="589"/>
      <c r="N1087" s="589">
        <v>12</v>
      </c>
      <c r="O1087" s="218">
        <v>44927</v>
      </c>
      <c r="P1087" s="557">
        <f t="shared" si="19"/>
        <v>12</v>
      </c>
    </row>
    <row r="1088" spans="1:16">
      <c r="A1088" s="657">
        <v>44939</v>
      </c>
      <c r="B1088" s="577" t="s">
        <v>1</v>
      </c>
      <c r="C1088" s="577" t="s">
        <v>1520</v>
      </c>
      <c r="D1088" s="576" t="s">
        <v>400</v>
      </c>
      <c r="E1088" s="576"/>
      <c r="F1088" s="575">
        <v>2</v>
      </c>
      <c r="G1088" s="576">
        <v>2</v>
      </c>
      <c r="H1088" s="589">
        <v>2</v>
      </c>
      <c r="I1088" s="847"/>
      <c r="J1088" s="1063"/>
      <c r="K1088" s="589"/>
      <c r="L1088" s="589"/>
      <c r="M1088" s="589"/>
      <c r="N1088" s="589"/>
      <c r="O1088" s="218">
        <v>44927</v>
      </c>
      <c r="P1088" s="557">
        <f t="shared" si="19"/>
        <v>0</v>
      </c>
    </row>
    <row r="1089" spans="1:16">
      <c r="A1089" s="657">
        <v>44939</v>
      </c>
      <c r="B1089" s="577" t="s">
        <v>1</v>
      </c>
      <c r="C1089" s="577" t="s">
        <v>1520</v>
      </c>
      <c r="D1089" s="576" t="s">
        <v>403</v>
      </c>
      <c r="E1089" s="576"/>
      <c r="F1089" s="575">
        <v>2</v>
      </c>
      <c r="G1089" s="576">
        <v>2</v>
      </c>
      <c r="H1089" s="589">
        <v>2</v>
      </c>
      <c r="I1089" s="847"/>
      <c r="J1089" s="1063"/>
      <c r="K1089" s="589"/>
      <c r="L1089" s="589"/>
      <c r="M1089" s="589"/>
      <c r="N1089" s="589"/>
      <c r="O1089" s="218">
        <v>44927</v>
      </c>
      <c r="P1089" s="557">
        <f t="shared" si="19"/>
        <v>0</v>
      </c>
    </row>
    <row r="1090" spans="1:16">
      <c r="A1090" s="657">
        <v>44939</v>
      </c>
      <c r="B1090" s="577" t="s">
        <v>1</v>
      </c>
      <c r="C1090" s="577" t="s">
        <v>1520</v>
      </c>
      <c r="D1090" s="576" t="s">
        <v>402</v>
      </c>
      <c r="E1090" s="576"/>
      <c r="F1090" s="575">
        <v>1</v>
      </c>
      <c r="G1090" s="576">
        <v>1</v>
      </c>
      <c r="H1090" s="589">
        <v>1</v>
      </c>
      <c r="I1090" s="847"/>
      <c r="J1090" s="1063"/>
      <c r="K1090" s="589"/>
      <c r="L1090" s="589"/>
      <c r="M1090" s="589"/>
      <c r="N1090" s="589"/>
      <c r="O1090" s="218">
        <v>44927</v>
      </c>
      <c r="P1090" s="557">
        <f t="shared" si="19"/>
        <v>0</v>
      </c>
    </row>
    <row r="1091" spans="1:16">
      <c r="A1091" s="657">
        <v>44941</v>
      </c>
      <c r="B1091" s="731" t="s">
        <v>34</v>
      </c>
      <c r="C1091" s="577"/>
      <c r="D1091" s="576" t="s">
        <v>96</v>
      </c>
      <c r="E1091" s="576"/>
      <c r="F1091" s="575">
        <v>2</v>
      </c>
      <c r="G1091" s="576">
        <v>2</v>
      </c>
      <c r="H1091" s="589"/>
      <c r="I1091" s="847"/>
      <c r="J1091" s="1063"/>
      <c r="K1091" s="589"/>
      <c r="L1091" s="589"/>
      <c r="M1091" s="589"/>
      <c r="N1091" s="589">
        <v>24</v>
      </c>
      <c r="O1091" s="218">
        <v>44927</v>
      </c>
      <c r="P1091" s="557">
        <f t="shared" si="19"/>
        <v>24</v>
      </c>
    </row>
    <row r="1092" spans="1:16">
      <c r="A1092" s="657">
        <v>44941</v>
      </c>
      <c r="B1092" s="577" t="s">
        <v>3</v>
      </c>
      <c r="C1092" s="577"/>
      <c r="D1092" s="576" t="s">
        <v>98</v>
      </c>
      <c r="E1092" s="576"/>
      <c r="F1092" s="575">
        <v>1</v>
      </c>
      <c r="G1092" s="576">
        <v>1</v>
      </c>
      <c r="H1092" s="589"/>
      <c r="I1092" s="847"/>
      <c r="J1092" s="1063"/>
      <c r="K1092" s="589"/>
      <c r="L1092" s="589"/>
      <c r="M1092" s="589"/>
      <c r="N1092" s="589">
        <v>12</v>
      </c>
      <c r="O1092" s="218">
        <v>44927</v>
      </c>
      <c r="P1092" s="557">
        <f t="shared" si="19"/>
        <v>12</v>
      </c>
    </row>
    <row r="1093" spans="1:16">
      <c r="A1093" s="657">
        <v>44941</v>
      </c>
      <c r="B1093" s="577" t="s">
        <v>1</v>
      </c>
      <c r="C1093" s="577"/>
      <c r="D1093" s="576" t="s">
        <v>99</v>
      </c>
      <c r="E1093" s="576"/>
      <c r="F1093" s="575">
        <v>5</v>
      </c>
      <c r="G1093" s="576">
        <v>5</v>
      </c>
      <c r="H1093" s="589"/>
      <c r="I1093" s="847"/>
      <c r="J1093" s="1063"/>
      <c r="K1093" s="589"/>
      <c r="L1093" s="589"/>
      <c r="M1093" s="589"/>
      <c r="N1093" s="589">
        <v>2.5</v>
      </c>
      <c r="O1093" s="218">
        <v>44927</v>
      </c>
      <c r="P1093" s="557">
        <f t="shared" si="19"/>
        <v>2.5</v>
      </c>
    </row>
    <row r="1094" spans="1:16">
      <c r="A1094" s="657">
        <v>44941</v>
      </c>
      <c r="B1094" s="577" t="s">
        <v>34</v>
      </c>
      <c r="C1094" s="577" t="s">
        <v>1521</v>
      </c>
      <c r="D1094" s="576" t="s">
        <v>228</v>
      </c>
      <c r="E1094" s="576"/>
      <c r="F1094" s="575">
        <v>1</v>
      </c>
      <c r="G1094" s="576"/>
      <c r="H1094" s="589"/>
      <c r="I1094" s="847"/>
      <c r="J1094" s="1063"/>
      <c r="K1094" s="589"/>
      <c r="L1094" s="589"/>
      <c r="M1094" s="589">
        <v>26</v>
      </c>
      <c r="N1094" s="589"/>
      <c r="O1094" s="218">
        <v>44927</v>
      </c>
      <c r="P1094" s="557">
        <f t="shared" si="19"/>
        <v>26</v>
      </c>
    </row>
    <row r="1095" spans="1:16">
      <c r="A1095" s="657">
        <v>44941</v>
      </c>
      <c r="B1095" s="577" t="s">
        <v>41</v>
      </c>
      <c r="C1095" s="577" t="s">
        <v>1522</v>
      </c>
      <c r="D1095" s="576" t="s">
        <v>228</v>
      </c>
      <c r="E1095" s="576"/>
      <c r="F1095" s="575">
        <v>4</v>
      </c>
      <c r="G1095" s="576"/>
      <c r="H1095" s="589"/>
      <c r="I1095" s="847"/>
      <c r="J1095" s="1063"/>
      <c r="K1095" s="589"/>
      <c r="L1095" s="589"/>
      <c r="M1095" s="589">
        <v>100</v>
      </c>
      <c r="N1095" s="589"/>
      <c r="O1095" s="218">
        <v>44927</v>
      </c>
      <c r="P1095" s="557">
        <f t="shared" si="19"/>
        <v>100</v>
      </c>
    </row>
    <row r="1096" spans="1:16">
      <c r="A1096" s="657">
        <v>44941</v>
      </c>
      <c r="B1096" s="577" t="s">
        <v>34</v>
      </c>
      <c r="C1096" s="577" t="s">
        <v>1523</v>
      </c>
      <c r="D1096" s="576" t="s">
        <v>354</v>
      </c>
      <c r="E1096" s="576"/>
      <c r="F1096" s="575">
        <v>1</v>
      </c>
      <c r="G1096" s="576">
        <v>1</v>
      </c>
      <c r="H1096" s="589"/>
      <c r="I1096" s="847"/>
      <c r="J1096" s="1063"/>
      <c r="K1096" s="589"/>
      <c r="L1096" s="589"/>
      <c r="M1096" s="589">
        <v>5</v>
      </c>
      <c r="N1096" s="589"/>
      <c r="O1096" s="218">
        <v>44927</v>
      </c>
      <c r="P1096" s="557">
        <f t="shared" si="19"/>
        <v>5</v>
      </c>
    </row>
    <row r="1097" spans="1:16">
      <c r="A1097" s="657">
        <v>44941</v>
      </c>
      <c r="B1097" s="577" t="s">
        <v>1</v>
      </c>
      <c r="C1097" s="577" t="s">
        <v>1524</v>
      </c>
      <c r="D1097" s="576" t="s">
        <v>204</v>
      </c>
      <c r="E1097" s="576"/>
      <c r="F1097" s="575">
        <v>1</v>
      </c>
      <c r="G1097" s="576">
        <v>1</v>
      </c>
      <c r="H1097" s="589"/>
      <c r="I1097" s="847"/>
      <c r="J1097" s="1063"/>
      <c r="K1097" s="589"/>
      <c r="L1097" s="589"/>
      <c r="M1097" s="589"/>
      <c r="N1097" s="589">
        <v>13</v>
      </c>
      <c r="O1097" s="218">
        <v>44927</v>
      </c>
      <c r="P1097" s="557">
        <f t="shared" si="19"/>
        <v>13</v>
      </c>
    </row>
    <row r="1098" spans="1:16">
      <c r="A1098" s="657">
        <v>44942</v>
      </c>
      <c r="B1098" s="577" t="s">
        <v>34</v>
      </c>
      <c r="C1098" s="577" t="s">
        <v>1521</v>
      </c>
      <c r="D1098" s="576" t="s">
        <v>354</v>
      </c>
      <c r="E1098" s="576"/>
      <c r="F1098" s="575">
        <v>1</v>
      </c>
      <c r="G1098" s="576">
        <v>1</v>
      </c>
      <c r="H1098" s="589"/>
      <c r="I1098" s="847"/>
      <c r="J1098" s="1063"/>
      <c r="K1098" s="589"/>
      <c r="L1098" s="589"/>
      <c r="M1098" s="589">
        <v>5</v>
      </c>
      <c r="N1098" s="589"/>
      <c r="O1098" s="218">
        <v>44927</v>
      </c>
      <c r="P1098" s="557">
        <f t="shared" si="19"/>
        <v>5</v>
      </c>
    </row>
    <row r="1099" spans="1:16">
      <c r="A1099" s="657">
        <v>44942</v>
      </c>
      <c r="B1099" s="577" t="s">
        <v>41</v>
      </c>
      <c r="C1099" s="577" t="s">
        <v>1522</v>
      </c>
      <c r="D1099" s="576" t="s">
        <v>354</v>
      </c>
      <c r="E1099" s="576"/>
      <c r="F1099" s="575">
        <v>4</v>
      </c>
      <c r="G1099" s="576"/>
      <c r="H1099" s="589"/>
      <c r="I1099" s="847"/>
      <c r="J1099" s="1063"/>
      <c r="K1099" s="589"/>
      <c r="L1099" s="589"/>
      <c r="M1099" s="589">
        <v>20</v>
      </c>
      <c r="N1099" s="589"/>
      <c r="O1099" s="218">
        <v>44927</v>
      </c>
      <c r="P1099" s="557">
        <f t="shared" si="19"/>
        <v>20</v>
      </c>
    </row>
    <row r="1100" spans="1:16">
      <c r="A1100" s="657">
        <v>44942</v>
      </c>
      <c r="B1100" s="577" t="s">
        <v>40</v>
      </c>
      <c r="C1100" s="577" t="s">
        <v>1465</v>
      </c>
      <c r="D1100" s="576" t="s">
        <v>11</v>
      </c>
      <c r="E1100" s="576"/>
      <c r="F1100" s="575">
        <v>2</v>
      </c>
      <c r="G1100" s="576">
        <v>2</v>
      </c>
      <c r="H1100" s="589"/>
      <c r="I1100" s="847"/>
      <c r="J1100" s="1063"/>
      <c r="K1100" s="589"/>
      <c r="L1100" s="589"/>
      <c r="M1100" s="589">
        <v>12</v>
      </c>
      <c r="N1100" s="589"/>
      <c r="O1100" s="218">
        <v>44927</v>
      </c>
      <c r="P1100" s="557">
        <f t="shared" si="19"/>
        <v>12</v>
      </c>
    </row>
    <row r="1101" spans="1:16">
      <c r="A1101" s="657">
        <v>44942</v>
      </c>
      <c r="B1101" s="577" t="s">
        <v>40</v>
      </c>
      <c r="C1101" s="577" t="s">
        <v>1498</v>
      </c>
      <c r="D1101" s="576" t="s">
        <v>354</v>
      </c>
      <c r="E1101" s="576"/>
      <c r="F1101" s="575">
        <v>2</v>
      </c>
      <c r="G1101" s="576">
        <v>2</v>
      </c>
      <c r="H1101" s="589"/>
      <c r="I1101" s="847"/>
      <c r="J1101" s="1063"/>
      <c r="K1101" s="589"/>
      <c r="L1101" s="589"/>
      <c r="M1101" s="589">
        <v>10</v>
      </c>
      <c r="N1101" s="589"/>
      <c r="O1101" s="218">
        <v>44927</v>
      </c>
      <c r="P1101" s="557">
        <f t="shared" si="19"/>
        <v>10</v>
      </c>
    </row>
    <row r="1102" spans="1:16">
      <c r="A1102" s="657">
        <v>44942</v>
      </c>
      <c r="B1102" s="577" t="s">
        <v>40</v>
      </c>
      <c r="C1102" s="577" t="s">
        <v>1525</v>
      </c>
      <c r="D1102" s="576" t="s">
        <v>10</v>
      </c>
      <c r="E1102" s="576"/>
      <c r="F1102" s="575">
        <v>2</v>
      </c>
      <c r="G1102" s="576">
        <v>2</v>
      </c>
      <c r="H1102" s="589"/>
      <c r="I1102" s="847"/>
      <c r="J1102" s="1063"/>
      <c r="K1102" s="589"/>
      <c r="L1102" s="589"/>
      <c r="M1102" s="589">
        <v>10</v>
      </c>
      <c r="N1102" s="589"/>
      <c r="O1102" s="218">
        <v>44927</v>
      </c>
      <c r="P1102" s="557">
        <f t="shared" si="19"/>
        <v>10</v>
      </c>
    </row>
    <row r="1103" spans="1:16">
      <c r="A1103" s="657">
        <v>44942</v>
      </c>
      <c r="B1103" s="731" t="s">
        <v>34</v>
      </c>
      <c r="C1103" s="577"/>
      <c r="D1103" s="576" t="s">
        <v>96</v>
      </c>
      <c r="E1103" s="576"/>
      <c r="F1103" s="575">
        <v>3</v>
      </c>
      <c r="G1103" s="576">
        <v>3</v>
      </c>
      <c r="H1103" s="589"/>
      <c r="I1103" s="847"/>
      <c r="J1103" s="1063"/>
      <c r="K1103" s="589"/>
      <c r="L1103" s="589"/>
      <c r="M1103" s="589"/>
      <c r="N1103" s="589">
        <v>36</v>
      </c>
      <c r="O1103" s="218">
        <v>44927</v>
      </c>
      <c r="P1103" s="557">
        <f t="shared" si="19"/>
        <v>36</v>
      </c>
    </row>
    <row r="1104" spans="1:16">
      <c r="A1104" s="657">
        <v>44942</v>
      </c>
      <c r="B1104" s="577" t="s">
        <v>3</v>
      </c>
      <c r="C1104" s="577"/>
      <c r="D1104" s="576" t="s">
        <v>95</v>
      </c>
      <c r="E1104" s="576"/>
      <c r="F1104" s="575">
        <v>3</v>
      </c>
      <c r="G1104" s="576">
        <v>3</v>
      </c>
      <c r="H1104" s="589"/>
      <c r="I1104" s="847"/>
      <c r="J1104" s="1063"/>
      <c r="K1104" s="589"/>
      <c r="L1104" s="589"/>
      <c r="M1104" s="589"/>
      <c r="N1104" s="589">
        <v>36</v>
      </c>
      <c r="O1104" s="218">
        <v>44927</v>
      </c>
      <c r="P1104" s="557">
        <f t="shared" si="19"/>
        <v>36</v>
      </c>
    </row>
    <row r="1105" spans="1:16">
      <c r="A1105" s="657">
        <v>44942</v>
      </c>
      <c r="B1105" s="577" t="s">
        <v>3</v>
      </c>
      <c r="C1105" s="577"/>
      <c r="D1105" s="576" t="s">
        <v>98</v>
      </c>
      <c r="E1105" s="576"/>
      <c r="F1105" s="575">
        <v>1</v>
      </c>
      <c r="G1105" s="576">
        <v>1</v>
      </c>
      <c r="H1105" s="589"/>
      <c r="I1105" s="847"/>
      <c r="J1105" s="1063"/>
      <c r="K1105" s="589"/>
      <c r="L1105" s="589"/>
      <c r="M1105" s="589"/>
      <c r="N1105" s="589">
        <v>12</v>
      </c>
      <c r="O1105" s="218">
        <v>44927</v>
      </c>
      <c r="P1105" s="557">
        <f t="shared" si="19"/>
        <v>12</v>
      </c>
    </row>
    <row r="1106" spans="1:16">
      <c r="A1106" s="657">
        <v>44942</v>
      </c>
      <c r="B1106" s="577" t="s">
        <v>1</v>
      </c>
      <c r="C1106" s="577"/>
      <c r="D1106" s="576" t="s">
        <v>99</v>
      </c>
      <c r="E1106" s="576"/>
      <c r="F1106" s="575">
        <v>5</v>
      </c>
      <c r="G1106" s="576">
        <v>5</v>
      </c>
      <c r="H1106" s="589"/>
      <c r="I1106" s="847"/>
      <c r="J1106" s="1063"/>
      <c r="K1106" s="589"/>
      <c r="L1106" s="589"/>
      <c r="M1106" s="589"/>
      <c r="N1106" s="589">
        <v>2.5</v>
      </c>
      <c r="O1106" s="218">
        <v>44927</v>
      </c>
      <c r="P1106" s="557">
        <f t="shared" si="19"/>
        <v>2.5</v>
      </c>
    </row>
    <row r="1107" spans="1:16">
      <c r="A1107" s="657">
        <v>44943</v>
      </c>
      <c r="B1107" s="577" t="s">
        <v>1</v>
      </c>
      <c r="C1107" s="577" t="s">
        <v>1526</v>
      </c>
      <c r="D1107" s="576" t="s">
        <v>204</v>
      </c>
      <c r="E1107" s="576"/>
      <c r="F1107" s="575">
        <v>1</v>
      </c>
      <c r="G1107" s="576">
        <v>1</v>
      </c>
      <c r="H1107" s="589"/>
      <c r="I1107" s="847"/>
      <c r="J1107" s="1063"/>
      <c r="K1107" s="589"/>
      <c r="L1107" s="589"/>
      <c r="M1107" s="589"/>
      <c r="N1107" s="589">
        <v>12</v>
      </c>
      <c r="O1107" s="218">
        <v>44927</v>
      </c>
      <c r="P1107" s="557">
        <f t="shared" si="19"/>
        <v>12</v>
      </c>
    </row>
    <row r="1108" spans="1:16">
      <c r="A1108" s="657">
        <v>44943</v>
      </c>
      <c r="B1108" s="577" t="s">
        <v>12</v>
      </c>
      <c r="C1108" s="577" t="s">
        <v>1527</v>
      </c>
      <c r="D1108" s="576" t="s">
        <v>200</v>
      </c>
      <c r="E1108" s="576"/>
      <c r="F1108" s="575">
        <v>1</v>
      </c>
      <c r="G1108" s="576">
        <v>1</v>
      </c>
      <c r="H1108" s="589"/>
      <c r="I1108" s="847"/>
      <c r="J1108" s="1063"/>
      <c r="K1108" s="589">
        <v>4</v>
      </c>
      <c r="L1108" s="589"/>
      <c r="M1108" s="589"/>
      <c r="N1108" s="589"/>
      <c r="O1108" s="218">
        <v>44927</v>
      </c>
      <c r="P1108" s="557">
        <f t="shared" si="19"/>
        <v>4</v>
      </c>
    </row>
    <row r="1109" spans="1:16">
      <c r="A1109" s="657">
        <v>44943</v>
      </c>
      <c r="B1109" s="731" t="s">
        <v>34</v>
      </c>
      <c r="C1109" s="577"/>
      <c r="D1109" s="576" t="s">
        <v>96</v>
      </c>
      <c r="E1109" s="576"/>
      <c r="F1109" s="575">
        <v>3</v>
      </c>
      <c r="G1109" s="576">
        <v>3</v>
      </c>
      <c r="H1109" s="589"/>
      <c r="I1109" s="847"/>
      <c r="J1109" s="1063"/>
      <c r="K1109" s="589"/>
      <c r="L1109" s="589"/>
      <c r="M1109" s="589"/>
      <c r="N1109" s="589">
        <v>36</v>
      </c>
      <c r="O1109" s="218">
        <v>44927</v>
      </c>
      <c r="P1109" s="557">
        <f t="shared" si="19"/>
        <v>36</v>
      </c>
    </row>
    <row r="1110" spans="1:16">
      <c r="A1110" s="657">
        <v>44943</v>
      </c>
      <c r="B1110" s="577" t="s">
        <v>3</v>
      </c>
      <c r="C1110" s="577"/>
      <c r="D1110" s="576" t="s">
        <v>95</v>
      </c>
      <c r="E1110" s="576"/>
      <c r="F1110" s="575">
        <v>1</v>
      </c>
      <c r="G1110" s="576">
        <v>1</v>
      </c>
      <c r="H1110" s="589"/>
      <c r="I1110" s="847"/>
      <c r="J1110" s="1063"/>
      <c r="K1110" s="589"/>
      <c r="L1110" s="589"/>
      <c r="M1110" s="589"/>
      <c r="N1110" s="589">
        <v>12</v>
      </c>
      <c r="O1110" s="218">
        <v>44927</v>
      </c>
      <c r="P1110" s="557">
        <f t="shared" si="19"/>
        <v>12</v>
      </c>
    </row>
    <row r="1111" spans="1:16">
      <c r="A1111" s="657">
        <v>44943</v>
      </c>
      <c r="B1111" s="577" t="s">
        <v>3</v>
      </c>
      <c r="C1111" s="577"/>
      <c r="D1111" s="576" t="s">
        <v>98</v>
      </c>
      <c r="E1111" s="576"/>
      <c r="F1111" s="575">
        <v>1</v>
      </c>
      <c r="G1111" s="576">
        <v>1</v>
      </c>
      <c r="H1111" s="589"/>
      <c r="I1111" s="847"/>
      <c r="J1111" s="1063"/>
      <c r="K1111" s="589"/>
      <c r="L1111" s="589"/>
      <c r="M1111" s="589"/>
      <c r="N1111" s="589">
        <v>12</v>
      </c>
      <c r="O1111" s="218">
        <v>44927</v>
      </c>
      <c r="P1111" s="557">
        <f t="shared" si="19"/>
        <v>12</v>
      </c>
    </row>
    <row r="1112" spans="1:16">
      <c r="A1112" s="657">
        <v>44943</v>
      </c>
      <c r="B1112" s="577" t="s">
        <v>3</v>
      </c>
      <c r="C1112" s="577"/>
      <c r="D1112" s="576" t="s">
        <v>97</v>
      </c>
      <c r="E1112" s="576"/>
      <c r="F1112" s="575">
        <v>1</v>
      </c>
      <c r="G1112" s="576">
        <v>1</v>
      </c>
      <c r="H1112" s="589"/>
      <c r="I1112" s="847"/>
      <c r="J1112" s="1063"/>
      <c r="K1112" s="589"/>
      <c r="L1112" s="589"/>
      <c r="M1112" s="589"/>
      <c r="N1112" s="589">
        <v>12</v>
      </c>
      <c r="O1112" s="218">
        <v>44927</v>
      </c>
      <c r="P1112" s="557">
        <f t="shared" si="19"/>
        <v>12</v>
      </c>
    </row>
    <row r="1113" spans="1:16">
      <c r="A1113" s="796">
        <v>44944</v>
      </c>
      <c r="B1113" s="731" t="s">
        <v>12</v>
      </c>
      <c r="C1113" s="731" t="s">
        <v>1528</v>
      </c>
      <c r="D1113" s="797" t="s">
        <v>200</v>
      </c>
      <c r="E1113" s="797"/>
      <c r="F1113" s="807">
        <v>4</v>
      </c>
      <c r="G1113" s="797">
        <v>4</v>
      </c>
      <c r="H1113" s="798"/>
      <c r="I1113" s="847"/>
      <c r="J1113" s="1063"/>
      <c r="K1113" s="798">
        <v>12</v>
      </c>
      <c r="L1113" s="798"/>
      <c r="M1113" s="798"/>
      <c r="N1113" s="798"/>
      <c r="O1113" s="218">
        <v>44927</v>
      </c>
      <c r="P1113" s="557">
        <f t="shared" si="19"/>
        <v>12</v>
      </c>
    </row>
    <row r="1114" spans="1:16">
      <c r="A1114" s="796">
        <v>44944</v>
      </c>
      <c r="B1114" s="731" t="s">
        <v>41</v>
      </c>
      <c r="C1114" s="731" t="s">
        <v>1529</v>
      </c>
      <c r="D1114" s="797" t="s">
        <v>200</v>
      </c>
      <c r="E1114" s="797"/>
      <c r="F1114" s="807">
        <v>1</v>
      </c>
      <c r="G1114" s="797">
        <v>1</v>
      </c>
      <c r="H1114" s="798"/>
      <c r="I1114" s="847"/>
      <c r="J1114" s="1063"/>
      <c r="K1114" s="798">
        <v>6</v>
      </c>
      <c r="L1114" s="798"/>
      <c r="M1114" s="798"/>
      <c r="N1114" s="798"/>
      <c r="O1114" s="218">
        <v>44927</v>
      </c>
      <c r="P1114" s="557">
        <f t="shared" si="19"/>
        <v>6</v>
      </c>
    </row>
    <row r="1115" spans="1:16">
      <c r="A1115" s="796">
        <v>44944</v>
      </c>
      <c r="B1115" s="731" t="s">
        <v>37</v>
      </c>
      <c r="C1115" s="731" t="s">
        <v>1443</v>
      </c>
      <c r="D1115" s="797" t="s">
        <v>200</v>
      </c>
      <c r="E1115" s="797"/>
      <c r="F1115" s="807">
        <v>2</v>
      </c>
      <c r="G1115" s="797">
        <v>2</v>
      </c>
      <c r="H1115" s="798"/>
      <c r="I1115" s="847"/>
      <c r="J1115" s="1063"/>
      <c r="K1115" s="798">
        <v>6</v>
      </c>
      <c r="L1115" s="798"/>
      <c r="M1115" s="798"/>
      <c r="N1115" s="798"/>
      <c r="O1115" s="218">
        <v>44927</v>
      </c>
      <c r="P1115" s="557">
        <f t="shared" si="19"/>
        <v>6</v>
      </c>
    </row>
    <row r="1116" spans="1:16">
      <c r="A1116" s="796">
        <v>44944</v>
      </c>
      <c r="B1116" s="731" t="s">
        <v>40</v>
      </c>
      <c r="C1116" s="731" t="s">
        <v>1525</v>
      </c>
      <c r="D1116" s="797" t="s">
        <v>10</v>
      </c>
      <c r="E1116" s="797"/>
      <c r="F1116" s="807">
        <v>2</v>
      </c>
      <c r="G1116" s="797">
        <v>2</v>
      </c>
      <c r="H1116" s="798"/>
      <c r="I1116" s="847"/>
      <c r="J1116" s="1063"/>
      <c r="K1116" s="798"/>
      <c r="L1116" s="798"/>
      <c r="M1116" s="798">
        <v>10</v>
      </c>
      <c r="N1116" s="798"/>
      <c r="O1116" s="218">
        <v>44927</v>
      </c>
      <c r="P1116" s="557">
        <f t="shared" si="19"/>
        <v>10</v>
      </c>
    </row>
    <row r="1117" spans="1:16">
      <c r="A1117" s="796">
        <v>44944</v>
      </c>
      <c r="B1117" s="731" t="s">
        <v>40</v>
      </c>
      <c r="C1117" s="731" t="s">
        <v>1665</v>
      </c>
      <c r="D1117" s="797" t="s">
        <v>11</v>
      </c>
      <c r="E1117" s="797"/>
      <c r="F1117" s="807">
        <v>3</v>
      </c>
      <c r="G1117" s="797">
        <v>3</v>
      </c>
      <c r="H1117" s="798"/>
      <c r="I1117" s="847"/>
      <c r="J1117" s="1063"/>
      <c r="K1117" s="798"/>
      <c r="L1117" s="798"/>
      <c r="M1117" s="798">
        <v>18</v>
      </c>
      <c r="N1117" s="798"/>
      <c r="O1117" s="218">
        <v>44927</v>
      </c>
      <c r="P1117" s="557">
        <f t="shared" si="19"/>
        <v>18</v>
      </c>
    </row>
    <row r="1118" spans="1:16">
      <c r="A1118" s="796">
        <v>44944</v>
      </c>
      <c r="B1118" s="731" t="s">
        <v>41</v>
      </c>
      <c r="C1118" s="731" t="s">
        <v>1530</v>
      </c>
      <c r="D1118" s="797" t="s">
        <v>228</v>
      </c>
      <c r="E1118" s="797"/>
      <c r="F1118" s="807">
        <v>2</v>
      </c>
      <c r="G1118" s="797"/>
      <c r="H1118" s="798"/>
      <c r="I1118" s="847"/>
      <c r="J1118" s="1063"/>
      <c r="K1118" s="798"/>
      <c r="L1118" s="798"/>
      <c r="M1118" s="798">
        <v>76</v>
      </c>
      <c r="N1118" s="798"/>
      <c r="O1118" s="218">
        <v>44927</v>
      </c>
      <c r="P1118" s="557">
        <f t="shared" si="19"/>
        <v>76</v>
      </c>
    </row>
    <row r="1119" spans="1:16">
      <c r="A1119" s="796">
        <v>44944</v>
      </c>
      <c r="B1119" s="731" t="s">
        <v>34</v>
      </c>
      <c r="C1119" s="731"/>
      <c r="D1119" s="797" t="s">
        <v>96</v>
      </c>
      <c r="E1119" s="797"/>
      <c r="F1119" s="807">
        <v>3</v>
      </c>
      <c r="G1119" s="797">
        <v>3</v>
      </c>
      <c r="H1119" s="798"/>
      <c r="I1119" s="847"/>
      <c r="J1119" s="1063"/>
      <c r="K1119" s="798"/>
      <c r="L1119" s="798"/>
      <c r="M1119" s="798"/>
      <c r="N1119" s="798">
        <v>36</v>
      </c>
      <c r="O1119" s="218">
        <v>44927</v>
      </c>
      <c r="P1119" s="557">
        <f t="shared" si="19"/>
        <v>36</v>
      </c>
    </row>
    <row r="1120" spans="1:16">
      <c r="A1120" s="796">
        <v>44944</v>
      </c>
      <c r="B1120" s="731" t="s">
        <v>3</v>
      </c>
      <c r="C1120" s="731"/>
      <c r="D1120" s="797" t="s">
        <v>95</v>
      </c>
      <c r="E1120" s="797"/>
      <c r="F1120" s="807">
        <v>2</v>
      </c>
      <c r="G1120" s="797">
        <v>2</v>
      </c>
      <c r="H1120" s="798"/>
      <c r="I1120" s="847"/>
      <c r="J1120" s="1063"/>
      <c r="K1120" s="798"/>
      <c r="L1120" s="798"/>
      <c r="M1120" s="798"/>
      <c r="N1120" s="798">
        <v>24</v>
      </c>
      <c r="O1120" s="218">
        <v>44927</v>
      </c>
      <c r="P1120" s="557">
        <f t="shared" si="19"/>
        <v>24</v>
      </c>
    </row>
    <row r="1121" spans="1:16">
      <c r="A1121" s="796">
        <v>44944</v>
      </c>
      <c r="B1121" s="731" t="s">
        <v>3</v>
      </c>
      <c r="C1121" s="731"/>
      <c r="D1121" s="797" t="s">
        <v>98</v>
      </c>
      <c r="E1121" s="797"/>
      <c r="F1121" s="807">
        <v>1</v>
      </c>
      <c r="G1121" s="797">
        <v>1</v>
      </c>
      <c r="H1121" s="798"/>
      <c r="I1121" s="847"/>
      <c r="J1121" s="1063"/>
      <c r="K1121" s="798"/>
      <c r="L1121" s="798"/>
      <c r="M1121" s="798"/>
      <c r="N1121" s="798">
        <v>12</v>
      </c>
      <c r="O1121" s="218">
        <v>44927</v>
      </c>
      <c r="P1121" s="557">
        <f t="shared" si="19"/>
        <v>12</v>
      </c>
    </row>
    <row r="1122" spans="1:16">
      <c r="A1122" s="796">
        <v>44944</v>
      </c>
      <c r="B1122" s="731" t="s">
        <v>1</v>
      </c>
      <c r="C1122" s="731"/>
      <c r="D1122" s="797" t="s">
        <v>99</v>
      </c>
      <c r="E1122" s="797"/>
      <c r="F1122" s="807">
        <v>5</v>
      </c>
      <c r="G1122" s="797">
        <v>5</v>
      </c>
      <c r="H1122" s="798"/>
      <c r="I1122" s="847"/>
      <c r="J1122" s="1063"/>
      <c r="K1122" s="798"/>
      <c r="L1122" s="798"/>
      <c r="M1122" s="798"/>
      <c r="N1122" s="798">
        <v>2.5</v>
      </c>
      <c r="O1122" s="218">
        <v>44927</v>
      </c>
      <c r="P1122" s="557">
        <f t="shared" si="19"/>
        <v>2.5</v>
      </c>
    </row>
    <row r="1123" spans="1:16">
      <c r="A1123" s="796">
        <v>44945</v>
      </c>
      <c r="B1123" s="731" t="s">
        <v>3</v>
      </c>
      <c r="C1123" s="731" t="s">
        <v>1054</v>
      </c>
      <c r="D1123" s="797" t="s">
        <v>204</v>
      </c>
      <c r="E1123" s="797"/>
      <c r="F1123" s="807">
        <v>1</v>
      </c>
      <c r="G1123" s="797">
        <v>1</v>
      </c>
      <c r="H1123" s="798"/>
      <c r="I1123" s="847"/>
      <c r="J1123" s="1063"/>
      <c r="K1123" s="798"/>
      <c r="L1123" s="798"/>
      <c r="M1123" s="798"/>
      <c r="N1123" s="798">
        <v>49</v>
      </c>
      <c r="O1123" s="218">
        <v>44927</v>
      </c>
      <c r="P1123" s="557">
        <f t="shared" si="19"/>
        <v>49</v>
      </c>
    </row>
    <row r="1124" spans="1:16">
      <c r="A1124" s="796">
        <v>44945</v>
      </c>
      <c r="B1124" s="731" t="s">
        <v>3</v>
      </c>
      <c r="C1124" s="731" t="s">
        <v>1531</v>
      </c>
      <c r="D1124" s="797" t="s">
        <v>204</v>
      </c>
      <c r="E1124" s="797"/>
      <c r="F1124" s="807">
        <v>1</v>
      </c>
      <c r="G1124" s="797">
        <v>1</v>
      </c>
      <c r="H1124" s="798"/>
      <c r="I1124" s="847"/>
      <c r="J1124" s="1063"/>
      <c r="K1124" s="798"/>
      <c r="L1124" s="798"/>
      <c r="M1124" s="798"/>
      <c r="N1124" s="798">
        <v>15</v>
      </c>
      <c r="O1124" s="218">
        <v>44927</v>
      </c>
      <c r="P1124" s="557">
        <f t="shared" si="19"/>
        <v>15</v>
      </c>
    </row>
    <row r="1125" spans="1:16">
      <c r="A1125" s="796">
        <v>44945</v>
      </c>
      <c r="B1125" s="731" t="s">
        <v>34</v>
      </c>
      <c r="C1125" s="731"/>
      <c r="D1125" s="797" t="s">
        <v>96</v>
      </c>
      <c r="E1125" s="797"/>
      <c r="F1125" s="807">
        <v>3</v>
      </c>
      <c r="G1125" s="797">
        <v>3</v>
      </c>
      <c r="H1125" s="798"/>
      <c r="I1125" s="847"/>
      <c r="J1125" s="1063"/>
      <c r="K1125" s="798"/>
      <c r="L1125" s="798"/>
      <c r="M1125" s="798"/>
      <c r="N1125" s="798">
        <v>36</v>
      </c>
      <c r="O1125" s="218">
        <v>44927</v>
      </c>
      <c r="P1125" s="557">
        <f t="shared" si="19"/>
        <v>36</v>
      </c>
    </row>
    <row r="1126" spans="1:16">
      <c r="A1126" s="796">
        <v>44945</v>
      </c>
      <c r="B1126" s="731" t="s">
        <v>3</v>
      </c>
      <c r="C1126" s="731"/>
      <c r="D1126" s="797" t="s">
        <v>95</v>
      </c>
      <c r="E1126" s="797"/>
      <c r="F1126" s="807">
        <v>3</v>
      </c>
      <c r="G1126" s="797">
        <v>3</v>
      </c>
      <c r="H1126" s="798"/>
      <c r="I1126" s="847"/>
      <c r="J1126" s="1063"/>
      <c r="K1126" s="798"/>
      <c r="L1126" s="798"/>
      <c r="M1126" s="798"/>
      <c r="N1126" s="798">
        <v>36</v>
      </c>
      <c r="O1126" s="218">
        <v>44927</v>
      </c>
      <c r="P1126" s="557">
        <f t="shared" si="19"/>
        <v>36</v>
      </c>
    </row>
    <row r="1127" spans="1:16">
      <c r="A1127" s="796">
        <v>44945</v>
      </c>
      <c r="B1127" s="731" t="s">
        <v>3</v>
      </c>
      <c r="C1127" s="731"/>
      <c r="D1127" s="797" t="s">
        <v>97</v>
      </c>
      <c r="E1127" s="797"/>
      <c r="F1127" s="807">
        <v>1</v>
      </c>
      <c r="G1127" s="797">
        <v>1</v>
      </c>
      <c r="H1127" s="798"/>
      <c r="I1127" s="847"/>
      <c r="J1127" s="1063"/>
      <c r="K1127" s="798"/>
      <c r="L1127" s="798"/>
      <c r="M1127" s="798"/>
      <c r="N1127" s="798">
        <v>12</v>
      </c>
      <c r="O1127" s="218">
        <v>44927</v>
      </c>
      <c r="P1127" s="557">
        <f t="shared" si="19"/>
        <v>12</v>
      </c>
    </row>
    <row r="1128" spans="1:16">
      <c r="A1128" s="796">
        <v>44945</v>
      </c>
      <c r="B1128" s="731" t="s">
        <v>1</v>
      </c>
      <c r="C1128" s="731" t="s">
        <v>1532</v>
      </c>
      <c r="D1128" s="797" t="s">
        <v>400</v>
      </c>
      <c r="E1128" s="797"/>
      <c r="F1128" s="807">
        <v>1</v>
      </c>
      <c r="G1128" s="797">
        <v>1</v>
      </c>
      <c r="H1128" s="798">
        <v>1</v>
      </c>
      <c r="I1128" s="847"/>
      <c r="J1128" s="1063"/>
      <c r="K1128" s="798"/>
      <c r="L1128" s="798"/>
      <c r="M1128" s="798"/>
      <c r="N1128" s="798"/>
      <c r="O1128" s="218">
        <v>44927</v>
      </c>
      <c r="P1128" s="557">
        <f t="shared" si="19"/>
        <v>0</v>
      </c>
    </row>
    <row r="1129" spans="1:16">
      <c r="A1129" s="796">
        <v>44945</v>
      </c>
      <c r="B1129" s="731" t="s">
        <v>1</v>
      </c>
      <c r="C1129" s="731" t="s">
        <v>1532</v>
      </c>
      <c r="D1129" s="797" t="s">
        <v>401</v>
      </c>
      <c r="E1129" s="797"/>
      <c r="F1129" s="807">
        <v>4</v>
      </c>
      <c r="G1129" s="797">
        <v>4</v>
      </c>
      <c r="H1129" s="798">
        <v>4</v>
      </c>
      <c r="I1129" s="847"/>
      <c r="J1129" s="1063"/>
      <c r="K1129" s="798"/>
      <c r="L1129" s="798"/>
      <c r="M1129" s="798"/>
      <c r="N1129" s="798"/>
      <c r="O1129" s="218">
        <v>44927</v>
      </c>
      <c r="P1129" s="557">
        <f t="shared" si="19"/>
        <v>0</v>
      </c>
    </row>
    <row r="1130" spans="1:16">
      <c r="A1130" s="796">
        <v>44945</v>
      </c>
      <c r="B1130" s="731" t="s">
        <v>1</v>
      </c>
      <c r="C1130" s="731" t="s">
        <v>1532</v>
      </c>
      <c r="D1130" s="797" t="s">
        <v>403</v>
      </c>
      <c r="E1130" s="797"/>
      <c r="F1130" s="807">
        <v>1</v>
      </c>
      <c r="G1130" s="797">
        <v>1</v>
      </c>
      <c r="H1130" s="798">
        <v>1</v>
      </c>
      <c r="I1130" s="847"/>
      <c r="J1130" s="1063"/>
      <c r="K1130" s="798"/>
      <c r="L1130" s="798"/>
      <c r="M1130" s="798"/>
      <c r="N1130" s="798"/>
      <c r="O1130" s="218">
        <v>44927</v>
      </c>
      <c r="P1130" s="557">
        <f t="shared" si="19"/>
        <v>0</v>
      </c>
    </row>
    <row r="1131" spans="1:16">
      <c r="A1131" s="796">
        <v>44946</v>
      </c>
      <c r="B1131" s="731" t="s">
        <v>1</v>
      </c>
      <c r="C1131" s="731" t="s">
        <v>1533</v>
      </c>
      <c r="D1131" s="797" t="s">
        <v>204</v>
      </c>
      <c r="E1131" s="797"/>
      <c r="F1131" s="807">
        <v>1</v>
      </c>
      <c r="G1131" s="797">
        <v>1</v>
      </c>
      <c r="H1131" s="798"/>
      <c r="I1131" s="847"/>
      <c r="J1131" s="1063"/>
      <c r="K1131" s="798"/>
      <c r="L1131" s="798"/>
      <c r="M1131" s="798"/>
      <c r="N1131" s="798">
        <v>30</v>
      </c>
      <c r="O1131" s="218">
        <v>44927</v>
      </c>
      <c r="P1131" s="557">
        <f t="shared" si="19"/>
        <v>30</v>
      </c>
    </row>
    <row r="1132" spans="1:16">
      <c r="A1132" s="796">
        <v>44946</v>
      </c>
      <c r="B1132" s="731" t="s">
        <v>34</v>
      </c>
      <c r="C1132" s="731"/>
      <c r="D1132" s="797" t="s">
        <v>96</v>
      </c>
      <c r="E1132" s="797"/>
      <c r="F1132" s="807">
        <v>3</v>
      </c>
      <c r="G1132" s="797">
        <v>3</v>
      </c>
      <c r="H1132" s="798"/>
      <c r="I1132" s="847"/>
      <c r="J1132" s="1063"/>
      <c r="K1132" s="798"/>
      <c r="L1132" s="798"/>
      <c r="M1132" s="798"/>
      <c r="N1132" s="798">
        <v>36</v>
      </c>
      <c r="O1132" s="218">
        <v>44927</v>
      </c>
      <c r="P1132" s="557">
        <f t="shared" si="19"/>
        <v>36</v>
      </c>
    </row>
    <row r="1133" spans="1:16">
      <c r="A1133" s="796">
        <v>44946</v>
      </c>
      <c r="B1133" s="731" t="s">
        <v>3</v>
      </c>
      <c r="C1133" s="731"/>
      <c r="D1133" s="797" t="s">
        <v>95</v>
      </c>
      <c r="E1133" s="797"/>
      <c r="F1133" s="807">
        <v>1</v>
      </c>
      <c r="G1133" s="797">
        <v>1</v>
      </c>
      <c r="H1133" s="798"/>
      <c r="I1133" s="847"/>
      <c r="J1133" s="1063"/>
      <c r="K1133" s="798"/>
      <c r="L1133" s="798"/>
      <c r="M1133" s="798"/>
      <c r="N1133" s="798">
        <v>12</v>
      </c>
      <c r="O1133" s="218">
        <v>44927</v>
      </c>
      <c r="P1133" s="557">
        <f t="shared" si="19"/>
        <v>12</v>
      </c>
    </row>
    <row r="1134" spans="1:16">
      <c r="A1134" s="796">
        <v>44946</v>
      </c>
      <c r="B1134" s="731" t="s">
        <v>3</v>
      </c>
      <c r="C1134" s="731"/>
      <c r="D1134" s="797" t="s">
        <v>97</v>
      </c>
      <c r="E1134" s="797"/>
      <c r="F1134" s="807">
        <v>1</v>
      </c>
      <c r="G1134" s="797">
        <v>1</v>
      </c>
      <c r="H1134" s="798"/>
      <c r="I1134" s="847"/>
      <c r="J1134" s="1063"/>
      <c r="K1134" s="798"/>
      <c r="L1134" s="798"/>
      <c r="M1134" s="798"/>
      <c r="N1134" s="798">
        <v>12</v>
      </c>
      <c r="O1134" s="218">
        <v>44927</v>
      </c>
      <c r="P1134" s="557">
        <f t="shared" si="19"/>
        <v>12</v>
      </c>
    </row>
    <row r="1135" spans="1:16">
      <c r="A1135" s="796">
        <v>44946</v>
      </c>
      <c r="B1135" s="731" t="s">
        <v>3</v>
      </c>
      <c r="C1135" s="731"/>
      <c r="D1135" s="797" t="s">
        <v>98</v>
      </c>
      <c r="E1135" s="797"/>
      <c r="F1135" s="807">
        <v>2</v>
      </c>
      <c r="G1135" s="797">
        <v>2</v>
      </c>
      <c r="H1135" s="798"/>
      <c r="I1135" s="847"/>
      <c r="J1135" s="1063"/>
      <c r="K1135" s="798"/>
      <c r="L1135" s="798"/>
      <c r="M1135" s="798"/>
      <c r="N1135" s="798">
        <v>24</v>
      </c>
      <c r="O1135" s="218">
        <v>44927</v>
      </c>
      <c r="P1135" s="557">
        <f t="shared" si="19"/>
        <v>24</v>
      </c>
    </row>
    <row r="1136" spans="1:16">
      <c r="A1136" s="796">
        <v>44946</v>
      </c>
      <c r="B1136" s="731" t="s">
        <v>1</v>
      </c>
      <c r="C1136" s="731" t="s">
        <v>1532</v>
      </c>
      <c r="D1136" s="797" t="s">
        <v>400</v>
      </c>
      <c r="E1136" s="797"/>
      <c r="F1136" s="807">
        <v>2</v>
      </c>
      <c r="G1136" s="797">
        <v>2</v>
      </c>
      <c r="H1136" s="798">
        <v>2</v>
      </c>
      <c r="I1136" s="847"/>
      <c r="J1136" s="1063"/>
      <c r="K1136" s="798"/>
      <c r="L1136" s="798"/>
      <c r="M1136" s="798"/>
      <c r="N1136" s="798"/>
      <c r="O1136" s="218">
        <v>44927</v>
      </c>
      <c r="P1136" s="557">
        <f t="shared" si="19"/>
        <v>0</v>
      </c>
    </row>
    <row r="1137" spans="1:16">
      <c r="A1137" s="796">
        <v>44946</v>
      </c>
      <c r="B1137" s="731" t="s">
        <v>1</v>
      </c>
      <c r="C1137" s="731" t="s">
        <v>1534</v>
      </c>
      <c r="D1137" s="797" t="s">
        <v>401</v>
      </c>
      <c r="E1137" s="797"/>
      <c r="F1137" s="807">
        <v>4</v>
      </c>
      <c r="G1137" s="797">
        <v>4</v>
      </c>
      <c r="H1137" s="798">
        <v>4</v>
      </c>
      <c r="I1137" s="847"/>
      <c r="J1137" s="1063"/>
      <c r="K1137" s="798"/>
      <c r="L1137" s="798"/>
      <c r="M1137" s="798"/>
      <c r="N1137" s="798"/>
      <c r="O1137" s="218">
        <v>44927</v>
      </c>
      <c r="P1137" s="557">
        <f t="shared" si="19"/>
        <v>0</v>
      </c>
    </row>
    <row r="1138" spans="1:16">
      <c r="A1138" s="796">
        <v>44946</v>
      </c>
      <c r="B1138" s="731" t="s">
        <v>1</v>
      </c>
      <c r="C1138" s="731" t="s">
        <v>1534</v>
      </c>
      <c r="D1138" s="797" t="s">
        <v>403</v>
      </c>
      <c r="E1138" s="797"/>
      <c r="F1138" s="807">
        <v>1</v>
      </c>
      <c r="G1138" s="797">
        <v>1</v>
      </c>
      <c r="H1138" s="798">
        <v>1</v>
      </c>
      <c r="I1138" s="847"/>
      <c r="J1138" s="1063"/>
      <c r="K1138" s="798"/>
      <c r="L1138" s="798"/>
      <c r="M1138" s="798"/>
      <c r="N1138" s="798"/>
      <c r="O1138" s="218">
        <v>44927</v>
      </c>
      <c r="P1138" s="557">
        <f t="shared" si="19"/>
        <v>0</v>
      </c>
    </row>
    <row r="1139" spans="1:16">
      <c r="A1139" s="796">
        <v>44948</v>
      </c>
      <c r="B1139" s="731" t="s">
        <v>1</v>
      </c>
      <c r="C1139" s="731" t="s">
        <v>1535</v>
      </c>
      <c r="D1139" s="797" t="s">
        <v>204</v>
      </c>
      <c r="E1139" s="797"/>
      <c r="F1139" s="807">
        <v>1</v>
      </c>
      <c r="G1139" s="797">
        <v>1</v>
      </c>
      <c r="H1139" s="798"/>
      <c r="I1139" s="847"/>
      <c r="J1139" s="1063"/>
      <c r="K1139" s="798"/>
      <c r="L1139" s="798"/>
      <c r="M1139" s="798"/>
      <c r="N1139" s="798">
        <v>14</v>
      </c>
      <c r="O1139" s="218">
        <v>44927</v>
      </c>
      <c r="P1139" s="557">
        <f t="shared" si="19"/>
        <v>14</v>
      </c>
    </row>
    <row r="1140" spans="1:16">
      <c r="A1140" s="796">
        <v>44948</v>
      </c>
      <c r="B1140" s="731" t="s">
        <v>1</v>
      </c>
      <c r="C1140" s="731" t="s">
        <v>1536</v>
      </c>
      <c r="D1140" s="797" t="s">
        <v>204</v>
      </c>
      <c r="E1140" s="797"/>
      <c r="F1140" s="807">
        <v>1</v>
      </c>
      <c r="G1140" s="797">
        <v>1</v>
      </c>
      <c r="H1140" s="798"/>
      <c r="I1140" s="847"/>
      <c r="J1140" s="1063"/>
      <c r="K1140" s="798"/>
      <c r="L1140" s="798"/>
      <c r="M1140" s="798"/>
      <c r="N1140" s="798">
        <v>14</v>
      </c>
      <c r="O1140" s="218">
        <v>44927</v>
      </c>
      <c r="P1140" s="557">
        <f t="shared" si="19"/>
        <v>14</v>
      </c>
    </row>
    <row r="1141" spans="1:16">
      <c r="A1141" s="796">
        <v>44948</v>
      </c>
      <c r="B1141" s="731" t="s">
        <v>41</v>
      </c>
      <c r="C1141" s="731"/>
      <c r="D1141" s="797" t="s">
        <v>11</v>
      </c>
      <c r="E1141" s="797"/>
      <c r="F1141" s="807">
        <v>1</v>
      </c>
      <c r="G1141" s="797">
        <v>0.5</v>
      </c>
      <c r="H1141" s="798"/>
      <c r="I1141" s="847"/>
      <c r="J1141" s="1063"/>
      <c r="K1141" s="798"/>
      <c r="L1141" s="798"/>
      <c r="M1141" s="798">
        <v>12</v>
      </c>
      <c r="N1141" s="798"/>
      <c r="O1141" s="218">
        <v>44927</v>
      </c>
      <c r="P1141" s="557">
        <f t="shared" si="19"/>
        <v>12</v>
      </c>
    </row>
    <row r="1142" spans="1:16">
      <c r="A1142" s="796">
        <v>44948</v>
      </c>
      <c r="B1142" s="731" t="s">
        <v>34</v>
      </c>
      <c r="C1142" s="731" t="s">
        <v>1506</v>
      </c>
      <c r="D1142" s="797" t="s">
        <v>11</v>
      </c>
      <c r="E1142" s="797"/>
      <c r="F1142" s="807">
        <v>1</v>
      </c>
      <c r="G1142" s="797"/>
      <c r="H1142" s="798"/>
      <c r="I1142" s="847"/>
      <c r="J1142" s="1063"/>
      <c r="K1142" s="798"/>
      <c r="L1142" s="798"/>
      <c r="M1142" s="798">
        <v>6</v>
      </c>
      <c r="N1142" s="798"/>
      <c r="O1142" s="218">
        <v>44927</v>
      </c>
      <c r="P1142" s="557">
        <f t="shared" ref="P1142:P1205" si="20">SUM(K1142:N1142)</f>
        <v>6</v>
      </c>
    </row>
    <row r="1143" spans="1:16">
      <c r="A1143" s="796">
        <v>44948</v>
      </c>
      <c r="B1143" s="731" t="s">
        <v>41</v>
      </c>
      <c r="C1143" s="731" t="s">
        <v>1538</v>
      </c>
      <c r="D1143" s="797" t="s">
        <v>11</v>
      </c>
      <c r="E1143" s="797"/>
      <c r="F1143" s="807">
        <v>1</v>
      </c>
      <c r="G1143" s="797"/>
      <c r="H1143" s="798"/>
      <c r="I1143" s="847"/>
      <c r="J1143" s="1063"/>
      <c r="K1143" s="798"/>
      <c r="L1143" s="798"/>
      <c r="M1143" s="798">
        <v>6</v>
      </c>
      <c r="N1143" s="798"/>
      <c r="O1143" s="218">
        <v>44927</v>
      </c>
      <c r="P1143" s="557">
        <f t="shared" si="20"/>
        <v>6</v>
      </c>
    </row>
    <row r="1144" spans="1:16">
      <c r="A1144" s="796">
        <v>44948</v>
      </c>
      <c r="B1144" s="731" t="s">
        <v>34</v>
      </c>
      <c r="C1144" s="731" t="s">
        <v>1129</v>
      </c>
      <c r="D1144" s="797" t="s">
        <v>10</v>
      </c>
      <c r="E1144" s="797"/>
      <c r="F1144" s="807">
        <v>2</v>
      </c>
      <c r="G1144" s="797">
        <v>2</v>
      </c>
      <c r="H1144" s="798"/>
      <c r="I1144" s="847"/>
      <c r="J1144" s="1063"/>
      <c r="K1144" s="798"/>
      <c r="L1144" s="798"/>
      <c r="M1144" s="798">
        <v>10</v>
      </c>
      <c r="N1144" s="798"/>
      <c r="O1144" s="218">
        <v>44927</v>
      </c>
      <c r="P1144" s="557">
        <f t="shared" si="20"/>
        <v>10</v>
      </c>
    </row>
    <row r="1145" spans="1:16">
      <c r="A1145" s="796">
        <v>44948</v>
      </c>
      <c r="B1145" s="731" t="s">
        <v>41</v>
      </c>
      <c r="C1145" s="731" t="s">
        <v>1529</v>
      </c>
      <c r="D1145" s="797" t="s">
        <v>228</v>
      </c>
      <c r="E1145" s="797"/>
      <c r="F1145" s="807">
        <v>1</v>
      </c>
      <c r="G1145" s="797">
        <v>1</v>
      </c>
      <c r="H1145" s="798"/>
      <c r="I1145" s="847"/>
      <c r="J1145" s="1063"/>
      <c r="K1145" s="798"/>
      <c r="L1145" s="798"/>
      <c r="M1145" s="798">
        <v>20</v>
      </c>
      <c r="N1145" s="798"/>
      <c r="O1145" s="218">
        <v>44927</v>
      </c>
      <c r="P1145" s="557">
        <f t="shared" si="20"/>
        <v>20</v>
      </c>
    </row>
    <row r="1146" spans="1:16">
      <c r="A1146" s="796">
        <v>44948</v>
      </c>
      <c r="B1146" s="731" t="s">
        <v>37</v>
      </c>
      <c r="C1146" s="731" t="s">
        <v>1443</v>
      </c>
      <c r="D1146" s="797" t="s">
        <v>228</v>
      </c>
      <c r="E1146" s="797"/>
      <c r="F1146" s="807">
        <v>1</v>
      </c>
      <c r="G1146" s="797">
        <v>1</v>
      </c>
      <c r="H1146" s="798"/>
      <c r="I1146" s="847"/>
      <c r="J1146" s="1063"/>
      <c r="K1146" s="798"/>
      <c r="L1146" s="798"/>
      <c r="M1146" s="798">
        <v>20</v>
      </c>
      <c r="N1146" s="798"/>
      <c r="O1146" s="218">
        <v>44927</v>
      </c>
      <c r="P1146" s="557">
        <f t="shared" si="20"/>
        <v>20</v>
      </c>
    </row>
    <row r="1147" spans="1:16">
      <c r="A1147" s="796">
        <v>44948</v>
      </c>
      <c r="B1147" s="731" t="s">
        <v>41</v>
      </c>
      <c r="C1147" s="731" t="s">
        <v>1539</v>
      </c>
      <c r="D1147" s="797" t="s">
        <v>354</v>
      </c>
      <c r="E1147" s="797"/>
      <c r="F1147" s="807">
        <v>2</v>
      </c>
      <c r="G1147" s="797"/>
      <c r="H1147" s="798"/>
      <c r="I1147" s="847"/>
      <c r="J1147" s="1063"/>
      <c r="K1147" s="798"/>
      <c r="L1147" s="798"/>
      <c r="M1147" s="798">
        <v>10</v>
      </c>
      <c r="N1147" s="798"/>
      <c r="O1147" s="218">
        <v>44927</v>
      </c>
      <c r="P1147" s="557">
        <f t="shared" si="20"/>
        <v>10</v>
      </c>
    </row>
    <row r="1148" spans="1:16">
      <c r="A1148" s="796">
        <v>44948</v>
      </c>
      <c r="B1148" s="731" t="s">
        <v>34</v>
      </c>
      <c r="C1148" s="731"/>
      <c r="D1148" s="797" t="s">
        <v>96</v>
      </c>
      <c r="E1148" s="797"/>
      <c r="F1148" s="807">
        <v>1</v>
      </c>
      <c r="G1148" s="797">
        <v>1</v>
      </c>
      <c r="H1148" s="798"/>
      <c r="I1148" s="847"/>
      <c r="J1148" s="1063"/>
      <c r="K1148" s="798"/>
      <c r="L1148" s="798"/>
      <c r="M1148" s="798"/>
      <c r="N1148" s="798">
        <v>12</v>
      </c>
      <c r="O1148" s="218">
        <v>44927</v>
      </c>
      <c r="P1148" s="557">
        <f t="shared" si="20"/>
        <v>12</v>
      </c>
    </row>
    <row r="1149" spans="1:16">
      <c r="A1149" s="796">
        <v>44948</v>
      </c>
      <c r="B1149" s="731" t="s">
        <v>3</v>
      </c>
      <c r="C1149" s="731"/>
      <c r="D1149" s="797" t="s">
        <v>95</v>
      </c>
      <c r="E1149" s="797"/>
      <c r="F1149" s="807">
        <v>4</v>
      </c>
      <c r="G1149" s="797">
        <v>4</v>
      </c>
      <c r="H1149" s="798"/>
      <c r="I1149" s="847"/>
      <c r="J1149" s="1063"/>
      <c r="K1149" s="798"/>
      <c r="L1149" s="798"/>
      <c r="M1149" s="798"/>
      <c r="N1149" s="798">
        <v>48</v>
      </c>
      <c r="O1149" s="218">
        <v>44927</v>
      </c>
      <c r="P1149" s="557">
        <f t="shared" si="20"/>
        <v>48</v>
      </c>
    </row>
    <row r="1150" spans="1:16">
      <c r="A1150" s="796">
        <v>44948</v>
      </c>
      <c r="B1150" s="731" t="s">
        <v>1</v>
      </c>
      <c r="C1150" s="731" t="s">
        <v>1508</v>
      </c>
      <c r="D1150" s="797" t="s">
        <v>402</v>
      </c>
      <c r="E1150" s="797"/>
      <c r="F1150" s="807">
        <v>1</v>
      </c>
      <c r="G1150" s="797">
        <v>1</v>
      </c>
      <c r="H1150" s="798">
        <v>1</v>
      </c>
      <c r="I1150" s="847"/>
      <c r="J1150" s="1063"/>
      <c r="K1150" s="798"/>
      <c r="L1150" s="798"/>
      <c r="M1150" s="798"/>
      <c r="N1150" s="798"/>
      <c r="O1150" s="218">
        <v>44927</v>
      </c>
      <c r="P1150" s="557">
        <f t="shared" si="20"/>
        <v>0</v>
      </c>
    </row>
    <row r="1151" spans="1:16">
      <c r="A1151" s="796">
        <v>44948</v>
      </c>
      <c r="B1151" s="731" t="s">
        <v>1</v>
      </c>
      <c r="C1151" s="731" t="s">
        <v>1510</v>
      </c>
      <c r="D1151" s="797" t="s">
        <v>95</v>
      </c>
      <c r="E1151" s="797"/>
      <c r="F1151" s="807">
        <v>2</v>
      </c>
      <c r="G1151" s="797">
        <v>2</v>
      </c>
      <c r="H1151" s="798"/>
      <c r="I1151" s="847"/>
      <c r="J1151" s="1063"/>
      <c r="K1151" s="798"/>
      <c r="L1151" s="798"/>
      <c r="M1151" s="798"/>
      <c r="N1151" s="798"/>
      <c r="O1151" s="218">
        <v>44927</v>
      </c>
      <c r="P1151" s="557">
        <f t="shared" si="20"/>
        <v>0</v>
      </c>
    </row>
    <row r="1152" spans="1:16">
      <c r="A1152" s="796">
        <v>44948</v>
      </c>
      <c r="B1152" s="731" t="s">
        <v>2</v>
      </c>
      <c r="C1152" s="731" t="s">
        <v>1511</v>
      </c>
      <c r="D1152" s="797" t="s">
        <v>96</v>
      </c>
      <c r="E1152" s="797"/>
      <c r="F1152" s="807">
        <v>2</v>
      </c>
      <c r="G1152" s="797">
        <v>2</v>
      </c>
      <c r="H1152" s="798"/>
      <c r="I1152" s="847"/>
      <c r="J1152" s="1063"/>
      <c r="K1152" s="798"/>
      <c r="L1152" s="798"/>
      <c r="M1152" s="798"/>
      <c r="N1152" s="798"/>
      <c r="O1152" s="218">
        <v>44927</v>
      </c>
      <c r="P1152" s="557">
        <f t="shared" si="20"/>
        <v>0</v>
      </c>
    </row>
    <row r="1153" spans="1:19">
      <c r="A1153" s="657">
        <v>44949</v>
      </c>
      <c r="B1153" s="577" t="s">
        <v>37</v>
      </c>
      <c r="C1153" s="577" t="s">
        <v>1541</v>
      </c>
      <c r="D1153" s="576" t="s">
        <v>354</v>
      </c>
      <c r="E1153" s="576"/>
      <c r="F1153" s="575">
        <v>2</v>
      </c>
      <c r="G1153" s="576">
        <v>2</v>
      </c>
      <c r="H1153" s="589"/>
      <c r="I1153" s="847"/>
      <c r="J1153" s="1063"/>
      <c r="K1153" s="589"/>
      <c r="L1153" s="589"/>
      <c r="M1153" s="589">
        <v>12</v>
      </c>
      <c r="N1153" s="589"/>
      <c r="O1153" s="218">
        <v>44927</v>
      </c>
      <c r="P1153" s="557">
        <f t="shared" si="20"/>
        <v>12</v>
      </c>
    </row>
    <row r="1154" spans="1:19">
      <c r="A1154" s="657">
        <v>44949</v>
      </c>
      <c r="B1154" s="577" t="s">
        <v>41</v>
      </c>
      <c r="C1154" s="577" t="s">
        <v>1542</v>
      </c>
      <c r="D1154" s="576" t="s">
        <v>200</v>
      </c>
      <c r="E1154" s="576"/>
      <c r="F1154" s="575">
        <v>4</v>
      </c>
      <c r="G1154" s="576">
        <v>4</v>
      </c>
      <c r="H1154" s="589"/>
      <c r="I1154" s="847"/>
      <c r="J1154" s="1063"/>
      <c r="K1154" s="589">
        <v>12</v>
      </c>
      <c r="L1154" s="589"/>
      <c r="M1154" s="589"/>
      <c r="N1154" s="589"/>
      <c r="O1154" s="218">
        <v>44927</v>
      </c>
      <c r="P1154" s="557">
        <f t="shared" si="20"/>
        <v>12</v>
      </c>
    </row>
    <row r="1155" spans="1:19">
      <c r="A1155" s="657">
        <v>44949</v>
      </c>
      <c r="B1155" s="577" t="s">
        <v>472</v>
      </c>
      <c r="C1155" s="577" t="s">
        <v>1543</v>
      </c>
      <c r="D1155" s="576" t="s">
        <v>200</v>
      </c>
      <c r="E1155" s="576"/>
      <c r="F1155" s="575">
        <v>1</v>
      </c>
      <c r="G1155" s="576">
        <v>1</v>
      </c>
      <c r="H1155" s="589"/>
      <c r="I1155" s="847"/>
      <c r="J1155" s="1063"/>
      <c r="K1155" s="589">
        <v>3</v>
      </c>
      <c r="L1155" s="589"/>
      <c r="M1155" s="589"/>
      <c r="N1155" s="589"/>
      <c r="O1155" s="218">
        <v>44927</v>
      </c>
      <c r="P1155" s="557">
        <f t="shared" si="20"/>
        <v>3</v>
      </c>
    </row>
    <row r="1156" spans="1:19">
      <c r="A1156" s="657">
        <v>44949</v>
      </c>
      <c r="B1156" s="731" t="s">
        <v>34</v>
      </c>
      <c r="C1156" s="577"/>
      <c r="D1156" s="797" t="s">
        <v>96</v>
      </c>
      <c r="E1156" s="576"/>
      <c r="F1156" s="575">
        <v>3</v>
      </c>
      <c r="G1156" s="576">
        <v>3</v>
      </c>
      <c r="H1156" s="589"/>
      <c r="I1156" s="847"/>
      <c r="J1156" s="1063"/>
      <c r="K1156" s="589"/>
      <c r="L1156" s="589"/>
      <c r="M1156" s="589"/>
      <c r="N1156" s="589">
        <v>36</v>
      </c>
      <c r="O1156" s="218">
        <v>44927</v>
      </c>
      <c r="P1156" s="557">
        <f t="shared" si="20"/>
        <v>36</v>
      </c>
    </row>
    <row r="1157" spans="1:19">
      <c r="A1157" s="657">
        <v>44949</v>
      </c>
      <c r="B1157" s="731" t="s">
        <v>3</v>
      </c>
      <c r="C1157" s="577"/>
      <c r="D1157" s="797" t="s">
        <v>95</v>
      </c>
      <c r="E1157" s="576"/>
      <c r="F1157" s="575">
        <v>2</v>
      </c>
      <c r="G1157" s="576">
        <v>2</v>
      </c>
      <c r="H1157" s="589"/>
      <c r="I1157" s="847"/>
      <c r="J1157" s="1063"/>
      <c r="K1157" s="589"/>
      <c r="L1157" s="589"/>
      <c r="M1157" s="589"/>
      <c r="N1157" s="589">
        <v>24</v>
      </c>
      <c r="O1157" s="218">
        <v>44927</v>
      </c>
      <c r="P1157" s="557">
        <f t="shared" si="20"/>
        <v>24</v>
      </c>
    </row>
    <row r="1158" spans="1:19">
      <c r="A1158" s="657">
        <v>44949</v>
      </c>
      <c r="B1158" s="731" t="s">
        <v>3</v>
      </c>
      <c r="C1158" s="577"/>
      <c r="D1158" s="797" t="s">
        <v>97</v>
      </c>
      <c r="E1158" s="576"/>
      <c r="F1158" s="575">
        <v>2</v>
      </c>
      <c r="G1158" s="576">
        <v>2</v>
      </c>
      <c r="H1158" s="589"/>
      <c r="I1158" s="847"/>
      <c r="J1158" s="1063"/>
      <c r="K1158" s="589"/>
      <c r="L1158" s="589"/>
      <c r="M1158" s="589"/>
      <c r="N1158" s="589">
        <v>24</v>
      </c>
      <c r="O1158" s="218">
        <v>44927</v>
      </c>
      <c r="P1158" s="557">
        <f t="shared" si="20"/>
        <v>24</v>
      </c>
    </row>
    <row r="1159" spans="1:19">
      <c r="A1159" s="657">
        <v>44949</v>
      </c>
      <c r="B1159" s="731" t="s">
        <v>3</v>
      </c>
      <c r="C1159" s="577"/>
      <c r="D1159" s="576" t="s">
        <v>98</v>
      </c>
      <c r="E1159" s="576"/>
      <c r="F1159" s="575">
        <v>1</v>
      </c>
      <c r="G1159" s="576">
        <v>1</v>
      </c>
      <c r="H1159" s="589"/>
      <c r="I1159" s="847"/>
      <c r="J1159" s="1063"/>
      <c r="K1159" s="589"/>
      <c r="L1159" s="589"/>
      <c r="M1159" s="589"/>
      <c r="N1159" s="589">
        <v>12</v>
      </c>
      <c r="O1159" s="218">
        <v>44927</v>
      </c>
      <c r="P1159" s="557">
        <f t="shared" si="20"/>
        <v>12</v>
      </c>
    </row>
    <row r="1160" spans="1:19">
      <c r="A1160" s="657">
        <v>44949</v>
      </c>
      <c r="B1160" s="731" t="s">
        <v>1</v>
      </c>
      <c r="C1160" s="577"/>
      <c r="D1160" s="576" t="s">
        <v>99</v>
      </c>
      <c r="E1160" s="576"/>
      <c r="F1160" s="575">
        <v>5</v>
      </c>
      <c r="G1160" s="576">
        <v>5</v>
      </c>
      <c r="H1160" s="589"/>
      <c r="I1160" s="847"/>
      <c r="J1160" s="1063"/>
      <c r="K1160" s="589"/>
      <c r="L1160" s="589"/>
      <c r="M1160" s="589"/>
      <c r="N1160" s="589">
        <v>2.5</v>
      </c>
      <c r="O1160" s="218">
        <v>44927</v>
      </c>
      <c r="P1160" s="557">
        <f t="shared" si="20"/>
        <v>2.5</v>
      </c>
    </row>
    <row r="1161" spans="1:19">
      <c r="A1161" s="657">
        <v>44949</v>
      </c>
      <c r="B1161" s="731" t="s">
        <v>1</v>
      </c>
      <c r="C1161" s="577"/>
      <c r="D1161" s="576" t="s">
        <v>402</v>
      </c>
      <c r="E1161" s="576"/>
      <c r="F1161" s="575">
        <v>1</v>
      </c>
      <c r="G1161" s="576">
        <v>1</v>
      </c>
      <c r="H1161" s="589">
        <v>1</v>
      </c>
      <c r="I1161" s="847"/>
      <c r="J1161" s="1063"/>
      <c r="K1161" s="589"/>
      <c r="L1161" s="589"/>
      <c r="M1161" s="589"/>
      <c r="N1161" s="589"/>
      <c r="O1161" s="218">
        <v>44927</v>
      </c>
      <c r="P1161" s="557">
        <f t="shared" si="20"/>
        <v>0</v>
      </c>
    </row>
    <row r="1162" spans="1:19">
      <c r="A1162" s="657">
        <v>44949</v>
      </c>
      <c r="B1162" s="731" t="s">
        <v>1</v>
      </c>
      <c r="C1162" s="577"/>
      <c r="D1162" s="576" t="s">
        <v>400</v>
      </c>
      <c r="E1162" s="576"/>
      <c r="F1162" s="575">
        <v>2</v>
      </c>
      <c r="G1162" s="576">
        <v>2</v>
      </c>
      <c r="H1162" s="589">
        <v>2</v>
      </c>
      <c r="I1162" s="847"/>
      <c r="J1162" s="1063"/>
      <c r="K1162" s="589"/>
      <c r="L1162" s="589"/>
      <c r="M1162" s="589"/>
      <c r="N1162" s="589"/>
      <c r="O1162" s="218">
        <v>44927</v>
      </c>
      <c r="P1162" s="557">
        <f t="shared" si="20"/>
        <v>0</v>
      </c>
    </row>
    <row r="1163" spans="1:19">
      <c r="A1163" s="657">
        <v>44949</v>
      </c>
      <c r="B1163" s="577" t="s">
        <v>41</v>
      </c>
      <c r="C1163" s="577" t="s">
        <v>1544</v>
      </c>
      <c r="D1163" s="576" t="s">
        <v>200</v>
      </c>
      <c r="E1163" s="576"/>
      <c r="F1163" s="575">
        <v>1</v>
      </c>
      <c r="G1163" s="576">
        <v>1</v>
      </c>
      <c r="H1163" s="589"/>
      <c r="I1163" s="847"/>
      <c r="J1163" s="1063"/>
      <c r="K1163" s="589">
        <v>6</v>
      </c>
      <c r="L1163" s="589"/>
      <c r="M1163" s="589"/>
      <c r="N1163" s="589"/>
      <c r="O1163" s="218">
        <v>44927</v>
      </c>
      <c r="P1163" s="557">
        <f t="shared" si="20"/>
        <v>6</v>
      </c>
    </row>
    <row r="1164" spans="1:19">
      <c r="A1164" s="657">
        <v>44950</v>
      </c>
      <c r="B1164" s="577" t="s">
        <v>41</v>
      </c>
      <c r="C1164" s="577" t="s">
        <v>1545</v>
      </c>
      <c r="D1164" s="797" t="s">
        <v>228</v>
      </c>
      <c r="E1164" s="576"/>
      <c r="F1164" s="575">
        <v>1</v>
      </c>
      <c r="G1164" s="576">
        <v>1</v>
      </c>
      <c r="H1164" s="589"/>
      <c r="I1164" s="847"/>
      <c r="J1164" s="1063"/>
      <c r="K1164" s="589"/>
      <c r="L1164" s="589"/>
      <c r="M1164" s="589">
        <v>20</v>
      </c>
      <c r="N1164" s="589"/>
      <c r="O1164" s="218">
        <v>44927</v>
      </c>
      <c r="P1164" s="557">
        <f t="shared" si="20"/>
        <v>20</v>
      </c>
    </row>
    <row r="1165" spans="1:19">
      <c r="A1165" s="657">
        <v>44950</v>
      </c>
      <c r="B1165" s="577" t="s">
        <v>3</v>
      </c>
      <c r="C1165" s="577" t="s">
        <v>1548</v>
      </c>
      <c r="D1165" s="576" t="s">
        <v>10</v>
      </c>
      <c r="E1165" s="576"/>
      <c r="F1165" s="575">
        <v>4</v>
      </c>
      <c r="G1165" s="576">
        <v>2</v>
      </c>
      <c r="H1165" s="589"/>
      <c r="I1165" s="847"/>
      <c r="J1165" s="1063"/>
      <c r="K1165" s="589"/>
      <c r="L1165" s="589"/>
      <c r="M1165" s="589">
        <v>20</v>
      </c>
      <c r="N1165" s="589"/>
      <c r="O1165" s="218">
        <v>44927</v>
      </c>
      <c r="P1165" s="557">
        <f t="shared" si="20"/>
        <v>20</v>
      </c>
    </row>
    <row r="1166" spans="1:19">
      <c r="A1166" s="657">
        <v>44950</v>
      </c>
      <c r="B1166" s="577" t="s">
        <v>34</v>
      </c>
      <c r="C1166" s="577" t="s">
        <v>1521</v>
      </c>
      <c r="D1166" s="797" t="s">
        <v>11</v>
      </c>
      <c r="E1166" s="576"/>
      <c r="F1166" s="575">
        <v>1</v>
      </c>
      <c r="G1166" s="576">
        <v>1</v>
      </c>
      <c r="H1166" s="589"/>
      <c r="I1166" s="847"/>
      <c r="J1166" s="1063"/>
      <c r="K1166" s="589"/>
      <c r="L1166" s="589"/>
      <c r="M1166" s="589">
        <v>6</v>
      </c>
      <c r="N1166" s="589"/>
      <c r="O1166" s="218">
        <v>44927</v>
      </c>
      <c r="P1166" s="557">
        <f t="shared" si="20"/>
        <v>6</v>
      </c>
      <c r="S1166">
        <f>91-68</f>
        <v>23</v>
      </c>
    </row>
    <row r="1167" spans="1:19">
      <c r="A1167" s="657">
        <v>44950</v>
      </c>
      <c r="B1167" s="577" t="s">
        <v>41</v>
      </c>
      <c r="C1167" s="577" t="s">
        <v>1546</v>
      </c>
      <c r="D1167" s="797" t="s">
        <v>11</v>
      </c>
      <c r="E1167" s="576"/>
      <c r="F1167" s="575">
        <v>2</v>
      </c>
      <c r="G1167" s="576"/>
      <c r="H1167" s="589"/>
      <c r="I1167" s="847"/>
      <c r="J1167" s="1063"/>
      <c r="K1167" s="589"/>
      <c r="L1167" s="589"/>
      <c r="M1167" s="589">
        <v>12</v>
      </c>
      <c r="N1167" s="589"/>
      <c r="O1167" s="218">
        <v>44927</v>
      </c>
      <c r="P1167" s="557">
        <f t="shared" si="20"/>
        <v>12</v>
      </c>
    </row>
    <row r="1168" spans="1:19">
      <c r="A1168" s="657">
        <v>44950</v>
      </c>
      <c r="B1168" s="577" t="s">
        <v>34</v>
      </c>
      <c r="C1168" s="577" t="s">
        <v>1547</v>
      </c>
      <c r="D1168" s="576" t="s">
        <v>10</v>
      </c>
      <c r="E1168" s="576"/>
      <c r="F1168" s="575">
        <v>2</v>
      </c>
      <c r="G1168" s="576">
        <v>2</v>
      </c>
      <c r="H1168" s="589"/>
      <c r="I1168" s="847"/>
      <c r="J1168" s="1063"/>
      <c r="K1168" s="589"/>
      <c r="L1168" s="589"/>
      <c r="M1168" s="589">
        <v>10</v>
      </c>
      <c r="N1168" s="589"/>
      <c r="O1168" s="218">
        <v>44927</v>
      </c>
      <c r="P1168" s="557">
        <f t="shared" si="20"/>
        <v>10</v>
      </c>
    </row>
    <row r="1169" spans="1:16">
      <c r="A1169" s="657">
        <v>44950</v>
      </c>
      <c r="B1169" s="731" t="s">
        <v>34</v>
      </c>
      <c r="C1169" s="577"/>
      <c r="D1169" s="797" t="s">
        <v>96</v>
      </c>
      <c r="E1169" s="576"/>
      <c r="F1169" s="575">
        <v>2</v>
      </c>
      <c r="G1169" s="576">
        <v>2</v>
      </c>
      <c r="H1169" s="589"/>
      <c r="I1169" s="847"/>
      <c r="J1169" s="1063"/>
      <c r="K1169" s="589"/>
      <c r="L1169" s="589"/>
      <c r="M1169" s="589"/>
      <c r="N1169" s="589">
        <v>24</v>
      </c>
      <c r="O1169" s="218">
        <v>44927</v>
      </c>
      <c r="P1169" s="557">
        <f t="shared" si="20"/>
        <v>24</v>
      </c>
    </row>
    <row r="1170" spans="1:16">
      <c r="A1170" s="657">
        <v>44950</v>
      </c>
      <c r="B1170" s="731" t="s">
        <v>3</v>
      </c>
      <c r="C1170" s="577"/>
      <c r="D1170" s="576" t="s">
        <v>95</v>
      </c>
      <c r="E1170" s="576"/>
      <c r="F1170" s="575">
        <v>2</v>
      </c>
      <c r="G1170" s="576">
        <v>2</v>
      </c>
      <c r="H1170" s="589"/>
      <c r="I1170" s="847"/>
      <c r="J1170" s="1063"/>
      <c r="K1170" s="589"/>
      <c r="L1170" s="589"/>
      <c r="M1170" s="589"/>
      <c r="N1170" s="589">
        <v>24</v>
      </c>
      <c r="O1170" s="218">
        <v>44927</v>
      </c>
      <c r="P1170" s="557">
        <f t="shared" si="20"/>
        <v>24</v>
      </c>
    </row>
    <row r="1171" spans="1:16">
      <c r="A1171" s="657">
        <v>44950</v>
      </c>
      <c r="B1171" s="731" t="s">
        <v>3</v>
      </c>
      <c r="C1171" s="731" t="s">
        <v>1971</v>
      </c>
      <c r="D1171" s="576" t="s">
        <v>98</v>
      </c>
      <c r="E1171" s="576"/>
      <c r="F1171" s="575">
        <v>1</v>
      </c>
      <c r="G1171" s="576">
        <v>1</v>
      </c>
      <c r="H1171" s="589"/>
      <c r="I1171" s="847"/>
      <c r="J1171" s="1063"/>
      <c r="K1171" s="589"/>
      <c r="L1171" s="589"/>
      <c r="M1171" s="589"/>
      <c r="N1171" s="589">
        <v>12</v>
      </c>
      <c r="O1171" s="218">
        <v>44927</v>
      </c>
      <c r="P1171" s="557">
        <f t="shared" si="20"/>
        <v>12</v>
      </c>
    </row>
    <row r="1172" spans="1:16">
      <c r="A1172" s="657">
        <v>44950</v>
      </c>
      <c r="B1172" s="731" t="s">
        <v>1</v>
      </c>
      <c r="C1172" s="577" t="s">
        <v>1549</v>
      </c>
      <c r="D1172" s="576" t="s">
        <v>401</v>
      </c>
      <c r="E1172" s="576"/>
      <c r="F1172" s="575">
        <v>4</v>
      </c>
      <c r="G1172" s="576">
        <v>4</v>
      </c>
      <c r="H1172" s="589">
        <v>4</v>
      </c>
      <c r="I1172" s="847"/>
      <c r="J1172" s="1063"/>
      <c r="K1172" s="589"/>
      <c r="L1172" s="589"/>
      <c r="M1172" s="589"/>
      <c r="N1172" s="589"/>
      <c r="O1172" s="218">
        <v>44927</v>
      </c>
      <c r="P1172" s="557">
        <f t="shared" si="20"/>
        <v>0</v>
      </c>
    </row>
    <row r="1173" spans="1:16">
      <c r="A1173" s="657">
        <v>44950</v>
      </c>
      <c r="B1173" s="731" t="s">
        <v>1</v>
      </c>
      <c r="C1173" s="577" t="s">
        <v>1549</v>
      </c>
      <c r="D1173" s="576" t="s">
        <v>400</v>
      </c>
      <c r="E1173" s="576"/>
      <c r="F1173" s="575">
        <v>1</v>
      </c>
      <c r="G1173" s="576">
        <v>1</v>
      </c>
      <c r="H1173" s="589">
        <v>1</v>
      </c>
      <c r="I1173" s="847"/>
      <c r="J1173" s="1063"/>
      <c r="K1173" s="589"/>
      <c r="L1173" s="589"/>
      <c r="M1173" s="589"/>
      <c r="N1173" s="589"/>
      <c r="O1173" s="218">
        <v>44927</v>
      </c>
      <c r="P1173" s="557">
        <f t="shared" si="20"/>
        <v>0</v>
      </c>
    </row>
    <row r="1174" spans="1:16">
      <c r="A1174" s="657">
        <v>44950</v>
      </c>
      <c r="B1174" s="731" t="s">
        <v>1</v>
      </c>
      <c r="C1174" s="577" t="s">
        <v>1549</v>
      </c>
      <c r="D1174" s="576" t="s">
        <v>403</v>
      </c>
      <c r="E1174" s="576"/>
      <c r="F1174" s="575">
        <v>3</v>
      </c>
      <c r="G1174" s="576">
        <v>3</v>
      </c>
      <c r="H1174" s="589">
        <v>3</v>
      </c>
      <c r="I1174" s="847"/>
      <c r="J1174" s="1063"/>
      <c r="K1174" s="589"/>
      <c r="L1174" s="589"/>
      <c r="M1174" s="589"/>
      <c r="N1174" s="589"/>
      <c r="O1174" s="218">
        <v>44927</v>
      </c>
      <c r="P1174" s="557">
        <f t="shared" si="20"/>
        <v>0</v>
      </c>
    </row>
    <row r="1175" spans="1:16">
      <c r="A1175" s="657">
        <v>44952</v>
      </c>
      <c r="B1175" s="577" t="s">
        <v>12</v>
      </c>
      <c r="C1175" s="577" t="s">
        <v>1551</v>
      </c>
      <c r="D1175" s="576" t="s">
        <v>228</v>
      </c>
      <c r="E1175" s="576"/>
      <c r="F1175" s="575">
        <v>4</v>
      </c>
      <c r="G1175" s="576">
        <v>4</v>
      </c>
      <c r="H1175" s="589"/>
      <c r="I1175" s="847"/>
      <c r="J1175" s="1063"/>
      <c r="K1175" s="589"/>
      <c r="L1175" s="589"/>
      <c r="M1175" s="589">
        <v>80</v>
      </c>
      <c r="N1175" s="589"/>
      <c r="O1175" s="218">
        <v>44927</v>
      </c>
      <c r="P1175" s="557">
        <f t="shared" si="20"/>
        <v>80</v>
      </c>
    </row>
    <row r="1176" spans="1:16">
      <c r="A1176" s="657">
        <v>44952</v>
      </c>
      <c r="B1176" s="577" t="s">
        <v>41</v>
      </c>
      <c r="C1176" s="577" t="s">
        <v>1552</v>
      </c>
      <c r="D1176" s="576" t="s">
        <v>228</v>
      </c>
      <c r="E1176" s="576"/>
      <c r="F1176" s="575">
        <v>1</v>
      </c>
      <c r="G1176" s="576">
        <v>1</v>
      </c>
      <c r="H1176" s="589"/>
      <c r="I1176" s="847"/>
      <c r="J1176" s="1063"/>
      <c r="K1176" s="589"/>
      <c r="L1176" s="589"/>
      <c r="M1176" s="589">
        <v>20</v>
      </c>
      <c r="N1176" s="589"/>
      <c r="O1176" s="218">
        <v>44927</v>
      </c>
      <c r="P1176" s="557">
        <f t="shared" si="20"/>
        <v>20</v>
      </c>
    </row>
    <row r="1177" spans="1:16">
      <c r="A1177" s="657">
        <v>44952</v>
      </c>
      <c r="B1177" s="577" t="s">
        <v>41</v>
      </c>
      <c r="C1177" s="577" t="s">
        <v>1553</v>
      </c>
      <c r="D1177" s="576" t="s">
        <v>11</v>
      </c>
      <c r="E1177" s="576"/>
      <c r="F1177" s="575">
        <v>2</v>
      </c>
      <c r="G1177" s="576"/>
      <c r="H1177" s="589"/>
      <c r="I1177" s="847"/>
      <c r="J1177" s="1063"/>
      <c r="K1177" s="589"/>
      <c r="L1177" s="589"/>
      <c r="M1177" s="589">
        <v>12</v>
      </c>
      <c r="N1177" s="589"/>
      <c r="O1177" s="218">
        <v>44927</v>
      </c>
      <c r="P1177" s="557">
        <f t="shared" si="20"/>
        <v>12</v>
      </c>
    </row>
    <row r="1178" spans="1:16">
      <c r="A1178" s="657">
        <v>44952</v>
      </c>
      <c r="B1178" s="577" t="s">
        <v>41</v>
      </c>
      <c r="C1178" s="577" t="s">
        <v>1554</v>
      </c>
      <c r="D1178" s="576" t="s">
        <v>354</v>
      </c>
      <c r="E1178" s="576"/>
      <c r="F1178" s="575">
        <v>2</v>
      </c>
      <c r="G1178" s="576">
        <v>2</v>
      </c>
      <c r="H1178" s="589"/>
      <c r="I1178" s="847"/>
      <c r="J1178" s="1063"/>
      <c r="K1178" s="589"/>
      <c r="L1178" s="589"/>
      <c r="M1178" s="589">
        <v>10</v>
      </c>
      <c r="N1178" s="589"/>
      <c r="O1178" s="218">
        <v>44927</v>
      </c>
      <c r="P1178" s="557">
        <f t="shared" si="20"/>
        <v>10</v>
      </c>
    </row>
    <row r="1179" spans="1:16">
      <c r="A1179" s="657">
        <v>44952</v>
      </c>
      <c r="B1179" s="577" t="s">
        <v>34</v>
      </c>
      <c r="C1179" s="577" t="s">
        <v>623</v>
      </c>
      <c r="D1179" s="576" t="s">
        <v>10</v>
      </c>
      <c r="E1179" s="576"/>
      <c r="F1179" s="575">
        <v>1</v>
      </c>
      <c r="G1179" s="576">
        <v>1</v>
      </c>
      <c r="H1179" s="589"/>
      <c r="I1179" s="847"/>
      <c r="J1179" s="1063"/>
      <c r="K1179" s="589"/>
      <c r="L1179" s="589"/>
      <c r="M1179" s="589">
        <v>5</v>
      </c>
      <c r="N1179" s="589"/>
      <c r="O1179" s="218">
        <v>44927</v>
      </c>
      <c r="P1179" s="557">
        <f t="shared" si="20"/>
        <v>5</v>
      </c>
    </row>
    <row r="1180" spans="1:16">
      <c r="A1180" s="657">
        <v>44952</v>
      </c>
      <c r="B1180" s="577" t="s">
        <v>1</v>
      </c>
      <c r="C1180" s="577" t="s">
        <v>1555</v>
      </c>
      <c r="D1180" s="576" t="s">
        <v>204</v>
      </c>
      <c r="E1180" s="576"/>
      <c r="F1180" s="575">
        <v>1</v>
      </c>
      <c r="G1180" s="576">
        <v>1</v>
      </c>
      <c r="H1180" s="589"/>
      <c r="I1180" s="847"/>
      <c r="J1180" s="1063"/>
      <c r="K1180" s="589"/>
      <c r="L1180" s="589"/>
      <c r="M1180" s="589"/>
      <c r="N1180" s="589">
        <v>32</v>
      </c>
      <c r="O1180" s="218">
        <v>44927</v>
      </c>
      <c r="P1180" s="557">
        <f t="shared" si="20"/>
        <v>32</v>
      </c>
    </row>
    <row r="1181" spans="1:16">
      <c r="A1181" s="657">
        <v>44952</v>
      </c>
      <c r="B1181" s="731" t="s">
        <v>34</v>
      </c>
      <c r="C1181" s="577"/>
      <c r="D1181" s="797" t="s">
        <v>96</v>
      </c>
      <c r="E1181" s="576"/>
      <c r="F1181" s="575">
        <v>3</v>
      </c>
      <c r="G1181" s="576">
        <v>3</v>
      </c>
      <c r="H1181" s="589"/>
      <c r="I1181" s="847"/>
      <c r="J1181" s="1063"/>
      <c r="K1181" s="589"/>
      <c r="L1181" s="589"/>
      <c r="M1181" s="589"/>
      <c r="N1181" s="589">
        <v>36</v>
      </c>
      <c r="O1181" s="218">
        <v>44927</v>
      </c>
      <c r="P1181" s="557">
        <f t="shared" si="20"/>
        <v>36</v>
      </c>
    </row>
    <row r="1182" spans="1:16">
      <c r="A1182" s="657">
        <v>44952</v>
      </c>
      <c r="B1182" s="577" t="s">
        <v>3</v>
      </c>
      <c r="C1182" s="577"/>
      <c r="D1182" s="576" t="s">
        <v>95</v>
      </c>
      <c r="E1182" s="576"/>
      <c r="F1182" s="575">
        <v>2</v>
      </c>
      <c r="G1182" s="576">
        <v>2</v>
      </c>
      <c r="H1182" s="589"/>
      <c r="I1182" s="847"/>
      <c r="J1182" s="1063"/>
      <c r="K1182" s="589"/>
      <c r="L1182" s="589"/>
      <c r="M1182" s="589"/>
      <c r="N1182" s="589">
        <v>24</v>
      </c>
      <c r="O1182" s="218">
        <v>44927</v>
      </c>
      <c r="P1182" s="557">
        <f t="shared" si="20"/>
        <v>24</v>
      </c>
    </row>
    <row r="1183" spans="1:16">
      <c r="A1183" s="657">
        <v>44952</v>
      </c>
      <c r="B1183" s="731" t="s">
        <v>43</v>
      </c>
      <c r="C1183" s="577"/>
      <c r="D1183" s="576" t="s">
        <v>98</v>
      </c>
      <c r="E1183" s="576"/>
      <c r="F1183" s="575">
        <v>1</v>
      </c>
      <c r="G1183" s="576">
        <v>1</v>
      </c>
      <c r="H1183" s="589"/>
      <c r="I1183" s="847"/>
      <c r="J1183" s="1063"/>
      <c r="K1183" s="589"/>
      <c r="L1183" s="589"/>
      <c r="M1183" s="589"/>
      <c r="N1183" s="589">
        <v>12</v>
      </c>
      <c r="O1183" s="218">
        <v>44927</v>
      </c>
      <c r="P1183" s="557">
        <f t="shared" si="20"/>
        <v>12</v>
      </c>
    </row>
    <row r="1184" spans="1:16">
      <c r="A1184" s="657">
        <v>44952</v>
      </c>
      <c r="B1184" s="731" t="s">
        <v>12</v>
      </c>
      <c r="C1184" s="577"/>
      <c r="D1184" s="576" t="s">
        <v>97</v>
      </c>
      <c r="E1184" s="576"/>
      <c r="F1184" s="575">
        <v>2</v>
      </c>
      <c r="G1184" s="576">
        <v>2</v>
      </c>
      <c r="H1184" s="589"/>
      <c r="I1184" s="847"/>
      <c r="J1184" s="1063"/>
      <c r="K1184" s="589"/>
      <c r="L1184" s="589"/>
      <c r="M1184" s="589"/>
      <c r="N1184" s="589">
        <v>24</v>
      </c>
      <c r="O1184" s="218">
        <v>44927</v>
      </c>
      <c r="P1184" s="557">
        <f t="shared" si="20"/>
        <v>24</v>
      </c>
    </row>
    <row r="1185" spans="1:16">
      <c r="A1185" s="657">
        <v>44952</v>
      </c>
      <c r="B1185" s="577" t="s">
        <v>1</v>
      </c>
      <c r="C1185" s="577" t="s">
        <v>1556</v>
      </c>
      <c r="D1185" s="576" t="s">
        <v>400</v>
      </c>
      <c r="E1185" s="576"/>
      <c r="F1185" s="575">
        <v>1</v>
      </c>
      <c r="G1185" s="576">
        <v>1</v>
      </c>
      <c r="H1185" s="589">
        <v>1</v>
      </c>
      <c r="I1185" s="847"/>
      <c r="J1185" s="1063"/>
      <c r="K1185" s="589"/>
      <c r="L1185" s="589"/>
      <c r="M1185" s="589"/>
      <c r="N1185" s="589"/>
      <c r="O1185" s="218">
        <v>44927</v>
      </c>
      <c r="P1185" s="557">
        <f t="shared" si="20"/>
        <v>0</v>
      </c>
    </row>
    <row r="1186" spans="1:16">
      <c r="A1186" s="657">
        <v>44952</v>
      </c>
      <c r="B1186" s="577" t="s">
        <v>1</v>
      </c>
      <c r="C1186" s="577" t="s">
        <v>1556</v>
      </c>
      <c r="D1186" s="576" t="s">
        <v>402</v>
      </c>
      <c r="E1186" s="576"/>
      <c r="F1186" s="575">
        <v>1</v>
      </c>
      <c r="G1186" s="576">
        <v>1</v>
      </c>
      <c r="H1186" s="589">
        <v>1</v>
      </c>
      <c r="I1186" s="847"/>
      <c r="J1186" s="1063"/>
      <c r="K1186" s="589"/>
      <c r="L1186" s="589"/>
      <c r="M1186" s="589"/>
      <c r="N1186" s="589"/>
      <c r="O1186" s="218">
        <v>44927</v>
      </c>
      <c r="P1186" s="557">
        <f t="shared" si="20"/>
        <v>0</v>
      </c>
    </row>
    <row r="1187" spans="1:16">
      <c r="A1187" s="657">
        <v>44953</v>
      </c>
      <c r="B1187" s="577" t="s">
        <v>41</v>
      </c>
      <c r="C1187" s="577" t="s">
        <v>1557</v>
      </c>
      <c r="D1187" s="576" t="s">
        <v>228</v>
      </c>
      <c r="E1187" s="576"/>
      <c r="F1187" s="575">
        <v>1</v>
      </c>
      <c r="G1187" s="576">
        <v>1</v>
      </c>
      <c r="H1187" s="589"/>
      <c r="I1187" s="847"/>
      <c r="J1187" s="1063"/>
      <c r="K1187" s="589"/>
      <c r="L1187" s="589"/>
      <c r="M1187" s="589">
        <v>20</v>
      </c>
      <c r="N1187" s="589"/>
      <c r="O1187" s="218">
        <v>44927</v>
      </c>
      <c r="P1187" s="557">
        <f t="shared" si="20"/>
        <v>20</v>
      </c>
    </row>
    <row r="1188" spans="1:16">
      <c r="A1188" s="657">
        <v>44953</v>
      </c>
      <c r="B1188" s="577" t="s">
        <v>41</v>
      </c>
      <c r="C1188" s="577" t="s">
        <v>1552</v>
      </c>
      <c r="D1188" s="576" t="s">
        <v>354</v>
      </c>
      <c r="E1188" s="576"/>
      <c r="F1188" s="575">
        <v>2</v>
      </c>
      <c r="G1188" s="576">
        <v>2</v>
      </c>
      <c r="H1188" s="589"/>
      <c r="I1188" s="847"/>
      <c r="J1188" s="1063"/>
      <c r="K1188" s="589"/>
      <c r="L1188" s="589"/>
      <c r="M1188" s="589">
        <v>5</v>
      </c>
      <c r="N1188" s="589"/>
      <c r="O1188" s="218">
        <v>44927</v>
      </c>
      <c r="P1188" s="557">
        <f t="shared" si="20"/>
        <v>5</v>
      </c>
    </row>
    <row r="1189" spans="1:16">
      <c r="A1189" s="657">
        <v>44953</v>
      </c>
      <c r="B1189" s="731" t="s">
        <v>34</v>
      </c>
      <c r="C1189" s="577"/>
      <c r="D1189" s="797" t="s">
        <v>96</v>
      </c>
      <c r="E1189" s="576"/>
      <c r="F1189" s="575">
        <v>3</v>
      </c>
      <c r="G1189" s="576">
        <v>3</v>
      </c>
      <c r="H1189" s="589"/>
      <c r="I1189" s="847"/>
      <c r="J1189" s="1063"/>
      <c r="K1189" s="589"/>
      <c r="L1189" s="589"/>
      <c r="M1189" s="589"/>
      <c r="N1189" s="589">
        <v>36</v>
      </c>
      <c r="O1189" s="218">
        <v>44927</v>
      </c>
      <c r="P1189" s="557">
        <f t="shared" si="20"/>
        <v>36</v>
      </c>
    </row>
    <row r="1190" spans="1:16">
      <c r="A1190" s="657">
        <v>44953</v>
      </c>
      <c r="B1190" s="577" t="s">
        <v>3</v>
      </c>
      <c r="C1190" s="577"/>
      <c r="D1190" s="576" t="s">
        <v>95</v>
      </c>
      <c r="E1190" s="576"/>
      <c r="F1190" s="575">
        <v>4</v>
      </c>
      <c r="G1190" s="576">
        <v>4</v>
      </c>
      <c r="H1190" s="589"/>
      <c r="I1190" s="847"/>
      <c r="J1190" s="1063"/>
      <c r="K1190" s="589"/>
      <c r="L1190" s="589"/>
      <c r="M1190" s="589"/>
      <c r="N1190" s="589">
        <v>48</v>
      </c>
      <c r="O1190" s="218">
        <v>44927</v>
      </c>
      <c r="P1190" s="557">
        <f t="shared" si="20"/>
        <v>48</v>
      </c>
    </row>
    <row r="1191" spans="1:16">
      <c r="A1191" s="657">
        <v>44953</v>
      </c>
      <c r="B1191" s="731" t="s">
        <v>43</v>
      </c>
      <c r="C1191" s="577"/>
      <c r="D1191" s="576" t="s">
        <v>98</v>
      </c>
      <c r="E1191" s="576"/>
      <c r="F1191" s="575">
        <v>1</v>
      </c>
      <c r="G1191" s="576">
        <v>1</v>
      </c>
      <c r="H1191" s="589"/>
      <c r="I1191" s="847"/>
      <c r="J1191" s="1063"/>
      <c r="K1191" s="589"/>
      <c r="L1191" s="589"/>
      <c r="M1191" s="589"/>
      <c r="N1191" s="589">
        <v>12</v>
      </c>
      <c r="O1191" s="218">
        <v>44927</v>
      </c>
      <c r="P1191" s="557">
        <f t="shared" si="20"/>
        <v>12</v>
      </c>
    </row>
    <row r="1192" spans="1:16">
      <c r="A1192" s="657">
        <v>44953</v>
      </c>
      <c r="B1192" s="731" t="s">
        <v>2</v>
      </c>
      <c r="C1192" s="577"/>
      <c r="D1192" s="576" t="s">
        <v>97</v>
      </c>
      <c r="E1192" s="576"/>
      <c r="F1192" s="575">
        <v>1</v>
      </c>
      <c r="G1192" s="576">
        <v>1</v>
      </c>
      <c r="H1192" s="589"/>
      <c r="I1192" s="847"/>
      <c r="J1192" s="1063"/>
      <c r="K1192" s="589"/>
      <c r="L1192" s="589"/>
      <c r="M1192" s="589"/>
      <c r="N1192" s="589">
        <v>12</v>
      </c>
      <c r="O1192" s="218">
        <v>44927</v>
      </c>
      <c r="P1192" s="557">
        <f t="shared" si="20"/>
        <v>12</v>
      </c>
    </row>
    <row r="1193" spans="1:16">
      <c r="A1193" s="657">
        <v>44953</v>
      </c>
      <c r="B1193" s="577" t="s">
        <v>1</v>
      </c>
      <c r="C1193" s="577"/>
      <c r="D1193" s="576" t="s">
        <v>99</v>
      </c>
      <c r="E1193" s="576"/>
      <c r="F1193" s="575">
        <v>5</v>
      </c>
      <c r="G1193" s="576">
        <v>5</v>
      </c>
      <c r="H1193" s="589"/>
      <c r="I1193" s="847"/>
      <c r="J1193" s="1063"/>
      <c r="K1193" s="589"/>
      <c r="L1193" s="589"/>
      <c r="M1193" s="589"/>
      <c r="N1193" s="589">
        <v>2.5</v>
      </c>
      <c r="O1193" s="218">
        <v>44927</v>
      </c>
      <c r="P1193" s="557">
        <f t="shared" si="20"/>
        <v>2.5</v>
      </c>
    </row>
    <row r="1194" spans="1:16">
      <c r="A1194" s="657">
        <v>44955</v>
      </c>
      <c r="B1194" s="577" t="s">
        <v>12</v>
      </c>
      <c r="C1194" s="577" t="s">
        <v>1551</v>
      </c>
      <c r="D1194" s="576" t="s">
        <v>354</v>
      </c>
      <c r="E1194" s="576"/>
      <c r="F1194" s="575">
        <v>4</v>
      </c>
      <c r="G1194" s="576">
        <v>4</v>
      </c>
      <c r="H1194" s="589"/>
      <c r="I1194" s="847"/>
      <c r="J1194" s="1063"/>
      <c r="K1194" s="589"/>
      <c r="L1194" s="589"/>
      <c r="M1194" s="589">
        <v>20</v>
      </c>
      <c r="N1194" s="589"/>
      <c r="O1194" s="218">
        <v>44927</v>
      </c>
      <c r="P1194" s="557">
        <f t="shared" si="20"/>
        <v>20</v>
      </c>
    </row>
    <row r="1195" spans="1:16">
      <c r="A1195" s="657">
        <v>44955</v>
      </c>
      <c r="B1195" s="577" t="s">
        <v>3</v>
      </c>
      <c r="C1195" s="577" t="s">
        <v>1580</v>
      </c>
      <c r="D1195" s="576" t="s">
        <v>204</v>
      </c>
      <c r="E1195" s="576"/>
      <c r="F1195" s="575">
        <v>1</v>
      </c>
      <c r="G1195" s="576">
        <v>1</v>
      </c>
      <c r="H1195" s="589"/>
      <c r="I1195" s="847"/>
      <c r="J1195" s="1063"/>
      <c r="K1195" s="589"/>
      <c r="L1195" s="589"/>
      <c r="M1195" s="589"/>
      <c r="N1195" s="589">
        <v>14</v>
      </c>
      <c r="O1195" s="218">
        <v>44927</v>
      </c>
      <c r="P1195" s="557">
        <f t="shared" si="20"/>
        <v>14</v>
      </c>
    </row>
    <row r="1196" spans="1:16">
      <c r="A1196" s="657">
        <v>44955</v>
      </c>
      <c r="B1196" s="577" t="s">
        <v>3</v>
      </c>
      <c r="C1196" s="577" t="s">
        <v>1581</v>
      </c>
      <c r="D1196" s="576" t="s">
        <v>10</v>
      </c>
      <c r="E1196" s="576"/>
      <c r="F1196" s="575">
        <v>2</v>
      </c>
      <c r="G1196" s="576">
        <v>1</v>
      </c>
      <c r="H1196" s="589"/>
      <c r="I1196" s="847"/>
      <c r="J1196" s="1063"/>
      <c r="K1196" s="589"/>
      <c r="L1196" s="589"/>
      <c r="M1196" s="589">
        <v>10</v>
      </c>
      <c r="N1196" s="589"/>
      <c r="O1196" s="218">
        <v>44927</v>
      </c>
      <c r="P1196" s="557">
        <f t="shared" si="20"/>
        <v>10</v>
      </c>
    </row>
    <row r="1197" spans="1:16">
      <c r="A1197" s="657">
        <v>44955</v>
      </c>
      <c r="B1197" s="577" t="s">
        <v>34</v>
      </c>
      <c r="C1197" s="577" t="s">
        <v>1582</v>
      </c>
      <c r="D1197" s="576" t="s">
        <v>10</v>
      </c>
      <c r="E1197" s="576"/>
      <c r="F1197" s="575">
        <v>2</v>
      </c>
      <c r="G1197" s="576">
        <v>1</v>
      </c>
      <c r="H1197" s="589"/>
      <c r="I1197" s="847"/>
      <c r="J1197" s="1063"/>
      <c r="K1197" s="589"/>
      <c r="L1197" s="589"/>
      <c r="M1197" s="589">
        <v>10</v>
      </c>
      <c r="N1197" s="589"/>
      <c r="O1197" s="218">
        <v>44927</v>
      </c>
      <c r="P1197" s="557">
        <f t="shared" si="20"/>
        <v>10</v>
      </c>
    </row>
    <row r="1198" spans="1:16">
      <c r="A1198" s="657">
        <v>44955</v>
      </c>
      <c r="B1198" s="577" t="s">
        <v>1</v>
      </c>
      <c r="C1198" s="577" t="s">
        <v>1584</v>
      </c>
      <c r="D1198" s="576" t="s">
        <v>401</v>
      </c>
      <c r="E1198" s="576"/>
      <c r="F1198" s="575">
        <v>2</v>
      </c>
      <c r="G1198" s="576">
        <v>2</v>
      </c>
      <c r="H1198" s="589">
        <v>2</v>
      </c>
      <c r="I1198" s="847"/>
      <c r="J1198" s="1063"/>
      <c r="K1198" s="589"/>
      <c r="L1198" s="589"/>
      <c r="M1198" s="589"/>
      <c r="N1198" s="589"/>
      <c r="O1198" s="218">
        <v>44927</v>
      </c>
      <c r="P1198" s="557">
        <f t="shared" si="20"/>
        <v>0</v>
      </c>
    </row>
    <row r="1199" spans="1:16">
      <c r="A1199" s="657">
        <v>44955</v>
      </c>
      <c r="B1199" s="577" t="s">
        <v>1</v>
      </c>
      <c r="C1199" s="577" t="s">
        <v>1584</v>
      </c>
      <c r="D1199" s="576" t="s">
        <v>400</v>
      </c>
      <c r="E1199" s="576"/>
      <c r="F1199" s="575">
        <v>2</v>
      </c>
      <c r="G1199" s="576">
        <v>2</v>
      </c>
      <c r="H1199" s="589">
        <v>2</v>
      </c>
      <c r="I1199" s="847"/>
      <c r="J1199" s="1063"/>
      <c r="K1199" s="589"/>
      <c r="L1199" s="589"/>
      <c r="M1199" s="589"/>
      <c r="N1199" s="589"/>
      <c r="O1199" s="218">
        <v>44927</v>
      </c>
      <c r="P1199" s="557">
        <f t="shared" si="20"/>
        <v>0</v>
      </c>
    </row>
    <row r="1200" spans="1:16">
      <c r="A1200" s="657">
        <v>44955</v>
      </c>
      <c r="B1200" s="577" t="s">
        <v>1</v>
      </c>
      <c r="C1200" s="577" t="s">
        <v>1583</v>
      </c>
      <c r="D1200" s="576" t="s">
        <v>402</v>
      </c>
      <c r="E1200" s="576"/>
      <c r="F1200" s="575">
        <v>1</v>
      </c>
      <c r="G1200" s="576">
        <v>1</v>
      </c>
      <c r="H1200" s="589">
        <v>1</v>
      </c>
      <c r="I1200" s="847"/>
      <c r="J1200" s="1063"/>
      <c r="K1200" s="589"/>
      <c r="L1200" s="589"/>
      <c r="M1200" s="589"/>
      <c r="N1200" s="589"/>
      <c r="O1200" s="218">
        <v>44927</v>
      </c>
      <c r="P1200" s="557">
        <f t="shared" si="20"/>
        <v>0</v>
      </c>
    </row>
    <row r="1201" spans="1:16">
      <c r="A1201" s="657">
        <v>44955</v>
      </c>
      <c r="B1201" s="577" t="s">
        <v>1</v>
      </c>
      <c r="C1201" s="577" t="s">
        <v>1584</v>
      </c>
      <c r="D1201" s="576" t="s">
        <v>400</v>
      </c>
      <c r="E1201" s="576"/>
      <c r="F1201" s="575">
        <v>1</v>
      </c>
      <c r="G1201" s="576">
        <v>1</v>
      </c>
      <c r="H1201" s="589">
        <v>1</v>
      </c>
      <c r="I1201" s="847"/>
      <c r="J1201" s="1063"/>
      <c r="K1201" s="589"/>
      <c r="L1201" s="589"/>
      <c r="M1201" s="589"/>
      <c r="N1201" s="589"/>
      <c r="O1201" s="218">
        <v>44927</v>
      </c>
      <c r="P1201" s="557">
        <f t="shared" si="20"/>
        <v>0</v>
      </c>
    </row>
    <row r="1202" spans="1:16">
      <c r="A1202" s="657">
        <v>44955</v>
      </c>
      <c r="B1202" s="577" t="s">
        <v>1</v>
      </c>
      <c r="C1202" s="577" t="s">
        <v>1584</v>
      </c>
      <c r="D1202" s="576" t="s">
        <v>402</v>
      </c>
      <c r="E1202" s="576"/>
      <c r="F1202" s="575">
        <v>1</v>
      </c>
      <c r="G1202" s="576">
        <v>1</v>
      </c>
      <c r="H1202" s="589">
        <v>1</v>
      </c>
      <c r="I1202" s="847"/>
      <c r="J1202" s="1063"/>
      <c r="K1202" s="589"/>
      <c r="L1202" s="589"/>
      <c r="M1202" s="589"/>
      <c r="N1202" s="589"/>
      <c r="O1202" s="218">
        <v>44927</v>
      </c>
      <c r="P1202" s="557">
        <f t="shared" si="20"/>
        <v>0</v>
      </c>
    </row>
    <row r="1203" spans="1:16">
      <c r="A1203" s="657">
        <v>44955</v>
      </c>
      <c r="B1203" s="577" t="s">
        <v>1</v>
      </c>
      <c r="C1203" s="577" t="s">
        <v>1584</v>
      </c>
      <c r="D1203" s="576" t="s">
        <v>403</v>
      </c>
      <c r="E1203" s="576"/>
      <c r="F1203" s="575">
        <v>1</v>
      </c>
      <c r="G1203" s="576">
        <v>1</v>
      </c>
      <c r="H1203" s="589">
        <v>1</v>
      </c>
      <c r="I1203" s="847"/>
      <c r="J1203" s="1063"/>
      <c r="K1203" s="589"/>
      <c r="L1203" s="589"/>
      <c r="M1203" s="589"/>
      <c r="N1203" s="589"/>
      <c r="O1203" s="218">
        <v>44927</v>
      </c>
      <c r="P1203" s="557">
        <f t="shared" si="20"/>
        <v>0</v>
      </c>
    </row>
    <row r="1204" spans="1:16">
      <c r="A1204" s="657">
        <v>44955</v>
      </c>
      <c r="B1204" s="577" t="s">
        <v>1</v>
      </c>
      <c r="C1204" s="577" t="s">
        <v>1585</v>
      </c>
      <c r="D1204" s="576" t="s">
        <v>403</v>
      </c>
      <c r="E1204" s="576"/>
      <c r="F1204" s="575">
        <v>2</v>
      </c>
      <c r="G1204" s="576">
        <v>2</v>
      </c>
      <c r="H1204" s="589">
        <v>2</v>
      </c>
      <c r="I1204" s="847"/>
      <c r="J1204" s="1063"/>
      <c r="K1204" s="589"/>
      <c r="L1204" s="589"/>
      <c r="M1204" s="589"/>
      <c r="N1204" s="589"/>
      <c r="O1204" s="218">
        <v>44927</v>
      </c>
      <c r="P1204" s="557">
        <f t="shared" si="20"/>
        <v>0</v>
      </c>
    </row>
    <row r="1205" spans="1:16">
      <c r="A1205" s="657">
        <v>44955</v>
      </c>
      <c r="B1205" s="577" t="s">
        <v>1</v>
      </c>
      <c r="C1205" s="577" t="s">
        <v>1585</v>
      </c>
      <c r="D1205" s="576" t="s">
        <v>400</v>
      </c>
      <c r="E1205" s="576"/>
      <c r="F1205" s="575">
        <v>2</v>
      </c>
      <c r="G1205" s="576">
        <v>2</v>
      </c>
      <c r="H1205" s="589">
        <v>2</v>
      </c>
      <c r="I1205" s="847"/>
      <c r="J1205" s="1063"/>
      <c r="K1205" s="589"/>
      <c r="L1205" s="589"/>
      <c r="M1205" s="589"/>
      <c r="N1205" s="589"/>
      <c r="O1205" s="218">
        <v>44927</v>
      </c>
      <c r="P1205" s="557">
        <f t="shared" si="20"/>
        <v>0</v>
      </c>
    </row>
    <row r="1206" spans="1:16">
      <c r="A1206" s="657">
        <v>44955</v>
      </c>
      <c r="B1206" s="577" t="s">
        <v>1</v>
      </c>
      <c r="C1206" s="577" t="s">
        <v>1585</v>
      </c>
      <c r="D1206" s="576" t="s">
        <v>402</v>
      </c>
      <c r="E1206" s="576"/>
      <c r="F1206" s="575">
        <v>1</v>
      </c>
      <c r="G1206" s="576">
        <v>1</v>
      </c>
      <c r="H1206" s="589">
        <v>1</v>
      </c>
      <c r="I1206" s="847"/>
      <c r="J1206" s="1063"/>
      <c r="K1206" s="589"/>
      <c r="L1206" s="589"/>
      <c r="M1206" s="589"/>
      <c r="N1206" s="589"/>
      <c r="O1206" s="218">
        <v>44927</v>
      </c>
      <c r="P1206" s="557">
        <f t="shared" ref="P1206:P1269" si="21">SUM(K1206:N1206)</f>
        <v>0</v>
      </c>
    </row>
    <row r="1207" spans="1:16">
      <c r="A1207" s="657">
        <v>44956</v>
      </c>
      <c r="B1207" s="577" t="s">
        <v>1</v>
      </c>
      <c r="C1207" s="577" t="s">
        <v>1587</v>
      </c>
      <c r="D1207" s="576" t="s">
        <v>204</v>
      </c>
      <c r="E1207" s="576"/>
      <c r="F1207" s="575">
        <v>1</v>
      </c>
      <c r="G1207" s="576">
        <v>1</v>
      </c>
      <c r="H1207" s="589"/>
      <c r="I1207" s="847"/>
      <c r="J1207" s="1063"/>
      <c r="K1207" s="589"/>
      <c r="L1207" s="589"/>
      <c r="M1207" s="589"/>
      <c r="N1207" s="589">
        <v>30</v>
      </c>
      <c r="O1207" s="218">
        <v>44927</v>
      </c>
      <c r="P1207" s="557">
        <f t="shared" si="21"/>
        <v>30</v>
      </c>
    </row>
    <row r="1208" spans="1:16">
      <c r="A1208" s="657">
        <v>44956</v>
      </c>
      <c r="B1208" s="577" t="s">
        <v>1</v>
      </c>
      <c r="C1208" s="577" t="s">
        <v>1588</v>
      </c>
      <c r="D1208" s="576" t="s">
        <v>401</v>
      </c>
      <c r="E1208" s="576"/>
      <c r="F1208" s="575">
        <v>1</v>
      </c>
      <c r="G1208" s="576">
        <v>1</v>
      </c>
      <c r="H1208" s="589">
        <v>1</v>
      </c>
      <c r="I1208" s="847"/>
      <c r="J1208" s="1063"/>
      <c r="K1208" s="589"/>
      <c r="L1208" s="589"/>
      <c r="M1208" s="589"/>
      <c r="N1208" s="589"/>
      <c r="O1208" s="218">
        <v>44927</v>
      </c>
      <c r="P1208" s="557">
        <f t="shared" si="21"/>
        <v>0</v>
      </c>
    </row>
    <row r="1209" spans="1:16">
      <c r="A1209" s="657">
        <v>44956</v>
      </c>
      <c r="B1209" s="577" t="s">
        <v>1</v>
      </c>
      <c r="C1209" s="577" t="s">
        <v>1588</v>
      </c>
      <c r="D1209" s="576" t="s">
        <v>400</v>
      </c>
      <c r="E1209" s="576"/>
      <c r="F1209" s="575">
        <v>1</v>
      </c>
      <c r="G1209" s="576">
        <v>1</v>
      </c>
      <c r="H1209" s="589">
        <v>1</v>
      </c>
      <c r="I1209" s="847"/>
      <c r="J1209" s="1063"/>
      <c r="K1209" s="589"/>
      <c r="L1209" s="589"/>
      <c r="M1209" s="589"/>
      <c r="N1209" s="589"/>
      <c r="O1209" s="218">
        <v>44927</v>
      </c>
      <c r="P1209" s="557">
        <f t="shared" si="21"/>
        <v>0</v>
      </c>
    </row>
    <row r="1210" spans="1:16">
      <c r="A1210" s="657">
        <v>44956</v>
      </c>
      <c r="B1210" s="577" t="s">
        <v>1</v>
      </c>
      <c r="C1210" s="577" t="s">
        <v>1588</v>
      </c>
      <c r="D1210" s="576" t="s">
        <v>403</v>
      </c>
      <c r="E1210" s="576"/>
      <c r="F1210" s="575">
        <v>1</v>
      </c>
      <c r="G1210" s="576">
        <v>1</v>
      </c>
      <c r="H1210" s="589">
        <v>1</v>
      </c>
      <c r="I1210" s="847"/>
      <c r="J1210" s="1063"/>
      <c r="K1210" s="589"/>
      <c r="L1210" s="589"/>
      <c r="M1210" s="589"/>
      <c r="N1210" s="589"/>
      <c r="O1210" s="218">
        <v>44927</v>
      </c>
      <c r="P1210" s="557">
        <f t="shared" si="21"/>
        <v>0</v>
      </c>
    </row>
    <row r="1211" spans="1:16">
      <c r="A1211" s="657">
        <v>44957</v>
      </c>
      <c r="B1211" s="577" t="s">
        <v>1</v>
      </c>
      <c r="C1211" s="577" t="s">
        <v>1589</v>
      </c>
      <c r="D1211" s="576" t="s">
        <v>204</v>
      </c>
      <c r="E1211" s="576"/>
      <c r="F1211" s="575">
        <v>1</v>
      </c>
      <c r="G1211" s="576">
        <v>1</v>
      </c>
      <c r="H1211" s="589"/>
      <c r="I1211" s="847"/>
      <c r="J1211" s="1063"/>
      <c r="K1211" s="589"/>
      <c r="L1211" s="589"/>
      <c r="M1211" s="589"/>
      <c r="N1211" s="589">
        <v>30</v>
      </c>
      <c r="O1211" s="218">
        <v>44927</v>
      </c>
      <c r="P1211" s="557">
        <f t="shared" si="21"/>
        <v>30</v>
      </c>
    </row>
    <row r="1212" spans="1:16">
      <c r="A1212" s="657">
        <v>44957</v>
      </c>
      <c r="B1212" s="577" t="s">
        <v>41</v>
      </c>
      <c r="C1212" s="577" t="s">
        <v>1590</v>
      </c>
      <c r="D1212" s="576" t="s">
        <v>11</v>
      </c>
      <c r="E1212" s="576"/>
      <c r="F1212" s="575">
        <v>2</v>
      </c>
      <c r="G1212" s="576"/>
      <c r="H1212" s="589"/>
      <c r="I1212" s="847"/>
      <c r="J1212" s="1063"/>
      <c r="K1212" s="589"/>
      <c r="L1212" s="589"/>
      <c r="M1212" s="589">
        <v>12</v>
      </c>
      <c r="N1212" s="589"/>
      <c r="O1212" s="218">
        <v>44927</v>
      </c>
      <c r="P1212" s="557">
        <f t="shared" si="21"/>
        <v>12</v>
      </c>
    </row>
    <row r="1213" spans="1:16">
      <c r="A1213" s="657">
        <v>44957</v>
      </c>
      <c r="B1213" s="577" t="s">
        <v>34</v>
      </c>
      <c r="C1213" s="577" t="s">
        <v>1591</v>
      </c>
      <c r="D1213" s="576" t="s">
        <v>10</v>
      </c>
      <c r="E1213" s="576"/>
      <c r="F1213" s="575">
        <v>2</v>
      </c>
      <c r="G1213" s="576">
        <v>2</v>
      </c>
      <c r="H1213" s="589"/>
      <c r="I1213" s="847"/>
      <c r="J1213" s="1063"/>
      <c r="K1213" s="589"/>
      <c r="L1213" s="589"/>
      <c r="M1213" s="589">
        <v>10</v>
      </c>
      <c r="N1213" s="589"/>
      <c r="O1213" s="218">
        <v>44927</v>
      </c>
      <c r="P1213" s="557">
        <f t="shared" si="21"/>
        <v>10</v>
      </c>
    </row>
    <row r="1214" spans="1:16">
      <c r="A1214" s="657">
        <v>44957</v>
      </c>
      <c r="B1214" s="731" t="s">
        <v>2</v>
      </c>
      <c r="C1214" s="577"/>
      <c r="D1214" s="576" t="s">
        <v>97</v>
      </c>
      <c r="E1214" s="576"/>
      <c r="F1214" s="575">
        <v>1</v>
      </c>
      <c r="G1214" s="576">
        <v>1</v>
      </c>
      <c r="H1214" s="589"/>
      <c r="I1214" s="847"/>
      <c r="J1214" s="1063"/>
      <c r="K1214" s="589"/>
      <c r="L1214" s="589"/>
      <c r="M1214" s="589"/>
      <c r="N1214" s="589">
        <v>12</v>
      </c>
      <c r="O1214" s="218">
        <v>44927</v>
      </c>
      <c r="P1214" s="557">
        <f t="shared" si="21"/>
        <v>12</v>
      </c>
    </row>
    <row r="1215" spans="1:16">
      <c r="A1215" s="657">
        <v>44957</v>
      </c>
      <c r="B1215" s="577" t="s">
        <v>3</v>
      </c>
      <c r="C1215" s="577"/>
      <c r="D1215" s="576" t="s">
        <v>95</v>
      </c>
      <c r="E1215" s="576"/>
      <c r="F1215" s="575">
        <v>2</v>
      </c>
      <c r="G1215" s="576">
        <v>2</v>
      </c>
      <c r="H1215" s="589"/>
      <c r="I1215" s="847"/>
      <c r="J1215" s="1063"/>
      <c r="K1215" s="589"/>
      <c r="L1215" s="589"/>
      <c r="M1215" s="589"/>
      <c r="N1215" s="589">
        <v>24</v>
      </c>
      <c r="O1215" s="218">
        <v>44927</v>
      </c>
      <c r="P1215" s="557">
        <f t="shared" si="21"/>
        <v>24</v>
      </c>
    </row>
    <row r="1216" spans="1:16">
      <c r="A1216" s="657">
        <v>44957</v>
      </c>
      <c r="B1216" s="731" t="s">
        <v>3</v>
      </c>
      <c r="C1216" s="577"/>
      <c r="D1216" s="576" t="s">
        <v>96</v>
      </c>
      <c r="E1216" s="576"/>
      <c r="F1216" s="575">
        <v>1</v>
      </c>
      <c r="G1216" s="576">
        <v>1</v>
      </c>
      <c r="H1216" s="589"/>
      <c r="I1216" s="847"/>
      <c r="J1216" s="1063"/>
      <c r="K1216" s="589"/>
      <c r="L1216" s="589"/>
      <c r="M1216" s="589"/>
      <c r="N1216" s="589">
        <v>12</v>
      </c>
      <c r="O1216" s="218">
        <v>44927</v>
      </c>
      <c r="P1216" s="557">
        <f t="shared" si="21"/>
        <v>12</v>
      </c>
    </row>
    <row r="1217" spans="1:16">
      <c r="A1217" s="657">
        <v>44957</v>
      </c>
      <c r="B1217" s="577" t="s">
        <v>1</v>
      </c>
      <c r="C1217" s="577"/>
      <c r="D1217" s="576" t="s">
        <v>400</v>
      </c>
      <c r="E1217" s="576"/>
      <c r="F1217" s="575">
        <v>2</v>
      </c>
      <c r="G1217" s="576">
        <v>2</v>
      </c>
      <c r="H1217" s="589">
        <v>2</v>
      </c>
      <c r="I1217" s="847"/>
      <c r="J1217" s="1063"/>
      <c r="K1217" s="589"/>
      <c r="L1217" s="589"/>
      <c r="M1217" s="589"/>
      <c r="N1217" s="589"/>
      <c r="O1217" s="218">
        <v>44927</v>
      </c>
      <c r="P1217" s="557">
        <f t="shared" si="21"/>
        <v>0</v>
      </c>
    </row>
    <row r="1218" spans="1:16">
      <c r="A1218" s="657">
        <v>44957</v>
      </c>
      <c r="B1218" s="577" t="s">
        <v>1</v>
      </c>
      <c r="C1218" s="577"/>
      <c r="D1218" s="576" t="s">
        <v>403</v>
      </c>
      <c r="E1218" s="576"/>
      <c r="F1218" s="575">
        <v>1</v>
      </c>
      <c r="G1218" s="576">
        <v>1</v>
      </c>
      <c r="H1218" s="589">
        <v>1</v>
      </c>
      <c r="I1218" s="847"/>
      <c r="J1218" s="1063"/>
      <c r="K1218" s="589"/>
      <c r="L1218" s="589"/>
      <c r="M1218" s="589"/>
      <c r="N1218" s="589"/>
      <c r="O1218" s="218">
        <v>44927</v>
      </c>
      <c r="P1218" s="557">
        <f t="shared" si="21"/>
        <v>0</v>
      </c>
    </row>
    <row r="1219" spans="1:16">
      <c r="A1219" s="657">
        <v>44957</v>
      </c>
      <c r="B1219" s="577" t="s">
        <v>1</v>
      </c>
      <c r="C1219" s="577"/>
      <c r="D1219" s="576" t="s">
        <v>402</v>
      </c>
      <c r="E1219" s="576"/>
      <c r="F1219" s="575">
        <v>1</v>
      </c>
      <c r="G1219" s="576">
        <v>1</v>
      </c>
      <c r="H1219" s="589">
        <v>1</v>
      </c>
      <c r="I1219" s="847"/>
      <c r="J1219" s="1063"/>
      <c r="K1219" s="589"/>
      <c r="L1219" s="589"/>
      <c r="M1219" s="589"/>
      <c r="N1219" s="589"/>
      <c r="O1219" s="218">
        <v>44927</v>
      </c>
      <c r="P1219" s="557">
        <f t="shared" si="21"/>
        <v>0</v>
      </c>
    </row>
    <row r="1220" spans="1:16">
      <c r="A1220" s="796">
        <v>44958</v>
      </c>
      <c r="B1220" s="731" t="s">
        <v>3</v>
      </c>
      <c r="C1220" s="731"/>
      <c r="D1220" s="797" t="s">
        <v>96</v>
      </c>
      <c r="E1220" s="797"/>
      <c r="F1220" s="807">
        <v>3</v>
      </c>
      <c r="G1220" s="797">
        <v>3</v>
      </c>
      <c r="H1220" s="798"/>
      <c r="I1220" s="847"/>
      <c r="J1220" s="1063"/>
      <c r="K1220" s="798"/>
      <c r="L1220" s="798"/>
      <c r="M1220" s="798"/>
      <c r="N1220" s="798">
        <v>36</v>
      </c>
      <c r="O1220" s="218">
        <v>44958</v>
      </c>
      <c r="P1220" s="557">
        <f t="shared" si="21"/>
        <v>36</v>
      </c>
    </row>
    <row r="1221" spans="1:16">
      <c r="A1221" s="796">
        <v>44958</v>
      </c>
      <c r="B1221" s="731" t="s">
        <v>3</v>
      </c>
      <c r="C1221" s="731"/>
      <c r="D1221" s="797" t="s">
        <v>95</v>
      </c>
      <c r="E1221" s="797"/>
      <c r="F1221" s="807">
        <v>4</v>
      </c>
      <c r="G1221" s="797">
        <v>4</v>
      </c>
      <c r="H1221" s="798"/>
      <c r="I1221" s="847"/>
      <c r="J1221" s="1063"/>
      <c r="K1221" s="798"/>
      <c r="L1221" s="798"/>
      <c r="M1221" s="798"/>
      <c r="N1221" s="798">
        <v>48</v>
      </c>
      <c r="O1221" s="218">
        <v>44958</v>
      </c>
      <c r="P1221" s="557">
        <f t="shared" si="21"/>
        <v>48</v>
      </c>
    </row>
    <row r="1222" spans="1:16">
      <c r="A1222" s="796">
        <v>44958</v>
      </c>
      <c r="B1222" s="731" t="s">
        <v>2</v>
      </c>
      <c r="C1222" s="731"/>
      <c r="D1222" s="797" t="s">
        <v>97</v>
      </c>
      <c r="E1222" s="797"/>
      <c r="F1222" s="807">
        <v>1</v>
      </c>
      <c r="G1222" s="797">
        <v>1</v>
      </c>
      <c r="H1222" s="798"/>
      <c r="I1222" s="847"/>
      <c r="J1222" s="1063"/>
      <c r="K1222" s="798"/>
      <c r="L1222" s="798"/>
      <c r="M1222" s="798"/>
      <c r="N1222" s="798">
        <v>12</v>
      </c>
      <c r="O1222" s="218">
        <v>44958</v>
      </c>
      <c r="P1222" s="557">
        <f t="shared" si="21"/>
        <v>12</v>
      </c>
    </row>
    <row r="1223" spans="1:16">
      <c r="A1223" s="796">
        <v>44958</v>
      </c>
      <c r="B1223" s="731" t="s">
        <v>43</v>
      </c>
      <c r="C1223" s="731"/>
      <c r="D1223" s="797" t="s">
        <v>98</v>
      </c>
      <c r="E1223" s="797"/>
      <c r="F1223" s="807">
        <v>2</v>
      </c>
      <c r="G1223" s="797">
        <v>2</v>
      </c>
      <c r="H1223" s="798"/>
      <c r="I1223" s="847"/>
      <c r="J1223" s="1063"/>
      <c r="K1223" s="798"/>
      <c r="L1223" s="798"/>
      <c r="M1223" s="798"/>
      <c r="N1223" s="798">
        <v>24</v>
      </c>
      <c r="O1223" s="218">
        <v>44958</v>
      </c>
      <c r="P1223" s="557">
        <f t="shared" si="21"/>
        <v>24</v>
      </c>
    </row>
    <row r="1224" spans="1:16">
      <c r="A1224" s="796">
        <v>44958</v>
      </c>
      <c r="B1224" s="731" t="s">
        <v>1</v>
      </c>
      <c r="C1224" s="731" t="s">
        <v>1596</v>
      </c>
      <c r="D1224" s="797" t="s">
        <v>402</v>
      </c>
      <c r="E1224" s="797"/>
      <c r="F1224" s="807">
        <v>1</v>
      </c>
      <c r="G1224" s="797">
        <v>1</v>
      </c>
      <c r="H1224" s="798">
        <v>1</v>
      </c>
      <c r="I1224" s="847"/>
      <c r="J1224" s="1063"/>
      <c r="K1224" s="798"/>
      <c r="L1224" s="798"/>
      <c r="M1224" s="798"/>
      <c r="N1224" s="798"/>
      <c r="O1224" s="218">
        <v>44958</v>
      </c>
      <c r="P1224" s="557">
        <f t="shared" si="21"/>
        <v>0</v>
      </c>
    </row>
    <row r="1225" spans="1:16">
      <c r="A1225" s="796">
        <v>44958</v>
      </c>
      <c r="B1225" s="731" t="s">
        <v>41</v>
      </c>
      <c r="C1225" s="731" t="s">
        <v>1597</v>
      </c>
      <c r="D1225" s="797" t="s">
        <v>228</v>
      </c>
      <c r="E1225" s="797"/>
      <c r="F1225" s="807">
        <v>1</v>
      </c>
      <c r="G1225" s="797">
        <v>1</v>
      </c>
      <c r="H1225" s="798"/>
      <c r="I1225" s="847"/>
      <c r="J1225" s="1063"/>
      <c r="K1225" s="798"/>
      <c r="L1225" s="798"/>
      <c r="M1225" s="798">
        <v>20</v>
      </c>
      <c r="N1225" s="798"/>
      <c r="O1225" s="218">
        <v>44958</v>
      </c>
      <c r="P1225" s="557">
        <f t="shared" si="21"/>
        <v>20</v>
      </c>
    </row>
    <row r="1226" spans="1:16">
      <c r="A1226" s="796">
        <v>44958</v>
      </c>
      <c r="B1226" s="731" t="s">
        <v>41</v>
      </c>
      <c r="C1226" s="731" t="s">
        <v>1598</v>
      </c>
      <c r="D1226" s="797" t="s">
        <v>200</v>
      </c>
      <c r="E1226" s="797"/>
      <c r="F1226" s="807">
        <v>7</v>
      </c>
      <c r="G1226" s="797">
        <v>7</v>
      </c>
      <c r="H1226" s="798"/>
      <c r="I1226" s="847"/>
      <c r="J1226" s="1063"/>
      <c r="K1226" s="798">
        <v>27</v>
      </c>
      <c r="L1226" s="798"/>
      <c r="M1226" s="798"/>
      <c r="N1226" s="798"/>
      <c r="O1226" s="218">
        <v>44958</v>
      </c>
      <c r="P1226" s="557">
        <f t="shared" si="21"/>
        <v>27</v>
      </c>
    </row>
    <row r="1227" spans="1:16">
      <c r="A1227" s="796">
        <v>44959</v>
      </c>
      <c r="B1227" s="731" t="s">
        <v>1</v>
      </c>
      <c r="C1227" s="731" t="s">
        <v>1599</v>
      </c>
      <c r="D1227" s="797" t="s">
        <v>404</v>
      </c>
      <c r="E1227" s="797"/>
      <c r="F1227" s="807">
        <v>12</v>
      </c>
      <c r="G1227" s="797">
        <v>12</v>
      </c>
      <c r="H1227" s="798">
        <v>12</v>
      </c>
      <c r="I1227" s="847"/>
      <c r="J1227" s="1063"/>
      <c r="K1227" s="798"/>
      <c r="L1227" s="798"/>
      <c r="M1227" s="798"/>
      <c r="N1227" s="798"/>
      <c r="O1227" s="218">
        <v>44958</v>
      </c>
      <c r="P1227" s="557">
        <f t="shared" si="21"/>
        <v>0</v>
      </c>
    </row>
    <row r="1228" spans="1:16">
      <c r="A1228" s="796">
        <v>44959</v>
      </c>
      <c r="B1228" s="731" t="s">
        <v>1</v>
      </c>
      <c r="C1228" s="731" t="s">
        <v>1600</v>
      </c>
      <c r="D1228" s="797" t="s">
        <v>402</v>
      </c>
      <c r="E1228" s="797"/>
      <c r="F1228" s="807">
        <v>1</v>
      </c>
      <c r="G1228" s="797">
        <v>1</v>
      </c>
      <c r="H1228" s="798">
        <v>1</v>
      </c>
      <c r="I1228" s="847"/>
      <c r="J1228" s="1063"/>
      <c r="K1228" s="798"/>
      <c r="L1228" s="798"/>
      <c r="M1228" s="798"/>
      <c r="N1228" s="798"/>
      <c r="O1228" s="218">
        <v>44958</v>
      </c>
      <c r="P1228" s="557">
        <f t="shared" si="21"/>
        <v>0</v>
      </c>
    </row>
    <row r="1229" spans="1:16">
      <c r="A1229" s="796">
        <v>44959</v>
      </c>
      <c r="B1229" s="731" t="s">
        <v>40</v>
      </c>
      <c r="C1229" s="731" t="s">
        <v>1601</v>
      </c>
      <c r="D1229" s="797" t="s">
        <v>228</v>
      </c>
      <c r="E1229" s="797"/>
      <c r="F1229" s="807">
        <v>1</v>
      </c>
      <c r="G1229" s="797">
        <v>1</v>
      </c>
      <c r="H1229" s="798"/>
      <c r="I1229" s="847"/>
      <c r="J1229" s="1063"/>
      <c r="K1229" s="798"/>
      <c r="L1229" s="798"/>
      <c r="M1229" s="798">
        <v>20</v>
      </c>
      <c r="N1229" s="798"/>
      <c r="O1229" s="218">
        <v>44958</v>
      </c>
      <c r="P1229" s="557">
        <f t="shared" si="21"/>
        <v>20</v>
      </c>
    </row>
    <row r="1230" spans="1:16">
      <c r="A1230" s="796">
        <v>44959</v>
      </c>
      <c r="B1230" s="731" t="s">
        <v>472</v>
      </c>
      <c r="C1230" s="731" t="s">
        <v>1543</v>
      </c>
      <c r="D1230" s="797" t="s">
        <v>228</v>
      </c>
      <c r="E1230" s="797"/>
      <c r="F1230" s="807">
        <v>1</v>
      </c>
      <c r="G1230" s="797">
        <v>1</v>
      </c>
      <c r="H1230" s="798"/>
      <c r="I1230" s="847"/>
      <c r="J1230" s="1063"/>
      <c r="K1230" s="798"/>
      <c r="L1230" s="798"/>
      <c r="M1230" s="798">
        <v>35</v>
      </c>
      <c r="N1230" s="798"/>
      <c r="O1230" s="218">
        <v>44958</v>
      </c>
      <c r="P1230" s="557">
        <f t="shared" si="21"/>
        <v>35</v>
      </c>
    </row>
    <row r="1231" spans="1:16">
      <c r="A1231" s="796">
        <v>44959</v>
      </c>
      <c r="B1231" s="731" t="s">
        <v>472</v>
      </c>
      <c r="C1231" s="731" t="s">
        <v>1192</v>
      </c>
      <c r="D1231" s="797" t="s">
        <v>11</v>
      </c>
      <c r="E1231" s="797"/>
      <c r="F1231" s="807">
        <v>2</v>
      </c>
      <c r="G1231" s="797">
        <v>2</v>
      </c>
      <c r="H1231" s="798"/>
      <c r="I1231" s="847"/>
      <c r="J1231" s="1063"/>
      <c r="K1231" s="798"/>
      <c r="L1231" s="798"/>
      <c r="M1231" s="798">
        <v>12</v>
      </c>
      <c r="N1231" s="798"/>
      <c r="O1231" s="218">
        <v>44958</v>
      </c>
      <c r="P1231" s="557">
        <f t="shared" si="21"/>
        <v>12</v>
      </c>
    </row>
    <row r="1232" spans="1:16">
      <c r="A1232" s="796">
        <v>44959</v>
      </c>
      <c r="B1232" s="731" t="s">
        <v>472</v>
      </c>
      <c r="C1232" s="731" t="s">
        <v>1192</v>
      </c>
      <c r="D1232" s="797" t="s">
        <v>200</v>
      </c>
      <c r="E1232" s="797"/>
      <c r="F1232" s="807">
        <v>2</v>
      </c>
      <c r="G1232" s="797">
        <v>2</v>
      </c>
      <c r="H1232" s="798"/>
      <c r="I1232" s="847"/>
      <c r="J1232" s="1063"/>
      <c r="K1232" s="798">
        <v>8</v>
      </c>
      <c r="L1232" s="798"/>
      <c r="M1232" s="798"/>
      <c r="N1232" s="798"/>
      <c r="O1232" s="218">
        <v>44958</v>
      </c>
      <c r="P1232" s="557">
        <f t="shared" si="21"/>
        <v>8</v>
      </c>
    </row>
    <row r="1233" spans="1:16">
      <c r="A1233" s="796">
        <v>44959</v>
      </c>
      <c r="B1233" s="731" t="s">
        <v>3</v>
      </c>
      <c r="C1233" s="731" t="s">
        <v>1602</v>
      </c>
      <c r="D1233" s="797" t="s">
        <v>96</v>
      </c>
      <c r="E1233" s="797"/>
      <c r="F1233" s="807">
        <v>1</v>
      </c>
      <c r="G1233" s="797">
        <v>1</v>
      </c>
      <c r="H1233" s="798"/>
      <c r="I1233" s="847"/>
      <c r="J1233" s="1063"/>
      <c r="K1233" s="798"/>
      <c r="L1233" s="798"/>
      <c r="M1233" s="798"/>
      <c r="N1233" s="798">
        <v>12</v>
      </c>
      <c r="O1233" s="218">
        <v>44958</v>
      </c>
      <c r="P1233" s="557">
        <f t="shared" si="21"/>
        <v>12</v>
      </c>
    </row>
    <row r="1234" spans="1:16">
      <c r="A1234" s="796">
        <v>44959</v>
      </c>
      <c r="B1234" s="731" t="s">
        <v>3</v>
      </c>
      <c r="C1234" s="731" t="s">
        <v>1603</v>
      </c>
      <c r="D1234" s="797" t="s">
        <v>96</v>
      </c>
      <c r="E1234" s="797"/>
      <c r="F1234" s="807">
        <v>1</v>
      </c>
      <c r="G1234" s="797">
        <v>1</v>
      </c>
      <c r="H1234" s="798"/>
      <c r="I1234" s="847"/>
      <c r="J1234" s="1063"/>
      <c r="K1234" s="798"/>
      <c r="L1234" s="798"/>
      <c r="M1234" s="798"/>
      <c r="N1234" s="798">
        <v>12</v>
      </c>
      <c r="O1234" s="218">
        <v>44958</v>
      </c>
      <c r="P1234" s="557">
        <f t="shared" si="21"/>
        <v>12</v>
      </c>
    </row>
    <row r="1235" spans="1:16">
      <c r="A1235" s="796">
        <v>44959</v>
      </c>
      <c r="B1235" s="731" t="s">
        <v>3</v>
      </c>
      <c r="C1235" s="731" t="s">
        <v>1604</v>
      </c>
      <c r="D1235" s="797" t="s">
        <v>96</v>
      </c>
      <c r="E1235" s="797"/>
      <c r="F1235" s="807">
        <v>1</v>
      </c>
      <c r="G1235" s="797">
        <v>1</v>
      </c>
      <c r="H1235" s="798"/>
      <c r="I1235" s="847"/>
      <c r="J1235" s="1063"/>
      <c r="K1235" s="798"/>
      <c r="L1235" s="798"/>
      <c r="M1235" s="798"/>
      <c r="N1235" s="798">
        <v>12</v>
      </c>
      <c r="O1235" s="218">
        <v>44958</v>
      </c>
      <c r="P1235" s="557">
        <f t="shared" si="21"/>
        <v>12</v>
      </c>
    </row>
    <row r="1236" spans="1:16">
      <c r="A1236" s="796">
        <v>44959</v>
      </c>
      <c r="B1236" s="731" t="s">
        <v>12</v>
      </c>
      <c r="C1236" s="731" t="s">
        <v>1605</v>
      </c>
      <c r="D1236" s="797" t="s">
        <v>95</v>
      </c>
      <c r="E1236" s="797"/>
      <c r="F1236" s="807">
        <v>1</v>
      </c>
      <c r="G1236" s="797">
        <v>1</v>
      </c>
      <c r="H1236" s="798"/>
      <c r="I1236" s="847"/>
      <c r="J1236" s="1063"/>
      <c r="K1236" s="798"/>
      <c r="L1236" s="798"/>
      <c r="M1236" s="798"/>
      <c r="N1236" s="798">
        <v>12</v>
      </c>
      <c r="O1236" s="218">
        <v>44958</v>
      </c>
      <c r="P1236" s="557">
        <f t="shared" si="21"/>
        <v>12</v>
      </c>
    </row>
    <row r="1237" spans="1:16">
      <c r="A1237" s="796">
        <v>44959</v>
      </c>
      <c r="B1237" s="731" t="s">
        <v>3</v>
      </c>
      <c r="C1237" s="731" t="s">
        <v>1606</v>
      </c>
      <c r="D1237" s="797" t="s">
        <v>95</v>
      </c>
      <c r="E1237" s="797"/>
      <c r="F1237" s="807">
        <v>1</v>
      </c>
      <c r="G1237" s="797">
        <v>1</v>
      </c>
      <c r="H1237" s="798"/>
      <c r="I1237" s="847"/>
      <c r="J1237" s="1063"/>
      <c r="K1237" s="798"/>
      <c r="L1237" s="798"/>
      <c r="M1237" s="798"/>
      <c r="N1237" s="798">
        <v>12</v>
      </c>
      <c r="O1237" s="218">
        <v>44958</v>
      </c>
      <c r="P1237" s="557">
        <f t="shared" si="21"/>
        <v>12</v>
      </c>
    </row>
    <row r="1238" spans="1:16">
      <c r="A1238" s="796">
        <v>44960</v>
      </c>
      <c r="B1238" s="731" t="s">
        <v>3</v>
      </c>
      <c r="C1238" s="731" t="s">
        <v>1607</v>
      </c>
      <c r="D1238" s="797" t="s">
        <v>10</v>
      </c>
      <c r="E1238" s="797"/>
      <c r="F1238" s="807">
        <v>2</v>
      </c>
      <c r="G1238" s="797">
        <v>1</v>
      </c>
      <c r="H1238" s="798"/>
      <c r="I1238" s="847"/>
      <c r="J1238" s="1063"/>
      <c r="K1238" s="798"/>
      <c r="L1238" s="798"/>
      <c r="M1238" s="798">
        <v>10</v>
      </c>
      <c r="N1238" s="798"/>
      <c r="O1238" s="218">
        <v>44958</v>
      </c>
      <c r="P1238" s="557">
        <f t="shared" si="21"/>
        <v>10</v>
      </c>
    </row>
    <row r="1239" spans="1:16">
      <c r="A1239" s="796">
        <v>44960</v>
      </c>
      <c r="B1239" s="731" t="s">
        <v>40</v>
      </c>
      <c r="C1239" s="731" t="s">
        <v>1608</v>
      </c>
      <c r="D1239" s="797" t="s">
        <v>10</v>
      </c>
      <c r="E1239" s="797"/>
      <c r="F1239" s="807">
        <v>2</v>
      </c>
      <c r="G1239" s="797">
        <v>2</v>
      </c>
      <c r="H1239" s="798"/>
      <c r="I1239" s="847"/>
      <c r="J1239" s="1063"/>
      <c r="K1239" s="798"/>
      <c r="L1239" s="798"/>
      <c r="M1239" s="798">
        <v>10</v>
      </c>
      <c r="N1239" s="798"/>
      <c r="O1239" s="218">
        <v>44958</v>
      </c>
      <c r="P1239" s="557">
        <f t="shared" si="21"/>
        <v>10</v>
      </c>
    </row>
    <row r="1240" spans="1:16">
      <c r="A1240" s="796">
        <v>44960</v>
      </c>
      <c r="B1240" s="731" t="s">
        <v>37</v>
      </c>
      <c r="C1240" s="731" t="s">
        <v>1609</v>
      </c>
      <c r="D1240" s="797" t="s">
        <v>10</v>
      </c>
      <c r="E1240" s="797"/>
      <c r="F1240" s="807">
        <v>2</v>
      </c>
      <c r="G1240" s="797">
        <v>1</v>
      </c>
      <c r="H1240" s="798"/>
      <c r="I1240" s="847"/>
      <c r="J1240" s="1063"/>
      <c r="K1240" s="798"/>
      <c r="L1240" s="798"/>
      <c r="M1240" s="798">
        <v>10</v>
      </c>
      <c r="N1240" s="798"/>
      <c r="O1240" s="218">
        <v>44958</v>
      </c>
      <c r="P1240" s="557">
        <f t="shared" si="21"/>
        <v>10</v>
      </c>
    </row>
    <row r="1241" spans="1:16">
      <c r="A1241" s="796">
        <v>44960</v>
      </c>
      <c r="B1241" s="731" t="s">
        <v>40</v>
      </c>
      <c r="C1241" s="731" t="s">
        <v>1610</v>
      </c>
      <c r="D1241" s="797" t="s">
        <v>228</v>
      </c>
      <c r="E1241" s="797"/>
      <c r="F1241" s="807">
        <v>1</v>
      </c>
      <c r="G1241" s="797">
        <v>1</v>
      </c>
      <c r="H1241" s="798"/>
      <c r="I1241" s="847"/>
      <c r="J1241" s="1063"/>
      <c r="K1241" s="798"/>
      <c r="L1241" s="798"/>
      <c r="M1241" s="798">
        <v>20</v>
      </c>
      <c r="N1241" s="798"/>
      <c r="O1241" s="218">
        <v>44958</v>
      </c>
      <c r="P1241" s="557">
        <f t="shared" si="21"/>
        <v>20</v>
      </c>
    </row>
    <row r="1242" spans="1:16">
      <c r="A1242" s="796">
        <v>44960</v>
      </c>
      <c r="B1242" s="731" t="s">
        <v>40</v>
      </c>
      <c r="C1242" s="731" t="s">
        <v>1611</v>
      </c>
      <c r="D1242" s="797" t="s">
        <v>354</v>
      </c>
      <c r="E1242" s="797"/>
      <c r="F1242" s="807">
        <v>1</v>
      </c>
      <c r="G1242" s="797">
        <v>1</v>
      </c>
      <c r="H1242" s="798"/>
      <c r="I1242" s="847"/>
      <c r="J1242" s="1063"/>
      <c r="K1242" s="798"/>
      <c r="L1242" s="798"/>
      <c r="M1242" s="798">
        <v>5</v>
      </c>
      <c r="N1242" s="798"/>
      <c r="O1242" s="218">
        <v>44958</v>
      </c>
      <c r="P1242" s="557">
        <f t="shared" si="21"/>
        <v>5</v>
      </c>
    </row>
    <row r="1243" spans="1:16">
      <c r="A1243" s="796">
        <v>44960</v>
      </c>
      <c r="B1243" s="731" t="s">
        <v>41</v>
      </c>
      <c r="C1243" s="731" t="s">
        <v>1557</v>
      </c>
      <c r="D1243" s="797" t="s">
        <v>354</v>
      </c>
      <c r="E1243" s="797"/>
      <c r="F1243" s="807">
        <v>1</v>
      </c>
      <c r="G1243" s="797">
        <v>1</v>
      </c>
      <c r="H1243" s="798"/>
      <c r="I1243" s="847"/>
      <c r="J1243" s="1063"/>
      <c r="K1243" s="798"/>
      <c r="L1243" s="798"/>
      <c r="M1243" s="798">
        <v>5</v>
      </c>
      <c r="N1243" s="798"/>
      <c r="O1243" s="218">
        <v>44958</v>
      </c>
      <c r="P1243" s="557">
        <f t="shared" si="21"/>
        <v>5</v>
      </c>
    </row>
    <row r="1244" spans="1:16">
      <c r="A1244" s="796">
        <v>44960</v>
      </c>
      <c r="B1244" s="731" t="s">
        <v>3</v>
      </c>
      <c r="C1244" s="731" t="s">
        <v>1469</v>
      </c>
      <c r="D1244" s="797" t="s">
        <v>200</v>
      </c>
      <c r="E1244" s="797"/>
      <c r="F1244" s="807">
        <v>1</v>
      </c>
      <c r="G1244" s="797">
        <v>1</v>
      </c>
      <c r="H1244" s="798"/>
      <c r="I1244" s="847"/>
      <c r="J1244" s="1063"/>
      <c r="K1244" s="798">
        <v>3</v>
      </c>
      <c r="L1244" s="798"/>
      <c r="M1244" s="798"/>
      <c r="N1244" s="798"/>
      <c r="O1244" s="218">
        <v>44958</v>
      </c>
      <c r="P1244" s="557">
        <f t="shared" si="21"/>
        <v>3</v>
      </c>
    </row>
    <row r="1245" spans="1:16">
      <c r="A1245" s="796">
        <v>44960</v>
      </c>
      <c r="B1245" s="731" t="s">
        <v>3</v>
      </c>
      <c r="C1245" s="731" t="s">
        <v>1602</v>
      </c>
      <c r="D1245" s="797" t="s">
        <v>96</v>
      </c>
      <c r="E1245" s="797"/>
      <c r="F1245" s="807">
        <v>1</v>
      </c>
      <c r="G1245" s="797">
        <v>1</v>
      </c>
      <c r="H1245" s="798"/>
      <c r="I1245" s="847"/>
      <c r="J1245" s="1063"/>
      <c r="K1245" s="798"/>
      <c r="L1245" s="798"/>
      <c r="M1245" s="798"/>
      <c r="N1245" s="798">
        <v>12</v>
      </c>
      <c r="O1245" s="218">
        <v>44958</v>
      </c>
      <c r="P1245" s="557">
        <f t="shared" si="21"/>
        <v>12</v>
      </c>
    </row>
    <row r="1246" spans="1:16">
      <c r="A1246" s="796">
        <v>44960</v>
      </c>
      <c r="B1246" s="731" t="s">
        <v>3</v>
      </c>
      <c r="C1246" s="731" t="s">
        <v>1603</v>
      </c>
      <c r="D1246" s="797" t="s">
        <v>96</v>
      </c>
      <c r="E1246" s="797"/>
      <c r="F1246" s="807">
        <v>1</v>
      </c>
      <c r="G1246" s="797">
        <v>1</v>
      </c>
      <c r="H1246" s="798"/>
      <c r="I1246" s="847"/>
      <c r="J1246" s="1063"/>
      <c r="K1246" s="798"/>
      <c r="L1246" s="798"/>
      <c r="M1246" s="798"/>
      <c r="N1246" s="798">
        <v>12</v>
      </c>
      <c r="O1246" s="218">
        <v>44958</v>
      </c>
      <c r="P1246" s="557">
        <f t="shared" si="21"/>
        <v>12</v>
      </c>
    </row>
    <row r="1247" spans="1:16">
      <c r="A1247" s="796">
        <v>44960</v>
      </c>
      <c r="B1247" s="731" t="s">
        <v>3</v>
      </c>
      <c r="C1247" s="731" t="s">
        <v>1604</v>
      </c>
      <c r="D1247" s="797" t="s">
        <v>96</v>
      </c>
      <c r="E1247" s="797"/>
      <c r="F1247" s="807">
        <v>1</v>
      </c>
      <c r="G1247" s="797">
        <v>1</v>
      </c>
      <c r="H1247" s="798"/>
      <c r="I1247" s="847"/>
      <c r="J1247" s="1063"/>
      <c r="K1247" s="798"/>
      <c r="L1247" s="798"/>
      <c r="M1247" s="798"/>
      <c r="N1247" s="798">
        <v>12</v>
      </c>
      <c r="O1247" s="218">
        <v>44958</v>
      </c>
      <c r="P1247" s="557">
        <f t="shared" si="21"/>
        <v>12</v>
      </c>
    </row>
    <row r="1248" spans="1:16">
      <c r="A1248" s="796">
        <v>44960</v>
      </c>
      <c r="B1248" s="731" t="s">
        <v>12</v>
      </c>
      <c r="C1248" s="731" t="s">
        <v>1605</v>
      </c>
      <c r="D1248" s="797" t="s">
        <v>95</v>
      </c>
      <c r="E1248" s="797"/>
      <c r="F1248" s="807">
        <v>2</v>
      </c>
      <c r="G1248" s="797">
        <v>2</v>
      </c>
      <c r="H1248" s="798"/>
      <c r="I1248" s="847"/>
      <c r="J1248" s="1063"/>
      <c r="K1248" s="798"/>
      <c r="L1248" s="798"/>
      <c r="M1248" s="798"/>
      <c r="N1248" s="798">
        <v>24</v>
      </c>
      <c r="O1248" s="218">
        <v>44958</v>
      </c>
      <c r="P1248" s="557">
        <f t="shared" si="21"/>
        <v>24</v>
      </c>
    </row>
    <row r="1249" spans="1:16">
      <c r="A1249" s="796">
        <v>44960</v>
      </c>
      <c r="B1249" s="731" t="s">
        <v>3</v>
      </c>
      <c r="C1249" s="731" t="s">
        <v>1606</v>
      </c>
      <c r="D1249" s="797" t="s">
        <v>95</v>
      </c>
      <c r="E1249" s="797"/>
      <c r="F1249" s="807">
        <v>1</v>
      </c>
      <c r="G1249" s="797">
        <v>1</v>
      </c>
      <c r="H1249" s="798"/>
      <c r="I1249" s="847"/>
      <c r="J1249" s="1063"/>
      <c r="K1249" s="798"/>
      <c r="L1249" s="798"/>
      <c r="M1249" s="798"/>
      <c r="N1249" s="798">
        <v>12</v>
      </c>
      <c r="O1249" s="218">
        <v>44958</v>
      </c>
      <c r="P1249" s="557">
        <f t="shared" si="21"/>
        <v>12</v>
      </c>
    </row>
    <row r="1250" spans="1:16">
      <c r="A1250" s="796">
        <v>44960</v>
      </c>
      <c r="B1250" s="731" t="s">
        <v>12</v>
      </c>
      <c r="C1250" s="731"/>
      <c r="D1250" s="797" t="s">
        <v>98</v>
      </c>
      <c r="E1250" s="797"/>
      <c r="F1250" s="807">
        <v>2</v>
      </c>
      <c r="G1250" s="797">
        <v>2</v>
      </c>
      <c r="H1250" s="798"/>
      <c r="I1250" s="847"/>
      <c r="J1250" s="1063"/>
      <c r="K1250" s="798"/>
      <c r="L1250" s="798"/>
      <c r="M1250" s="798"/>
      <c r="N1250" s="798">
        <v>24</v>
      </c>
      <c r="O1250" s="218">
        <v>44958</v>
      </c>
      <c r="P1250" s="557">
        <f t="shared" si="21"/>
        <v>24</v>
      </c>
    </row>
    <row r="1251" spans="1:16">
      <c r="A1251" s="796">
        <v>44960</v>
      </c>
      <c r="B1251" s="731" t="s">
        <v>1</v>
      </c>
      <c r="C1251" s="731"/>
      <c r="D1251" s="797" t="s">
        <v>97</v>
      </c>
      <c r="E1251" s="797"/>
      <c r="F1251" s="807">
        <v>1</v>
      </c>
      <c r="G1251" s="797">
        <v>1</v>
      </c>
      <c r="H1251" s="798"/>
      <c r="I1251" s="847"/>
      <c r="J1251" s="1063"/>
      <c r="K1251" s="798"/>
      <c r="L1251" s="798"/>
      <c r="M1251" s="798"/>
      <c r="N1251" s="798">
        <v>12</v>
      </c>
      <c r="O1251" s="218">
        <v>44958</v>
      </c>
      <c r="P1251" s="557">
        <f t="shared" si="21"/>
        <v>12</v>
      </c>
    </row>
    <row r="1252" spans="1:16">
      <c r="A1252" s="796">
        <v>44960</v>
      </c>
      <c r="B1252" s="731" t="s">
        <v>1</v>
      </c>
      <c r="C1252" s="731"/>
      <c r="D1252" s="797" t="s">
        <v>99</v>
      </c>
      <c r="E1252" s="797"/>
      <c r="F1252" s="807">
        <v>5</v>
      </c>
      <c r="G1252" s="797">
        <v>5</v>
      </c>
      <c r="H1252" s="798"/>
      <c r="I1252" s="847"/>
      <c r="J1252" s="1063"/>
      <c r="K1252" s="798"/>
      <c r="L1252" s="798"/>
      <c r="M1252" s="798"/>
      <c r="N1252" s="798">
        <v>5</v>
      </c>
      <c r="O1252" s="218">
        <v>44958</v>
      </c>
      <c r="P1252" s="557">
        <f t="shared" si="21"/>
        <v>5</v>
      </c>
    </row>
    <row r="1253" spans="1:16">
      <c r="A1253" s="796">
        <v>44960</v>
      </c>
      <c r="B1253" s="731" t="s">
        <v>1</v>
      </c>
      <c r="C1253" s="731" t="s">
        <v>1612</v>
      </c>
      <c r="D1253" s="797" t="s">
        <v>404</v>
      </c>
      <c r="E1253" s="797"/>
      <c r="F1253" s="807">
        <v>6</v>
      </c>
      <c r="G1253" s="797">
        <v>6</v>
      </c>
      <c r="H1253" s="798">
        <v>6</v>
      </c>
      <c r="I1253" s="847"/>
      <c r="J1253" s="1063"/>
      <c r="K1253" s="798"/>
      <c r="L1253" s="798"/>
      <c r="M1253" s="798"/>
      <c r="N1253" s="798"/>
      <c r="O1253" s="218">
        <v>44958</v>
      </c>
      <c r="P1253" s="557">
        <f t="shared" si="21"/>
        <v>0</v>
      </c>
    </row>
    <row r="1254" spans="1:16">
      <c r="A1254" s="796">
        <v>44960</v>
      </c>
      <c r="B1254" s="731" t="s">
        <v>1</v>
      </c>
      <c r="C1254" s="731" t="s">
        <v>1588</v>
      </c>
      <c r="D1254" s="797" t="s">
        <v>400</v>
      </c>
      <c r="E1254" s="797"/>
      <c r="F1254" s="807">
        <v>3</v>
      </c>
      <c r="G1254" s="797">
        <v>3</v>
      </c>
      <c r="H1254" s="798">
        <v>3</v>
      </c>
      <c r="I1254" s="847"/>
      <c r="J1254" s="1063"/>
      <c r="K1254" s="798"/>
      <c r="L1254" s="798"/>
      <c r="M1254" s="798"/>
      <c r="N1254" s="798"/>
      <c r="O1254" s="218">
        <v>44958</v>
      </c>
      <c r="P1254" s="557">
        <f t="shared" si="21"/>
        <v>0</v>
      </c>
    </row>
    <row r="1255" spans="1:16">
      <c r="A1255" s="796">
        <v>44961</v>
      </c>
      <c r="B1255" s="731" t="s">
        <v>40</v>
      </c>
      <c r="C1255" s="731" t="s">
        <v>1640</v>
      </c>
      <c r="D1255" s="797" t="s">
        <v>228</v>
      </c>
      <c r="E1255" s="797"/>
      <c r="F1255" s="807">
        <v>1</v>
      </c>
      <c r="G1255" s="797">
        <v>1</v>
      </c>
      <c r="H1255" s="798"/>
      <c r="I1255" s="847"/>
      <c r="J1255" s="1063"/>
      <c r="K1255" s="798"/>
      <c r="L1255" s="798"/>
      <c r="M1255" s="798">
        <v>20</v>
      </c>
      <c r="N1255" s="798"/>
      <c r="O1255" s="218">
        <v>44958</v>
      </c>
      <c r="P1255" s="557">
        <f t="shared" si="21"/>
        <v>20</v>
      </c>
    </row>
    <row r="1256" spans="1:16">
      <c r="A1256" s="796">
        <v>44961</v>
      </c>
      <c r="B1256" s="731" t="s">
        <v>40</v>
      </c>
      <c r="C1256" s="731" t="s">
        <v>1641</v>
      </c>
      <c r="D1256" s="797" t="s">
        <v>354</v>
      </c>
      <c r="E1256" s="797"/>
      <c r="F1256" s="807">
        <v>1</v>
      </c>
      <c r="G1256" s="797">
        <v>1</v>
      </c>
      <c r="H1256" s="798"/>
      <c r="I1256" s="847"/>
      <c r="J1256" s="1063"/>
      <c r="K1256" s="798"/>
      <c r="L1256" s="798"/>
      <c r="M1256" s="798">
        <v>5</v>
      </c>
      <c r="N1256" s="798"/>
      <c r="O1256" s="218">
        <v>44958</v>
      </c>
      <c r="P1256" s="557">
        <f t="shared" si="21"/>
        <v>5</v>
      </c>
    </row>
    <row r="1257" spans="1:16">
      <c r="A1257" s="796">
        <v>44961</v>
      </c>
      <c r="B1257" s="731" t="s">
        <v>41</v>
      </c>
      <c r="C1257" s="731" t="s">
        <v>1597</v>
      </c>
      <c r="D1257" s="797" t="s">
        <v>354</v>
      </c>
      <c r="E1257" s="797"/>
      <c r="F1257" s="807">
        <v>1</v>
      </c>
      <c r="G1257" s="797">
        <v>1</v>
      </c>
      <c r="H1257" s="798"/>
      <c r="I1257" s="847"/>
      <c r="J1257" s="1063"/>
      <c r="K1257" s="798"/>
      <c r="L1257" s="798"/>
      <c r="M1257" s="798">
        <v>5</v>
      </c>
      <c r="N1257" s="798"/>
      <c r="O1257" s="218">
        <v>44958</v>
      </c>
      <c r="P1257" s="557">
        <f t="shared" si="21"/>
        <v>5</v>
      </c>
    </row>
    <row r="1258" spans="1:16">
      <c r="A1258" s="796">
        <v>44961</v>
      </c>
      <c r="B1258" s="731" t="s">
        <v>41</v>
      </c>
      <c r="C1258" s="731" t="s">
        <v>1642</v>
      </c>
      <c r="D1258" s="797" t="s">
        <v>11</v>
      </c>
      <c r="E1258" s="797"/>
      <c r="F1258" s="807">
        <v>2</v>
      </c>
      <c r="G1258" s="797">
        <v>0.25</v>
      </c>
      <c r="H1258" s="798"/>
      <c r="I1258" s="847"/>
      <c r="J1258" s="1063"/>
      <c r="K1258" s="798"/>
      <c r="L1258" s="798"/>
      <c r="M1258" s="798">
        <v>12</v>
      </c>
      <c r="N1258" s="798"/>
      <c r="O1258" s="218">
        <v>44958</v>
      </c>
      <c r="P1258" s="557">
        <f t="shared" si="21"/>
        <v>12</v>
      </c>
    </row>
    <row r="1259" spans="1:16">
      <c r="A1259" s="796">
        <v>44961</v>
      </c>
      <c r="B1259" s="731" t="s">
        <v>3</v>
      </c>
      <c r="C1259" s="731" t="s">
        <v>1643</v>
      </c>
      <c r="D1259" s="797" t="s">
        <v>10</v>
      </c>
      <c r="E1259" s="797"/>
      <c r="F1259" s="807">
        <v>1</v>
      </c>
      <c r="G1259" s="797">
        <v>1</v>
      </c>
      <c r="H1259" s="798"/>
      <c r="I1259" s="847"/>
      <c r="J1259" s="1063"/>
      <c r="K1259" s="798"/>
      <c r="L1259" s="798"/>
      <c r="M1259" s="798">
        <v>5</v>
      </c>
      <c r="N1259" s="798"/>
      <c r="O1259" s="218">
        <v>44958</v>
      </c>
      <c r="P1259" s="557">
        <f t="shared" si="21"/>
        <v>5</v>
      </c>
    </row>
    <row r="1260" spans="1:16">
      <c r="A1260" s="796">
        <v>44961</v>
      </c>
      <c r="B1260" s="731" t="s">
        <v>1</v>
      </c>
      <c r="C1260" s="731" t="s">
        <v>1644</v>
      </c>
      <c r="D1260" s="797" t="s">
        <v>204</v>
      </c>
      <c r="E1260" s="797"/>
      <c r="F1260" s="807">
        <v>1</v>
      </c>
      <c r="G1260" s="797">
        <v>1</v>
      </c>
      <c r="H1260" s="798"/>
      <c r="I1260" s="847"/>
      <c r="J1260" s="1063"/>
      <c r="K1260" s="798"/>
      <c r="L1260" s="798"/>
      <c r="M1260" s="798"/>
      <c r="N1260" s="798">
        <v>32</v>
      </c>
      <c r="O1260" s="218">
        <v>44958</v>
      </c>
      <c r="P1260" s="557">
        <f t="shared" si="21"/>
        <v>32</v>
      </c>
    </row>
    <row r="1261" spans="1:16">
      <c r="A1261" s="796">
        <v>44961</v>
      </c>
      <c r="B1261" s="731" t="s">
        <v>34</v>
      </c>
      <c r="C1261" s="731"/>
      <c r="D1261" s="797" t="s">
        <v>96</v>
      </c>
      <c r="E1261" s="797"/>
      <c r="F1261" s="807">
        <v>3</v>
      </c>
      <c r="G1261" s="797">
        <v>3</v>
      </c>
      <c r="H1261" s="798"/>
      <c r="I1261" s="847"/>
      <c r="J1261" s="1063"/>
      <c r="K1261" s="798"/>
      <c r="L1261" s="798"/>
      <c r="M1261" s="798"/>
      <c r="N1261" s="798">
        <v>36</v>
      </c>
      <c r="O1261" s="218">
        <v>44958</v>
      </c>
      <c r="P1261" s="557">
        <f t="shared" si="21"/>
        <v>36</v>
      </c>
    </row>
    <row r="1262" spans="1:16">
      <c r="A1262" s="796">
        <v>44961</v>
      </c>
      <c r="B1262" s="731" t="s">
        <v>3</v>
      </c>
      <c r="C1262" s="731"/>
      <c r="D1262" s="797" t="s">
        <v>95</v>
      </c>
      <c r="E1262" s="797"/>
      <c r="F1262" s="807">
        <v>4</v>
      </c>
      <c r="G1262" s="797">
        <v>4</v>
      </c>
      <c r="H1262" s="798"/>
      <c r="I1262" s="847"/>
      <c r="J1262" s="1063"/>
      <c r="K1262" s="798"/>
      <c r="L1262" s="798"/>
      <c r="M1262" s="798"/>
      <c r="N1262" s="798">
        <v>48</v>
      </c>
      <c r="O1262" s="218">
        <v>44958</v>
      </c>
      <c r="P1262" s="557">
        <f t="shared" si="21"/>
        <v>48</v>
      </c>
    </row>
    <row r="1263" spans="1:16">
      <c r="A1263" s="796">
        <v>44961</v>
      </c>
      <c r="B1263" s="731" t="s">
        <v>43</v>
      </c>
      <c r="C1263" s="731"/>
      <c r="D1263" s="797" t="s">
        <v>98</v>
      </c>
      <c r="E1263" s="797"/>
      <c r="F1263" s="807">
        <v>2</v>
      </c>
      <c r="G1263" s="797">
        <v>2</v>
      </c>
      <c r="H1263" s="798"/>
      <c r="I1263" s="847"/>
      <c r="J1263" s="1063"/>
      <c r="K1263" s="798"/>
      <c r="L1263" s="798"/>
      <c r="M1263" s="798"/>
      <c r="N1263" s="798">
        <v>24</v>
      </c>
      <c r="O1263" s="218">
        <v>44958</v>
      </c>
      <c r="P1263" s="557">
        <f t="shared" si="21"/>
        <v>24</v>
      </c>
    </row>
    <row r="1264" spans="1:16">
      <c r="A1264" s="796">
        <v>44961</v>
      </c>
      <c r="B1264" s="731" t="s">
        <v>2</v>
      </c>
      <c r="C1264" s="731"/>
      <c r="D1264" s="797" t="s">
        <v>97</v>
      </c>
      <c r="E1264" s="797"/>
      <c r="F1264" s="807">
        <v>1</v>
      </c>
      <c r="G1264" s="797">
        <v>1</v>
      </c>
      <c r="H1264" s="798"/>
      <c r="I1264" s="847"/>
      <c r="J1264" s="1063"/>
      <c r="K1264" s="798"/>
      <c r="L1264" s="798"/>
      <c r="M1264" s="798"/>
      <c r="N1264" s="798">
        <v>12</v>
      </c>
      <c r="O1264" s="218">
        <v>44958</v>
      </c>
      <c r="P1264" s="557">
        <f t="shared" si="21"/>
        <v>12</v>
      </c>
    </row>
    <row r="1265" spans="1:16">
      <c r="A1265" s="796">
        <v>44961</v>
      </c>
      <c r="B1265" s="731" t="s">
        <v>3</v>
      </c>
      <c r="C1265" s="731"/>
      <c r="D1265" s="797" t="s">
        <v>99</v>
      </c>
      <c r="E1265" s="797"/>
      <c r="F1265" s="807">
        <v>5</v>
      </c>
      <c r="G1265" s="797">
        <v>5</v>
      </c>
      <c r="H1265" s="798"/>
      <c r="I1265" s="847"/>
      <c r="J1265" s="1063"/>
      <c r="K1265" s="798"/>
      <c r="L1265" s="798"/>
      <c r="M1265" s="798"/>
      <c r="N1265" s="798">
        <v>2.5</v>
      </c>
      <c r="O1265" s="218">
        <v>44958</v>
      </c>
      <c r="P1265" s="557">
        <f t="shared" si="21"/>
        <v>2.5</v>
      </c>
    </row>
    <row r="1266" spans="1:16">
      <c r="A1266" s="796">
        <v>44961</v>
      </c>
      <c r="B1266" s="731" t="s">
        <v>1</v>
      </c>
      <c r="C1266" s="731"/>
      <c r="D1266" s="797" t="s">
        <v>401</v>
      </c>
      <c r="E1266" s="797"/>
      <c r="F1266" s="807">
        <v>7</v>
      </c>
      <c r="G1266" s="797">
        <v>7</v>
      </c>
      <c r="H1266" s="798">
        <v>7</v>
      </c>
      <c r="I1266" s="847"/>
      <c r="J1266" s="1063"/>
      <c r="K1266" s="798"/>
      <c r="L1266" s="798"/>
      <c r="M1266" s="798"/>
      <c r="N1266" s="798"/>
      <c r="O1266" s="218">
        <v>44958</v>
      </c>
      <c r="P1266" s="557">
        <f t="shared" si="21"/>
        <v>0</v>
      </c>
    </row>
    <row r="1267" spans="1:16">
      <c r="A1267" s="796">
        <v>44961</v>
      </c>
      <c r="B1267" s="731" t="s">
        <v>1</v>
      </c>
      <c r="C1267" s="731"/>
      <c r="D1267" s="797" t="s">
        <v>404</v>
      </c>
      <c r="E1267" s="797"/>
      <c r="F1267" s="807">
        <v>3</v>
      </c>
      <c r="G1267" s="797">
        <v>3</v>
      </c>
      <c r="H1267" s="798">
        <v>3</v>
      </c>
      <c r="I1267" s="847"/>
      <c r="J1267" s="1063"/>
      <c r="K1267" s="798"/>
      <c r="L1267" s="798"/>
      <c r="M1267" s="798"/>
      <c r="N1267" s="798"/>
      <c r="O1267" s="218">
        <v>44958</v>
      </c>
      <c r="P1267" s="557">
        <f t="shared" si="21"/>
        <v>0</v>
      </c>
    </row>
    <row r="1268" spans="1:16">
      <c r="A1268" s="796">
        <v>44963</v>
      </c>
      <c r="B1268" s="731" t="s">
        <v>1</v>
      </c>
      <c r="C1268" s="731" t="s">
        <v>1645</v>
      </c>
      <c r="D1268" s="797" t="s">
        <v>97</v>
      </c>
      <c r="E1268" s="797"/>
      <c r="F1268" s="807">
        <v>2</v>
      </c>
      <c r="G1268" s="797">
        <v>2</v>
      </c>
      <c r="H1268" s="798"/>
      <c r="I1268" s="847"/>
      <c r="J1268" s="1063"/>
      <c r="K1268" s="798"/>
      <c r="L1268" s="798"/>
      <c r="M1268" s="798"/>
      <c r="N1268" s="798">
        <v>24</v>
      </c>
      <c r="O1268" s="218">
        <v>44958</v>
      </c>
      <c r="P1268" s="557">
        <f t="shared" si="21"/>
        <v>24</v>
      </c>
    </row>
    <row r="1269" spans="1:16">
      <c r="A1269" s="796">
        <v>44963</v>
      </c>
      <c r="B1269" s="731" t="s">
        <v>12</v>
      </c>
      <c r="C1269" s="731" t="s">
        <v>1646</v>
      </c>
      <c r="D1269" s="797" t="s">
        <v>98</v>
      </c>
      <c r="E1269" s="797"/>
      <c r="F1269" s="807">
        <v>1</v>
      </c>
      <c r="G1269" s="797">
        <v>1</v>
      </c>
      <c r="H1269" s="798"/>
      <c r="I1269" s="847"/>
      <c r="J1269" s="1063"/>
      <c r="K1269" s="798"/>
      <c r="L1269" s="798"/>
      <c r="M1269" s="798"/>
      <c r="N1269" s="798">
        <v>12</v>
      </c>
      <c r="O1269" s="218">
        <v>44958</v>
      </c>
      <c r="P1269" s="557">
        <f t="shared" si="21"/>
        <v>12</v>
      </c>
    </row>
    <row r="1270" spans="1:16">
      <c r="A1270" s="796">
        <v>44963</v>
      </c>
      <c r="B1270" s="731" t="s">
        <v>3</v>
      </c>
      <c r="C1270" s="731" t="s">
        <v>1647</v>
      </c>
      <c r="D1270" s="797" t="s">
        <v>96</v>
      </c>
      <c r="E1270" s="797"/>
      <c r="F1270" s="807">
        <v>1</v>
      </c>
      <c r="G1270" s="797">
        <v>1</v>
      </c>
      <c r="H1270" s="798"/>
      <c r="I1270" s="847"/>
      <c r="J1270" s="1063"/>
      <c r="K1270" s="798"/>
      <c r="L1270" s="798"/>
      <c r="M1270" s="798"/>
      <c r="N1270" s="798">
        <v>12</v>
      </c>
      <c r="O1270" s="218">
        <v>44958</v>
      </c>
      <c r="P1270" s="557">
        <f t="shared" ref="P1270:P1333" si="22">SUM(K1270:N1270)</f>
        <v>12</v>
      </c>
    </row>
    <row r="1271" spans="1:16">
      <c r="A1271" s="796">
        <v>44963</v>
      </c>
      <c r="B1271" s="731" t="s">
        <v>3</v>
      </c>
      <c r="C1271" s="731" t="s">
        <v>1648</v>
      </c>
      <c r="D1271" s="797" t="s">
        <v>96</v>
      </c>
      <c r="E1271" s="797"/>
      <c r="F1271" s="807">
        <v>1</v>
      </c>
      <c r="G1271" s="797">
        <v>1</v>
      </c>
      <c r="H1271" s="798"/>
      <c r="I1271" s="847"/>
      <c r="J1271" s="1063"/>
      <c r="K1271" s="798"/>
      <c r="L1271" s="798"/>
      <c r="M1271" s="798"/>
      <c r="N1271" s="798">
        <v>12</v>
      </c>
      <c r="O1271" s="218">
        <v>44958</v>
      </c>
      <c r="P1271" s="557">
        <f t="shared" si="22"/>
        <v>12</v>
      </c>
    </row>
    <row r="1272" spans="1:16">
      <c r="A1272" s="796">
        <v>44963</v>
      </c>
      <c r="B1272" s="731" t="s">
        <v>3</v>
      </c>
      <c r="C1272" s="731" t="s">
        <v>1649</v>
      </c>
      <c r="D1272" s="797" t="s">
        <v>96</v>
      </c>
      <c r="E1272" s="797"/>
      <c r="F1272" s="807">
        <v>1</v>
      </c>
      <c r="G1272" s="797">
        <v>1</v>
      </c>
      <c r="H1272" s="798"/>
      <c r="I1272" s="847"/>
      <c r="J1272" s="1063"/>
      <c r="K1272" s="798"/>
      <c r="L1272" s="798"/>
      <c r="M1272" s="798"/>
      <c r="N1272" s="798">
        <v>12</v>
      </c>
      <c r="O1272" s="218">
        <v>44958</v>
      </c>
      <c r="P1272" s="557">
        <f t="shared" si="22"/>
        <v>12</v>
      </c>
    </row>
    <row r="1273" spans="1:16">
      <c r="A1273" s="796">
        <v>44963</v>
      </c>
      <c r="B1273" s="731" t="s">
        <v>12</v>
      </c>
      <c r="C1273" s="731" t="s">
        <v>1650</v>
      </c>
      <c r="D1273" s="797" t="s">
        <v>95</v>
      </c>
      <c r="E1273" s="797"/>
      <c r="F1273" s="807">
        <v>1</v>
      </c>
      <c r="G1273" s="797">
        <v>1</v>
      </c>
      <c r="H1273" s="798"/>
      <c r="I1273" s="847"/>
      <c r="J1273" s="1063"/>
      <c r="K1273" s="798"/>
      <c r="L1273" s="798"/>
      <c r="M1273" s="798"/>
      <c r="N1273" s="798">
        <v>12</v>
      </c>
      <c r="O1273" s="218">
        <v>44958</v>
      </c>
      <c r="P1273" s="557">
        <f t="shared" si="22"/>
        <v>12</v>
      </c>
    </row>
    <row r="1274" spans="1:16">
      <c r="A1274" s="796">
        <v>44963</v>
      </c>
      <c r="B1274" s="731" t="s">
        <v>34</v>
      </c>
      <c r="C1274" s="731" t="s">
        <v>1651</v>
      </c>
      <c r="D1274" s="797" t="s">
        <v>95</v>
      </c>
      <c r="E1274" s="797"/>
      <c r="F1274" s="807">
        <v>1</v>
      </c>
      <c r="G1274" s="797">
        <v>1</v>
      </c>
      <c r="H1274" s="798"/>
      <c r="I1274" s="847"/>
      <c r="J1274" s="1063"/>
      <c r="K1274" s="798"/>
      <c r="L1274" s="798"/>
      <c r="M1274" s="798"/>
      <c r="N1274" s="798">
        <v>12</v>
      </c>
      <c r="O1274" s="218">
        <v>44958</v>
      </c>
      <c r="P1274" s="557">
        <f t="shared" si="22"/>
        <v>12</v>
      </c>
    </row>
    <row r="1275" spans="1:16">
      <c r="A1275" s="796">
        <v>44963</v>
      </c>
      <c r="B1275" s="731" t="s">
        <v>14</v>
      </c>
      <c r="C1275" s="731" t="s">
        <v>1652</v>
      </c>
      <c r="D1275" s="797" t="s">
        <v>95</v>
      </c>
      <c r="E1275" s="797"/>
      <c r="F1275" s="807">
        <v>1</v>
      </c>
      <c r="G1275" s="797">
        <v>1</v>
      </c>
      <c r="H1275" s="798"/>
      <c r="I1275" s="847"/>
      <c r="J1275" s="1063"/>
      <c r="K1275" s="798"/>
      <c r="L1275" s="798"/>
      <c r="M1275" s="798"/>
      <c r="N1275" s="798">
        <v>12</v>
      </c>
      <c r="O1275" s="218">
        <v>44958</v>
      </c>
      <c r="P1275" s="557">
        <f t="shared" si="22"/>
        <v>12</v>
      </c>
    </row>
    <row r="1276" spans="1:16">
      <c r="A1276" s="796">
        <v>44963</v>
      </c>
      <c r="B1276" s="731" t="s">
        <v>41</v>
      </c>
      <c r="C1276" s="731" t="s">
        <v>1653</v>
      </c>
      <c r="D1276" s="797" t="s">
        <v>228</v>
      </c>
      <c r="E1276" s="797"/>
      <c r="F1276" s="807">
        <v>3</v>
      </c>
      <c r="G1276" s="797">
        <v>3</v>
      </c>
      <c r="H1276" s="798"/>
      <c r="I1276" s="847"/>
      <c r="J1276" s="1063"/>
      <c r="K1276" s="798"/>
      <c r="L1276" s="798"/>
      <c r="M1276" s="798">
        <v>60</v>
      </c>
      <c r="N1276" s="798"/>
      <c r="O1276" s="218">
        <v>44958</v>
      </c>
      <c r="P1276" s="557">
        <f t="shared" si="22"/>
        <v>60</v>
      </c>
    </row>
    <row r="1277" spans="1:16">
      <c r="A1277" s="796">
        <v>44963</v>
      </c>
      <c r="B1277" s="731" t="s">
        <v>37</v>
      </c>
      <c r="C1277" s="731" t="s">
        <v>1654</v>
      </c>
      <c r="D1277" s="797" t="s">
        <v>10</v>
      </c>
      <c r="E1277" s="797"/>
      <c r="F1277" s="807">
        <v>3</v>
      </c>
      <c r="G1277" s="797">
        <v>1.5</v>
      </c>
      <c r="H1277" s="798"/>
      <c r="I1277" s="847"/>
      <c r="J1277" s="1063"/>
      <c r="K1277" s="798"/>
      <c r="L1277" s="798"/>
      <c r="M1277" s="798">
        <v>15</v>
      </c>
      <c r="N1277" s="798"/>
      <c r="O1277" s="218">
        <v>44958</v>
      </c>
      <c r="P1277" s="557">
        <f t="shared" si="22"/>
        <v>15</v>
      </c>
    </row>
    <row r="1278" spans="1:16">
      <c r="A1278" s="796">
        <v>44963</v>
      </c>
      <c r="B1278" s="731" t="s">
        <v>1</v>
      </c>
      <c r="C1278" s="731"/>
      <c r="D1278" s="797" t="s">
        <v>401</v>
      </c>
      <c r="E1278" s="797"/>
      <c r="F1278" s="807">
        <v>1</v>
      </c>
      <c r="G1278" s="797">
        <v>1</v>
      </c>
      <c r="H1278" s="798">
        <v>1</v>
      </c>
      <c r="I1278" s="847"/>
      <c r="J1278" s="1063"/>
      <c r="K1278" s="798"/>
      <c r="L1278" s="798"/>
      <c r="M1278" s="798"/>
      <c r="N1278" s="798"/>
      <c r="O1278" s="218">
        <v>44958</v>
      </c>
      <c r="P1278" s="557">
        <f t="shared" si="22"/>
        <v>0</v>
      </c>
    </row>
    <row r="1279" spans="1:16">
      <c r="A1279" s="796">
        <v>44964</v>
      </c>
      <c r="B1279" s="731" t="s">
        <v>1</v>
      </c>
      <c r="C1279" s="731" t="s">
        <v>1655</v>
      </c>
      <c r="D1279" s="797" t="s">
        <v>400</v>
      </c>
      <c r="E1279" s="797"/>
      <c r="F1279" s="807">
        <v>3</v>
      </c>
      <c r="G1279" s="797">
        <v>3</v>
      </c>
      <c r="H1279" s="798">
        <v>3</v>
      </c>
      <c r="I1279" s="847"/>
      <c r="J1279" s="1063"/>
      <c r="K1279" s="798"/>
      <c r="L1279" s="798"/>
      <c r="M1279" s="798"/>
      <c r="N1279" s="798"/>
      <c r="O1279" s="218">
        <v>44958</v>
      </c>
      <c r="P1279" s="557">
        <f t="shared" si="22"/>
        <v>0</v>
      </c>
    </row>
    <row r="1280" spans="1:16">
      <c r="A1280" s="796">
        <v>44964</v>
      </c>
      <c r="B1280" s="731" t="s">
        <v>1</v>
      </c>
      <c r="C1280" s="731" t="s">
        <v>1655</v>
      </c>
      <c r="D1280" s="797" t="s">
        <v>401</v>
      </c>
      <c r="E1280" s="797"/>
      <c r="F1280" s="807">
        <v>6</v>
      </c>
      <c r="G1280" s="797">
        <v>6</v>
      </c>
      <c r="H1280" s="798">
        <v>6</v>
      </c>
      <c r="I1280" s="847"/>
      <c r="J1280" s="1063"/>
      <c r="K1280" s="798"/>
      <c r="L1280" s="798"/>
      <c r="M1280" s="798"/>
      <c r="N1280" s="798"/>
      <c r="O1280" s="218">
        <v>44958</v>
      </c>
      <c r="P1280" s="557">
        <f t="shared" si="22"/>
        <v>0</v>
      </c>
    </row>
    <row r="1281" spans="1:30">
      <c r="A1281" s="796">
        <v>44964</v>
      </c>
      <c r="B1281" s="731" t="s">
        <v>1</v>
      </c>
      <c r="C1281" s="731" t="s">
        <v>1656</v>
      </c>
      <c r="D1281" s="797" t="s">
        <v>400</v>
      </c>
      <c r="E1281" s="797"/>
      <c r="F1281" s="807">
        <v>1</v>
      </c>
      <c r="G1281" s="797">
        <v>1</v>
      </c>
      <c r="H1281" s="798">
        <v>1</v>
      </c>
      <c r="I1281" s="847"/>
      <c r="J1281" s="1063"/>
      <c r="K1281" s="798"/>
      <c r="L1281" s="798"/>
      <c r="M1281" s="798"/>
      <c r="N1281" s="798"/>
      <c r="O1281" s="218">
        <v>44958</v>
      </c>
      <c r="P1281" s="557">
        <f t="shared" si="22"/>
        <v>0</v>
      </c>
    </row>
    <row r="1282" spans="1:30">
      <c r="A1282" s="796">
        <v>44964</v>
      </c>
      <c r="B1282" s="731" t="s">
        <v>1</v>
      </c>
      <c r="C1282" s="731" t="s">
        <v>1656</v>
      </c>
      <c r="D1282" s="797" t="s">
        <v>401</v>
      </c>
      <c r="E1282" s="797"/>
      <c r="F1282" s="807">
        <v>5</v>
      </c>
      <c r="G1282" s="797">
        <v>5</v>
      </c>
      <c r="H1282" s="798">
        <v>5</v>
      </c>
      <c r="I1282" s="847"/>
      <c r="J1282" s="1063"/>
      <c r="K1282" s="798"/>
      <c r="L1282" s="798"/>
      <c r="M1282" s="798"/>
      <c r="N1282" s="798"/>
      <c r="O1282" s="218">
        <v>44958</v>
      </c>
      <c r="P1282" s="557">
        <f t="shared" si="22"/>
        <v>0</v>
      </c>
    </row>
    <row r="1283" spans="1:30">
      <c r="A1283" s="796">
        <v>44964</v>
      </c>
      <c r="B1283" s="731" t="s">
        <v>1</v>
      </c>
      <c r="C1283" s="731" t="s">
        <v>1645</v>
      </c>
      <c r="D1283" s="797" t="s">
        <v>97</v>
      </c>
      <c r="E1283" s="797"/>
      <c r="F1283" s="807">
        <v>2</v>
      </c>
      <c r="G1283" s="797">
        <v>2</v>
      </c>
      <c r="H1283" s="798"/>
      <c r="I1283" s="847"/>
      <c r="J1283" s="1063"/>
      <c r="K1283" s="798"/>
      <c r="L1283" s="798"/>
      <c r="M1283" s="798"/>
      <c r="N1283" s="798">
        <v>24</v>
      </c>
      <c r="O1283" s="218">
        <v>44958</v>
      </c>
      <c r="P1283" s="557">
        <f t="shared" si="22"/>
        <v>24</v>
      </c>
    </row>
    <row r="1284" spans="1:30">
      <c r="A1284" s="796">
        <v>44964</v>
      </c>
      <c r="B1284" s="731" t="s">
        <v>12</v>
      </c>
      <c r="C1284" s="731" t="s">
        <v>1657</v>
      </c>
      <c r="D1284" s="797" t="s">
        <v>98</v>
      </c>
      <c r="E1284" s="797"/>
      <c r="F1284" s="807">
        <v>2</v>
      </c>
      <c r="G1284" s="797">
        <v>2</v>
      </c>
      <c r="H1284" s="798"/>
      <c r="I1284" s="847"/>
      <c r="J1284" s="1063"/>
      <c r="K1284" s="798"/>
      <c r="L1284" s="798"/>
      <c r="M1284" s="798"/>
      <c r="N1284" s="798">
        <v>24</v>
      </c>
      <c r="O1284" s="218">
        <v>44958</v>
      </c>
      <c r="P1284" s="557">
        <f t="shared" si="22"/>
        <v>24</v>
      </c>
    </row>
    <row r="1285" spans="1:30">
      <c r="A1285" s="796">
        <v>44964</v>
      </c>
      <c r="B1285" s="731" t="s">
        <v>3</v>
      </c>
      <c r="C1285" s="731" t="s">
        <v>1647</v>
      </c>
      <c r="D1285" s="797" t="s">
        <v>96</v>
      </c>
      <c r="E1285" s="797"/>
      <c r="F1285" s="807">
        <v>1</v>
      </c>
      <c r="G1285" s="797">
        <v>1</v>
      </c>
      <c r="H1285" s="798"/>
      <c r="I1285" s="847"/>
      <c r="J1285" s="1063"/>
      <c r="K1285" s="798"/>
      <c r="L1285" s="798"/>
      <c r="M1285" s="798"/>
      <c r="N1285" s="798">
        <v>12</v>
      </c>
      <c r="O1285" s="218">
        <v>44958</v>
      </c>
      <c r="P1285" s="557">
        <f t="shared" si="22"/>
        <v>12</v>
      </c>
    </row>
    <row r="1286" spans="1:30">
      <c r="A1286" s="796">
        <v>44964</v>
      </c>
      <c r="B1286" s="731" t="s">
        <v>3</v>
      </c>
      <c r="C1286" s="731" t="s">
        <v>1647</v>
      </c>
      <c r="D1286" s="797" t="s">
        <v>95</v>
      </c>
      <c r="E1286" s="797"/>
      <c r="F1286" s="807">
        <v>1</v>
      </c>
      <c r="G1286" s="797">
        <v>1</v>
      </c>
      <c r="H1286" s="798"/>
      <c r="I1286" s="847"/>
      <c r="J1286" s="1063"/>
      <c r="K1286" s="798"/>
      <c r="L1286" s="798"/>
      <c r="M1286" s="798"/>
      <c r="N1286" s="798">
        <v>12</v>
      </c>
      <c r="O1286" s="218">
        <v>44958</v>
      </c>
      <c r="P1286" s="557">
        <f t="shared" si="22"/>
        <v>12</v>
      </c>
    </row>
    <row r="1287" spans="1:30">
      <c r="A1287" s="796">
        <v>44964</v>
      </c>
      <c r="B1287" s="731" t="s">
        <v>3</v>
      </c>
      <c r="C1287" s="731" t="s">
        <v>1648</v>
      </c>
      <c r="D1287" s="797" t="s">
        <v>96</v>
      </c>
      <c r="E1287" s="797"/>
      <c r="F1287" s="807">
        <v>1</v>
      </c>
      <c r="G1287" s="797">
        <v>1</v>
      </c>
      <c r="H1287" s="798"/>
      <c r="I1287" s="847"/>
      <c r="J1287" s="1063"/>
      <c r="K1287" s="798"/>
      <c r="L1287" s="798"/>
      <c r="M1287" s="798"/>
      <c r="N1287" s="798">
        <v>12</v>
      </c>
      <c r="O1287" s="218">
        <v>44958</v>
      </c>
      <c r="P1287" s="557">
        <f t="shared" si="22"/>
        <v>12</v>
      </c>
    </row>
    <row r="1288" spans="1:30">
      <c r="A1288" s="796">
        <v>44964</v>
      </c>
      <c r="B1288" s="731" t="s">
        <v>3</v>
      </c>
      <c r="C1288" s="731" t="s">
        <v>1649</v>
      </c>
      <c r="D1288" s="797" t="s">
        <v>96</v>
      </c>
      <c r="E1288" s="797"/>
      <c r="F1288" s="807">
        <v>1</v>
      </c>
      <c r="G1288" s="797">
        <v>1</v>
      </c>
      <c r="H1288" s="798"/>
      <c r="I1288" s="847"/>
      <c r="J1288" s="1063"/>
      <c r="K1288" s="798"/>
      <c r="L1288" s="798"/>
      <c r="M1288" s="798"/>
      <c r="N1288" s="798">
        <v>12</v>
      </c>
      <c r="O1288" s="218">
        <v>44958</v>
      </c>
      <c r="P1288" s="557">
        <f t="shared" si="22"/>
        <v>12</v>
      </c>
      <c r="S1288" s="809"/>
      <c r="T1288" s="114"/>
      <c r="U1288" s="114"/>
      <c r="V1288" s="219"/>
      <c r="W1288" s="219"/>
      <c r="X1288" s="810"/>
      <c r="Y1288" s="219"/>
      <c r="Z1288" s="561"/>
      <c r="AA1288" s="561"/>
      <c r="AB1288" s="561"/>
      <c r="AC1288" s="561"/>
      <c r="AD1288" s="561"/>
    </row>
    <row r="1289" spans="1:30">
      <c r="A1289" s="796">
        <v>44964</v>
      </c>
      <c r="B1289" s="731" t="s">
        <v>12</v>
      </c>
      <c r="C1289" s="731" t="s">
        <v>1650</v>
      </c>
      <c r="D1289" s="797" t="s">
        <v>95</v>
      </c>
      <c r="E1289" s="797"/>
      <c r="F1289" s="807">
        <v>1</v>
      </c>
      <c r="G1289" s="797">
        <v>1</v>
      </c>
      <c r="H1289" s="798"/>
      <c r="I1289" s="847"/>
      <c r="J1289" s="1063"/>
      <c r="K1289" s="798"/>
      <c r="L1289" s="798"/>
      <c r="M1289" s="798"/>
      <c r="N1289" s="798">
        <v>12</v>
      </c>
      <c r="O1289" s="218">
        <v>44958</v>
      </c>
      <c r="P1289" s="557">
        <f t="shared" si="22"/>
        <v>12</v>
      </c>
      <c r="S1289" s="809"/>
      <c r="T1289" s="114"/>
      <c r="U1289" s="114"/>
      <c r="V1289" s="219"/>
      <c r="W1289" s="219"/>
      <c r="X1289" s="810"/>
      <c r="Y1289" s="219"/>
      <c r="Z1289" s="561"/>
      <c r="AA1289" s="561"/>
      <c r="AB1289" s="561"/>
      <c r="AC1289" s="561"/>
      <c r="AD1289" s="561"/>
    </row>
    <row r="1290" spans="1:30">
      <c r="A1290" s="796">
        <v>44964</v>
      </c>
      <c r="B1290" s="731" t="s">
        <v>34</v>
      </c>
      <c r="C1290" s="731" t="s">
        <v>1651</v>
      </c>
      <c r="D1290" s="797" t="s">
        <v>95</v>
      </c>
      <c r="E1290" s="797"/>
      <c r="F1290" s="807">
        <v>1</v>
      </c>
      <c r="G1290" s="797">
        <v>1</v>
      </c>
      <c r="H1290" s="798"/>
      <c r="I1290" s="847"/>
      <c r="J1290" s="1063"/>
      <c r="K1290" s="798"/>
      <c r="L1290" s="798"/>
      <c r="M1290" s="798"/>
      <c r="N1290" s="798">
        <v>12</v>
      </c>
      <c r="O1290" s="218">
        <v>44958</v>
      </c>
      <c r="P1290" s="557">
        <f t="shared" si="22"/>
        <v>12</v>
      </c>
      <c r="S1290" s="809"/>
      <c r="T1290" s="114"/>
      <c r="U1290" s="114"/>
      <c r="V1290" s="219"/>
      <c r="W1290" s="219"/>
      <c r="X1290" s="810"/>
      <c r="Y1290" s="219"/>
      <c r="Z1290" s="561"/>
      <c r="AA1290" s="561"/>
      <c r="AB1290" s="561"/>
      <c r="AC1290" s="561"/>
      <c r="AD1290" s="561"/>
    </row>
    <row r="1291" spans="1:30">
      <c r="A1291" s="796">
        <v>44964</v>
      </c>
      <c r="B1291" s="731" t="s">
        <v>1</v>
      </c>
      <c r="C1291" s="731"/>
      <c r="D1291" s="797" t="s">
        <v>99</v>
      </c>
      <c r="E1291" s="797"/>
      <c r="F1291" s="807">
        <v>5</v>
      </c>
      <c r="G1291" s="797">
        <v>5</v>
      </c>
      <c r="H1291" s="798"/>
      <c r="I1291" s="847"/>
      <c r="J1291" s="1063"/>
      <c r="K1291" s="798"/>
      <c r="L1291" s="798"/>
      <c r="M1291" s="798"/>
      <c r="N1291" s="798">
        <v>2.5</v>
      </c>
      <c r="O1291" s="218">
        <v>44958</v>
      </c>
      <c r="P1291" s="557">
        <f t="shared" si="22"/>
        <v>2.5</v>
      </c>
      <c r="S1291" s="809"/>
      <c r="T1291" s="114"/>
      <c r="U1291" s="114"/>
      <c r="V1291" s="219"/>
      <c r="W1291" s="219"/>
      <c r="X1291" s="810"/>
      <c r="Y1291" s="219"/>
      <c r="Z1291" s="561"/>
      <c r="AA1291" s="561"/>
      <c r="AB1291" s="561"/>
      <c r="AC1291" s="561"/>
      <c r="AD1291" s="561"/>
    </row>
    <row r="1292" spans="1:30">
      <c r="A1292" s="796">
        <v>44964</v>
      </c>
      <c r="B1292" s="731" t="s">
        <v>472</v>
      </c>
      <c r="C1292" s="731" t="s">
        <v>1658</v>
      </c>
      <c r="D1292" s="797" t="s">
        <v>228</v>
      </c>
      <c r="E1292" s="797"/>
      <c r="F1292" s="807">
        <v>1</v>
      </c>
      <c r="G1292" s="797">
        <v>1</v>
      </c>
      <c r="H1292" s="798"/>
      <c r="I1292" s="847"/>
      <c r="J1292" s="1063"/>
      <c r="K1292" s="798"/>
      <c r="L1292" s="798"/>
      <c r="M1292" s="798">
        <v>35</v>
      </c>
      <c r="N1292" s="798"/>
      <c r="O1292" s="218">
        <v>44958</v>
      </c>
      <c r="P1292" s="557">
        <f t="shared" si="22"/>
        <v>35</v>
      </c>
      <c r="S1292" s="809"/>
      <c r="T1292" s="114"/>
      <c r="U1292" s="114"/>
      <c r="V1292" s="219"/>
      <c r="W1292" s="219"/>
      <c r="X1292" s="810"/>
      <c r="Y1292" s="219"/>
      <c r="Z1292" s="561"/>
      <c r="AA1292" s="561"/>
      <c r="AB1292" s="561"/>
      <c r="AC1292" s="561"/>
      <c r="AD1292" s="561"/>
    </row>
    <row r="1293" spans="1:30">
      <c r="A1293" s="796">
        <v>44965</v>
      </c>
      <c r="B1293" s="731" t="s">
        <v>3</v>
      </c>
      <c r="C1293" s="731" t="s">
        <v>1659</v>
      </c>
      <c r="D1293" s="797" t="s">
        <v>204</v>
      </c>
      <c r="E1293" s="797"/>
      <c r="F1293" s="807">
        <v>1</v>
      </c>
      <c r="G1293" s="797">
        <v>1</v>
      </c>
      <c r="H1293" s="798"/>
      <c r="I1293" s="847"/>
      <c r="J1293" s="1063"/>
      <c r="K1293" s="798"/>
      <c r="L1293" s="798"/>
      <c r="M1293" s="798"/>
      <c r="N1293" s="798">
        <v>32</v>
      </c>
      <c r="O1293" s="218">
        <v>44958</v>
      </c>
      <c r="P1293" s="557">
        <f t="shared" si="22"/>
        <v>32</v>
      </c>
      <c r="S1293" s="809"/>
      <c r="T1293" s="114"/>
      <c r="U1293" s="114"/>
      <c r="V1293" s="219"/>
      <c r="W1293" s="219"/>
      <c r="X1293" s="810"/>
      <c r="Y1293" s="219"/>
      <c r="Z1293" s="561"/>
      <c r="AA1293" s="561"/>
      <c r="AB1293" s="561"/>
      <c r="AC1293" s="561"/>
      <c r="AD1293" s="561"/>
    </row>
    <row r="1294" spans="1:30">
      <c r="A1294" s="796">
        <v>44965</v>
      </c>
      <c r="B1294" s="731" t="s">
        <v>3</v>
      </c>
      <c r="C1294" s="731" t="s">
        <v>1514</v>
      </c>
      <c r="D1294" s="797" t="s">
        <v>10</v>
      </c>
      <c r="E1294" s="797"/>
      <c r="F1294" s="807">
        <v>2</v>
      </c>
      <c r="G1294" s="797">
        <v>1</v>
      </c>
      <c r="H1294" s="798"/>
      <c r="I1294" s="847"/>
      <c r="J1294" s="1063"/>
      <c r="K1294" s="798"/>
      <c r="L1294" s="798"/>
      <c r="M1294" s="798">
        <v>10</v>
      </c>
      <c r="N1294" s="798"/>
      <c r="O1294" s="218">
        <v>44958</v>
      </c>
      <c r="P1294" s="557">
        <f t="shared" si="22"/>
        <v>10</v>
      </c>
      <c r="S1294" s="809"/>
      <c r="T1294" s="114"/>
      <c r="U1294" s="114"/>
      <c r="V1294" s="219"/>
      <c r="W1294" s="219"/>
      <c r="X1294" s="810"/>
      <c r="Y1294" s="219"/>
      <c r="Z1294" s="561"/>
      <c r="AA1294" s="561"/>
      <c r="AB1294" s="561"/>
      <c r="AC1294" s="561"/>
      <c r="AD1294" s="561"/>
    </row>
    <row r="1295" spans="1:30">
      <c r="A1295" s="796">
        <v>44965</v>
      </c>
      <c r="B1295" s="731" t="s">
        <v>41</v>
      </c>
      <c r="C1295" s="731" t="s">
        <v>1660</v>
      </c>
      <c r="D1295" s="797" t="s">
        <v>11</v>
      </c>
      <c r="E1295" s="797"/>
      <c r="F1295" s="807">
        <v>2</v>
      </c>
      <c r="G1295" s="797">
        <v>0.25</v>
      </c>
      <c r="H1295" s="798"/>
      <c r="I1295" s="847"/>
      <c r="J1295" s="1063"/>
      <c r="K1295" s="798"/>
      <c r="L1295" s="798"/>
      <c r="M1295" s="798">
        <v>12</v>
      </c>
      <c r="N1295" s="798"/>
      <c r="O1295" s="218">
        <v>44958</v>
      </c>
      <c r="P1295" s="557">
        <f t="shared" si="22"/>
        <v>12</v>
      </c>
      <c r="S1295" s="809"/>
      <c r="T1295" s="114"/>
      <c r="U1295" s="114"/>
      <c r="V1295" s="219"/>
      <c r="W1295" s="219"/>
      <c r="X1295" s="810"/>
      <c r="Y1295" s="219"/>
      <c r="Z1295" s="561"/>
      <c r="AA1295" s="561"/>
      <c r="AB1295" s="561"/>
      <c r="AC1295" s="561"/>
      <c r="AD1295" s="561"/>
    </row>
    <row r="1296" spans="1:30">
      <c r="A1296" s="796">
        <v>44965</v>
      </c>
      <c r="B1296" s="731" t="s">
        <v>1</v>
      </c>
      <c r="C1296" s="731" t="s">
        <v>1661</v>
      </c>
      <c r="D1296" s="797" t="s">
        <v>97</v>
      </c>
      <c r="E1296" s="797"/>
      <c r="F1296" s="807">
        <v>2</v>
      </c>
      <c r="G1296" s="797">
        <v>2</v>
      </c>
      <c r="H1296" s="798"/>
      <c r="I1296" s="847"/>
      <c r="J1296" s="1063"/>
      <c r="K1296" s="798"/>
      <c r="L1296" s="798"/>
      <c r="M1296" s="798"/>
      <c r="N1296" s="798">
        <v>24</v>
      </c>
      <c r="O1296" s="218">
        <v>44958</v>
      </c>
      <c r="P1296" s="557">
        <f t="shared" si="22"/>
        <v>24</v>
      </c>
      <c r="S1296" s="809"/>
      <c r="T1296" s="114"/>
      <c r="U1296" s="114"/>
      <c r="V1296" s="219"/>
      <c r="W1296" s="219"/>
      <c r="X1296" s="219"/>
      <c r="Y1296" s="219"/>
      <c r="Z1296" s="561"/>
      <c r="AA1296" s="561"/>
      <c r="AB1296" s="561"/>
      <c r="AC1296" s="561"/>
      <c r="AD1296" s="561"/>
    </row>
    <row r="1297" spans="1:30">
      <c r="A1297" s="796">
        <v>44965</v>
      </c>
      <c r="B1297" s="731" t="s">
        <v>3</v>
      </c>
      <c r="C1297" s="731" t="s">
        <v>1647</v>
      </c>
      <c r="D1297" s="797" t="s">
        <v>96</v>
      </c>
      <c r="E1297" s="797"/>
      <c r="F1297" s="807">
        <v>1</v>
      </c>
      <c r="G1297" s="797">
        <v>1</v>
      </c>
      <c r="H1297" s="798"/>
      <c r="I1297" s="847"/>
      <c r="J1297" s="1063"/>
      <c r="K1297" s="798"/>
      <c r="L1297" s="798"/>
      <c r="M1297" s="798"/>
      <c r="N1297" s="798">
        <v>12</v>
      </c>
      <c r="O1297" s="218">
        <v>44958</v>
      </c>
      <c r="P1297" s="557">
        <f t="shared" si="22"/>
        <v>12</v>
      </c>
      <c r="S1297" s="809"/>
      <c r="T1297" s="114"/>
      <c r="U1297" s="114"/>
      <c r="V1297" s="219"/>
      <c r="W1297" s="219"/>
      <c r="X1297" s="219"/>
      <c r="Y1297" s="219"/>
      <c r="Z1297" s="561"/>
      <c r="AA1297" s="561"/>
      <c r="AB1297" s="561"/>
      <c r="AC1297" s="561"/>
      <c r="AD1297" s="561"/>
    </row>
    <row r="1298" spans="1:30">
      <c r="A1298" s="796">
        <v>44965</v>
      </c>
      <c r="B1298" s="731" t="s">
        <v>3</v>
      </c>
      <c r="C1298" s="731" t="s">
        <v>1647</v>
      </c>
      <c r="D1298" s="797" t="s">
        <v>95</v>
      </c>
      <c r="E1298" s="797"/>
      <c r="F1298" s="807">
        <v>1</v>
      </c>
      <c r="G1298" s="797">
        <v>1</v>
      </c>
      <c r="H1298" s="798"/>
      <c r="I1298" s="847"/>
      <c r="J1298" s="1063"/>
      <c r="K1298" s="798"/>
      <c r="L1298" s="798"/>
      <c r="M1298" s="798"/>
      <c r="N1298" s="798">
        <v>12</v>
      </c>
      <c r="O1298" s="218">
        <v>44958</v>
      </c>
      <c r="P1298" s="557">
        <f t="shared" si="22"/>
        <v>12</v>
      </c>
      <c r="S1298" s="809"/>
      <c r="T1298" s="114"/>
      <c r="U1298" s="114"/>
      <c r="V1298" s="219"/>
      <c r="W1298" s="219"/>
      <c r="X1298" s="810"/>
      <c r="Y1298" s="219"/>
      <c r="Z1298" s="561"/>
      <c r="AA1298" s="561"/>
      <c r="AB1298" s="561"/>
      <c r="AC1298" s="561"/>
      <c r="AD1298" s="561"/>
    </row>
    <row r="1299" spans="1:30">
      <c r="A1299" s="796">
        <v>44965</v>
      </c>
      <c r="B1299" s="731" t="s">
        <v>3</v>
      </c>
      <c r="C1299" s="731" t="s">
        <v>1648</v>
      </c>
      <c r="D1299" s="797" t="s">
        <v>96</v>
      </c>
      <c r="E1299" s="797"/>
      <c r="F1299" s="807">
        <v>1</v>
      </c>
      <c r="G1299" s="797">
        <v>1</v>
      </c>
      <c r="H1299" s="798"/>
      <c r="I1299" s="847"/>
      <c r="J1299" s="1063"/>
      <c r="K1299" s="798"/>
      <c r="L1299" s="798"/>
      <c r="M1299" s="798"/>
      <c r="N1299" s="798">
        <v>12</v>
      </c>
      <c r="O1299" s="218">
        <v>44958</v>
      </c>
      <c r="P1299" s="557">
        <f t="shared" si="22"/>
        <v>12</v>
      </c>
      <c r="S1299" s="809"/>
      <c r="T1299" s="114"/>
      <c r="U1299" s="114"/>
      <c r="V1299" s="219"/>
      <c r="W1299" s="219"/>
      <c r="X1299" s="810"/>
      <c r="Y1299" s="219"/>
      <c r="Z1299" s="561"/>
      <c r="AA1299" s="561"/>
      <c r="AB1299" s="561"/>
      <c r="AC1299" s="561"/>
      <c r="AD1299" s="561"/>
    </row>
    <row r="1300" spans="1:30">
      <c r="A1300" s="796">
        <v>44965</v>
      </c>
      <c r="B1300" s="731" t="s">
        <v>3</v>
      </c>
      <c r="C1300" s="731" t="s">
        <v>1662</v>
      </c>
      <c r="D1300" s="797" t="s">
        <v>96</v>
      </c>
      <c r="E1300" s="797"/>
      <c r="F1300" s="807">
        <v>1</v>
      </c>
      <c r="G1300" s="797">
        <v>1</v>
      </c>
      <c r="H1300" s="798"/>
      <c r="I1300" s="847"/>
      <c r="J1300" s="1063"/>
      <c r="K1300" s="798"/>
      <c r="L1300" s="798"/>
      <c r="M1300" s="798"/>
      <c r="N1300" s="798">
        <v>12</v>
      </c>
      <c r="O1300" s="218">
        <v>44958</v>
      </c>
      <c r="P1300" s="557">
        <f t="shared" si="22"/>
        <v>12</v>
      </c>
      <c r="S1300" s="809"/>
      <c r="T1300" s="114"/>
      <c r="U1300" s="114"/>
      <c r="V1300" s="219"/>
      <c r="W1300" s="219"/>
      <c r="X1300" s="810"/>
      <c r="Y1300" s="219"/>
      <c r="Z1300" s="561"/>
      <c r="AA1300" s="561"/>
      <c r="AB1300" s="561"/>
      <c r="AC1300" s="561"/>
      <c r="AD1300" s="561"/>
    </row>
    <row r="1301" spans="1:30">
      <c r="A1301" s="796">
        <v>44965</v>
      </c>
      <c r="B1301" s="731" t="s">
        <v>12</v>
      </c>
      <c r="C1301" s="731" t="s">
        <v>1650</v>
      </c>
      <c r="D1301" s="797" t="s">
        <v>95</v>
      </c>
      <c r="E1301" s="797"/>
      <c r="F1301" s="807">
        <v>1</v>
      </c>
      <c r="G1301" s="797">
        <v>1</v>
      </c>
      <c r="H1301" s="798"/>
      <c r="I1301" s="847"/>
      <c r="J1301" s="1063"/>
      <c r="K1301" s="798"/>
      <c r="L1301" s="798"/>
      <c r="M1301" s="798"/>
      <c r="N1301" s="798">
        <v>12</v>
      </c>
      <c r="O1301" s="218">
        <v>44958</v>
      </c>
      <c r="P1301" s="557">
        <f t="shared" si="22"/>
        <v>12</v>
      </c>
      <c r="S1301" s="809"/>
      <c r="T1301" s="114"/>
      <c r="U1301" s="114"/>
      <c r="V1301" s="219"/>
      <c r="W1301" s="219"/>
      <c r="X1301" s="810"/>
      <c r="Y1301" s="219"/>
      <c r="Z1301" s="561"/>
      <c r="AA1301" s="561"/>
      <c r="AB1301" s="561"/>
      <c r="AC1301" s="561"/>
      <c r="AD1301" s="561"/>
    </row>
    <row r="1302" spans="1:30">
      <c r="A1302" s="796">
        <v>44965</v>
      </c>
      <c r="B1302" s="731" t="s">
        <v>34</v>
      </c>
      <c r="C1302" s="731" t="s">
        <v>1663</v>
      </c>
      <c r="D1302" s="797" t="s">
        <v>95</v>
      </c>
      <c r="E1302" s="797"/>
      <c r="F1302" s="807">
        <v>1</v>
      </c>
      <c r="G1302" s="797">
        <v>1</v>
      </c>
      <c r="H1302" s="798"/>
      <c r="I1302" s="847"/>
      <c r="J1302" s="1063"/>
      <c r="K1302" s="798"/>
      <c r="L1302" s="798"/>
      <c r="M1302" s="798"/>
      <c r="N1302" s="798">
        <v>12</v>
      </c>
      <c r="O1302" s="218">
        <v>44958</v>
      </c>
      <c r="P1302" s="557">
        <f t="shared" si="22"/>
        <v>12</v>
      </c>
      <c r="S1302" s="809"/>
      <c r="T1302" s="114"/>
      <c r="U1302" s="114"/>
      <c r="V1302" s="219"/>
      <c r="W1302" s="219"/>
      <c r="X1302" s="810"/>
      <c r="Y1302" s="219"/>
      <c r="Z1302" s="561"/>
      <c r="AA1302" s="561"/>
      <c r="AB1302" s="561"/>
      <c r="AC1302" s="561"/>
      <c r="AD1302" s="561"/>
    </row>
    <row r="1303" spans="1:30">
      <c r="A1303" s="796">
        <v>44965</v>
      </c>
      <c r="B1303" s="731" t="s">
        <v>1</v>
      </c>
      <c r="C1303" s="731"/>
      <c r="D1303" s="797" t="s">
        <v>99</v>
      </c>
      <c r="E1303" s="797"/>
      <c r="F1303" s="807">
        <v>5</v>
      </c>
      <c r="G1303" s="797">
        <v>5</v>
      </c>
      <c r="H1303" s="798"/>
      <c r="I1303" s="847"/>
      <c r="J1303" s="1063"/>
      <c r="K1303" s="798"/>
      <c r="L1303" s="798"/>
      <c r="M1303" s="798"/>
      <c r="N1303" s="798">
        <v>2</v>
      </c>
      <c r="O1303" s="218">
        <v>44958</v>
      </c>
      <c r="P1303" s="557">
        <f t="shared" si="22"/>
        <v>2</v>
      </c>
      <c r="S1303" s="809"/>
      <c r="T1303" s="114"/>
      <c r="U1303" s="114"/>
      <c r="V1303" s="219"/>
      <c r="W1303" s="219"/>
      <c r="X1303" s="810"/>
      <c r="Y1303" s="219"/>
      <c r="Z1303" s="561"/>
      <c r="AA1303" s="561"/>
      <c r="AB1303" s="561"/>
      <c r="AC1303" s="561"/>
      <c r="AD1303" s="561"/>
    </row>
    <row r="1304" spans="1:30">
      <c r="A1304" s="796">
        <v>44965</v>
      </c>
      <c r="B1304" s="731" t="s">
        <v>1</v>
      </c>
      <c r="C1304" s="731" t="s">
        <v>1655</v>
      </c>
      <c r="D1304" s="797" t="s">
        <v>402</v>
      </c>
      <c r="E1304" s="797"/>
      <c r="F1304" s="807">
        <v>1</v>
      </c>
      <c r="G1304" s="797">
        <v>1</v>
      </c>
      <c r="H1304" s="798">
        <v>1</v>
      </c>
      <c r="I1304" s="847"/>
      <c r="J1304" s="1063"/>
      <c r="K1304" s="798"/>
      <c r="L1304" s="798"/>
      <c r="M1304" s="798"/>
      <c r="N1304" s="798"/>
      <c r="O1304" s="218">
        <v>44958</v>
      </c>
      <c r="P1304" s="557">
        <f t="shared" si="22"/>
        <v>0</v>
      </c>
      <c r="S1304" s="809"/>
      <c r="T1304" s="114"/>
      <c r="U1304" s="114"/>
      <c r="V1304" s="219"/>
      <c r="W1304" s="219"/>
      <c r="X1304" s="219"/>
      <c r="Y1304" s="219"/>
      <c r="Z1304" s="561"/>
      <c r="AA1304" s="561"/>
      <c r="AB1304" s="561"/>
      <c r="AC1304" s="561"/>
      <c r="AD1304" s="561"/>
    </row>
    <row r="1305" spans="1:30">
      <c r="A1305" s="796">
        <v>44965</v>
      </c>
      <c r="B1305" s="731" t="s">
        <v>1</v>
      </c>
      <c r="C1305" s="731" t="s">
        <v>1656</v>
      </c>
      <c r="D1305" s="797" t="s">
        <v>401</v>
      </c>
      <c r="E1305" s="797"/>
      <c r="F1305" s="807">
        <v>1</v>
      </c>
      <c r="G1305" s="797">
        <v>1</v>
      </c>
      <c r="H1305" s="798">
        <v>1</v>
      </c>
      <c r="I1305" s="847"/>
      <c r="J1305" s="1063"/>
      <c r="K1305" s="798"/>
      <c r="L1305" s="798"/>
      <c r="M1305" s="798"/>
      <c r="N1305" s="798"/>
      <c r="O1305" s="218">
        <v>44958</v>
      </c>
      <c r="P1305" s="557">
        <f t="shared" si="22"/>
        <v>0</v>
      </c>
      <c r="S1305" s="809"/>
      <c r="T1305" s="114"/>
      <c r="U1305" s="114"/>
      <c r="V1305" s="219"/>
      <c r="W1305" s="219"/>
      <c r="X1305" s="219"/>
      <c r="Y1305" s="219"/>
      <c r="Z1305" s="561"/>
      <c r="AA1305" s="561"/>
      <c r="AB1305" s="561"/>
      <c r="AC1305" s="561"/>
      <c r="AD1305" s="561"/>
    </row>
    <row r="1306" spans="1:30">
      <c r="A1306" s="796">
        <v>44965</v>
      </c>
      <c r="B1306" s="731" t="s">
        <v>1</v>
      </c>
      <c r="C1306" s="731" t="s">
        <v>1656</v>
      </c>
      <c r="D1306" s="797" t="s">
        <v>400</v>
      </c>
      <c r="E1306" s="797"/>
      <c r="F1306" s="807">
        <v>2</v>
      </c>
      <c r="G1306" s="797">
        <v>2</v>
      </c>
      <c r="H1306" s="798">
        <v>2</v>
      </c>
      <c r="I1306" s="847"/>
      <c r="J1306" s="1063"/>
      <c r="K1306" s="798"/>
      <c r="L1306" s="798"/>
      <c r="M1306" s="798"/>
      <c r="N1306" s="798"/>
      <c r="O1306" s="218">
        <v>44958</v>
      </c>
      <c r="P1306" s="557">
        <f t="shared" si="22"/>
        <v>0</v>
      </c>
      <c r="S1306" s="809"/>
      <c r="T1306" s="114"/>
      <c r="U1306" s="114"/>
      <c r="V1306" s="219"/>
      <c r="W1306" s="219"/>
      <c r="X1306" s="219"/>
      <c r="Y1306" s="219"/>
      <c r="Z1306" s="561"/>
      <c r="AA1306" s="561"/>
      <c r="AB1306" s="561"/>
      <c r="AC1306" s="561"/>
      <c r="AD1306" s="561"/>
    </row>
    <row r="1307" spans="1:30">
      <c r="A1307" s="796">
        <v>44966</v>
      </c>
      <c r="B1307" s="731" t="s">
        <v>1</v>
      </c>
      <c r="C1307" s="731" t="s">
        <v>1613</v>
      </c>
      <c r="D1307" s="797" t="s">
        <v>401</v>
      </c>
      <c r="E1307" s="797"/>
      <c r="F1307" s="808">
        <v>1</v>
      </c>
      <c r="G1307" s="797">
        <v>1</v>
      </c>
      <c r="H1307" s="798">
        <v>1</v>
      </c>
      <c r="I1307" s="847"/>
      <c r="J1307" s="1063"/>
      <c r="K1307" s="798"/>
      <c r="L1307" s="798"/>
      <c r="M1307" s="798"/>
      <c r="N1307" s="798"/>
      <c r="O1307" s="218">
        <v>44958</v>
      </c>
      <c r="P1307" s="557">
        <f t="shared" si="22"/>
        <v>0</v>
      </c>
      <c r="S1307" s="809"/>
      <c r="T1307" s="114"/>
      <c r="U1307" s="114"/>
      <c r="V1307" s="219"/>
      <c r="W1307" s="219"/>
      <c r="X1307" s="219"/>
      <c r="Y1307" s="219"/>
      <c r="Z1307" s="561"/>
      <c r="AA1307" s="561"/>
      <c r="AB1307" s="561"/>
      <c r="AC1307" s="561"/>
      <c r="AD1307" s="561"/>
    </row>
    <row r="1308" spans="1:30">
      <c r="A1308" s="796">
        <v>44966</v>
      </c>
      <c r="B1308" s="731" t="s">
        <v>1</v>
      </c>
      <c r="C1308" s="731" t="s">
        <v>1614</v>
      </c>
      <c r="D1308" s="797" t="s">
        <v>401</v>
      </c>
      <c r="E1308" s="797"/>
      <c r="F1308" s="808">
        <v>2</v>
      </c>
      <c r="G1308" s="797">
        <v>2</v>
      </c>
      <c r="H1308" s="798">
        <v>2</v>
      </c>
      <c r="I1308" s="847"/>
      <c r="J1308" s="1063"/>
      <c r="K1308" s="798"/>
      <c r="L1308" s="798"/>
      <c r="M1308" s="798"/>
      <c r="N1308" s="798"/>
      <c r="O1308" s="218">
        <v>44958</v>
      </c>
      <c r="P1308" s="557">
        <f t="shared" si="22"/>
        <v>0</v>
      </c>
      <c r="S1308" s="809"/>
      <c r="T1308" s="114"/>
      <c r="U1308" s="114"/>
      <c r="V1308" s="219"/>
      <c r="W1308" s="219"/>
      <c r="X1308" s="219"/>
      <c r="Y1308" s="219"/>
      <c r="Z1308" s="561"/>
      <c r="AA1308" s="561"/>
      <c r="AB1308" s="561"/>
      <c r="AC1308" s="561"/>
      <c r="AD1308" s="561"/>
    </row>
    <row r="1309" spans="1:30">
      <c r="A1309" s="796">
        <v>44966</v>
      </c>
      <c r="B1309" s="731" t="s">
        <v>1</v>
      </c>
      <c r="C1309" s="731" t="s">
        <v>1615</v>
      </c>
      <c r="D1309" s="797" t="s">
        <v>400</v>
      </c>
      <c r="E1309" s="797"/>
      <c r="F1309" s="808">
        <v>1</v>
      </c>
      <c r="G1309" s="797">
        <v>1</v>
      </c>
      <c r="H1309" s="798">
        <v>1</v>
      </c>
      <c r="I1309" s="847"/>
      <c r="J1309" s="1063"/>
      <c r="K1309" s="798"/>
      <c r="L1309" s="798"/>
      <c r="M1309" s="798"/>
      <c r="N1309" s="798"/>
      <c r="O1309" s="218">
        <v>44958</v>
      </c>
      <c r="P1309" s="557">
        <f t="shared" si="22"/>
        <v>0</v>
      </c>
      <c r="S1309" s="809"/>
      <c r="T1309" s="114"/>
      <c r="U1309" s="114"/>
      <c r="V1309" s="219"/>
      <c r="W1309" s="219"/>
      <c r="X1309" s="219"/>
      <c r="Y1309" s="219"/>
      <c r="Z1309" s="561"/>
      <c r="AA1309" s="561"/>
      <c r="AB1309" s="561"/>
      <c r="AC1309" s="561"/>
      <c r="AD1309" s="561"/>
    </row>
    <row r="1310" spans="1:30">
      <c r="A1310" s="796">
        <v>44966</v>
      </c>
      <c r="B1310" s="731" t="s">
        <v>1</v>
      </c>
      <c r="C1310" s="731" t="s">
        <v>1616</v>
      </c>
      <c r="D1310" s="797" t="s">
        <v>400</v>
      </c>
      <c r="E1310" s="797"/>
      <c r="F1310" s="808">
        <v>2</v>
      </c>
      <c r="G1310" s="797">
        <v>2</v>
      </c>
      <c r="H1310" s="798">
        <v>2</v>
      </c>
      <c r="I1310" s="847"/>
      <c r="J1310" s="1063"/>
      <c r="K1310" s="798"/>
      <c r="L1310" s="798"/>
      <c r="M1310" s="798"/>
      <c r="N1310" s="798"/>
      <c r="O1310" s="218">
        <v>44958</v>
      </c>
      <c r="P1310" s="557">
        <f t="shared" si="22"/>
        <v>0</v>
      </c>
      <c r="S1310" s="809"/>
      <c r="T1310" s="114"/>
      <c r="U1310" s="114"/>
      <c r="V1310" s="219"/>
      <c r="W1310" s="219"/>
      <c r="X1310" s="219"/>
      <c r="Y1310" s="219"/>
      <c r="Z1310" s="561"/>
      <c r="AA1310" s="561"/>
      <c r="AB1310" s="561"/>
      <c r="AC1310" s="561"/>
      <c r="AD1310" s="561"/>
    </row>
    <row r="1311" spans="1:30">
      <c r="A1311" s="796">
        <v>44966</v>
      </c>
      <c r="B1311" s="731" t="s">
        <v>1</v>
      </c>
      <c r="C1311" s="731" t="s">
        <v>1617</v>
      </c>
      <c r="D1311" s="797" t="s">
        <v>401</v>
      </c>
      <c r="E1311" s="797"/>
      <c r="F1311" s="808">
        <v>1</v>
      </c>
      <c r="G1311" s="797">
        <v>1</v>
      </c>
      <c r="H1311" s="798">
        <v>1</v>
      </c>
      <c r="I1311" s="847"/>
      <c r="J1311" s="1063"/>
      <c r="K1311" s="798"/>
      <c r="L1311" s="798"/>
      <c r="M1311" s="798"/>
      <c r="N1311" s="798"/>
      <c r="O1311" s="218">
        <v>44958</v>
      </c>
      <c r="P1311" s="557">
        <f t="shared" si="22"/>
        <v>0</v>
      </c>
      <c r="S1311" s="809"/>
      <c r="T1311" s="114"/>
      <c r="U1311" s="114"/>
      <c r="V1311" s="219"/>
      <c r="W1311" s="219"/>
      <c r="X1311" s="219"/>
      <c r="Y1311" s="219"/>
      <c r="Z1311" s="561"/>
      <c r="AA1311" s="561"/>
      <c r="AB1311" s="561"/>
      <c r="AC1311" s="561"/>
      <c r="AD1311" s="561"/>
    </row>
    <row r="1312" spans="1:30">
      <c r="A1312" s="796">
        <v>44966</v>
      </c>
      <c r="B1312" s="731" t="s">
        <v>1</v>
      </c>
      <c r="C1312" s="731" t="s">
        <v>1618</v>
      </c>
      <c r="D1312" s="797" t="s">
        <v>400</v>
      </c>
      <c r="E1312" s="797"/>
      <c r="F1312" s="808">
        <v>2</v>
      </c>
      <c r="G1312" s="797">
        <v>2</v>
      </c>
      <c r="H1312" s="798">
        <v>2</v>
      </c>
      <c r="I1312" s="847"/>
      <c r="J1312" s="1063"/>
      <c r="K1312" s="798"/>
      <c r="L1312" s="798"/>
      <c r="M1312" s="798"/>
      <c r="N1312" s="798"/>
      <c r="O1312" s="218">
        <v>44958</v>
      </c>
      <c r="P1312" s="557">
        <f t="shared" si="22"/>
        <v>0</v>
      </c>
      <c r="S1312" s="809"/>
      <c r="T1312" s="114"/>
      <c r="U1312" s="114"/>
      <c r="V1312" s="219"/>
      <c r="W1312" s="219"/>
      <c r="X1312" s="219"/>
      <c r="Y1312" s="219"/>
      <c r="Z1312" s="561"/>
      <c r="AA1312" s="561"/>
      <c r="AB1312" s="561"/>
      <c r="AC1312" s="561"/>
      <c r="AD1312" s="561"/>
    </row>
    <row r="1313" spans="1:30">
      <c r="A1313" s="796">
        <v>44966</v>
      </c>
      <c r="B1313" s="731" t="s">
        <v>1</v>
      </c>
      <c r="C1313" s="731" t="s">
        <v>1619</v>
      </c>
      <c r="D1313" s="797" t="s">
        <v>403</v>
      </c>
      <c r="E1313" s="797"/>
      <c r="F1313" s="808">
        <v>1</v>
      </c>
      <c r="G1313" s="797">
        <v>1</v>
      </c>
      <c r="H1313" s="798">
        <v>1</v>
      </c>
      <c r="I1313" s="847"/>
      <c r="J1313" s="1063"/>
      <c r="K1313" s="798"/>
      <c r="L1313" s="798"/>
      <c r="M1313" s="798"/>
      <c r="N1313" s="798"/>
      <c r="O1313" s="218">
        <v>44958</v>
      </c>
      <c r="P1313" s="557">
        <f t="shared" si="22"/>
        <v>0</v>
      </c>
      <c r="S1313" s="809"/>
      <c r="T1313" s="114"/>
      <c r="U1313" s="114"/>
      <c r="V1313" s="219"/>
      <c r="W1313" s="219"/>
      <c r="X1313" s="219"/>
      <c r="Y1313" s="219"/>
      <c r="Z1313" s="561"/>
      <c r="AA1313" s="561"/>
      <c r="AB1313" s="561"/>
      <c r="AC1313" s="561"/>
      <c r="AD1313" s="561"/>
    </row>
    <row r="1314" spans="1:30">
      <c r="A1314" s="796">
        <v>44966</v>
      </c>
      <c r="B1314" s="731" t="s">
        <v>1</v>
      </c>
      <c r="C1314" s="731" t="s">
        <v>1620</v>
      </c>
      <c r="D1314" s="797" t="s">
        <v>402</v>
      </c>
      <c r="E1314" s="797"/>
      <c r="F1314" s="808">
        <v>1</v>
      </c>
      <c r="G1314" s="797">
        <v>1</v>
      </c>
      <c r="H1314" s="798">
        <v>1</v>
      </c>
      <c r="I1314" s="847"/>
      <c r="J1314" s="1063"/>
      <c r="K1314" s="798"/>
      <c r="L1314" s="798"/>
      <c r="M1314" s="798"/>
      <c r="N1314" s="798"/>
      <c r="O1314" s="218">
        <v>44958</v>
      </c>
      <c r="P1314" s="557">
        <f t="shared" si="22"/>
        <v>0</v>
      </c>
      <c r="S1314" s="809"/>
      <c r="T1314" s="114"/>
      <c r="U1314" s="114"/>
      <c r="V1314" s="219"/>
      <c r="W1314" s="219"/>
      <c r="X1314" s="219"/>
      <c r="Y1314" s="219"/>
      <c r="Z1314" s="561"/>
      <c r="AA1314" s="561"/>
      <c r="AB1314" s="561"/>
      <c r="AC1314" s="561"/>
      <c r="AD1314" s="561"/>
    </row>
    <row r="1315" spans="1:30">
      <c r="A1315" s="796">
        <v>44967</v>
      </c>
      <c r="B1315" s="731" t="s">
        <v>472</v>
      </c>
      <c r="C1315" s="731"/>
      <c r="D1315" s="797" t="s">
        <v>200</v>
      </c>
      <c r="E1315" s="797"/>
      <c r="F1315" s="797">
        <v>2</v>
      </c>
      <c r="G1315" s="797">
        <v>2</v>
      </c>
      <c r="H1315" s="798"/>
      <c r="I1315" s="847"/>
      <c r="J1315" s="1063"/>
      <c r="K1315" s="798">
        <v>6</v>
      </c>
      <c r="L1315" s="798"/>
      <c r="M1315" s="798"/>
      <c r="N1315" s="798"/>
      <c r="O1315" s="218">
        <v>44958</v>
      </c>
      <c r="P1315" s="557">
        <f t="shared" si="22"/>
        <v>6</v>
      </c>
      <c r="S1315" s="809"/>
      <c r="T1315" s="114"/>
      <c r="U1315" s="114"/>
      <c r="V1315" s="219"/>
      <c r="W1315" s="219"/>
      <c r="X1315" s="219"/>
      <c r="Y1315" s="219"/>
      <c r="Z1315" s="561"/>
      <c r="AA1315" s="561"/>
      <c r="AB1315" s="561"/>
      <c r="AC1315" s="561"/>
      <c r="AD1315" s="561"/>
    </row>
    <row r="1316" spans="1:30">
      <c r="A1316" s="796">
        <v>44967</v>
      </c>
      <c r="B1316" s="731" t="s">
        <v>3</v>
      </c>
      <c r="C1316" s="731" t="s">
        <v>1621</v>
      </c>
      <c r="D1316" s="797" t="s">
        <v>204</v>
      </c>
      <c r="E1316" s="797"/>
      <c r="F1316" s="797">
        <v>1</v>
      </c>
      <c r="G1316" s="797">
        <v>1</v>
      </c>
      <c r="H1316" s="798"/>
      <c r="I1316" s="847"/>
      <c r="J1316" s="1063"/>
      <c r="K1316" s="798"/>
      <c r="L1316" s="798"/>
      <c r="M1316" s="798"/>
      <c r="N1316" s="798">
        <v>59</v>
      </c>
      <c r="O1316" s="218">
        <v>44958</v>
      </c>
      <c r="P1316" s="557">
        <f t="shared" si="22"/>
        <v>59</v>
      </c>
      <c r="S1316" s="809"/>
      <c r="T1316" s="114"/>
      <c r="U1316" s="114"/>
      <c r="V1316" s="219"/>
      <c r="W1316" s="219"/>
      <c r="X1316" s="219"/>
      <c r="Y1316" s="219"/>
      <c r="Z1316" s="561"/>
      <c r="AA1316" s="561"/>
      <c r="AB1316" s="561"/>
      <c r="AC1316" s="561"/>
      <c r="AD1316" s="561"/>
    </row>
    <row r="1317" spans="1:30">
      <c r="A1317" s="796">
        <v>44967</v>
      </c>
      <c r="B1317" s="731" t="s">
        <v>1</v>
      </c>
      <c r="C1317" s="731" t="s">
        <v>1622</v>
      </c>
      <c r="D1317" s="797" t="s">
        <v>402</v>
      </c>
      <c r="E1317" s="797"/>
      <c r="F1317" s="808">
        <v>1</v>
      </c>
      <c r="G1317" s="797">
        <v>1</v>
      </c>
      <c r="H1317" s="798">
        <v>1</v>
      </c>
      <c r="I1317" s="847"/>
      <c r="J1317" s="1063"/>
      <c r="K1317" s="798"/>
      <c r="L1317" s="798"/>
      <c r="M1317" s="798"/>
      <c r="N1317" s="798"/>
      <c r="O1317" s="218">
        <v>44958</v>
      </c>
      <c r="P1317" s="557">
        <f t="shared" si="22"/>
        <v>0</v>
      </c>
      <c r="S1317" s="809"/>
      <c r="T1317" s="114"/>
      <c r="U1317" s="114"/>
      <c r="V1317" s="219"/>
      <c r="W1317" s="219"/>
      <c r="X1317" s="219"/>
      <c r="Y1317" s="219"/>
      <c r="Z1317" s="561"/>
      <c r="AA1317" s="561"/>
      <c r="AB1317" s="561"/>
      <c r="AC1317" s="561"/>
      <c r="AD1317" s="561"/>
    </row>
    <row r="1318" spans="1:30">
      <c r="A1318" s="796">
        <v>44967</v>
      </c>
      <c r="B1318" s="731" t="s">
        <v>1</v>
      </c>
      <c r="C1318" s="731" t="s">
        <v>1623</v>
      </c>
      <c r="D1318" s="797" t="s">
        <v>403</v>
      </c>
      <c r="E1318" s="797"/>
      <c r="F1318" s="808">
        <v>1</v>
      </c>
      <c r="G1318" s="797">
        <v>1</v>
      </c>
      <c r="H1318" s="798">
        <v>1</v>
      </c>
      <c r="I1318" s="847"/>
      <c r="J1318" s="1063"/>
      <c r="K1318" s="798"/>
      <c r="L1318" s="798"/>
      <c r="M1318" s="798"/>
      <c r="N1318" s="798"/>
      <c r="O1318" s="218">
        <v>44958</v>
      </c>
      <c r="P1318" s="557">
        <f t="shared" si="22"/>
        <v>0</v>
      </c>
      <c r="S1318" s="809"/>
      <c r="T1318" s="114"/>
      <c r="U1318" s="114"/>
      <c r="V1318" s="219"/>
      <c r="W1318" s="219"/>
      <c r="X1318" s="219"/>
      <c r="Y1318" s="219"/>
      <c r="Z1318" s="561"/>
      <c r="AA1318" s="561"/>
      <c r="AB1318" s="561"/>
      <c r="AC1318" s="561"/>
      <c r="AD1318" s="561"/>
    </row>
    <row r="1319" spans="1:30">
      <c r="A1319" s="796">
        <v>44967</v>
      </c>
      <c r="B1319" s="731" t="s">
        <v>1</v>
      </c>
      <c r="C1319" s="731" t="s">
        <v>1623</v>
      </c>
      <c r="D1319" s="797" t="s">
        <v>400</v>
      </c>
      <c r="E1319" s="797"/>
      <c r="F1319" s="808">
        <v>2</v>
      </c>
      <c r="G1319" s="797">
        <v>2</v>
      </c>
      <c r="H1319" s="798">
        <v>2</v>
      </c>
      <c r="I1319" s="847"/>
      <c r="J1319" s="1063"/>
      <c r="K1319" s="798"/>
      <c r="L1319" s="798"/>
      <c r="M1319" s="798"/>
      <c r="N1319" s="798"/>
      <c r="O1319" s="218">
        <v>44958</v>
      </c>
      <c r="P1319" s="557">
        <f t="shared" si="22"/>
        <v>0</v>
      </c>
      <c r="S1319" s="809"/>
      <c r="T1319" s="114"/>
      <c r="U1319" s="114"/>
      <c r="V1319" s="219"/>
      <c r="W1319" s="219"/>
      <c r="X1319" s="219"/>
      <c r="Y1319" s="219"/>
      <c r="Z1319" s="561"/>
      <c r="AA1319" s="561"/>
      <c r="AB1319" s="561"/>
      <c r="AC1319" s="561"/>
      <c r="AD1319" s="561"/>
    </row>
    <row r="1320" spans="1:30">
      <c r="A1320" s="796">
        <v>44967</v>
      </c>
      <c r="B1320" s="731" t="s">
        <v>1</v>
      </c>
      <c r="C1320" s="731" t="s">
        <v>1623</v>
      </c>
      <c r="D1320" s="797" t="s">
        <v>401</v>
      </c>
      <c r="E1320" s="797"/>
      <c r="F1320" s="808">
        <v>1</v>
      </c>
      <c r="G1320" s="797">
        <v>1</v>
      </c>
      <c r="H1320" s="798">
        <v>1</v>
      </c>
      <c r="I1320" s="847"/>
      <c r="J1320" s="1063"/>
      <c r="K1320" s="798"/>
      <c r="L1320" s="798"/>
      <c r="M1320" s="798"/>
      <c r="N1320" s="798"/>
      <c r="O1320" s="218">
        <v>44958</v>
      </c>
      <c r="P1320" s="557">
        <f t="shared" si="22"/>
        <v>0</v>
      </c>
      <c r="S1320" s="809"/>
      <c r="T1320" s="114"/>
      <c r="U1320" s="114"/>
      <c r="V1320" s="219"/>
      <c r="W1320" s="219"/>
      <c r="X1320" s="219"/>
      <c r="Y1320" s="219"/>
      <c r="Z1320" s="219"/>
      <c r="AA1320" s="561"/>
      <c r="AB1320" s="561"/>
      <c r="AC1320" s="561"/>
      <c r="AD1320" s="561"/>
    </row>
    <row r="1321" spans="1:30">
      <c r="A1321" s="796">
        <v>44967</v>
      </c>
      <c r="B1321" s="731" t="s">
        <v>1</v>
      </c>
      <c r="C1321" s="731" t="s">
        <v>1623</v>
      </c>
      <c r="D1321" s="797" t="s">
        <v>401</v>
      </c>
      <c r="E1321" s="797"/>
      <c r="F1321" s="808">
        <v>1</v>
      </c>
      <c r="G1321" s="797">
        <v>1</v>
      </c>
      <c r="H1321" s="798">
        <v>1</v>
      </c>
      <c r="I1321" s="847"/>
      <c r="J1321" s="1063"/>
      <c r="K1321" s="798"/>
      <c r="L1321" s="798"/>
      <c r="M1321" s="798"/>
      <c r="N1321" s="798"/>
      <c r="O1321" s="218">
        <v>44958</v>
      </c>
      <c r="P1321" s="557">
        <f t="shared" si="22"/>
        <v>0</v>
      </c>
      <c r="S1321" s="809"/>
      <c r="T1321" s="114"/>
      <c r="U1321" s="114"/>
      <c r="V1321" s="219"/>
      <c r="W1321" s="219"/>
      <c r="X1321" s="219"/>
      <c r="Y1321" s="219"/>
      <c r="Z1321" s="219"/>
      <c r="AA1321" s="561"/>
      <c r="AB1321" s="561"/>
      <c r="AC1321" s="561"/>
      <c r="AD1321" s="561"/>
    </row>
    <row r="1322" spans="1:30">
      <c r="A1322" s="796">
        <v>44967</v>
      </c>
      <c r="B1322" s="731" t="s">
        <v>1</v>
      </c>
      <c r="C1322" s="731" t="s">
        <v>1623</v>
      </c>
      <c r="D1322" s="797" t="s">
        <v>401</v>
      </c>
      <c r="E1322" s="797"/>
      <c r="F1322" s="808">
        <v>1</v>
      </c>
      <c r="G1322" s="797">
        <v>1</v>
      </c>
      <c r="H1322" s="798">
        <v>1</v>
      </c>
      <c r="I1322" s="847"/>
      <c r="J1322" s="1063"/>
      <c r="K1322" s="798"/>
      <c r="L1322" s="798"/>
      <c r="M1322" s="798"/>
      <c r="N1322" s="798"/>
      <c r="O1322" s="218">
        <v>44958</v>
      </c>
      <c r="P1322" s="557">
        <f t="shared" si="22"/>
        <v>0</v>
      </c>
      <c r="S1322" s="809"/>
      <c r="T1322" s="114"/>
      <c r="U1322" s="114"/>
      <c r="V1322" s="219"/>
      <c r="W1322" s="219"/>
      <c r="X1322" s="219"/>
      <c r="Y1322" s="219"/>
      <c r="Z1322" s="219"/>
      <c r="AA1322" s="561"/>
      <c r="AB1322" s="561"/>
      <c r="AC1322" s="561"/>
      <c r="AD1322" s="561"/>
    </row>
    <row r="1323" spans="1:30">
      <c r="A1323" s="796">
        <v>44967</v>
      </c>
      <c r="B1323" s="731" t="s">
        <v>1</v>
      </c>
      <c r="C1323" s="731"/>
      <c r="D1323" s="797" t="s">
        <v>99</v>
      </c>
      <c r="E1323" s="797"/>
      <c r="F1323" s="797">
        <v>5</v>
      </c>
      <c r="G1323" s="797">
        <v>5</v>
      </c>
      <c r="H1323" s="798"/>
      <c r="I1323" s="847"/>
      <c r="J1323" s="1063"/>
      <c r="K1323" s="798"/>
      <c r="L1323" s="798"/>
      <c r="M1323" s="798"/>
      <c r="N1323" s="798">
        <v>5</v>
      </c>
      <c r="O1323" s="218">
        <v>44958</v>
      </c>
      <c r="P1323" s="557">
        <f t="shared" si="22"/>
        <v>5</v>
      </c>
      <c r="S1323" s="809"/>
      <c r="T1323" s="114"/>
      <c r="U1323" s="114"/>
      <c r="V1323" s="219"/>
      <c r="W1323" s="219"/>
      <c r="X1323" s="219"/>
      <c r="Y1323" s="219"/>
      <c r="Z1323" s="219"/>
      <c r="AA1323" s="561"/>
      <c r="AB1323" s="561"/>
      <c r="AC1323" s="561"/>
      <c r="AD1323" s="561"/>
    </row>
    <row r="1324" spans="1:30">
      <c r="A1324" s="796">
        <v>44969</v>
      </c>
      <c r="B1324" s="731" t="s">
        <v>12</v>
      </c>
      <c r="C1324" s="731" t="s">
        <v>1624</v>
      </c>
      <c r="D1324" s="797" t="s">
        <v>11</v>
      </c>
      <c r="E1324" s="797"/>
      <c r="F1324" s="797">
        <v>4</v>
      </c>
      <c r="G1324" s="797">
        <v>4</v>
      </c>
      <c r="H1324" s="798"/>
      <c r="I1324" s="847"/>
      <c r="J1324" s="1063"/>
      <c r="K1324" s="798"/>
      <c r="L1324" s="798"/>
      <c r="M1324" s="798">
        <v>24</v>
      </c>
      <c r="N1324" s="798"/>
      <c r="O1324" s="218">
        <v>44958</v>
      </c>
      <c r="P1324" s="557">
        <f t="shared" si="22"/>
        <v>24</v>
      </c>
      <c r="S1324" s="809"/>
      <c r="T1324" s="114"/>
      <c r="U1324" s="114"/>
      <c r="V1324" s="219"/>
      <c r="W1324" s="219"/>
      <c r="X1324" s="219"/>
      <c r="Y1324" s="219"/>
      <c r="Z1324" s="219"/>
      <c r="AA1324" s="561"/>
      <c r="AB1324" s="561"/>
      <c r="AC1324" s="561"/>
      <c r="AD1324" s="561"/>
    </row>
    <row r="1325" spans="1:30">
      <c r="A1325" s="796">
        <v>44969</v>
      </c>
      <c r="B1325" s="731" t="s">
        <v>37</v>
      </c>
      <c r="C1325" s="731" t="s">
        <v>1625</v>
      </c>
      <c r="D1325" s="797" t="s">
        <v>10</v>
      </c>
      <c r="E1325" s="797"/>
      <c r="F1325" s="797">
        <v>4</v>
      </c>
      <c r="G1325" s="797">
        <v>2</v>
      </c>
      <c r="H1325" s="798"/>
      <c r="I1325" s="847"/>
      <c r="J1325" s="1063"/>
      <c r="K1325" s="798"/>
      <c r="L1325" s="798"/>
      <c r="M1325" s="798">
        <v>20</v>
      </c>
      <c r="N1325" s="798"/>
      <c r="O1325" s="218">
        <v>44958</v>
      </c>
      <c r="P1325" s="557">
        <f t="shared" si="22"/>
        <v>20</v>
      </c>
      <c r="S1325" s="809"/>
      <c r="T1325" s="114"/>
      <c r="U1325" s="114"/>
      <c r="V1325" s="219"/>
      <c r="W1325" s="219"/>
      <c r="X1325" s="219"/>
      <c r="Y1325" s="219"/>
      <c r="Z1325" s="219"/>
      <c r="AA1325" s="561"/>
      <c r="AB1325" s="561"/>
      <c r="AC1325" s="561"/>
      <c r="AD1325" s="561"/>
    </row>
    <row r="1326" spans="1:30">
      <c r="A1326" s="796">
        <v>44969</v>
      </c>
      <c r="B1326" s="731" t="s">
        <v>3</v>
      </c>
      <c r="C1326" s="731" t="s">
        <v>1626</v>
      </c>
      <c r="D1326" s="797" t="s">
        <v>10</v>
      </c>
      <c r="E1326" s="797"/>
      <c r="F1326" s="797">
        <v>1</v>
      </c>
      <c r="G1326" s="797">
        <v>1</v>
      </c>
      <c r="H1326" s="798"/>
      <c r="I1326" s="847"/>
      <c r="J1326" s="1063"/>
      <c r="K1326" s="798"/>
      <c r="L1326" s="798"/>
      <c r="M1326" s="798">
        <v>5</v>
      </c>
      <c r="N1326" s="798"/>
      <c r="O1326" s="218">
        <v>44958</v>
      </c>
      <c r="P1326" s="557">
        <f t="shared" si="22"/>
        <v>5</v>
      </c>
    </row>
    <row r="1327" spans="1:30">
      <c r="A1327" s="796">
        <v>44969</v>
      </c>
      <c r="B1327" s="731" t="s">
        <v>41</v>
      </c>
      <c r="C1327" s="731" t="s">
        <v>1627</v>
      </c>
      <c r="D1327" s="797" t="s">
        <v>228</v>
      </c>
      <c r="E1327" s="797"/>
      <c r="F1327" s="797">
        <v>7</v>
      </c>
      <c r="G1327" s="797">
        <v>7</v>
      </c>
      <c r="H1327" s="798"/>
      <c r="I1327" s="847"/>
      <c r="J1327" s="1063"/>
      <c r="K1327" s="798"/>
      <c r="L1327" s="798"/>
      <c r="M1327" s="798">
        <v>200</v>
      </c>
      <c r="N1327" s="798"/>
      <c r="O1327" s="218">
        <v>44958</v>
      </c>
      <c r="P1327" s="557">
        <f t="shared" si="22"/>
        <v>200</v>
      </c>
    </row>
    <row r="1328" spans="1:30">
      <c r="A1328" s="796">
        <v>44969</v>
      </c>
      <c r="B1328" s="731" t="s">
        <v>3</v>
      </c>
      <c r="C1328" s="731" t="s">
        <v>1628</v>
      </c>
      <c r="D1328" s="797" t="s">
        <v>228</v>
      </c>
      <c r="E1328" s="797"/>
      <c r="F1328" s="797">
        <v>1</v>
      </c>
      <c r="G1328" s="797">
        <v>1</v>
      </c>
      <c r="H1328" s="798"/>
      <c r="I1328" s="847"/>
      <c r="J1328" s="1063"/>
      <c r="K1328" s="798"/>
      <c r="L1328" s="798"/>
      <c r="M1328" s="798">
        <v>20</v>
      </c>
      <c r="N1328" s="798"/>
      <c r="O1328" s="218">
        <v>44958</v>
      </c>
      <c r="P1328" s="557">
        <f t="shared" si="22"/>
        <v>20</v>
      </c>
    </row>
    <row r="1329" spans="1:16">
      <c r="A1329" s="796">
        <v>44969</v>
      </c>
      <c r="B1329" s="731" t="s">
        <v>41</v>
      </c>
      <c r="C1329" s="731" t="s">
        <v>1629</v>
      </c>
      <c r="D1329" s="797" t="s">
        <v>200</v>
      </c>
      <c r="E1329" s="797"/>
      <c r="F1329" s="797">
        <v>4</v>
      </c>
      <c r="G1329" s="797">
        <v>4</v>
      </c>
      <c r="H1329" s="798"/>
      <c r="I1329" s="847"/>
      <c r="J1329" s="1063"/>
      <c r="K1329" s="798">
        <v>12</v>
      </c>
      <c r="L1329" s="798"/>
      <c r="M1329" s="798"/>
      <c r="N1329" s="798"/>
      <c r="O1329" s="218">
        <v>44958</v>
      </c>
      <c r="P1329" s="557">
        <f t="shared" si="22"/>
        <v>12</v>
      </c>
    </row>
    <row r="1330" spans="1:16">
      <c r="A1330" s="796">
        <v>44969</v>
      </c>
      <c r="B1330" s="731" t="s">
        <v>472</v>
      </c>
      <c r="C1330" s="731" t="s">
        <v>1630</v>
      </c>
      <c r="D1330" s="797" t="s">
        <v>200</v>
      </c>
      <c r="E1330" s="797"/>
      <c r="F1330" s="797">
        <v>1</v>
      </c>
      <c r="G1330" s="797">
        <v>1</v>
      </c>
      <c r="H1330" s="798"/>
      <c r="I1330" s="847"/>
      <c r="J1330" s="1063"/>
      <c r="K1330" s="798">
        <v>3</v>
      </c>
      <c r="L1330" s="798"/>
      <c r="M1330" s="798"/>
      <c r="N1330" s="798"/>
      <c r="O1330" s="218">
        <v>44958</v>
      </c>
      <c r="P1330" s="557">
        <f t="shared" si="22"/>
        <v>3</v>
      </c>
    </row>
    <row r="1331" spans="1:16">
      <c r="A1331" s="796">
        <v>44969</v>
      </c>
      <c r="B1331" s="731" t="s">
        <v>1</v>
      </c>
      <c r="C1331" s="731" t="s">
        <v>1631</v>
      </c>
      <c r="D1331" s="797" t="s">
        <v>97</v>
      </c>
      <c r="E1331" s="797"/>
      <c r="F1331" s="797">
        <v>2</v>
      </c>
      <c r="G1331" s="797">
        <v>2</v>
      </c>
      <c r="H1331" s="798"/>
      <c r="I1331" s="847"/>
      <c r="J1331" s="1063"/>
      <c r="K1331" s="798"/>
      <c r="L1331" s="798"/>
      <c r="M1331" s="798"/>
      <c r="N1331" s="798">
        <v>24</v>
      </c>
      <c r="O1331" s="218">
        <v>44958</v>
      </c>
      <c r="P1331" s="557">
        <f t="shared" si="22"/>
        <v>24</v>
      </c>
    </row>
    <row r="1332" spans="1:16">
      <c r="A1332" s="796">
        <v>44969</v>
      </c>
      <c r="B1332" s="731" t="s">
        <v>12</v>
      </c>
      <c r="C1332" s="731" t="s">
        <v>1632</v>
      </c>
      <c r="D1332" s="797" t="s">
        <v>98</v>
      </c>
      <c r="E1332" s="797"/>
      <c r="F1332" s="797">
        <v>2</v>
      </c>
      <c r="G1332" s="797">
        <v>2</v>
      </c>
      <c r="H1332" s="798"/>
      <c r="I1332" s="847"/>
      <c r="J1332" s="1063"/>
      <c r="K1332" s="798"/>
      <c r="L1332" s="798"/>
      <c r="M1332" s="798"/>
      <c r="N1332" s="798">
        <v>24</v>
      </c>
      <c r="O1332" s="218">
        <v>44958</v>
      </c>
      <c r="P1332" s="557">
        <f t="shared" si="22"/>
        <v>24</v>
      </c>
    </row>
    <row r="1333" spans="1:16">
      <c r="A1333" s="796">
        <v>44969</v>
      </c>
      <c r="B1333" s="731" t="s">
        <v>12</v>
      </c>
      <c r="C1333" s="731" t="s">
        <v>1633</v>
      </c>
      <c r="D1333" s="797" t="s">
        <v>95</v>
      </c>
      <c r="E1333" s="797"/>
      <c r="F1333" s="797">
        <v>2</v>
      </c>
      <c r="G1333" s="797">
        <v>2</v>
      </c>
      <c r="H1333" s="798"/>
      <c r="I1333" s="847"/>
      <c r="J1333" s="1063"/>
      <c r="K1333" s="798"/>
      <c r="L1333" s="798"/>
      <c r="M1333" s="798"/>
      <c r="N1333" s="798">
        <v>24</v>
      </c>
      <c r="O1333" s="218">
        <v>44958</v>
      </c>
      <c r="P1333" s="557">
        <f t="shared" si="22"/>
        <v>24</v>
      </c>
    </row>
    <row r="1334" spans="1:16">
      <c r="A1334" s="796">
        <v>44969</v>
      </c>
      <c r="B1334" s="731" t="s">
        <v>34</v>
      </c>
      <c r="C1334" s="731" t="s">
        <v>1634</v>
      </c>
      <c r="D1334" s="797" t="s">
        <v>95</v>
      </c>
      <c r="E1334" s="797"/>
      <c r="F1334" s="797">
        <v>2</v>
      </c>
      <c r="G1334" s="797">
        <v>2</v>
      </c>
      <c r="H1334" s="798"/>
      <c r="I1334" s="847"/>
      <c r="J1334" s="1063"/>
      <c r="K1334" s="798"/>
      <c r="L1334" s="798"/>
      <c r="M1334" s="798"/>
      <c r="N1334" s="798">
        <v>24</v>
      </c>
      <c r="O1334" s="218">
        <v>44958</v>
      </c>
      <c r="P1334" s="557">
        <f t="shared" ref="P1334:P1397" si="23">SUM(K1334:N1334)</f>
        <v>24</v>
      </c>
    </row>
    <row r="1335" spans="1:16">
      <c r="A1335" s="796">
        <v>44969</v>
      </c>
      <c r="B1335" s="731" t="s">
        <v>34</v>
      </c>
      <c r="C1335" s="731" t="s">
        <v>1635</v>
      </c>
      <c r="D1335" s="797" t="s">
        <v>96</v>
      </c>
      <c r="E1335" s="797"/>
      <c r="F1335" s="797">
        <v>1</v>
      </c>
      <c r="G1335" s="797">
        <v>1</v>
      </c>
      <c r="H1335" s="798"/>
      <c r="I1335" s="847"/>
      <c r="J1335" s="1063"/>
      <c r="K1335" s="798"/>
      <c r="L1335" s="798"/>
      <c r="M1335" s="798"/>
      <c r="N1335" s="798">
        <v>12</v>
      </c>
      <c r="O1335" s="218">
        <v>44958</v>
      </c>
      <c r="P1335" s="557">
        <f t="shared" si="23"/>
        <v>12</v>
      </c>
    </row>
    <row r="1336" spans="1:16">
      <c r="A1336" s="796">
        <v>44969</v>
      </c>
      <c r="B1336" s="731" t="s">
        <v>3</v>
      </c>
      <c r="C1336" s="731" t="s">
        <v>1636</v>
      </c>
      <c r="D1336" s="797" t="s">
        <v>96</v>
      </c>
      <c r="E1336" s="797"/>
      <c r="F1336" s="797">
        <v>1</v>
      </c>
      <c r="G1336" s="797">
        <v>1</v>
      </c>
      <c r="H1336" s="798"/>
      <c r="I1336" s="847"/>
      <c r="J1336" s="1063"/>
      <c r="K1336" s="798"/>
      <c r="L1336" s="798"/>
      <c r="M1336" s="798"/>
      <c r="N1336" s="798">
        <v>12</v>
      </c>
      <c r="O1336" s="218">
        <v>44958</v>
      </c>
      <c r="P1336" s="557">
        <f t="shared" si="23"/>
        <v>12</v>
      </c>
    </row>
    <row r="1337" spans="1:16">
      <c r="A1337" s="796">
        <v>44969</v>
      </c>
      <c r="B1337" s="731" t="s">
        <v>3</v>
      </c>
      <c r="C1337" s="731" t="s">
        <v>1637</v>
      </c>
      <c r="D1337" s="797" t="s">
        <v>96</v>
      </c>
      <c r="E1337" s="797"/>
      <c r="F1337" s="797">
        <v>1</v>
      </c>
      <c r="G1337" s="797">
        <v>1</v>
      </c>
      <c r="H1337" s="798"/>
      <c r="I1337" s="847"/>
      <c r="J1337" s="1063"/>
      <c r="K1337" s="798"/>
      <c r="L1337" s="798"/>
      <c r="M1337" s="798"/>
      <c r="N1337" s="798">
        <v>12</v>
      </c>
      <c r="O1337" s="218">
        <v>44958</v>
      </c>
      <c r="P1337" s="557">
        <f t="shared" si="23"/>
        <v>12</v>
      </c>
    </row>
    <row r="1338" spans="1:16">
      <c r="A1338" s="796">
        <v>44969</v>
      </c>
      <c r="B1338" s="731" t="s">
        <v>1</v>
      </c>
      <c r="C1338" s="731"/>
      <c r="D1338" s="797" t="s">
        <v>99</v>
      </c>
      <c r="E1338" s="797"/>
      <c r="F1338" s="797">
        <v>5</v>
      </c>
      <c r="G1338" s="797">
        <v>5</v>
      </c>
      <c r="H1338" s="798"/>
      <c r="I1338" s="847"/>
      <c r="J1338" s="1063"/>
      <c r="K1338" s="798"/>
      <c r="L1338" s="798"/>
      <c r="M1338" s="798"/>
      <c r="N1338" s="798">
        <v>5</v>
      </c>
      <c r="O1338" s="218">
        <v>44958</v>
      </c>
      <c r="P1338" s="557">
        <f t="shared" si="23"/>
        <v>5</v>
      </c>
    </row>
    <row r="1339" spans="1:16">
      <c r="A1339" s="796">
        <v>44969</v>
      </c>
      <c r="B1339" s="731" t="s">
        <v>1</v>
      </c>
      <c r="C1339" s="731" t="s">
        <v>1638</v>
      </c>
      <c r="D1339" s="797" t="s">
        <v>403</v>
      </c>
      <c r="E1339" s="797"/>
      <c r="F1339" s="797">
        <v>1</v>
      </c>
      <c r="G1339" s="797">
        <v>1</v>
      </c>
      <c r="H1339" s="797">
        <v>1</v>
      </c>
      <c r="I1339" s="846"/>
      <c r="J1339" s="1015"/>
      <c r="K1339" s="798"/>
      <c r="L1339" s="798"/>
      <c r="M1339" s="798"/>
      <c r="N1339" s="798"/>
      <c r="O1339" s="218">
        <v>44958</v>
      </c>
      <c r="P1339" s="557">
        <f t="shared" si="23"/>
        <v>0</v>
      </c>
    </row>
    <row r="1340" spans="1:16">
      <c r="A1340" s="796">
        <v>44969</v>
      </c>
      <c r="B1340" s="731" t="s">
        <v>1</v>
      </c>
      <c r="C1340" s="731" t="s">
        <v>1638</v>
      </c>
      <c r="D1340" s="797" t="s">
        <v>400</v>
      </c>
      <c r="E1340" s="797"/>
      <c r="F1340" s="797">
        <v>3</v>
      </c>
      <c r="G1340" s="797">
        <v>3</v>
      </c>
      <c r="H1340" s="797">
        <v>3</v>
      </c>
      <c r="I1340" s="846"/>
      <c r="J1340" s="1015"/>
      <c r="K1340" s="798"/>
      <c r="L1340" s="798"/>
      <c r="M1340" s="798"/>
      <c r="N1340" s="798"/>
      <c r="O1340" s="218">
        <v>44958</v>
      </c>
      <c r="P1340" s="557">
        <f t="shared" si="23"/>
        <v>0</v>
      </c>
    </row>
    <row r="1341" spans="1:16">
      <c r="A1341" s="796">
        <v>44969</v>
      </c>
      <c r="B1341" s="731" t="s">
        <v>1</v>
      </c>
      <c r="C1341" s="731" t="s">
        <v>1638</v>
      </c>
      <c r="D1341" s="797" t="s">
        <v>401</v>
      </c>
      <c r="E1341" s="797"/>
      <c r="F1341" s="797">
        <v>1</v>
      </c>
      <c r="G1341" s="797">
        <v>1</v>
      </c>
      <c r="H1341" s="797">
        <v>1</v>
      </c>
      <c r="I1341" s="846"/>
      <c r="J1341" s="1015"/>
      <c r="K1341" s="798"/>
      <c r="L1341" s="798"/>
      <c r="M1341" s="798"/>
      <c r="N1341" s="798"/>
      <c r="O1341" s="218">
        <v>44958</v>
      </c>
      <c r="P1341" s="557">
        <f t="shared" si="23"/>
        <v>0</v>
      </c>
    </row>
    <row r="1342" spans="1:16">
      <c r="A1342" s="796">
        <v>44969</v>
      </c>
      <c r="B1342" s="731" t="s">
        <v>1</v>
      </c>
      <c r="C1342" s="731" t="s">
        <v>1639</v>
      </c>
      <c r="D1342" s="797" t="s">
        <v>403</v>
      </c>
      <c r="E1342" s="797"/>
      <c r="F1342" s="797">
        <v>2</v>
      </c>
      <c r="G1342" s="797">
        <v>2</v>
      </c>
      <c r="H1342" s="797">
        <v>2</v>
      </c>
      <c r="I1342" s="846"/>
      <c r="J1342" s="1015"/>
      <c r="K1342" s="798"/>
      <c r="L1342" s="798"/>
      <c r="M1342" s="798"/>
      <c r="N1342" s="798"/>
      <c r="O1342" s="218">
        <v>44958</v>
      </c>
      <c r="P1342" s="557">
        <f t="shared" si="23"/>
        <v>0</v>
      </c>
    </row>
    <row r="1343" spans="1:16">
      <c r="A1343" s="796">
        <v>44969</v>
      </c>
      <c r="B1343" s="731" t="s">
        <v>1</v>
      </c>
      <c r="C1343" s="731" t="s">
        <v>1639</v>
      </c>
      <c r="D1343" s="797" t="s">
        <v>400</v>
      </c>
      <c r="E1343" s="797"/>
      <c r="F1343" s="797">
        <v>2</v>
      </c>
      <c r="G1343" s="797">
        <v>2</v>
      </c>
      <c r="H1343" s="797">
        <v>2</v>
      </c>
      <c r="I1343" s="846"/>
      <c r="J1343" s="1015"/>
      <c r="K1343" s="798"/>
      <c r="L1343" s="798"/>
      <c r="M1343" s="798"/>
      <c r="N1343" s="798"/>
      <c r="O1343" s="218">
        <v>44958</v>
      </c>
      <c r="P1343" s="557">
        <f t="shared" si="23"/>
        <v>0</v>
      </c>
    </row>
    <row r="1344" spans="1:16">
      <c r="A1344" s="796">
        <v>44969</v>
      </c>
      <c r="B1344" s="731" t="s">
        <v>1</v>
      </c>
      <c r="C1344" s="731" t="s">
        <v>1639</v>
      </c>
      <c r="D1344" s="797" t="s">
        <v>401</v>
      </c>
      <c r="E1344" s="797"/>
      <c r="F1344" s="797">
        <v>3</v>
      </c>
      <c r="G1344" s="797">
        <v>3</v>
      </c>
      <c r="H1344" s="797">
        <v>3</v>
      </c>
      <c r="I1344" s="846"/>
      <c r="J1344" s="1015"/>
      <c r="K1344" s="798"/>
      <c r="L1344" s="798"/>
      <c r="M1344" s="798"/>
      <c r="N1344" s="798"/>
      <c r="O1344" s="218">
        <v>44958</v>
      </c>
      <c r="P1344" s="557">
        <f t="shared" si="23"/>
        <v>0</v>
      </c>
    </row>
    <row r="1345" spans="1:16">
      <c r="A1345" s="796">
        <v>44970</v>
      </c>
      <c r="B1345" s="731" t="s">
        <v>41</v>
      </c>
      <c r="C1345" s="731" t="s">
        <v>1668</v>
      </c>
      <c r="D1345" s="797" t="s">
        <v>11</v>
      </c>
      <c r="E1345" s="797"/>
      <c r="F1345" s="797">
        <v>2</v>
      </c>
      <c r="G1345" s="797">
        <v>0.25</v>
      </c>
      <c r="H1345" s="797"/>
      <c r="I1345" s="846"/>
      <c r="J1345" s="1015"/>
      <c r="K1345" s="798"/>
      <c r="L1345" s="798"/>
      <c r="M1345" s="798">
        <v>12</v>
      </c>
      <c r="N1345" s="798"/>
      <c r="O1345" s="218">
        <v>44958</v>
      </c>
      <c r="P1345" s="557">
        <f t="shared" si="23"/>
        <v>12</v>
      </c>
    </row>
    <row r="1346" spans="1:16">
      <c r="A1346" s="796">
        <v>44970</v>
      </c>
      <c r="B1346" s="731" t="s">
        <v>41</v>
      </c>
      <c r="C1346" s="731" t="s">
        <v>1669</v>
      </c>
      <c r="D1346" s="797" t="s">
        <v>354</v>
      </c>
      <c r="E1346" s="797"/>
      <c r="F1346" s="797">
        <v>3</v>
      </c>
      <c r="G1346" s="797">
        <v>3</v>
      </c>
      <c r="H1346" s="797"/>
      <c r="I1346" s="846"/>
      <c r="J1346" s="1015"/>
      <c r="K1346" s="798"/>
      <c r="L1346" s="798"/>
      <c r="M1346" s="798">
        <v>15</v>
      </c>
      <c r="N1346" s="798"/>
      <c r="O1346" s="218">
        <v>44958</v>
      </c>
      <c r="P1346" s="557">
        <f t="shared" si="23"/>
        <v>15</v>
      </c>
    </row>
    <row r="1347" spans="1:16">
      <c r="A1347" s="796">
        <v>44970</v>
      </c>
      <c r="B1347" s="731" t="s">
        <v>3</v>
      </c>
      <c r="C1347" s="731" t="s">
        <v>1670</v>
      </c>
      <c r="D1347" s="797" t="s">
        <v>354</v>
      </c>
      <c r="E1347" s="797"/>
      <c r="F1347" s="797">
        <v>1</v>
      </c>
      <c r="G1347" s="797">
        <v>1</v>
      </c>
      <c r="H1347" s="797"/>
      <c r="I1347" s="846"/>
      <c r="J1347" s="1015"/>
      <c r="K1347" s="798"/>
      <c r="L1347" s="798"/>
      <c r="M1347" s="798">
        <v>5</v>
      </c>
      <c r="N1347" s="798"/>
      <c r="O1347" s="218">
        <v>44958</v>
      </c>
      <c r="P1347" s="557">
        <f t="shared" si="23"/>
        <v>5</v>
      </c>
    </row>
    <row r="1348" spans="1:16">
      <c r="A1348" s="796">
        <v>44970</v>
      </c>
      <c r="B1348" s="731" t="s">
        <v>3</v>
      </c>
      <c r="C1348" s="731" t="s">
        <v>471</v>
      </c>
      <c r="D1348" s="797" t="s">
        <v>204</v>
      </c>
      <c r="E1348" s="797"/>
      <c r="F1348" s="797">
        <v>1</v>
      </c>
      <c r="G1348" s="797">
        <v>1</v>
      </c>
      <c r="H1348" s="797"/>
      <c r="I1348" s="846"/>
      <c r="J1348" s="1015"/>
      <c r="K1348" s="798"/>
      <c r="L1348" s="798"/>
      <c r="M1348" s="798"/>
      <c r="N1348" s="798">
        <v>30</v>
      </c>
      <c r="O1348" s="218">
        <v>44958</v>
      </c>
      <c r="P1348" s="557">
        <f t="shared" si="23"/>
        <v>30</v>
      </c>
    </row>
    <row r="1349" spans="1:16">
      <c r="A1349" s="796">
        <v>44970</v>
      </c>
      <c r="B1349" s="731" t="s">
        <v>1</v>
      </c>
      <c r="C1349" s="731" t="s">
        <v>1671</v>
      </c>
      <c r="D1349" s="797" t="s">
        <v>403</v>
      </c>
      <c r="E1349" s="797"/>
      <c r="F1349" s="797">
        <v>1</v>
      </c>
      <c r="G1349" s="797">
        <v>1</v>
      </c>
      <c r="H1349" s="797">
        <v>1</v>
      </c>
      <c r="I1349" s="846"/>
      <c r="J1349" s="1015"/>
      <c r="K1349" s="798"/>
      <c r="L1349" s="798"/>
      <c r="M1349" s="798"/>
      <c r="N1349" s="798"/>
      <c r="O1349" s="218">
        <v>44958</v>
      </c>
      <c r="P1349" s="557">
        <f t="shared" si="23"/>
        <v>0</v>
      </c>
    </row>
    <row r="1350" spans="1:16">
      <c r="A1350" s="796">
        <v>44970</v>
      </c>
      <c r="B1350" s="731" t="s">
        <v>1</v>
      </c>
      <c r="C1350" s="731" t="s">
        <v>1671</v>
      </c>
      <c r="D1350" s="797" t="s">
        <v>401</v>
      </c>
      <c r="E1350" s="797"/>
      <c r="F1350" s="797">
        <v>4</v>
      </c>
      <c r="G1350" s="797">
        <v>4</v>
      </c>
      <c r="H1350" s="797">
        <v>4</v>
      </c>
      <c r="I1350" s="846"/>
      <c r="J1350" s="1015"/>
      <c r="K1350" s="798"/>
      <c r="L1350" s="798"/>
      <c r="M1350" s="798"/>
      <c r="N1350" s="798"/>
      <c r="O1350" s="218">
        <v>44958</v>
      </c>
      <c r="P1350" s="557">
        <f t="shared" si="23"/>
        <v>0</v>
      </c>
    </row>
    <row r="1351" spans="1:16">
      <c r="A1351" s="796">
        <v>44970</v>
      </c>
      <c r="B1351" s="731" t="s">
        <v>1</v>
      </c>
      <c r="C1351" s="731" t="s">
        <v>1671</v>
      </c>
      <c r="D1351" s="797" t="s">
        <v>400</v>
      </c>
      <c r="E1351" s="797"/>
      <c r="F1351" s="797">
        <v>1</v>
      </c>
      <c r="G1351" s="797">
        <v>1</v>
      </c>
      <c r="H1351" s="797">
        <v>1</v>
      </c>
      <c r="I1351" s="846"/>
      <c r="J1351" s="1015"/>
      <c r="K1351" s="798"/>
      <c r="L1351" s="798"/>
      <c r="M1351" s="798"/>
      <c r="N1351" s="798"/>
      <c r="O1351" s="218">
        <v>44958</v>
      </c>
      <c r="P1351" s="557">
        <f t="shared" si="23"/>
        <v>0</v>
      </c>
    </row>
    <row r="1352" spans="1:16">
      <c r="A1352" s="796">
        <v>44970</v>
      </c>
      <c r="B1352" s="731" t="s">
        <v>1</v>
      </c>
      <c r="C1352" s="731" t="s">
        <v>1639</v>
      </c>
      <c r="D1352" s="797" t="s">
        <v>403</v>
      </c>
      <c r="E1352" s="797"/>
      <c r="F1352" s="797">
        <v>1</v>
      </c>
      <c r="G1352" s="797">
        <v>1</v>
      </c>
      <c r="H1352" s="797">
        <v>1</v>
      </c>
      <c r="I1352" s="846"/>
      <c r="J1352" s="1015"/>
      <c r="K1352" s="798"/>
      <c r="L1352" s="798"/>
      <c r="M1352" s="798"/>
      <c r="N1352" s="798"/>
      <c r="O1352" s="218">
        <v>44958</v>
      </c>
      <c r="P1352" s="557">
        <f t="shared" si="23"/>
        <v>0</v>
      </c>
    </row>
    <row r="1353" spans="1:16">
      <c r="A1353" s="796">
        <v>44970</v>
      </c>
      <c r="B1353" s="731" t="s">
        <v>1</v>
      </c>
      <c r="C1353" s="731" t="s">
        <v>1639</v>
      </c>
      <c r="D1353" s="797" t="s">
        <v>401</v>
      </c>
      <c r="E1353" s="797"/>
      <c r="F1353" s="797">
        <v>1</v>
      </c>
      <c r="G1353" s="797">
        <v>1</v>
      </c>
      <c r="H1353" s="797">
        <v>1</v>
      </c>
      <c r="I1353" s="846"/>
      <c r="J1353" s="1015"/>
      <c r="K1353" s="798"/>
      <c r="L1353" s="798"/>
      <c r="M1353" s="798"/>
      <c r="N1353" s="798"/>
      <c r="O1353" s="218">
        <v>44958</v>
      </c>
      <c r="P1353" s="557">
        <f t="shared" si="23"/>
        <v>0</v>
      </c>
    </row>
    <row r="1354" spans="1:16">
      <c r="A1354" s="796">
        <v>44970</v>
      </c>
      <c r="B1354" s="731" t="s">
        <v>1</v>
      </c>
      <c r="C1354" s="731" t="s">
        <v>1639</v>
      </c>
      <c r="D1354" s="797" t="s">
        <v>400</v>
      </c>
      <c r="E1354" s="797"/>
      <c r="F1354" s="797">
        <v>1</v>
      </c>
      <c r="G1354" s="797">
        <v>1</v>
      </c>
      <c r="H1354" s="797">
        <v>1</v>
      </c>
      <c r="I1354" s="846"/>
      <c r="J1354" s="1015"/>
      <c r="K1354" s="798"/>
      <c r="L1354" s="798"/>
      <c r="M1354" s="798"/>
      <c r="N1354" s="798"/>
      <c r="O1354" s="218">
        <v>44958</v>
      </c>
      <c r="P1354" s="557">
        <f t="shared" si="23"/>
        <v>0</v>
      </c>
    </row>
    <row r="1355" spans="1:16">
      <c r="A1355" s="796">
        <v>44970</v>
      </c>
      <c r="B1355" s="731" t="s">
        <v>34</v>
      </c>
      <c r="C1355" s="731"/>
      <c r="D1355" s="797" t="s">
        <v>96</v>
      </c>
      <c r="E1355" s="797"/>
      <c r="F1355" s="797">
        <v>2</v>
      </c>
      <c r="G1355" s="797">
        <v>2</v>
      </c>
      <c r="H1355" s="797"/>
      <c r="I1355" s="846"/>
      <c r="J1355" s="1015"/>
      <c r="K1355" s="798"/>
      <c r="L1355" s="798"/>
      <c r="M1355" s="798"/>
      <c r="N1355" s="798">
        <v>24</v>
      </c>
      <c r="O1355" s="218">
        <v>44958</v>
      </c>
      <c r="P1355" s="557">
        <f t="shared" si="23"/>
        <v>24</v>
      </c>
    </row>
    <row r="1356" spans="1:16">
      <c r="A1356" s="796">
        <v>44970</v>
      </c>
      <c r="B1356" s="731" t="s">
        <v>3</v>
      </c>
      <c r="C1356" s="731"/>
      <c r="D1356" s="797" t="s">
        <v>95</v>
      </c>
      <c r="E1356" s="797"/>
      <c r="F1356" s="797">
        <v>1</v>
      </c>
      <c r="G1356" s="797">
        <v>1</v>
      </c>
      <c r="H1356" s="797"/>
      <c r="I1356" s="846"/>
      <c r="J1356" s="1015"/>
      <c r="K1356" s="798"/>
      <c r="L1356" s="798"/>
      <c r="M1356" s="798"/>
      <c r="N1356" s="798">
        <v>12</v>
      </c>
      <c r="O1356" s="218">
        <v>44958</v>
      </c>
      <c r="P1356" s="557">
        <f t="shared" si="23"/>
        <v>12</v>
      </c>
    </row>
    <row r="1357" spans="1:16">
      <c r="A1357" s="796">
        <v>44970</v>
      </c>
      <c r="B1357" s="731" t="s">
        <v>43</v>
      </c>
      <c r="C1357" s="731"/>
      <c r="D1357" s="797" t="s">
        <v>98</v>
      </c>
      <c r="E1357" s="797"/>
      <c r="F1357" s="797">
        <v>1</v>
      </c>
      <c r="G1357" s="797">
        <v>1</v>
      </c>
      <c r="H1357" s="797"/>
      <c r="I1357" s="846"/>
      <c r="J1357" s="1015"/>
      <c r="K1357" s="798"/>
      <c r="L1357" s="798"/>
      <c r="M1357" s="798"/>
      <c r="N1357" s="798">
        <v>12</v>
      </c>
      <c r="O1357" s="218">
        <v>44958</v>
      </c>
      <c r="P1357" s="557">
        <f t="shared" si="23"/>
        <v>12</v>
      </c>
    </row>
    <row r="1358" spans="1:16">
      <c r="A1358" s="796">
        <v>44970</v>
      </c>
      <c r="B1358" s="731" t="s">
        <v>3</v>
      </c>
      <c r="C1358" s="731"/>
      <c r="D1358" s="797" t="s">
        <v>97</v>
      </c>
      <c r="E1358" s="797"/>
      <c r="F1358" s="797">
        <v>1</v>
      </c>
      <c r="G1358" s="797">
        <v>1</v>
      </c>
      <c r="H1358" s="797"/>
      <c r="I1358" s="846"/>
      <c r="J1358" s="1015"/>
      <c r="K1358" s="798"/>
      <c r="L1358" s="798"/>
      <c r="M1358" s="798"/>
      <c r="N1358" s="798">
        <v>12</v>
      </c>
      <c r="O1358" s="218">
        <v>44958</v>
      </c>
      <c r="P1358" s="557">
        <f t="shared" si="23"/>
        <v>12</v>
      </c>
    </row>
    <row r="1359" spans="1:16">
      <c r="A1359" s="796">
        <v>44971</v>
      </c>
      <c r="B1359" s="731" t="s">
        <v>2</v>
      </c>
      <c r="C1359" s="731" t="s">
        <v>1672</v>
      </c>
      <c r="D1359" s="797" t="s">
        <v>204</v>
      </c>
      <c r="E1359" s="797"/>
      <c r="F1359" s="797">
        <v>1</v>
      </c>
      <c r="G1359" s="797">
        <v>1</v>
      </c>
      <c r="H1359" s="797"/>
      <c r="I1359" s="846"/>
      <c r="J1359" s="1015"/>
      <c r="K1359" s="798"/>
      <c r="L1359" s="798"/>
      <c r="M1359" s="798"/>
      <c r="N1359" s="798">
        <v>32</v>
      </c>
      <c r="O1359" s="218">
        <v>44958</v>
      </c>
      <c r="P1359" s="557">
        <f t="shared" si="23"/>
        <v>32</v>
      </c>
    </row>
    <row r="1360" spans="1:16">
      <c r="A1360" s="796">
        <v>44971</v>
      </c>
      <c r="B1360" s="731" t="s">
        <v>34</v>
      </c>
      <c r="C1360" s="731" t="s">
        <v>1673</v>
      </c>
      <c r="D1360" s="797" t="s">
        <v>10</v>
      </c>
      <c r="E1360" s="797"/>
      <c r="F1360" s="797">
        <v>2</v>
      </c>
      <c r="G1360" s="797">
        <v>1</v>
      </c>
      <c r="H1360" s="797"/>
      <c r="I1360" s="846"/>
      <c r="J1360" s="1015"/>
      <c r="K1360" s="798"/>
      <c r="L1360" s="798"/>
      <c r="M1360" s="798">
        <v>10</v>
      </c>
      <c r="N1360" s="798"/>
      <c r="O1360" s="218">
        <v>44958</v>
      </c>
      <c r="P1360" s="557">
        <f t="shared" si="23"/>
        <v>10</v>
      </c>
    </row>
    <row r="1361" spans="1:16">
      <c r="A1361" s="796">
        <v>44971</v>
      </c>
      <c r="B1361" s="731" t="s">
        <v>37</v>
      </c>
      <c r="C1361" s="731"/>
      <c r="D1361" s="797" t="s">
        <v>10</v>
      </c>
      <c r="E1361" s="797"/>
      <c r="F1361" s="797">
        <v>1</v>
      </c>
      <c r="G1361" s="797">
        <v>0.5</v>
      </c>
      <c r="H1361" s="797"/>
      <c r="I1361" s="846"/>
      <c r="J1361" s="1015"/>
      <c r="K1361" s="798"/>
      <c r="L1361" s="798"/>
      <c r="M1361" s="798">
        <v>5</v>
      </c>
      <c r="N1361" s="798"/>
      <c r="O1361" s="218">
        <v>44958</v>
      </c>
      <c r="P1361" s="557">
        <f t="shared" si="23"/>
        <v>5</v>
      </c>
    </row>
    <row r="1362" spans="1:16">
      <c r="A1362" s="796">
        <v>44971</v>
      </c>
      <c r="B1362" s="731" t="s">
        <v>41</v>
      </c>
      <c r="C1362" s="731" t="s">
        <v>1674</v>
      </c>
      <c r="D1362" s="797" t="s">
        <v>354</v>
      </c>
      <c r="E1362" s="797"/>
      <c r="F1362" s="797">
        <v>4</v>
      </c>
      <c r="G1362" s="797">
        <v>4</v>
      </c>
      <c r="H1362" s="797"/>
      <c r="I1362" s="846"/>
      <c r="J1362" s="1015"/>
      <c r="K1362" s="798"/>
      <c r="L1362" s="798"/>
      <c r="M1362" s="798">
        <v>20</v>
      </c>
      <c r="N1362" s="798"/>
      <c r="O1362" s="218">
        <v>44958</v>
      </c>
      <c r="P1362" s="557">
        <f t="shared" si="23"/>
        <v>20</v>
      </c>
    </row>
    <row r="1363" spans="1:16">
      <c r="A1363" s="796">
        <v>44971</v>
      </c>
      <c r="B1363" s="731" t="s">
        <v>12</v>
      </c>
      <c r="C1363" s="731" t="s">
        <v>1675</v>
      </c>
      <c r="D1363" s="797" t="s">
        <v>95</v>
      </c>
      <c r="E1363" s="797"/>
      <c r="F1363" s="797">
        <v>2</v>
      </c>
      <c r="G1363" s="797">
        <v>2</v>
      </c>
      <c r="H1363" s="797"/>
      <c r="I1363" s="846"/>
      <c r="J1363" s="1015"/>
      <c r="K1363" s="798"/>
      <c r="L1363" s="798"/>
      <c r="M1363" s="798"/>
      <c r="N1363" s="798">
        <v>24</v>
      </c>
      <c r="O1363" s="218">
        <v>44958</v>
      </c>
      <c r="P1363" s="557">
        <f t="shared" si="23"/>
        <v>24</v>
      </c>
    </row>
    <row r="1364" spans="1:16">
      <c r="A1364" s="796">
        <v>44971</v>
      </c>
      <c r="B1364" s="731" t="s">
        <v>34</v>
      </c>
      <c r="C1364" s="731" t="s">
        <v>1635</v>
      </c>
      <c r="D1364" s="797" t="s">
        <v>95</v>
      </c>
      <c r="E1364" s="797"/>
      <c r="F1364" s="797">
        <v>1</v>
      </c>
      <c r="G1364" s="797">
        <v>1</v>
      </c>
      <c r="H1364" s="797"/>
      <c r="I1364" s="846"/>
      <c r="J1364" s="1015"/>
      <c r="K1364" s="798"/>
      <c r="L1364" s="798"/>
      <c r="M1364" s="798"/>
      <c r="N1364" s="798">
        <v>12</v>
      </c>
      <c r="O1364" s="218">
        <v>44958</v>
      </c>
      <c r="P1364" s="557">
        <f t="shared" si="23"/>
        <v>12</v>
      </c>
    </row>
    <row r="1365" spans="1:16">
      <c r="A1365" s="796">
        <v>44971</v>
      </c>
      <c r="B1365" s="731" t="s">
        <v>3</v>
      </c>
      <c r="C1365" s="731" t="s">
        <v>1676</v>
      </c>
      <c r="D1365" s="797" t="s">
        <v>96</v>
      </c>
      <c r="E1365" s="797"/>
      <c r="F1365" s="797">
        <v>1</v>
      </c>
      <c r="G1365" s="797">
        <v>1</v>
      </c>
      <c r="H1365" s="797"/>
      <c r="I1365" s="846"/>
      <c r="J1365" s="1015"/>
      <c r="K1365" s="798"/>
      <c r="L1365" s="798"/>
      <c r="M1365" s="798"/>
      <c r="N1365" s="798">
        <v>12</v>
      </c>
      <c r="O1365" s="218">
        <v>44958</v>
      </c>
      <c r="P1365" s="557">
        <f t="shared" si="23"/>
        <v>12</v>
      </c>
    </row>
    <row r="1366" spans="1:16">
      <c r="A1366" s="796">
        <v>44971</v>
      </c>
      <c r="B1366" s="731" t="s">
        <v>3</v>
      </c>
      <c r="C1366" s="731" t="s">
        <v>1677</v>
      </c>
      <c r="D1366" s="797" t="s">
        <v>96</v>
      </c>
      <c r="E1366" s="797"/>
      <c r="F1366" s="797">
        <v>1</v>
      </c>
      <c r="G1366" s="797">
        <v>1</v>
      </c>
      <c r="H1366" s="797"/>
      <c r="I1366" s="846"/>
      <c r="J1366" s="1015"/>
      <c r="K1366" s="798"/>
      <c r="L1366" s="798"/>
      <c r="M1366" s="798"/>
      <c r="N1366" s="798">
        <v>12</v>
      </c>
      <c r="O1366" s="218">
        <v>44958</v>
      </c>
      <c r="P1366" s="557">
        <f t="shared" si="23"/>
        <v>12</v>
      </c>
    </row>
    <row r="1367" spans="1:16">
      <c r="A1367" s="796">
        <v>44971</v>
      </c>
      <c r="B1367" s="731" t="s">
        <v>1</v>
      </c>
      <c r="C1367" s="731"/>
      <c r="D1367" s="797" t="s">
        <v>99</v>
      </c>
      <c r="E1367" s="797"/>
      <c r="F1367" s="797">
        <v>5</v>
      </c>
      <c r="G1367" s="797">
        <v>5</v>
      </c>
      <c r="H1367" s="797"/>
      <c r="I1367" s="846"/>
      <c r="J1367" s="1015"/>
      <c r="K1367" s="798"/>
      <c r="L1367" s="798"/>
      <c r="M1367" s="798"/>
      <c r="N1367" s="798">
        <v>2.5</v>
      </c>
      <c r="O1367" s="218">
        <v>44958</v>
      </c>
      <c r="P1367" s="557">
        <f t="shared" si="23"/>
        <v>2.5</v>
      </c>
    </row>
    <row r="1368" spans="1:16">
      <c r="A1368" s="796">
        <v>44971</v>
      </c>
      <c r="B1368" s="731" t="s">
        <v>1</v>
      </c>
      <c r="C1368" s="731"/>
      <c r="D1368" s="797" t="s">
        <v>401</v>
      </c>
      <c r="E1368" s="797"/>
      <c r="F1368" s="797">
        <v>1</v>
      </c>
      <c r="G1368" s="797">
        <v>1</v>
      </c>
      <c r="H1368" s="797">
        <v>1</v>
      </c>
      <c r="I1368" s="846"/>
      <c r="J1368" s="1015"/>
      <c r="K1368" s="798"/>
      <c r="L1368" s="798"/>
      <c r="M1368" s="798"/>
      <c r="N1368" s="798"/>
      <c r="O1368" s="218">
        <v>44958</v>
      </c>
      <c r="P1368" s="557">
        <f t="shared" si="23"/>
        <v>0</v>
      </c>
    </row>
    <row r="1369" spans="1:16">
      <c r="A1369" s="796">
        <v>44972</v>
      </c>
      <c r="B1369" s="731" t="s">
        <v>41</v>
      </c>
      <c r="C1369" s="731" t="s">
        <v>1629</v>
      </c>
      <c r="D1369" s="797" t="s">
        <v>228</v>
      </c>
      <c r="E1369" s="797"/>
      <c r="F1369" s="797">
        <v>2</v>
      </c>
      <c r="G1369" s="797">
        <v>2</v>
      </c>
      <c r="H1369" s="797"/>
      <c r="I1369" s="846"/>
      <c r="J1369" s="1015"/>
      <c r="K1369" s="798"/>
      <c r="L1369" s="798"/>
      <c r="M1369" s="798">
        <v>96</v>
      </c>
      <c r="N1369" s="798"/>
      <c r="O1369" s="218">
        <v>44958</v>
      </c>
      <c r="P1369" s="557">
        <f t="shared" si="23"/>
        <v>96</v>
      </c>
    </row>
    <row r="1370" spans="1:16">
      <c r="A1370" s="796">
        <v>44972</v>
      </c>
      <c r="B1370" s="731" t="s">
        <v>41</v>
      </c>
      <c r="C1370" s="731" t="s">
        <v>1678</v>
      </c>
      <c r="D1370" s="797" t="s">
        <v>354</v>
      </c>
      <c r="E1370" s="797"/>
      <c r="F1370" s="797">
        <v>2</v>
      </c>
      <c r="G1370" s="797">
        <v>2</v>
      </c>
      <c r="H1370" s="797"/>
      <c r="I1370" s="846"/>
      <c r="J1370" s="1015"/>
      <c r="K1370" s="798"/>
      <c r="L1370" s="798"/>
      <c r="M1370" s="798">
        <v>10</v>
      </c>
      <c r="N1370" s="798"/>
      <c r="O1370" s="218">
        <v>44958</v>
      </c>
      <c r="P1370" s="557">
        <f t="shared" si="23"/>
        <v>10</v>
      </c>
    </row>
    <row r="1371" spans="1:16">
      <c r="A1371" s="796">
        <v>44972</v>
      </c>
      <c r="B1371" s="731" t="s">
        <v>12</v>
      </c>
      <c r="C1371" s="731" t="s">
        <v>1679</v>
      </c>
      <c r="D1371" s="797" t="s">
        <v>97</v>
      </c>
      <c r="E1371" s="797"/>
      <c r="F1371" s="797">
        <v>2</v>
      </c>
      <c r="G1371" s="797">
        <v>2</v>
      </c>
      <c r="H1371" s="797"/>
      <c r="I1371" s="846"/>
      <c r="J1371" s="1015"/>
      <c r="K1371" s="798"/>
      <c r="L1371" s="798"/>
      <c r="M1371" s="798"/>
      <c r="N1371" s="798">
        <v>24</v>
      </c>
      <c r="O1371" s="218">
        <v>44958</v>
      </c>
      <c r="P1371" s="557">
        <f t="shared" si="23"/>
        <v>24</v>
      </c>
    </row>
    <row r="1372" spans="1:16">
      <c r="A1372" s="796">
        <v>44972</v>
      </c>
      <c r="B1372" s="731" t="s">
        <v>12</v>
      </c>
      <c r="C1372" s="731" t="s">
        <v>1680</v>
      </c>
      <c r="D1372" s="797" t="s">
        <v>98</v>
      </c>
      <c r="E1372" s="797"/>
      <c r="F1372" s="797">
        <v>1</v>
      </c>
      <c r="G1372" s="797">
        <v>1</v>
      </c>
      <c r="H1372" s="797"/>
      <c r="I1372" s="846"/>
      <c r="J1372" s="1015"/>
      <c r="K1372" s="798"/>
      <c r="L1372" s="798"/>
      <c r="M1372" s="798"/>
      <c r="N1372" s="798">
        <v>12</v>
      </c>
      <c r="O1372" s="218">
        <v>44958</v>
      </c>
      <c r="P1372" s="557">
        <f t="shared" si="23"/>
        <v>12</v>
      </c>
    </row>
    <row r="1373" spans="1:16">
      <c r="A1373" s="796">
        <v>44972</v>
      </c>
      <c r="B1373" s="731" t="s">
        <v>34</v>
      </c>
      <c r="C1373" s="731" t="s">
        <v>1681</v>
      </c>
      <c r="D1373" s="797" t="s">
        <v>95</v>
      </c>
      <c r="E1373" s="797"/>
      <c r="F1373" s="797">
        <v>2</v>
      </c>
      <c r="G1373" s="797">
        <v>2</v>
      </c>
      <c r="H1373" s="797"/>
      <c r="I1373" s="846"/>
      <c r="J1373" s="1015"/>
      <c r="K1373" s="798"/>
      <c r="L1373" s="798"/>
      <c r="M1373" s="798"/>
      <c r="N1373" s="798">
        <v>24</v>
      </c>
      <c r="O1373" s="218">
        <v>44958</v>
      </c>
      <c r="P1373" s="557">
        <f t="shared" si="23"/>
        <v>24</v>
      </c>
    </row>
    <row r="1374" spans="1:16">
      <c r="A1374" s="796">
        <v>44972</v>
      </c>
      <c r="B1374" s="731" t="s">
        <v>3</v>
      </c>
      <c r="C1374" s="731" t="s">
        <v>1682</v>
      </c>
      <c r="D1374" s="797" t="s">
        <v>96</v>
      </c>
      <c r="E1374" s="797"/>
      <c r="F1374" s="797">
        <v>1</v>
      </c>
      <c r="G1374" s="797">
        <v>1</v>
      </c>
      <c r="H1374" s="797"/>
      <c r="I1374" s="846"/>
      <c r="J1374" s="1015"/>
      <c r="K1374" s="798"/>
      <c r="L1374" s="798"/>
      <c r="M1374" s="798"/>
      <c r="N1374" s="798">
        <v>12</v>
      </c>
      <c r="O1374" s="218">
        <v>44958</v>
      </c>
      <c r="P1374" s="557">
        <f t="shared" si="23"/>
        <v>12</v>
      </c>
    </row>
    <row r="1375" spans="1:16">
      <c r="A1375" s="796">
        <v>44972</v>
      </c>
      <c r="B1375" s="731" t="s">
        <v>1</v>
      </c>
      <c r="C1375" s="731" t="s">
        <v>1556</v>
      </c>
      <c r="D1375" s="797" t="s">
        <v>402</v>
      </c>
      <c r="E1375" s="797"/>
      <c r="F1375" s="797">
        <v>1</v>
      </c>
      <c r="G1375" s="797">
        <v>1</v>
      </c>
      <c r="H1375" s="797">
        <v>1</v>
      </c>
      <c r="I1375" s="846"/>
      <c r="J1375" s="1015"/>
      <c r="K1375" s="798"/>
      <c r="L1375" s="798"/>
      <c r="M1375" s="798"/>
      <c r="N1375" s="798"/>
      <c r="O1375" s="218">
        <v>44958</v>
      </c>
      <c r="P1375" s="557">
        <f t="shared" si="23"/>
        <v>0</v>
      </c>
    </row>
    <row r="1376" spans="1:16">
      <c r="A1376" s="796">
        <v>44972</v>
      </c>
      <c r="B1376" s="731" t="s">
        <v>1</v>
      </c>
      <c r="C1376" s="731" t="s">
        <v>1556</v>
      </c>
      <c r="D1376" s="797" t="s">
        <v>400</v>
      </c>
      <c r="E1376" s="797"/>
      <c r="F1376" s="797">
        <v>1</v>
      </c>
      <c r="G1376" s="797">
        <v>1</v>
      </c>
      <c r="H1376" s="797">
        <v>1</v>
      </c>
      <c r="I1376" s="846"/>
      <c r="J1376" s="1015"/>
      <c r="K1376" s="798"/>
      <c r="L1376" s="798"/>
      <c r="M1376" s="798"/>
      <c r="N1376" s="798"/>
      <c r="O1376" s="218">
        <v>44958</v>
      </c>
      <c r="P1376" s="557">
        <f t="shared" si="23"/>
        <v>0</v>
      </c>
    </row>
    <row r="1377" spans="1:16">
      <c r="A1377" s="796">
        <v>44972</v>
      </c>
      <c r="B1377" s="731" t="s">
        <v>1</v>
      </c>
      <c r="C1377" s="731" t="s">
        <v>1556</v>
      </c>
      <c r="D1377" s="797" t="s">
        <v>401</v>
      </c>
      <c r="E1377" s="797"/>
      <c r="F1377" s="797">
        <v>1</v>
      </c>
      <c r="G1377" s="797">
        <v>1</v>
      </c>
      <c r="H1377" s="797">
        <v>1</v>
      </c>
      <c r="I1377" s="846"/>
      <c r="J1377" s="1015"/>
      <c r="K1377" s="798"/>
      <c r="L1377" s="798"/>
      <c r="M1377" s="798"/>
      <c r="N1377" s="798"/>
      <c r="O1377" s="218">
        <v>44958</v>
      </c>
      <c r="P1377" s="557">
        <f t="shared" si="23"/>
        <v>0</v>
      </c>
    </row>
    <row r="1378" spans="1:16">
      <c r="A1378" s="796">
        <v>44972</v>
      </c>
      <c r="B1378" s="731" t="s">
        <v>1</v>
      </c>
      <c r="C1378" s="731" t="s">
        <v>1556</v>
      </c>
      <c r="D1378" s="797" t="s">
        <v>403</v>
      </c>
      <c r="E1378" s="797"/>
      <c r="F1378" s="797">
        <v>1</v>
      </c>
      <c r="G1378" s="797">
        <v>1</v>
      </c>
      <c r="H1378" s="797">
        <v>1</v>
      </c>
      <c r="I1378" s="846"/>
      <c r="J1378" s="1015"/>
      <c r="K1378" s="798"/>
      <c r="L1378" s="798"/>
      <c r="M1378" s="798"/>
      <c r="N1378" s="798"/>
      <c r="O1378" s="218">
        <v>44958</v>
      </c>
      <c r="P1378" s="557">
        <f t="shared" si="23"/>
        <v>0</v>
      </c>
    </row>
    <row r="1379" spans="1:16">
      <c r="A1379" s="796">
        <v>44972</v>
      </c>
      <c r="B1379" s="731" t="s">
        <v>1</v>
      </c>
      <c r="C1379" s="731" t="s">
        <v>1520</v>
      </c>
      <c r="D1379" s="797" t="s">
        <v>400</v>
      </c>
      <c r="E1379" s="797"/>
      <c r="F1379" s="797">
        <v>2</v>
      </c>
      <c r="G1379" s="797">
        <v>2</v>
      </c>
      <c r="H1379" s="797">
        <v>2</v>
      </c>
      <c r="I1379" s="846"/>
      <c r="J1379" s="1015"/>
      <c r="K1379" s="798"/>
      <c r="L1379" s="798"/>
      <c r="M1379" s="798"/>
      <c r="N1379" s="798"/>
      <c r="O1379" s="218">
        <v>44958</v>
      </c>
      <c r="P1379" s="557">
        <f t="shared" si="23"/>
        <v>0</v>
      </c>
    </row>
    <row r="1380" spans="1:16">
      <c r="A1380" s="796">
        <v>44972</v>
      </c>
      <c r="B1380" s="731" t="s">
        <v>1</v>
      </c>
      <c r="C1380" s="731" t="s">
        <v>1520</v>
      </c>
      <c r="D1380" s="797" t="s">
        <v>401</v>
      </c>
      <c r="E1380" s="797"/>
      <c r="F1380" s="797">
        <v>1</v>
      </c>
      <c r="G1380" s="797">
        <v>1</v>
      </c>
      <c r="H1380" s="797">
        <v>1</v>
      </c>
      <c r="I1380" s="846"/>
      <c r="J1380" s="1015"/>
      <c r="K1380" s="798"/>
      <c r="L1380" s="798"/>
      <c r="M1380" s="798"/>
      <c r="N1380" s="798"/>
      <c r="O1380" s="218">
        <v>44958</v>
      </c>
      <c r="P1380" s="557">
        <f t="shared" si="23"/>
        <v>0</v>
      </c>
    </row>
    <row r="1381" spans="1:16">
      <c r="A1381" s="796">
        <v>44973</v>
      </c>
      <c r="B1381" s="731" t="s">
        <v>41</v>
      </c>
      <c r="C1381" s="731" t="s">
        <v>1686</v>
      </c>
      <c r="D1381" s="797" t="s">
        <v>228</v>
      </c>
      <c r="E1381" s="797"/>
      <c r="F1381" s="797">
        <v>1</v>
      </c>
      <c r="G1381" s="797">
        <v>1</v>
      </c>
      <c r="H1381" s="797"/>
      <c r="I1381" s="846"/>
      <c r="J1381" s="1015"/>
      <c r="K1381" s="798"/>
      <c r="L1381" s="798"/>
      <c r="M1381" s="798">
        <v>20</v>
      </c>
      <c r="N1381" s="798"/>
      <c r="O1381" s="218">
        <v>44958</v>
      </c>
      <c r="P1381" s="557">
        <f t="shared" si="23"/>
        <v>20</v>
      </c>
    </row>
    <row r="1382" spans="1:16">
      <c r="A1382" s="796">
        <v>44973</v>
      </c>
      <c r="B1382" s="731" t="s">
        <v>41</v>
      </c>
      <c r="C1382" s="731" t="s">
        <v>1687</v>
      </c>
      <c r="D1382" s="797" t="s">
        <v>10</v>
      </c>
      <c r="E1382" s="797"/>
      <c r="F1382" s="797">
        <v>1</v>
      </c>
      <c r="G1382" s="797"/>
      <c r="H1382" s="797"/>
      <c r="I1382" s="846"/>
      <c r="J1382" s="1015"/>
      <c r="K1382" s="798"/>
      <c r="L1382" s="798"/>
      <c r="M1382" s="798">
        <v>5</v>
      </c>
      <c r="N1382" s="798"/>
      <c r="O1382" s="218">
        <v>44958</v>
      </c>
      <c r="P1382" s="557">
        <f t="shared" si="23"/>
        <v>5</v>
      </c>
    </row>
    <row r="1383" spans="1:16">
      <c r="A1383" s="796">
        <v>44973</v>
      </c>
      <c r="B1383" s="731" t="s">
        <v>41</v>
      </c>
      <c r="C1383" s="731" t="s">
        <v>1688</v>
      </c>
      <c r="D1383" s="797" t="s">
        <v>11</v>
      </c>
      <c r="E1383" s="797"/>
      <c r="F1383" s="797">
        <v>3</v>
      </c>
      <c r="G1383" s="797">
        <v>1.5</v>
      </c>
      <c r="H1383" s="797"/>
      <c r="I1383" s="846"/>
      <c r="J1383" s="1015"/>
      <c r="K1383" s="798"/>
      <c r="L1383" s="798"/>
      <c r="M1383" s="798">
        <v>18</v>
      </c>
      <c r="N1383" s="798"/>
      <c r="O1383" s="218">
        <v>44958</v>
      </c>
      <c r="P1383" s="557">
        <f t="shared" si="23"/>
        <v>18</v>
      </c>
    </row>
    <row r="1384" spans="1:16">
      <c r="A1384" s="796">
        <v>44973</v>
      </c>
      <c r="B1384" s="731" t="s">
        <v>472</v>
      </c>
      <c r="C1384" s="731" t="s">
        <v>1689</v>
      </c>
      <c r="D1384" s="797" t="s">
        <v>354</v>
      </c>
      <c r="E1384" s="797"/>
      <c r="F1384" s="797">
        <v>2</v>
      </c>
      <c r="G1384" s="797">
        <v>2</v>
      </c>
      <c r="H1384" s="797"/>
      <c r="I1384" s="846"/>
      <c r="J1384" s="1015"/>
      <c r="K1384" s="798"/>
      <c r="L1384" s="798"/>
      <c r="M1384" s="798">
        <v>12</v>
      </c>
      <c r="N1384" s="798"/>
      <c r="O1384" s="218">
        <v>44958</v>
      </c>
      <c r="P1384" s="557">
        <f t="shared" si="23"/>
        <v>12</v>
      </c>
    </row>
    <row r="1385" spans="1:16">
      <c r="A1385" s="796">
        <v>44973</v>
      </c>
      <c r="B1385" s="731" t="s">
        <v>472</v>
      </c>
      <c r="C1385" s="731" t="s">
        <v>1690</v>
      </c>
      <c r="D1385" s="797" t="s">
        <v>200</v>
      </c>
      <c r="E1385" s="797"/>
      <c r="F1385" s="797">
        <v>5</v>
      </c>
      <c r="G1385" s="797">
        <v>5</v>
      </c>
      <c r="H1385" s="797"/>
      <c r="I1385" s="846"/>
      <c r="J1385" s="1015"/>
      <c r="K1385" s="798">
        <v>18</v>
      </c>
      <c r="L1385" s="798"/>
      <c r="M1385" s="798"/>
      <c r="N1385" s="798"/>
      <c r="O1385" s="218">
        <v>44958</v>
      </c>
      <c r="P1385" s="557">
        <f t="shared" si="23"/>
        <v>18</v>
      </c>
    </row>
    <row r="1386" spans="1:16">
      <c r="A1386" s="796">
        <v>44973</v>
      </c>
      <c r="B1386" s="731" t="s">
        <v>3</v>
      </c>
      <c r="C1386" s="731" t="s">
        <v>1492</v>
      </c>
      <c r="D1386" s="797" t="s">
        <v>204</v>
      </c>
      <c r="E1386" s="797"/>
      <c r="F1386" s="797">
        <v>1</v>
      </c>
      <c r="G1386" s="797">
        <v>1</v>
      </c>
      <c r="H1386" s="797"/>
      <c r="I1386" s="846"/>
      <c r="J1386" s="1015"/>
      <c r="K1386" s="798"/>
      <c r="L1386" s="798"/>
      <c r="M1386" s="798"/>
      <c r="N1386" s="798">
        <v>14</v>
      </c>
      <c r="O1386" s="218">
        <v>44958</v>
      </c>
      <c r="P1386" s="557">
        <f t="shared" si="23"/>
        <v>14</v>
      </c>
    </row>
    <row r="1387" spans="1:16">
      <c r="A1387" s="796">
        <v>44973</v>
      </c>
      <c r="B1387" s="731" t="s">
        <v>3</v>
      </c>
      <c r="C1387" s="731" t="s">
        <v>1691</v>
      </c>
      <c r="D1387" s="797" t="s">
        <v>11</v>
      </c>
      <c r="E1387" s="797"/>
      <c r="F1387" s="797">
        <v>1</v>
      </c>
      <c r="G1387" s="797">
        <v>1</v>
      </c>
      <c r="H1387" s="797"/>
      <c r="I1387" s="846"/>
      <c r="J1387" s="1015"/>
      <c r="K1387" s="798"/>
      <c r="L1387" s="798"/>
      <c r="M1387" s="798">
        <v>6</v>
      </c>
      <c r="N1387" s="798"/>
      <c r="O1387" s="218">
        <v>44958</v>
      </c>
      <c r="P1387" s="557">
        <f t="shared" si="23"/>
        <v>6</v>
      </c>
    </row>
    <row r="1388" spans="1:16">
      <c r="A1388" s="796">
        <v>44973</v>
      </c>
      <c r="B1388" s="731" t="s">
        <v>37</v>
      </c>
      <c r="C1388" s="731" t="s">
        <v>1692</v>
      </c>
      <c r="D1388" s="797" t="s">
        <v>10</v>
      </c>
      <c r="E1388" s="797"/>
      <c r="F1388" s="797">
        <v>1</v>
      </c>
      <c r="G1388" s="797">
        <v>0.5</v>
      </c>
      <c r="H1388" s="797"/>
      <c r="I1388" s="846"/>
      <c r="J1388" s="1015"/>
      <c r="K1388" s="798"/>
      <c r="L1388" s="798"/>
      <c r="M1388" s="798">
        <v>5</v>
      </c>
      <c r="N1388" s="798"/>
      <c r="O1388" s="218">
        <v>44958</v>
      </c>
      <c r="P1388" s="557">
        <f t="shared" si="23"/>
        <v>5</v>
      </c>
    </row>
    <row r="1389" spans="1:16">
      <c r="A1389" s="796">
        <v>44973</v>
      </c>
      <c r="B1389" s="731" t="s">
        <v>14</v>
      </c>
      <c r="C1389" s="845" t="s">
        <v>2197</v>
      </c>
      <c r="D1389" s="797" t="s">
        <v>95</v>
      </c>
      <c r="E1389" s="797"/>
      <c r="F1389" s="797">
        <v>2</v>
      </c>
      <c r="G1389" s="797">
        <v>2</v>
      </c>
      <c r="H1389" s="797"/>
      <c r="I1389" s="846"/>
      <c r="J1389" s="1015"/>
      <c r="K1389" s="798"/>
      <c r="L1389" s="798"/>
      <c r="M1389" s="798"/>
      <c r="N1389" s="798">
        <v>24</v>
      </c>
      <c r="O1389" s="218">
        <v>44958</v>
      </c>
      <c r="P1389" s="557">
        <f t="shared" si="23"/>
        <v>24</v>
      </c>
    </row>
    <row r="1390" spans="1:16">
      <c r="A1390" s="796">
        <v>44974</v>
      </c>
      <c r="B1390" s="731" t="s">
        <v>41</v>
      </c>
      <c r="C1390" s="731" t="s">
        <v>1686</v>
      </c>
      <c r="D1390" s="797" t="s">
        <v>354</v>
      </c>
      <c r="E1390" s="797"/>
      <c r="F1390" s="797">
        <v>1</v>
      </c>
      <c r="G1390" s="797">
        <v>1</v>
      </c>
      <c r="H1390" s="797"/>
      <c r="I1390" s="846"/>
      <c r="J1390" s="1015"/>
      <c r="K1390" s="798"/>
      <c r="L1390" s="798"/>
      <c r="M1390" s="798">
        <v>5</v>
      </c>
      <c r="N1390" s="798"/>
      <c r="O1390" s="218">
        <v>44958</v>
      </c>
      <c r="P1390" s="557">
        <f t="shared" si="23"/>
        <v>5</v>
      </c>
    </row>
    <row r="1391" spans="1:16">
      <c r="A1391" s="796">
        <v>44974</v>
      </c>
      <c r="B1391" s="731" t="s">
        <v>472</v>
      </c>
      <c r="C1391" s="731" t="s">
        <v>1693</v>
      </c>
      <c r="D1391" s="797" t="s">
        <v>228</v>
      </c>
      <c r="E1391" s="797"/>
      <c r="F1391" s="797">
        <v>1</v>
      </c>
      <c r="G1391" s="797">
        <v>1</v>
      </c>
      <c r="H1391" s="797"/>
      <c r="I1391" s="846"/>
      <c r="J1391" s="1015"/>
      <c r="K1391" s="798"/>
      <c r="L1391" s="798"/>
      <c r="M1391" s="798">
        <v>35</v>
      </c>
      <c r="N1391" s="798"/>
      <c r="O1391" s="218">
        <v>44958</v>
      </c>
      <c r="P1391" s="557">
        <f t="shared" si="23"/>
        <v>35</v>
      </c>
    </row>
    <row r="1392" spans="1:16">
      <c r="A1392" s="796">
        <v>44974</v>
      </c>
      <c r="B1392" s="731" t="s">
        <v>1</v>
      </c>
      <c r="C1392" s="731" t="s">
        <v>1694</v>
      </c>
      <c r="D1392" s="797" t="s">
        <v>402</v>
      </c>
      <c r="E1392" s="797"/>
      <c r="F1392" s="797">
        <v>1</v>
      </c>
      <c r="G1392" s="797">
        <v>1</v>
      </c>
      <c r="H1392" s="797">
        <v>1</v>
      </c>
      <c r="I1392" s="846"/>
      <c r="J1392" s="1015"/>
      <c r="K1392" s="798"/>
      <c r="L1392" s="798"/>
      <c r="M1392" s="798"/>
      <c r="N1392" s="798"/>
      <c r="O1392" s="218">
        <v>44958</v>
      </c>
      <c r="P1392" s="557">
        <f t="shared" si="23"/>
        <v>0</v>
      </c>
    </row>
    <row r="1393" spans="1:16">
      <c r="A1393" s="796">
        <v>44974</v>
      </c>
      <c r="B1393" s="731" t="s">
        <v>1</v>
      </c>
      <c r="C1393" s="731" t="s">
        <v>1694</v>
      </c>
      <c r="D1393" s="797" t="s">
        <v>400</v>
      </c>
      <c r="E1393" s="797"/>
      <c r="F1393" s="797">
        <v>4</v>
      </c>
      <c r="G1393" s="797">
        <v>4</v>
      </c>
      <c r="H1393" s="797">
        <v>4</v>
      </c>
      <c r="I1393" s="846"/>
      <c r="J1393" s="1015"/>
      <c r="K1393" s="798"/>
      <c r="L1393" s="798"/>
      <c r="M1393" s="798"/>
      <c r="N1393" s="798"/>
      <c r="O1393" s="218">
        <v>44958</v>
      </c>
      <c r="P1393" s="557">
        <f t="shared" si="23"/>
        <v>0</v>
      </c>
    </row>
    <row r="1394" spans="1:16">
      <c r="A1394" s="796">
        <v>44974</v>
      </c>
      <c r="B1394" s="731" t="s">
        <v>1</v>
      </c>
      <c r="C1394" s="731" t="s">
        <v>1694</v>
      </c>
      <c r="D1394" s="797" t="s">
        <v>401</v>
      </c>
      <c r="E1394" s="797"/>
      <c r="F1394" s="797">
        <v>8</v>
      </c>
      <c r="G1394" s="797">
        <v>8</v>
      </c>
      <c r="H1394" s="797">
        <v>8</v>
      </c>
      <c r="I1394" s="846"/>
      <c r="J1394" s="1015"/>
      <c r="K1394" s="798"/>
      <c r="L1394" s="798"/>
      <c r="M1394" s="798"/>
      <c r="N1394" s="798"/>
      <c r="O1394" s="218">
        <v>44958</v>
      </c>
      <c r="P1394" s="557">
        <f t="shared" si="23"/>
        <v>0</v>
      </c>
    </row>
    <row r="1395" spans="1:16">
      <c r="A1395" s="796">
        <v>44974</v>
      </c>
      <c r="B1395" s="731" t="s">
        <v>1</v>
      </c>
      <c r="C1395" s="731" t="s">
        <v>1694</v>
      </c>
      <c r="D1395" s="797" t="s">
        <v>403</v>
      </c>
      <c r="E1395" s="797"/>
      <c r="F1395" s="797">
        <v>2</v>
      </c>
      <c r="G1395" s="797">
        <v>2</v>
      </c>
      <c r="H1395" s="797">
        <v>2</v>
      </c>
      <c r="I1395" s="846"/>
      <c r="J1395" s="1015"/>
      <c r="K1395" s="798"/>
      <c r="L1395" s="798"/>
      <c r="M1395" s="798"/>
      <c r="N1395" s="798"/>
      <c r="O1395" s="218">
        <v>44958</v>
      </c>
      <c r="P1395" s="557">
        <f t="shared" si="23"/>
        <v>0</v>
      </c>
    </row>
    <row r="1396" spans="1:16">
      <c r="A1396" s="796">
        <v>44976</v>
      </c>
      <c r="B1396" s="731" t="s">
        <v>2</v>
      </c>
      <c r="C1396" s="731" t="s">
        <v>1696</v>
      </c>
      <c r="D1396" s="797" t="s">
        <v>204</v>
      </c>
      <c r="E1396" s="797"/>
      <c r="F1396" s="797">
        <v>1</v>
      </c>
      <c r="G1396" s="797">
        <v>1</v>
      </c>
      <c r="H1396" s="797"/>
      <c r="I1396" s="846"/>
      <c r="J1396" s="1015"/>
      <c r="K1396" s="798"/>
      <c r="L1396" s="798"/>
      <c r="M1396" s="798"/>
      <c r="N1396" s="798">
        <v>35</v>
      </c>
      <c r="O1396" s="218">
        <v>44958</v>
      </c>
      <c r="P1396" s="557">
        <f t="shared" si="23"/>
        <v>35</v>
      </c>
    </row>
    <row r="1397" spans="1:16">
      <c r="A1397" s="796">
        <v>44976</v>
      </c>
      <c r="B1397" s="731" t="s">
        <v>41</v>
      </c>
      <c r="C1397" s="731" t="s">
        <v>1697</v>
      </c>
      <c r="D1397" s="797" t="s">
        <v>10</v>
      </c>
      <c r="E1397" s="797"/>
      <c r="F1397" s="797">
        <v>6</v>
      </c>
      <c r="G1397" s="797"/>
      <c r="H1397" s="797"/>
      <c r="I1397" s="846"/>
      <c r="J1397" s="1015"/>
      <c r="K1397" s="798"/>
      <c r="L1397" s="798"/>
      <c r="M1397" s="798">
        <v>30</v>
      </c>
      <c r="N1397" s="798"/>
      <c r="O1397" s="218">
        <v>44958</v>
      </c>
      <c r="P1397" s="557">
        <f t="shared" si="23"/>
        <v>30</v>
      </c>
    </row>
    <row r="1398" spans="1:16">
      <c r="A1398" s="796">
        <v>44976</v>
      </c>
      <c r="B1398" s="731" t="s">
        <v>41</v>
      </c>
      <c r="C1398" s="731" t="s">
        <v>1698</v>
      </c>
      <c r="D1398" s="797" t="s">
        <v>11</v>
      </c>
      <c r="E1398" s="797"/>
      <c r="F1398" s="797">
        <v>2</v>
      </c>
      <c r="G1398" s="797">
        <v>2</v>
      </c>
      <c r="H1398" s="797"/>
      <c r="I1398" s="846"/>
      <c r="J1398" s="1015"/>
      <c r="K1398" s="798"/>
      <c r="L1398" s="798"/>
      <c r="M1398" s="798">
        <v>12</v>
      </c>
      <c r="N1398" s="798"/>
      <c r="O1398" s="218">
        <v>44958</v>
      </c>
      <c r="P1398" s="557">
        <f t="shared" ref="P1398:P1461" si="24">SUM(K1398:N1398)</f>
        <v>12</v>
      </c>
    </row>
    <row r="1399" spans="1:16">
      <c r="A1399" s="796">
        <v>44976</v>
      </c>
      <c r="B1399" s="731" t="s">
        <v>472</v>
      </c>
      <c r="C1399" s="731" t="s">
        <v>1699</v>
      </c>
      <c r="D1399" s="797" t="s">
        <v>228</v>
      </c>
      <c r="E1399" s="797"/>
      <c r="F1399" s="797">
        <v>1</v>
      </c>
      <c r="G1399" s="797">
        <v>1</v>
      </c>
      <c r="H1399" s="797"/>
      <c r="I1399" s="846"/>
      <c r="J1399" s="1015"/>
      <c r="K1399" s="798"/>
      <c r="L1399" s="798"/>
      <c r="M1399" s="798">
        <v>20</v>
      </c>
      <c r="N1399" s="798"/>
      <c r="O1399" s="218">
        <v>44958</v>
      </c>
      <c r="P1399" s="557">
        <f t="shared" si="24"/>
        <v>20</v>
      </c>
    </row>
    <row r="1400" spans="1:16">
      <c r="A1400" s="796">
        <v>44976</v>
      </c>
      <c r="B1400" s="731" t="s">
        <v>472</v>
      </c>
      <c r="C1400" s="731" t="s">
        <v>1693</v>
      </c>
      <c r="D1400" s="797" t="s">
        <v>354</v>
      </c>
      <c r="E1400" s="797"/>
      <c r="F1400" s="797">
        <v>1</v>
      </c>
      <c r="G1400" s="797">
        <v>1</v>
      </c>
      <c r="H1400" s="797"/>
      <c r="I1400" s="846"/>
      <c r="J1400" s="1015"/>
      <c r="K1400" s="798"/>
      <c r="L1400" s="798"/>
      <c r="M1400" s="798">
        <v>12</v>
      </c>
      <c r="N1400" s="798"/>
      <c r="O1400" s="218">
        <v>44958</v>
      </c>
      <c r="P1400" s="557">
        <f t="shared" si="24"/>
        <v>12</v>
      </c>
    </row>
    <row r="1401" spans="1:16">
      <c r="A1401" s="796">
        <v>44976</v>
      </c>
      <c r="B1401" s="731" t="s">
        <v>37</v>
      </c>
      <c r="C1401" s="731" t="s">
        <v>1700</v>
      </c>
      <c r="D1401" s="797" t="s">
        <v>204</v>
      </c>
      <c r="E1401" s="797"/>
      <c r="F1401" s="797">
        <v>1</v>
      </c>
      <c r="G1401" s="797">
        <v>1</v>
      </c>
      <c r="H1401" s="797"/>
      <c r="I1401" s="846"/>
      <c r="J1401" s="1015"/>
      <c r="K1401" s="798"/>
      <c r="L1401" s="798"/>
      <c r="M1401" s="798"/>
      <c r="N1401" s="798">
        <v>14</v>
      </c>
      <c r="O1401" s="218">
        <v>44958</v>
      </c>
      <c r="P1401" s="557">
        <f t="shared" si="24"/>
        <v>14</v>
      </c>
    </row>
    <row r="1402" spans="1:16">
      <c r="A1402" s="796">
        <v>44976</v>
      </c>
      <c r="B1402" s="731" t="s">
        <v>3</v>
      </c>
      <c r="C1402" s="731" t="s">
        <v>1701</v>
      </c>
      <c r="D1402" s="797" t="s">
        <v>204</v>
      </c>
      <c r="E1402" s="797"/>
      <c r="F1402" s="797">
        <v>1</v>
      </c>
      <c r="G1402" s="797">
        <v>1</v>
      </c>
      <c r="H1402" s="797"/>
      <c r="I1402" s="846"/>
      <c r="J1402" s="1015"/>
      <c r="K1402" s="798"/>
      <c r="L1402" s="798"/>
      <c r="M1402" s="798"/>
      <c r="N1402" s="798">
        <v>55</v>
      </c>
      <c r="O1402" s="218">
        <v>44958</v>
      </c>
      <c r="P1402" s="557">
        <f t="shared" si="24"/>
        <v>55</v>
      </c>
    </row>
    <row r="1403" spans="1:16">
      <c r="A1403" s="796">
        <v>44976</v>
      </c>
      <c r="B1403" s="731" t="s">
        <v>12</v>
      </c>
      <c r="C1403" s="731" t="s">
        <v>1724</v>
      </c>
      <c r="D1403" s="797" t="s">
        <v>98</v>
      </c>
      <c r="E1403" s="797"/>
      <c r="F1403" s="797">
        <v>2</v>
      </c>
      <c r="G1403" s="797">
        <v>2</v>
      </c>
      <c r="H1403" s="797"/>
      <c r="I1403" s="846"/>
      <c r="J1403" s="1015"/>
      <c r="K1403" s="798"/>
      <c r="L1403" s="798"/>
      <c r="M1403" s="798"/>
      <c r="N1403" s="798">
        <v>24</v>
      </c>
      <c r="O1403" s="218">
        <v>44958</v>
      </c>
      <c r="P1403" s="557">
        <f t="shared" si="24"/>
        <v>24</v>
      </c>
    </row>
    <row r="1404" spans="1:16">
      <c r="A1404" s="796">
        <v>44976</v>
      </c>
      <c r="B1404" s="731" t="s">
        <v>12</v>
      </c>
      <c r="C1404" s="731" t="s">
        <v>1650</v>
      </c>
      <c r="D1404" s="797" t="s">
        <v>97</v>
      </c>
      <c r="E1404" s="797"/>
      <c r="F1404" s="797">
        <v>1</v>
      </c>
      <c r="G1404" s="797">
        <v>1</v>
      </c>
      <c r="H1404" s="797"/>
      <c r="I1404" s="846"/>
      <c r="J1404" s="1015"/>
      <c r="K1404" s="798"/>
      <c r="L1404" s="798"/>
      <c r="M1404" s="798"/>
      <c r="N1404" s="798">
        <v>12</v>
      </c>
      <c r="O1404" s="218">
        <v>44958</v>
      </c>
      <c r="P1404" s="557">
        <f t="shared" si="24"/>
        <v>12</v>
      </c>
    </row>
    <row r="1405" spans="1:16">
      <c r="A1405" s="796">
        <v>44976</v>
      </c>
      <c r="B1405" s="731" t="s">
        <v>12</v>
      </c>
      <c r="C1405" s="731" t="s">
        <v>1725</v>
      </c>
      <c r="D1405" s="797" t="s">
        <v>95</v>
      </c>
      <c r="E1405" s="797"/>
      <c r="F1405" s="797">
        <v>2</v>
      </c>
      <c r="G1405" s="797">
        <v>2</v>
      </c>
      <c r="H1405" s="797"/>
      <c r="I1405" s="846"/>
      <c r="J1405" s="1015"/>
      <c r="K1405" s="798"/>
      <c r="L1405" s="798"/>
      <c r="M1405" s="798"/>
      <c r="N1405" s="798">
        <v>24</v>
      </c>
      <c r="O1405" s="218">
        <v>44958</v>
      </c>
      <c r="P1405" s="557">
        <f t="shared" si="24"/>
        <v>24</v>
      </c>
    </row>
    <row r="1406" spans="1:16">
      <c r="A1406" s="796">
        <v>44976</v>
      </c>
      <c r="B1406" s="731" t="s">
        <v>34</v>
      </c>
      <c r="C1406" s="731" t="s">
        <v>1726</v>
      </c>
      <c r="D1406" s="797" t="s">
        <v>95</v>
      </c>
      <c r="E1406" s="797"/>
      <c r="F1406" s="797">
        <v>2</v>
      </c>
      <c r="G1406" s="797">
        <v>2</v>
      </c>
      <c r="H1406" s="797"/>
      <c r="I1406" s="846"/>
      <c r="J1406" s="1015"/>
      <c r="K1406" s="798"/>
      <c r="L1406" s="798"/>
      <c r="M1406" s="798"/>
      <c r="N1406" s="798">
        <v>24</v>
      </c>
      <c r="O1406" s="218">
        <v>44958</v>
      </c>
      <c r="P1406" s="557">
        <f t="shared" si="24"/>
        <v>24</v>
      </c>
    </row>
    <row r="1407" spans="1:16">
      <c r="A1407" s="796">
        <v>44976</v>
      </c>
      <c r="B1407" s="731" t="s">
        <v>3</v>
      </c>
      <c r="C1407" s="731" t="s">
        <v>1647</v>
      </c>
      <c r="D1407" s="797" t="s">
        <v>96</v>
      </c>
      <c r="E1407" s="797"/>
      <c r="F1407" s="797">
        <v>1</v>
      </c>
      <c r="G1407" s="797">
        <v>1</v>
      </c>
      <c r="H1407" s="797"/>
      <c r="I1407" s="846"/>
      <c r="J1407" s="1015"/>
      <c r="K1407" s="798"/>
      <c r="L1407" s="798"/>
      <c r="M1407" s="798"/>
      <c r="N1407" s="798">
        <v>12</v>
      </c>
      <c r="O1407" s="218">
        <v>44958</v>
      </c>
      <c r="P1407" s="557">
        <f t="shared" si="24"/>
        <v>12</v>
      </c>
    </row>
    <row r="1408" spans="1:16">
      <c r="A1408" s="796">
        <v>44976</v>
      </c>
      <c r="B1408" s="731" t="s">
        <v>3</v>
      </c>
      <c r="C1408" s="731" t="s">
        <v>1727</v>
      </c>
      <c r="D1408" s="797" t="s">
        <v>96</v>
      </c>
      <c r="E1408" s="797"/>
      <c r="F1408" s="797">
        <v>1</v>
      </c>
      <c r="G1408" s="797">
        <v>1</v>
      </c>
      <c r="H1408" s="797"/>
      <c r="I1408" s="846"/>
      <c r="J1408" s="1015"/>
      <c r="K1408" s="798"/>
      <c r="L1408" s="798"/>
      <c r="M1408" s="798"/>
      <c r="N1408" s="798">
        <v>12</v>
      </c>
      <c r="O1408" s="218">
        <v>44958</v>
      </c>
      <c r="P1408" s="557">
        <f t="shared" si="24"/>
        <v>12</v>
      </c>
    </row>
    <row r="1409" spans="1:16">
      <c r="A1409" s="796">
        <v>44976</v>
      </c>
      <c r="B1409" s="731" t="s">
        <v>34</v>
      </c>
      <c r="C1409" s="731" t="s">
        <v>1651</v>
      </c>
      <c r="D1409" s="797" t="s">
        <v>96</v>
      </c>
      <c r="E1409" s="797"/>
      <c r="F1409" s="797">
        <v>1</v>
      </c>
      <c r="G1409" s="797">
        <v>1</v>
      </c>
      <c r="H1409" s="797"/>
      <c r="I1409" s="846"/>
      <c r="J1409" s="1015"/>
      <c r="K1409" s="798"/>
      <c r="L1409" s="798"/>
      <c r="M1409" s="798"/>
      <c r="N1409" s="798">
        <v>12</v>
      </c>
      <c r="O1409" s="218">
        <v>44958</v>
      </c>
      <c r="P1409" s="557">
        <f t="shared" si="24"/>
        <v>12</v>
      </c>
    </row>
    <row r="1410" spans="1:16">
      <c r="A1410" s="796">
        <v>44976</v>
      </c>
      <c r="B1410" s="731" t="s">
        <v>12</v>
      </c>
      <c r="C1410" s="731" t="s">
        <v>1728</v>
      </c>
      <c r="D1410" s="797" t="s">
        <v>99</v>
      </c>
      <c r="E1410" s="797"/>
      <c r="F1410" s="797">
        <v>5</v>
      </c>
      <c r="G1410" s="797">
        <v>5</v>
      </c>
      <c r="H1410" s="797"/>
      <c r="I1410" s="846"/>
      <c r="J1410" s="1015"/>
      <c r="K1410" s="798"/>
      <c r="L1410" s="798"/>
      <c r="M1410" s="798"/>
      <c r="N1410" s="798">
        <v>2.5</v>
      </c>
      <c r="O1410" s="218">
        <v>44958</v>
      </c>
      <c r="P1410" s="557">
        <f t="shared" si="24"/>
        <v>2.5</v>
      </c>
    </row>
    <row r="1411" spans="1:16">
      <c r="A1411" s="796">
        <v>44976</v>
      </c>
      <c r="B1411" s="731" t="s">
        <v>1</v>
      </c>
      <c r="C1411" s="731" t="s">
        <v>1729</v>
      </c>
      <c r="D1411" s="797" t="s">
        <v>402</v>
      </c>
      <c r="E1411" s="797"/>
      <c r="F1411" s="797">
        <v>1</v>
      </c>
      <c r="G1411" s="797">
        <v>1</v>
      </c>
      <c r="H1411" s="797">
        <v>1</v>
      </c>
      <c r="I1411" s="846"/>
      <c r="J1411" s="1015"/>
      <c r="K1411" s="798"/>
      <c r="L1411" s="798"/>
      <c r="M1411" s="798"/>
      <c r="N1411" s="798"/>
      <c r="O1411" s="218">
        <v>44958</v>
      </c>
      <c r="P1411" s="557">
        <f t="shared" si="24"/>
        <v>0</v>
      </c>
    </row>
    <row r="1412" spans="1:16">
      <c r="A1412" s="796">
        <v>44976</v>
      </c>
      <c r="B1412" s="731" t="s">
        <v>1</v>
      </c>
      <c r="C1412" s="731" t="s">
        <v>1730</v>
      </c>
      <c r="D1412" s="797" t="s">
        <v>404</v>
      </c>
      <c r="E1412" s="797"/>
      <c r="F1412" s="797">
        <v>38</v>
      </c>
      <c r="G1412" s="797">
        <v>38</v>
      </c>
      <c r="H1412" s="797">
        <v>38</v>
      </c>
      <c r="I1412" s="846"/>
      <c r="J1412" s="1015"/>
      <c r="K1412" s="798"/>
      <c r="L1412" s="798"/>
      <c r="M1412" s="798"/>
      <c r="N1412" s="798"/>
      <c r="O1412" s="218">
        <v>44958</v>
      </c>
      <c r="P1412" s="557">
        <f t="shared" si="24"/>
        <v>0</v>
      </c>
    </row>
    <row r="1413" spans="1:16">
      <c r="A1413" s="796">
        <v>44977</v>
      </c>
      <c r="B1413" s="731" t="s">
        <v>41</v>
      </c>
      <c r="C1413" s="731" t="s">
        <v>1734</v>
      </c>
      <c r="D1413" s="797" t="s">
        <v>10</v>
      </c>
      <c r="E1413" s="797"/>
      <c r="F1413" s="797">
        <v>2</v>
      </c>
      <c r="G1413" s="797"/>
      <c r="H1413" s="797"/>
      <c r="I1413" s="846"/>
      <c r="J1413" s="1015"/>
      <c r="K1413" s="798"/>
      <c r="L1413" s="798"/>
      <c r="M1413" s="798">
        <v>10</v>
      </c>
      <c r="N1413" s="798"/>
      <c r="O1413" s="218">
        <v>44958</v>
      </c>
      <c r="P1413" s="557">
        <f t="shared" si="24"/>
        <v>10</v>
      </c>
    </row>
    <row r="1414" spans="1:16">
      <c r="A1414" s="796">
        <v>44977</v>
      </c>
      <c r="B1414" s="731" t="s">
        <v>41</v>
      </c>
      <c r="C1414" s="731" t="s">
        <v>1735</v>
      </c>
      <c r="D1414" s="797" t="s">
        <v>11</v>
      </c>
      <c r="E1414" s="797"/>
      <c r="F1414" s="797">
        <v>4</v>
      </c>
      <c r="G1414" s="797">
        <v>3</v>
      </c>
      <c r="H1414" s="797"/>
      <c r="I1414" s="846"/>
      <c r="J1414" s="1015"/>
      <c r="K1414" s="798"/>
      <c r="L1414" s="798"/>
      <c r="M1414" s="798">
        <v>24</v>
      </c>
      <c r="N1414" s="798"/>
      <c r="O1414" s="218">
        <v>44958</v>
      </c>
      <c r="P1414" s="557">
        <f t="shared" si="24"/>
        <v>24</v>
      </c>
    </row>
    <row r="1415" spans="1:16">
      <c r="A1415" s="796">
        <v>44977</v>
      </c>
      <c r="B1415" s="731" t="s">
        <v>3</v>
      </c>
      <c r="C1415" s="731" t="s">
        <v>468</v>
      </c>
      <c r="D1415" s="797" t="s">
        <v>204</v>
      </c>
      <c r="E1415" s="797"/>
      <c r="F1415" s="797">
        <v>1</v>
      </c>
      <c r="G1415" s="797">
        <v>1</v>
      </c>
      <c r="H1415" s="797"/>
      <c r="I1415" s="846"/>
      <c r="J1415" s="1015"/>
      <c r="K1415" s="798"/>
      <c r="L1415" s="798"/>
      <c r="M1415" s="798"/>
      <c r="N1415" s="798">
        <v>14</v>
      </c>
      <c r="O1415" s="218">
        <v>44958</v>
      </c>
      <c r="P1415" s="557">
        <f t="shared" si="24"/>
        <v>14</v>
      </c>
    </row>
    <row r="1416" spans="1:16">
      <c r="A1416" s="796">
        <v>44978</v>
      </c>
      <c r="B1416" s="731" t="s">
        <v>34</v>
      </c>
      <c r="C1416" s="731" t="s">
        <v>1673</v>
      </c>
      <c r="D1416" s="797" t="s">
        <v>10</v>
      </c>
      <c r="E1416" s="797"/>
      <c r="F1416" s="797">
        <v>2</v>
      </c>
      <c r="G1416" s="797">
        <v>0.5</v>
      </c>
      <c r="H1416" s="797"/>
      <c r="I1416" s="846"/>
      <c r="J1416" s="1015"/>
      <c r="K1416" s="798"/>
      <c r="L1416" s="798"/>
      <c r="M1416" s="798">
        <v>10</v>
      </c>
      <c r="N1416" s="798"/>
      <c r="O1416" s="218">
        <v>44958</v>
      </c>
      <c r="P1416" s="557">
        <f t="shared" si="24"/>
        <v>10</v>
      </c>
    </row>
    <row r="1417" spans="1:16">
      <c r="A1417" s="796">
        <v>44978</v>
      </c>
      <c r="B1417" s="731" t="s">
        <v>41</v>
      </c>
      <c r="C1417" s="731" t="s">
        <v>1736</v>
      </c>
      <c r="D1417" s="797" t="s">
        <v>10</v>
      </c>
      <c r="E1417" s="797"/>
      <c r="F1417" s="797">
        <v>2</v>
      </c>
      <c r="G1417" s="797"/>
      <c r="H1417" s="797"/>
      <c r="I1417" s="846"/>
      <c r="J1417" s="1015"/>
      <c r="K1417" s="798"/>
      <c r="L1417" s="798"/>
      <c r="M1417" s="798">
        <v>10</v>
      </c>
      <c r="N1417" s="798"/>
      <c r="O1417" s="218">
        <v>44958</v>
      </c>
      <c r="P1417" s="557">
        <f t="shared" si="24"/>
        <v>10</v>
      </c>
    </row>
    <row r="1418" spans="1:16">
      <c r="A1418" s="796">
        <v>44978</v>
      </c>
      <c r="B1418" s="731" t="s">
        <v>41</v>
      </c>
      <c r="C1418" s="731" t="s">
        <v>1737</v>
      </c>
      <c r="D1418" s="797" t="s">
        <v>11</v>
      </c>
      <c r="E1418" s="797"/>
      <c r="F1418" s="797">
        <v>1</v>
      </c>
      <c r="G1418" s="797">
        <v>1</v>
      </c>
      <c r="H1418" s="797"/>
      <c r="I1418" s="846"/>
      <c r="J1418" s="1015"/>
      <c r="K1418" s="798"/>
      <c r="L1418" s="798"/>
      <c r="M1418" s="798">
        <v>6</v>
      </c>
      <c r="N1418" s="798"/>
      <c r="O1418" s="218">
        <v>44958</v>
      </c>
      <c r="P1418" s="557">
        <f t="shared" si="24"/>
        <v>6</v>
      </c>
    </row>
    <row r="1419" spans="1:16">
      <c r="A1419" s="796">
        <v>44978</v>
      </c>
      <c r="B1419" s="731" t="s">
        <v>41</v>
      </c>
      <c r="C1419" s="731" t="s">
        <v>1738</v>
      </c>
      <c r="D1419" s="797" t="s">
        <v>354</v>
      </c>
      <c r="E1419" s="797"/>
      <c r="F1419" s="797">
        <v>1</v>
      </c>
      <c r="G1419" s="797">
        <v>1</v>
      </c>
      <c r="H1419" s="797"/>
      <c r="I1419" s="846"/>
      <c r="J1419" s="1015"/>
      <c r="K1419" s="798"/>
      <c r="L1419" s="798"/>
      <c r="M1419" s="798">
        <v>5</v>
      </c>
      <c r="N1419" s="798"/>
      <c r="O1419" s="218">
        <v>44958</v>
      </c>
      <c r="P1419" s="557">
        <f t="shared" si="24"/>
        <v>5</v>
      </c>
    </row>
    <row r="1420" spans="1:16">
      <c r="A1420" s="796">
        <v>44978</v>
      </c>
      <c r="B1420" s="731" t="s">
        <v>472</v>
      </c>
      <c r="C1420" s="731" t="s">
        <v>1699</v>
      </c>
      <c r="D1420" s="797" t="s">
        <v>228</v>
      </c>
      <c r="E1420" s="797"/>
      <c r="F1420" s="797">
        <v>1</v>
      </c>
      <c r="G1420" s="797">
        <v>1</v>
      </c>
      <c r="H1420" s="797"/>
      <c r="I1420" s="846"/>
      <c r="J1420" s="1015"/>
      <c r="K1420" s="798"/>
      <c r="L1420" s="798"/>
      <c r="M1420" s="798">
        <v>20</v>
      </c>
      <c r="N1420" s="798"/>
      <c r="O1420" s="218">
        <v>44958</v>
      </c>
      <c r="P1420" s="557">
        <f t="shared" si="24"/>
        <v>20</v>
      </c>
    </row>
    <row r="1421" spans="1:16">
      <c r="A1421" s="796">
        <v>44978</v>
      </c>
      <c r="B1421" s="731" t="s">
        <v>472</v>
      </c>
      <c r="C1421" s="731" t="s">
        <v>1739</v>
      </c>
      <c r="D1421" s="797" t="s">
        <v>354</v>
      </c>
      <c r="E1421" s="797"/>
      <c r="F1421" s="797">
        <v>1</v>
      </c>
      <c r="G1421" s="797">
        <v>1</v>
      </c>
      <c r="H1421" s="797"/>
      <c r="I1421" s="846"/>
      <c r="J1421" s="1015"/>
      <c r="K1421" s="798"/>
      <c r="L1421" s="798"/>
      <c r="M1421" s="798">
        <v>5</v>
      </c>
      <c r="N1421" s="798"/>
      <c r="O1421" s="218">
        <v>44958</v>
      </c>
      <c r="P1421" s="557">
        <f t="shared" si="24"/>
        <v>5</v>
      </c>
    </row>
    <row r="1422" spans="1:16">
      <c r="A1422" s="796">
        <v>44978</v>
      </c>
      <c r="B1422" s="731" t="s">
        <v>3</v>
      </c>
      <c r="C1422" s="731" t="s">
        <v>1670</v>
      </c>
      <c r="D1422" s="797" t="s">
        <v>10</v>
      </c>
      <c r="E1422" s="797"/>
      <c r="F1422" s="797">
        <v>1</v>
      </c>
      <c r="G1422" s="797">
        <v>1</v>
      </c>
      <c r="H1422" s="797"/>
      <c r="I1422" s="846"/>
      <c r="J1422" s="1015"/>
      <c r="K1422" s="798"/>
      <c r="L1422" s="798"/>
      <c r="M1422" s="798">
        <v>5</v>
      </c>
      <c r="N1422" s="798"/>
      <c r="O1422" s="218">
        <v>44958</v>
      </c>
      <c r="P1422" s="557">
        <f t="shared" si="24"/>
        <v>5</v>
      </c>
    </row>
    <row r="1423" spans="1:16">
      <c r="A1423" s="796">
        <v>44978</v>
      </c>
      <c r="B1423" s="731" t="s">
        <v>3</v>
      </c>
      <c r="C1423" s="731" t="s">
        <v>1740</v>
      </c>
      <c r="D1423" s="797" t="s">
        <v>400</v>
      </c>
      <c r="E1423" s="797"/>
      <c r="F1423" s="797">
        <v>4</v>
      </c>
      <c r="G1423" s="797">
        <v>4</v>
      </c>
      <c r="H1423" s="797">
        <v>4</v>
      </c>
      <c r="I1423" s="846"/>
      <c r="J1423" s="1015"/>
      <c r="K1423" s="798"/>
      <c r="L1423" s="798"/>
      <c r="M1423" s="798"/>
      <c r="N1423" s="798"/>
      <c r="O1423" s="218">
        <v>44958</v>
      </c>
      <c r="P1423" s="557">
        <f t="shared" si="24"/>
        <v>0</v>
      </c>
    </row>
    <row r="1424" spans="1:16">
      <c r="A1424" s="796">
        <v>44978</v>
      </c>
      <c r="B1424" s="731" t="s">
        <v>3</v>
      </c>
      <c r="C1424" s="731" t="s">
        <v>1740</v>
      </c>
      <c r="D1424" s="797" t="s">
        <v>403</v>
      </c>
      <c r="E1424" s="797"/>
      <c r="F1424" s="797">
        <v>3</v>
      </c>
      <c r="G1424" s="797">
        <v>3</v>
      </c>
      <c r="H1424" s="797">
        <v>3</v>
      </c>
      <c r="I1424" s="846"/>
      <c r="J1424" s="1015"/>
      <c r="K1424" s="798"/>
      <c r="L1424" s="798"/>
      <c r="M1424" s="798"/>
      <c r="N1424" s="798"/>
      <c r="O1424" s="218">
        <v>44958</v>
      </c>
      <c r="P1424" s="557">
        <f t="shared" si="24"/>
        <v>0</v>
      </c>
    </row>
    <row r="1425" spans="1:16">
      <c r="A1425" s="796">
        <v>44978</v>
      </c>
      <c r="B1425" s="731" t="s">
        <v>12</v>
      </c>
      <c r="C1425" s="731" t="s">
        <v>1741</v>
      </c>
      <c r="D1425" s="797" t="s">
        <v>95</v>
      </c>
      <c r="E1425" s="797"/>
      <c r="F1425" s="797">
        <v>1</v>
      </c>
      <c r="G1425" s="797">
        <v>1</v>
      </c>
      <c r="H1425" s="797"/>
      <c r="I1425" s="846"/>
      <c r="J1425" s="1015"/>
      <c r="K1425" s="798"/>
      <c r="L1425" s="798"/>
      <c r="M1425" s="798"/>
      <c r="N1425" s="798">
        <v>12</v>
      </c>
      <c r="O1425" s="218">
        <v>44958</v>
      </c>
      <c r="P1425" s="557">
        <f t="shared" si="24"/>
        <v>12</v>
      </c>
    </row>
    <row r="1426" spans="1:16">
      <c r="A1426" s="796">
        <v>44978</v>
      </c>
      <c r="B1426" s="731" t="s">
        <v>3</v>
      </c>
      <c r="C1426" s="731" t="s">
        <v>1727</v>
      </c>
      <c r="D1426" s="797" t="s">
        <v>96</v>
      </c>
      <c r="E1426" s="797"/>
      <c r="F1426" s="797">
        <v>1</v>
      </c>
      <c r="G1426" s="797">
        <v>1</v>
      </c>
      <c r="H1426" s="797"/>
      <c r="I1426" s="846"/>
      <c r="J1426" s="1015"/>
      <c r="K1426" s="798"/>
      <c r="L1426" s="798"/>
      <c r="M1426" s="798"/>
      <c r="N1426" s="798">
        <v>12</v>
      </c>
      <c r="O1426" s="218">
        <v>44958</v>
      </c>
      <c r="P1426" s="557">
        <f t="shared" si="24"/>
        <v>12</v>
      </c>
    </row>
    <row r="1427" spans="1:16">
      <c r="A1427" s="796">
        <v>44978</v>
      </c>
      <c r="B1427" s="731" t="s">
        <v>34</v>
      </c>
      <c r="C1427" s="731" t="s">
        <v>1651</v>
      </c>
      <c r="D1427" s="797" t="s">
        <v>96</v>
      </c>
      <c r="E1427" s="797"/>
      <c r="F1427" s="797">
        <v>1</v>
      </c>
      <c r="G1427" s="797">
        <v>1</v>
      </c>
      <c r="H1427" s="797"/>
      <c r="I1427" s="846"/>
      <c r="J1427" s="1015"/>
      <c r="K1427" s="798"/>
      <c r="L1427" s="798"/>
      <c r="M1427" s="798"/>
      <c r="N1427" s="798">
        <v>12</v>
      </c>
      <c r="O1427" s="218">
        <v>44958</v>
      </c>
      <c r="P1427" s="557">
        <f t="shared" si="24"/>
        <v>12</v>
      </c>
    </row>
    <row r="1428" spans="1:16">
      <c r="A1428" s="796">
        <v>44979</v>
      </c>
      <c r="B1428" s="731" t="s">
        <v>41</v>
      </c>
      <c r="C1428" s="731" t="s">
        <v>1742</v>
      </c>
      <c r="D1428" s="797" t="s">
        <v>11</v>
      </c>
      <c r="E1428" s="797"/>
      <c r="F1428" s="797">
        <v>2</v>
      </c>
      <c r="G1428" s="797">
        <v>2</v>
      </c>
      <c r="H1428" s="797"/>
      <c r="I1428" s="846"/>
      <c r="J1428" s="1015"/>
      <c r="K1428" s="798"/>
      <c r="L1428" s="798"/>
      <c r="M1428" s="798">
        <v>12</v>
      </c>
      <c r="N1428" s="798"/>
      <c r="O1428" s="218">
        <v>44958</v>
      </c>
      <c r="P1428" s="557">
        <f t="shared" si="24"/>
        <v>12</v>
      </c>
    </row>
    <row r="1429" spans="1:16">
      <c r="A1429" s="796">
        <v>44979</v>
      </c>
      <c r="B1429" s="731" t="s">
        <v>472</v>
      </c>
      <c r="C1429" s="731" t="s">
        <v>1743</v>
      </c>
      <c r="D1429" s="797" t="s">
        <v>228</v>
      </c>
      <c r="E1429" s="797"/>
      <c r="F1429" s="797">
        <v>3</v>
      </c>
      <c r="G1429" s="797">
        <v>3</v>
      </c>
      <c r="H1429" s="797"/>
      <c r="I1429" s="846"/>
      <c r="J1429" s="1015"/>
      <c r="K1429" s="798"/>
      <c r="L1429" s="798"/>
      <c r="M1429" s="798">
        <v>75</v>
      </c>
      <c r="N1429" s="798"/>
      <c r="O1429" s="218">
        <v>44958</v>
      </c>
      <c r="P1429" s="557">
        <f t="shared" si="24"/>
        <v>75</v>
      </c>
    </row>
    <row r="1430" spans="1:16">
      <c r="A1430" s="796">
        <v>44979</v>
      </c>
      <c r="B1430" s="731" t="s">
        <v>472</v>
      </c>
      <c r="C1430" s="731" t="s">
        <v>1699</v>
      </c>
      <c r="D1430" s="797" t="s">
        <v>354</v>
      </c>
      <c r="E1430" s="797"/>
      <c r="F1430" s="797">
        <v>1</v>
      </c>
      <c r="G1430" s="797">
        <v>1</v>
      </c>
      <c r="H1430" s="797"/>
      <c r="I1430" s="846"/>
      <c r="J1430" s="1015"/>
      <c r="K1430" s="798"/>
      <c r="L1430" s="798"/>
      <c r="M1430" s="798">
        <v>5</v>
      </c>
      <c r="N1430" s="798"/>
      <c r="O1430" s="218">
        <v>44958</v>
      </c>
      <c r="P1430" s="557">
        <f t="shared" si="24"/>
        <v>5</v>
      </c>
    </row>
    <row r="1431" spans="1:16">
      <c r="A1431" s="796">
        <v>44979</v>
      </c>
      <c r="B1431" s="731" t="s">
        <v>37</v>
      </c>
      <c r="C1431" s="731" t="s">
        <v>1700</v>
      </c>
      <c r="D1431" s="797" t="s">
        <v>204</v>
      </c>
      <c r="E1431" s="797"/>
      <c r="F1431" s="797">
        <v>1</v>
      </c>
      <c r="G1431" s="797">
        <v>1</v>
      </c>
      <c r="H1431" s="797"/>
      <c r="I1431" s="846"/>
      <c r="J1431" s="1015"/>
      <c r="K1431" s="798"/>
      <c r="L1431" s="798"/>
      <c r="M1431" s="798"/>
      <c r="N1431" s="798">
        <v>14</v>
      </c>
      <c r="O1431" s="218">
        <v>44958</v>
      </c>
      <c r="P1431" s="557">
        <f t="shared" si="24"/>
        <v>14</v>
      </c>
    </row>
    <row r="1432" spans="1:16">
      <c r="A1432" s="796">
        <v>44979</v>
      </c>
      <c r="B1432" s="731" t="s">
        <v>41</v>
      </c>
      <c r="C1432" s="731" t="s">
        <v>1744</v>
      </c>
      <c r="D1432" s="797" t="s">
        <v>200</v>
      </c>
      <c r="E1432" s="797"/>
      <c r="F1432" s="797">
        <v>1</v>
      </c>
      <c r="G1432" s="797">
        <v>1</v>
      </c>
      <c r="H1432" s="797"/>
      <c r="I1432" s="846"/>
      <c r="J1432" s="1015"/>
      <c r="K1432" s="798">
        <v>25</v>
      </c>
      <c r="L1432" s="798"/>
      <c r="M1432" s="798"/>
      <c r="N1432" s="798"/>
      <c r="O1432" s="218">
        <v>44958</v>
      </c>
      <c r="P1432" s="557">
        <f t="shared" si="24"/>
        <v>25</v>
      </c>
    </row>
    <row r="1433" spans="1:16">
      <c r="A1433" s="796">
        <v>44979</v>
      </c>
      <c r="B1433" s="731" t="s">
        <v>12</v>
      </c>
      <c r="C1433" s="731" t="s">
        <v>1675</v>
      </c>
      <c r="D1433" s="797" t="s">
        <v>97</v>
      </c>
      <c r="E1433" s="797"/>
      <c r="F1433" s="797">
        <v>1</v>
      </c>
      <c r="G1433" s="797">
        <v>1</v>
      </c>
      <c r="H1433" s="797"/>
      <c r="I1433" s="846"/>
      <c r="J1433" s="1015"/>
      <c r="K1433" s="798"/>
      <c r="L1433" s="798"/>
      <c r="M1433" s="798"/>
      <c r="N1433" s="798">
        <v>12</v>
      </c>
      <c r="O1433" s="218">
        <v>44958</v>
      </c>
      <c r="P1433" s="557">
        <f t="shared" si="24"/>
        <v>12</v>
      </c>
    </row>
    <row r="1434" spans="1:16">
      <c r="A1434" s="796">
        <v>44979</v>
      </c>
      <c r="B1434" s="731" t="s">
        <v>12</v>
      </c>
      <c r="C1434" s="731" t="s">
        <v>1745</v>
      </c>
      <c r="D1434" s="797" t="s">
        <v>98</v>
      </c>
      <c r="E1434" s="797"/>
      <c r="F1434" s="797">
        <v>1</v>
      </c>
      <c r="G1434" s="797">
        <v>1</v>
      </c>
      <c r="H1434" s="797"/>
      <c r="I1434" s="846"/>
      <c r="J1434" s="1015"/>
      <c r="K1434" s="798"/>
      <c r="L1434" s="798"/>
      <c r="M1434" s="798"/>
      <c r="N1434" s="798">
        <v>12</v>
      </c>
      <c r="O1434" s="218">
        <v>44958</v>
      </c>
      <c r="P1434" s="557">
        <f t="shared" si="24"/>
        <v>12</v>
      </c>
    </row>
    <row r="1435" spans="1:16">
      <c r="A1435" s="796">
        <v>44979</v>
      </c>
      <c r="B1435" s="731" t="s">
        <v>12</v>
      </c>
      <c r="C1435" s="731" t="s">
        <v>1741</v>
      </c>
      <c r="D1435" s="797" t="s">
        <v>95</v>
      </c>
      <c r="E1435" s="797"/>
      <c r="F1435" s="797">
        <v>1</v>
      </c>
      <c r="G1435" s="797">
        <v>1</v>
      </c>
      <c r="H1435" s="797"/>
      <c r="I1435" s="846"/>
      <c r="J1435" s="1015"/>
      <c r="K1435" s="798"/>
      <c r="L1435" s="798"/>
      <c r="M1435" s="798"/>
      <c r="N1435" s="798">
        <v>12</v>
      </c>
      <c r="O1435" s="218">
        <v>44958</v>
      </c>
      <c r="P1435" s="557">
        <f t="shared" si="24"/>
        <v>12</v>
      </c>
    </row>
    <row r="1436" spans="1:16">
      <c r="A1436" s="796">
        <v>44979</v>
      </c>
      <c r="B1436" s="731" t="s">
        <v>34</v>
      </c>
      <c r="C1436" s="731" t="s">
        <v>1746</v>
      </c>
      <c r="D1436" s="797" t="s">
        <v>95</v>
      </c>
      <c r="E1436" s="797"/>
      <c r="F1436" s="797">
        <v>2</v>
      </c>
      <c r="G1436" s="797">
        <v>2</v>
      </c>
      <c r="H1436" s="797"/>
      <c r="I1436" s="846"/>
      <c r="J1436" s="1015"/>
      <c r="K1436" s="798"/>
      <c r="L1436" s="798"/>
      <c r="M1436" s="798"/>
      <c r="N1436" s="798">
        <v>24</v>
      </c>
      <c r="O1436" s="218">
        <v>44958</v>
      </c>
      <c r="P1436" s="557">
        <f t="shared" si="24"/>
        <v>24</v>
      </c>
    </row>
    <row r="1437" spans="1:16">
      <c r="A1437" s="796">
        <v>44979</v>
      </c>
      <c r="B1437" s="731" t="s">
        <v>3</v>
      </c>
      <c r="C1437" s="731" t="s">
        <v>1727</v>
      </c>
      <c r="D1437" s="797" t="s">
        <v>96</v>
      </c>
      <c r="E1437" s="797"/>
      <c r="F1437" s="797">
        <v>1</v>
      </c>
      <c r="G1437" s="797">
        <v>1</v>
      </c>
      <c r="H1437" s="797"/>
      <c r="I1437" s="846"/>
      <c r="J1437" s="1015"/>
      <c r="K1437" s="798"/>
      <c r="L1437" s="798"/>
      <c r="M1437" s="798"/>
      <c r="N1437" s="798">
        <v>12</v>
      </c>
      <c r="O1437" s="218">
        <v>44958</v>
      </c>
      <c r="P1437" s="557">
        <f t="shared" si="24"/>
        <v>12</v>
      </c>
    </row>
    <row r="1438" spans="1:16">
      <c r="A1438" s="796">
        <v>44979</v>
      </c>
      <c r="B1438" s="731" t="s">
        <v>34</v>
      </c>
      <c r="C1438" s="731" t="s">
        <v>1651</v>
      </c>
      <c r="D1438" s="797" t="s">
        <v>96</v>
      </c>
      <c r="E1438" s="797"/>
      <c r="F1438" s="797">
        <v>1</v>
      </c>
      <c r="G1438" s="797">
        <v>1</v>
      </c>
      <c r="H1438" s="797"/>
      <c r="I1438" s="846"/>
      <c r="J1438" s="1015"/>
      <c r="K1438" s="798"/>
      <c r="L1438" s="798"/>
      <c r="M1438" s="798"/>
      <c r="N1438" s="798">
        <v>12</v>
      </c>
      <c r="O1438" s="218">
        <v>44958</v>
      </c>
      <c r="P1438" s="557">
        <f t="shared" si="24"/>
        <v>12</v>
      </c>
    </row>
    <row r="1439" spans="1:16">
      <c r="A1439" s="796">
        <v>44979</v>
      </c>
      <c r="B1439" s="731" t="s">
        <v>12</v>
      </c>
      <c r="C1439" s="731" t="s">
        <v>1747</v>
      </c>
      <c r="D1439" s="797" t="s">
        <v>99</v>
      </c>
      <c r="E1439" s="797"/>
      <c r="F1439" s="797">
        <v>5</v>
      </c>
      <c r="G1439" s="797">
        <v>5</v>
      </c>
      <c r="H1439" s="797"/>
      <c r="I1439" s="846"/>
      <c r="J1439" s="1015"/>
      <c r="K1439" s="798"/>
      <c r="L1439" s="798"/>
      <c r="M1439" s="798"/>
      <c r="N1439" s="589">
        <v>2.5</v>
      </c>
      <c r="O1439" s="218">
        <v>44958</v>
      </c>
      <c r="P1439" s="557">
        <f t="shared" si="24"/>
        <v>2.5</v>
      </c>
    </row>
    <row r="1440" spans="1:16">
      <c r="A1440" s="796">
        <v>44979</v>
      </c>
      <c r="B1440" s="731" t="s">
        <v>3</v>
      </c>
      <c r="C1440" s="731" t="s">
        <v>1740</v>
      </c>
      <c r="D1440" s="797" t="s">
        <v>400</v>
      </c>
      <c r="E1440" s="797"/>
      <c r="F1440" s="797">
        <v>1</v>
      </c>
      <c r="G1440" s="797">
        <v>1</v>
      </c>
      <c r="H1440" s="797">
        <v>1</v>
      </c>
      <c r="I1440" s="846"/>
      <c r="J1440" s="1015"/>
      <c r="K1440" s="798"/>
      <c r="L1440" s="798"/>
      <c r="M1440" s="798"/>
      <c r="N1440" s="798"/>
      <c r="O1440" s="218">
        <v>44958</v>
      </c>
      <c r="P1440" s="557">
        <f t="shared" si="24"/>
        <v>0</v>
      </c>
    </row>
    <row r="1441" spans="1:16">
      <c r="A1441" s="796">
        <v>44979</v>
      </c>
      <c r="B1441" s="731" t="s">
        <v>3</v>
      </c>
      <c r="C1441" s="731" t="s">
        <v>1740</v>
      </c>
      <c r="D1441" s="797" t="s">
        <v>402</v>
      </c>
      <c r="E1441" s="797"/>
      <c r="F1441" s="797">
        <v>1</v>
      </c>
      <c r="G1441" s="797">
        <v>1</v>
      </c>
      <c r="H1441" s="797">
        <v>1</v>
      </c>
      <c r="I1441" s="846"/>
      <c r="J1441" s="1015"/>
      <c r="K1441" s="798"/>
      <c r="L1441" s="798"/>
      <c r="M1441" s="798"/>
      <c r="N1441" s="798"/>
      <c r="O1441" s="218">
        <v>44958</v>
      </c>
      <c r="P1441" s="557">
        <f t="shared" si="24"/>
        <v>0</v>
      </c>
    </row>
    <row r="1442" spans="1:16">
      <c r="A1442" s="796">
        <v>44979</v>
      </c>
      <c r="B1442" s="731" t="s">
        <v>3</v>
      </c>
      <c r="C1442" s="731" t="s">
        <v>1748</v>
      </c>
      <c r="D1442" s="797" t="s">
        <v>402</v>
      </c>
      <c r="E1442" s="797"/>
      <c r="F1442" s="797">
        <v>1</v>
      </c>
      <c r="G1442" s="797">
        <v>1</v>
      </c>
      <c r="H1442" s="797">
        <v>1</v>
      </c>
      <c r="I1442" s="846"/>
      <c r="J1442" s="1015"/>
      <c r="K1442" s="798"/>
      <c r="L1442" s="798"/>
      <c r="M1442" s="798"/>
      <c r="N1442" s="798"/>
      <c r="O1442" s="218">
        <v>44958</v>
      </c>
      <c r="P1442" s="557">
        <f t="shared" si="24"/>
        <v>0</v>
      </c>
    </row>
    <row r="1443" spans="1:16">
      <c r="A1443" s="796">
        <v>44979</v>
      </c>
      <c r="B1443" s="731" t="s">
        <v>3</v>
      </c>
      <c r="C1443" s="731" t="s">
        <v>1748</v>
      </c>
      <c r="D1443" s="797" t="s">
        <v>403</v>
      </c>
      <c r="E1443" s="797"/>
      <c r="F1443" s="797">
        <v>4</v>
      </c>
      <c r="G1443" s="797">
        <v>4</v>
      </c>
      <c r="H1443" s="797">
        <v>4</v>
      </c>
      <c r="I1443" s="846"/>
      <c r="J1443" s="1015"/>
      <c r="K1443" s="798"/>
      <c r="L1443" s="798"/>
      <c r="M1443" s="798"/>
      <c r="N1443" s="798"/>
      <c r="O1443" s="218">
        <v>44958</v>
      </c>
      <c r="P1443" s="557">
        <f t="shared" si="24"/>
        <v>0</v>
      </c>
    </row>
    <row r="1444" spans="1:16">
      <c r="A1444" s="796">
        <v>44979</v>
      </c>
      <c r="B1444" s="731" t="s">
        <v>3</v>
      </c>
      <c r="C1444" s="731" t="s">
        <v>1748</v>
      </c>
      <c r="D1444" s="797" t="s">
        <v>400</v>
      </c>
      <c r="E1444" s="797"/>
      <c r="F1444" s="797">
        <v>4</v>
      </c>
      <c r="G1444" s="797">
        <v>4</v>
      </c>
      <c r="H1444" s="797">
        <v>4</v>
      </c>
      <c r="I1444" s="846"/>
      <c r="J1444" s="1015"/>
      <c r="K1444" s="798"/>
      <c r="L1444" s="798"/>
      <c r="M1444" s="798"/>
      <c r="N1444" s="798"/>
      <c r="O1444" s="218">
        <v>44958</v>
      </c>
      <c r="P1444" s="557">
        <f t="shared" si="24"/>
        <v>0</v>
      </c>
    </row>
    <row r="1445" spans="1:16">
      <c r="A1445" s="796">
        <v>44979</v>
      </c>
      <c r="B1445" s="731" t="s">
        <v>3</v>
      </c>
      <c r="C1445" s="731" t="s">
        <v>1749</v>
      </c>
      <c r="D1445" s="797" t="s">
        <v>403</v>
      </c>
      <c r="E1445" s="797"/>
      <c r="F1445" s="797">
        <v>2</v>
      </c>
      <c r="G1445" s="797">
        <v>2</v>
      </c>
      <c r="H1445" s="797">
        <v>2</v>
      </c>
      <c r="I1445" s="846"/>
      <c r="J1445" s="1015"/>
      <c r="K1445" s="798"/>
      <c r="L1445" s="798"/>
      <c r="M1445" s="798"/>
      <c r="N1445" s="798"/>
      <c r="O1445" s="218">
        <v>44958</v>
      </c>
      <c r="P1445" s="557">
        <f t="shared" si="24"/>
        <v>0</v>
      </c>
    </row>
    <row r="1446" spans="1:16">
      <c r="A1446" s="796">
        <v>44980</v>
      </c>
      <c r="B1446" s="731" t="s">
        <v>12</v>
      </c>
      <c r="C1446" s="731" t="s">
        <v>1751</v>
      </c>
      <c r="D1446" s="797" t="s">
        <v>200</v>
      </c>
      <c r="E1446" s="797"/>
      <c r="F1446" s="797">
        <v>6</v>
      </c>
      <c r="G1446" s="797">
        <v>6</v>
      </c>
      <c r="H1446" s="797"/>
      <c r="I1446" s="846"/>
      <c r="J1446" s="1015"/>
      <c r="K1446" s="798">
        <v>18</v>
      </c>
      <c r="L1446" s="798"/>
      <c r="M1446" s="798"/>
      <c r="N1446" s="798"/>
      <c r="O1446" s="218">
        <v>44958</v>
      </c>
      <c r="P1446" s="557">
        <f t="shared" si="24"/>
        <v>18</v>
      </c>
    </row>
    <row r="1447" spans="1:16">
      <c r="A1447" s="796">
        <v>44980</v>
      </c>
      <c r="B1447" s="731" t="s">
        <v>41</v>
      </c>
      <c r="C1447" s="731" t="s">
        <v>1752</v>
      </c>
      <c r="D1447" s="797" t="s">
        <v>200</v>
      </c>
      <c r="E1447" s="797"/>
      <c r="F1447" s="797">
        <v>1</v>
      </c>
      <c r="G1447" s="797">
        <v>1</v>
      </c>
      <c r="H1447" s="797"/>
      <c r="I1447" s="846"/>
      <c r="J1447" s="1015"/>
      <c r="K1447" s="798">
        <v>18</v>
      </c>
      <c r="L1447" s="798"/>
      <c r="M1447" s="798"/>
      <c r="N1447" s="798"/>
      <c r="O1447" s="218">
        <v>44958</v>
      </c>
      <c r="P1447" s="557">
        <f t="shared" si="24"/>
        <v>18</v>
      </c>
    </row>
    <row r="1448" spans="1:16">
      <c r="A1448" s="796">
        <v>44980</v>
      </c>
      <c r="B1448" s="731" t="s">
        <v>3</v>
      </c>
      <c r="C1448" s="731" t="s">
        <v>1753</v>
      </c>
      <c r="D1448" s="797" t="s">
        <v>10</v>
      </c>
      <c r="E1448" s="797"/>
      <c r="F1448" s="797">
        <v>3</v>
      </c>
      <c r="G1448" s="797">
        <v>1.5</v>
      </c>
      <c r="H1448" s="797"/>
      <c r="I1448" s="846"/>
      <c r="J1448" s="1015"/>
      <c r="K1448" s="798"/>
      <c r="L1448" s="798"/>
      <c r="M1448" s="798">
        <v>12</v>
      </c>
      <c r="N1448" s="798"/>
      <c r="O1448" s="218">
        <v>44958</v>
      </c>
      <c r="P1448" s="557">
        <f t="shared" si="24"/>
        <v>12</v>
      </c>
    </row>
    <row r="1449" spans="1:16">
      <c r="A1449" s="796">
        <v>44980</v>
      </c>
      <c r="B1449" s="731" t="s">
        <v>37</v>
      </c>
      <c r="C1449" s="731" t="s">
        <v>1754</v>
      </c>
      <c r="D1449" s="797" t="s">
        <v>10</v>
      </c>
      <c r="E1449" s="797"/>
      <c r="F1449" s="797">
        <v>2</v>
      </c>
      <c r="G1449" s="797">
        <v>1</v>
      </c>
      <c r="H1449" s="797"/>
      <c r="I1449" s="846"/>
      <c r="J1449" s="1015"/>
      <c r="K1449" s="798"/>
      <c r="L1449" s="798"/>
      <c r="M1449" s="798">
        <v>10</v>
      </c>
      <c r="N1449" s="798"/>
      <c r="O1449" s="218">
        <v>44958</v>
      </c>
      <c r="P1449" s="557">
        <f t="shared" si="24"/>
        <v>10</v>
      </c>
    </row>
    <row r="1450" spans="1:16">
      <c r="A1450" s="796">
        <v>44980</v>
      </c>
      <c r="B1450" s="731" t="s">
        <v>3</v>
      </c>
      <c r="C1450" s="731" t="s">
        <v>1054</v>
      </c>
      <c r="D1450" s="797" t="s">
        <v>204</v>
      </c>
      <c r="E1450" s="797"/>
      <c r="F1450" s="797"/>
      <c r="G1450" s="797"/>
      <c r="H1450" s="797"/>
      <c r="I1450" s="846"/>
      <c r="J1450" s="1015"/>
      <c r="K1450" s="798"/>
      <c r="L1450" s="798"/>
      <c r="M1450" s="798"/>
      <c r="N1450" s="798"/>
      <c r="O1450" s="218">
        <v>44958</v>
      </c>
      <c r="P1450" s="557">
        <f t="shared" si="24"/>
        <v>0</v>
      </c>
    </row>
    <row r="1451" spans="1:16">
      <c r="A1451" s="796">
        <v>44980</v>
      </c>
      <c r="B1451" s="731" t="s">
        <v>12</v>
      </c>
      <c r="C1451" s="731" t="s">
        <v>1755</v>
      </c>
      <c r="D1451" s="797" t="s">
        <v>97</v>
      </c>
      <c r="E1451" s="797"/>
      <c r="F1451" s="797">
        <v>1</v>
      </c>
      <c r="G1451" s="797">
        <v>1</v>
      </c>
      <c r="H1451" s="797"/>
      <c r="I1451" s="846"/>
      <c r="J1451" s="1015"/>
      <c r="K1451" s="798"/>
      <c r="L1451" s="798"/>
      <c r="M1451" s="798"/>
      <c r="N1451" s="798">
        <v>11</v>
      </c>
      <c r="O1451" s="218">
        <v>44958</v>
      </c>
      <c r="P1451" s="557">
        <f t="shared" si="24"/>
        <v>11</v>
      </c>
    </row>
    <row r="1452" spans="1:16">
      <c r="A1452" s="796">
        <v>44980</v>
      </c>
      <c r="B1452" s="731" t="s">
        <v>12</v>
      </c>
      <c r="C1452" s="731" t="s">
        <v>1756</v>
      </c>
      <c r="D1452" s="797" t="s">
        <v>98</v>
      </c>
      <c r="E1452" s="797"/>
      <c r="F1452" s="797">
        <v>2</v>
      </c>
      <c r="G1452" s="797">
        <v>2</v>
      </c>
      <c r="H1452" s="797"/>
      <c r="I1452" s="846"/>
      <c r="J1452" s="1015"/>
      <c r="K1452" s="798"/>
      <c r="L1452" s="798"/>
      <c r="M1452" s="798"/>
      <c r="N1452" s="798">
        <v>23</v>
      </c>
      <c r="O1452" s="218">
        <v>44958</v>
      </c>
      <c r="P1452" s="557">
        <f t="shared" si="24"/>
        <v>23</v>
      </c>
    </row>
    <row r="1453" spans="1:16">
      <c r="A1453" s="796">
        <v>44980</v>
      </c>
      <c r="B1453" s="731" t="s">
        <v>12</v>
      </c>
      <c r="C1453" s="731" t="s">
        <v>1757</v>
      </c>
      <c r="D1453" s="797" t="s">
        <v>95</v>
      </c>
      <c r="E1453" s="797"/>
      <c r="F1453" s="797">
        <v>1</v>
      </c>
      <c r="G1453" s="797">
        <v>1</v>
      </c>
      <c r="H1453" s="797"/>
      <c r="I1453" s="846"/>
      <c r="J1453" s="1015"/>
      <c r="K1453" s="798"/>
      <c r="L1453" s="798"/>
      <c r="M1453" s="798"/>
      <c r="N1453" s="798">
        <v>11</v>
      </c>
      <c r="O1453" s="218">
        <v>44958</v>
      </c>
      <c r="P1453" s="557">
        <f t="shared" si="24"/>
        <v>11</v>
      </c>
    </row>
    <row r="1454" spans="1:16">
      <c r="A1454" s="796">
        <v>44980</v>
      </c>
      <c r="B1454" s="731" t="s">
        <v>41</v>
      </c>
      <c r="C1454" s="731" t="s">
        <v>1750</v>
      </c>
      <c r="D1454" s="797" t="s">
        <v>10</v>
      </c>
      <c r="E1454" s="797"/>
      <c r="F1454" s="797">
        <v>2</v>
      </c>
      <c r="G1454" s="797"/>
      <c r="H1454" s="797"/>
      <c r="I1454" s="846"/>
      <c r="J1454" s="1015"/>
      <c r="K1454" s="798"/>
      <c r="L1454" s="798"/>
      <c r="M1454" s="798">
        <v>10</v>
      </c>
      <c r="N1454" s="798"/>
      <c r="O1454" s="218">
        <v>44958</v>
      </c>
      <c r="P1454" s="557">
        <f t="shared" si="24"/>
        <v>10</v>
      </c>
    </row>
    <row r="1455" spans="1:16">
      <c r="A1455" s="796">
        <v>44980</v>
      </c>
      <c r="B1455" s="731" t="s">
        <v>3</v>
      </c>
      <c r="C1455" s="731" t="s">
        <v>1749</v>
      </c>
      <c r="D1455" s="797" t="s">
        <v>402</v>
      </c>
      <c r="E1455" s="797"/>
      <c r="F1455" s="797">
        <v>1</v>
      </c>
      <c r="G1455" s="797">
        <v>1</v>
      </c>
      <c r="H1455" s="797">
        <v>1</v>
      </c>
      <c r="I1455" s="846"/>
      <c r="J1455" s="1015"/>
      <c r="K1455" s="798"/>
      <c r="L1455" s="798"/>
      <c r="M1455" s="798"/>
      <c r="N1455" s="798"/>
      <c r="O1455" s="218">
        <v>44958</v>
      </c>
      <c r="P1455" s="557">
        <f t="shared" si="24"/>
        <v>0</v>
      </c>
    </row>
    <row r="1456" spans="1:16">
      <c r="A1456" s="796">
        <v>44980</v>
      </c>
      <c r="B1456" s="731" t="s">
        <v>3</v>
      </c>
      <c r="C1456" s="731" t="s">
        <v>1749</v>
      </c>
      <c r="D1456" s="797" t="s">
        <v>400</v>
      </c>
      <c r="E1456" s="797"/>
      <c r="F1456" s="797">
        <v>4</v>
      </c>
      <c r="G1456" s="797">
        <v>4</v>
      </c>
      <c r="H1456" s="797">
        <v>4</v>
      </c>
      <c r="I1456" s="846"/>
      <c r="J1456" s="1015"/>
      <c r="K1456" s="798"/>
      <c r="L1456" s="798"/>
      <c r="M1456" s="798"/>
      <c r="N1456" s="798"/>
      <c r="O1456" s="218">
        <v>44958</v>
      </c>
      <c r="P1456" s="557">
        <f t="shared" si="24"/>
        <v>0</v>
      </c>
    </row>
    <row r="1457" spans="1:16">
      <c r="A1457" s="796">
        <v>44980</v>
      </c>
      <c r="B1457" s="731" t="s">
        <v>3</v>
      </c>
      <c r="C1457" s="731" t="s">
        <v>1749</v>
      </c>
      <c r="D1457" s="797" t="s">
        <v>403</v>
      </c>
      <c r="E1457" s="797"/>
      <c r="F1457" s="797">
        <v>2</v>
      </c>
      <c r="G1457" s="797">
        <v>2</v>
      </c>
      <c r="H1457" s="797">
        <v>2</v>
      </c>
      <c r="I1457" s="846"/>
      <c r="J1457" s="1015"/>
      <c r="K1457" s="798"/>
      <c r="L1457" s="798"/>
      <c r="M1457" s="798"/>
      <c r="N1457" s="798"/>
      <c r="O1457" s="218">
        <v>44958</v>
      </c>
      <c r="P1457" s="557">
        <f t="shared" si="24"/>
        <v>0</v>
      </c>
    </row>
    <row r="1458" spans="1:16">
      <c r="A1458" s="796">
        <v>44981</v>
      </c>
      <c r="B1458" s="731" t="s">
        <v>472</v>
      </c>
      <c r="C1458" s="731" t="s">
        <v>1758</v>
      </c>
      <c r="D1458" s="797" t="s">
        <v>228</v>
      </c>
      <c r="E1458" s="797"/>
      <c r="F1458" s="797">
        <v>2</v>
      </c>
      <c r="G1458" s="797">
        <v>2</v>
      </c>
      <c r="H1458" s="797"/>
      <c r="I1458" s="846"/>
      <c r="J1458" s="1015"/>
      <c r="K1458" s="798"/>
      <c r="L1458" s="798"/>
      <c r="M1458" s="798">
        <v>55</v>
      </c>
      <c r="N1458" s="798"/>
      <c r="O1458" s="218">
        <v>44958</v>
      </c>
      <c r="P1458" s="557">
        <f t="shared" si="24"/>
        <v>55</v>
      </c>
    </row>
    <row r="1459" spans="1:16">
      <c r="A1459" s="796">
        <v>44981</v>
      </c>
      <c r="B1459" s="731" t="s">
        <v>472</v>
      </c>
      <c r="C1459" s="731" t="s">
        <v>1759</v>
      </c>
      <c r="D1459" s="797" t="s">
        <v>354</v>
      </c>
      <c r="E1459" s="797"/>
      <c r="F1459" s="797">
        <v>3</v>
      </c>
      <c r="G1459" s="797">
        <v>3</v>
      </c>
      <c r="H1459" s="797"/>
      <c r="I1459" s="846"/>
      <c r="J1459" s="1015"/>
      <c r="K1459" s="798"/>
      <c r="L1459" s="798"/>
      <c r="M1459" s="798">
        <v>22</v>
      </c>
      <c r="N1459" s="798"/>
      <c r="O1459" s="218">
        <v>44958</v>
      </c>
      <c r="P1459" s="557">
        <f t="shared" si="24"/>
        <v>22</v>
      </c>
    </row>
    <row r="1460" spans="1:16">
      <c r="A1460" s="796">
        <v>44981</v>
      </c>
      <c r="B1460" s="731" t="s">
        <v>37</v>
      </c>
      <c r="C1460" s="731" t="s">
        <v>1760</v>
      </c>
      <c r="D1460" s="797" t="s">
        <v>10</v>
      </c>
      <c r="E1460" s="797"/>
      <c r="F1460" s="797">
        <v>7</v>
      </c>
      <c r="G1460" s="797">
        <v>3.5</v>
      </c>
      <c r="H1460" s="797"/>
      <c r="I1460" s="846"/>
      <c r="J1460" s="1015"/>
      <c r="K1460" s="798"/>
      <c r="L1460" s="798"/>
      <c r="M1460" s="798">
        <v>35</v>
      </c>
      <c r="N1460" s="798"/>
      <c r="O1460" s="218">
        <v>44958</v>
      </c>
      <c r="P1460" s="557">
        <f t="shared" si="24"/>
        <v>35</v>
      </c>
    </row>
    <row r="1461" spans="1:16">
      <c r="A1461" s="796">
        <v>44981</v>
      </c>
      <c r="B1461" s="731" t="s">
        <v>37</v>
      </c>
      <c r="C1461" s="731" t="s">
        <v>1761</v>
      </c>
      <c r="D1461" s="797" t="s">
        <v>204</v>
      </c>
      <c r="E1461" s="797"/>
      <c r="F1461" s="797">
        <v>2</v>
      </c>
      <c r="G1461" s="797">
        <v>2</v>
      </c>
      <c r="H1461" s="797"/>
      <c r="I1461" s="846"/>
      <c r="J1461" s="1015"/>
      <c r="K1461" s="798"/>
      <c r="L1461" s="798"/>
      <c r="M1461" s="798"/>
      <c r="N1461" s="798">
        <v>26</v>
      </c>
      <c r="O1461" s="218">
        <v>44958</v>
      </c>
      <c r="P1461" s="557">
        <f t="shared" si="24"/>
        <v>26</v>
      </c>
    </row>
    <row r="1462" spans="1:16">
      <c r="A1462" s="796">
        <v>44981</v>
      </c>
      <c r="B1462" s="731" t="s">
        <v>34</v>
      </c>
      <c r="C1462" s="731" t="s">
        <v>1367</v>
      </c>
      <c r="D1462" s="797" t="s">
        <v>204</v>
      </c>
      <c r="E1462" s="797"/>
      <c r="F1462" s="797">
        <v>1</v>
      </c>
      <c r="G1462" s="797">
        <v>1</v>
      </c>
      <c r="H1462" s="797"/>
      <c r="I1462" s="846"/>
      <c r="J1462" s="1015"/>
      <c r="K1462" s="798"/>
      <c r="L1462" s="798"/>
      <c r="M1462" s="798"/>
      <c r="N1462" s="798">
        <v>14</v>
      </c>
      <c r="O1462" s="218">
        <v>44958</v>
      </c>
      <c r="P1462" s="557">
        <f t="shared" ref="P1462:P1526" si="25">SUM(K1462:N1462)</f>
        <v>14</v>
      </c>
    </row>
    <row r="1463" spans="1:16">
      <c r="A1463" s="796">
        <v>44981</v>
      </c>
      <c r="B1463" s="731" t="s">
        <v>3</v>
      </c>
      <c r="C1463" s="731" t="s">
        <v>1762</v>
      </c>
      <c r="D1463" s="797" t="s">
        <v>404</v>
      </c>
      <c r="E1463" s="797"/>
      <c r="F1463" s="797">
        <v>12</v>
      </c>
      <c r="G1463" s="797">
        <v>12</v>
      </c>
      <c r="H1463" s="797">
        <v>12</v>
      </c>
      <c r="I1463" s="846"/>
      <c r="J1463" s="1015"/>
      <c r="K1463" s="798"/>
      <c r="L1463" s="798"/>
      <c r="M1463" s="798"/>
      <c r="N1463" s="798"/>
      <c r="O1463" s="218">
        <v>44958</v>
      </c>
      <c r="P1463" s="557">
        <f t="shared" si="25"/>
        <v>0</v>
      </c>
    </row>
    <row r="1464" spans="1:16">
      <c r="A1464" s="796">
        <v>44981</v>
      </c>
      <c r="B1464" s="731" t="s">
        <v>12</v>
      </c>
      <c r="C1464" s="731" t="s">
        <v>1763</v>
      </c>
      <c r="D1464" s="797" t="s">
        <v>97</v>
      </c>
      <c r="E1464" s="797"/>
      <c r="F1464" s="797">
        <v>1</v>
      </c>
      <c r="G1464" s="797">
        <v>1</v>
      </c>
      <c r="H1464" s="797"/>
      <c r="I1464" s="846"/>
      <c r="J1464" s="1015"/>
      <c r="K1464" s="798"/>
      <c r="L1464" s="798"/>
      <c r="M1464" s="798"/>
      <c r="N1464" s="798">
        <v>12</v>
      </c>
      <c r="O1464" s="218">
        <v>44958</v>
      </c>
      <c r="P1464" s="557">
        <f t="shared" si="25"/>
        <v>12</v>
      </c>
    </row>
    <row r="1465" spans="1:16">
      <c r="A1465" s="796">
        <v>44981</v>
      </c>
      <c r="B1465" s="731" t="s">
        <v>12</v>
      </c>
      <c r="C1465" s="731" t="s">
        <v>1764</v>
      </c>
      <c r="D1465" s="797" t="s">
        <v>95</v>
      </c>
      <c r="E1465" s="797"/>
      <c r="F1465" s="797">
        <v>2</v>
      </c>
      <c r="G1465" s="797">
        <v>2</v>
      </c>
      <c r="H1465" s="797"/>
      <c r="I1465" s="846"/>
      <c r="J1465" s="1015"/>
      <c r="K1465" s="798"/>
      <c r="L1465" s="798"/>
      <c r="M1465" s="798"/>
      <c r="N1465" s="798">
        <v>24</v>
      </c>
      <c r="O1465" s="218">
        <v>44958</v>
      </c>
      <c r="P1465" s="557">
        <f t="shared" si="25"/>
        <v>24</v>
      </c>
    </row>
    <row r="1466" spans="1:16">
      <c r="A1466" s="796">
        <v>44981</v>
      </c>
      <c r="B1466" s="731" t="s">
        <v>34</v>
      </c>
      <c r="C1466" s="731" t="s">
        <v>1746</v>
      </c>
      <c r="D1466" s="797" t="s">
        <v>95</v>
      </c>
      <c r="E1466" s="797"/>
      <c r="F1466" s="797">
        <v>1</v>
      </c>
      <c r="G1466" s="797">
        <v>1</v>
      </c>
      <c r="H1466" s="797"/>
      <c r="I1466" s="846"/>
      <c r="J1466" s="1015"/>
      <c r="K1466" s="798"/>
      <c r="L1466" s="798"/>
      <c r="M1466" s="798"/>
      <c r="N1466" s="798">
        <v>12</v>
      </c>
      <c r="O1466" s="218">
        <v>44958</v>
      </c>
      <c r="P1466" s="557">
        <f t="shared" si="25"/>
        <v>12</v>
      </c>
    </row>
    <row r="1467" spans="1:16">
      <c r="A1467" s="796">
        <v>44981</v>
      </c>
      <c r="B1467" s="731" t="s">
        <v>3</v>
      </c>
      <c r="C1467" s="731" t="s">
        <v>1727</v>
      </c>
      <c r="D1467" s="797" t="s">
        <v>96</v>
      </c>
      <c r="E1467" s="797"/>
      <c r="F1467" s="797">
        <v>1</v>
      </c>
      <c r="G1467" s="797">
        <v>1</v>
      </c>
      <c r="H1467" s="797"/>
      <c r="I1467" s="846"/>
      <c r="J1467" s="1015"/>
      <c r="K1467" s="798"/>
      <c r="L1467" s="798"/>
      <c r="M1467" s="798"/>
      <c r="N1467" s="798">
        <v>12</v>
      </c>
      <c r="O1467" s="218">
        <v>44958</v>
      </c>
      <c r="P1467" s="557">
        <f t="shared" si="25"/>
        <v>12</v>
      </c>
    </row>
    <row r="1468" spans="1:16">
      <c r="A1468" s="796">
        <v>44981</v>
      </c>
      <c r="B1468" s="731" t="s">
        <v>34</v>
      </c>
      <c r="C1468" s="731" t="s">
        <v>1765</v>
      </c>
      <c r="D1468" s="797" t="s">
        <v>96</v>
      </c>
      <c r="E1468" s="797"/>
      <c r="F1468" s="797">
        <v>1</v>
      </c>
      <c r="G1468" s="797">
        <v>1</v>
      </c>
      <c r="H1468" s="797"/>
      <c r="I1468" s="846"/>
      <c r="J1468" s="1015"/>
      <c r="K1468" s="798"/>
      <c r="L1468" s="798"/>
      <c r="M1468" s="798"/>
      <c r="N1468" s="798">
        <v>12</v>
      </c>
      <c r="O1468" s="218">
        <v>44958</v>
      </c>
      <c r="P1468" s="557">
        <f t="shared" si="25"/>
        <v>12</v>
      </c>
    </row>
    <row r="1469" spans="1:16">
      <c r="A1469" s="796">
        <v>44981</v>
      </c>
      <c r="B1469" s="731" t="s">
        <v>12</v>
      </c>
      <c r="C1469" s="731" t="s">
        <v>1747</v>
      </c>
      <c r="D1469" s="797" t="s">
        <v>99</v>
      </c>
      <c r="E1469" s="797"/>
      <c r="F1469" s="797">
        <v>5</v>
      </c>
      <c r="G1469" s="797">
        <v>5</v>
      </c>
      <c r="H1469" s="797"/>
      <c r="I1469" s="846"/>
      <c r="J1469" s="1015"/>
      <c r="K1469" s="798"/>
      <c r="L1469" s="798"/>
      <c r="M1469" s="798"/>
      <c r="N1469" s="798">
        <v>2.5</v>
      </c>
      <c r="O1469" s="218">
        <v>44958</v>
      </c>
      <c r="P1469" s="557">
        <f t="shared" si="25"/>
        <v>2.5</v>
      </c>
    </row>
    <row r="1470" spans="1:16">
      <c r="A1470" s="796">
        <v>44983</v>
      </c>
      <c r="B1470" s="731" t="s">
        <v>3</v>
      </c>
      <c r="C1470" s="731" t="s">
        <v>1768</v>
      </c>
      <c r="D1470" s="797" t="s">
        <v>204</v>
      </c>
      <c r="E1470" s="797"/>
      <c r="F1470" s="797">
        <v>1</v>
      </c>
      <c r="G1470" s="797">
        <v>1</v>
      </c>
      <c r="H1470" s="797"/>
      <c r="I1470" s="846"/>
      <c r="J1470" s="1015"/>
      <c r="K1470" s="798"/>
      <c r="L1470" s="798"/>
      <c r="M1470" s="798"/>
      <c r="N1470" s="798">
        <v>13</v>
      </c>
      <c r="O1470" s="218">
        <v>44958</v>
      </c>
      <c r="P1470" s="557">
        <f t="shared" si="25"/>
        <v>13</v>
      </c>
    </row>
    <row r="1471" spans="1:16">
      <c r="A1471" s="796">
        <v>44983</v>
      </c>
      <c r="B1471" s="731" t="s">
        <v>3</v>
      </c>
      <c r="C1471" s="731" t="s">
        <v>1769</v>
      </c>
      <c r="D1471" s="797" t="s">
        <v>10</v>
      </c>
      <c r="E1471" s="797"/>
      <c r="F1471" s="797">
        <v>1</v>
      </c>
      <c r="G1471" s="797">
        <v>1</v>
      </c>
      <c r="H1471" s="797"/>
      <c r="I1471" s="846"/>
      <c r="J1471" s="1015"/>
      <c r="K1471" s="798"/>
      <c r="L1471" s="798"/>
      <c r="M1471" s="798">
        <v>5</v>
      </c>
      <c r="N1471" s="798"/>
      <c r="O1471" s="218">
        <v>44958</v>
      </c>
      <c r="P1471" s="557">
        <f t="shared" si="25"/>
        <v>5</v>
      </c>
    </row>
    <row r="1472" spans="1:16">
      <c r="A1472" s="796">
        <v>44983</v>
      </c>
      <c r="B1472" s="731" t="s">
        <v>3</v>
      </c>
      <c r="C1472" s="731" t="s">
        <v>1770</v>
      </c>
      <c r="D1472" s="797" t="s">
        <v>402</v>
      </c>
      <c r="E1472" s="797"/>
      <c r="F1472" s="797">
        <v>1</v>
      </c>
      <c r="G1472" s="797">
        <v>1</v>
      </c>
      <c r="H1472" s="797">
        <v>1</v>
      </c>
      <c r="I1472" s="846"/>
      <c r="J1472" s="1015"/>
      <c r="K1472" s="798"/>
      <c r="L1472" s="798"/>
      <c r="M1472" s="798"/>
      <c r="N1472" s="798"/>
      <c r="O1472" s="218">
        <v>44958</v>
      </c>
      <c r="P1472" s="557">
        <f t="shared" si="25"/>
        <v>0</v>
      </c>
    </row>
    <row r="1473" spans="1:16">
      <c r="A1473" s="796">
        <v>44983</v>
      </c>
      <c r="B1473" s="731" t="s">
        <v>3</v>
      </c>
      <c r="C1473" s="731" t="s">
        <v>1770</v>
      </c>
      <c r="D1473" s="797" t="s">
        <v>403</v>
      </c>
      <c r="E1473" s="797"/>
      <c r="F1473" s="797">
        <v>4</v>
      </c>
      <c r="G1473" s="797">
        <v>4</v>
      </c>
      <c r="H1473" s="797">
        <v>4</v>
      </c>
      <c r="I1473" s="846"/>
      <c r="J1473" s="1015"/>
      <c r="K1473" s="798"/>
      <c r="L1473" s="798"/>
      <c r="M1473" s="798"/>
      <c r="N1473" s="798"/>
      <c r="O1473" s="218">
        <v>44958</v>
      </c>
      <c r="P1473" s="557">
        <f t="shared" si="25"/>
        <v>0</v>
      </c>
    </row>
    <row r="1474" spans="1:16">
      <c r="A1474" s="796">
        <v>44983</v>
      </c>
      <c r="B1474" s="731" t="s">
        <v>3</v>
      </c>
      <c r="C1474" s="731" t="s">
        <v>1770</v>
      </c>
      <c r="D1474" s="797" t="s">
        <v>400</v>
      </c>
      <c r="E1474" s="797"/>
      <c r="F1474" s="797">
        <v>4</v>
      </c>
      <c r="G1474" s="797">
        <v>4</v>
      </c>
      <c r="H1474" s="797">
        <v>4</v>
      </c>
      <c r="I1474" s="846"/>
      <c r="J1474" s="1015"/>
      <c r="K1474" s="798"/>
      <c r="L1474" s="798"/>
      <c r="M1474" s="798"/>
      <c r="N1474" s="798"/>
      <c r="O1474" s="218">
        <v>44958</v>
      </c>
      <c r="P1474" s="557">
        <f t="shared" si="25"/>
        <v>0</v>
      </c>
    </row>
    <row r="1475" spans="1:16">
      <c r="A1475" s="796">
        <v>44983</v>
      </c>
      <c r="B1475" s="731" t="s">
        <v>12</v>
      </c>
      <c r="C1475" s="731" t="s">
        <v>1772</v>
      </c>
      <c r="D1475" s="797" t="s">
        <v>95</v>
      </c>
      <c r="E1475" s="797"/>
      <c r="F1475" s="797">
        <v>1</v>
      </c>
      <c r="G1475" s="797">
        <v>1</v>
      </c>
      <c r="H1475" s="797"/>
      <c r="I1475" s="846"/>
      <c r="J1475" s="1015"/>
      <c r="K1475" s="798"/>
      <c r="L1475" s="798"/>
      <c r="M1475" s="798"/>
      <c r="N1475" s="798">
        <v>12</v>
      </c>
      <c r="O1475" s="218">
        <v>44958</v>
      </c>
      <c r="P1475" s="557">
        <f t="shared" si="25"/>
        <v>12</v>
      </c>
    </row>
    <row r="1476" spans="1:16">
      <c r="A1476" s="796">
        <v>44983</v>
      </c>
      <c r="B1476" s="731" t="s">
        <v>43</v>
      </c>
      <c r="C1476" s="731" t="s">
        <v>1773</v>
      </c>
      <c r="D1476" s="797" t="s">
        <v>95</v>
      </c>
      <c r="E1476" s="797"/>
      <c r="F1476" s="797">
        <v>2</v>
      </c>
      <c r="G1476" s="797">
        <v>2</v>
      </c>
      <c r="H1476" s="797"/>
      <c r="I1476" s="846"/>
      <c r="J1476" s="1015"/>
      <c r="K1476" s="798"/>
      <c r="L1476" s="798"/>
      <c r="M1476" s="798"/>
      <c r="N1476" s="798">
        <v>24</v>
      </c>
      <c r="O1476" s="218">
        <v>44958</v>
      </c>
      <c r="P1476" s="557">
        <f t="shared" si="25"/>
        <v>24</v>
      </c>
    </row>
    <row r="1477" spans="1:16">
      <c r="A1477" s="796">
        <v>44983</v>
      </c>
      <c r="B1477" s="731" t="s">
        <v>472</v>
      </c>
      <c r="C1477" s="731" t="s">
        <v>1774</v>
      </c>
      <c r="D1477" s="797" t="s">
        <v>96</v>
      </c>
      <c r="E1477" s="797"/>
      <c r="F1477" s="797">
        <v>1</v>
      </c>
      <c r="G1477" s="797">
        <v>1</v>
      </c>
      <c r="H1477" s="797"/>
      <c r="I1477" s="846"/>
      <c r="J1477" s="1015"/>
      <c r="K1477" s="798"/>
      <c r="L1477" s="798"/>
      <c r="M1477" s="798"/>
      <c r="N1477" s="798">
        <v>12</v>
      </c>
      <c r="O1477" s="218">
        <v>44958</v>
      </c>
      <c r="P1477" s="557">
        <f t="shared" si="25"/>
        <v>12</v>
      </c>
    </row>
    <row r="1478" spans="1:16">
      <c r="A1478" s="796">
        <v>44983</v>
      </c>
      <c r="B1478" s="731" t="s">
        <v>3</v>
      </c>
      <c r="C1478" s="731" t="s">
        <v>1649</v>
      </c>
      <c r="D1478" s="797" t="s">
        <v>96</v>
      </c>
      <c r="E1478" s="797"/>
      <c r="F1478" s="797">
        <v>1</v>
      </c>
      <c r="G1478" s="797">
        <v>1</v>
      </c>
      <c r="H1478" s="797"/>
      <c r="I1478" s="846"/>
      <c r="J1478" s="1015"/>
      <c r="K1478" s="798"/>
      <c r="L1478" s="798"/>
      <c r="M1478" s="798"/>
      <c r="N1478" s="798">
        <v>12</v>
      </c>
      <c r="O1478" s="218">
        <v>44958</v>
      </c>
      <c r="P1478" s="557">
        <f t="shared" si="25"/>
        <v>12</v>
      </c>
    </row>
    <row r="1479" spans="1:16">
      <c r="A1479" s="796">
        <v>44983</v>
      </c>
      <c r="B1479" s="731" t="s">
        <v>34</v>
      </c>
      <c r="C1479" s="731" t="s">
        <v>1775</v>
      </c>
      <c r="D1479" s="797" t="s">
        <v>96</v>
      </c>
      <c r="E1479" s="797"/>
      <c r="F1479" s="797">
        <v>1</v>
      </c>
      <c r="G1479" s="797">
        <v>1</v>
      </c>
      <c r="H1479" s="797"/>
      <c r="I1479" s="846"/>
      <c r="J1479" s="1015"/>
      <c r="K1479" s="798"/>
      <c r="L1479" s="798"/>
      <c r="M1479" s="798"/>
      <c r="N1479" s="798">
        <v>12</v>
      </c>
      <c r="O1479" s="218">
        <v>44958</v>
      </c>
      <c r="P1479" s="557">
        <f t="shared" si="25"/>
        <v>12</v>
      </c>
    </row>
    <row r="1480" spans="1:16">
      <c r="A1480" s="796">
        <v>44983</v>
      </c>
      <c r="B1480" s="731" t="s">
        <v>12</v>
      </c>
      <c r="C1480" s="731" t="s">
        <v>1771</v>
      </c>
      <c r="D1480" s="797" t="s">
        <v>98</v>
      </c>
      <c r="E1480" s="797"/>
      <c r="F1480" s="797">
        <v>1</v>
      </c>
      <c r="G1480" s="797">
        <v>1</v>
      </c>
      <c r="H1480" s="797"/>
      <c r="I1480" s="846"/>
      <c r="J1480" s="1015"/>
      <c r="K1480" s="798"/>
      <c r="L1480" s="798"/>
      <c r="M1480" s="798"/>
      <c r="N1480" s="798">
        <v>12</v>
      </c>
      <c r="O1480" s="218">
        <v>44958</v>
      </c>
      <c r="P1480" s="557">
        <f t="shared" si="25"/>
        <v>12</v>
      </c>
    </row>
    <row r="1481" spans="1:16">
      <c r="A1481" s="796">
        <v>44984</v>
      </c>
      <c r="B1481" s="731" t="s">
        <v>3</v>
      </c>
      <c r="C1481" s="731"/>
      <c r="D1481" s="797" t="s">
        <v>404</v>
      </c>
      <c r="E1481" s="797"/>
      <c r="F1481" s="797">
        <v>12</v>
      </c>
      <c r="G1481" s="797">
        <v>12</v>
      </c>
      <c r="H1481" s="797">
        <v>12</v>
      </c>
      <c r="I1481" s="846"/>
      <c r="J1481" s="1015"/>
      <c r="K1481" s="798"/>
      <c r="L1481" s="798"/>
      <c r="M1481" s="798"/>
      <c r="N1481" s="798"/>
      <c r="O1481" s="218">
        <v>44958</v>
      </c>
      <c r="P1481" s="557">
        <f t="shared" si="25"/>
        <v>0</v>
      </c>
    </row>
    <row r="1482" spans="1:16">
      <c r="A1482" s="796">
        <v>44984</v>
      </c>
      <c r="B1482" s="731" t="s">
        <v>41</v>
      </c>
      <c r="C1482" s="731" t="s">
        <v>1776</v>
      </c>
      <c r="D1482" s="797" t="s">
        <v>11</v>
      </c>
      <c r="E1482" s="797"/>
      <c r="F1482" s="797">
        <v>4</v>
      </c>
      <c r="G1482" s="797">
        <v>2.5</v>
      </c>
      <c r="H1482" s="797"/>
      <c r="I1482" s="846"/>
      <c r="J1482" s="1015"/>
      <c r="K1482" s="798"/>
      <c r="L1482" s="798"/>
      <c r="M1482" s="798">
        <v>24</v>
      </c>
      <c r="N1482" s="798"/>
      <c r="O1482" s="218">
        <v>44958</v>
      </c>
      <c r="P1482" s="557">
        <f t="shared" si="25"/>
        <v>24</v>
      </c>
    </row>
    <row r="1483" spans="1:16">
      <c r="A1483" s="796">
        <v>44984</v>
      </c>
      <c r="B1483" s="731" t="s">
        <v>41</v>
      </c>
      <c r="C1483" s="731" t="s">
        <v>1777</v>
      </c>
      <c r="D1483" s="797" t="s">
        <v>228</v>
      </c>
      <c r="E1483" s="797"/>
      <c r="F1483" s="797">
        <v>1</v>
      </c>
      <c r="G1483" s="797">
        <v>1</v>
      </c>
      <c r="H1483" s="797"/>
      <c r="I1483" s="846"/>
      <c r="J1483" s="1015"/>
      <c r="K1483" s="798"/>
      <c r="L1483" s="798"/>
      <c r="M1483" s="798">
        <v>20</v>
      </c>
      <c r="N1483" s="798"/>
      <c r="O1483" s="218">
        <v>44958</v>
      </c>
      <c r="P1483" s="557">
        <f t="shared" si="25"/>
        <v>20</v>
      </c>
    </row>
    <row r="1484" spans="1:16">
      <c r="A1484" s="796">
        <v>44984</v>
      </c>
      <c r="B1484" s="731" t="s">
        <v>40</v>
      </c>
      <c r="C1484" s="731" t="s">
        <v>1778</v>
      </c>
      <c r="D1484" s="797" t="s">
        <v>10</v>
      </c>
      <c r="E1484" s="797"/>
      <c r="F1484" s="797">
        <v>2</v>
      </c>
      <c r="G1484" s="797">
        <v>1</v>
      </c>
      <c r="H1484" s="797"/>
      <c r="I1484" s="846"/>
      <c r="J1484" s="1015"/>
      <c r="K1484" s="798"/>
      <c r="L1484" s="798"/>
      <c r="M1484" s="798">
        <v>10</v>
      </c>
      <c r="N1484" s="798"/>
      <c r="O1484" s="218">
        <v>44958</v>
      </c>
      <c r="P1484" s="557">
        <f t="shared" si="25"/>
        <v>10</v>
      </c>
    </row>
    <row r="1485" spans="1:16">
      <c r="A1485" s="796">
        <v>44984</v>
      </c>
      <c r="B1485" s="731" t="s">
        <v>37</v>
      </c>
      <c r="C1485" s="731" t="s">
        <v>1779</v>
      </c>
      <c r="D1485" s="797" t="s">
        <v>10</v>
      </c>
      <c r="E1485" s="797"/>
      <c r="F1485" s="797">
        <v>2</v>
      </c>
      <c r="G1485" s="797">
        <v>1</v>
      </c>
      <c r="H1485" s="797"/>
      <c r="I1485" s="846"/>
      <c r="J1485" s="1015"/>
      <c r="K1485" s="798"/>
      <c r="L1485" s="798"/>
      <c r="M1485" s="798">
        <v>10</v>
      </c>
      <c r="N1485" s="798"/>
      <c r="O1485" s="218">
        <v>44958</v>
      </c>
      <c r="P1485" s="557">
        <f t="shared" si="25"/>
        <v>10</v>
      </c>
    </row>
    <row r="1486" spans="1:16">
      <c r="A1486" s="796">
        <v>44984</v>
      </c>
      <c r="B1486" s="731" t="s">
        <v>34</v>
      </c>
      <c r="C1486" s="731"/>
      <c r="D1486" s="797" t="s">
        <v>96</v>
      </c>
      <c r="E1486" s="797"/>
      <c r="F1486" s="797">
        <v>3</v>
      </c>
      <c r="G1486" s="797">
        <v>3</v>
      </c>
      <c r="H1486" s="797"/>
      <c r="I1486" s="846"/>
      <c r="J1486" s="1015"/>
      <c r="K1486" s="798"/>
      <c r="L1486" s="798"/>
      <c r="M1486" s="798"/>
      <c r="N1486" s="798">
        <v>36</v>
      </c>
      <c r="O1486" s="218">
        <v>44958</v>
      </c>
      <c r="P1486" s="557">
        <f t="shared" si="25"/>
        <v>36</v>
      </c>
    </row>
    <row r="1487" spans="1:16">
      <c r="A1487" s="796">
        <v>44984</v>
      </c>
      <c r="B1487" s="731" t="s">
        <v>3</v>
      </c>
      <c r="C1487" s="731"/>
      <c r="D1487" s="797" t="s">
        <v>95</v>
      </c>
      <c r="E1487" s="797"/>
      <c r="F1487" s="797">
        <v>1</v>
      </c>
      <c r="G1487" s="797">
        <v>1</v>
      </c>
      <c r="H1487" s="797"/>
      <c r="I1487" s="846"/>
      <c r="J1487" s="1015"/>
      <c r="K1487" s="798"/>
      <c r="L1487" s="798"/>
      <c r="M1487" s="798"/>
      <c r="N1487" s="798">
        <v>12</v>
      </c>
      <c r="O1487" s="218">
        <v>44958</v>
      </c>
      <c r="P1487" s="557">
        <f t="shared" si="25"/>
        <v>12</v>
      </c>
    </row>
    <row r="1488" spans="1:16">
      <c r="A1488" s="796">
        <v>44984</v>
      </c>
      <c r="B1488" s="731" t="s">
        <v>14</v>
      </c>
      <c r="C1488" s="731"/>
      <c r="D1488" s="797" t="s">
        <v>98</v>
      </c>
      <c r="E1488" s="797"/>
      <c r="F1488" s="797">
        <v>1</v>
      </c>
      <c r="G1488" s="797">
        <v>1</v>
      </c>
      <c r="H1488" s="797"/>
      <c r="I1488" s="846"/>
      <c r="J1488" s="1015"/>
      <c r="K1488" s="798"/>
      <c r="L1488" s="798"/>
      <c r="M1488" s="798"/>
      <c r="N1488" s="798">
        <v>12</v>
      </c>
      <c r="O1488" s="218">
        <v>44958</v>
      </c>
      <c r="P1488" s="557">
        <f t="shared" si="25"/>
        <v>12</v>
      </c>
    </row>
    <row r="1489" spans="1:16">
      <c r="A1489" s="844">
        <v>44986</v>
      </c>
      <c r="B1489" s="845" t="s">
        <v>12</v>
      </c>
      <c r="C1489" s="845" t="s">
        <v>1784</v>
      </c>
      <c r="D1489" s="846" t="s">
        <v>95</v>
      </c>
      <c r="E1489" s="846"/>
      <c r="F1489" s="846">
        <v>1</v>
      </c>
      <c r="G1489" s="846">
        <v>1</v>
      </c>
      <c r="H1489" s="846"/>
      <c r="I1489" s="846"/>
      <c r="J1489" s="1015"/>
      <c r="K1489" s="847"/>
      <c r="L1489" s="847"/>
      <c r="M1489" s="847"/>
      <c r="N1489" s="847">
        <v>12</v>
      </c>
      <c r="O1489" s="218">
        <v>44986</v>
      </c>
      <c r="P1489" s="557">
        <f t="shared" si="25"/>
        <v>12</v>
      </c>
    </row>
    <row r="1490" spans="1:16">
      <c r="A1490" s="844">
        <v>44986</v>
      </c>
      <c r="B1490" s="845" t="s">
        <v>472</v>
      </c>
      <c r="C1490" s="845" t="s">
        <v>1785</v>
      </c>
      <c r="D1490" s="846" t="s">
        <v>95</v>
      </c>
      <c r="E1490" s="846"/>
      <c r="F1490" s="846">
        <v>1</v>
      </c>
      <c r="G1490" s="846">
        <v>1</v>
      </c>
      <c r="H1490" s="846"/>
      <c r="I1490" s="846"/>
      <c r="J1490" s="1015"/>
      <c r="K1490" s="847"/>
      <c r="L1490" s="847"/>
      <c r="M1490" s="847"/>
      <c r="N1490" s="847">
        <v>12</v>
      </c>
      <c r="O1490" s="218">
        <v>44986</v>
      </c>
      <c r="P1490" s="557">
        <f t="shared" si="25"/>
        <v>12</v>
      </c>
    </row>
    <row r="1491" spans="1:16">
      <c r="A1491" s="844">
        <v>44986</v>
      </c>
      <c r="B1491" s="845" t="s">
        <v>3</v>
      </c>
      <c r="C1491" s="845" t="s">
        <v>1786</v>
      </c>
      <c r="D1491" s="846" t="s">
        <v>96</v>
      </c>
      <c r="E1491" s="846"/>
      <c r="F1491" s="846">
        <v>1</v>
      </c>
      <c r="G1491" s="846">
        <v>1</v>
      </c>
      <c r="H1491" s="846"/>
      <c r="I1491" s="846"/>
      <c r="J1491" s="1015"/>
      <c r="K1491" s="847"/>
      <c r="L1491" s="847"/>
      <c r="M1491" s="847"/>
      <c r="N1491" s="847">
        <v>12</v>
      </c>
      <c r="O1491" s="218">
        <v>44986</v>
      </c>
      <c r="P1491" s="557">
        <f t="shared" si="25"/>
        <v>12</v>
      </c>
    </row>
    <row r="1492" spans="1:16">
      <c r="A1492" s="844">
        <v>44986</v>
      </c>
      <c r="B1492" s="845" t="s">
        <v>3</v>
      </c>
      <c r="C1492" s="845" t="s">
        <v>1787</v>
      </c>
      <c r="D1492" s="846" t="s">
        <v>96</v>
      </c>
      <c r="E1492" s="846"/>
      <c r="F1492" s="846">
        <v>1</v>
      </c>
      <c r="G1492" s="846">
        <v>1</v>
      </c>
      <c r="H1492" s="846"/>
      <c r="I1492" s="846"/>
      <c r="J1492" s="1015"/>
      <c r="K1492" s="847"/>
      <c r="L1492" s="847"/>
      <c r="M1492" s="847"/>
      <c r="N1492" s="847">
        <v>12</v>
      </c>
      <c r="O1492" s="218">
        <v>44986</v>
      </c>
      <c r="P1492" s="557">
        <f t="shared" si="25"/>
        <v>12</v>
      </c>
    </row>
    <row r="1493" spans="1:16">
      <c r="A1493" s="844">
        <v>44986</v>
      </c>
      <c r="B1493" s="845" t="s">
        <v>3</v>
      </c>
      <c r="C1493" s="845" t="s">
        <v>1788</v>
      </c>
      <c r="D1493" s="846" t="s">
        <v>96</v>
      </c>
      <c r="E1493" s="846"/>
      <c r="F1493" s="846">
        <v>1</v>
      </c>
      <c r="G1493" s="846">
        <v>1</v>
      </c>
      <c r="H1493" s="846"/>
      <c r="I1493" s="846"/>
      <c r="J1493" s="1015"/>
      <c r="K1493" s="847"/>
      <c r="L1493" s="847"/>
      <c r="M1493" s="847"/>
      <c r="N1493" s="847">
        <v>12</v>
      </c>
      <c r="O1493" s="218">
        <v>44986</v>
      </c>
      <c r="P1493" s="557">
        <f t="shared" si="25"/>
        <v>12</v>
      </c>
    </row>
    <row r="1494" spans="1:16">
      <c r="A1494" s="844">
        <v>44986</v>
      </c>
      <c r="B1494" s="845" t="s">
        <v>12</v>
      </c>
      <c r="C1494" s="845" t="s">
        <v>1789</v>
      </c>
      <c r="D1494" s="846" t="s">
        <v>99</v>
      </c>
      <c r="E1494" s="846"/>
      <c r="F1494" s="846">
        <v>5</v>
      </c>
      <c r="G1494" s="846">
        <v>5</v>
      </c>
      <c r="H1494" s="846"/>
      <c r="I1494" s="846"/>
      <c r="J1494" s="1015"/>
      <c r="K1494" s="847"/>
      <c r="L1494" s="847"/>
      <c r="M1494" s="847"/>
      <c r="N1494" s="847">
        <v>2</v>
      </c>
      <c r="O1494" s="218">
        <v>44986</v>
      </c>
      <c r="P1494" s="557">
        <f t="shared" si="25"/>
        <v>2</v>
      </c>
    </row>
    <row r="1495" spans="1:16">
      <c r="A1495" s="844">
        <v>44987</v>
      </c>
      <c r="B1495" s="845" t="s">
        <v>12</v>
      </c>
      <c r="C1495" s="845" t="s">
        <v>1790</v>
      </c>
      <c r="D1495" s="846" t="s">
        <v>98</v>
      </c>
      <c r="E1495" s="846"/>
      <c r="F1495" s="846">
        <v>1</v>
      </c>
      <c r="G1495" s="846">
        <v>1</v>
      </c>
      <c r="H1495" s="846"/>
      <c r="I1495" s="846"/>
      <c r="J1495" s="1015"/>
      <c r="K1495" s="847"/>
      <c r="L1495" s="847"/>
      <c r="M1495" s="847"/>
      <c r="N1495" s="847">
        <v>12</v>
      </c>
      <c r="O1495" s="218">
        <v>44986</v>
      </c>
      <c r="P1495" s="557">
        <f t="shared" si="25"/>
        <v>12</v>
      </c>
    </row>
    <row r="1496" spans="1:16">
      <c r="A1496" s="844">
        <v>44987</v>
      </c>
      <c r="B1496" s="845" t="s">
        <v>12</v>
      </c>
      <c r="C1496" s="845" t="s">
        <v>1784</v>
      </c>
      <c r="D1496" s="846" t="s">
        <v>95</v>
      </c>
      <c r="E1496" s="846"/>
      <c r="F1496" s="846">
        <v>1</v>
      </c>
      <c r="G1496" s="846">
        <v>1</v>
      </c>
      <c r="H1496" s="846"/>
      <c r="I1496" s="846"/>
      <c r="J1496" s="1015"/>
      <c r="K1496" s="847"/>
      <c r="L1496" s="847"/>
      <c r="M1496" s="847"/>
      <c r="N1496" s="847">
        <v>12</v>
      </c>
      <c r="O1496" s="218">
        <v>44986</v>
      </c>
      <c r="P1496" s="557">
        <f t="shared" si="25"/>
        <v>12</v>
      </c>
    </row>
    <row r="1497" spans="1:16">
      <c r="A1497" s="844">
        <v>44987</v>
      </c>
      <c r="B1497" s="845" t="s">
        <v>3</v>
      </c>
      <c r="C1497" s="845" t="s">
        <v>1791</v>
      </c>
      <c r="D1497" s="846" t="s">
        <v>95</v>
      </c>
      <c r="E1497" s="846"/>
      <c r="F1497" s="846">
        <v>2</v>
      </c>
      <c r="G1497" s="846">
        <v>2</v>
      </c>
      <c r="H1497" s="846"/>
      <c r="I1497" s="846"/>
      <c r="J1497" s="1015"/>
      <c r="K1497" s="847"/>
      <c r="L1497" s="847"/>
      <c r="M1497" s="847"/>
      <c r="N1497" s="847">
        <v>24</v>
      </c>
      <c r="O1497" s="218">
        <v>44986</v>
      </c>
      <c r="P1497" s="557">
        <f t="shared" si="25"/>
        <v>24</v>
      </c>
    </row>
    <row r="1498" spans="1:16">
      <c r="A1498" s="844">
        <v>44987</v>
      </c>
      <c r="B1498" s="845" t="s">
        <v>3</v>
      </c>
      <c r="C1498" s="845" t="s">
        <v>1791</v>
      </c>
      <c r="D1498" s="846" t="s">
        <v>96</v>
      </c>
      <c r="E1498" s="846"/>
      <c r="F1498" s="846">
        <v>1</v>
      </c>
      <c r="G1498" s="846">
        <v>1</v>
      </c>
      <c r="H1498" s="846"/>
      <c r="I1498" s="846"/>
      <c r="J1498" s="1015"/>
      <c r="K1498" s="847"/>
      <c r="L1498" s="847"/>
      <c r="M1498" s="847"/>
      <c r="N1498" s="847">
        <v>12</v>
      </c>
      <c r="O1498" s="218">
        <v>44986</v>
      </c>
      <c r="P1498" s="557">
        <f t="shared" si="25"/>
        <v>12</v>
      </c>
    </row>
    <row r="1499" spans="1:16">
      <c r="A1499" s="844">
        <v>44987</v>
      </c>
      <c r="B1499" s="845" t="s">
        <v>3</v>
      </c>
      <c r="C1499" s="845" t="s">
        <v>1791</v>
      </c>
      <c r="D1499" s="846" t="s">
        <v>96</v>
      </c>
      <c r="E1499" s="846"/>
      <c r="F1499" s="846">
        <v>1</v>
      </c>
      <c r="G1499" s="846">
        <v>1</v>
      </c>
      <c r="H1499" s="846"/>
      <c r="I1499" s="846"/>
      <c r="J1499" s="1015"/>
      <c r="K1499" s="847"/>
      <c r="L1499" s="847"/>
      <c r="M1499" s="847"/>
      <c r="N1499" s="847">
        <v>12</v>
      </c>
      <c r="O1499" s="218">
        <v>44986</v>
      </c>
      <c r="P1499" s="557">
        <f t="shared" si="25"/>
        <v>12</v>
      </c>
    </row>
    <row r="1500" spans="1:16">
      <c r="A1500" s="844">
        <v>44987</v>
      </c>
      <c r="B1500" s="845" t="s">
        <v>3</v>
      </c>
      <c r="C1500" s="845" t="s">
        <v>1791</v>
      </c>
      <c r="D1500" s="846" t="s">
        <v>96</v>
      </c>
      <c r="E1500" s="846"/>
      <c r="F1500" s="846">
        <v>1</v>
      </c>
      <c r="G1500" s="846">
        <v>1</v>
      </c>
      <c r="H1500" s="846"/>
      <c r="I1500" s="846"/>
      <c r="J1500" s="1015"/>
      <c r="K1500" s="847"/>
      <c r="L1500" s="847"/>
      <c r="M1500" s="847"/>
      <c r="N1500" s="847">
        <v>12</v>
      </c>
      <c r="O1500" s="218">
        <v>44986</v>
      </c>
      <c r="P1500" s="557">
        <f t="shared" si="25"/>
        <v>12</v>
      </c>
    </row>
    <row r="1501" spans="1:16">
      <c r="A1501" s="796">
        <v>44988</v>
      </c>
      <c r="B1501" s="845" t="s">
        <v>3</v>
      </c>
      <c r="C1501" s="731" t="s">
        <v>1607</v>
      </c>
      <c r="D1501" s="797" t="s">
        <v>10</v>
      </c>
      <c r="E1501" s="797"/>
      <c r="F1501" s="797">
        <v>2</v>
      </c>
      <c r="G1501" s="797">
        <v>1</v>
      </c>
      <c r="H1501" s="797"/>
      <c r="I1501" s="846"/>
      <c r="J1501" s="1015"/>
      <c r="K1501" s="798"/>
      <c r="L1501" s="798"/>
      <c r="M1501" s="798">
        <v>12</v>
      </c>
      <c r="N1501" s="798"/>
      <c r="O1501" s="218">
        <v>44986</v>
      </c>
      <c r="P1501" s="557">
        <f t="shared" si="25"/>
        <v>12</v>
      </c>
    </row>
    <row r="1502" spans="1:16">
      <c r="A1502" s="796">
        <v>44988</v>
      </c>
      <c r="B1502" s="731" t="s">
        <v>37</v>
      </c>
      <c r="C1502" s="731" t="s">
        <v>1793</v>
      </c>
      <c r="D1502" s="797" t="s">
        <v>204</v>
      </c>
      <c r="E1502" s="797"/>
      <c r="F1502" s="797">
        <v>1</v>
      </c>
      <c r="G1502" s="797">
        <v>1</v>
      </c>
      <c r="H1502" s="797"/>
      <c r="I1502" s="846"/>
      <c r="J1502" s="1015"/>
      <c r="K1502" s="798"/>
      <c r="L1502" s="798"/>
      <c r="M1502" s="798"/>
      <c r="N1502" s="798">
        <v>15</v>
      </c>
      <c r="O1502" s="218">
        <v>44986</v>
      </c>
      <c r="P1502" s="557">
        <f t="shared" si="25"/>
        <v>15</v>
      </c>
    </row>
    <row r="1503" spans="1:16">
      <c r="A1503" s="796">
        <v>44991</v>
      </c>
      <c r="B1503" s="731" t="s">
        <v>37</v>
      </c>
      <c r="C1503" s="731" t="s">
        <v>1692</v>
      </c>
      <c r="D1503" s="797" t="s">
        <v>204</v>
      </c>
      <c r="E1503" s="797"/>
      <c r="F1503" s="797">
        <v>1</v>
      </c>
      <c r="G1503" s="797">
        <v>1</v>
      </c>
      <c r="H1503" s="797"/>
      <c r="I1503" s="846"/>
      <c r="J1503" s="1015"/>
      <c r="K1503" s="798"/>
      <c r="L1503" s="798"/>
      <c r="M1503" s="798"/>
      <c r="N1503" s="798">
        <v>12</v>
      </c>
      <c r="O1503" s="218">
        <v>44986</v>
      </c>
      <c r="P1503" s="557">
        <f t="shared" si="25"/>
        <v>12</v>
      </c>
    </row>
    <row r="1504" spans="1:16">
      <c r="A1504" s="796">
        <v>44991</v>
      </c>
      <c r="B1504" s="731" t="s">
        <v>34</v>
      </c>
      <c r="C1504" s="731" t="s">
        <v>1433</v>
      </c>
      <c r="D1504" s="797" t="s">
        <v>204</v>
      </c>
      <c r="E1504" s="797"/>
      <c r="F1504" s="797">
        <v>1</v>
      </c>
      <c r="G1504" s="797">
        <v>1</v>
      </c>
      <c r="H1504" s="797"/>
      <c r="I1504" s="846"/>
      <c r="J1504" s="1015"/>
      <c r="K1504" s="798"/>
      <c r="L1504" s="798"/>
      <c r="M1504" s="798"/>
      <c r="N1504" s="798">
        <v>12</v>
      </c>
      <c r="O1504" s="218">
        <v>44986</v>
      </c>
      <c r="P1504" s="557">
        <f t="shared" si="25"/>
        <v>12</v>
      </c>
    </row>
    <row r="1505" spans="1:16">
      <c r="A1505" s="796">
        <v>44991</v>
      </c>
      <c r="B1505" s="845" t="s">
        <v>3</v>
      </c>
      <c r="C1505" s="731" t="s">
        <v>1643</v>
      </c>
      <c r="D1505" s="797" t="s">
        <v>204</v>
      </c>
      <c r="E1505" s="797"/>
      <c r="F1505" s="797">
        <v>1</v>
      </c>
      <c r="G1505" s="797">
        <v>1</v>
      </c>
      <c r="H1505" s="797"/>
      <c r="I1505" s="846"/>
      <c r="J1505" s="1015"/>
      <c r="K1505" s="798"/>
      <c r="L1505" s="798"/>
      <c r="M1505" s="798"/>
      <c r="N1505" s="798">
        <v>12</v>
      </c>
      <c r="O1505" s="218">
        <v>44986</v>
      </c>
      <c r="P1505" s="557">
        <f t="shared" si="25"/>
        <v>12</v>
      </c>
    </row>
    <row r="1506" spans="1:16">
      <c r="A1506" s="796">
        <v>44991</v>
      </c>
      <c r="B1506" s="845" t="s">
        <v>12</v>
      </c>
      <c r="C1506" s="731" t="s">
        <v>1795</v>
      </c>
      <c r="D1506" s="797" t="s">
        <v>97</v>
      </c>
      <c r="E1506" s="797"/>
      <c r="F1506" s="797">
        <v>1</v>
      </c>
      <c r="G1506" s="797">
        <v>1</v>
      </c>
      <c r="H1506" s="797"/>
      <c r="I1506" s="846"/>
      <c r="J1506" s="1015"/>
      <c r="K1506" s="798"/>
      <c r="L1506" s="798"/>
      <c r="M1506" s="798"/>
      <c r="N1506" s="798">
        <v>12</v>
      </c>
      <c r="O1506" s="218">
        <v>44986</v>
      </c>
      <c r="P1506" s="557">
        <f t="shared" si="25"/>
        <v>12</v>
      </c>
    </row>
    <row r="1507" spans="1:16">
      <c r="A1507" s="796">
        <v>44991</v>
      </c>
      <c r="B1507" s="845" t="s">
        <v>12</v>
      </c>
      <c r="C1507" s="731" t="s">
        <v>1796</v>
      </c>
      <c r="D1507" s="797" t="s">
        <v>95</v>
      </c>
      <c r="E1507" s="797"/>
      <c r="F1507" s="797">
        <v>1</v>
      </c>
      <c r="G1507" s="797">
        <v>1</v>
      </c>
      <c r="H1507" s="797"/>
      <c r="I1507" s="846"/>
      <c r="J1507" s="1015"/>
      <c r="K1507" s="798"/>
      <c r="L1507" s="798"/>
      <c r="M1507" s="798"/>
      <c r="N1507" s="798">
        <v>12</v>
      </c>
      <c r="O1507" s="218">
        <v>44986</v>
      </c>
      <c r="P1507" s="557">
        <f t="shared" si="25"/>
        <v>12</v>
      </c>
    </row>
    <row r="1508" spans="1:16">
      <c r="A1508" s="796">
        <v>44991</v>
      </c>
      <c r="B1508" s="845" t="s">
        <v>3</v>
      </c>
      <c r="C1508" s="731" t="s">
        <v>1797</v>
      </c>
      <c r="D1508" s="797" t="s">
        <v>95</v>
      </c>
      <c r="E1508" s="797"/>
      <c r="F1508" s="797">
        <v>1</v>
      </c>
      <c r="G1508" s="797">
        <v>1</v>
      </c>
      <c r="H1508" s="797"/>
      <c r="I1508" s="846"/>
      <c r="J1508" s="1015"/>
      <c r="K1508" s="798"/>
      <c r="L1508" s="798"/>
      <c r="M1508" s="798"/>
      <c r="N1508" s="798">
        <v>12</v>
      </c>
      <c r="O1508" s="218">
        <v>44986</v>
      </c>
      <c r="P1508" s="557">
        <f t="shared" si="25"/>
        <v>12</v>
      </c>
    </row>
    <row r="1509" spans="1:16">
      <c r="A1509" s="796">
        <v>44991</v>
      </c>
      <c r="B1509" s="731" t="s">
        <v>472</v>
      </c>
      <c r="C1509" s="731" t="s">
        <v>1798</v>
      </c>
      <c r="D1509" s="797" t="s">
        <v>95</v>
      </c>
      <c r="E1509" s="797"/>
      <c r="F1509" s="797">
        <v>1</v>
      </c>
      <c r="G1509" s="797">
        <v>1</v>
      </c>
      <c r="H1509" s="797"/>
      <c r="I1509" s="846"/>
      <c r="J1509" s="1015"/>
      <c r="K1509" s="798"/>
      <c r="L1509" s="798"/>
      <c r="M1509" s="798"/>
      <c r="N1509" s="798">
        <v>12</v>
      </c>
      <c r="O1509" s="218">
        <v>44986</v>
      </c>
      <c r="P1509" s="557">
        <f t="shared" si="25"/>
        <v>12</v>
      </c>
    </row>
    <row r="1510" spans="1:16">
      <c r="A1510" s="796">
        <v>44991</v>
      </c>
      <c r="B1510" s="845" t="s">
        <v>3</v>
      </c>
      <c r="C1510" s="731" t="s">
        <v>1797</v>
      </c>
      <c r="D1510" s="797" t="s">
        <v>96</v>
      </c>
      <c r="E1510" s="797"/>
      <c r="F1510" s="797">
        <v>3</v>
      </c>
      <c r="G1510" s="797">
        <v>3</v>
      </c>
      <c r="H1510" s="797"/>
      <c r="I1510" s="846"/>
      <c r="J1510" s="1015"/>
      <c r="K1510" s="798"/>
      <c r="L1510" s="798"/>
      <c r="M1510" s="798"/>
      <c r="N1510" s="798">
        <v>36</v>
      </c>
      <c r="O1510" s="218">
        <v>44986</v>
      </c>
      <c r="P1510" s="557">
        <f t="shared" si="25"/>
        <v>36</v>
      </c>
    </row>
    <row r="1511" spans="1:16">
      <c r="A1511" s="796">
        <v>44993</v>
      </c>
      <c r="B1511" s="845" t="s">
        <v>12</v>
      </c>
      <c r="C1511" s="731" t="s">
        <v>1799</v>
      </c>
      <c r="D1511" s="797" t="s">
        <v>97</v>
      </c>
      <c r="E1511" s="797"/>
      <c r="F1511" s="797">
        <v>1</v>
      </c>
      <c r="G1511" s="797">
        <v>1</v>
      </c>
      <c r="H1511" s="797"/>
      <c r="I1511" s="846"/>
      <c r="J1511" s="1015"/>
      <c r="K1511" s="798"/>
      <c r="L1511" s="798"/>
      <c r="M1511" s="798"/>
      <c r="N1511" s="798">
        <v>12</v>
      </c>
      <c r="O1511" s="218">
        <v>44986</v>
      </c>
      <c r="P1511" s="557">
        <f t="shared" si="25"/>
        <v>12</v>
      </c>
    </row>
    <row r="1512" spans="1:16">
      <c r="A1512" s="796">
        <v>44993</v>
      </c>
      <c r="B1512" s="845" t="s">
        <v>12</v>
      </c>
      <c r="C1512" s="731" t="s">
        <v>1800</v>
      </c>
      <c r="D1512" s="797" t="s">
        <v>98</v>
      </c>
      <c r="E1512" s="797"/>
      <c r="F1512" s="797">
        <v>2</v>
      </c>
      <c r="G1512" s="797">
        <v>2</v>
      </c>
      <c r="H1512" s="797"/>
      <c r="I1512" s="846"/>
      <c r="J1512" s="1015"/>
      <c r="K1512" s="798"/>
      <c r="L1512" s="798"/>
      <c r="M1512" s="798"/>
      <c r="N1512" s="798">
        <v>24</v>
      </c>
      <c r="O1512" s="218">
        <v>44986</v>
      </c>
      <c r="P1512" s="557">
        <f t="shared" si="25"/>
        <v>24</v>
      </c>
    </row>
    <row r="1513" spans="1:16">
      <c r="A1513" s="796">
        <v>44993</v>
      </c>
      <c r="B1513" s="845" t="s">
        <v>12</v>
      </c>
      <c r="C1513" s="731" t="s">
        <v>1801</v>
      </c>
      <c r="D1513" s="797" t="s">
        <v>95</v>
      </c>
      <c r="E1513" s="797"/>
      <c r="F1513" s="797">
        <v>2</v>
      </c>
      <c r="G1513" s="797">
        <v>2</v>
      </c>
      <c r="H1513" s="797"/>
      <c r="I1513" s="846"/>
      <c r="J1513" s="1015"/>
      <c r="K1513" s="798"/>
      <c r="L1513" s="798"/>
      <c r="M1513" s="798"/>
      <c r="N1513" s="798">
        <v>24</v>
      </c>
      <c r="O1513" s="218">
        <v>44986</v>
      </c>
      <c r="P1513" s="557">
        <f t="shared" si="25"/>
        <v>24</v>
      </c>
    </row>
    <row r="1514" spans="1:16">
      <c r="A1514" s="796">
        <v>44993</v>
      </c>
      <c r="B1514" s="845" t="s">
        <v>3</v>
      </c>
      <c r="C1514" s="731" t="s">
        <v>1797</v>
      </c>
      <c r="D1514" s="797" t="s">
        <v>95</v>
      </c>
      <c r="E1514" s="797"/>
      <c r="F1514" s="797">
        <v>1</v>
      </c>
      <c r="G1514" s="797">
        <v>1</v>
      </c>
      <c r="H1514" s="797"/>
      <c r="I1514" s="846"/>
      <c r="J1514" s="1015"/>
      <c r="K1514" s="798"/>
      <c r="L1514" s="798"/>
      <c r="M1514" s="798"/>
      <c r="N1514" s="798">
        <v>12</v>
      </c>
      <c r="O1514" s="218">
        <v>44986</v>
      </c>
      <c r="P1514" s="557">
        <f t="shared" si="25"/>
        <v>12</v>
      </c>
    </row>
    <row r="1515" spans="1:16">
      <c r="A1515" s="796">
        <v>44993</v>
      </c>
      <c r="B1515" s="845" t="s">
        <v>3</v>
      </c>
      <c r="C1515" s="731" t="s">
        <v>1797</v>
      </c>
      <c r="D1515" s="797" t="s">
        <v>96</v>
      </c>
      <c r="E1515" s="797"/>
      <c r="F1515" s="797">
        <v>2</v>
      </c>
      <c r="G1515" s="797">
        <v>2</v>
      </c>
      <c r="H1515" s="797"/>
      <c r="I1515" s="846"/>
      <c r="J1515" s="1015"/>
      <c r="K1515" s="798"/>
      <c r="L1515" s="798"/>
      <c r="M1515" s="798"/>
      <c r="N1515" s="798">
        <v>24</v>
      </c>
      <c r="O1515" s="218">
        <v>44986</v>
      </c>
      <c r="P1515" s="557">
        <f t="shared" si="25"/>
        <v>24</v>
      </c>
    </row>
    <row r="1516" spans="1:16">
      <c r="A1516" s="796">
        <v>44993</v>
      </c>
      <c r="B1516" s="731" t="s">
        <v>472</v>
      </c>
      <c r="C1516" s="731" t="s">
        <v>1802</v>
      </c>
      <c r="D1516" s="797" t="s">
        <v>96</v>
      </c>
      <c r="E1516" s="797"/>
      <c r="F1516" s="797">
        <v>1</v>
      </c>
      <c r="G1516" s="797">
        <v>1</v>
      </c>
      <c r="H1516" s="797"/>
      <c r="I1516" s="846"/>
      <c r="J1516" s="1015"/>
      <c r="K1516" s="798"/>
      <c r="L1516" s="798"/>
      <c r="M1516" s="798"/>
      <c r="N1516" s="798">
        <v>12</v>
      </c>
      <c r="O1516" s="218">
        <v>44986</v>
      </c>
      <c r="P1516" s="557">
        <f t="shared" si="25"/>
        <v>12</v>
      </c>
    </row>
    <row r="1517" spans="1:16">
      <c r="A1517" s="796">
        <v>44993</v>
      </c>
      <c r="B1517" s="845" t="s">
        <v>3</v>
      </c>
      <c r="C1517" s="731"/>
      <c r="D1517" s="797" t="s">
        <v>99</v>
      </c>
      <c r="E1517" s="797"/>
      <c r="F1517" s="797">
        <v>5</v>
      </c>
      <c r="G1517" s="797">
        <v>5</v>
      </c>
      <c r="H1517" s="797"/>
      <c r="I1517" s="846"/>
      <c r="J1517" s="1015"/>
      <c r="K1517" s="798"/>
      <c r="L1517" s="798"/>
      <c r="M1517" s="798"/>
      <c r="N1517" s="798">
        <v>2.5</v>
      </c>
      <c r="O1517" s="218">
        <v>44986</v>
      </c>
      <c r="P1517" s="557">
        <f t="shared" si="25"/>
        <v>2.5</v>
      </c>
    </row>
    <row r="1518" spans="1:16">
      <c r="A1518" s="796">
        <v>44994</v>
      </c>
      <c r="B1518" s="845" t="s">
        <v>3</v>
      </c>
      <c r="C1518" s="731" t="s">
        <v>537</v>
      </c>
      <c r="D1518" s="797" t="s">
        <v>204</v>
      </c>
      <c r="E1518" s="797"/>
      <c r="F1518" s="797">
        <v>1</v>
      </c>
      <c r="G1518" s="797">
        <v>1</v>
      </c>
      <c r="H1518" s="797"/>
      <c r="I1518" s="846"/>
      <c r="J1518" s="1015"/>
      <c r="K1518" s="798"/>
      <c r="L1518" s="798"/>
      <c r="M1518" s="798"/>
      <c r="N1518" s="798">
        <v>58</v>
      </c>
      <c r="O1518" s="218">
        <v>44986</v>
      </c>
      <c r="P1518" s="557">
        <f t="shared" si="25"/>
        <v>58</v>
      </c>
    </row>
    <row r="1519" spans="1:16">
      <c r="A1519" s="796">
        <v>44994</v>
      </c>
      <c r="B1519" s="845" t="s">
        <v>12</v>
      </c>
      <c r="C1519" s="731" t="s">
        <v>1803</v>
      </c>
      <c r="D1519" s="797" t="s">
        <v>228</v>
      </c>
      <c r="E1519" s="797"/>
      <c r="F1519" s="797">
        <v>3</v>
      </c>
      <c r="G1519" s="797">
        <v>3</v>
      </c>
      <c r="H1519" s="797"/>
      <c r="I1519" s="846"/>
      <c r="J1519" s="1015"/>
      <c r="K1519" s="798"/>
      <c r="L1519" s="798"/>
      <c r="M1519" s="798">
        <v>60</v>
      </c>
      <c r="N1519" s="798"/>
      <c r="O1519" s="218">
        <v>44986</v>
      </c>
      <c r="P1519" s="557">
        <f t="shared" si="25"/>
        <v>60</v>
      </c>
    </row>
    <row r="1520" spans="1:16">
      <c r="A1520" s="796">
        <v>44994</v>
      </c>
      <c r="B1520" s="731" t="s">
        <v>41</v>
      </c>
      <c r="C1520" s="731" t="s">
        <v>1804</v>
      </c>
      <c r="D1520" s="797" t="s">
        <v>228</v>
      </c>
      <c r="E1520" s="797"/>
      <c r="F1520" s="797">
        <v>2</v>
      </c>
      <c r="G1520" s="797">
        <v>2</v>
      </c>
      <c r="H1520" s="797"/>
      <c r="I1520" s="846"/>
      <c r="J1520" s="1015"/>
      <c r="K1520" s="798"/>
      <c r="L1520" s="798"/>
      <c r="M1520" s="798">
        <v>54</v>
      </c>
      <c r="N1520" s="798"/>
      <c r="O1520" s="218">
        <v>44986</v>
      </c>
      <c r="P1520" s="557">
        <f t="shared" si="25"/>
        <v>54</v>
      </c>
    </row>
    <row r="1521" spans="1:16">
      <c r="A1521" s="796">
        <v>44994</v>
      </c>
      <c r="B1521" s="731" t="s">
        <v>41</v>
      </c>
      <c r="C1521" s="731" t="s">
        <v>1805</v>
      </c>
      <c r="D1521" s="797" t="s">
        <v>11</v>
      </c>
      <c r="E1521" s="797"/>
      <c r="F1521" s="797">
        <v>2</v>
      </c>
      <c r="G1521" s="797">
        <v>0.5</v>
      </c>
      <c r="H1521" s="797"/>
      <c r="I1521" s="846"/>
      <c r="J1521" s="1015"/>
      <c r="K1521" s="798"/>
      <c r="L1521" s="798"/>
      <c r="M1521" s="798">
        <v>12</v>
      </c>
      <c r="N1521" s="798"/>
      <c r="O1521" s="218">
        <v>44986</v>
      </c>
      <c r="P1521" s="557">
        <f t="shared" si="25"/>
        <v>12</v>
      </c>
    </row>
    <row r="1522" spans="1:16">
      <c r="A1522" s="796">
        <v>44994</v>
      </c>
      <c r="B1522" s="845" t="s">
        <v>3</v>
      </c>
      <c r="C1522" s="731" t="s">
        <v>1806</v>
      </c>
      <c r="D1522" s="797" t="s">
        <v>10</v>
      </c>
      <c r="E1522" s="797"/>
      <c r="F1522" s="797">
        <v>2</v>
      </c>
      <c r="G1522" s="797">
        <v>1</v>
      </c>
      <c r="H1522" s="797"/>
      <c r="I1522" s="846"/>
      <c r="J1522" s="1015"/>
      <c r="K1522" s="798"/>
      <c r="L1522" s="798"/>
      <c r="M1522" s="798">
        <v>10</v>
      </c>
      <c r="N1522" s="798"/>
      <c r="O1522" s="218">
        <v>44986</v>
      </c>
      <c r="P1522" s="557">
        <f t="shared" si="25"/>
        <v>10</v>
      </c>
    </row>
    <row r="1523" spans="1:16">
      <c r="A1523" s="796">
        <v>44994</v>
      </c>
      <c r="B1523" s="731" t="s">
        <v>37</v>
      </c>
      <c r="C1523" s="731" t="s">
        <v>1320</v>
      </c>
      <c r="D1523" s="797" t="s">
        <v>10</v>
      </c>
      <c r="E1523" s="797"/>
      <c r="F1523" s="797">
        <v>1</v>
      </c>
      <c r="G1523" s="797">
        <v>0.5</v>
      </c>
      <c r="H1523" s="797"/>
      <c r="I1523" s="846"/>
      <c r="J1523" s="1015"/>
      <c r="K1523" s="798"/>
      <c r="L1523" s="798"/>
      <c r="M1523" s="798">
        <v>5</v>
      </c>
      <c r="N1523" s="798"/>
      <c r="O1523" s="218">
        <v>44986</v>
      </c>
      <c r="P1523" s="557">
        <f t="shared" si="25"/>
        <v>5</v>
      </c>
    </row>
    <row r="1524" spans="1:16">
      <c r="A1524" s="796">
        <v>44994</v>
      </c>
      <c r="B1524" s="731" t="s">
        <v>40</v>
      </c>
      <c r="C1524" s="731" t="s">
        <v>1807</v>
      </c>
      <c r="D1524" s="797" t="s">
        <v>10</v>
      </c>
      <c r="E1524" s="797"/>
      <c r="F1524" s="797">
        <v>6</v>
      </c>
      <c r="G1524" s="797">
        <v>3</v>
      </c>
      <c r="H1524" s="797"/>
      <c r="I1524" s="846"/>
      <c r="J1524" s="1015"/>
      <c r="K1524" s="798"/>
      <c r="L1524" s="798"/>
      <c r="M1524" s="798">
        <v>30</v>
      </c>
      <c r="N1524" s="798"/>
      <c r="O1524" s="218">
        <v>44986</v>
      </c>
      <c r="P1524" s="557">
        <f t="shared" si="25"/>
        <v>30</v>
      </c>
    </row>
    <row r="1525" spans="1:16">
      <c r="A1525" s="796">
        <v>44994</v>
      </c>
      <c r="B1525" s="731" t="s">
        <v>41</v>
      </c>
      <c r="C1525" s="731" t="s">
        <v>1808</v>
      </c>
      <c r="D1525" s="797" t="s">
        <v>10</v>
      </c>
      <c r="E1525" s="797"/>
      <c r="F1525" s="797">
        <v>1</v>
      </c>
      <c r="G1525" s="797">
        <v>1</v>
      </c>
      <c r="H1525" s="797"/>
      <c r="I1525" s="846"/>
      <c r="J1525" s="1015"/>
      <c r="K1525" s="798"/>
      <c r="L1525" s="798"/>
      <c r="M1525" s="798">
        <v>5</v>
      </c>
      <c r="N1525" s="798"/>
      <c r="O1525" s="218">
        <v>44986</v>
      </c>
      <c r="P1525" s="557">
        <f t="shared" si="25"/>
        <v>5</v>
      </c>
    </row>
    <row r="1526" spans="1:16">
      <c r="A1526" s="796">
        <v>44994</v>
      </c>
      <c r="B1526" s="845" t="s">
        <v>3</v>
      </c>
      <c r="C1526" s="731" t="s">
        <v>1797</v>
      </c>
      <c r="D1526" s="797" t="s">
        <v>97</v>
      </c>
      <c r="E1526" s="797"/>
      <c r="F1526" s="797">
        <v>1</v>
      </c>
      <c r="G1526" s="797">
        <v>1</v>
      </c>
      <c r="H1526" s="797"/>
      <c r="I1526" s="846"/>
      <c r="J1526" s="1015"/>
      <c r="K1526" s="798"/>
      <c r="L1526" s="798"/>
      <c r="M1526" s="798"/>
      <c r="N1526" s="798">
        <v>12</v>
      </c>
      <c r="O1526" s="218">
        <v>44986</v>
      </c>
      <c r="P1526" s="557">
        <f t="shared" si="25"/>
        <v>12</v>
      </c>
    </row>
    <row r="1527" spans="1:16">
      <c r="A1527" s="796">
        <v>44994</v>
      </c>
      <c r="B1527" s="845" t="s">
        <v>12</v>
      </c>
      <c r="C1527" s="731" t="s">
        <v>1795</v>
      </c>
      <c r="D1527" s="797" t="s">
        <v>95</v>
      </c>
      <c r="E1527" s="797"/>
      <c r="F1527" s="797">
        <v>1</v>
      </c>
      <c r="G1527" s="797">
        <v>1</v>
      </c>
      <c r="H1527" s="797"/>
      <c r="I1527" s="846"/>
      <c r="J1527" s="1015"/>
      <c r="K1527" s="798"/>
      <c r="L1527" s="798"/>
      <c r="M1527" s="798"/>
      <c r="N1527" s="798">
        <v>12</v>
      </c>
      <c r="O1527" s="218">
        <v>44986</v>
      </c>
      <c r="P1527" s="557">
        <f t="shared" ref="P1527:P1592" si="26">SUM(K1527:N1527)</f>
        <v>12</v>
      </c>
    </row>
    <row r="1528" spans="1:16">
      <c r="A1528" s="796">
        <v>44994</v>
      </c>
      <c r="B1528" s="845" t="s">
        <v>3</v>
      </c>
      <c r="C1528" s="731" t="s">
        <v>1647</v>
      </c>
      <c r="D1528" s="797" t="s">
        <v>95</v>
      </c>
      <c r="E1528" s="797"/>
      <c r="F1528" s="797">
        <v>2</v>
      </c>
      <c r="G1528" s="797">
        <v>2</v>
      </c>
      <c r="H1528" s="797"/>
      <c r="I1528" s="846"/>
      <c r="J1528" s="1015"/>
      <c r="K1528" s="798"/>
      <c r="L1528" s="798"/>
      <c r="M1528" s="798"/>
      <c r="N1528" s="798">
        <v>24</v>
      </c>
      <c r="O1528" s="218">
        <v>44986</v>
      </c>
      <c r="P1528" s="557">
        <f t="shared" si="26"/>
        <v>24</v>
      </c>
    </row>
    <row r="1529" spans="1:16">
      <c r="A1529" s="796">
        <v>44994</v>
      </c>
      <c r="B1529" s="845" t="s">
        <v>3</v>
      </c>
      <c r="C1529" s="731" t="s">
        <v>1797</v>
      </c>
      <c r="D1529" s="797" t="s">
        <v>96</v>
      </c>
      <c r="E1529" s="797"/>
      <c r="F1529" s="797">
        <v>1</v>
      </c>
      <c r="G1529" s="797">
        <v>1</v>
      </c>
      <c r="H1529" s="797"/>
      <c r="I1529" s="846"/>
      <c r="J1529" s="1015"/>
      <c r="K1529" s="798"/>
      <c r="L1529" s="798"/>
      <c r="M1529" s="798"/>
      <c r="N1529" s="798">
        <v>12</v>
      </c>
      <c r="O1529" s="218">
        <v>44986</v>
      </c>
      <c r="P1529" s="557">
        <f t="shared" si="26"/>
        <v>12</v>
      </c>
    </row>
    <row r="1530" spans="1:16">
      <c r="A1530" s="796">
        <v>44994</v>
      </c>
      <c r="B1530" s="731" t="s">
        <v>2</v>
      </c>
      <c r="C1530" s="731" t="s">
        <v>1809</v>
      </c>
      <c r="D1530" s="797" t="s">
        <v>96</v>
      </c>
      <c r="E1530" s="797"/>
      <c r="F1530" s="797">
        <v>2</v>
      </c>
      <c r="G1530" s="797">
        <v>2</v>
      </c>
      <c r="H1530" s="797"/>
      <c r="I1530" s="846"/>
      <c r="J1530" s="1015"/>
      <c r="K1530" s="798"/>
      <c r="L1530" s="798"/>
      <c r="M1530" s="798"/>
      <c r="N1530" s="798">
        <v>24</v>
      </c>
      <c r="O1530" s="218">
        <v>44986</v>
      </c>
      <c r="P1530" s="557">
        <f t="shared" si="26"/>
        <v>24</v>
      </c>
    </row>
    <row r="1531" spans="1:16">
      <c r="A1531" s="844">
        <v>44995</v>
      </c>
      <c r="B1531" s="845" t="s">
        <v>3</v>
      </c>
      <c r="C1531" s="845" t="s">
        <v>1490</v>
      </c>
      <c r="D1531" s="846" t="s">
        <v>204</v>
      </c>
      <c r="E1531" s="846"/>
      <c r="F1531" s="846">
        <v>1</v>
      </c>
      <c r="G1531" s="846">
        <v>1</v>
      </c>
      <c r="H1531" s="846"/>
      <c r="I1531" s="847"/>
      <c r="J1531" s="1063"/>
      <c r="K1531" s="847"/>
      <c r="L1531" s="847"/>
      <c r="M1531" s="847"/>
      <c r="N1531" s="847">
        <v>35</v>
      </c>
      <c r="O1531" s="218">
        <v>44986</v>
      </c>
      <c r="P1531" s="557">
        <f t="shared" si="26"/>
        <v>35</v>
      </c>
    </row>
    <row r="1532" spans="1:16">
      <c r="A1532" s="844">
        <v>44995</v>
      </c>
      <c r="B1532" s="845" t="s">
        <v>12</v>
      </c>
      <c r="C1532" s="845" t="s">
        <v>1818</v>
      </c>
      <c r="D1532" s="846" t="s">
        <v>98</v>
      </c>
      <c r="E1532" s="846"/>
      <c r="F1532" s="846">
        <v>2</v>
      </c>
      <c r="G1532" s="846">
        <v>2</v>
      </c>
      <c r="H1532" s="846"/>
      <c r="I1532" s="847"/>
      <c r="J1532" s="1063"/>
      <c r="K1532" s="847"/>
      <c r="L1532" s="847"/>
      <c r="M1532" s="847"/>
      <c r="N1532" s="847">
        <v>24</v>
      </c>
      <c r="O1532" s="218">
        <v>44986</v>
      </c>
      <c r="P1532" s="557">
        <f t="shared" si="26"/>
        <v>24</v>
      </c>
    </row>
    <row r="1533" spans="1:16">
      <c r="A1533" s="844">
        <v>44995</v>
      </c>
      <c r="B1533" s="845" t="s">
        <v>12</v>
      </c>
      <c r="C1533" s="845" t="s">
        <v>1819</v>
      </c>
      <c r="D1533" s="846" t="s">
        <v>95</v>
      </c>
      <c r="E1533" s="846"/>
      <c r="F1533" s="846">
        <v>2</v>
      </c>
      <c r="G1533" s="846">
        <v>2</v>
      </c>
      <c r="H1533" s="846"/>
      <c r="I1533" s="847"/>
      <c r="J1533" s="1063"/>
      <c r="K1533" s="847"/>
      <c r="L1533" s="847"/>
      <c r="M1533" s="847"/>
      <c r="N1533" s="847">
        <v>24</v>
      </c>
      <c r="O1533" s="218">
        <v>44986</v>
      </c>
      <c r="P1533" s="557">
        <f t="shared" si="26"/>
        <v>24</v>
      </c>
    </row>
    <row r="1534" spans="1:16">
      <c r="A1534" s="844">
        <v>44995</v>
      </c>
      <c r="B1534" s="845" t="s">
        <v>3</v>
      </c>
      <c r="C1534" s="845" t="s">
        <v>1797</v>
      </c>
      <c r="D1534" s="846" t="s">
        <v>96</v>
      </c>
      <c r="E1534" s="846"/>
      <c r="F1534" s="846">
        <v>1</v>
      </c>
      <c r="G1534" s="846">
        <v>1</v>
      </c>
      <c r="H1534" s="846"/>
      <c r="I1534" s="847"/>
      <c r="J1534" s="1063"/>
      <c r="K1534" s="847"/>
      <c r="L1534" s="847"/>
      <c r="M1534" s="847"/>
      <c r="N1534" s="847">
        <v>12</v>
      </c>
      <c r="O1534" s="218">
        <v>44986</v>
      </c>
      <c r="P1534" s="557">
        <f t="shared" si="26"/>
        <v>12</v>
      </c>
    </row>
    <row r="1535" spans="1:16">
      <c r="A1535" s="844">
        <v>44995</v>
      </c>
      <c r="B1535" s="845" t="s">
        <v>2</v>
      </c>
      <c r="C1535" s="845" t="s">
        <v>1820</v>
      </c>
      <c r="D1535" s="846" t="s">
        <v>96</v>
      </c>
      <c r="E1535" s="846"/>
      <c r="F1535" s="846">
        <v>1</v>
      </c>
      <c r="G1535" s="846">
        <v>1</v>
      </c>
      <c r="H1535" s="846"/>
      <c r="I1535" s="847"/>
      <c r="J1535" s="1063"/>
      <c r="K1535" s="847"/>
      <c r="L1535" s="847"/>
      <c r="M1535" s="847"/>
      <c r="N1535" s="847">
        <v>12</v>
      </c>
      <c r="O1535" s="218">
        <v>44986</v>
      </c>
      <c r="P1535" s="557">
        <f t="shared" si="26"/>
        <v>12</v>
      </c>
    </row>
    <row r="1536" spans="1:16">
      <c r="A1536" s="844">
        <v>44995</v>
      </c>
      <c r="B1536" s="845" t="s">
        <v>3</v>
      </c>
      <c r="C1536" s="845" t="s">
        <v>1647</v>
      </c>
      <c r="D1536" s="846" t="s">
        <v>96</v>
      </c>
      <c r="E1536" s="846"/>
      <c r="F1536" s="846">
        <v>1</v>
      </c>
      <c r="G1536" s="846">
        <v>1</v>
      </c>
      <c r="H1536" s="846"/>
      <c r="I1536" s="847"/>
      <c r="J1536" s="1063"/>
      <c r="K1536" s="847"/>
      <c r="L1536" s="847"/>
      <c r="M1536" s="847"/>
      <c r="N1536" s="847">
        <v>12</v>
      </c>
      <c r="O1536" s="218">
        <v>44986</v>
      </c>
      <c r="P1536" s="557">
        <f t="shared" si="26"/>
        <v>12</v>
      </c>
    </row>
    <row r="1537" spans="1:16">
      <c r="A1537" s="796">
        <v>44997</v>
      </c>
      <c r="B1537" s="731" t="s">
        <v>43</v>
      </c>
      <c r="C1537" s="731" t="s">
        <v>1821</v>
      </c>
      <c r="D1537" s="797" t="s">
        <v>10</v>
      </c>
      <c r="E1537" s="797"/>
      <c r="F1537" s="797">
        <v>3</v>
      </c>
      <c r="G1537" s="797">
        <v>0.75</v>
      </c>
      <c r="H1537" s="797"/>
      <c r="I1537" s="846"/>
      <c r="J1537" s="1015"/>
      <c r="K1537" s="798"/>
      <c r="L1537" s="798"/>
      <c r="M1537" s="798">
        <v>15</v>
      </c>
      <c r="N1537" s="798"/>
      <c r="O1537" s="218">
        <v>44986</v>
      </c>
      <c r="P1537" s="557">
        <f t="shared" si="26"/>
        <v>15</v>
      </c>
    </row>
    <row r="1538" spans="1:16">
      <c r="A1538" s="796">
        <v>44997</v>
      </c>
      <c r="B1538" s="731" t="s">
        <v>472</v>
      </c>
      <c r="C1538" s="731" t="s">
        <v>1822</v>
      </c>
      <c r="D1538" s="797" t="s">
        <v>354</v>
      </c>
      <c r="E1538" s="797"/>
      <c r="F1538" s="797">
        <v>2</v>
      </c>
      <c r="G1538" s="797">
        <v>2</v>
      </c>
      <c r="H1538" s="797"/>
      <c r="I1538" s="846"/>
      <c r="J1538" s="1015"/>
      <c r="K1538" s="798"/>
      <c r="L1538" s="798"/>
      <c r="M1538" s="798">
        <v>13</v>
      </c>
      <c r="N1538" s="798"/>
      <c r="O1538" s="218">
        <v>44986</v>
      </c>
      <c r="P1538" s="557">
        <f t="shared" si="26"/>
        <v>13</v>
      </c>
    </row>
    <row r="1539" spans="1:16">
      <c r="A1539" s="796">
        <v>44997</v>
      </c>
      <c r="B1539" s="731" t="s">
        <v>41</v>
      </c>
      <c r="C1539" s="731" t="s">
        <v>1823</v>
      </c>
      <c r="D1539" s="797" t="s">
        <v>354</v>
      </c>
      <c r="E1539" s="797"/>
      <c r="F1539" s="797">
        <v>2</v>
      </c>
      <c r="G1539" s="797">
        <v>2</v>
      </c>
      <c r="H1539" s="797"/>
      <c r="I1539" s="846"/>
      <c r="J1539" s="1015"/>
      <c r="K1539" s="798"/>
      <c r="L1539" s="798"/>
      <c r="M1539" s="798">
        <v>10</v>
      </c>
      <c r="N1539" s="798"/>
      <c r="O1539" s="218">
        <v>44986</v>
      </c>
      <c r="P1539" s="557">
        <f t="shared" si="26"/>
        <v>10</v>
      </c>
    </row>
    <row r="1540" spans="1:16">
      <c r="A1540" s="796">
        <v>44997</v>
      </c>
      <c r="B1540" s="731" t="s">
        <v>863</v>
      </c>
      <c r="C1540" s="731" t="s">
        <v>1824</v>
      </c>
      <c r="D1540" s="797" t="s">
        <v>354</v>
      </c>
      <c r="E1540" s="797"/>
      <c r="F1540" s="797"/>
      <c r="G1540" s="797"/>
      <c r="H1540" s="797"/>
      <c r="I1540" s="846"/>
      <c r="J1540" s="1015"/>
      <c r="K1540" s="798"/>
      <c r="L1540" s="798"/>
      <c r="M1540" s="798">
        <v>10</v>
      </c>
      <c r="N1540" s="798"/>
      <c r="O1540" s="218">
        <v>44986</v>
      </c>
      <c r="P1540" s="557">
        <f t="shared" si="26"/>
        <v>10</v>
      </c>
    </row>
    <row r="1541" spans="1:16">
      <c r="A1541" s="796">
        <v>44997</v>
      </c>
      <c r="B1541" s="731" t="s">
        <v>12</v>
      </c>
      <c r="C1541" s="731" t="s">
        <v>1803</v>
      </c>
      <c r="D1541" s="797" t="s">
        <v>354</v>
      </c>
      <c r="E1541" s="797"/>
      <c r="F1541" s="797">
        <v>3</v>
      </c>
      <c r="G1541" s="797">
        <v>3</v>
      </c>
      <c r="H1541" s="797"/>
      <c r="I1541" s="846"/>
      <c r="J1541" s="1015"/>
      <c r="K1541" s="798"/>
      <c r="L1541" s="798"/>
      <c r="M1541" s="798">
        <v>15</v>
      </c>
      <c r="N1541" s="798"/>
      <c r="O1541" s="218">
        <v>44986</v>
      </c>
      <c r="P1541" s="557">
        <f t="shared" si="26"/>
        <v>15</v>
      </c>
    </row>
    <row r="1542" spans="1:16">
      <c r="A1542" s="796">
        <v>44997</v>
      </c>
      <c r="B1542" s="731" t="s">
        <v>40</v>
      </c>
      <c r="C1542" s="731" t="s">
        <v>1462</v>
      </c>
      <c r="D1542" s="797" t="s">
        <v>10</v>
      </c>
      <c r="E1542" s="797"/>
      <c r="F1542" s="797">
        <v>1</v>
      </c>
      <c r="G1542" s="797">
        <v>0.5</v>
      </c>
      <c r="H1542" s="797"/>
      <c r="I1542" s="846"/>
      <c r="J1542" s="1015"/>
      <c r="K1542" s="798"/>
      <c r="L1542" s="798"/>
      <c r="M1542" s="798">
        <v>5</v>
      </c>
      <c r="N1542" s="798"/>
      <c r="O1542" s="218">
        <v>44986</v>
      </c>
      <c r="P1542" s="557">
        <f t="shared" si="26"/>
        <v>5</v>
      </c>
    </row>
    <row r="1543" spans="1:16">
      <c r="A1543" s="796">
        <v>44997</v>
      </c>
      <c r="B1543" s="731" t="s">
        <v>41</v>
      </c>
      <c r="C1543" s="731" t="s">
        <v>1825</v>
      </c>
      <c r="D1543" s="797" t="s">
        <v>11</v>
      </c>
      <c r="E1543" s="797"/>
      <c r="F1543" s="797">
        <v>4</v>
      </c>
      <c r="G1543" s="797">
        <v>2.25</v>
      </c>
      <c r="H1543" s="797"/>
      <c r="I1543" s="846"/>
      <c r="J1543" s="1015"/>
      <c r="K1543" s="798"/>
      <c r="L1543" s="798"/>
      <c r="M1543" s="798">
        <v>24</v>
      </c>
      <c r="N1543" s="798"/>
      <c r="O1543" s="218">
        <v>44986</v>
      </c>
      <c r="P1543" s="557">
        <f t="shared" si="26"/>
        <v>24</v>
      </c>
    </row>
    <row r="1544" spans="1:16">
      <c r="A1544" s="796">
        <v>44997</v>
      </c>
      <c r="B1544" s="731" t="s">
        <v>40</v>
      </c>
      <c r="C1544" s="731" t="s">
        <v>1640</v>
      </c>
      <c r="D1544" s="797" t="s">
        <v>354</v>
      </c>
      <c r="E1544" s="797"/>
      <c r="F1544" s="797">
        <v>1</v>
      </c>
      <c r="G1544" s="797">
        <v>1</v>
      </c>
      <c r="H1544" s="797"/>
      <c r="I1544" s="846"/>
      <c r="J1544" s="1015"/>
      <c r="K1544" s="798"/>
      <c r="L1544" s="798"/>
      <c r="M1544" s="798">
        <v>5</v>
      </c>
      <c r="N1544" s="798"/>
      <c r="O1544" s="218">
        <v>44986</v>
      </c>
      <c r="P1544" s="557">
        <f t="shared" si="26"/>
        <v>5</v>
      </c>
    </row>
    <row r="1545" spans="1:16">
      <c r="A1545" s="796">
        <v>44997</v>
      </c>
      <c r="B1545" s="731" t="s">
        <v>12</v>
      </c>
      <c r="C1545" s="731" t="s">
        <v>1826</v>
      </c>
      <c r="D1545" s="797" t="s">
        <v>200</v>
      </c>
      <c r="E1545" s="797"/>
      <c r="F1545" s="797">
        <v>2</v>
      </c>
      <c r="G1545" s="797">
        <v>2</v>
      </c>
      <c r="H1545" s="797"/>
      <c r="I1545" s="846"/>
      <c r="J1545" s="1015"/>
      <c r="K1545" s="798">
        <v>6</v>
      </c>
      <c r="L1545" s="798"/>
      <c r="M1545" s="798"/>
      <c r="N1545" s="798"/>
      <c r="O1545" s="218">
        <v>44986</v>
      </c>
      <c r="P1545" s="557">
        <f t="shared" si="26"/>
        <v>6</v>
      </c>
    </row>
    <row r="1546" spans="1:16">
      <c r="A1546" s="796">
        <v>44997</v>
      </c>
      <c r="B1546" s="731" t="s">
        <v>37</v>
      </c>
      <c r="C1546" s="731" t="s">
        <v>1827</v>
      </c>
      <c r="D1546" s="797" t="s">
        <v>200</v>
      </c>
      <c r="E1546" s="797"/>
      <c r="F1546" s="797">
        <v>3</v>
      </c>
      <c r="G1546" s="797">
        <v>3</v>
      </c>
      <c r="H1546" s="797"/>
      <c r="I1546" s="846"/>
      <c r="J1546" s="1015"/>
      <c r="K1546" s="798">
        <v>9</v>
      </c>
      <c r="L1546" s="798"/>
      <c r="M1546" s="798"/>
      <c r="N1546" s="798"/>
      <c r="O1546" s="218">
        <v>44986</v>
      </c>
      <c r="P1546" s="557">
        <f t="shared" si="26"/>
        <v>9</v>
      </c>
    </row>
    <row r="1547" spans="1:16">
      <c r="A1547" s="796">
        <v>44997</v>
      </c>
      <c r="B1547" s="731" t="s">
        <v>12</v>
      </c>
      <c r="C1547" s="731"/>
      <c r="D1547" s="797" t="s">
        <v>97</v>
      </c>
      <c r="E1547" s="797"/>
      <c r="F1547" s="797">
        <v>1</v>
      </c>
      <c r="G1547" s="797">
        <v>1</v>
      </c>
      <c r="H1547" s="797"/>
      <c r="I1547" s="846"/>
      <c r="J1547" s="1015"/>
      <c r="K1547" s="798"/>
      <c r="L1547" s="798"/>
      <c r="M1547" s="798"/>
      <c r="N1547" s="798">
        <v>12</v>
      </c>
      <c r="O1547" s="218">
        <v>44986</v>
      </c>
      <c r="P1547" s="557">
        <f t="shared" si="26"/>
        <v>12</v>
      </c>
    </row>
    <row r="1548" spans="1:16">
      <c r="A1548" s="796">
        <v>44997</v>
      </c>
      <c r="B1548" s="731" t="s">
        <v>472</v>
      </c>
      <c r="C1548" s="731"/>
      <c r="D1548" s="846" t="s">
        <v>95</v>
      </c>
      <c r="E1548" s="797"/>
      <c r="F1548" s="797">
        <v>1</v>
      </c>
      <c r="G1548" s="797">
        <v>1</v>
      </c>
      <c r="H1548" s="797"/>
      <c r="I1548" s="846"/>
      <c r="J1548" s="1015"/>
      <c r="K1548" s="798"/>
      <c r="L1548" s="798"/>
      <c r="M1548" s="798"/>
      <c r="N1548" s="798">
        <v>12</v>
      </c>
      <c r="O1548" s="218">
        <v>44986</v>
      </c>
      <c r="P1548" s="557">
        <f t="shared" si="26"/>
        <v>12</v>
      </c>
    </row>
    <row r="1549" spans="1:16">
      <c r="A1549" s="796">
        <v>44997</v>
      </c>
      <c r="B1549" s="731" t="s">
        <v>34</v>
      </c>
      <c r="C1549" s="731"/>
      <c r="D1549" s="846" t="s">
        <v>96</v>
      </c>
      <c r="E1549" s="797"/>
      <c r="F1549" s="797">
        <v>2</v>
      </c>
      <c r="G1549" s="797">
        <v>2</v>
      </c>
      <c r="H1549" s="797"/>
      <c r="I1549" s="846"/>
      <c r="J1549" s="1015"/>
      <c r="K1549" s="798"/>
      <c r="L1549" s="798"/>
      <c r="M1549" s="798"/>
      <c r="N1549" s="798">
        <v>24</v>
      </c>
      <c r="O1549" s="218">
        <v>44986</v>
      </c>
      <c r="P1549" s="557">
        <f t="shared" si="26"/>
        <v>24</v>
      </c>
    </row>
    <row r="1550" spans="1:16">
      <c r="A1550" s="796">
        <v>44997</v>
      </c>
      <c r="B1550" s="845" t="s">
        <v>43</v>
      </c>
      <c r="C1550" s="731"/>
      <c r="D1550" s="846" t="s">
        <v>96</v>
      </c>
      <c r="E1550" s="797"/>
      <c r="F1550" s="797">
        <v>1</v>
      </c>
      <c r="G1550" s="797">
        <v>1</v>
      </c>
      <c r="H1550" s="797"/>
      <c r="I1550" s="846"/>
      <c r="J1550" s="1015"/>
      <c r="K1550" s="798"/>
      <c r="L1550" s="798"/>
      <c r="M1550" s="798"/>
      <c r="N1550" s="798">
        <v>12</v>
      </c>
      <c r="O1550" s="218">
        <v>44986</v>
      </c>
      <c r="P1550" s="557">
        <f t="shared" si="26"/>
        <v>12</v>
      </c>
    </row>
    <row r="1551" spans="1:16">
      <c r="A1551" s="796">
        <v>44997</v>
      </c>
      <c r="B1551" s="731" t="s">
        <v>12</v>
      </c>
      <c r="C1551" s="731"/>
      <c r="D1551" s="797" t="s">
        <v>99</v>
      </c>
      <c r="E1551" s="797"/>
      <c r="F1551" s="797">
        <v>5</v>
      </c>
      <c r="G1551" s="797">
        <v>5</v>
      </c>
      <c r="H1551" s="797"/>
      <c r="I1551" s="846"/>
      <c r="J1551" s="1015"/>
      <c r="K1551" s="798"/>
      <c r="L1551" s="798"/>
      <c r="M1551" s="798"/>
      <c r="N1551" s="798">
        <v>2.5</v>
      </c>
      <c r="O1551" s="218">
        <v>44986</v>
      </c>
      <c r="P1551" s="557">
        <f t="shared" si="26"/>
        <v>2.5</v>
      </c>
    </row>
    <row r="1552" spans="1:16">
      <c r="A1552" s="844">
        <v>44997</v>
      </c>
      <c r="B1552" s="845" t="s">
        <v>2</v>
      </c>
      <c r="C1552" s="845" t="s">
        <v>1847</v>
      </c>
      <c r="D1552" s="846" t="s">
        <v>402</v>
      </c>
      <c r="E1552" s="846"/>
      <c r="F1552" s="846">
        <v>1</v>
      </c>
      <c r="G1552" s="846">
        <v>1</v>
      </c>
      <c r="H1552" s="846">
        <v>1</v>
      </c>
      <c r="I1552" s="846"/>
      <c r="J1552" s="1015"/>
      <c r="K1552" s="847"/>
      <c r="L1552" s="847"/>
      <c r="M1552" s="847"/>
      <c r="N1552" s="847"/>
      <c r="O1552" s="218">
        <v>44986</v>
      </c>
      <c r="P1552" s="557">
        <f t="shared" si="26"/>
        <v>0</v>
      </c>
    </row>
    <row r="1553" spans="1:16">
      <c r="A1553" s="796">
        <v>44998</v>
      </c>
      <c r="B1553" s="731" t="s">
        <v>12</v>
      </c>
      <c r="C1553" s="731" t="s">
        <v>1828</v>
      </c>
      <c r="D1553" s="797" t="s">
        <v>10</v>
      </c>
      <c r="E1553" s="797"/>
      <c r="F1553" s="797">
        <v>2</v>
      </c>
      <c r="G1553" s="797">
        <v>1</v>
      </c>
      <c r="H1553" s="797"/>
      <c r="I1553" s="846"/>
      <c r="J1553" s="1015"/>
      <c r="K1553" s="798"/>
      <c r="L1553" s="798"/>
      <c r="M1553" s="798">
        <v>10</v>
      </c>
      <c r="N1553" s="798"/>
      <c r="O1553" s="218">
        <v>44986</v>
      </c>
      <c r="P1553" s="557">
        <f t="shared" si="26"/>
        <v>10</v>
      </c>
    </row>
    <row r="1554" spans="1:16">
      <c r="A1554" s="796">
        <v>44998</v>
      </c>
      <c r="B1554" s="731" t="s">
        <v>34</v>
      </c>
      <c r="C1554" s="731" t="s">
        <v>892</v>
      </c>
      <c r="D1554" s="846" t="s">
        <v>204</v>
      </c>
      <c r="E1554" s="797"/>
      <c r="F1554" s="797">
        <v>1</v>
      </c>
      <c r="G1554" s="797">
        <v>1</v>
      </c>
      <c r="H1554" s="797"/>
      <c r="I1554" s="846"/>
      <c r="J1554" s="1015"/>
      <c r="K1554" s="798"/>
      <c r="L1554" s="798"/>
      <c r="M1554" s="798"/>
      <c r="N1554" s="798">
        <v>42</v>
      </c>
      <c r="O1554" s="218">
        <v>44986</v>
      </c>
      <c r="P1554" s="557">
        <f t="shared" si="26"/>
        <v>42</v>
      </c>
    </row>
    <row r="1555" spans="1:16">
      <c r="A1555" s="796">
        <v>44998</v>
      </c>
      <c r="B1555" s="731" t="s">
        <v>43</v>
      </c>
      <c r="C1555" s="731" t="s">
        <v>1829</v>
      </c>
      <c r="D1555" s="797" t="s">
        <v>10</v>
      </c>
      <c r="E1555" s="797"/>
      <c r="F1555" s="797">
        <v>5</v>
      </c>
      <c r="G1555" s="797">
        <v>1.5</v>
      </c>
      <c r="H1555" s="797"/>
      <c r="I1555" s="846"/>
      <c r="J1555" s="1015"/>
      <c r="K1555" s="798"/>
      <c r="L1555" s="798"/>
      <c r="M1555" s="798">
        <v>25</v>
      </c>
      <c r="N1555" s="798"/>
      <c r="O1555" s="218">
        <v>44986</v>
      </c>
      <c r="P1555" s="557">
        <f t="shared" si="26"/>
        <v>25</v>
      </c>
    </row>
    <row r="1556" spans="1:16">
      <c r="A1556" s="796">
        <v>44998</v>
      </c>
      <c r="B1556" s="731" t="s">
        <v>14</v>
      </c>
      <c r="C1556" s="731" t="s">
        <v>1830</v>
      </c>
      <c r="D1556" s="797" t="s">
        <v>10</v>
      </c>
      <c r="E1556" s="797"/>
      <c r="F1556" s="797">
        <v>2</v>
      </c>
      <c r="G1556" s="797">
        <v>0.25</v>
      </c>
      <c r="H1556" s="797"/>
      <c r="I1556" s="846"/>
      <c r="J1556" s="1015"/>
      <c r="K1556" s="798"/>
      <c r="L1556" s="798"/>
      <c r="M1556" s="798"/>
      <c r="N1556" s="798"/>
      <c r="O1556" s="218">
        <v>44987</v>
      </c>
      <c r="P1556" s="557">
        <f t="shared" si="26"/>
        <v>0</v>
      </c>
    </row>
    <row r="1557" spans="1:16">
      <c r="A1557" s="844">
        <v>44998</v>
      </c>
      <c r="B1557" s="845" t="s">
        <v>2</v>
      </c>
      <c r="C1557" s="845" t="s">
        <v>1847</v>
      </c>
      <c r="D1557" s="846" t="s">
        <v>400</v>
      </c>
      <c r="E1557" s="846"/>
      <c r="F1557" s="846">
        <v>4</v>
      </c>
      <c r="G1557" s="846">
        <v>4</v>
      </c>
      <c r="H1557" s="846">
        <v>4</v>
      </c>
      <c r="I1557" s="846"/>
      <c r="J1557" s="1015"/>
      <c r="K1557" s="847"/>
      <c r="L1557" s="847"/>
      <c r="M1557" s="847"/>
      <c r="N1557" s="847"/>
      <c r="O1557" s="218">
        <v>44986</v>
      </c>
      <c r="P1557" s="557">
        <f t="shared" si="26"/>
        <v>0</v>
      </c>
    </row>
    <row r="1558" spans="1:16">
      <c r="A1558" s="844">
        <v>44998</v>
      </c>
      <c r="B1558" s="845" t="s">
        <v>2</v>
      </c>
      <c r="C1558" s="845" t="s">
        <v>1847</v>
      </c>
      <c r="D1558" s="846" t="s">
        <v>403</v>
      </c>
      <c r="E1558" s="846"/>
      <c r="F1558" s="846">
        <v>2</v>
      </c>
      <c r="G1558" s="846">
        <v>2</v>
      </c>
      <c r="H1558" s="846">
        <v>2</v>
      </c>
      <c r="I1558" s="846"/>
      <c r="J1558" s="1015"/>
      <c r="K1558" s="847"/>
      <c r="L1558" s="847"/>
      <c r="M1558" s="847"/>
      <c r="N1558" s="847"/>
      <c r="O1558" s="218">
        <v>44986</v>
      </c>
      <c r="P1558" s="557">
        <f t="shared" si="26"/>
        <v>0</v>
      </c>
    </row>
    <row r="1559" spans="1:16">
      <c r="A1559" s="844">
        <v>44998</v>
      </c>
      <c r="B1559" s="845" t="s">
        <v>2</v>
      </c>
      <c r="C1559" s="845" t="s">
        <v>1847</v>
      </c>
      <c r="D1559" s="846" t="s">
        <v>402</v>
      </c>
      <c r="E1559" s="846"/>
      <c r="F1559" s="846">
        <v>1</v>
      </c>
      <c r="G1559" s="846">
        <v>1</v>
      </c>
      <c r="H1559" s="846">
        <v>1</v>
      </c>
      <c r="I1559" s="846"/>
      <c r="J1559" s="1015"/>
      <c r="K1559" s="847"/>
      <c r="L1559" s="847"/>
      <c r="M1559" s="847"/>
      <c r="N1559" s="847"/>
      <c r="O1559" s="218">
        <v>44986</v>
      </c>
      <c r="P1559" s="557">
        <f t="shared" si="26"/>
        <v>0</v>
      </c>
    </row>
    <row r="1560" spans="1:16">
      <c r="A1560" s="844">
        <v>44999</v>
      </c>
      <c r="B1560" s="845" t="s">
        <v>2</v>
      </c>
      <c r="C1560" s="845" t="s">
        <v>1833</v>
      </c>
      <c r="D1560" s="846" t="s">
        <v>400</v>
      </c>
      <c r="E1560" s="846"/>
      <c r="F1560" s="846">
        <v>4</v>
      </c>
      <c r="G1560" s="846">
        <v>4</v>
      </c>
      <c r="H1560" s="846">
        <v>4</v>
      </c>
      <c r="I1560" s="846"/>
      <c r="J1560" s="1015"/>
      <c r="K1560" s="847"/>
      <c r="L1560" s="847"/>
      <c r="M1560" s="847"/>
      <c r="N1560" s="847"/>
      <c r="O1560" s="218">
        <v>44986</v>
      </c>
      <c r="P1560" s="557">
        <f t="shared" si="26"/>
        <v>0</v>
      </c>
    </row>
    <row r="1561" spans="1:16">
      <c r="A1561" s="844">
        <v>44999</v>
      </c>
      <c r="B1561" s="845" t="s">
        <v>2</v>
      </c>
      <c r="C1561" s="845" t="s">
        <v>1833</v>
      </c>
      <c r="D1561" s="846" t="s">
        <v>403</v>
      </c>
      <c r="E1561" s="846"/>
      <c r="F1561" s="846">
        <v>2</v>
      </c>
      <c r="G1561" s="846">
        <v>2</v>
      </c>
      <c r="H1561" s="846">
        <v>2</v>
      </c>
      <c r="I1561" s="846"/>
      <c r="J1561" s="1015"/>
      <c r="K1561" s="847"/>
      <c r="L1561" s="847"/>
      <c r="M1561" s="847"/>
      <c r="N1561" s="847"/>
      <c r="O1561" s="218">
        <v>44986</v>
      </c>
      <c r="P1561" s="557">
        <f t="shared" si="26"/>
        <v>0</v>
      </c>
    </row>
    <row r="1562" spans="1:16">
      <c r="A1562" s="844">
        <v>44999</v>
      </c>
      <c r="B1562" s="845" t="s">
        <v>2</v>
      </c>
      <c r="C1562" s="845" t="s">
        <v>1833</v>
      </c>
      <c r="D1562" s="846" t="s">
        <v>402</v>
      </c>
      <c r="E1562" s="846"/>
      <c r="F1562" s="846">
        <v>2</v>
      </c>
      <c r="G1562" s="846">
        <v>2</v>
      </c>
      <c r="H1562" s="846">
        <v>2</v>
      </c>
      <c r="I1562" s="846"/>
      <c r="J1562" s="1015"/>
      <c r="K1562" s="847"/>
      <c r="L1562" s="847"/>
      <c r="M1562" s="847"/>
      <c r="N1562" s="847"/>
      <c r="O1562" s="218">
        <v>44986</v>
      </c>
      <c r="P1562" s="557">
        <f t="shared" si="26"/>
        <v>0</v>
      </c>
    </row>
    <row r="1563" spans="1:16">
      <c r="A1563" s="844">
        <v>44999</v>
      </c>
      <c r="B1563" s="845" t="s">
        <v>12</v>
      </c>
      <c r="C1563" s="845" t="s">
        <v>1834</v>
      </c>
      <c r="D1563" s="846" t="s">
        <v>97</v>
      </c>
      <c r="E1563" s="846"/>
      <c r="F1563" s="846">
        <v>1</v>
      </c>
      <c r="G1563" s="846">
        <v>1</v>
      </c>
      <c r="H1563" s="846"/>
      <c r="I1563" s="846"/>
      <c r="J1563" s="1015"/>
      <c r="K1563" s="847"/>
      <c r="L1563" s="847"/>
      <c r="M1563" s="847"/>
      <c r="N1563" s="847">
        <v>12</v>
      </c>
      <c r="O1563" s="218">
        <v>44986</v>
      </c>
      <c r="P1563" s="557">
        <f t="shared" si="26"/>
        <v>12</v>
      </c>
    </row>
    <row r="1564" spans="1:16">
      <c r="A1564" s="844">
        <v>44999</v>
      </c>
      <c r="B1564" s="845" t="s">
        <v>12</v>
      </c>
      <c r="C1564" s="845" t="s">
        <v>1835</v>
      </c>
      <c r="D1564" s="846" t="s">
        <v>95</v>
      </c>
      <c r="E1564" s="846"/>
      <c r="F1564" s="846">
        <v>2</v>
      </c>
      <c r="G1564" s="846">
        <v>2</v>
      </c>
      <c r="H1564" s="846"/>
      <c r="I1564" s="846"/>
      <c r="J1564" s="1015"/>
      <c r="K1564" s="847"/>
      <c r="L1564" s="847"/>
      <c r="M1564" s="847"/>
      <c r="N1564" s="847">
        <v>24</v>
      </c>
      <c r="O1564" s="218">
        <v>44986</v>
      </c>
      <c r="P1564" s="557">
        <f t="shared" si="26"/>
        <v>24</v>
      </c>
    </row>
    <row r="1565" spans="1:16">
      <c r="A1565" s="844">
        <v>44999</v>
      </c>
      <c r="B1565" s="845" t="s">
        <v>3</v>
      </c>
      <c r="C1565" s="845" t="s">
        <v>1647</v>
      </c>
      <c r="D1565" s="846" t="s">
        <v>95</v>
      </c>
      <c r="E1565" s="846"/>
      <c r="F1565" s="846">
        <v>1</v>
      </c>
      <c r="G1565" s="846">
        <v>1</v>
      </c>
      <c r="H1565" s="846"/>
      <c r="I1565" s="846"/>
      <c r="J1565" s="1015"/>
      <c r="K1565" s="847"/>
      <c r="L1565" s="847"/>
      <c r="M1565" s="847"/>
      <c r="N1565" s="847">
        <v>12</v>
      </c>
      <c r="O1565" s="218">
        <v>44986</v>
      </c>
      <c r="P1565" s="557">
        <f t="shared" si="26"/>
        <v>12</v>
      </c>
    </row>
    <row r="1566" spans="1:16">
      <c r="A1566" s="844">
        <v>44999</v>
      </c>
      <c r="B1566" s="845" t="s">
        <v>472</v>
      </c>
      <c r="C1566" s="845" t="s">
        <v>1836</v>
      </c>
      <c r="D1566" s="846" t="s">
        <v>95</v>
      </c>
      <c r="E1566" s="846"/>
      <c r="F1566" s="846">
        <v>1</v>
      </c>
      <c r="G1566" s="846">
        <v>1</v>
      </c>
      <c r="H1566" s="846"/>
      <c r="I1566" s="846"/>
      <c r="J1566" s="1015"/>
      <c r="K1566" s="847"/>
      <c r="L1566" s="847"/>
      <c r="M1566" s="847"/>
      <c r="N1566" s="847">
        <v>12</v>
      </c>
      <c r="O1566" s="218">
        <v>44986</v>
      </c>
      <c r="P1566" s="557">
        <f t="shared" si="26"/>
        <v>12</v>
      </c>
    </row>
    <row r="1567" spans="1:16">
      <c r="A1567" s="844">
        <v>44999</v>
      </c>
      <c r="B1567" s="845" t="s">
        <v>2</v>
      </c>
      <c r="C1567" s="845" t="s">
        <v>1837</v>
      </c>
      <c r="D1567" s="846" t="s">
        <v>96</v>
      </c>
      <c r="E1567" s="846"/>
      <c r="F1567" s="846">
        <v>1</v>
      </c>
      <c r="G1567" s="846">
        <v>1</v>
      </c>
      <c r="H1567" s="846"/>
      <c r="I1567" s="846"/>
      <c r="J1567" s="1015"/>
      <c r="K1567" s="847"/>
      <c r="L1567" s="847"/>
      <c r="M1567" s="847"/>
      <c r="N1567" s="847">
        <v>12</v>
      </c>
      <c r="O1567" s="218">
        <v>44986</v>
      </c>
      <c r="P1567" s="557">
        <f t="shared" si="26"/>
        <v>12</v>
      </c>
    </row>
    <row r="1568" spans="1:16">
      <c r="A1568" s="844">
        <v>44999</v>
      </c>
      <c r="B1568" s="845" t="s">
        <v>2</v>
      </c>
      <c r="C1568" s="845" t="s">
        <v>1838</v>
      </c>
      <c r="D1568" s="846" t="s">
        <v>96</v>
      </c>
      <c r="E1568" s="846"/>
      <c r="F1568" s="846">
        <v>1</v>
      </c>
      <c r="G1568" s="846">
        <v>1</v>
      </c>
      <c r="H1568" s="846"/>
      <c r="I1568" s="846"/>
      <c r="J1568" s="1015"/>
      <c r="K1568" s="847"/>
      <c r="L1568" s="847"/>
      <c r="M1568" s="847"/>
      <c r="N1568" s="847">
        <v>12</v>
      </c>
      <c r="O1568" s="218">
        <v>44986</v>
      </c>
      <c r="P1568" s="557">
        <f t="shared" si="26"/>
        <v>12</v>
      </c>
    </row>
    <row r="1569" spans="1:16">
      <c r="A1569" s="844">
        <v>44999</v>
      </c>
      <c r="B1569" s="845" t="s">
        <v>3</v>
      </c>
      <c r="C1569" s="845" t="s">
        <v>1647</v>
      </c>
      <c r="D1569" s="846" t="s">
        <v>96</v>
      </c>
      <c r="E1569" s="846"/>
      <c r="F1569" s="846">
        <v>1</v>
      </c>
      <c r="G1569" s="846">
        <v>1</v>
      </c>
      <c r="H1569" s="846"/>
      <c r="I1569" s="846"/>
      <c r="J1569" s="1015"/>
      <c r="K1569" s="847"/>
      <c r="L1569" s="847"/>
      <c r="M1569" s="847"/>
      <c r="N1569" s="847">
        <v>12</v>
      </c>
      <c r="O1569" s="218">
        <v>44986</v>
      </c>
      <c r="P1569" s="557">
        <f t="shared" si="26"/>
        <v>12</v>
      </c>
    </row>
    <row r="1570" spans="1:16">
      <c r="A1570" s="844">
        <v>44999</v>
      </c>
      <c r="B1570" s="845" t="s">
        <v>12</v>
      </c>
      <c r="C1570" s="845"/>
      <c r="D1570" s="846" t="s">
        <v>99</v>
      </c>
      <c r="E1570" s="846"/>
      <c r="F1570" s="846">
        <v>5</v>
      </c>
      <c r="G1570" s="846">
        <v>5</v>
      </c>
      <c r="H1570" s="846"/>
      <c r="I1570" s="846"/>
      <c r="J1570" s="1015"/>
      <c r="K1570" s="847"/>
      <c r="L1570" s="847"/>
      <c r="M1570" s="847"/>
      <c r="N1570" s="847">
        <v>2.5</v>
      </c>
      <c r="O1570" s="218">
        <v>44986</v>
      </c>
      <c r="P1570" s="557">
        <f t="shared" si="26"/>
        <v>2.5</v>
      </c>
    </row>
    <row r="1571" spans="1:16">
      <c r="A1571" s="844">
        <v>44999</v>
      </c>
      <c r="B1571" s="845" t="s">
        <v>41</v>
      </c>
      <c r="C1571" s="845" t="s">
        <v>1839</v>
      </c>
      <c r="D1571" s="846" t="s">
        <v>11</v>
      </c>
      <c r="E1571" s="846"/>
      <c r="F1571" s="846">
        <v>2</v>
      </c>
      <c r="G1571" s="846">
        <v>1</v>
      </c>
      <c r="H1571" s="846"/>
      <c r="I1571" s="846"/>
      <c r="J1571" s="1015"/>
      <c r="K1571" s="847"/>
      <c r="L1571" s="847"/>
      <c r="M1571" s="847">
        <v>12</v>
      </c>
      <c r="N1571" s="847"/>
      <c r="O1571" s="218">
        <v>44986</v>
      </c>
      <c r="P1571" s="557">
        <f t="shared" si="26"/>
        <v>12</v>
      </c>
    </row>
    <row r="1572" spans="1:16">
      <c r="A1572" s="844">
        <v>44999</v>
      </c>
      <c r="B1572" s="845" t="s">
        <v>3</v>
      </c>
      <c r="C1572" s="845" t="s">
        <v>1769</v>
      </c>
      <c r="D1572" s="846" t="s">
        <v>204</v>
      </c>
      <c r="E1572" s="846"/>
      <c r="F1572" s="846">
        <v>1</v>
      </c>
      <c r="G1572" s="846">
        <v>1</v>
      </c>
      <c r="H1572" s="846"/>
      <c r="I1572" s="846"/>
      <c r="J1572" s="1015"/>
      <c r="K1572" s="847"/>
      <c r="L1572" s="847"/>
      <c r="M1572" s="847"/>
      <c r="N1572" s="847">
        <v>15</v>
      </c>
      <c r="O1572" s="218">
        <v>44986</v>
      </c>
      <c r="P1572" s="557">
        <f t="shared" si="26"/>
        <v>15</v>
      </c>
    </row>
    <row r="1573" spans="1:16">
      <c r="A1573" s="844">
        <v>44999</v>
      </c>
      <c r="B1573" s="845" t="s">
        <v>37</v>
      </c>
      <c r="C1573" s="845" t="s">
        <v>1840</v>
      </c>
      <c r="D1573" s="846" t="s">
        <v>228</v>
      </c>
      <c r="E1573" s="846"/>
      <c r="F1573" s="846">
        <v>2</v>
      </c>
      <c r="G1573" s="846">
        <v>2</v>
      </c>
      <c r="H1573" s="846"/>
      <c r="I1573" s="846"/>
      <c r="J1573" s="1015"/>
      <c r="K1573" s="847"/>
      <c r="L1573" s="847"/>
      <c r="M1573" s="847">
        <v>54</v>
      </c>
      <c r="N1573" s="847"/>
      <c r="O1573" s="218">
        <v>44986</v>
      </c>
      <c r="P1573" s="557">
        <f t="shared" si="26"/>
        <v>54</v>
      </c>
    </row>
    <row r="1574" spans="1:16">
      <c r="A1574" s="844">
        <v>44999</v>
      </c>
      <c r="B1574" s="845" t="s">
        <v>37</v>
      </c>
      <c r="C1574" s="845" t="s">
        <v>1841</v>
      </c>
      <c r="D1574" s="846" t="s">
        <v>10</v>
      </c>
      <c r="E1574" s="846"/>
      <c r="F1574" s="846">
        <v>1</v>
      </c>
      <c r="G1574" s="846">
        <v>0.5</v>
      </c>
      <c r="H1574" s="846"/>
      <c r="I1574" s="846"/>
      <c r="J1574" s="1015"/>
      <c r="K1574" s="847"/>
      <c r="L1574" s="847"/>
      <c r="M1574" s="847">
        <v>5</v>
      </c>
      <c r="N1574" s="847"/>
      <c r="O1574" s="218">
        <v>44986</v>
      </c>
      <c r="P1574" s="557">
        <f t="shared" si="26"/>
        <v>5</v>
      </c>
    </row>
    <row r="1575" spans="1:16">
      <c r="A1575" s="844">
        <v>45000</v>
      </c>
      <c r="B1575" s="845" t="s">
        <v>12</v>
      </c>
      <c r="C1575" s="731" t="s">
        <v>1828</v>
      </c>
      <c r="D1575" s="846" t="s">
        <v>10</v>
      </c>
      <c r="E1575" s="846"/>
      <c r="F1575" s="846">
        <v>2</v>
      </c>
      <c r="G1575" s="846">
        <v>1</v>
      </c>
      <c r="H1575" s="846"/>
      <c r="I1575" s="846"/>
      <c r="J1575" s="1015"/>
      <c r="K1575" s="847"/>
      <c r="L1575" s="847"/>
      <c r="M1575" s="847">
        <v>10</v>
      </c>
      <c r="N1575" s="847"/>
      <c r="O1575" s="218">
        <v>44986</v>
      </c>
      <c r="P1575" s="557">
        <f t="shared" si="26"/>
        <v>10</v>
      </c>
    </row>
    <row r="1576" spans="1:16">
      <c r="A1576" s="844">
        <v>45000</v>
      </c>
      <c r="B1576" s="845" t="s">
        <v>34</v>
      </c>
      <c r="C1576" s="845" t="s">
        <v>559</v>
      </c>
      <c r="D1576" s="846" t="s">
        <v>204</v>
      </c>
      <c r="E1576" s="846"/>
      <c r="F1576" s="846">
        <v>1</v>
      </c>
      <c r="G1576" s="846">
        <v>1</v>
      </c>
      <c r="H1576" s="846"/>
      <c r="I1576" s="846"/>
      <c r="J1576" s="1015"/>
      <c r="K1576" s="847"/>
      <c r="L1576" s="847"/>
      <c r="M1576" s="847"/>
      <c r="N1576" s="847">
        <v>44</v>
      </c>
      <c r="O1576" s="218">
        <v>44986</v>
      </c>
      <c r="P1576" s="557">
        <f t="shared" si="26"/>
        <v>44</v>
      </c>
    </row>
    <row r="1577" spans="1:16">
      <c r="A1577" s="844">
        <v>45000</v>
      </c>
      <c r="B1577" s="845" t="s">
        <v>3</v>
      </c>
      <c r="C1577" s="845" t="s">
        <v>1806</v>
      </c>
      <c r="D1577" s="846" t="s">
        <v>204</v>
      </c>
      <c r="E1577" s="846"/>
      <c r="F1577" s="846">
        <v>1</v>
      </c>
      <c r="G1577" s="846">
        <v>1</v>
      </c>
      <c r="H1577" s="846"/>
      <c r="I1577" s="846"/>
      <c r="J1577" s="1015"/>
      <c r="K1577" s="847"/>
      <c r="L1577" s="847"/>
      <c r="M1577" s="847"/>
      <c r="N1577" s="847">
        <v>54</v>
      </c>
      <c r="O1577" s="218">
        <v>44986</v>
      </c>
      <c r="P1577" s="557">
        <f t="shared" si="26"/>
        <v>54</v>
      </c>
    </row>
    <row r="1578" spans="1:16">
      <c r="A1578" s="844">
        <v>45000</v>
      </c>
      <c r="B1578" s="845" t="s">
        <v>14</v>
      </c>
      <c r="C1578" s="845" t="s">
        <v>2006</v>
      </c>
      <c r="D1578" s="846" t="s">
        <v>10</v>
      </c>
      <c r="E1578" s="846"/>
      <c r="F1578" s="846">
        <v>6</v>
      </c>
      <c r="G1578" s="846">
        <v>1.5</v>
      </c>
      <c r="H1578" s="846"/>
      <c r="I1578" s="846"/>
      <c r="J1578" s="1015"/>
      <c r="K1578" s="847"/>
      <c r="L1578" s="847"/>
      <c r="M1578" s="847">
        <v>40</v>
      </c>
      <c r="N1578" s="847"/>
      <c r="O1578" s="218">
        <v>44986</v>
      </c>
      <c r="P1578" s="557">
        <f t="shared" si="26"/>
        <v>40</v>
      </c>
    </row>
    <row r="1579" spans="1:16">
      <c r="A1579" s="844">
        <v>45000</v>
      </c>
      <c r="B1579" s="845" t="s">
        <v>43</v>
      </c>
      <c r="C1579" s="845" t="s">
        <v>1211</v>
      </c>
      <c r="D1579" s="846" t="s">
        <v>10</v>
      </c>
      <c r="E1579" s="846"/>
      <c r="F1579" s="846">
        <v>1</v>
      </c>
      <c r="G1579" s="846">
        <v>0.25</v>
      </c>
      <c r="H1579" s="846"/>
      <c r="I1579" s="846"/>
      <c r="J1579" s="1015"/>
      <c r="K1579" s="847"/>
      <c r="L1579" s="847"/>
      <c r="M1579" s="847">
        <v>5</v>
      </c>
      <c r="N1579" s="847"/>
      <c r="O1579" s="218">
        <v>44986</v>
      </c>
      <c r="P1579" s="557">
        <f t="shared" si="26"/>
        <v>5</v>
      </c>
    </row>
    <row r="1580" spans="1:16">
      <c r="A1580" s="844">
        <v>45000</v>
      </c>
      <c r="B1580" s="845" t="s">
        <v>12</v>
      </c>
      <c r="C1580" s="845" t="s">
        <v>1842</v>
      </c>
      <c r="D1580" s="846" t="s">
        <v>98</v>
      </c>
      <c r="E1580" s="846"/>
      <c r="F1580" s="846">
        <v>2</v>
      </c>
      <c r="G1580" s="846">
        <v>2</v>
      </c>
      <c r="H1580" s="846"/>
      <c r="I1580" s="846"/>
      <c r="J1580" s="1015"/>
      <c r="K1580" s="847"/>
      <c r="L1580" s="847"/>
      <c r="M1580" s="847"/>
      <c r="N1580" s="847">
        <v>24</v>
      </c>
      <c r="O1580" s="218">
        <v>44986</v>
      </c>
      <c r="P1580" s="557">
        <f t="shared" si="26"/>
        <v>24</v>
      </c>
    </row>
    <row r="1581" spans="1:16">
      <c r="A1581" s="844">
        <v>45000</v>
      </c>
      <c r="B1581" s="845" t="s">
        <v>472</v>
      </c>
      <c r="C1581" s="845" t="s">
        <v>1836</v>
      </c>
      <c r="D1581" s="846" t="s">
        <v>95</v>
      </c>
      <c r="E1581" s="846"/>
      <c r="F1581" s="846">
        <v>1</v>
      </c>
      <c r="G1581" s="846">
        <v>1</v>
      </c>
      <c r="H1581" s="846"/>
      <c r="I1581" s="846"/>
      <c r="J1581" s="1015"/>
      <c r="K1581" s="847"/>
      <c r="L1581" s="847"/>
      <c r="M1581" s="847"/>
      <c r="N1581" s="847">
        <v>12</v>
      </c>
      <c r="O1581" s="218">
        <v>44986</v>
      </c>
      <c r="P1581" s="557">
        <f t="shared" si="26"/>
        <v>12</v>
      </c>
    </row>
    <row r="1582" spans="1:16">
      <c r="A1582" s="844">
        <v>45000</v>
      </c>
      <c r="B1582" s="845" t="s">
        <v>12</v>
      </c>
      <c r="C1582" s="845" t="s">
        <v>1843</v>
      </c>
      <c r="D1582" s="846" t="s">
        <v>95</v>
      </c>
      <c r="E1582" s="846"/>
      <c r="F1582" s="846">
        <v>2</v>
      </c>
      <c r="G1582" s="846">
        <v>2</v>
      </c>
      <c r="H1582" s="846"/>
      <c r="I1582" s="846"/>
      <c r="J1582" s="1015"/>
      <c r="K1582" s="847"/>
      <c r="L1582" s="847"/>
      <c r="M1582" s="847"/>
      <c r="N1582" s="847">
        <v>24</v>
      </c>
      <c r="O1582" s="218">
        <v>44986</v>
      </c>
      <c r="P1582" s="557">
        <f t="shared" si="26"/>
        <v>24</v>
      </c>
    </row>
    <row r="1583" spans="1:16">
      <c r="A1583" s="844">
        <v>45000</v>
      </c>
      <c r="B1583" s="845" t="s">
        <v>2</v>
      </c>
      <c r="C1583" s="845" t="s">
        <v>1837</v>
      </c>
      <c r="D1583" s="846" t="s">
        <v>96</v>
      </c>
      <c r="E1583" s="846"/>
      <c r="F1583" s="846">
        <v>1</v>
      </c>
      <c r="G1583" s="846">
        <v>1</v>
      </c>
      <c r="H1583" s="846"/>
      <c r="I1583" s="846"/>
      <c r="J1583" s="1015"/>
      <c r="K1583" s="847"/>
      <c r="L1583" s="847"/>
      <c r="M1583" s="847"/>
      <c r="N1583" s="847">
        <v>12</v>
      </c>
      <c r="O1583" s="218">
        <v>44986</v>
      </c>
      <c r="P1583" s="557">
        <f t="shared" si="26"/>
        <v>12</v>
      </c>
    </row>
    <row r="1584" spans="1:16">
      <c r="A1584" s="844">
        <v>45000</v>
      </c>
      <c r="B1584" s="845" t="s">
        <v>2</v>
      </c>
      <c r="C1584" s="845" t="s">
        <v>1844</v>
      </c>
      <c r="D1584" s="846" t="s">
        <v>96</v>
      </c>
      <c r="E1584" s="846"/>
      <c r="F1584" s="846">
        <v>1</v>
      </c>
      <c r="G1584" s="846">
        <v>1</v>
      </c>
      <c r="H1584" s="846"/>
      <c r="I1584" s="846"/>
      <c r="J1584" s="1015"/>
      <c r="K1584" s="847"/>
      <c r="L1584" s="847"/>
      <c r="M1584" s="847"/>
      <c r="N1584" s="847">
        <v>12</v>
      </c>
      <c r="O1584" s="218">
        <v>44986</v>
      </c>
      <c r="P1584" s="557">
        <f t="shared" si="26"/>
        <v>12</v>
      </c>
    </row>
    <row r="1585" spans="1:16">
      <c r="A1585" s="844">
        <v>45000</v>
      </c>
      <c r="B1585" s="845" t="s">
        <v>472</v>
      </c>
      <c r="C1585" s="845" t="s">
        <v>1845</v>
      </c>
      <c r="D1585" s="846" t="s">
        <v>96</v>
      </c>
      <c r="E1585" s="846"/>
      <c r="F1585" s="846">
        <v>1</v>
      </c>
      <c r="G1585" s="846">
        <v>1</v>
      </c>
      <c r="H1585" s="846"/>
      <c r="I1585" s="846"/>
      <c r="J1585" s="1015"/>
      <c r="K1585" s="847"/>
      <c r="L1585" s="847"/>
      <c r="M1585" s="847"/>
      <c r="N1585" s="847">
        <v>12</v>
      </c>
      <c r="O1585" s="218">
        <v>44986</v>
      </c>
      <c r="P1585" s="557">
        <f t="shared" si="26"/>
        <v>12</v>
      </c>
    </row>
    <row r="1586" spans="1:16">
      <c r="A1586" s="844">
        <v>45000</v>
      </c>
      <c r="B1586" s="845" t="s">
        <v>2</v>
      </c>
      <c r="C1586" s="845" t="s">
        <v>1846</v>
      </c>
      <c r="D1586" s="846" t="s">
        <v>400</v>
      </c>
      <c r="E1586" s="846"/>
      <c r="F1586" s="846">
        <v>4</v>
      </c>
      <c r="G1586" s="846">
        <v>4</v>
      </c>
      <c r="H1586" s="846">
        <v>4</v>
      </c>
      <c r="I1586" s="846"/>
      <c r="J1586" s="1015"/>
      <c r="K1586" s="847"/>
      <c r="L1586" s="847"/>
      <c r="M1586" s="847"/>
      <c r="N1586" s="847"/>
      <c r="O1586" s="218">
        <v>44986</v>
      </c>
      <c r="P1586" s="557">
        <f t="shared" si="26"/>
        <v>0</v>
      </c>
    </row>
    <row r="1587" spans="1:16">
      <c r="A1587" s="844">
        <v>45000</v>
      </c>
      <c r="B1587" s="845" t="s">
        <v>2</v>
      </c>
      <c r="C1587" s="845" t="s">
        <v>1846</v>
      </c>
      <c r="D1587" s="846" t="s">
        <v>403</v>
      </c>
      <c r="E1587" s="846"/>
      <c r="F1587" s="846">
        <v>2</v>
      </c>
      <c r="G1587" s="846">
        <v>2</v>
      </c>
      <c r="H1587" s="846">
        <v>2</v>
      </c>
      <c r="I1587" s="846"/>
      <c r="J1587" s="1015"/>
      <c r="K1587" s="847"/>
      <c r="L1587" s="847"/>
      <c r="M1587" s="847"/>
      <c r="N1587" s="847"/>
      <c r="O1587" s="218">
        <v>44986</v>
      </c>
      <c r="P1587" s="557">
        <f t="shared" si="26"/>
        <v>0</v>
      </c>
    </row>
    <row r="1588" spans="1:16">
      <c r="A1588" s="844">
        <v>45000</v>
      </c>
      <c r="B1588" s="845" t="s">
        <v>2</v>
      </c>
      <c r="C1588" s="845" t="s">
        <v>1846</v>
      </c>
      <c r="D1588" s="846" t="s">
        <v>402</v>
      </c>
      <c r="E1588" s="846"/>
      <c r="F1588" s="846">
        <v>2</v>
      </c>
      <c r="G1588" s="846">
        <v>2</v>
      </c>
      <c r="H1588" s="846">
        <v>2</v>
      </c>
      <c r="I1588" s="846"/>
      <c r="J1588" s="1015"/>
      <c r="K1588" s="847"/>
      <c r="L1588" s="847"/>
      <c r="M1588" s="847"/>
      <c r="N1588" s="847"/>
      <c r="O1588" s="218">
        <v>44986</v>
      </c>
      <c r="P1588" s="557">
        <f t="shared" si="26"/>
        <v>0</v>
      </c>
    </row>
    <row r="1589" spans="1:16">
      <c r="A1589" s="796">
        <v>45001</v>
      </c>
      <c r="B1589" s="845" t="s">
        <v>12</v>
      </c>
      <c r="C1589" s="731" t="s">
        <v>1848</v>
      </c>
      <c r="D1589" s="846" t="s">
        <v>10</v>
      </c>
      <c r="E1589" s="797"/>
      <c r="F1589" s="797">
        <v>2</v>
      </c>
      <c r="G1589" s="797">
        <v>1</v>
      </c>
      <c r="H1589" s="797"/>
      <c r="I1589" s="846"/>
      <c r="J1589" s="1015"/>
      <c r="K1589" s="798"/>
      <c r="L1589" s="798"/>
      <c r="M1589" s="798">
        <v>10</v>
      </c>
      <c r="N1589" s="798"/>
      <c r="O1589" s="218">
        <v>44986</v>
      </c>
      <c r="P1589" s="557">
        <f t="shared" si="26"/>
        <v>10</v>
      </c>
    </row>
    <row r="1590" spans="1:16">
      <c r="A1590" s="796">
        <v>45001</v>
      </c>
      <c r="B1590" s="845" t="s">
        <v>12</v>
      </c>
      <c r="C1590" s="731" t="s">
        <v>1849</v>
      </c>
      <c r="D1590" s="797" t="s">
        <v>11</v>
      </c>
      <c r="E1590" s="797"/>
      <c r="F1590" s="797">
        <v>1</v>
      </c>
      <c r="G1590" s="797">
        <v>1</v>
      </c>
      <c r="H1590" s="797"/>
      <c r="I1590" s="846"/>
      <c r="J1590" s="1015"/>
      <c r="K1590" s="798"/>
      <c r="L1590" s="798"/>
      <c r="M1590" s="798">
        <v>6</v>
      </c>
      <c r="N1590" s="798"/>
      <c r="O1590" s="218">
        <v>44986</v>
      </c>
      <c r="P1590" s="557">
        <f t="shared" si="26"/>
        <v>6</v>
      </c>
    </row>
    <row r="1591" spans="1:16">
      <c r="A1591" s="796">
        <v>45001</v>
      </c>
      <c r="B1591" s="731" t="s">
        <v>34</v>
      </c>
      <c r="C1591" s="731" t="s">
        <v>1160</v>
      </c>
      <c r="D1591" s="846" t="s">
        <v>10</v>
      </c>
      <c r="E1591" s="797"/>
      <c r="F1591" s="797">
        <v>1</v>
      </c>
      <c r="G1591" s="797">
        <v>0.5</v>
      </c>
      <c r="H1591" s="797"/>
      <c r="I1591" s="846"/>
      <c r="J1591" s="1015"/>
      <c r="K1591" s="798"/>
      <c r="L1591" s="798"/>
      <c r="M1591" s="798">
        <v>5</v>
      </c>
      <c r="N1591" s="798"/>
      <c r="O1591" s="218">
        <v>44986</v>
      </c>
      <c r="P1591" s="557">
        <f t="shared" si="26"/>
        <v>5</v>
      </c>
    </row>
    <row r="1592" spans="1:16">
      <c r="A1592" s="796">
        <v>45001</v>
      </c>
      <c r="B1592" s="731" t="s">
        <v>41</v>
      </c>
      <c r="C1592" s="731" t="s">
        <v>1850</v>
      </c>
      <c r="D1592" s="797" t="s">
        <v>11</v>
      </c>
      <c r="E1592" s="797"/>
      <c r="F1592" s="797">
        <v>2</v>
      </c>
      <c r="G1592" s="797">
        <v>1</v>
      </c>
      <c r="H1592" s="797"/>
      <c r="I1592" s="846"/>
      <c r="J1592" s="1015"/>
      <c r="K1592" s="798"/>
      <c r="L1592" s="798"/>
      <c r="M1592" s="798">
        <v>12</v>
      </c>
      <c r="N1592" s="798"/>
      <c r="O1592" s="218">
        <v>44986</v>
      </c>
      <c r="P1592" s="557">
        <f t="shared" si="26"/>
        <v>12</v>
      </c>
    </row>
    <row r="1593" spans="1:16">
      <c r="A1593" s="796">
        <v>45001</v>
      </c>
      <c r="B1593" s="731" t="s">
        <v>37</v>
      </c>
      <c r="C1593" s="731" t="s">
        <v>1840</v>
      </c>
      <c r="D1593" s="797" t="s">
        <v>354</v>
      </c>
      <c r="E1593" s="797"/>
      <c r="F1593" s="797">
        <v>2</v>
      </c>
      <c r="G1593" s="797">
        <v>2</v>
      </c>
      <c r="H1593" s="797"/>
      <c r="I1593" s="846"/>
      <c r="J1593" s="1015"/>
      <c r="K1593" s="798"/>
      <c r="L1593" s="798"/>
      <c r="M1593" s="798">
        <v>10</v>
      </c>
      <c r="N1593" s="798"/>
      <c r="O1593" s="218">
        <v>44986</v>
      </c>
      <c r="P1593" s="557">
        <f t="shared" ref="P1593" si="27">SUM(K1593:N1593)</f>
        <v>10</v>
      </c>
    </row>
    <row r="1594" spans="1:16">
      <c r="A1594" s="796">
        <v>45001</v>
      </c>
      <c r="B1594" s="731" t="s">
        <v>2</v>
      </c>
      <c r="C1594" s="731" t="s">
        <v>1851</v>
      </c>
      <c r="D1594" s="797" t="s">
        <v>404</v>
      </c>
      <c r="E1594" s="797"/>
      <c r="F1594" s="797">
        <v>18</v>
      </c>
      <c r="G1594" s="797">
        <v>18</v>
      </c>
      <c r="H1594" s="797">
        <v>18</v>
      </c>
      <c r="I1594" s="846"/>
      <c r="J1594" s="1015"/>
      <c r="K1594" s="798"/>
      <c r="L1594" s="798"/>
      <c r="M1594" s="798"/>
      <c r="N1594" s="798"/>
      <c r="O1594" s="218">
        <v>44986</v>
      </c>
      <c r="P1594" s="557">
        <f t="shared" ref="P1594:P1611" si="28">SUM(K1594:N1594)</f>
        <v>0</v>
      </c>
    </row>
    <row r="1595" spans="1:16">
      <c r="A1595" s="796">
        <v>45001</v>
      </c>
      <c r="B1595" s="731" t="s">
        <v>472</v>
      </c>
      <c r="C1595" s="731" t="s">
        <v>1856</v>
      </c>
      <c r="D1595" s="797" t="s">
        <v>96</v>
      </c>
      <c r="E1595" s="797"/>
      <c r="F1595" s="797">
        <v>2</v>
      </c>
      <c r="G1595" s="797">
        <v>2</v>
      </c>
      <c r="H1595" s="797"/>
      <c r="I1595" s="846"/>
      <c r="J1595" s="1015"/>
      <c r="K1595" s="798"/>
      <c r="L1595" s="798"/>
      <c r="M1595" s="798"/>
      <c r="N1595" s="798">
        <v>24</v>
      </c>
      <c r="O1595" s="218">
        <v>44986</v>
      </c>
      <c r="P1595" s="557">
        <f t="shared" si="28"/>
        <v>24</v>
      </c>
    </row>
    <row r="1596" spans="1:16">
      <c r="A1596" s="796">
        <v>45001</v>
      </c>
      <c r="B1596" s="731" t="s">
        <v>3</v>
      </c>
      <c r="C1596" s="731" t="s">
        <v>1647</v>
      </c>
      <c r="D1596" s="797" t="s">
        <v>96</v>
      </c>
      <c r="E1596" s="797"/>
      <c r="F1596" s="797">
        <v>1</v>
      </c>
      <c r="G1596" s="797">
        <v>1</v>
      </c>
      <c r="H1596" s="797"/>
      <c r="I1596" s="846"/>
      <c r="J1596" s="1015"/>
      <c r="K1596" s="798"/>
      <c r="L1596" s="798"/>
      <c r="M1596" s="798"/>
      <c r="N1596" s="798">
        <v>12</v>
      </c>
      <c r="O1596" s="218">
        <v>44986</v>
      </c>
      <c r="P1596" s="557">
        <f t="shared" si="28"/>
        <v>12</v>
      </c>
    </row>
    <row r="1597" spans="1:16">
      <c r="A1597" s="796">
        <v>45001</v>
      </c>
      <c r="B1597" s="731" t="s">
        <v>12</v>
      </c>
      <c r="C1597" s="731" t="s">
        <v>1834</v>
      </c>
      <c r="D1597" s="797" t="s">
        <v>95</v>
      </c>
      <c r="E1597" s="797"/>
      <c r="F1597" s="797">
        <v>2</v>
      </c>
      <c r="G1597" s="797">
        <v>2</v>
      </c>
      <c r="H1597" s="797"/>
      <c r="I1597" s="846"/>
      <c r="J1597" s="1015"/>
      <c r="K1597" s="798"/>
      <c r="L1597" s="798"/>
      <c r="M1597" s="798"/>
      <c r="N1597" s="798">
        <v>24</v>
      </c>
      <c r="O1597" s="218">
        <v>44986</v>
      </c>
      <c r="P1597" s="557">
        <f t="shared" si="28"/>
        <v>24</v>
      </c>
    </row>
    <row r="1598" spans="1:16">
      <c r="A1598" s="796">
        <v>45001</v>
      </c>
      <c r="B1598" s="731" t="s">
        <v>472</v>
      </c>
      <c r="C1598" s="731" t="s">
        <v>1855</v>
      </c>
      <c r="D1598" s="797" t="s">
        <v>95</v>
      </c>
      <c r="E1598" s="797"/>
      <c r="F1598" s="797">
        <v>1</v>
      </c>
      <c r="G1598" s="797">
        <v>1</v>
      </c>
      <c r="H1598" s="797"/>
      <c r="I1598" s="846"/>
      <c r="J1598" s="1015"/>
      <c r="K1598" s="798"/>
      <c r="L1598" s="798"/>
      <c r="M1598" s="798"/>
      <c r="N1598" s="798">
        <v>12</v>
      </c>
      <c r="O1598" s="218">
        <v>44986</v>
      </c>
      <c r="P1598" s="557">
        <f t="shared" si="28"/>
        <v>12</v>
      </c>
    </row>
    <row r="1599" spans="1:16">
      <c r="A1599" s="796">
        <v>45001</v>
      </c>
      <c r="B1599" s="731" t="s">
        <v>12</v>
      </c>
      <c r="C1599" s="731" t="s">
        <v>1854</v>
      </c>
      <c r="D1599" s="797" t="s">
        <v>97</v>
      </c>
      <c r="E1599" s="797"/>
      <c r="F1599" s="797">
        <v>1</v>
      </c>
      <c r="G1599" s="797">
        <v>1</v>
      </c>
      <c r="H1599" s="797"/>
      <c r="I1599" s="846"/>
      <c r="J1599" s="1015"/>
      <c r="K1599" s="798"/>
      <c r="L1599" s="798"/>
      <c r="M1599" s="798"/>
      <c r="N1599" s="798">
        <v>12</v>
      </c>
      <c r="O1599" s="218">
        <v>44986</v>
      </c>
      <c r="P1599" s="557">
        <f t="shared" si="28"/>
        <v>12</v>
      </c>
    </row>
    <row r="1600" spans="1:16">
      <c r="A1600" s="796">
        <v>45002</v>
      </c>
      <c r="B1600" s="731" t="s">
        <v>12</v>
      </c>
      <c r="C1600" s="731" t="s">
        <v>1857</v>
      </c>
      <c r="D1600" s="797" t="s">
        <v>98</v>
      </c>
      <c r="E1600" s="797"/>
      <c r="F1600" s="797">
        <v>1</v>
      </c>
      <c r="G1600" s="797">
        <v>1</v>
      </c>
      <c r="H1600" s="797"/>
      <c r="I1600" s="846"/>
      <c r="J1600" s="1015"/>
      <c r="K1600" s="798"/>
      <c r="L1600" s="798"/>
      <c r="M1600" s="798"/>
      <c r="N1600" s="798">
        <v>12</v>
      </c>
      <c r="O1600" s="218">
        <v>44986</v>
      </c>
      <c r="P1600" s="557">
        <f t="shared" si="28"/>
        <v>12</v>
      </c>
    </row>
    <row r="1601" spans="1:16">
      <c r="A1601" s="796">
        <v>45002</v>
      </c>
      <c r="B1601" s="731" t="s">
        <v>2</v>
      </c>
      <c r="C1601" s="731" t="s">
        <v>1837</v>
      </c>
      <c r="D1601" s="797" t="s">
        <v>95</v>
      </c>
      <c r="E1601" s="797"/>
      <c r="F1601" s="797">
        <v>1</v>
      </c>
      <c r="G1601" s="797">
        <v>1</v>
      </c>
      <c r="H1601" s="797"/>
      <c r="I1601" s="846"/>
      <c r="J1601" s="1015"/>
      <c r="K1601" s="798"/>
      <c r="L1601" s="798"/>
      <c r="M1601" s="798"/>
      <c r="N1601" s="798">
        <v>12</v>
      </c>
      <c r="O1601" s="218">
        <v>44986</v>
      </c>
      <c r="P1601" s="557">
        <f t="shared" si="28"/>
        <v>12</v>
      </c>
    </row>
    <row r="1602" spans="1:16">
      <c r="A1602" s="796">
        <v>45002</v>
      </c>
      <c r="B1602" s="731" t="s">
        <v>2</v>
      </c>
      <c r="C1602" s="731" t="s">
        <v>1837</v>
      </c>
      <c r="D1602" s="797" t="s">
        <v>96</v>
      </c>
      <c r="E1602" s="797"/>
      <c r="F1602" s="797">
        <v>1</v>
      </c>
      <c r="G1602" s="797">
        <v>1</v>
      </c>
      <c r="H1602" s="797"/>
      <c r="I1602" s="846"/>
      <c r="J1602" s="1015"/>
      <c r="K1602" s="798"/>
      <c r="L1602" s="798"/>
      <c r="M1602" s="798"/>
      <c r="N1602" s="798">
        <v>12</v>
      </c>
      <c r="O1602" s="218">
        <v>44986</v>
      </c>
      <c r="P1602" s="557">
        <f t="shared" si="28"/>
        <v>12</v>
      </c>
    </row>
    <row r="1603" spans="1:16">
      <c r="A1603" s="796">
        <v>45002</v>
      </c>
      <c r="B1603" s="731" t="s">
        <v>472</v>
      </c>
      <c r="C1603" s="731" t="s">
        <v>1836</v>
      </c>
      <c r="D1603" s="797" t="s">
        <v>96</v>
      </c>
      <c r="E1603" s="797"/>
      <c r="F1603" s="797">
        <v>1</v>
      </c>
      <c r="G1603" s="797">
        <v>1</v>
      </c>
      <c r="H1603" s="797"/>
      <c r="I1603" s="846"/>
      <c r="J1603" s="1015"/>
      <c r="K1603" s="798"/>
      <c r="L1603" s="798"/>
      <c r="M1603" s="798"/>
      <c r="N1603" s="798">
        <v>12</v>
      </c>
      <c r="O1603" s="218">
        <v>44986</v>
      </c>
      <c r="P1603" s="557">
        <f t="shared" si="28"/>
        <v>12</v>
      </c>
    </row>
    <row r="1604" spans="1:16">
      <c r="A1604" s="796">
        <v>45002</v>
      </c>
      <c r="B1604" s="731" t="s">
        <v>3</v>
      </c>
      <c r="C1604" s="731" t="s">
        <v>1647</v>
      </c>
      <c r="D1604" s="797" t="s">
        <v>96</v>
      </c>
      <c r="E1604" s="797"/>
      <c r="F1604" s="797">
        <v>1</v>
      </c>
      <c r="G1604" s="797">
        <v>1</v>
      </c>
      <c r="H1604" s="797"/>
      <c r="I1604" s="846"/>
      <c r="J1604" s="1015"/>
      <c r="K1604" s="798"/>
      <c r="L1604" s="798"/>
      <c r="M1604" s="798"/>
      <c r="N1604" s="798">
        <v>12</v>
      </c>
      <c r="O1604" s="218">
        <v>44986</v>
      </c>
      <c r="P1604" s="557">
        <f t="shared" si="28"/>
        <v>12</v>
      </c>
    </row>
    <row r="1605" spans="1:16">
      <c r="A1605" s="796">
        <v>45002</v>
      </c>
      <c r="B1605" s="731" t="s">
        <v>12</v>
      </c>
      <c r="C1605" s="731"/>
      <c r="D1605" s="797" t="s">
        <v>99</v>
      </c>
      <c r="E1605" s="797"/>
      <c r="F1605" s="797">
        <v>5</v>
      </c>
      <c r="G1605" s="797">
        <v>5</v>
      </c>
      <c r="H1605" s="797"/>
      <c r="I1605" s="846"/>
      <c r="J1605" s="1015"/>
      <c r="K1605" s="798"/>
      <c r="L1605" s="798"/>
      <c r="M1605" s="798"/>
      <c r="N1605" s="798">
        <v>2.5</v>
      </c>
      <c r="O1605" s="218">
        <v>44986</v>
      </c>
      <c r="P1605" s="557">
        <f t="shared" si="28"/>
        <v>2.5</v>
      </c>
    </row>
    <row r="1606" spans="1:16">
      <c r="A1606" s="796">
        <v>45002</v>
      </c>
      <c r="B1606" s="731" t="s">
        <v>2</v>
      </c>
      <c r="C1606" s="731" t="s">
        <v>1858</v>
      </c>
      <c r="D1606" s="797" t="s">
        <v>402</v>
      </c>
      <c r="E1606" s="797"/>
      <c r="F1606" s="797">
        <v>1</v>
      </c>
      <c r="G1606" s="797">
        <v>1</v>
      </c>
      <c r="H1606" s="797">
        <v>1</v>
      </c>
      <c r="I1606" s="846"/>
      <c r="J1606" s="1015"/>
      <c r="K1606" s="798"/>
      <c r="L1606" s="798"/>
      <c r="M1606" s="798"/>
      <c r="N1606" s="798"/>
      <c r="O1606" s="218">
        <v>44986</v>
      </c>
      <c r="P1606" s="557">
        <f t="shared" si="28"/>
        <v>0</v>
      </c>
    </row>
    <row r="1607" spans="1:16">
      <c r="A1607" s="796">
        <v>45002</v>
      </c>
      <c r="B1607" s="731" t="s">
        <v>2</v>
      </c>
      <c r="C1607" s="731" t="s">
        <v>1858</v>
      </c>
      <c r="D1607" s="797" t="s">
        <v>400</v>
      </c>
      <c r="E1607" s="797"/>
      <c r="F1607" s="797">
        <v>1</v>
      </c>
      <c r="G1607" s="797">
        <v>1</v>
      </c>
      <c r="H1607" s="797">
        <v>1</v>
      </c>
      <c r="I1607" s="846"/>
      <c r="J1607" s="1015"/>
      <c r="K1607" s="798"/>
      <c r="L1607" s="798"/>
      <c r="M1607" s="798"/>
      <c r="N1607" s="798"/>
      <c r="O1607" s="218">
        <v>44986</v>
      </c>
      <c r="P1607" s="557">
        <f t="shared" si="28"/>
        <v>0</v>
      </c>
    </row>
    <row r="1608" spans="1:16">
      <c r="A1608" s="796">
        <v>45002</v>
      </c>
      <c r="B1608" s="731" t="s">
        <v>2</v>
      </c>
      <c r="C1608" s="731" t="s">
        <v>1858</v>
      </c>
      <c r="D1608" s="797" t="s">
        <v>401</v>
      </c>
      <c r="E1608" s="797"/>
      <c r="F1608" s="797">
        <v>1</v>
      </c>
      <c r="G1608" s="797">
        <v>1</v>
      </c>
      <c r="H1608" s="797">
        <v>1</v>
      </c>
      <c r="I1608" s="846"/>
      <c r="J1608" s="1015"/>
      <c r="K1608" s="798"/>
      <c r="L1608" s="798"/>
      <c r="M1608" s="798"/>
      <c r="N1608" s="798"/>
      <c r="O1608" s="218">
        <v>44986</v>
      </c>
      <c r="P1608" s="557">
        <f t="shared" si="28"/>
        <v>0</v>
      </c>
    </row>
    <row r="1609" spans="1:16">
      <c r="A1609" s="796">
        <v>45002</v>
      </c>
      <c r="B1609" s="731" t="s">
        <v>12</v>
      </c>
      <c r="C1609" s="731" t="s">
        <v>1859</v>
      </c>
      <c r="D1609" s="797" t="s">
        <v>11</v>
      </c>
      <c r="E1609" s="797"/>
      <c r="F1609" s="797">
        <v>1</v>
      </c>
      <c r="G1609" s="797">
        <v>1</v>
      </c>
      <c r="H1609" s="797"/>
      <c r="I1609" s="846"/>
      <c r="J1609" s="1015"/>
      <c r="K1609" s="798"/>
      <c r="L1609" s="798"/>
      <c r="M1609" s="798">
        <v>6</v>
      </c>
      <c r="N1609" s="798"/>
      <c r="O1609" s="218">
        <v>44986</v>
      </c>
      <c r="P1609" s="557">
        <f t="shared" si="28"/>
        <v>6</v>
      </c>
    </row>
    <row r="1610" spans="1:16">
      <c r="A1610" s="796">
        <v>45002</v>
      </c>
      <c r="B1610" s="731" t="s">
        <v>12</v>
      </c>
      <c r="C1610" s="731" t="s">
        <v>1860</v>
      </c>
      <c r="D1610" s="797" t="s">
        <v>228</v>
      </c>
      <c r="E1610" s="797"/>
      <c r="F1610" s="797">
        <v>2</v>
      </c>
      <c r="G1610" s="797">
        <v>2</v>
      </c>
      <c r="H1610" s="797"/>
      <c r="I1610" s="846"/>
      <c r="J1610" s="1015"/>
      <c r="K1610" s="798"/>
      <c r="L1610" s="798"/>
      <c r="M1610" s="798">
        <v>40</v>
      </c>
      <c r="N1610" s="798"/>
      <c r="O1610" s="218">
        <v>44986</v>
      </c>
      <c r="P1610" s="557">
        <f t="shared" si="28"/>
        <v>40</v>
      </c>
    </row>
    <row r="1611" spans="1:16">
      <c r="A1611" s="796">
        <v>45002</v>
      </c>
      <c r="B1611" s="731" t="s">
        <v>41</v>
      </c>
      <c r="C1611" s="731" t="s">
        <v>1861</v>
      </c>
      <c r="D1611" s="797" t="s">
        <v>11</v>
      </c>
      <c r="E1611" s="797"/>
      <c r="F1611" s="797">
        <v>2</v>
      </c>
      <c r="G1611" s="797">
        <v>1</v>
      </c>
      <c r="H1611" s="797"/>
      <c r="I1611" s="846"/>
      <c r="J1611" s="1015"/>
      <c r="K1611" s="798"/>
      <c r="L1611" s="798"/>
      <c r="M1611" s="798">
        <v>12</v>
      </c>
      <c r="N1611" s="798"/>
      <c r="O1611" s="218">
        <v>44986</v>
      </c>
      <c r="P1611" s="557">
        <f t="shared" si="28"/>
        <v>12</v>
      </c>
    </row>
    <row r="1612" spans="1:16">
      <c r="A1612" s="796">
        <v>45002</v>
      </c>
      <c r="B1612" s="731" t="s">
        <v>3</v>
      </c>
      <c r="C1612" s="731" t="s">
        <v>576</v>
      </c>
      <c r="D1612" s="797" t="s">
        <v>10</v>
      </c>
      <c r="E1612" s="797"/>
      <c r="F1612" s="797">
        <v>3</v>
      </c>
      <c r="G1612" s="797">
        <v>1.5</v>
      </c>
      <c r="H1612" s="797"/>
      <c r="I1612" s="846"/>
      <c r="J1612" s="1015"/>
      <c r="K1612" s="798"/>
      <c r="L1612" s="798"/>
      <c r="M1612" s="798">
        <v>10</v>
      </c>
      <c r="N1612" s="798"/>
      <c r="O1612" s="218">
        <v>44986</v>
      </c>
      <c r="P1612" s="557">
        <f t="shared" ref="P1612:P1676" si="29">SUM(K1612:N1612)</f>
        <v>10</v>
      </c>
    </row>
    <row r="1613" spans="1:16">
      <c r="A1613" s="796">
        <v>45002</v>
      </c>
      <c r="B1613" s="731" t="s">
        <v>43</v>
      </c>
      <c r="C1613" s="731" t="s">
        <v>1862</v>
      </c>
      <c r="D1613" s="797" t="s">
        <v>10</v>
      </c>
      <c r="E1613" s="797"/>
      <c r="F1613" s="797">
        <v>4</v>
      </c>
      <c r="G1613" s="797">
        <v>1</v>
      </c>
      <c r="H1613" s="797"/>
      <c r="I1613" s="846"/>
      <c r="J1613" s="1015"/>
      <c r="K1613" s="798"/>
      <c r="L1613" s="798"/>
      <c r="M1613" s="798">
        <v>20</v>
      </c>
      <c r="N1613" s="798"/>
      <c r="O1613" s="218">
        <v>44986</v>
      </c>
      <c r="P1613" s="557">
        <f t="shared" si="29"/>
        <v>20</v>
      </c>
    </row>
    <row r="1614" spans="1:16">
      <c r="A1614" s="796">
        <v>45004</v>
      </c>
      <c r="B1614" s="731" t="s">
        <v>12</v>
      </c>
      <c r="C1614" s="731" t="s">
        <v>1871</v>
      </c>
      <c r="D1614" s="797" t="s">
        <v>11</v>
      </c>
      <c r="E1614" s="797"/>
      <c r="F1614" s="797">
        <v>1</v>
      </c>
      <c r="G1614" s="797">
        <v>1</v>
      </c>
      <c r="H1614" s="797"/>
      <c r="I1614" s="846"/>
      <c r="J1614" s="1015"/>
      <c r="K1614" s="798"/>
      <c r="L1614" s="798"/>
      <c r="M1614" s="798">
        <v>6</v>
      </c>
      <c r="N1614" s="798"/>
      <c r="O1614" s="218">
        <v>44986</v>
      </c>
      <c r="P1614" s="557">
        <f t="shared" si="29"/>
        <v>6</v>
      </c>
    </row>
    <row r="1615" spans="1:16">
      <c r="A1615" s="796">
        <v>45004</v>
      </c>
      <c r="B1615" s="731" t="s">
        <v>12</v>
      </c>
      <c r="C1615" s="731" t="s">
        <v>1860</v>
      </c>
      <c r="D1615" s="797" t="s">
        <v>354</v>
      </c>
      <c r="E1615" s="797"/>
      <c r="F1615" s="797">
        <v>2</v>
      </c>
      <c r="G1615" s="797">
        <v>2</v>
      </c>
      <c r="H1615" s="797"/>
      <c r="I1615" s="846"/>
      <c r="J1615" s="1015"/>
      <c r="K1615" s="798"/>
      <c r="L1615" s="798"/>
      <c r="M1615" s="798">
        <v>10</v>
      </c>
      <c r="N1615" s="798"/>
      <c r="O1615" s="218">
        <v>44986</v>
      </c>
      <c r="P1615" s="557">
        <f t="shared" si="29"/>
        <v>10</v>
      </c>
    </row>
    <row r="1616" spans="1:16">
      <c r="A1616" s="796">
        <v>45004</v>
      </c>
      <c r="B1616" s="731" t="s">
        <v>41</v>
      </c>
      <c r="C1616" s="731" t="s">
        <v>1872</v>
      </c>
      <c r="D1616" s="797" t="s">
        <v>11</v>
      </c>
      <c r="E1616" s="797"/>
      <c r="F1616" s="797">
        <v>2</v>
      </c>
      <c r="G1616" s="797">
        <v>1</v>
      </c>
      <c r="H1616" s="797"/>
      <c r="I1616" s="846"/>
      <c r="J1616" s="1015"/>
      <c r="K1616" s="798"/>
      <c r="L1616" s="798"/>
      <c r="M1616" s="798">
        <v>12</v>
      </c>
      <c r="N1616" s="798"/>
      <c r="O1616" s="218">
        <v>44986</v>
      </c>
      <c r="P1616" s="557">
        <f t="shared" si="29"/>
        <v>12</v>
      </c>
    </row>
    <row r="1617" spans="1:16">
      <c r="A1617" s="796">
        <v>45004</v>
      </c>
      <c r="B1617" s="731" t="s">
        <v>43</v>
      </c>
      <c r="C1617" s="731" t="s">
        <v>1873</v>
      </c>
      <c r="D1617" s="797" t="s">
        <v>10</v>
      </c>
      <c r="E1617" s="797"/>
      <c r="F1617" s="797">
        <v>7</v>
      </c>
      <c r="G1617" s="797">
        <v>1.75</v>
      </c>
      <c r="H1617" s="797"/>
      <c r="I1617" s="846"/>
      <c r="J1617" s="1015"/>
      <c r="K1617" s="798"/>
      <c r="L1617" s="798"/>
      <c r="M1617" s="798">
        <v>35</v>
      </c>
      <c r="N1617" s="798"/>
      <c r="O1617" s="218">
        <v>44986</v>
      </c>
      <c r="P1617" s="557">
        <f t="shared" si="29"/>
        <v>35</v>
      </c>
    </row>
    <row r="1618" spans="1:16">
      <c r="A1618" s="796">
        <v>45004</v>
      </c>
      <c r="B1618" s="731" t="s">
        <v>3</v>
      </c>
      <c r="C1618" s="731" t="s">
        <v>576</v>
      </c>
      <c r="D1618" s="797" t="s">
        <v>10</v>
      </c>
      <c r="E1618" s="797"/>
      <c r="F1618" s="797">
        <v>1</v>
      </c>
      <c r="G1618" s="797">
        <v>0.5</v>
      </c>
      <c r="H1618" s="797"/>
      <c r="I1618" s="846"/>
      <c r="J1618" s="1015"/>
      <c r="K1618" s="798"/>
      <c r="L1618" s="798"/>
      <c r="M1618" s="798">
        <v>3</v>
      </c>
      <c r="N1618" s="798"/>
      <c r="O1618" s="218">
        <v>44986</v>
      </c>
      <c r="P1618" s="557">
        <f t="shared" si="29"/>
        <v>3</v>
      </c>
    </row>
    <row r="1619" spans="1:16">
      <c r="A1619" s="796">
        <v>45004</v>
      </c>
      <c r="B1619" s="731" t="s">
        <v>3</v>
      </c>
      <c r="C1619" s="731" t="s">
        <v>1469</v>
      </c>
      <c r="D1619" s="797" t="s">
        <v>204</v>
      </c>
      <c r="E1619" s="797"/>
      <c r="F1619" s="797">
        <v>1</v>
      </c>
      <c r="G1619" s="797">
        <v>1</v>
      </c>
      <c r="H1619" s="797"/>
      <c r="I1619" s="846"/>
      <c r="J1619" s="1015"/>
      <c r="K1619" s="798"/>
      <c r="L1619" s="798"/>
      <c r="M1619" s="798"/>
      <c r="N1619" s="798">
        <v>14</v>
      </c>
      <c r="O1619" s="218">
        <v>44986</v>
      </c>
      <c r="P1619" s="557">
        <f t="shared" si="29"/>
        <v>14</v>
      </c>
    </row>
    <row r="1620" spans="1:16">
      <c r="A1620" s="796">
        <v>45004</v>
      </c>
      <c r="B1620" s="731" t="s">
        <v>12</v>
      </c>
      <c r="C1620" s="845" t="s">
        <v>1875</v>
      </c>
      <c r="D1620" s="797" t="s">
        <v>10</v>
      </c>
      <c r="E1620" s="846"/>
      <c r="F1620" s="846">
        <v>2</v>
      </c>
      <c r="G1620" s="846">
        <v>1</v>
      </c>
      <c r="H1620" s="846"/>
      <c r="I1620" s="846"/>
      <c r="J1620" s="1015"/>
      <c r="K1620" s="847"/>
      <c r="L1620" s="847"/>
      <c r="M1620" s="847">
        <v>10</v>
      </c>
      <c r="N1620" s="847"/>
      <c r="O1620" s="218">
        <v>44986</v>
      </c>
      <c r="P1620" s="557">
        <f t="shared" ref="P1620" si="30">SUM(K1620:N1620)</f>
        <v>10</v>
      </c>
    </row>
    <row r="1621" spans="1:16">
      <c r="A1621" s="796">
        <v>45004</v>
      </c>
      <c r="B1621" s="731" t="s">
        <v>12</v>
      </c>
      <c r="C1621" s="731" t="s">
        <v>1772</v>
      </c>
      <c r="D1621" s="797" t="s">
        <v>97</v>
      </c>
      <c r="E1621" s="797"/>
      <c r="F1621" s="797">
        <v>1</v>
      </c>
      <c r="G1621" s="797">
        <v>1</v>
      </c>
      <c r="H1621" s="797"/>
      <c r="I1621" s="846"/>
      <c r="J1621" s="1015"/>
      <c r="K1621" s="798"/>
      <c r="L1621" s="798"/>
      <c r="M1621" s="798"/>
      <c r="N1621" s="798">
        <v>12</v>
      </c>
      <c r="O1621" s="218">
        <v>44986</v>
      </c>
      <c r="P1621" s="557">
        <f t="shared" si="29"/>
        <v>12</v>
      </c>
    </row>
    <row r="1622" spans="1:16">
      <c r="A1622" s="796">
        <v>45004</v>
      </c>
      <c r="B1622" s="731" t="s">
        <v>12</v>
      </c>
      <c r="C1622" s="731" t="s">
        <v>1854</v>
      </c>
      <c r="D1622" s="797" t="s">
        <v>95</v>
      </c>
      <c r="E1622" s="797"/>
      <c r="F1622" s="797">
        <v>1</v>
      </c>
      <c r="G1622" s="797">
        <v>1</v>
      </c>
      <c r="H1622" s="797"/>
      <c r="I1622" s="846"/>
      <c r="J1622" s="1015"/>
      <c r="K1622" s="798"/>
      <c r="L1622" s="798"/>
      <c r="M1622" s="798"/>
      <c r="N1622" s="798">
        <v>12</v>
      </c>
      <c r="O1622" s="218">
        <v>44986</v>
      </c>
      <c r="P1622" s="557">
        <f t="shared" si="29"/>
        <v>12</v>
      </c>
    </row>
    <row r="1623" spans="1:16">
      <c r="A1623" s="796">
        <v>45004</v>
      </c>
      <c r="B1623" s="731" t="s">
        <v>472</v>
      </c>
      <c r="C1623" s="731" t="s">
        <v>1874</v>
      </c>
      <c r="D1623" s="797" t="s">
        <v>96</v>
      </c>
      <c r="E1623" s="797"/>
      <c r="F1623" s="797">
        <v>2</v>
      </c>
      <c r="G1623" s="797">
        <v>2</v>
      </c>
      <c r="H1623" s="797"/>
      <c r="I1623" s="846"/>
      <c r="J1623" s="1015"/>
      <c r="K1623" s="798"/>
      <c r="L1623" s="798"/>
      <c r="M1623" s="798"/>
      <c r="N1623" s="798">
        <v>24</v>
      </c>
      <c r="O1623" s="218">
        <v>44986</v>
      </c>
      <c r="P1623" s="557">
        <f t="shared" si="29"/>
        <v>24</v>
      </c>
    </row>
    <row r="1624" spans="1:16">
      <c r="A1624" s="796">
        <v>45004</v>
      </c>
      <c r="B1624" s="731" t="s">
        <v>3</v>
      </c>
      <c r="C1624" s="731" t="s">
        <v>1647</v>
      </c>
      <c r="D1624" s="797" t="s">
        <v>96</v>
      </c>
      <c r="E1624" s="797"/>
      <c r="F1624" s="797">
        <v>1</v>
      </c>
      <c r="G1624" s="797">
        <v>1</v>
      </c>
      <c r="H1624" s="797"/>
      <c r="I1624" s="846"/>
      <c r="J1624" s="1015"/>
      <c r="K1624" s="798"/>
      <c r="L1624" s="798"/>
      <c r="M1624" s="798"/>
      <c r="N1624" s="798">
        <v>12</v>
      </c>
      <c r="O1624" s="218">
        <v>44986</v>
      </c>
      <c r="P1624" s="557">
        <f t="shared" si="29"/>
        <v>12</v>
      </c>
    </row>
    <row r="1625" spans="1:16">
      <c r="A1625" s="796">
        <v>45004</v>
      </c>
      <c r="B1625" s="731" t="s">
        <v>2</v>
      </c>
      <c r="C1625" s="731" t="s">
        <v>1858</v>
      </c>
      <c r="D1625" s="797" t="s">
        <v>402</v>
      </c>
      <c r="E1625" s="797"/>
      <c r="F1625" s="797">
        <v>1</v>
      </c>
      <c r="G1625" s="797">
        <v>1</v>
      </c>
      <c r="H1625" s="797">
        <v>1</v>
      </c>
      <c r="I1625" s="846"/>
      <c r="J1625" s="1015"/>
      <c r="K1625" s="798"/>
      <c r="L1625" s="798"/>
      <c r="M1625" s="798"/>
      <c r="N1625" s="798"/>
      <c r="O1625" s="218">
        <v>44986</v>
      </c>
      <c r="P1625" s="557">
        <f t="shared" si="29"/>
        <v>0</v>
      </c>
    </row>
    <row r="1626" spans="1:16">
      <c r="A1626" s="796">
        <v>45004</v>
      </c>
      <c r="B1626" s="731" t="s">
        <v>2</v>
      </c>
      <c r="C1626" s="731" t="s">
        <v>1858</v>
      </c>
      <c r="D1626" s="797" t="s">
        <v>401</v>
      </c>
      <c r="E1626" s="797"/>
      <c r="F1626" s="797">
        <v>3</v>
      </c>
      <c r="G1626" s="797">
        <v>3</v>
      </c>
      <c r="H1626" s="797">
        <v>3</v>
      </c>
      <c r="I1626" s="846"/>
      <c r="J1626" s="1015"/>
      <c r="K1626" s="798"/>
      <c r="L1626" s="798"/>
      <c r="M1626" s="798"/>
      <c r="N1626" s="798"/>
      <c r="O1626" s="218">
        <v>44986</v>
      </c>
      <c r="P1626" s="557">
        <f t="shared" si="29"/>
        <v>0</v>
      </c>
    </row>
    <row r="1627" spans="1:16">
      <c r="A1627" s="796">
        <v>45004</v>
      </c>
      <c r="B1627" s="731" t="s">
        <v>2</v>
      </c>
      <c r="C1627" s="731" t="s">
        <v>1858</v>
      </c>
      <c r="D1627" s="797" t="s">
        <v>400</v>
      </c>
      <c r="E1627" s="797"/>
      <c r="F1627" s="797">
        <v>2</v>
      </c>
      <c r="G1627" s="797">
        <v>2</v>
      </c>
      <c r="H1627" s="797">
        <v>2</v>
      </c>
      <c r="I1627" s="846"/>
      <c r="J1627" s="1015"/>
      <c r="K1627" s="798"/>
      <c r="L1627" s="798"/>
      <c r="M1627" s="798"/>
      <c r="N1627" s="798"/>
      <c r="O1627" s="218">
        <v>44986</v>
      </c>
      <c r="P1627" s="557">
        <f t="shared" si="29"/>
        <v>0</v>
      </c>
    </row>
    <row r="1628" spans="1:16">
      <c r="A1628" s="796">
        <v>45004</v>
      </c>
      <c r="B1628" s="731" t="s">
        <v>2</v>
      </c>
      <c r="C1628" s="731" t="s">
        <v>1858</v>
      </c>
      <c r="D1628" s="797" t="s">
        <v>403</v>
      </c>
      <c r="E1628" s="797"/>
      <c r="F1628" s="797">
        <v>1</v>
      </c>
      <c r="G1628" s="797">
        <v>1</v>
      </c>
      <c r="H1628" s="797">
        <v>1</v>
      </c>
      <c r="I1628" s="846"/>
      <c r="J1628" s="1015"/>
      <c r="K1628" s="798"/>
      <c r="L1628" s="798"/>
      <c r="M1628" s="798"/>
      <c r="N1628" s="798"/>
      <c r="O1628" s="218">
        <v>44986</v>
      </c>
      <c r="P1628" s="557">
        <f t="shared" si="29"/>
        <v>0</v>
      </c>
    </row>
    <row r="1629" spans="1:16">
      <c r="A1629" s="796">
        <v>45005</v>
      </c>
      <c r="B1629" s="731" t="s">
        <v>12</v>
      </c>
      <c r="C1629" s="731" t="s">
        <v>1877</v>
      </c>
      <c r="D1629" s="797" t="s">
        <v>11</v>
      </c>
      <c r="E1629" s="797"/>
      <c r="F1629" s="797">
        <v>1</v>
      </c>
      <c r="G1629" s="797">
        <v>1</v>
      </c>
      <c r="H1629" s="797"/>
      <c r="I1629" s="846"/>
      <c r="J1629" s="1015"/>
      <c r="K1629" s="798"/>
      <c r="L1629" s="798"/>
      <c r="M1629" s="798">
        <v>6</v>
      </c>
      <c r="N1629" s="798"/>
      <c r="O1629" s="218">
        <v>44986</v>
      </c>
      <c r="P1629" s="557">
        <f t="shared" si="29"/>
        <v>6</v>
      </c>
    </row>
    <row r="1630" spans="1:16">
      <c r="A1630" s="796">
        <v>45005</v>
      </c>
      <c r="B1630" s="731" t="s">
        <v>1</v>
      </c>
      <c r="C1630" s="731" t="s">
        <v>1878</v>
      </c>
      <c r="D1630" s="797" t="s">
        <v>10</v>
      </c>
      <c r="E1630" s="797"/>
      <c r="F1630" s="797">
        <v>2</v>
      </c>
      <c r="G1630" s="797">
        <v>1</v>
      </c>
      <c r="H1630" s="797"/>
      <c r="I1630" s="846"/>
      <c r="J1630" s="1015"/>
      <c r="K1630" s="798"/>
      <c r="L1630" s="798"/>
      <c r="M1630" s="798">
        <v>10</v>
      </c>
      <c r="N1630" s="798"/>
      <c r="O1630" s="218">
        <v>44986</v>
      </c>
      <c r="P1630" s="557">
        <f t="shared" si="29"/>
        <v>10</v>
      </c>
    </row>
    <row r="1631" spans="1:16">
      <c r="A1631" s="796">
        <v>45005</v>
      </c>
      <c r="B1631" s="731" t="s">
        <v>12</v>
      </c>
      <c r="C1631" s="731" t="s">
        <v>1879</v>
      </c>
      <c r="D1631" s="797" t="s">
        <v>98</v>
      </c>
      <c r="E1631" s="797"/>
      <c r="F1631" s="797">
        <v>2</v>
      </c>
      <c r="G1631" s="797">
        <v>2</v>
      </c>
      <c r="H1631" s="797"/>
      <c r="I1631" s="846"/>
      <c r="J1631" s="1015"/>
      <c r="K1631" s="798"/>
      <c r="L1631" s="798"/>
      <c r="M1631" s="798"/>
      <c r="N1631" s="798">
        <v>24</v>
      </c>
      <c r="O1631" s="218">
        <v>44986</v>
      </c>
      <c r="P1631" s="557">
        <f t="shared" si="29"/>
        <v>24</v>
      </c>
    </row>
    <row r="1632" spans="1:16">
      <c r="A1632" s="796">
        <v>45005</v>
      </c>
      <c r="B1632" s="731" t="s">
        <v>12</v>
      </c>
      <c r="C1632" s="731" t="s">
        <v>1854</v>
      </c>
      <c r="D1632" s="797" t="s">
        <v>95</v>
      </c>
      <c r="E1632" s="797"/>
      <c r="F1632" s="797">
        <v>2</v>
      </c>
      <c r="G1632" s="797">
        <v>2</v>
      </c>
      <c r="H1632" s="797"/>
      <c r="I1632" s="846"/>
      <c r="J1632" s="1015"/>
      <c r="K1632" s="798"/>
      <c r="L1632" s="798"/>
      <c r="M1632" s="798"/>
      <c r="N1632" s="798">
        <v>24</v>
      </c>
      <c r="O1632" s="218">
        <v>44986</v>
      </c>
      <c r="P1632" s="557">
        <f t="shared" si="29"/>
        <v>24</v>
      </c>
    </row>
    <row r="1633" spans="1:16">
      <c r="A1633" s="796">
        <v>45005</v>
      </c>
      <c r="B1633" s="731" t="s">
        <v>472</v>
      </c>
      <c r="C1633" s="731" t="s">
        <v>1836</v>
      </c>
      <c r="D1633" s="797" t="s">
        <v>95</v>
      </c>
      <c r="E1633" s="797"/>
      <c r="F1633" s="797">
        <v>2</v>
      </c>
      <c r="G1633" s="797">
        <v>2</v>
      </c>
      <c r="H1633" s="797"/>
      <c r="I1633" s="846"/>
      <c r="J1633" s="1015"/>
      <c r="K1633" s="798"/>
      <c r="L1633" s="798"/>
      <c r="M1633" s="798"/>
      <c r="N1633" s="798">
        <v>24</v>
      </c>
      <c r="O1633" s="218">
        <v>44986</v>
      </c>
      <c r="P1633" s="557">
        <f t="shared" si="29"/>
        <v>24</v>
      </c>
    </row>
    <row r="1634" spans="1:16">
      <c r="A1634" s="796">
        <v>45005</v>
      </c>
      <c r="B1634" s="731" t="s">
        <v>472</v>
      </c>
      <c r="C1634" s="731" t="s">
        <v>1880</v>
      </c>
      <c r="D1634" s="797" t="s">
        <v>96</v>
      </c>
      <c r="E1634" s="797"/>
      <c r="F1634" s="797">
        <v>2</v>
      </c>
      <c r="G1634" s="797">
        <v>2</v>
      </c>
      <c r="H1634" s="797"/>
      <c r="I1634" s="846"/>
      <c r="J1634" s="1015"/>
      <c r="K1634" s="798"/>
      <c r="L1634" s="798"/>
      <c r="M1634" s="798"/>
      <c r="N1634" s="798">
        <v>24</v>
      </c>
      <c r="O1634" s="218">
        <v>44986</v>
      </c>
      <c r="P1634" s="557">
        <f t="shared" si="29"/>
        <v>24</v>
      </c>
    </row>
    <row r="1635" spans="1:16">
      <c r="A1635" s="796">
        <v>45005</v>
      </c>
      <c r="B1635" s="731" t="s">
        <v>472</v>
      </c>
      <c r="C1635" s="731" t="s">
        <v>1855</v>
      </c>
      <c r="D1635" s="797" t="s">
        <v>95</v>
      </c>
      <c r="E1635" s="797"/>
      <c r="F1635" s="797">
        <v>1</v>
      </c>
      <c r="G1635" s="797">
        <v>1</v>
      </c>
      <c r="H1635" s="797"/>
      <c r="I1635" s="846"/>
      <c r="J1635" s="1015"/>
      <c r="K1635" s="798"/>
      <c r="L1635" s="798"/>
      <c r="M1635" s="798"/>
      <c r="N1635" s="798">
        <v>12</v>
      </c>
      <c r="O1635" s="218">
        <v>44986</v>
      </c>
      <c r="P1635" s="557">
        <f t="shared" si="29"/>
        <v>12</v>
      </c>
    </row>
    <row r="1636" spans="1:16">
      <c r="A1636" s="796">
        <v>45005</v>
      </c>
      <c r="B1636" s="731" t="s">
        <v>12</v>
      </c>
      <c r="C1636" s="731"/>
      <c r="D1636" s="797" t="s">
        <v>99</v>
      </c>
      <c r="E1636" s="797"/>
      <c r="F1636" s="797">
        <v>5</v>
      </c>
      <c r="G1636" s="797">
        <v>5</v>
      </c>
      <c r="H1636" s="797"/>
      <c r="I1636" s="846"/>
      <c r="J1636" s="1015"/>
      <c r="K1636" s="798"/>
      <c r="L1636" s="798"/>
      <c r="M1636" s="798"/>
      <c r="N1636" s="798">
        <v>1.5</v>
      </c>
      <c r="O1636" s="218">
        <v>44986</v>
      </c>
      <c r="P1636" s="557">
        <f t="shared" si="29"/>
        <v>1.5</v>
      </c>
    </row>
    <row r="1637" spans="1:16">
      <c r="A1637" s="796">
        <v>45005</v>
      </c>
      <c r="B1637" s="731" t="s">
        <v>3</v>
      </c>
      <c r="C1637" s="731" t="s">
        <v>1797</v>
      </c>
      <c r="D1637" s="797" t="s">
        <v>401</v>
      </c>
      <c r="E1637" s="797"/>
      <c r="F1637" s="797">
        <v>8</v>
      </c>
      <c r="G1637" s="797">
        <v>8</v>
      </c>
      <c r="H1637" s="797">
        <v>8</v>
      </c>
      <c r="I1637" s="846"/>
      <c r="J1637" s="1015"/>
      <c r="K1637" s="798"/>
      <c r="L1637" s="798"/>
      <c r="M1637" s="798"/>
      <c r="N1637" s="798"/>
      <c r="O1637" s="218">
        <v>44986</v>
      </c>
      <c r="P1637" s="557">
        <f t="shared" si="29"/>
        <v>0</v>
      </c>
    </row>
    <row r="1638" spans="1:16">
      <c r="A1638" s="796">
        <v>45005</v>
      </c>
      <c r="B1638" s="731" t="s">
        <v>3</v>
      </c>
      <c r="C1638" s="731" t="s">
        <v>1797</v>
      </c>
      <c r="D1638" s="797" t="s">
        <v>400</v>
      </c>
      <c r="E1638" s="797"/>
      <c r="F1638" s="797">
        <v>2</v>
      </c>
      <c r="G1638" s="797">
        <v>2</v>
      </c>
      <c r="H1638" s="797">
        <v>2</v>
      </c>
      <c r="I1638" s="846"/>
      <c r="J1638" s="1015"/>
      <c r="K1638" s="798"/>
      <c r="L1638" s="798"/>
      <c r="M1638" s="798"/>
      <c r="N1638" s="798"/>
      <c r="O1638" s="218">
        <v>44986</v>
      </c>
      <c r="P1638" s="557">
        <f t="shared" si="29"/>
        <v>0</v>
      </c>
    </row>
    <row r="1639" spans="1:16">
      <c r="A1639" s="796">
        <v>45006</v>
      </c>
      <c r="B1639" s="731" t="s">
        <v>34</v>
      </c>
      <c r="C1639" s="731" t="s">
        <v>1160</v>
      </c>
      <c r="D1639" s="797" t="s">
        <v>204</v>
      </c>
      <c r="E1639" s="797"/>
      <c r="F1639" s="797">
        <v>1</v>
      </c>
      <c r="G1639" s="797">
        <v>1</v>
      </c>
      <c r="H1639" s="797"/>
      <c r="I1639" s="846"/>
      <c r="J1639" s="1015"/>
      <c r="K1639" s="798"/>
      <c r="L1639" s="798"/>
      <c r="M1639" s="798"/>
      <c r="N1639" s="798">
        <v>34</v>
      </c>
      <c r="O1639" s="218">
        <v>44986</v>
      </c>
      <c r="P1639" s="557">
        <f t="shared" si="29"/>
        <v>34</v>
      </c>
    </row>
    <row r="1640" spans="1:16">
      <c r="A1640" s="796">
        <v>45006</v>
      </c>
      <c r="B1640" s="731" t="s">
        <v>41</v>
      </c>
      <c r="C1640" s="731" t="s">
        <v>1804</v>
      </c>
      <c r="D1640" s="797" t="s">
        <v>11</v>
      </c>
      <c r="E1640" s="797"/>
      <c r="F1640" s="797">
        <v>2</v>
      </c>
      <c r="G1640" s="797">
        <v>2</v>
      </c>
      <c r="H1640" s="797"/>
      <c r="I1640" s="846"/>
      <c r="J1640" s="1015"/>
      <c r="K1640" s="798"/>
      <c r="L1640" s="798"/>
      <c r="M1640" s="798">
        <v>12</v>
      </c>
      <c r="N1640" s="798"/>
      <c r="O1640" s="218">
        <v>44986</v>
      </c>
      <c r="P1640" s="557">
        <f t="shared" si="29"/>
        <v>12</v>
      </c>
    </row>
    <row r="1641" spans="1:16">
      <c r="A1641" s="796">
        <v>45006</v>
      </c>
      <c r="B1641" s="731" t="s">
        <v>1</v>
      </c>
      <c r="C1641" s="731" t="s">
        <v>1878</v>
      </c>
      <c r="D1641" s="797" t="s">
        <v>10</v>
      </c>
      <c r="E1641" s="797"/>
      <c r="F1641" s="797">
        <v>2</v>
      </c>
      <c r="G1641" s="797">
        <v>1</v>
      </c>
      <c r="H1641" s="797"/>
      <c r="I1641" s="846"/>
      <c r="J1641" s="1015"/>
      <c r="K1641" s="798"/>
      <c r="L1641" s="798"/>
      <c r="M1641" s="798">
        <v>8</v>
      </c>
      <c r="N1641" s="798"/>
      <c r="O1641" s="218">
        <v>44986</v>
      </c>
      <c r="P1641" s="557">
        <f t="shared" si="29"/>
        <v>8</v>
      </c>
    </row>
    <row r="1642" spans="1:16">
      <c r="A1642" s="796">
        <v>45006</v>
      </c>
      <c r="B1642" s="731" t="s">
        <v>12</v>
      </c>
      <c r="C1642" s="731" t="s">
        <v>1772</v>
      </c>
      <c r="D1642" s="797" t="s">
        <v>98</v>
      </c>
      <c r="E1642" s="797"/>
      <c r="F1642" s="797">
        <v>1</v>
      </c>
      <c r="G1642" s="797">
        <v>1</v>
      </c>
      <c r="H1642" s="797"/>
      <c r="I1642" s="846"/>
      <c r="J1642" s="1015"/>
      <c r="K1642" s="798"/>
      <c r="L1642" s="798"/>
      <c r="M1642" s="798"/>
      <c r="N1642" s="798">
        <v>12</v>
      </c>
      <c r="O1642" s="218">
        <v>44986</v>
      </c>
      <c r="P1642" s="557">
        <f t="shared" si="29"/>
        <v>12</v>
      </c>
    </row>
    <row r="1643" spans="1:16">
      <c r="A1643" s="796">
        <v>45006</v>
      </c>
      <c r="B1643" s="731" t="s">
        <v>12</v>
      </c>
      <c r="C1643" s="731" t="s">
        <v>1881</v>
      </c>
      <c r="D1643" s="797" t="s">
        <v>95</v>
      </c>
      <c r="E1643" s="797"/>
      <c r="F1643" s="797">
        <v>2</v>
      </c>
      <c r="G1643" s="797">
        <v>2</v>
      </c>
      <c r="H1643" s="797"/>
      <c r="I1643" s="846"/>
      <c r="J1643" s="1015"/>
      <c r="K1643" s="798"/>
      <c r="L1643" s="798"/>
      <c r="M1643" s="798"/>
      <c r="N1643" s="798">
        <v>24</v>
      </c>
      <c r="O1643" s="218">
        <v>44986</v>
      </c>
      <c r="P1643" s="557">
        <f t="shared" si="29"/>
        <v>24</v>
      </c>
    </row>
    <row r="1644" spans="1:16">
      <c r="A1644" s="796">
        <v>45006</v>
      </c>
      <c r="B1644" s="731" t="s">
        <v>34</v>
      </c>
      <c r="C1644" s="731" t="s">
        <v>1882</v>
      </c>
      <c r="D1644" s="797" t="s">
        <v>95</v>
      </c>
      <c r="E1644" s="797"/>
      <c r="F1644" s="797">
        <v>1</v>
      </c>
      <c r="G1644" s="797">
        <v>1</v>
      </c>
      <c r="H1644" s="797"/>
      <c r="I1644" s="846"/>
      <c r="J1644" s="1015"/>
      <c r="K1644" s="798"/>
      <c r="L1644" s="798"/>
      <c r="M1644" s="798"/>
      <c r="N1644" s="798">
        <v>12</v>
      </c>
      <c r="O1644" s="218">
        <v>44986</v>
      </c>
      <c r="P1644" s="557">
        <f t="shared" si="29"/>
        <v>12</v>
      </c>
    </row>
    <row r="1645" spans="1:16">
      <c r="A1645" s="796">
        <v>45006</v>
      </c>
      <c r="B1645" s="731" t="s">
        <v>34</v>
      </c>
      <c r="C1645" s="731" t="s">
        <v>1765</v>
      </c>
      <c r="D1645" s="797" t="s">
        <v>96</v>
      </c>
      <c r="E1645" s="797"/>
      <c r="F1645" s="797">
        <v>1</v>
      </c>
      <c r="G1645" s="797">
        <v>1</v>
      </c>
      <c r="H1645" s="797"/>
      <c r="I1645" s="846"/>
      <c r="J1645" s="1015"/>
      <c r="K1645" s="798"/>
      <c r="L1645" s="798"/>
      <c r="M1645" s="798"/>
      <c r="N1645" s="798">
        <v>12</v>
      </c>
      <c r="O1645" s="218">
        <v>44986</v>
      </c>
      <c r="P1645" s="557">
        <f t="shared" si="29"/>
        <v>12</v>
      </c>
    </row>
    <row r="1646" spans="1:16">
      <c r="A1646" s="796">
        <v>45006</v>
      </c>
      <c r="B1646" s="731" t="s">
        <v>34</v>
      </c>
      <c r="C1646" s="731" t="s">
        <v>1883</v>
      </c>
      <c r="D1646" s="797" t="s">
        <v>96</v>
      </c>
      <c r="E1646" s="797"/>
      <c r="F1646" s="797">
        <v>1</v>
      </c>
      <c r="G1646" s="797">
        <v>1</v>
      </c>
      <c r="H1646" s="797"/>
      <c r="I1646" s="846"/>
      <c r="J1646" s="1015"/>
      <c r="K1646" s="798"/>
      <c r="L1646" s="798"/>
      <c r="M1646" s="798"/>
      <c r="N1646" s="798">
        <v>12</v>
      </c>
      <c r="O1646" s="218">
        <v>44986</v>
      </c>
      <c r="P1646" s="557">
        <f t="shared" si="29"/>
        <v>12</v>
      </c>
    </row>
    <row r="1647" spans="1:16">
      <c r="A1647" s="796">
        <v>45006</v>
      </c>
      <c r="B1647" s="731" t="s">
        <v>472</v>
      </c>
      <c r="C1647" s="731" t="s">
        <v>1855</v>
      </c>
      <c r="D1647" s="797" t="s">
        <v>96</v>
      </c>
      <c r="E1647" s="797"/>
      <c r="F1647" s="797">
        <v>1</v>
      </c>
      <c r="G1647" s="797">
        <v>1</v>
      </c>
      <c r="H1647" s="797"/>
      <c r="I1647" s="846"/>
      <c r="J1647" s="1015"/>
      <c r="K1647" s="798"/>
      <c r="L1647" s="798"/>
      <c r="M1647" s="798"/>
      <c r="N1647" s="798">
        <v>12</v>
      </c>
      <c r="O1647" s="218">
        <v>44986</v>
      </c>
      <c r="P1647" s="557">
        <f t="shared" si="29"/>
        <v>12</v>
      </c>
    </row>
    <row r="1648" spans="1:16">
      <c r="A1648" s="796">
        <v>45006</v>
      </c>
      <c r="B1648" s="731" t="s">
        <v>12</v>
      </c>
      <c r="C1648" s="731"/>
      <c r="D1648" s="797" t="s">
        <v>99</v>
      </c>
      <c r="E1648" s="797"/>
      <c r="F1648" s="797">
        <v>5</v>
      </c>
      <c r="G1648" s="797">
        <v>5</v>
      </c>
      <c r="H1648" s="797"/>
      <c r="I1648" s="846"/>
      <c r="J1648" s="1015"/>
      <c r="K1648" s="798"/>
      <c r="L1648" s="798"/>
      <c r="M1648" s="798"/>
      <c r="N1648" s="798">
        <v>1</v>
      </c>
      <c r="O1648" s="218">
        <v>44986</v>
      </c>
      <c r="P1648" s="557">
        <f t="shared" si="29"/>
        <v>1</v>
      </c>
    </row>
    <row r="1649" spans="1:16">
      <c r="A1649" s="796">
        <v>45007</v>
      </c>
      <c r="B1649" s="731" t="s">
        <v>12</v>
      </c>
      <c r="C1649" s="731" t="s">
        <v>1884</v>
      </c>
      <c r="D1649" s="797" t="s">
        <v>11</v>
      </c>
      <c r="E1649" s="797"/>
      <c r="F1649" s="797">
        <v>1</v>
      </c>
      <c r="G1649" s="797">
        <v>1</v>
      </c>
      <c r="H1649" s="797"/>
      <c r="I1649" s="846"/>
      <c r="J1649" s="1015"/>
      <c r="K1649" s="798"/>
      <c r="L1649" s="798"/>
      <c r="M1649" s="798">
        <v>6</v>
      </c>
      <c r="N1649" s="798"/>
      <c r="O1649" s="218">
        <v>44986</v>
      </c>
      <c r="P1649" s="557">
        <f t="shared" si="29"/>
        <v>6</v>
      </c>
    </row>
    <row r="1650" spans="1:16">
      <c r="A1650" s="796">
        <v>45007</v>
      </c>
      <c r="B1650" s="731" t="s">
        <v>43</v>
      </c>
      <c r="C1650" s="731" t="s">
        <v>1885</v>
      </c>
      <c r="D1650" s="797" t="s">
        <v>10</v>
      </c>
      <c r="E1650" s="797"/>
      <c r="F1650" s="797">
        <v>5</v>
      </c>
      <c r="G1650" s="797">
        <v>1.25</v>
      </c>
      <c r="H1650" s="797"/>
      <c r="I1650" s="846"/>
      <c r="J1650" s="1015"/>
      <c r="K1650" s="798"/>
      <c r="L1650" s="798"/>
      <c r="M1650" s="798">
        <v>25</v>
      </c>
      <c r="N1650" s="798"/>
      <c r="O1650" s="218">
        <v>44986</v>
      </c>
      <c r="P1650" s="557">
        <f t="shared" si="29"/>
        <v>25</v>
      </c>
    </row>
    <row r="1651" spans="1:16">
      <c r="A1651" s="796">
        <v>45007</v>
      </c>
      <c r="B1651" s="731" t="s">
        <v>3</v>
      </c>
      <c r="C1651" s="731" t="s">
        <v>1676</v>
      </c>
      <c r="D1651" s="797" t="s">
        <v>402</v>
      </c>
      <c r="E1651" s="797"/>
      <c r="F1651" s="797">
        <v>1</v>
      </c>
      <c r="G1651" s="797">
        <v>1</v>
      </c>
      <c r="H1651" s="797">
        <v>1</v>
      </c>
      <c r="I1651" s="846"/>
      <c r="J1651" s="1015"/>
      <c r="K1651" s="798"/>
      <c r="L1651" s="798"/>
      <c r="M1651" s="798"/>
      <c r="N1651" s="798"/>
      <c r="O1651" s="218">
        <v>44986</v>
      </c>
      <c r="P1651" s="557">
        <f t="shared" si="29"/>
        <v>0</v>
      </c>
    </row>
    <row r="1652" spans="1:16">
      <c r="A1652" s="796">
        <v>45007</v>
      </c>
      <c r="B1652" s="731" t="s">
        <v>3</v>
      </c>
      <c r="C1652" s="731" t="s">
        <v>1676</v>
      </c>
      <c r="D1652" s="797" t="s">
        <v>400</v>
      </c>
      <c r="E1652" s="797"/>
      <c r="F1652" s="797">
        <v>1</v>
      </c>
      <c r="G1652" s="797">
        <v>1</v>
      </c>
      <c r="H1652" s="797">
        <v>1</v>
      </c>
      <c r="I1652" s="846"/>
      <c r="J1652" s="1015"/>
      <c r="K1652" s="798"/>
      <c r="L1652" s="798"/>
      <c r="M1652" s="798"/>
      <c r="N1652" s="798"/>
      <c r="O1652" s="218">
        <v>44986</v>
      </c>
      <c r="P1652" s="557">
        <f t="shared" si="29"/>
        <v>0</v>
      </c>
    </row>
    <row r="1653" spans="1:16">
      <c r="A1653" s="796">
        <v>45007</v>
      </c>
      <c r="B1653" s="731" t="s">
        <v>3</v>
      </c>
      <c r="C1653" s="731" t="s">
        <v>1676</v>
      </c>
      <c r="D1653" s="797" t="s">
        <v>401</v>
      </c>
      <c r="E1653" s="797"/>
      <c r="F1653" s="797">
        <v>6</v>
      </c>
      <c r="G1653" s="797">
        <v>6</v>
      </c>
      <c r="H1653" s="797">
        <v>6</v>
      </c>
      <c r="I1653" s="846"/>
      <c r="J1653" s="1015"/>
      <c r="K1653" s="798"/>
      <c r="L1653" s="798"/>
      <c r="M1653" s="798"/>
      <c r="N1653" s="798"/>
      <c r="O1653" s="218">
        <v>44986</v>
      </c>
      <c r="P1653" s="557">
        <f t="shared" si="29"/>
        <v>0</v>
      </c>
    </row>
    <row r="1654" spans="1:16">
      <c r="A1654" s="796">
        <v>45007</v>
      </c>
      <c r="B1654" s="731" t="s">
        <v>34</v>
      </c>
      <c r="C1654" s="731"/>
      <c r="D1654" s="797" t="s">
        <v>96</v>
      </c>
      <c r="E1654" s="797"/>
      <c r="F1654" s="797">
        <v>1</v>
      </c>
      <c r="G1654" s="797">
        <v>1</v>
      </c>
      <c r="H1654" s="797"/>
      <c r="I1654" s="846"/>
      <c r="J1654" s="1015"/>
      <c r="K1654" s="798"/>
      <c r="L1654" s="798"/>
      <c r="M1654" s="798"/>
      <c r="N1654" s="798">
        <v>12</v>
      </c>
      <c r="O1654" s="218">
        <v>44986</v>
      </c>
      <c r="P1654" s="557">
        <f t="shared" si="29"/>
        <v>12</v>
      </c>
    </row>
    <row r="1655" spans="1:16">
      <c r="A1655" s="796">
        <v>45007</v>
      </c>
      <c r="B1655" s="731" t="s">
        <v>12</v>
      </c>
      <c r="C1655" s="731"/>
      <c r="D1655" s="797" t="s">
        <v>99</v>
      </c>
      <c r="E1655" s="797"/>
      <c r="F1655" s="797">
        <v>4</v>
      </c>
      <c r="G1655" s="797">
        <v>4</v>
      </c>
      <c r="H1655" s="797"/>
      <c r="I1655" s="846"/>
      <c r="J1655" s="1015"/>
      <c r="K1655" s="798"/>
      <c r="L1655" s="798"/>
      <c r="M1655" s="798"/>
      <c r="N1655" s="798">
        <v>2</v>
      </c>
      <c r="O1655" s="218">
        <v>44986</v>
      </c>
      <c r="P1655" s="557">
        <f t="shared" si="29"/>
        <v>2</v>
      </c>
    </row>
    <row r="1656" spans="1:16">
      <c r="A1656" s="796">
        <v>45008</v>
      </c>
      <c r="B1656" s="731" t="s">
        <v>12</v>
      </c>
      <c r="C1656" s="731" t="s">
        <v>1886</v>
      </c>
      <c r="D1656" s="797" t="s">
        <v>95</v>
      </c>
      <c r="E1656" s="797"/>
      <c r="F1656" s="797">
        <v>1</v>
      </c>
      <c r="G1656" s="797">
        <v>1</v>
      </c>
      <c r="H1656" s="797"/>
      <c r="I1656" s="846"/>
      <c r="J1656" s="1015"/>
      <c r="K1656" s="798"/>
      <c r="L1656" s="798"/>
      <c r="M1656" s="798"/>
      <c r="N1656" s="798">
        <v>12</v>
      </c>
      <c r="O1656" s="218">
        <v>44986</v>
      </c>
      <c r="P1656" s="557">
        <f t="shared" si="29"/>
        <v>12</v>
      </c>
    </row>
    <row r="1657" spans="1:16">
      <c r="A1657" s="796">
        <v>45008</v>
      </c>
      <c r="B1657" s="731" t="s">
        <v>472</v>
      </c>
      <c r="C1657" s="731" t="s">
        <v>1887</v>
      </c>
      <c r="D1657" s="797" t="s">
        <v>96</v>
      </c>
      <c r="E1657" s="797"/>
      <c r="F1657" s="797">
        <v>1</v>
      </c>
      <c r="G1657" s="797">
        <v>1</v>
      </c>
      <c r="H1657" s="797"/>
      <c r="I1657" s="846"/>
      <c r="J1657" s="1015"/>
      <c r="K1657" s="798"/>
      <c r="L1657" s="798"/>
      <c r="M1657" s="798"/>
      <c r="N1657" s="798">
        <v>12</v>
      </c>
      <c r="O1657" s="218">
        <v>44986</v>
      </c>
      <c r="P1657" s="557">
        <f t="shared" si="29"/>
        <v>12</v>
      </c>
    </row>
    <row r="1658" spans="1:16">
      <c r="A1658" s="796">
        <v>45008</v>
      </c>
      <c r="B1658" s="731" t="s">
        <v>472</v>
      </c>
      <c r="C1658" s="731" t="s">
        <v>1855</v>
      </c>
      <c r="D1658" s="797" t="s">
        <v>96</v>
      </c>
      <c r="E1658" s="797"/>
      <c r="F1658" s="797">
        <v>1</v>
      </c>
      <c r="G1658" s="797">
        <v>1</v>
      </c>
      <c r="H1658" s="797"/>
      <c r="I1658" s="846"/>
      <c r="J1658" s="1015"/>
      <c r="K1658" s="798"/>
      <c r="L1658" s="798"/>
      <c r="M1658" s="798"/>
      <c r="N1658" s="798">
        <v>12</v>
      </c>
      <c r="O1658" s="218">
        <v>44986</v>
      </c>
      <c r="P1658" s="557">
        <f t="shared" si="29"/>
        <v>12</v>
      </c>
    </row>
    <row r="1659" spans="1:16">
      <c r="A1659" s="796">
        <v>45008</v>
      </c>
      <c r="B1659" s="731" t="s">
        <v>34</v>
      </c>
      <c r="C1659" s="731" t="s">
        <v>1888</v>
      </c>
      <c r="D1659" s="797" t="s">
        <v>96</v>
      </c>
      <c r="E1659" s="797"/>
      <c r="F1659" s="797">
        <v>2</v>
      </c>
      <c r="G1659" s="797">
        <v>2</v>
      </c>
      <c r="H1659" s="797"/>
      <c r="I1659" s="846"/>
      <c r="J1659" s="1015"/>
      <c r="K1659" s="798"/>
      <c r="L1659" s="798"/>
      <c r="M1659" s="798"/>
      <c r="N1659" s="798">
        <v>24</v>
      </c>
      <c r="O1659" s="218">
        <v>44986</v>
      </c>
      <c r="P1659" s="557">
        <f t="shared" si="29"/>
        <v>24</v>
      </c>
    </row>
    <row r="1660" spans="1:16">
      <c r="A1660" s="796">
        <v>45008</v>
      </c>
      <c r="B1660" s="731" t="s">
        <v>12</v>
      </c>
      <c r="C1660" s="731"/>
      <c r="D1660" s="797" t="s">
        <v>99</v>
      </c>
      <c r="E1660" s="797"/>
      <c r="F1660" s="797">
        <v>5</v>
      </c>
      <c r="G1660" s="797">
        <v>5</v>
      </c>
      <c r="H1660" s="797"/>
      <c r="I1660" s="846"/>
      <c r="J1660" s="1015"/>
      <c r="K1660" s="798"/>
      <c r="L1660" s="798"/>
      <c r="M1660" s="798"/>
      <c r="N1660" s="798">
        <v>2.5</v>
      </c>
      <c r="O1660" s="218">
        <v>44986</v>
      </c>
      <c r="P1660" s="557">
        <f t="shared" si="29"/>
        <v>2.5</v>
      </c>
    </row>
    <row r="1661" spans="1:16">
      <c r="A1661" s="796">
        <v>45008</v>
      </c>
      <c r="B1661" s="731" t="s">
        <v>3</v>
      </c>
      <c r="C1661" s="731" t="s">
        <v>1676</v>
      </c>
      <c r="D1661" s="797" t="s">
        <v>402</v>
      </c>
      <c r="E1661" s="797"/>
      <c r="F1661" s="797">
        <v>1</v>
      </c>
      <c r="G1661" s="797">
        <v>1</v>
      </c>
      <c r="H1661" s="797">
        <v>1</v>
      </c>
      <c r="I1661" s="846"/>
      <c r="J1661" s="1015"/>
      <c r="K1661" s="798"/>
      <c r="L1661" s="798"/>
      <c r="M1661" s="798"/>
      <c r="N1661" s="798"/>
      <c r="O1661" s="218">
        <v>44986</v>
      </c>
      <c r="P1661" s="557">
        <f t="shared" si="29"/>
        <v>0</v>
      </c>
    </row>
    <row r="1662" spans="1:16">
      <c r="A1662" s="796">
        <v>45008</v>
      </c>
      <c r="B1662" s="731" t="s">
        <v>3</v>
      </c>
      <c r="C1662" s="731" t="s">
        <v>1676</v>
      </c>
      <c r="D1662" s="797" t="s">
        <v>400</v>
      </c>
      <c r="E1662" s="797"/>
      <c r="F1662" s="797">
        <v>1</v>
      </c>
      <c r="G1662" s="797">
        <v>1</v>
      </c>
      <c r="H1662" s="797">
        <v>1</v>
      </c>
      <c r="I1662" s="846"/>
      <c r="J1662" s="1015"/>
      <c r="K1662" s="798"/>
      <c r="L1662" s="798"/>
      <c r="M1662" s="798"/>
      <c r="N1662" s="798"/>
      <c r="O1662" s="218">
        <v>44986</v>
      </c>
      <c r="P1662" s="557">
        <f t="shared" si="29"/>
        <v>0</v>
      </c>
    </row>
    <row r="1663" spans="1:16">
      <c r="A1663" s="796">
        <v>45008</v>
      </c>
      <c r="B1663" s="731" t="s">
        <v>3</v>
      </c>
      <c r="C1663" s="731" t="s">
        <v>1676</v>
      </c>
      <c r="D1663" s="797" t="s">
        <v>401</v>
      </c>
      <c r="E1663" s="797"/>
      <c r="F1663" s="797">
        <v>2</v>
      </c>
      <c r="G1663" s="797">
        <v>2</v>
      </c>
      <c r="H1663" s="797">
        <v>2</v>
      </c>
      <c r="I1663" s="846"/>
      <c r="J1663" s="1015"/>
      <c r="K1663" s="798"/>
      <c r="L1663" s="798"/>
      <c r="M1663" s="798"/>
      <c r="N1663" s="798"/>
      <c r="O1663" s="218">
        <v>44986</v>
      </c>
      <c r="P1663" s="557">
        <f t="shared" si="29"/>
        <v>0</v>
      </c>
    </row>
    <row r="1664" spans="1:16">
      <c r="A1664" s="796">
        <v>45008</v>
      </c>
      <c r="B1664" s="731" t="s">
        <v>3</v>
      </c>
      <c r="C1664" s="731" t="s">
        <v>1889</v>
      </c>
      <c r="D1664" s="797" t="s">
        <v>402</v>
      </c>
      <c r="E1664" s="797"/>
      <c r="F1664" s="797">
        <v>1</v>
      </c>
      <c r="G1664" s="797">
        <v>1</v>
      </c>
      <c r="H1664" s="797">
        <v>1</v>
      </c>
      <c r="I1664" s="846"/>
      <c r="J1664" s="1015"/>
      <c r="K1664" s="798"/>
      <c r="L1664" s="798"/>
      <c r="M1664" s="798"/>
      <c r="N1664" s="798"/>
      <c r="O1664" s="218">
        <v>44986</v>
      </c>
      <c r="P1664" s="557">
        <f t="shared" si="29"/>
        <v>0</v>
      </c>
    </row>
    <row r="1665" spans="1:16">
      <c r="A1665" s="796">
        <v>45008</v>
      </c>
      <c r="B1665" s="731" t="s">
        <v>3</v>
      </c>
      <c r="C1665" s="731" t="s">
        <v>1889</v>
      </c>
      <c r="D1665" s="797" t="s">
        <v>400</v>
      </c>
      <c r="E1665" s="797"/>
      <c r="F1665" s="797">
        <v>1</v>
      </c>
      <c r="G1665" s="797">
        <v>1</v>
      </c>
      <c r="H1665" s="797">
        <v>1</v>
      </c>
      <c r="I1665" s="846"/>
      <c r="J1665" s="1015"/>
      <c r="K1665" s="798"/>
      <c r="L1665" s="798"/>
      <c r="M1665" s="798"/>
      <c r="N1665" s="798"/>
      <c r="O1665" s="218">
        <v>44986</v>
      </c>
      <c r="P1665" s="557">
        <f t="shared" si="29"/>
        <v>0</v>
      </c>
    </row>
    <row r="1666" spans="1:16">
      <c r="A1666" s="796">
        <v>45008</v>
      </c>
      <c r="B1666" s="731" t="s">
        <v>3</v>
      </c>
      <c r="C1666" s="731" t="s">
        <v>1889</v>
      </c>
      <c r="D1666" s="797" t="s">
        <v>401</v>
      </c>
      <c r="E1666" s="797"/>
      <c r="F1666" s="797">
        <v>2</v>
      </c>
      <c r="G1666" s="797">
        <v>2</v>
      </c>
      <c r="H1666" s="797">
        <v>2</v>
      </c>
      <c r="I1666" s="846"/>
      <c r="J1666" s="1015"/>
      <c r="K1666" s="798"/>
      <c r="L1666" s="798"/>
      <c r="M1666" s="798"/>
      <c r="N1666" s="798"/>
      <c r="O1666" s="218">
        <v>44986</v>
      </c>
      <c r="P1666" s="557">
        <f t="shared" si="29"/>
        <v>0</v>
      </c>
    </row>
    <row r="1667" spans="1:16">
      <c r="A1667" s="796">
        <v>45009</v>
      </c>
      <c r="B1667" s="731" t="s">
        <v>34</v>
      </c>
      <c r="C1667" s="731" t="s">
        <v>1523</v>
      </c>
      <c r="D1667" s="797" t="s">
        <v>204</v>
      </c>
      <c r="E1667" s="797"/>
      <c r="F1667" s="797">
        <v>1</v>
      </c>
      <c r="G1667" s="797"/>
      <c r="H1667" s="797"/>
      <c r="I1667" s="846"/>
      <c r="J1667" s="1015"/>
      <c r="K1667" s="798"/>
      <c r="L1667" s="798"/>
      <c r="M1667" s="798"/>
      <c r="N1667" s="798">
        <v>15</v>
      </c>
      <c r="O1667" s="218">
        <v>44986</v>
      </c>
      <c r="P1667" s="557">
        <f t="shared" si="29"/>
        <v>15</v>
      </c>
    </row>
    <row r="1668" spans="1:16">
      <c r="A1668" s="796">
        <v>45009</v>
      </c>
      <c r="B1668" s="731" t="s">
        <v>43</v>
      </c>
      <c r="C1668" s="731" t="s">
        <v>1154</v>
      </c>
      <c r="D1668" s="797" t="s">
        <v>10</v>
      </c>
      <c r="E1668" s="797"/>
      <c r="F1668" s="797">
        <v>10</v>
      </c>
      <c r="G1668" s="797">
        <v>2.5</v>
      </c>
      <c r="H1668" s="797"/>
      <c r="I1668" s="846"/>
      <c r="J1668" s="1015"/>
      <c r="K1668" s="798"/>
      <c r="L1668" s="798"/>
      <c r="M1668" s="798">
        <v>50</v>
      </c>
      <c r="N1668" s="798"/>
      <c r="O1668" s="218">
        <v>44986</v>
      </c>
      <c r="P1668" s="557">
        <f t="shared" si="29"/>
        <v>50</v>
      </c>
    </row>
    <row r="1669" spans="1:16">
      <c r="A1669" s="796">
        <v>45009</v>
      </c>
      <c r="B1669" s="731" t="s">
        <v>472</v>
      </c>
      <c r="C1669" s="731" t="s">
        <v>1891</v>
      </c>
      <c r="D1669" s="797" t="s">
        <v>10</v>
      </c>
      <c r="E1669" s="797"/>
      <c r="F1669" s="797">
        <v>3</v>
      </c>
      <c r="G1669" s="797">
        <v>0.75</v>
      </c>
      <c r="H1669" s="797"/>
      <c r="I1669" s="846"/>
      <c r="J1669" s="1015"/>
      <c r="K1669" s="798"/>
      <c r="L1669" s="798"/>
      <c r="M1669" s="798">
        <v>15</v>
      </c>
      <c r="N1669" s="798"/>
      <c r="O1669" s="218">
        <v>44986</v>
      </c>
      <c r="P1669" s="557">
        <f t="shared" si="29"/>
        <v>15</v>
      </c>
    </row>
    <row r="1670" spans="1:16">
      <c r="A1670" s="796">
        <v>45009</v>
      </c>
      <c r="B1670" s="731" t="s">
        <v>3</v>
      </c>
      <c r="C1670" s="731" t="s">
        <v>1727</v>
      </c>
      <c r="D1670" s="797" t="s">
        <v>401</v>
      </c>
      <c r="E1670" s="797"/>
      <c r="F1670" s="797">
        <v>6</v>
      </c>
      <c r="G1670" s="797">
        <v>6</v>
      </c>
      <c r="H1670" s="797">
        <v>6</v>
      </c>
      <c r="I1670" s="846"/>
      <c r="J1670" s="1015"/>
      <c r="K1670" s="798"/>
      <c r="L1670" s="798"/>
      <c r="M1670" s="798"/>
      <c r="N1670" s="798"/>
      <c r="O1670" s="218">
        <v>44986</v>
      </c>
      <c r="P1670" s="557">
        <f t="shared" si="29"/>
        <v>0</v>
      </c>
    </row>
    <row r="1671" spans="1:16">
      <c r="A1671" s="796">
        <v>45009</v>
      </c>
      <c r="B1671" s="731" t="s">
        <v>3</v>
      </c>
      <c r="C1671" s="731" t="s">
        <v>1727</v>
      </c>
      <c r="D1671" s="797" t="s">
        <v>400</v>
      </c>
      <c r="E1671" s="797"/>
      <c r="F1671" s="797">
        <v>1</v>
      </c>
      <c r="G1671" s="797">
        <v>1</v>
      </c>
      <c r="H1671" s="797">
        <v>1</v>
      </c>
      <c r="I1671" s="846"/>
      <c r="J1671" s="1015"/>
      <c r="K1671" s="798"/>
      <c r="L1671" s="798"/>
      <c r="M1671" s="798"/>
      <c r="N1671" s="798"/>
      <c r="O1671" s="218">
        <v>44986</v>
      </c>
      <c r="P1671" s="557">
        <f t="shared" si="29"/>
        <v>0</v>
      </c>
    </row>
    <row r="1672" spans="1:16">
      <c r="A1672" s="796">
        <v>45009</v>
      </c>
      <c r="B1672" s="731" t="s">
        <v>3</v>
      </c>
      <c r="C1672" s="731" t="s">
        <v>1649</v>
      </c>
      <c r="D1672" s="797" t="s">
        <v>401</v>
      </c>
      <c r="E1672" s="797"/>
      <c r="F1672" s="797">
        <v>5</v>
      </c>
      <c r="G1672" s="797">
        <v>5</v>
      </c>
      <c r="H1672" s="797">
        <v>5</v>
      </c>
      <c r="I1672" s="846"/>
      <c r="J1672" s="1015"/>
      <c r="K1672" s="798"/>
      <c r="L1672" s="798"/>
      <c r="M1672" s="798"/>
      <c r="N1672" s="798"/>
      <c r="O1672" s="218">
        <v>44986</v>
      </c>
      <c r="P1672" s="557">
        <f t="shared" si="29"/>
        <v>0</v>
      </c>
    </row>
    <row r="1673" spans="1:16">
      <c r="A1673" s="796">
        <v>45009</v>
      </c>
      <c r="B1673" s="731" t="s">
        <v>3</v>
      </c>
      <c r="C1673" s="731" t="s">
        <v>1649</v>
      </c>
      <c r="D1673" s="797" t="s">
        <v>400</v>
      </c>
      <c r="E1673" s="797"/>
      <c r="F1673" s="797">
        <v>1</v>
      </c>
      <c r="G1673" s="797">
        <v>1</v>
      </c>
      <c r="H1673" s="797">
        <v>1</v>
      </c>
      <c r="I1673" s="846"/>
      <c r="J1673" s="1015"/>
      <c r="K1673" s="798"/>
      <c r="L1673" s="798"/>
      <c r="M1673" s="798"/>
      <c r="N1673" s="798"/>
      <c r="O1673" s="218">
        <v>44986</v>
      </c>
      <c r="P1673" s="557">
        <f t="shared" si="29"/>
        <v>0</v>
      </c>
    </row>
    <row r="1674" spans="1:16">
      <c r="A1674" s="796">
        <v>45009</v>
      </c>
      <c r="B1674" s="731" t="s">
        <v>3</v>
      </c>
      <c r="C1674" s="731" t="s">
        <v>1649</v>
      </c>
      <c r="D1674" s="797" t="s">
        <v>402</v>
      </c>
      <c r="E1674" s="797"/>
      <c r="F1674" s="797">
        <v>1</v>
      </c>
      <c r="G1674" s="797">
        <v>1</v>
      </c>
      <c r="H1674" s="797">
        <v>1</v>
      </c>
      <c r="I1674" s="846"/>
      <c r="J1674" s="1015"/>
      <c r="K1674" s="798"/>
      <c r="L1674" s="798"/>
      <c r="M1674" s="798"/>
      <c r="N1674" s="798"/>
      <c r="O1674" s="218">
        <v>44986</v>
      </c>
      <c r="P1674" s="557">
        <f t="shared" si="29"/>
        <v>0</v>
      </c>
    </row>
    <row r="1675" spans="1:16">
      <c r="A1675" s="796">
        <v>45009</v>
      </c>
      <c r="B1675" s="731" t="s">
        <v>2</v>
      </c>
      <c r="C1675" s="731"/>
      <c r="D1675" s="797" t="s">
        <v>95</v>
      </c>
      <c r="E1675" s="797"/>
      <c r="F1675" s="797">
        <v>2</v>
      </c>
      <c r="G1675" s="797">
        <v>2</v>
      </c>
      <c r="H1675" s="797"/>
      <c r="I1675" s="846"/>
      <c r="J1675" s="1015"/>
      <c r="K1675" s="798"/>
      <c r="L1675" s="798"/>
      <c r="M1675" s="798"/>
      <c r="N1675" s="798">
        <v>24</v>
      </c>
      <c r="O1675" s="218">
        <v>44986</v>
      </c>
      <c r="P1675" s="557">
        <f t="shared" si="29"/>
        <v>24</v>
      </c>
    </row>
    <row r="1676" spans="1:16">
      <c r="A1676" s="796">
        <v>45009</v>
      </c>
      <c r="B1676" s="731" t="s">
        <v>34</v>
      </c>
      <c r="C1676" s="731"/>
      <c r="D1676" s="797" t="s">
        <v>96</v>
      </c>
      <c r="E1676" s="797"/>
      <c r="F1676" s="797">
        <v>1</v>
      </c>
      <c r="G1676" s="797">
        <v>1</v>
      </c>
      <c r="H1676" s="797"/>
      <c r="I1676" s="846"/>
      <c r="J1676" s="1015"/>
      <c r="K1676" s="798"/>
      <c r="L1676" s="798"/>
      <c r="M1676" s="798"/>
      <c r="N1676" s="798">
        <v>12</v>
      </c>
      <c r="O1676" s="218">
        <v>44986</v>
      </c>
      <c r="P1676" s="557">
        <f t="shared" si="29"/>
        <v>12</v>
      </c>
    </row>
    <row r="1677" spans="1:16">
      <c r="A1677" s="796">
        <v>45009</v>
      </c>
      <c r="B1677" s="731" t="s">
        <v>2</v>
      </c>
      <c r="C1677" s="731"/>
      <c r="D1677" s="797" t="s">
        <v>97</v>
      </c>
      <c r="E1677" s="797"/>
      <c r="F1677" s="797">
        <v>1</v>
      </c>
      <c r="G1677" s="797">
        <v>1</v>
      </c>
      <c r="H1677" s="797"/>
      <c r="I1677" s="846"/>
      <c r="J1677" s="1015"/>
      <c r="K1677" s="798"/>
      <c r="L1677" s="798"/>
      <c r="M1677" s="798"/>
      <c r="N1677" s="798">
        <v>12</v>
      </c>
      <c r="O1677" s="218">
        <v>44986</v>
      </c>
      <c r="P1677" s="557">
        <f t="shared" ref="P1677:P1711" si="31">SUM(K1677:N1677)</f>
        <v>12</v>
      </c>
    </row>
    <row r="1678" spans="1:16">
      <c r="A1678" s="796">
        <v>45011</v>
      </c>
      <c r="B1678" s="731" t="s">
        <v>41</v>
      </c>
      <c r="C1678" s="731" t="s">
        <v>1892</v>
      </c>
      <c r="D1678" s="797" t="s">
        <v>11</v>
      </c>
      <c r="E1678" s="797"/>
      <c r="F1678" s="797">
        <v>4</v>
      </c>
      <c r="G1678" s="797">
        <v>4</v>
      </c>
      <c r="H1678" s="797"/>
      <c r="I1678" s="846"/>
      <c r="J1678" s="1015"/>
      <c r="K1678" s="798"/>
      <c r="L1678" s="798"/>
      <c r="M1678" s="798">
        <v>24</v>
      </c>
      <c r="N1678" s="798"/>
      <c r="O1678" s="218">
        <v>44986</v>
      </c>
      <c r="P1678" s="557">
        <f t="shared" si="31"/>
        <v>24</v>
      </c>
    </row>
    <row r="1679" spans="1:16">
      <c r="A1679" s="796">
        <v>45011</v>
      </c>
      <c r="B1679" s="731" t="s">
        <v>472</v>
      </c>
      <c r="C1679" s="731" t="s">
        <v>1435</v>
      </c>
      <c r="D1679" s="797" t="s">
        <v>10</v>
      </c>
      <c r="E1679" s="797"/>
      <c r="F1679" s="797">
        <v>1</v>
      </c>
      <c r="G1679" s="797">
        <v>0.25</v>
      </c>
      <c r="H1679" s="797"/>
      <c r="I1679" s="846"/>
      <c r="J1679" s="1015"/>
      <c r="K1679" s="798"/>
      <c r="L1679" s="798"/>
      <c r="M1679" s="798">
        <v>5</v>
      </c>
      <c r="N1679" s="798"/>
      <c r="O1679" s="218">
        <v>44986</v>
      </c>
      <c r="P1679" s="557">
        <f t="shared" si="31"/>
        <v>5</v>
      </c>
    </row>
    <row r="1680" spans="1:16">
      <c r="A1680" s="796">
        <v>45011</v>
      </c>
      <c r="B1680" s="731" t="s">
        <v>12</v>
      </c>
      <c r="C1680" s="731" t="s">
        <v>1893</v>
      </c>
      <c r="D1680" s="797" t="s">
        <v>95</v>
      </c>
      <c r="E1680" s="797"/>
      <c r="F1680" s="797">
        <v>1</v>
      </c>
      <c r="G1680" s="797">
        <v>1</v>
      </c>
      <c r="H1680" s="797"/>
      <c r="I1680" s="846"/>
      <c r="J1680" s="1015"/>
      <c r="K1680" s="798"/>
      <c r="L1680" s="798"/>
      <c r="M1680" s="798"/>
      <c r="N1680" s="798">
        <v>12</v>
      </c>
      <c r="O1680" s="218">
        <v>44986</v>
      </c>
      <c r="P1680" s="557">
        <f t="shared" si="31"/>
        <v>12</v>
      </c>
    </row>
    <row r="1681" spans="1:16">
      <c r="A1681" s="796">
        <v>45011</v>
      </c>
      <c r="B1681" s="731" t="s">
        <v>472</v>
      </c>
      <c r="C1681" s="731" t="s">
        <v>1855</v>
      </c>
      <c r="D1681" s="797" t="s">
        <v>96</v>
      </c>
      <c r="E1681" s="797"/>
      <c r="F1681" s="797">
        <v>1</v>
      </c>
      <c r="G1681" s="797">
        <v>1</v>
      </c>
      <c r="H1681" s="797"/>
      <c r="I1681" s="846"/>
      <c r="J1681" s="1015"/>
      <c r="K1681" s="798"/>
      <c r="L1681" s="798"/>
      <c r="M1681" s="798"/>
      <c r="N1681" s="798">
        <v>12</v>
      </c>
      <c r="O1681" s="218">
        <v>44986</v>
      </c>
      <c r="P1681" s="557">
        <f t="shared" si="31"/>
        <v>12</v>
      </c>
    </row>
    <row r="1682" spans="1:16">
      <c r="A1682" s="796">
        <v>45011</v>
      </c>
      <c r="B1682" s="731" t="s">
        <v>34</v>
      </c>
      <c r="C1682" s="731" t="s">
        <v>1894</v>
      </c>
      <c r="D1682" s="797" t="s">
        <v>96</v>
      </c>
      <c r="E1682" s="797"/>
      <c r="F1682" s="797">
        <v>2</v>
      </c>
      <c r="G1682" s="797">
        <v>2</v>
      </c>
      <c r="H1682" s="797"/>
      <c r="I1682" s="846"/>
      <c r="J1682" s="1015"/>
      <c r="K1682" s="798"/>
      <c r="L1682" s="798"/>
      <c r="M1682" s="798"/>
      <c r="N1682" s="798">
        <v>24</v>
      </c>
      <c r="O1682" s="218">
        <v>44986</v>
      </c>
      <c r="P1682" s="557">
        <f t="shared" si="31"/>
        <v>24</v>
      </c>
    </row>
    <row r="1683" spans="1:16">
      <c r="A1683" s="796">
        <v>45011</v>
      </c>
      <c r="B1683" s="731" t="s">
        <v>12</v>
      </c>
      <c r="C1683" s="731"/>
      <c r="D1683" s="797" t="s">
        <v>99</v>
      </c>
      <c r="E1683" s="797"/>
      <c r="F1683" s="797">
        <v>5</v>
      </c>
      <c r="G1683" s="797">
        <v>5</v>
      </c>
      <c r="H1683" s="797"/>
      <c r="I1683" s="846"/>
      <c r="J1683" s="1015"/>
      <c r="K1683" s="798"/>
      <c r="L1683" s="798"/>
      <c r="M1683" s="798"/>
      <c r="N1683" s="798">
        <v>2.5</v>
      </c>
      <c r="O1683" s="218">
        <v>44986</v>
      </c>
      <c r="P1683" s="557">
        <f t="shared" si="31"/>
        <v>2.5</v>
      </c>
    </row>
    <row r="1684" spans="1:16">
      <c r="A1684" s="796">
        <v>45011</v>
      </c>
      <c r="B1684" s="731" t="s">
        <v>3</v>
      </c>
      <c r="C1684" s="731" t="s">
        <v>1727</v>
      </c>
      <c r="D1684" s="797" t="s">
        <v>402</v>
      </c>
      <c r="E1684" s="797"/>
      <c r="F1684" s="797">
        <v>1</v>
      </c>
      <c r="G1684" s="797">
        <v>1</v>
      </c>
      <c r="H1684" s="797">
        <v>1</v>
      </c>
      <c r="I1684" s="846"/>
      <c r="J1684" s="1015"/>
      <c r="K1684" s="798"/>
      <c r="L1684" s="798"/>
      <c r="M1684" s="798"/>
      <c r="N1684" s="798"/>
      <c r="O1684" s="218">
        <v>44986</v>
      </c>
      <c r="P1684" s="557">
        <f t="shared" si="31"/>
        <v>0</v>
      </c>
    </row>
    <row r="1685" spans="1:16">
      <c r="A1685" s="796">
        <v>45011</v>
      </c>
      <c r="B1685" s="731" t="s">
        <v>3</v>
      </c>
      <c r="C1685" s="731" t="s">
        <v>1649</v>
      </c>
      <c r="D1685" s="797" t="s">
        <v>402</v>
      </c>
      <c r="E1685" s="797"/>
      <c r="F1685" s="797">
        <v>1</v>
      </c>
      <c r="G1685" s="797">
        <v>1</v>
      </c>
      <c r="H1685" s="797">
        <v>1</v>
      </c>
      <c r="I1685" s="846"/>
      <c r="J1685" s="1015"/>
      <c r="K1685" s="798"/>
      <c r="L1685" s="798"/>
      <c r="M1685" s="798"/>
      <c r="N1685" s="798"/>
      <c r="O1685" s="218">
        <v>44986</v>
      </c>
      <c r="P1685" s="557">
        <f t="shared" si="31"/>
        <v>0</v>
      </c>
    </row>
    <row r="1686" spans="1:16">
      <c r="A1686" s="796">
        <v>45011</v>
      </c>
      <c r="B1686" s="731" t="s">
        <v>3</v>
      </c>
      <c r="C1686" s="731" t="s">
        <v>1649</v>
      </c>
      <c r="D1686" s="797" t="s">
        <v>400</v>
      </c>
      <c r="E1686" s="797"/>
      <c r="F1686" s="797">
        <v>1</v>
      </c>
      <c r="G1686" s="797">
        <v>1</v>
      </c>
      <c r="H1686" s="797">
        <v>1</v>
      </c>
      <c r="I1686" s="846"/>
      <c r="J1686" s="1015"/>
      <c r="K1686" s="798"/>
      <c r="L1686" s="798"/>
      <c r="M1686" s="798"/>
      <c r="N1686" s="798"/>
      <c r="O1686" s="218">
        <v>44986</v>
      </c>
      <c r="P1686" s="557">
        <f t="shared" si="31"/>
        <v>0</v>
      </c>
    </row>
    <row r="1687" spans="1:16">
      <c r="A1687" s="796">
        <v>45011</v>
      </c>
      <c r="B1687" s="731" t="s">
        <v>3</v>
      </c>
      <c r="C1687" s="731" t="s">
        <v>1649</v>
      </c>
      <c r="D1687" s="797" t="s">
        <v>401</v>
      </c>
      <c r="E1687" s="797"/>
      <c r="F1687" s="797">
        <v>3</v>
      </c>
      <c r="G1687" s="797">
        <v>3</v>
      </c>
      <c r="H1687" s="797">
        <v>3</v>
      </c>
      <c r="I1687" s="846"/>
      <c r="J1687" s="1015"/>
      <c r="K1687" s="798"/>
      <c r="L1687" s="798"/>
      <c r="M1687" s="798"/>
      <c r="N1687" s="798"/>
      <c r="O1687" s="218">
        <v>44986</v>
      </c>
      <c r="P1687" s="557">
        <f t="shared" si="31"/>
        <v>0</v>
      </c>
    </row>
    <row r="1688" spans="1:16">
      <c r="A1688" s="796">
        <v>45012</v>
      </c>
      <c r="B1688" s="731" t="s">
        <v>3</v>
      </c>
      <c r="C1688" s="731" t="s">
        <v>576</v>
      </c>
      <c r="D1688" s="797" t="s">
        <v>204</v>
      </c>
      <c r="E1688" s="797"/>
      <c r="F1688" s="797">
        <v>1</v>
      </c>
      <c r="G1688" s="797">
        <v>1</v>
      </c>
      <c r="H1688" s="797"/>
      <c r="I1688" s="846"/>
      <c r="J1688" s="1015"/>
      <c r="K1688" s="798"/>
      <c r="L1688" s="798"/>
      <c r="M1688" s="798"/>
      <c r="N1688" s="798">
        <v>72</v>
      </c>
      <c r="O1688" s="218">
        <v>44986</v>
      </c>
      <c r="P1688" s="557">
        <f t="shared" si="31"/>
        <v>72</v>
      </c>
    </row>
    <row r="1689" spans="1:16">
      <c r="A1689" s="796">
        <v>45012</v>
      </c>
      <c r="B1689" s="731" t="s">
        <v>34</v>
      </c>
      <c r="C1689" s="731" t="s">
        <v>1895</v>
      </c>
      <c r="D1689" s="797" t="s">
        <v>204</v>
      </c>
      <c r="E1689" s="797"/>
      <c r="F1689" s="797">
        <v>1</v>
      </c>
      <c r="G1689" s="797">
        <v>1</v>
      </c>
      <c r="H1689" s="797"/>
      <c r="I1689" s="846"/>
      <c r="J1689" s="1015"/>
      <c r="K1689" s="798"/>
      <c r="L1689" s="798"/>
      <c r="M1689" s="798"/>
      <c r="N1689" s="862">
        <v>35</v>
      </c>
      <c r="O1689" s="218">
        <v>44986</v>
      </c>
      <c r="P1689" s="557">
        <f t="shared" si="31"/>
        <v>35</v>
      </c>
    </row>
    <row r="1690" spans="1:16">
      <c r="A1690" s="796">
        <v>45012</v>
      </c>
      <c r="B1690" s="731" t="s">
        <v>12</v>
      </c>
      <c r="C1690" s="731" t="s">
        <v>1896</v>
      </c>
      <c r="D1690" s="797" t="s">
        <v>97</v>
      </c>
      <c r="E1690" s="797"/>
      <c r="F1690" s="797">
        <v>1</v>
      </c>
      <c r="G1690" s="797">
        <v>1</v>
      </c>
      <c r="H1690" s="797"/>
      <c r="I1690" s="846"/>
      <c r="J1690" s="1015"/>
      <c r="K1690" s="798"/>
      <c r="L1690" s="798"/>
      <c r="M1690" s="798"/>
      <c r="N1690" s="798">
        <v>12</v>
      </c>
      <c r="O1690" s="218">
        <v>44986</v>
      </c>
      <c r="P1690" s="557">
        <f t="shared" si="31"/>
        <v>12</v>
      </c>
    </row>
    <row r="1691" spans="1:16">
      <c r="A1691" s="796">
        <v>45012</v>
      </c>
      <c r="B1691" s="731" t="s">
        <v>12</v>
      </c>
      <c r="C1691" s="731" t="s">
        <v>1725</v>
      </c>
      <c r="D1691" s="797" t="s">
        <v>95</v>
      </c>
      <c r="E1691" s="797"/>
      <c r="F1691" s="797">
        <v>2</v>
      </c>
      <c r="G1691" s="797">
        <v>2</v>
      </c>
      <c r="H1691" s="797"/>
      <c r="I1691" s="846"/>
      <c r="J1691" s="1015"/>
      <c r="K1691" s="798"/>
      <c r="L1691" s="798"/>
      <c r="M1691" s="798"/>
      <c r="N1691" s="798">
        <v>24</v>
      </c>
      <c r="O1691" s="218">
        <v>44986</v>
      </c>
      <c r="P1691" s="557">
        <f t="shared" si="31"/>
        <v>24</v>
      </c>
    </row>
    <row r="1692" spans="1:16">
      <c r="A1692" s="796">
        <v>45012</v>
      </c>
      <c r="B1692" s="731" t="s">
        <v>472</v>
      </c>
      <c r="C1692" s="731" t="s">
        <v>1897</v>
      </c>
      <c r="D1692" s="797" t="s">
        <v>95</v>
      </c>
      <c r="E1692" s="797"/>
      <c r="F1692" s="797">
        <v>1</v>
      </c>
      <c r="G1692" s="797">
        <v>1</v>
      </c>
      <c r="H1692" s="797"/>
      <c r="I1692" s="846"/>
      <c r="J1692" s="1015"/>
      <c r="K1692" s="798"/>
      <c r="L1692" s="798"/>
      <c r="M1692" s="798"/>
      <c r="N1692" s="798">
        <v>12</v>
      </c>
      <c r="O1692" s="218">
        <v>44986</v>
      </c>
      <c r="P1692" s="557">
        <f t="shared" si="31"/>
        <v>12</v>
      </c>
    </row>
    <row r="1693" spans="1:16">
      <c r="A1693" s="796">
        <v>45012</v>
      </c>
      <c r="B1693" s="731" t="s">
        <v>472</v>
      </c>
      <c r="C1693" s="731" t="s">
        <v>1898</v>
      </c>
      <c r="D1693" s="797" t="s">
        <v>96</v>
      </c>
      <c r="E1693" s="797"/>
      <c r="F1693" s="797">
        <v>1</v>
      </c>
      <c r="G1693" s="797">
        <v>1</v>
      </c>
      <c r="H1693" s="797"/>
      <c r="I1693" s="846"/>
      <c r="J1693" s="1015"/>
      <c r="K1693" s="798"/>
      <c r="L1693" s="798"/>
      <c r="M1693" s="798"/>
      <c r="N1693" s="798">
        <v>12</v>
      </c>
      <c r="O1693" s="218">
        <v>44986</v>
      </c>
      <c r="P1693" s="557">
        <f t="shared" si="31"/>
        <v>12</v>
      </c>
    </row>
    <row r="1694" spans="1:16">
      <c r="A1694" s="796">
        <v>45012</v>
      </c>
      <c r="B1694" s="731" t="s">
        <v>34</v>
      </c>
      <c r="C1694" s="731" t="s">
        <v>1899</v>
      </c>
      <c r="D1694" s="797" t="s">
        <v>96</v>
      </c>
      <c r="E1694" s="797"/>
      <c r="F1694" s="797">
        <v>2</v>
      </c>
      <c r="G1694" s="797">
        <v>2</v>
      </c>
      <c r="H1694" s="797"/>
      <c r="I1694" s="846"/>
      <c r="J1694" s="1015"/>
      <c r="K1694" s="798"/>
      <c r="L1694" s="798"/>
      <c r="M1694" s="798"/>
      <c r="N1694" s="798">
        <v>12</v>
      </c>
      <c r="O1694" s="218">
        <v>44986</v>
      </c>
      <c r="P1694" s="557">
        <f t="shared" si="31"/>
        <v>12</v>
      </c>
    </row>
    <row r="1695" spans="1:16">
      <c r="A1695" s="796">
        <v>45012</v>
      </c>
      <c r="B1695" s="731" t="s">
        <v>12</v>
      </c>
      <c r="C1695" s="731"/>
      <c r="D1695" s="797" t="s">
        <v>99</v>
      </c>
      <c r="E1695" s="797"/>
      <c r="F1695" s="797">
        <v>5</v>
      </c>
      <c r="G1695" s="797">
        <v>5</v>
      </c>
      <c r="H1695" s="797"/>
      <c r="I1695" s="846"/>
      <c r="J1695" s="1015"/>
      <c r="K1695" s="798"/>
      <c r="L1695" s="798"/>
      <c r="M1695" s="798"/>
      <c r="N1695" s="798">
        <v>2.5</v>
      </c>
      <c r="O1695" s="218">
        <v>44986</v>
      </c>
      <c r="P1695" s="557">
        <f t="shared" si="31"/>
        <v>2.5</v>
      </c>
    </row>
    <row r="1696" spans="1:16">
      <c r="A1696" s="796">
        <v>45012</v>
      </c>
      <c r="B1696" s="731" t="s">
        <v>3</v>
      </c>
      <c r="C1696" s="731" t="s">
        <v>1662</v>
      </c>
      <c r="D1696" s="797" t="s">
        <v>402</v>
      </c>
      <c r="E1696" s="797"/>
      <c r="F1696" s="797">
        <v>1</v>
      </c>
      <c r="G1696" s="797">
        <v>1</v>
      </c>
      <c r="H1696" s="797">
        <v>1</v>
      </c>
      <c r="I1696" s="846"/>
      <c r="J1696" s="1015"/>
      <c r="K1696" s="798"/>
      <c r="L1696" s="798"/>
      <c r="M1696" s="798"/>
      <c r="N1696" s="798"/>
      <c r="O1696" s="218">
        <v>44986</v>
      </c>
      <c r="P1696" s="557">
        <f t="shared" si="31"/>
        <v>0</v>
      </c>
    </row>
    <row r="1697" spans="1:16">
      <c r="A1697" s="796">
        <v>45012</v>
      </c>
      <c r="B1697" s="731" t="s">
        <v>3</v>
      </c>
      <c r="C1697" s="731" t="s">
        <v>1662</v>
      </c>
      <c r="D1697" s="797" t="s">
        <v>400</v>
      </c>
      <c r="E1697" s="797"/>
      <c r="F1697" s="797">
        <v>2</v>
      </c>
      <c r="G1697" s="797">
        <v>2</v>
      </c>
      <c r="H1697" s="797">
        <v>2</v>
      </c>
      <c r="I1697" s="846"/>
      <c r="J1697" s="1015"/>
      <c r="K1697" s="798"/>
      <c r="L1697" s="798"/>
      <c r="M1697" s="798"/>
      <c r="N1697" s="798"/>
      <c r="O1697" s="218">
        <v>44986</v>
      </c>
      <c r="P1697" s="557">
        <f t="shared" si="31"/>
        <v>0</v>
      </c>
    </row>
    <row r="1698" spans="1:16">
      <c r="A1698" s="796">
        <v>45012</v>
      </c>
      <c r="B1698" s="731" t="s">
        <v>3</v>
      </c>
      <c r="C1698" s="731" t="s">
        <v>1662</v>
      </c>
      <c r="D1698" s="797" t="s">
        <v>401</v>
      </c>
      <c r="E1698" s="797"/>
      <c r="F1698" s="797">
        <v>4</v>
      </c>
      <c r="G1698" s="797">
        <v>4</v>
      </c>
      <c r="H1698" s="797">
        <v>4</v>
      </c>
      <c r="I1698" s="846"/>
      <c r="J1698" s="1015"/>
      <c r="K1698" s="798"/>
      <c r="L1698" s="798"/>
      <c r="M1698" s="798"/>
      <c r="N1698" s="798"/>
      <c r="O1698" s="218">
        <v>44986</v>
      </c>
      <c r="P1698" s="557">
        <f t="shared" si="31"/>
        <v>0</v>
      </c>
    </row>
    <row r="1699" spans="1:16">
      <c r="A1699" s="796">
        <v>45012</v>
      </c>
      <c r="B1699" s="731" t="s">
        <v>3</v>
      </c>
      <c r="C1699" s="731" t="s">
        <v>1662</v>
      </c>
      <c r="D1699" s="797" t="s">
        <v>403</v>
      </c>
      <c r="E1699" s="797"/>
      <c r="F1699" s="797">
        <v>1</v>
      </c>
      <c r="G1699" s="797">
        <v>1</v>
      </c>
      <c r="H1699" s="797">
        <v>1</v>
      </c>
      <c r="I1699" s="846"/>
      <c r="J1699" s="1015"/>
      <c r="K1699" s="798"/>
      <c r="L1699" s="798"/>
      <c r="M1699" s="798"/>
      <c r="N1699" s="798"/>
      <c r="O1699" s="218">
        <v>44986</v>
      </c>
      <c r="P1699" s="557">
        <f t="shared" si="31"/>
        <v>0</v>
      </c>
    </row>
    <row r="1700" spans="1:16">
      <c r="A1700" s="796">
        <v>45013</v>
      </c>
      <c r="B1700" s="731" t="s">
        <v>41</v>
      </c>
      <c r="C1700" s="731" t="s">
        <v>1907</v>
      </c>
      <c r="D1700" s="797" t="s">
        <v>11</v>
      </c>
      <c r="E1700" s="797"/>
      <c r="F1700" s="797">
        <v>4</v>
      </c>
      <c r="G1700" s="797">
        <v>4</v>
      </c>
      <c r="H1700" s="797"/>
      <c r="I1700" s="846"/>
      <c r="J1700" s="1015"/>
      <c r="K1700" s="798"/>
      <c r="L1700" s="798"/>
      <c r="M1700" s="798">
        <v>24</v>
      </c>
      <c r="N1700" s="798"/>
      <c r="O1700" s="218">
        <v>44986</v>
      </c>
      <c r="P1700" s="557">
        <f t="shared" si="31"/>
        <v>24</v>
      </c>
    </row>
    <row r="1701" spans="1:16">
      <c r="A1701" s="796">
        <v>45013</v>
      </c>
      <c r="B1701" s="731" t="s">
        <v>43</v>
      </c>
      <c r="C1701" s="731" t="s">
        <v>1908</v>
      </c>
      <c r="D1701" s="797" t="s">
        <v>10</v>
      </c>
      <c r="E1701" s="797"/>
      <c r="F1701" s="797">
        <v>8</v>
      </c>
      <c r="G1701" s="797">
        <v>2.5</v>
      </c>
      <c r="H1701" s="797"/>
      <c r="I1701" s="846"/>
      <c r="J1701" s="1015"/>
      <c r="K1701" s="798"/>
      <c r="L1701" s="798"/>
      <c r="M1701" s="798">
        <v>40</v>
      </c>
      <c r="N1701" s="798"/>
      <c r="O1701" s="218">
        <v>44986</v>
      </c>
      <c r="P1701" s="557">
        <f t="shared" si="31"/>
        <v>40</v>
      </c>
    </row>
    <row r="1702" spans="1:16">
      <c r="A1702" s="796">
        <v>45013</v>
      </c>
      <c r="B1702" s="731" t="s">
        <v>472</v>
      </c>
      <c r="C1702" s="731" t="s">
        <v>1909</v>
      </c>
      <c r="D1702" s="797" t="s">
        <v>10</v>
      </c>
      <c r="E1702" s="797"/>
      <c r="F1702" s="797">
        <v>4</v>
      </c>
      <c r="G1702" s="797">
        <v>1</v>
      </c>
      <c r="H1702" s="797"/>
      <c r="I1702" s="846"/>
      <c r="J1702" s="1015"/>
      <c r="K1702" s="798"/>
      <c r="L1702" s="798"/>
      <c r="M1702" s="798">
        <v>20</v>
      </c>
      <c r="N1702" s="798"/>
      <c r="O1702" s="218">
        <v>44986</v>
      </c>
      <c r="P1702" s="557">
        <f t="shared" si="31"/>
        <v>20</v>
      </c>
    </row>
    <row r="1703" spans="1:16">
      <c r="A1703" s="796">
        <v>45013</v>
      </c>
      <c r="B1703" s="731" t="s">
        <v>34</v>
      </c>
      <c r="C1703" s="731" t="s">
        <v>1910</v>
      </c>
      <c r="D1703" s="797" t="s">
        <v>204</v>
      </c>
      <c r="E1703" s="797"/>
      <c r="F1703" s="797">
        <v>1</v>
      </c>
      <c r="G1703" s="797">
        <v>1</v>
      </c>
      <c r="H1703" s="797"/>
      <c r="I1703" s="846"/>
      <c r="J1703" s="1015"/>
      <c r="K1703" s="798"/>
      <c r="L1703" s="798"/>
      <c r="M1703" s="798"/>
      <c r="N1703" s="798">
        <v>12</v>
      </c>
      <c r="O1703" s="218">
        <v>44986</v>
      </c>
      <c r="P1703" s="557">
        <f t="shared" si="31"/>
        <v>12</v>
      </c>
    </row>
    <row r="1704" spans="1:16">
      <c r="A1704" s="796">
        <v>45013</v>
      </c>
      <c r="B1704" s="731" t="s">
        <v>34</v>
      </c>
      <c r="C1704" s="731" t="s">
        <v>1651</v>
      </c>
      <c r="D1704" s="797" t="s">
        <v>95</v>
      </c>
      <c r="E1704" s="797"/>
      <c r="F1704" s="797">
        <v>2</v>
      </c>
      <c r="G1704" s="797">
        <v>2</v>
      </c>
      <c r="H1704" s="797"/>
      <c r="I1704" s="846"/>
      <c r="J1704" s="1015"/>
      <c r="K1704" s="798"/>
      <c r="L1704" s="798"/>
      <c r="M1704" s="798"/>
      <c r="N1704" s="798">
        <v>24</v>
      </c>
      <c r="O1704" s="218">
        <v>44986</v>
      </c>
      <c r="P1704" s="557">
        <f t="shared" si="31"/>
        <v>24</v>
      </c>
    </row>
    <row r="1705" spans="1:16">
      <c r="A1705" s="796">
        <v>45013</v>
      </c>
      <c r="B1705" s="731" t="s">
        <v>472</v>
      </c>
      <c r="C1705" s="731" t="s">
        <v>1897</v>
      </c>
      <c r="D1705" s="797" t="s">
        <v>95</v>
      </c>
      <c r="E1705" s="797"/>
      <c r="F1705" s="797">
        <v>2</v>
      </c>
      <c r="G1705" s="797">
        <v>2</v>
      </c>
      <c r="H1705" s="797"/>
      <c r="I1705" s="846"/>
      <c r="J1705" s="1015"/>
      <c r="K1705" s="798"/>
      <c r="L1705" s="798"/>
      <c r="M1705" s="798"/>
      <c r="N1705" s="798">
        <v>24</v>
      </c>
      <c r="O1705" s="218">
        <v>44986</v>
      </c>
      <c r="P1705" s="557">
        <f t="shared" si="31"/>
        <v>24</v>
      </c>
    </row>
    <row r="1706" spans="1:16">
      <c r="A1706" s="796">
        <v>45013</v>
      </c>
      <c r="B1706" s="731" t="s">
        <v>472</v>
      </c>
      <c r="C1706" s="731" t="s">
        <v>1898</v>
      </c>
      <c r="D1706" s="797" t="s">
        <v>96</v>
      </c>
      <c r="E1706" s="797"/>
      <c r="F1706" s="797">
        <v>1</v>
      </c>
      <c r="G1706" s="797">
        <v>1</v>
      </c>
      <c r="H1706" s="797"/>
      <c r="I1706" s="846"/>
      <c r="J1706" s="1015"/>
      <c r="K1706" s="798"/>
      <c r="L1706" s="798"/>
      <c r="M1706" s="798"/>
      <c r="N1706" s="798">
        <v>12</v>
      </c>
      <c r="O1706" s="218">
        <v>44986</v>
      </c>
      <c r="P1706" s="557">
        <f t="shared" si="31"/>
        <v>12</v>
      </c>
    </row>
    <row r="1707" spans="1:16">
      <c r="A1707" s="796">
        <v>45013</v>
      </c>
      <c r="B1707" s="731" t="s">
        <v>34</v>
      </c>
      <c r="C1707" s="731" t="s">
        <v>1911</v>
      </c>
      <c r="D1707" s="797" t="s">
        <v>96</v>
      </c>
      <c r="E1707" s="797"/>
      <c r="F1707" s="797">
        <v>2</v>
      </c>
      <c r="G1707" s="797">
        <v>2</v>
      </c>
      <c r="H1707" s="797"/>
      <c r="I1707" s="846"/>
      <c r="J1707" s="1015"/>
      <c r="K1707" s="798"/>
      <c r="L1707" s="798"/>
      <c r="M1707" s="798"/>
      <c r="N1707" s="798">
        <v>24</v>
      </c>
      <c r="O1707" s="218">
        <v>44986</v>
      </c>
      <c r="P1707" s="557">
        <f t="shared" si="31"/>
        <v>24</v>
      </c>
    </row>
    <row r="1708" spans="1:16">
      <c r="A1708" s="796">
        <v>45013</v>
      </c>
      <c r="B1708" s="731" t="s">
        <v>3</v>
      </c>
      <c r="C1708" s="731" t="s">
        <v>1662</v>
      </c>
      <c r="D1708" s="797" t="s">
        <v>400</v>
      </c>
      <c r="E1708" s="797"/>
      <c r="F1708" s="797">
        <v>1</v>
      </c>
      <c r="G1708" s="797">
        <v>1</v>
      </c>
      <c r="H1708" s="797">
        <v>1</v>
      </c>
      <c r="I1708" s="846"/>
      <c r="J1708" s="1015"/>
      <c r="K1708" s="798"/>
      <c r="L1708" s="798"/>
      <c r="M1708" s="798"/>
      <c r="N1708" s="798"/>
      <c r="O1708" s="218">
        <v>44986</v>
      </c>
      <c r="P1708" s="557">
        <f t="shared" si="31"/>
        <v>0</v>
      </c>
    </row>
    <row r="1709" spans="1:16">
      <c r="A1709" s="796">
        <v>45013</v>
      </c>
      <c r="B1709" s="731" t="s">
        <v>3</v>
      </c>
      <c r="C1709" s="731" t="s">
        <v>1662</v>
      </c>
      <c r="D1709" s="797" t="s">
        <v>401</v>
      </c>
      <c r="E1709" s="797"/>
      <c r="F1709" s="797">
        <v>1</v>
      </c>
      <c r="G1709" s="797">
        <v>1</v>
      </c>
      <c r="H1709" s="797">
        <v>1</v>
      </c>
      <c r="I1709" s="846"/>
      <c r="J1709" s="1015"/>
      <c r="K1709" s="798"/>
      <c r="L1709" s="798"/>
      <c r="M1709" s="798"/>
      <c r="N1709" s="798"/>
      <c r="O1709" s="218">
        <v>44986</v>
      </c>
      <c r="P1709" s="557">
        <f t="shared" si="31"/>
        <v>0</v>
      </c>
    </row>
    <row r="1710" spans="1:16">
      <c r="A1710" s="796">
        <v>45013</v>
      </c>
      <c r="B1710" s="731" t="s">
        <v>3</v>
      </c>
      <c r="C1710" s="731" t="s">
        <v>1677</v>
      </c>
      <c r="D1710" s="797" t="s">
        <v>402</v>
      </c>
      <c r="E1710" s="797"/>
      <c r="F1710" s="797">
        <v>1</v>
      </c>
      <c r="G1710" s="797">
        <v>1</v>
      </c>
      <c r="H1710" s="797">
        <v>1</v>
      </c>
      <c r="I1710" s="846"/>
      <c r="J1710" s="1015"/>
      <c r="K1710" s="798"/>
      <c r="L1710" s="798"/>
      <c r="M1710" s="798"/>
      <c r="N1710" s="798"/>
      <c r="O1710" s="218">
        <v>44986</v>
      </c>
      <c r="P1710" s="557">
        <f t="shared" si="31"/>
        <v>0</v>
      </c>
    </row>
    <row r="1711" spans="1:16">
      <c r="A1711" s="796">
        <v>45013</v>
      </c>
      <c r="B1711" s="731" t="s">
        <v>3</v>
      </c>
      <c r="C1711" s="731" t="s">
        <v>1677</v>
      </c>
      <c r="D1711" s="797" t="s">
        <v>400</v>
      </c>
      <c r="E1711" s="797"/>
      <c r="F1711" s="797">
        <v>3</v>
      </c>
      <c r="G1711" s="797">
        <v>3</v>
      </c>
      <c r="H1711" s="797">
        <v>3</v>
      </c>
      <c r="I1711" s="846"/>
      <c r="J1711" s="1015"/>
      <c r="K1711" s="798"/>
      <c r="L1711" s="798"/>
      <c r="M1711" s="798"/>
      <c r="N1711" s="798"/>
      <c r="O1711" s="218">
        <v>44986</v>
      </c>
      <c r="P1711" s="557">
        <f t="shared" si="31"/>
        <v>0</v>
      </c>
    </row>
    <row r="1712" spans="1:16">
      <c r="A1712" s="796">
        <v>45013</v>
      </c>
      <c r="B1712" s="731" t="s">
        <v>3</v>
      </c>
      <c r="C1712" s="731" t="s">
        <v>1677</v>
      </c>
      <c r="D1712" s="797" t="s">
        <v>401</v>
      </c>
      <c r="E1712" s="797"/>
      <c r="F1712" s="797">
        <v>1</v>
      </c>
      <c r="G1712" s="797">
        <v>1</v>
      </c>
      <c r="H1712" s="797">
        <v>1</v>
      </c>
      <c r="I1712" s="846"/>
      <c r="J1712" s="1015"/>
      <c r="K1712" s="798"/>
      <c r="L1712" s="798"/>
      <c r="M1712" s="798"/>
      <c r="N1712" s="798"/>
      <c r="O1712" s="218">
        <v>44986</v>
      </c>
      <c r="P1712" s="557">
        <f t="shared" ref="P1712:P1730" si="32">SUM(K1712:N1712)</f>
        <v>0</v>
      </c>
    </row>
    <row r="1713" spans="1:16">
      <c r="A1713" s="796">
        <v>45013</v>
      </c>
      <c r="B1713" s="731" t="s">
        <v>3</v>
      </c>
      <c r="C1713" s="731" t="s">
        <v>1677</v>
      </c>
      <c r="D1713" s="797" t="s">
        <v>403</v>
      </c>
      <c r="E1713" s="797"/>
      <c r="F1713" s="797">
        <v>2</v>
      </c>
      <c r="G1713" s="797">
        <v>2</v>
      </c>
      <c r="H1713" s="797">
        <v>2</v>
      </c>
      <c r="I1713" s="846"/>
      <c r="J1713" s="1015"/>
      <c r="K1713" s="798"/>
      <c r="L1713" s="798"/>
      <c r="M1713" s="798"/>
      <c r="N1713" s="798"/>
      <c r="O1713" s="218">
        <v>44986</v>
      </c>
      <c r="P1713" s="557">
        <f t="shared" si="32"/>
        <v>0</v>
      </c>
    </row>
    <row r="1714" spans="1:16">
      <c r="A1714" s="796">
        <v>45014</v>
      </c>
      <c r="B1714" s="731" t="s">
        <v>3</v>
      </c>
      <c r="C1714" s="731" t="s">
        <v>1662</v>
      </c>
      <c r="D1714" s="797" t="s">
        <v>402</v>
      </c>
      <c r="E1714" s="797"/>
      <c r="F1714" s="797">
        <v>1</v>
      </c>
      <c r="G1714" s="797">
        <v>1</v>
      </c>
      <c r="H1714" s="797">
        <v>1</v>
      </c>
      <c r="I1714" s="846"/>
      <c r="J1714" s="1015"/>
      <c r="K1714" s="798"/>
      <c r="L1714" s="798"/>
      <c r="M1714" s="798"/>
      <c r="N1714" s="798"/>
      <c r="O1714" s="218">
        <v>44986</v>
      </c>
      <c r="P1714" s="557">
        <f t="shared" si="32"/>
        <v>0</v>
      </c>
    </row>
    <row r="1715" spans="1:16">
      <c r="A1715" s="796">
        <v>45014</v>
      </c>
      <c r="B1715" s="731" t="s">
        <v>3</v>
      </c>
      <c r="C1715" s="731" t="s">
        <v>1677</v>
      </c>
      <c r="D1715" s="797" t="s">
        <v>402</v>
      </c>
      <c r="E1715" s="797"/>
      <c r="F1715" s="797">
        <v>1</v>
      </c>
      <c r="G1715" s="797">
        <v>1</v>
      </c>
      <c r="H1715" s="797">
        <v>1</v>
      </c>
      <c r="I1715" s="846"/>
      <c r="J1715" s="1015"/>
      <c r="K1715" s="798"/>
      <c r="L1715" s="798"/>
      <c r="M1715" s="798"/>
      <c r="N1715" s="798"/>
      <c r="O1715" s="218">
        <v>44986</v>
      </c>
      <c r="P1715" s="557">
        <f t="shared" si="32"/>
        <v>0</v>
      </c>
    </row>
    <row r="1716" spans="1:16">
      <c r="A1716" s="796">
        <v>45014</v>
      </c>
      <c r="B1716" s="731" t="s">
        <v>3</v>
      </c>
      <c r="C1716" s="731" t="s">
        <v>1677</v>
      </c>
      <c r="D1716" s="797" t="s">
        <v>400</v>
      </c>
      <c r="E1716" s="797"/>
      <c r="F1716" s="797">
        <v>1</v>
      </c>
      <c r="G1716" s="797">
        <v>1</v>
      </c>
      <c r="H1716" s="797">
        <v>1</v>
      </c>
      <c r="I1716" s="846"/>
      <c r="J1716" s="1015"/>
      <c r="K1716" s="798"/>
      <c r="L1716" s="798"/>
      <c r="M1716" s="798"/>
      <c r="N1716" s="798"/>
      <c r="O1716" s="218">
        <v>44986</v>
      </c>
      <c r="P1716" s="557">
        <f t="shared" si="32"/>
        <v>0</v>
      </c>
    </row>
    <row r="1717" spans="1:16">
      <c r="A1717" s="796">
        <v>45014</v>
      </c>
      <c r="B1717" s="731" t="s">
        <v>3</v>
      </c>
      <c r="C1717" s="731" t="s">
        <v>1677</v>
      </c>
      <c r="D1717" s="797" t="s">
        <v>401</v>
      </c>
      <c r="E1717" s="797"/>
      <c r="F1717" s="797">
        <v>1</v>
      </c>
      <c r="G1717" s="797">
        <v>1</v>
      </c>
      <c r="H1717" s="797">
        <v>1</v>
      </c>
      <c r="I1717" s="846"/>
      <c r="J1717" s="1015"/>
      <c r="K1717" s="798"/>
      <c r="L1717" s="798"/>
      <c r="M1717" s="798"/>
      <c r="N1717" s="798"/>
      <c r="O1717" s="218">
        <v>44986</v>
      </c>
      <c r="P1717" s="557">
        <f t="shared" si="32"/>
        <v>0</v>
      </c>
    </row>
    <row r="1718" spans="1:16">
      <c r="A1718" s="796">
        <v>45014</v>
      </c>
      <c r="B1718" s="731" t="s">
        <v>34</v>
      </c>
      <c r="C1718" s="731" t="s">
        <v>1882</v>
      </c>
      <c r="D1718" s="797" t="s">
        <v>95</v>
      </c>
      <c r="E1718" s="797"/>
      <c r="F1718" s="797">
        <v>2</v>
      </c>
      <c r="G1718" s="797">
        <v>2</v>
      </c>
      <c r="H1718" s="797"/>
      <c r="I1718" s="846"/>
      <c r="J1718" s="1015"/>
      <c r="K1718" s="798"/>
      <c r="L1718" s="798"/>
      <c r="M1718" s="798"/>
      <c r="N1718" s="798">
        <v>24</v>
      </c>
      <c r="O1718" s="218">
        <v>44986</v>
      </c>
      <c r="P1718" s="557">
        <f t="shared" si="32"/>
        <v>24</v>
      </c>
    </row>
    <row r="1719" spans="1:16">
      <c r="A1719" s="796">
        <v>45014</v>
      </c>
      <c r="B1719" s="731" t="s">
        <v>472</v>
      </c>
      <c r="C1719" s="731" t="s">
        <v>1897</v>
      </c>
      <c r="D1719" s="797" t="s">
        <v>95</v>
      </c>
      <c r="E1719" s="797"/>
      <c r="F1719" s="797">
        <v>1</v>
      </c>
      <c r="G1719" s="797">
        <v>1</v>
      </c>
      <c r="H1719" s="797"/>
      <c r="I1719" s="846"/>
      <c r="J1719" s="1015"/>
      <c r="K1719" s="798"/>
      <c r="L1719" s="798"/>
      <c r="M1719" s="798"/>
      <c r="N1719" s="798">
        <v>12</v>
      </c>
      <c r="O1719" s="218">
        <v>44986</v>
      </c>
      <c r="P1719" s="557">
        <f t="shared" si="32"/>
        <v>12</v>
      </c>
    </row>
    <row r="1720" spans="1:16">
      <c r="A1720" s="796">
        <v>45014</v>
      </c>
      <c r="B1720" s="731" t="s">
        <v>34</v>
      </c>
      <c r="C1720" s="731" t="s">
        <v>1912</v>
      </c>
      <c r="D1720" s="797" t="s">
        <v>97</v>
      </c>
      <c r="E1720" s="797"/>
      <c r="F1720" s="797">
        <v>1</v>
      </c>
      <c r="G1720" s="797">
        <v>1</v>
      </c>
      <c r="H1720" s="797"/>
      <c r="I1720" s="846"/>
      <c r="J1720" s="1015"/>
      <c r="K1720" s="798"/>
      <c r="L1720" s="798"/>
      <c r="M1720" s="798"/>
      <c r="N1720" s="798">
        <v>12</v>
      </c>
      <c r="O1720" s="218">
        <v>44986</v>
      </c>
      <c r="P1720" s="557">
        <f t="shared" si="32"/>
        <v>12</v>
      </c>
    </row>
    <row r="1721" spans="1:16">
      <c r="A1721" s="796">
        <v>45014</v>
      </c>
      <c r="B1721" s="731" t="s">
        <v>34</v>
      </c>
      <c r="C1721" s="731" t="s">
        <v>1912</v>
      </c>
      <c r="D1721" s="797" t="s">
        <v>98</v>
      </c>
      <c r="E1721" s="797"/>
      <c r="F1721" s="797">
        <v>1</v>
      </c>
      <c r="G1721" s="797">
        <v>1</v>
      </c>
      <c r="H1721" s="797"/>
      <c r="I1721" s="846"/>
      <c r="J1721" s="1015"/>
      <c r="K1721" s="798"/>
      <c r="L1721" s="798"/>
      <c r="M1721" s="798"/>
      <c r="N1721" s="798">
        <v>12</v>
      </c>
      <c r="O1721" s="218">
        <v>44986</v>
      </c>
      <c r="P1721" s="557">
        <f t="shared" si="32"/>
        <v>12</v>
      </c>
    </row>
    <row r="1722" spans="1:16">
      <c r="A1722" s="796">
        <v>45014</v>
      </c>
      <c r="B1722" s="731" t="s">
        <v>472</v>
      </c>
      <c r="C1722" s="731" t="s">
        <v>1897</v>
      </c>
      <c r="D1722" s="797" t="s">
        <v>96</v>
      </c>
      <c r="E1722" s="797"/>
      <c r="F1722" s="797">
        <v>1</v>
      </c>
      <c r="G1722" s="797">
        <v>1</v>
      </c>
      <c r="H1722" s="797"/>
      <c r="I1722" s="846"/>
      <c r="J1722" s="1015"/>
      <c r="K1722" s="798"/>
      <c r="L1722" s="798"/>
      <c r="M1722" s="798"/>
      <c r="N1722" s="798">
        <v>12</v>
      </c>
      <c r="O1722" s="218">
        <v>44986</v>
      </c>
      <c r="P1722" s="557">
        <f t="shared" si="32"/>
        <v>12</v>
      </c>
    </row>
    <row r="1723" spans="1:16">
      <c r="A1723" s="796">
        <v>45014</v>
      </c>
      <c r="B1723" s="731" t="s">
        <v>34</v>
      </c>
      <c r="C1723" s="731" t="s">
        <v>1913</v>
      </c>
      <c r="D1723" s="797" t="s">
        <v>96</v>
      </c>
      <c r="E1723" s="797"/>
      <c r="F1723" s="797">
        <v>2</v>
      </c>
      <c r="G1723" s="797">
        <v>2</v>
      </c>
      <c r="H1723" s="797"/>
      <c r="I1723" s="846"/>
      <c r="J1723" s="1015"/>
      <c r="K1723" s="798"/>
      <c r="L1723" s="798"/>
      <c r="M1723" s="798"/>
      <c r="N1723" s="798">
        <v>24</v>
      </c>
      <c r="O1723" s="218">
        <v>44986</v>
      </c>
      <c r="P1723" s="557">
        <f t="shared" si="32"/>
        <v>24</v>
      </c>
    </row>
    <row r="1724" spans="1:16">
      <c r="A1724" s="796">
        <v>45014</v>
      </c>
      <c r="B1724" s="731" t="s">
        <v>12</v>
      </c>
      <c r="C1724" s="731"/>
      <c r="D1724" s="797" t="s">
        <v>99</v>
      </c>
      <c r="E1724" s="797"/>
      <c r="F1724" s="797">
        <v>5</v>
      </c>
      <c r="G1724" s="797">
        <v>5</v>
      </c>
      <c r="H1724" s="797"/>
      <c r="I1724" s="846"/>
      <c r="J1724" s="1015"/>
      <c r="K1724" s="798"/>
      <c r="L1724" s="798"/>
      <c r="M1724" s="798"/>
      <c r="N1724" s="798">
        <v>2.5</v>
      </c>
      <c r="O1724" s="218">
        <v>44986</v>
      </c>
      <c r="P1724" s="557">
        <f t="shared" si="32"/>
        <v>2.5</v>
      </c>
    </row>
    <row r="1725" spans="1:16">
      <c r="A1725" s="796">
        <v>45015</v>
      </c>
      <c r="B1725" s="731" t="s">
        <v>37</v>
      </c>
      <c r="C1725" s="731" t="s">
        <v>1914</v>
      </c>
      <c r="D1725" s="797" t="s">
        <v>11</v>
      </c>
      <c r="E1725" s="797"/>
      <c r="F1725" s="797">
        <v>1</v>
      </c>
      <c r="G1725" s="797">
        <v>1</v>
      </c>
      <c r="H1725" s="797"/>
      <c r="I1725" s="846"/>
      <c r="J1725" s="1015"/>
      <c r="K1725" s="798"/>
      <c r="L1725" s="798"/>
      <c r="M1725" s="798">
        <v>6</v>
      </c>
      <c r="N1725" s="798"/>
      <c r="O1725" s="218">
        <v>44986</v>
      </c>
      <c r="P1725" s="557">
        <f t="shared" si="32"/>
        <v>6</v>
      </c>
    </row>
    <row r="1726" spans="1:16">
      <c r="A1726" s="796">
        <v>45015</v>
      </c>
      <c r="B1726" s="731" t="s">
        <v>40</v>
      </c>
      <c r="C1726" s="731" t="s">
        <v>1915</v>
      </c>
      <c r="D1726" s="797" t="s">
        <v>11</v>
      </c>
      <c r="E1726" s="797"/>
      <c r="F1726" s="797">
        <v>2</v>
      </c>
      <c r="G1726" s="797">
        <v>2</v>
      </c>
      <c r="H1726" s="797"/>
      <c r="I1726" s="846"/>
      <c r="J1726" s="1015"/>
      <c r="K1726" s="798"/>
      <c r="L1726" s="798"/>
      <c r="M1726" s="798">
        <v>12</v>
      </c>
      <c r="N1726" s="798"/>
      <c r="O1726" s="218">
        <v>44986</v>
      </c>
      <c r="P1726" s="557">
        <f t="shared" si="32"/>
        <v>12</v>
      </c>
    </row>
    <row r="1727" spans="1:16">
      <c r="A1727" s="796">
        <v>45015</v>
      </c>
      <c r="B1727" s="731" t="s">
        <v>43</v>
      </c>
      <c r="C1727" s="731" t="s">
        <v>1916</v>
      </c>
      <c r="D1727" s="797" t="s">
        <v>10</v>
      </c>
      <c r="E1727" s="797"/>
      <c r="F1727" s="797">
        <v>7</v>
      </c>
      <c r="G1727" s="797">
        <v>1.75</v>
      </c>
      <c r="H1727" s="797"/>
      <c r="I1727" s="846"/>
      <c r="J1727" s="1015"/>
      <c r="K1727" s="798"/>
      <c r="L1727" s="798"/>
      <c r="M1727" s="798">
        <v>35</v>
      </c>
      <c r="N1727" s="798"/>
      <c r="O1727" s="218">
        <v>44986</v>
      </c>
      <c r="P1727" s="557">
        <f t="shared" si="32"/>
        <v>35</v>
      </c>
    </row>
    <row r="1728" spans="1:16">
      <c r="A1728" s="796">
        <v>45015</v>
      </c>
      <c r="B1728" s="731" t="s">
        <v>3</v>
      </c>
      <c r="C1728" s="731" t="s">
        <v>1647</v>
      </c>
      <c r="D1728" s="797" t="s">
        <v>97</v>
      </c>
      <c r="E1728" s="797"/>
      <c r="F1728" s="797">
        <v>1</v>
      </c>
      <c r="G1728" s="797">
        <v>1</v>
      </c>
      <c r="H1728" s="797"/>
      <c r="I1728" s="846"/>
      <c r="J1728" s="1015"/>
      <c r="K1728" s="798"/>
      <c r="L1728" s="798"/>
      <c r="M1728" s="798"/>
      <c r="N1728" s="798">
        <v>12</v>
      </c>
      <c r="O1728" s="218">
        <v>44986</v>
      </c>
      <c r="P1728" s="557">
        <f t="shared" si="32"/>
        <v>12</v>
      </c>
    </row>
    <row r="1729" spans="1:16">
      <c r="A1729" s="796">
        <v>45015</v>
      </c>
      <c r="B1729" s="731" t="s">
        <v>34</v>
      </c>
      <c r="C1729" s="731" t="s">
        <v>1882</v>
      </c>
      <c r="D1729" s="797" t="s">
        <v>95</v>
      </c>
      <c r="E1729" s="797"/>
      <c r="F1729" s="797">
        <v>1</v>
      </c>
      <c r="G1729" s="797">
        <v>1</v>
      </c>
      <c r="H1729" s="797"/>
      <c r="I1729" s="846"/>
      <c r="J1729" s="1015"/>
      <c r="K1729" s="798"/>
      <c r="L1729" s="798"/>
      <c r="M1729" s="798"/>
      <c r="N1729" s="798">
        <v>12</v>
      </c>
      <c r="O1729" s="218">
        <v>44986</v>
      </c>
      <c r="P1729" s="557">
        <f t="shared" si="32"/>
        <v>12</v>
      </c>
    </row>
    <row r="1730" spans="1:16">
      <c r="A1730" s="796">
        <v>45015</v>
      </c>
      <c r="B1730" s="731" t="s">
        <v>472</v>
      </c>
      <c r="C1730" s="731" t="s">
        <v>1917</v>
      </c>
      <c r="D1730" s="797" t="s">
        <v>95</v>
      </c>
      <c r="E1730" s="797"/>
      <c r="F1730" s="797">
        <v>1</v>
      </c>
      <c r="G1730" s="797">
        <v>1</v>
      </c>
      <c r="H1730" s="797"/>
      <c r="I1730" s="846"/>
      <c r="J1730" s="1015"/>
      <c r="K1730" s="798"/>
      <c r="L1730" s="798"/>
      <c r="M1730" s="798"/>
      <c r="N1730" s="798">
        <v>12</v>
      </c>
      <c r="O1730" s="218">
        <v>44986</v>
      </c>
      <c r="P1730" s="557">
        <f t="shared" si="32"/>
        <v>12</v>
      </c>
    </row>
    <row r="1731" spans="1:16">
      <c r="A1731" s="796">
        <v>45015</v>
      </c>
      <c r="B1731" s="731" t="s">
        <v>472</v>
      </c>
      <c r="C1731" s="731" t="s">
        <v>1898</v>
      </c>
      <c r="D1731" s="797" t="s">
        <v>96</v>
      </c>
      <c r="E1731" s="797"/>
      <c r="F1731" s="797">
        <v>1</v>
      </c>
      <c r="G1731" s="797">
        <v>1</v>
      </c>
      <c r="H1731" s="797"/>
      <c r="I1731" s="846"/>
      <c r="J1731" s="1015"/>
      <c r="K1731" s="798"/>
      <c r="L1731" s="798"/>
      <c r="M1731" s="798"/>
      <c r="N1731" s="798">
        <v>12</v>
      </c>
      <c r="O1731" s="218">
        <v>44986</v>
      </c>
      <c r="P1731" s="557">
        <f t="shared" ref="P1731:P1741" si="33">SUM(K1731:N1731)</f>
        <v>12</v>
      </c>
    </row>
    <row r="1732" spans="1:16">
      <c r="A1732" s="796">
        <v>45015</v>
      </c>
      <c r="B1732" s="731" t="s">
        <v>34</v>
      </c>
      <c r="C1732" s="731" t="s">
        <v>1918</v>
      </c>
      <c r="D1732" s="797" t="s">
        <v>96</v>
      </c>
      <c r="E1732" s="797"/>
      <c r="F1732" s="797">
        <v>2</v>
      </c>
      <c r="G1732" s="797">
        <v>2</v>
      </c>
      <c r="H1732" s="797"/>
      <c r="I1732" s="846"/>
      <c r="J1732" s="1015"/>
      <c r="K1732" s="798"/>
      <c r="L1732" s="798"/>
      <c r="M1732" s="798"/>
      <c r="N1732" s="798">
        <v>24</v>
      </c>
      <c r="O1732" s="218">
        <v>44986</v>
      </c>
      <c r="P1732" s="557">
        <f t="shared" si="33"/>
        <v>24</v>
      </c>
    </row>
    <row r="1733" spans="1:16">
      <c r="A1733" s="796">
        <v>45015</v>
      </c>
      <c r="B1733" s="731" t="s">
        <v>3</v>
      </c>
      <c r="C1733" s="731" t="s">
        <v>1647</v>
      </c>
      <c r="D1733" s="797" t="s">
        <v>400</v>
      </c>
      <c r="E1733" s="797"/>
      <c r="F1733" s="797">
        <v>6</v>
      </c>
      <c r="G1733" s="797">
        <v>6</v>
      </c>
      <c r="H1733" s="797">
        <v>6</v>
      </c>
      <c r="I1733" s="846"/>
      <c r="J1733" s="1015"/>
      <c r="K1733" s="798"/>
      <c r="L1733" s="798"/>
      <c r="M1733" s="798"/>
      <c r="N1733" s="798"/>
      <c r="O1733" s="218">
        <v>44986</v>
      </c>
      <c r="P1733" s="557">
        <f t="shared" si="33"/>
        <v>0</v>
      </c>
    </row>
    <row r="1734" spans="1:16">
      <c r="A1734" s="796">
        <v>45015</v>
      </c>
      <c r="B1734" s="731" t="s">
        <v>3</v>
      </c>
      <c r="C1734" s="731" t="s">
        <v>1647</v>
      </c>
      <c r="D1734" s="797" t="s">
        <v>401</v>
      </c>
      <c r="E1734" s="797"/>
      <c r="F1734" s="797">
        <v>1</v>
      </c>
      <c r="G1734" s="797">
        <v>1</v>
      </c>
      <c r="H1734" s="797">
        <v>1</v>
      </c>
      <c r="I1734" s="846"/>
      <c r="J1734" s="1015"/>
      <c r="K1734" s="798"/>
      <c r="L1734" s="798"/>
      <c r="M1734" s="798"/>
      <c r="N1734" s="798"/>
      <c r="O1734" s="218">
        <v>44986</v>
      </c>
      <c r="P1734" s="557">
        <f t="shared" si="33"/>
        <v>0</v>
      </c>
    </row>
    <row r="1735" spans="1:16">
      <c r="A1735" s="796">
        <v>45016</v>
      </c>
      <c r="B1735" s="731" t="s">
        <v>41</v>
      </c>
      <c r="C1735" s="731" t="s">
        <v>1919</v>
      </c>
      <c r="D1735" s="797" t="s">
        <v>10</v>
      </c>
      <c r="E1735" s="797"/>
      <c r="F1735" s="797">
        <v>2</v>
      </c>
      <c r="G1735" s="797">
        <v>1</v>
      </c>
      <c r="H1735" s="797"/>
      <c r="I1735" s="846"/>
      <c r="J1735" s="1015"/>
      <c r="K1735" s="798"/>
      <c r="L1735" s="798"/>
      <c r="M1735" s="798">
        <v>10</v>
      </c>
      <c r="N1735" s="798"/>
      <c r="O1735" s="218">
        <v>44986</v>
      </c>
      <c r="P1735" s="557">
        <f t="shared" si="33"/>
        <v>10</v>
      </c>
    </row>
    <row r="1736" spans="1:16">
      <c r="A1736" s="796">
        <v>45016</v>
      </c>
      <c r="B1736" s="731" t="s">
        <v>472</v>
      </c>
      <c r="C1736" s="731" t="s">
        <v>1920</v>
      </c>
      <c r="D1736" s="797" t="s">
        <v>10</v>
      </c>
      <c r="E1736" s="797"/>
      <c r="F1736" s="797">
        <v>4</v>
      </c>
      <c r="G1736" s="797">
        <v>1</v>
      </c>
      <c r="H1736" s="797"/>
      <c r="I1736" s="846"/>
      <c r="J1736" s="1015"/>
      <c r="K1736" s="798"/>
      <c r="L1736" s="798"/>
      <c r="M1736" s="798">
        <v>20</v>
      </c>
      <c r="N1736" s="798"/>
      <c r="O1736" s="218">
        <v>44986</v>
      </c>
      <c r="P1736" s="557">
        <f t="shared" si="33"/>
        <v>20</v>
      </c>
    </row>
    <row r="1737" spans="1:16">
      <c r="A1737" s="796">
        <v>45016</v>
      </c>
      <c r="B1737" s="731" t="s">
        <v>40</v>
      </c>
      <c r="C1737" s="731" t="s">
        <v>1921</v>
      </c>
      <c r="D1737" s="797" t="s">
        <v>11</v>
      </c>
      <c r="E1737" s="797"/>
      <c r="F1737" s="797">
        <v>1</v>
      </c>
      <c r="G1737" s="797">
        <v>1</v>
      </c>
      <c r="H1737" s="797"/>
      <c r="I1737" s="846"/>
      <c r="J1737" s="1015"/>
      <c r="K1737" s="798"/>
      <c r="L1737" s="798"/>
      <c r="M1737" s="798">
        <v>6</v>
      </c>
      <c r="N1737" s="798"/>
      <c r="O1737" s="218">
        <v>44986</v>
      </c>
      <c r="P1737" s="557">
        <f t="shared" si="33"/>
        <v>6</v>
      </c>
    </row>
    <row r="1738" spans="1:16">
      <c r="A1738" s="796">
        <v>45016</v>
      </c>
      <c r="B1738" s="731" t="s">
        <v>34</v>
      </c>
      <c r="C1738" s="731" t="s">
        <v>1651</v>
      </c>
      <c r="D1738" s="797" t="s">
        <v>97</v>
      </c>
      <c r="E1738" s="797"/>
      <c r="F1738" s="797">
        <v>1</v>
      </c>
      <c r="G1738" s="797">
        <v>1</v>
      </c>
      <c r="H1738" s="797"/>
      <c r="I1738" s="846"/>
      <c r="J1738" s="1015"/>
      <c r="K1738" s="798"/>
      <c r="L1738" s="798"/>
      <c r="M1738" s="798"/>
      <c r="N1738" s="798">
        <v>12</v>
      </c>
      <c r="O1738" s="218">
        <v>44986</v>
      </c>
      <c r="P1738" s="557">
        <f t="shared" si="33"/>
        <v>12</v>
      </c>
    </row>
    <row r="1739" spans="1:16">
      <c r="A1739" s="796">
        <v>45016</v>
      </c>
      <c r="B1739" s="731" t="s">
        <v>34</v>
      </c>
      <c r="C1739" s="731" t="s">
        <v>1922</v>
      </c>
      <c r="D1739" s="797" t="s">
        <v>98</v>
      </c>
      <c r="E1739" s="797"/>
      <c r="F1739" s="797">
        <v>1</v>
      </c>
      <c r="G1739" s="797">
        <v>1</v>
      </c>
      <c r="H1739" s="797"/>
      <c r="I1739" s="846"/>
      <c r="J1739" s="1015"/>
      <c r="K1739" s="798"/>
      <c r="L1739" s="798"/>
      <c r="M1739" s="798"/>
      <c r="N1739" s="798">
        <v>12</v>
      </c>
      <c r="O1739" s="218">
        <v>44986</v>
      </c>
      <c r="P1739" s="557">
        <f t="shared" si="33"/>
        <v>12</v>
      </c>
    </row>
    <row r="1740" spans="1:16">
      <c r="A1740" s="796">
        <v>45016</v>
      </c>
      <c r="B1740" s="731" t="s">
        <v>34</v>
      </c>
      <c r="C1740" s="731" t="s">
        <v>1923</v>
      </c>
      <c r="D1740" s="797" t="s">
        <v>95</v>
      </c>
      <c r="E1740" s="797"/>
      <c r="F1740" s="797">
        <v>2</v>
      </c>
      <c r="G1740" s="797">
        <v>2</v>
      </c>
      <c r="H1740" s="797"/>
      <c r="I1740" s="846"/>
      <c r="J1740" s="1015"/>
      <c r="K1740" s="798"/>
      <c r="L1740" s="798"/>
      <c r="M1740" s="798"/>
      <c r="N1740" s="798">
        <v>24</v>
      </c>
      <c r="O1740" s="218">
        <v>44986</v>
      </c>
      <c r="P1740" s="557">
        <f t="shared" si="33"/>
        <v>24</v>
      </c>
    </row>
    <row r="1741" spans="1:16">
      <c r="A1741" s="796">
        <v>45016</v>
      </c>
      <c r="B1741" s="731" t="s">
        <v>472</v>
      </c>
      <c r="C1741" s="731" t="s">
        <v>1924</v>
      </c>
      <c r="D1741" s="797" t="s">
        <v>95</v>
      </c>
      <c r="E1741" s="797"/>
      <c r="F1741" s="797">
        <v>1</v>
      </c>
      <c r="G1741" s="797">
        <v>1</v>
      </c>
      <c r="H1741" s="797"/>
      <c r="I1741" s="846"/>
      <c r="J1741" s="1015"/>
      <c r="K1741" s="798"/>
      <c r="L1741" s="798"/>
      <c r="M1741" s="798"/>
      <c r="N1741" s="798">
        <v>12</v>
      </c>
      <c r="O1741" s="218">
        <v>44986</v>
      </c>
      <c r="P1741" s="557">
        <f t="shared" si="33"/>
        <v>12</v>
      </c>
    </row>
    <row r="1742" spans="1:16">
      <c r="A1742" s="796">
        <v>45016</v>
      </c>
      <c r="B1742" s="731" t="s">
        <v>472</v>
      </c>
      <c r="C1742" s="731" t="s">
        <v>1898</v>
      </c>
      <c r="D1742" s="797" t="s">
        <v>96</v>
      </c>
      <c r="E1742" s="797"/>
      <c r="F1742" s="797">
        <v>1</v>
      </c>
      <c r="G1742" s="797">
        <v>1</v>
      </c>
      <c r="H1742" s="797"/>
      <c r="I1742" s="846"/>
      <c r="J1742" s="1015"/>
      <c r="K1742" s="798"/>
      <c r="L1742" s="798"/>
      <c r="M1742" s="798"/>
      <c r="N1742" s="798">
        <v>12</v>
      </c>
      <c r="O1742" s="218">
        <v>44986</v>
      </c>
      <c r="P1742" s="557">
        <f t="shared" ref="P1742:P1748" si="34">SUM(K1742:N1742)</f>
        <v>12</v>
      </c>
    </row>
    <row r="1743" spans="1:16">
      <c r="A1743" s="796">
        <v>45016</v>
      </c>
      <c r="B1743" s="731" t="s">
        <v>34</v>
      </c>
      <c r="C1743" s="731" t="s">
        <v>1925</v>
      </c>
      <c r="D1743" s="797" t="s">
        <v>96</v>
      </c>
      <c r="E1743" s="797"/>
      <c r="F1743" s="797">
        <v>2</v>
      </c>
      <c r="G1743" s="797">
        <v>2</v>
      </c>
      <c r="H1743" s="797"/>
      <c r="I1743" s="846"/>
      <c r="J1743" s="1015"/>
      <c r="K1743" s="798"/>
      <c r="L1743" s="798"/>
      <c r="M1743" s="798"/>
      <c r="N1743" s="798">
        <v>24</v>
      </c>
      <c r="O1743" s="218">
        <v>44986</v>
      </c>
      <c r="P1743" s="557">
        <f t="shared" si="34"/>
        <v>24</v>
      </c>
    </row>
    <row r="1744" spans="1:16">
      <c r="A1744" s="796">
        <v>45016</v>
      </c>
      <c r="B1744" s="731" t="s">
        <v>34</v>
      </c>
      <c r="C1744" s="731"/>
      <c r="D1744" s="797" t="s">
        <v>99</v>
      </c>
      <c r="E1744" s="797"/>
      <c r="F1744" s="797">
        <v>5</v>
      </c>
      <c r="G1744" s="797">
        <v>5</v>
      </c>
      <c r="H1744" s="797"/>
      <c r="I1744" s="846"/>
      <c r="J1744" s="1015"/>
      <c r="K1744" s="798"/>
      <c r="L1744" s="798"/>
      <c r="M1744" s="798"/>
      <c r="N1744" s="798">
        <v>2.5</v>
      </c>
      <c r="O1744" s="218">
        <v>44986</v>
      </c>
      <c r="P1744" s="557">
        <f t="shared" si="34"/>
        <v>2.5</v>
      </c>
    </row>
    <row r="1745" spans="1:16">
      <c r="A1745" s="796">
        <v>45016</v>
      </c>
      <c r="B1745" s="731" t="s">
        <v>3</v>
      </c>
      <c r="C1745" s="731" t="s">
        <v>1926</v>
      </c>
      <c r="D1745" s="797" t="s">
        <v>402</v>
      </c>
      <c r="E1745" s="797"/>
      <c r="F1745" s="797">
        <v>1</v>
      </c>
      <c r="G1745" s="797">
        <v>1</v>
      </c>
      <c r="H1745" s="797">
        <v>1</v>
      </c>
      <c r="I1745" s="846"/>
      <c r="J1745" s="1015"/>
      <c r="K1745" s="798"/>
      <c r="L1745" s="798"/>
      <c r="M1745" s="798"/>
      <c r="N1745" s="798"/>
      <c r="O1745" s="218">
        <v>44986</v>
      </c>
      <c r="P1745" s="557">
        <f t="shared" si="34"/>
        <v>0</v>
      </c>
    </row>
    <row r="1746" spans="1:16">
      <c r="A1746" s="796">
        <v>45016</v>
      </c>
      <c r="B1746" s="731" t="s">
        <v>3</v>
      </c>
      <c r="C1746" s="731" t="s">
        <v>1926</v>
      </c>
      <c r="D1746" s="797" t="s">
        <v>400</v>
      </c>
      <c r="E1746" s="797"/>
      <c r="F1746" s="797">
        <v>1</v>
      </c>
      <c r="G1746" s="797">
        <v>1</v>
      </c>
      <c r="H1746" s="797">
        <v>1</v>
      </c>
      <c r="I1746" s="846"/>
      <c r="J1746" s="1015"/>
      <c r="K1746" s="798"/>
      <c r="L1746" s="798"/>
      <c r="M1746" s="798"/>
      <c r="N1746" s="798"/>
      <c r="O1746" s="218">
        <v>44986</v>
      </c>
      <c r="P1746" s="557">
        <f t="shared" si="34"/>
        <v>0</v>
      </c>
    </row>
    <row r="1747" spans="1:16">
      <c r="A1747" s="796">
        <v>45016</v>
      </c>
      <c r="B1747" s="731" t="s">
        <v>3</v>
      </c>
      <c r="C1747" s="731" t="s">
        <v>1926</v>
      </c>
      <c r="D1747" s="797" t="s">
        <v>401</v>
      </c>
      <c r="E1747" s="797"/>
      <c r="F1747" s="797">
        <v>10</v>
      </c>
      <c r="G1747" s="797">
        <v>10</v>
      </c>
      <c r="H1747" s="797">
        <v>10</v>
      </c>
      <c r="I1747" s="846"/>
      <c r="J1747" s="1015"/>
      <c r="K1747" s="798"/>
      <c r="L1747" s="798"/>
      <c r="M1747" s="798"/>
      <c r="N1747" s="798"/>
      <c r="O1747" s="218">
        <v>44986</v>
      </c>
      <c r="P1747" s="557">
        <f t="shared" si="34"/>
        <v>0</v>
      </c>
    </row>
    <row r="1748" spans="1:16">
      <c r="A1748" s="796">
        <v>45018</v>
      </c>
      <c r="B1748" s="731" t="s">
        <v>34</v>
      </c>
      <c r="C1748" s="731" t="s">
        <v>1928</v>
      </c>
      <c r="D1748" s="797" t="s">
        <v>204</v>
      </c>
      <c r="E1748" s="797"/>
      <c r="F1748" s="797">
        <v>1</v>
      </c>
      <c r="G1748" s="797">
        <v>1</v>
      </c>
      <c r="H1748" s="797"/>
      <c r="I1748" s="846"/>
      <c r="J1748" s="1015"/>
      <c r="K1748" s="798"/>
      <c r="L1748" s="798"/>
      <c r="M1748" s="798"/>
      <c r="N1748" s="798">
        <v>50</v>
      </c>
      <c r="O1748" s="218">
        <v>45017</v>
      </c>
      <c r="P1748" s="557">
        <f t="shared" si="34"/>
        <v>50</v>
      </c>
    </row>
    <row r="1749" spans="1:16">
      <c r="A1749" s="796">
        <v>45018</v>
      </c>
      <c r="B1749" s="731" t="s">
        <v>37</v>
      </c>
      <c r="C1749" s="731" t="s">
        <v>1929</v>
      </c>
      <c r="D1749" s="797" t="s">
        <v>228</v>
      </c>
      <c r="E1749" s="797"/>
      <c r="F1749" s="797">
        <v>1</v>
      </c>
      <c r="G1749" s="797">
        <v>1</v>
      </c>
      <c r="H1749" s="797"/>
      <c r="I1749" s="846"/>
      <c r="J1749" s="1015"/>
      <c r="K1749" s="798"/>
      <c r="L1749" s="798"/>
      <c r="M1749" s="798">
        <v>32</v>
      </c>
      <c r="N1749" s="798"/>
      <c r="O1749" s="218">
        <v>45017</v>
      </c>
      <c r="P1749" s="557">
        <f t="shared" ref="P1749:P1790" si="35">SUM(K1749:N1749)</f>
        <v>32</v>
      </c>
    </row>
    <row r="1750" spans="1:16">
      <c r="A1750" s="796">
        <v>45018</v>
      </c>
      <c r="B1750" s="731" t="s">
        <v>34</v>
      </c>
      <c r="C1750" s="731" t="s">
        <v>1663</v>
      </c>
      <c r="D1750" s="797" t="s">
        <v>97</v>
      </c>
      <c r="E1750" s="797"/>
      <c r="F1750" s="797">
        <v>1</v>
      </c>
      <c r="G1750" s="797">
        <v>1</v>
      </c>
      <c r="H1750" s="797"/>
      <c r="I1750" s="846"/>
      <c r="J1750" s="1015"/>
      <c r="K1750" s="798"/>
      <c r="L1750" s="798"/>
      <c r="M1750" s="798"/>
      <c r="N1750" s="798">
        <v>12</v>
      </c>
      <c r="O1750" s="218">
        <v>45017</v>
      </c>
      <c r="P1750" s="557">
        <f t="shared" si="35"/>
        <v>12</v>
      </c>
    </row>
    <row r="1751" spans="1:16">
      <c r="A1751" s="796">
        <v>45018</v>
      </c>
      <c r="B1751" s="731" t="s">
        <v>34</v>
      </c>
      <c r="C1751" s="731" t="s">
        <v>1930</v>
      </c>
      <c r="D1751" s="797" t="s">
        <v>95</v>
      </c>
      <c r="E1751" s="797"/>
      <c r="F1751" s="797">
        <v>1</v>
      </c>
      <c r="G1751" s="797">
        <v>1</v>
      </c>
      <c r="H1751" s="797"/>
      <c r="I1751" s="846"/>
      <c r="J1751" s="1015"/>
      <c r="K1751" s="798"/>
      <c r="L1751" s="798"/>
      <c r="M1751" s="798"/>
      <c r="N1751" s="798">
        <v>12</v>
      </c>
      <c r="O1751" s="218">
        <v>45017</v>
      </c>
      <c r="P1751" s="557">
        <f t="shared" si="35"/>
        <v>12</v>
      </c>
    </row>
    <row r="1752" spans="1:16">
      <c r="A1752" s="796">
        <v>45018</v>
      </c>
      <c r="B1752" s="731" t="s">
        <v>34</v>
      </c>
      <c r="C1752" s="731" t="s">
        <v>1931</v>
      </c>
      <c r="D1752" s="797" t="s">
        <v>95</v>
      </c>
      <c r="E1752" s="797"/>
      <c r="F1752" s="797">
        <v>2</v>
      </c>
      <c r="G1752" s="797">
        <v>2</v>
      </c>
      <c r="H1752" s="797"/>
      <c r="I1752" s="846"/>
      <c r="J1752" s="1015"/>
      <c r="K1752" s="798"/>
      <c r="L1752" s="798"/>
      <c r="M1752" s="798"/>
      <c r="N1752" s="798">
        <v>24</v>
      </c>
      <c r="O1752" s="218">
        <v>45017</v>
      </c>
      <c r="P1752" s="557">
        <f t="shared" si="35"/>
        <v>24</v>
      </c>
    </row>
    <row r="1753" spans="1:16">
      <c r="A1753" s="796">
        <v>45018</v>
      </c>
      <c r="B1753" s="731" t="s">
        <v>472</v>
      </c>
      <c r="C1753" s="731" t="s">
        <v>1898</v>
      </c>
      <c r="D1753" s="797" t="s">
        <v>96</v>
      </c>
      <c r="E1753" s="797"/>
      <c r="F1753" s="797">
        <v>1</v>
      </c>
      <c r="G1753" s="797">
        <v>1</v>
      </c>
      <c r="H1753" s="797"/>
      <c r="I1753" s="846"/>
      <c r="J1753" s="1015"/>
      <c r="K1753" s="798"/>
      <c r="L1753" s="798"/>
      <c r="M1753" s="798"/>
      <c r="N1753" s="798">
        <v>12</v>
      </c>
      <c r="O1753" s="218">
        <v>45017</v>
      </c>
      <c r="P1753" s="557">
        <f t="shared" si="35"/>
        <v>12</v>
      </c>
    </row>
    <row r="1754" spans="1:16">
      <c r="A1754" s="796">
        <v>45018</v>
      </c>
      <c r="B1754" s="731" t="s">
        <v>34</v>
      </c>
      <c r="C1754" s="731" t="s">
        <v>1932</v>
      </c>
      <c r="D1754" s="797" t="s">
        <v>96</v>
      </c>
      <c r="E1754" s="797"/>
      <c r="F1754" s="797">
        <v>2</v>
      </c>
      <c r="G1754" s="797">
        <v>2</v>
      </c>
      <c r="H1754" s="797"/>
      <c r="I1754" s="846"/>
      <c r="J1754" s="1015"/>
      <c r="K1754" s="798"/>
      <c r="L1754" s="798"/>
      <c r="M1754" s="798"/>
      <c r="N1754" s="798">
        <v>24</v>
      </c>
      <c r="O1754" s="218">
        <v>45017</v>
      </c>
      <c r="P1754" s="557">
        <f t="shared" si="35"/>
        <v>24</v>
      </c>
    </row>
    <row r="1755" spans="1:16">
      <c r="A1755" s="796">
        <v>45019</v>
      </c>
      <c r="B1755" s="731" t="s">
        <v>43</v>
      </c>
      <c r="C1755" s="731" t="s">
        <v>1933</v>
      </c>
      <c r="D1755" s="797" t="s">
        <v>10</v>
      </c>
      <c r="E1755" s="797"/>
      <c r="F1755" s="797">
        <v>5</v>
      </c>
      <c r="G1755" s="797">
        <v>2.5</v>
      </c>
      <c r="H1755" s="797"/>
      <c r="I1755" s="846"/>
      <c r="J1755" s="1015"/>
      <c r="K1755" s="798"/>
      <c r="L1755" s="798"/>
      <c r="M1755" s="798">
        <v>25</v>
      </c>
      <c r="N1755" s="798"/>
      <c r="O1755" s="218">
        <v>45017</v>
      </c>
      <c r="P1755" s="557">
        <f t="shared" si="35"/>
        <v>25</v>
      </c>
    </row>
    <row r="1756" spans="1:16">
      <c r="A1756" s="796">
        <v>45019</v>
      </c>
      <c r="B1756" s="731" t="s">
        <v>41</v>
      </c>
      <c r="C1756" s="731" t="s">
        <v>1934</v>
      </c>
      <c r="D1756" s="797" t="s">
        <v>11</v>
      </c>
      <c r="E1756" s="797"/>
      <c r="F1756" s="797">
        <v>1</v>
      </c>
      <c r="G1756" s="797">
        <v>0.2</v>
      </c>
      <c r="H1756" s="797"/>
      <c r="I1756" s="846"/>
      <c r="J1756" s="1015"/>
      <c r="K1756" s="798"/>
      <c r="L1756" s="798"/>
      <c r="M1756" s="798">
        <v>6</v>
      </c>
      <c r="N1756" s="798"/>
      <c r="O1756" s="218">
        <v>45017</v>
      </c>
      <c r="P1756" s="557">
        <f t="shared" si="35"/>
        <v>6</v>
      </c>
    </row>
    <row r="1757" spans="1:16">
      <c r="A1757" s="796">
        <v>45019</v>
      </c>
      <c r="B1757" s="731" t="s">
        <v>472</v>
      </c>
      <c r="C1757" s="731" t="s">
        <v>1935</v>
      </c>
      <c r="D1757" s="797" t="s">
        <v>11</v>
      </c>
      <c r="E1757" s="797"/>
      <c r="F1757" s="797">
        <v>2</v>
      </c>
      <c r="G1757" s="797">
        <v>2</v>
      </c>
      <c r="H1757" s="797"/>
      <c r="I1757" s="846"/>
      <c r="J1757" s="1015"/>
      <c r="K1757" s="798"/>
      <c r="L1757" s="798"/>
      <c r="M1757" s="798">
        <v>12</v>
      </c>
      <c r="N1757" s="798"/>
      <c r="O1757" s="218">
        <v>45017</v>
      </c>
      <c r="P1757" s="557">
        <f t="shared" si="35"/>
        <v>12</v>
      </c>
    </row>
    <row r="1758" spans="1:16">
      <c r="A1758" s="796">
        <v>45019</v>
      </c>
      <c r="B1758" s="731" t="s">
        <v>2</v>
      </c>
      <c r="C1758" s="731"/>
      <c r="D1758" s="797" t="s">
        <v>95</v>
      </c>
      <c r="E1758" s="797"/>
      <c r="F1758" s="797">
        <v>2</v>
      </c>
      <c r="G1758" s="797">
        <v>2</v>
      </c>
      <c r="H1758" s="797"/>
      <c r="I1758" s="846"/>
      <c r="J1758" s="1015"/>
      <c r="K1758" s="798"/>
      <c r="L1758" s="798"/>
      <c r="M1758" s="798"/>
      <c r="N1758" s="798">
        <v>24</v>
      </c>
      <c r="O1758" s="218">
        <v>45017</v>
      </c>
      <c r="P1758" s="557">
        <f t="shared" si="35"/>
        <v>24</v>
      </c>
    </row>
    <row r="1759" spans="1:16">
      <c r="A1759" s="796">
        <v>45019</v>
      </c>
      <c r="B1759" s="731" t="s">
        <v>34</v>
      </c>
      <c r="C1759" s="731"/>
      <c r="D1759" s="797" t="s">
        <v>96</v>
      </c>
      <c r="E1759" s="797"/>
      <c r="F1759" s="797">
        <v>3</v>
      </c>
      <c r="G1759" s="797">
        <v>3</v>
      </c>
      <c r="H1759" s="797"/>
      <c r="I1759" s="846"/>
      <c r="J1759" s="1015"/>
      <c r="K1759" s="798"/>
      <c r="L1759" s="798"/>
      <c r="M1759" s="798"/>
      <c r="N1759" s="798">
        <v>36</v>
      </c>
      <c r="O1759" s="218">
        <v>45017</v>
      </c>
      <c r="P1759" s="557">
        <f t="shared" si="35"/>
        <v>36</v>
      </c>
    </row>
    <row r="1760" spans="1:16">
      <c r="A1760" s="796">
        <v>45019</v>
      </c>
      <c r="B1760" s="731" t="s">
        <v>2</v>
      </c>
      <c r="C1760" s="731"/>
      <c r="D1760" s="797" t="s">
        <v>97</v>
      </c>
      <c r="E1760" s="797"/>
      <c r="F1760" s="797">
        <v>1</v>
      </c>
      <c r="G1760" s="797">
        <v>1</v>
      </c>
      <c r="H1760" s="797"/>
      <c r="I1760" s="846"/>
      <c r="J1760" s="1015"/>
      <c r="K1760" s="798"/>
      <c r="L1760" s="798"/>
      <c r="M1760" s="798"/>
      <c r="N1760" s="798">
        <v>12</v>
      </c>
      <c r="O1760" s="218">
        <v>45017</v>
      </c>
      <c r="P1760" s="557">
        <f t="shared" si="35"/>
        <v>12</v>
      </c>
    </row>
    <row r="1761" spans="1:16">
      <c r="A1761" s="796">
        <v>45019</v>
      </c>
      <c r="B1761" s="731" t="s">
        <v>14</v>
      </c>
      <c r="C1761" s="731"/>
      <c r="D1761" s="797" t="s">
        <v>98</v>
      </c>
      <c r="E1761" s="797"/>
      <c r="F1761" s="797">
        <v>1</v>
      </c>
      <c r="G1761" s="797">
        <v>1</v>
      </c>
      <c r="H1761" s="797"/>
      <c r="I1761" s="846"/>
      <c r="J1761" s="1015"/>
      <c r="K1761" s="798"/>
      <c r="L1761" s="798"/>
      <c r="M1761" s="798"/>
      <c r="N1761" s="798">
        <v>12</v>
      </c>
      <c r="O1761" s="218">
        <v>45017</v>
      </c>
      <c r="P1761" s="557">
        <f t="shared" si="35"/>
        <v>12</v>
      </c>
    </row>
    <row r="1762" spans="1:16">
      <c r="A1762" s="796">
        <v>45020</v>
      </c>
      <c r="B1762" s="731" t="s">
        <v>12</v>
      </c>
      <c r="C1762" s="731" t="s">
        <v>1937</v>
      </c>
      <c r="D1762" s="797" t="s">
        <v>228</v>
      </c>
      <c r="E1762" s="797"/>
      <c r="F1762" s="797">
        <v>3</v>
      </c>
      <c r="G1762" s="797">
        <v>3</v>
      </c>
      <c r="H1762" s="797"/>
      <c r="I1762" s="846"/>
      <c r="J1762" s="1015"/>
      <c r="K1762" s="798"/>
      <c r="L1762" s="798"/>
      <c r="M1762" s="798">
        <v>60</v>
      </c>
      <c r="N1762" s="798"/>
      <c r="O1762" s="218">
        <v>45017</v>
      </c>
      <c r="P1762" s="557">
        <f t="shared" si="35"/>
        <v>60</v>
      </c>
    </row>
    <row r="1763" spans="1:16">
      <c r="A1763" s="796">
        <v>45020</v>
      </c>
      <c r="B1763" s="731" t="s">
        <v>34</v>
      </c>
      <c r="C1763" s="731" t="s">
        <v>1775</v>
      </c>
      <c r="D1763" s="797" t="s">
        <v>97</v>
      </c>
      <c r="E1763" s="797"/>
      <c r="F1763" s="797">
        <v>1</v>
      </c>
      <c r="G1763" s="797">
        <v>1</v>
      </c>
      <c r="H1763" s="797"/>
      <c r="I1763" s="846"/>
      <c r="J1763" s="1015"/>
      <c r="K1763" s="798"/>
      <c r="L1763" s="798"/>
      <c r="M1763" s="798"/>
      <c r="N1763" s="798">
        <v>12</v>
      </c>
      <c r="O1763" s="218">
        <v>45017</v>
      </c>
      <c r="P1763" s="557">
        <f t="shared" si="35"/>
        <v>12</v>
      </c>
    </row>
    <row r="1764" spans="1:16">
      <c r="A1764" s="796">
        <v>45020</v>
      </c>
      <c r="B1764" s="731" t="s">
        <v>34</v>
      </c>
      <c r="C1764" s="731" t="s">
        <v>1663</v>
      </c>
      <c r="D1764" s="797" t="s">
        <v>98</v>
      </c>
      <c r="E1764" s="797"/>
      <c r="F1764" s="797">
        <v>1</v>
      </c>
      <c r="G1764" s="797">
        <v>1</v>
      </c>
      <c r="H1764" s="797"/>
      <c r="I1764" s="846"/>
      <c r="J1764" s="1015"/>
      <c r="K1764" s="798"/>
      <c r="L1764" s="798"/>
      <c r="M1764" s="798"/>
      <c r="N1764" s="798">
        <v>12</v>
      </c>
      <c r="O1764" s="218">
        <v>45017</v>
      </c>
      <c r="P1764" s="557">
        <f t="shared" si="35"/>
        <v>12</v>
      </c>
    </row>
    <row r="1765" spans="1:16">
      <c r="A1765" s="796">
        <v>45020</v>
      </c>
      <c r="B1765" s="731" t="s">
        <v>34</v>
      </c>
      <c r="C1765" s="731" t="s">
        <v>1938</v>
      </c>
      <c r="D1765" s="797" t="s">
        <v>95</v>
      </c>
      <c r="E1765" s="797"/>
      <c r="F1765" s="797">
        <v>1</v>
      </c>
      <c r="G1765" s="797">
        <v>1</v>
      </c>
      <c r="H1765" s="797"/>
      <c r="I1765" s="846"/>
      <c r="J1765" s="1015"/>
      <c r="K1765" s="798"/>
      <c r="L1765" s="798"/>
      <c r="M1765" s="798"/>
      <c r="N1765" s="798">
        <v>24</v>
      </c>
      <c r="O1765" s="218">
        <v>45017</v>
      </c>
      <c r="P1765" s="557">
        <f t="shared" si="35"/>
        <v>24</v>
      </c>
    </row>
    <row r="1766" spans="1:16">
      <c r="A1766" s="796">
        <v>45020</v>
      </c>
      <c r="B1766" s="731" t="s">
        <v>472</v>
      </c>
      <c r="C1766" s="731" t="s">
        <v>1939</v>
      </c>
      <c r="D1766" s="797" t="s">
        <v>95</v>
      </c>
      <c r="E1766" s="797"/>
      <c r="F1766" s="797">
        <v>2</v>
      </c>
      <c r="G1766" s="797">
        <v>2</v>
      </c>
      <c r="H1766" s="797"/>
      <c r="I1766" s="846"/>
      <c r="J1766" s="1015"/>
      <c r="K1766" s="798"/>
      <c r="L1766" s="798"/>
      <c r="M1766" s="798"/>
      <c r="N1766" s="798">
        <v>24</v>
      </c>
      <c r="O1766" s="218">
        <v>45017</v>
      </c>
      <c r="P1766" s="557">
        <f t="shared" si="35"/>
        <v>24</v>
      </c>
    </row>
    <row r="1767" spans="1:16">
      <c r="A1767" s="796">
        <v>45020</v>
      </c>
      <c r="B1767" s="731" t="s">
        <v>472</v>
      </c>
      <c r="C1767" s="731" t="s">
        <v>1897</v>
      </c>
      <c r="D1767" s="797" t="s">
        <v>96</v>
      </c>
      <c r="E1767" s="797"/>
      <c r="F1767" s="797">
        <v>1</v>
      </c>
      <c r="G1767" s="797">
        <v>1</v>
      </c>
      <c r="H1767" s="797"/>
      <c r="I1767" s="846"/>
      <c r="J1767" s="1015"/>
      <c r="K1767" s="798"/>
      <c r="L1767" s="798"/>
      <c r="M1767" s="798"/>
      <c r="N1767" s="798">
        <v>12</v>
      </c>
      <c r="O1767" s="218">
        <v>45017</v>
      </c>
      <c r="P1767" s="557">
        <f t="shared" si="35"/>
        <v>12</v>
      </c>
    </row>
    <row r="1768" spans="1:16">
      <c r="A1768" s="796">
        <v>45020</v>
      </c>
      <c r="B1768" s="731" t="s">
        <v>34</v>
      </c>
      <c r="C1768" s="731" t="s">
        <v>1930</v>
      </c>
      <c r="D1768" s="797" t="s">
        <v>96</v>
      </c>
      <c r="E1768" s="797"/>
      <c r="F1768" s="797">
        <v>1</v>
      </c>
      <c r="G1768" s="797">
        <v>1</v>
      </c>
      <c r="H1768" s="797"/>
      <c r="I1768" s="846"/>
      <c r="J1768" s="1015"/>
      <c r="K1768" s="798"/>
      <c r="L1768" s="798"/>
      <c r="M1768" s="798"/>
      <c r="N1768" s="798">
        <v>12</v>
      </c>
      <c r="O1768" s="218">
        <v>45017</v>
      </c>
      <c r="P1768" s="557">
        <f t="shared" si="35"/>
        <v>12</v>
      </c>
    </row>
    <row r="1769" spans="1:16">
      <c r="A1769" s="796">
        <v>45020</v>
      </c>
      <c r="B1769" s="731" t="s">
        <v>34</v>
      </c>
      <c r="C1769" s="731"/>
      <c r="D1769" s="797" t="s">
        <v>99</v>
      </c>
      <c r="E1769" s="797"/>
      <c r="F1769" s="797">
        <v>5</v>
      </c>
      <c r="G1769" s="797">
        <v>5</v>
      </c>
      <c r="H1769" s="797"/>
      <c r="I1769" s="846"/>
      <c r="J1769" s="1015"/>
      <c r="K1769" s="798"/>
      <c r="L1769" s="798"/>
      <c r="M1769" s="798"/>
      <c r="N1769" s="798">
        <v>2.5</v>
      </c>
      <c r="O1769" s="218">
        <v>45017</v>
      </c>
      <c r="P1769" s="557">
        <f t="shared" si="35"/>
        <v>2.5</v>
      </c>
    </row>
    <row r="1770" spans="1:16">
      <c r="A1770" s="796">
        <v>45020</v>
      </c>
      <c r="B1770" s="731" t="s">
        <v>1</v>
      </c>
      <c r="C1770" s="731" t="s">
        <v>1655</v>
      </c>
      <c r="D1770" s="797" t="s">
        <v>403</v>
      </c>
      <c r="E1770" s="797"/>
      <c r="F1770" s="797">
        <v>2</v>
      </c>
      <c r="G1770" s="797">
        <v>2</v>
      </c>
      <c r="H1770" s="797">
        <v>2</v>
      </c>
      <c r="I1770" s="846"/>
      <c r="J1770" s="1015"/>
      <c r="K1770" s="798"/>
      <c r="L1770" s="798"/>
      <c r="M1770" s="798"/>
      <c r="N1770" s="798"/>
      <c r="O1770" s="218">
        <v>45017</v>
      </c>
      <c r="P1770" s="557">
        <f t="shared" si="35"/>
        <v>0</v>
      </c>
    </row>
    <row r="1771" spans="1:16">
      <c r="A1771" s="796">
        <v>45020</v>
      </c>
      <c r="B1771" s="731" t="s">
        <v>1</v>
      </c>
      <c r="C1771" s="731" t="s">
        <v>1655</v>
      </c>
      <c r="D1771" s="797" t="s">
        <v>400</v>
      </c>
      <c r="E1771" s="797"/>
      <c r="F1771" s="797">
        <v>1</v>
      </c>
      <c r="G1771" s="797">
        <v>1</v>
      </c>
      <c r="H1771" s="797">
        <v>1</v>
      </c>
      <c r="I1771" s="846"/>
      <c r="J1771" s="1015"/>
      <c r="K1771" s="798"/>
      <c r="L1771" s="798"/>
      <c r="M1771" s="798"/>
      <c r="N1771" s="798"/>
      <c r="O1771" s="218">
        <v>45017</v>
      </c>
      <c r="P1771" s="557">
        <f t="shared" si="35"/>
        <v>0</v>
      </c>
    </row>
    <row r="1772" spans="1:16">
      <c r="A1772" s="796">
        <v>45021</v>
      </c>
      <c r="B1772" s="731" t="s">
        <v>1</v>
      </c>
      <c r="C1772" s="731" t="s">
        <v>1655</v>
      </c>
      <c r="D1772" s="797" t="s">
        <v>400</v>
      </c>
      <c r="E1772" s="797"/>
      <c r="F1772" s="797">
        <v>1</v>
      </c>
      <c r="G1772" s="797">
        <v>1</v>
      </c>
      <c r="H1772" s="797">
        <v>1</v>
      </c>
      <c r="I1772" s="846"/>
      <c r="J1772" s="1015"/>
      <c r="K1772" s="798"/>
      <c r="L1772" s="798"/>
      <c r="M1772" s="798"/>
      <c r="N1772" s="798"/>
      <c r="O1772" s="218">
        <v>45017</v>
      </c>
      <c r="P1772" s="557">
        <f t="shared" si="35"/>
        <v>0</v>
      </c>
    </row>
    <row r="1773" spans="1:16">
      <c r="A1773" s="796">
        <v>45021</v>
      </c>
      <c r="B1773" s="731" t="s">
        <v>1</v>
      </c>
      <c r="C1773" s="731" t="s">
        <v>1655</v>
      </c>
      <c r="D1773" s="797" t="s">
        <v>402</v>
      </c>
      <c r="E1773" s="797"/>
      <c r="F1773" s="797">
        <v>1</v>
      </c>
      <c r="G1773" s="797">
        <v>1</v>
      </c>
      <c r="H1773" s="797">
        <v>1</v>
      </c>
      <c r="I1773" s="846"/>
      <c r="J1773" s="1015"/>
      <c r="K1773" s="798"/>
      <c r="L1773" s="798"/>
      <c r="M1773" s="798"/>
      <c r="N1773" s="798"/>
      <c r="O1773" s="218">
        <v>45017</v>
      </c>
      <c r="P1773" s="557">
        <f t="shared" si="35"/>
        <v>0</v>
      </c>
    </row>
    <row r="1774" spans="1:16">
      <c r="A1774" s="796">
        <v>45021</v>
      </c>
      <c r="B1774" s="731" t="s">
        <v>1</v>
      </c>
      <c r="C1774" s="731" t="s">
        <v>1656</v>
      </c>
      <c r="D1774" s="797" t="s">
        <v>403</v>
      </c>
      <c r="E1774" s="797"/>
      <c r="F1774" s="797">
        <v>2</v>
      </c>
      <c r="G1774" s="797">
        <v>2</v>
      </c>
      <c r="H1774" s="797">
        <v>2</v>
      </c>
      <c r="I1774" s="846"/>
      <c r="J1774" s="1015"/>
      <c r="K1774" s="798"/>
      <c r="L1774" s="798"/>
      <c r="M1774" s="798"/>
      <c r="N1774" s="798"/>
      <c r="O1774" s="218">
        <v>45017</v>
      </c>
      <c r="P1774" s="557">
        <f t="shared" si="35"/>
        <v>0</v>
      </c>
    </row>
    <row r="1775" spans="1:16">
      <c r="A1775" s="796">
        <v>45021</v>
      </c>
      <c r="B1775" s="731" t="s">
        <v>1</v>
      </c>
      <c r="C1775" s="731" t="s">
        <v>1656</v>
      </c>
      <c r="D1775" s="797" t="s">
        <v>400</v>
      </c>
      <c r="E1775" s="797"/>
      <c r="F1775" s="797">
        <v>2</v>
      </c>
      <c r="G1775" s="797">
        <v>2</v>
      </c>
      <c r="H1775" s="797">
        <v>2</v>
      </c>
      <c r="I1775" s="846"/>
      <c r="J1775" s="1015"/>
      <c r="K1775" s="798"/>
      <c r="L1775" s="798"/>
      <c r="M1775" s="798"/>
      <c r="N1775" s="798"/>
      <c r="O1775" s="218">
        <v>45017</v>
      </c>
      <c r="P1775" s="557">
        <f t="shared" si="35"/>
        <v>0</v>
      </c>
    </row>
    <row r="1776" spans="1:16">
      <c r="A1776" s="796">
        <v>45021</v>
      </c>
      <c r="B1776" s="731" t="s">
        <v>1</v>
      </c>
      <c r="C1776" s="731" t="s">
        <v>1656</v>
      </c>
      <c r="D1776" s="797" t="s">
        <v>402</v>
      </c>
      <c r="E1776" s="797"/>
      <c r="F1776" s="797">
        <v>1</v>
      </c>
      <c r="G1776" s="797">
        <v>1</v>
      </c>
      <c r="H1776" s="797">
        <v>1</v>
      </c>
      <c r="I1776" s="846"/>
      <c r="J1776" s="1015"/>
      <c r="K1776" s="798"/>
      <c r="L1776" s="798"/>
      <c r="M1776" s="798"/>
      <c r="N1776" s="798"/>
      <c r="O1776" s="218">
        <v>45017</v>
      </c>
      <c r="P1776" s="557">
        <f t="shared" si="35"/>
        <v>0</v>
      </c>
    </row>
    <row r="1777" spans="1:16">
      <c r="A1777" s="796">
        <v>45021</v>
      </c>
      <c r="B1777" s="731" t="s">
        <v>1</v>
      </c>
      <c r="C1777" s="731" t="s">
        <v>1940</v>
      </c>
      <c r="D1777" s="797" t="s">
        <v>403</v>
      </c>
      <c r="E1777" s="797"/>
      <c r="F1777" s="797">
        <v>1</v>
      </c>
      <c r="G1777" s="797">
        <v>1</v>
      </c>
      <c r="H1777" s="797">
        <v>1</v>
      </c>
      <c r="I1777" s="846"/>
      <c r="J1777" s="1015"/>
      <c r="K1777" s="798"/>
      <c r="L1777" s="798"/>
      <c r="M1777" s="798"/>
      <c r="N1777" s="798"/>
      <c r="O1777" s="218">
        <v>45017</v>
      </c>
      <c r="P1777" s="557">
        <f t="shared" si="35"/>
        <v>0</v>
      </c>
    </row>
    <row r="1778" spans="1:16">
      <c r="A1778" s="796">
        <v>45021</v>
      </c>
      <c r="B1778" s="731" t="s">
        <v>1</v>
      </c>
      <c r="C1778" s="731" t="s">
        <v>1940</v>
      </c>
      <c r="D1778" s="797" t="s">
        <v>400</v>
      </c>
      <c r="E1778" s="797"/>
      <c r="F1778" s="797">
        <v>2</v>
      </c>
      <c r="G1778" s="797">
        <v>2</v>
      </c>
      <c r="H1778" s="797">
        <v>2</v>
      </c>
      <c r="I1778" s="846"/>
      <c r="J1778" s="1015"/>
      <c r="K1778" s="798"/>
      <c r="L1778" s="798"/>
      <c r="M1778" s="798"/>
      <c r="N1778" s="798"/>
      <c r="O1778" s="218">
        <v>45017</v>
      </c>
      <c r="P1778" s="557">
        <f t="shared" si="35"/>
        <v>0</v>
      </c>
    </row>
    <row r="1779" spans="1:16">
      <c r="A1779" s="796">
        <v>45021</v>
      </c>
      <c r="B1779" s="731" t="s">
        <v>1</v>
      </c>
      <c r="C1779" s="731" t="s">
        <v>1940</v>
      </c>
      <c r="D1779" s="797" t="s">
        <v>402</v>
      </c>
      <c r="E1779" s="797"/>
      <c r="F1779" s="797">
        <v>1</v>
      </c>
      <c r="G1779" s="797">
        <v>1</v>
      </c>
      <c r="H1779" s="797">
        <v>1</v>
      </c>
      <c r="I1779" s="846"/>
      <c r="J1779" s="1015"/>
      <c r="K1779" s="798"/>
      <c r="L1779" s="798"/>
      <c r="M1779" s="798"/>
      <c r="N1779" s="798"/>
      <c r="O1779" s="218">
        <v>45017</v>
      </c>
      <c r="P1779" s="557">
        <f t="shared" si="35"/>
        <v>0</v>
      </c>
    </row>
    <row r="1780" spans="1:16">
      <c r="A1780" s="796">
        <v>45021</v>
      </c>
      <c r="B1780" s="731" t="s">
        <v>2</v>
      </c>
      <c r="C1780" s="731"/>
      <c r="D1780" s="797" t="s">
        <v>95</v>
      </c>
      <c r="E1780" s="797"/>
      <c r="F1780" s="797">
        <v>3</v>
      </c>
      <c r="G1780" s="797">
        <v>3</v>
      </c>
      <c r="H1780" s="797"/>
      <c r="I1780" s="846"/>
      <c r="J1780" s="1015"/>
      <c r="K1780" s="798"/>
      <c r="L1780" s="798"/>
      <c r="M1780" s="798"/>
      <c r="N1780" s="798">
        <v>36</v>
      </c>
      <c r="O1780" s="218">
        <v>45017</v>
      </c>
      <c r="P1780" s="557">
        <f t="shared" si="35"/>
        <v>36</v>
      </c>
    </row>
    <row r="1781" spans="1:16">
      <c r="A1781" s="796">
        <v>45021</v>
      </c>
      <c r="B1781" s="731" t="s">
        <v>34</v>
      </c>
      <c r="C1781" s="731"/>
      <c r="D1781" s="797" t="s">
        <v>96</v>
      </c>
      <c r="E1781" s="797"/>
      <c r="F1781" s="797">
        <v>3</v>
      </c>
      <c r="G1781" s="797">
        <v>3</v>
      </c>
      <c r="H1781" s="797"/>
      <c r="I1781" s="846"/>
      <c r="J1781" s="1015"/>
      <c r="K1781" s="798"/>
      <c r="L1781" s="798"/>
      <c r="M1781" s="798"/>
      <c r="N1781" s="798">
        <v>36</v>
      </c>
      <c r="O1781" s="218">
        <v>45017</v>
      </c>
      <c r="P1781" s="557">
        <f t="shared" si="35"/>
        <v>36</v>
      </c>
    </row>
    <row r="1782" spans="1:16">
      <c r="A1782" s="796">
        <v>45021</v>
      </c>
      <c r="B1782" s="731" t="s">
        <v>14</v>
      </c>
      <c r="C1782" s="731"/>
      <c r="D1782" s="797" t="s">
        <v>98</v>
      </c>
      <c r="E1782" s="797"/>
      <c r="F1782" s="797">
        <v>1</v>
      </c>
      <c r="G1782" s="797">
        <v>1</v>
      </c>
      <c r="H1782" s="797"/>
      <c r="I1782" s="846"/>
      <c r="J1782" s="1015"/>
      <c r="K1782" s="798"/>
      <c r="L1782" s="798"/>
      <c r="M1782" s="798"/>
      <c r="N1782" s="798">
        <v>12</v>
      </c>
      <c r="O1782" s="218">
        <v>45017</v>
      </c>
      <c r="P1782" s="557">
        <f t="shared" si="35"/>
        <v>12</v>
      </c>
    </row>
    <row r="1783" spans="1:16">
      <c r="A1783" s="796">
        <v>45022</v>
      </c>
      <c r="B1783" s="731" t="s">
        <v>472</v>
      </c>
      <c r="C1783" s="731" t="s">
        <v>1543</v>
      </c>
      <c r="D1783" s="797" t="s">
        <v>11</v>
      </c>
      <c r="E1783" s="797"/>
      <c r="F1783" s="797">
        <v>2</v>
      </c>
      <c r="G1783" s="797">
        <v>2</v>
      </c>
      <c r="H1783" s="797"/>
      <c r="I1783" s="846"/>
      <c r="J1783" s="1015"/>
      <c r="K1783" s="798"/>
      <c r="L1783" s="798"/>
      <c r="M1783" s="798">
        <v>12</v>
      </c>
      <c r="N1783" s="798"/>
      <c r="O1783" s="218">
        <v>45017</v>
      </c>
      <c r="P1783" s="557">
        <f t="shared" si="35"/>
        <v>12</v>
      </c>
    </row>
    <row r="1784" spans="1:16">
      <c r="A1784" s="796">
        <v>45022</v>
      </c>
      <c r="B1784" s="731" t="s">
        <v>472</v>
      </c>
      <c r="C1784" s="731" t="s">
        <v>1444</v>
      </c>
      <c r="D1784" s="797" t="s">
        <v>10</v>
      </c>
      <c r="E1784" s="797"/>
      <c r="F1784" s="797">
        <v>4</v>
      </c>
      <c r="G1784" s="797">
        <v>1</v>
      </c>
      <c r="H1784" s="797"/>
      <c r="I1784" s="846"/>
      <c r="J1784" s="1015"/>
      <c r="K1784" s="798"/>
      <c r="L1784" s="798"/>
      <c r="M1784" s="798">
        <v>20</v>
      </c>
      <c r="N1784" s="798"/>
      <c r="O1784" s="218">
        <v>45017</v>
      </c>
      <c r="P1784" s="557">
        <f t="shared" si="35"/>
        <v>20</v>
      </c>
    </row>
    <row r="1785" spans="1:16">
      <c r="A1785" s="796">
        <v>45022</v>
      </c>
      <c r="B1785" s="731" t="s">
        <v>43</v>
      </c>
      <c r="C1785" s="731" t="s">
        <v>1942</v>
      </c>
      <c r="D1785" s="797" t="s">
        <v>10</v>
      </c>
      <c r="E1785" s="797"/>
      <c r="F1785" s="797">
        <v>5</v>
      </c>
      <c r="G1785" s="797">
        <v>1.25</v>
      </c>
      <c r="H1785" s="797"/>
      <c r="I1785" s="846"/>
      <c r="J1785" s="1015"/>
      <c r="K1785" s="798"/>
      <c r="L1785" s="798"/>
      <c r="M1785" s="798">
        <v>25</v>
      </c>
      <c r="N1785" s="798"/>
      <c r="O1785" s="218">
        <v>45017</v>
      </c>
      <c r="P1785" s="557">
        <f t="shared" si="35"/>
        <v>25</v>
      </c>
    </row>
    <row r="1786" spans="1:16">
      <c r="A1786" s="796">
        <v>45022</v>
      </c>
      <c r="B1786" s="731" t="s">
        <v>41</v>
      </c>
      <c r="C1786" s="731" t="s">
        <v>1943</v>
      </c>
      <c r="D1786" s="797" t="s">
        <v>11</v>
      </c>
      <c r="E1786" s="797"/>
      <c r="F1786" s="797">
        <v>2</v>
      </c>
      <c r="G1786" s="797">
        <v>0.5</v>
      </c>
      <c r="H1786" s="797"/>
      <c r="I1786" s="846"/>
      <c r="J1786" s="1015"/>
      <c r="K1786" s="798"/>
      <c r="L1786" s="798"/>
      <c r="M1786" s="798">
        <v>12</v>
      </c>
      <c r="N1786" s="798"/>
      <c r="O1786" s="218">
        <v>45017</v>
      </c>
      <c r="P1786" s="557">
        <f t="shared" si="35"/>
        <v>12</v>
      </c>
    </row>
    <row r="1787" spans="1:16">
      <c r="A1787" s="796">
        <v>45022</v>
      </c>
      <c r="B1787" s="731" t="s">
        <v>41</v>
      </c>
      <c r="C1787" s="731" t="s">
        <v>1944</v>
      </c>
      <c r="D1787" s="797" t="s">
        <v>10</v>
      </c>
      <c r="E1787" s="797"/>
      <c r="F1787" s="797">
        <v>4</v>
      </c>
      <c r="G1787" s="797">
        <v>2</v>
      </c>
      <c r="H1787" s="797"/>
      <c r="I1787" s="846"/>
      <c r="J1787" s="1015"/>
      <c r="K1787" s="798"/>
      <c r="L1787" s="798"/>
      <c r="M1787" s="798">
        <v>20</v>
      </c>
      <c r="N1787" s="798"/>
      <c r="O1787" s="218">
        <v>45017</v>
      </c>
      <c r="P1787" s="557">
        <f t="shared" si="35"/>
        <v>20</v>
      </c>
    </row>
    <row r="1788" spans="1:16">
      <c r="A1788" s="796">
        <v>45022</v>
      </c>
      <c r="B1788" s="731" t="s">
        <v>12</v>
      </c>
      <c r="C1788" s="731" t="s">
        <v>1945</v>
      </c>
      <c r="D1788" s="797" t="s">
        <v>228</v>
      </c>
      <c r="E1788" s="797"/>
      <c r="F1788" s="797">
        <v>4</v>
      </c>
      <c r="G1788" s="797">
        <v>4</v>
      </c>
      <c r="H1788" s="797"/>
      <c r="I1788" s="846"/>
      <c r="J1788" s="1015"/>
      <c r="K1788" s="798"/>
      <c r="L1788" s="798"/>
      <c r="M1788" s="798">
        <v>80</v>
      </c>
      <c r="N1788" s="798"/>
      <c r="O1788" s="218">
        <v>45017</v>
      </c>
      <c r="P1788" s="557">
        <f t="shared" si="35"/>
        <v>80</v>
      </c>
    </row>
    <row r="1789" spans="1:16">
      <c r="A1789" s="796">
        <v>45022</v>
      </c>
      <c r="B1789" s="731" t="s">
        <v>2</v>
      </c>
      <c r="C1789" s="731"/>
      <c r="D1789" s="797" t="s">
        <v>95</v>
      </c>
      <c r="E1789" s="797"/>
      <c r="F1789" s="797">
        <v>2</v>
      </c>
      <c r="G1789" s="797">
        <v>2</v>
      </c>
      <c r="H1789" s="797"/>
      <c r="I1789" s="846"/>
      <c r="J1789" s="1015"/>
      <c r="K1789" s="798"/>
      <c r="L1789" s="798"/>
      <c r="M1789" s="798"/>
      <c r="N1789" s="798">
        <v>24</v>
      </c>
      <c r="O1789" s="218">
        <v>45017</v>
      </c>
      <c r="P1789" s="557">
        <f t="shared" si="35"/>
        <v>24</v>
      </c>
    </row>
    <row r="1790" spans="1:16">
      <c r="A1790" s="796">
        <v>45022</v>
      </c>
      <c r="B1790" s="731" t="s">
        <v>34</v>
      </c>
      <c r="C1790" s="731"/>
      <c r="D1790" s="797" t="s">
        <v>96</v>
      </c>
      <c r="E1790" s="797"/>
      <c r="F1790" s="797">
        <v>2</v>
      </c>
      <c r="G1790" s="797">
        <v>2</v>
      </c>
      <c r="H1790" s="797"/>
      <c r="I1790" s="846"/>
      <c r="J1790" s="1015"/>
      <c r="K1790" s="798"/>
      <c r="L1790" s="798"/>
      <c r="M1790" s="798"/>
      <c r="N1790" s="798">
        <v>24</v>
      </c>
      <c r="O1790" s="218">
        <v>45017</v>
      </c>
      <c r="P1790" s="557">
        <f t="shared" si="35"/>
        <v>24</v>
      </c>
    </row>
    <row r="1791" spans="1:16">
      <c r="A1791" s="796">
        <v>45022</v>
      </c>
      <c r="B1791" s="731" t="s">
        <v>14</v>
      </c>
      <c r="C1791" s="731"/>
      <c r="D1791" s="797" t="s">
        <v>97</v>
      </c>
      <c r="E1791" s="797"/>
      <c r="F1791" s="797">
        <v>2</v>
      </c>
      <c r="G1791" s="797">
        <v>2</v>
      </c>
      <c r="H1791" s="797"/>
      <c r="I1791" s="846"/>
      <c r="J1791" s="1015"/>
      <c r="K1791" s="798"/>
      <c r="L1791" s="798"/>
      <c r="M1791" s="798"/>
      <c r="N1791" s="798">
        <v>24</v>
      </c>
      <c r="O1791" s="218">
        <v>45017</v>
      </c>
      <c r="P1791" s="557">
        <f t="shared" ref="P1791:P1854" si="36">SUM(K1791:N1791)</f>
        <v>24</v>
      </c>
    </row>
    <row r="1792" spans="1:16">
      <c r="A1792" s="796">
        <v>45022</v>
      </c>
      <c r="B1792" s="731" t="s">
        <v>34</v>
      </c>
      <c r="C1792" s="731"/>
      <c r="D1792" s="797" t="s">
        <v>98</v>
      </c>
      <c r="E1792" s="797"/>
      <c r="F1792" s="797">
        <v>1</v>
      </c>
      <c r="G1792" s="797">
        <v>1</v>
      </c>
      <c r="H1792" s="797"/>
      <c r="I1792" s="846"/>
      <c r="J1792" s="1015"/>
      <c r="K1792" s="798"/>
      <c r="L1792" s="798"/>
      <c r="M1792" s="798"/>
      <c r="N1792" s="798">
        <v>12</v>
      </c>
      <c r="O1792" s="218">
        <v>45017</v>
      </c>
      <c r="P1792" s="557">
        <f t="shared" si="36"/>
        <v>12</v>
      </c>
    </row>
    <row r="1793" spans="1:16">
      <c r="A1793" s="796">
        <v>45022</v>
      </c>
      <c r="B1793" s="731" t="s">
        <v>1</v>
      </c>
      <c r="C1793" s="731" t="s">
        <v>1946</v>
      </c>
      <c r="D1793" s="797" t="s">
        <v>404</v>
      </c>
      <c r="E1793" s="797"/>
      <c r="F1793" s="797">
        <v>12</v>
      </c>
      <c r="G1793" s="797">
        <v>12</v>
      </c>
      <c r="H1793" s="797">
        <v>12</v>
      </c>
      <c r="I1793" s="846"/>
      <c r="J1793" s="1015"/>
      <c r="K1793" s="798"/>
      <c r="L1793" s="798"/>
      <c r="M1793" s="798"/>
      <c r="N1793" s="798"/>
      <c r="O1793" s="218">
        <v>45017</v>
      </c>
      <c r="P1793" s="557">
        <f t="shared" si="36"/>
        <v>0</v>
      </c>
    </row>
    <row r="1794" spans="1:16">
      <c r="A1794" s="796">
        <v>45023</v>
      </c>
      <c r="B1794" s="731" t="s">
        <v>34</v>
      </c>
      <c r="C1794" s="731" t="s">
        <v>1947</v>
      </c>
      <c r="D1794" s="797" t="s">
        <v>204</v>
      </c>
      <c r="E1794" s="797"/>
      <c r="F1794" s="797">
        <v>2</v>
      </c>
      <c r="G1794" s="797">
        <v>2</v>
      </c>
      <c r="H1794" s="797"/>
      <c r="I1794" s="846"/>
      <c r="J1794" s="1015"/>
      <c r="K1794" s="798"/>
      <c r="L1794" s="798"/>
      <c r="M1794" s="798"/>
      <c r="N1794" s="798">
        <v>105</v>
      </c>
      <c r="O1794" s="218">
        <v>45017</v>
      </c>
      <c r="P1794" s="557">
        <f t="shared" si="36"/>
        <v>105</v>
      </c>
    </row>
    <row r="1795" spans="1:16">
      <c r="A1795" s="796">
        <v>45023</v>
      </c>
      <c r="B1795" s="731" t="s">
        <v>43</v>
      </c>
      <c r="C1795" s="731" t="s">
        <v>1773</v>
      </c>
      <c r="D1795" s="797" t="s">
        <v>98</v>
      </c>
      <c r="E1795" s="797"/>
      <c r="F1795" s="797">
        <v>1</v>
      </c>
      <c r="G1795" s="797">
        <v>1</v>
      </c>
      <c r="H1795" s="797"/>
      <c r="I1795" s="846"/>
      <c r="J1795" s="1015"/>
      <c r="K1795" s="798"/>
      <c r="L1795" s="798"/>
      <c r="M1795" s="798"/>
      <c r="N1795" s="798">
        <v>12</v>
      </c>
      <c r="O1795" s="218">
        <v>45017</v>
      </c>
      <c r="P1795" s="557">
        <f t="shared" si="36"/>
        <v>12</v>
      </c>
    </row>
    <row r="1796" spans="1:16">
      <c r="A1796" s="796">
        <v>45023</v>
      </c>
      <c r="B1796" s="731" t="s">
        <v>34</v>
      </c>
      <c r="C1796" s="731" t="s">
        <v>1948</v>
      </c>
      <c r="D1796" s="797" t="s">
        <v>95</v>
      </c>
      <c r="E1796" s="797"/>
      <c r="F1796" s="797">
        <v>2</v>
      </c>
      <c r="G1796" s="797">
        <v>2</v>
      </c>
      <c r="H1796" s="797"/>
      <c r="I1796" s="846"/>
      <c r="J1796" s="1015"/>
      <c r="K1796" s="798"/>
      <c r="L1796" s="798"/>
      <c r="M1796" s="798"/>
      <c r="N1796" s="798">
        <v>36</v>
      </c>
      <c r="O1796" s="218">
        <v>45017</v>
      </c>
      <c r="P1796" s="557">
        <f t="shared" si="36"/>
        <v>36</v>
      </c>
    </row>
    <row r="1797" spans="1:16">
      <c r="A1797" s="796">
        <v>45023</v>
      </c>
      <c r="B1797" s="731" t="s">
        <v>472</v>
      </c>
      <c r="C1797" s="731" t="s">
        <v>1949</v>
      </c>
      <c r="D1797" s="797" t="s">
        <v>96</v>
      </c>
      <c r="E1797" s="797"/>
      <c r="F1797" s="797">
        <v>1</v>
      </c>
      <c r="G1797" s="797">
        <v>1</v>
      </c>
      <c r="H1797" s="797"/>
      <c r="I1797" s="846"/>
      <c r="J1797" s="1015"/>
      <c r="K1797" s="798"/>
      <c r="L1797" s="798"/>
      <c r="M1797" s="798"/>
      <c r="N1797" s="798">
        <v>12</v>
      </c>
      <c r="O1797" s="218">
        <v>45017</v>
      </c>
      <c r="P1797" s="557">
        <f t="shared" si="36"/>
        <v>12</v>
      </c>
    </row>
    <row r="1798" spans="1:16">
      <c r="A1798" s="796">
        <v>45023</v>
      </c>
      <c r="B1798" s="731" t="s">
        <v>34</v>
      </c>
      <c r="C1798" s="731" t="s">
        <v>1923</v>
      </c>
      <c r="D1798" s="797" t="s">
        <v>96</v>
      </c>
      <c r="E1798" s="797"/>
      <c r="F1798" s="797">
        <v>1</v>
      </c>
      <c r="G1798" s="797">
        <v>1</v>
      </c>
      <c r="H1798" s="797"/>
      <c r="I1798" s="846"/>
      <c r="J1798" s="1015"/>
      <c r="K1798" s="798"/>
      <c r="L1798" s="798"/>
      <c r="M1798" s="798"/>
      <c r="N1798" s="798">
        <v>12</v>
      </c>
      <c r="O1798" s="218">
        <v>45017</v>
      </c>
      <c r="P1798" s="557">
        <f t="shared" si="36"/>
        <v>12</v>
      </c>
    </row>
    <row r="1799" spans="1:16">
      <c r="A1799" s="796">
        <v>45023</v>
      </c>
      <c r="B1799" s="731" t="s">
        <v>2</v>
      </c>
      <c r="C1799" s="731" t="s">
        <v>1858</v>
      </c>
      <c r="D1799" s="797" t="s">
        <v>96</v>
      </c>
      <c r="E1799" s="797"/>
      <c r="F1799" s="797">
        <v>1</v>
      </c>
      <c r="G1799" s="797">
        <v>1</v>
      </c>
      <c r="H1799" s="797"/>
      <c r="I1799" s="846"/>
      <c r="J1799" s="1015"/>
      <c r="K1799" s="798"/>
      <c r="L1799" s="798"/>
      <c r="M1799" s="798"/>
      <c r="N1799" s="798">
        <v>12</v>
      </c>
      <c r="O1799" s="218">
        <v>45017</v>
      </c>
      <c r="P1799" s="557">
        <f t="shared" si="36"/>
        <v>12</v>
      </c>
    </row>
    <row r="1800" spans="1:16">
      <c r="A1800" s="796">
        <v>45023</v>
      </c>
      <c r="B1800" s="731" t="s">
        <v>34</v>
      </c>
      <c r="C1800" s="731"/>
      <c r="D1800" s="797" t="s">
        <v>99</v>
      </c>
      <c r="E1800" s="797"/>
      <c r="F1800" s="797">
        <v>5</v>
      </c>
      <c r="G1800" s="797">
        <v>5</v>
      </c>
      <c r="H1800" s="797"/>
      <c r="I1800" s="846"/>
      <c r="J1800" s="1015"/>
      <c r="K1800" s="798"/>
      <c r="L1800" s="798"/>
      <c r="M1800" s="798"/>
      <c r="N1800" s="798">
        <v>2</v>
      </c>
      <c r="O1800" s="218">
        <v>45017</v>
      </c>
      <c r="P1800" s="557">
        <f t="shared" si="36"/>
        <v>2</v>
      </c>
    </row>
    <row r="1801" spans="1:16">
      <c r="A1801" s="796">
        <v>45023</v>
      </c>
      <c r="B1801" s="731" t="s">
        <v>1</v>
      </c>
      <c r="C1801" s="731" t="s">
        <v>1638</v>
      </c>
      <c r="D1801" s="797" t="s">
        <v>403</v>
      </c>
      <c r="E1801" s="797"/>
      <c r="F1801" s="797">
        <v>1</v>
      </c>
      <c r="G1801" s="797">
        <v>1</v>
      </c>
      <c r="H1801" s="797">
        <v>1</v>
      </c>
      <c r="I1801" s="846"/>
      <c r="J1801" s="1015"/>
      <c r="K1801" s="798"/>
      <c r="L1801" s="798"/>
      <c r="M1801" s="798"/>
      <c r="N1801" s="798"/>
      <c r="O1801" s="218">
        <v>45017</v>
      </c>
      <c r="P1801" s="557">
        <f t="shared" si="36"/>
        <v>0</v>
      </c>
    </row>
    <row r="1802" spans="1:16">
      <c r="A1802" s="796">
        <v>45023</v>
      </c>
      <c r="B1802" s="731" t="s">
        <v>1</v>
      </c>
      <c r="C1802" s="731" t="s">
        <v>1638</v>
      </c>
      <c r="D1802" s="797" t="s">
        <v>400</v>
      </c>
      <c r="E1802" s="797"/>
      <c r="F1802" s="797">
        <v>2</v>
      </c>
      <c r="G1802" s="797">
        <v>2</v>
      </c>
      <c r="H1802" s="797">
        <v>2</v>
      </c>
      <c r="I1802" s="846"/>
      <c r="J1802" s="1015"/>
      <c r="K1802" s="798"/>
      <c r="L1802" s="798"/>
      <c r="M1802" s="798"/>
      <c r="N1802" s="798"/>
      <c r="O1802" s="218">
        <v>45017</v>
      </c>
      <c r="P1802" s="557">
        <f t="shared" si="36"/>
        <v>0</v>
      </c>
    </row>
    <row r="1803" spans="1:16">
      <c r="A1803" s="796">
        <v>45023</v>
      </c>
      <c r="B1803" s="731" t="s">
        <v>1</v>
      </c>
      <c r="C1803" s="731" t="s">
        <v>1639</v>
      </c>
      <c r="D1803" s="797" t="s">
        <v>403</v>
      </c>
      <c r="E1803" s="797"/>
      <c r="F1803" s="797">
        <v>1</v>
      </c>
      <c r="G1803" s="797">
        <v>1</v>
      </c>
      <c r="H1803" s="797">
        <v>1</v>
      </c>
      <c r="I1803" s="846"/>
      <c r="J1803" s="1015"/>
      <c r="K1803" s="798"/>
      <c r="L1803" s="798"/>
      <c r="M1803" s="798"/>
      <c r="N1803" s="798"/>
      <c r="O1803" s="218">
        <v>45017</v>
      </c>
      <c r="P1803" s="557">
        <f t="shared" si="36"/>
        <v>0</v>
      </c>
    </row>
    <row r="1804" spans="1:16">
      <c r="A1804" s="796">
        <v>45023</v>
      </c>
      <c r="B1804" s="731" t="s">
        <v>1</v>
      </c>
      <c r="C1804" s="731" t="s">
        <v>1639</v>
      </c>
      <c r="D1804" s="797" t="s">
        <v>400</v>
      </c>
      <c r="E1804" s="797"/>
      <c r="F1804" s="797">
        <v>2</v>
      </c>
      <c r="G1804" s="797">
        <v>2</v>
      </c>
      <c r="H1804" s="797">
        <v>2</v>
      </c>
      <c r="I1804" s="846"/>
      <c r="J1804" s="1015"/>
      <c r="K1804" s="798"/>
      <c r="L1804" s="798"/>
      <c r="M1804" s="798"/>
      <c r="N1804" s="798"/>
      <c r="O1804" s="218">
        <v>45017</v>
      </c>
      <c r="P1804" s="557">
        <f t="shared" si="36"/>
        <v>0</v>
      </c>
    </row>
    <row r="1805" spans="1:16">
      <c r="A1805" s="796">
        <v>45023</v>
      </c>
      <c r="B1805" s="731" t="s">
        <v>1</v>
      </c>
      <c r="C1805" s="731" t="s">
        <v>1671</v>
      </c>
      <c r="D1805" s="797" t="s">
        <v>403</v>
      </c>
      <c r="E1805" s="797"/>
      <c r="F1805" s="797">
        <v>3</v>
      </c>
      <c r="G1805" s="797">
        <v>3</v>
      </c>
      <c r="H1805" s="797">
        <v>3</v>
      </c>
      <c r="I1805" s="846"/>
      <c r="J1805" s="1015"/>
      <c r="K1805" s="798"/>
      <c r="L1805" s="798"/>
      <c r="M1805" s="798"/>
      <c r="N1805" s="798"/>
      <c r="O1805" s="218">
        <v>45017</v>
      </c>
      <c r="P1805" s="557">
        <f t="shared" si="36"/>
        <v>0</v>
      </c>
    </row>
    <row r="1806" spans="1:16">
      <c r="A1806" s="796">
        <v>45023</v>
      </c>
      <c r="B1806" s="731" t="s">
        <v>1</v>
      </c>
      <c r="C1806" s="731" t="s">
        <v>1671</v>
      </c>
      <c r="D1806" s="797" t="s">
        <v>400</v>
      </c>
      <c r="E1806" s="797"/>
      <c r="F1806" s="797">
        <v>2</v>
      </c>
      <c r="G1806" s="797">
        <v>2</v>
      </c>
      <c r="H1806" s="797">
        <v>2</v>
      </c>
      <c r="I1806" s="846"/>
      <c r="J1806" s="1015"/>
      <c r="K1806" s="798"/>
      <c r="L1806" s="798"/>
      <c r="M1806" s="798"/>
      <c r="N1806" s="798"/>
      <c r="O1806" s="218">
        <v>45017</v>
      </c>
      <c r="P1806" s="557">
        <f t="shared" si="36"/>
        <v>0</v>
      </c>
    </row>
    <row r="1807" spans="1:16">
      <c r="A1807" s="796">
        <v>45025</v>
      </c>
      <c r="B1807" s="731" t="s">
        <v>41</v>
      </c>
      <c r="C1807" s="731" t="s">
        <v>1950</v>
      </c>
      <c r="D1807" s="797" t="s">
        <v>11</v>
      </c>
      <c r="E1807" s="797"/>
      <c r="F1807" s="797">
        <v>1</v>
      </c>
      <c r="G1807" s="797">
        <v>0.5</v>
      </c>
      <c r="H1807" s="797"/>
      <c r="I1807" s="846"/>
      <c r="J1807" s="1015"/>
      <c r="K1807" s="798"/>
      <c r="L1807" s="798"/>
      <c r="M1807" s="798">
        <v>6</v>
      </c>
      <c r="N1807" s="798"/>
      <c r="O1807" s="218">
        <v>45017</v>
      </c>
      <c r="P1807" s="557">
        <f t="shared" si="36"/>
        <v>6</v>
      </c>
    </row>
    <row r="1808" spans="1:16">
      <c r="A1808" s="796">
        <v>45025</v>
      </c>
      <c r="B1808" s="731" t="s">
        <v>41</v>
      </c>
      <c r="C1808" s="731" t="s">
        <v>1944</v>
      </c>
      <c r="D1808" s="797" t="s">
        <v>10</v>
      </c>
      <c r="E1808" s="797"/>
      <c r="F1808" s="797">
        <v>4</v>
      </c>
      <c r="G1808" s="797">
        <v>2</v>
      </c>
      <c r="H1808" s="797"/>
      <c r="I1808" s="846"/>
      <c r="J1808" s="1015"/>
      <c r="K1808" s="798"/>
      <c r="L1808" s="798"/>
      <c r="M1808" s="798">
        <v>20</v>
      </c>
      <c r="N1808" s="798"/>
      <c r="O1808" s="218">
        <v>45017</v>
      </c>
      <c r="P1808" s="557">
        <f t="shared" si="36"/>
        <v>20</v>
      </c>
    </row>
    <row r="1809" spans="1:16">
      <c r="A1809" s="796">
        <v>45025</v>
      </c>
      <c r="B1809" s="731" t="s">
        <v>12</v>
      </c>
      <c r="C1809" s="731" t="s">
        <v>1951</v>
      </c>
      <c r="D1809" s="797" t="s">
        <v>228</v>
      </c>
      <c r="E1809" s="797"/>
      <c r="F1809" s="797">
        <v>2</v>
      </c>
      <c r="G1809" s="797">
        <v>2</v>
      </c>
      <c r="H1809" s="797"/>
      <c r="I1809" s="846"/>
      <c r="J1809" s="1015"/>
      <c r="K1809" s="798"/>
      <c r="L1809" s="798"/>
      <c r="M1809" s="798">
        <v>40</v>
      </c>
      <c r="N1809" s="798"/>
      <c r="O1809" s="218">
        <v>45017</v>
      </c>
      <c r="P1809" s="557">
        <f t="shared" si="36"/>
        <v>40</v>
      </c>
    </row>
    <row r="1810" spans="1:16">
      <c r="A1810" s="796">
        <v>45025</v>
      </c>
      <c r="B1810" s="731" t="s">
        <v>12</v>
      </c>
      <c r="C1810" s="731" t="s">
        <v>1960</v>
      </c>
      <c r="D1810" s="797" t="s">
        <v>354</v>
      </c>
      <c r="E1810" s="797"/>
      <c r="F1810" s="797">
        <v>3</v>
      </c>
      <c r="G1810" s="797">
        <v>3</v>
      </c>
      <c r="H1810" s="797"/>
      <c r="I1810" s="846"/>
      <c r="J1810" s="1015"/>
      <c r="K1810" s="798"/>
      <c r="L1810" s="798"/>
      <c r="M1810" s="798">
        <v>15</v>
      </c>
      <c r="N1810" s="798"/>
      <c r="O1810" s="218">
        <v>45017</v>
      </c>
      <c r="P1810" s="557">
        <f t="shared" si="36"/>
        <v>15</v>
      </c>
    </row>
    <row r="1811" spans="1:16">
      <c r="A1811" s="796">
        <v>45025</v>
      </c>
      <c r="B1811" s="731" t="s">
        <v>34</v>
      </c>
      <c r="C1811" s="731" t="s">
        <v>1930</v>
      </c>
      <c r="D1811" s="797" t="s">
        <v>97</v>
      </c>
      <c r="E1811" s="797"/>
      <c r="F1811" s="797">
        <v>1</v>
      </c>
      <c r="G1811" s="797">
        <v>1</v>
      </c>
      <c r="H1811" s="797"/>
      <c r="I1811" s="846"/>
      <c r="J1811" s="1015"/>
      <c r="K1811" s="798"/>
      <c r="L1811" s="798"/>
      <c r="M1811" s="798"/>
      <c r="N1811" s="798">
        <v>12</v>
      </c>
      <c r="O1811" s="218">
        <v>45017</v>
      </c>
      <c r="P1811" s="557">
        <f t="shared" si="36"/>
        <v>12</v>
      </c>
    </row>
    <row r="1812" spans="1:16">
      <c r="A1812" s="796">
        <v>45025</v>
      </c>
      <c r="B1812" s="731" t="s">
        <v>34</v>
      </c>
      <c r="C1812" s="731" t="s">
        <v>1952</v>
      </c>
      <c r="D1812" s="797" t="s">
        <v>98</v>
      </c>
      <c r="E1812" s="797"/>
      <c r="F1812" s="797">
        <v>1</v>
      </c>
      <c r="G1812" s="797">
        <v>1</v>
      </c>
      <c r="H1812" s="797"/>
      <c r="I1812" s="846"/>
      <c r="J1812" s="1015"/>
      <c r="K1812" s="798"/>
      <c r="L1812" s="798"/>
      <c r="M1812" s="798"/>
      <c r="N1812" s="798">
        <v>12</v>
      </c>
      <c r="O1812" s="218">
        <v>45017</v>
      </c>
      <c r="P1812" s="557">
        <f t="shared" si="36"/>
        <v>12</v>
      </c>
    </row>
    <row r="1813" spans="1:16">
      <c r="A1813" s="796">
        <v>45025</v>
      </c>
      <c r="B1813" s="731" t="s">
        <v>34</v>
      </c>
      <c r="C1813" s="731" t="s">
        <v>1635</v>
      </c>
      <c r="D1813" s="797" t="s">
        <v>95</v>
      </c>
      <c r="E1813" s="797"/>
      <c r="F1813" s="797">
        <v>1</v>
      </c>
      <c r="G1813" s="797">
        <v>1</v>
      </c>
      <c r="H1813" s="797"/>
      <c r="I1813" s="846"/>
      <c r="J1813" s="1015"/>
      <c r="K1813" s="798"/>
      <c r="L1813" s="798"/>
      <c r="M1813" s="798"/>
      <c r="N1813" s="798">
        <v>24</v>
      </c>
      <c r="O1813" s="218">
        <v>45017</v>
      </c>
      <c r="P1813" s="557">
        <f t="shared" si="36"/>
        <v>24</v>
      </c>
    </row>
    <row r="1814" spans="1:16">
      <c r="A1814" s="796">
        <v>45025</v>
      </c>
      <c r="B1814" s="731" t="s">
        <v>472</v>
      </c>
      <c r="C1814" s="731" t="s">
        <v>1949</v>
      </c>
      <c r="D1814" s="797" t="s">
        <v>96</v>
      </c>
      <c r="E1814" s="797"/>
      <c r="F1814" s="797">
        <v>1</v>
      </c>
      <c r="G1814" s="797">
        <v>1</v>
      </c>
      <c r="H1814" s="797"/>
      <c r="I1814" s="846"/>
      <c r="J1814" s="1015"/>
      <c r="K1814" s="798"/>
      <c r="L1814" s="798"/>
      <c r="M1814" s="798"/>
      <c r="N1814" s="798">
        <v>12</v>
      </c>
      <c r="O1814" s="218">
        <v>45017</v>
      </c>
      <c r="P1814" s="557">
        <f t="shared" si="36"/>
        <v>12</v>
      </c>
    </row>
    <row r="1815" spans="1:16">
      <c r="A1815" s="796">
        <v>45025</v>
      </c>
      <c r="B1815" s="731" t="s">
        <v>34</v>
      </c>
      <c r="C1815" s="731" t="s">
        <v>1635</v>
      </c>
      <c r="D1815" s="797" t="s">
        <v>96</v>
      </c>
      <c r="E1815" s="797"/>
      <c r="F1815" s="797">
        <v>1</v>
      </c>
      <c r="G1815" s="797">
        <v>1</v>
      </c>
      <c r="H1815" s="797"/>
      <c r="I1815" s="846"/>
      <c r="J1815" s="1015"/>
      <c r="K1815" s="798"/>
      <c r="L1815" s="798"/>
      <c r="M1815" s="798"/>
      <c r="N1815" s="798">
        <v>12</v>
      </c>
      <c r="O1815" s="218">
        <v>45017</v>
      </c>
      <c r="P1815" s="557">
        <f t="shared" si="36"/>
        <v>12</v>
      </c>
    </row>
    <row r="1816" spans="1:16">
      <c r="A1816" s="796">
        <v>45025</v>
      </c>
      <c r="B1816" s="731" t="s">
        <v>2</v>
      </c>
      <c r="C1816" s="731" t="s">
        <v>1844</v>
      </c>
      <c r="D1816" s="797" t="s">
        <v>96</v>
      </c>
      <c r="E1816" s="797"/>
      <c r="F1816" s="797">
        <v>1</v>
      </c>
      <c r="G1816" s="797">
        <v>1</v>
      </c>
      <c r="H1816" s="797"/>
      <c r="I1816" s="846"/>
      <c r="J1816" s="1015"/>
      <c r="K1816" s="798"/>
      <c r="L1816" s="798"/>
      <c r="M1816" s="798"/>
      <c r="N1816" s="798">
        <v>12</v>
      </c>
      <c r="O1816" s="218">
        <v>45017</v>
      </c>
      <c r="P1816" s="557">
        <f t="shared" si="36"/>
        <v>12</v>
      </c>
    </row>
    <row r="1817" spans="1:16">
      <c r="A1817" s="796">
        <v>45025</v>
      </c>
      <c r="B1817" s="731" t="s">
        <v>34</v>
      </c>
      <c r="C1817" s="731"/>
      <c r="D1817" s="797" t="s">
        <v>99</v>
      </c>
      <c r="E1817" s="797"/>
      <c r="F1817" s="797">
        <v>5</v>
      </c>
      <c r="G1817" s="797">
        <v>5</v>
      </c>
      <c r="H1817" s="797"/>
      <c r="I1817" s="846"/>
      <c r="J1817" s="1015"/>
      <c r="K1817" s="798"/>
      <c r="L1817" s="798"/>
      <c r="M1817" s="798"/>
      <c r="N1817" s="798">
        <v>0.5</v>
      </c>
      <c r="O1817" s="218">
        <v>45017</v>
      </c>
      <c r="P1817" s="557">
        <f t="shared" si="36"/>
        <v>0.5</v>
      </c>
    </row>
    <row r="1818" spans="1:16">
      <c r="A1818" s="796">
        <v>45025</v>
      </c>
      <c r="B1818" s="731" t="s">
        <v>1</v>
      </c>
      <c r="C1818" s="731" t="s">
        <v>1638</v>
      </c>
      <c r="D1818" s="797" t="s">
        <v>402</v>
      </c>
      <c r="E1818" s="797"/>
      <c r="F1818" s="797">
        <v>1</v>
      </c>
      <c r="G1818" s="797">
        <v>1</v>
      </c>
      <c r="H1818" s="797">
        <v>1</v>
      </c>
      <c r="I1818" s="846"/>
      <c r="J1818" s="1015"/>
      <c r="K1818" s="798"/>
      <c r="L1818" s="798"/>
      <c r="M1818" s="798"/>
      <c r="N1818" s="798"/>
      <c r="O1818" s="218">
        <v>45017</v>
      </c>
      <c r="P1818" s="557">
        <f t="shared" si="36"/>
        <v>0</v>
      </c>
    </row>
    <row r="1819" spans="1:16">
      <c r="A1819" s="796">
        <v>45025</v>
      </c>
      <c r="B1819" s="731" t="s">
        <v>1</v>
      </c>
      <c r="C1819" s="731" t="s">
        <v>1639</v>
      </c>
      <c r="D1819" s="797" t="s">
        <v>402</v>
      </c>
      <c r="E1819" s="797"/>
      <c r="F1819" s="797">
        <v>1</v>
      </c>
      <c r="G1819" s="797">
        <v>1</v>
      </c>
      <c r="H1819" s="797">
        <v>1</v>
      </c>
      <c r="I1819" s="846"/>
      <c r="J1819" s="1015"/>
      <c r="K1819" s="798"/>
      <c r="L1819" s="798"/>
      <c r="M1819" s="798"/>
      <c r="N1819" s="798"/>
      <c r="O1819" s="218">
        <v>45017</v>
      </c>
      <c r="P1819" s="557">
        <f t="shared" si="36"/>
        <v>0</v>
      </c>
    </row>
    <row r="1820" spans="1:16">
      <c r="A1820" s="796">
        <v>45025</v>
      </c>
      <c r="B1820" s="731" t="s">
        <v>1</v>
      </c>
      <c r="C1820" s="731" t="s">
        <v>1671</v>
      </c>
      <c r="D1820" s="797" t="s">
        <v>400</v>
      </c>
      <c r="E1820" s="797"/>
      <c r="F1820" s="797">
        <v>2</v>
      </c>
      <c r="G1820" s="797">
        <v>2</v>
      </c>
      <c r="H1820" s="797">
        <v>2</v>
      </c>
      <c r="I1820" s="846"/>
      <c r="J1820" s="1015"/>
      <c r="K1820" s="798"/>
      <c r="L1820" s="798"/>
      <c r="M1820" s="798"/>
      <c r="N1820" s="798"/>
      <c r="O1820" s="218">
        <v>45017</v>
      </c>
      <c r="P1820" s="557">
        <f t="shared" si="36"/>
        <v>0</v>
      </c>
    </row>
    <row r="1821" spans="1:16">
      <c r="A1821" s="796">
        <v>45025</v>
      </c>
      <c r="B1821" s="731" t="s">
        <v>1</v>
      </c>
      <c r="C1821" s="731" t="s">
        <v>1671</v>
      </c>
      <c r="D1821" s="797" t="s">
        <v>402</v>
      </c>
      <c r="E1821" s="797"/>
      <c r="F1821" s="797">
        <v>1</v>
      </c>
      <c r="G1821" s="797">
        <v>1</v>
      </c>
      <c r="H1821" s="797">
        <v>1</v>
      </c>
      <c r="I1821" s="846"/>
      <c r="J1821" s="1015"/>
      <c r="K1821" s="798"/>
      <c r="L1821" s="798"/>
      <c r="M1821" s="798"/>
      <c r="N1821" s="798"/>
      <c r="O1821" s="218">
        <v>45017</v>
      </c>
      <c r="P1821" s="557">
        <f t="shared" si="36"/>
        <v>0</v>
      </c>
    </row>
    <row r="1822" spans="1:16">
      <c r="A1822" s="796">
        <v>45026</v>
      </c>
      <c r="B1822" s="731" t="s">
        <v>41</v>
      </c>
      <c r="C1822" s="731" t="s">
        <v>1950</v>
      </c>
      <c r="D1822" s="797" t="s">
        <v>11</v>
      </c>
      <c r="E1822" s="797"/>
      <c r="F1822" s="797">
        <v>1</v>
      </c>
      <c r="G1822" s="797">
        <v>0.5</v>
      </c>
      <c r="H1822" s="797"/>
      <c r="I1822" s="846"/>
      <c r="J1822" s="1015"/>
      <c r="K1822" s="798"/>
      <c r="L1822" s="798"/>
      <c r="M1822" s="798">
        <v>6</v>
      </c>
      <c r="N1822" s="798"/>
      <c r="O1822" s="218">
        <v>45017</v>
      </c>
      <c r="P1822" s="557">
        <f t="shared" si="36"/>
        <v>6</v>
      </c>
    </row>
    <row r="1823" spans="1:16">
      <c r="A1823" s="796">
        <v>45026</v>
      </c>
      <c r="B1823" s="731" t="s">
        <v>40</v>
      </c>
      <c r="C1823" s="731" t="s">
        <v>1921</v>
      </c>
      <c r="D1823" s="797" t="s">
        <v>11</v>
      </c>
      <c r="E1823" s="797"/>
      <c r="F1823" s="797">
        <v>1</v>
      </c>
      <c r="G1823" s="797">
        <v>1</v>
      </c>
      <c r="H1823" s="797"/>
      <c r="I1823" s="846"/>
      <c r="J1823" s="1015"/>
      <c r="K1823" s="798"/>
      <c r="L1823" s="798"/>
      <c r="M1823" s="798">
        <v>6</v>
      </c>
      <c r="N1823" s="798"/>
      <c r="O1823" s="218">
        <v>45017</v>
      </c>
      <c r="P1823" s="557">
        <f t="shared" si="36"/>
        <v>6</v>
      </c>
    </row>
    <row r="1824" spans="1:16">
      <c r="A1824" s="796">
        <v>45026</v>
      </c>
      <c r="B1824" s="731" t="s">
        <v>37</v>
      </c>
      <c r="C1824" s="731" t="s">
        <v>1953</v>
      </c>
      <c r="D1824" s="797" t="s">
        <v>11</v>
      </c>
      <c r="E1824" s="797"/>
      <c r="F1824" s="797">
        <v>1</v>
      </c>
      <c r="G1824" s="797">
        <v>1</v>
      </c>
      <c r="H1824" s="797"/>
      <c r="I1824" s="846"/>
      <c r="J1824" s="1015"/>
      <c r="K1824" s="798"/>
      <c r="L1824" s="798"/>
      <c r="M1824" s="798">
        <v>6</v>
      </c>
      <c r="N1824" s="798"/>
      <c r="O1824" s="218">
        <v>45017</v>
      </c>
      <c r="P1824" s="557">
        <f t="shared" si="36"/>
        <v>6</v>
      </c>
    </row>
    <row r="1825" spans="1:16">
      <c r="A1825" s="796">
        <v>45026</v>
      </c>
      <c r="B1825" s="731" t="s">
        <v>41</v>
      </c>
      <c r="C1825" s="731" t="s">
        <v>1954</v>
      </c>
      <c r="D1825" s="797" t="s">
        <v>10</v>
      </c>
      <c r="E1825" s="797"/>
      <c r="F1825" s="797">
        <v>1</v>
      </c>
      <c r="G1825" s="797">
        <v>1</v>
      </c>
      <c r="H1825" s="797"/>
      <c r="I1825" s="846"/>
      <c r="J1825" s="1015"/>
      <c r="K1825" s="798"/>
      <c r="L1825" s="798"/>
      <c r="M1825" s="798">
        <v>5</v>
      </c>
      <c r="N1825" s="798"/>
      <c r="O1825" s="218">
        <v>45017</v>
      </c>
      <c r="P1825" s="557">
        <f t="shared" si="36"/>
        <v>5</v>
      </c>
    </row>
    <row r="1826" spans="1:16">
      <c r="A1826" s="796">
        <v>45026</v>
      </c>
      <c r="B1826" s="731" t="s">
        <v>43</v>
      </c>
      <c r="C1826" s="731" t="s">
        <v>1955</v>
      </c>
      <c r="D1826" s="797" t="s">
        <v>10</v>
      </c>
      <c r="E1826" s="797"/>
      <c r="F1826" s="797">
        <v>2</v>
      </c>
      <c r="G1826" s="797">
        <v>0.5</v>
      </c>
      <c r="H1826" s="797"/>
      <c r="I1826" s="846"/>
      <c r="J1826" s="1015"/>
      <c r="K1826" s="798"/>
      <c r="L1826" s="798"/>
      <c r="M1826" s="798">
        <v>10</v>
      </c>
      <c r="N1826" s="798"/>
      <c r="O1826" s="218">
        <v>45017</v>
      </c>
      <c r="P1826" s="557">
        <f t="shared" si="36"/>
        <v>10</v>
      </c>
    </row>
    <row r="1827" spans="1:16">
      <c r="A1827" s="796">
        <v>45026</v>
      </c>
      <c r="B1827" s="731" t="s">
        <v>2</v>
      </c>
      <c r="C1827" s="731"/>
      <c r="D1827" s="797" t="s">
        <v>95</v>
      </c>
      <c r="E1827" s="797"/>
      <c r="F1827" s="797">
        <v>2</v>
      </c>
      <c r="G1827" s="797">
        <v>2</v>
      </c>
      <c r="H1827" s="797"/>
      <c r="I1827" s="846"/>
      <c r="J1827" s="1015"/>
      <c r="K1827" s="798"/>
      <c r="L1827" s="798"/>
      <c r="M1827" s="798"/>
      <c r="N1827" s="798">
        <v>24</v>
      </c>
      <c r="O1827" s="218">
        <v>45017</v>
      </c>
      <c r="P1827" s="557">
        <f t="shared" si="36"/>
        <v>24</v>
      </c>
    </row>
    <row r="1828" spans="1:16">
      <c r="A1828" s="796">
        <v>45026</v>
      </c>
      <c r="B1828" s="731" t="s">
        <v>34</v>
      </c>
      <c r="C1828" s="731"/>
      <c r="D1828" s="797" t="s">
        <v>96</v>
      </c>
      <c r="E1828" s="797"/>
      <c r="F1828" s="797">
        <v>2</v>
      </c>
      <c r="G1828" s="797">
        <v>2</v>
      </c>
      <c r="H1828" s="797"/>
      <c r="I1828" s="846"/>
      <c r="J1828" s="1015"/>
      <c r="K1828" s="798"/>
      <c r="L1828" s="798"/>
      <c r="M1828" s="798"/>
      <c r="N1828" s="798">
        <v>24</v>
      </c>
      <c r="O1828" s="218">
        <v>45017</v>
      </c>
      <c r="P1828" s="557">
        <f t="shared" si="36"/>
        <v>24</v>
      </c>
    </row>
    <row r="1829" spans="1:16">
      <c r="A1829" s="796">
        <v>45026</v>
      </c>
      <c r="B1829" s="731" t="s">
        <v>34</v>
      </c>
      <c r="C1829" s="731" t="s">
        <v>1634</v>
      </c>
      <c r="D1829" s="797" t="s">
        <v>97</v>
      </c>
      <c r="E1829" s="797"/>
      <c r="F1829" s="797">
        <v>1</v>
      </c>
      <c r="G1829" s="797">
        <v>1</v>
      </c>
      <c r="H1829" s="797"/>
      <c r="I1829" s="846"/>
      <c r="J1829" s="1015"/>
      <c r="K1829" s="798"/>
      <c r="L1829" s="798"/>
      <c r="M1829" s="798"/>
      <c r="N1829" s="798">
        <v>12</v>
      </c>
      <c r="O1829" s="218">
        <v>45017</v>
      </c>
      <c r="P1829" s="557">
        <f t="shared" si="36"/>
        <v>12</v>
      </c>
    </row>
    <row r="1830" spans="1:16">
      <c r="A1830" s="796">
        <v>45026</v>
      </c>
      <c r="B1830" s="731" t="s">
        <v>2</v>
      </c>
      <c r="C1830" s="731"/>
      <c r="D1830" s="797" t="s">
        <v>98</v>
      </c>
      <c r="E1830" s="797"/>
      <c r="F1830" s="797">
        <v>1</v>
      </c>
      <c r="G1830" s="797">
        <v>1</v>
      </c>
      <c r="H1830" s="797"/>
      <c r="I1830" s="846"/>
      <c r="J1830" s="1015"/>
      <c r="K1830" s="798"/>
      <c r="L1830" s="798"/>
      <c r="M1830" s="798"/>
      <c r="N1830" s="798">
        <v>12</v>
      </c>
      <c r="O1830" s="218">
        <v>45017</v>
      </c>
      <c r="P1830" s="557">
        <f t="shared" si="36"/>
        <v>12</v>
      </c>
    </row>
    <row r="1831" spans="1:16">
      <c r="A1831" s="796">
        <v>45027</v>
      </c>
      <c r="B1831" s="731" t="s">
        <v>37</v>
      </c>
      <c r="C1831" s="731" t="s">
        <v>1956</v>
      </c>
      <c r="D1831" s="797" t="s">
        <v>11</v>
      </c>
      <c r="E1831" s="797"/>
      <c r="F1831" s="797">
        <v>1</v>
      </c>
      <c r="G1831" s="797">
        <v>1</v>
      </c>
      <c r="H1831" s="797"/>
      <c r="I1831" s="846"/>
      <c r="J1831" s="1015"/>
      <c r="K1831" s="798"/>
      <c r="L1831" s="798"/>
      <c r="M1831" s="798">
        <v>6</v>
      </c>
      <c r="N1831" s="798"/>
      <c r="O1831" s="218">
        <v>45017</v>
      </c>
      <c r="P1831" s="557">
        <f t="shared" si="36"/>
        <v>6</v>
      </c>
    </row>
    <row r="1832" spans="1:16">
      <c r="A1832" s="796">
        <v>45027</v>
      </c>
      <c r="B1832" s="731" t="s">
        <v>41</v>
      </c>
      <c r="C1832" s="731" t="s">
        <v>1957</v>
      </c>
      <c r="D1832" s="797" t="s">
        <v>10</v>
      </c>
      <c r="E1832" s="797"/>
      <c r="F1832" s="797">
        <v>4</v>
      </c>
      <c r="G1832" s="797">
        <v>2</v>
      </c>
      <c r="H1832" s="797"/>
      <c r="I1832" s="846"/>
      <c r="J1832" s="1015"/>
      <c r="K1832" s="798"/>
      <c r="L1832" s="798"/>
      <c r="M1832" s="798">
        <v>20</v>
      </c>
      <c r="N1832" s="798"/>
      <c r="O1832" s="218">
        <v>45017</v>
      </c>
      <c r="P1832" s="557">
        <f t="shared" si="36"/>
        <v>20</v>
      </c>
    </row>
    <row r="1833" spans="1:16">
      <c r="A1833" s="796">
        <v>45027</v>
      </c>
      <c r="B1833" s="731" t="s">
        <v>472</v>
      </c>
      <c r="C1833" s="731" t="s">
        <v>1958</v>
      </c>
      <c r="D1833" s="797" t="s">
        <v>10</v>
      </c>
      <c r="E1833" s="797"/>
      <c r="F1833" s="797">
        <v>3</v>
      </c>
      <c r="G1833" s="797">
        <v>0.75</v>
      </c>
      <c r="H1833" s="797"/>
      <c r="I1833" s="846"/>
      <c r="J1833" s="1015"/>
      <c r="K1833" s="798"/>
      <c r="L1833" s="798"/>
      <c r="M1833" s="798">
        <v>15</v>
      </c>
      <c r="N1833" s="798"/>
      <c r="O1833" s="218">
        <v>45017</v>
      </c>
      <c r="P1833" s="557">
        <f t="shared" si="36"/>
        <v>15</v>
      </c>
    </row>
    <row r="1834" spans="1:16">
      <c r="A1834" s="796">
        <v>45027</v>
      </c>
      <c r="B1834" s="731" t="s">
        <v>12</v>
      </c>
      <c r="C1834" s="731" t="s">
        <v>1959</v>
      </c>
      <c r="D1834" s="797" t="s">
        <v>11</v>
      </c>
      <c r="E1834" s="797"/>
      <c r="F1834" s="797">
        <v>1</v>
      </c>
      <c r="G1834" s="797">
        <v>1</v>
      </c>
      <c r="H1834" s="797"/>
      <c r="I1834" s="846"/>
      <c r="J1834" s="1015"/>
      <c r="K1834" s="798"/>
      <c r="L1834" s="798"/>
      <c r="M1834" s="798">
        <v>6</v>
      </c>
      <c r="N1834" s="798"/>
      <c r="O1834" s="218">
        <v>45017</v>
      </c>
      <c r="P1834" s="557">
        <f t="shared" si="36"/>
        <v>6</v>
      </c>
    </row>
    <row r="1835" spans="1:16">
      <c r="A1835" s="796">
        <v>45027</v>
      </c>
      <c r="B1835" s="731" t="s">
        <v>12</v>
      </c>
      <c r="C1835" s="731" t="s">
        <v>1961</v>
      </c>
      <c r="D1835" s="797" t="s">
        <v>354</v>
      </c>
      <c r="E1835" s="797"/>
      <c r="F1835" s="797">
        <v>4</v>
      </c>
      <c r="G1835" s="797">
        <v>4</v>
      </c>
      <c r="H1835" s="797"/>
      <c r="I1835" s="846"/>
      <c r="J1835" s="1015"/>
      <c r="K1835" s="798"/>
      <c r="L1835" s="798"/>
      <c r="M1835" s="798">
        <v>20</v>
      </c>
      <c r="N1835" s="798"/>
      <c r="O1835" s="218">
        <v>45017</v>
      </c>
      <c r="P1835" s="557">
        <f t="shared" si="36"/>
        <v>20</v>
      </c>
    </row>
    <row r="1836" spans="1:16">
      <c r="A1836" s="796">
        <v>45027</v>
      </c>
      <c r="B1836" s="731" t="s">
        <v>34</v>
      </c>
      <c r="C1836" s="731" t="s">
        <v>1930</v>
      </c>
      <c r="D1836" s="797" t="s">
        <v>97</v>
      </c>
      <c r="E1836" s="797"/>
      <c r="F1836" s="797">
        <v>1</v>
      </c>
      <c r="G1836" s="797">
        <v>1</v>
      </c>
      <c r="H1836" s="797"/>
      <c r="I1836" s="846"/>
      <c r="J1836" s="1015"/>
      <c r="K1836" s="798"/>
      <c r="L1836" s="798"/>
      <c r="M1836" s="798"/>
      <c r="N1836" s="798">
        <v>12</v>
      </c>
      <c r="O1836" s="218">
        <v>45017</v>
      </c>
      <c r="P1836" s="557">
        <f t="shared" si="36"/>
        <v>12</v>
      </c>
    </row>
    <row r="1837" spans="1:16">
      <c r="A1837" s="796">
        <v>45027</v>
      </c>
      <c r="B1837" s="731" t="s">
        <v>34</v>
      </c>
      <c r="C1837" s="731" t="s">
        <v>1962</v>
      </c>
      <c r="D1837" s="797" t="s">
        <v>98</v>
      </c>
      <c r="E1837" s="797"/>
      <c r="F1837" s="797">
        <v>1</v>
      </c>
      <c r="G1837" s="797">
        <v>1</v>
      </c>
      <c r="H1837" s="797"/>
      <c r="I1837" s="846"/>
      <c r="J1837" s="1015"/>
      <c r="K1837" s="798"/>
      <c r="L1837" s="798"/>
      <c r="M1837" s="798"/>
      <c r="N1837" s="798">
        <v>12</v>
      </c>
      <c r="O1837" s="218">
        <v>45017</v>
      </c>
      <c r="P1837" s="557">
        <f t="shared" si="36"/>
        <v>12</v>
      </c>
    </row>
    <row r="1838" spans="1:16">
      <c r="A1838" s="796">
        <v>45027</v>
      </c>
      <c r="B1838" s="731" t="s">
        <v>2</v>
      </c>
      <c r="C1838" s="731" t="s">
        <v>1963</v>
      </c>
      <c r="D1838" s="797" t="s">
        <v>95</v>
      </c>
      <c r="E1838" s="797"/>
      <c r="F1838" s="797">
        <v>1</v>
      </c>
      <c r="G1838" s="797">
        <v>1</v>
      </c>
      <c r="H1838" s="797"/>
      <c r="I1838" s="846"/>
      <c r="J1838" s="1015"/>
      <c r="K1838" s="798"/>
      <c r="L1838" s="798"/>
      <c r="M1838" s="798"/>
      <c r="N1838" s="798">
        <v>12</v>
      </c>
      <c r="O1838" s="218">
        <v>45017</v>
      </c>
      <c r="P1838" s="557">
        <f t="shared" si="36"/>
        <v>12</v>
      </c>
    </row>
    <row r="1839" spans="1:16">
      <c r="A1839" s="796">
        <v>45027</v>
      </c>
      <c r="B1839" s="731" t="s">
        <v>12</v>
      </c>
      <c r="C1839" s="731" t="s">
        <v>1741</v>
      </c>
      <c r="D1839" s="797" t="s">
        <v>95</v>
      </c>
      <c r="E1839" s="797"/>
      <c r="F1839" s="797">
        <v>2</v>
      </c>
      <c r="G1839" s="797">
        <v>2</v>
      </c>
      <c r="H1839" s="797"/>
      <c r="I1839" s="846"/>
      <c r="J1839" s="1015"/>
      <c r="K1839" s="798"/>
      <c r="L1839" s="798"/>
      <c r="M1839" s="798"/>
      <c r="N1839" s="798">
        <v>24</v>
      </c>
      <c r="O1839" s="218">
        <v>45017</v>
      </c>
      <c r="P1839" s="557">
        <f t="shared" si="36"/>
        <v>24</v>
      </c>
    </row>
    <row r="1840" spans="1:16">
      <c r="A1840" s="796">
        <v>45027</v>
      </c>
      <c r="B1840" s="731" t="s">
        <v>472</v>
      </c>
      <c r="C1840" s="731" t="s">
        <v>1964</v>
      </c>
      <c r="D1840" s="797" t="s">
        <v>95</v>
      </c>
      <c r="E1840" s="797"/>
      <c r="F1840" s="797">
        <v>1</v>
      </c>
      <c r="G1840" s="797">
        <v>1</v>
      </c>
      <c r="H1840" s="797"/>
      <c r="I1840" s="846"/>
      <c r="J1840" s="1015"/>
      <c r="K1840" s="798"/>
      <c r="L1840" s="798"/>
      <c r="M1840" s="798"/>
      <c r="N1840" s="798">
        <v>12</v>
      </c>
      <c r="O1840" s="218">
        <v>45017</v>
      </c>
      <c r="P1840" s="557">
        <f t="shared" si="36"/>
        <v>12</v>
      </c>
    </row>
    <row r="1841" spans="1:16">
      <c r="A1841" s="796">
        <v>45027</v>
      </c>
      <c r="B1841" s="731" t="s">
        <v>472</v>
      </c>
      <c r="C1841" s="731" t="s">
        <v>1949</v>
      </c>
      <c r="D1841" s="797" t="s">
        <v>96</v>
      </c>
      <c r="E1841" s="797"/>
      <c r="F1841" s="797">
        <v>1</v>
      </c>
      <c r="G1841" s="797">
        <v>1</v>
      </c>
      <c r="H1841" s="797"/>
      <c r="I1841" s="846"/>
      <c r="J1841" s="1015"/>
      <c r="K1841" s="798"/>
      <c r="L1841" s="798"/>
      <c r="M1841" s="798"/>
      <c r="N1841" s="798">
        <v>12</v>
      </c>
      <c r="O1841" s="218">
        <v>45017</v>
      </c>
      <c r="P1841" s="557">
        <f t="shared" si="36"/>
        <v>12</v>
      </c>
    </row>
    <row r="1842" spans="1:16">
      <c r="A1842" s="796">
        <v>45027</v>
      </c>
      <c r="B1842" s="731" t="s">
        <v>2</v>
      </c>
      <c r="C1842" s="731" t="s">
        <v>1965</v>
      </c>
      <c r="D1842" s="797" t="s">
        <v>96</v>
      </c>
      <c r="E1842" s="797"/>
      <c r="F1842" s="797">
        <v>1</v>
      </c>
      <c r="G1842" s="797">
        <v>1</v>
      </c>
      <c r="H1842" s="797"/>
      <c r="I1842" s="846"/>
      <c r="J1842" s="1015"/>
      <c r="K1842" s="798"/>
      <c r="L1842" s="798"/>
      <c r="M1842" s="798"/>
      <c r="N1842" s="798">
        <v>12</v>
      </c>
      <c r="O1842" s="218">
        <v>45017</v>
      </c>
      <c r="P1842" s="557">
        <f t="shared" si="36"/>
        <v>12</v>
      </c>
    </row>
    <row r="1843" spans="1:16">
      <c r="A1843" s="796">
        <v>45028</v>
      </c>
      <c r="B1843" s="731" t="s">
        <v>34</v>
      </c>
      <c r="C1843" s="731" t="s">
        <v>623</v>
      </c>
      <c r="D1843" s="797" t="s">
        <v>204</v>
      </c>
      <c r="E1843" s="797"/>
      <c r="F1843" s="797">
        <v>1</v>
      </c>
      <c r="G1843" s="797">
        <v>1</v>
      </c>
      <c r="H1843" s="797"/>
      <c r="I1843" s="846"/>
      <c r="J1843" s="1015"/>
      <c r="K1843" s="798"/>
      <c r="L1843" s="798"/>
      <c r="M1843" s="798"/>
      <c r="N1843" s="798">
        <v>43</v>
      </c>
      <c r="O1843" s="218">
        <v>45017</v>
      </c>
      <c r="P1843" s="557">
        <f t="shared" si="36"/>
        <v>43</v>
      </c>
    </row>
    <row r="1844" spans="1:16">
      <c r="A1844" s="796">
        <v>45028</v>
      </c>
      <c r="B1844" s="731" t="s">
        <v>472</v>
      </c>
      <c r="C1844" s="731" t="s">
        <v>1966</v>
      </c>
      <c r="D1844" s="797" t="s">
        <v>11</v>
      </c>
      <c r="E1844" s="797"/>
      <c r="F1844" s="797">
        <v>2</v>
      </c>
      <c r="G1844" s="797">
        <v>2</v>
      </c>
      <c r="H1844" s="797"/>
      <c r="I1844" s="846"/>
      <c r="J1844" s="1015"/>
      <c r="K1844" s="798"/>
      <c r="L1844" s="798"/>
      <c r="M1844" s="798">
        <v>12</v>
      </c>
      <c r="N1844" s="798"/>
      <c r="O1844" s="218">
        <v>45017</v>
      </c>
      <c r="P1844" s="557">
        <f t="shared" si="36"/>
        <v>12</v>
      </c>
    </row>
    <row r="1845" spans="1:16">
      <c r="A1845" s="796">
        <v>45028</v>
      </c>
      <c r="B1845" s="731" t="s">
        <v>34</v>
      </c>
      <c r="C1845" s="731" t="s">
        <v>1967</v>
      </c>
      <c r="D1845" s="797" t="s">
        <v>97</v>
      </c>
      <c r="E1845" s="797"/>
      <c r="F1845" s="797">
        <v>1</v>
      </c>
      <c r="G1845" s="797">
        <v>1</v>
      </c>
      <c r="H1845" s="797"/>
      <c r="I1845" s="846"/>
      <c r="J1845" s="1015"/>
      <c r="K1845" s="798"/>
      <c r="L1845" s="798"/>
      <c r="M1845" s="798"/>
      <c r="N1845" s="798">
        <v>12</v>
      </c>
      <c r="O1845" s="218">
        <v>45017</v>
      </c>
      <c r="P1845" s="557">
        <f t="shared" si="36"/>
        <v>12</v>
      </c>
    </row>
    <row r="1846" spans="1:16">
      <c r="A1846" s="796">
        <v>45028</v>
      </c>
      <c r="B1846" s="731" t="s">
        <v>472</v>
      </c>
      <c r="C1846" s="731" t="s">
        <v>1898</v>
      </c>
      <c r="D1846" s="797" t="s">
        <v>98</v>
      </c>
      <c r="E1846" s="797"/>
      <c r="F1846" s="797">
        <v>1</v>
      </c>
      <c r="G1846" s="797">
        <v>1</v>
      </c>
      <c r="H1846" s="797"/>
      <c r="I1846" s="846"/>
      <c r="J1846" s="1015"/>
      <c r="K1846" s="798"/>
      <c r="L1846" s="798"/>
      <c r="M1846" s="798"/>
      <c r="N1846" s="798">
        <v>12</v>
      </c>
      <c r="O1846" s="218">
        <v>45017</v>
      </c>
      <c r="P1846" s="557">
        <f t="shared" si="36"/>
        <v>12</v>
      </c>
    </row>
    <row r="1847" spans="1:16">
      <c r="A1847" s="796">
        <v>45028</v>
      </c>
      <c r="B1847" s="731" t="s">
        <v>34</v>
      </c>
      <c r="C1847" s="731" t="s">
        <v>1882</v>
      </c>
      <c r="D1847" s="797" t="s">
        <v>95</v>
      </c>
      <c r="E1847" s="797"/>
      <c r="F1847" s="797">
        <v>1</v>
      </c>
      <c r="G1847" s="797">
        <v>1</v>
      </c>
      <c r="H1847" s="797"/>
      <c r="I1847" s="846"/>
      <c r="J1847" s="1015"/>
      <c r="K1847" s="798"/>
      <c r="L1847" s="798"/>
      <c r="M1847" s="798"/>
      <c r="N1847" s="798">
        <v>12</v>
      </c>
      <c r="O1847" s="218">
        <v>45017</v>
      </c>
      <c r="P1847" s="557">
        <f t="shared" si="36"/>
        <v>12</v>
      </c>
    </row>
    <row r="1848" spans="1:16">
      <c r="A1848" s="796">
        <v>45028</v>
      </c>
      <c r="B1848" s="731" t="s">
        <v>472</v>
      </c>
      <c r="C1848" s="731" t="s">
        <v>1964</v>
      </c>
      <c r="D1848" s="797" t="s">
        <v>95</v>
      </c>
      <c r="E1848" s="797"/>
      <c r="F1848" s="797">
        <v>1</v>
      </c>
      <c r="G1848" s="797">
        <v>1</v>
      </c>
      <c r="H1848" s="797"/>
      <c r="I1848" s="846"/>
      <c r="J1848" s="1015"/>
      <c r="K1848" s="798"/>
      <c r="L1848" s="798"/>
      <c r="M1848" s="798"/>
      <c r="N1848" s="798">
        <v>12</v>
      </c>
      <c r="O1848" s="218">
        <v>45017</v>
      </c>
      <c r="P1848" s="557">
        <f t="shared" si="36"/>
        <v>12</v>
      </c>
    </row>
    <row r="1849" spans="1:16">
      <c r="A1849" s="796">
        <v>45028</v>
      </c>
      <c r="B1849" s="731" t="s">
        <v>34</v>
      </c>
      <c r="C1849" s="731" t="s">
        <v>1968</v>
      </c>
      <c r="D1849" s="797" t="s">
        <v>96</v>
      </c>
      <c r="E1849" s="797"/>
      <c r="F1849" s="797">
        <v>1</v>
      </c>
      <c r="G1849" s="797">
        <v>1</v>
      </c>
      <c r="H1849" s="797"/>
      <c r="I1849" s="846"/>
      <c r="J1849" s="1015"/>
      <c r="K1849" s="798"/>
      <c r="L1849" s="798"/>
      <c r="M1849" s="798"/>
      <c r="N1849" s="798">
        <v>12</v>
      </c>
      <c r="O1849" s="218">
        <v>45017</v>
      </c>
      <c r="P1849" s="557">
        <f t="shared" si="36"/>
        <v>12</v>
      </c>
    </row>
    <row r="1850" spans="1:16">
      <c r="A1850" s="796">
        <v>45028</v>
      </c>
      <c r="B1850" s="731" t="s">
        <v>34</v>
      </c>
      <c r="C1850" s="731"/>
      <c r="D1850" s="797" t="s">
        <v>99</v>
      </c>
      <c r="E1850" s="797"/>
      <c r="F1850" s="797">
        <v>5</v>
      </c>
      <c r="G1850" s="797">
        <v>5</v>
      </c>
      <c r="H1850" s="797"/>
      <c r="I1850" s="846"/>
      <c r="J1850" s="1015"/>
      <c r="K1850" s="798"/>
      <c r="L1850" s="798"/>
      <c r="M1850" s="798"/>
      <c r="N1850" s="798">
        <v>1.5</v>
      </c>
      <c r="O1850" s="218">
        <v>45017</v>
      </c>
      <c r="P1850" s="557">
        <f t="shared" si="36"/>
        <v>1.5</v>
      </c>
    </row>
    <row r="1851" spans="1:16">
      <c r="A1851" s="796">
        <v>45029</v>
      </c>
      <c r="B1851" s="731" t="s">
        <v>34</v>
      </c>
      <c r="C1851" s="731" t="s">
        <v>1952</v>
      </c>
      <c r="D1851" s="797" t="s">
        <v>97</v>
      </c>
      <c r="E1851" s="797"/>
      <c r="F1851" s="797">
        <v>1</v>
      </c>
      <c r="G1851" s="797">
        <v>1</v>
      </c>
      <c r="H1851" s="797"/>
      <c r="I1851" s="846"/>
      <c r="J1851" s="1015"/>
      <c r="K1851" s="798"/>
      <c r="L1851" s="798"/>
      <c r="M1851" s="798"/>
      <c r="N1851" s="798">
        <v>12</v>
      </c>
      <c r="O1851" s="218">
        <v>45017</v>
      </c>
      <c r="P1851" s="557">
        <f t="shared" si="36"/>
        <v>12</v>
      </c>
    </row>
    <row r="1852" spans="1:16">
      <c r="A1852" s="796">
        <v>45029</v>
      </c>
      <c r="B1852" s="731" t="s">
        <v>472</v>
      </c>
      <c r="C1852" s="731" t="s">
        <v>1917</v>
      </c>
      <c r="D1852" s="797" t="s">
        <v>98</v>
      </c>
      <c r="E1852" s="797"/>
      <c r="F1852" s="797">
        <v>1</v>
      </c>
      <c r="G1852" s="797">
        <v>1</v>
      </c>
      <c r="H1852" s="797"/>
      <c r="I1852" s="846"/>
      <c r="J1852" s="1015"/>
      <c r="K1852" s="798"/>
      <c r="L1852" s="798"/>
      <c r="M1852" s="798"/>
      <c r="N1852" s="798">
        <v>12</v>
      </c>
      <c r="O1852" s="218">
        <v>45017</v>
      </c>
      <c r="P1852" s="557">
        <f t="shared" si="36"/>
        <v>12</v>
      </c>
    </row>
    <row r="1853" spans="1:16">
      <c r="A1853" s="796">
        <v>45029</v>
      </c>
      <c r="B1853" s="731" t="s">
        <v>34</v>
      </c>
      <c r="C1853" s="731" t="s">
        <v>1969</v>
      </c>
      <c r="D1853" s="797" t="s">
        <v>95</v>
      </c>
      <c r="E1853" s="797"/>
      <c r="F1853" s="797">
        <v>1</v>
      </c>
      <c r="G1853" s="797">
        <v>1</v>
      </c>
      <c r="H1853" s="797"/>
      <c r="I1853" s="846"/>
      <c r="J1853" s="1015"/>
      <c r="K1853" s="798"/>
      <c r="L1853" s="798"/>
      <c r="M1853" s="798"/>
      <c r="N1853" s="798">
        <v>12</v>
      </c>
      <c r="O1853" s="218">
        <v>45017</v>
      </c>
      <c r="P1853" s="557">
        <f t="shared" si="36"/>
        <v>12</v>
      </c>
    </row>
    <row r="1854" spans="1:16">
      <c r="A1854" s="796">
        <v>45029</v>
      </c>
      <c r="B1854" s="731" t="s">
        <v>2</v>
      </c>
      <c r="C1854" s="731" t="s">
        <v>1837</v>
      </c>
      <c r="D1854" s="797" t="s">
        <v>95</v>
      </c>
      <c r="E1854" s="797"/>
      <c r="F1854" s="797">
        <v>1</v>
      </c>
      <c r="G1854" s="797">
        <v>1</v>
      </c>
      <c r="H1854" s="797"/>
      <c r="I1854" s="846"/>
      <c r="J1854" s="1015"/>
      <c r="K1854" s="798"/>
      <c r="L1854" s="798"/>
      <c r="M1854" s="798"/>
      <c r="N1854" s="798">
        <v>12</v>
      </c>
      <c r="O1854" s="218">
        <v>45017</v>
      </c>
      <c r="P1854" s="557">
        <f t="shared" si="36"/>
        <v>12</v>
      </c>
    </row>
    <row r="1855" spans="1:16">
      <c r="A1855" s="796">
        <v>45029</v>
      </c>
      <c r="B1855" s="731" t="s">
        <v>472</v>
      </c>
      <c r="C1855" s="731" t="s">
        <v>1898</v>
      </c>
      <c r="D1855" s="797" t="s">
        <v>96</v>
      </c>
      <c r="E1855" s="797"/>
      <c r="F1855" s="797">
        <v>1</v>
      </c>
      <c r="G1855" s="797">
        <v>1</v>
      </c>
      <c r="H1855" s="797"/>
      <c r="I1855" s="846"/>
      <c r="J1855" s="1015"/>
      <c r="K1855" s="798"/>
      <c r="L1855" s="798"/>
      <c r="M1855" s="798"/>
      <c r="N1855" s="798">
        <v>12</v>
      </c>
      <c r="O1855" s="218">
        <v>45017</v>
      </c>
      <c r="P1855" s="557">
        <f t="shared" ref="P1855:P1918" si="37">SUM(K1855:N1855)</f>
        <v>12</v>
      </c>
    </row>
    <row r="1856" spans="1:16">
      <c r="A1856" s="796">
        <v>45029</v>
      </c>
      <c r="B1856" s="731" t="s">
        <v>2</v>
      </c>
      <c r="C1856" s="731" t="s">
        <v>1970</v>
      </c>
      <c r="D1856" s="797" t="s">
        <v>96</v>
      </c>
      <c r="E1856" s="797"/>
      <c r="F1856" s="797">
        <v>2</v>
      </c>
      <c r="G1856" s="797">
        <v>2</v>
      </c>
      <c r="H1856" s="797"/>
      <c r="I1856" s="846"/>
      <c r="J1856" s="1015"/>
      <c r="K1856" s="798"/>
      <c r="L1856" s="798"/>
      <c r="M1856" s="798"/>
      <c r="N1856" s="798">
        <v>24</v>
      </c>
      <c r="O1856" s="218">
        <v>45017</v>
      </c>
      <c r="P1856" s="557">
        <f t="shared" si="37"/>
        <v>24</v>
      </c>
    </row>
    <row r="1857" spans="1:16">
      <c r="A1857" s="796">
        <v>45029</v>
      </c>
      <c r="B1857" s="731" t="s">
        <v>34</v>
      </c>
      <c r="C1857" s="731"/>
      <c r="D1857" s="797" t="s">
        <v>99</v>
      </c>
      <c r="E1857" s="797"/>
      <c r="F1857" s="797">
        <v>5</v>
      </c>
      <c r="G1857" s="797">
        <v>5</v>
      </c>
      <c r="H1857" s="797"/>
      <c r="I1857" s="846"/>
      <c r="J1857" s="1015"/>
      <c r="K1857" s="798"/>
      <c r="L1857" s="798"/>
      <c r="M1857" s="798"/>
      <c r="N1857" s="798">
        <v>1</v>
      </c>
      <c r="O1857" s="218">
        <v>45017</v>
      </c>
      <c r="P1857" s="557">
        <f t="shared" si="37"/>
        <v>1</v>
      </c>
    </row>
    <row r="1858" spans="1:16">
      <c r="A1858" s="796">
        <v>45029</v>
      </c>
      <c r="B1858" s="731" t="s">
        <v>3</v>
      </c>
      <c r="C1858" s="731" t="s">
        <v>1971</v>
      </c>
      <c r="D1858" s="797" t="s">
        <v>400</v>
      </c>
      <c r="E1858" s="797"/>
      <c r="F1858" s="797">
        <v>11</v>
      </c>
      <c r="G1858" s="797">
        <v>11</v>
      </c>
      <c r="H1858" s="797">
        <v>11</v>
      </c>
      <c r="I1858" s="846"/>
      <c r="J1858" s="1015"/>
      <c r="K1858" s="798"/>
      <c r="L1858" s="798"/>
      <c r="M1858" s="798"/>
      <c r="N1858" s="798"/>
      <c r="O1858" s="218">
        <v>45017</v>
      </c>
      <c r="P1858" s="557">
        <f t="shared" si="37"/>
        <v>0</v>
      </c>
    </row>
    <row r="1859" spans="1:16">
      <c r="A1859" s="796">
        <v>45029</v>
      </c>
      <c r="B1859" s="731" t="s">
        <v>3</v>
      </c>
      <c r="C1859" s="731" t="s">
        <v>1971</v>
      </c>
      <c r="D1859" s="797" t="s">
        <v>401</v>
      </c>
      <c r="E1859" s="797"/>
      <c r="F1859" s="797">
        <v>1</v>
      </c>
      <c r="G1859" s="797">
        <v>1</v>
      </c>
      <c r="H1859" s="797">
        <v>1</v>
      </c>
      <c r="I1859" s="846"/>
      <c r="J1859" s="1015"/>
      <c r="K1859" s="798"/>
      <c r="L1859" s="798"/>
      <c r="M1859" s="798"/>
      <c r="N1859" s="798"/>
      <c r="O1859" s="218">
        <v>45017</v>
      </c>
      <c r="P1859" s="557">
        <f t="shared" si="37"/>
        <v>0</v>
      </c>
    </row>
    <row r="1860" spans="1:16">
      <c r="A1860" s="796">
        <v>45029</v>
      </c>
      <c r="B1860" s="731" t="s">
        <v>3</v>
      </c>
      <c r="C1860" s="731" t="s">
        <v>1972</v>
      </c>
      <c r="D1860" s="797" t="s">
        <v>401</v>
      </c>
      <c r="E1860" s="797"/>
      <c r="F1860" s="797">
        <v>7</v>
      </c>
      <c r="G1860" s="797">
        <v>7</v>
      </c>
      <c r="H1860" s="797">
        <v>7</v>
      </c>
      <c r="I1860" s="846"/>
      <c r="J1860" s="1015"/>
      <c r="K1860" s="798"/>
      <c r="L1860" s="798"/>
      <c r="M1860" s="798"/>
      <c r="N1860" s="798"/>
      <c r="O1860" s="218">
        <v>45017</v>
      </c>
      <c r="P1860" s="557">
        <f t="shared" si="37"/>
        <v>0</v>
      </c>
    </row>
    <row r="1861" spans="1:16">
      <c r="A1861" s="796">
        <v>45029</v>
      </c>
      <c r="B1861" s="731" t="s">
        <v>41</v>
      </c>
      <c r="C1861" s="731" t="s">
        <v>1973</v>
      </c>
      <c r="D1861" s="797" t="s">
        <v>10</v>
      </c>
      <c r="E1861" s="797"/>
      <c r="F1861" s="797">
        <v>5</v>
      </c>
      <c r="G1861" s="797">
        <v>2.5</v>
      </c>
      <c r="H1861" s="797"/>
      <c r="I1861" s="846"/>
      <c r="J1861" s="1015"/>
      <c r="K1861" s="798"/>
      <c r="L1861" s="798"/>
      <c r="M1861" s="798">
        <v>25</v>
      </c>
      <c r="N1861" s="798"/>
      <c r="O1861" s="218">
        <v>45017</v>
      </c>
      <c r="P1861" s="557">
        <f t="shared" si="37"/>
        <v>25</v>
      </c>
    </row>
    <row r="1862" spans="1:16">
      <c r="A1862" s="796">
        <v>45029</v>
      </c>
      <c r="B1862" s="731" t="s">
        <v>12</v>
      </c>
      <c r="C1862" s="731" t="s">
        <v>1974</v>
      </c>
      <c r="D1862" s="797" t="s">
        <v>11</v>
      </c>
      <c r="E1862" s="797"/>
      <c r="F1862" s="797">
        <v>3</v>
      </c>
      <c r="G1862" s="797">
        <v>3</v>
      </c>
      <c r="H1862" s="797"/>
      <c r="I1862" s="846"/>
      <c r="J1862" s="1015"/>
      <c r="K1862" s="798"/>
      <c r="L1862" s="798"/>
      <c r="M1862" s="798">
        <v>18</v>
      </c>
      <c r="N1862" s="798"/>
      <c r="O1862" s="218">
        <v>45017</v>
      </c>
      <c r="P1862" s="557">
        <f t="shared" si="37"/>
        <v>18</v>
      </c>
    </row>
    <row r="1863" spans="1:16">
      <c r="A1863" s="796">
        <v>45029</v>
      </c>
      <c r="B1863" s="731" t="s">
        <v>37</v>
      </c>
      <c r="C1863" s="731" t="s">
        <v>1975</v>
      </c>
      <c r="D1863" s="797" t="s">
        <v>200</v>
      </c>
      <c r="E1863" s="797"/>
      <c r="F1863" s="797">
        <v>5</v>
      </c>
      <c r="G1863" s="797">
        <v>5</v>
      </c>
      <c r="H1863" s="797"/>
      <c r="I1863" s="846"/>
      <c r="J1863" s="1015"/>
      <c r="K1863" s="798"/>
      <c r="L1863" s="798"/>
      <c r="M1863" s="798"/>
      <c r="N1863" s="798"/>
      <c r="O1863" s="218">
        <v>45017</v>
      </c>
      <c r="P1863" s="557">
        <f>SUM(K1863:N1863)</f>
        <v>0</v>
      </c>
    </row>
    <row r="1864" spans="1:16">
      <c r="A1864" s="796">
        <v>45030</v>
      </c>
      <c r="B1864" s="731" t="s">
        <v>2</v>
      </c>
      <c r="C1864" s="731" t="s">
        <v>1844</v>
      </c>
      <c r="D1864" s="797" t="s">
        <v>97</v>
      </c>
      <c r="E1864" s="797"/>
      <c r="F1864" s="797">
        <v>1</v>
      </c>
      <c r="G1864" s="797">
        <v>1</v>
      </c>
      <c r="H1864" s="797"/>
      <c r="I1864" s="846"/>
      <c r="J1864" s="1015"/>
      <c r="K1864" s="798"/>
      <c r="L1864" s="798"/>
      <c r="M1864" s="798"/>
      <c r="N1864" s="798">
        <v>12</v>
      </c>
      <c r="O1864" s="218">
        <v>45017</v>
      </c>
      <c r="P1864" s="557">
        <f t="shared" si="37"/>
        <v>12</v>
      </c>
    </row>
    <row r="1865" spans="1:16">
      <c r="A1865" s="796">
        <v>45030</v>
      </c>
      <c r="B1865" s="731" t="s">
        <v>472</v>
      </c>
      <c r="C1865" s="731" t="s">
        <v>1898</v>
      </c>
      <c r="D1865" s="797" t="s">
        <v>98</v>
      </c>
      <c r="E1865" s="797"/>
      <c r="F1865" s="797">
        <v>1</v>
      </c>
      <c r="G1865" s="797">
        <v>1</v>
      </c>
      <c r="H1865" s="797"/>
      <c r="I1865" s="846"/>
      <c r="J1865" s="1015"/>
      <c r="K1865" s="798"/>
      <c r="L1865" s="798"/>
      <c r="M1865" s="798"/>
      <c r="N1865" s="798">
        <v>12</v>
      </c>
      <c r="O1865" s="218">
        <v>45017</v>
      </c>
      <c r="P1865" s="557">
        <f t="shared" si="37"/>
        <v>12</v>
      </c>
    </row>
    <row r="1866" spans="1:16">
      <c r="A1866" s="796">
        <v>45030</v>
      </c>
      <c r="B1866" s="731" t="s">
        <v>12</v>
      </c>
      <c r="C1866" s="731" t="s">
        <v>1764</v>
      </c>
      <c r="D1866" s="797" t="s">
        <v>95</v>
      </c>
      <c r="E1866" s="797"/>
      <c r="F1866" s="797">
        <v>2</v>
      </c>
      <c r="G1866" s="797">
        <v>2</v>
      </c>
      <c r="H1866" s="797"/>
      <c r="I1866" s="846"/>
      <c r="J1866" s="1015"/>
      <c r="K1866" s="798"/>
      <c r="L1866" s="798"/>
      <c r="M1866" s="798"/>
      <c r="N1866" s="798">
        <v>24</v>
      </c>
      <c r="O1866" s="218">
        <v>45017</v>
      </c>
      <c r="P1866" s="557">
        <f t="shared" si="37"/>
        <v>24</v>
      </c>
    </row>
    <row r="1867" spans="1:16">
      <c r="A1867" s="796">
        <v>45030</v>
      </c>
      <c r="B1867" s="731" t="s">
        <v>472</v>
      </c>
      <c r="C1867" s="731" t="s">
        <v>1898</v>
      </c>
      <c r="D1867" s="797" t="s">
        <v>96</v>
      </c>
      <c r="E1867" s="797"/>
      <c r="F1867" s="797">
        <v>1</v>
      </c>
      <c r="G1867" s="797">
        <v>1</v>
      </c>
      <c r="H1867" s="797"/>
      <c r="I1867" s="846"/>
      <c r="J1867" s="1015"/>
      <c r="K1867" s="798"/>
      <c r="L1867" s="798"/>
      <c r="M1867" s="798"/>
      <c r="N1867" s="798">
        <v>12</v>
      </c>
      <c r="O1867" s="218">
        <v>45017</v>
      </c>
      <c r="P1867" s="557">
        <f t="shared" si="37"/>
        <v>12</v>
      </c>
    </row>
    <row r="1868" spans="1:16">
      <c r="A1868" s="796">
        <v>45030</v>
      </c>
      <c r="B1868" s="731" t="s">
        <v>2</v>
      </c>
      <c r="C1868" s="731" t="s">
        <v>1976</v>
      </c>
      <c r="D1868" s="797" t="s">
        <v>96</v>
      </c>
      <c r="E1868" s="797"/>
      <c r="F1868" s="797">
        <v>1</v>
      </c>
      <c r="G1868" s="797">
        <v>1</v>
      </c>
      <c r="H1868" s="797"/>
      <c r="I1868" s="846"/>
      <c r="J1868" s="1015"/>
      <c r="K1868" s="798"/>
      <c r="L1868" s="798"/>
      <c r="M1868" s="798"/>
      <c r="N1868" s="798">
        <v>12</v>
      </c>
      <c r="O1868" s="218">
        <v>45017</v>
      </c>
      <c r="P1868" s="557">
        <f t="shared" si="37"/>
        <v>12</v>
      </c>
    </row>
    <row r="1869" spans="1:16">
      <c r="A1869" s="796">
        <v>45030</v>
      </c>
      <c r="B1869" s="731" t="s">
        <v>34</v>
      </c>
      <c r="C1869" s="731"/>
      <c r="D1869" s="797" t="s">
        <v>99</v>
      </c>
      <c r="E1869" s="797"/>
      <c r="F1869" s="797">
        <v>3</v>
      </c>
      <c r="G1869" s="797">
        <v>3</v>
      </c>
      <c r="H1869" s="797"/>
      <c r="I1869" s="846"/>
      <c r="J1869" s="1015"/>
      <c r="K1869" s="798"/>
      <c r="L1869" s="798"/>
      <c r="M1869" s="798"/>
      <c r="N1869" s="798">
        <v>1.5</v>
      </c>
      <c r="O1869" s="218">
        <v>45017</v>
      </c>
      <c r="P1869" s="557">
        <f t="shared" si="37"/>
        <v>1.5</v>
      </c>
    </row>
    <row r="1870" spans="1:16">
      <c r="A1870" s="796">
        <v>45030</v>
      </c>
      <c r="B1870" s="731" t="s">
        <v>3</v>
      </c>
      <c r="C1870" s="731" t="s">
        <v>1971</v>
      </c>
      <c r="D1870" s="797" t="s">
        <v>402</v>
      </c>
      <c r="E1870" s="797"/>
      <c r="F1870" s="797">
        <v>1</v>
      </c>
      <c r="G1870" s="797">
        <v>1</v>
      </c>
      <c r="H1870" s="797">
        <v>1</v>
      </c>
      <c r="I1870" s="846"/>
      <c r="J1870" s="1015"/>
      <c r="K1870" s="798"/>
      <c r="L1870" s="798"/>
      <c r="M1870" s="798"/>
      <c r="N1870" s="798"/>
      <c r="O1870" s="218">
        <v>45017</v>
      </c>
      <c r="P1870" s="557">
        <f t="shared" si="37"/>
        <v>0</v>
      </c>
    </row>
    <row r="1871" spans="1:16">
      <c r="A1871" s="796">
        <v>45030</v>
      </c>
      <c r="B1871" s="731" t="s">
        <v>3</v>
      </c>
      <c r="C1871" s="731" t="s">
        <v>1972</v>
      </c>
      <c r="D1871" s="797" t="s">
        <v>400</v>
      </c>
      <c r="E1871" s="797"/>
      <c r="F1871" s="797">
        <v>4</v>
      </c>
      <c r="G1871" s="797">
        <v>4</v>
      </c>
      <c r="H1871" s="797">
        <v>4</v>
      </c>
      <c r="I1871" s="846"/>
      <c r="J1871" s="1015"/>
      <c r="K1871" s="798"/>
      <c r="L1871" s="798"/>
      <c r="M1871" s="798"/>
      <c r="N1871" s="798"/>
      <c r="O1871" s="218">
        <v>45017</v>
      </c>
      <c r="P1871" s="557">
        <f t="shared" si="37"/>
        <v>0</v>
      </c>
    </row>
    <row r="1872" spans="1:16">
      <c r="A1872" s="796">
        <v>45030</v>
      </c>
      <c r="B1872" s="731" t="s">
        <v>3</v>
      </c>
      <c r="C1872" s="731" t="s">
        <v>1972</v>
      </c>
      <c r="D1872" s="797" t="s">
        <v>401</v>
      </c>
      <c r="E1872" s="797"/>
      <c r="F1872" s="797">
        <v>1</v>
      </c>
      <c r="G1872" s="797">
        <v>1</v>
      </c>
      <c r="H1872" s="797">
        <v>1</v>
      </c>
      <c r="I1872" s="846"/>
      <c r="J1872" s="1015"/>
      <c r="K1872" s="798"/>
      <c r="L1872" s="798"/>
      <c r="M1872" s="798"/>
      <c r="N1872" s="798"/>
      <c r="O1872" s="218">
        <v>45017</v>
      </c>
      <c r="P1872" s="557">
        <f t="shared" si="37"/>
        <v>0</v>
      </c>
    </row>
    <row r="1873" spans="1:16">
      <c r="A1873" s="796">
        <v>45030</v>
      </c>
      <c r="B1873" s="731" t="s">
        <v>3</v>
      </c>
      <c r="C1873" s="731" t="s">
        <v>1648</v>
      </c>
      <c r="D1873" s="797" t="s">
        <v>400</v>
      </c>
      <c r="E1873" s="797"/>
      <c r="F1873" s="797">
        <v>1</v>
      </c>
      <c r="G1873" s="797">
        <v>1</v>
      </c>
      <c r="H1873" s="797">
        <v>1</v>
      </c>
      <c r="I1873" s="846"/>
      <c r="J1873" s="1015"/>
      <c r="K1873" s="798"/>
      <c r="L1873" s="798"/>
      <c r="M1873" s="798"/>
      <c r="N1873" s="798"/>
      <c r="O1873" s="218">
        <v>45017</v>
      </c>
      <c r="P1873" s="557">
        <f t="shared" si="37"/>
        <v>0</v>
      </c>
    </row>
    <row r="1874" spans="1:16">
      <c r="A1874" s="796">
        <v>45030</v>
      </c>
      <c r="B1874" s="731" t="s">
        <v>3</v>
      </c>
      <c r="C1874" s="731" t="s">
        <v>1648</v>
      </c>
      <c r="D1874" s="797" t="s">
        <v>401</v>
      </c>
      <c r="E1874" s="797"/>
      <c r="F1874" s="797">
        <v>1</v>
      </c>
      <c r="G1874" s="797">
        <v>1</v>
      </c>
      <c r="H1874" s="797">
        <v>1</v>
      </c>
      <c r="I1874" s="846"/>
      <c r="J1874" s="1015"/>
      <c r="K1874" s="798"/>
      <c r="L1874" s="798"/>
      <c r="M1874" s="798"/>
      <c r="N1874" s="798"/>
      <c r="O1874" s="218">
        <v>45017</v>
      </c>
      <c r="P1874" s="557">
        <f t="shared" si="37"/>
        <v>0</v>
      </c>
    </row>
    <row r="1875" spans="1:16">
      <c r="A1875" s="796">
        <v>45030</v>
      </c>
      <c r="B1875" s="731" t="s">
        <v>12</v>
      </c>
      <c r="C1875" s="731" t="s">
        <v>1977</v>
      </c>
      <c r="D1875" s="797" t="s">
        <v>11</v>
      </c>
      <c r="E1875" s="797"/>
      <c r="F1875" s="797">
        <v>3</v>
      </c>
      <c r="G1875" s="797">
        <v>3</v>
      </c>
      <c r="H1875" s="797"/>
      <c r="I1875" s="846"/>
      <c r="J1875" s="1015"/>
      <c r="K1875" s="798"/>
      <c r="L1875" s="798"/>
      <c r="M1875" s="798">
        <v>18</v>
      </c>
      <c r="N1875" s="798"/>
      <c r="O1875" s="218">
        <v>45017</v>
      </c>
      <c r="P1875" s="557">
        <f t="shared" si="37"/>
        <v>18</v>
      </c>
    </row>
    <row r="1876" spans="1:16">
      <c r="A1876" s="796">
        <v>45030</v>
      </c>
      <c r="B1876" s="731" t="s">
        <v>34</v>
      </c>
      <c r="C1876" s="731" t="s">
        <v>629</v>
      </c>
      <c r="D1876" s="797" t="s">
        <v>204</v>
      </c>
      <c r="E1876" s="797"/>
      <c r="F1876" s="797">
        <v>1</v>
      </c>
      <c r="G1876" s="797">
        <v>1</v>
      </c>
      <c r="H1876" s="797"/>
      <c r="I1876" s="846"/>
      <c r="J1876" s="1015"/>
      <c r="K1876" s="798"/>
      <c r="L1876" s="798"/>
      <c r="M1876" s="798"/>
      <c r="N1876" s="798">
        <v>36</v>
      </c>
      <c r="O1876" s="218">
        <v>45017</v>
      </c>
      <c r="P1876" s="557">
        <f t="shared" si="37"/>
        <v>36</v>
      </c>
    </row>
    <row r="1877" spans="1:16">
      <c r="A1877" s="796">
        <v>45032</v>
      </c>
      <c r="B1877" s="731" t="s">
        <v>1</v>
      </c>
      <c r="C1877" s="731" t="s">
        <v>1109</v>
      </c>
      <c r="D1877" s="797" t="s">
        <v>204</v>
      </c>
      <c r="E1877" s="797"/>
      <c r="F1877" s="797">
        <v>1</v>
      </c>
      <c r="G1877" s="797">
        <v>1</v>
      </c>
      <c r="H1877" s="797"/>
      <c r="I1877" s="846"/>
      <c r="J1877" s="1015"/>
      <c r="K1877" s="798"/>
      <c r="L1877" s="798"/>
      <c r="M1877" s="798"/>
      <c r="N1877" s="798">
        <v>35</v>
      </c>
      <c r="O1877" s="218">
        <v>45017</v>
      </c>
      <c r="P1877" s="557">
        <f t="shared" si="37"/>
        <v>35</v>
      </c>
    </row>
    <row r="1878" spans="1:16">
      <c r="A1878" s="796">
        <v>45032</v>
      </c>
      <c r="B1878" s="731" t="s">
        <v>12</v>
      </c>
      <c r="C1878" s="731" t="s">
        <v>1657</v>
      </c>
      <c r="D1878" s="797" t="s">
        <v>95</v>
      </c>
      <c r="E1878" s="797"/>
      <c r="F1878" s="797">
        <v>2</v>
      </c>
      <c r="G1878" s="797">
        <v>2</v>
      </c>
      <c r="H1878" s="797"/>
      <c r="I1878" s="846"/>
      <c r="J1878" s="1015"/>
      <c r="K1878" s="798"/>
      <c r="L1878" s="798"/>
      <c r="M1878" s="798"/>
      <c r="N1878" s="798">
        <v>24</v>
      </c>
      <c r="O1878" s="218">
        <v>45017</v>
      </c>
      <c r="P1878" s="557">
        <f t="shared" si="37"/>
        <v>24</v>
      </c>
    </row>
    <row r="1879" spans="1:16">
      <c r="A1879" s="796">
        <v>45032</v>
      </c>
      <c r="B1879" s="731" t="s">
        <v>472</v>
      </c>
      <c r="C1879" s="731" t="s">
        <v>1964</v>
      </c>
      <c r="D1879" s="797" t="s">
        <v>95</v>
      </c>
      <c r="E1879" s="797"/>
      <c r="F1879" s="797">
        <v>2</v>
      </c>
      <c r="G1879" s="797">
        <v>2</v>
      </c>
      <c r="H1879" s="797"/>
      <c r="I1879" s="846"/>
      <c r="J1879" s="1015"/>
      <c r="K1879" s="798"/>
      <c r="L1879" s="798"/>
      <c r="M1879" s="798"/>
      <c r="N1879" s="798">
        <v>24</v>
      </c>
      <c r="O1879" s="218">
        <v>45017</v>
      </c>
      <c r="P1879" s="557">
        <f t="shared" si="37"/>
        <v>24</v>
      </c>
    </row>
    <row r="1880" spans="1:16">
      <c r="A1880" s="796">
        <v>45032</v>
      </c>
      <c r="B1880" s="731" t="s">
        <v>472</v>
      </c>
      <c r="C1880" s="731" t="s">
        <v>1898</v>
      </c>
      <c r="D1880" s="797" t="s">
        <v>96</v>
      </c>
      <c r="E1880" s="797"/>
      <c r="F1880" s="797">
        <v>1</v>
      </c>
      <c r="G1880" s="797">
        <v>1</v>
      </c>
      <c r="H1880" s="797"/>
      <c r="I1880" s="846"/>
      <c r="J1880" s="1015"/>
      <c r="K1880" s="798"/>
      <c r="L1880" s="798"/>
      <c r="M1880" s="798"/>
      <c r="N1880" s="798">
        <v>12</v>
      </c>
      <c r="O1880" s="218">
        <v>45017</v>
      </c>
      <c r="P1880" s="557">
        <f t="shared" si="37"/>
        <v>12</v>
      </c>
    </row>
    <row r="1881" spans="1:16">
      <c r="A1881" s="796">
        <v>45032</v>
      </c>
      <c r="B1881" s="731" t="s">
        <v>2</v>
      </c>
      <c r="C1881" s="731" t="s">
        <v>1965</v>
      </c>
      <c r="D1881" s="797" t="s">
        <v>96</v>
      </c>
      <c r="E1881" s="797"/>
      <c r="F1881" s="797">
        <v>1</v>
      </c>
      <c r="G1881" s="797">
        <v>1</v>
      </c>
      <c r="H1881" s="797"/>
      <c r="I1881" s="846"/>
      <c r="J1881" s="1015"/>
      <c r="K1881" s="798"/>
      <c r="L1881" s="798"/>
      <c r="M1881" s="798"/>
      <c r="N1881" s="798">
        <v>12</v>
      </c>
      <c r="O1881" s="218">
        <v>45017</v>
      </c>
      <c r="P1881" s="557">
        <f t="shared" si="37"/>
        <v>12</v>
      </c>
    </row>
    <row r="1882" spans="1:16">
      <c r="A1882" s="796">
        <v>45032</v>
      </c>
      <c r="B1882" s="731" t="s">
        <v>14</v>
      </c>
      <c r="C1882" s="731" t="s">
        <v>1978</v>
      </c>
      <c r="D1882" s="797" t="s">
        <v>96</v>
      </c>
      <c r="E1882" s="797"/>
      <c r="F1882" s="797">
        <v>1</v>
      </c>
      <c r="G1882" s="797">
        <v>1</v>
      </c>
      <c r="H1882" s="797"/>
      <c r="I1882" s="846"/>
      <c r="J1882" s="1015"/>
      <c r="K1882" s="798"/>
      <c r="L1882" s="798"/>
      <c r="M1882" s="798"/>
      <c r="N1882" s="798">
        <v>12</v>
      </c>
      <c r="O1882" s="218">
        <v>45017</v>
      </c>
      <c r="P1882" s="557">
        <f t="shared" si="37"/>
        <v>12</v>
      </c>
    </row>
    <row r="1883" spans="1:16">
      <c r="A1883" s="796">
        <v>45032</v>
      </c>
      <c r="B1883" s="731" t="s">
        <v>41</v>
      </c>
      <c r="C1883" s="731"/>
      <c r="D1883" s="797" t="s">
        <v>99</v>
      </c>
      <c r="E1883" s="797"/>
      <c r="F1883" s="797">
        <v>5</v>
      </c>
      <c r="G1883" s="797">
        <v>5</v>
      </c>
      <c r="H1883" s="797"/>
      <c r="I1883" s="846"/>
      <c r="J1883" s="1015"/>
      <c r="K1883" s="798"/>
      <c r="L1883" s="798"/>
      <c r="M1883" s="798"/>
      <c r="N1883" s="798">
        <v>1</v>
      </c>
      <c r="O1883" s="218">
        <v>45017</v>
      </c>
      <c r="P1883" s="557">
        <f t="shared" si="37"/>
        <v>1</v>
      </c>
    </row>
    <row r="1884" spans="1:16">
      <c r="A1884" s="796">
        <v>45032</v>
      </c>
      <c r="B1884" s="731" t="s">
        <v>3</v>
      </c>
      <c r="C1884" s="731"/>
      <c r="D1884" s="797" t="s">
        <v>402</v>
      </c>
      <c r="E1884" s="797"/>
      <c r="F1884" s="797">
        <v>2</v>
      </c>
      <c r="G1884" s="797">
        <v>2</v>
      </c>
      <c r="H1884" s="797">
        <v>2</v>
      </c>
      <c r="I1884" s="846"/>
      <c r="J1884" s="1015"/>
      <c r="K1884" s="798"/>
      <c r="L1884" s="798"/>
      <c r="M1884" s="798"/>
      <c r="N1884" s="798"/>
      <c r="O1884" s="218">
        <v>45017</v>
      </c>
      <c r="P1884" s="557">
        <f t="shared" si="37"/>
        <v>0</v>
      </c>
    </row>
    <row r="1885" spans="1:16">
      <c r="A1885" s="796">
        <v>45032</v>
      </c>
      <c r="B1885" s="731" t="s">
        <v>3</v>
      </c>
      <c r="C1885" s="731"/>
      <c r="D1885" s="797" t="s">
        <v>400</v>
      </c>
      <c r="E1885" s="797"/>
      <c r="F1885" s="797">
        <v>1</v>
      </c>
      <c r="G1885" s="797">
        <v>1</v>
      </c>
      <c r="H1885" s="797">
        <v>1</v>
      </c>
      <c r="I1885" s="846"/>
      <c r="J1885" s="1015"/>
      <c r="K1885" s="798"/>
      <c r="L1885" s="798"/>
      <c r="M1885" s="798"/>
      <c r="N1885" s="798"/>
      <c r="O1885" s="218">
        <v>45017</v>
      </c>
      <c r="P1885" s="557">
        <f t="shared" si="37"/>
        <v>0</v>
      </c>
    </row>
    <row r="1886" spans="1:16">
      <c r="A1886" s="796">
        <v>45032</v>
      </c>
      <c r="B1886" s="731" t="s">
        <v>3</v>
      </c>
      <c r="C1886" s="731"/>
      <c r="D1886" s="797" t="s">
        <v>401</v>
      </c>
      <c r="E1886" s="797"/>
      <c r="F1886" s="797">
        <v>9</v>
      </c>
      <c r="G1886" s="797">
        <v>9</v>
      </c>
      <c r="H1886" s="797">
        <v>9</v>
      </c>
      <c r="I1886" s="846"/>
      <c r="J1886" s="1015"/>
      <c r="K1886" s="798"/>
      <c r="L1886" s="798"/>
      <c r="M1886" s="798"/>
      <c r="N1886" s="798"/>
      <c r="O1886" s="218">
        <v>45017</v>
      </c>
      <c r="P1886" s="557">
        <f t="shared" si="37"/>
        <v>0</v>
      </c>
    </row>
    <row r="1887" spans="1:16">
      <c r="A1887" s="844">
        <v>45033</v>
      </c>
      <c r="B1887" s="845" t="s">
        <v>43</v>
      </c>
      <c r="C1887" s="845" t="s">
        <v>1981</v>
      </c>
      <c r="D1887" s="846" t="s">
        <v>10</v>
      </c>
      <c r="E1887" s="846"/>
      <c r="F1887" s="846">
        <v>7</v>
      </c>
      <c r="G1887" s="846">
        <v>1.75</v>
      </c>
      <c r="H1887" s="846"/>
      <c r="I1887" s="846"/>
      <c r="J1887" s="1015"/>
      <c r="K1887" s="847"/>
      <c r="L1887" s="847"/>
      <c r="M1887" s="847">
        <v>28</v>
      </c>
      <c r="N1887" s="847"/>
      <c r="O1887" s="218">
        <v>45017</v>
      </c>
      <c r="P1887" s="557">
        <f t="shared" si="37"/>
        <v>28</v>
      </c>
    </row>
    <row r="1888" spans="1:16">
      <c r="A1888" s="844">
        <v>45033</v>
      </c>
      <c r="B1888" s="845" t="s">
        <v>472</v>
      </c>
      <c r="C1888" s="845" t="s">
        <v>1982</v>
      </c>
      <c r="D1888" s="846" t="s">
        <v>10</v>
      </c>
      <c r="E1888" s="846"/>
      <c r="F1888" s="846">
        <v>4</v>
      </c>
      <c r="G1888" s="846">
        <v>1</v>
      </c>
      <c r="H1888" s="846"/>
      <c r="I1888" s="846"/>
      <c r="J1888" s="1015"/>
      <c r="K1888" s="847"/>
      <c r="L1888" s="847"/>
      <c r="M1888" s="847">
        <v>16</v>
      </c>
      <c r="N1888" s="847"/>
      <c r="O1888" s="218">
        <v>45017</v>
      </c>
      <c r="P1888" s="557">
        <f t="shared" si="37"/>
        <v>16</v>
      </c>
    </row>
    <row r="1889" spans="1:16">
      <c r="A1889" s="844">
        <v>45033</v>
      </c>
      <c r="B1889" s="845" t="s">
        <v>12</v>
      </c>
      <c r="C1889" s="845" t="s">
        <v>1983</v>
      </c>
      <c r="D1889" s="846" t="s">
        <v>11</v>
      </c>
      <c r="E1889" s="846"/>
      <c r="F1889" s="846">
        <v>2</v>
      </c>
      <c r="G1889" s="846">
        <v>2</v>
      </c>
      <c r="H1889" s="846"/>
      <c r="I1889" s="846"/>
      <c r="J1889" s="1015"/>
      <c r="K1889" s="847"/>
      <c r="L1889" s="847"/>
      <c r="M1889" s="847">
        <v>12</v>
      </c>
      <c r="N1889" s="847"/>
      <c r="O1889" s="218">
        <v>45017</v>
      </c>
      <c r="P1889" s="557">
        <f t="shared" si="37"/>
        <v>12</v>
      </c>
    </row>
    <row r="1890" spans="1:16">
      <c r="A1890" s="844">
        <v>45033</v>
      </c>
      <c r="B1890" s="845" t="s">
        <v>2</v>
      </c>
      <c r="C1890" s="845"/>
      <c r="D1890" s="846" t="s">
        <v>95</v>
      </c>
      <c r="E1890" s="846"/>
      <c r="F1890" s="846">
        <v>2</v>
      </c>
      <c r="G1890" s="846">
        <v>2</v>
      </c>
      <c r="H1890" s="846"/>
      <c r="I1890" s="846"/>
      <c r="J1890" s="1015"/>
      <c r="K1890" s="847"/>
      <c r="L1890" s="847"/>
      <c r="M1890" s="847"/>
      <c r="N1890" s="847">
        <v>24</v>
      </c>
      <c r="O1890" s="218">
        <v>45017</v>
      </c>
      <c r="P1890" s="557">
        <f t="shared" si="37"/>
        <v>24</v>
      </c>
    </row>
    <row r="1891" spans="1:16">
      <c r="A1891" s="844">
        <v>45033</v>
      </c>
      <c r="B1891" s="731" t="s">
        <v>34</v>
      </c>
      <c r="C1891" s="845"/>
      <c r="D1891" s="846" t="s">
        <v>96</v>
      </c>
      <c r="E1891" s="846"/>
      <c r="F1891" s="846">
        <v>2</v>
      </c>
      <c r="G1891" s="846">
        <v>2</v>
      </c>
      <c r="H1891" s="846"/>
      <c r="I1891" s="846"/>
      <c r="J1891" s="1015"/>
      <c r="K1891" s="847"/>
      <c r="L1891" s="847"/>
      <c r="M1891" s="847"/>
      <c r="N1891" s="847">
        <v>24</v>
      </c>
      <c r="O1891" s="218">
        <v>45017</v>
      </c>
      <c r="P1891" s="557">
        <f t="shared" si="37"/>
        <v>24</v>
      </c>
    </row>
    <row r="1892" spans="1:16">
      <c r="A1892" s="844">
        <v>45033</v>
      </c>
      <c r="B1892" s="845" t="s">
        <v>34</v>
      </c>
      <c r="C1892" s="845"/>
      <c r="D1892" s="846" t="s">
        <v>97</v>
      </c>
      <c r="E1892" s="846"/>
      <c r="F1892" s="846">
        <v>2</v>
      </c>
      <c r="G1892" s="846">
        <v>2</v>
      </c>
      <c r="H1892" s="846"/>
      <c r="I1892" s="846"/>
      <c r="J1892" s="1015"/>
      <c r="K1892" s="847"/>
      <c r="L1892" s="847"/>
      <c r="M1892" s="847"/>
      <c r="N1892" s="847">
        <v>24</v>
      </c>
      <c r="O1892" s="218">
        <v>45017</v>
      </c>
      <c r="P1892" s="557">
        <f t="shared" si="37"/>
        <v>24</v>
      </c>
    </row>
    <row r="1893" spans="1:16">
      <c r="A1893" s="844">
        <v>45033</v>
      </c>
      <c r="B1893" s="845" t="s">
        <v>472</v>
      </c>
      <c r="C1893" s="845"/>
      <c r="D1893" s="846" t="s">
        <v>98</v>
      </c>
      <c r="E1893" s="846"/>
      <c r="F1893" s="846">
        <v>2</v>
      </c>
      <c r="G1893" s="846">
        <v>2</v>
      </c>
      <c r="H1893" s="846"/>
      <c r="I1893" s="846"/>
      <c r="J1893" s="1015"/>
      <c r="K1893" s="847"/>
      <c r="L1893" s="847"/>
      <c r="M1893" s="847"/>
      <c r="N1893" s="847">
        <v>24</v>
      </c>
      <c r="O1893" s="218">
        <v>45017</v>
      </c>
      <c r="P1893" s="557">
        <f t="shared" si="37"/>
        <v>24</v>
      </c>
    </row>
    <row r="1894" spans="1:16">
      <c r="A1894" s="844">
        <v>45033</v>
      </c>
      <c r="B1894" s="845" t="s">
        <v>3</v>
      </c>
      <c r="C1894" s="845" t="s">
        <v>1647</v>
      </c>
      <c r="D1894" s="846" t="s">
        <v>401</v>
      </c>
      <c r="E1894" s="846"/>
      <c r="F1894" s="846">
        <v>2</v>
      </c>
      <c r="G1894" s="846">
        <v>2</v>
      </c>
      <c r="H1894" s="846">
        <v>2</v>
      </c>
      <c r="I1894" s="846"/>
      <c r="J1894" s="1015"/>
      <c r="K1894" s="847"/>
      <c r="L1894" s="847"/>
      <c r="M1894" s="847"/>
      <c r="N1894" s="847"/>
      <c r="O1894" s="218">
        <v>45017</v>
      </c>
      <c r="P1894" s="557">
        <f t="shared" si="37"/>
        <v>0</v>
      </c>
    </row>
    <row r="1895" spans="1:16">
      <c r="A1895" s="844">
        <v>45033</v>
      </c>
      <c r="B1895" s="845" t="s">
        <v>3</v>
      </c>
      <c r="C1895" s="845" t="s">
        <v>1926</v>
      </c>
      <c r="D1895" s="846" t="s">
        <v>401</v>
      </c>
      <c r="E1895" s="846"/>
      <c r="F1895" s="846">
        <v>2</v>
      </c>
      <c r="G1895" s="846">
        <v>2</v>
      </c>
      <c r="H1895" s="846">
        <v>2</v>
      </c>
      <c r="I1895" s="846"/>
      <c r="J1895" s="1015"/>
      <c r="K1895" s="847"/>
      <c r="L1895" s="847"/>
      <c r="M1895" s="847"/>
      <c r="N1895" s="847"/>
      <c r="O1895" s="218">
        <v>45017</v>
      </c>
      <c r="P1895" s="557">
        <f t="shared" si="37"/>
        <v>0</v>
      </c>
    </row>
    <row r="1896" spans="1:16">
      <c r="A1896" s="796">
        <v>45034</v>
      </c>
      <c r="B1896" s="845" t="s">
        <v>2</v>
      </c>
      <c r="C1896" s="731"/>
      <c r="D1896" s="846" t="s">
        <v>95</v>
      </c>
      <c r="E1896" s="797"/>
      <c r="F1896" s="797">
        <v>2</v>
      </c>
      <c r="G1896" s="797">
        <v>2</v>
      </c>
      <c r="H1896" s="797"/>
      <c r="I1896" s="846"/>
      <c r="J1896" s="1015"/>
      <c r="K1896" s="798"/>
      <c r="L1896" s="798"/>
      <c r="M1896" s="798"/>
      <c r="N1896" s="798">
        <v>24</v>
      </c>
      <c r="O1896" s="218">
        <v>45017</v>
      </c>
      <c r="P1896" s="557">
        <f t="shared" si="37"/>
        <v>24</v>
      </c>
    </row>
    <row r="1897" spans="1:16">
      <c r="A1897" s="796">
        <v>45034</v>
      </c>
      <c r="B1897" s="845" t="s">
        <v>34</v>
      </c>
      <c r="C1897" s="731"/>
      <c r="D1897" s="846" t="s">
        <v>96</v>
      </c>
      <c r="E1897" s="797"/>
      <c r="F1897" s="797">
        <v>2</v>
      </c>
      <c r="G1897" s="797">
        <v>2</v>
      </c>
      <c r="H1897" s="797"/>
      <c r="I1897" s="846"/>
      <c r="J1897" s="1015"/>
      <c r="K1897" s="798"/>
      <c r="L1897" s="798"/>
      <c r="M1897" s="798"/>
      <c r="N1897" s="798">
        <v>24</v>
      </c>
      <c r="O1897" s="218">
        <v>45017</v>
      </c>
      <c r="P1897" s="557">
        <f t="shared" si="37"/>
        <v>24</v>
      </c>
    </row>
    <row r="1898" spans="1:16">
      <c r="A1898" s="796">
        <v>45034</v>
      </c>
      <c r="B1898" s="845" t="s">
        <v>34</v>
      </c>
      <c r="C1898" s="731"/>
      <c r="D1898" s="846" t="s">
        <v>97</v>
      </c>
      <c r="E1898" s="797"/>
      <c r="F1898" s="797">
        <v>1</v>
      </c>
      <c r="G1898" s="797">
        <v>1</v>
      </c>
      <c r="H1898" s="797"/>
      <c r="I1898" s="846"/>
      <c r="J1898" s="1015"/>
      <c r="K1898" s="798"/>
      <c r="L1898" s="798"/>
      <c r="M1898" s="798"/>
      <c r="N1898" s="798">
        <v>12</v>
      </c>
      <c r="O1898" s="218">
        <v>45017</v>
      </c>
      <c r="P1898" s="557">
        <f t="shared" si="37"/>
        <v>12</v>
      </c>
    </row>
    <row r="1899" spans="1:16">
      <c r="A1899" s="796">
        <v>45034</v>
      </c>
      <c r="B1899" s="845" t="s">
        <v>472</v>
      </c>
      <c r="C1899" s="731"/>
      <c r="D1899" s="846" t="s">
        <v>98</v>
      </c>
      <c r="E1899" s="797"/>
      <c r="F1899" s="797">
        <v>1</v>
      </c>
      <c r="G1899" s="797">
        <v>1</v>
      </c>
      <c r="H1899" s="797"/>
      <c r="I1899" s="846"/>
      <c r="J1899" s="1015"/>
      <c r="K1899" s="798"/>
      <c r="L1899" s="798"/>
      <c r="M1899" s="798"/>
      <c r="N1899" s="798">
        <v>12</v>
      </c>
      <c r="O1899" s="218">
        <v>45017</v>
      </c>
      <c r="P1899" s="557">
        <f t="shared" si="37"/>
        <v>12</v>
      </c>
    </row>
    <row r="1900" spans="1:16">
      <c r="A1900" s="796">
        <v>45034</v>
      </c>
      <c r="B1900" s="845" t="s">
        <v>3</v>
      </c>
      <c r="C1900" s="845" t="s">
        <v>1647</v>
      </c>
      <c r="D1900" s="846" t="s">
        <v>401</v>
      </c>
      <c r="E1900" s="797"/>
      <c r="F1900" s="797">
        <v>1</v>
      </c>
      <c r="G1900" s="797">
        <v>1</v>
      </c>
      <c r="H1900" s="797">
        <v>1</v>
      </c>
      <c r="I1900" s="846"/>
      <c r="J1900" s="1015"/>
      <c r="K1900" s="798"/>
      <c r="L1900" s="798"/>
      <c r="M1900" s="798"/>
      <c r="N1900" s="798"/>
      <c r="O1900" s="218">
        <v>45017</v>
      </c>
      <c r="P1900" s="557">
        <f t="shared" si="37"/>
        <v>0</v>
      </c>
    </row>
    <row r="1901" spans="1:16">
      <c r="A1901" s="796">
        <v>45035</v>
      </c>
      <c r="B1901" s="845" t="s">
        <v>12</v>
      </c>
      <c r="C1901" s="731" t="s">
        <v>1527</v>
      </c>
      <c r="D1901" s="797" t="s">
        <v>204</v>
      </c>
      <c r="E1901" s="797"/>
      <c r="F1901" s="797">
        <v>1</v>
      </c>
      <c r="G1901" s="797">
        <v>1</v>
      </c>
      <c r="H1901" s="797"/>
      <c r="I1901" s="846"/>
      <c r="J1901" s="1015"/>
      <c r="K1901" s="798"/>
      <c r="L1901" s="798"/>
      <c r="M1901" s="798"/>
      <c r="N1901" s="798">
        <v>12</v>
      </c>
      <c r="O1901" s="218">
        <v>45017</v>
      </c>
      <c r="P1901" s="557">
        <f t="shared" si="37"/>
        <v>12</v>
      </c>
    </row>
    <row r="1902" spans="1:16">
      <c r="A1902" s="796">
        <v>45035</v>
      </c>
      <c r="B1902" s="845" t="s">
        <v>472</v>
      </c>
      <c r="C1902" s="731" t="s">
        <v>1543</v>
      </c>
      <c r="D1902" s="797" t="s">
        <v>11</v>
      </c>
      <c r="E1902" s="797"/>
      <c r="F1902" s="797">
        <v>3</v>
      </c>
      <c r="G1902" s="797">
        <v>3</v>
      </c>
      <c r="H1902" s="797"/>
      <c r="I1902" s="846"/>
      <c r="J1902" s="1015"/>
      <c r="K1902" s="798"/>
      <c r="L1902" s="798"/>
      <c r="M1902" s="798">
        <v>18</v>
      </c>
      <c r="N1902" s="798"/>
      <c r="O1902" s="218">
        <v>45017</v>
      </c>
      <c r="P1902" s="557">
        <f t="shared" si="37"/>
        <v>18</v>
      </c>
    </row>
    <row r="1903" spans="1:16">
      <c r="A1903" s="796">
        <v>45035</v>
      </c>
      <c r="B1903" s="731" t="s">
        <v>2</v>
      </c>
      <c r="C1903" s="731" t="s">
        <v>1858</v>
      </c>
      <c r="D1903" s="846" t="s">
        <v>97</v>
      </c>
      <c r="E1903" s="797"/>
      <c r="F1903" s="797">
        <v>1</v>
      </c>
      <c r="G1903" s="797">
        <v>1</v>
      </c>
      <c r="H1903" s="797"/>
      <c r="I1903" s="846"/>
      <c r="J1903" s="1015"/>
      <c r="K1903" s="798"/>
      <c r="L1903" s="798"/>
      <c r="M1903" s="798"/>
      <c r="N1903" s="798">
        <v>12</v>
      </c>
      <c r="O1903" s="218">
        <v>45017</v>
      </c>
      <c r="P1903" s="557">
        <f t="shared" si="37"/>
        <v>12</v>
      </c>
    </row>
    <row r="1904" spans="1:16">
      <c r="A1904" s="796">
        <v>45035</v>
      </c>
      <c r="B1904" s="731" t="s">
        <v>14</v>
      </c>
      <c r="C1904" s="731" t="s">
        <v>1984</v>
      </c>
      <c r="D1904" s="846" t="s">
        <v>98</v>
      </c>
      <c r="E1904" s="797"/>
      <c r="F1904" s="797">
        <v>1</v>
      </c>
      <c r="G1904" s="797">
        <v>1</v>
      </c>
      <c r="H1904" s="797"/>
      <c r="I1904" s="846"/>
      <c r="J1904" s="1015"/>
      <c r="K1904" s="798"/>
      <c r="L1904" s="798"/>
      <c r="M1904" s="798"/>
      <c r="N1904" s="798">
        <v>12</v>
      </c>
      <c r="O1904" s="218">
        <v>45017</v>
      </c>
      <c r="P1904" s="557">
        <f t="shared" si="37"/>
        <v>12</v>
      </c>
    </row>
    <row r="1905" spans="1:16">
      <c r="A1905" s="796">
        <v>45035</v>
      </c>
      <c r="B1905" s="845" t="s">
        <v>12</v>
      </c>
      <c r="C1905" s="731" t="s">
        <v>1896</v>
      </c>
      <c r="D1905" s="846" t="s">
        <v>95</v>
      </c>
      <c r="E1905" s="797"/>
      <c r="F1905" s="797">
        <v>1</v>
      </c>
      <c r="G1905" s="797">
        <v>1</v>
      </c>
      <c r="H1905" s="797"/>
      <c r="I1905" s="846"/>
      <c r="J1905" s="1015"/>
      <c r="K1905" s="798"/>
      <c r="L1905" s="798"/>
      <c r="M1905" s="798"/>
      <c r="N1905" s="798">
        <v>12</v>
      </c>
      <c r="O1905" s="218">
        <v>45017</v>
      </c>
      <c r="P1905" s="557">
        <f t="shared" si="37"/>
        <v>12</v>
      </c>
    </row>
    <row r="1906" spans="1:16">
      <c r="A1906" s="796">
        <v>45035</v>
      </c>
      <c r="B1906" s="845" t="s">
        <v>34</v>
      </c>
      <c r="C1906" s="731" t="s">
        <v>1651</v>
      </c>
      <c r="D1906" s="846" t="s">
        <v>95</v>
      </c>
      <c r="E1906" s="797"/>
      <c r="F1906" s="797">
        <v>1</v>
      </c>
      <c r="G1906" s="797">
        <v>1</v>
      </c>
      <c r="H1906" s="797"/>
      <c r="I1906" s="846"/>
      <c r="J1906" s="1015"/>
      <c r="K1906" s="798"/>
      <c r="L1906" s="798"/>
      <c r="M1906" s="798"/>
      <c r="N1906" s="798">
        <v>12</v>
      </c>
      <c r="O1906" s="218">
        <v>45017</v>
      </c>
      <c r="P1906" s="557">
        <f t="shared" si="37"/>
        <v>12</v>
      </c>
    </row>
    <row r="1907" spans="1:16">
      <c r="A1907" s="796">
        <v>45035</v>
      </c>
      <c r="B1907" s="731" t="s">
        <v>2</v>
      </c>
      <c r="C1907" s="731" t="s">
        <v>1985</v>
      </c>
      <c r="D1907" s="846" t="s">
        <v>96</v>
      </c>
      <c r="E1907" s="797"/>
      <c r="F1907" s="797">
        <v>1</v>
      </c>
      <c r="G1907" s="797">
        <v>1</v>
      </c>
      <c r="H1907" s="797"/>
      <c r="I1907" s="846"/>
      <c r="J1907" s="1015"/>
      <c r="K1907" s="798"/>
      <c r="L1907" s="798"/>
      <c r="M1907" s="798"/>
      <c r="N1907" s="798">
        <v>12</v>
      </c>
      <c r="O1907" s="218">
        <v>45017</v>
      </c>
      <c r="P1907" s="557">
        <f t="shared" si="37"/>
        <v>12</v>
      </c>
    </row>
    <row r="1908" spans="1:16">
      <c r="A1908" s="796">
        <v>45035</v>
      </c>
      <c r="B1908" s="845" t="s">
        <v>12</v>
      </c>
      <c r="C1908" s="731"/>
      <c r="D1908" s="797" t="s">
        <v>99</v>
      </c>
      <c r="E1908" s="797"/>
      <c r="F1908" s="797">
        <v>5</v>
      </c>
      <c r="G1908" s="797">
        <v>5</v>
      </c>
      <c r="H1908" s="797"/>
      <c r="I1908" s="846"/>
      <c r="J1908" s="1015"/>
      <c r="K1908" s="798"/>
      <c r="L1908" s="798"/>
      <c r="M1908" s="798"/>
      <c r="N1908" s="798">
        <v>2.5</v>
      </c>
      <c r="O1908" s="218">
        <v>45017</v>
      </c>
      <c r="P1908" s="557">
        <f t="shared" si="37"/>
        <v>2.5</v>
      </c>
    </row>
    <row r="1909" spans="1:16">
      <c r="A1909" s="796">
        <v>45035</v>
      </c>
      <c r="B1909" s="845" t="s">
        <v>34</v>
      </c>
      <c r="C1909" s="731" t="s">
        <v>1912</v>
      </c>
      <c r="D1909" s="797" t="s">
        <v>402</v>
      </c>
      <c r="E1909" s="797"/>
      <c r="F1909" s="797">
        <v>1</v>
      </c>
      <c r="G1909" s="797">
        <v>1</v>
      </c>
      <c r="H1909" s="797">
        <v>1</v>
      </c>
      <c r="I1909" s="846"/>
      <c r="J1909" s="1015"/>
      <c r="K1909" s="798"/>
      <c r="L1909" s="798"/>
      <c r="M1909" s="798"/>
      <c r="N1909" s="798"/>
      <c r="O1909" s="218">
        <v>45017</v>
      </c>
      <c r="P1909" s="557">
        <f t="shared" si="37"/>
        <v>0</v>
      </c>
    </row>
    <row r="1910" spans="1:16">
      <c r="A1910" s="796">
        <v>45035</v>
      </c>
      <c r="B1910" s="845" t="s">
        <v>34</v>
      </c>
      <c r="C1910" s="731" t="s">
        <v>1912</v>
      </c>
      <c r="D1910" s="797" t="s">
        <v>403</v>
      </c>
      <c r="E1910" s="797"/>
      <c r="F1910" s="797">
        <v>2</v>
      </c>
      <c r="G1910" s="797">
        <v>2</v>
      </c>
      <c r="H1910" s="797">
        <v>2</v>
      </c>
      <c r="I1910" s="846"/>
      <c r="J1910" s="1015"/>
      <c r="K1910" s="798"/>
      <c r="L1910" s="798"/>
      <c r="M1910" s="798"/>
      <c r="N1910" s="798"/>
      <c r="O1910" s="218">
        <v>45017</v>
      </c>
      <c r="P1910" s="557">
        <f t="shared" si="37"/>
        <v>0</v>
      </c>
    </row>
    <row r="1911" spans="1:16">
      <c r="A1911" s="796">
        <v>45035</v>
      </c>
      <c r="B1911" s="845" t="s">
        <v>34</v>
      </c>
      <c r="C1911" s="731" t="s">
        <v>1912</v>
      </c>
      <c r="D1911" s="797" t="s">
        <v>400</v>
      </c>
      <c r="E1911" s="797"/>
      <c r="F1911" s="797">
        <v>4</v>
      </c>
      <c r="G1911" s="797">
        <v>4</v>
      </c>
      <c r="H1911" s="797">
        <v>4</v>
      </c>
      <c r="I1911" s="846"/>
      <c r="J1911" s="1015"/>
      <c r="K1911" s="798"/>
      <c r="L1911" s="798"/>
      <c r="M1911" s="798"/>
      <c r="N1911" s="798"/>
      <c r="O1911" s="218">
        <v>45017</v>
      </c>
      <c r="P1911" s="557">
        <f t="shared" si="37"/>
        <v>0</v>
      </c>
    </row>
    <row r="1912" spans="1:16">
      <c r="A1912" s="796">
        <v>45036</v>
      </c>
      <c r="B1912" s="731" t="s">
        <v>37</v>
      </c>
      <c r="C1912" s="731" t="s">
        <v>1991</v>
      </c>
      <c r="D1912" s="797" t="s">
        <v>228</v>
      </c>
      <c r="E1912" s="797"/>
      <c r="F1912" s="797">
        <v>1</v>
      </c>
      <c r="G1912" s="797">
        <v>1</v>
      </c>
      <c r="H1912" s="797"/>
      <c r="I1912" s="846"/>
      <c r="J1912" s="1015"/>
      <c r="K1912" s="798"/>
      <c r="L1912" s="798"/>
      <c r="M1912" s="798">
        <v>35</v>
      </c>
      <c r="N1912" s="798"/>
      <c r="O1912" s="218">
        <v>45017</v>
      </c>
      <c r="P1912" s="557">
        <f t="shared" si="37"/>
        <v>35</v>
      </c>
    </row>
    <row r="1913" spans="1:16">
      <c r="A1913" s="796">
        <v>45036</v>
      </c>
      <c r="B1913" s="731" t="s">
        <v>41</v>
      </c>
      <c r="C1913" s="731" t="s">
        <v>1992</v>
      </c>
      <c r="D1913" s="797" t="s">
        <v>11</v>
      </c>
      <c r="E1913" s="797"/>
      <c r="F1913" s="797">
        <v>1</v>
      </c>
      <c r="G1913" s="797">
        <v>0.3</v>
      </c>
      <c r="H1913" s="797"/>
      <c r="I1913" s="846"/>
      <c r="J1913" s="1015"/>
      <c r="K1913" s="798"/>
      <c r="L1913" s="798"/>
      <c r="M1913" s="798">
        <v>5</v>
      </c>
      <c r="N1913" s="798"/>
      <c r="O1913" s="218">
        <v>45017</v>
      </c>
      <c r="P1913" s="557">
        <f t="shared" si="37"/>
        <v>5</v>
      </c>
    </row>
    <row r="1914" spans="1:16">
      <c r="A1914" s="796">
        <v>45036</v>
      </c>
      <c r="B1914" s="731" t="s">
        <v>43</v>
      </c>
      <c r="C1914" s="731" t="s">
        <v>1993</v>
      </c>
      <c r="D1914" s="797" t="s">
        <v>10</v>
      </c>
      <c r="E1914" s="797"/>
      <c r="F1914" s="797">
        <v>7</v>
      </c>
      <c r="G1914" s="797">
        <v>1.75</v>
      </c>
      <c r="H1914" s="797"/>
      <c r="I1914" s="846"/>
      <c r="J1914" s="1015"/>
      <c r="K1914" s="798"/>
      <c r="L1914" s="798"/>
      <c r="M1914" s="798">
        <v>33</v>
      </c>
      <c r="N1914" s="798"/>
      <c r="O1914" s="218">
        <v>45017</v>
      </c>
      <c r="P1914" s="557">
        <f t="shared" si="37"/>
        <v>33</v>
      </c>
    </row>
    <row r="1915" spans="1:16">
      <c r="A1915" s="796">
        <v>45036</v>
      </c>
      <c r="B1915" s="731" t="s">
        <v>34</v>
      </c>
      <c r="C1915" s="731" t="s">
        <v>1635</v>
      </c>
      <c r="D1915" s="846" t="s">
        <v>97</v>
      </c>
      <c r="E1915" s="797"/>
      <c r="F1915" s="797">
        <v>1</v>
      </c>
      <c r="G1915" s="797">
        <v>1</v>
      </c>
      <c r="H1915" s="797"/>
      <c r="I1915" s="846"/>
      <c r="J1915" s="1015"/>
      <c r="K1915" s="798"/>
      <c r="L1915" s="798"/>
      <c r="M1915" s="798"/>
      <c r="N1915" s="798">
        <v>12</v>
      </c>
      <c r="O1915" s="218">
        <v>45017</v>
      </c>
      <c r="P1915" s="557">
        <f t="shared" si="37"/>
        <v>12</v>
      </c>
    </row>
    <row r="1916" spans="1:16">
      <c r="A1916" s="796">
        <v>45036</v>
      </c>
      <c r="B1916" s="731" t="s">
        <v>34</v>
      </c>
      <c r="C1916" s="731" t="s">
        <v>1968</v>
      </c>
      <c r="D1916" s="846" t="s">
        <v>98</v>
      </c>
      <c r="E1916" s="797"/>
      <c r="F1916" s="797">
        <v>1</v>
      </c>
      <c r="G1916" s="797">
        <v>1</v>
      </c>
      <c r="H1916" s="797"/>
      <c r="I1916" s="846"/>
      <c r="J1916" s="1015"/>
      <c r="K1916" s="798"/>
      <c r="L1916" s="798"/>
      <c r="M1916" s="798"/>
      <c r="N1916" s="798">
        <v>12</v>
      </c>
      <c r="O1916" s="218">
        <v>45017</v>
      </c>
      <c r="P1916" s="557">
        <f t="shared" si="37"/>
        <v>12</v>
      </c>
    </row>
    <row r="1917" spans="1:16">
      <c r="A1917" s="796">
        <v>45036</v>
      </c>
      <c r="B1917" s="845" t="s">
        <v>12</v>
      </c>
      <c r="C1917" s="731" t="s">
        <v>1896</v>
      </c>
      <c r="D1917" s="846" t="s">
        <v>95</v>
      </c>
      <c r="E1917" s="797"/>
      <c r="F1917" s="797">
        <v>1</v>
      </c>
      <c r="G1917" s="797">
        <v>1</v>
      </c>
      <c r="H1917" s="797"/>
      <c r="I1917" s="846"/>
      <c r="J1917" s="1015"/>
      <c r="K1917" s="798"/>
      <c r="L1917" s="798"/>
      <c r="M1917" s="798"/>
      <c r="N1917" s="798">
        <v>12</v>
      </c>
      <c r="O1917" s="218">
        <v>45017</v>
      </c>
      <c r="P1917" s="557">
        <f t="shared" si="37"/>
        <v>12</v>
      </c>
    </row>
    <row r="1918" spans="1:16">
      <c r="A1918" s="796">
        <v>45036</v>
      </c>
      <c r="B1918" s="731" t="s">
        <v>472</v>
      </c>
      <c r="C1918" s="731" t="s">
        <v>1994</v>
      </c>
      <c r="D1918" s="846" t="s">
        <v>95</v>
      </c>
      <c r="E1918" s="797"/>
      <c r="F1918" s="797">
        <v>1</v>
      </c>
      <c r="G1918" s="797">
        <v>1</v>
      </c>
      <c r="H1918" s="797"/>
      <c r="I1918" s="846"/>
      <c r="J1918" s="1015"/>
      <c r="K1918" s="798"/>
      <c r="L1918" s="798"/>
      <c r="M1918" s="798"/>
      <c r="N1918" s="798">
        <v>12</v>
      </c>
      <c r="O1918" s="218">
        <v>45017</v>
      </c>
      <c r="P1918" s="557">
        <f t="shared" si="37"/>
        <v>12</v>
      </c>
    </row>
    <row r="1919" spans="1:16">
      <c r="A1919" s="796">
        <v>45036</v>
      </c>
      <c r="B1919" s="731" t="s">
        <v>472</v>
      </c>
      <c r="C1919" s="731" t="s">
        <v>1995</v>
      </c>
      <c r="D1919" s="846" t="s">
        <v>96</v>
      </c>
      <c r="E1919" s="797"/>
      <c r="F1919" s="797">
        <v>1</v>
      </c>
      <c r="G1919" s="797">
        <v>1</v>
      </c>
      <c r="H1919" s="797"/>
      <c r="I1919" s="846"/>
      <c r="J1919" s="1015"/>
      <c r="K1919" s="798"/>
      <c r="L1919" s="798"/>
      <c r="M1919" s="798"/>
      <c r="N1919" s="798">
        <v>12</v>
      </c>
      <c r="O1919" s="218">
        <v>45017</v>
      </c>
      <c r="P1919" s="557">
        <f t="shared" ref="P1919:P1982" si="38">SUM(K1919:N1919)</f>
        <v>12</v>
      </c>
    </row>
    <row r="1920" spans="1:16">
      <c r="A1920" s="796">
        <v>45036</v>
      </c>
      <c r="B1920" s="731" t="s">
        <v>2</v>
      </c>
      <c r="C1920" s="731" t="s">
        <v>1996</v>
      </c>
      <c r="D1920" s="846" t="s">
        <v>96</v>
      </c>
      <c r="E1920" s="797"/>
      <c r="F1920" s="797">
        <v>1</v>
      </c>
      <c r="G1920" s="797">
        <v>1</v>
      </c>
      <c r="H1920" s="797"/>
      <c r="I1920" s="846"/>
      <c r="J1920" s="1015"/>
      <c r="K1920" s="798"/>
      <c r="L1920" s="798"/>
      <c r="M1920" s="798"/>
      <c r="N1920" s="798">
        <v>12</v>
      </c>
      <c r="O1920" s="218">
        <v>45017</v>
      </c>
      <c r="P1920" s="557">
        <f t="shared" si="38"/>
        <v>12</v>
      </c>
    </row>
    <row r="1921" spans="1:16">
      <c r="A1921" s="796">
        <v>45036</v>
      </c>
      <c r="B1921" s="731" t="s">
        <v>34</v>
      </c>
      <c r="C1921" s="731" t="s">
        <v>1651</v>
      </c>
      <c r="D1921" s="797" t="s">
        <v>402</v>
      </c>
      <c r="E1921" s="797"/>
      <c r="F1921" s="797">
        <v>1</v>
      </c>
      <c r="G1921" s="797">
        <v>1</v>
      </c>
      <c r="H1921" s="797">
        <v>1</v>
      </c>
      <c r="I1921" s="846"/>
      <c r="J1921" s="1015"/>
      <c r="K1921" s="798"/>
      <c r="L1921" s="798"/>
      <c r="M1921" s="798"/>
      <c r="N1921" s="798"/>
      <c r="O1921" s="218">
        <v>45017</v>
      </c>
      <c r="P1921" s="557">
        <f t="shared" si="38"/>
        <v>0</v>
      </c>
    </row>
    <row r="1922" spans="1:16">
      <c r="A1922" s="796">
        <v>45036</v>
      </c>
      <c r="B1922" s="731" t="s">
        <v>34</v>
      </c>
      <c r="C1922" s="731" t="s">
        <v>1651</v>
      </c>
      <c r="D1922" s="797" t="s">
        <v>400</v>
      </c>
      <c r="E1922" s="797"/>
      <c r="F1922" s="797">
        <v>1</v>
      </c>
      <c r="G1922" s="797">
        <v>1</v>
      </c>
      <c r="H1922" s="797">
        <v>1</v>
      </c>
      <c r="I1922" s="846"/>
      <c r="J1922" s="1015"/>
      <c r="K1922" s="798"/>
      <c r="L1922" s="798"/>
      <c r="M1922" s="798"/>
      <c r="N1922" s="798"/>
      <c r="O1922" s="218">
        <v>45017</v>
      </c>
      <c r="P1922" s="557">
        <f t="shared" si="38"/>
        <v>0</v>
      </c>
    </row>
    <row r="1923" spans="1:16">
      <c r="A1923" s="796">
        <v>45036</v>
      </c>
      <c r="B1923" s="731" t="s">
        <v>34</v>
      </c>
      <c r="C1923" s="731" t="s">
        <v>1651</v>
      </c>
      <c r="D1923" s="797" t="s">
        <v>401</v>
      </c>
      <c r="E1923" s="797"/>
      <c r="F1923" s="797">
        <v>4</v>
      </c>
      <c r="G1923" s="797">
        <v>4</v>
      </c>
      <c r="H1923" s="797">
        <v>4</v>
      </c>
      <c r="I1923" s="846"/>
      <c r="J1923" s="1015"/>
      <c r="K1923" s="798"/>
      <c r="L1923" s="798"/>
      <c r="M1923" s="798"/>
      <c r="N1923" s="798"/>
      <c r="O1923" s="218">
        <v>45017</v>
      </c>
      <c r="P1923" s="557">
        <f t="shared" si="38"/>
        <v>0</v>
      </c>
    </row>
    <row r="1924" spans="1:16">
      <c r="A1924" s="796">
        <v>45037</v>
      </c>
      <c r="B1924" s="731" t="s">
        <v>472</v>
      </c>
      <c r="C1924" s="731" t="s">
        <v>1998</v>
      </c>
      <c r="D1924" s="797" t="s">
        <v>11</v>
      </c>
      <c r="E1924" s="797"/>
      <c r="F1924" s="797">
        <v>3</v>
      </c>
      <c r="G1924" s="797">
        <v>3</v>
      </c>
      <c r="H1924" s="797"/>
      <c r="I1924" s="846"/>
      <c r="J1924" s="1015"/>
      <c r="K1924" s="798"/>
      <c r="L1924" s="798"/>
      <c r="M1924" s="798">
        <v>18</v>
      </c>
      <c r="N1924" s="798"/>
      <c r="O1924" s="218">
        <v>45017</v>
      </c>
      <c r="P1924" s="557">
        <f t="shared" si="38"/>
        <v>18</v>
      </c>
    </row>
    <row r="1925" spans="1:16">
      <c r="A1925" s="796">
        <v>45037</v>
      </c>
      <c r="B1925" s="731" t="s">
        <v>14</v>
      </c>
      <c r="C1925" s="731" t="s">
        <v>1999</v>
      </c>
      <c r="D1925" s="797" t="s">
        <v>10</v>
      </c>
      <c r="E1925" s="797"/>
      <c r="F1925" s="797">
        <v>3</v>
      </c>
      <c r="G1925" s="797">
        <v>1.5</v>
      </c>
      <c r="H1925" s="797"/>
      <c r="I1925" s="846"/>
      <c r="J1925" s="1015"/>
      <c r="K1925" s="798"/>
      <c r="L1925" s="798"/>
      <c r="M1925" s="798">
        <v>15</v>
      </c>
      <c r="N1925" s="798"/>
      <c r="O1925" s="218">
        <v>45017</v>
      </c>
      <c r="P1925" s="557">
        <f t="shared" si="38"/>
        <v>15</v>
      </c>
    </row>
    <row r="1926" spans="1:16">
      <c r="A1926" s="796">
        <v>45037</v>
      </c>
      <c r="B1926" s="731" t="s">
        <v>472</v>
      </c>
      <c r="C1926" s="731" t="s">
        <v>1435</v>
      </c>
      <c r="D1926" s="797" t="s">
        <v>10</v>
      </c>
      <c r="E1926" s="797"/>
      <c r="F1926" s="797">
        <v>1</v>
      </c>
      <c r="G1926" s="797">
        <v>0.25</v>
      </c>
      <c r="H1926" s="797"/>
      <c r="I1926" s="846"/>
      <c r="J1926" s="1015"/>
      <c r="K1926" s="798"/>
      <c r="L1926" s="798"/>
      <c r="M1926" s="798">
        <v>5</v>
      </c>
      <c r="N1926" s="798"/>
      <c r="O1926" s="218">
        <v>45017</v>
      </c>
      <c r="P1926" s="557">
        <f t="shared" si="38"/>
        <v>5</v>
      </c>
    </row>
    <row r="1927" spans="1:16">
      <c r="A1927" s="796">
        <v>45037</v>
      </c>
      <c r="B1927" s="731" t="s">
        <v>37</v>
      </c>
      <c r="C1927" s="731" t="s">
        <v>1991</v>
      </c>
      <c r="D1927" s="797" t="s">
        <v>354</v>
      </c>
      <c r="E1927" s="797"/>
      <c r="F1927" s="797">
        <v>1</v>
      </c>
      <c r="G1927" s="797">
        <v>1</v>
      </c>
      <c r="H1927" s="797"/>
      <c r="I1927" s="846"/>
      <c r="J1927" s="1015"/>
      <c r="K1927" s="798"/>
      <c r="L1927" s="798"/>
      <c r="M1927" s="798">
        <v>5</v>
      </c>
      <c r="N1927" s="798"/>
      <c r="O1927" s="218">
        <v>45017</v>
      </c>
      <c r="P1927" s="557">
        <f t="shared" si="38"/>
        <v>5</v>
      </c>
    </row>
    <row r="1928" spans="1:16">
      <c r="A1928" s="796">
        <v>45037</v>
      </c>
      <c r="B1928" s="731" t="s">
        <v>34</v>
      </c>
      <c r="C1928" s="731" t="s">
        <v>553</v>
      </c>
      <c r="D1928" s="797" t="s">
        <v>204</v>
      </c>
      <c r="E1928" s="797"/>
      <c r="F1928" s="797">
        <v>1</v>
      </c>
      <c r="G1928" s="797">
        <v>1</v>
      </c>
      <c r="H1928" s="797"/>
      <c r="I1928" s="846"/>
      <c r="J1928" s="1015"/>
      <c r="K1928" s="798"/>
      <c r="L1928" s="798"/>
      <c r="M1928" s="798"/>
      <c r="N1928" s="798">
        <v>36</v>
      </c>
      <c r="O1928" s="218">
        <v>45017</v>
      </c>
      <c r="P1928" s="557">
        <f t="shared" si="38"/>
        <v>36</v>
      </c>
    </row>
    <row r="1929" spans="1:16">
      <c r="A1929" s="796">
        <v>45037</v>
      </c>
      <c r="B1929" s="731" t="s">
        <v>34</v>
      </c>
      <c r="C1929" s="731" t="s">
        <v>1651</v>
      </c>
      <c r="D1929" s="797" t="s">
        <v>403</v>
      </c>
      <c r="E1929" s="797"/>
      <c r="F1929" s="797">
        <v>1</v>
      </c>
      <c r="G1929" s="797">
        <v>1</v>
      </c>
      <c r="H1929" s="797">
        <v>1</v>
      </c>
      <c r="I1929" s="846"/>
      <c r="J1929" s="1015"/>
      <c r="K1929" s="798"/>
      <c r="L1929" s="798"/>
      <c r="M1929" s="798"/>
      <c r="N1929" s="798"/>
      <c r="O1929" s="218">
        <v>45017</v>
      </c>
      <c r="P1929" s="557">
        <f t="shared" si="38"/>
        <v>0</v>
      </c>
    </row>
    <row r="1930" spans="1:16">
      <c r="A1930" s="796">
        <v>45037</v>
      </c>
      <c r="B1930" s="731" t="s">
        <v>2</v>
      </c>
      <c r="C1930" s="731"/>
      <c r="D1930" s="846" t="s">
        <v>95</v>
      </c>
      <c r="E1930" s="797"/>
      <c r="F1930" s="797">
        <v>2</v>
      </c>
      <c r="G1930" s="797">
        <v>2</v>
      </c>
      <c r="H1930" s="797"/>
      <c r="I1930" s="846"/>
      <c r="J1930" s="1015"/>
      <c r="K1930" s="798"/>
      <c r="L1930" s="798"/>
      <c r="M1930" s="798"/>
      <c r="N1930" s="798">
        <v>24</v>
      </c>
      <c r="O1930" s="218">
        <v>45017</v>
      </c>
      <c r="P1930" s="557">
        <f t="shared" si="38"/>
        <v>24</v>
      </c>
    </row>
    <row r="1931" spans="1:16">
      <c r="A1931" s="796">
        <v>45039</v>
      </c>
      <c r="B1931" s="731" t="s">
        <v>37</v>
      </c>
      <c r="C1931" s="731" t="s">
        <v>2000</v>
      </c>
      <c r="D1931" s="797" t="s">
        <v>228</v>
      </c>
      <c r="E1931" s="797"/>
      <c r="F1931" s="797">
        <v>1</v>
      </c>
      <c r="G1931" s="797">
        <v>1</v>
      </c>
      <c r="H1931" s="797"/>
      <c r="I1931" s="846"/>
      <c r="J1931" s="1015"/>
      <c r="K1931" s="798"/>
      <c r="L1931" s="798"/>
      <c r="M1931" s="798">
        <v>27</v>
      </c>
      <c r="N1931" s="798"/>
      <c r="O1931" s="218">
        <v>45017</v>
      </c>
      <c r="P1931" s="557">
        <f t="shared" si="38"/>
        <v>27</v>
      </c>
    </row>
    <row r="1932" spans="1:16">
      <c r="A1932" s="796">
        <v>45039</v>
      </c>
      <c r="B1932" s="731" t="s">
        <v>34</v>
      </c>
      <c r="C1932" s="731" t="s">
        <v>1062</v>
      </c>
      <c r="D1932" s="797" t="s">
        <v>204</v>
      </c>
      <c r="E1932" s="797"/>
      <c r="F1932" s="797">
        <v>1</v>
      </c>
      <c r="G1932" s="797">
        <v>1</v>
      </c>
      <c r="H1932" s="797"/>
      <c r="I1932" s="846"/>
      <c r="J1932" s="1015"/>
      <c r="K1932" s="798"/>
      <c r="L1932" s="798"/>
      <c r="M1932" s="798"/>
      <c r="N1932" s="798">
        <v>39</v>
      </c>
      <c r="O1932" s="218">
        <v>45017</v>
      </c>
      <c r="P1932" s="557">
        <f t="shared" si="38"/>
        <v>39</v>
      </c>
    </row>
    <row r="1933" spans="1:16">
      <c r="A1933" s="796">
        <v>45039</v>
      </c>
      <c r="B1933" s="731" t="s">
        <v>43</v>
      </c>
      <c r="C1933" s="731"/>
      <c r="D1933" s="797" t="s">
        <v>10</v>
      </c>
      <c r="E1933" s="797"/>
      <c r="F1933" s="797">
        <v>7</v>
      </c>
      <c r="G1933" s="797">
        <v>1.75</v>
      </c>
      <c r="H1933" s="797"/>
      <c r="I1933" s="846"/>
      <c r="J1933" s="1015"/>
      <c r="K1933" s="798"/>
      <c r="L1933" s="798"/>
      <c r="M1933" s="798">
        <v>35</v>
      </c>
      <c r="N1933" s="798"/>
      <c r="O1933" s="218">
        <v>45017</v>
      </c>
      <c r="P1933" s="557">
        <f t="shared" si="38"/>
        <v>35</v>
      </c>
    </row>
    <row r="1934" spans="1:16">
      <c r="A1934" s="796">
        <v>45039</v>
      </c>
      <c r="B1934" s="731" t="s">
        <v>12</v>
      </c>
      <c r="C1934" s="731" t="s">
        <v>2001</v>
      </c>
      <c r="D1934" s="797" t="s">
        <v>204</v>
      </c>
      <c r="E1934" s="797"/>
      <c r="F1934" s="797">
        <v>1</v>
      </c>
      <c r="G1934" s="797">
        <v>1</v>
      </c>
      <c r="H1934" s="797"/>
      <c r="I1934" s="846"/>
      <c r="J1934" s="1015"/>
      <c r="K1934" s="798"/>
      <c r="L1934" s="798"/>
      <c r="M1934" s="798"/>
      <c r="N1934" s="798">
        <v>12</v>
      </c>
      <c r="O1934" s="218">
        <v>45017</v>
      </c>
      <c r="P1934" s="557">
        <f t="shared" si="38"/>
        <v>12</v>
      </c>
    </row>
    <row r="1935" spans="1:16">
      <c r="A1935" s="796">
        <v>45040</v>
      </c>
      <c r="B1935" s="731" t="s">
        <v>37</v>
      </c>
      <c r="C1935" s="731" t="s">
        <v>2000</v>
      </c>
      <c r="D1935" s="797" t="s">
        <v>354</v>
      </c>
      <c r="E1935" s="797"/>
      <c r="F1935" s="797">
        <v>1</v>
      </c>
      <c r="G1935" s="797">
        <v>1</v>
      </c>
      <c r="H1935" s="797"/>
      <c r="I1935" s="846"/>
      <c r="J1935" s="1015"/>
      <c r="K1935" s="798"/>
      <c r="L1935" s="798"/>
      <c r="M1935" s="798">
        <v>5</v>
      </c>
      <c r="N1935" s="798"/>
      <c r="O1935" s="218">
        <v>45017</v>
      </c>
      <c r="P1935" s="557">
        <f t="shared" si="38"/>
        <v>5</v>
      </c>
    </row>
    <row r="1936" spans="1:16">
      <c r="A1936" s="796">
        <v>45040</v>
      </c>
      <c r="B1936" s="731" t="s">
        <v>472</v>
      </c>
      <c r="C1936" s="731" t="s">
        <v>2002</v>
      </c>
      <c r="D1936" s="797" t="s">
        <v>11</v>
      </c>
      <c r="E1936" s="797"/>
      <c r="F1936" s="797">
        <v>3</v>
      </c>
      <c r="G1936" s="797">
        <v>3</v>
      </c>
      <c r="H1936" s="797"/>
      <c r="I1936" s="846"/>
      <c r="J1936" s="1015"/>
      <c r="K1936" s="798"/>
      <c r="L1936" s="798"/>
      <c r="M1936" s="798">
        <v>18</v>
      </c>
      <c r="N1936" s="798"/>
      <c r="O1936" s="218">
        <v>45017</v>
      </c>
      <c r="P1936" s="557">
        <f t="shared" si="38"/>
        <v>18</v>
      </c>
    </row>
    <row r="1937" spans="1:16">
      <c r="A1937" s="796">
        <v>45040</v>
      </c>
      <c r="B1937" s="731" t="s">
        <v>14</v>
      </c>
      <c r="C1937" s="731" t="s">
        <v>2003</v>
      </c>
      <c r="D1937" s="797" t="s">
        <v>10</v>
      </c>
      <c r="E1937" s="797"/>
      <c r="F1937" s="797">
        <v>4</v>
      </c>
      <c r="G1937" s="797">
        <v>1.25</v>
      </c>
      <c r="H1937" s="797"/>
      <c r="I1937" s="846"/>
      <c r="J1937" s="1015"/>
      <c r="K1937" s="798"/>
      <c r="L1937" s="798"/>
      <c r="M1937" s="798">
        <v>12</v>
      </c>
      <c r="N1937" s="798"/>
      <c r="O1937" s="218">
        <v>45017</v>
      </c>
      <c r="P1937" s="557">
        <f t="shared" si="38"/>
        <v>12</v>
      </c>
    </row>
    <row r="1938" spans="1:16">
      <c r="A1938" s="796">
        <v>45040</v>
      </c>
      <c r="B1938" s="845" t="s">
        <v>12</v>
      </c>
      <c r="C1938" s="731"/>
      <c r="D1938" s="846" t="s">
        <v>95</v>
      </c>
      <c r="E1938" s="797"/>
      <c r="F1938" s="797">
        <v>1</v>
      </c>
      <c r="G1938" s="797">
        <v>1</v>
      </c>
      <c r="H1938" s="797"/>
      <c r="I1938" s="846"/>
      <c r="J1938" s="1015"/>
      <c r="K1938" s="798"/>
      <c r="L1938" s="798"/>
      <c r="M1938" s="798"/>
      <c r="N1938" s="798">
        <v>12</v>
      </c>
      <c r="O1938" s="218">
        <v>45017</v>
      </c>
      <c r="P1938" s="557">
        <f t="shared" si="38"/>
        <v>12</v>
      </c>
    </row>
    <row r="1939" spans="1:16">
      <c r="A1939" s="796">
        <v>45040</v>
      </c>
      <c r="B1939" s="731" t="s">
        <v>472</v>
      </c>
      <c r="C1939" s="731"/>
      <c r="D1939" s="846" t="s">
        <v>95</v>
      </c>
      <c r="E1939" s="797"/>
      <c r="F1939" s="797">
        <v>1</v>
      </c>
      <c r="G1939" s="797">
        <v>1</v>
      </c>
      <c r="H1939" s="797"/>
      <c r="I1939" s="846"/>
      <c r="J1939" s="1015"/>
      <c r="K1939" s="798"/>
      <c r="L1939" s="798"/>
      <c r="M1939" s="798"/>
      <c r="N1939" s="798">
        <v>12</v>
      </c>
      <c r="O1939" s="218">
        <v>45017</v>
      </c>
      <c r="P1939" s="557">
        <f t="shared" si="38"/>
        <v>12</v>
      </c>
    </row>
    <row r="1940" spans="1:16">
      <c r="A1940" s="796">
        <v>45040</v>
      </c>
      <c r="B1940" s="731" t="s">
        <v>34</v>
      </c>
      <c r="C1940" s="731"/>
      <c r="D1940" s="797" t="s">
        <v>96</v>
      </c>
      <c r="E1940" s="797"/>
      <c r="F1940" s="797">
        <v>1</v>
      </c>
      <c r="G1940" s="797">
        <v>1</v>
      </c>
      <c r="H1940" s="797"/>
      <c r="I1940" s="846"/>
      <c r="J1940" s="1015"/>
      <c r="K1940" s="798"/>
      <c r="L1940" s="798"/>
      <c r="M1940" s="798"/>
      <c r="N1940" s="798">
        <v>12</v>
      </c>
      <c r="O1940" s="218">
        <v>45017</v>
      </c>
      <c r="P1940" s="557">
        <f t="shared" si="38"/>
        <v>12</v>
      </c>
    </row>
    <row r="1941" spans="1:16">
      <c r="A1941" s="796">
        <v>45041</v>
      </c>
      <c r="B1941" s="731" t="s">
        <v>40</v>
      </c>
      <c r="C1941" s="731" t="s">
        <v>2004</v>
      </c>
      <c r="D1941" s="797" t="s">
        <v>10</v>
      </c>
      <c r="E1941" s="797"/>
      <c r="F1941" s="797">
        <v>7</v>
      </c>
      <c r="G1941" s="797">
        <v>2.5</v>
      </c>
      <c r="H1941" s="797"/>
      <c r="I1941" s="846"/>
      <c r="J1941" s="1015"/>
      <c r="K1941" s="798"/>
      <c r="L1941" s="798"/>
      <c r="M1941" s="798">
        <v>26</v>
      </c>
      <c r="N1941" s="798"/>
      <c r="O1941" s="218">
        <v>45017</v>
      </c>
      <c r="P1941" s="557">
        <f t="shared" si="38"/>
        <v>26</v>
      </c>
    </row>
    <row r="1942" spans="1:16">
      <c r="A1942" s="796">
        <v>45041</v>
      </c>
      <c r="B1942" s="731" t="s">
        <v>12</v>
      </c>
      <c r="C1942" s="731" t="s">
        <v>2005</v>
      </c>
      <c r="D1942" s="797" t="s">
        <v>204</v>
      </c>
      <c r="E1942" s="797"/>
      <c r="F1942" s="797">
        <v>1</v>
      </c>
      <c r="G1942" s="797">
        <v>1</v>
      </c>
      <c r="H1942" s="797"/>
      <c r="I1942" s="846"/>
      <c r="J1942" s="1015"/>
      <c r="K1942" s="798"/>
      <c r="L1942" s="798"/>
      <c r="M1942" s="798"/>
      <c r="N1942" s="798">
        <v>12</v>
      </c>
      <c r="O1942" s="218">
        <v>45017</v>
      </c>
      <c r="P1942" s="557">
        <f t="shared" si="38"/>
        <v>12</v>
      </c>
    </row>
    <row r="1943" spans="1:16">
      <c r="A1943" s="796">
        <v>45041</v>
      </c>
      <c r="B1943" s="731" t="s">
        <v>2</v>
      </c>
      <c r="C1943" s="731"/>
      <c r="D1943" s="846" t="s">
        <v>95</v>
      </c>
      <c r="E1943" s="797"/>
      <c r="F1943" s="797">
        <v>2</v>
      </c>
      <c r="G1943" s="797">
        <v>2</v>
      </c>
      <c r="H1943" s="797"/>
      <c r="I1943" s="846"/>
      <c r="J1943" s="1015"/>
      <c r="K1943" s="798"/>
      <c r="L1943" s="798"/>
      <c r="M1943" s="798"/>
      <c r="N1943" s="798">
        <v>24</v>
      </c>
      <c r="O1943" s="218">
        <v>45017</v>
      </c>
      <c r="P1943" s="557">
        <f t="shared" si="38"/>
        <v>24</v>
      </c>
    </row>
    <row r="1944" spans="1:16">
      <c r="A1944" s="796">
        <v>45041</v>
      </c>
      <c r="B1944" s="731" t="s">
        <v>472</v>
      </c>
      <c r="C1944" s="731"/>
      <c r="D1944" s="797" t="s">
        <v>96</v>
      </c>
      <c r="E1944" s="797"/>
      <c r="F1944" s="797">
        <v>1</v>
      </c>
      <c r="G1944" s="797">
        <v>1</v>
      </c>
      <c r="H1944" s="797"/>
      <c r="I1944" s="846"/>
      <c r="J1944" s="1015"/>
      <c r="K1944" s="798"/>
      <c r="L1944" s="798"/>
      <c r="M1944" s="798"/>
      <c r="N1944" s="798">
        <v>12</v>
      </c>
      <c r="O1944" s="218">
        <v>45017</v>
      </c>
      <c r="P1944" s="557">
        <f t="shared" si="38"/>
        <v>12</v>
      </c>
    </row>
    <row r="1945" spans="1:16">
      <c r="A1945" s="796">
        <v>45041</v>
      </c>
      <c r="B1945" s="731" t="s">
        <v>2</v>
      </c>
      <c r="C1945" s="731"/>
      <c r="D1945" s="797" t="s">
        <v>98</v>
      </c>
      <c r="E1945" s="797"/>
      <c r="F1945" s="797">
        <v>1</v>
      </c>
      <c r="G1945" s="797">
        <v>1</v>
      </c>
      <c r="H1945" s="797"/>
      <c r="I1945" s="846"/>
      <c r="J1945" s="1015"/>
      <c r="K1945" s="798"/>
      <c r="L1945" s="798"/>
      <c r="M1945" s="798"/>
      <c r="N1945" s="798">
        <v>12</v>
      </c>
      <c r="O1945" s="218">
        <v>45017</v>
      </c>
      <c r="P1945" s="557">
        <f t="shared" si="38"/>
        <v>12</v>
      </c>
    </row>
    <row r="1946" spans="1:16">
      <c r="A1946" s="796">
        <v>45043</v>
      </c>
      <c r="B1946" s="731" t="s">
        <v>472</v>
      </c>
      <c r="C1946" s="731" t="s">
        <v>2007</v>
      </c>
      <c r="D1946" s="797" t="s">
        <v>11</v>
      </c>
      <c r="E1946" s="797"/>
      <c r="F1946" s="797">
        <v>2</v>
      </c>
      <c r="G1946" s="797">
        <v>2</v>
      </c>
      <c r="H1946" s="797"/>
      <c r="I1946" s="846"/>
      <c r="J1946" s="1015"/>
      <c r="K1946" s="798"/>
      <c r="L1946" s="798"/>
      <c r="M1946" s="798">
        <v>12</v>
      </c>
      <c r="N1946" s="798"/>
      <c r="O1946" s="218">
        <v>45017</v>
      </c>
      <c r="P1946" s="557">
        <f t="shared" si="38"/>
        <v>12</v>
      </c>
    </row>
    <row r="1947" spans="1:16">
      <c r="A1947" s="796">
        <v>45043</v>
      </c>
      <c r="B1947" s="731" t="s">
        <v>40</v>
      </c>
      <c r="C1947" s="731" t="s">
        <v>2008</v>
      </c>
      <c r="D1947" s="797" t="s">
        <v>10</v>
      </c>
      <c r="E1947" s="797"/>
      <c r="F1947" s="797">
        <v>5</v>
      </c>
      <c r="G1947" s="797">
        <v>2</v>
      </c>
      <c r="H1947" s="797"/>
      <c r="I1947" s="846"/>
      <c r="J1947" s="1015"/>
      <c r="K1947" s="798"/>
      <c r="L1947" s="798"/>
      <c r="M1947" s="798">
        <v>15</v>
      </c>
      <c r="N1947" s="798"/>
      <c r="O1947" s="218">
        <v>45017</v>
      </c>
      <c r="P1947" s="557">
        <f t="shared" si="38"/>
        <v>15</v>
      </c>
    </row>
    <row r="1948" spans="1:16">
      <c r="A1948" s="796">
        <v>45043</v>
      </c>
      <c r="B1948" s="731" t="s">
        <v>12</v>
      </c>
      <c r="C1948" s="731" t="s">
        <v>2009</v>
      </c>
      <c r="D1948" s="797" t="s">
        <v>204</v>
      </c>
      <c r="E1948" s="797"/>
      <c r="F1948" s="797">
        <v>1</v>
      </c>
      <c r="G1948" s="797">
        <v>1</v>
      </c>
      <c r="H1948" s="797"/>
      <c r="I1948" s="846"/>
      <c r="J1948" s="1015"/>
      <c r="K1948" s="798"/>
      <c r="L1948" s="798"/>
      <c r="M1948" s="798"/>
      <c r="N1948" s="798">
        <v>12</v>
      </c>
      <c r="O1948" s="218">
        <v>45017</v>
      </c>
      <c r="P1948" s="557">
        <f t="shared" si="38"/>
        <v>12</v>
      </c>
    </row>
    <row r="1949" spans="1:16">
      <c r="A1949" s="796">
        <v>45044</v>
      </c>
      <c r="B1949" s="731" t="s">
        <v>34</v>
      </c>
      <c r="C1949" s="731" t="s">
        <v>1089</v>
      </c>
      <c r="D1949" s="797" t="s">
        <v>204</v>
      </c>
      <c r="E1949" s="797"/>
      <c r="F1949" s="797">
        <v>1</v>
      </c>
      <c r="G1949" s="797">
        <v>1</v>
      </c>
      <c r="H1949" s="797"/>
      <c r="I1949" s="846"/>
      <c r="J1949" s="1015"/>
      <c r="K1949" s="798"/>
      <c r="L1949" s="798"/>
      <c r="M1949" s="798"/>
      <c r="N1949" s="798">
        <v>34</v>
      </c>
      <c r="O1949" s="218">
        <v>45017</v>
      </c>
      <c r="P1949" s="557">
        <f t="shared" si="38"/>
        <v>34</v>
      </c>
    </row>
    <row r="1950" spans="1:16">
      <c r="A1950" s="796">
        <v>45044</v>
      </c>
      <c r="B1950" s="731" t="s">
        <v>37</v>
      </c>
      <c r="C1950" s="731" t="s">
        <v>2010</v>
      </c>
      <c r="D1950" s="797" t="s">
        <v>228</v>
      </c>
      <c r="E1950" s="797"/>
      <c r="F1950" s="797">
        <v>2</v>
      </c>
      <c r="G1950" s="797">
        <v>2</v>
      </c>
      <c r="H1950" s="797"/>
      <c r="I1950" s="846"/>
      <c r="J1950" s="1015"/>
      <c r="K1950" s="798"/>
      <c r="L1950" s="798"/>
      <c r="M1950" s="798">
        <v>89</v>
      </c>
      <c r="N1950" s="798"/>
      <c r="O1950" s="218">
        <v>45017</v>
      </c>
      <c r="P1950" s="557">
        <f t="shared" si="38"/>
        <v>89</v>
      </c>
    </row>
    <row r="1951" spans="1:16">
      <c r="A1951" s="796">
        <v>45044</v>
      </c>
      <c r="B1951" s="731" t="s">
        <v>1</v>
      </c>
      <c r="C1951" s="731" t="s">
        <v>2011</v>
      </c>
      <c r="D1951" s="797" t="s">
        <v>403</v>
      </c>
      <c r="E1951" s="797"/>
      <c r="F1951" s="797">
        <v>3</v>
      </c>
      <c r="G1951" s="797">
        <v>3</v>
      </c>
      <c r="H1951" s="797">
        <v>3</v>
      </c>
      <c r="I1951" s="846"/>
      <c r="J1951" s="1015"/>
      <c r="K1951" s="798"/>
      <c r="L1951" s="798"/>
      <c r="M1951" s="798"/>
      <c r="N1951" s="798"/>
      <c r="O1951" s="218">
        <v>45017</v>
      </c>
      <c r="P1951" s="557">
        <f t="shared" si="38"/>
        <v>0</v>
      </c>
    </row>
    <row r="1952" spans="1:16">
      <c r="A1952" s="796">
        <v>45044</v>
      </c>
      <c r="B1952" s="731" t="s">
        <v>1</v>
      </c>
      <c r="C1952" s="731" t="s">
        <v>2011</v>
      </c>
      <c r="D1952" s="797" t="s">
        <v>400</v>
      </c>
      <c r="E1952" s="797"/>
      <c r="F1952" s="797">
        <v>4</v>
      </c>
      <c r="G1952" s="797">
        <v>4</v>
      </c>
      <c r="H1952" s="797">
        <v>4</v>
      </c>
      <c r="I1952" s="846"/>
      <c r="J1952" s="1015"/>
      <c r="K1952" s="798"/>
      <c r="L1952" s="798"/>
      <c r="M1952" s="798"/>
      <c r="N1952" s="798"/>
      <c r="O1952" s="218">
        <v>45017</v>
      </c>
      <c r="P1952" s="557">
        <f t="shared" si="38"/>
        <v>0</v>
      </c>
    </row>
    <row r="1953" spans="1:16">
      <c r="A1953" s="796">
        <v>45045</v>
      </c>
      <c r="B1953" s="731" t="s">
        <v>37</v>
      </c>
      <c r="C1953" s="731" t="s">
        <v>2012</v>
      </c>
      <c r="D1953" s="797" t="s">
        <v>228</v>
      </c>
      <c r="E1953" s="797"/>
      <c r="F1953" s="797">
        <v>1</v>
      </c>
      <c r="G1953" s="797">
        <v>1</v>
      </c>
      <c r="H1953" s="797"/>
      <c r="I1953" s="846"/>
      <c r="J1953" s="1015"/>
      <c r="K1953" s="798"/>
      <c r="L1953" s="798"/>
      <c r="M1953" s="798">
        <v>35</v>
      </c>
      <c r="N1953" s="798"/>
      <c r="O1953" s="218">
        <v>45017</v>
      </c>
      <c r="P1953" s="557">
        <f t="shared" si="38"/>
        <v>35</v>
      </c>
    </row>
    <row r="1954" spans="1:16">
      <c r="A1954" s="796">
        <v>45045</v>
      </c>
      <c r="B1954" s="731" t="s">
        <v>37</v>
      </c>
      <c r="C1954" s="731" t="s">
        <v>2013</v>
      </c>
      <c r="D1954" s="797" t="s">
        <v>354</v>
      </c>
      <c r="E1954" s="797"/>
      <c r="F1954" s="797">
        <v>3</v>
      </c>
      <c r="G1954" s="797">
        <v>3</v>
      </c>
      <c r="H1954" s="797"/>
      <c r="I1954" s="846"/>
      <c r="J1954" s="1015"/>
      <c r="K1954" s="798"/>
      <c r="L1954" s="798"/>
      <c r="M1954" s="798">
        <v>15</v>
      </c>
      <c r="N1954" s="798"/>
      <c r="O1954" s="218">
        <v>45017</v>
      </c>
      <c r="P1954" s="557">
        <f t="shared" si="38"/>
        <v>15</v>
      </c>
    </row>
    <row r="1955" spans="1:16">
      <c r="A1955" s="796">
        <v>45045</v>
      </c>
      <c r="B1955" s="731" t="s">
        <v>14</v>
      </c>
      <c r="C1955" s="731" t="s">
        <v>2014</v>
      </c>
      <c r="D1955" s="797" t="s">
        <v>10</v>
      </c>
      <c r="E1955" s="797"/>
      <c r="F1955" s="797">
        <v>4</v>
      </c>
      <c r="G1955" s="797">
        <v>1.25</v>
      </c>
      <c r="H1955" s="797"/>
      <c r="I1955" s="846"/>
      <c r="J1955" s="1015"/>
      <c r="K1955" s="798"/>
      <c r="L1955" s="798"/>
      <c r="M1955" s="798">
        <v>12</v>
      </c>
      <c r="N1955" s="798"/>
      <c r="O1955" s="218">
        <v>45017</v>
      </c>
      <c r="P1955" s="557">
        <f t="shared" si="38"/>
        <v>12</v>
      </c>
    </row>
    <row r="1956" spans="1:16">
      <c r="A1956" s="796">
        <v>45045</v>
      </c>
      <c r="B1956" s="731" t="s">
        <v>472</v>
      </c>
      <c r="C1956" s="731" t="s">
        <v>2015</v>
      </c>
      <c r="D1956" s="797" t="s">
        <v>11</v>
      </c>
      <c r="E1956" s="797"/>
      <c r="F1956" s="797">
        <v>3</v>
      </c>
      <c r="G1956" s="797">
        <v>3</v>
      </c>
      <c r="H1956" s="797"/>
      <c r="I1956" s="846"/>
      <c r="J1956" s="1015"/>
      <c r="K1956" s="798"/>
      <c r="L1956" s="798"/>
      <c r="M1956" s="798">
        <v>18</v>
      </c>
      <c r="N1956" s="798"/>
      <c r="O1956" s="218">
        <v>45017</v>
      </c>
      <c r="P1956" s="557">
        <f t="shared" si="38"/>
        <v>18</v>
      </c>
    </row>
    <row r="1957" spans="1:16">
      <c r="A1957" s="796">
        <v>45045</v>
      </c>
      <c r="B1957" s="731" t="s">
        <v>3</v>
      </c>
      <c r="C1957" s="731" t="s">
        <v>2016</v>
      </c>
      <c r="D1957" s="797" t="s">
        <v>403</v>
      </c>
      <c r="E1957" s="797"/>
      <c r="F1957" s="797">
        <v>3</v>
      </c>
      <c r="G1957" s="797">
        <v>3</v>
      </c>
      <c r="H1957" s="797">
        <v>3</v>
      </c>
      <c r="I1957" s="846"/>
      <c r="J1957" s="1015"/>
      <c r="K1957" s="798"/>
      <c r="L1957" s="798"/>
      <c r="M1957" s="798"/>
      <c r="N1957" s="798"/>
      <c r="O1957" s="218">
        <v>45017</v>
      </c>
      <c r="P1957" s="557">
        <f t="shared" si="38"/>
        <v>0</v>
      </c>
    </row>
    <row r="1958" spans="1:16">
      <c r="A1958" s="796">
        <v>45045</v>
      </c>
      <c r="B1958" s="731" t="s">
        <v>3</v>
      </c>
      <c r="C1958" s="731" t="s">
        <v>2016</v>
      </c>
      <c r="D1958" s="797" t="s">
        <v>400</v>
      </c>
      <c r="E1958" s="797"/>
      <c r="F1958" s="797">
        <v>4</v>
      </c>
      <c r="G1958" s="797">
        <v>4</v>
      </c>
      <c r="H1958" s="797">
        <v>4</v>
      </c>
      <c r="I1958" s="846"/>
      <c r="J1958" s="1015"/>
      <c r="K1958" s="798"/>
      <c r="L1958" s="798"/>
      <c r="M1958" s="798"/>
      <c r="N1958" s="798"/>
      <c r="O1958" s="218">
        <v>45017</v>
      </c>
      <c r="P1958" s="557">
        <f t="shared" si="38"/>
        <v>0</v>
      </c>
    </row>
    <row r="1959" spans="1:16">
      <c r="A1959" s="844">
        <v>45048</v>
      </c>
      <c r="B1959" s="845" t="s">
        <v>37</v>
      </c>
      <c r="C1959" s="845" t="s">
        <v>2041</v>
      </c>
      <c r="D1959" s="846" t="s">
        <v>11</v>
      </c>
      <c r="E1959" s="846"/>
      <c r="F1959" s="846">
        <v>2</v>
      </c>
      <c r="G1959" s="846">
        <v>2</v>
      </c>
      <c r="H1959" s="846"/>
      <c r="I1959" s="846"/>
      <c r="J1959" s="1015"/>
      <c r="K1959" s="847"/>
      <c r="L1959" s="847"/>
      <c r="M1959" s="847">
        <v>12</v>
      </c>
      <c r="N1959" s="847"/>
      <c r="O1959" s="218">
        <v>45047</v>
      </c>
      <c r="P1959" s="557">
        <f t="shared" si="38"/>
        <v>12</v>
      </c>
    </row>
    <row r="1960" spans="1:16">
      <c r="A1960" s="844">
        <v>45048</v>
      </c>
      <c r="B1960" s="845" t="s">
        <v>37</v>
      </c>
      <c r="C1960" s="845" t="s">
        <v>2012</v>
      </c>
      <c r="D1960" s="846" t="s">
        <v>354</v>
      </c>
      <c r="E1960" s="846"/>
      <c r="F1960" s="846">
        <v>1</v>
      </c>
      <c r="G1960" s="846">
        <v>1</v>
      </c>
      <c r="H1960" s="846"/>
      <c r="I1960" s="846"/>
      <c r="J1960" s="1015"/>
      <c r="K1960" s="847"/>
      <c r="L1960" s="847"/>
      <c r="M1960" s="847">
        <v>6</v>
      </c>
      <c r="N1960" s="847"/>
      <c r="O1960" s="218">
        <v>45047</v>
      </c>
      <c r="P1960" s="557">
        <f t="shared" si="38"/>
        <v>6</v>
      </c>
    </row>
    <row r="1961" spans="1:16">
      <c r="A1961" s="844">
        <v>45048</v>
      </c>
      <c r="B1961" s="845" t="s">
        <v>472</v>
      </c>
      <c r="C1961" s="845" t="s">
        <v>2042</v>
      </c>
      <c r="D1961" s="846" t="s">
        <v>11</v>
      </c>
      <c r="E1961" s="846"/>
      <c r="F1961" s="846">
        <v>2</v>
      </c>
      <c r="G1961" s="846">
        <v>2</v>
      </c>
      <c r="H1961" s="846"/>
      <c r="I1961" s="846"/>
      <c r="J1961" s="1015"/>
      <c r="K1961" s="847"/>
      <c r="L1961" s="847"/>
      <c r="M1961" s="847">
        <v>12</v>
      </c>
      <c r="N1961" s="847"/>
      <c r="O1961" s="218">
        <v>45047</v>
      </c>
      <c r="P1961" s="557">
        <f t="shared" si="38"/>
        <v>12</v>
      </c>
    </row>
    <row r="1962" spans="1:16">
      <c r="A1962" s="844">
        <v>45048</v>
      </c>
      <c r="B1962" s="845" t="s">
        <v>1</v>
      </c>
      <c r="C1962" s="845" t="s">
        <v>2011</v>
      </c>
      <c r="D1962" s="846" t="s">
        <v>404</v>
      </c>
      <c r="E1962" s="846"/>
      <c r="F1962" s="846">
        <v>12</v>
      </c>
      <c r="G1962" s="846">
        <v>12</v>
      </c>
      <c r="H1962" s="846">
        <v>12</v>
      </c>
      <c r="I1962" s="846"/>
      <c r="J1962" s="1015"/>
      <c r="K1962" s="847"/>
      <c r="L1962" s="847"/>
      <c r="M1962" s="847"/>
      <c r="N1962" s="847"/>
      <c r="O1962" s="218">
        <v>45047</v>
      </c>
      <c r="P1962" s="557">
        <f t="shared" si="38"/>
        <v>0</v>
      </c>
    </row>
    <row r="1963" spans="1:16">
      <c r="A1963" s="844">
        <v>45048</v>
      </c>
      <c r="B1963" s="845" t="s">
        <v>12</v>
      </c>
      <c r="C1963" s="845"/>
      <c r="D1963" s="846" t="s">
        <v>97</v>
      </c>
      <c r="E1963" s="846"/>
      <c r="F1963" s="846">
        <v>1</v>
      </c>
      <c r="G1963" s="846">
        <v>1</v>
      </c>
      <c r="H1963" s="846"/>
      <c r="I1963" s="846"/>
      <c r="J1963" s="1015"/>
      <c r="K1963" s="847"/>
      <c r="L1963" s="847"/>
      <c r="M1963" s="847"/>
      <c r="N1963" s="847">
        <v>12</v>
      </c>
      <c r="O1963" s="218">
        <v>45047</v>
      </c>
      <c r="P1963" s="557">
        <f t="shared" si="38"/>
        <v>12</v>
      </c>
    </row>
    <row r="1964" spans="1:16">
      <c r="A1964" s="796">
        <v>45049</v>
      </c>
      <c r="B1964" s="731" t="s">
        <v>472</v>
      </c>
      <c r="C1964" s="731" t="s">
        <v>1822</v>
      </c>
      <c r="D1964" s="846" t="s">
        <v>11</v>
      </c>
      <c r="E1964" s="797"/>
      <c r="F1964" s="797">
        <v>1</v>
      </c>
      <c r="G1964" s="797">
        <v>1</v>
      </c>
      <c r="H1964" s="797"/>
      <c r="I1964" s="846"/>
      <c r="J1964" s="1015"/>
      <c r="K1964" s="798"/>
      <c r="L1964" s="798"/>
      <c r="M1964" s="798">
        <v>6</v>
      </c>
      <c r="N1964" s="798"/>
      <c r="O1964" s="218">
        <v>45047</v>
      </c>
      <c r="P1964" s="557">
        <f t="shared" si="38"/>
        <v>6</v>
      </c>
    </row>
    <row r="1965" spans="1:16">
      <c r="A1965" s="796">
        <v>45049</v>
      </c>
      <c r="B1965" s="845" t="s">
        <v>37</v>
      </c>
      <c r="C1965" s="731" t="s">
        <v>2043</v>
      </c>
      <c r="D1965" s="846" t="s">
        <v>11</v>
      </c>
      <c r="E1965" s="797"/>
      <c r="F1965" s="797">
        <v>3</v>
      </c>
      <c r="G1965" s="797">
        <v>3</v>
      </c>
      <c r="H1965" s="797"/>
      <c r="I1965" s="846"/>
      <c r="J1965" s="1015"/>
      <c r="K1965" s="798"/>
      <c r="L1965" s="798"/>
      <c r="M1965" s="798">
        <v>18</v>
      </c>
      <c r="N1965" s="798"/>
      <c r="O1965" s="218">
        <v>45047</v>
      </c>
      <c r="P1965" s="557">
        <f t="shared" si="38"/>
        <v>18</v>
      </c>
    </row>
    <row r="1966" spans="1:16">
      <c r="A1966" s="796">
        <v>45049</v>
      </c>
      <c r="B1966" s="731" t="s">
        <v>14</v>
      </c>
      <c r="C1966" s="731" t="s">
        <v>2044</v>
      </c>
      <c r="D1966" s="797" t="s">
        <v>10</v>
      </c>
      <c r="E1966" s="797"/>
      <c r="F1966" s="797">
        <v>4</v>
      </c>
      <c r="G1966" s="797">
        <v>1</v>
      </c>
      <c r="H1966" s="797"/>
      <c r="I1966" s="846"/>
      <c r="J1966" s="1015"/>
      <c r="K1966" s="798"/>
      <c r="L1966" s="798"/>
      <c r="M1966" s="798">
        <v>20</v>
      </c>
      <c r="N1966" s="798"/>
      <c r="O1966" s="218">
        <v>45047</v>
      </c>
      <c r="P1966" s="557">
        <f t="shared" si="38"/>
        <v>20</v>
      </c>
    </row>
    <row r="1967" spans="1:16">
      <c r="A1967" s="796">
        <v>45049</v>
      </c>
      <c r="B1967" s="731" t="s">
        <v>2</v>
      </c>
      <c r="C1967" s="731" t="s">
        <v>2045</v>
      </c>
      <c r="D1967" s="797" t="s">
        <v>200</v>
      </c>
      <c r="E1967" s="797"/>
      <c r="F1967" s="797">
        <v>2</v>
      </c>
      <c r="G1967" s="797">
        <v>2</v>
      </c>
      <c r="H1967" s="797"/>
      <c r="I1967" s="846"/>
      <c r="J1967" s="1015"/>
      <c r="K1967" s="798">
        <v>6</v>
      </c>
      <c r="L1967" s="798"/>
      <c r="M1967" s="798"/>
      <c r="N1967" s="798"/>
      <c r="O1967" s="218">
        <v>45047</v>
      </c>
      <c r="P1967" s="557">
        <f t="shared" si="38"/>
        <v>6</v>
      </c>
    </row>
    <row r="1968" spans="1:16">
      <c r="A1968" s="796">
        <v>45050</v>
      </c>
      <c r="B1968" s="845" t="s">
        <v>12</v>
      </c>
      <c r="C1968" s="731" t="s">
        <v>2046</v>
      </c>
      <c r="D1968" s="797" t="s">
        <v>10</v>
      </c>
      <c r="E1968" s="797"/>
      <c r="F1968" s="797">
        <v>4</v>
      </c>
      <c r="G1968" s="797">
        <v>4</v>
      </c>
      <c r="H1968" s="797"/>
      <c r="I1968" s="846"/>
      <c r="J1968" s="1015"/>
      <c r="K1968" s="798"/>
      <c r="L1968" s="798"/>
      <c r="M1968" s="798">
        <v>20</v>
      </c>
      <c r="N1968" s="798"/>
      <c r="O1968" s="218">
        <v>45047</v>
      </c>
      <c r="P1968" s="557">
        <f t="shared" si="38"/>
        <v>20</v>
      </c>
    </row>
    <row r="1969" spans="1:16">
      <c r="A1969" s="796">
        <v>45050</v>
      </c>
      <c r="B1969" s="731" t="s">
        <v>41</v>
      </c>
      <c r="C1969" s="731"/>
      <c r="D1969" s="797" t="s">
        <v>10</v>
      </c>
      <c r="E1969" s="797"/>
      <c r="F1969" s="797">
        <v>1</v>
      </c>
      <c r="G1969" s="797">
        <v>1</v>
      </c>
      <c r="H1969" s="797"/>
      <c r="I1969" s="846"/>
      <c r="J1969" s="1015"/>
      <c r="K1969" s="798"/>
      <c r="L1969" s="798"/>
      <c r="M1969" s="798">
        <v>5</v>
      </c>
      <c r="N1969" s="798"/>
      <c r="O1969" s="218">
        <v>45047</v>
      </c>
      <c r="P1969" s="557">
        <f t="shared" si="38"/>
        <v>5</v>
      </c>
    </row>
    <row r="1970" spans="1:16">
      <c r="A1970" s="796">
        <v>45050</v>
      </c>
      <c r="B1970" s="731" t="s">
        <v>1</v>
      </c>
      <c r="C1970" s="731"/>
      <c r="D1970" s="797" t="s">
        <v>404</v>
      </c>
      <c r="E1970" s="797"/>
      <c r="F1970" s="797">
        <v>12</v>
      </c>
      <c r="G1970" s="797">
        <v>12</v>
      </c>
      <c r="H1970" s="797">
        <v>12</v>
      </c>
      <c r="I1970" s="846"/>
      <c r="J1970" s="1015"/>
      <c r="K1970" s="798"/>
      <c r="L1970" s="798"/>
      <c r="M1970" s="798"/>
      <c r="N1970" s="798"/>
      <c r="O1970" s="218">
        <v>45047</v>
      </c>
      <c r="P1970" s="557">
        <f t="shared" si="38"/>
        <v>0</v>
      </c>
    </row>
    <row r="1971" spans="1:16">
      <c r="A1971" s="796">
        <v>45051</v>
      </c>
      <c r="B1971" s="731" t="s">
        <v>2</v>
      </c>
      <c r="C1971" s="731"/>
      <c r="D1971" s="797" t="s">
        <v>95</v>
      </c>
      <c r="E1971" s="797"/>
      <c r="F1971" s="797">
        <v>1</v>
      </c>
      <c r="G1971" s="797">
        <v>1</v>
      </c>
      <c r="H1971" s="797"/>
      <c r="I1971" s="846"/>
      <c r="J1971" s="1015"/>
      <c r="K1971" s="798"/>
      <c r="L1971" s="798"/>
      <c r="M1971" s="798"/>
      <c r="N1971" s="798">
        <v>12</v>
      </c>
      <c r="O1971" s="218">
        <v>45047</v>
      </c>
      <c r="P1971" s="557">
        <f t="shared" si="38"/>
        <v>12</v>
      </c>
    </row>
    <row r="1972" spans="1:16">
      <c r="A1972" s="796">
        <v>45051</v>
      </c>
      <c r="B1972" s="731" t="s">
        <v>34</v>
      </c>
      <c r="C1972" s="731"/>
      <c r="D1972" s="797" t="s">
        <v>96</v>
      </c>
      <c r="E1972" s="797"/>
      <c r="F1972" s="797">
        <v>1</v>
      </c>
      <c r="G1972" s="797">
        <v>1</v>
      </c>
      <c r="H1972" s="797"/>
      <c r="I1972" s="846"/>
      <c r="J1972" s="1015"/>
      <c r="K1972" s="798"/>
      <c r="L1972" s="798"/>
      <c r="M1972" s="798"/>
      <c r="N1972" s="798">
        <v>12</v>
      </c>
      <c r="O1972" s="218">
        <v>45047</v>
      </c>
      <c r="P1972" s="557">
        <f t="shared" si="38"/>
        <v>12</v>
      </c>
    </row>
    <row r="1973" spans="1:16">
      <c r="A1973" s="796">
        <v>45051</v>
      </c>
      <c r="B1973" s="731" t="s">
        <v>1</v>
      </c>
      <c r="C1973" s="731"/>
      <c r="D1973" s="797" t="s">
        <v>404</v>
      </c>
      <c r="E1973" s="797"/>
      <c r="F1973" s="797">
        <v>13</v>
      </c>
      <c r="G1973" s="797">
        <v>13</v>
      </c>
      <c r="H1973" s="797">
        <v>13</v>
      </c>
      <c r="I1973" s="846"/>
      <c r="J1973" s="1015"/>
      <c r="K1973" s="798"/>
      <c r="L1973" s="798"/>
      <c r="M1973" s="798"/>
      <c r="N1973" s="798"/>
      <c r="O1973" s="218">
        <v>45047</v>
      </c>
      <c r="P1973" s="557">
        <f t="shared" si="38"/>
        <v>0</v>
      </c>
    </row>
    <row r="1974" spans="1:16">
      <c r="A1974" s="844">
        <v>45053</v>
      </c>
      <c r="B1974" s="845" t="s">
        <v>12</v>
      </c>
      <c r="C1974" s="845" t="s">
        <v>2047</v>
      </c>
      <c r="D1974" s="846" t="s">
        <v>10</v>
      </c>
      <c r="E1974" s="846"/>
      <c r="F1974" s="846">
        <v>4</v>
      </c>
      <c r="G1974" s="846">
        <v>4</v>
      </c>
      <c r="H1974" s="846"/>
      <c r="I1974" s="846"/>
      <c r="J1974" s="1015"/>
      <c r="K1974" s="847"/>
      <c r="L1974" s="847"/>
      <c r="M1974" s="847">
        <v>20</v>
      </c>
      <c r="N1974" s="847"/>
      <c r="O1974" s="218">
        <v>45047</v>
      </c>
      <c r="P1974" s="557">
        <f t="shared" si="38"/>
        <v>20</v>
      </c>
    </row>
    <row r="1975" spans="1:16">
      <c r="A1975" s="844">
        <v>45053</v>
      </c>
      <c r="B1975" s="845" t="s">
        <v>1</v>
      </c>
      <c r="C1975" s="845" t="s">
        <v>2011</v>
      </c>
      <c r="D1975" s="846" t="s">
        <v>402</v>
      </c>
      <c r="E1975" s="846"/>
      <c r="F1975" s="846">
        <v>1</v>
      </c>
      <c r="G1975" s="846">
        <v>1</v>
      </c>
      <c r="H1975" s="846">
        <v>1</v>
      </c>
      <c r="I1975" s="846"/>
      <c r="J1975" s="1015"/>
      <c r="K1975" s="847"/>
      <c r="L1975" s="847"/>
      <c r="M1975" s="847"/>
      <c r="N1975" s="847"/>
      <c r="O1975" s="218">
        <v>45047</v>
      </c>
      <c r="P1975" s="557">
        <f t="shared" si="38"/>
        <v>0</v>
      </c>
    </row>
    <row r="1976" spans="1:16">
      <c r="A1976" s="844">
        <v>45053</v>
      </c>
      <c r="B1976" s="845" t="s">
        <v>3</v>
      </c>
      <c r="C1976" s="845" t="s">
        <v>2048</v>
      </c>
      <c r="D1976" s="846" t="s">
        <v>402</v>
      </c>
      <c r="E1976" s="846"/>
      <c r="F1976" s="846">
        <v>1</v>
      </c>
      <c r="G1976" s="846">
        <v>1</v>
      </c>
      <c r="H1976" s="846">
        <v>1</v>
      </c>
      <c r="I1976" s="846"/>
      <c r="J1976" s="1015"/>
      <c r="K1976" s="847"/>
      <c r="L1976" s="847"/>
      <c r="M1976" s="847"/>
      <c r="N1976" s="847"/>
      <c r="O1976" s="218">
        <v>45047</v>
      </c>
      <c r="P1976" s="557">
        <f t="shared" si="38"/>
        <v>0</v>
      </c>
    </row>
    <row r="1977" spans="1:16">
      <c r="A1977" s="844">
        <v>45053</v>
      </c>
      <c r="B1977" s="845" t="s">
        <v>12</v>
      </c>
      <c r="C1977" s="845" t="s">
        <v>2049</v>
      </c>
      <c r="D1977" s="846" t="s">
        <v>95</v>
      </c>
      <c r="E1977" s="846"/>
      <c r="F1977" s="846">
        <v>1</v>
      </c>
      <c r="G1977" s="846">
        <v>1</v>
      </c>
      <c r="H1977" s="846"/>
      <c r="I1977" s="846"/>
      <c r="J1977" s="1015"/>
      <c r="K1977" s="847"/>
      <c r="L1977" s="847"/>
      <c r="M1977" s="847"/>
      <c r="N1977" s="847">
        <v>12</v>
      </c>
      <c r="O1977" s="218">
        <v>45047</v>
      </c>
      <c r="P1977" s="557">
        <f t="shared" si="38"/>
        <v>12</v>
      </c>
    </row>
    <row r="1978" spans="1:16">
      <c r="A1978" s="844">
        <v>45053</v>
      </c>
      <c r="B1978" s="845" t="s">
        <v>472</v>
      </c>
      <c r="C1978" s="845" t="s">
        <v>1994</v>
      </c>
      <c r="D1978" s="846" t="s">
        <v>95</v>
      </c>
      <c r="E1978" s="846"/>
      <c r="F1978" s="846">
        <v>1</v>
      </c>
      <c r="G1978" s="846">
        <v>1</v>
      </c>
      <c r="H1978" s="846"/>
      <c r="I1978" s="846"/>
      <c r="J1978" s="1015"/>
      <c r="K1978" s="847"/>
      <c r="L1978" s="847"/>
      <c r="M1978" s="847"/>
      <c r="N1978" s="847">
        <v>12</v>
      </c>
      <c r="O1978" s="218">
        <v>45047</v>
      </c>
      <c r="P1978" s="557">
        <f t="shared" si="38"/>
        <v>12</v>
      </c>
    </row>
    <row r="1979" spans="1:16">
      <c r="A1979" s="844">
        <v>45053</v>
      </c>
      <c r="B1979" s="845" t="s">
        <v>472</v>
      </c>
      <c r="C1979" s="845" t="s">
        <v>1949</v>
      </c>
      <c r="D1979" s="846" t="s">
        <v>96</v>
      </c>
      <c r="E1979" s="846"/>
      <c r="F1979" s="846">
        <v>1</v>
      </c>
      <c r="G1979" s="846">
        <v>1</v>
      </c>
      <c r="H1979" s="846"/>
      <c r="I1979" s="846"/>
      <c r="J1979" s="1015"/>
      <c r="K1979" s="847"/>
      <c r="L1979" s="847"/>
      <c r="M1979" s="847"/>
      <c r="N1979" s="847">
        <v>12</v>
      </c>
      <c r="O1979" s="218">
        <v>45047</v>
      </c>
      <c r="P1979" s="557">
        <f t="shared" si="38"/>
        <v>12</v>
      </c>
    </row>
    <row r="1980" spans="1:16">
      <c r="A1980" s="844">
        <v>45053</v>
      </c>
      <c r="B1980" s="845" t="s">
        <v>12</v>
      </c>
      <c r="C1980" s="845"/>
      <c r="D1980" s="846" t="s">
        <v>99</v>
      </c>
      <c r="E1980" s="846"/>
      <c r="F1980" s="846">
        <v>5</v>
      </c>
      <c r="G1980" s="846">
        <v>5</v>
      </c>
      <c r="H1980" s="846"/>
      <c r="I1980" s="846"/>
      <c r="J1980" s="1015"/>
      <c r="K1980" s="847"/>
      <c r="L1980" s="847"/>
      <c r="M1980" s="847"/>
      <c r="N1980" s="847">
        <v>1</v>
      </c>
      <c r="O1980" s="218">
        <v>45047</v>
      </c>
      <c r="P1980" s="557">
        <f t="shared" si="38"/>
        <v>1</v>
      </c>
    </row>
    <row r="1981" spans="1:16">
      <c r="A1981" s="844">
        <v>45054</v>
      </c>
      <c r="B1981" s="845" t="s">
        <v>34</v>
      </c>
      <c r="C1981" s="845" t="s">
        <v>895</v>
      </c>
      <c r="D1981" s="846" t="s">
        <v>204</v>
      </c>
      <c r="E1981" s="846"/>
      <c r="F1981" s="846">
        <v>1</v>
      </c>
      <c r="G1981" s="846">
        <v>1</v>
      </c>
      <c r="H1981" s="846"/>
      <c r="I1981" s="846"/>
      <c r="J1981" s="1015"/>
      <c r="K1981" s="847"/>
      <c r="L1981" s="847"/>
      <c r="M1981" s="847"/>
      <c r="N1981" s="847">
        <v>35</v>
      </c>
      <c r="O1981" s="218">
        <v>45047</v>
      </c>
      <c r="P1981" s="557">
        <f t="shared" si="38"/>
        <v>35</v>
      </c>
    </row>
    <row r="1982" spans="1:16">
      <c r="A1982" s="844">
        <v>45054</v>
      </c>
      <c r="B1982" s="845" t="s">
        <v>41</v>
      </c>
      <c r="C1982" s="845" t="s">
        <v>1805</v>
      </c>
      <c r="D1982" s="846" t="s">
        <v>10</v>
      </c>
      <c r="E1982" s="846"/>
      <c r="F1982" s="846">
        <v>1</v>
      </c>
      <c r="G1982" s="846">
        <v>0.5</v>
      </c>
      <c r="H1982" s="846"/>
      <c r="I1982" s="846"/>
      <c r="J1982" s="1015"/>
      <c r="K1982" s="847"/>
      <c r="L1982" s="847"/>
      <c r="M1982" s="847">
        <v>7</v>
      </c>
      <c r="N1982" s="847"/>
      <c r="O1982" s="218">
        <v>45047</v>
      </c>
      <c r="P1982" s="557">
        <f t="shared" si="38"/>
        <v>7</v>
      </c>
    </row>
    <row r="1983" spans="1:16">
      <c r="A1983" s="844">
        <v>45054</v>
      </c>
      <c r="B1983" s="845" t="s">
        <v>12</v>
      </c>
      <c r="C1983" s="845" t="s">
        <v>2050</v>
      </c>
      <c r="D1983" s="846" t="s">
        <v>10</v>
      </c>
      <c r="E1983" s="846"/>
      <c r="F1983" s="846">
        <v>1</v>
      </c>
      <c r="G1983" s="846">
        <v>1</v>
      </c>
      <c r="H1983" s="846"/>
      <c r="I1983" s="846"/>
      <c r="J1983" s="1015"/>
      <c r="K1983" s="847"/>
      <c r="L1983" s="847"/>
      <c r="M1983" s="847">
        <v>5</v>
      </c>
      <c r="N1983" s="847"/>
      <c r="O1983" s="218">
        <v>45047</v>
      </c>
      <c r="P1983" s="557">
        <f t="shared" ref="P1983:P2022" si="39">SUM(K1983:N1983)</f>
        <v>5</v>
      </c>
    </row>
    <row r="1984" spans="1:16">
      <c r="A1984" s="796">
        <v>45055</v>
      </c>
      <c r="B1984" s="731" t="s">
        <v>2</v>
      </c>
      <c r="C1984" s="731" t="s">
        <v>2051</v>
      </c>
      <c r="D1984" s="797" t="s">
        <v>228</v>
      </c>
      <c r="E1984" s="797"/>
      <c r="F1984" s="797">
        <v>2</v>
      </c>
      <c r="G1984" s="797">
        <v>2</v>
      </c>
      <c r="H1984" s="797"/>
      <c r="I1984" s="846"/>
      <c r="J1984" s="1015"/>
      <c r="K1984" s="798"/>
      <c r="L1984" s="798"/>
      <c r="M1984" s="798">
        <v>40</v>
      </c>
      <c r="N1984" s="798"/>
      <c r="O1984" s="218">
        <v>45047</v>
      </c>
      <c r="P1984" s="557">
        <f t="shared" si="39"/>
        <v>40</v>
      </c>
    </row>
    <row r="1985" spans="1:16">
      <c r="A1985" s="796">
        <v>45055</v>
      </c>
      <c r="B1985" s="845" t="s">
        <v>41</v>
      </c>
      <c r="C1985" s="731" t="s">
        <v>1207</v>
      </c>
      <c r="D1985" s="846" t="s">
        <v>10</v>
      </c>
      <c r="E1985" s="797"/>
      <c r="F1985" s="797">
        <v>3</v>
      </c>
      <c r="G1985" s="797">
        <v>1.5</v>
      </c>
      <c r="H1985" s="797"/>
      <c r="I1985" s="846"/>
      <c r="J1985" s="1015"/>
      <c r="K1985" s="798"/>
      <c r="L1985" s="798"/>
      <c r="M1985" s="798">
        <v>20</v>
      </c>
      <c r="N1985" s="798"/>
      <c r="O1985" s="218">
        <v>45047</v>
      </c>
      <c r="P1985" s="557">
        <f t="shared" si="39"/>
        <v>20</v>
      </c>
    </row>
    <row r="1986" spans="1:16">
      <c r="A1986" s="796">
        <v>45055</v>
      </c>
      <c r="B1986" s="845" t="s">
        <v>1</v>
      </c>
      <c r="C1986" s="731" t="s">
        <v>2011</v>
      </c>
      <c r="D1986" s="797" t="s">
        <v>400</v>
      </c>
      <c r="E1986" s="797"/>
      <c r="F1986" s="797">
        <v>1</v>
      </c>
      <c r="G1986" s="797">
        <v>1</v>
      </c>
      <c r="H1986" s="797">
        <v>1</v>
      </c>
      <c r="I1986" s="846"/>
      <c r="J1986" s="1015"/>
      <c r="K1986" s="798"/>
      <c r="L1986" s="798"/>
      <c r="M1986" s="798"/>
      <c r="N1986" s="798"/>
      <c r="O1986" s="218">
        <v>45047</v>
      </c>
      <c r="P1986" s="557">
        <f t="shared" si="39"/>
        <v>0</v>
      </c>
    </row>
    <row r="1987" spans="1:16">
      <c r="A1987" s="796">
        <v>45055</v>
      </c>
      <c r="B1987" s="845" t="s">
        <v>1</v>
      </c>
      <c r="C1987" s="731" t="s">
        <v>2011</v>
      </c>
      <c r="D1987" s="797" t="s">
        <v>401</v>
      </c>
      <c r="E1987" s="797"/>
      <c r="F1987" s="797">
        <v>4</v>
      </c>
      <c r="G1987" s="797">
        <v>4</v>
      </c>
      <c r="H1987" s="797">
        <v>4</v>
      </c>
      <c r="I1987" s="846"/>
      <c r="J1987" s="1015"/>
      <c r="K1987" s="798"/>
      <c r="L1987" s="798"/>
      <c r="M1987" s="798"/>
      <c r="N1987" s="798"/>
      <c r="O1987" s="218">
        <v>45047</v>
      </c>
      <c r="P1987" s="557">
        <f t="shared" si="39"/>
        <v>0</v>
      </c>
    </row>
    <row r="1988" spans="1:16">
      <c r="A1988" s="796">
        <v>45056</v>
      </c>
      <c r="B1988" s="845" t="s">
        <v>1</v>
      </c>
      <c r="C1988" s="731" t="s">
        <v>2011</v>
      </c>
      <c r="D1988" s="797" t="s">
        <v>400</v>
      </c>
      <c r="E1988" s="797"/>
      <c r="F1988" s="797">
        <v>1</v>
      </c>
      <c r="G1988" s="797">
        <v>1</v>
      </c>
      <c r="H1988" s="797">
        <v>1</v>
      </c>
      <c r="I1988" s="846"/>
      <c r="J1988" s="1015"/>
      <c r="K1988" s="798"/>
      <c r="L1988" s="798"/>
      <c r="M1988" s="798"/>
      <c r="N1988" s="798"/>
      <c r="O1988" s="218">
        <v>45047</v>
      </c>
      <c r="P1988" s="557">
        <f t="shared" si="39"/>
        <v>0</v>
      </c>
    </row>
    <row r="1989" spans="1:16">
      <c r="A1989" s="796">
        <v>45056</v>
      </c>
      <c r="B1989" s="845" t="s">
        <v>1</v>
      </c>
      <c r="C1989" s="731" t="s">
        <v>2011</v>
      </c>
      <c r="D1989" s="797" t="s">
        <v>401</v>
      </c>
      <c r="E1989" s="797"/>
      <c r="F1989" s="797">
        <v>4</v>
      </c>
      <c r="G1989" s="797">
        <v>4</v>
      </c>
      <c r="H1989" s="797">
        <v>4</v>
      </c>
      <c r="I1989" s="846"/>
      <c r="J1989" s="1015"/>
      <c r="K1989" s="798"/>
      <c r="L1989" s="798"/>
      <c r="M1989" s="798"/>
      <c r="N1989" s="798"/>
      <c r="O1989" s="218">
        <v>45047</v>
      </c>
      <c r="P1989" s="557">
        <f t="shared" si="39"/>
        <v>0</v>
      </c>
    </row>
    <row r="1990" spans="1:16">
      <c r="A1990" s="796">
        <v>45056</v>
      </c>
      <c r="B1990" s="731" t="s">
        <v>2</v>
      </c>
      <c r="C1990" s="731" t="s">
        <v>1844</v>
      </c>
      <c r="D1990" s="846" t="s">
        <v>97</v>
      </c>
      <c r="E1990" s="797"/>
      <c r="F1990" s="797">
        <v>1</v>
      </c>
      <c r="G1990" s="797">
        <v>1</v>
      </c>
      <c r="H1990" s="797"/>
      <c r="I1990" s="846"/>
      <c r="J1990" s="1015"/>
      <c r="K1990" s="798"/>
      <c r="L1990" s="798"/>
      <c r="M1990" s="798"/>
      <c r="N1990" s="798">
        <v>12</v>
      </c>
      <c r="O1990" s="218">
        <v>45047</v>
      </c>
      <c r="P1990" s="557">
        <f t="shared" si="39"/>
        <v>12</v>
      </c>
    </row>
    <row r="1991" spans="1:16">
      <c r="A1991" s="796">
        <v>45056</v>
      </c>
      <c r="B1991" s="731" t="s">
        <v>472</v>
      </c>
      <c r="C1991" s="731" t="s">
        <v>1924</v>
      </c>
      <c r="D1991" s="797" t="s">
        <v>98</v>
      </c>
      <c r="E1991" s="797"/>
      <c r="F1991" s="797">
        <v>1</v>
      </c>
      <c r="G1991" s="797">
        <v>1</v>
      </c>
      <c r="H1991" s="797"/>
      <c r="I1991" s="846"/>
      <c r="J1991" s="1015"/>
      <c r="K1991" s="798"/>
      <c r="L1991" s="798"/>
      <c r="M1991" s="798"/>
      <c r="N1991" s="798">
        <v>12</v>
      </c>
      <c r="O1991" s="218">
        <v>45047</v>
      </c>
      <c r="P1991" s="557">
        <f t="shared" si="39"/>
        <v>12</v>
      </c>
    </row>
    <row r="1992" spans="1:16">
      <c r="A1992" s="796">
        <v>45056</v>
      </c>
      <c r="B1992" s="845" t="s">
        <v>12</v>
      </c>
      <c r="C1992" s="731" t="s">
        <v>2052</v>
      </c>
      <c r="D1992" s="846" t="s">
        <v>95</v>
      </c>
      <c r="E1992" s="797"/>
      <c r="F1992" s="797">
        <v>1</v>
      </c>
      <c r="G1992" s="797">
        <v>1</v>
      </c>
      <c r="H1992" s="797"/>
      <c r="I1992" s="846"/>
      <c r="J1992" s="1015"/>
      <c r="K1992" s="798"/>
      <c r="L1992" s="798"/>
      <c r="M1992" s="798"/>
      <c r="N1992" s="798">
        <v>12</v>
      </c>
      <c r="O1992" s="218">
        <v>45047</v>
      </c>
      <c r="P1992" s="557">
        <f t="shared" si="39"/>
        <v>12</v>
      </c>
    </row>
    <row r="1993" spans="1:16">
      <c r="A1993" s="796">
        <v>45057</v>
      </c>
      <c r="B1993" s="845" t="s">
        <v>37</v>
      </c>
      <c r="C1993" s="731" t="s">
        <v>2054</v>
      </c>
      <c r="D1993" s="797" t="s">
        <v>204</v>
      </c>
      <c r="E1993" s="797"/>
      <c r="F1993" s="797">
        <v>1</v>
      </c>
      <c r="G1993" s="797">
        <v>1</v>
      </c>
      <c r="H1993" s="797"/>
      <c r="I1993" s="846"/>
      <c r="J1993" s="1015"/>
      <c r="K1993" s="798"/>
      <c r="L1993" s="798"/>
      <c r="M1993" s="798"/>
      <c r="N1993" s="798">
        <v>35</v>
      </c>
      <c r="O1993" s="218">
        <v>45047</v>
      </c>
      <c r="P1993" s="557">
        <f t="shared" si="39"/>
        <v>35</v>
      </c>
    </row>
    <row r="1994" spans="1:16">
      <c r="A1994" s="796">
        <v>45057</v>
      </c>
      <c r="B1994" s="731" t="s">
        <v>2</v>
      </c>
      <c r="C1994" s="731" t="s">
        <v>2055</v>
      </c>
      <c r="D1994" s="846" t="s">
        <v>354</v>
      </c>
      <c r="E1994" s="797"/>
      <c r="F1994" s="797">
        <v>2</v>
      </c>
      <c r="G1994" s="797">
        <v>2</v>
      </c>
      <c r="H1994" s="797"/>
      <c r="I1994" s="846"/>
      <c r="J1994" s="1015"/>
      <c r="K1994" s="798"/>
      <c r="L1994" s="798"/>
      <c r="M1994" s="798">
        <v>10</v>
      </c>
      <c r="N1994" s="798"/>
      <c r="O1994" s="218">
        <v>45047</v>
      </c>
      <c r="P1994" s="557">
        <f t="shared" si="39"/>
        <v>10</v>
      </c>
    </row>
    <row r="1995" spans="1:16">
      <c r="A1995" s="796">
        <v>45057</v>
      </c>
      <c r="B1995" s="845" t="s">
        <v>12</v>
      </c>
      <c r="C1995" s="731" t="s">
        <v>1959</v>
      </c>
      <c r="D1995" s="846" t="s">
        <v>10</v>
      </c>
      <c r="E1995" s="797"/>
      <c r="F1995" s="797">
        <v>1</v>
      </c>
      <c r="G1995" s="797">
        <v>1</v>
      </c>
      <c r="H1995" s="797"/>
      <c r="I1995" s="846"/>
      <c r="J1995" s="1015"/>
      <c r="K1995" s="798"/>
      <c r="L1995" s="798"/>
      <c r="M1995" s="798">
        <v>5</v>
      </c>
      <c r="N1995" s="798"/>
      <c r="O1995" s="218">
        <v>45047</v>
      </c>
      <c r="P1995" s="557">
        <f t="shared" si="39"/>
        <v>5</v>
      </c>
    </row>
    <row r="1996" spans="1:16">
      <c r="A1996" s="796">
        <v>45057</v>
      </c>
      <c r="B1996" s="845" t="s">
        <v>41</v>
      </c>
      <c r="C1996" s="731" t="s">
        <v>1839</v>
      </c>
      <c r="D1996" s="846" t="s">
        <v>10</v>
      </c>
      <c r="E1996" s="797"/>
      <c r="F1996" s="797">
        <v>2</v>
      </c>
      <c r="G1996" s="797">
        <v>2</v>
      </c>
      <c r="H1996" s="797"/>
      <c r="I1996" s="846"/>
      <c r="J1996" s="1015"/>
      <c r="K1996" s="798"/>
      <c r="L1996" s="798"/>
      <c r="M1996" s="798">
        <v>15</v>
      </c>
      <c r="N1996" s="798"/>
      <c r="O1996" s="218">
        <v>45047</v>
      </c>
      <c r="P1996" s="557">
        <f t="shared" si="39"/>
        <v>15</v>
      </c>
    </row>
    <row r="1997" spans="1:16">
      <c r="A1997" s="796">
        <v>45057</v>
      </c>
      <c r="B1997" s="731" t="s">
        <v>472</v>
      </c>
      <c r="C1997" s="731" t="s">
        <v>1949</v>
      </c>
      <c r="D1997" s="797" t="s">
        <v>98</v>
      </c>
      <c r="E1997" s="797"/>
      <c r="F1997" s="797">
        <v>1</v>
      </c>
      <c r="G1997" s="797">
        <v>1</v>
      </c>
      <c r="H1997" s="797"/>
      <c r="I1997" s="846"/>
      <c r="J1997" s="1015"/>
      <c r="K1997" s="798"/>
      <c r="L1997" s="798"/>
      <c r="M1997" s="798"/>
      <c r="N1997" s="798">
        <v>12</v>
      </c>
      <c r="O1997" s="218">
        <v>45047</v>
      </c>
      <c r="P1997" s="557">
        <f t="shared" si="39"/>
        <v>12</v>
      </c>
    </row>
    <row r="1998" spans="1:16">
      <c r="A1998" s="796">
        <v>45057</v>
      </c>
      <c r="B1998" s="845" t="s">
        <v>1</v>
      </c>
      <c r="C1998" s="731" t="s">
        <v>2056</v>
      </c>
      <c r="D1998" s="797" t="s">
        <v>402</v>
      </c>
      <c r="E1998" s="797"/>
      <c r="F1998" s="797">
        <v>1</v>
      </c>
      <c r="G1998" s="797">
        <v>1</v>
      </c>
      <c r="H1998" s="797">
        <v>1</v>
      </c>
      <c r="I1998" s="846"/>
      <c r="J1998" s="1015"/>
      <c r="K1998" s="798"/>
      <c r="L1998" s="798"/>
      <c r="M1998" s="798"/>
      <c r="N1998" s="798"/>
      <c r="O1998" s="218">
        <v>45047</v>
      </c>
      <c r="P1998" s="557">
        <f t="shared" si="39"/>
        <v>0</v>
      </c>
    </row>
    <row r="1999" spans="1:16">
      <c r="A1999" s="796">
        <v>45057</v>
      </c>
      <c r="B1999" s="845" t="s">
        <v>3</v>
      </c>
      <c r="C1999" s="731" t="s">
        <v>2016</v>
      </c>
      <c r="D1999" s="797" t="s">
        <v>400</v>
      </c>
      <c r="E1999" s="797"/>
      <c r="F1999" s="797">
        <v>2</v>
      </c>
      <c r="G1999" s="797">
        <v>2</v>
      </c>
      <c r="H1999" s="797">
        <v>2</v>
      </c>
      <c r="I1999" s="846"/>
      <c r="J1999" s="1015"/>
      <c r="K1999" s="798"/>
      <c r="L1999" s="798"/>
      <c r="M1999" s="798"/>
      <c r="N1999" s="798"/>
      <c r="O1999" s="218">
        <v>45047</v>
      </c>
      <c r="P1999" s="557">
        <f t="shared" si="39"/>
        <v>0</v>
      </c>
    </row>
    <row r="2000" spans="1:16">
      <c r="A2000" s="796">
        <v>45057</v>
      </c>
      <c r="B2000" s="845" t="s">
        <v>3</v>
      </c>
      <c r="C2000" s="731" t="s">
        <v>2016</v>
      </c>
      <c r="D2000" s="797" t="s">
        <v>403</v>
      </c>
      <c r="E2000" s="797"/>
      <c r="F2000" s="797">
        <v>1</v>
      </c>
      <c r="G2000" s="797">
        <v>1</v>
      </c>
      <c r="H2000" s="797">
        <v>1</v>
      </c>
      <c r="I2000" s="846"/>
      <c r="J2000" s="1015"/>
      <c r="K2000" s="798"/>
      <c r="L2000" s="798"/>
      <c r="M2000" s="798"/>
      <c r="N2000" s="798"/>
      <c r="O2000" s="218">
        <v>45047</v>
      </c>
      <c r="P2000" s="557">
        <f t="shared" si="39"/>
        <v>0</v>
      </c>
    </row>
    <row r="2001" spans="1:16">
      <c r="A2001" s="796">
        <v>45057</v>
      </c>
      <c r="B2001" s="845" t="s">
        <v>3</v>
      </c>
      <c r="C2001" s="731" t="s">
        <v>2016</v>
      </c>
      <c r="D2001" s="797" t="s">
        <v>404</v>
      </c>
      <c r="E2001" s="797"/>
      <c r="F2001" s="797">
        <v>3</v>
      </c>
      <c r="G2001" s="797">
        <v>3</v>
      </c>
      <c r="H2001" s="797">
        <v>3</v>
      </c>
      <c r="I2001" s="846"/>
      <c r="J2001" s="1015"/>
      <c r="K2001" s="798"/>
      <c r="L2001" s="798"/>
      <c r="M2001" s="798"/>
      <c r="N2001" s="798"/>
      <c r="O2001" s="218">
        <v>45047</v>
      </c>
      <c r="P2001" s="557">
        <f t="shared" si="39"/>
        <v>0</v>
      </c>
    </row>
    <row r="2002" spans="1:16">
      <c r="A2002" s="796">
        <v>45058</v>
      </c>
      <c r="B2002" s="731" t="s">
        <v>472</v>
      </c>
      <c r="C2002" s="731"/>
      <c r="D2002" s="797" t="s">
        <v>98</v>
      </c>
      <c r="E2002" s="797"/>
      <c r="F2002" s="797">
        <v>1</v>
      </c>
      <c r="G2002" s="797">
        <v>1</v>
      </c>
      <c r="H2002" s="797"/>
      <c r="I2002" s="846"/>
      <c r="J2002" s="1015"/>
      <c r="K2002" s="798"/>
      <c r="L2002" s="798"/>
      <c r="M2002" s="798"/>
      <c r="N2002" s="798">
        <v>12</v>
      </c>
      <c r="O2002" s="218">
        <v>45047</v>
      </c>
      <c r="P2002" s="557">
        <f t="shared" si="39"/>
        <v>12</v>
      </c>
    </row>
    <row r="2003" spans="1:16">
      <c r="A2003" s="796">
        <v>45058</v>
      </c>
      <c r="B2003" s="731" t="s">
        <v>472</v>
      </c>
      <c r="C2003" s="731" t="s">
        <v>1949</v>
      </c>
      <c r="D2003" s="846" t="s">
        <v>96</v>
      </c>
      <c r="E2003" s="797"/>
      <c r="F2003" s="797">
        <v>1</v>
      </c>
      <c r="G2003" s="797">
        <v>1</v>
      </c>
      <c r="H2003" s="797"/>
      <c r="I2003" s="846"/>
      <c r="J2003" s="1015"/>
      <c r="K2003" s="798"/>
      <c r="L2003" s="798"/>
      <c r="M2003" s="798"/>
      <c r="N2003" s="798">
        <v>12</v>
      </c>
      <c r="O2003" s="218">
        <v>45047</v>
      </c>
      <c r="P2003" s="557">
        <f t="shared" si="39"/>
        <v>12</v>
      </c>
    </row>
    <row r="2004" spans="1:16">
      <c r="A2004" s="796">
        <v>45058</v>
      </c>
      <c r="B2004" s="845" t="s">
        <v>41</v>
      </c>
      <c r="C2004" s="731" t="s">
        <v>1493</v>
      </c>
      <c r="D2004" s="846" t="s">
        <v>10</v>
      </c>
      <c r="E2004" s="797"/>
      <c r="F2004" s="797">
        <v>1</v>
      </c>
      <c r="G2004" s="797">
        <v>1</v>
      </c>
      <c r="H2004" s="797"/>
      <c r="I2004" s="846"/>
      <c r="J2004" s="1015"/>
      <c r="K2004" s="798"/>
      <c r="L2004" s="798"/>
      <c r="M2004" s="798">
        <v>7</v>
      </c>
      <c r="N2004" s="798"/>
      <c r="O2004" s="218">
        <v>45047</v>
      </c>
      <c r="P2004" s="557">
        <f t="shared" si="39"/>
        <v>7</v>
      </c>
    </row>
    <row r="2005" spans="1:16">
      <c r="A2005" s="796">
        <v>45058</v>
      </c>
      <c r="B2005" s="845" t="s">
        <v>12</v>
      </c>
      <c r="C2005" s="731" t="s">
        <v>2057</v>
      </c>
      <c r="D2005" s="846" t="s">
        <v>10</v>
      </c>
      <c r="E2005" s="797"/>
      <c r="F2005" s="797">
        <v>2</v>
      </c>
      <c r="G2005" s="797">
        <v>2</v>
      </c>
      <c r="H2005" s="797"/>
      <c r="I2005" s="846"/>
      <c r="J2005" s="1015"/>
      <c r="K2005" s="798"/>
      <c r="L2005" s="798"/>
      <c r="M2005" s="798">
        <v>10</v>
      </c>
      <c r="N2005" s="798"/>
      <c r="O2005" s="218">
        <v>45047</v>
      </c>
      <c r="P2005" s="557">
        <f t="shared" si="39"/>
        <v>10</v>
      </c>
    </row>
    <row r="2006" spans="1:16">
      <c r="A2006" s="796">
        <v>45058</v>
      </c>
      <c r="B2006" s="845" t="s">
        <v>3</v>
      </c>
      <c r="C2006" s="731" t="s">
        <v>2058</v>
      </c>
      <c r="D2006" s="797" t="s">
        <v>402</v>
      </c>
      <c r="E2006" s="797"/>
      <c r="F2006" s="797">
        <v>1</v>
      </c>
      <c r="G2006" s="797">
        <v>1</v>
      </c>
      <c r="H2006" s="797">
        <v>1</v>
      </c>
      <c r="I2006" s="846"/>
      <c r="J2006" s="1015"/>
      <c r="K2006" s="798"/>
      <c r="L2006" s="798"/>
      <c r="M2006" s="798"/>
      <c r="N2006" s="798"/>
      <c r="O2006" s="218">
        <v>45047</v>
      </c>
      <c r="P2006" s="557">
        <f t="shared" si="39"/>
        <v>0</v>
      </c>
    </row>
    <row r="2007" spans="1:16">
      <c r="A2007" s="796">
        <v>45059</v>
      </c>
      <c r="B2007" s="731" t="s">
        <v>12</v>
      </c>
      <c r="C2007" s="731" t="s">
        <v>2062</v>
      </c>
      <c r="D2007" s="846" t="s">
        <v>10</v>
      </c>
      <c r="E2007" s="797"/>
      <c r="F2007" s="797">
        <v>2</v>
      </c>
      <c r="G2007" s="797">
        <v>2</v>
      </c>
      <c r="H2007" s="797"/>
      <c r="I2007" s="846"/>
      <c r="J2007" s="1015"/>
      <c r="K2007" s="798"/>
      <c r="L2007" s="798"/>
      <c r="M2007" s="798">
        <v>11.5</v>
      </c>
      <c r="N2007" s="798"/>
      <c r="O2007" s="218">
        <v>45047</v>
      </c>
      <c r="P2007" s="557">
        <f t="shared" si="39"/>
        <v>11.5</v>
      </c>
    </row>
    <row r="2008" spans="1:16">
      <c r="A2008" s="796">
        <v>45059</v>
      </c>
      <c r="B2008" s="731" t="s">
        <v>2</v>
      </c>
      <c r="C2008" s="731" t="s">
        <v>2063</v>
      </c>
      <c r="D2008" s="846" t="s">
        <v>10</v>
      </c>
      <c r="E2008" s="797"/>
      <c r="F2008" s="797">
        <v>2</v>
      </c>
      <c r="G2008" s="797">
        <v>1</v>
      </c>
      <c r="H2008" s="797"/>
      <c r="I2008" s="846"/>
      <c r="J2008" s="1015"/>
      <c r="K2008" s="798"/>
      <c r="L2008" s="798"/>
      <c r="M2008" s="798">
        <v>11.5</v>
      </c>
      <c r="N2008" s="798"/>
      <c r="O2008" s="218">
        <v>45047</v>
      </c>
      <c r="P2008" s="557">
        <f t="shared" si="39"/>
        <v>11.5</v>
      </c>
    </row>
    <row r="2009" spans="1:16">
      <c r="A2009" s="796">
        <v>45059</v>
      </c>
      <c r="B2009" s="731" t="s">
        <v>34</v>
      </c>
      <c r="C2009" s="731" t="s">
        <v>2064</v>
      </c>
      <c r="D2009" s="797" t="s">
        <v>401</v>
      </c>
      <c r="E2009" s="797"/>
      <c r="F2009" s="797">
        <v>4</v>
      </c>
      <c r="G2009" s="797">
        <v>4</v>
      </c>
      <c r="H2009" s="797">
        <v>4</v>
      </c>
      <c r="I2009" s="846"/>
      <c r="J2009" s="1015"/>
      <c r="K2009" s="798"/>
      <c r="L2009" s="798"/>
      <c r="M2009" s="798"/>
      <c r="N2009" s="798"/>
      <c r="O2009" s="218">
        <v>45047</v>
      </c>
      <c r="P2009" s="557">
        <f t="shared" si="39"/>
        <v>0</v>
      </c>
    </row>
    <row r="2010" spans="1:16">
      <c r="A2010" s="796">
        <v>45061</v>
      </c>
      <c r="B2010" s="731" t="s">
        <v>37</v>
      </c>
      <c r="C2010" s="731" t="s">
        <v>1114</v>
      </c>
      <c r="D2010" s="797" t="s">
        <v>204</v>
      </c>
      <c r="E2010" s="797"/>
      <c r="F2010" s="797">
        <v>1</v>
      </c>
      <c r="G2010" s="797">
        <v>1</v>
      </c>
      <c r="H2010" s="797"/>
      <c r="I2010" s="846"/>
      <c r="J2010" s="1015"/>
      <c r="K2010" s="798"/>
      <c r="L2010" s="798"/>
      <c r="M2010" s="798"/>
      <c r="N2010" s="798">
        <v>37</v>
      </c>
      <c r="O2010" s="218">
        <v>45047</v>
      </c>
      <c r="P2010" s="557">
        <f t="shared" si="39"/>
        <v>37</v>
      </c>
    </row>
    <row r="2011" spans="1:16">
      <c r="A2011" s="796">
        <v>45061</v>
      </c>
      <c r="B2011" s="731" t="s">
        <v>472</v>
      </c>
      <c r="C2011" s="731" t="s">
        <v>2065</v>
      </c>
      <c r="D2011" s="846" t="s">
        <v>96</v>
      </c>
      <c r="E2011" s="797"/>
      <c r="F2011" s="797">
        <v>1</v>
      </c>
      <c r="G2011" s="797">
        <v>1</v>
      </c>
      <c r="H2011" s="797"/>
      <c r="I2011" s="846"/>
      <c r="J2011" s="1015"/>
      <c r="K2011" s="798"/>
      <c r="L2011" s="798"/>
      <c r="M2011" s="798"/>
      <c r="N2011" s="798">
        <v>12</v>
      </c>
      <c r="O2011" s="218">
        <v>45047</v>
      </c>
      <c r="P2011" s="557">
        <f t="shared" si="39"/>
        <v>12</v>
      </c>
    </row>
    <row r="2012" spans="1:16">
      <c r="A2012" s="796">
        <v>45061</v>
      </c>
      <c r="B2012" s="731" t="s">
        <v>472</v>
      </c>
      <c r="C2012" s="731"/>
      <c r="D2012" s="846" t="s">
        <v>99</v>
      </c>
      <c r="E2012" s="797"/>
      <c r="F2012" s="797">
        <v>5</v>
      </c>
      <c r="G2012" s="797">
        <v>5</v>
      </c>
      <c r="H2012" s="797"/>
      <c r="I2012" s="846"/>
      <c r="J2012" s="1015"/>
      <c r="K2012" s="798"/>
      <c r="L2012" s="798"/>
      <c r="M2012" s="798"/>
      <c r="N2012" s="798">
        <v>6</v>
      </c>
      <c r="O2012" s="218">
        <v>45047</v>
      </c>
      <c r="P2012" s="557">
        <f t="shared" si="39"/>
        <v>6</v>
      </c>
    </row>
    <row r="2013" spans="1:16">
      <c r="A2013" s="796">
        <v>45061</v>
      </c>
      <c r="B2013" s="731" t="s">
        <v>34</v>
      </c>
      <c r="C2013" s="731" t="s">
        <v>2066</v>
      </c>
      <c r="D2013" s="797" t="s">
        <v>400</v>
      </c>
      <c r="E2013" s="797"/>
      <c r="F2013" s="797">
        <v>1</v>
      </c>
      <c r="G2013" s="797">
        <v>1</v>
      </c>
      <c r="H2013" s="797">
        <v>1</v>
      </c>
      <c r="I2013" s="846"/>
      <c r="J2013" s="1015"/>
      <c r="K2013" s="798"/>
      <c r="L2013" s="798"/>
      <c r="M2013" s="798"/>
      <c r="N2013" s="798"/>
      <c r="O2013" s="218">
        <v>45047</v>
      </c>
      <c r="P2013" s="557">
        <f t="shared" si="39"/>
        <v>0</v>
      </c>
    </row>
    <row r="2014" spans="1:16">
      <c r="A2014" s="796">
        <v>45061</v>
      </c>
      <c r="B2014" s="731" t="s">
        <v>34</v>
      </c>
      <c r="C2014" s="731" t="s">
        <v>2066</v>
      </c>
      <c r="D2014" s="797" t="s">
        <v>403</v>
      </c>
      <c r="E2014" s="797"/>
      <c r="F2014" s="797">
        <v>1</v>
      </c>
      <c r="G2014" s="797">
        <v>1</v>
      </c>
      <c r="H2014" s="797">
        <v>1</v>
      </c>
      <c r="I2014" s="846"/>
      <c r="J2014" s="1015"/>
      <c r="K2014" s="798"/>
      <c r="L2014" s="798"/>
      <c r="M2014" s="798"/>
      <c r="N2014" s="798"/>
      <c r="O2014" s="218">
        <v>45047</v>
      </c>
      <c r="P2014" s="557">
        <f t="shared" si="39"/>
        <v>0</v>
      </c>
    </row>
    <row r="2015" spans="1:16">
      <c r="A2015" s="796">
        <v>45061</v>
      </c>
      <c r="B2015" s="731" t="s">
        <v>34</v>
      </c>
      <c r="C2015" s="731" t="s">
        <v>2066</v>
      </c>
      <c r="D2015" s="797" t="s">
        <v>402</v>
      </c>
      <c r="E2015" s="797"/>
      <c r="F2015" s="797">
        <v>1</v>
      </c>
      <c r="G2015" s="797">
        <v>1</v>
      </c>
      <c r="H2015" s="797">
        <v>1</v>
      </c>
      <c r="I2015" s="846"/>
      <c r="J2015" s="1015"/>
      <c r="K2015" s="798"/>
      <c r="L2015" s="798"/>
      <c r="M2015" s="798"/>
      <c r="N2015" s="798"/>
      <c r="O2015" s="218">
        <v>45047</v>
      </c>
      <c r="P2015" s="557">
        <f t="shared" si="39"/>
        <v>0</v>
      </c>
    </row>
    <row r="2016" spans="1:16">
      <c r="A2016" s="796">
        <v>45061</v>
      </c>
      <c r="B2016" s="731" t="s">
        <v>34</v>
      </c>
      <c r="C2016" s="731" t="s">
        <v>2066</v>
      </c>
      <c r="D2016" s="797" t="s">
        <v>401</v>
      </c>
      <c r="E2016" s="797"/>
      <c r="F2016" s="797">
        <v>4</v>
      </c>
      <c r="G2016" s="797">
        <v>4</v>
      </c>
      <c r="H2016" s="797">
        <v>4</v>
      </c>
      <c r="I2016" s="846"/>
      <c r="J2016" s="1015"/>
      <c r="K2016" s="798"/>
      <c r="L2016" s="798"/>
      <c r="M2016" s="798"/>
      <c r="N2016" s="798"/>
      <c r="O2016" s="218">
        <v>45047</v>
      </c>
      <c r="P2016" s="557">
        <f t="shared" si="39"/>
        <v>0</v>
      </c>
    </row>
    <row r="2017" spans="1:16">
      <c r="A2017" s="796">
        <v>45062</v>
      </c>
      <c r="B2017" s="731" t="s">
        <v>34</v>
      </c>
      <c r="C2017" s="731" t="s">
        <v>2066</v>
      </c>
      <c r="D2017" s="797" t="s">
        <v>400</v>
      </c>
      <c r="E2017" s="797"/>
      <c r="F2017" s="797">
        <v>1</v>
      </c>
      <c r="G2017" s="797">
        <v>1</v>
      </c>
      <c r="H2017" s="797">
        <v>1</v>
      </c>
      <c r="I2017" s="846"/>
      <c r="J2017" s="1015"/>
      <c r="K2017" s="798"/>
      <c r="L2017" s="798"/>
      <c r="M2017" s="798"/>
      <c r="N2017" s="798"/>
      <c r="O2017" s="218">
        <v>45047</v>
      </c>
      <c r="P2017" s="557">
        <f t="shared" si="39"/>
        <v>0</v>
      </c>
    </row>
    <row r="2018" spans="1:16">
      <c r="A2018" s="796">
        <v>45062</v>
      </c>
      <c r="B2018" s="731" t="s">
        <v>34</v>
      </c>
      <c r="C2018" s="731" t="s">
        <v>2066</v>
      </c>
      <c r="D2018" s="797" t="s">
        <v>401</v>
      </c>
      <c r="E2018" s="797"/>
      <c r="F2018" s="797">
        <v>3</v>
      </c>
      <c r="G2018" s="797">
        <v>3</v>
      </c>
      <c r="H2018" s="797">
        <v>3</v>
      </c>
      <c r="I2018" s="846"/>
      <c r="J2018" s="1015"/>
      <c r="K2018" s="798"/>
      <c r="L2018" s="798"/>
      <c r="M2018" s="798"/>
      <c r="N2018" s="798"/>
      <c r="O2018" s="218">
        <v>45047</v>
      </c>
      <c r="P2018" s="557">
        <f t="shared" si="39"/>
        <v>0</v>
      </c>
    </row>
    <row r="2019" spans="1:16">
      <c r="A2019" s="796">
        <v>45062</v>
      </c>
      <c r="B2019" s="731" t="s">
        <v>34</v>
      </c>
      <c r="C2019" s="731" t="s">
        <v>2067</v>
      </c>
      <c r="D2019" s="797" t="s">
        <v>401</v>
      </c>
      <c r="E2019" s="797"/>
      <c r="F2019" s="797">
        <v>2</v>
      </c>
      <c r="G2019" s="797">
        <v>2</v>
      </c>
      <c r="H2019" s="797">
        <v>2</v>
      </c>
      <c r="I2019" s="846"/>
      <c r="J2019" s="1015"/>
      <c r="K2019" s="798"/>
      <c r="L2019" s="798"/>
      <c r="M2019" s="798"/>
      <c r="N2019" s="798"/>
      <c r="O2019" s="218">
        <v>45047</v>
      </c>
      <c r="P2019" s="557">
        <f t="shared" si="39"/>
        <v>0</v>
      </c>
    </row>
    <row r="2020" spans="1:16">
      <c r="A2020" s="796">
        <v>45062</v>
      </c>
      <c r="B2020" s="731" t="s">
        <v>472</v>
      </c>
      <c r="C2020" s="731" t="s">
        <v>2068</v>
      </c>
      <c r="D2020" s="797" t="s">
        <v>96</v>
      </c>
      <c r="E2020" s="797"/>
      <c r="F2020" s="797">
        <v>2</v>
      </c>
      <c r="G2020" s="797">
        <v>2</v>
      </c>
      <c r="H2020" s="797"/>
      <c r="I2020" s="846"/>
      <c r="J2020" s="1015"/>
      <c r="K2020" s="798"/>
      <c r="L2020" s="798"/>
      <c r="M2020" s="798"/>
      <c r="N2020" s="798">
        <v>25</v>
      </c>
      <c r="O2020" s="218">
        <v>45047</v>
      </c>
      <c r="P2020" s="557">
        <f t="shared" si="39"/>
        <v>25</v>
      </c>
    </row>
    <row r="2021" spans="1:16">
      <c r="A2021" s="844">
        <v>45063</v>
      </c>
      <c r="B2021" s="731" t="s">
        <v>34</v>
      </c>
      <c r="C2021" s="731" t="s">
        <v>2067</v>
      </c>
      <c r="D2021" s="797" t="s">
        <v>402</v>
      </c>
      <c r="E2021" s="846"/>
      <c r="F2021" s="846">
        <v>1</v>
      </c>
      <c r="G2021" s="846">
        <v>1</v>
      </c>
      <c r="H2021" s="846">
        <v>1</v>
      </c>
      <c r="I2021" s="846"/>
      <c r="J2021" s="1015"/>
      <c r="K2021" s="847"/>
      <c r="L2021" s="847"/>
      <c r="M2021" s="847"/>
      <c r="N2021" s="847"/>
      <c r="O2021" s="218">
        <v>45047</v>
      </c>
      <c r="P2021" s="557">
        <f t="shared" si="39"/>
        <v>0</v>
      </c>
    </row>
    <row r="2022" spans="1:16">
      <c r="A2022" s="844">
        <v>45063</v>
      </c>
      <c r="B2022" s="731" t="s">
        <v>34</v>
      </c>
      <c r="C2022" s="731" t="s">
        <v>2067</v>
      </c>
      <c r="D2022" s="797" t="s">
        <v>400</v>
      </c>
      <c r="E2022" s="846"/>
      <c r="F2022" s="846">
        <v>1</v>
      </c>
      <c r="G2022" s="846">
        <v>1</v>
      </c>
      <c r="H2022" s="846">
        <v>1</v>
      </c>
      <c r="I2022" s="846"/>
      <c r="J2022" s="1015"/>
      <c r="K2022" s="847"/>
      <c r="L2022" s="847"/>
      <c r="M2022" s="847"/>
      <c r="N2022" s="847"/>
      <c r="O2022" s="218">
        <v>45047</v>
      </c>
      <c r="P2022" s="557">
        <f t="shared" si="39"/>
        <v>0</v>
      </c>
    </row>
    <row r="2023" spans="1:16">
      <c r="A2023" s="844">
        <v>45063</v>
      </c>
      <c r="B2023" s="731" t="s">
        <v>34</v>
      </c>
      <c r="C2023" s="731" t="s">
        <v>2067</v>
      </c>
      <c r="D2023" s="797" t="s">
        <v>401</v>
      </c>
      <c r="E2023" s="846"/>
      <c r="F2023" s="846">
        <v>9</v>
      </c>
      <c r="G2023" s="846">
        <v>9</v>
      </c>
      <c r="H2023" s="846">
        <v>9</v>
      </c>
      <c r="I2023" s="847"/>
      <c r="J2023" s="1063"/>
      <c r="K2023" s="847"/>
      <c r="L2023" s="847"/>
      <c r="M2023" s="847"/>
      <c r="N2023" s="847"/>
      <c r="O2023" s="218">
        <v>45047</v>
      </c>
      <c r="P2023" s="557">
        <f t="shared" ref="P2023:P2033" si="40">SUM(K2023:N2023)</f>
        <v>0</v>
      </c>
    </row>
    <row r="2024" spans="1:16">
      <c r="A2024" s="844">
        <v>45063</v>
      </c>
      <c r="B2024" s="845" t="s">
        <v>472</v>
      </c>
      <c r="C2024" s="845" t="s">
        <v>2069</v>
      </c>
      <c r="D2024" s="846" t="s">
        <v>95</v>
      </c>
      <c r="E2024" s="846"/>
      <c r="F2024" s="846">
        <v>2</v>
      </c>
      <c r="G2024" s="846">
        <v>2</v>
      </c>
      <c r="H2024" s="847"/>
      <c r="I2024" s="847"/>
      <c r="J2024" s="1063"/>
      <c r="K2024" s="847"/>
      <c r="L2024" s="847"/>
      <c r="M2024" s="847"/>
      <c r="N2024" s="847">
        <v>29</v>
      </c>
      <c r="O2024" s="218">
        <v>45047</v>
      </c>
      <c r="P2024" s="557">
        <f t="shared" si="40"/>
        <v>29</v>
      </c>
    </row>
    <row r="2025" spans="1:16">
      <c r="A2025" s="844">
        <v>45064</v>
      </c>
      <c r="B2025" s="845" t="s">
        <v>34</v>
      </c>
      <c r="C2025" s="731" t="s">
        <v>2070</v>
      </c>
      <c r="D2025" s="797" t="s">
        <v>402</v>
      </c>
      <c r="E2025" s="846"/>
      <c r="F2025" s="846">
        <v>1</v>
      </c>
      <c r="G2025" s="846">
        <v>1</v>
      </c>
      <c r="H2025" s="846">
        <v>1</v>
      </c>
      <c r="I2025" s="847"/>
      <c r="J2025" s="1063"/>
      <c r="K2025" s="847"/>
      <c r="L2025" s="847"/>
      <c r="M2025" s="847"/>
      <c r="N2025" s="847"/>
      <c r="O2025" s="218">
        <v>45047</v>
      </c>
      <c r="P2025" s="557">
        <f t="shared" si="40"/>
        <v>0</v>
      </c>
    </row>
    <row r="2026" spans="1:16">
      <c r="A2026" s="844">
        <v>45064</v>
      </c>
      <c r="B2026" s="845" t="s">
        <v>34</v>
      </c>
      <c r="C2026" s="731" t="s">
        <v>2070</v>
      </c>
      <c r="D2026" s="797" t="s">
        <v>400</v>
      </c>
      <c r="E2026" s="846"/>
      <c r="F2026" s="846">
        <v>1</v>
      </c>
      <c r="G2026" s="846">
        <v>1</v>
      </c>
      <c r="H2026" s="846">
        <v>1</v>
      </c>
      <c r="I2026" s="847"/>
      <c r="J2026" s="1063"/>
      <c r="K2026" s="847"/>
      <c r="L2026" s="847"/>
      <c r="M2026" s="847"/>
      <c r="N2026" s="847"/>
      <c r="O2026" s="218">
        <v>45047</v>
      </c>
      <c r="P2026" s="557">
        <f t="shared" si="40"/>
        <v>0</v>
      </c>
    </row>
    <row r="2027" spans="1:16">
      <c r="A2027" s="844">
        <v>45064</v>
      </c>
      <c r="B2027" s="845" t="s">
        <v>14</v>
      </c>
      <c r="C2027" s="845" t="s">
        <v>2071</v>
      </c>
      <c r="D2027" s="846" t="s">
        <v>10</v>
      </c>
      <c r="E2027" s="846"/>
      <c r="F2027" s="846">
        <v>3</v>
      </c>
      <c r="G2027" s="846">
        <v>0.75</v>
      </c>
      <c r="H2027" s="847"/>
      <c r="I2027" s="847"/>
      <c r="J2027" s="1063"/>
      <c r="K2027" s="847"/>
      <c r="L2027" s="847"/>
      <c r="M2027" s="847">
        <v>11</v>
      </c>
      <c r="N2027" s="847"/>
      <c r="O2027" s="218">
        <v>45047</v>
      </c>
      <c r="P2027" s="557">
        <f t="shared" si="40"/>
        <v>11</v>
      </c>
    </row>
    <row r="2028" spans="1:16">
      <c r="A2028" s="844">
        <v>45064</v>
      </c>
      <c r="B2028" s="845" t="s">
        <v>14</v>
      </c>
      <c r="C2028" s="845" t="s">
        <v>2072</v>
      </c>
      <c r="D2028" s="846" t="s">
        <v>10</v>
      </c>
      <c r="E2028" s="846"/>
      <c r="F2028" s="846">
        <v>1</v>
      </c>
      <c r="G2028" s="846">
        <v>0.25</v>
      </c>
      <c r="H2028" s="847"/>
      <c r="I2028" s="847"/>
      <c r="J2028" s="1063"/>
      <c r="K2028" s="847"/>
      <c r="L2028" s="847"/>
      <c r="M2028" s="847">
        <v>3</v>
      </c>
      <c r="N2028" s="847"/>
      <c r="O2028" s="218">
        <v>45047</v>
      </c>
      <c r="P2028" s="557">
        <f t="shared" si="40"/>
        <v>3</v>
      </c>
    </row>
    <row r="2029" spans="1:16">
      <c r="A2029" s="844">
        <v>45064</v>
      </c>
      <c r="B2029" s="845" t="s">
        <v>37</v>
      </c>
      <c r="C2029" s="845" t="s">
        <v>1130</v>
      </c>
      <c r="D2029" s="797" t="s">
        <v>204</v>
      </c>
      <c r="E2029" s="846"/>
      <c r="F2029" s="846">
        <v>1</v>
      </c>
      <c r="G2029" s="846">
        <v>1</v>
      </c>
      <c r="H2029" s="847"/>
      <c r="I2029" s="847"/>
      <c r="J2029" s="1063"/>
      <c r="K2029" s="847"/>
      <c r="L2029" s="847"/>
      <c r="M2029" s="847"/>
      <c r="N2029" s="847">
        <v>37</v>
      </c>
      <c r="O2029" s="218">
        <v>45047</v>
      </c>
      <c r="P2029" s="557">
        <f t="shared" si="40"/>
        <v>37</v>
      </c>
    </row>
    <row r="2030" spans="1:16">
      <c r="A2030" s="844">
        <v>45064</v>
      </c>
      <c r="B2030" s="845" t="s">
        <v>472</v>
      </c>
      <c r="C2030" s="731" t="s">
        <v>2065</v>
      </c>
      <c r="D2030" s="846" t="s">
        <v>96</v>
      </c>
      <c r="E2030" s="846"/>
      <c r="F2030" s="846">
        <v>1</v>
      </c>
      <c r="G2030" s="846">
        <v>1</v>
      </c>
      <c r="H2030" s="847"/>
      <c r="I2030" s="847"/>
      <c r="J2030" s="1063"/>
      <c r="K2030" s="847"/>
      <c r="L2030" s="847"/>
      <c r="M2030" s="847"/>
      <c r="N2030" s="847">
        <v>12</v>
      </c>
      <c r="O2030" s="218">
        <v>45047</v>
      </c>
      <c r="P2030" s="557">
        <f t="shared" si="40"/>
        <v>12</v>
      </c>
    </row>
    <row r="2031" spans="1:16">
      <c r="A2031" s="844">
        <v>45064</v>
      </c>
      <c r="B2031" s="845" t="s">
        <v>472</v>
      </c>
      <c r="C2031" s="731" t="s">
        <v>2065</v>
      </c>
      <c r="D2031" s="846" t="s">
        <v>95</v>
      </c>
      <c r="E2031" s="846"/>
      <c r="F2031" s="846">
        <v>2</v>
      </c>
      <c r="G2031" s="846">
        <v>2</v>
      </c>
      <c r="H2031" s="847"/>
      <c r="I2031" s="847"/>
      <c r="J2031" s="1063"/>
      <c r="K2031" s="847"/>
      <c r="L2031" s="847"/>
      <c r="M2031" s="847"/>
      <c r="N2031" s="847">
        <v>24</v>
      </c>
      <c r="O2031" s="218">
        <v>45047</v>
      </c>
      <c r="P2031" s="557">
        <f t="shared" si="40"/>
        <v>24</v>
      </c>
    </row>
    <row r="2032" spans="1:16">
      <c r="A2032" s="928">
        <v>45064</v>
      </c>
      <c r="B2032" s="731" t="s">
        <v>2</v>
      </c>
      <c r="C2032" s="929" t="s">
        <v>2065</v>
      </c>
      <c r="D2032" s="930" t="s">
        <v>97</v>
      </c>
      <c r="E2032" s="930"/>
      <c r="F2032" s="930">
        <v>1</v>
      </c>
      <c r="G2032" s="930">
        <v>1</v>
      </c>
      <c r="H2032" s="931"/>
      <c r="I2032" s="931"/>
      <c r="J2032" s="1132"/>
      <c r="K2032" s="931"/>
      <c r="L2032" s="931"/>
      <c r="M2032" s="931"/>
      <c r="N2032" s="847">
        <v>14</v>
      </c>
      <c r="O2032" s="218">
        <v>45047</v>
      </c>
      <c r="P2032" s="557">
        <f t="shared" si="40"/>
        <v>14</v>
      </c>
    </row>
    <row r="2033" spans="1:16">
      <c r="A2033" s="844">
        <v>45065</v>
      </c>
      <c r="B2033" s="845" t="s">
        <v>12</v>
      </c>
      <c r="C2033" s="845" t="s">
        <v>2073</v>
      </c>
      <c r="D2033" s="797" t="s">
        <v>204</v>
      </c>
      <c r="E2033" s="846"/>
      <c r="F2033" s="846">
        <v>1</v>
      </c>
      <c r="G2033" s="846">
        <v>1</v>
      </c>
      <c r="H2033" s="847"/>
      <c r="I2033" s="847"/>
      <c r="J2033" s="1063"/>
      <c r="K2033" s="847"/>
      <c r="L2033" s="847"/>
      <c r="M2033" s="847"/>
      <c r="N2033" s="847">
        <v>12</v>
      </c>
      <c r="O2033" s="218">
        <v>45047</v>
      </c>
      <c r="P2033" s="557">
        <f t="shared" si="40"/>
        <v>12</v>
      </c>
    </row>
    <row r="2034" spans="1:16">
      <c r="A2034" s="844">
        <v>45065</v>
      </c>
      <c r="B2034" s="731" t="s">
        <v>34</v>
      </c>
      <c r="C2034" s="731" t="s">
        <v>2070</v>
      </c>
      <c r="D2034" s="797" t="s">
        <v>401</v>
      </c>
      <c r="E2034" s="846"/>
      <c r="F2034" s="846">
        <v>11</v>
      </c>
      <c r="G2034" s="846">
        <v>11</v>
      </c>
      <c r="H2034" s="847">
        <v>11</v>
      </c>
      <c r="I2034" s="847"/>
      <c r="J2034" s="1063"/>
      <c r="K2034" s="847"/>
      <c r="L2034" s="847"/>
      <c r="M2034" s="847"/>
      <c r="N2034" s="847"/>
      <c r="O2034" s="218">
        <v>45047</v>
      </c>
      <c r="P2034" s="557">
        <f t="shared" ref="P2034:P2047" si="41">SUM(K2034:N2034)</f>
        <v>0</v>
      </c>
    </row>
    <row r="2035" spans="1:16">
      <c r="A2035" s="844">
        <v>45065</v>
      </c>
      <c r="B2035" s="845" t="s">
        <v>472</v>
      </c>
      <c r="C2035" s="845" t="s">
        <v>2074</v>
      </c>
      <c r="D2035" s="797" t="s">
        <v>96</v>
      </c>
      <c r="E2035" s="846"/>
      <c r="F2035" s="846">
        <v>1</v>
      </c>
      <c r="G2035" s="846">
        <v>1</v>
      </c>
      <c r="H2035" s="847"/>
      <c r="I2035" s="847"/>
      <c r="J2035" s="1063"/>
      <c r="K2035" s="847"/>
      <c r="L2035" s="847"/>
      <c r="M2035" s="847"/>
      <c r="N2035" s="847">
        <v>12</v>
      </c>
      <c r="O2035" s="218">
        <v>45047</v>
      </c>
      <c r="P2035" s="557">
        <f t="shared" si="41"/>
        <v>12</v>
      </c>
    </row>
    <row r="2036" spans="1:16">
      <c r="A2036" s="844">
        <v>45065</v>
      </c>
      <c r="B2036" s="845" t="s">
        <v>472</v>
      </c>
      <c r="C2036" s="845" t="s">
        <v>2074</v>
      </c>
      <c r="D2036" s="846" t="s">
        <v>95</v>
      </c>
      <c r="E2036" s="846"/>
      <c r="F2036" s="846">
        <v>2</v>
      </c>
      <c r="G2036" s="846">
        <v>2</v>
      </c>
      <c r="H2036" s="847"/>
      <c r="I2036" s="847"/>
      <c r="J2036" s="1063"/>
      <c r="K2036" s="847"/>
      <c r="L2036" s="847"/>
      <c r="M2036" s="847"/>
      <c r="N2036" s="847">
        <v>25</v>
      </c>
      <c r="O2036" s="218">
        <v>45047</v>
      </c>
      <c r="P2036" s="557">
        <f t="shared" si="41"/>
        <v>25</v>
      </c>
    </row>
    <row r="2037" spans="1:16">
      <c r="A2037" s="844">
        <v>45065</v>
      </c>
      <c r="B2037" s="845" t="s">
        <v>41</v>
      </c>
      <c r="C2037" s="845" t="s">
        <v>2075</v>
      </c>
      <c r="D2037" s="846" t="s">
        <v>10</v>
      </c>
      <c r="E2037" s="846"/>
      <c r="F2037" s="846">
        <v>3</v>
      </c>
      <c r="G2037" s="846">
        <v>3</v>
      </c>
      <c r="H2037" s="847"/>
      <c r="I2037" s="847"/>
      <c r="J2037" s="1063"/>
      <c r="K2037" s="847"/>
      <c r="L2037" s="847"/>
      <c r="M2037" s="847">
        <v>9</v>
      </c>
      <c r="N2037" s="847"/>
      <c r="O2037" s="218">
        <v>45047</v>
      </c>
      <c r="P2037" s="557">
        <f t="shared" si="41"/>
        <v>9</v>
      </c>
    </row>
    <row r="2038" spans="1:16">
      <c r="A2038" s="844">
        <v>45066</v>
      </c>
      <c r="B2038" s="845" t="s">
        <v>472</v>
      </c>
      <c r="C2038" s="845" t="s">
        <v>2074</v>
      </c>
      <c r="D2038" s="797" t="s">
        <v>96</v>
      </c>
      <c r="E2038" s="846"/>
      <c r="F2038" s="846">
        <v>1</v>
      </c>
      <c r="G2038" s="846">
        <v>1</v>
      </c>
      <c r="H2038" s="847"/>
      <c r="I2038" s="847"/>
      <c r="J2038" s="1063"/>
      <c r="K2038" s="847"/>
      <c r="L2038" s="847"/>
      <c r="M2038" s="847"/>
      <c r="N2038" s="847">
        <v>12</v>
      </c>
      <c r="O2038" s="218">
        <v>45047</v>
      </c>
      <c r="P2038" s="557">
        <f t="shared" si="41"/>
        <v>12</v>
      </c>
    </row>
    <row r="2039" spans="1:16">
      <c r="A2039" s="844">
        <v>45066</v>
      </c>
      <c r="B2039" s="845" t="s">
        <v>472</v>
      </c>
      <c r="C2039" s="845" t="s">
        <v>2074</v>
      </c>
      <c r="D2039" s="846" t="s">
        <v>95</v>
      </c>
      <c r="E2039" s="846"/>
      <c r="F2039" s="846">
        <v>3</v>
      </c>
      <c r="G2039" s="846">
        <v>3</v>
      </c>
      <c r="H2039" s="847"/>
      <c r="I2039" s="847"/>
      <c r="J2039" s="1063"/>
      <c r="K2039" s="847"/>
      <c r="L2039" s="847"/>
      <c r="M2039" s="847"/>
      <c r="N2039" s="847">
        <v>36</v>
      </c>
      <c r="O2039" s="218">
        <v>45047</v>
      </c>
      <c r="P2039" s="557">
        <f t="shared" si="41"/>
        <v>36</v>
      </c>
    </row>
    <row r="2040" spans="1:16">
      <c r="A2040" s="844">
        <v>45066</v>
      </c>
      <c r="B2040" s="845" t="s">
        <v>34</v>
      </c>
      <c r="C2040" s="845" t="s">
        <v>2076</v>
      </c>
      <c r="D2040" s="797" t="s">
        <v>401</v>
      </c>
      <c r="E2040" s="846"/>
      <c r="F2040" s="846">
        <v>1</v>
      </c>
      <c r="G2040" s="846">
        <v>1</v>
      </c>
      <c r="H2040" s="846">
        <v>1</v>
      </c>
      <c r="I2040" s="847"/>
      <c r="J2040" s="1063"/>
      <c r="K2040" s="847"/>
      <c r="L2040" s="847"/>
      <c r="M2040" s="847"/>
      <c r="N2040" s="847"/>
      <c r="O2040" s="218">
        <v>45047</v>
      </c>
      <c r="P2040" s="557">
        <f t="shared" si="41"/>
        <v>0</v>
      </c>
    </row>
    <row r="2041" spans="1:16">
      <c r="A2041" s="844">
        <v>45066</v>
      </c>
      <c r="B2041" s="845" t="s">
        <v>34</v>
      </c>
      <c r="C2041" s="845" t="s">
        <v>2077</v>
      </c>
      <c r="D2041" s="797" t="s">
        <v>402</v>
      </c>
      <c r="E2041" s="846"/>
      <c r="F2041" s="846">
        <v>1</v>
      </c>
      <c r="G2041" s="846">
        <v>1</v>
      </c>
      <c r="H2041" s="846">
        <v>1</v>
      </c>
      <c r="I2041" s="847"/>
      <c r="J2041" s="1063"/>
      <c r="K2041" s="847"/>
      <c r="L2041" s="847"/>
      <c r="M2041" s="847"/>
      <c r="N2041" s="847"/>
      <c r="O2041" s="218">
        <v>45047</v>
      </c>
      <c r="P2041" s="557">
        <f t="shared" si="41"/>
        <v>0</v>
      </c>
    </row>
    <row r="2042" spans="1:16">
      <c r="A2042" s="844">
        <v>45066</v>
      </c>
      <c r="B2042" s="845" t="s">
        <v>34</v>
      </c>
      <c r="C2042" s="845" t="s">
        <v>2077</v>
      </c>
      <c r="D2042" s="797" t="s">
        <v>400</v>
      </c>
      <c r="E2042" s="846"/>
      <c r="F2042" s="846">
        <v>1</v>
      </c>
      <c r="G2042" s="846">
        <v>1</v>
      </c>
      <c r="H2042" s="846">
        <v>1</v>
      </c>
      <c r="I2042" s="847"/>
      <c r="J2042" s="1063"/>
      <c r="K2042" s="847"/>
      <c r="L2042" s="847"/>
      <c r="M2042" s="847"/>
      <c r="N2042" s="847"/>
      <c r="O2042" s="218">
        <v>45047</v>
      </c>
      <c r="P2042" s="557">
        <f t="shared" si="41"/>
        <v>0</v>
      </c>
    </row>
    <row r="2043" spans="1:16">
      <c r="A2043" s="844">
        <v>45066</v>
      </c>
      <c r="B2043" s="845" t="s">
        <v>34</v>
      </c>
      <c r="C2043" s="845" t="s">
        <v>2077</v>
      </c>
      <c r="D2043" s="797" t="s">
        <v>401</v>
      </c>
      <c r="E2043" s="846"/>
      <c r="F2043" s="846">
        <v>3</v>
      </c>
      <c r="G2043" s="846">
        <v>3</v>
      </c>
      <c r="H2043" s="846">
        <v>3</v>
      </c>
      <c r="I2043" s="847"/>
      <c r="J2043" s="1063"/>
      <c r="K2043" s="847"/>
      <c r="L2043" s="847"/>
      <c r="M2043" s="847"/>
      <c r="N2043" s="847"/>
      <c r="O2043" s="218">
        <v>45047</v>
      </c>
      <c r="P2043" s="557">
        <f t="shared" si="41"/>
        <v>0</v>
      </c>
    </row>
    <row r="2044" spans="1:16">
      <c r="A2044" s="844">
        <v>45068</v>
      </c>
      <c r="B2044" s="845" t="s">
        <v>37</v>
      </c>
      <c r="C2044" s="845" t="s">
        <v>579</v>
      </c>
      <c r="D2044" s="797" t="s">
        <v>204</v>
      </c>
      <c r="E2044" s="846"/>
      <c r="F2044" s="846">
        <v>1</v>
      </c>
      <c r="G2044" s="846">
        <v>1</v>
      </c>
      <c r="H2044" s="847"/>
      <c r="I2044" s="847"/>
      <c r="J2044" s="1063"/>
      <c r="K2044" s="847"/>
      <c r="L2044" s="847"/>
      <c r="M2044" s="847"/>
      <c r="N2044" s="847">
        <v>44</v>
      </c>
      <c r="O2044" s="218">
        <v>45047</v>
      </c>
      <c r="P2044" s="557">
        <f t="shared" si="41"/>
        <v>44</v>
      </c>
    </row>
    <row r="2045" spans="1:16">
      <c r="A2045" s="844">
        <v>45068</v>
      </c>
      <c r="B2045" s="845" t="s">
        <v>37</v>
      </c>
      <c r="C2045" s="845" t="s">
        <v>2078</v>
      </c>
      <c r="D2045" s="846" t="s">
        <v>10</v>
      </c>
      <c r="E2045" s="846"/>
      <c r="F2045" s="846">
        <v>2</v>
      </c>
      <c r="G2045" s="846">
        <v>1</v>
      </c>
      <c r="H2045" s="847"/>
      <c r="I2045" s="847"/>
      <c r="J2045" s="1063"/>
      <c r="K2045" s="847"/>
      <c r="L2045" s="847"/>
      <c r="M2045" s="847">
        <v>6</v>
      </c>
      <c r="N2045" s="847"/>
      <c r="O2045" s="218">
        <v>45047</v>
      </c>
      <c r="P2045" s="557">
        <f t="shared" si="41"/>
        <v>6</v>
      </c>
    </row>
    <row r="2046" spans="1:16">
      <c r="A2046" s="844">
        <v>45068</v>
      </c>
      <c r="B2046" s="845" t="s">
        <v>37</v>
      </c>
      <c r="C2046" s="845" t="s">
        <v>2079</v>
      </c>
      <c r="D2046" s="846" t="s">
        <v>10</v>
      </c>
      <c r="E2046" s="846"/>
      <c r="F2046" s="846">
        <v>1</v>
      </c>
      <c r="G2046" s="846">
        <v>1</v>
      </c>
      <c r="H2046" s="847"/>
      <c r="I2046" s="847"/>
      <c r="J2046" s="1063"/>
      <c r="K2046" s="847"/>
      <c r="L2046" s="847"/>
      <c r="M2046" s="847">
        <v>3</v>
      </c>
      <c r="N2046" s="847"/>
      <c r="O2046" s="218">
        <v>45047</v>
      </c>
      <c r="P2046" s="557">
        <f t="shared" si="41"/>
        <v>3</v>
      </c>
    </row>
    <row r="2047" spans="1:16">
      <c r="A2047" s="844">
        <v>45068</v>
      </c>
      <c r="B2047" s="845" t="s">
        <v>37</v>
      </c>
      <c r="C2047" s="845" t="s">
        <v>2080</v>
      </c>
      <c r="D2047" s="846" t="s">
        <v>11</v>
      </c>
      <c r="E2047" s="846"/>
      <c r="F2047" s="846">
        <v>1</v>
      </c>
      <c r="G2047" s="846">
        <v>1</v>
      </c>
      <c r="H2047" s="847"/>
      <c r="I2047" s="847"/>
      <c r="J2047" s="1063"/>
      <c r="K2047" s="847"/>
      <c r="L2047" s="847"/>
      <c r="M2047" s="847">
        <v>4</v>
      </c>
      <c r="N2047" s="847"/>
      <c r="O2047" s="218">
        <v>45047</v>
      </c>
      <c r="P2047" s="557">
        <f t="shared" si="41"/>
        <v>4</v>
      </c>
    </row>
    <row r="2048" spans="1:16">
      <c r="A2048" s="844">
        <v>45068</v>
      </c>
      <c r="B2048" s="731" t="s">
        <v>34</v>
      </c>
      <c r="C2048" s="731" t="s">
        <v>2081</v>
      </c>
      <c r="D2048" s="797" t="s">
        <v>401</v>
      </c>
      <c r="E2048" s="846"/>
      <c r="F2048" s="846">
        <v>9</v>
      </c>
      <c r="G2048" s="846">
        <v>9</v>
      </c>
      <c r="H2048" s="847">
        <v>9</v>
      </c>
      <c r="I2048" s="847"/>
      <c r="J2048" s="1063"/>
      <c r="K2048" s="847"/>
      <c r="L2048" s="847"/>
      <c r="M2048" s="847"/>
      <c r="N2048" s="847"/>
      <c r="O2048" s="218">
        <v>45047</v>
      </c>
      <c r="P2048" s="557">
        <f t="shared" ref="P2048:P2055" si="42">SUM(K2048:N2048)</f>
        <v>0</v>
      </c>
    </row>
    <row r="2049" spans="1:16">
      <c r="A2049" s="844">
        <v>45068</v>
      </c>
      <c r="B2049" s="845" t="s">
        <v>472</v>
      </c>
      <c r="C2049" s="845" t="s">
        <v>2074</v>
      </c>
      <c r="D2049" s="846" t="s">
        <v>99</v>
      </c>
      <c r="E2049" s="846"/>
      <c r="F2049" s="846">
        <v>5</v>
      </c>
      <c r="G2049" s="846">
        <v>5</v>
      </c>
      <c r="H2049" s="847"/>
      <c r="I2049" s="847"/>
      <c r="J2049" s="1063"/>
      <c r="K2049" s="847"/>
      <c r="L2049" s="847"/>
      <c r="M2049" s="847"/>
      <c r="N2049" s="847">
        <v>2</v>
      </c>
      <c r="O2049" s="218">
        <v>45047</v>
      </c>
      <c r="P2049" s="557">
        <f t="shared" si="42"/>
        <v>2</v>
      </c>
    </row>
    <row r="2050" spans="1:16">
      <c r="A2050" s="844">
        <v>45068</v>
      </c>
      <c r="B2050" s="845" t="s">
        <v>472</v>
      </c>
      <c r="C2050" s="845" t="s">
        <v>2074</v>
      </c>
      <c r="D2050" s="797" t="s">
        <v>96</v>
      </c>
      <c r="E2050" s="846"/>
      <c r="F2050" s="846">
        <v>3</v>
      </c>
      <c r="G2050" s="846">
        <v>3</v>
      </c>
      <c r="H2050" s="847"/>
      <c r="I2050" s="847"/>
      <c r="J2050" s="1063"/>
      <c r="K2050" s="847"/>
      <c r="L2050" s="847"/>
      <c r="M2050" s="847"/>
      <c r="N2050" s="847">
        <v>32</v>
      </c>
      <c r="O2050" s="218">
        <v>45047</v>
      </c>
      <c r="P2050" s="557">
        <f t="shared" si="42"/>
        <v>32</v>
      </c>
    </row>
    <row r="2051" spans="1:16">
      <c r="A2051" s="844">
        <v>45068</v>
      </c>
      <c r="B2051" s="845" t="s">
        <v>472</v>
      </c>
      <c r="C2051" s="845" t="s">
        <v>2082</v>
      </c>
      <c r="D2051" s="846" t="s">
        <v>95</v>
      </c>
      <c r="E2051" s="846"/>
      <c r="F2051" s="846">
        <v>1</v>
      </c>
      <c r="G2051" s="846">
        <v>1</v>
      </c>
      <c r="H2051" s="847"/>
      <c r="I2051" s="847"/>
      <c r="J2051" s="1063"/>
      <c r="K2051" s="847"/>
      <c r="L2051" s="847"/>
      <c r="M2051" s="847"/>
      <c r="N2051" s="847">
        <v>14</v>
      </c>
      <c r="O2051" s="218">
        <v>45047</v>
      </c>
      <c r="P2051" s="557">
        <f t="shared" si="42"/>
        <v>14</v>
      </c>
    </row>
    <row r="2052" spans="1:16">
      <c r="A2052" s="844">
        <v>45068</v>
      </c>
      <c r="B2052" s="731" t="s">
        <v>2</v>
      </c>
      <c r="C2052" s="845" t="s">
        <v>2082</v>
      </c>
      <c r="D2052" s="930" t="s">
        <v>97</v>
      </c>
      <c r="E2052" s="846"/>
      <c r="F2052" s="846">
        <v>3</v>
      </c>
      <c r="G2052" s="846">
        <v>3</v>
      </c>
      <c r="H2052" s="847"/>
      <c r="I2052" s="847"/>
      <c r="J2052" s="1063"/>
      <c r="K2052" s="847"/>
      <c r="L2052" s="847"/>
      <c r="M2052" s="847"/>
      <c r="N2052" s="847">
        <v>40</v>
      </c>
      <c r="O2052" s="218">
        <v>45047</v>
      </c>
      <c r="P2052" s="557">
        <f t="shared" si="42"/>
        <v>40</v>
      </c>
    </row>
    <row r="2053" spans="1:16">
      <c r="A2053" s="844">
        <v>45069</v>
      </c>
      <c r="B2053" s="845" t="s">
        <v>34</v>
      </c>
      <c r="C2053" s="845" t="s">
        <v>2083</v>
      </c>
      <c r="D2053" s="797" t="s">
        <v>96</v>
      </c>
      <c r="E2053" s="846"/>
      <c r="F2053" s="846">
        <v>2</v>
      </c>
      <c r="G2053" s="846">
        <v>2</v>
      </c>
      <c r="H2053" s="846"/>
      <c r="I2053" s="847"/>
      <c r="J2053" s="1063"/>
      <c r="K2053" s="847"/>
      <c r="L2053" s="847"/>
      <c r="M2053" s="847"/>
      <c r="N2053" s="847">
        <v>22</v>
      </c>
      <c r="O2053" s="218">
        <v>45047</v>
      </c>
      <c r="P2053" s="557">
        <f t="shared" si="42"/>
        <v>22</v>
      </c>
    </row>
    <row r="2054" spans="1:16">
      <c r="A2054" s="844">
        <v>45069</v>
      </c>
      <c r="B2054" s="845" t="s">
        <v>40</v>
      </c>
      <c r="C2054" s="845" t="s">
        <v>2084</v>
      </c>
      <c r="D2054" s="846" t="s">
        <v>95</v>
      </c>
      <c r="E2054" s="846"/>
      <c r="F2054" s="846">
        <v>2</v>
      </c>
      <c r="G2054" s="846">
        <v>2</v>
      </c>
      <c r="H2054" s="846"/>
      <c r="I2054" s="847"/>
      <c r="J2054" s="1063"/>
      <c r="K2054" s="847"/>
      <c r="L2054" s="847"/>
      <c r="M2054" s="847"/>
      <c r="N2054" s="847">
        <v>22</v>
      </c>
      <c r="O2054" s="218">
        <v>45047</v>
      </c>
      <c r="P2054" s="557">
        <f t="shared" si="42"/>
        <v>22</v>
      </c>
    </row>
    <row r="2055" spans="1:16">
      <c r="A2055" s="844">
        <v>45069</v>
      </c>
      <c r="B2055" s="845" t="s">
        <v>3</v>
      </c>
      <c r="C2055" s="845" t="s">
        <v>2085</v>
      </c>
      <c r="D2055" s="930" t="s">
        <v>97</v>
      </c>
      <c r="E2055" s="846"/>
      <c r="F2055" s="846">
        <v>1</v>
      </c>
      <c r="G2055" s="846">
        <v>1</v>
      </c>
      <c r="H2055" s="846"/>
      <c r="I2055" s="847"/>
      <c r="J2055" s="1063"/>
      <c r="K2055" s="847"/>
      <c r="L2055" s="847"/>
      <c r="M2055" s="847"/>
      <c r="N2055" s="847">
        <v>12</v>
      </c>
      <c r="O2055" s="218">
        <v>45047</v>
      </c>
      <c r="P2055" s="557">
        <f t="shared" si="42"/>
        <v>12</v>
      </c>
    </row>
    <row r="2056" spans="1:16">
      <c r="A2056" s="844">
        <v>45070</v>
      </c>
      <c r="B2056" s="845" t="s">
        <v>34</v>
      </c>
      <c r="C2056" s="845" t="s">
        <v>2077</v>
      </c>
      <c r="D2056" s="797" t="s">
        <v>401</v>
      </c>
      <c r="E2056" s="846"/>
      <c r="F2056" s="846">
        <v>1</v>
      </c>
      <c r="G2056" s="846">
        <v>1</v>
      </c>
      <c r="H2056" s="846">
        <v>1</v>
      </c>
      <c r="I2056" s="847"/>
      <c r="J2056" s="1063"/>
      <c r="K2056" s="847"/>
      <c r="L2056" s="847"/>
      <c r="M2056" s="847"/>
      <c r="N2056" s="847"/>
      <c r="O2056" s="218">
        <v>45047</v>
      </c>
      <c r="P2056" s="557">
        <f t="shared" ref="P2056:P2063" si="43">SUM(K2056:N2056)</f>
        <v>0</v>
      </c>
    </row>
    <row r="2057" spans="1:16">
      <c r="A2057" s="844">
        <v>45070</v>
      </c>
      <c r="B2057" s="845" t="s">
        <v>34</v>
      </c>
      <c r="C2057" s="845" t="s">
        <v>2086</v>
      </c>
      <c r="D2057" s="797" t="s">
        <v>400</v>
      </c>
      <c r="E2057" s="846"/>
      <c r="F2057" s="846">
        <v>2</v>
      </c>
      <c r="G2057" s="846">
        <v>2</v>
      </c>
      <c r="H2057" s="846">
        <v>2</v>
      </c>
      <c r="I2057" s="847"/>
      <c r="J2057" s="1063"/>
      <c r="K2057" s="847"/>
      <c r="L2057" s="847"/>
      <c r="M2057" s="847"/>
      <c r="N2057" s="847"/>
      <c r="O2057" s="218">
        <v>45047</v>
      </c>
      <c r="P2057" s="557">
        <f t="shared" si="43"/>
        <v>0</v>
      </c>
    </row>
    <row r="2058" spans="1:16">
      <c r="A2058" s="844">
        <v>45070</v>
      </c>
      <c r="B2058" s="845" t="s">
        <v>34</v>
      </c>
      <c r="C2058" s="845" t="s">
        <v>2086</v>
      </c>
      <c r="D2058" s="797" t="s">
        <v>402</v>
      </c>
      <c r="E2058" s="846"/>
      <c r="F2058" s="846">
        <v>1</v>
      </c>
      <c r="G2058" s="846">
        <v>1</v>
      </c>
      <c r="H2058" s="846">
        <v>1</v>
      </c>
      <c r="I2058" s="847"/>
      <c r="J2058" s="1063"/>
      <c r="K2058" s="847"/>
      <c r="L2058" s="847"/>
      <c r="M2058" s="847"/>
      <c r="N2058" s="847"/>
      <c r="O2058" s="218">
        <v>45047</v>
      </c>
      <c r="P2058" s="557">
        <f t="shared" si="43"/>
        <v>0</v>
      </c>
    </row>
    <row r="2059" spans="1:16">
      <c r="A2059" s="844">
        <v>45070</v>
      </c>
      <c r="B2059" s="845" t="s">
        <v>41</v>
      </c>
      <c r="C2059" s="845" t="s">
        <v>2087</v>
      </c>
      <c r="D2059" s="797" t="s">
        <v>96</v>
      </c>
      <c r="E2059" s="846"/>
      <c r="F2059" s="846">
        <v>2</v>
      </c>
      <c r="G2059" s="846">
        <v>2</v>
      </c>
      <c r="H2059" s="847"/>
      <c r="I2059" s="847"/>
      <c r="J2059" s="1063"/>
      <c r="K2059" s="847"/>
      <c r="L2059" s="847"/>
      <c r="M2059" s="847"/>
      <c r="N2059" s="847">
        <v>23</v>
      </c>
      <c r="O2059" s="218">
        <v>45047</v>
      </c>
      <c r="P2059" s="557">
        <f t="shared" si="43"/>
        <v>23</v>
      </c>
    </row>
    <row r="2060" spans="1:16">
      <c r="A2060" s="844">
        <v>45070</v>
      </c>
      <c r="B2060" s="845" t="s">
        <v>12</v>
      </c>
      <c r="C2060" s="845" t="s">
        <v>2087</v>
      </c>
      <c r="D2060" s="930" t="s">
        <v>97</v>
      </c>
      <c r="E2060" s="846"/>
      <c r="F2060" s="846">
        <v>2</v>
      </c>
      <c r="G2060" s="846">
        <v>2</v>
      </c>
      <c r="H2060" s="847"/>
      <c r="I2060" s="847"/>
      <c r="J2060" s="1063"/>
      <c r="K2060" s="847"/>
      <c r="L2060" s="847"/>
      <c r="M2060" s="847"/>
      <c r="N2060" s="847">
        <v>23</v>
      </c>
      <c r="O2060" s="218">
        <v>45047</v>
      </c>
      <c r="P2060" s="557">
        <f t="shared" si="43"/>
        <v>23</v>
      </c>
    </row>
    <row r="2061" spans="1:16">
      <c r="A2061" s="844">
        <v>45070</v>
      </c>
      <c r="B2061" s="845" t="s">
        <v>41</v>
      </c>
      <c r="C2061" s="845" t="s">
        <v>2087</v>
      </c>
      <c r="D2061" s="846" t="s">
        <v>95</v>
      </c>
      <c r="E2061" s="846"/>
      <c r="F2061" s="846">
        <v>2</v>
      </c>
      <c r="G2061" s="846">
        <v>2</v>
      </c>
      <c r="H2061" s="847"/>
      <c r="I2061" s="847"/>
      <c r="J2061" s="1063"/>
      <c r="K2061" s="847"/>
      <c r="L2061" s="847"/>
      <c r="M2061" s="847"/>
      <c r="N2061" s="847">
        <v>22</v>
      </c>
      <c r="O2061" s="218">
        <v>45047</v>
      </c>
      <c r="P2061" s="557">
        <f t="shared" si="43"/>
        <v>22</v>
      </c>
    </row>
    <row r="2062" spans="1:16">
      <c r="A2062" s="844">
        <v>45070</v>
      </c>
      <c r="B2062" s="845" t="s">
        <v>41</v>
      </c>
      <c r="C2062" s="845" t="s">
        <v>2088</v>
      </c>
      <c r="D2062" s="846" t="s">
        <v>10</v>
      </c>
      <c r="E2062" s="846"/>
      <c r="F2062" s="846">
        <v>1</v>
      </c>
      <c r="G2062" s="846">
        <v>1</v>
      </c>
      <c r="H2062" s="847"/>
      <c r="I2062" s="847"/>
      <c r="J2062" s="1063"/>
      <c r="K2062" s="847"/>
      <c r="L2062" s="847"/>
      <c r="M2062" s="847">
        <v>3</v>
      </c>
      <c r="N2062" s="847"/>
      <c r="O2062" s="218">
        <v>45047</v>
      </c>
      <c r="P2062" s="557">
        <f t="shared" si="43"/>
        <v>3</v>
      </c>
    </row>
    <row r="2063" spans="1:16">
      <c r="A2063" s="844">
        <v>45070</v>
      </c>
      <c r="B2063" s="845" t="s">
        <v>12</v>
      </c>
      <c r="C2063" s="845" t="s">
        <v>2089</v>
      </c>
      <c r="D2063" s="846" t="s">
        <v>204</v>
      </c>
      <c r="E2063" s="846"/>
      <c r="F2063" s="846">
        <v>1</v>
      </c>
      <c r="G2063" s="846">
        <v>1</v>
      </c>
      <c r="H2063" s="847"/>
      <c r="I2063" s="847"/>
      <c r="J2063" s="1063"/>
      <c r="K2063" s="847"/>
      <c r="L2063" s="847"/>
      <c r="M2063" s="847"/>
      <c r="N2063" s="847">
        <v>14</v>
      </c>
      <c r="O2063" s="218">
        <v>45047</v>
      </c>
      <c r="P2063" s="557">
        <f t="shared" si="43"/>
        <v>14</v>
      </c>
    </row>
    <row r="2064" spans="1:16">
      <c r="A2064" s="844">
        <v>45071</v>
      </c>
      <c r="B2064" s="845" t="s">
        <v>34</v>
      </c>
      <c r="C2064" s="845" t="s">
        <v>2086</v>
      </c>
      <c r="D2064" s="797" t="s">
        <v>401</v>
      </c>
      <c r="E2064" s="846"/>
      <c r="F2064" s="846">
        <v>9</v>
      </c>
      <c r="G2064" s="846">
        <v>9</v>
      </c>
      <c r="H2064" s="847">
        <v>9</v>
      </c>
      <c r="I2064" s="847"/>
      <c r="J2064" s="1063"/>
      <c r="K2064" s="847"/>
      <c r="L2064" s="847"/>
      <c r="M2064" s="847"/>
      <c r="N2064" s="847"/>
      <c r="O2064" s="218">
        <v>45047</v>
      </c>
      <c r="P2064" s="557">
        <f t="shared" ref="P2064:P2070" si="44">SUM(K2064:N2064)</f>
        <v>0</v>
      </c>
    </row>
    <row r="2065" spans="1:16">
      <c r="A2065" s="844">
        <v>45071</v>
      </c>
      <c r="B2065" s="845" t="s">
        <v>472</v>
      </c>
      <c r="C2065" s="845" t="s">
        <v>2082</v>
      </c>
      <c r="D2065" s="846" t="s">
        <v>95</v>
      </c>
      <c r="E2065" s="846"/>
      <c r="F2065" s="846">
        <v>3</v>
      </c>
      <c r="G2065" s="846">
        <v>3</v>
      </c>
      <c r="H2065" s="847"/>
      <c r="I2065" s="847"/>
      <c r="J2065" s="1063"/>
      <c r="K2065" s="847"/>
      <c r="L2065" s="847"/>
      <c r="M2065" s="847"/>
      <c r="N2065" s="847">
        <v>32</v>
      </c>
      <c r="O2065" s="218">
        <v>45047</v>
      </c>
      <c r="P2065" s="557">
        <f t="shared" si="44"/>
        <v>32</v>
      </c>
    </row>
    <row r="2066" spans="1:16">
      <c r="A2066" s="844">
        <v>45071</v>
      </c>
      <c r="B2066" s="731" t="s">
        <v>2</v>
      </c>
      <c r="C2066" s="845" t="s">
        <v>2082</v>
      </c>
      <c r="D2066" s="930" t="s">
        <v>97</v>
      </c>
      <c r="E2066" s="846"/>
      <c r="F2066" s="846">
        <v>1</v>
      </c>
      <c r="G2066" s="846">
        <v>1</v>
      </c>
      <c r="H2066" s="847"/>
      <c r="I2066" s="847"/>
      <c r="J2066" s="1063"/>
      <c r="K2066" s="847"/>
      <c r="L2066" s="847"/>
      <c r="M2066" s="847"/>
      <c r="N2066" s="847">
        <v>12</v>
      </c>
      <c r="O2066" s="218">
        <v>45047</v>
      </c>
      <c r="P2066" s="557">
        <f t="shared" si="44"/>
        <v>12</v>
      </c>
    </row>
    <row r="2067" spans="1:16">
      <c r="A2067" s="844">
        <v>45071</v>
      </c>
      <c r="B2067" s="845" t="s">
        <v>12</v>
      </c>
      <c r="C2067" s="845" t="s">
        <v>2090</v>
      </c>
      <c r="D2067" s="846" t="s">
        <v>204</v>
      </c>
      <c r="E2067" s="846"/>
      <c r="F2067" s="846">
        <v>1</v>
      </c>
      <c r="G2067" s="846">
        <v>1</v>
      </c>
      <c r="H2067" s="847"/>
      <c r="I2067" s="847"/>
      <c r="J2067" s="1063"/>
      <c r="K2067" s="847"/>
      <c r="L2067" s="847"/>
      <c r="M2067" s="847"/>
      <c r="N2067" s="847">
        <v>13</v>
      </c>
      <c r="O2067" s="218">
        <v>45047</v>
      </c>
      <c r="P2067" s="557">
        <f t="shared" si="44"/>
        <v>13</v>
      </c>
    </row>
    <row r="2068" spans="1:16">
      <c r="A2068" s="844">
        <v>45071</v>
      </c>
      <c r="B2068" s="845" t="s">
        <v>37</v>
      </c>
      <c r="C2068" s="845" t="s">
        <v>2091</v>
      </c>
      <c r="D2068" s="797" t="s">
        <v>204</v>
      </c>
      <c r="E2068" s="846"/>
      <c r="F2068" s="846">
        <v>1</v>
      </c>
      <c r="G2068" s="846">
        <v>1</v>
      </c>
      <c r="H2068" s="847"/>
      <c r="I2068" s="847"/>
      <c r="J2068" s="1063"/>
      <c r="K2068" s="847"/>
      <c r="L2068" s="847"/>
      <c r="M2068" s="847"/>
      <c r="N2068" s="847">
        <v>39</v>
      </c>
      <c r="O2068" s="218">
        <v>45047</v>
      </c>
      <c r="P2068" s="557">
        <f t="shared" si="44"/>
        <v>39</v>
      </c>
    </row>
    <row r="2069" spans="1:16">
      <c r="A2069" s="844">
        <v>45071</v>
      </c>
      <c r="B2069" s="845" t="s">
        <v>41</v>
      </c>
      <c r="C2069" s="845" t="s">
        <v>133</v>
      </c>
      <c r="D2069" s="846" t="s">
        <v>10</v>
      </c>
      <c r="E2069" s="846"/>
      <c r="F2069" s="846">
        <v>1</v>
      </c>
      <c r="G2069" s="846">
        <v>1</v>
      </c>
      <c r="H2069" s="847"/>
      <c r="I2069" s="847"/>
      <c r="J2069" s="1063"/>
      <c r="K2069" s="847"/>
      <c r="L2069" s="847"/>
      <c r="M2069" s="847">
        <v>3</v>
      </c>
      <c r="N2069" s="847"/>
      <c r="O2069" s="218">
        <v>45047</v>
      </c>
      <c r="P2069" s="557">
        <f t="shared" si="44"/>
        <v>3</v>
      </c>
    </row>
    <row r="2070" spans="1:16">
      <c r="A2070" s="844">
        <v>45072</v>
      </c>
      <c r="B2070" s="845" t="s">
        <v>34</v>
      </c>
      <c r="C2070" s="845" t="s">
        <v>1882</v>
      </c>
      <c r="D2070" s="797" t="s">
        <v>401</v>
      </c>
      <c r="E2070" s="846"/>
      <c r="F2070" s="846">
        <v>3</v>
      </c>
      <c r="G2070" s="846">
        <v>3</v>
      </c>
      <c r="H2070" s="847">
        <v>3</v>
      </c>
      <c r="I2070" s="847"/>
      <c r="J2070" s="1063"/>
      <c r="K2070" s="847"/>
      <c r="L2070" s="847"/>
      <c r="M2070" s="847"/>
      <c r="N2070" s="847"/>
      <c r="O2070" s="218">
        <v>45047</v>
      </c>
      <c r="P2070" s="557">
        <f t="shared" si="44"/>
        <v>0</v>
      </c>
    </row>
    <row r="2071" spans="1:16">
      <c r="A2071" s="844">
        <v>45072</v>
      </c>
      <c r="B2071" s="845" t="s">
        <v>34</v>
      </c>
      <c r="C2071" s="845" t="s">
        <v>1969</v>
      </c>
      <c r="D2071" s="797" t="s">
        <v>400</v>
      </c>
      <c r="E2071" s="846"/>
      <c r="F2071" s="846">
        <v>2</v>
      </c>
      <c r="G2071" s="846">
        <v>2</v>
      </c>
      <c r="H2071" s="847">
        <v>2</v>
      </c>
      <c r="I2071" s="847"/>
      <c r="J2071" s="1063"/>
      <c r="K2071" s="847"/>
      <c r="L2071" s="847"/>
      <c r="M2071" s="847"/>
      <c r="N2071" s="847"/>
      <c r="O2071" s="218">
        <v>45047</v>
      </c>
      <c r="P2071" s="557">
        <f t="shared" ref="P2071:P2075" si="45">SUM(K2071:N2071)</f>
        <v>0</v>
      </c>
    </row>
    <row r="2072" spans="1:16">
      <c r="A2072" s="844">
        <v>45072</v>
      </c>
      <c r="B2072" s="845" t="s">
        <v>34</v>
      </c>
      <c r="C2072" s="845" t="s">
        <v>1969</v>
      </c>
      <c r="D2072" s="797" t="s">
        <v>402</v>
      </c>
      <c r="E2072" s="846"/>
      <c r="F2072" s="846">
        <v>1</v>
      </c>
      <c r="G2072" s="846">
        <v>1</v>
      </c>
      <c r="H2072" s="847">
        <v>1</v>
      </c>
      <c r="I2072" s="847"/>
      <c r="J2072" s="1063"/>
      <c r="K2072" s="847"/>
      <c r="L2072" s="847"/>
      <c r="M2072" s="847"/>
      <c r="N2072" s="847"/>
      <c r="O2072" s="218">
        <v>45047</v>
      </c>
      <c r="P2072" s="557">
        <f t="shared" si="45"/>
        <v>0</v>
      </c>
    </row>
    <row r="2073" spans="1:16">
      <c r="A2073" s="844">
        <v>45072</v>
      </c>
      <c r="B2073" s="845" t="s">
        <v>14</v>
      </c>
      <c r="C2073" s="845" t="s">
        <v>2103</v>
      </c>
      <c r="D2073" s="797" t="s">
        <v>96</v>
      </c>
      <c r="E2073" s="846"/>
      <c r="F2073" s="846">
        <v>1</v>
      </c>
      <c r="G2073" s="846">
        <v>1</v>
      </c>
      <c r="H2073" s="847"/>
      <c r="I2073" s="847"/>
      <c r="J2073" s="1063"/>
      <c r="K2073" s="847"/>
      <c r="L2073" s="847"/>
      <c r="M2073" s="847"/>
      <c r="N2073" s="847">
        <v>12</v>
      </c>
      <c r="O2073" s="218">
        <v>45047</v>
      </c>
      <c r="P2073" s="557">
        <f t="shared" si="45"/>
        <v>12</v>
      </c>
    </row>
    <row r="2074" spans="1:16">
      <c r="A2074" s="844">
        <v>45072</v>
      </c>
      <c r="B2074" s="845" t="s">
        <v>12</v>
      </c>
      <c r="C2074" s="845" t="s">
        <v>1745</v>
      </c>
      <c r="D2074" s="846" t="s">
        <v>95</v>
      </c>
      <c r="E2074" s="846"/>
      <c r="F2074" s="846">
        <v>2</v>
      </c>
      <c r="G2074" s="846">
        <v>2</v>
      </c>
      <c r="H2074" s="847"/>
      <c r="I2074" s="847"/>
      <c r="J2074" s="1063"/>
      <c r="K2074" s="847"/>
      <c r="L2074" s="847"/>
      <c r="M2074" s="847"/>
      <c r="N2074" s="847">
        <v>24</v>
      </c>
      <c r="O2074" s="218">
        <v>45047</v>
      </c>
      <c r="P2074" s="557">
        <f t="shared" si="45"/>
        <v>24</v>
      </c>
    </row>
    <row r="2075" spans="1:16">
      <c r="A2075" s="844">
        <v>45072</v>
      </c>
      <c r="B2075" s="845" t="s">
        <v>12</v>
      </c>
      <c r="C2075" s="845" t="s">
        <v>2102</v>
      </c>
      <c r="D2075" s="930" t="s">
        <v>97</v>
      </c>
      <c r="E2075" s="846"/>
      <c r="F2075" s="846">
        <v>1</v>
      </c>
      <c r="G2075" s="846">
        <v>1</v>
      </c>
      <c r="H2075" s="847"/>
      <c r="I2075" s="847"/>
      <c r="J2075" s="1063"/>
      <c r="K2075" s="847"/>
      <c r="L2075" s="847"/>
      <c r="M2075" s="847"/>
      <c r="N2075" s="847">
        <v>12</v>
      </c>
      <c r="O2075" s="218">
        <v>45047</v>
      </c>
      <c r="P2075" s="557">
        <f t="shared" si="45"/>
        <v>12</v>
      </c>
    </row>
    <row r="2076" spans="1:16">
      <c r="A2076" s="844">
        <v>45072</v>
      </c>
      <c r="B2076" s="845" t="s">
        <v>34</v>
      </c>
      <c r="C2076" s="845" t="s">
        <v>2101</v>
      </c>
      <c r="D2076" s="797" t="s">
        <v>96</v>
      </c>
      <c r="E2076" s="846"/>
      <c r="F2076" s="846">
        <v>1</v>
      </c>
      <c r="G2076" s="846">
        <v>1</v>
      </c>
      <c r="H2076" s="847"/>
      <c r="I2076" s="847"/>
      <c r="J2076" s="1063"/>
      <c r="K2076" s="847"/>
      <c r="L2076" s="847"/>
      <c r="M2076" s="847"/>
      <c r="N2076" s="847">
        <v>12</v>
      </c>
      <c r="O2076" s="218">
        <v>45047</v>
      </c>
      <c r="P2076" s="557">
        <f t="shared" ref="P2076:P2138" si="46">SUM(K2076:N2076)</f>
        <v>12</v>
      </c>
    </row>
    <row r="2077" spans="1:16">
      <c r="A2077" s="844">
        <v>45072</v>
      </c>
      <c r="B2077" s="845" t="s">
        <v>12</v>
      </c>
      <c r="C2077" s="845"/>
      <c r="D2077" s="846" t="s">
        <v>99</v>
      </c>
      <c r="E2077" s="846"/>
      <c r="F2077" s="846">
        <v>5</v>
      </c>
      <c r="G2077" s="846">
        <v>5</v>
      </c>
      <c r="H2077" s="847"/>
      <c r="I2077" s="847"/>
      <c r="J2077" s="1063"/>
      <c r="K2077" s="847"/>
      <c r="L2077" s="847"/>
      <c r="M2077" s="847"/>
      <c r="N2077" s="847">
        <v>2.5</v>
      </c>
      <c r="O2077" s="218">
        <v>45047</v>
      </c>
      <c r="P2077" s="557">
        <f t="shared" si="46"/>
        <v>2.5</v>
      </c>
    </row>
    <row r="2078" spans="1:16">
      <c r="A2078" s="844">
        <v>45074</v>
      </c>
      <c r="B2078" s="845" t="s">
        <v>12</v>
      </c>
      <c r="C2078" s="845" t="s">
        <v>2104</v>
      </c>
      <c r="D2078" s="930" t="s">
        <v>97</v>
      </c>
      <c r="E2078" s="846"/>
      <c r="F2078" s="846">
        <v>2</v>
      </c>
      <c r="G2078" s="846">
        <v>2</v>
      </c>
      <c r="H2078" s="847"/>
      <c r="I2078" s="847"/>
      <c r="J2078" s="1063"/>
      <c r="K2078" s="847"/>
      <c r="L2078" s="847"/>
      <c r="M2078" s="847"/>
      <c r="N2078" s="847">
        <v>24</v>
      </c>
      <c r="O2078" s="218">
        <v>45047</v>
      </c>
      <c r="P2078" s="557">
        <f t="shared" si="46"/>
        <v>24</v>
      </c>
    </row>
    <row r="2079" spans="1:16">
      <c r="A2079" s="844">
        <v>45074</v>
      </c>
      <c r="B2079" s="845" t="s">
        <v>12</v>
      </c>
      <c r="C2079" s="845" t="s">
        <v>2105</v>
      </c>
      <c r="D2079" s="846" t="s">
        <v>95</v>
      </c>
      <c r="E2079" s="846"/>
      <c r="F2079" s="846">
        <v>1</v>
      </c>
      <c r="G2079" s="846">
        <v>1</v>
      </c>
      <c r="H2079" s="847"/>
      <c r="I2079" s="847"/>
      <c r="J2079" s="1063"/>
      <c r="K2079" s="847"/>
      <c r="L2079" s="847"/>
      <c r="M2079" s="847"/>
      <c r="N2079" s="847">
        <v>12</v>
      </c>
      <c r="O2079" s="218">
        <v>45047</v>
      </c>
      <c r="P2079" s="557">
        <f t="shared" si="46"/>
        <v>12</v>
      </c>
    </row>
    <row r="2080" spans="1:16">
      <c r="A2080" s="844">
        <v>45074</v>
      </c>
      <c r="B2080" s="845" t="s">
        <v>41</v>
      </c>
      <c r="C2080" s="845" t="s">
        <v>2106</v>
      </c>
      <c r="D2080" s="846" t="s">
        <v>95</v>
      </c>
      <c r="E2080" s="846"/>
      <c r="F2080" s="846">
        <v>1</v>
      </c>
      <c r="G2080" s="846">
        <v>1</v>
      </c>
      <c r="H2080" s="847"/>
      <c r="I2080" s="847"/>
      <c r="J2080" s="1063"/>
      <c r="K2080" s="847"/>
      <c r="L2080" s="847"/>
      <c r="M2080" s="847"/>
      <c r="N2080" s="847">
        <v>12</v>
      </c>
      <c r="O2080" s="218">
        <v>45047</v>
      </c>
      <c r="P2080" s="557">
        <f t="shared" si="46"/>
        <v>12</v>
      </c>
    </row>
    <row r="2081" spans="1:16">
      <c r="A2081" s="844">
        <v>45074</v>
      </c>
      <c r="B2081" s="845" t="s">
        <v>14</v>
      </c>
      <c r="C2081" s="845" t="s">
        <v>2103</v>
      </c>
      <c r="D2081" s="797" t="s">
        <v>96</v>
      </c>
      <c r="E2081" s="846"/>
      <c r="F2081" s="846">
        <v>1</v>
      </c>
      <c r="G2081" s="846">
        <v>1</v>
      </c>
      <c r="H2081" s="847"/>
      <c r="I2081" s="847"/>
      <c r="J2081" s="1063"/>
      <c r="K2081" s="847"/>
      <c r="L2081" s="847"/>
      <c r="M2081" s="847"/>
      <c r="N2081" s="847">
        <v>12</v>
      </c>
      <c r="O2081" s="218">
        <v>45047</v>
      </c>
      <c r="P2081" s="557">
        <f t="shared" si="46"/>
        <v>12</v>
      </c>
    </row>
    <row r="2082" spans="1:16">
      <c r="A2082" s="844">
        <v>45074</v>
      </c>
      <c r="B2082" s="845" t="s">
        <v>34</v>
      </c>
      <c r="C2082" s="845" t="s">
        <v>2101</v>
      </c>
      <c r="D2082" s="797" t="s">
        <v>96</v>
      </c>
      <c r="E2082" s="846"/>
      <c r="F2082" s="846">
        <v>1</v>
      </c>
      <c r="G2082" s="846">
        <v>1</v>
      </c>
      <c r="H2082" s="847"/>
      <c r="I2082" s="847"/>
      <c r="J2082" s="1063"/>
      <c r="K2082" s="847"/>
      <c r="L2082" s="847"/>
      <c r="M2082" s="847"/>
      <c r="N2082" s="847">
        <v>12</v>
      </c>
      <c r="O2082" s="218">
        <v>45047</v>
      </c>
      <c r="P2082" s="557">
        <f t="shared" si="46"/>
        <v>12</v>
      </c>
    </row>
    <row r="2083" spans="1:16">
      <c r="A2083" s="844">
        <v>45074</v>
      </c>
      <c r="B2083" s="845" t="s">
        <v>34</v>
      </c>
      <c r="C2083" s="845" t="s">
        <v>2107</v>
      </c>
      <c r="D2083" s="797" t="s">
        <v>401</v>
      </c>
      <c r="E2083" s="846"/>
      <c r="F2083" s="846">
        <v>6</v>
      </c>
      <c r="G2083" s="846">
        <v>6</v>
      </c>
      <c r="H2083" s="847">
        <v>6</v>
      </c>
      <c r="I2083" s="847"/>
      <c r="J2083" s="1063"/>
      <c r="K2083" s="847"/>
      <c r="L2083" s="847"/>
      <c r="M2083" s="847"/>
      <c r="N2083" s="847"/>
      <c r="O2083" s="218">
        <v>45047</v>
      </c>
      <c r="P2083" s="557">
        <f t="shared" si="46"/>
        <v>0</v>
      </c>
    </row>
    <row r="2084" spans="1:16">
      <c r="A2084" s="844">
        <v>45074</v>
      </c>
      <c r="B2084" s="845" t="s">
        <v>34</v>
      </c>
      <c r="C2084" s="845" t="s">
        <v>1923</v>
      </c>
      <c r="D2084" s="797" t="s">
        <v>400</v>
      </c>
      <c r="E2084" s="846"/>
      <c r="F2084" s="846">
        <v>2</v>
      </c>
      <c r="G2084" s="846">
        <v>2</v>
      </c>
      <c r="H2084" s="846">
        <v>2</v>
      </c>
      <c r="I2084" s="847"/>
      <c r="J2084" s="1063"/>
      <c r="K2084" s="847"/>
      <c r="L2084" s="847"/>
      <c r="M2084" s="847"/>
      <c r="N2084" s="847"/>
      <c r="O2084" s="218">
        <v>45047</v>
      </c>
      <c r="P2084" s="557">
        <f t="shared" si="46"/>
        <v>0</v>
      </c>
    </row>
    <row r="2085" spans="1:16">
      <c r="A2085" s="844">
        <v>45074</v>
      </c>
      <c r="B2085" s="845" t="s">
        <v>34</v>
      </c>
      <c r="C2085" s="845" t="s">
        <v>1923</v>
      </c>
      <c r="D2085" s="797" t="s">
        <v>402</v>
      </c>
      <c r="E2085" s="846"/>
      <c r="F2085" s="846">
        <v>1</v>
      </c>
      <c r="G2085" s="846">
        <v>1</v>
      </c>
      <c r="H2085" s="846">
        <v>1</v>
      </c>
      <c r="I2085" s="847"/>
      <c r="J2085" s="1063"/>
      <c r="K2085" s="847"/>
      <c r="L2085" s="847"/>
      <c r="M2085" s="847"/>
      <c r="N2085" s="847"/>
      <c r="O2085" s="218">
        <v>45047</v>
      </c>
      <c r="P2085" s="557">
        <f t="shared" si="46"/>
        <v>0</v>
      </c>
    </row>
    <row r="2086" spans="1:16">
      <c r="A2086" s="844">
        <v>45075</v>
      </c>
      <c r="B2086" s="845" t="s">
        <v>34</v>
      </c>
      <c r="C2086" s="845" t="s">
        <v>1969</v>
      </c>
      <c r="D2086" s="797" t="s">
        <v>401</v>
      </c>
      <c r="E2086" s="846"/>
      <c r="F2086" s="846">
        <v>7</v>
      </c>
      <c r="G2086" s="846">
        <v>7</v>
      </c>
      <c r="H2086" s="847">
        <v>7</v>
      </c>
      <c r="I2086" s="847"/>
      <c r="J2086" s="1063"/>
      <c r="K2086" s="847"/>
      <c r="L2086" s="847"/>
      <c r="M2086" s="847"/>
      <c r="N2086" s="847"/>
      <c r="O2086" s="218">
        <v>45047</v>
      </c>
      <c r="P2086" s="557">
        <f t="shared" si="46"/>
        <v>0</v>
      </c>
    </row>
    <row r="2087" spans="1:16">
      <c r="A2087" s="844">
        <v>45075</v>
      </c>
      <c r="B2087" s="845" t="s">
        <v>12</v>
      </c>
      <c r="C2087" s="845" t="s">
        <v>1896</v>
      </c>
      <c r="D2087" s="930" t="s">
        <v>97</v>
      </c>
      <c r="E2087" s="846"/>
      <c r="F2087" s="846">
        <v>1</v>
      </c>
      <c r="G2087" s="846">
        <v>1</v>
      </c>
      <c r="H2087" s="847"/>
      <c r="I2087" s="847"/>
      <c r="J2087" s="1063"/>
      <c r="K2087" s="847"/>
      <c r="L2087" s="847"/>
      <c r="M2087" s="847"/>
      <c r="N2087" s="847">
        <v>12</v>
      </c>
      <c r="O2087" s="218">
        <v>45047</v>
      </c>
      <c r="P2087" s="557">
        <f t="shared" si="46"/>
        <v>12</v>
      </c>
    </row>
    <row r="2088" spans="1:16">
      <c r="A2088" s="844">
        <v>45075</v>
      </c>
      <c r="B2088" s="845" t="s">
        <v>12</v>
      </c>
      <c r="C2088" s="845" t="s">
        <v>2105</v>
      </c>
      <c r="D2088" s="846" t="s">
        <v>95</v>
      </c>
      <c r="E2088" s="846"/>
      <c r="F2088" s="846">
        <v>2</v>
      </c>
      <c r="G2088" s="846">
        <v>2</v>
      </c>
      <c r="H2088" s="847"/>
      <c r="I2088" s="847"/>
      <c r="J2088" s="1063"/>
      <c r="K2088" s="847"/>
      <c r="L2088" s="847"/>
      <c r="M2088" s="847"/>
      <c r="N2088" s="847">
        <v>24</v>
      </c>
      <c r="O2088" s="218">
        <v>45047</v>
      </c>
      <c r="P2088" s="557">
        <f t="shared" si="46"/>
        <v>24</v>
      </c>
    </row>
    <row r="2089" spans="1:16">
      <c r="A2089" s="844">
        <v>45075</v>
      </c>
      <c r="B2089" s="845" t="s">
        <v>41</v>
      </c>
      <c r="C2089" s="845" t="s">
        <v>2106</v>
      </c>
      <c r="D2089" s="846" t="s">
        <v>95</v>
      </c>
      <c r="E2089" s="846"/>
      <c r="F2089" s="846">
        <v>1</v>
      </c>
      <c r="G2089" s="846">
        <v>1</v>
      </c>
      <c r="H2089" s="847"/>
      <c r="I2089" s="847"/>
      <c r="J2089" s="1063"/>
      <c r="K2089" s="847"/>
      <c r="L2089" s="847"/>
      <c r="M2089" s="847"/>
      <c r="N2089" s="847">
        <v>12</v>
      </c>
      <c r="O2089" s="218">
        <v>45047</v>
      </c>
      <c r="P2089" s="557">
        <f t="shared" si="46"/>
        <v>12</v>
      </c>
    </row>
    <row r="2090" spans="1:16">
      <c r="A2090" s="844">
        <v>45075</v>
      </c>
      <c r="B2090" s="845" t="s">
        <v>41</v>
      </c>
      <c r="C2090" s="845" t="s">
        <v>2110</v>
      </c>
      <c r="D2090" s="797" t="s">
        <v>96</v>
      </c>
      <c r="E2090" s="846"/>
      <c r="F2090" s="846">
        <v>1</v>
      </c>
      <c r="G2090" s="846">
        <v>1</v>
      </c>
      <c r="H2090" s="847"/>
      <c r="I2090" s="847"/>
      <c r="J2090" s="1063"/>
      <c r="K2090" s="847"/>
      <c r="L2090" s="847"/>
      <c r="M2090" s="847"/>
      <c r="N2090" s="847">
        <v>12</v>
      </c>
      <c r="O2090" s="218">
        <v>45047</v>
      </c>
      <c r="P2090" s="557">
        <f t="shared" si="46"/>
        <v>12</v>
      </c>
    </row>
    <row r="2091" spans="1:16">
      <c r="A2091" s="844">
        <v>45075</v>
      </c>
      <c r="B2091" s="845" t="s">
        <v>14</v>
      </c>
      <c r="C2091" s="845" t="s">
        <v>2111</v>
      </c>
      <c r="D2091" s="797" t="s">
        <v>96</v>
      </c>
      <c r="E2091" s="846"/>
      <c r="F2091" s="846">
        <v>1</v>
      </c>
      <c r="G2091" s="846">
        <v>1</v>
      </c>
      <c r="H2091" s="847"/>
      <c r="I2091" s="847"/>
      <c r="J2091" s="1063"/>
      <c r="K2091" s="847"/>
      <c r="L2091" s="847"/>
      <c r="M2091" s="847"/>
      <c r="N2091" s="847">
        <v>12</v>
      </c>
      <c r="O2091" s="218">
        <v>45047</v>
      </c>
      <c r="P2091" s="557">
        <f t="shared" si="46"/>
        <v>12</v>
      </c>
    </row>
    <row r="2092" spans="1:16">
      <c r="A2092" s="844">
        <v>45075</v>
      </c>
      <c r="B2092" s="845" t="s">
        <v>12</v>
      </c>
      <c r="C2092" s="845"/>
      <c r="D2092" s="846" t="s">
        <v>99</v>
      </c>
      <c r="E2092" s="846"/>
      <c r="F2092" s="846">
        <v>5</v>
      </c>
      <c r="G2092" s="846">
        <v>5</v>
      </c>
      <c r="H2092" s="847"/>
      <c r="I2092" s="847"/>
      <c r="J2092" s="1063"/>
      <c r="K2092" s="847"/>
      <c r="L2092" s="847"/>
      <c r="M2092" s="847"/>
      <c r="N2092" s="847">
        <v>1</v>
      </c>
      <c r="O2092" s="218">
        <v>45047</v>
      </c>
      <c r="P2092" s="557">
        <f t="shared" si="46"/>
        <v>1</v>
      </c>
    </row>
    <row r="2093" spans="1:16">
      <c r="A2093" s="844">
        <v>45075</v>
      </c>
      <c r="B2093" s="845" t="s">
        <v>37</v>
      </c>
      <c r="C2093" s="845" t="s">
        <v>2112</v>
      </c>
      <c r="D2093" s="846" t="s">
        <v>10</v>
      </c>
      <c r="E2093" s="846"/>
      <c r="F2093" s="846">
        <v>6</v>
      </c>
      <c r="G2093" s="846">
        <v>3</v>
      </c>
      <c r="H2093" s="847"/>
      <c r="I2093" s="847"/>
      <c r="J2093" s="1063"/>
      <c r="K2093" s="847"/>
      <c r="L2093" s="847"/>
      <c r="M2093" s="847">
        <v>30</v>
      </c>
      <c r="N2093" s="847"/>
      <c r="O2093" s="218">
        <v>45047</v>
      </c>
      <c r="P2093" s="557">
        <f t="shared" si="46"/>
        <v>30</v>
      </c>
    </row>
    <row r="2094" spans="1:16">
      <c r="A2094" s="844">
        <v>45075</v>
      </c>
      <c r="B2094" s="845" t="s">
        <v>12</v>
      </c>
      <c r="C2094" s="845" t="s">
        <v>2113</v>
      </c>
      <c r="D2094" s="797" t="s">
        <v>204</v>
      </c>
      <c r="E2094" s="846"/>
      <c r="F2094" s="846">
        <v>1</v>
      </c>
      <c r="G2094" s="846">
        <v>1</v>
      </c>
      <c r="H2094" s="847"/>
      <c r="I2094" s="847"/>
      <c r="J2094" s="1063"/>
      <c r="K2094" s="847"/>
      <c r="L2094" s="847"/>
      <c r="M2094" s="847"/>
      <c r="N2094" s="847">
        <v>14</v>
      </c>
      <c r="O2094" s="218">
        <v>45047</v>
      </c>
      <c r="P2094" s="557">
        <f t="shared" si="46"/>
        <v>14</v>
      </c>
    </row>
    <row r="2095" spans="1:16">
      <c r="A2095" s="844">
        <v>45075</v>
      </c>
      <c r="B2095" s="845" t="s">
        <v>472</v>
      </c>
      <c r="C2095" s="845" t="s">
        <v>1192</v>
      </c>
      <c r="D2095" s="846" t="s">
        <v>200</v>
      </c>
      <c r="E2095" s="846"/>
      <c r="F2095" s="846">
        <v>2</v>
      </c>
      <c r="G2095" s="846">
        <v>2</v>
      </c>
      <c r="H2095" s="847"/>
      <c r="I2095" s="847"/>
      <c r="J2095" s="1063"/>
      <c r="K2095" s="847">
        <v>6</v>
      </c>
      <c r="L2095" s="847"/>
      <c r="M2095" s="847"/>
      <c r="N2095" s="847"/>
      <c r="O2095" s="218">
        <v>45047</v>
      </c>
      <c r="P2095" s="557">
        <f t="shared" si="46"/>
        <v>6</v>
      </c>
    </row>
    <row r="2096" spans="1:16">
      <c r="A2096" s="844">
        <v>45076</v>
      </c>
      <c r="B2096" s="845" t="s">
        <v>34</v>
      </c>
      <c r="C2096" s="845" t="s">
        <v>2123</v>
      </c>
      <c r="D2096" s="797" t="s">
        <v>96</v>
      </c>
      <c r="E2096" s="846"/>
      <c r="F2096" s="846">
        <v>1</v>
      </c>
      <c r="G2096" s="846">
        <v>1</v>
      </c>
      <c r="H2096" s="847"/>
      <c r="I2096" s="847"/>
      <c r="J2096" s="1063"/>
      <c r="K2096" s="847"/>
      <c r="L2096" s="847"/>
      <c r="M2096" s="847"/>
      <c r="N2096" s="847">
        <v>12</v>
      </c>
      <c r="O2096" s="218">
        <v>45047</v>
      </c>
      <c r="P2096" s="557">
        <f t="shared" si="46"/>
        <v>12</v>
      </c>
    </row>
    <row r="2097" spans="1:16">
      <c r="A2097" s="844">
        <v>45076</v>
      </c>
      <c r="B2097" s="845" t="s">
        <v>12</v>
      </c>
      <c r="C2097" s="845" t="s">
        <v>1857</v>
      </c>
      <c r="D2097" s="846" t="s">
        <v>95</v>
      </c>
      <c r="E2097" s="846"/>
      <c r="F2097" s="846">
        <v>1</v>
      </c>
      <c r="G2097" s="846">
        <v>1</v>
      </c>
      <c r="H2097" s="847"/>
      <c r="I2097" s="847"/>
      <c r="J2097" s="1063"/>
      <c r="K2097" s="847"/>
      <c r="L2097" s="847"/>
      <c r="M2097" s="847"/>
      <c r="N2097" s="847">
        <v>12</v>
      </c>
      <c r="O2097" s="218">
        <v>45047</v>
      </c>
      <c r="P2097" s="557">
        <f t="shared" si="46"/>
        <v>12</v>
      </c>
    </row>
    <row r="2098" spans="1:16">
      <c r="A2098" s="844">
        <v>45076</v>
      </c>
      <c r="B2098" s="845" t="s">
        <v>12</v>
      </c>
      <c r="C2098" s="845" t="s">
        <v>2122</v>
      </c>
      <c r="D2098" s="930" t="s">
        <v>97</v>
      </c>
      <c r="E2098" s="846"/>
      <c r="F2098" s="846">
        <v>2</v>
      </c>
      <c r="G2098" s="846">
        <v>2</v>
      </c>
      <c r="H2098" s="847"/>
      <c r="I2098" s="847"/>
      <c r="J2098" s="1063"/>
      <c r="K2098" s="847"/>
      <c r="L2098" s="847"/>
      <c r="M2098" s="847"/>
      <c r="N2098" s="847">
        <v>24</v>
      </c>
      <c r="O2098" s="218">
        <v>45047</v>
      </c>
      <c r="P2098" s="557">
        <f t="shared" si="46"/>
        <v>24</v>
      </c>
    </row>
    <row r="2099" spans="1:16">
      <c r="A2099" s="844">
        <v>45076</v>
      </c>
      <c r="B2099" s="845" t="s">
        <v>34</v>
      </c>
      <c r="C2099" s="845" t="s">
        <v>1923</v>
      </c>
      <c r="D2099" s="797" t="s">
        <v>98</v>
      </c>
      <c r="E2099" s="846"/>
      <c r="F2099" s="846">
        <v>1</v>
      </c>
      <c r="G2099" s="846">
        <v>1</v>
      </c>
      <c r="H2099" s="847"/>
      <c r="I2099" s="847"/>
      <c r="J2099" s="1063"/>
      <c r="K2099" s="847"/>
      <c r="L2099" s="847"/>
      <c r="M2099" s="847"/>
      <c r="N2099" s="847">
        <v>12</v>
      </c>
      <c r="O2099" s="218">
        <v>45047</v>
      </c>
      <c r="P2099" s="557">
        <f t="shared" si="46"/>
        <v>12</v>
      </c>
    </row>
    <row r="2100" spans="1:16">
      <c r="A2100" s="844">
        <v>45076</v>
      </c>
      <c r="B2100" s="845" t="s">
        <v>41</v>
      </c>
      <c r="C2100" s="845" t="s">
        <v>2110</v>
      </c>
      <c r="D2100" s="797" t="s">
        <v>96</v>
      </c>
      <c r="E2100" s="846"/>
      <c r="F2100" s="846">
        <v>1</v>
      </c>
      <c r="G2100" s="846">
        <v>1</v>
      </c>
      <c r="H2100" s="847"/>
      <c r="I2100" s="847"/>
      <c r="J2100" s="1063"/>
      <c r="K2100" s="847"/>
      <c r="L2100" s="847"/>
      <c r="M2100" s="847"/>
      <c r="N2100" s="847">
        <v>12</v>
      </c>
      <c r="O2100" s="218">
        <v>45047</v>
      </c>
      <c r="P2100" s="557">
        <f t="shared" si="46"/>
        <v>12</v>
      </c>
    </row>
    <row r="2101" spans="1:16">
      <c r="A2101" s="844">
        <v>45077</v>
      </c>
      <c r="B2101" s="845" t="s">
        <v>12</v>
      </c>
      <c r="C2101" s="845" t="s">
        <v>2049</v>
      </c>
      <c r="D2101" s="930" t="s">
        <v>97</v>
      </c>
      <c r="E2101" s="846"/>
      <c r="F2101" s="846">
        <v>1</v>
      </c>
      <c r="G2101" s="846">
        <v>1</v>
      </c>
      <c r="H2101" s="847"/>
      <c r="I2101" s="847"/>
      <c r="J2101" s="1063"/>
      <c r="K2101" s="847"/>
      <c r="L2101" s="847"/>
      <c r="M2101" s="847"/>
      <c r="N2101" s="847">
        <v>12</v>
      </c>
      <c r="O2101" s="218">
        <v>45047</v>
      </c>
      <c r="P2101" s="557">
        <f t="shared" si="46"/>
        <v>12</v>
      </c>
    </row>
    <row r="2102" spans="1:16">
      <c r="A2102" s="844">
        <v>45077</v>
      </c>
      <c r="B2102" s="845" t="s">
        <v>12</v>
      </c>
      <c r="C2102" s="845" t="s">
        <v>2124</v>
      </c>
      <c r="D2102" s="797" t="s">
        <v>98</v>
      </c>
      <c r="E2102" s="846"/>
      <c r="F2102" s="846">
        <v>1</v>
      </c>
      <c r="G2102" s="846">
        <v>1</v>
      </c>
      <c r="H2102" s="847"/>
      <c r="I2102" s="847"/>
      <c r="J2102" s="1063"/>
      <c r="K2102" s="847"/>
      <c r="L2102" s="847"/>
      <c r="M2102" s="847"/>
      <c r="N2102" s="847">
        <v>12</v>
      </c>
      <c r="O2102" s="218">
        <v>45047</v>
      </c>
      <c r="P2102" s="557">
        <f t="shared" si="46"/>
        <v>12</v>
      </c>
    </row>
    <row r="2103" spans="1:16">
      <c r="A2103" s="844">
        <v>45077</v>
      </c>
      <c r="B2103" s="845" t="s">
        <v>41</v>
      </c>
      <c r="C2103" s="845" t="s">
        <v>2125</v>
      </c>
      <c r="D2103" s="846" t="s">
        <v>95</v>
      </c>
      <c r="E2103" s="846"/>
      <c r="F2103" s="846">
        <v>2</v>
      </c>
      <c r="G2103" s="846">
        <v>2</v>
      </c>
      <c r="H2103" s="847"/>
      <c r="I2103" s="847"/>
      <c r="J2103" s="1063"/>
      <c r="K2103" s="847"/>
      <c r="L2103" s="847"/>
      <c r="M2103" s="847"/>
      <c r="N2103" s="847">
        <v>24</v>
      </c>
      <c r="O2103" s="218">
        <v>45047</v>
      </c>
      <c r="P2103" s="557">
        <f t="shared" si="46"/>
        <v>24</v>
      </c>
    </row>
    <row r="2104" spans="1:16">
      <c r="A2104" s="844">
        <v>45077</v>
      </c>
      <c r="B2104" s="845" t="s">
        <v>14</v>
      </c>
      <c r="C2104" s="845" t="s">
        <v>2111</v>
      </c>
      <c r="D2104" s="797" t="s">
        <v>96</v>
      </c>
      <c r="E2104" s="846"/>
      <c r="F2104" s="846">
        <v>1</v>
      </c>
      <c r="G2104" s="846">
        <v>1</v>
      </c>
      <c r="H2104" s="847"/>
      <c r="I2104" s="847"/>
      <c r="J2104" s="1063"/>
      <c r="K2104" s="847"/>
      <c r="L2104" s="847"/>
      <c r="M2104" s="847"/>
      <c r="N2104" s="847">
        <v>12</v>
      </c>
      <c r="O2104" s="218">
        <v>45047</v>
      </c>
      <c r="P2104" s="557">
        <f t="shared" si="46"/>
        <v>12</v>
      </c>
    </row>
    <row r="2105" spans="1:16">
      <c r="A2105" s="844">
        <v>45077</v>
      </c>
      <c r="B2105" s="845" t="s">
        <v>12</v>
      </c>
      <c r="C2105" s="845"/>
      <c r="D2105" s="846" t="s">
        <v>99</v>
      </c>
      <c r="E2105" s="846"/>
      <c r="F2105" s="846">
        <v>5</v>
      </c>
      <c r="G2105" s="846">
        <v>5</v>
      </c>
      <c r="H2105" s="847"/>
      <c r="I2105" s="847"/>
      <c r="J2105" s="1063"/>
      <c r="K2105" s="847"/>
      <c r="L2105" s="847"/>
      <c r="M2105" s="847"/>
      <c r="N2105" s="847">
        <v>1.5</v>
      </c>
      <c r="O2105" s="218">
        <v>45047</v>
      </c>
      <c r="P2105" s="557">
        <f t="shared" si="46"/>
        <v>1.5</v>
      </c>
    </row>
    <row r="2106" spans="1:16">
      <c r="A2106" s="844">
        <v>45077</v>
      </c>
      <c r="B2106" s="845" t="s">
        <v>12</v>
      </c>
      <c r="C2106" s="845" t="s">
        <v>2126</v>
      </c>
      <c r="D2106" s="797" t="s">
        <v>204</v>
      </c>
      <c r="E2106" s="846"/>
      <c r="F2106" s="846">
        <v>1</v>
      </c>
      <c r="G2106" s="846">
        <v>1</v>
      </c>
      <c r="H2106" s="847"/>
      <c r="I2106" s="847"/>
      <c r="J2106" s="1063"/>
      <c r="K2106" s="847"/>
      <c r="L2106" s="847"/>
      <c r="M2106" s="847"/>
      <c r="N2106" s="847">
        <v>12</v>
      </c>
      <c r="O2106" s="218">
        <v>45047</v>
      </c>
      <c r="P2106" s="557">
        <f t="shared" si="46"/>
        <v>12</v>
      </c>
    </row>
    <row r="2107" spans="1:16">
      <c r="A2107" s="844">
        <v>45077</v>
      </c>
      <c r="B2107" s="845" t="s">
        <v>37</v>
      </c>
      <c r="C2107" s="845" t="s">
        <v>2127</v>
      </c>
      <c r="D2107" s="846" t="s">
        <v>10</v>
      </c>
      <c r="E2107" s="846"/>
      <c r="F2107" s="846">
        <v>5</v>
      </c>
      <c r="G2107" s="846">
        <v>5</v>
      </c>
      <c r="H2107" s="847"/>
      <c r="I2107" s="847"/>
      <c r="J2107" s="1063"/>
      <c r="K2107" s="847"/>
      <c r="L2107" s="847"/>
      <c r="M2107" s="847">
        <v>21</v>
      </c>
      <c r="N2107" s="847"/>
      <c r="O2107" s="218">
        <v>45047</v>
      </c>
      <c r="P2107" s="557">
        <f t="shared" si="46"/>
        <v>21</v>
      </c>
    </row>
    <row r="2108" spans="1:16">
      <c r="A2108" s="844">
        <v>45077</v>
      </c>
      <c r="B2108" s="845" t="s">
        <v>2</v>
      </c>
      <c r="C2108" s="845" t="s">
        <v>2051</v>
      </c>
      <c r="D2108" s="846" t="s">
        <v>11</v>
      </c>
      <c r="E2108" s="846"/>
      <c r="F2108" s="846">
        <v>2</v>
      </c>
      <c r="G2108" s="846">
        <v>2</v>
      </c>
      <c r="H2108" s="847"/>
      <c r="I2108" s="847"/>
      <c r="J2108" s="1063"/>
      <c r="K2108" s="847"/>
      <c r="L2108" s="847"/>
      <c r="M2108" s="847">
        <v>10</v>
      </c>
      <c r="N2108" s="847"/>
      <c r="O2108" s="218">
        <v>45047</v>
      </c>
      <c r="P2108" s="557">
        <f t="shared" si="46"/>
        <v>10</v>
      </c>
    </row>
    <row r="2109" spans="1:16">
      <c r="A2109" s="844">
        <v>45077</v>
      </c>
      <c r="B2109" s="845" t="s">
        <v>41</v>
      </c>
      <c r="C2109" s="845" t="s">
        <v>2128</v>
      </c>
      <c r="D2109" s="846" t="s">
        <v>10</v>
      </c>
      <c r="E2109" s="846"/>
      <c r="F2109" s="846">
        <v>1</v>
      </c>
      <c r="G2109" s="846">
        <v>1</v>
      </c>
      <c r="H2109" s="847"/>
      <c r="I2109" s="847"/>
      <c r="J2109" s="1063"/>
      <c r="K2109" s="847"/>
      <c r="L2109" s="847"/>
      <c r="M2109" s="847">
        <v>3</v>
      </c>
      <c r="N2109" s="847"/>
      <c r="O2109" s="218">
        <v>45047</v>
      </c>
      <c r="P2109" s="557">
        <f t="shared" si="46"/>
        <v>3</v>
      </c>
    </row>
    <row r="2110" spans="1:16">
      <c r="A2110" s="844">
        <v>45077</v>
      </c>
      <c r="B2110" s="845" t="s">
        <v>1</v>
      </c>
      <c r="C2110" s="845"/>
      <c r="D2110" s="846" t="s">
        <v>406</v>
      </c>
      <c r="E2110" s="846"/>
      <c r="F2110" s="846"/>
      <c r="G2110" s="846"/>
      <c r="H2110" s="847"/>
      <c r="I2110" s="847">
        <v>200</v>
      </c>
      <c r="J2110" s="1063"/>
      <c r="K2110" s="847"/>
      <c r="L2110" s="847"/>
      <c r="M2110" s="847"/>
      <c r="N2110" s="847"/>
      <c r="O2110" s="218">
        <v>45047</v>
      </c>
      <c r="P2110" s="557">
        <f t="shared" si="46"/>
        <v>0</v>
      </c>
    </row>
    <row r="2111" spans="1:16">
      <c r="A2111" s="844">
        <v>45078</v>
      </c>
      <c r="B2111" s="845" t="s">
        <v>37</v>
      </c>
      <c r="C2111" s="845" t="s">
        <v>2079</v>
      </c>
      <c r="D2111" s="846" t="s">
        <v>10</v>
      </c>
      <c r="E2111" s="846"/>
      <c r="F2111" s="846">
        <v>1</v>
      </c>
      <c r="G2111" s="846">
        <v>1</v>
      </c>
      <c r="H2111" s="847"/>
      <c r="I2111" s="847"/>
      <c r="J2111" s="1063"/>
      <c r="K2111" s="847"/>
      <c r="L2111" s="847"/>
      <c r="M2111" s="847">
        <v>5</v>
      </c>
      <c r="N2111" s="847"/>
      <c r="O2111" s="218">
        <v>45078</v>
      </c>
      <c r="P2111" s="557">
        <f t="shared" si="46"/>
        <v>5</v>
      </c>
    </row>
    <row r="2112" spans="1:16">
      <c r="A2112" s="844">
        <v>45078</v>
      </c>
      <c r="B2112" s="845" t="s">
        <v>12</v>
      </c>
      <c r="C2112" s="845" t="s">
        <v>2129</v>
      </c>
      <c r="D2112" s="846" t="s">
        <v>204</v>
      </c>
      <c r="E2112" s="846"/>
      <c r="F2112" s="846">
        <v>1</v>
      </c>
      <c r="G2112" s="846">
        <v>1</v>
      </c>
      <c r="H2112" s="847"/>
      <c r="I2112" s="847"/>
      <c r="J2112" s="1063"/>
      <c r="K2112" s="847"/>
      <c r="L2112" s="847"/>
      <c r="M2112" s="847"/>
      <c r="N2112" s="847">
        <v>14</v>
      </c>
      <c r="O2112" s="218">
        <v>45078</v>
      </c>
      <c r="P2112" s="557">
        <f t="shared" si="46"/>
        <v>14</v>
      </c>
    </row>
    <row r="2113" spans="1:16">
      <c r="A2113" s="844">
        <v>45081</v>
      </c>
      <c r="B2113" s="845" t="s">
        <v>3</v>
      </c>
      <c r="C2113" s="845" t="s">
        <v>1740</v>
      </c>
      <c r="D2113" s="797" t="s">
        <v>403</v>
      </c>
      <c r="E2113" s="846"/>
      <c r="F2113" s="846">
        <v>1</v>
      </c>
      <c r="G2113" s="846">
        <v>1</v>
      </c>
      <c r="H2113" s="847">
        <v>1</v>
      </c>
      <c r="I2113" s="847"/>
      <c r="J2113" s="1063"/>
      <c r="K2113" s="847"/>
      <c r="L2113" s="847"/>
      <c r="M2113" s="847"/>
      <c r="N2113" s="847"/>
      <c r="O2113" s="218">
        <v>45078</v>
      </c>
      <c r="P2113" s="557">
        <f t="shared" si="46"/>
        <v>0</v>
      </c>
    </row>
    <row r="2114" spans="1:16">
      <c r="A2114" s="844">
        <v>45081</v>
      </c>
      <c r="B2114" s="845" t="s">
        <v>3</v>
      </c>
      <c r="C2114" s="845" t="s">
        <v>1740</v>
      </c>
      <c r="D2114" s="797" t="s">
        <v>400</v>
      </c>
      <c r="E2114" s="846"/>
      <c r="F2114" s="846">
        <v>1</v>
      </c>
      <c r="G2114" s="846">
        <v>1</v>
      </c>
      <c r="H2114" s="847">
        <v>1</v>
      </c>
      <c r="I2114" s="847"/>
      <c r="J2114" s="1063"/>
      <c r="K2114" s="847"/>
      <c r="L2114" s="847"/>
      <c r="M2114" s="847"/>
      <c r="N2114" s="847"/>
      <c r="O2114" s="218">
        <v>45078</v>
      </c>
      <c r="P2114" s="557">
        <f t="shared" si="46"/>
        <v>0</v>
      </c>
    </row>
    <row r="2115" spans="1:16">
      <c r="A2115" s="844">
        <v>45081</v>
      </c>
      <c r="B2115" s="845" t="s">
        <v>3</v>
      </c>
      <c r="C2115" s="845" t="s">
        <v>1748</v>
      </c>
      <c r="D2115" s="797" t="s">
        <v>400</v>
      </c>
      <c r="E2115" s="846"/>
      <c r="F2115" s="846">
        <v>1</v>
      </c>
      <c r="G2115" s="846">
        <v>1</v>
      </c>
      <c r="H2115" s="847">
        <v>1</v>
      </c>
      <c r="I2115" s="847"/>
      <c r="J2115" s="1063"/>
      <c r="K2115" s="847"/>
      <c r="L2115" s="847"/>
      <c r="M2115" s="847"/>
      <c r="N2115" s="847"/>
      <c r="O2115" s="218">
        <v>45078</v>
      </c>
      <c r="P2115" s="557">
        <f t="shared" si="46"/>
        <v>0</v>
      </c>
    </row>
    <row r="2116" spans="1:16">
      <c r="A2116" s="844">
        <v>45081</v>
      </c>
      <c r="B2116" s="845" t="s">
        <v>12</v>
      </c>
      <c r="C2116" s="845" t="s">
        <v>2130</v>
      </c>
      <c r="D2116" s="846" t="s">
        <v>204</v>
      </c>
      <c r="E2116" s="846"/>
      <c r="F2116" s="846">
        <v>2</v>
      </c>
      <c r="G2116" s="846">
        <v>2</v>
      </c>
      <c r="H2116" s="847"/>
      <c r="I2116" s="847"/>
      <c r="J2116" s="1063"/>
      <c r="K2116" s="847"/>
      <c r="L2116" s="847"/>
      <c r="M2116" s="847"/>
      <c r="N2116" s="847">
        <v>25</v>
      </c>
      <c r="O2116" s="218">
        <v>45078</v>
      </c>
      <c r="P2116" s="557">
        <f t="shared" si="46"/>
        <v>25</v>
      </c>
    </row>
    <row r="2117" spans="1:16">
      <c r="A2117" s="844">
        <v>45081</v>
      </c>
      <c r="B2117" s="845" t="s">
        <v>41</v>
      </c>
      <c r="C2117" s="845" t="s">
        <v>2131</v>
      </c>
      <c r="D2117" s="846" t="s">
        <v>10</v>
      </c>
      <c r="E2117" s="846"/>
      <c r="F2117" s="846">
        <v>1</v>
      </c>
      <c r="G2117" s="846">
        <v>1</v>
      </c>
      <c r="H2117" s="847"/>
      <c r="I2117" s="847"/>
      <c r="J2117" s="1063"/>
      <c r="K2117" s="847"/>
      <c r="L2117" s="847"/>
      <c r="M2117" s="847">
        <v>5</v>
      </c>
      <c r="N2117" s="847"/>
      <c r="O2117" s="218">
        <v>45078</v>
      </c>
      <c r="P2117" s="557">
        <f t="shared" si="46"/>
        <v>5</v>
      </c>
    </row>
    <row r="2118" spans="1:16">
      <c r="A2118" s="844">
        <v>45081</v>
      </c>
      <c r="B2118" s="845" t="s">
        <v>37</v>
      </c>
      <c r="C2118" s="845" t="s">
        <v>2132</v>
      </c>
      <c r="D2118" s="846" t="s">
        <v>10</v>
      </c>
      <c r="E2118" s="846"/>
      <c r="F2118" s="846">
        <v>4</v>
      </c>
      <c r="G2118" s="846">
        <v>4</v>
      </c>
      <c r="H2118" s="847"/>
      <c r="I2118" s="847"/>
      <c r="J2118" s="1063"/>
      <c r="K2118" s="847"/>
      <c r="L2118" s="847"/>
      <c r="M2118" s="847">
        <v>22</v>
      </c>
      <c r="N2118" s="847"/>
      <c r="O2118" s="218">
        <v>45078</v>
      </c>
      <c r="P2118" s="557">
        <f t="shared" si="46"/>
        <v>22</v>
      </c>
    </row>
    <row r="2119" spans="1:16">
      <c r="A2119" s="844">
        <v>45082</v>
      </c>
      <c r="B2119" s="845" t="s">
        <v>12</v>
      </c>
      <c r="C2119" s="845" t="s">
        <v>2133</v>
      </c>
      <c r="D2119" s="846" t="s">
        <v>204</v>
      </c>
      <c r="E2119" s="846"/>
      <c r="F2119" s="846">
        <v>1</v>
      </c>
      <c r="G2119" s="846">
        <v>1</v>
      </c>
      <c r="H2119" s="847"/>
      <c r="I2119" s="847"/>
      <c r="J2119" s="1063"/>
      <c r="K2119" s="847"/>
      <c r="L2119" s="847"/>
      <c r="M2119" s="847"/>
      <c r="N2119" s="847">
        <v>13</v>
      </c>
      <c r="O2119" s="218">
        <v>45078</v>
      </c>
      <c r="P2119" s="557">
        <f t="shared" si="46"/>
        <v>13</v>
      </c>
    </row>
    <row r="2120" spans="1:16">
      <c r="A2120" s="844">
        <v>45082</v>
      </c>
      <c r="B2120" s="845" t="s">
        <v>41</v>
      </c>
      <c r="C2120" s="845" t="s">
        <v>2134</v>
      </c>
      <c r="D2120" s="846" t="s">
        <v>10</v>
      </c>
      <c r="E2120" s="846"/>
      <c r="F2120" s="846">
        <v>2</v>
      </c>
      <c r="G2120" s="846">
        <v>2</v>
      </c>
      <c r="H2120" s="847"/>
      <c r="I2120" s="847"/>
      <c r="J2120" s="1063"/>
      <c r="K2120" s="847"/>
      <c r="L2120" s="847"/>
      <c r="M2120" s="847">
        <v>10</v>
      </c>
      <c r="N2120" s="847"/>
      <c r="O2120" s="218">
        <v>45078</v>
      </c>
      <c r="P2120" s="557">
        <f t="shared" si="46"/>
        <v>10</v>
      </c>
    </row>
    <row r="2121" spans="1:16">
      <c r="A2121" s="844">
        <v>45082</v>
      </c>
      <c r="B2121" s="845" t="s">
        <v>37</v>
      </c>
      <c r="C2121" s="845" t="s">
        <v>2135</v>
      </c>
      <c r="D2121" s="846" t="s">
        <v>10</v>
      </c>
      <c r="E2121" s="846"/>
      <c r="F2121" s="846">
        <v>4</v>
      </c>
      <c r="G2121" s="846">
        <v>4</v>
      </c>
      <c r="H2121" s="847"/>
      <c r="I2121" s="847"/>
      <c r="J2121" s="1063"/>
      <c r="K2121" s="847"/>
      <c r="L2121" s="847"/>
      <c r="M2121" s="847">
        <v>20</v>
      </c>
      <c r="N2121" s="847"/>
      <c r="O2121" s="218">
        <v>45078</v>
      </c>
      <c r="P2121" s="557">
        <f t="shared" si="46"/>
        <v>20</v>
      </c>
    </row>
    <row r="2122" spans="1:16">
      <c r="A2122" s="844">
        <v>45082</v>
      </c>
      <c r="B2122" s="845" t="s">
        <v>472</v>
      </c>
      <c r="C2122" s="845" t="s">
        <v>2136</v>
      </c>
      <c r="D2122" s="846" t="s">
        <v>10</v>
      </c>
      <c r="E2122" s="846"/>
      <c r="F2122" s="846">
        <v>2</v>
      </c>
      <c r="G2122" s="846">
        <v>0.5</v>
      </c>
      <c r="H2122" s="847"/>
      <c r="I2122" s="847"/>
      <c r="J2122" s="1063"/>
      <c r="K2122" s="847"/>
      <c r="L2122" s="847"/>
      <c r="M2122" s="847">
        <v>10</v>
      </c>
      <c r="N2122" s="847"/>
      <c r="O2122" s="218">
        <v>45078</v>
      </c>
      <c r="P2122" s="557">
        <f t="shared" si="46"/>
        <v>10</v>
      </c>
    </row>
    <row r="2123" spans="1:16">
      <c r="A2123" s="844">
        <v>45082</v>
      </c>
      <c r="B2123" s="845" t="s">
        <v>3</v>
      </c>
      <c r="C2123" s="845" t="s">
        <v>1740</v>
      </c>
      <c r="D2123" s="797" t="s">
        <v>402</v>
      </c>
      <c r="E2123" s="846"/>
      <c r="F2123" s="846">
        <v>1</v>
      </c>
      <c r="G2123" s="846">
        <v>1</v>
      </c>
      <c r="H2123" s="846">
        <v>1</v>
      </c>
      <c r="I2123" s="847"/>
      <c r="J2123" s="1063"/>
      <c r="K2123" s="847"/>
      <c r="L2123" s="847"/>
      <c r="M2123" s="847"/>
      <c r="N2123" s="847"/>
      <c r="O2123" s="218">
        <v>45078</v>
      </c>
      <c r="P2123" s="557">
        <f t="shared" si="46"/>
        <v>0</v>
      </c>
    </row>
    <row r="2124" spans="1:16">
      <c r="A2124" s="844">
        <v>45082</v>
      </c>
      <c r="B2124" s="845" t="s">
        <v>3</v>
      </c>
      <c r="C2124" s="845" t="s">
        <v>1748</v>
      </c>
      <c r="D2124" s="797" t="s">
        <v>402</v>
      </c>
      <c r="E2124" s="846"/>
      <c r="F2124" s="846">
        <v>1</v>
      </c>
      <c r="G2124" s="846">
        <v>1</v>
      </c>
      <c r="H2124" s="846">
        <v>1</v>
      </c>
      <c r="I2124" s="847"/>
      <c r="J2124" s="1063"/>
      <c r="K2124" s="847"/>
      <c r="L2124" s="847"/>
      <c r="M2124" s="847"/>
      <c r="N2124" s="847"/>
      <c r="O2124" s="218">
        <v>45078</v>
      </c>
      <c r="P2124" s="557">
        <f t="shared" si="46"/>
        <v>0</v>
      </c>
    </row>
    <row r="2125" spans="1:16">
      <c r="A2125" s="844">
        <v>45082</v>
      </c>
      <c r="B2125" s="845" t="s">
        <v>3</v>
      </c>
      <c r="C2125" s="845" t="s">
        <v>1749</v>
      </c>
      <c r="D2125" s="797" t="s">
        <v>402</v>
      </c>
      <c r="E2125" s="846"/>
      <c r="F2125" s="846">
        <v>1</v>
      </c>
      <c r="G2125" s="846">
        <v>1</v>
      </c>
      <c r="H2125" s="846">
        <v>1</v>
      </c>
      <c r="I2125" s="847"/>
      <c r="J2125" s="1063"/>
      <c r="K2125" s="847"/>
      <c r="L2125" s="847"/>
      <c r="M2125" s="847"/>
      <c r="N2125" s="847"/>
      <c r="O2125" s="218">
        <v>45078</v>
      </c>
      <c r="P2125" s="557">
        <f t="shared" si="46"/>
        <v>0</v>
      </c>
    </row>
    <row r="2126" spans="1:16">
      <c r="A2126" s="844">
        <v>45082</v>
      </c>
      <c r="B2126" s="845" t="s">
        <v>3</v>
      </c>
      <c r="C2126" s="845" t="s">
        <v>1749</v>
      </c>
      <c r="D2126" s="797" t="s">
        <v>400</v>
      </c>
      <c r="E2126" s="846"/>
      <c r="F2126" s="846">
        <v>2</v>
      </c>
      <c r="G2126" s="846">
        <v>2</v>
      </c>
      <c r="H2126" s="846">
        <v>2</v>
      </c>
      <c r="I2126" s="847"/>
      <c r="J2126" s="1063"/>
      <c r="K2126" s="847"/>
      <c r="L2126" s="847"/>
      <c r="M2126" s="847"/>
      <c r="N2126" s="847"/>
      <c r="O2126" s="218">
        <v>45078</v>
      </c>
      <c r="P2126" s="557">
        <f t="shared" si="46"/>
        <v>0</v>
      </c>
    </row>
    <row r="2127" spans="1:16">
      <c r="A2127" s="844">
        <v>45082</v>
      </c>
      <c r="B2127" s="845" t="s">
        <v>3</v>
      </c>
      <c r="C2127" s="845"/>
      <c r="D2127" s="797" t="s">
        <v>404</v>
      </c>
      <c r="E2127" s="846"/>
      <c r="F2127" s="846">
        <v>6</v>
      </c>
      <c r="G2127" s="846">
        <v>6</v>
      </c>
      <c r="H2127" s="846">
        <v>6</v>
      </c>
      <c r="I2127" s="847"/>
      <c r="J2127" s="1063"/>
      <c r="K2127" s="847"/>
      <c r="L2127" s="847"/>
      <c r="M2127" s="847"/>
      <c r="N2127" s="847"/>
      <c r="O2127" s="218">
        <v>45078</v>
      </c>
      <c r="P2127" s="557">
        <f t="shared" si="46"/>
        <v>0</v>
      </c>
    </row>
    <row r="2128" spans="1:16">
      <c r="A2128" s="844">
        <v>45083</v>
      </c>
      <c r="B2128" s="845" t="s">
        <v>12</v>
      </c>
      <c r="C2128" s="845" t="s">
        <v>1959</v>
      </c>
      <c r="D2128" s="846" t="s">
        <v>204</v>
      </c>
      <c r="E2128" s="846"/>
      <c r="F2128" s="846">
        <v>1</v>
      </c>
      <c r="G2128" s="846">
        <v>1</v>
      </c>
      <c r="H2128" s="847"/>
      <c r="I2128" s="847"/>
      <c r="J2128" s="1063"/>
      <c r="K2128" s="847"/>
      <c r="L2128" s="847"/>
      <c r="M2128" s="847"/>
      <c r="N2128" s="847">
        <v>12</v>
      </c>
      <c r="O2128" s="218">
        <v>45078</v>
      </c>
      <c r="P2128" s="557">
        <f t="shared" si="46"/>
        <v>12</v>
      </c>
    </row>
    <row r="2129" spans="1:16">
      <c r="A2129" s="844">
        <v>45083</v>
      </c>
      <c r="B2129" s="845" t="s">
        <v>37</v>
      </c>
      <c r="C2129" s="845" t="s">
        <v>1929</v>
      </c>
      <c r="D2129" s="846" t="s">
        <v>10</v>
      </c>
      <c r="E2129" s="846"/>
      <c r="F2129" s="846">
        <v>1</v>
      </c>
      <c r="G2129" s="846">
        <v>0.5</v>
      </c>
      <c r="H2129" s="847"/>
      <c r="I2129" s="847"/>
      <c r="J2129" s="1063"/>
      <c r="K2129" s="847"/>
      <c r="L2129" s="847"/>
      <c r="M2129" s="847">
        <v>5</v>
      </c>
      <c r="N2129" s="847"/>
      <c r="O2129" s="218">
        <v>45078</v>
      </c>
      <c r="P2129" s="557">
        <f t="shared" si="46"/>
        <v>5</v>
      </c>
    </row>
    <row r="2130" spans="1:16">
      <c r="A2130" s="844">
        <v>45083</v>
      </c>
      <c r="B2130" s="845" t="s">
        <v>472</v>
      </c>
      <c r="C2130" s="845" t="s">
        <v>2138</v>
      </c>
      <c r="D2130" s="846" t="s">
        <v>200</v>
      </c>
      <c r="E2130" s="846"/>
      <c r="F2130" s="846">
        <v>4</v>
      </c>
      <c r="G2130" s="846">
        <v>4</v>
      </c>
      <c r="H2130" s="847"/>
      <c r="I2130" s="847"/>
      <c r="J2130" s="1063"/>
      <c r="K2130" s="847">
        <v>23</v>
      </c>
      <c r="L2130" s="847"/>
      <c r="M2130" s="847"/>
      <c r="N2130" s="847"/>
      <c r="O2130" s="218">
        <v>45078</v>
      </c>
      <c r="P2130" s="557">
        <f t="shared" si="46"/>
        <v>23</v>
      </c>
    </row>
    <row r="2131" spans="1:16">
      <c r="A2131" s="844">
        <v>45083</v>
      </c>
      <c r="B2131" s="845" t="s">
        <v>3</v>
      </c>
      <c r="C2131" s="845" t="s">
        <v>1770</v>
      </c>
      <c r="D2131" s="797" t="s">
        <v>400</v>
      </c>
      <c r="E2131" s="846"/>
      <c r="F2131" s="846">
        <v>2</v>
      </c>
      <c r="G2131" s="846">
        <v>2</v>
      </c>
      <c r="H2131" s="847">
        <v>2</v>
      </c>
      <c r="I2131" s="847"/>
      <c r="J2131" s="1063"/>
      <c r="K2131" s="847"/>
      <c r="L2131" s="847"/>
      <c r="M2131" s="847"/>
      <c r="N2131" s="847"/>
      <c r="O2131" s="218">
        <v>45078</v>
      </c>
      <c r="P2131" s="557">
        <f t="shared" si="46"/>
        <v>0</v>
      </c>
    </row>
    <row r="2132" spans="1:16">
      <c r="A2132" s="844">
        <v>45084</v>
      </c>
      <c r="B2132" s="845" t="s">
        <v>12</v>
      </c>
      <c r="C2132" s="845" t="s">
        <v>2139</v>
      </c>
      <c r="D2132" s="846" t="s">
        <v>204</v>
      </c>
      <c r="E2132" s="846"/>
      <c r="F2132" s="846">
        <v>1</v>
      </c>
      <c r="G2132" s="846">
        <v>1</v>
      </c>
      <c r="H2132" s="847"/>
      <c r="I2132" s="847"/>
      <c r="J2132" s="1063"/>
      <c r="K2132" s="847"/>
      <c r="L2132" s="847"/>
      <c r="M2132" s="847"/>
      <c r="N2132" s="847">
        <v>13</v>
      </c>
      <c r="O2132" s="218">
        <v>45078</v>
      </c>
      <c r="P2132" s="557">
        <f t="shared" si="46"/>
        <v>13</v>
      </c>
    </row>
    <row r="2133" spans="1:16">
      <c r="A2133" s="844">
        <v>45084</v>
      </c>
      <c r="B2133" s="845" t="s">
        <v>472</v>
      </c>
      <c r="C2133" s="845" t="s">
        <v>1966</v>
      </c>
      <c r="D2133" s="846" t="s">
        <v>10</v>
      </c>
      <c r="E2133" s="846"/>
      <c r="F2133" s="846">
        <v>3</v>
      </c>
      <c r="G2133" s="846">
        <v>0.75</v>
      </c>
      <c r="H2133" s="847"/>
      <c r="I2133" s="847"/>
      <c r="J2133" s="1063"/>
      <c r="K2133" s="847"/>
      <c r="L2133" s="847"/>
      <c r="M2133" s="847">
        <v>15</v>
      </c>
      <c r="N2133" s="847"/>
      <c r="O2133" s="218">
        <v>45078</v>
      </c>
      <c r="P2133" s="557">
        <f t="shared" si="46"/>
        <v>15</v>
      </c>
    </row>
    <row r="2134" spans="1:16">
      <c r="A2134" s="844">
        <v>45084</v>
      </c>
      <c r="B2134" s="845" t="s">
        <v>41</v>
      </c>
      <c r="C2134" s="845" t="s">
        <v>1451</v>
      </c>
      <c r="D2134" s="846" t="s">
        <v>10</v>
      </c>
      <c r="E2134" s="846"/>
      <c r="F2134" s="846">
        <v>1</v>
      </c>
      <c r="G2134" s="846">
        <v>1</v>
      </c>
      <c r="H2134" s="847"/>
      <c r="I2134" s="847"/>
      <c r="J2134" s="1063"/>
      <c r="K2134" s="847"/>
      <c r="L2134" s="847"/>
      <c r="M2134" s="847">
        <v>5</v>
      </c>
      <c r="N2134" s="847"/>
      <c r="O2134" s="218">
        <v>45078</v>
      </c>
      <c r="P2134" s="557">
        <f t="shared" si="46"/>
        <v>5</v>
      </c>
    </row>
    <row r="2135" spans="1:16">
      <c r="A2135" s="844">
        <v>45084</v>
      </c>
      <c r="B2135" s="845" t="s">
        <v>12</v>
      </c>
      <c r="C2135" s="845" t="s">
        <v>2141</v>
      </c>
      <c r="D2135" s="930" t="s">
        <v>97</v>
      </c>
      <c r="E2135" s="846"/>
      <c r="F2135" s="846">
        <v>2</v>
      </c>
      <c r="G2135" s="846">
        <v>2</v>
      </c>
      <c r="H2135" s="847"/>
      <c r="I2135" s="847"/>
      <c r="J2135" s="1063"/>
      <c r="K2135" s="847"/>
      <c r="L2135" s="847"/>
      <c r="M2135" s="847"/>
      <c r="N2135" s="847">
        <v>24</v>
      </c>
      <c r="O2135" s="218">
        <v>45078</v>
      </c>
      <c r="P2135" s="557">
        <f t="shared" si="46"/>
        <v>24</v>
      </c>
    </row>
    <row r="2136" spans="1:16">
      <c r="A2136" s="844">
        <v>45084</v>
      </c>
      <c r="B2136" s="845" t="s">
        <v>12</v>
      </c>
      <c r="C2136" s="845" t="s">
        <v>1771</v>
      </c>
      <c r="D2136" s="846" t="s">
        <v>95</v>
      </c>
      <c r="E2136" s="846"/>
      <c r="F2136" s="846">
        <v>1</v>
      </c>
      <c r="G2136" s="846">
        <v>1</v>
      </c>
      <c r="H2136" s="847"/>
      <c r="I2136" s="847"/>
      <c r="J2136" s="1063"/>
      <c r="K2136" s="847"/>
      <c r="L2136" s="847"/>
      <c r="M2136" s="847"/>
      <c r="N2136" s="847">
        <v>12</v>
      </c>
      <c r="O2136" s="218">
        <v>45078</v>
      </c>
      <c r="P2136" s="557">
        <f t="shared" si="46"/>
        <v>12</v>
      </c>
    </row>
    <row r="2137" spans="1:16">
      <c r="A2137" s="844">
        <v>45084</v>
      </c>
      <c r="B2137" s="845" t="s">
        <v>3</v>
      </c>
      <c r="C2137" s="845" t="s">
        <v>1797</v>
      </c>
      <c r="D2137" s="797" t="s">
        <v>401</v>
      </c>
      <c r="E2137" s="846"/>
      <c r="F2137" s="846">
        <v>4</v>
      </c>
      <c r="G2137" s="846">
        <v>4</v>
      </c>
      <c r="H2137" s="847">
        <v>4</v>
      </c>
      <c r="I2137" s="847"/>
      <c r="J2137" s="1063"/>
      <c r="K2137" s="847"/>
      <c r="L2137" s="847"/>
      <c r="M2137" s="847"/>
      <c r="N2137" s="847"/>
      <c r="O2137" s="218">
        <v>45078</v>
      </c>
      <c r="P2137" s="557">
        <f t="shared" si="46"/>
        <v>0</v>
      </c>
    </row>
    <row r="2138" spans="1:16">
      <c r="A2138" s="844">
        <v>45084</v>
      </c>
      <c r="B2138" s="845" t="s">
        <v>3</v>
      </c>
      <c r="C2138" s="845" t="s">
        <v>1797</v>
      </c>
      <c r="D2138" s="797" t="s">
        <v>400</v>
      </c>
      <c r="E2138" s="846"/>
      <c r="F2138" s="846">
        <v>1</v>
      </c>
      <c r="G2138" s="846">
        <v>1</v>
      </c>
      <c r="H2138" s="847">
        <v>1</v>
      </c>
      <c r="I2138" s="847"/>
      <c r="J2138" s="1063"/>
      <c r="K2138" s="847"/>
      <c r="L2138" s="847"/>
      <c r="M2138" s="847"/>
      <c r="N2138" s="847"/>
      <c r="O2138" s="218">
        <v>45078</v>
      </c>
      <c r="P2138" s="557">
        <f t="shared" si="46"/>
        <v>0</v>
      </c>
    </row>
    <row r="2139" spans="1:16">
      <c r="A2139" s="844">
        <v>45085</v>
      </c>
      <c r="B2139" s="845" t="s">
        <v>12</v>
      </c>
      <c r="C2139" s="845" t="s">
        <v>2142</v>
      </c>
      <c r="D2139" s="930" t="s">
        <v>97</v>
      </c>
      <c r="E2139" s="846"/>
      <c r="F2139" s="846">
        <v>1</v>
      </c>
      <c r="G2139" s="846">
        <v>1</v>
      </c>
      <c r="H2139" s="847"/>
      <c r="I2139" s="847"/>
      <c r="J2139" s="1063"/>
      <c r="K2139" s="847"/>
      <c r="L2139" s="847"/>
      <c r="M2139" s="847"/>
      <c r="N2139" s="847">
        <v>12</v>
      </c>
      <c r="O2139" s="218">
        <v>45078</v>
      </c>
      <c r="P2139" s="557">
        <f t="shared" ref="P2139:P2171" si="47">SUM(K2139:N2139)</f>
        <v>12</v>
      </c>
    </row>
    <row r="2140" spans="1:16">
      <c r="A2140" s="844">
        <v>45085</v>
      </c>
      <c r="B2140" s="845" t="s">
        <v>34</v>
      </c>
      <c r="C2140" s="845" t="s">
        <v>1930</v>
      </c>
      <c r="D2140" s="797" t="s">
        <v>98</v>
      </c>
      <c r="E2140" s="846"/>
      <c r="F2140" s="846">
        <v>1</v>
      </c>
      <c r="G2140" s="846">
        <v>1</v>
      </c>
      <c r="H2140" s="847"/>
      <c r="I2140" s="847"/>
      <c r="J2140" s="1063"/>
      <c r="K2140" s="847"/>
      <c r="L2140" s="847"/>
      <c r="M2140" s="847"/>
      <c r="N2140" s="847">
        <v>12</v>
      </c>
      <c r="O2140" s="218">
        <v>45078</v>
      </c>
      <c r="P2140" s="557">
        <f t="shared" si="47"/>
        <v>12</v>
      </c>
    </row>
    <row r="2141" spans="1:16">
      <c r="A2141" s="844">
        <v>45085</v>
      </c>
      <c r="B2141" s="845" t="s">
        <v>12</v>
      </c>
      <c r="C2141" s="845" t="s">
        <v>2143</v>
      </c>
      <c r="D2141" s="846" t="s">
        <v>95</v>
      </c>
      <c r="E2141" s="846"/>
      <c r="F2141" s="846">
        <v>2</v>
      </c>
      <c r="G2141" s="846">
        <v>2</v>
      </c>
      <c r="H2141" s="847"/>
      <c r="I2141" s="847"/>
      <c r="J2141" s="1063"/>
      <c r="K2141" s="847"/>
      <c r="L2141" s="847"/>
      <c r="M2141" s="847"/>
      <c r="N2141" s="847">
        <v>24</v>
      </c>
      <c r="O2141" s="218">
        <v>45078</v>
      </c>
      <c r="P2141" s="557">
        <f t="shared" si="47"/>
        <v>24</v>
      </c>
    </row>
    <row r="2142" spans="1:16">
      <c r="A2142" s="844">
        <v>45085</v>
      </c>
      <c r="B2142" s="845" t="s">
        <v>41</v>
      </c>
      <c r="C2142" s="845" t="s">
        <v>2144</v>
      </c>
      <c r="D2142" s="846" t="s">
        <v>95</v>
      </c>
      <c r="E2142" s="846"/>
      <c r="F2142" s="846">
        <v>2</v>
      </c>
      <c r="G2142" s="846">
        <v>2</v>
      </c>
      <c r="H2142" s="847"/>
      <c r="I2142" s="847"/>
      <c r="J2142" s="1063"/>
      <c r="K2142" s="847"/>
      <c r="L2142" s="847"/>
      <c r="M2142" s="847"/>
      <c r="N2142" s="847">
        <v>24</v>
      </c>
      <c r="O2142" s="218">
        <v>45078</v>
      </c>
      <c r="P2142" s="557">
        <f t="shared" si="47"/>
        <v>24</v>
      </c>
    </row>
    <row r="2143" spans="1:16">
      <c r="A2143" s="844">
        <v>45085</v>
      </c>
      <c r="B2143" s="845" t="s">
        <v>41</v>
      </c>
      <c r="C2143" s="845" t="s">
        <v>2145</v>
      </c>
      <c r="D2143" s="797" t="s">
        <v>96</v>
      </c>
      <c r="E2143" s="846"/>
      <c r="F2143" s="846">
        <v>1</v>
      </c>
      <c r="G2143" s="846">
        <v>1</v>
      </c>
      <c r="H2143" s="847"/>
      <c r="I2143" s="847"/>
      <c r="J2143" s="1063"/>
      <c r="K2143" s="847"/>
      <c r="L2143" s="847"/>
      <c r="M2143" s="847"/>
      <c r="N2143" s="847">
        <v>12</v>
      </c>
      <c r="O2143" s="218">
        <v>45078</v>
      </c>
      <c r="P2143" s="557">
        <f t="shared" si="47"/>
        <v>12</v>
      </c>
    </row>
    <row r="2144" spans="1:16">
      <c r="A2144" s="844">
        <v>45085</v>
      </c>
      <c r="B2144" s="845" t="s">
        <v>41</v>
      </c>
      <c r="C2144" s="845" t="s">
        <v>2146</v>
      </c>
      <c r="D2144" s="797" t="s">
        <v>96</v>
      </c>
      <c r="E2144" s="846"/>
      <c r="F2144" s="846">
        <v>1</v>
      </c>
      <c r="G2144" s="846">
        <v>1</v>
      </c>
      <c r="H2144" s="847"/>
      <c r="I2144" s="847"/>
      <c r="J2144" s="1063"/>
      <c r="K2144" s="847"/>
      <c r="L2144" s="847"/>
      <c r="M2144" s="847"/>
      <c r="N2144" s="847">
        <v>12</v>
      </c>
      <c r="O2144" s="218">
        <v>45078</v>
      </c>
      <c r="P2144" s="557">
        <f t="shared" si="47"/>
        <v>12</v>
      </c>
    </row>
    <row r="2145" spans="1:16">
      <c r="A2145" s="844">
        <v>45085</v>
      </c>
      <c r="B2145" s="845" t="s">
        <v>12</v>
      </c>
      <c r="C2145" s="845"/>
      <c r="D2145" s="846" t="s">
        <v>99</v>
      </c>
      <c r="E2145" s="846"/>
      <c r="F2145" s="846">
        <v>5</v>
      </c>
      <c r="G2145" s="846">
        <v>5</v>
      </c>
      <c r="H2145" s="847"/>
      <c r="I2145" s="847"/>
      <c r="J2145" s="1063"/>
      <c r="K2145" s="847"/>
      <c r="L2145" s="847"/>
      <c r="M2145" s="847"/>
      <c r="N2145" s="847">
        <v>2.5</v>
      </c>
      <c r="O2145" s="218">
        <v>45078</v>
      </c>
      <c r="P2145" s="557">
        <f t="shared" si="47"/>
        <v>2.5</v>
      </c>
    </row>
    <row r="2146" spans="1:16">
      <c r="A2146" s="844">
        <v>45085</v>
      </c>
      <c r="B2146" s="845" t="s">
        <v>3</v>
      </c>
      <c r="C2146" s="845" t="s">
        <v>1770</v>
      </c>
      <c r="D2146" s="797" t="s">
        <v>402</v>
      </c>
      <c r="E2146" s="846"/>
      <c r="F2146" s="846">
        <v>1</v>
      </c>
      <c r="G2146" s="846">
        <v>1</v>
      </c>
      <c r="H2146" s="847">
        <v>1</v>
      </c>
      <c r="I2146" s="847"/>
      <c r="J2146" s="1063"/>
      <c r="K2146" s="847"/>
      <c r="L2146" s="847"/>
      <c r="M2146" s="847"/>
      <c r="N2146" s="847"/>
      <c r="O2146" s="218">
        <v>45078</v>
      </c>
      <c r="P2146" s="557">
        <f t="shared" si="47"/>
        <v>0</v>
      </c>
    </row>
    <row r="2147" spans="1:16">
      <c r="A2147" s="844">
        <v>45085</v>
      </c>
      <c r="B2147" s="845" t="s">
        <v>3</v>
      </c>
      <c r="C2147" s="845" t="s">
        <v>1797</v>
      </c>
      <c r="D2147" s="797" t="s">
        <v>402</v>
      </c>
      <c r="E2147" s="846"/>
      <c r="F2147" s="846">
        <v>1</v>
      </c>
      <c r="G2147" s="846">
        <v>1</v>
      </c>
      <c r="H2147" s="847">
        <v>1</v>
      </c>
      <c r="I2147" s="847"/>
      <c r="J2147" s="1063"/>
      <c r="K2147" s="847"/>
      <c r="L2147" s="847"/>
      <c r="M2147" s="847"/>
      <c r="N2147" s="847"/>
      <c r="O2147" s="218">
        <v>45078</v>
      </c>
      <c r="P2147" s="557">
        <f t="shared" si="47"/>
        <v>0</v>
      </c>
    </row>
    <row r="2148" spans="1:16">
      <c r="A2148" s="844">
        <v>45085</v>
      </c>
      <c r="B2148" s="845" t="s">
        <v>3</v>
      </c>
      <c r="C2148" s="845" t="s">
        <v>1647</v>
      </c>
      <c r="D2148" s="797" t="s">
        <v>402</v>
      </c>
      <c r="E2148" s="846"/>
      <c r="F2148" s="846">
        <v>1</v>
      </c>
      <c r="G2148" s="846">
        <v>1</v>
      </c>
      <c r="H2148" s="847">
        <v>1</v>
      </c>
      <c r="I2148" s="847"/>
      <c r="J2148" s="1063"/>
      <c r="K2148" s="847"/>
      <c r="L2148" s="847"/>
      <c r="M2148" s="847"/>
      <c r="N2148" s="847"/>
      <c r="O2148" s="218">
        <v>45078</v>
      </c>
      <c r="P2148" s="557">
        <f t="shared" si="47"/>
        <v>0</v>
      </c>
    </row>
    <row r="2149" spans="1:16">
      <c r="A2149" s="844">
        <v>45085</v>
      </c>
      <c r="B2149" s="845" t="s">
        <v>472</v>
      </c>
      <c r="C2149" s="845" t="s">
        <v>1494</v>
      </c>
      <c r="D2149" s="846" t="s">
        <v>10</v>
      </c>
      <c r="E2149" s="846"/>
      <c r="F2149" s="846">
        <v>3</v>
      </c>
      <c r="G2149" s="846">
        <v>0.75</v>
      </c>
      <c r="H2149" s="847"/>
      <c r="I2149" s="847"/>
      <c r="J2149" s="1063"/>
      <c r="K2149" s="847"/>
      <c r="L2149" s="847"/>
      <c r="M2149" s="847">
        <v>15</v>
      </c>
      <c r="N2149" s="847"/>
      <c r="O2149" s="218">
        <v>45078</v>
      </c>
      <c r="P2149" s="557">
        <f t="shared" si="47"/>
        <v>15</v>
      </c>
    </row>
    <row r="2150" spans="1:16">
      <c r="A2150" s="844">
        <v>45085</v>
      </c>
      <c r="B2150" s="845" t="s">
        <v>41</v>
      </c>
      <c r="C2150" s="845" t="s">
        <v>2147</v>
      </c>
      <c r="D2150" s="846" t="s">
        <v>10</v>
      </c>
      <c r="E2150" s="846"/>
      <c r="F2150" s="846">
        <v>2</v>
      </c>
      <c r="G2150" s="846">
        <v>2</v>
      </c>
      <c r="H2150" s="847"/>
      <c r="I2150" s="847"/>
      <c r="J2150" s="1063"/>
      <c r="K2150" s="847"/>
      <c r="L2150" s="847"/>
      <c r="M2150" s="847">
        <v>10</v>
      </c>
      <c r="N2150" s="847"/>
      <c r="O2150" s="218">
        <v>45078</v>
      </c>
      <c r="P2150" s="557">
        <f t="shared" si="47"/>
        <v>10</v>
      </c>
    </row>
    <row r="2151" spans="1:16">
      <c r="A2151" s="844">
        <v>45086</v>
      </c>
      <c r="B2151" s="845" t="s">
        <v>12</v>
      </c>
      <c r="C2151" s="845" t="s">
        <v>2102</v>
      </c>
      <c r="D2151" s="797" t="s">
        <v>98</v>
      </c>
      <c r="E2151" s="846"/>
      <c r="F2151" s="846">
        <v>1</v>
      </c>
      <c r="G2151" s="846">
        <v>1</v>
      </c>
      <c r="H2151" s="847"/>
      <c r="I2151" s="847"/>
      <c r="J2151" s="1063"/>
      <c r="K2151" s="847"/>
      <c r="L2151" s="847"/>
      <c r="M2151" s="847"/>
      <c r="N2151" s="847">
        <v>12</v>
      </c>
      <c r="O2151" s="218">
        <v>45078</v>
      </c>
      <c r="P2151" s="557">
        <f t="shared" si="47"/>
        <v>12</v>
      </c>
    </row>
    <row r="2152" spans="1:16">
      <c r="A2152" s="844">
        <v>45086</v>
      </c>
      <c r="B2152" s="845" t="s">
        <v>12</v>
      </c>
      <c r="C2152" s="845" t="s">
        <v>2148</v>
      </c>
      <c r="D2152" s="846" t="s">
        <v>95</v>
      </c>
      <c r="E2152" s="846"/>
      <c r="F2152" s="846">
        <v>2</v>
      </c>
      <c r="G2152" s="846">
        <v>2</v>
      </c>
      <c r="H2152" s="847"/>
      <c r="I2152" s="847"/>
      <c r="J2152" s="1063"/>
      <c r="K2152" s="847"/>
      <c r="L2152" s="847"/>
      <c r="M2152" s="847"/>
      <c r="N2152" s="847">
        <v>24</v>
      </c>
      <c r="O2152" s="218">
        <v>45078</v>
      </c>
      <c r="P2152" s="557">
        <f t="shared" si="47"/>
        <v>24</v>
      </c>
    </row>
    <row r="2153" spans="1:16">
      <c r="A2153" s="844">
        <v>45086</v>
      </c>
      <c r="B2153" s="845" t="s">
        <v>41</v>
      </c>
      <c r="C2153" s="845" t="s">
        <v>2145</v>
      </c>
      <c r="D2153" s="797" t="s">
        <v>96</v>
      </c>
      <c r="E2153" s="846"/>
      <c r="F2153" s="846">
        <v>1</v>
      </c>
      <c r="G2153" s="846">
        <v>1</v>
      </c>
      <c r="H2153" s="847"/>
      <c r="I2153" s="847"/>
      <c r="J2153" s="1063"/>
      <c r="K2153" s="847"/>
      <c r="L2153" s="847"/>
      <c r="M2153" s="847"/>
      <c r="N2153" s="847">
        <v>12</v>
      </c>
      <c r="O2153" s="218">
        <v>45078</v>
      </c>
      <c r="P2153" s="557">
        <f t="shared" si="47"/>
        <v>12</v>
      </c>
    </row>
    <row r="2154" spans="1:16">
      <c r="A2154" s="844">
        <v>45086</v>
      </c>
      <c r="B2154" s="845" t="s">
        <v>14</v>
      </c>
      <c r="C2154" s="845" t="s">
        <v>2149</v>
      </c>
      <c r="D2154" s="797" t="s">
        <v>96</v>
      </c>
      <c r="E2154" s="846"/>
      <c r="F2154" s="846">
        <v>2</v>
      </c>
      <c r="G2154" s="846">
        <v>2</v>
      </c>
      <c r="H2154" s="847"/>
      <c r="I2154" s="847"/>
      <c r="J2154" s="1063"/>
      <c r="K2154" s="847"/>
      <c r="L2154" s="847"/>
      <c r="M2154" s="847"/>
      <c r="N2154" s="847">
        <v>24</v>
      </c>
      <c r="O2154" s="218">
        <v>45078</v>
      </c>
      <c r="P2154" s="557">
        <f t="shared" si="47"/>
        <v>24</v>
      </c>
    </row>
    <row r="2155" spans="1:16">
      <c r="A2155" s="844">
        <v>45086</v>
      </c>
      <c r="B2155" s="845" t="s">
        <v>34</v>
      </c>
      <c r="C2155" s="845" t="s">
        <v>1923</v>
      </c>
      <c r="D2155" s="797" t="s">
        <v>403</v>
      </c>
      <c r="E2155" s="846"/>
      <c r="F2155" s="846">
        <v>1</v>
      </c>
      <c r="G2155" s="846">
        <v>1</v>
      </c>
      <c r="H2155" s="847">
        <v>1</v>
      </c>
      <c r="I2155" s="847"/>
      <c r="J2155" s="1063"/>
      <c r="K2155" s="847"/>
      <c r="L2155" s="847"/>
      <c r="M2155" s="847"/>
      <c r="N2155" s="847"/>
      <c r="O2155" s="218">
        <v>45078</v>
      </c>
      <c r="P2155" s="557">
        <f t="shared" si="47"/>
        <v>0</v>
      </c>
    </row>
    <row r="2156" spans="1:16">
      <c r="A2156" s="844">
        <v>45086</v>
      </c>
      <c r="B2156" s="845" t="s">
        <v>472</v>
      </c>
      <c r="C2156" s="845" t="s">
        <v>1180</v>
      </c>
      <c r="D2156" s="225" t="s">
        <v>228</v>
      </c>
      <c r="E2156" s="846"/>
      <c r="F2156" s="846">
        <v>2</v>
      </c>
      <c r="G2156" s="846">
        <v>2</v>
      </c>
      <c r="H2156" s="847"/>
      <c r="I2156" s="847"/>
      <c r="J2156" s="1063"/>
      <c r="K2156" s="847"/>
      <c r="L2156" s="847"/>
      <c r="M2156" s="847">
        <v>40</v>
      </c>
      <c r="N2156" s="847"/>
      <c r="O2156" s="218">
        <v>45078</v>
      </c>
      <c r="P2156" s="557">
        <f t="shared" si="47"/>
        <v>40</v>
      </c>
    </row>
    <row r="2157" spans="1:16">
      <c r="A2157" s="844">
        <v>45086</v>
      </c>
      <c r="B2157" s="845" t="s">
        <v>472</v>
      </c>
      <c r="C2157" s="845" t="s">
        <v>1180</v>
      </c>
      <c r="D2157" s="846" t="s">
        <v>10</v>
      </c>
      <c r="E2157" s="846"/>
      <c r="F2157" s="846">
        <v>2</v>
      </c>
      <c r="G2157" s="846">
        <v>0.5</v>
      </c>
      <c r="H2157" s="847"/>
      <c r="I2157" s="847"/>
      <c r="J2157" s="1063"/>
      <c r="K2157" s="847"/>
      <c r="L2157" s="847"/>
      <c r="M2157" s="847">
        <v>6</v>
      </c>
      <c r="N2157" s="847"/>
      <c r="O2157" s="218">
        <v>45078</v>
      </c>
      <c r="P2157" s="557">
        <f t="shared" si="47"/>
        <v>6</v>
      </c>
    </row>
    <row r="2158" spans="1:16">
      <c r="A2158" s="844">
        <v>45086</v>
      </c>
      <c r="B2158" s="845" t="s">
        <v>41</v>
      </c>
      <c r="C2158" s="845" t="s">
        <v>2150</v>
      </c>
      <c r="D2158" s="846" t="s">
        <v>10</v>
      </c>
      <c r="E2158" s="846"/>
      <c r="F2158" s="846">
        <v>1</v>
      </c>
      <c r="G2158" s="846">
        <v>1</v>
      </c>
      <c r="H2158" s="847"/>
      <c r="I2158" s="847"/>
      <c r="J2158" s="1063"/>
      <c r="K2158" s="847"/>
      <c r="L2158" s="847"/>
      <c r="M2158" s="847">
        <v>4</v>
      </c>
      <c r="N2158" s="847"/>
      <c r="O2158" s="218">
        <v>45078</v>
      </c>
      <c r="P2158" s="557">
        <f t="shared" si="47"/>
        <v>4</v>
      </c>
    </row>
    <row r="2159" spans="1:16">
      <c r="A2159" s="844">
        <v>45086</v>
      </c>
      <c r="B2159" s="845" t="s">
        <v>2</v>
      </c>
      <c r="C2159" s="845" t="s">
        <v>2051</v>
      </c>
      <c r="D2159" s="846" t="s">
        <v>10</v>
      </c>
      <c r="E2159" s="846"/>
      <c r="F2159" s="846">
        <v>2</v>
      </c>
      <c r="G2159" s="846">
        <v>1</v>
      </c>
      <c r="H2159" s="847"/>
      <c r="I2159" s="847"/>
      <c r="J2159" s="1063"/>
      <c r="K2159" s="847"/>
      <c r="L2159" s="847"/>
      <c r="M2159" s="847">
        <v>8</v>
      </c>
      <c r="N2159" s="847"/>
      <c r="O2159" s="218">
        <v>45078</v>
      </c>
      <c r="P2159" s="557">
        <f t="shared" si="47"/>
        <v>8</v>
      </c>
    </row>
    <row r="2160" spans="1:16">
      <c r="A2160" s="844">
        <v>45086</v>
      </c>
      <c r="B2160" s="845" t="s">
        <v>12</v>
      </c>
      <c r="C2160" s="845" t="s">
        <v>2178</v>
      </c>
      <c r="D2160" s="846" t="s">
        <v>204</v>
      </c>
      <c r="E2160" s="846"/>
      <c r="F2160" s="846">
        <v>1</v>
      </c>
      <c r="G2160" s="846">
        <v>1</v>
      </c>
      <c r="H2160" s="847"/>
      <c r="I2160" s="847"/>
      <c r="J2160" s="1063"/>
      <c r="K2160" s="847"/>
      <c r="L2160" s="847"/>
      <c r="M2160" s="847"/>
      <c r="N2160" s="847">
        <v>13</v>
      </c>
      <c r="O2160" s="218">
        <v>45078</v>
      </c>
      <c r="P2160" s="557">
        <f t="shared" si="47"/>
        <v>13</v>
      </c>
    </row>
    <row r="2161" spans="1:16">
      <c r="A2161" s="844">
        <v>45086</v>
      </c>
      <c r="B2161" s="845" t="s">
        <v>472</v>
      </c>
      <c r="C2161" s="845" t="s">
        <v>2151</v>
      </c>
      <c r="D2161" s="846" t="s">
        <v>200</v>
      </c>
      <c r="E2161" s="846"/>
      <c r="F2161" s="846">
        <v>4</v>
      </c>
      <c r="G2161" s="846">
        <v>4</v>
      </c>
      <c r="H2161" s="847"/>
      <c r="I2161" s="847"/>
      <c r="J2161" s="1063"/>
      <c r="K2161" s="847">
        <v>24</v>
      </c>
      <c r="L2161" s="847"/>
      <c r="M2161" s="847"/>
      <c r="N2161" s="847"/>
      <c r="O2161" s="218">
        <v>45078</v>
      </c>
      <c r="P2161" s="557">
        <f t="shared" si="47"/>
        <v>24</v>
      </c>
    </row>
    <row r="2162" spans="1:16">
      <c r="A2162" s="844">
        <v>45088</v>
      </c>
      <c r="B2162" s="845" t="s">
        <v>12</v>
      </c>
      <c r="C2162" s="845" t="s">
        <v>2152</v>
      </c>
      <c r="D2162" s="846" t="s">
        <v>204</v>
      </c>
      <c r="E2162" s="846"/>
      <c r="F2162" s="846">
        <v>1</v>
      </c>
      <c r="G2162" s="846">
        <v>1</v>
      </c>
      <c r="H2162" s="847"/>
      <c r="I2162" s="847"/>
      <c r="J2162" s="1063"/>
      <c r="K2162" s="847"/>
      <c r="L2162" s="847"/>
      <c r="M2162" s="847"/>
      <c r="N2162" s="847">
        <v>13</v>
      </c>
      <c r="O2162" s="218">
        <v>45078</v>
      </c>
      <c r="P2162" s="557">
        <f t="shared" si="47"/>
        <v>13</v>
      </c>
    </row>
    <row r="2163" spans="1:16">
      <c r="A2163" s="844">
        <v>45088</v>
      </c>
      <c r="B2163" s="845" t="s">
        <v>472</v>
      </c>
      <c r="C2163" s="845" t="s">
        <v>1180</v>
      </c>
      <c r="D2163" s="846" t="s">
        <v>354</v>
      </c>
      <c r="E2163" s="846"/>
      <c r="F2163" s="846">
        <v>2</v>
      </c>
      <c r="G2163" s="846">
        <v>2</v>
      </c>
      <c r="H2163" s="847"/>
      <c r="I2163" s="847"/>
      <c r="J2163" s="1063"/>
      <c r="K2163" s="847"/>
      <c r="L2163" s="847"/>
      <c r="M2163" s="847">
        <v>10</v>
      </c>
      <c r="N2163" s="847"/>
      <c r="O2163" s="218">
        <v>45078</v>
      </c>
      <c r="P2163" s="557">
        <f t="shared" si="47"/>
        <v>10</v>
      </c>
    </row>
    <row r="2164" spans="1:16">
      <c r="A2164" s="844">
        <v>45088</v>
      </c>
      <c r="B2164" s="845" t="s">
        <v>472</v>
      </c>
      <c r="C2164" s="845" t="s">
        <v>1180</v>
      </c>
      <c r="D2164" s="846" t="s">
        <v>10</v>
      </c>
      <c r="E2164" s="846"/>
      <c r="F2164" s="846">
        <v>2</v>
      </c>
      <c r="G2164" s="846">
        <v>0.5</v>
      </c>
      <c r="H2164" s="847"/>
      <c r="I2164" s="847"/>
      <c r="J2164" s="1063"/>
      <c r="K2164" s="847"/>
      <c r="L2164" s="847"/>
      <c r="M2164" s="847">
        <v>7</v>
      </c>
      <c r="N2164" s="847"/>
      <c r="O2164" s="218">
        <v>45078</v>
      </c>
      <c r="P2164" s="557">
        <f t="shared" si="47"/>
        <v>7</v>
      </c>
    </row>
    <row r="2165" spans="1:16">
      <c r="A2165" s="844">
        <v>45088</v>
      </c>
      <c r="B2165" s="845" t="s">
        <v>41</v>
      </c>
      <c r="C2165" s="845"/>
      <c r="D2165" s="846" t="s">
        <v>10</v>
      </c>
      <c r="E2165" s="846"/>
      <c r="F2165" s="846">
        <v>1</v>
      </c>
      <c r="G2165" s="846">
        <v>1</v>
      </c>
      <c r="H2165" s="847"/>
      <c r="I2165" s="847"/>
      <c r="J2165" s="1063"/>
      <c r="K2165" s="847"/>
      <c r="L2165" s="847"/>
      <c r="M2165" s="847">
        <v>3</v>
      </c>
      <c r="N2165" s="847"/>
      <c r="O2165" s="218">
        <v>45078</v>
      </c>
      <c r="P2165" s="557">
        <f t="shared" si="47"/>
        <v>3</v>
      </c>
    </row>
    <row r="2166" spans="1:16">
      <c r="A2166" s="844">
        <v>45088</v>
      </c>
      <c r="B2166" s="845" t="s">
        <v>34</v>
      </c>
      <c r="C2166" s="845" t="s">
        <v>1923</v>
      </c>
      <c r="D2166" s="797" t="s">
        <v>401</v>
      </c>
      <c r="E2166" s="846"/>
      <c r="F2166" s="846">
        <v>4</v>
      </c>
      <c r="G2166" s="846">
        <v>4</v>
      </c>
      <c r="H2166" s="846">
        <v>4</v>
      </c>
      <c r="I2166" s="847"/>
      <c r="J2166" s="1063"/>
      <c r="K2166" s="847"/>
      <c r="L2166" s="847"/>
      <c r="M2166" s="847"/>
      <c r="N2166" s="847"/>
      <c r="O2166" s="218">
        <v>45078</v>
      </c>
      <c r="P2166" s="557">
        <f t="shared" si="47"/>
        <v>0</v>
      </c>
    </row>
    <row r="2167" spans="1:16">
      <c r="A2167" s="844">
        <v>45088</v>
      </c>
      <c r="B2167" s="845" t="s">
        <v>34</v>
      </c>
      <c r="C2167" s="845" t="s">
        <v>1923</v>
      </c>
      <c r="D2167" s="797" t="s">
        <v>400</v>
      </c>
      <c r="E2167" s="846"/>
      <c r="F2167" s="846">
        <v>1</v>
      </c>
      <c r="G2167" s="846">
        <v>1</v>
      </c>
      <c r="H2167" s="846">
        <v>1</v>
      </c>
      <c r="I2167" s="847"/>
      <c r="J2167" s="1063"/>
      <c r="K2167" s="847"/>
      <c r="L2167" s="847"/>
      <c r="M2167" s="847"/>
      <c r="N2167" s="847"/>
      <c r="O2167" s="218">
        <v>45078</v>
      </c>
      <c r="P2167" s="557">
        <f t="shared" si="47"/>
        <v>0</v>
      </c>
    </row>
    <row r="2168" spans="1:16">
      <c r="A2168" s="844">
        <v>45088</v>
      </c>
      <c r="B2168" s="845" t="s">
        <v>12</v>
      </c>
      <c r="C2168" s="845" t="s">
        <v>1745</v>
      </c>
      <c r="D2168" s="930" t="s">
        <v>97</v>
      </c>
      <c r="E2168" s="846"/>
      <c r="F2168" s="846">
        <v>1</v>
      </c>
      <c r="G2168" s="846">
        <v>1</v>
      </c>
      <c r="H2168" s="847"/>
      <c r="I2168" s="847"/>
      <c r="J2168" s="1063"/>
      <c r="K2168" s="847"/>
      <c r="L2168" s="847"/>
      <c r="M2168" s="847"/>
      <c r="N2168" s="847">
        <v>12</v>
      </c>
      <c r="O2168" s="218">
        <v>45078</v>
      </c>
      <c r="P2168" s="557">
        <f t="shared" si="47"/>
        <v>12</v>
      </c>
    </row>
    <row r="2169" spans="1:16">
      <c r="A2169" s="844">
        <v>45088</v>
      </c>
      <c r="B2169" s="845" t="s">
        <v>12</v>
      </c>
      <c r="C2169" s="845" t="s">
        <v>2153</v>
      </c>
      <c r="D2169" s="797" t="s">
        <v>98</v>
      </c>
      <c r="E2169" s="846"/>
      <c r="F2169" s="846">
        <v>1</v>
      </c>
      <c r="G2169" s="846">
        <v>1</v>
      </c>
      <c r="H2169" s="847"/>
      <c r="I2169" s="847"/>
      <c r="J2169" s="1063"/>
      <c r="K2169" s="847"/>
      <c r="L2169" s="847"/>
      <c r="M2169" s="847"/>
      <c r="N2169" s="847">
        <v>12</v>
      </c>
      <c r="O2169" s="218">
        <v>45078</v>
      </c>
      <c r="P2169" s="557">
        <f t="shared" si="47"/>
        <v>12</v>
      </c>
    </row>
    <row r="2170" spans="1:16">
      <c r="A2170" s="844">
        <v>45088</v>
      </c>
      <c r="B2170" s="845" t="s">
        <v>12</v>
      </c>
      <c r="C2170" s="845" t="s">
        <v>2154</v>
      </c>
      <c r="D2170" s="846" t="s">
        <v>95</v>
      </c>
      <c r="E2170" s="846"/>
      <c r="F2170" s="846">
        <v>2</v>
      </c>
      <c r="G2170" s="846">
        <v>2</v>
      </c>
      <c r="H2170" s="847"/>
      <c r="I2170" s="847"/>
      <c r="J2170" s="1063"/>
      <c r="K2170" s="847"/>
      <c r="L2170" s="847"/>
      <c r="M2170" s="847"/>
      <c r="N2170" s="847">
        <v>24</v>
      </c>
      <c r="O2170" s="218">
        <v>45078</v>
      </c>
      <c r="P2170" s="557">
        <f t="shared" si="47"/>
        <v>24</v>
      </c>
    </row>
    <row r="2171" spans="1:16">
      <c r="A2171" s="844">
        <v>45088</v>
      </c>
      <c r="B2171" s="845" t="s">
        <v>41</v>
      </c>
      <c r="C2171" s="845" t="s">
        <v>2155</v>
      </c>
      <c r="D2171" s="846" t="s">
        <v>95</v>
      </c>
      <c r="E2171" s="846"/>
      <c r="F2171" s="846">
        <v>1</v>
      </c>
      <c r="G2171" s="846">
        <v>1</v>
      </c>
      <c r="H2171" s="847"/>
      <c r="I2171" s="847"/>
      <c r="J2171" s="1063"/>
      <c r="K2171" s="847"/>
      <c r="L2171" s="847"/>
      <c r="M2171" s="847"/>
      <c r="N2171" s="847">
        <v>12</v>
      </c>
      <c r="O2171" s="218">
        <v>45078</v>
      </c>
      <c r="P2171" s="557">
        <f t="shared" si="47"/>
        <v>12</v>
      </c>
    </row>
    <row r="2172" spans="1:16">
      <c r="A2172" s="844">
        <v>45088</v>
      </c>
      <c r="B2172" s="845" t="s">
        <v>41</v>
      </c>
      <c r="C2172" s="845" t="s">
        <v>2156</v>
      </c>
      <c r="D2172" s="797" t="s">
        <v>96</v>
      </c>
      <c r="E2172" s="846"/>
      <c r="F2172" s="846">
        <v>1</v>
      </c>
      <c r="G2172" s="846">
        <v>1</v>
      </c>
      <c r="H2172" s="847"/>
      <c r="I2172" s="847"/>
      <c r="J2172" s="1063"/>
      <c r="K2172" s="847"/>
      <c r="L2172" s="847"/>
      <c r="M2172" s="847"/>
      <c r="N2172" s="847">
        <v>12</v>
      </c>
      <c r="O2172" s="218">
        <v>45078</v>
      </c>
      <c r="P2172" s="557">
        <f t="shared" ref="P2172:P2173" si="48">SUM(K2172:N2172)</f>
        <v>12</v>
      </c>
    </row>
    <row r="2173" spans="1:16">
      <c r="A2173" s="844">
        <v>45088</v>
      </c>
      <c r="B2173" s="845" t="s">
        <v>14</v>
      </c>
      <c r="C2173" s="845" t="s">
        <v>2111</v>
      </c>
      <c r="D2173" s="797" t="s">
        <v>96</v>
      </c>
      <c r="E2173" s="846"/>
      <c r="F2173" s="846">
        <v>1</v>
      </c>
      <c r="G2173" s="846">
        <v>1</v>
      </c>
      <c r="H2173" s="847"/>
      <c r="I2173" s="847"/>
      <c r="J2173" s="1063"/>
      <c r="K2173" s="847"/>
      <c r="L2173" s="847"/>
      <c r="M2173" s="847"/>
      <c r="N2173" s="847">
        <v>12</v>
      </c>
      <c r="O2173" s="218">
        <v>45078</v>
      </c>
      <c r="P2173" s="557">
        <f t="shared" si="48"/>
        <v>12</v>
      </c>
    </row>
    <row r="2174" spans="1:16">
      <c r="A2174" s="844">
        <v>45089</v>
      </c>
      <c r="B2174" s="845" t="s">
        <v>472</v>
      </c>
      <c r="C2174" s="845" t="s">
        <v>1494</v>
      </c>
      <c r="D2174" s="846" t="s">
        <v>10</v>
      </c>
      <c r="E2174" s="846"/>
      <c r="F2174" s="846">
        <v>3</v>
      </c>
      <c r="G2174" s="846">
        <v>0.75</v>
      </c>
      <c r="H2174" s="847"/>
      <c r="I2174" s="847"/>
      <c r="J2174" s="1063"/>
      <c r="K2174" s="847"/>
      <c r="L2174" s="847"/>
      <c r="M2174" s="847">
        <v>15</v>
      </c>
      <c r="N2174" s="847"/>
      <c r="O2174" s="218">
        <v>45078</v>
      </c>
      <c r="P2174" s="557">
        <f t="shared" ref="P2174:P2223" si="49">SUM(K2174:N2174)</f>
        <v>15</v>
      </c>
    </row>
    <row r="2175" spans="1:16">
      <c r="A2175" s="844">
        <v>45089</v>
      </c>
      <c r="B2175" s="845" t="s">
        <v>12</v>
      </c>
      <c r="C2175" s="845" t="s">
        <v>2157</v>
      </c>
      <c r="D2175" s="797" t="s">
        <v>98</v>
      </c>
      <c r="E2175" s="846"/>
      <c r="F2175" s="846">
        <v>2</v>
      </c>
      <c r="G2175" s="846">
        <v>2</v>
      </c>
      <c r="H2175" s="847"/>
      <c r="I2175" s="847"/>
      <c r="J2175" s="1063"/>
      <c r="K2175" s="847"/>
      <c r="L2175" s="847"/>
      <c r="M2175" s="847"/>
      <c r="N2175" s="847">
        <v>24</v>
      </c>
      <c r="O2175" s="218">
        <v>45078</v>
      </c>
      <c r="P2175" s="557">
        <f t="shared" si="49"/>
        <v>24</v>
      </c>
    </row>
    <row r="2176" spans="1:16">
      <c r="A2176" s="844">
        <v>45089</v>
      </c>
      <c r="B2176" s="845" t="s">
        <v>12</v>
      </c>
      <c r="C2176" s="845" t="s">
        <v>2153</v>
      </c>
      <c r="D2176" s="846" t="s">
        <v>95</v>
      </c>
      <c r="E2176" s="846"/>
      <c r="F2176" s="846">
        <v>1</v>
      </c>
      <c r="G2176" s="846">
        <v>1</v>
      </c>
      <c r="H2176" s="847"/>
      <c r="I2176" s="847"/>
      <c r="J2176" s="1063"/>
      <c r="K2176" s="847"/>
      <c r="L2176" s="847"/>
      <c r="M2176" s="847"/>
      <c r="N2176" s="847">
        <v>12</v>
      </c>
      <c r="O2176" s="218">
        <v>45078</v>
      </c>
      <c r="P2176" s="557">
        <f t="shared" si="49"/>
        <v>12</v>
      </c>
    </row>
    <row r="2177" spans="1:16">
      <c r="A2177" s="844">
        <v>45089</v>
      </c>
      <c r="B2177" s="845" t="s">
        <v>41</v>
      </c>
      <c r="C2177" s="845" t="s">
        <v>2158</v>
      </c>
      <c r="D2177" s="846" t="s">
        <v>95</v>
      </c>
      <c r="E2177" s="846"/>
      <c r="F2177" s="846">
        <v>2</v>
      </c>
      <c r="G2177" s="846">
        <v>2</v>
      </c>
      <c r="H2177" s="847"/>
      <c r="I2177" s="847"/>
      <c r="J2177" s="1063"/>
      <c r="K2177" s="847"/>
      <c r="L2177" s="847"/>
      <c r="M2177" s="847"/>
      <c r="N2177" s="847">
        <v>24</v>
      </c>
      <c r="O2177" s="218">
        <v>45078</v>
      </c>
      <c r="P2177" s="557">
        <f t="shared" si="49"/>
        <v>24</v>
      </c>
    </row>
    <row r="2178" spans="1:16">
      <c r="A2178" s="844">
        <v>45089</v>
      </c>
      <c r="B2178" s="845" t="s">
        <v>41</v>
      </c>
      <c r="C2178" s="845" t="s">
        <v>2156</v>
      </c>
      <c r="D2178" s="797" t="s">
        <v>96</v>
      </c>
      <c r="E2178" s="846"/>
      <c r="F2178" s="846">
        <v>1</v>
      </c>
      <c r="G2178" s="846">
        <v>1</v>
      </c>
      <c r="H2178" s="847"/>
      <c r="I2178" s="847"/>
      <c r="J2178" s="1063"/>
      <c r="K2178" s="847"/>
      <c r="L2178" s="847"/>
      <c r="M2178" s="847"/>
      <c r="N2178" s="847">
        <v>12</v>
      </c>
      <c r="O2178" s="218">
        <v>45078</v>
      </c>
      <c r="P2178" s="557">
        <f t="shared" si="49"/>
        <v>12</v>
      </c>
    </row>
    <row r="2179" spans="1:16">
      <c r="A2179" s="844">
        <v>45089</v>
      </c>
      <c r="B2179" s="845" t="s">
        <v>41</v>
      </c>
      <c r="C2179" s="845" t="s">
        <v>2106</v>
      </c>
      <c r="D2179" s="797" t="s">
        <v>96</v>
      </c>
      <c r="E2179" s="846"/>
      <c r="F2179" s="846">
        <v>1</v>
      </c>
      <c r="G2179" s="846">
        <v>1</v>
      </c>
      <c r="H2179" s="847"/>
      <c r="I2179" s="847"/>
      <c r="J2179" s="1063"/>
      <c r="K2179" s="847"/>
      <c r="L2179" s="847"/>
      <c r="M2179" s="847"/>
      <c r="N2179" s="847">
        <v>12</v>
      </c>
      <c r="O2179" s="218">
        <v>45078</v>
      </c>
      <c r="P2179" s="557">
        <f t="shared" si="49"/>
        <v>12</v>
      </c>
    </row>
    <row r="2180" spans="1:16">
      <c r="A2180" s="844">
        <v>45090</v>
      </c>
      <c r="B2180" s="845" t="s">
        <v>12</v>
      </c>
      <c r="C2180" s="845" t="s">
        <v>2124</v>
      </c>
      <c r="D2180" s="930" t="s">
        <v>97</v>
      </c>
      <c r="E2180" s="846"/>
      <c r="F2180" s="846">
        <v>1</v>
      </c>
      <c r="G2180" s="846">
        <v>1</v>
      </c>
      <c r="H2180" s="847"/>
      <c r="I2180" s="847"/>
      <c r="J2180" s="1063"/>
      <c r="K2180" s="847"/>
      <c r="L2180" s="847"/>
      <c r="M2180" s="847"/>
      <c r="N2180" s="847">
        <v>12</v>
      </c>
      <c r="O2180" s="218">
        <v>45078</v>
      </c>
      <c r="P2180" s="557">
        <f t="shared" si="49"/>
        <v>12</v>
      </c>
    </row>
    <row r="2181" spans="1:16">
      <c r="A2181" s="844">
        <v>45090</v>
      </c>
      <c r="B2181" s="845" t="s">
        <v>12</v>
      </c>
      <c r="C2181" s="845" t="s">
        <v>2159</v>
      </c>
      <c r="D2181" s="846" t="s">
        <v>95</v>
      </c>
      <c r="E2181" s="846"/>
      <c r="F2181" s="846">
        <v>2</v>
      </c>
      <c r="G2181" s="846">
        <v>2</v>
      </c>
      <c r="H2181" s="847"/>
      <c r="I2181" s="847"/>
      <c r="J2181" s="1063"/>
      <c r="K2181" s="847"/>
      <c r="L2181" s="847"/>
      <c r="M2181" s="847"/>
      <c r="N2181" s="847">
        <v>24</v>
      </c>
      <c r="O2181" s="218">
        <v>45078</v>
      </c>
      <c r="P2181" s="557">
        <f t="shared" si="49"/>
        <v>24</v>
      </c>
    </row>
    <row r="2182" spans="1:16">
      <c r="A2182" s="844">
        <v>45090</v>
      </c>
      <c r="B2182" s="845" t="s">
        <v>472</v>
      </c>
      <c r="C2182" s="845" t="s">
        <v>1897</v>
      </c>
      <c r="D2182" s="797" t="s">
        <v>96</v>
      </c>
      <c r="E2182" s="846"/>
      <c r="F2182" s="846">
        <v>1</v>
      </c>
      <c r="G2182" s="846">
        <v>1</v>
      </c>
      <c r="H2182" s="847"/>
      <c r="I2182" s="847"/>
      <c r="J2182" s="1063"/>
      <c r="K2182" s="847"/>
      <c r="L2182" s="847"/>
      <c r="M2182" s="847"/>
      <c r="N2182" s="847">
        <v>12</v>
      </c>
      <c r="O2182" s="218">
        <v>45078</v>
      </c>
      <c r="P2182" s="557">
        <f t="shared" si="49"/>
        <v>12</v>
      </c>
    </row>
    <row r="2183" spans="1:16">
      <c r="A2183" s="844">
        <v>45090</v>
      </c>
      <c r="B2183" s="845" t="s">
        <v>14</v>
      </c>
      <c r="C2183" s="845" t="s">
        <v>1652</v>
      </c>
      <c r="D2183" s="797" t="s">
        <v>96</v>
      </c>
      <c r="E2183" s="846"/>
      <c r="F2183" s="846">
        <v>1</v>
      </c>
      <c r="G2183" s="846">
        <v>1</v>
      </c>
      <c r="H2183" s="847"/>
      <c r="I2183" s="847"/>
      <c r="J2183" s="1063"/>
      <c r="K2183" s="847"/>
      <c r="L2183" s="847"/>
      <c r="M2183" s="847"/>
      <c r="N2183" s="847">
        <v>12</v>
      </c>
      <c r="O2183" s="218">
        <v>45078</v>
      </c>
      <c r="P2183" s="557">
        <f t="shared" si="49"/>
        <v>12</v>
      </c>
    </row>
    <row r="2184" spans="1:16">
      <c r="A2184" s="844">
        <v>45090</v>
      </c>
      <c r="B2184" s="845" t="s">
        <v>1</v>
      </c>
      <c r="C2184" s="845"/>
      <c r="D2184" s="846" t="s">
        <v>99</v>
      </c>
      <c r="E2184" s="846"/>
      <c r="F2184" s="846">
        <v>3</v>
      </c>
      <c r="G2184" s="846">
        <v>3</v>
      </c>
      <c r="H2184" s="847"/>
      <c r="I2184" s="847"/>
      <c r="J2184" s="1063"/>
      <c r="K2184" s="847"/>
      <c r="L2184" s="847"/>
      <c r="M2184" s="847"/>
      <c r="N2184" s="847">
        <v>2.5</v>
      </c>
      <c r="O2184" s="218">
        <v>45078</v>
      </c>
      <c r="P2184" s="557">
        <f t="shared" si="49"/>
        <v>2.5</v>
      </c>
    </row>
    <row r="2185" spans="1:16">
      <c r="A2185" s="844">
        <v>45090</v>
      </c>
      <c r="B2185" s="845" t="s">
        <v>472</v>
      </c>
      <c r="C2185" s="845" t="s">
        <v>2160</v>
      </c>
      <c r="D2185" s="846" t="s">
        <v>11</v>
      </c>
      <c r="E2185" s="846"/>
      <c r="F2185" s="846">
        <v>2</v>
      </c>
      <c r="G2185" s="846">
        <v>2</v>
      </c>
      <c r="H2185" s="847"/>
      <c r="I2185" s="847"/>
      <c r="J2185" s="1063"/>
      <c r="K2185" s="847"/>
      <c r="L2185" s="847"/>
      <c r="M2185" s="847">
        <v>12</v>
      </c>
      <c r="N2185" s="847"/>
      <c r="O2185" s="218">
        <v>45078</v>
      </c>
      <c r="P2185" s="557">
        <f t="shared" si="49"/>
        <v>12</v>
      </c>
    </row>
    <row r="2186" spans="1:16">
      <c r="A2186" s="844">
        <v>45090</v>
      </c>
      <c r="B2186" s="845" t="s">
        <v>41</v>
      </c>
      <c r="C2186" s="845" t="s">
        <v>2161</v>
      </c>
      <c r="D2186" s="846" t="s">
        <v>10</v>
      </c>
      <c r="E2186" s="846"/>
      <c r="F2186" s="846">
        <v>1</v>
      </c>
      <c r="G2186" s="846">
        <v>1</v>
      </c>
      <c r="H2186" s="847"/>
      <c r="I2186" s="847"/>
      <c r="J2186" s="1063"/>
      <c r="K2186" s="847"/>
      <c r="L2186" s="847"/>
      <c r="M2186" s="847">
        <v>5</v>
      </c>
      <c r="N2186" s="847"/>
      <c r="O2186" s="218">
        <v>45078</v>
      </c>
      <c r="P2186" s="557">
        <f t="shared" si="49"/>
        <v>5</v>
      </c>
    </row>
    <row r="2187" spans="1:16">
      <c r="A2187" s="844">
        <v>45090</v>
      </c>
      <c r="B2187" s="845" t="s">
        <v>40</v>
      </c>
      <c r="C2187" s="845" t="s">
        <v>1915</v>
      </c>
      <c r="D2187" s="846" t="s">
        <v>10</v>
      </c>
      <c r="E2187" s="846"/>
      <c r="F2187" s="846">
        <v>1</v>
      </c>
      <c r="G2187" s="846">
        <v>0.5</v>
      </c>
      <c r="H2187" s="847"/>
      <c r="I2187" s="847"/>
      <c r="J2187" s="1063"/>
      <c r="K2187" s="847"/>
      <c r="L2187" s="847"/>
      <c r="M2187" s="847">
        <v>3</v>
      </c>
      <c r="N2187" s="847"/>
      <c r="O2187" s="218">
        <v>45078</v>
      </c>
      <c r="P2187" s="557">
        <f t="shared" si="49"/>
        <v>3</v>
      </c>
    </row>
    <row r="2188" spans="1:16">
      <c r="A2188" s="844">
        <v>45090</v>
      </c>
      <c r="B2188" s="845" t="s">
        <v>40</v>
      </c>
      <c r="C2188" s="845" t="s">
        <v>1921</v>
      </c>
      <c r="D2188" s="846" t="s">
        <v>10</v>
      </c>
      <c r="E2188" s="846"/>
      <c r="F2188" s="846">
        <v>1</v>
      </c>
      <c r="G2188" s="846">
        <v>0.5</v>
      </c>
      <c r="H2188" s="847"/>
      <c r="I2188" s="847"/>
      <c r="J2188" s="1063"/>
      <c r="K2188" s="847"/>
      <c r="L2188" s="847"/>
      <c r="M2188" s="847">
        <v>3</v>
      </c>
      <c r="N2188" s="847"/>
      <c r="O2188" s="218">
        <v>45078</v>
      </c>
      <c r="P2188" s="557">
        <f t="shared" si="49"/>
        <v>3</v>
      </c>
    </row>
    <row r="2189" spans="1:16">
      <c r="A2189" s="844">
        <v>45090</v>
      </c>
      <c r="B2189" s="845" t="s">
        <v>472</v>
      </c>
      <c r="C2189" s="845" t="s">
        <v>2162</v>
      </c>
      <c r="D2189" s="846" t="s">
        <v>10</v>
      </c>
      <c r="E2189" s="846"/>
      <c r="F2189" s="846">
        <v>3</v>
      </c>
      <c r="G2189" s="846">
        <v>0.75</v>
      </c>
      <c r="H2189" s="847"/>
      <c r="I2189" s="847"/>
      <c r="J2189" s="1063"/>
      <c r="K2189" s="847"/>
      <c r="L2189" s="847"/>
      <c r="M2189" s="847">
        <v>11</v>
      </c>
      <c r="N2189" s="847"/>
      <c r="O2189" s="218">
        <v>45078</v>
      </c>
      <c r="P2189" s="557">
        <f t="shared" si="49"/>
        <v>11</v>
      </c>
    </row>
    <row r="2190" spans="1:16">
      <c r="A2190" s="844">
        <v>45091</v>
      </c>
      <c r="B2190" s="845" t="s">
        <v>472</v>
      </c>
      <c r="C2190" s="845" t="s">
        <v>2015</v>
      </c>
      <c r="D2190" s="846" t="s">
        <v>10</v>
      </c>
      <c r="E2190" s="846"/>
      <c r="F2190" s="846">
        <v>1</v>
      </c>
      <c r="G2190" s="846">
        <v>0.25</v>
      </c>
      <c r="H2190" s="847"/>
      <c r="I2190" s="847"/>
      <c r="J2190" s="1063"/>
      <c r="K2190" s="847"/>
      <c r="L2190" s="847"/>
      <c r="M2190" s="847">
        <v>5</v>
      </c>
      <c r="N2190" s="847"/>
      <c r="O2190" s="218">
        <v>45078</v>
      </c>
      <c r="P2190" s="557">
        <f t="shared" si="49"/>
        <v>5</v>
      </c>
    </row>
    <row r="2191" spans="1:16">
      <c r="A2191" s="844">
        <v>45091</v>
      </c>
      <c r="B2191" s="845" t="s">
        <v>40</v>
      </c>
      <c r="C2191" s="845" t="s">
        <v>2163</v>
      </c>
      <c r="D2191" s="846" t="s">
        <v>10</v>
      </c>
      <c r="E2191" s="846"/>
      <c r="F2191" s="846">
        <v>1</v>
      </c>
      <c r="G2191" s="846">
        <v>0.5</v>
      </c>
      <c r="H2191" s="847"/>
      <c r="I2191" s="847"/>
      <c r="J2191" s="1063"/>
      <c r="K2191" s="847"/>
      <c r="L2191" s="847"/>
      <c r="M2191" s="847">
        <v>5</v>
      </c>
      <c r="N2191" s="847"/>
      <c r="O2191" s="218">
        <v>45078</v>
      </c>
      <c r="P2191" s="557">
        <f t="shared" si="49"/>
        <v>5</v>
      </c>
    </row>
    <row r="2192" spans="1:16">
      <c r="A2192" s="844">
        <v>45091</v>
      </c>
      <c r="B2192" s="845" t="s">
        <v>472</v>
      </c>
      <c r="C2192" s="845" t="s">
        <v>2164</v>
      </c>
      <c r="D2192" s="225" t="s">
        <v>228</v>
      </c>
      <c r="E2192" s="846"/>
      <c r="F2192" s="846">
        <v>1</v>
      </c>
      <c r="G2192" s="846">
        <v>1</v>
      </c>
      <c r="H2192" s="847"/>
      <c r="I2192" s="847"/>
      <c r="J2192" s="1063"/>
      <c r="K2192" s="847"/>
      <c r="L2192" s="847"/>
      <c r="M2192" s="847">
        <v>20</v>
      </c>
      <c r="N2192" s="847"/>
      <c r="O2192" s="218">
        <v>45078</v>
      </c>
      <c r="P2192" s="557">
        <f t="shared" si="49"/>
        <v>20</v>
      </c>
    </row>
    <row r="2193" spans="1:16">
      <c r="A2193" s="844">
        <v>45091</v>
      </c>
      <c r="B2193" s="845" t="s">
        <v>472</v>
      </c>
      <c r="C2193" s="845" t="s">
        <v>2165</v>
      </c>
      <c r="D2193" s="846" t="s">
        <v>200</v>
      </c>
      <c r="E2193" s="846"/>
      <c r="F2193" s="846">
        <v>15</v>
      </c>
      <c r="G2193" s="846">
        <v>15</v>
      </c>
      <c r="H2193" s="847"/>
      <c r="I2193" s="847"/>
      <c r="J2193" s="1063"/>
      <c r="K2193" s="847">
        <v>45</v>
      </c>
      <c r="L2193" s="847"/>
      <c r="M2193" s="847"/>
      <c r="N2193" s="847"/>
      <c r="O2193" s="218">
        <v>45078</v>
      </c>
      <c r="P2193" s="557">
        <f t="shared" si="49"/>
        <v>45</v>
      </c>
    </row>
    <row r="2194" spans="1:16">
      <c r="A2194" s="844">
        <v>45091</v>
      </c>
      <c r="B2194" s="845" t="s">
        <v>12</v>
      </c>
      <c r="C2194" s="845" t="s">
        <v>2166</v>
      </c>
      <c r="D2194" s="930" t="s">
        <v>97</v>
      </c>
      <c r="E2194" s="846"/>
      <c r="F2194" s="846">
        <v>1</v>
      </c>
      <c r="G2194" s="846">
        <v>1</v>
      </c>
      <c r="H2194" s="847"/>
      <c r="I2194" s="847"/>
      <c r="J2194" s="1063"/>
      <c r="K2194" s="847"/>
      <c r="L2194" s="847"/>
      <c r="M2194" s="847"/>
      <c r="N2194" s="847">
        <v>12</v>
      </c>
      <c r="O2194" s="218">
        <v>45078</v>
      </c>
      <c r="P2194" s="557">
        <f t="shared" si="49"/>
        <v>12</v>
      </c>
    </row>
    <row r="2195" spans="1:16">
      <c r="A2195" s="844">
        <v>45091</v>
      </c>
      <c r="B2195" s="845" t="s">
        <v>12</v>
      </c>
      <c r="C2195" s="845" t="s">
        <v>2159</v>
      </c>
      <c r="D2195" s="846" t="s">
        <v>95</v>
      </c>
      <c r="E2195" s="846"/>
      <c r="F2195" s="846">
        <v>2</v>
      </c>
      <c r="G2195" s="846">
        <v>2</v>
      </c>
      <c r="H2195" s="847"/>
      <c r="I2195" s="847"/>
      <c r="J2195" s="1063"/>
      <c r="K2195" s="847"/>
      <c r="L2195" s="847"/>
      <c r="M2195" s="847"/>
      <c r="N2195" s="847">
        <v>24</v>
      </c>
      <c r="O2195" s="218">
        <v>45078</v>
      </c>
      <c r="P2195" s="557">
        <f t="shared" si="49"/>
        <v>24</v>
      </c>
    </row>
    <row r="2196" spans="1:16">
      <c r="A2196" s="844">
        <v>45091</v>
      </c>
      <c r="B2196" s="845" t="s">
        <v>41</v>
      </c>
      <c r="C2196" s="845" t="s">
        <v>2106</v>
      </c>
      <c r="D2196" s="797" t="s">
        <v>96</v>
      </c>
      <c r="E2196" s="846"/>
      <c r="F2196" s="846">
        <v>2</v>
      </c>
      <c r="G2196" s="846">
        <v>2</v>
      </c>
      <c r="H2196" s="847"/>
      <c r="I2196" s="847"/>
      <c r="J2196" s="1063"/>
      <c r="K2196" s="847"/>
      <c r="L2196" s="847"/>
      <c r="M2196" s="847"/>
      <c r="N2196" s="847">
        <v>24</v>
      </c>
      <c r="O2196" s="218">
        <v>45078</v>
      </c>
      <c r="P2196" s="557">
        <f t="shared" si="49"/>
        <v>24</v>
      </c>
    </row>
    <row r="2197" spans="1:16">
      <c r="A2197" s="844">
        <v>45091</v>
      </c>
      <c r="B2197" s="845" t="s">
        <v>14</v>
      </c>
      <c r="C2197" s="845" t="s">
        <v>2167</v>
      </c>
      <c r="D2197" s="797" t="s">
        <v>96</v>
      </c>
      <c r="E2197" s="846"/>
      <c r="F2197" s="846">
        <v>2</v>
      </c>
      <c r="G2197" s="846">
        <v>2</v>
      </c>
      <c r="H2197" s="847"/>
      <c r="I2197" s="847"/>
      <c r="J2197" s="1063"/>
      <c r="K2197" s="847"/>
      <c r="L2197" s="847"/>
      <c r="M2197" s="847"/>
      <c r="N2197" s="847">
        <v>24</v>
      </c>
      <c r="O2197" s="218">
        <v>45078</v>
      </c>
      <c r="P2197" s="557">
        <f t="shared" si="49"/>
        <v>24</v>
      </c>
    </row>
    <row r="2198" spans="1:16">
      <c r="A2198" s="844">
        <v>45091</v>
      </c>
      <c r="B2198" s="845" t="s">
        <v>12</v>
      </c>
      <c r="C2198" s="845" t="s">
        <v>2168</v>
      </c>
      <c r="D2198" s="797" t="s">
        <v>400</v>
      </c>
      <c r="E2198" s="846"/>
      <c r="F2198" s="846">
        <v>2</v>
      </c>
      <c r="G2198" s="846">
        <v>2</v>
      </c>
      <c r="H2198" s="938">
        <v>2</v>
      </c>
      <c r="I2198" s="847"/>
      <c r="J2198" s="1063"/>
      <c r="K2198" s="847"/>
      <c r="L2198" s="847"/>
      <c r="M2198" s="847"/>
      <c r="N2198" s="847"/>
      <c r="O2198" s="218">
        <v>45078</v>
      </c>
      <c r="P2198" s="557">
        <f t="shared" si="49"/>
        <v>0</v>
      </c>
    </row>
    <row r="2199" spans="1:16">
      <c r="A2199" s="844">
        <v>45091</v>
      </c>
      <c r="B2199" s="845" t="s">
        <v>12</v>
      </c>
      <c r="C2199" s="845" t="s">
        <v>2168</v>
      </c>
      <c r="D2199" s="797" t="s">
        <v>402</v>
      </c>
      <c r="E2199" s="846"/>
      <c r="F2199" s="846">
        <v>1</v>
      </c>
      <c r="G2199" s="846">
        <v>1</v>
      </c>
      <c r="H2199" s="847">
        <v>1</v>
      </c>
      <c r="I2199" s="847"/>
      <c r="J2199" s="1063"/>
      <c r="K2199" s="847"/>
      <c r="L2199" s="847"/>
      <c r="M2199" s="847"/>
      <c r="N2199" s="847"/>
      <c r="O2199" s="218">
        <v>45078</v>
      </c>
      <c r="P2199" s="557">
        <f t="shared" si="49"/>
        <v>0</v>
      </c>
    </row>
    <row r="2200" spans="1:16">
      <c r="A2200" s="844">
        <v>45092</v>
      </c>
      <c r="B2200" s="845" t="s">
        <v>472</v>
      </c>
      <c r="C2200" s="845" t="s">
        <v>2169</v>
      </c>
      <c r="D2200" s="225" t="s">
        <v>228</v>
      </c>
      <c r="E2200" s="846"/>
      <c r="F2200" s="846">
        <v>1</v>
      </c>
      <c r="G2200" s="846">
        <v>1</v>
      </c>
      <c r="H2200" s="847"/>
      <c r="I2200" s="847"/>
      <c r="J2200" s="1063"/>
      <c r="K2200" s="847"/>
      <c r="L2200" s="847"/>
      <c r="M2200" s="847">
        <v>30</v>
      </c>
      <c r="N2200" s="847"/>
      <c r="O2200" s="218">
        <v>45078</v>
      </c>
      <c r="P2200" s="557">
        <f t="shared" si="49"/>
        <v>30</v>
      </c>
    </row>
    <row r="2201" spans="1:16">
      <c r="A2201" s="844">
        <v>45092</v>
      </c>
      <c r="B2201" s="845" t="s">
        <v>472</v>
      </c>
      <c r="C2201" s="845" t="s">
        <v>2164</v>
      </c>
      <c r="D2201" s="846" t="s">
        <v>354</v>
      </c>
      <c r="E2201" s="846"/>
      <c r="F2201" s="846">
        <v>1</v>
      </c>
      <c r="G2201" s="846">
        <v>1</v>
      </c>
      <c r="H2201" s="847"/>
      <c r="I2201" s="847"/>
      <c r="J2201" s="1063"/>
      <c r="K2201" s="847"/>
      <c r="L2201" s="847"/>
      <c r="M2201" s="847">
        <v>5</v>
      </c>
      <c r="N2201" s="847"/>
      <c r="O2201" s="218">
        <v>45078</v>
      </c>
      <c r="P2201" s="557">
        <f t="shared" si="49"/>
        <v>5</v>
      </c>
    </row>
    <row r="2202" spans="1:16">
      <c r="A2202" s="844">
        <v>45092</v>
      </c>
      <c r="B2202" s="845" t="s">
        <v>12</v>
      </c>
      <c r="C2202" s="845" t="s">
        <v>1857</v>
      </c>
      <c r="D2202" s="930" t="s">
        <v>97</v>
      </c>
      <c r="E2202" s="846"/>
      <c r="F2202" s="846">
        <v>1</v>
      </c>
      <c r="G2202" s="846">
        <v>1</v>
      </c>
      <c r="H2202" s="847"/>
      <c r="I2202" s="847"/>
      <c r="J2202" s="1063"/>
      <c r="K2202" s="847"/>
      <c r="L2202" s="847"/>
      <c r="M2202" s="847"/>
      <c r="N2202" s="847">
        <v>12</v>
      </c>
      <c r="O2202" s="218">
        <v>45078</v>
      </c>
      <c r="P2202" s="557">
        <f t="shared" si="49"/>
        <v>12</v>
      </c>
    </row>
    <row r="2203" spans="1:16">
      <c r="A2203" s="844">
        <v>45092</v>
      </c>
      <c r="B2203" s="845" t="s">
        <v>12</v>
      </c>
      <c r="C2203" s="845" t="s">
        <v>1879</v>
      </c>
      <c r="D2203" s="846" t="s">
        <v>95</v>
      </c>
      <c r="E2203" s="846"/>
      <c r="F2203" s="846">
        <v>1</v>
      </c>
      <c r="G2203" s="846">
        <v>1</v>
      </c>
      <c r="H2203" s="847"/>
      <c r="I2203" s="847"/>
      <c r="J2203" s="1063"/>
      <c r="K2203" s="847"/>
      <c r="L2203" s="847"/>
      <c r="M2203" s="847"/>
      <c r="N2203" s="847">
        <v>12</v>
      </c>
      <c r="O2203" s="218">
        <v>45078</v>
      </c>
      <c r="P2203" s="557">
        <f t="shared" si="49"/>
        <v>12</v>
      </c>
    </row>
    <row r="2204" spans="1:16">
      <c r="A2204" s="844">
        <v>45092</v>
      </c>
      <c r="B2204" s="845" t="s">
        <v>41</v>
      </c>
      <c r="C2204" s="845" t="s">
        <v>2170</v>
      </c>
      <c r="D2204" s="797" t="s">
        <v>96</v>
      </c>
      <c r="E2204" s="846"/>
      <c r="F2204" s="846">
        <v>2</v>
      </c>
      <c r="G2204" s="846">
        <v>2</v>
      </c>
      <c r="H2204" s="847"/>
      <c r="I2204" s="847"/>
      <c r="J2204" s="1063"/>
      <c r="K2204" s="847"/>
      <c r="L2204" s="847"/>
      <c r="M2204" s="847"/>
      <c r="N2204" s="847">
        <v>24</v>
      </c>
      <c r="O2204" s="218">
        <v>45078</v>
      </c>
      <c r="P2204" s="557">
        <f t="shared" si="49"/>
        <v>24</v>
      </c>
    </row>
    <row r="2205" spans="1:16">
      <c r="A2205" s="844">
        <v>45092</v>
      </c>
      <c r="B2205" s="845" t="s">
        <v>14</v>
      </c>
      <c r="C2205" s="845" t="s">
        <v>1652</v>
      </c>
      <c r="D2205" s="797" t="s">
        <v>96</v>
      </c>
      <c r="E2205" s="846"/>
      <c r="F2205" s="846">
        <v>1</v>
      </c>
      <c r="G2205" s="846">
        <v>1</v>
      </c>
      <c r="H2205" s="847"/>
      <c r="I2205" s="847"/>
      <c r="J2205" s="1063"/>
      <c r="K2205" s="847"/>
      <c r="L2205" s="847"/>
      <c r="M2205" s="847"/>
      <c r="N2205" s="847">
        <v>12</v>
      </c>
      <c r="O2205" s="218">
        <v>45078</v>
      </c>
      <c r="P2205" s="557">
        <f t="shared" si="49"/>
        <v>12</v>
      </c>
    </row>
    <row r="2206" spans="1:16">
      <c r="A2206" s="844">
        <v>45092</v>
      </c>
      <c r="B2206" s="845" t="s">
        <v>12</v>
      </c>
      <c r="C2206" s="845" t="s">
        <v>2168</v>
      </c>
      <c r="D2206" s="797" t="s">
        <v>403</v>
      </c>
      <c r="E2206" s="846"/>
      <c r="F2206" s="846">
        <v>2</v>
      </c>
      <c r="G2206" s="846">
        <v>2</v>
      </c>
      <c r="H2206" s="846">
        <v>2</v>
      </c>
      <c r="I2206" s="847"/>
      <c r="J2206" s="1063"/>
      <c r="K2206" s="847"/>
      <c r="L2206" s="847"/>
      <c r="M2206" s="847"/>
      <c r="N2206" s="847"/>
      <c r="O2206" s="218">
        <v>45078</v>
      </c>
      <c r="P2206" s="557">
        <f t="shared" si="49"/>
        <v>0</v>
      </c>
    </row>
    <row r="2207" spans="1:16">
      <c r="A2207" s="844">
        <v>45092</v>
      </c>
      <c r="B2207" s="845" t="s">
        <v>12</v>
      </c>
      <c r="C2207" s="845" t="s">
        <v>2168</v>
      </c>
      <c r="D2207" s="797" t="s">
        <v>400</v>
      </c>
      <c r="E2207" s="846"/>
      <c r="F2207" s="846">
        <v>2</v>
      </c>
      <c r="G2207" s="846">
        <v>2</v>
      </c>
      <c r="H2207" s="846">
        <v>2</v>
      </c>
      <c r="I2207" s="847"/>
      <c r="J2207" s="1063"/>
      <c r="K2207" s="847"/>
      <c r="L2207" s="847"/>
      <c r="M2207" s="847"/>
      <c r="N2207" s="847"/>
      <c r="O2207" s="218">
        <v>45078</v>
      </c>
      <c r="P2207" s="557">
        <f t="shared" si="49"/>
        <v>0</v>
      </c>
    </row>
    <row r="2208" spans="1:16">
      <c r="A2208" s="844">
        <v>45092</v>
      </c>
      <c r="B2208" s="845" t="s">
        <v>12</v>
      </c>
      <c r="C2208" s="845" t="s">
        <v>2168</v>
      </c>
      <c r="D2208" s="797" t="s">
        <v>402</v>
      </c>
      <c r="E2208" s="846"/>
      <c r="F2208" s="846">
        <v>1</v>
      </c>
      <c r="G2208" s="846">
        <v>1</v>
      </c>
      <c r="H2208" s="846">
        <v>1</v>
      </c>
      <c r="I2208" s="847"/>
      <c r="J2208" s="1063"/>
      <c r="K2208" s="847"/>
      <c r="L2208" s="847"/>
      <c r="M2208" s="847"/>
      <c r="N2208" s="847"/>
      <c r="O2208" s="218">
        <v>45078</v>
      </c>
      <c r="P2208" s="557">
        <f t="shared" si="49"/>
        <v>0</v>
      </c>
    </row>
    <row r="2209" spans="1:16">
      <c r="A2209" s="844">
        <v>45093</v>
      </c>
      <c r="B2209" s="845" t="s">
        <v>472</v>
      </c>
      <c r="C2209" s="845" t="s">
        <v>2171</v>
      </c>
      <c r="D2209" s="225" t="s">
        <v>228</v>
      </c>
      <c r="E2209" s="846"/>
      <c r="F2209" s="846">
        <v>1</v>
      </c>
      <c r="G2209" s="846">
        <v>1</v>
      </c>
      <c r="H2209" s="847"/>
      <c r="I2209" s="847"/>
      <c r="J2209" s="1063"/>
      <c r="K2209" s="847"/>
      <c r="L2209" s="847"/>
      <c r="M2209" s="847">
        <v>20</v>
      </c>
      <c r="N2209" s="847"/>
      <c r="O2209" s="218">
        <v>45078</v>
      </c>
      <c r="P2209" s="557">
        <f t="shared" si="49"/>
        <v>20</v>
      </c>
    </row>
    <row r="2210" spans="1:16">
      <c r="A2210" s="844">
        <v>45093</v>
      </c>
      <c r="B2210" s="845" t="s">
        <v>472</v>
      </c>
      <c r="C2210" s="845" t="s">
        <v>2169</v>
      </c>
      <c r="D2210" s="846" t="s">
        <v>354</v>
      </c>
      <c r="E2210" s="846"/>
      <c r="F2210" s="846">
        <v>1</v>
      </c>
      <c r="G2210" s="846">
        <v>1</v>
      </c>
      <c r="H2210" s="847"/>
      <c r="I2210" s="847"/>
      <c r="J2210" s="1063"/>
      <c r="K2210" s="847"/>
      <c r="L2210" s="847"/>
      <c r="M2210" s="847">
        <v>11</v>
      </c>
      <c r="N2210" s="847"/>
      <c r="O2210" s="218">
        <v>45078</v>
      </c>
      <c r="P2210" s="557">
        <f t="shared" si="49"/>
        <v>11</v>
      </c>
    </row>
    <row r="2211" spans="1:16">
      <c r="A2211" s="844">
        <v>45093</v>
      </c>
      <c r="B2211" s="845" t="s">
        <v>472</v>
      </c>
      <c r="C2211" s="845" t="s">
        <v>1739</v>
      </c>
      <c r="D2211" s="846" t="s">
        <v>10</v>
      </c>
      <c r="E2211" s="846"/>
      <c r="F2211" s="846">
        <v>1</v>
      </c>
      <c r="G2211" s="846">
        <v>0.25</v>
      </c>
      <c r="H2211" s="847"/>
      <c r="I2211" s="847"/>
      <c r="J2211" s="1063"/>
      <c r="K2211" s="847"/>
      <c r="L2211" s="847"/>
      <c r="M2211" s="847">
        <v>5</v>
      </c>
      <c r="N2211" s="847"/>
      <c r="O2211" s="218">
        <v>45078</v>
      </c>
      <c r="P2211" s="557">
        <f t="shared" si="49"/>
        <v>5</v>
      </c>
    </row>
    <row r="2212" spans="1:16">
      <c r="A2212" s="844">
        <v>45093</v>
      </c>
      <c r="B2212" s="845" t="s">
        <v>41</v>
      </c>
      <c r="C2212" s="845" t="s">
        <v>2172</v>
      </c>
      <c r="D2212" s="846" t="s">
        <v>10</v>
      </c>
      <c r="E2212" s="846"/>
      <c r="F2212" s="846">
        <v>2</v>
      </c>
      <c r="G2212" s="846">
        <v>1</v>
      </c>
      <c r="H2212" s="847"/>
      <c r="I2212" s="847"/>
      <c r="J2212" s="1063"/>
      <c r="K2212" s="847"/>
      <c r="L2212" s="847"/>
      <c r="M2212" s="847">
        <v>10</v>
      </c>
      <c r="N2212" s="847"/>
      <c r="O2212" s="218">
        <v>45078</v>
      </c>
      <c r="P2212" s="557">
        <f t="shared" si="49"/>
        <v>10</v>
      </c>
    </row>
    <row r="2213" spans="1:16">
      <c r="A2213" s="844">
        <v>45093</v>
      </c>
      <c r="B2213" s="845" t="s">
        <v>12</v>
      </c>
      <c r="C2213" s="845" t="s">
        <v>2105</v>
      </c>
      <c r="D2213" s="930" t="s">
        <v>97</v>
      </c>
      <c r="E2213" s="846"/>
      <c r="F2213" s="846">
        <v>1</v>
      </c>
      <c r="G2213" s="846">
        <v>1</v>
      </c>
      <c r="H2213" s="847"/>
      <c r="I2213" s="847"/>
      <c r="J2213" s="1063"/>
      <c r="K2213" s="847"/>
      <c r="L2213" s="847"/>
      <c r="M2213" s="847"/>
      <c r="N2213" s="847">
        <v>12</v>
      </c>
      <c r="O2213" s="218">
        <v>45078</v>
      </c>
      <c r="P2213" s="557">
        <f t="shared" si="49"/>
        <v>12</v>
      </c>
    </row>
    <row r="2214" spans="1:16">
      <c r="A2214" s="844">
        <v>45093</v>
      </c>
      <c r="B2214" s="845" t="s">
        <v>34</v>
      </c>
      <c r="C2214" s="845" t="s">
        <v>1952</v>
      </c>
      <c r="D2214" s="797" t="s">
        <v>98</v>
      </c>
      <c r="E2214" s="846"/>
      <c r="F2214" s="846">
        <v>1</v>
      </c>
      <c r="G2214" s="846">
        <v>1</v>
      </c>
      <c r="H2214" s="847"/>
      <c r="I2214" s="847"/>
      <c r="J2214" s="1063"/>
      <c r="K2214" s="847"/>
      <c r="L2214" s="847"/>
      <c r="M2214" s="847"/>
      <c r="N2214" s="847">
        <v>12</v>
      </c>
      <c r="O2214" s="218">
        <v>45078</v>
      </c>
      <c r="P2214" s="557">
        <f t="shared" si="49"/>
        <v>12</v>
      </c>
    </row>
    <row r="2215" spans="1:16">
      <c r="A2215" s="844">
        <v>45093</v>
      </c>
      <c r="B2215" s="845" t="s">
        <v>12</v>
      </c>
      <c r="C2215" s="845" t="s">
        <v>1879</v>
      </c>
      <c r="D2215" s="846" t="s">
        <v>95</v>
      </c>
      <c r="E2215" s="846"/>
      <c r="F2215" s="846">
        <v>1</v>
      </c>
      <c r="G2215" s="846">
        <v>1</v>
      </c>
      <c r="H2215" s="847"/>
      <c r="I2215" s="847"/>
      <c r="J2215" s="1063"/>
      <c r="K2215" s="847"/>
      <c r="L2215" s="847"/>
      <c r="M2215" s="847"/>
      <c r="N2215" s="847">
        <v>12</v>
      </c>
      <c r="O2215" s="218">
        <v>45078</v>
      </c>
      <c r="P2215" s="557">
        <f t="shared" si="49"/>
        <v>12</v>
      </c>
    </row>
    <row r="2216" spans="1:16">
      <c r="A2216" s="844">
        <v>45093</v>
      </c>
      <c r="B2216" s="731" t="s">
        <v>43</v>
      </c>
      <c r="C2216" s="845" t="s">
        <v>2173</v>
      </c>
      <c r="D2216" s="846" t="s">
        <v>95</v>
      </c>
      <c r="E2216" s="846"/>
      <c r="F2216" s="846">
        <v>1</v>
      </c>
      <c r="G2216" s="846">
        <v>1</v>
      </c>
      <c r="H2216" s="847"/>
      <c r="I2216" s="847"/>
      <c r="J2216" s="1063"/>
      <c r="K2216" s="847"/>
      <c r="L2216" s="847"/>
      <c r="M2216" s="847"/>
      <c r="N2216" s="847">
        <v>12</v>
      </c>
      <c r="O2216" s="218">
        <v>45078</v>
      </c>
      <c r="P2216" s="557">
        <f t="shared" si="49"/>
        <v>12</v>
      </c>
    </row>
    <row r="2217" spans="1:16">
      <c r="A2217" s="844">
        <v>45093</v>
      </c>
      <c r="B2217" s="845" t="s">
        <v>41</v>
      </c>
      <c r="C2217" s="845" t="s">
        <v>2174</v>
      </c>
      <c r="D2217" s="797" t="s">
        <v>96</v>
      </c>
      <c r="E2217" s="846"/>
      <c r="F2217" s="846">
        <v>2</v>
      </c>
      <c r="G2217" s="846">
        <v>2</v>
      </c>
      <c r="H2217" s="847"/>
      <c r="I2217" s="847"/>
      <c r="J2217" s="1063"/>
      <c r="K2217" s="847"/>
      <c r="L2217" s="847"/>
      <c r="M2217" s="847"/>
      <c r="N2217" s="847">
        <v>24</v>
      </c>
      <c r="O2217" s="218">
        <v>45078</v>
      </c>
      <c r="P2217" s="557">
        <f t="shared" si="49"/>
        <v>24</v>
      </c>
    </row>
    <row r="2218" spans="1:16">
      <c r="A2218" s="844">
        <v>45093</v>
      </c>
      <c r="B2218" s="845" t="s">
        <v>14</v>
      </c>
      <c r="C2218" s="845" t="s">
        <v>2167</v>
      </c>
      <c r="D2218" s="797" t="s">
        <v>96</v>
      </c>
      <c r="E2218" s="846"/>
      <c r="F2218" s="846">
        <v>1</v>
      </c>
      <c r="G2218" s="846">
        <v>1</v>
      </c>
      <c r="H2218" s="847"/>
      <c r="I2218" s="847"/>
      <c r="J2218" s="1063"/>
      <c r="K2218" s="847"/>
      <c r="L2218" s="847"/>
      <c r="M2218" s="847"/>
      <c r="N2218" s="847">
        <v>12</v>
      </c>
      <c r="O2218" s="218">
        <v>45078</v>
      </c>
      <c r="P2218" s="557">
        <f t="shared" si="49"/>
        <v>12</v>
      </c>
    </row>
    <row r="2219" spans="1:16">
      <c r="A2219" s="844">
        <v>45093</v>
      </c>
      <c r="B2219" s="845" t="s">
        <v>12</v>
      </c>
      <c r="C2219" s="845" t="s">
        <v>1859</v>
      </c>
      <c r="D2219" s="846" t="s">
        <v>204</v>
      </c>
      <c r="E2219" s="846"/>
      <c r="F2219" s="846">
        <v>1</v>
      </c>
      <c r="G2219" s="846">
        <v>1</v>
      </c>
      <c r="H2219" s="847"/>
      <c r="I2219" s="847"/>
      <c r="J2219" s="1063"/>
      <c r="K2219" s="847"/>
      <c r="L2219" s="847"/>
      <c r="M2219" s="847"/>
      <c r="N2219" s="847">
        <v>15</v>
      </c>
      <c r="O2219" s="218">
        <v>45078</v>
      </c>
      <c r="P2219" s="557">
        <f t="shared" si="49"/>
        <v>15</v>
      </c>
    </row>
    <row r="2220" spans="1:16">
      <c r="A2220" s="844">
        <v>45095</v>
      </c>
      <c r="B2220" s="845" t="s">
        <v>12</v>
      </c>
      <c r="C2220" s="845" t="s">
        <v>1879</v>
      </c>
      <c r="D2220" s="930" t="s">
        <v>97</v>
      </c>
      <c r="E2220" s="846"/>
      <c r="F2220" s="846">
        <v>1</v>
      </c>
      <c r="G2220" s="846">
        <v>1</v>
      </c>
      <c r="H2220" s="847"/>
      <c r="I2220" s="847"/>
      <c r="J2220" s="1063"/>
      <c r="K2220" s="847"/>
      <c r="L2220" s="847"/>
      <c r="M2220" s="847"/>
      <c r="N2220" s="847">
        <v>12</v>
      </c>
      <c r="O2220" s="218">
        <v>45078</v>
      </c>
      <c r="P2220" s="557">
        <f t="shared" si="49"/>
        <v>12</v>
      </c>
    </row>
    <row r="2221" spans="1:16">
      <c r="A2221" s="844">
        <v>45095</v>
      </c>
      <c r="B2221" s="845" t="s">
        <v>12</v>
      </c>
      <c r="C2221" s="845" t="s">
        <v>2175</v>
      </c>
      <c r="D2221" s="846" t="s">
        <v>95</v>
      </c>
      <c r="E2221" s="846"/>
      <c r="F2221" s="846">
        <v>1</v>
      </c>
      <c r="G2221" s="846">
        <v>1</v>
      </c>
      <c r="H2221" s="847"/>
      <c r="I2221" s="847"/>
      <c r="J2221" s="1063"/>
      <c r="K2221" s="847"/>
      <c r="L2221" s="847"/>
      <c r="M2221" s="847"/>
      <c r="N2221" s="847">
        <v>12</v>
      </c>
      <c r="O2221" s="218">
        <v>45078</v>
      </c>
      <c r="P2221" s="557">
        <f t="shared" si="49"/>
        <v>12</v>
      </c>
    </row>
    <row r="2222" spans="1:16">
      <c r="A2222" s="844">
        <v>45095</v>
      </c>
      <c r="B2222" s="731" t="s">
        <v>43</v>
      </c>
      <c r="C2222" s="845" t="s">
        <v>2173</v>
      </c>
      <c r="D2222" s="846" t="s">
        <v>95</v>
      </c>
      <c r="E2222" s="846"/>
      <c r="F2222" s="846">
        <v>2</v>
      </c>
      <c r="G2222" s="846">
        <v>2</v>
      </c>
      <c r="H2222" s="847"/>
      <c r="I2222" s="847"/>
      <c r="J2222" s="1063"/>
      <c r="K2222" s="847"/>
      <c r="L2222" s="847"/>
      <c r="M2222" s="847"/>
      <c r="N2222" s="847">
        <v>24</v>
      </c>
      <c r="O2222" s="218">
        <v>45078</v>
      </c>
      <c r="P2222" s="557">
        <f t="shared" si="49"/>
        <v>24</v>
      </c>
    </row>
    <row r="2223" spans="1:16">
      <c r="A2223" s="844">
        <v>45095</v>
      </c>
      <c r="B2223" s="845" t="s">
        <v>41</v>
      </c>
      <c r="C2223" s="845" t="s">
        <v>2110</v>
      </c>
      <c r="D2223" s="797" t="s">
        <v>96</v>
      </c>
      <c r="E2223" s="846"/>
      <c r="F2223" s="846">
        <v>1</v>
      </c>
      <c r="G2223" s="846">
        <v>1</v>
      </c>
      <c r="H2223" s="847"/>
      <c r="I2223" s="847"/>
      <c r="J2223" s="1063"/>
      <c r="K2223" s="847"/>
      <c r="L2223" s="847"/>
      <c r="M2223" s="847"/>
      <c r="N2223" s="847">
        <v>12</v>
      </c>
      <c r="O2223" s="218">
        <v>45078</v>
      </c>
      <c r="P2223" s="557">
        <f t="shared" si="49"/>
        <v>12</v>
      </c>
    </row>
    <row r="2224" spans="1:16">
      <c r="A2224" s="844">
        <v>45095</v>
      </c>
      <c r="B2224" s="845" t="s">
        <v>14</v>
      </c>
      <c r="C2224" s="845" t="s">
        <v>2167</v>
      </c>
      <c r="D2224" s="797" t="s">
        <v>96</v>
      </c>
      <c r="E2224" s="846"/>
      <c r="F2224" s="846">
        <v>1</v>
      </c>
      <c r="G2224" s="846">
        <v>1</v>
      </c>
      <c r="H2224" s="847"/>
      <c r="I2224" s="847"/>
      <c r="J2224" s="1063"/>
      <c r="K2224" s="847"/>
      <c r="L2224" s="847"/>
      <c r="M2224" s="847"/>
      <c r="N2224" s="847">
        <v>12</v>
      </c>
      <c r="O2224" s="218">
        <v>45078</v>
      </c>
      <c r="P2224" s="557">
        <f t="shared" ref="P2224:P2287" si="50">SUM(K2224:N2224)</f>
        <v>12</v>
      </c>
    </row>
    <row r="2225" spans="1:16">
      <c r="A2225" s="844">
        <v>45095</v>
      </c>
      <c r="B2225" s="845" t="s">
        <v>472</v>
      </c>
      <c r="C2225" s="845" t="s">
        <v>2180</v>
      </c>
      <c r="D2225" s="225" t="s">
        <v>228</v>
      </c>
      <c r="E2225" s="846"/>
      <c r="F2225" s="846">
        <v>2</v>
      </c>
      <c r="G2225" s="846">
        <v>2</v>
      </c>
      <c r="H2225" s="847"/>
      <c r="I2225" s="847"/>
      <c r="J2225" s="1063"/>
      <c r="K2225" s="847"/>
      <c r="L2225" s="847"/>
      <c r="M2225" s="847">
        <v>49</v>
      </c>
      <c r="N2225" s="847"/>
      <c r="O2225" s="218">
        <v>45078</v>
      </c>
      <c r="P2225" s="557">
        <f t="shared" si="50"/>
        <v>49</v>
      </c>
    </row>
    <row r="2226" spans="1:16">
      <c r="A2226" s="844">
        <v>45095</v>
      </c>
      <c r="B2226" s="845" t="s">
        <v>472</v>
      </c>
      <c r="C2226" s="845" t="s">
        <v>2171</v>
      </c>
      <c r="D2226" s="846" t="s">
        <v>354</v>
      </c>
      <c r="E2226" s="846"/>
      <c r="F2226" s="846">
        <v>1</v>
      </c>
      <c r="G2226" s="846">
        <v>1</v>
      </c>
      <c r="H2226" s="847"/>
      <c r="I2226" s="847"/>
      <c r="J2226" s="1063"/>
      <c r="K2226" s="847"/>
      <c r="L2226" s="847"/>
      <c r="M2226" s="847">
        <v>5</v>
      </c>
      <c r="N2226" s="847"/>
      <c r="O2226" s="218">
        <v>45078</v>
      </c>
      <c r="P2226" s="557">
        <f t="shared" si="50"/>
        <v>5</v>
      </c>
    </row>
    <row r="2227" spans="1:16">
      <c r="A2227" s="844">
        <v>45095</v>
      </c>
      <c r="B2227" s="845" t="s">
        <v>472</v>
      </c>
      <c r="C2227" s="845" t="s">
        <v>2176</v>
      </c>
      <c r="D2227" s="846" t="s">
        <v>11</v>
      </c>
      <c r="E2227" s="846"/>
      <c r="F2227" s="846">
        <v>1</v>
      </c>
      <c r="G2227" s="846">
        <v>1</v>
      </c>
      <c r="H2227" s="847"/>
      <c r="I2227" s="847"/>
      <c r="J2227" s="1063"/>
      <c r="K2227" s="847"/>
      <c r="L2227" s="847"/>
      <c r="M2227" s="847">
        <v>6</v>
      </c>
      <c r="N2227" s="847"/>
      <c r="O2227" s="218">
        <v>45078</v>
      </c>
      <c r="P2227" s="557">
        <f t="shared" si="50"/>
        <v>6</v>
      </c>
    </row>
    <row r="2228" spans="1:16">
      <c r="A2228" s="844">
        <v>45095</v>
      </c>
      <c r="B2228" s="845" t="s">
        <v>472</v>
      </c>
      <c r="C2228" s="845" t="s">
        <v>2015</v>
      </c>
      <c r="D2228" s="846" t="s">
        <v>10</v>
      </c>
      <c r="E2228" s="846"/>
      <c r="F2228" s="846">
        <v>2</v>
      </c>
      <c r="G2228" s="846">
        <v>0.5</v>
      </c>
      <c r="H2228" s="847"/>
      <c r="I2228" s="847"/>
      <c r="J2228" s="1063"/>
      <c r="K2228" s="847"/>
      <c r="L2228" s="847"/>
      <c r="M2228" s="847">
        <v>9</v>
      </c>
      <c r="N2228" s="847"/>
      <c r="O2228" s="218">
        <v>45078</v>
      </c>
      <c r="P2228" s="557">
        <f t="shared" si="50"/>
        <v>9</v>
      </c>
    </row>
    <row r="2229" spans="1:16">
      <c r="A2229" s="844">
        <v>45095</v>
      </c>
      <c r="B2229" s="845" t="s">
        <v>40</v>
      </c>
      <c r="C2229" s="845" t="s">
        <v>2163</v>
      </c>
      <c r="D2229" s="846" t="s">
        <v>10</v>
      </c>
      <c r="E2229" s="846"/>
      <c r="F2229" s="846">
        <v>1</v>
      </c>
      <c r="G2229" s="846">
        <v>0.5</v>
      </c>
      <c r="H2229" s="847"/>
      <c r="I2229" s="847"/>
      <c r="J2229" s="1063"/>
      <c r="K2229" s="847"/>
      <c r="L2229" s="847"/>
      <c r="M2229" s="847">
        <v>5</v>
      </c>
      <c r="N2229" s="847"/>
      <c r="O2229" s="218">
        <v>45078</v>
      </c>
      <c r="P2229" s="557">
        <f t="shared" si="50"/>
        <v>5</v>
      </c>
    </row>
    <row r="2230" spans="1:16">
      <c r="A2230" s="844">
        <v>45096</v>
      </c>
      <c r="B2230" s="845" t="s">
        <v>472</v>
      </c>
      <c r="C2230" s="845" t="s">
        <v>2179</v>
      </c>
      <c r="D2230" s="225" t="s">
        <v>228</v>
      </c>
      <c r="E2230" s="846"/>
      <c r="F2230" s="846">
        <v>2</v>
      </c>
      <c r="G2230" s="846">
        <v>2</v>
      </c>
      <c r="H2230" s="847"/>
      <c r="I2230" s="847"/>
      <c r="J2230" s="1063"/>
      <c r="K2230" s="847"/>
      <c r="L2230" s="847"/>
      <c r="M2230" s="847">
        <v>55</v>
      </c>
      <c r="N2230" s="847"/>
      <c r="O2230" s="218">
        <v>45078</v>
      </c>
      <c r="P2230" s="557">
        <f t="shared" si="50"/>
        <v>55</v>
      </c>
    </row>
    <row r="2231" spans="1:16">
      <c r="A2231" s="844">
        <v>45096</v>
      </c>
      <c r="B2231" s="845" t="s">
        <v>472</v>
      </c>
      <c r="C2231" s="845" t="s">
        <v>2176</v>
      </c>
      <c r="D2231" s="846" t="s">
        <v>354</v>
      </c>
      <c r="E2231" s="846"/>
      <c r="F2231" s="846">
        <v>1</v>
      </c>
      <c r="G2231" s="846">
        <v>1</v>
      </c>
      <c r="H2231" s="847"/>
      <c r="I2231" s="847"/>
      <c r="J2231" s="1063"/>
      <c r="K2231" s="847"/>
      <c r="L2231" s="847"/>
      <c r="M2231" s="847">
        <v>5</v>
      </c>
      <c r="N2231" s="847"/>
      <c r="O2231" s="218">
        <v>45078</v>
      </c>
      <c r="P2231" s="557">
        <f t="shared" si="50"/>
        <v>5</v>
      </c>
    </row>
    <row r="2232" spans="1:16">
      <c r="A2232" s="844">
        <v>45096</v>
      </c>
      <c r="B2232" s="845" t="s">
        <v>472</v>
      </c>
      <c r="C2232" s="845" t="s">
        <v>2181</v>
      </c>
      <c r="D2232" s="846" t="s">
        <v>10</v>
      </c>
      <c r="E2232" s="846"/>
      <c r="F2232" s="846">
        <v>3</v>
      </c>
      <c r="G2232" s="846">
        <v>0.75</v>
      </c>
      <c r="H2232" s="847"/>
      <c r="I2232" s="847"/>
      <c r="J2232" s="1063"/>
      <c r="K2232" s="847"/>
      <c r="L2232" s="847"/>
      <c r="M2232" s="847">
        <v>14</v>
      </c>
      <c r="N2232" s="847"/>
      <c r="O2232" s="218">
        <v>45078</v>
      </c>
      <c r="P2232" s="557">
        <f t="shared" si="50"/>
        <v>14</v>
      </c>
    </row>
    <row r="2233" spans="1:16">
      <c r="A2233" s="844">
        <v>45096</v>
      </c>
      <c r="B2233" s="845" t="s">
        <v>12</v>
      </c>
      <c r="C2233" s="845" t="s">
        <v>1771</v>
      </c>
      <c r="D2233" s="930" t="s">
        <v>97</v>
      </c>
      <c r="E2233" s="846"/>
      <c r="F2233" s="846">
        <v>1</v>
      </c>
      <c r="G2233" s="846">
        <v>1</v>
      </c>
      <c r="H2233" s="847"/>
      <c r="I2233" s="847"/>
      <c r="J2233" s="1063"/>
      <c r="K2233" s="847"/>
      <c r="L2233" s="847"/>
      <c r="M2233" s="847"/>
      <c r="N2233" s="847">
        <v>12</v>
      </c>
      <c r="O2233" s="218">
        <v>45078</v>
      </c>
      <c r="P2233" s="557">
        <f t="shared" si="50"/>
        <v>12</v>
      </c>
    </row>
    <row r="2234" spans="1:16">
      <c r="A2234" s="844">
        <v>45096</v>
      </c>
      <c r="B2234" s="845" t="s">
        <v>12</v>
      </c>
      <c r="C2234" s="845" t="s">
        <v>2175</v>
      </c>
      <c r="D2234" s="846" t="s">
        <v>95</v>
      </c>
      <c r="E2234" s="846"/>
      <c r="F2234" s="846">
        <v>1</v>
      </c>
      <c r="G2234" s="846">
        <v>1</v>
      </c>
      <c r="H2234" s="847"/>
      <c r="I2234" s="847"/>
      <c r="J2234" s="1063"/>
      <c r="K2234" s="847"/>
      <c r="L2234" s="847"/>
      <c r="M2234" s="847"/>
      <c r="N2234" s="847">
        <v>12</v>
      </c>
      <c r="O2234" s="218">
        <v>45078</v>
      </c>
      <c r="P2234" s="557">
        <f t="shared" si="50"/>
        <v>12</v>
      </c>
    </row>
    <row r="2235" spans="1:16">
      <c r="A2235" s="844">
        <v>45096</v>
      </c>
      <c r="B2235" s="845" t="s">
        <v>472</v>
      </c>
      <c r="C2235" s="845" t="s">
        <v>1994</v>
      </c>
      <c r="D2235" s="846" t="s">
        <v>95</v>
      </c>
      <c r="E2235" s="846"/>
      <c r="F2235" s="846">
        <v>1</v>
      </c>
      <c r="G2235" s="846">
        <v>1</v>
      </c>
      <c r="H2235" s="847"/>
      <c r="I2235" s="847"/>
      <c r="J2235" s="1063"/>
      <c r="K2235" s="847"/>
      <c r="L2235" s="847"/>
      <c r="M2235" s="847"/>
      <c r="N2235" s="847">
        <v>12</v>
      </c>
      <c r="O2235" s="218">
        <v>45078</v>
      </c>
      <c r="P2235" s="557">
        <f t="shared" si="50"/>
        <v>12</v>
      </c>
    </row>
    <row r="2236" spans="1:16">
      <c r="A2236" s="844">
        <v>45096</v>
      </c>
      <c r="B2236" s="845" t="s">
        <v>41</v>
      </c>
      <c r="C2236" s="845" t="s">
        <v>2182</v>
      </c>
      <c r="D2236" s="797" t="s">
        <v>96</v>
      </c>
      <c r="E2236" s="846"/>
      <c r="F2236" s="846">
        <v>3</v>
      </c>
      <c r="G2236" s="846">
        <v>3</v>
      </c>
      <c r="H2236" s="847"/>
      <c r="I2236" s="847"/>
      <c r="J2236" s="1063"/>
      <c r="K2236" s="847"/>
      <c r="L2236" s="847"/>
      <c r="M2236" s="847"/>
      <c r="N2236" s="847">
        <v>36</v>
      </c>
      <c r="O2236" s="218">
        <v>45078</v>
      </c>
      <c r="P2236" s="557">
        <f t="shared" si="50"/>
        <v>36</v>
      </c>
    </row>
    <row r="2237" spans="1:16">
      <c r="A2237" s="844">
        <v>45096</v>
      </c>
      <c r="B2237" s="845" t="s">
        <v>2</v>
      </c>
      <c r="C2237" s="845"/>
      <c r="D2237" s="846" t="s">
        <v>99</v>
      </c>
      <c r="E2237" s="846"/>
      <c r="F2237" s="846">
        <v>5</v>
      </c>
      <c r="G2237" s="846">
        <v>5</v>
      </c>
      <c r="H2237" s="847"/>
      <c r="I2237" s="847"/>
      <c r="J2237" s="1063"/>
      <c r="K2237" s="847"/>
      <c r="L2237" s="847"/>
      <c r="M2237" s="847"/>
      <c r="N2237" s="847">
        <v>2.5</v>
      </c>
      <c r="O2237" s="218">
        <v>45078</v>
      </c>
      <c r="P2237" s="557">
        <f t="shared" si="50"/>
        <v>2.5</v>
      </c>
    </row>
    <row r="2238" spans="1:16">
      <c r="A2238" s="844">
        <v>45096</v>
      </c>
      <c r="B2238" s="845" t="s">
        <v>12</v>
      </c>
      <c r="C2238" s="845" t="s">
        <v>2183</v>
      </c>
      <c r="D2238" s="797" t="s">
        <v>403</v>
      </c>
      <c r="E2238" s="846"/>
      <c r="F2238" s="846">
        <v>2</v>
      </c>
      <c r="G2238" s="846">
        <v>2</v>
      </c>
      <c r="H2238" s="846">
        <v>2</v>
      </c>
      <c r="I2238" s="847"/>
      <c r="J2238" s="1063"/>
      <c r="K2238" s="847"/>
      <c r="L2238" s="847"/>
      <c r="M2238" s="847"/>
      <c r="N2238" s="847"/>
      <c r="O2238" s="218">
        <v>45078</v>
      </c>
      <c r="P2238" s="557">
        <f t="shared" si="50"/>
        <v>0</v>
      </c>
    </row>
    <row r="2239" spans="1:16">
      <c r="A2239" s="844">
        <v>45096</v>
      </c>
      <c r="B2239" s="845" t="s">
        <v>12</v>
      </c>
      <c r="C2239" s="845" t="s">
        <v>2183</v>
      </c>
      <c r="D2239" s="797" t="s">
        <v>400</v>
      </c>
      <c r="E2239" s="846"/>
      <c r="F2239" s="846">
        <v>4</v>
      </c>
      <c r="G2239" s="846">
        <v>4</v>
      </c>
      <c r="H2239" s="846">
        <v>4</v>
      </c>
      <c r="I2239" s="847"/>
      <c r="J2239" s="1063"/>
      <c r="K2239" s="847"/>
      <c r="L2239" s="847"/>
      <c r="M2239" s="847"/>
      <c r="N2239" s="847"/>
      <c r="O2239" s="218">
        <v>45078</v>
      </c>
      <c r="P2239" s="557">
        <f t="shared" si="50"/>
        <v>0</v>
      </c>
    </row>
    <row r="2240" spans="1:16">
      <c r="A2240" s="844">
        <v>45096</v>
      </c>
      <c r="B2240" s="845" t="s">
        <v>12</v>
      </c>
      <c r="C2240" s="845" t="s">
        <v>2183</v>
      </c>
      <c r="D2240" s="797" t="s">
        <v>402</v>
      </c>
      <c r="E2240" s="846"/>
      <c r="F2240" s="846">
        <v>2</v>
      </c>
      <c r="G2240" s="846">
        <v>2</v>
      </c>
      <c r="H2240" s="846">
        <v>2</v>
      </c>
      <c r="I2240" s="847"/>
      <c r="J2240" s="1063"/>
      <c r="K2240" s="847"/>
      <c r="L2240" s="847"/>
      <c r="M2240" s="847"/>
      <c r="N2240" s="847"/>
      <c r="O2240" s="218">
        <v>45078</v>
      </c>
      <c r="P2240" s="557">
        <f t="shared" si="50"/>
        <v>0</v>
      </c>
    </row>
    <row r="2241" spans="1:16">
      <c r="A2241" s="844">
        <v>45097</v>
      </c>
      <c r="B2241" s="845" t="s">
        <v>472</v>
      </c>
      <c r="C2241" s="845" t="s">
        <v>2184</v>
      </c>
      <c r="D2241" s="225" t="s">
        <v>228</v>
      </c>
      <c r="E2241" s="846"/>
      <c r="F2241" s="846">
        <v>2</v>
      </c>
      <c r="G2241" s="846">
        <v>2</v>
      </c>
      <c r="H2241" s="847"/>
      <c r="I2241" s="847"/>
      <c r="J2241" s="1063"/>
      <c r="K2241" s="847"/>
      <c r="L2241" s="847"/>
      <c r="M2241" s="847">
        <v>57</v>
      </c>
      <c r="N2241" s="847"/>
      <c r="O2241" s="218">
        <v>45078</v>
      </c>
      <c r="P2241" s="557">
        <f t="shared" si="50"/>
        <v>57</v>
      </c>
    </row>
    <row r="2242" spans="1:16">
      <c r="A2242" s="844">
        <v>45097</v>
      </c>
      <c r="B2242" s="845" t="s">
        <v>472</v>
      </c>
      <c r="C2242" s="845" t="s">
        <v>2169</v>
      </c>
      <c r="D2242" s="846" t="s">
        <v>11</v>
      </c>
      <c r="E2242" s="846"/>
      <c r="F2242" s="846">
        <v>1</v>
      </c>
      <c r="G2242" s="846">
        <v>1</v>
      </c>
      <c r="H2242" s="847"/>
      <c r="I2242" s="847"/>
      <c r="J2242" s="1063"/>
      <c r="K2242" s="847"/>
      <c r="L2242" s="847"/>
      <c r="M2242" s="847">
        <v>6</v>
      </c>
      <c r="N2242" s="847"/>
      <c r="O2242" s="218">
        <v>45078</v>
      </c>
      <c r="P2242" s="557">
        <f t="shared" si="50"/>
        <v>6</v>
      </c>
    </row>
    <row r="2243" spans="1:16">
      <c r="A2243" s="844">
        <v>45097</v>
      </c>
      <c r="B2243" s="845" t="s">
        <v>472</v>
      </c>
      <c r="C2243" s="845" t="s">
        <v>2185</v>
      </c>
      <c r="D2243" s="846" t="s">
        <v>10</v>
      </c>
      <c r="E2243" s="846"/>
      <c r="F2243" s="846">
        <v>1</v>
      </c>
      <c r="G2243" s="846">
        <v>0.25</v>
      </c>
      <c r="H2243" s="847"/>
      <c r="I2243" s="847"/>
      <c r="J2243" s="1063"/>
      <c r="K2243" s="847"/>
      <c r="L2243" s="847"/>
      <c r="M2243" s="847">
        <v>4</v>
      </c>
      <c r="N2243" s="847"/>
      <c r="O2243" s="218">
        <v>45078</v>
      </c>
      <c r="P2243" s="557">
        <f t="shared" si="50"/>
        <v>4</v>
      </c>
    </row>
    <row r="2244" spans="1:16">
      <c r="A2244" s="844">
        <v>45097</v>
      </c>
      <c r="B2244" s="845" t="s">
        <v>14</v>
      </c>
      <c r="C2244" s="845" t="s">
        <v>2186</v>
      </c>
      <c r="D2244" s="846" t="s">
        <v>10</v>
      </c>
      <c r="E2244" s="846"/>
      <c r="F2244" s="846">
        <v>2</v>
      </c>
      <c r="G2244" s="846">
        <v>0.5</v>
      </c>
      <c r="H2244" s="847"/>
      <c r="I2244" s="847"/>
      <c r="J2244" s="1063"/>
      <c r="K2244" s="847"/>
      <c r="L2244" s="847"/>
      <c r="M2244" s="847">
        <v>8</v>
      </c>
      <c r="N2244" s="847"/>
      <c r="O2244" s="218">
        <v>45078</v>
      </c>
      <c r="P2244" s="557">
        <f t="shared" si="50"/>
        <v>8</v>
      </c>
    </row>
    <row r="2245" spans="1:16">
      <c r="A2245" s="844">
        <v>45097</v>
      </c>
      <c r="B2245" s="845" t="s">
        <v>12</v>
      </c>
      <c r="C2245" s="845" t="s">
        <v>2187</v>
      </c>
      <c r="D2245" s="930" t="s">
        <v>97</v>
      </c>
      <c r="E2245" s="846"/>
      <c r="F2245" s="846">
        <v>2</v>
      </c>
      <c r="G2245" s="846">
        <v>2</v>
      </c>
      <c r="H2245" s="847"/>
      <c r="I2245" s="847"/>
      <c r="J2245" s="1063"/>
      <c r="K2245" s="847"/>
      <c r="L2245" s="847"/>
      <c r="M2245" s="847"/>
      <c r="N2245" s="847">
        <v>24</v>
      </c>
      <c r="O2245" s="218">
        <v>45078</v>
      </c>
      <c r="P2245" s="557">
        <f t="shared" si="50"/>
        <v>24</v>
      </c>
    </row>
    <row r="2246" spans="1:16">
      <c r="A2246" s="844">
        <v>45097</v>
      </c>
      <c r="B2246" s="845" t="s">
        <v>34</v>
      </c>
      <c r="C2246" s="845" t="s">
        <v>1938</v>
      </c>
      <c r="D2246" s="797" t="s">
        <v>98</v>
      </c>
      <c r="E2246" s="846"/>
      <c r="F2246" s="846">
        <v>1</v>
      </c>
      <c r="G2246" s="846">
        <v>1</v>
      </c>
      <c r="H2246" s="847"/>
      <c r="I2246" s="847"/>
      <c r="J2246" s="1063"/>
      <c r="K2246" s="847"/>
      <c r="L2246" s="847"/>
      <c r="M2246" s="847"/>
      <c r="N2246" s="847">
        <v>12</v>
      </c>
      <c r="O2246" s="218">
        <v>45078</v>
      </c>
      <c r="P2246" s="557">
        <f t="shared" si="50"/>
        <v>12</v>
      </c>
    </row>
    <row r="2247" spans="1:16">
      <c r="A2247" s="844">
        <v>45097</v>
      </c>
      <c r="B2247" s="845" t="s">
        <v>12</v>
      </c>
      <c r="C2247" s="845" t="s">
        <v>2188</v>
      </c>
      <c r="D2247" s="846" t="s">
        <v>95</v>
      </c>
      <c r="E2247" s="846"/>
      <c r="F2247" s="846">
        <v>2</v>
      </c>
      <c r="G2247" s="846">
        <v>2</v>
      </c>
      <c r="H2247" s="847"/>
      <c r="I2247" s="847"/>
      <c r="J2247" s="1063"/>
      <c r="K2247" s="847"/>
      <c r="L2247" s="847"/>
      <c r="M2247" s="847"/>
      <c r="N2247" s="847">
        <v>24</v>
      </c>
      <c r="O2247" s="218">
        <v>45078</v>
      </c>
      <c r="P2247" s="557">
        <f t="shared" si="50"/>
        <v>24</v>
      </c>
    </row>
    <row r="2248" spans="1:16">
      <c r="A2248" s="844">
        <v>45097</v>
      </c>
      <c r="B2248" s="845" t="s">
        <v>472</v>
      </c>
      <c r="C2248" s="845" t="s">
        <v>1798</v>
      </c>
      <c r="D2248" s="797" t="s">
        <v>96</v>
      </c>
      <c r="E2248" s="846"/>
      <c r="F2248" s="846">
        <v>1</v>
      </c>
      <c r="G2248" s="846">
        <v>1</v>
      </c>
      <c r="H2248" s="847"/>
      <c r="I2248" s="847"/>
      <c r="J2248" s="1063"/>
      <c r="K2248" s="847"/>
      <c r="L2248" s="847"/>
      <c r="M2248" s="847"/>
      <c r="N2248" s="847">
        <v>12</v>
      </c>
      <c r="O2248" s="218">
        <v>45078</v>
      </c>
      <c r="P2248" s="557">
        <f t="shared" si="50"/>
        <v>12</v>
      </c>
    </row>
    <row r="2249" spans="1:16">
      <c r="A2249" s="844">
        <v>45097</v>
      </c>
      <c r="B2249" s="845" t="s">
        <v>41</v>
      </c>
      <c r="C2249" s="845" t="s">
        <v>2156</v>
      </c>
      <c r="D2249" s="797" t="s">
        <v>96</v>
      </c>
      <c r="E2249" s="846"/>
      <c r="F2249" s="846">
        <v>1</v>
      </c>
      <c r="G2249" s="846">
        <v>1</v>
      </c>
      <c r="H2249" s="847"/>
      <c r="I2249" s="847"/>
      <c r="J2249" s="1063"/>
      <c r="K2249" s="847"/>
      <c r="L2249" s="847"/>
      <c r="M2249" s="847"/>
      <c r="N2249" s="847">
        <v>12</v>
      </c>
      <c r="O2249" s="218">
        <v>45078</v>
      </c>
      <c r="P2249" s="557">
        <f t="shared" si="50"/>
        <v>12</v>
      </c>
    </row>
    <row r="2250" spans="1:16">
      <c r="A2250" s="844">
        <v>45097</v>
      </c>
      <c r="B2250" s="845" t="s">
        <v>12</v>
      </c>
      <c r="C2250" s="845" t="s">
        <v>2189</v>
      </c>
      <c r="D2250" s="797" t="s">
        <v>403</v>
      </c>
      <c r="E2250" s="846"/>
      <c r="F2250" s="846">
        <v>2</v>
      </c>
      <c r="G2250" s="846">
        <v>2</v>
      </c>
      <c r="H2250" s="846">
        <v>2</v>
      </c>
      <c r="I2250" s="847"/>
      <c r="J2250" s="1063"/>
      <c r="K2250" s="847"/>
      <c r="L2250" s="847"/>
      <c r="M2250" s="847"/>
      <c r="N2250" s="847"/>
      <c r="O2250" s="218">
        <v>45078</v>
      </c>
      <c r="P2250" s="557">
        <f t="shared" si="50"/>
        <v>0</v>
      </c>
    </row>
    <row r="2251" spans="1:16">
      <c r="A2251" s="844">
        <v>45097</v>
      </c>
      <c r="B2251" s="845" t="s">
        <v>12</v>
      </c>
      <c r="C2251" s="845" t="s">
        <v>2189</v>
      </c>
      <c r="D2251" s="797" t="s">
        <v>400</v>
      </c>
      <c r="E2251" s="846"/>
      <c r="F2251" s="846">
        <v>4</v>
      </c>
      <c r="G2251" s="846">
        <v>4</v>
      </c>
      <c r="H2251" s="846">
        <v>4</v>
      </c>
      <c r="I2251" s="847"/>
      <c r="J2251" s="1063"/>
      <c r="K2251" s="847"/>
      <c r="L2251" s="847"/>
      <c r="M2251" s="847"/>
      <c r="N2251" s="847"/>
      <c r="O2251" s="218">
        <v>45078</v>
      </c>
      <c r="P2251" s="557">
        <f t="shared" si="50"/>
        <v>0</v>
      </c>
    </row>
    <row r="2252" spans="1:16">
      <c r="A2252" s="844">
        <v>45097</v>
      </c>
      <c r="B2252" s="845" t="s">
        <v>12</v>
      </c>
      <c r="C2252" s="845" t="s">
        <v>2189</v>
      </c>
      <c r="D2252" s="797" t="s">
        <v>402</v>
      </c>
      <c r="E2252" s="846"/>
      <c r="F2252" s="846">
        <v>2</v>
      </c>
      <c r="G2252" s="846">
        <v>2</v>
      </c>
      <c r="H2252" s="846">
        <v>2</v>
      </c>
      <c r="I2252" s="847"/>
      <c r="J2252" s="1063"/>
      <c r="K2252" s="847"/>
      <c r="L2252" s="847"/>
      <c r="M2252" s="847"/>
      <c r="N2252" s="847"/>
      <c r="O2252" s="218">
        <v>45078</v>
      </c>
      <c r="P2252" s="557">
        <f t="shared" si="50"/>
        <v>0</v>
      </c>
    </row>
    <row r="2253" spans="1:16">
      <c r="A2253" s="844">
        <v>45098</v>
      </c>
      <c r="B2253" s="845" t="s">
        <v>472</v>
      </c>
      <c r="C2253" s="845" t="s">
        <v>2190</v>
      </c>
      <c r="D2253" s="225" t="s">
        <v>228</v>
      </c>
      <c r="E2253" s="846"/>
      <c r="F2253" s="846">
        <v>1</v>
      </c>
      <c r="G2253" s="846">
        <v>1</v>
      </c>
      <c r="H2253" s="847"/>
      <c r="I2253" s="847"/>
      <c r="J2253" s="1063"/>
      <c r="K2253" s="847"/>
      <c r="L2253" s="847"/>
      <c r="M2253" s="847">
        <v>20</v>
      </c>
      <c r="N2253" s="847"/>
      <c r="O2253" s="218">
        <v>45078</v>
      </c>
      <c r="P2253" s="557">
        <f t="shared" si="50"/>
        <v>20</v>
      </c>
    </row>
    <row r="2254" spans="1:16">
      <c r="A2254" s="844">
        <v>45098</v>
      </c>
      <c r="B2254" s="845" t="s">
        <v>472</v>
      </c>
      <c r="C2254" s="845" t="s">
        <v>2191</v>
      </c>
      <c r="D2254" s="846" t="s">
        <v>354</v>
      </c>
      <c r="E2254" s="846"/>
      <c r="F2254" s="846">
        <v>1</v>
      </c>
      <c r="G2254" s="846">
        <v>1</v>
      </c>
      <c r="H2254" s="847"/>
      <c r="I2254" s="847"/>
      <c r="J2254" s="1063"/>
      <c r="K2254" s="847"/>
      <c r="L2254" s="847"/>
      <c r="M2254" s="847">
        <v>12</v>
      </c>
      <c r="N2254" s="847"/>
      <c r="O2254" s="218">
        <v>45078</v>
      </c>
      <c r="P2254" s="557">
        <f t="shared" si="50"/>
        <v>12</v>
      </c>
    </row>
    <row r="2255" spans="1:16">
      <c r="A2255" s="844">
        <v>45098</v>
      </c>
      <c r="B2255" s="845" t="s">
        <v>472</v>
      </c>
      <c r="C2255" s="845" t="s">
        <v>2192</v>
      </c>
      <c r="D2255" s="846" t="s">
        <v>11</v>
      </c>
      <c r="E2255" s="846"/>
      <c r="F2255" s="846">
        <v>2</v>
      </c>
      <c r="G2255" s="846">
        <v>2</v>
      </c>
      <c r="H2255" s="847"/>
      <c r="I2255" s="847"/>
      <c r="J2255" s="1063"/>
      <c r="K2255" s="847"/>
      <c r="L2255" s="847"/>
      <c r="M2255" s="847">
        <v>12</v>
      </c>
      <c r="N2255" s="847"/>
      <c r="O2255" s="218">
        <v>45078</v>
      </c>
      <c r="P2255" s="557">
        <f t="shared" si="50"/>
        <v>12</v>
      </c>
    </row>
    <row r="2256" spans="1:16">
      <c r="A2256" s="844">
        <v>45098</v>
      </c>
      <c r="B2256" s="845" t="s">
        <v>472</v>
      </c>
      <c r="C2256" s="845" t="s">
        <v>2193</v>
      </c>
      <c r="D2256" s="846" t="s">
        <v>10</v>
      </c>
      <c r="E2256" s="846"/>
      <c r="F2256" s="846">
        <v>4</v>
      </c>
      <c r="G2256" s="797">
        <v>1</v>
      </c>
      <c r="H2256" s="847"/>
      <c r="I2256" s="847"/>
      <c r="J2256" s="1063"/>
      <c r="K2256" s="847"/>
      <c r="L2256" s="847"/>
      <c r="M2256" s="847">
        <v>16</v>
      </c>
      <c r="N2256" s="847"/>
      <c r="O2256" s="218">
        <v>45078</v>
      </c>
      <c r="P2256" s="557">
        <f t="shared" si="50"/>
        <v>16</v>
      </c>
    </row>
    <row r="2257" spans="1:16">
      <c r="A2257" s="844">
        <v>45098</v>
      </c>
      <c r="B2257" s="845" t="s">
        <v>12</v>
      </c>
      <c r="C2257" s="845" t="s">
        <v>2194</v>
      </c>
      <c r="D2257" s="930" t="s">
        <v>97</v>
      </c>
      <c r="E2257" s="846"/>
      <c r="F2257" s="846">
        <v>1</v>
      </c>
      <c r="G2257" s="846">
        <v>1</v>
      </c>
      <c r="H2257" s="847"/>
      <c r="I2257" s="847"/>
      <c r="J2257" s="1063"/>
      <c r="K2257" s="847"/>
      <c r="L2257" s="847"/>
      <c r="M2257" s="847"/>
      <c r="N2257" s="847">
        <v>12</v>
      </c>
      <c r="O2257" s="218">
        <v>45078</v>
      </c>
      <c r="P2257" s="557">
        <f t="shared" si="50"/>
        <v>12</v>
      </c>
    </row>
    <row r="2258" spans="1:16">
      <c r="A2258" s="844">
        <v>45098</v>
      </c>
      <c r="B2258" s="845" t="s">
        <v>2</v>
      </c>
      <c r="C2258" s="845" t="s">
        <v>1799</v>
      </c>
      <c r="D2258" s="846" t="s">
        <v>95</v>
      </c>
      <c r="E2258" s="846"/>
      <c r="F2258" s="846">
        <v>2</v>
      </c>
      <c r="G2258" s="846">
        <v>2</v>
      </c>
      <c r="H2258" s="847"/>
      <c r="I2258" s="847"/>
      <c r="J2258" s="1063"/>
      <c r="K2258" s="847"/>
      <c r="L2258" s="847"/>
      <c r="M2258" s="847"/>
      <c r="N2258" s="847">
        <v>24</v>
      </c>
      <c r="O2258" s="218">
        <v>45078</v>
      </c>
      <c r="P2258" s="557">
        <f t="shared" si="50"/>
        <v>24</v>
      </c>
    </row>
    <row r="2259" spans="1:16">
      <c r="A2259" s="844">
        <v>45098</v>
      </c>
      <c r="B2259" s="845" t="s">
        <v>41</v>
      </c>
      <c r="C2259" s="845" t="s">
        <v>2195</v>
      </c>
      <c r="D2259" s="797" t="s">
        <v>96</v>
      </c>
      <c r="E2259" s="846"/>
      <c r="F2259" s="846">
        <v>2</v>
      </c>
      <c r="G2259" s="846">
        <v>2</v>
      </c>
      <c r="H2259" s="847"/>
      <c r="I2259" s="847"/>
      <c r="J2259" s="1063"/>
      <c r="K2259" s="847"/>
      <c r="L2259" s="847"/>
      <c r="M2259" s="847"/>
      <c r="N2259" s="847">
        <v>24</v>
      </c>
      <c r="O2259" s="218">
        <v>45078</v>
      </c>
      <c r="P2259" s="557">
        <f t="shared" si="50"/>
        <v>24</v>
      </c>
    </row>
    <row r="2260" spans="1:16">
      <c r="A2260" s="844">
        <v>45098</v>
      </c>
      <c r="B2260" s="845" t="s">
        <v>472</v>
      </c>
      <c r="C2260" s="845" t="s">
        <v>1798</v>
      </c>
      <c r="D2260" s="797" t="s">
        <v>96</v>
      </c>
      <c r="E2260" s="846"/>
      <c r="F2260" s="846">
        <v>1</v>
      </c>
      <c r="G2260" s="846">
        <v>1</v>
      </c>
      <c r="H2260" s="847"/>
      <c r="I2260" s="847"/>
      <c r="J2260" s="1063"/>
      <c r="K2260" s="847"/>
      <c r="L2260" s="847"/>
      <c r="M2260" s="847"/>
      <c r="N2260" s="847">
        <v>12</v>
      </c>
      <c r="O2260" s="218">
        <v>45078</v>
      </c>
      <c r="P2260" s="557">
        <f t="shared" si="50"/>
        <v>12</v>
      </c>
    </row>
    <row r="2261" spans="1:16">
      <c r="A2261" s="844">
        <v>45098</v>
      </c>
      <c r="B2261" s="845" t="s">
        <v>12</v>
      </c>
      <c r="C2261" s="845" t="s">
        <v>2196</v>
      </c>
      <c r="D2261" s="797" t="s">
        <v>404</v>
      </c>
      <c r="E2261" s="846"/>
      <c r="F2261" s="846">
        <v>12</v>
      </c>
      <c r="G2261" s="846">
        <v>12</v>
      </c>
      <c r="H2261" s="847">
        <v>12</v>
      </c>
      <c r="I2261" s="847"/>
      <c r="J2261" s="1063"/>
      <c r="K2261" s="847"/>
      <c r="L2261" s="847"/>
      <c r="M2261" s="847"/>
      <c r="N2261" s="847"/>
      <c r="O2261" s="218">
        <v>45078</v>
      </c>
      <c r="P2261" s="557">
        <f t="shared" si="50"/>
        <v>0</v>
      </c>
    </row>
    <row r="2262" spans="1:16">
      <c r="A2262" s="844">
        <v>45099</v>
      </c>
      <c r="B2262" s="845" t="s">
        <v>2</v>
      </c>
      <c r="C2262" s="845" t="s">
        <v>1970</v>
      </c>
      <c r="D2262" s="930" t="s">
        <v>97</v>
      </c>
      <c r="E2262" s="846"/>
      <c r="F2262" s="846">
        <v>1</v>
      </c>
      <c r="G2262" s="846">
        <v>1</v>
      </c>
      <c r="H2262" s="847"/>
      <c r="I2262" s="847"/>
      <c r="J2262" s="1063"/>
      <c r="K2262" s="847"/>
      <c r="L2262" s="847"/>
      <c r="M2262" s="847"/>
      <c r="N2262" s="847">
        <v>12</v>
      </c>
      <c r="O2262" s="218">
        <v>45078</v>
      </c>
      <c r="P2262" s="557">
        <f t="shared" si="50"/>
        <v>12</v>
      </c>
    </row>
    <row r="2263" spans="1:16">
      <c r="A2263" s="844">
        <v>45099</v>
      </c>
      <c r="B2263" s="845" t="s">
        <v>472</v>
      </c>
      <c r="C2263" s="845" t="s">
        <v>2197</v>
      </c>
      <c r="D2263" s="846" t="s">
        <v>95</v>
      </c>
      <c r="E2263" s="846"/>
      <c r="F2263" s="846">
        <v>1</v>
      </c>
      <c r="G2263" s="846">
        <v>1</v>
      </c>
      <c r="H2263" s="847"/>
      <c r="I2263" s="847"/>
      <c r="J2263" s="1063"/>
      <c r="K2263" s="847"/>
      <c r="L2263" s="847"/>
      <c r="M2263" s="847"/>
      <c r="N2263" s="847">
        <v>12</v>
      </c>
      <c r="O2263" s="218">
        <v>45078</v>
      </c>
      <c r="P2263" s="557">
        <f t="shared" si="50"/>
        <v>12</v>
      </c>
    </row>
    <row r="2264" spans="1:16">
      <c r="A2264" s="844">
        <v>45099</v>
      </c>
      <c r="B2264" s="845" t="s">
        <v>472</v>
      </c>
      <c r="C2264" s="845" t="s">
        <v>2198</v>
      </c>
      <c r="D2264" s="846" t="s">
        <v>95</v>
      </c>
      <c r="E2264" s="846"/>
      <c r="F2264" s="846">
        <v>1</v>
      </c>
      <c r="G2264" s="846">
        <v>1</v>
      </c>
      <c r="H2264" s="847"/>
      <c r="I2264" s="847"/>
      <c r="J2264" s="1063"/>
      <c r="K2264" s="847"/>
      <c r="L2264" s="847"/>
      <c r="M2264" s="847"/>
      <c r="N2264" s="847">
        <v>12</v>
      </c>
      <c r="O2264" s="218">
        <v>45078</v>
      </c>
      <c r="P2264" s="557">
        <f t="shared" si="50"/>
        <v>12</v>
      </c>
    </row>
    <row r="2265" spans="1:16">
      <c r="A2265" s="844">
        <v>45099</v>
      </c>
      <c r="B2265" s="845" t="s">
        <v>41</v>
      </c>
      <c r="C2265" s="845" t="s">
        <v>2125</v>
      </c>
      <c r="D2265" s="797" t="s">
        <v>96</v>
      </c>
      <c r="E2265" s="846"/>
      <c r="F2265" s="846">
        <v>2</v>
      </c>
      <c r="G2265" s="846">
        <v>2</v>
      </c>
      <c r="H2265" s="847"/>
      <c r="I2265" s="847"/>
      <c r="J2265" s="1063"/>
      <c r="K2265" s="847"/>
      <c r="L2265" s="847"/>
      <c r="M2265" s="847"/>
      <c r="N2265" s="847">
        <v>24</v>
      </c>
      <c r="O2265" s="218">
        <v>45078</v>
      </c>
      <c r="P2265" s="557">
        <f t="shared" si="50"/>
        <v>24</v>
      </c>
    </row>
    <row r="2266" spans="1:16">
      <c r="A2266" s="844">
        <v>45099</v>
      </c>
      <c r="B2266" s="845" t="s">
        <v>41</v>
      </c>
      <c r="C2266" s="845" t="s">
        <v>2106</v>
      </c>
      <c r="D2266" s="797" t="s">
        <v>96</v>
      </c>
      <c r="E2266" s="846"/>
      <c r="F2266" s="846">
        <v>1</v>
      </c>
      <c r="G2266" s="846">
        <v>1</v>
      </c>
      <c r="H2266" s="847"/>
      <c r="I2266" s="847"/>
      <c r="J2266" s="1063"/>
      <c r="K2266" s="847"/>
      <c r="L2266" s="847"/>
      <c r="M2266" s="847"/>
      <c r="N2266" s="847">
        <v>12</v>
      </c>
      <c r="O2266" s="218">
        <v>45078</v>
      </c>
      <c r="P2266" s="557">
        <f t="shared" si="50"/>
        <v>12</v>
      </c>
    </row>
    <row r="2267" spans="1:16">
      <c r="A2267" s="844">
        <v>45099</v>
      </c>
      <c r="B2267" s="845" t="s">
        <v>12</v>
      </c>
      <c r="C2267" s="845" t="s">
        <v>2199</v>
      </c>
      <c r="D2267" s="797" t="s">
        <v>402</v>
      </c>
      <c r="E2267" s="846"/>
      <c r="F2267" s="846">
        <v>1</v>
      </c>
      <c r="G2267" s="846">
        <v>1</v>
      </c>
      <c r="H2267" s="846">
        <v>1</v>
      </c>
      <c r="I2267" s="847"/>
      <c r="J2267" s="1063"/>
      <c r="K2267" s="847"/>
      <c r="L2267" s="847"/>
      <c r="M2267" s="847"/>
      <c r="N2267" s="847"/>
      <c r="O2267" s="218">
        <v>45078</v>
      </c>
      <c r="P2267" s="557">
        <f t="shared" si="50"/>
        <v>0</v>
      </c>
    </row>
    <row r="2268" spans="1:16">
      <c r="A2268" s="844">
        <v>45099</v>
      </c>
      <c r="B2268" s="845" t="s">
        <v>12</v>
      </c>
      <c r="C2268" s="845" t="s">
        <v>2199</v>
      </c>
      <c r="D2268" s="797" t="s">
        <v>400</v>
      </c>
      <c r="E2268" s="846"/>
      <c r="F2268" s="846">
        <v>4</v>
      </c>
      <c r="G2268" s="846">
        <v>4</v>
      </c>
      <c r="H2268" s="846">
        <v>4</v>
      </c>
      <c r="I2268" s="847"/>
      <c r="J2268" s="1063"/>
      <c r="K2268" s="847"/>
      <c r="L2268" s="847"/>
      <c r="M2268" s="847"/>
      <c r="N2268" s="847"/>
      <c r="O2268" s="218">
        <v>45078</v>
      </c>
      <c r="P2268" s="557">
        <f t="shared" si="50"/>
        <v>0</v>
      </c>
    </row>
    <row r="2269" spans="1:16">
      <c r="A2269" s="844">
        <v>45099</v>
      </c>
      <c r="B2269" s="845" t="s">
        <v>12</v>
      </c>
      <c r="C2269" s="845" t="s">
        <v>2199</v>
      </c>
      <c r="D2269" s="797" t="s">
        <v>403</v>
      </c>
      <c r="E2269" s="846"/>
      <c r="F2269" s="846">
        <v>2</v>
      </c>
      <c r="G2269" s="846">
        <v>2</v>
      </c>
      <c r="H2269" s="846">
        <v>2</v>
      </c>
      <c r="I2269" s="847"/>
      <c r="J2269" s="1063"/>
      <c r="K2269" s="847"/>
      <c r="L2269" s="847"/>
      <c r="M2269" s="847"/>
      <c r="N2269" s="847"/>
      <c r="O2269" s="218">
        <v>45078</v>
      </c>
      <c r="P2269" s="557">
        <f t="shared" si="50"/>
        <v>0</v>
      </c>
    </row>
    <row r="2270" spans="1:16">
      <c r="A2270" s="844">
        <v>45099</v>
      </c>
      <c r="B2270" s="845" t="s">
        <v>12</v>
      </c>
      <c r="C2270" s="845" t="s">
        <v>2200</v>
      </c>
      <c r="D2270" s="797" t="s">
        <v>402</v>
      </c>
      <c r="E2270" s="846"/>
      <c r="F2270" s="846">
        <v>1</v>
      </c>
      <c r="G2270" s="846">
        <v>1</v>
      </c>
      <c r="H2270" s="846">
        <v>1</v>
      </c>
      <c r="I2270" s="847"/>
      <c r="J2270" s="1063"/>
      <c r="K2270" s="847"/>
      <c r="L2270" s="847"/>
      <c r="M2270" s="847"/>
      <c r="N2270" s="847"/>
      <c r="O2270" s="218">
        <v>45078</v>
      </c>
      <c r="P2270" s="557">
        <f t="shared" si="50"/>
        <v>0</v>
      </c>
    </row>
    <row r="2271" spans="1:16">
      <c r="A2271" s="844">
        <v>45099</v>
      </c>
      <c r="B2271" s="845" t="s">
        <v>472</v>
      </c>
      <c r="C2271" s="845" t="s">
        <v>2191</v>
      </c>
      <c r="D2271" s="225" t="s">
        <v>228</v>
      </c>
      <c r="E2271" s="846"/>
      <c r="F2271" s="846">
        <v>1</v>
      </c>
      <c r="G2271" s="846">
        <v>1</v>
      </c>
      <c r="H2271" s="847"/>
      <c r="I2271" s="847"/>
      <c r="J2271" s="1063"/>
      <c r="K2271" s="847"/>
      <c r="L2271" s="847"/>
      <c r="M2271" s="847">
        <v>35</v>
      </c>
      <c r="N2271" s="847"/>
      <c r="O2271" s="218">
        <v>45078</v>
      </c>
      <c r="P2271" s="557">
        <f t="shared" si="50"/>
        <v>35</v>
      </c>
    </row>
    <row r="2272" spans="1:16">
      <c r="A2272" s="844">
        <v>45099</v>
      </c>
      <c r="B2272" s="845" t="s">
        <v>472</v>
      </c>
      <c r="C2272" s="845" t="s">
        <v>2190</v>
      </c>
      <c r="D2272" s="846" t="s">
        <v>354</v>
      </c>
      <c r="E2272" s="846"/>
      <c r="F2272" s="846">
        <v>1</v>
      </c>
      <c r="G2272" s="846">
        <v>1</v>
      </c>
      <c r="H2272" s="847"/>
      <c r="I2272" s="847"/>
      <c r="J2272" s="1063"/>
      <c r="K2272" s="847"/>
      <c r="L2272" s="847"/>
      <c r="M2272" s="847">
        <v>5</v>
      </c>
      <c r="N2272" s="847"/>
      <c r="O2272" s="218">
        <v>45078</v>
      </c>
      <c r="P2272" s="557">
        <f t="shared" si="50"/>
        <v>5</v>
      </c>
    </row>
    <row r="2273" spans="1:16">
      <c r="A2273" s="844">
        <v>45099</v>
      </c>
      <c r="B2273" s="845" t="s">
        <v>472</v>
      </c>
      <c r="C2273" s="845" t="s">
        <v>2201</v>
      </c>
      <c r="D2273" s="846" t="s">
        <v>200</v>
      </c>
      <c r="E2273" s="846"/>
      <c r="F2273" s="846">
        <v>1</v>
      </c>
      <c r="G2273" s="846">
        <v>1</v>
      </c>
      <c r="H2273" s="847"/>
      <c r="I2273" s="847"/>
      <c r="J2273" s="1063"/>
      <c r="K2273" s="847">
        <v>3</v>
      </c>
      <c r="L2273" s="847"/>
      <c r="M2273" s="847"/>
      <c r="N2273" s="847"/>
      <c r="O2273" s="218">
        <v>45078</v>
      </c>
      <c r="P2273" s="557">
        <f t="shared" si="50"/>
        <v>3</v>
      </c>
    </row>
    <row r="2274" spans="1:16">
      <c r="A2274" s="844">
        <v>45100</v>
      </c>
      <c r="B2274" s="845" t="s">
        <v>472</v>
      </c>
      <c r="C2274" s="845" t="s">
        <v>2202</v>
      </c>
      <c r="D2274" s="846" t="s">
        <v>95</v>
      </c>
      <c r="E2274" s="846"/>
      <c r="F2274" s="846">
        <v>2</v>
      </c>
      <c r="G2274" s="846">
        <v>2</v>
      </c>
      <c r="H2274" s="847"/>
      <c r="I2274" s="847"/>
      <c r="J2274" s="1063"/>
      <c r="K2274" s="847"/>
      <c r="L2274" s="847"/>
      <c r="M2274" s="847"/>
      <c r="N2274" s="847">
        <v>24</v>
      </c>
      <c r="O2274" s="218">
        <v>45078</v>
      </c>
      <c r="P2274" s="557">
        <f t="shared" si="50"/>
        <v>24</v>
      </c>
    </row>
    <row r="2275" spans="1:16">
      <c r="A2275" s="844">
        <v>45100</v>
      </c>
      <c r="B2275" s="845" t="s">
        <v>41</v>
      </c>
      <c r="C2275" s="845" t="s">
        <v>2203</v>
      </c>
      <c r="D2275" s="797" t="s">
        <v>96</v>
      </c>
      <c r="E2275" s="846"/>
      <c r="F2275" s="846">
        <v>1</v>
      </c>
      <c r="G2275" s="846">
        <v>1</v>
      </c>
      <c r="H2275" s="847"/>
      <c r="I2275" s="847"/>
      <c r="J2275" s="1063"/>
      <c r="K2275" s="847"/>
      <c r="L2275" s="847"/>
      <c r="M2275" s="847"/>
      <c r="N2275" s="847">
        <v>12</v>
      </c>
      <c r="O2275" s="218">
        <v>45078</v>
      </c>
      <c r="P2275" s="557">
        <f t="shared" si="50"/>
        <v>12</v>
      </c>
    </row>
    <row r="2276" spans="1:16">
      <c r="A2276" s="844">
        <v>45100</v>
      </c>
      <c r="B2276" s="845" t="s">
        <v>12</v>
      </c>
      <c r="C2276" s="845" t="s">
        <v>2199</v>
      </c>
      <c r="D2276" s="797" t="s">
        <v>402</v>
      </c>
      <c r="E2276" s="846"/>
      <c r="F2276" s="846">
        <v>1</v>
      </c>
      <c r="G2276" s="846">
        <v>1</v>
      </c>
      <c r="H2276" s="847">
        <v>1</v>
      </c>
      <c r="I2276" s="847"/>
      <c r="J2276" s="1063"/>
      <c r="K2276" s="847"/>
      <c r="L2276" s="847"/>
      <c r="M2276" s="847"/>
      <c r="N2276" s="847"/>
      <c r="O2276" s="218">
        <v>45078</v>
      </c>
      <c r="P2276" s="557">
        <f t="shared" si="50"/>
        <v>0</v>
      </c>
    </row>
    <row r="2277" spans="1:16">
      <c r="A2277" s="844">
        <v>45100</v>
      </c>
      <c r="B2277" s="845" t="s">
        <v>12</v>
      </c>
      <c r="C2277" s="845" t="s">
        <v>2200</v>
      </c>
      <c r="D2277" s="797" t="s">
        <v>402</v>
      </c>
      <c r="E2277" s="846"/>
      <c r="F2277" s="846">
        <v>1</v>
      </c>
      <c r="G2277" s="846">
        <v>1</v>
      </c>
      <c r="H2277" s="847">
        <v>1</v>
      </c>
      <c r="I2277" s="847"/>
      <c r="J2277" s="1063"/>
      <c r="K2277" s="847"/>
      <c r="L2277" s="847"/>
      <c r="M2277" s="847"/>
      <c r="N2277" s="847"/>
      <c r="O2277" s="218">
        <v>45078</v>
      </c>
      <c r="P2277" s="557">
        <f t="shared" si="50"/>
        <v>0</v>
      </c>
    </row>
    <row r="2278" spans="1:16">
      <c r="A2278" s="844">
        <v>45100</v>
      </c>
      <c r="B2278" s="845" t="s">
        <v>12</v>
      </c>
      <c r="C2278" s="845" t="s">
        <v>2200</v>
      </c>
      <c r="D2278" s="797" t="s">
        <v>403</v>
      </c>
      <c r="E2278" s="846"/>
      <c r="F2278" s="846">
        <v>2</v>
      </c>
      <c r="G2278" s="846">
        <v>2</v>
      </c>
      <c r="H2278" s="847">
        <v>2</v>
      </c>
      <c r="I2278" s="847"/>
      <c r="J2278" s="1063"/>
      <c r="K2278" s="847"/>
      <c r="L2278" s="847"/>
      <c r="M2278" s="847"/>
      <c r="N2278" s="847"/>
      <c r="O2278" s="218">
        <v>45078</v>
      </c>
      <c r="P2278" s="557">
        <f t="shared" si="50"/>
        <v>0</v>
      </c>
    </row>
    <row r="2279" spans="1:16">
      <c r="A2279" s="844">
        <v>45100</v>
      </c>
      <c r="B2279" s="845" t="s">
        <v>12</v>
      </c>
      <c r="C2279" s="845" t="s">
        <v>2200</v>
      </c>
      <c r="D2279" s="797" t="s">
        <v>400</v>
      </c>
      <c r="E2279" s="846"/>
      <c r="F2279" s="846">
        <v>4</v>
      </c>
      <c r="G2279" s="846">
        <v>4</v>
      </c>
      <c r="H2279" s="847">
        <v>4</v>
      </c>
      <c r="I2279" s="847"/>
      <c r="J2279" s="1063"/>
      <c r="K2279" s="847"/>
      <c r="L2279" s="847"/>
      <c r="M2279" s="847"/>
      <c r="N2279" s="847"/>
      <c r="O2279" s="218">
        <v>45078</v>
      </c>
      <c r="P2279" s="557">
        <f t="shared" si="50"/>
        <v>0</v>
      </c>
    </row>
    <row r="2280" spans="1:16">
      <c r="A2280" s="844">
        <v>45100</v>
      </c>
      <c r="B2280" s="845" t="s">
        <v>472</v>
      </c>
      <c r="C2280" s="845" t="s">
        <v>2204</v>
      </c>
      <c r="D2280" s="846" t="s">
        <v>354</v>
      </c>
      <c r="E2280" s="846"/>
      <c r="F2280" s="846">
        <v>2</v>
      </c>
      <c r="G2280" s="846">
        <v>2</v>
      </c>
      <c r="H2280" s="847"/>
      <c r="I2280" s="847"/>
      <c r="J2280" s="1063"/>
      <c r="K2280" s="847"/>
      <c r="L2280" s="847"/>
      <c r="M2280" s="847">
        <v>18</v>
      </c>
      <c r="N2280" s="847"/>
      <c r="O2280" s="218">
        <v>45078</v>
      </c>
      <c r="P2280" s="557">
        <f t="shared" si="50"/>
        <v>18</v>
      </c>
    </row>
    <row r="2281" spans="1:16">
      <c r="A2281" s="844">
        <v>45100</v>
      </c>
      <c r="B2281" s="845" t="s">
        <v>472</v>
      </c>
      <c r="C2281" s="845" t="s">
        <v>2205</v>
      </c>
      <c r="D2281" s="846" t="s">
        <v>10</v>
      </c>
      <c r="E2281" s="846"/>
      <c r="F2281" s="846">
        <v>3</v>
      </c>
      <c r="G2281" s="846">
        <v>0.75</v>
      </c>
      <c r="H2281" s="847"/>
      <c r="I2281" s="847"/>
      <c r="J2281" s="1063"/>
      <c r="K2281" s="847"/>
      <c r="L2281" s="847"/>
      <c r="M2281" s="847">
        <v>15</v>
      </c>
      <c r="N2281" s="847"/>
      <c r="O2281" s="218">
        <v>45078</v>
      </c>
      <c r="P2281" s="557">
        <f t="shared" si="50"/>
        <v>15</v>
      </c>
    </row>
    <row r="2282" spans="1:16">
      <c r="A2282" s="844">
        <v>45100</v>
      </c>
      <c r="B2282" s="845" t="s">
        <v>34</v>
      </c>
      <c r="C2282" s="845" t="s">
        <v>616</v>
      </c>
      <c r="D2282" s="846" t="s">
        <v>204</v>
      </c>
      <c r="E2282" s="846"/>
      <c r="F2282" s="846">
        <v>1</v>
      </c>
      <c r="G2282" s="846">
        <v>1</v>
      </c>
      <c r="H2282" s="847"/>
      <c r="I2282" s="847"/>
      <c r="J2282" s="1063"/>
      <c r="K2282" s="847"/>
      <c r="L2282" s="847"/>
      <c r="M2282" s="847"/>
      <c r="N2282" s="847">
        <v>37</v>
      </c>
      <c r="O2282" s="218">
        <v>45078</v>
      </c>
      <c r="P2282" s="557">
        <f t="shared" si="50"/>
        <v>37</v>
      </c>
    </row>
    <row r="2283" spans="1:16">
      <c r="A2283" s="844">
        <v>45100</v>
      </c>
      <c r="B2283" s="845" t="s">
        <v>472</v>
      </c>
      <c r="C2283" s="845" t="s">
        <v>2176</v>
      </c>
      <c r="D2283" s="846" t="s">
        <v>11</v>
      </c>
      <c r="E2283" s="846"/>
      <c r="F2283" s="846">
        <v>2</v>
      </c>
      <c r="G2283" s="846">
        <v>2</v>
      </c>
      <c r="H2283" s="847"/>
      <c r="I2283" s="847"/>
      <c r="J2283" s="1063"/>
      <c r="K2283" s="847"/>
      <c r="L2283" s="847"/>
      <c r="M2283" s="847">
        <v>12</v>
      </c>
      <c r="N2283" s="847"/>
      <c r="O2283" s="218">
        <v>45078</v>
      </c>
      <c r="P2283" s="557">
        <f t="shared" si="50"/>
        <v>12</v>
      </c>
    </row>
    <row r="2284" spans="1:16">
      <c r="A2284" s="844">
        <v>45102</v>
      </c>
      <c r="B2284" s="845" t="s">
        <v>12</v>
      </c>
      <c r="C2284" s="845" t="s">
        <v>2206</v>
      </c>
      <c r="D2284" s="797" t="s">
        <v>402</v>
      </c>
      <c r="E2284" s="846"/>
      <c r="F2284" s="846">
        <v>1</v>
      </c>
      <c r="G2284" s="846">
        <v>1</v>
      </c>
      <c r="H2284" s="846">
        <v>1</v>
      </c>
      <c r="I2284" s="847"/>
      <c r="J2284" s="1063"/>
      <c r="K2284" s="847"/>
      <c r="L2284" s="847"/>
      <c r="M2284" s="847"/>
      <c r="N2284" s="847"/>
      <c r="O2284" s="218">
        <v>45078</v>
      </c>
      <c r="P2284" s="557">
        <f t="shared" si="50"/>
        <v>0</v>
      </c>
    </row>
    <row r="2285" spans="1:16">
      <c r="A2285" s="844">
        <v>45102</v>
      </c>
      <c r="B2285" s="845" t="s">
        <v>12</v>
      </c>
      <c r="C2285" s="845" t="s">
        <v>2206</v>
      </c>
      <c r="D2285" s="797" t="s">
        <v>403</v>
      </c>
      <c r="E2285" s="846"/>
      <c r="F2285" s="846">
        <v>2</v>
      </c>
      <c r="G2285" s="846">
        <v>2</v>
      </c>
      <c r="H2285" s="846">
        <v>2</v>
      </c>
      <c r="I2285" s="847"/>
      <c r="J2285" s="1063"/>
      <c r="K2285" s="847"/>
      <c r="L2285" s="847"/>
      <c r="M2285" s="847"/>
      <c r="N2285" s="847"/>
      <c r="O2285" s="218">
        <v>45078</v>
      </c>
      <c r="P2285" s="557">
        <f t="shared" si="50"/>
        <v>0</v>
      </c>
    </row>
    <row r="2286" spans="1:16">
      <c r="A2286" s="844">
        <v>45102</v>
      </c>
      <c r="B2286" s="845" t="s">
        <v>12</v>
      </c>
      <c r="C2286" s="845" t="s">
        <v>2206</v>
      </c>
      <c r="D2286" s="797" t="s">
        <v>400</v>
      </c>
      <c r="E2286" s="846"/>
      <c r="F2286" s="846">
        <v>4</v>
      </c>
      <c r="G2286" s="846">
        <v>4</v>
      </c>
      <c r="H2286" s="846">
        <v>4</v>
      </c>
      <c r="I2286" s="847"/>
      <c r="J2286" s="1063"/>
      <c r="K2286" s="847"/>
      <c r="L2286" s="847"/>
      <c r="M2286" s="847"/>
      <c r="N2286" s="847"/>
      <c r="O2286" s="218">
        <v>45078</v>
      </c>
      <c r="P2286" s="557">
        <f t="shared" si="50"/>
        <v>0</v>
      </c>
    </row>
    <row r="2287" spans="1:16">
      <c r="A2287" s="844">
        <v>45102</v>
      </c>
      <c r="B2287" s="845" t="s">
        <v>12</v>
      </c>
      <c r="C2287" s="845" t="s">
        <v>2175</v>
      </c>
      <c r="D2287" s="930" t="s">
        <v>97</v>
      </c>
      <c r="E2287" s="846"/>
      <c r="F2287" s="846">
        <v>1</v>
      </c>
      <c r="G2287" s="846">
        <v>1</v>
      </c>
      <c r="H2287" s="847"/>
      <c r="I2287" s="847"/>
      <c r="J2287" s="1063"/>
      <c r="K2287" s="847"/>
      <c r="L2287" s="847"/>
      <c r="M2287" s="847"/>
      <c r="N2287" s="847">
        <v>12</v>
      </c>
      <c r="O2287" s="218">
        <v>45078</v>
      </c>
      <c r="P2287" s="557">
        <f t="shared" si="50"/>
        <v>12</v>
      </c>
    </row>
    <row r="2288" spans="1:16">
      <c r="A2288" s="844">
        <v>45102</v>
      </c>
      <c r="B2288" s="845" t="s">
        <v>2</v>
      </c>
      <c r="C2288" s="845" t="s">
        <v>1837</v>
      </c>
      <c r="D2288" s="930" t="s">
        <v>97</v>
      </c>
      <c r="E2288" s="846"/>
      <c r="F2288" s="846">
        <v>1</v>
      </c>
      <c r="G2288" s="846">
        <v>1</v>
      </c>
      <c r="H2288" s="847"/>
      <c r="I2288" s="847"/>
      <c r="J2288" s="1063"/>
      <c r="K2288" s="847"/>
      <c r="L2288" s="847"/>
      <c r="M2288" s="847"/>
      <c r="N2288" s="847">
        <v>12</v>
      </c>
      <c r="O2288" s="218">
        <v>45078</v>
      </c>
      <c r="P2288" s="557">
        <f t="shared" ref="P2288:P2349" si="51">SUM(K2288:N2288)</f>
        <v>12</v>
      </c>
    </row>
    <row r="2289" spans="1:16">
      <c r="A2289" s="844">
        <v>45102</v>
      </c>
      <c r="B2289" s="845" t="s">
        <v>34</v>
      </c>
      <c r="C2289" s="845" t="s">
        <v>2207</v>
      </c>
      <c r="D2289" s="797" t="s">
        <v>98</v>
      </c>
      <c r="E2289" s="846"/>
      <c r="F2289" s="846">
        <v>1</v>
      </c>
      <c r="G2289" s="846">
        <v>1</v>
      </c>
      <c r="H2289" s="847"/>
      <c r="I2289" s="847"/>
      <c r="J2289" s="1063"/>
      <c r="K2289" s="847"/>
      <c r="L2289" s="847"/>
      <c r="M2289" s="847"/>
      <c r="N2289" s="847">
        <v>12</v>
      </c>
      <c r="O2289" s="218">
        <v>45078</v>
      </c>
      <c r="P2289" s="557">
        <f t="shared" si="51"/>
        <v>12</v>
      </c>
    </row>
    <row r="2290" spans="1:16">
      <c r="A2290" s="844">
        <v>45102</v>
      </c>
      <c r="B2290" s="845" t="s">
        <v>14</v>
      </c>
      <c r="C2290" s="845" t="s">
        <v>2197</v>
      </c>
      <c r="D2290" s="846" t="s">
        <v>95</v>
      </c>
      <c r="E2290" s="846"/>
      <c r="F2290" s="846">
        <v>2</v>
      </c>
      <c r="G2290" s="846">
        <v>2</v>
      </c>
      <c r="H2290" s="847"/>
      <c r="I2290" s="847"/>
      <c r="J2290" s="1063"/>
      <c r="K2290" s="847"/>
      <c r="L2290" s="847"/>
      <c r="M2290" s="847"/>
      <c r="N2290" s="847">
        <v>24</v>
      </c>
      <c r="O2290" s="218">
        <v>45078</v>
      </c>
      <c r="P2290" s="557">
        <f t="shared" si="51"/>
        <v>24</v>
      </c>
    </row>
    <row r="2291" spans="1:16">
      <c r="A2291" s="844">
        <v>45102</v>
      </c>
      <c r="B2291" s="845" t="s">
        <v>41</v>
      </c>
      <c r="C2291" s="845" t="s">
        <v>2208</v>
      </c>
      <c r="D2291" s="797" t="s">
        <v>96</v>
      </c>
      <c r="E2291" s="846"/>
      <c r="F2291" s="846">
        <v>2</v>
      </c>
      <c r="G2291" s="846">
        <v>2</v>
      </c>
      <c r="H2291" s="847"/>
      <c r="I2291" s="847"/>
      <c r="J2291" s="1063"/>
      <c r="K2291" s="847"/>
      <c r="L2291" s="847"/>
      <c r="M2291" s="847"/>
      <c r="N2291" s="847">
        <v>24</v>
      </c>
      <c r="O2291" s="218">
        <v>45078</v>
      </c>
      <c r="P2291" s="557">
        <f t="shared" si="51"/>
        <v>24</v>
      </c>
    </row>
    <row r="2292" spans="1:16">
      <c r="A2292" s="844">
        <v>45102</v>
      </c>
      <c r="B2292" s="845" t="s">
        <v>14</v>
      </c>
      <c r="C2292" s="845" t="s">
        <v>1978</v>
      </c>
      <c r="D2292" s="797" t="s">
        <v>96</v>
      </c>
      <c r="E2292" s="846"/>
      <c r="F2292" s="846">
        <v>1</v>
      </c>
      <c r="G2292" s="846">
        <v>1</v>
      </c>
      <c r="H2292" s="847"/>
      <c r="I2292" s="847"/>
      <c r="J2292" s="1063"/>
      <c r="K2292" s="847"/>
      <c r="L2292" s="847"/>
      <c r="M2292" s="847"/>
      <c r="N2292" s="847">
        <v>12</v>
      </c>
      <c r="O2292" s="218">
        <v>45078</v>
      </c>
      <c r="P2292" s="557">
        <f t="shared" si="51"/>
        <v>12</v>
      </c>
    </row>
    <row r="2293" spans="1:16">
      <c r="A2293" s="844">
        <v>45102</v>
      </c>
      <c r="B2293" s="845" t="s">
        <v>472</v>
      </c>
      <c r="C2293" s="845" t="s">
        <v>2209</v>
      </c>
      <c r="D2293" s="846" t="s">
        <v>10</v>
      </c>
      <c r="E2293" s="846"/>
      <c r="F2293" s="846">
        <v>7</v>
      </c>
      <c r="G2293" s="846">
        <v>1.75</v>
      </c>
      <c r="H2293" s="847"/>
      <c r="I2293" s="847"/>
      <c r="J2293" s="1063"/>
      <c r="K2293" s="847"/>
      <c r="L2293" s="847"/>
      <c r="M2293" s="847">
        <v>34</v>
      </c>
      <c r="N2293" s="847"/>
      <c r="O2293" s="218">
        <v>45078</v>
      </c>
      <c r="P2293" s="557">
        <f t="shared" si="51"/>
        <v>34</v>
      </c>
    </row>
    <row r="2294" spans="1:16">
      <c r="A2294" s="844">
        <v>45102</v>
      </c>
      <c r="B2294" s="845" t="s">
        <v>472</v>
      </c>
      <c r="C2294" s="845" t="s">
        <v>2210</v>
      </c>
      <c r="D2294" s="846" t="s">
        <v>11</v>
      </c>
      <c r="E2294" s="846"/>
      <c r="F2294" s="846">
        <v>2</v>
      </c>
      <c r="G2294" s="846">
        <v>2</v>
      </c>
      <c r="H2294" s="847"/>
      <c r="I2294" s="847"/>
      <c r="J2294" s="1063"/>
      <c r="K2294" s="847"/>
      <c r="L2294" s="847"/>
      <c r="M2294" s="847">
        <v>12</v>
      </c>
      <c r="N2294" s="847"/>
      <c r="O2294" s="218">
        <v>45078</v>
      </c>
      <c r="P2294" s="557">
        <f t="shared" si="51"/>
        <v>12</v>
      </c>
    </row>
    <row r="2295" spans="1:16">
      <c r="A2295" s="844">
        <v>45103</v>
      </c>
      <c r="B2295" s="845" t="s">
        <v>472</v>
      </c>
      <c r="C2295" s="845" t="s">
        <v>2212</v>
      </c>
      <c r="D2295" s="846" t="s">
        <v>354</v>
      </c>
      <c r="E2295" s="846"/>
      <c r="F2295" s="846">
        <v>1</v>
      </c>
      <c r="G2295" s="846">
        <v>1</v>
      </c>
      <c r="H2295" s="847"/>
      <c r="I2295" s="847"/>
      <c r="J2295" s="1063"/>
      <c r="K2295" s="847"/>
      <c r="L2295" s="847"/>
      <c r="M2295" s="847">
        <v>9</v>
      </c>
      <c r="N2295" s="847"/>
      <c r="O2295" s="218">
        <v>45078</v>
      </c>
      <c r="P2295" s="557">
        <f t="shared" si="51"/>
        <v>9</v>
      </c>
    </row>
    <row r="2296" spans="1:16">
      <c r="A2296" s="844">
        <v>45103</v>
      </c>
      <c r="B2296" s="845" t="s">
        <v>472</v>
      </c>
      <c r="C2296" s="845" t="s">
        <v>2212</v>
      </c>
      <c r="D2296" s="846" t="s">
        <v>11</v>
      </c>
      <c r="E2296" s="846"/>
      <c r="F2296" s="846">
        <v>1</v>
      </c>
      <c r="G2296" s="846">
        <v>1</v>
      </c>
      <c r="H2296" s="847"/>
      <c r="I2296" s="847"/>
      <c r="J2296" s="1063"/>
      <c r="K2296" s="847"/>
      <c r="L2296" s="847"/>
      <c r="M2296" s="847">
        <v>6</v>
      </c>
      <c r="N2296" s="847"/>
      <c r="O2296" s="218">
        <v>45078</v>
      </c>
      <c r="P2296" s="557">
        <f t="shared" si="51"/>
        <v>6</v>
      </c>
    </row>
    <row r="2297" spans="1:16">
      <c r="A2297" s="844">
        <v>45103</v>
      </c>
      <c r="B2297" s="845" t="s">
        <v>14</v>
      </c>
      <c r="C2297" s="845" t="s">
        <v>2213</v>
      </c>
      <c r="D2297" s="846" t="s">
        <v>10</v>
      </c>
      <c r="E2297" s="846"/>
      <c r="F2297" s="846">
        <v>3</v>
      </c>
      <c r="G2297" s="846">
        <v>0.75</v>
      </c>
      <c r="H2297" s="847"/>
      <c r="I2297" s="847"/>
      <c r="J2297" s="1063"/>
      <c r="K2297" s="847"/>
      <c r="L2297" s="847"/>
      <c r="M2297" s="847">
        <v>13</v>
      </c>
      <c r="N2297" s="847"/>
      <c r="O2297" s="218">
        <v>45078</v>
      </c>
      <c r="P2297" s="557">
        <f t="shared" si="51"/>
        <v>13</v>
      </c>
    </row>
    <row r="2298" spans="1:16">
      <c r="A2298" s="844">
        <v>45103</v>
      </c>
      <c r="B2298" s="845" t="s">
        <v>12</v>
      </c>
      <c r="C2298" s="845" t="s">
        <v>2206</v>
      </c>
      <c r="D2298" s="797" t="s">
        <v>402</v>
      </c>
      <c r="E2298" s="846"/>
      <c r="F2298" s="846">
        <v>1</v>
      </c>
      <c r="G2298" s="846">
        <v>1</v>
      </c>
      <c r="H2298" s="846">
        <v>1</v>
      </c>
      <c r="I2298" s="847"/>
      <c r="J2298" s="1063"/>
      <c r="K2298" s="847"/>
      <c r="L2298" s="847"/>
      <c r="M2298" s="847"/>
      <c r="N2298" s="847"/>
      <c r="O2298" s="218">
        <v>45078</v>
      </c>
      <c r="P2298" s="557">
        <f t="shared" si="51"/>
        <v>0</v>
      </c>
    </row>
    <row r="2299" spans="1:16">
      <c r="A2299" s="844">
        <v>45103</v>
      </c>
      <c r="B2299" s="845" t="s">
        <v>12</v>
      </c>
      <c r="C2299" s="845" t="s">
        <v>2214</v>
      </c>
      <c r="D2299" s="797" t="s">
        <v>402</v>
      </c>
      <c r="E2299" s="846"/>
      <c r="F2299" s="846">
        <v>2</v>
      </c>
      <c r="G2299" s="846">
        <v>2</v>
      </c>
      <c r="H2299" s="846">
        <v>2</v>
      </c>
      <c r="I2299" s="847"/>
      <c r="J2299" s="1063"/>
      <c r="K2299" s="847"/>
      <c r="L2299" s="847"/>
      <c r="M2299" s="847"/>
      <c r="N2299" s="847"/>
      <c r="O2299" s="218">
        <v>45078</v>
      </c>
      <c r="P2299" s="557">
        <f t="shared" si="51"/>
        <v>0</v>
      </c>
    </row>
    <row r="2300" spans="1:16">
      <c r="A2300" s="844">
        <v>45103</v>
      </c>
      <c r="B2300" s="845" t="s">
        <v>12</v>
      </c>
      <c r="C2300" s="845" t="s">
        <v>2214</v>
      </c>
      <c r="D2300" s="797" t="s">
        <v>403</v>
      </c>
      <c r="E2300" s="846"/>
      <c r="F2300" s="846">
        <v>2</v>
      </c>
      <c r="G2300" s="846">
        <v>2</v>
      </c>
      <c r="H2300" s="846">
        <v>2</v>
      </c>
      <c r="I2300" s="847"/>
      <c r="J2300" s="1063"/>
      <c r="K2300" s="847"/>
      <c r="L2300" s="847"/>
      <c r="M2300" s="847"/>
      <c r="N2300" s="847"/>
      <c r="O2300" s="218">
        <v>45078</v>
      </c>
      <c r="P2300" s="557">
        <f t="shared" si="51"/>
        <v>0</v>
      </c>
    </row>
    <row r="2301" spans="1:16">
      <c r="A2301" s="844">
        <v>45103</v>
      </c>
      <c r="B2301" s="845" t="s">
        <v>12</v>
      </c>
      <c r="C2301" s="845" t="s">
        <v>2214</v>
      </c>
      <c r="D2301" s="797" t="s">
        <v>400</v>
      </c>
      <c r="E2301" s="846"/>
      <c r="F2301" s="846">
        <v>4</v>
      </c>
      <c r="G2301" s="846">
        <v>4</v>
      </c>
      <c r="H2301" s="846">
        <v>4</v>
      </c>
      <c r="I2301" s="847"/>
      <c r="J2301" s="1063"/>
      <c r="K2301" s="847"/>
      <c r="L2301" s="847"/>
      <c r="M2301" s="847"/>
      <c r="N2301" s="847"/>
      <c r="O2301" s="218">
        <v>45078</v>
      </c>
      <c r="P2301" s="557">
        <f t="shared" si="51"/>
        <v>0</v>
      </c>
    </row>
    <row r="2302" spans="1:16">
      <c r="A2302" s="844">
        <v>45103</v>
      </c>
      <c r="B2302" s="845" t="s">
        <v>2</v>
      </c>
      <c r="C2302" s="845" t="s">
        <v>1820</v>
      </c>
      <c r="D2302" s="930" t="s">
        <v>97</v>
      </c>
      <c r="E2302" s="846"/>
      <c r="F2302" s="846">
        <v>1</v>
      </c>
      <c r="G2302" s="846">
        <v>1</v>
      </c>
      <c r="H2302" s="847"/>
      <c r="I2302" s="847"/>
      <c r="J2302" s="1063"/>
      <c r="K2302" s="847"/>
      <c r="L2302" s="847"/>
      <c r="M2302" s="847"/>
      <c r="N2302" s="847">
        <v>12</v>
      </c>
      <c r="O2302" s="218">
        <v>45078</v>
      </c>
      <c r="P2302" s="557">
        <f t="shared" si="51"/>
        <v>12</v>
      </c>
    </row>
    <row r="2303" spans="1:16">
      <c r="A2303" s="844">
        <v>45103</v>
      </c>
      <c r="B2303" s="845" t="s">
        <v>14</v>
      </c>
      <c r="C2303" s="845" t="s">
        <v>2197</v>
      </c>
      <c r="D2303" s="846" t="s">
        <v>95</v>
      </c>
      <c r="E2303" s="846"/>
      <c r="F2303" s="846">
        <v>1</v>
      </c>
      <c r="G2303" s="846">
        <v>1</v>
      </c>
      <c r="H2303" s="847"/>
      <c r="I2303" s="847"/>
      <c r="J2303" s="1063"/>
      <c r="K2303" s="847"/>
      <c r="L2303" s="847"/>
      <c r="M2303" s="847"/>
      <c r="N2303" s="847">
        <v>12</v>
      </c>
      <c r="O2303" s="218">
        <v>45078</v>
      </c>
      <c r="P2303" s="557">
        <f t="shared" si="51"/>
        <v>12</v>
      </c>
    </row>
    <row r="2304" spans="1:16">
      <c r="A2304" s="844">
        <v>45103</v>
      </c>
      <c r="B2304" s="845" t="s">
        <v>34</v>
      </c>
      <c r="C2304" s="845" t="s">
        <v>2215</v>
      </c>
      <c r="D2304" s="797" t="s">
        <v>96</v>
      </c>
      <c r="E2304" s="846"/>
      <c r="F2304" s="846">
        <v>1</v>
      </c>
      <c r="G2304" s="846">
        <v>1</v>
      </c>
      <c r="H2304" s="847"/>
      <c r="I2304" s="847"/>
      <c r="J2304" s="1063"/>
      <c r="K2304" s="847"/>
      <c r="L2304" s="847"/>
      <c r="M2304" s="847"/>
      <c r="N2304" s="847">
        <v>12</v>
      </c>
      <c r="O2304" s="218">
        <v>45078</v>
      </c>
      <c r="P2304" s="557">
        <f t="shared" si="51"/>
        <v>12</v>
      </c>
    </row>
    <row r="2305" spans="1:16">
      <c r="A2305" s="844">
        <v>45103</v>
      </c>
      <c r="B2305" s="845" t="s">
        <v>41</v>
      </c>
      <c r="C2305" s="845" t="s">
        <v>2216</v>
      </c>
      <c r="D2305" s="797" t="s">
        <v>96</v>
      </c>
      <c r="E2305" s="846"/>
      <c r="F2305" s="846">
        <v>2</v>
      </c>
      <c r="G2305" s="846">
        <v>2</v>
      </c>
      <c r="H2305" s="847"/>
      <c r="I2305" s="847"/>
      <c r="J2305" s="1063"/>
      <c r="K2305" s="847"/>
      <c r="L2305" s="847"/>
      <c r="M2305" s="847"/>
      <c r="N2305" s="847">
        <v>24</v>
      </c>
      <c r="O2305" s="218">
        <v>45078</v>
      </c>
      <c r="P2305" s="557">
        <f t="shared" si="51"/>
        <v>24</v>
      </c>
    </row>
    <row r="2306" spans="1:16">
      <c r="A2306" s="844">
        <v>45103</v>
      </c>
      <c r="B2306" s="845" t="s">
        <v>472</v>
      </c>
      <c r="C2306" s="845" t="s">
        <v>2217</v>
      </c>
      <c r="D2306" s="797" t="s">
        <v>96</v>
      </c>
      <c r="E2306" s="846"/>
      <c r="F2306" s="846">
        <v>1</v>
      </c>
      <c r="G2306" s="846">
        <v>1</v>
      </c>
      <c r="H2306" s="847"/>
      <c r="I2306" s="847"/>
      <c r="J2306" s="1063"/>
      <c r="K2306" s="847"/>
      <c r="L2306" s="847"/>
      <c r="M2306" s="847"/>
      <c r="N2306" s="847">
        <v>12</v>
      </c>
      <c r="O2306" s="218">
        <v>45078</v>
      </c>
      <c r="P2306" s="557">
        <f t="shared" si="51"/>
        <v>12</v>
      </c>
    </row>
    <row r="2307" spans="1:16">
      <c r="A2307" s="844">
        <v>45104</v>
      </c>
      <c r="B2307" s="845" t="s">
        <v>472</v>
      </c>
      <c r="C2307" s="845" t="s">
        <v>2015</v>
      </c>
      <c r="D2307" s="846" t="s">
        <v>10</v>
      </c>
      <c r="E2307" s="846"/>
      <c r="F2307" s="846">
        <v>2</v>
      </c>
      <c r="G2307" s="846">
        <v>0.5</v>
      </c>
      <c r="H2307" s="847"/>
      <c r="I2307" s="847"/>
      <c r="J2307" s="1063"/>
      <c r="K2307" s="847"/>
      <c r="L2307" s="847"/>
      <c r="M2307" s="847">
        <v>9</v>
      </c>
      <c r="N2307" s="847"/>
      <c r="O2307" s="218">
        <v>45078</v>
      </c>
      <c r="P2307" s="557">
        <f t="shared" si="51"/>
        <v>9</v>
      </c>
    </row>
    <row r="2308" spans="1:16">
      <c r="A2308" s="844">
        <v>45104</v>
      </c>
      <c r="B2308" s="845" t="s">
        <v>14</v>
      </c>
      <c r="C2308" s="845" t="s">
        <v>2218</v>
      </c>
      <c r="D2308" s="846" t="s">
        <v>10</v>
      </c>
      <c r="E2308" s="846"/>
      <c r="F2308" s="846">
        <v>1</v>
      </c>
      <c r="G2308" s="846">
        <v>0.25</v>
      </c>
      <c r="H2308" s="847"/>
      <c r="I2308" s="847"/>
      <c r="J2308" s="1063"/>
      <c r="K2308" s="847"/>
      <c r="L2308" s="847"/>
      <c r="M2308" s="847">
        <v>5</v>
      </c>
      <c r="N2308" s="847"/>
      <c r="O2308" s="218">
        <v>45078</v>
      </c>
      <c r="P2308" s="557">
        <f t="shared" si="51"/>
        <v>5</v>
      </c>
    </row>
    <row r="2309" spans="1:16">
      <c r="A2309" s="844">
        <v>45104</v>
      </c>
      <c r="B2309" s="845" t="s">
        <v>41</v>
      </c>
      <c r="C2309" s="845" t="s">
        <v>2219</v>
      </c>
      <c r="D2309" s="846" t="s">
        <v>10</v>
      </c>
      <c r="E2309" s="846"/>
      <c r="F2309" s="846">
        <v>2</v>
      </c>
      <c r="G2309" s="846">
        <v>1</v>
      </c>
      <c r="H2309" s="847"/>
      <c r="I2309" s="847"/>
      <c r="J2309" s="1063"/>
      <c r="K2309" s="847"/>
      <c r="L2309" s="847"/>
      <c r="M2309" s="847">
        <v>10</v>
      </c>
      <c r="N2309" s="847"/>
      <c r="O2309" s="218">
        <v>45078</v>
      </c>
      <c r="P2309" s="557">
        <f t="shared" si="51"/>
        <v>10</v>
      </c>
    </row>
    <row r="2310" spans="1:16">
      <c r="A2310" s="844">
        <v>45104</v>
      </c>
      <c r="B2310" s="845" t="s">
        <v>472</v>
      </c>
      <c r="C2310" s="845" t="s">
        <v>2151</v>
      </c>
      <c r="D2310" s="846" t="s">
        <v>11</v>
      </c>
      <c r="E2310" s="846"/>
      <c r="F2310" s="846">
        <v>1</v>
      </c>
      <c r="G2310" s="846">
        <v>1</v>
      </c>
      <c r="H2310" s="847"/>
      <c r="I2310" s="847"/>
      <c r="J2310" s="1063"/>
      <c r="K2310" s="847"/>
      <c r="L2310" s="847"/>
      <c r="M2310" s="847">
        <v>6</v>
      </c>
      <c r="N2310" s="847"/>
      <c r="O2310" s="218">
        <v>45078</v>
      </c>
      <c r="P2310" s="557">
        <f t="shared" si="51"/>
        <v>6</v>
      </c>
    </row>
    <row r="2311" spans="1:16">
      <c r="A2311" s="844">
        <v>45104</v>
      </c>
      <c r="B2311" s="845" t="s">
        <v>472</v>
      </c>
      <c r="C2311" s="845" t="s">
        <v>2220</v>
      </c>
      <c r="D2311" s="846" t="s">
        <v>354</v>
      </c>
      <c r="E2311" s="846"/>
      <c r="F2311" s="846">
        <v>2</v>
      </c>
      <c r="G2311" s="846">
        <v>2</v>
      </c>
      <c r="H2311" s="847"/>
      <c r="I2311" s="847"/>
      <c r="J2311" s="1063"/>
      <c r="K2311" s="847"/>
      <c r="L2311" s="847"/>
      <c r="M2311" s="847">
        <v>10</v>
      </c>
      <c r="N2311" s="847"/>
      <c r="O2311" s="218">
        <v>45078</v>
      </c>
      <c r="P2311" s="557">
        <f t="shared" si="51"/>
        <v>10</v>
      </c>
    </row>
    <row r="2312" spans="1:16">
      <c r="A2312" s="844">
        <v>45104</v>
      </c>
      <c r="B2312" s="845" t="s">
        <v>12</v>
      </c>
      <c r="C2312" s="845" t="s">
        <v>1799</v>
      </c>
      <c r="D2312" s="930" t="s">
        <v>97</v>
      </c>
      <c r="E2312" s="846"/>
      <c r="F2312" s="846">
        <v>1</v>
      </c>
      <c r="G2312" s="846">
        <v>1</v>
      </c>
      <c r="H2312" s="847"/>
      <c r="I2312" s="847"/>
      <c r="J2312" s="1063"/>
      <c r="K2312" s="847"/>
      <c r="L2312" s="847"/>
      <c r="M2312" s="847"/>
      <c r="N2312" s="847">
        <v>12</v>
      </c>
      <c r="O2312" s="218">
        <v>45078</v>
      </c>
      <c r="P2312" s="557">
        <f t="shared" si="51"/>
        <v>12</v>
      </c>
    </row>
    <row r="2313" spans="1:16">
      <c r="A2313" s="844">
        <v>45104</v>
      </c>
      <c r="B2313" s="845" t="s">
        <v>2</v>
      </c>
      <c r="C2313" s="845" t="s">
        <v>1838</v>
      </c>
      <c r="D2313" s="930" t="s">
        <v>97</v>
      </c>
      <c r="E2313" s="846"/>
      <c r="F2313" s="846">
        <v>1</v>
      </c>
      <c r="G2313" s="846">
        <v>1</v>
      </c>
      <c r="H2313" s="847"/>
      <c r="I2313" s="847"/>
      <c r="J2313" s="1063"/>
      <c r="K2313" s="847"/>
      <c r="L2313" s="847"/>
      <c r="M2313" s="847"/>
      <c r="N2313" s="847">
        <v>12</v>
      </c>
      <c r="O2313" s="218">
        <v>45078</v>
      </c>
      <c r="P2313" s="557">
        <f t="shared" si="51"/>
        <v>12</v>
      </c>
    </row>
    <row r="2314" spans="1:16">
      <c r="A2314" s="844">
        <v>45104</v>
      </c>
      <c r="B2314" s="845" t="s">
        <v>34</v>
      </c>
      <c r="C2314" s="845" t="s">
        <v>1635</v>
      </c>
      <c r="D2314" s="797" t="s">
        <v>98</v>
      </c>
      <c r="E2314" s="846"/>
      <c r="F2314" s="846">
        <v>1</v>
      </c>
      <c r="G2314" s="846">
        <v>1</v>
      </c>
      <c r="H2314" s="847"/>
      <c r="I2314" s="847"/>
      <c r="J2314" s="1063"/>
      <c r="K2314" s="847"/>
      <c r="L2314" s="847"/>
      <c r="M2314" s="847"/>
      <c r="N2314" s="847">
        <v>12</v>
      </c>
      <c r="O2314" s="218">
        <v>45078</v>
      </c>
      <c r="P2314" s="557">
        <f t="shared" si="51"/>
        <v>12</v>
      </c>
    </row>
    <row r="2315" spans="1:16">
      <c r="A2315" s="844">
        <v>45104</v>
      </c>
      <c r="B2315" s="845" t="s">
        <v>34</v>
      </c>
      <c r="C2315" s="845" t="s">
        <v>2215</v>
      </c>
      <c r="D2315" s="846" t="s">
        <v>95</v>
      </c>
      <c r="E2315" s="846"/>
      <c r="F2315" s="846">
        <v>1</v>
      </c>
      <c r="G2315" s="846">
        <v>1</v>
      </c>
      <c r="H2315" s="847"/>
      <c r="I2315" s="847"/>
      <c r="J2315" s="1063"/>
      <c r="K2315" s="847"/>
      <c r="L2315" s="847"/>
      <c r="M2315" s="847"/>
      <c r="N2315" s="847">
        <v>12</v>
      </c>
      <c r="O2315" s="218">
        <v>45078</v>
      </c>
      <c r="P2315" s="557">
        <f t="shared" si="51"/>
        <v>12</v>
      </c>
    </row>
    <row r="2316" spans="1:16">
      <c r="A2316" s="844">
        <v>45104</v>
      </c>
      <c r="B2316" s="845" t="s">
        <v>14</v>
      </c>
      <c r="C2316" s="845" t="s">
        <v>1978</v>
      </c>
      <c r="D2316" s="846" t="s">
        <v>95</v>
      </c>
      <c r="E2316" s="846"/>
      <c r="F2316" s="846">
        <v>1</v>
      </c>
      <c r="G2316" s="846">
        <v>1</v>
      </c>
      <c r="H2316" s="847"/>
      <c r="I2316" s="847"/>
      <c r="J2316" s="1063"/>
      <c r="K2316" s="847"/>
      <c r="L2316" s="847"/>
      <c r="M2316" s="847"/>
      <c r="N2316" s="847">
        <v>12</v>
      </c>
      <c r="O2316" s="218">
        <v>45078</v>
      </c>
      <c r="P2316" s="557">
        <f t="shared" si="51"/>
        <v>12</v>
      </c>
    </row>
    <row r="2317" spans="1:16">
      <c r="A2317" s="844">
        <v>45104</v>
      </c>
      <c r="B2317" s="845" t="s">
        <v>41</v>
      </c>
      <c r="C2317" s="845" t="s">
        <v>2110</v>
      </c>
      <c r="D2317" s="797" t="s">
        <v>96</v>
      </c>
      <c r="E2317" s="846"/>
      <c r="F2317" s="846">
        <v>1</v>
      </c>
      <c r="G2317" s="846">
        <v>1</v>
      </c>
      <c r="H2317" s="847"/>
      <c r="I2317" s="847"/>
      <c r="J2317" s="1063"/>
      <c r="K2317" s="847"/>
      <c r="L2317" s="847"/>
      <c r="M2317" s="847"/>
      <c r="N2317" s="847">
        <v>12</v>
      </c>
      <c r="O2317" s="218">
        <v>45078</v>
      </c>
      <c r="P2317" s="557">
        <f t="shared" si="51"/>
        <v>12</v>
      </c>
    </row>
    <row r="2318" spans="1:16">
      <c r="A2318" s="844">
        <v>45104</v>
      </c>
      <c r="B2318" s="845" t="s">
        <v>12</v>
      </c>
      <c r="C2318" s="845" t="s">
        <v>2221</v>
      </c>
      <c r="D2318" s="797" t="s">
        <v>402</v>
      </c>
      <c r="E2318" s="846"/>
      <c r="F2318" s="846">
        <v>1</v>
      </c>
      <c r="G2318" s="846">
        <v>1</v>
      </c>
      <c r="H2318" s="847">
        <v>1</v>
      </c>
      <c r="I2318" s="847"/>
      <c r="J2318" s="1063"/>
      <c r="K2318" s="847"/>
      <c r="L2318" s="847"/>
      <c r="M2318" s="847"/>
      <c r="N2318" s="847"/>
      <c r="O2318" s="218">
        <v>45078</v>
      </c>
      <c r="P2318" s="557">
        <f t="shared" si="51"/>
        <v>0</v>
      </c>
    </row>
    <row r="2319" spans="1:16">
      <c r="A2319" s="844">
        <v>45105</v>
      </c>
      <c r="B2319" s="845" t="s">
        <v>472</v>
      </c>
      <c r="C2319" s="845" t="s">
        <v>2220</v>
      </c>
      <c r="D2319" s="225" t="s">
        <v>228</v>
      </c>
      <c r="E2319" s="846"/>
      <c r="F2319" s="846">
        <v>1</v>
      </c>
      <c r="G2319" s="846">
        <v>1</v>
      </c>
      <c r="H2319" s="847"/>
      <c r="I2319" s="847"/>
      <c r="J2319" s="1063"/>
      <c r="K2319" s="847"/>
      <c r="L2319" s="847"/>
      <c r="M2319" s="847">
        <v>47</v>
      </c>
      <c r="N2319" s="847"/>
      <c r="O2319" s="218">
        <v>45078</v>
      </c>
      <c r="P2319" s="557">
        <f t="shared" si="51"/>
        <v>47</v>
      </c>
    </row>
    <row r="2320" spans="1:16">
      <c r="A2320" s="844">
        <v>45105</v>
      </c>
      <c r="B2320" s="845" t="s">
        <v>472</v>
      </c>
      <c r="C2320" s="845" t="s">
        <v>2151</v>
      </c>
      <c r="D2320" s="846" t="s">
        <v>11</v>
      </c>
      <c r="E2320" s="846"/>
      <c r="F2320" s="846">
        <v>2</v>
      </c>
      <c r="G2320" s="846">
        <v>2</v>
      </c>
      <c r="H2320" s="847"/>
      <c r="I2320" s="847"/>
      <c r="J2320" s="1063"/>
      <c r="K2320" s="847"/>
      <c r="L2320" s="847"/>
      <c r="M2320" s="847">
        <v>12</v>
      </c>
      <c r="N2320" s="847"/>
      <c r="O2320" s="218">
        <v>45078</v>
      </c>
      <c r="P2320" s="557">
        <f t="shared" si="51"/>
        <v>12</v>
      </c>
    </row>
    <row r="2321" spans="1:16">
      <c r="A2321" s="844">
        <v>45105</v>
      </c>
      <c r="B2321" s="845" t="s">
        <v>14</v>
      </c>
      <c r="C2321" s="845" t="s">
        <v>2213</v>
      </c>
      <c r="D2321" s="846" t="s">
        <v>10</v>
      </c>
      <c r="E2321" s="846"/>
      <c r="F2321" s="846">
        <v>2</v>
      </c>
      <c r="G2321" s="846">
        <v>0.5</v>
      </c>
      <c r="H2321" s="847"/>
      <c r="I2321" s="847"/>
      <c r="J2321" s="1063"/>
      <c r="K2321" s="847"/>
      <c r="L2321" s="847"/>
      <c r="M2321" s="847">
        <v>10</v>
      </c>
      <c r="N2321" s="847"/>
      <c r="O2321" s="218">
        <v>45078</v>
      </c>
      <c r="P2321" s="557">
        <f t="shared" si="51"/>
        <v>10</v>
      </c>
    </row>
    <row r="2322" spans="1:16">
      <c r="A2322" s="844">
        <v>45105</v>
      </c>
      <c r="B2322" s="845" t="s">
        <v>12</v>
      </c>
      <c r="C2322" s="845" t="s">
        <v>2221</v>
      </c>
      <c r="D2322" s="797" t="s">
        <v>403</v>
      </c>
      <c r="E2322" s="846"/>
      <c r="F2322" s="846">
        <v>1</v>
      </c>
      <c r="G2322" s="846">
        <v>1</v>
      </c>
      <c r="H2322" s="846">
        <v>1</v>
      </c>
      <c r="I2322" s="847"/>
      <c r="J2322" s="1063"/>
      <c r="K2322" s="847"/>
      <c r="L2322" s="847"/>
      <c r="M2322" s="847"/>
      <c r="N2322" s="847"/>
      <c r="O2322" s="218">
        <v>45078</v>
      </c>
      <c r="P2322" s="557">
        <f t="shared" si="51"/>
        <v>0</v>
      </c>
    </row>
    <row r="2323" spans="1:16">
      <c r="A2323" s="844">
        <v>45105</v>
      </c>
      <c r="B2323" s="845" t="s">
        <v>12</v>
      </c>
      <c r="C2323" s="845" t="s">
        <v>2221</v>
      </c>
      <c r="D2323" s="797" t="s">
        <v>400</v>
      </c>
      <c r="E2323" s="846"/>
      <c r="F2323" s="846">
        <v>2</v>
      </c>
      <c r="G2323" s="846">
        <v>2</v>
      </c>
      <c r="H2323" s="846">
        <v>2</v>
      </c>
      <c r="I2323" s="847"/>
      <c r="J2323" s="1063"/>
      <c r="K2323" s="847"/>
      <c r="L2323" s="847"/>
      <c r="M2323" s="847"/>
      <c r="N2323" s="847"/>
      <c r="O2323" s="218">
        <v>45078</v>
      </c>
      <c r="P2323" s="557">
        <f t="shared" si="51"/>
        <v>0</v>
      </c>
    </row>
    <row r="2324" spans="1:16">
      <c r="A2324" s="844">
        <v>45105</v>
      </c>
      <c r="B2324" s="845" t="s">
        <v>2</v>
      </c>
      <c r="C2324" s="845" t="s">
        <v>1985</v>
      </c>
      <c r="D2324" s="930" t="s">
        <v>97</v>
      </c>
      <c r="E2324" s="846"/>
      <c r="F2324" s="846">
        <v>1</v>
      </c>
      <c r="G2324" s="846">
        <v>1</v>
      </c>
      <c r="H2324" s="847"/>
      <c r="I2324" s="847"/>
      <c r="J2324" s="1063"/>
      <c r="K2324" s="847"/>
      <c r="L2324" s="847"/>
      <c r="M2324" s="847"/>
      <c r="N2324" s="847">
        <v>12</v>
      </c>
      <c r="O2324" s="218">
        <v>45078</v>
      </c>
      <c r="P2324" s="557">
        <f t="shared" si="51"/>
        <v>12</v>
      </c>
    </row>
    <row r="2325" spans="1:16">
      <c r="A2325" s="844">
        <v>45105</v>
      </c>
      <c r="B2325" s="845" t="s">
        <v>34</v>
      </c>
      <c r="C2325" s="845" t="s">
        <v>2222</v>
      </c>
      <c r="D2325" s="846" t="s">
        <v>95</v>
      </c>
      <c r="E2325" s="846"/>
      <c r="F2325" s="846">
        <v>2</v>
      </c>
      <c r="G2325" s="846">
        <v>2</v>
      </c>
      <c r="H2325" s="847"/>
      <c r="I2325" s="847"/>
      <c r="J2325" s="1063"/>
      <c r="K2325" s="847"/>
      <c r="L2325" s="847"/>
      <c r="M2325" s="847"/>
      <c r="N2325" s="847">
        <v>24</v>
      </c>
      <c r="O2325" s="218">
        <v>45078</v>
      </c>
      <c r="P2325" s="557">
        <f t="shared" si="51"/>
        <v>24</v>
      </c>
    </row>
    <row r="2326" spans="1:16">
      <c r="A2326" s="844">
        <v>45105</v>
      </c>
      <c r="B2326" s="845" t="s">
        <v>41</v>
      </c>
      <c r="C2326" s="845" t="s">
        <v>2203</v>
      </c>
      <c r="D2326" s="797" t="s">
        <v>96</v>
      </c>
      <c r="E2326" s="846"/>
      <c r="F2326" s="846">
        <v>1</v>
      </c>
      <c r="G2326" s="846">
        <v>1</v>
      </c>
      <c r="H2326" s="847"/>
      <c r="I2326" s="847"/>
      <c r="J2326" s="1063"/>
      <c r="K2326" s="847"/>
      <c r="L2326" s="847"/>
      <c r="M2326" s="847"/>
      <c r="N2326" s="847">
        <v>12</v>
      </c>
      <c r="O2326" s="218">
        <v>45078</v>
      </c>
      <c r="P2326" s="557">
        <f t="shared" si="51"/>
        <v>12</v>
      </c>
    </row>
    <row r="2327" spans="1:16">
      <c r="A2327" s="844">
        <v>45105</v>
      </c>
      <c r="B2327" s="845" t="s">
        <v>14</v>
      </c>
      <c r="C2327" s="845" t="s">
        <v>2103</v>
      </c>
      <c r="D2327" s="797" t="s">
        <v>96</v>
      </c>
      <c r="E2327" s="846"/>
      <c r="F2327" s="846">
        <v>1</v>
      </c>
      <c r="G2327" s="846">
        <v>1</v>
      </c>
      <c r="H2327" s="847"/>
      <c r="I2327" s="847"/>
      <c r="J2327" s="1063"/>
      <c r="K2327" s="847"/>
      <c r="L2327" s="847"/>
      <c r="M2327" s="847"/>
      <c r="N2327" s="847">
        <v>12</v>
      </c>
      <c r="O2327" s="218">
        <v>45078</v>
      </c>
      <c r="P2327" s="557">
        <f t="shared" si="51"/>
        <v>12</v>
      </c>
    </row>
    <row r="2328" spans="1:16">
      <c r="A2328" s="844">
        <v>45105</v>
      </c>
      <c r="B2328" s="845" t="s">
        <v>41</v>
      </c>
      <c r="C2328" s="845"/>
      <c r="D2328" s="846" t="s">
        <v>99</v>
      </c>
      <c r="E2328" s="846"/>
      <c r="F2328" s="846">
        <v>5</v>
      </c>
      <c r="G2328" s="846">
        <v>5</v>
      </c>
      <c r="H2328" s="847"/>
      <c r="I2328" s="847"/>
      <c r="J2328" s="1063"/>
      <c r="K2328" s="847"/>
      <c r="L2328" s="847"/>
      <c r="M2328" s="847"/>
      <c r="N2328" s="847">
        <v>2</v>
      </c>
      <c r="O2328" s="218">
        <v>45078</v>
      </c>
      <c r="P2328" s="557">
        <f t="shared" si="51"/>
        <v>2</v>
      </c>
    </row>
    <row r="2329" spans="1:16">
      <c r="A2329" s="844">
        <v>45105</v>
      </c>
      <c r="B2329" s="845" t="s">
        <v>34</v>
      </c>
      <c r="C2329" s="845" t="s">
        <v>612</v>
      </c>
      <c r="D2329" s="846" t="s">
        <v>204</v>
      </c>
      <c r="E2329" s="846"/>
      <c r="F2329" s="846">
        <v>1</v>
      </c>
      <c r="G2329" s="846">
        <v>1</v>
      </c>
      <c r="H2329" s="847"/>
      <c r="I2329" s="847"/>
      <c r="J2329" s="1063"/>
      <c r="K2329" s="847"/>
      <c r="L2329" s="847"/>
      <c r="M2329" s="847"/>
      <c r="N2329" s="847">
        <v>47</v>
      </c>
      <c r="O2329" s="218">
        <v>45078</v>
      </c>
      <c r="P2329" s="557">
        <f t="shared" si="51"/>
        <v>47</v>
      </c>
    </row>
    <row r="2330" spans="1:16">
      <c r="A2330" s="844">
        <v>45106</v>
      </c>
      <c r="B2330" s="845" t="s">
        <v>2</v>
      </c>
      <c r="C2330" s="845" t="s">
        <v>2045</v>
      </c>
      <c r="D2330" s="846" t="s">
        <v>204</v>
      </c>
      <c r="E2330" s="846"/>
      <c r="F2330" s="846">
        <v>1</v>
      </c>
      <c r="G2330" s="846">
        <v>1</v>
      </c>
      <c r="H2330" s="847"/>
      <c r="I2330" s="847"/>
      <c r="J2330" s="1063"/>
      <c r="K2330" s="847"/>
      <c r="L2330" s="847"/>
      <c r="M2330" s="847"/>
      <c r="N2330" s="847">
        <v>37</v>
      </c>
      <c r="O2330" s="218">
        <v>45078</v>
      </c>
      <c r="P2330" s="557">
        <f t="shared" si="51"/>
        <v>37</v>
      </c>
    </row>
    <row r="2331" spans="1:16">
      <c r="A2331" s="844">
        <v>45106</v>
      </c>
      <c r="B2331" s="845" t="s">
        <v>472</v>
      </c>
      <c r="C2331" s="845" t="s">
        <v>2223</v>
      </c>
      <c r="D2331" s="225" t="s">
        <v>228</v>
      </c>
      <c r="E2331" s="846"/>
      <c r="F2331" s="846">
        <v>5</v>
      </c>
      <c r="G2331" s="846">
        <v>5</v>
      </c>
      <c r="H2331" s="847"/>
      <c r="I2331" s="847"/>
      <c r="J2331" s="1063"/>
      <c r="K2331" s="847"/>
      <c r="L2331" s="847"/>
      <c r="M2331" s="847">
        <v>100</v>
      </c>
      <c r="N2331" s="847"/>
      <c r="O2331" s="218">
        <v>45078</v>
      </c>
      <c r="P2331" s="557">
        <f t="shared" si="51"/>
        <v>100</v>
      </c>
    </row>
    <row r="2332" spans="1:16">
      <c r="A2332" s="844">
        <v>45106</v>
      </c>
      <c r="B2332" s="845" t="s">
        <v>12</v>
      </c>
      <c r="C2332" s="845" t="s">
        <v>2221</v>
      </c>
      <c r="D2332" s="797" t="s">
        <v>402</v>
      </c>
      <c r="E2332" s="846"/>
      <c r="F2332" s="846">
        <v>1</v>
      </c>
      <c r="G2332" s="846">
        <v>1</v>
      </c>
      <c r="H2332" s="846">
        <v>1</v>
      </c>
      <c r="I2332" s="847"/>
      <c r="J2332" s="1063"/>
      <c r="K2332" s="847"/>
      <c r="L2332" s="847"/>
      <c r="M2332" s="847"/>
      <c r="N2332" s="847"/>
      <c r="O2332" s="218">
        <v>45078</v>
      </c>
      <c r="P2332" s="557">
        <f t="shared" si="51"/>
        <v>0</v>
      </c>
    </row>
    <row r="2333" spans="1:16">
      <c r="A2333" s="844">
        <v>45106</v>
      </c>
      <c r="B2333" s="845" t="s">
        <v>12</v>
      </c>
      <c r="C2333" s="845" t="s">
        <v>2221</v>
      </c>
      <c r="D2333" s="797" t="s">
        <v>403</v>
      </c>
      <c r="E2333" s="846"/>
      <c r="F2333" s="846">
        <v>1</v>
      </c>
      <c r="G2333" s="846">
        <v>1</v>
      </c>
      <c r="H2333" s="846">
        <v>1</v>
      </c>
      <c r="I2333" s="847"/>
      <c r="J2333" s="1063"/>
      <c r="K2333" s="847"/>
      <c r="L2333" s="847"/>
      <c r="M2333" s="847"/>
      <c r="N2333" s="847"/>
      <c r="O2333" s="218">
        <v>45078</v>
      </c>
      <c r="P2333" s="557">
        <f t="shared" si="51"/>
        <v>0</v>
      </c>
    </row>
    <row r="2334" spans="1:16">
      <c r="A2334" s="844">
        <v>45106</v>
      </c>
      <c r="B2334" s="845" t="s">
        <v>12</v>
      </c>
      <c r="C2334" s="845" t="s">
        <v>2221</v>
      </c>
      <c r="D2334" s="797" t="s">
        <v>400</v>
      </c>
      <c r="E2334" s="846"/>
      <c r="F2334" s="846">
        <v>2</v>
      </c>
      <c r="G2334" s="846">
        <v>2</v>
      </c>
      <c r="H2334" s="846">
        <v>2</v>
      </c>
      <c r="I2334" s="847"/>
      <c r="J2334" s="1063"/>
      <c r="K2334" s="847"/>
      <c r="L2334" s="847"/>
      <c r="M2334" s="847"/>
      <c r="N2334" s="847"/>
      <c r="O2334" s="218">
        <v>45078</v>
      </c>
      <c r="P2334" s="557">
        <f t="shared" si="51"/>
        <v>0</v>
      </c>
    </row>
    <row r="2335" spans="1:16">
      <c r="A2335" s="844">
        <v>45106</v>
      </c>
      <c r="B2335" s="845" t="s">
        <v>12</v>
      </c>
      <c r="C2335" s="845"/>
      <c r="D2335" s="797" t="s">
        <v>404</v>
      </c>
      <c r="E2335" s="846"/>
      <c r="F2335" s="846">
        <v>6</v>
      </c>
      <c r="G2335" s="846">
        <v>6</v>
      </c>
      <c r="H2335" s="846">
        <v>6</v>
      </c>
      <c r="I2335" s="847"/>
      <c r="J2335" s="1063"/>
      <c r="K2335" s="847"/>
      <c r="L2335" s="847"/>
      <c r="M2335" s="847"/>
      <c r="N2335" s="847"/>
      <c r="O2335" s="218">
        <v>45078</v>
      </c>
      <c r="P2335" s="557">
        <f t="shared" si="51"/>
        <v>0</v>
      </c>
    </row>
    <row r="2336" spans="1:16">
      <c r="A2336" s="844">
        <v>45107</v>
      </c>
      <c r="B2336" s="845" t="s">
        <v>472</v>
      </c>
      <c r="C2336" s="845" t="s">
        <v>2223</v>
      </c>
      <c r="D2336" s="225" t="s">
        <v>228</v>
      </c>
      <c r="E2336" s="846"/>
      <c r="F2336" s="846">
        <v>7</v>
      </c>
      <c r="G2336" s="846">
        <v>7</v>
      </c>
      <c r="H2336" s="847"/>
      <c r="I2336" s="847"/>
      <c r="J2336" s="1063"/>
      <c r="K2336" s="847"/>
      <c r="L2336" s="847"/>
      <c r="M2336" s="847">
        <v>140</v>
      </c>
      <c r="N2336" s="847"/>
      <c r="O2336" s="218">
        <v>45078</v>
      </c>
      <c r="P2336" s="557">
        <f t="shared" si="51"/>
        <v>140</v>
      </c>
    </row>
    <row r="2337" spans="1:16">
      <c r="A2337" s="844">
        <v>45107</v>
      </c>
      <c r="B2337" s="845" t="s">
        <v>2</v>
      </c>
      <c r="C2337" s="845" t="s">
        <v>1970</v>
      </c>
      <c r="D2337" s="797" t="s">
        <v>98</v>
      </c>
      <c r="E2337" s="846"/>
      <c r="F2337" s="846">
        <v>1</v>
      </c>
      <c r="G2337" s="846">
        <v>1</v>
      </c>
      <c r="H2337" s="847"/>
      <c r="I2337" s="847"/>
      <c r="J2337" s="1063"/>
      <c r="K2337" s="847"/>
      <c r="L2337" s="847"/>
      <c r="M2337" s="847"/>
      <c r="N2337" s="847">
        <v>12</v>
      </c>
      <c r="O2337" s="218">
        <v>45078</v>
      </c>
      <c r="P2337" s="557">
        <f t="shared" si="51"/>
        <v>12</v>
      </c>
    </row>
    <row r="2338" spans="1:16">
      <c r="A2338" s="844">
        <v>45107</v>
      </c>
      <c r="B2338" s="845" t="s">
        <v>14</v>
      </c>
      <c r="C2338" s="845" t="s">
        <v>1978</v>
      </c>
      <c r="D2338" s="846" t="s">
        <v>95</v>
      </c>
      <c r="E2338" s="846"/>
      <c r="F2338" s="846">
        <v>1</v>
      </c>
      <c r="G2338" s="846">
        <v>1</v>
      </c>
      <c r="H2338" s="847"/>
      <c r="I2338" s="847"/>
      <c r="J2338" s="1063"/>
      <c r="K2338" s="847"/>
      <c r="L2338" s="847"/>
      <c r="M2338" s="847"/>
      <c r="N2338" s="847">
        <v>12</v>
      </c>
      <c r="O2338" s="218">
        <v>45078</v>
      </c>
      <c r="P2338" s="557">
        <f t="shared" si="51"/>
        <v>12</v>
      </c>
    </row>
    <row r="2339" spans="1:16">
      <c r="A2339" s="844">
        <v>45107</v>
      </c>
      <c r="B2339" s="845" t="s">
        <v>41</v>
      </c>
      <c r="C2339" s="845" t="s">
        <v>2155</v>
      </c>
      <c r="D2339" s="797" t="s">
        <v>96</v>
      </c>
      <c r="E2339" s="846"/>
      <c r="F2339" s="846">
        <v>3</v>
      </c>
      <c r="G2339" s="846">
        <v>3</v>
      </c>
      <c r="H2339" s="847"/>
      <c r="I2339" s="847"/>
      <c r="J2339" s="1063"/>
      <c r="K2339" s="847"/>
      <c r="L2339" s="847"/>
      <c r="M2339" s="847"/>
      <c r="N2339" s="847">
        <v>36</v>
      </c>
      <c r="O2339" s="218">
        <v>45078</v>
      </c>
      <c r="P2339" s="557">
        <f t="shared" si="51"/>
        <v>36</v>
      </c>
    </row>
    <row r="2340" spans="1:16">
      <c r="A2340" s="844">
        <v>45107</v>
      </c>
      <c r="B2340" s="845" t="s">
        <v>472</v>
      </c>
      <c r="C2340" s="845" t="s">
        <v>2224</v>
      </c>
      <c r="D2340" s="797" t="s">
        <v>96</v>
      </c>
      <c r="E2340" s="846"/>
      <c r="F2340" s="846">
        <v>1</v>
      </c>
      <c r="G2340" s="846">
        <v>1</v>
      </c>
      <c r="H2340" s="847"/>
      <c r="I2340" s="847"/>
      <c r="J2340" s="1063"/>
      <c r="K2340" s="847"/>
      <c r="L2340" s="847"/>
      <c r="M2340" s="847"/>
      <c r="N2340" s="847">
        <v>12</v>
      </c>
      <c r="O2340" s="218">
        <v>45078</v>
      </c>
      <c r="P2340" s="557">
        <f t="shared" si="51"/>
        <v>12</v>
      </c>
    </row>
    <row r="2341" spans="1:16">
      <c r="A2341" s="844">
        <v>45109</v>
      </c>
      <c r="B2341" s="845" t="s">
        <v>472</v>
      </c>
      <c r="C2341" s="845"/>
      <c r="D2341" s="846" t="s">
        <v>10</v>
      </c>
      <c r="E2341" s="846"/>
      <c r="F2341" s="846">
        <v>2</v>
      </c>
      <c r="G2341" s="846">
        <v>0.5</v>
      </c>
      <c r="H2341" s="847"/>
      <c r="I2341" s="847"/>
      <c r="J2341" s="1063"/>
      <c r="K2341" s="847"/>
      <c r="L2341" s="847"/>
      <c r="M2341" s="847">
        <v>10</v>
      </c>
      <c r="N2341" s="847"/>
      <c r="O2341" s="218">
        <v>45108</v>
      </c>
      <c r="P2341" s="557">
        <f t="shared" si="51"/>
        <v>10</v>
      </c>
    </row>
    <row r="2342" spans="1:16">
      <c r="A2342" s="844">
        <v>45109</v>
      </c>
      <c r="B2342" s="845" t="s">
        <v>14</v>
      </c>
      <c r="C2342" s="845"/>
      <c r="D2342" s="846" t="s">
        <v>10</v>
      </c>
      <c r="E2342" s="846"/>
      <c r="F2342" s="846">
        <v>3</v>
      </c>
      <c r="G2342" s="846">
        <v>0.75</v>
      </c>
      <c r="H2342" s="847"/>
      <c r="I2342" s="847"/>
      <c r="J2342" s="1063"/>
      <c r="K2342" s="847"/>
      <c r="L2342" s="847"/>
      <c r="M2342" s="847">
        <v>15</v>
      </c>
      <c r="N2342" s="847"/>
      <c r="O2342" s="218">
        <v>45108</v>
      </c>
      <c r="P2342" s="557">
        <f t="shared" si="51"/>
        <v>15</v>
      </c>
    </row>
    <row r="2343" spans="1:16">
      <c r="A2343" s="844">
        <v>45109</v>
      </c>
      <c r="B2343" s="845" t="s">
        <v>472</v>
      </c>
      <c r="C2343" s="845" t="s">
        <v>2220</v>
      </c>
      <c r="D2343" s="846" t="s">
        <v>354</v>
      </c>
      <c r="E2343" s="846"/>
      <c r="F2343" s="846">
        <v>1</v>
      </c>
      <c r="G2343" s="846">
        <v>1</v>
      </c>
      <c r="H2343" s="847"/>
      <c r="I2343" s="847"/>
      <c r="J2343" s="1063"/>
      <c r="K2343" s="847"/>
      <c r="L2343" s="847"/>
      <c r="M2343" s="847">
        <v>10</v>
      </c>
      <c r="N2343" s="847"/>
      <c r="O2343" s="218">
        <v>45108</v>
      </c>
      <c r="P2343" s="557">
        <f t="shared" si="51"/>
        <v>10</v>
      </c>
    </row>
    <row r="2344" spans="1:16">
      <c r="A2344" s="844">
        <v>45109</v>
      </c>
      <c r="B2344" s="845" t="s">
        <v>2</v>
      </c>
      <c r="C2344" s="845" t="s">
        <v>1802</v>
      </c>
      <c r="D2344" s="930" t="s">
        <v>97</v>
      </c>
      <c r="E2344" s="846"/>
      <c r="F2344" s="846">
        <v>1</v>
      </c>
      <c r="G2344" s="846">
        <v>1</v>
      </c>
      <c r="H2344" s="847"/>
      <c r="I2344" s="847"/>
      <c r="J2344" s="1063"/>
      <c r="K2344" s="847"/>
      <c r="L2344" s="847"/>
      <c r="M2344" s="847"/>
      <c r="N2344" s="847">
        <v>12</v>
      </c>
      <c r="O2344" s="218">
        <v>45108</v>
      </c>
      <c r="P2344" s="557">
        <f t="shared" si="51"/>
        <v>12</v>
      </c>
    </row>
    <row r="2345" spans="1:16">
      <c r="A2345" s="844">
        <v>45109</v>
      </c>
      <c r="B2345" s="845" t="s">
        <v>41</v>
      </c>
      <c r="C2345" s="845" t="s">
        <v>2232</v>
      </c>
      <c r="D2345" s="797" t="s">
        <v>96</v>
      </c>
      <c r="E2345" s="846"/>
      <c r="F2345" s="846">
        <v>3</v>
      </c>
      <c r="G2345" s="846">
        <v>3</v>
      </c>
      <c r="H2345" s="847"/>
      <c r="I2345" s="847"/>
      <c r="J2345" s="1063"/>
      <c r="K2345" s="847"/>
      <c r="L2345" s="847"/>
      <c r="M2345" s="847"/>
      <c r="N2345" s="847">
        <v>36</v>
      </c>
      <c r="O2345" s="218">
        <v>45108</v>
      </c>
      <c r="P2345" s="557">
        <f t="shared" si="51"/>
        <v>36</v>
      </c>
    </row>
    <row r="2346" spans="1:16">
      <c r="A2346" s="844">
        <v>45109</v>
      </c>
      <c r="B2346" s="845" t="s">
        <v>14</v>
      </c>
      <c r="C2346" s="845" t="s">
        <v>1978</v>
      </c>
      <c r="D2346" s="797" t="s">
        <v>96</v>
      </c>
      <c r="E2346" s="846"/>
      <c r="F2346" s="846">
        <v>1</v>
      </c>
      <c r="G2346" s="846">
        <v>1</v>
      </c>
      <c r="H2346" s="847"/>
      <c r="I2346" s="847"/>
      <c r="J2346" s="1063"/>
      <c r="K2346" s="847"/>
      <c r="L2346" s="847"/>
      <c r="M2346" s="847"/>
      <c r="N2346" s="847">
        <v>12</v>
      </c>
      <c r="O2346" s="218">
        <v>45108</v>
      </c>
      <c r="P2346" s="557">
        <f t="shared" si="51"/>
        <v>12</v>
      </c>
    </row>
    <row r="2347" spans="1:16">
      <c r="A2347" s="844">
        <v>45109</v>
      </c>
      <c r="B2347" s="845" t="s">
        <v>2</v>
      </c>
      <c r="C2347" s="845"/>
      <c r="D2347" s="846" t="s">
        <v>99</v>
      </c>
      <c r="E2347" s="846"/>
      <c r="F2347" s="846">
        <v>5</v>
      </c>
      <c r="G2347" s="846">
        <v>5</v>
      </c>
      <c r="H2347" s="847"/>
      <c r="I2347" s="847"/>
      <c r="J2347" s="1063"/>
      <c r="K2347" s="847"/>
      <c r="L2347" s="847"/>
      <c r="M2347" s="847"/>
      <c r="N2347" s="847">
        <v>1.5</v>
      </c>
      <c r="O2347" s="218">
        <v>45108</v>
      </c>
      <c r="P2347" s="557">
        <f t="shared" si="51"/>
        <v>1.5</v>
      </c>
    </row>
    <row r="2348" spans="1:16">
      <c r="A2348" s="844">
        <v>45110</v>
      </c>
      <c r="B2348" s="845" t="s">
        <v>472</v>
      </c>
      <c r="C2348" s="845" t="s">
        <v>2220</v>
      </c>
      <c r="D2348" s="846" t="s">
        <v>11</v>
      </c>
      <c r="E2348" s="846"/>
      <c r="F2348" s="846">
        <v>2</v>
      </c>
      <c r="G2348" s="846">
        <v>2</v>
      </c>
      <c r="H2348" s="847"/>
      <c r="I2348" s="847"/>
      <c r="J2348" s="1063"/>
      <c r="K2348" s="847"/>
      <c r="L2348" s="847"/>
      <c r="M2348" s="847">
        <v>12</v>
      </c>
      <c r="N2348" s="847"/>
      <c r="O2348" s="218">
        <v>45108</v>
      </c>
      <c r="P2348" s="557">
        <f t="shared" si="51"/>
        <v>12</v>
      </c>
    </row>
    <row r="2349" spans="1:16">
      <c r="A2349" s="844">
        <v>45110</v>
      </c>
      <c r="B2349" s="845" t="s">
        <v>14</v>
      </c>
      <c r="C2349" s="845" t="s">
        <v>2213</v>
      </c>
      <c r="D2349" s="846" t="s">
        <v>10</v>
      </c>
      <c r="E2349" s="846"/>
      <c r="F2349" s="846">
        <v>3</v>
      </c>
      <c r="G2349" s="846">
        <v>0.75</v>
      </c>
      <c r="H2349" s="847"/>
      <c r="I2349" s="847"/>
      <c r="J2349" s="1063"/>
      <c r="K2349" s="847"/>
      <c r="L2349" s="847"/>
      <c r="M2349" s="847">
        <v>15</v>
      </c>
      <c r="N2349" s="847"/>
      <c r="O2349" s="218">
        <v>45108</v>
      </c>
      <c r="P2349" s="557">
        <f t="shared" si="51"/>
        <v>15</v>
      </c>
    </row>
    <row r="2350" spans="1:16">
      <c r="A2350" s="844">
        <v>45110</v>
      </c>
      <c r="B2350" s="845" t="s">
        <v>14</v>
      </c>
      <c r="C2350" s="845" t="s">
        <v>2197</v>
      </c>
      <c r="D2350" s="930" t="s">
        <v>97</v>
      </c>
      <c r="E2350" s="846"/>
      <c r="F2350" s="846">
        <v>1</v>
      </c>
      <c r="G2350" s="846">
        <v>1</v>
      </c>
      <c r="H2350" s="847"/>
      <c r="I2350" s="847"/>
      <c r="J2350" s="1063"/>
      <c r="K2350" s="847"/>
      <c r="L2350" s="847"/>
      <c r="M2350" s="847"/>
      <c r="N2350" s="847">
        <v>12</v>
      </c>
      <c r="O2350" s="218">
        <v>45108</v>
      </c>
      <c r="P2350" s="557">
        <f t="shared" ref="P2350:P2413" si="52">SUM(K2350:N2350)</f>
        <v>12</v>
      </c>
    </row>
    <row r="2351" spans="1:16">
      <c r="A2351" s="844">
        <v>45110</v>
      </c>
      <c r="B2351" s="845" t="s">
        <v>14</v>
      </c>
      <c r="C2351" s="845" t="s">
        <v>2234</v>
      </c>
      <c r="D2351" s="846" t="s">
        <v>95</v>
      </c>
      <c r="E2351" s="846"/>
      <c r="F2351" s="846">
        <v>2</v>
      </c>
      <c r="G2351" s="846">
        <v>2</v>
      </c>
      <c r="H2351" s="847"/>
      <c r="I2351" s="847"/>
      <c r="J2351" s="1063"/>
      <c r="K2351" s="847"/>
      <c r="L2351" s="847"/>
      <c r="M2351" s="847"/>
      <c r="N2351" s="847">
        <v>24</v>
      </c>
      <c r="O2351" s="218">
        <v>45108</v>
      </c>
      <c r="P2351" s="557">
        <f t="shared" si="52"/>
        <v>24</v>
      </c>
    </row>
    <row r="2352" spans="1:16">
      <c r="A2352" s="844">
        <v>45110</v>
      </c>
      <c r="B2352" s="845" t="s">
        <v>41</v>
      </c>
      <c r="C2352" s="845" t="s">
        <v>2235</v>
      </c>
      <c r="D2352" s="797" t="s">
        <v>96</v>
      </c>
      <c r="E2352" s="846"/>
      <c r="F2352" s="846">
        <v>3</v>
      </c>
      <c r="G2352" s="846">
        <v>3</v>
      </c>
      <c r="H2352" s="847"/>
      <c r="I2352" s="847"/>
      <c r="J2352" s="1063"/>
      <c r="K2352" s="847"/>
      <c r="L2352" s="847"/>
      <c r="M2352" s="847"/>
      <c r="N2352" s="847">
        <v>36</v>
      </c>
      <c r="O2352" s="218">
        <v>45108</v>
      </c>
      <c r="P2352" s="557">
        <f t="shared" si="52"/>
        <v>36</v>
      </c>
    </row>
    <row r="2353" spans="1:16">
      <c r="A2353" s="844">
        <v>45110</v>
      </c>
      <c r="B2353" s="845" t="s">
        <v>472</v>
      </c>
      <c r="C2353" s="845" t="s">
        <v>2236</v>
      </c>
      <c r="D2353" s="797" t="s">
        <v>96</v>
      </c>
      <c r="E2353" s="846"/>
      <c r="F2353" s="846">
        <v>1</v>
      </c>
      <c r="G2353" s="846">
        <v>1</v>
      </c>
      <c r="H2353" s="847"/>
      <c r="I2353" s="847"/>
      <c r="J2353" s="1063"/>
      <c r="K2353" s="847"/>
      <c r="L2353" s="847"/>
      <c r="M2353" s="847"/>
      <c r="N2353" s="847">
        <v>12</v>
      </c>
      <c r="O2353" s="218">
        <v>45108</v>
      </c>
      <c r="P2353" s="557">
        <f t="shared" si="52"/>
        <v>12</v>
      </c>
    </row>
    <row r="2354" spans="1:16">
      <c r="A2354" s="844">
        <v>45110</v>
      </c>
      <c r="B2354" s="845" t="s">
        <v>2</v>
      </c>
      <c r="C2354" s="845"/>
      <c r="D2354" s="846" t="s">
        <v>99</v>
      </c>
      <c r="E2354" s="846"/>
      <c r="F2354" s="846">
        <v>5</v>
      </c>
      <c r="G2354" s="846">
        <v>5</v>
      </c>
      <c r="H2354" s="847"/>
      <c r="I2354" s="847"/>
      <c r="J2354" s="1063"/>
      <c r="K2354" s="847"/>
      <c r="L2354" s="847"/>
      <c r="M2354" s="847"/>
      <c r="N2354" s="847">
        <v>1</v>
      </c>
      <c r="O2354" s="218">
        <v>45108</v>
      </c>
      <c r="P2354" s="557">
        <f t="shared" si="52"/>
        <v>1</v>
      </c>
    </row>
    <row r="2355" spans="1:16">
      <c r="A2355" s="844">
        <v>45111</v>
      </c>
      <c r="B2355" s="845" t="s">
        <v>472</v>
      </c>
      <c r="C2355" s="845" t="s">
        <v>1180</v>
      </c>
      <c r="D2355" s="846" t="s">
        <v>10</v>
      </c>
      <c r="E2355" s="846"/>
      <c r="F2355" s="846">
        <v>2</v>
      </c>
      <c r="G2355" s="846">
        <v>0.5</v>
      </c>
      <c r="H2355" s="847"/>
      <c r="I2355" s="847"/>
      <c r="J2355" s="1063"/>
      <c r="K2355" s="847"/>
      <c r="L2355" s="847"/>
      <c r="M2355" s="847">
        <v>10</v>
      </c>
      <c r="N2355" s="847"/>
      <c r="O2355" s="218">
        <v>45108</v>
      </c>
      <c r="P2355" s="557">
        <f t="shared" si="52"/>
        <v>10</v>
      </c>
    </row>
    <row r="2356" spans="1:16">
      <c r="A2356" s="844">
        <v>45111</v>
      </c>
      <c r="B2356" s="845" t="s">
        <v>14</v>
      </c>
      <c r="C2356" s="845" t="s">
        <v>2103</v>
      </c>
      <c r="D2356" s="846" t="s">
        <v>95</v>
      </c>
      <c r="E2356" s="846"/>
      <c r="F2356" s="846">
        <v>1</v>
      </c>
      <c r="G2356" s="846">
        <v>1</v>
      </c>
      <c r="H2356" s="847"/>
      <c r="I2356" s="847"/>
      <c r="J2356" s="1063"/>
      <c r="K2356" s="847"/>
      <c r="L2356" s="847"/>
      <c r="M2356" s="847"/>
      <c r="N2356" s="847">
        <v>12</v>
      </c>
      <c r="O2356" s="218">
        <v>45108</v>
      </c>
      <c r="P2356" s="557">
        <f t="shared" si="52"/>
        <v>12</v>
      </c>
    </row>
    <row r="2357" spans="1:16">
      <c r="A2357" s="844">
        <v>45111</v>
      </c>
      <c r="B2357" s="845" t="s">
        <v>472</v>
      </c>
      <c r="C2357" s="845" t="s">
        <v>1897</v>
      </c>
      <c r="D2357" s="797" t="s">
        <v>96</v>
      </c>
      <c r="E2357" s="846"/>
      <c r="F2357" s="846">
        <v>2</v>
      </c>
      <c r="G2357" s="846">
        <v>2</v>
      </c>
      <c r="H2357" s="847"/>
      <c r="I2357" s="847"/>
      <c r="J2357" s="1063"/>
      <c r="K2357" s="847"/>
      <c r="L2357" s="847"/>
      <c r="M2357" s="847"/>
      <c r="N2357" s="847">
        <v>24</v>
      </c>
      <c r="O2357" s="218">
        <v>45108</v>
      </c>
      <c r="P2357" s="557">
        <f t="shared" si="52"/>
        <v>24</v>
      </c>
    </row>
    <row r="2358" spans="1:16">
      <c r="A2358" s="844">
        <v>45111</v>
      </c>
      <c r="B2358" s="845" t="s">
        <v>41</v>
      </c>
      <c r="C2358" s="845" t="s">
        <v>2125</v>
      </c>
      <c r="D2358" s="797" t="s">
        <v>96</v>
      </c>
      <c r="E2358" s="846"/>
      <c r="F2358" s="846">
        <v>1</v>
      </c>
      <c r="G2358" s="846">
        <v>1</v>
      </c>
      <c r="H2358" s="847"/>
      <c r="I2358" s="847"/>
      <c r="J2358" s="1063"/>
      <c r="K2358" s="847"/>
      <c r="L2358" s="847"/>
      <c r="M2358" s="847"/>
      <c r="N2358" s="847">
        <v>12</v>
      </c>
      <c r="O2358" s="218">
        <v>45108</v>
      </c>
      <c r="P2358" s="557">
        <f t="shared" si="52"/>
        <v>12</v>
      </c>
    </row>
    <row r="2359" spans="1:16">
      <c r="A2359" s="844">
        <v>45111</v>
      </c>
      <c r="B2359" s="845" t="s">
        <v>2</v>
      </c>
      <c r="C2359" s="845"/>
      <c r="D2359" s="846" t="s">
        <v>99</v>
      </c>
      <c r="E2359" s="846"/>
      <c r="F2359" s="846">
        <v>5</v>
      </c>
      <c r="G2359" s="846">
        <v>5</v>
      </c>
      <c r="H2359" s="847"/>
      <c r="I2359" s="847"/>
      <c r="J2359" s="1063"/>
      <c r="K2359" s="847"/>
      <c r="L2359" s="847"/>
      <c r="M2359" s="847"/>
      <c r="N2359" s="847">
        <v>1</v>
      </c>
      <c r="O2359" s="218">
        <v>45108</v>
      </c>
      <c r="P2359" s="557">
        <f t="shared" si="52"/>
        <v>1</v>
      </c>
    </row>
    <row r="2360" spans="1:16">
      <c r="A2360" s="844">
        <v>45112</v>
      </c>
      <c r="B2360" s="845" t="s">
        <v>472</v>
      </c>
      <c r="C2360" s="845" t="s">
        <v>2220</v>
      </c>
      <c r="D2360" s="846" t="s">
        <v>11</v>
      </c>
      <c r="E2360" s="846"/>
      <c r="F2360" s="846">
        <v>2</v>
      </c>
      <c r="G2360" s="846">
        <v>2</v>
      </c>
      <c r="H2360" s="847"/>
      <c r="I2360" s="847"/>
      <c r="J2360" s="1063"/>
      <c r="K2360" s="847"/>
      <c r="L2360" s="847"/>
      <c r="M2360" s="847">
        <v>12</v>
      </c>
      <c r="N2360" s="847"/>
      <c r="O2360" s="218">
        <v>45108</v>
      </c>
      <c r="P2360" s="557">
        <f t="shared" si="52"/>
        <v>12</v>
      </c>
    </row>
    <row r="2361" spans="1:16">
      <c r="A2361" s="844">
        <v>45112</v>
      </c>
      <c r="B2361" s="845" t="s">
        <v>14</v>
      </c>
      <c r="C2361" s="845" t="s">
        <v>2218</v>
      </c>
      <c r="D2361" s="846" t="s">
        <v>10</v>
      </c>
      <c r="E2361" s="846"/>
      <c r="F2361" s="846">
        <v>1</v>
      </c>
      <c r="G2361" s="846">
        <v>0.25</v>
      </c>
      <c r="H2361" s="847"/>
      <c r="I2361" s="847"/>
      <c r="J2361" s="1063"/>
      <c r="K2361" s="847"/>
      <c r="L2361" s="847"/>
      <c r="M2361" s="847">
        <v>4</v>
      </c>
      <c r="N2361" s="847"/>
      <c r="O2361" s="218">
        <v>45108</v>
      </c>
      <c r="P2361" s="557">
        <f t="shared" si="52"/>
        <v>4</v>
      </c>
    </row>
    <row r="2362" spans="1:16">
      <c r="A2362" s="844">
        <v>45112</v>
      </c>
      <c r="B2362" s="845" t="s">
        <v>2</v>
      </c>
      <c r="C2362" s="845" t="s">
        <v>1976</v>
      </c>
      <c r="D2362" s="797" t="s">
        <v>98</v>
      </c>
      <c r="E2362" s="846"/>
      <c r="F2362" s="846">
        <v>1</v>
      </c>
      <c r="G2362" s="846">
        <v>1</v>
      </c>
      <c r="H2362" s="847"/>
      <c r="I2362" s="847"/>
      <c r="J2362" s="1063"/>
      <c r="K2362" s="847"/>
      <c r="L2362" s="847"/>
      <c r="M2362" s="847"/>
      <c r="N2362" s="847">
        <v>12</v>
      </c>
      <c r="O2362" s="218">
        <v>45108</v>
      </c>
      <c r="P2362" s="557">
        <f t="shared" si="52"/>
        <v>12</v>
      </c>
    </row>
    <row r="2363" spans="1:16">
      <c r="A2363" s="844">
        <v>45112</v>
      </c>
      <c r="B2363" s="845" t="s">
        <v>34</v>
      </c>
      <c r="C2363" s="845" t="s">
        <v>1968</v>
      </c>
      <c r="D2363" s="797" t="s">
        <v>98</v>
      </c>
      <c r="E2363" s="846"/>
      <c r="F2363" s="846">
        <v>1</v>
      </c>
      <c r="G2363" s="846">
        <v>1</v>
      </c>
      <c r="H2363" s="847"/>
      <c r="I2363" s="847"/>
      <c r="J2363" s="1063"/>
      <c r="K2363" s="847"/>
      <c r="L2363" s="847"/>
      <c r="M2363" s="847"/>
      <c r="N2363" s="847">
        <v>12</v>
      </c>
      <c r="O2363" s="218">
        <v>45108</v>
      </c>
      <c r="P2363" s="557">
        <f t="shared" si="52"/>
        <v>12</v>
      </c>
    </row>
    <row r="2364" spans="1:16">
      <c r="A2364" s="844">
        <v>45112</v>
      </c>
      <c r="B2364" s="845" t="s">
        <v>472</v>
      </c>
      <c r="C2364" s="845" t="s">
        <v>1897</v>
      </c>
      <c r="D2364" s="797" t="s">
        <v>96</v>
      </c>
      <c r="E2364" s="846"/>
      <c r="F2364" s="846">
        <v>2</v>
      </c>
      <c r="G2364" s="846">
        <v>2</v>
      </c>
      <c r="H2364" s="847"/>
      <c r="I2364" s="847"/>
      <c r="J2364" s="1063"/>
      <c r="K2364" s="847"/>
      <c r="L2364" s="847"/>
      <c r="M2364" s="847"/>
      <c r="N2364" s="847">
        <v>24</v>
      </c>
      <c r="O2364" s="218">
        <v>45108</v>
      </c>
      <c r="P2364" s="557">
        <f t="shared" si="52"/>
        <v>24</v>
      </c>
    </row>
    <row r="2365" spans="1:16">
      <c r="A2365" s="844">
        <v>45112</v>
      </c>
      <c r="B2365" s="845" t="s">
        <v>14</v>
      </c>
      <c r="C2365" s="845" t="s">
        <v>2103</v>
      </c>
      <c r="D2365" s="797" t="s">
        <v>96</v>
      </c>
      <c r="E2365" s="846"/>
      <c r="F2365" s="846">
        <v>1</v>
      </c>
      <c r="G2365" s="846">
        <v>1</v>
      </c>
      <c r="H2365" s="847"/>
      <c r="I2365" s="847"/>
      <c r="J2365" s="1063"/>
      <c r="K2365" s="847"/>
      <c r="L2365" s="847"/>
      <c r="M2365" s="847"/>
      <c r="N2365" s="847">
        <v>12</v>
      </c>
      <c r="O2365" s="218">
        <v>45108</v>
      </c>
      <c r="P2365" s="557">
        <f t="shared" si="52"/>
        <v>12</v>
      </c>
    </row>
    <row r="2366" spans="1:16">
      <c r="A2366" s="844">
        <v>45112</v>
      </c>
      <c r="B2366" s="845" t="s">
        <v>12</v>
      </c>
      <c r="C2366" s="845" t="s">
        <v>2238</v>
      </c>
      <c r="D2366" s="797" t="s">
        <v>402</v>
      </c>
      <c r="E2366" s="846"/>
      <c r="F2366" s="846">
        <v>1</v>
      </c>
      <c r="G2366" s="846">
        <v>1</v>
      </c>
      <c r="H2366" s="846">
        <v>1</v>
      </c>
      <c r="I2366" s="847"/>
      <c r="J2366" s="1063"/>
      <c r="K2366" s="847"/>
      <c r="L2366" s="847"/>
      <c r="M2366" s="847"/>
      <c r="N2366" s="847"/>
      <c r="O2366" s="218">
        <v>45108</v>
      </c>
      <c r="P2366" s="557">
        <f t="shared" si="52"/>
        <v>0</v>
      </c>
    </row>
    <row r="2367" spans="1:16">
      <c r="A2367" s="844">
        <v>45112</v>
      </c>
      <c r="B2367" s="845" t="s">
        <v>12</v>
      </c>
      <c r="C2367" s="845" t="s">
        <v>2238</v>
      </c>
      <c r="D2367" s="797" t="s">
        <v>400</v>
      </c>
      <c r="E2367" s="846"/>
      <c r="F2367" s="846">
        <v>2</v>
      </c>
      <c r="G2367" s="846">
        <v>2</v>
      </c>
      <c r="H2367" s="846">
        <v>2</v>
      </c>
      <c r="I2367" s="847"/>
      <c r="J2367" s="1063"/>
      <c r="K2367" s="847"/>
      <c r="L2367" s="847"/>
      <c r="M2367" s="847"/>
      <c r="N2367" s="847"/>
      <c r="O2367" s="218">
        <v>45108</v>
      </c>
      <c r="P2367" s="557">
        <f t="shared" si="52"/>
        <v>0</v>
      </c>
    </row>
    <row r="2368" spans="1:16">
      <c r="A2368" s="844">
        <v>45113</v>
      </c>
      <c r="B2368" s="845" t="s">
        <v>472</v>
      </c>
      <c r="C2368" s="845" t="s">
        <v>1822</v>
      </c>
      <c r="D2368" s="846" t="s">
        <v>10</v>
      </c>
      <c r="E2368" s="846"/>
      <c r="F2368" s="846">
        <v>2</v>
      </c>
      <c r="G2368" s="846">
        <v>0.5</v>
      </c>
      <c r="H2368" s="847"/>
      <c r="I2368" s="847"/>
      <c r="J2368" s="1063"/>
      <c r="K2368" s="847"/>
      <c r="L2368" s="847"/>
      <c r="M2368" s="847">
        <v>10</v>
      </c>
      <c r="N2368" s="847"/>
      <c r="O2368" s="218">
        <v>45108</v>
      </c>
      <c r="P2368" s="557">
        <f t="shared" si="52"/>
        <v>10</v>
      </c>
    </row>
    <row r="2369" spans="1:16">
      <c r="A2369" s="844">
        <v>45113</v>
      </c>
      <c r="B2369" s="731" t="s">
        <v>43</v>
      </c>
      <c r="C2369" s="845" t="s">
        <v>2239</v>
      </c>
      <c r="D2369" s="846" t="s">
        <v>10</v>
      </c>
      <c r="E2369" s="846"/>
      <c r="F2369" s="846">
        <v>5</v>
      </c>
      <c r="G2369" s="846">
        <v>1.25</v>
      </c>
      <c r="H2369" s="847"/>
      <c r="I2369" s="847"/>
      <c r="J2369" s="1063"/>
      <c r="K2369" s="847"/>
      <c r="L2369" s="847"/>
      <c r="M2369" s="847">
        <v>25</v>
      </c>
      <c r="N2369" s="847"/>
      <c r="O2369" s="218">
        <v>45108</v>
      </c>
      <c r="P2369" s="557">
        <f t="shared" si="52"/>
        <v>25</v>
      </c>
    </row>
    <row r="2370" spans="1:16">
      <c r="A2370" s="844">
        <v>45113</v>
      </c>
      <c r="B2370" s="845" t="s">
        <v>37</v>
      </c>
      <c r="C2370" s="845" t="s">
        <v>1443</v>
      </c>
      <c r="D2370" s="846" t="s">
        <v>204</v>
      </c>
      <c r="E2370" s="846"/>
      <c r="F2370" s="846">
        <v>1</v>
      </c>
      <c r="G2370" s="846">
        <v>1</v>
      </c>
      <c r="H2370" s="847"/>
      <c r="I2370" s="847"/>
      <c r="J2370" s="1063"/>
      <c r="K2370" s="847"/>
      <c r="L2370" s="847"/>
      <c r="M2370" s="847"/>
      <c r="N2370" s="847">
        <v>43</v>
      </c>
      <c r="O2370" s="218">
        <v>45108</v>
      </c>
      <c r="P2370" s="557">
        <f t="shared" si="52"/>
        <v>43</v>
      </c>
    </row>
    <row r="2371" spans="1:16">
      <c r="A2371" s="844">
        <v>45113</v>
      </c>
      <c r="B2371" s="845" t="s">
        <v>41</v>
      </c>
      <c r="C2371" s="845" t="s">
        <v>2240</v>
      </c>
      <c r="D2371" s="930" t="s">
        <v>97</v>
      </c>
      <c r="E2371" s="846"/>
      <c r="F2371" s="846">
        <v>1</v>
      </c>
      <c r="G2371" s="846">
        <v>1</v>
      </c>
      <c r="H2371" s="847"/>
      <c r="I2371" s="847"/>
      <c r="J2371" s="1063"/>
      <c r="K2371" s="847"/>
      <c r="L2371" s="847"/>
      <c r="M2371" s="847"/>
      <c r="N2371" s="847">
        <v>12</v>
      </c>
      <c r="O2371" s="218">
        <v>45108</v>
      </c>
      <c r="P2371" s="557">
        <f t="shared" si="52"/>
        <v>12</v>
      </c>
    </row>
    <row r="2372" spans="1:16">
      <c r="A2372" s="844">
        <v>45113</v>
      </c>
      <c r="B2372" s="845" t="s">
        <v>41</v>
      </c>
      <c r="C2372" s="845" t="s">
        <v>2240</v>
      </c>
      <c r="D2372" s="846" t="s">
        <v>95</v>
      </c>
      <c r="E2372" s="846"/>
      <c r="F2372" s="846">
        <v>1</v>
      </c>
      <c r="G2372" s="846">
        <v>1</v>
      </c>
      <c r="H2372" s="847"/>
      <c r="I2372" s="847"/>
      <c r="J2372" s="1063"/>
      <c r="K2372" s="847"/>
      <c r="L2372" s="847"/>
      <c r="M2372" s="847"/>
      <c r="N2372" s="847">
        <v>12</v>
      </c>
      <c r="O2372" s="218">
        <v>45108</v>
      </c>
      <c r="P2372" s="557">
        <f t="shared" si="52"/>
        <v>12</v>
      </c>
    </row>
    <row r="2373" spans="1:16">
      <c r="A2373" s="844">
        <v>45113</v>
      </c>
      <c r="B2373" s="845" t="s">
        <v>472</v>
      </c>
      <c r="C2373" s="845" t="s">
        <v>2198</v>
      </c>
      <c r="D2373" s="846" t="s">
        <v>95</v>
      </c>
      <c r="E2373" s="846"/>
      <c r="F2373" s="846">
        <v>1</v>
      </c>
      <c r="G2373" s="846">
        <v>1</v>
      </c>
      <c r="H2373" s="847"/>
      <c r="I2373" s="847"/>
      <c r="J2373" s="1063"/>
      <c r="K2373" s="847"/>
      <c r="L2373" s="847"/>
      <c r="M2373" s="847"/>
      <c r="N2373" s="847">
        <v>12</v>
      </c>
      <c r="O2373" s="218">
        <v>45108</v>
      </c>
      <c r="P2373" s="557">
        <f t="shared" si="52"/>
        <v>12</v>
      </c>
    </row>
    <row r="2374" spans="1:16">
      <c r="A2374" s="844">
        <v>45113</v>
      </c>
      <c r="B2374" s="845" t="s">
        <v>41</v>
      </c>
      <c r="C2374" s="845" t="s">
        <v>2203</v>
      </c>
      <c r="D2374" s="797" t="s">
        <v>96</v>
      </c>
      <c r="E2374" s="846"/>
      <c r="F2374" s="846">
        <v>2</v>
      </c>
      <c r="G2374" s="846">
        <v>2</v>
      </c>
      <c r="H2374" s="847"/>
      <c r="I2374" s="847"/>
      <c r="J2374" s="1063"/>
      <c r="K2374" s="847"/>
      <c r="L2374" s="847"/>
      <c r="M2374" s="847"/>
      <c r="N2374" s="847">
        <v>24</v>
      </c>
      <c r="O2374" s="218">
        <v>45108</v>
      </c>
      <c r="P2374" s="557">
        <f t="shared" si="52"/>
        <v>24</v>
      </c>
    </row>
    <row r="2375" spans="1:16">
      <c r="A2375" s="844">
        <v>45113</v>
      </c>
      <c r="B2375" s="845" t="s">
        <v>14</v>
      </c>
      <c r="C2375" s="845" t="s">
        <v>2111</v>
      </c>
      <c r="D2375" s="797" t="s">
        <v>96</v>
      </c>
      <c r="E2375" s="846"/>
      <c r="F2375" s="846">
        <v>1</v>
      </c>
      <c r="G2375" s="846">
        <v>1</v>
      </c>
      <c r="H2375" s="847"/>
      <c r="I2375" s="847"/>
      <c r="J2375" s="1063"/>
      <c r="K2375" s="847"/>
      <c r="L2375" s="847"/>
      <c r="M2375" s="847"/>
      <c r="N2375" s="847">
        <v>12</v>
      </c>
      <c r="O2375" s="218">
        <v>45108</v>
      </c>
      <c r="P2375" s="557">
        <f t="shared" si="52"/>
        <v>12</v>
      </c>
    </row>
    <row r="2376" spans="1:16">
      <c r="A2376" s="844">
        <v>45113</v>
      </c>
      <c r="B2376" s="845" t="s">
        <v>12</v>
      </c>
      <c r="C2376" s="845" t="s">
        <v>2238</v>
      </c>
      <c r="D2376" s="797" t="s">
        <v>402</v>
      </c>
      <c r="E2376" s="846"/>
      <c r="F2376" s="846">
        <v>1</v>
      </c>
      <c r="G2376" s="846">
        <v>1</v>
      </c>
      <c r="H2376" s="846">
        <v>1</v>
      </c>
      <c r="I2376" s="847"/>
      <c r="J2376" s="1063"/>
      <c r="K2376" s="847"/>
      <c r="L2376" s="847"/>
      <c r="M2376" s="847"/>
      <c r="N2376" s="847"/>
      <c r="O2376" s="218">
        <v>45108</v>
      </c>
      <c r="P2376" s="557">
        <f t="shared" si="52"/>
        <v>0</v>
      </c>
    </row>
    <row r="2377" spans="1:16">
      <c r="A2377" s="844">
        <v>45113</v>
      </c>
      <c r="B2377" s="845" t="s">
        <v>12</v>
      </c>
      <c r="C2377" s="845" t="s">
        <v>2238</v>
      </c>
      <c r="D2377" s="797" t="s">
        <v>400</v>
      </c>
      <c r="E2377" s="846"/>
      <c r="F2377" s="846">
        <v>2</v>
      </c>
      <c r="G2377" s="846">
        <v>2</v>
      </c>
      <c r="H2377" s="846">
        <v>2</v>
      </c>
      <c r="I2377" s="847"/>
      <c r="J2377" s="1063"/>
      <c r="K2377" s="847"/>
      <c r="L2377" s="847"/>
      <c r="M2377" s="847"/>
      <c r="N2377" s="847"/>
      <c r="O2377" s="218">
        <v>45108</v>
      </c>
      <c r="P2377" s="557">
        <f t="shared" si="52"/>
        <v>0</v>
      </c>
    </row>
    <row r="2378" spans="1:16">
      <c r="A2378" s="844">
        <v>45113</v>
      </c>
      <c r="B2378" s="845" t="s">
        <v>12</v>
      </c>
      <c r="C2378" s="845" t="s">
        <v>2238</v>
      </c>
      <c r="D2378" s="797" t="s">
        <v>403</v>
      </c>
      <c r="E2378" s="846"/>
      <c r="F2378" s="846">
        <v>2</v>
      </c>
      <c r="G2378" s="846">
        <v>2</v>
      </c>
      <c r="H2378" s="846">
        <v>2</v>
      </c>
      <c r="I2378" s="847"/>
      <c r="J2378" s="1063"/>
      <c r="K2378" s="847"/>
      <c r="L2378" s="847"/>
      <c r="M2378" s="847"/>
      <c r="N2378" s="847"/>
      <c r="O2378" s="218">
        <v>45108</v>
      </c>
      <c r="P2378" s="557">
        <f t="shared" si="52"/>
        <v>0</v>
      </c>
    </row>
    <row r="2379" spans="1:16">
      <c r="A2379" s="844">
        <v>45113</v>
      </c>
      <c r="B2379" s="845" t="s">
        <v>12</v>
      </c>
      <c r="C2379" s="845" t="s">
        <v>2241</v>
      </c>
      <c r="D2379" s="797" t="s">
        <v>402</v>
      </c>
      <c r="E2379" s="846"/>
      <c r="F2379" s="846">
        <v>1</v>
      </c>
      <c r="G2379" s="846">
        <v>1</v>
      </c>
      <c r="H2379" s="846">
        <v>1</v>
      </c>
      <c r="I2379" s="847"/>
      <c r="J2379" s="1063"/>
      <c r="K2379" s="847"/>
      <c r="L2379" s="847"/>
      <c r="M2379" s="847"/>
      <c r="N2379" s="847"/>
      <c r="O2379" s="218">
        <v>45108</v>
      </c>
      <c r="P2379" s="557">
        <f t="shared" si="52"/>
        <v>0</v>
      </c>
    </row>
    <row r="2380" spans="1:16">
      <c r="A2380" s="844">
        <v>45113</v>
      </c>
      <c r="B2380" s="845" t="s">
        <v>12</v>
      </c>
      <c r="C2380" s="845" t="s">
        <v>2241</v>
      </c>
      <c r="D2380" s="797" t="s">
        <v>400</v>
      </c>
      <c r="E2380" s="846"/>
      <c r="F2380" s="846">
        <v>2</v>
      </c>
      <c r="G2380" s="846">
        <v>2</v>
      </c>
      <c r="H2380" s="846">
        <v>2</v>
      </c>
      <c r="I2380" s="847"/>
      <c r="J2380" s="1063"/>
      <c r="K2380" s="847"/>
      <c r="L2380" s="847"/>
      <c r="M2380" s="847"/>
      <c r="N2380" s="847"/>
      <c r="O2380" s="218">
        <v>45108</v>
      </c>
      <c r="P2380" s="557">
        <f t="shared" si="52"/>
        <v>0</v>
      </c>
    </row>
    <row r="2381" spans="1:16">
      <c r="A2381" s="844">
        <v>45113</v>
      </c>
      <c r="B2381" s="845" t="s">
        <v>12</v>
      </c>
      <c r="C2381" s="845" t="s">
        <v>2241</v>
      </c>
      <c r="D2381" s="797" t="s">
        <v>403</v>
      </c>
      <c r="E2381" s="846"/>
      <c r="F2381" s="846">
        <v>1</v>
      </c>
      <c r="G2381" s="846">
        <v>1</v>
      </c>
      <c r="H2381" s="846">
        <v>1</v>
      </c>
      <c r="I2381" s="847"/>
      <c r="J2381" s="1063"/>
      <c r="K2381" s="847"/>
      <c r="L2381" s="847"/>
      <c r="M2381" s="847"/>
      <c r="N2381" s="847"/>
      <c r="O2381" s="218">
        <v>45108</v>
      </c>
      <c r="P2381" s="557">
        <f t="shared" si="52"/>
        <v>0</v>
      </c>
    </row>
    <row r="2382" spans="1:16">
      <c r="A2382" s="844">
        <v>45114</v>
      </c>
      <c r="B2382" s="845" t="s">
        <v>472</v>
      </c>
      <c r="C2382" s="845" t="s">
        <v>2242</v>
      </c>
      <c r="D2382" s="846" t="s">
        <v>354</v>
      </c>
      <c r="E2382" s="846"/>
      <c r="F2382" s="846">
        <v>5</v>
      </c>
      <c r="G2382" s="846">
        <v>5</v>
      </c>
      <c r="H2382" s="847"/>
      <c r="I2382" s="847"/>
      <c r="J2382" s="1063"/>
      <c r="K2382" s="847"/>
      <c r="L2382" s="847"/>
      <c r="M2382" s="847">
        <v>25</v>
      </c>
      <c r="N2382" s="847"/>
      <c r="O2382" s="218">
        <v>45108</v>
      </c>
      <c r="P2382" s="557">
        <f t="shared" si="52"/>
        <v>25</v>
      </c>
    </row>
    <row r="2383" spans="1:16">
      <c r="A2383" s="844">
        <v>45114</v>
      </c>
      <c r="B2383" s="845" t="s">
        <v>12</v>
      </c>
      <c r="C2383" s="845" t="s">
        <v>2241</v>
      </c>
      <c r="D2383" s="797" t="s">
        <v>402</v>
      </c>
      <c r="E2383" s="846"/>
      <c r="F2383" s="846">
        <v>1</v>
      </c>
      <c r="G2383" s="846">
        <v>1</v>
      </c>
      <c r="H2383" s="846">
        <v>1</v>
      </c>
      <c r="I2383" s="847"/>
      <c r="J2383" s="1063"/>
      <c r="K2383" s="847"/>
      <c r="L2383" s="847"/>
      <c r="M2383" s="847"/>
      <c r="N2383" s="847"/>
      <c r="O2383" s="218">
        <v>45108</v>
      </c>
      <c r="P2383" s="557">
        <f t="shared" si="52"/>
        <v>0</v>
      </c>
    </row>
    <row r="2384" spans="1:16">
      <c r="A2384" s="844">
        <v>45114</v>
      </c>
      <c r="B2384" s="845" t="s">
        <v>12</v>
      </c>
      <c r="C2384" s="845" t="s">
        <v>2241</v>
      </c>
      <c r="D2384" s="797" t="s">
        <v>400</v>
      </c>
      <c r="E2384" s="846"/>
      <c r="F2384" s="846">
        <v>2</v>
      </c>
      <c r="G2384" s="846">
        <v>2</v>
      </c>
      <c r="H2384" s="846">
        <v>2</v>
      </c>
      <c r="I2384" s="847"/>
      <c r="J2384" s="1063"/>
      <c r="K2384" s="847"/>
      <c r="L2384" s="847"/>
      <c r="M2384" s="847"/>
      <c r="N2384" s="847"/>
      <c r="O2384" s="218">
        <v>45108</v>
      </c>
      <c r="P2384" s="557">
        <f t="shared" si="52"/>
        <v>0</v>
      </c>
    </row>
    <row r="2385" spans="1:16">
      <c r="A2385" s="844">
        <v>45114</v>
      </c>
      <c r="B2385" s="845" t="s">
        <v>12</v>
      </c>
      <c r="C2385" s="845" t="s">
        <v>2241</v>
      </c>
      <c r="D2385" s="797" t="s">
        <v>403</v>
      </c>
      <c r="E2385" s="846"/>
      <c r="F2385" s="846">
        <v>1</v>
      </c>
      <c r="G2385" s="846">
        <v>1</v>
      </c>
      <c r="H2385" s="846">
        <v>1</v>
      </c>
      <c r="I2385" s="847"/>
      <c r="J2385" s="1063"/>
      <c r="K2385" s="847"/>
      <c r="L2385" s="847"/>
      <c r="M2385" s="847"/>
      <c r="N2385" s="847"/>
      <c r="O2385" s="218">
        <v>45108</v>
      </c>
      <c r="P2385" s="557">
        <f t="shared" si="52"/>
        <v>0</v>
      </c>
    </row>
    <row r="2386" spans="1:16">
      <c r="A2386" s="844">
        <v>45114</v>
      </c>
      <c r="B2386" s="845" t="s">
        <v>2</v>
      </c>
      <c r="C2386" s="845" t="s">
        <v>1837</v>
      </c>
      <c r="D2386" s="797" t="s">
        <v>98</v>
      </c>
      <c r="E2386" s="846"/>
      <c r="F2386" s="846">
        <v>1</v>
      </c>
      <c r="G2386" s="846">
        <v>1</v>
      </c>
      <c r="H2386" s="847"/>
      <c r="I2386" s="847"/>
      <c r="J2386" s="1063"/>
      <c r="K2386" s="847"/>
      <c r="L2386" s="847"/>
      <c r="M2386" s="847"/>
      <c r="N2386" s="847">
        <v>12</v>
      </c>
      <c r="O2386" s="218">
        <v>45108</v>
      </c>
      <c r="P2386" s="557">
        <f t="shared" si="52"/>
        <v>12</v>
      </c>
    </row>
    <row r="2387" spans="1:16">
      <c r="A2387" s="844">
        <v>45114</v>
      </c>
      <c r="B2387" s="845" t="s">
        <v>472</v>
      </c>
      <c r="C2387" s="845" t="s">
        <v>1798</v>
      </c>
      <c r="D2387" s="797" t="s">
        <v>96</v>
      </c>
      <c r="E2387" s="846"/>
      <c r="F2387" s="846">
        <v>1</v>
      </c>
      <c r="G2387" s="846">
        <v>1</v>
      </c>
      <c r="H2387" s="847"/>
      <c r="I2387" s="847"/>
      <c r="J2387" s="1063"/>
      <c r="K2387" s="847"/>
      <c r="L2387" s="847"/>
      <c r="M2387" s="847"/>
      <c r="N2387" s="847">
        <v>12</v>
      </c>
      <c r="O2387" s="218">
        <v>45108</v>
      </c>
      <c r="P2387" s="557">
        <f t="shared" si="52"/>
        <v>12</v>
      </c>
    </row>
    <row r="2388" spans="1:16">
      <c r="A2388" s="844">
        <v>45114</v>
      </c>
      <c r="B2388" s="845" t="s">
        <v>41</v>
      </c>
      <c r="C2388" s="845" t="s">
        <v>2203</v>
      </c>
      <c r="D2388" s="797" t="s">
        <v>96</v>
      </c>
      <c r="E2388" s="846"/>
      <c r="F2388" s="846">
        <v>1</v>
      </c>
      <c r="G2388" s="846">
        <v>1</v>
      </c>
      <c r="H2388" s="847"/>
      <c r="I2388" s="847"/>
      <c r="J2388" s="1063"/>
      <c r="K2388" s="847"/>
      <c r="L2388" s="847"/>
      <c r="M2388" s="847"/>
      <c r="N2388" s="847">
        <v>12</v>
      </c>
      <c r="O2388" s="218">
        <v>45108</v>
      </c>
      <c r="P2388" s="557">
        <f t="shared" si="52"/>
        <v>12</v>
      </c>
    </row>
    <row r="2389" spans="1:16">
      <c r="A2389" s="844">
        <v>45116</v>
      </c>
      <c r="B2389" s="845" t="s">
        <v>472</v>
      </c>
      <c r="C2389" s="845" t="s">
        <v>2243</v>
      </c>
      <c r="D2389" s="846" t="s">
        <v>354</v>
      </c>
      <c r="E2389" s="846"/>
      <c r="F2389" s="846">
        <v>4</v>
      </c>
      <c r="G2389" s="846">
        <v>4</v>
      </c>
      <c r="H2389" s="847"/>
      <c r="I2389" s="847"/>
      <c r="J2389" s="1063"/>
      <c r="K2389" s="847"/>
      <c r="L2389" s="847"/>
      <c r="M2389" s="847">
        <v>20</v>
      </c>
      <c r="N2389" s="847"/>
      <c r="O2389" s="218">
        <v>45108</v>
      </c>
      <c r="P2389" s="557">
        <f t="shared" si="52"/>
        <v>20</v>
      </c>
    </row>
    <row r="2390" spans="1:16">
      <c r="A2390" s="844">
        <v>45116</v>
      </c>
      <c r="B2390" s="845" t="s">
        <v>14</v>
      </c>
      <c r="C2390" s="845" t="s">
        <v>2244</v>
      </c>
      <c r="D2390" s="846" t="s">
        <v>10</v>
      </c>
      <c r="E2390" s="846"/>
      <c r="F2390" s="846">
        <v>2</v>
      </c>
      <c r="G2390" s="846">
        <v>0.5</v>
      </c>
      <c r="H2390" s="847"/>
      <c r="I2390" s="847"/>
      <c r="J2390" s="1063"/>
      <c r="K2390" s="847"/>
      <c r="L2390" s="847"/>
      <c r="M2390" s="847">
        <v>4.5</v>
      </c>
      <c r="N2390" s="847"/>
      <c r="O2390" s="218">
        <v>45108</v>
      </c>
      <c r="P2390" s="557">
        <f t="shared" si="52"/>
        <v>4.5</v>
      </c>
    </row>
    <row r="2391" spans="1:16">
      <c r="A2391" s="844">
        <v>45116</v>
      </c>
      <c r="B2391" s="731" t="s">
        <v>43</v>
      </c>
      <c r="C2391" s="845" t="s">
        <v>2245</v>
      </c>
      <c r="D2391" s="846" t="s">
        <v>10</v>
      </c>
      <c r="E2391" s="846"/>
      <c r="F2391" s="846">
        <v>5</v>
      </c>
      <c r="G2391" s="846">
        <v>1.25</v>
      </c>
      <c r="H2391" s="847"/>
      <c r="I2391" s="847"/>
      <c r="J2391" s="1063"/>
      <c r="K2391" s="847"/>
      <c r="L2391" s="847"/>
      <c r="M2391" s="847">
        <v>11.5</v>
      </c>
      <c r="N2391" s="847"/>
      <c r="O2391" s="218">
        <v>45108</v>
      </c>
      <c r="P2391" s="557">
        <f t="shared" si="52"/>
        <v>11.5</v>
      </c>
    </row>
    <row r="2392" spans="1:16">
      <c r="A2392" s="844">
        <v>45116</v>
      </c>
      <c r="B2392" s="845" t="s">
        <v>41</v>
      </c>
      <c r="C2392" s="845" t="s">
        <v>2246</v>
      </c>
      <c r="D2392" s="930" t="s">
        <v>97</v>
      </c>
      <c r="E2392" s="846"/>
      <c r="F2392" s="846">
        <v>2</v>
      </c>
      <c r="G2392" s="846">
        <v>2</v>
      </c>
      <c r="H2392" s="847"/>
      <c r="I2392" s="847"/>
      <c r="J2392" s="1063"/>
      <c r="K2392" s="847"/>
      <c r="L2392" s="847"/>
      <c r="M2392" s="847"/>
      <c r="N2392" s="847">
        <v>24</v>
      </c>
      <c r="O2392" s="218">
        <v>45108</v>
      </c>
      <c r="P2392" s="557">
        <f t="shared" si="52"/>
        <v>24</v>
      </c>
    </row>
    <row r="2393" spans="1:16">
      <c r="A2393" s="844">
        <v>45116</v>
      </c>
      <c r="B2393" s="845" t="s">
        <v>34</v>
      </c>
      <c r="C2393" s="845" t="s">
        <v>2247</v>
      </c>
      <c r="D2393" s="930" t="s">
        <v>97</v>
      </c>
      <c r="E2393" s="846"/>
      <c r="F2393" s="846">
        <v>1</v>
      </c>
      <c r="G2393" s="846">
        <v>1</v>
      </c>
      <c r="H2393" s="847"/>
      <c r="I2393" s="847"/>
      <c r="J2393" s="1063"/>
      <c r="K2393" s="847"/>
      <c r="L2393" s="847"/>
      <c r="M2393" s="847"/>
      <c r="N2393" s="847">
        <v>12</v>
      </c>
      <c r="O2393" s="218">
        <v>45108</v>
      </c>
      <c r="P2393" s="557">
        <f t="shared" si="52"/>
        <v>12</v>
      </c>
    </row>
    <row r="2394" spans="1:16">
      <c r="A2394" s="844">
        <v>45116</v>
      </c>
      <c r="B2394" s="845" t="s">
        <v>41</v>
      </c>
      <c r="C2394" s="845" t="s">
        <v>2240</v>
      </c>
      <c r="D2394" s="846" t="s">
        <v>95</v>
      </c>
      <c r="E2394" s="846"/>
      <c r="F2394" s="846">
        <v>1</v>
      </c>
      <c r="G2394" s="846">
        <v>1</v>
      </c>
      <c r="H2394" s="847"/>
      <c r="I2394" s="847"/>
      <c r="J2394" s="1063"/>
      <c r="K2394" s="847"/>
      <c r="L2394" s="847"/>
      <c r="M2394" s="847"/>
      <c r="N2394" s="847">
        <v>12</v>
      </c>
      <c r="O2394" s="218">
        <v>45108</v>
      </c>
      <c r="P2394" s="557">
        <f t="shared" si="52"/>
        <v>12</v>
      </c>
    </row>
    <row r="2395" spans="1:16">
      <c r="A2395" s="844">
        <v>45116</v>
      </c>
      <c r="B2395" s="845" t="s">
        <v>472</v>
      </c>
      <c r="C2395" s="845" t="s">
        <v>2198</v>
      </c>
      <c r="D2395" s="846" t="s">
        <v>95</v>
      </c>
      <c r="E2395" s="846"/>
      <c r="F2395" s="846">
        <v>2</v>
      </c>
      <c r="G2395" s="846">
        <v>2</v>
      </c>
      <c r="H2395" s="847"/>
      <c r="I2395" s="847"/>
      <c r="J2395" s="1063"/>
      <c r="K2395" s="847"/>
      <c r="L2395" s="847"/>
      <c r="M2395" s="847"/>
      <c r="N2395" s="847">
        <v>24</v>
      </c>
      <c r="O2395" s="218">
        <v>45108</v>
      </c>
      <c r="P2395" s="557">
        <f t="shared" si="52"/>
        <v>24</v>
      </c>
    </row>
    <row r="2396" spans="1:16">
      <c r="A2396" s="844">
        <v>45116</v>
      </c>
      <c r="B2396" s="845" t="s">
        <v>472</v>
      </c>
      <c r="C2396" s="845" t="s">
        <v>1917</v>
      </c>
      <c r="D2396" s="797" t="s">
        <v>96</v>
      </c>
      <c r="E2396" s="846"/>
      <c r="F2396" s="846">
        <v>2</v>
      </c>
      <c r="G2396" s="846">
        <v>2</v>
      </c>
      <c r="H2396" s="847"/>
      <c r="I2396" s="847"/>
      <c r="J2396" s="1063"/>
      <c r="K2396" s="847"/>
      <c r="L2396" s="847"/>
      <c r="M2396" s="847"/>
      <c r="N2396" s="847">
        <v>24</v>
      </c>
      <c r="O2396" s="218">
        <v>45108</v>
      </c>
      <c r="P2396" s="557">
        <f t="shared" si="52"/>
        <v>24</v>
      </c>
    </row>
    <row r="2397" spans="1:16">
      <c r="A2397" s="844">
        <v>45117</v>
      </c>
      <c r="B2397" s="845" t="s">
        <v>41</v>
      </c>
      <c r="C2397" s="845" t="s">
        <v>2145</v>
      </c>
      <c r="D2397" s="846" t="s">
        <v>95</v>
      </c>
      <c r="E2397" s="846"/>
      <c r="F2397" s="846">
        <v>1</v>
      </c>
      <c r="G2397" s="846">
        <v>1</v>
      </c>
      <c r="H2397" s="847"/>
      <c r="I2397" s="847"/>
      <c r="J2397" s="1063"/>
      <c r="K2397" s="847"/>
      <c r="L2397" s="847"/>
      <c r="M2397" s="847"/>
      <c r="N2397" s="847">
        <v>12</v>
      </c>
      <c r="O2397" s="218">
        <v>45108</v>
      </c>
      <c r="P2397" s="557">
        <f t="shared" si="52"/>
        <v>12</v>
      </c>
    </row>
    <row r="2398" spans="1:16">
      <c r="A2398" s="844">
        <v>45117</v>
      </c>
      <c r="B2398" s="845" t="s">
        <v>472</v>
      </c>
      <c r="C2398" s="845" t="s">
        <v>2198</v>
      </c>
      <c r="D2398" s="846" t="s">
        <v>95</v>
      </c>
      <c r="E2398" s="846"/>
      <c r="F2398" s="846">
        <v>1</v>
      </c>
      <c r="G2398" s="846">
        <v>1</v>
      </c>
      <c r="H2398" s="847"/>
      <c r="I2398" s="847"/>
      <c r="J2398" s="1063"/>
      <c r="K2398" s="847"/>
      <c r="L2398" s="847"/>
      <c r="M2398" s="847"/>
      <c r="N2398" s="847">
        <v>12</v>
      </c>
      <c r="O2398" s="218">
        <v>45108</v>
      </c>
      <c r="P2398" s="557">
        <f t="shared" si="52"/>
        <v>12</v>
      </c>
    </row>
    <row r="2399" spans="1:16">
      <c r="A2399" s="844">
        <v>45117</v>
      </c>
      <c r="B2399" s="845" t="s">
        <v>472</v>
      </c>
      <c r="C2399" s="845" t="s">
        <v>2277</v>
      </c>
      <c r="D2399" s="797" t="s">
        <v>96</v>
      </c>
      <c r="E2399" s="846"/>
      <c r="F2399" s="846">
        <v>2</v>
      </c>
      <c r="G2399" s="846">
        <v>2</v>
      </c>
      <c r="H2399" s="847"/>
      <c r="I2399" s="847"/>
      <c r="J2399" s="1063"/>
      <c r="K2399" s="847"/>
      <c r="L2399" s="847"/>
      <c r="M2399" s="847"/>
      <c r="N2399" s="847">
        <v>24</v>
      </c>
      <c r="O2399" s="218">
        <v>45108</v>
      </c>
      <c r="P2399" s="557">
        <f t="shared" si="52"/>
        <v>24</v>
      </c>
    </row>
    <row r="2400" spans="1:16">
      <c r="A2400" s="844">
        <v>45117</v>
      </c>
      <c r="B2400" s="845" t="s">
        <v>41</v>
      </c>
      <c r="C2400" s="845" t="s">
        <v>2155</v>
      </c>
      <c r="D2400" s="797" t="s">
        <v>96</v>
      </c>
      <c r="E2400" s="846"/>
      <c r="F2400" s="846">
        <v>1</v>
      </c>
      <c r="G2400" s="846">
        <v>1</v>
      </c>
      <c r="H2400" s="847"/>
      <c r="I2400" s="847"/>
      <c r="J2400" s="1063"/>
      <c r="K2400" s="847"/>
      <c r="L2400" s="847"/>
      <c r="M2400" s="847"/>
      <c r="N2400" s="847">
        <v>12</v>
      </c>
      <c r="O2400" s="218">
        <v>45108</v>
      </c>
      <c r="P2400" s="557">
        <f t="shared" si="52"/>
        <v>12</v>
      </c>
    </row>
    <row r="2401" spans="1:16">
      <c r="A2401" s="844">
        <v>45117</v>
      </c>
      <c r="B2401" s="845" t="s">
        <v>2</v>
      </c>
      <c r="C2401" s="845"/>
      <c r="D2401" s="846" t="s">
        <v>99</v>
      </c>
      <c r="E2401" s="846"/>
      <c r="F2401" s="846">
        <v>5</v>
      </c>
      <c r="G2401" s="846">
        <v>5</v>
      </c>
      <c r="H2401" s="847"/>
      <c r="I2401" s="847"/>
      <c r="J2401" s="1063"/>
      <c r="K2401" s="847"/>
      <c r="L2401" s="847"/>
      <c r="M2401" s="847"/>
      <c r="N2401" s="847">
        <v>2.5</v>
      </c>
      <c r="O2401" s="218">
        <v>45108</v>
      </c>
      <c r="P2401" s="557">
        <f t="shared" si="52"/>
        <v>2.5</v>
      </c>
    </row>
    <row r="2402" spans="1:16">
      <c r="A2402" s="844">
        <v>45118</v>
      </c>
      <c r="B2402" s="845" t="s">
        <v>472</v>
      </c>
      <c r="C2402" s="845" t="s">
        <v>2223</v>
      </c>
      <c r="D2402" s="846" t="s">
        <v>354</v>
      </c>
      <c r="E2402" s="846"/>
      <c r="F2402" s="846">
        <v>5</v>
      </c>
      <c r="G2402" s="846">
        <v>5</v>
      </c>
      <c r="H2402" s="847"/>
      <c r="I2402" s="847"/>
      <c r="J2402" s="1063"/>
      <c r="K2402" s="847"/>
      <c r="L2402" s="847"/>
      <c r="M2402" s="847">
        <v>25</v>
      </c>
      <c r="N2402" s="847"/>
      <c r="O2402" s="218">
        <v>45108</v>
      </c>
      <c r="P2402" s="557">
        <f t="shared" si="52"/>
        <v>25</v>
      </c>
    </row>
    <row r="2403" spans="1:16">
      <c r="A2403" s="844">
        <v>45118</v>
      </c>
      <c r="B2403" s="845" t="s">
        <v>472</v>
      </c>
      <c r="C2403" s="845" t="s">
        <v>2220</v>
      </c>
      <c r="D2403" s="846" t="s">
        <v>11</v>
      </c>
      <c r="E2403" s="846"/>
      <c r="F2403" s="846">
        <v>2</v>
      </c>
      <c r="G2403" s="846">
        <v>2</v>
      </c>
      <c r="H2403" s="847"/>
      <c r="I2403" s="847"/>
      <c r="J2403" s="1063"/>
      <c r="K2403" s="847"/>
      <c r="L2403" s="847"/>
      <c r="M2403" s="847">
        <v>12</v>
      </c>
      <c r="N2403" s="847"/>
      <c r="O2403" s="218">
        <v>45108</v>
      </c>
      <c r="P2403" s="557">
        <f t="shared" si="52"/>
        <v>12</v>
      </c>
    </row>
    <row r="2404" spans="1:16">
      <c r="A2404" s="844">
        <v>45118</v>
      </c>
      <c r="B2404" s="845" t="s">
        <v>14</v>
      </c>
      <c r="C2404" s="845" t="s">
        <v>2279</v>
      </c>
      <c r="D2404" s="846" t="s">
        <v>10</v>
      </c>
      <c r="E2404" s="846"/>
      <c r="F2404" s="846">
        <v>1</v>
      </c>
      <c r="G2404" s="846">
        <v>0.25</v>
      </c>
      <c r="H2404" s="847"/>
      <c r="I2404" s="847"/>
      <c r="J2404" s="1063"/>
      <c r="K2404" s="847"/>
      <c r="L2404" s="847"/>
      <c r="M2404" s="847">
        <v>3</v>
      </c>
      <c r="N2404" s="847"/>
      <c r="O2404" s="218">
        <v>45108</v>
      </c>
      <c r="P2404" s="557">
        <f t="shared" si="52"/>
        <v>3</v>
      </c>
    </row>
    <row r="2405" spans="1:16">
      <c r="A2405" s="844">
        <v>45118</v>
      </c>
      <c r="B2405" s="731" t="s">
        <v>43</v>
      </c>
      <c r="C2405" s="845" t="s">
        <v>2280</v>
      </c>
      <c r="D2405" s="846" t="s">
        <v>10</v>
      </c>
      <c r="E2405" s="846"/>
      <c r="F2405" s="846">
        <v>2</v>
      </c>
      <c r="G2405" s="846">
        <v>0.5</v>
      </c>
      <c r="H2405" s="847"/>
      <c r="I2405" s="847"/>
      <c r="J2405" s="1063"/>
      <c r="K2405" s="847"/>
      <c r="L2405" s="847"/>
      <c r="M2405" s="847">
        <v>8</v>
      </c>
      <c r="N2405" s="847"/>
      <c r="O2405" s="218">
        <v>45108</v>
      </c>
      <c r="P2405" s="557">
        <f t="shared" si="52"/>
        <v>8</v>
      </c>
    </row>
    <row r="2406" spans="1:16">
      <c r="A2406" s="844">
        <v>45118</v>
      </c>
      <c r="B2406" s="845" t="s">
        <v>41</v>
      </c>
      <c r="C2406" s="845" t="s">
        <v>2246</v>
      </c>
      <c r="D2406" s="797" t="s">
        <v>98</v>
      </c>
      <c r="E2406" s="846"/>
      <c r="F2406" s="846">
        <v>1</v>
      </c>
      <c r="G2406" s="846">
        <v>1</v>
      </c>
      <c r="H2406" s="847"/>
      <c r="I2406" s="847"/>
      <c r="J2406" s="1063"/>
      <c r="K2406" s="847"/>
      <c r="L2406" s="847"/>
      <c r="M2406" s="847"/>
      <c r="N2406" s="847">
        <v>12</v>
      </c>
      <c r="O2406" s="218">
        <v>45108</v>
      </c>
      <c r="P2406" s="557">
        <f t="shared" si="52"/>
        <v>12</v>
      </c>
    </row>
    <row r="2407" spans="1:16">
      <c r="A2407" s="844">
        <v>45118</v>
      </c>
      <c r="B2407" s="845" t="s">
        <v>41</v>
      </c>
      <c r="C2407" s="845" t="s">
        <v>2145</v>
      </c>
      <c r="D2407" s="846" t="s">
        <v>95</v>
      </c>
      <c r="E2407" s="846"/>
      <c r="F2407" s="846">
        <v>1</v>
      </c>
      <c r="G2407" s="846">
        <v>1</v>
      </c>
      <c r="H2407" s="847"/>
      <c r="I2407" s="847"/>
      <c r="J2407" s="1063"/>
      <c r="K2407" s="847"/>
      <c r="L2407" s="847"/>
      <c r="M2407" s="847"/>
      <c r="N2407" s="847">
        <v>12</v>
      </c>
      <c r="O2407" s="218">
        <v>45108</v>
      </c>
      <c r="P2407" s="557">
        <f t="shared" si="52"/>
        <v>12</v>
      </c>
    </row>
    <row r="2408" spans="1:16">
      <c r="A2408" s="844">
        <v>45118</v>
      </c>
      <c r="B2408" s="845" t="s">
        <v>472</v>
      </c>
      <c r="C2408" s="845" t="s">
        <v>2282</v>
      </c>
      <c r="D2408" s="846" t="s">
        <v>95</v>
      </c>
      <c r="E2408" s="846"/>
      <c r="F2408" s="846">
        <v>1</v>
      </c>
      <c r="G2408" s="846">
        <v>1</v>
      </c>
      <c r="H2408" s="847"/>
      <c r="I2408" s="847"/>
      <c r="J2408" s="1063"/>
      <c r="K2408" s="847"/>
      <c r="L2408" s="847"/>
      <c r="M2408" s="847"/>
      <c r="N2408" s="847">
        <v>12</v>
      </c>
      <c r="O2408" s="218">
        <v>45108</v>
      </c>
      <c r="P2408" s="557">
        <f t="shared" si="52"/>
        <v>12</v>
      </c>
    </row>
    <row r="2409" spans="1:16">
      <c r="A2409" s="844">
        <v>45118</v>
      </c>
      <c r="B2409" s="845" t="s">
        <v>472</v>
      </c>
      <c r="C2409" s="845" t="s">
        <v>2281</v>
      </c>
      <c r="D2409" s="797" t="s">
        <v>96</v>
      </c>
      <c r="E2409" s="846"/>
      <c r="F2409" s="846">
        <v>3</v>
      </c>
      <c r="G2409" s="846">
        <v>3</v>
      </c>
      <c r="H2409" s="847"/>
      <c r="I2409" s="847"/>
      <c r="J2409" s="1063"/>
      <c r="K2409" s="847"/>
      <c r="L2409" s="847"/>
      <c r="M2409" s="847"/>
      <c r="N2409" s="847">
        <v>36</v>
      </c>
      <c r="O2409" s="218">
        <v>45108</v>
      </c>
      <c r="P2409" s="557">
        <f t="shared" si="52"/>
        <v>36</v>
      </c>
    </row>
    <row r="2410" spans="1:16">
      <c r="A2410" s="844">
        <v>45119</v>
      </c>
      <c r="B2410" s="845" t="s">
        <v>472</v>
      </c>
      <c r="C2410" s="845" t="s">
        <v>2242</v>
      </c>
      <c r="D2410" s="846" t="s">
        <v>11</v>
      </c>
      <c r="E2410" s="846"/>
      <c r="F2410" s="846">
        <v>3</v>
      </c>
      <c r="G2410" s="846">
        <v>3</v>
      </c>
      <c r="H2410" s="847"/>
      <c r="I2410" s="847"/>
      <c r="J2410" s="1063"/>
      <c r="K2410" s="847"/>
      <c r="L2410" s="847"/>
      <c r="M2410" s="847">
        <v>18</v>
      </c>
      <c r="N2410" s="847"/>
      <c r="O2410" s="218">
        <v>45108</v>
      </c>
      <c r="P2410" s="557">
        <f t="shared" si="52"/>
        <v>18</v>
      </c>
    </row>
    <row r="2411" spans="1:16">
      <c r="A2411" s="844">
        <v>45119</v>
      </c>
      <c r="B2411" s="845" t="s">
        <v>14</v>
      </c>
      <c r="C2411" s="845" t="s">
        <v>2310</v>
      </c>
      <c r="D2411" s="846" t="s">
        <v>10</v>
      </c>
      <c r="E2411" s="846"/>
      <c r="F2411" s="846">
        <v>3</v>
      </c>
      <c r="G2411" s="846">
        <v>0.75</v>
      </c>
      <c r="H2411" s="847"/>
      <c r="I2411" s="847"/>
      <c r="J2411" s="1063"/>
      <c r="K2411" s="847"/>
      <c r="L2411" s="847"/>
      <c r="M2411" s="847">
        <v>13</v>
      </c>
      <c r="N2411" s="847"/>
      <c r="O2411" s="218">
        <v>45108</v>
      </c>
      <c r="P2411" s="557">
        <f t="shared" si="52"/>
        <v>13</v>
      </c>
    </row>
    <row r="2412" spans="1:16">
      <c r="A2412" s="844">
        <v>45119</v>
      </c>
      <c r="B2412" s="845" t="s">
        <v>14</v>
      </c>
      <c r="C2412" s="845" t="s">
        <v>2197</v>
      </c>
      <c r="D2412" s="930" t="s">
        <v>97</v>
      </c>
      <c r="E2412" s="846"/>
      <c r="F2412" s="846">
        <v>1</v>
      </c>
      <c r="G2412" s="846">
        <v>1</v>
      </c>
      <c r="H2412" s="847"/>
      <c r="I2412" s="847"/>
      <c r="J2412" s="1063"/>
      <c r="K2412" s="847"/>
      <c r="L2412" s="847"/>
      <c r="M2412" s="847"/>
      <c r="N2412" s="847">
        <v>12</v>
      </c>
      <c r="O2412" s="218">
        <v>45108</v>
      </c>
      <c r="P2412" s="557">
        <f t="shared" si="52"/>
        <v>12</v>
      </c>
    </row>
    <row r="2413" spans="1:16">
      <c r="A2413" s="844">
        <v>45119</v>
      </c>
      <c r="B2413" s="845" t="s">
        <v>2</v>
      </c>
      <c r="C2413" s="845" t="s">
        <v>1970</v>
      </c>
      <c r="D2413" s="930" t="s">
        <v>97</v>
      </c>
      <c r="E2413" s="846"/>
      <c r="F2413" s="846">
        <v>1</v>
      </c>
      <c r="G2413" s="846">
        <v>1</v>
      </c>
      <c r="H2413" s="847"/>
      <c r="I2413" s="847"/>
      <c r="J2413" s="1063"/>
      <c r="K2413" s="847"/>
      <c r="L2413" s="847"/>
      <c r="M2413" s="847"/>
      <c r="N2413" s="847">
        <v>12</v>
      </c>
      <c r="O2413" s="218">
        <v>45108</v>
      </c>
      <c r="P2413" s="557">
        <f t="shared" si="52"/>
        <v>12</v>
      </c>
    </row>
    <row r="2414" spans="1:16">
      <c r="A2414" s="844">
        <v>45119</v>
      </c>
      <c r="B2414" s="845" t="s">
        <v>14</v>
      </c>
      <c r="C2414" s="845" t="s">
        <v>2103</v>
      </c>
      <c r="D2414" s="846" t="s">
        <v>95</v>
      </c>
      <c r="E2414" s="846"/>
      <c r="F2414" s="846">
        <v>1</v>
      </c>
      <c r="G2414" s="846">
        <v>1</v>
      </c>
      <c r="H2414" s="847"/>
      <c r="I2414" s="847"/>
      <c r="J2414" s="1063"/>
      <c r="K2414" s="847"/>
      <c r="L2414" s="847"/>
      <c r="M2414" s="847"/>
      <c r="N2414" s="847">
        <v>12</v>
      </c>
      <c r="O2414" s="218">
        <v>45108</v>
      </c>
      <c r="P2414" s="557">
        <f t="shared" ref="P2414:P2460" si="53">SUM(K2414:N2414)</f>
        <v>12</v>
      </c>
    </row>
    <row r="2415" spans="1:16">
      <c r="A2415" s="844">
        <v>45119</v>
      </c>
      <c r="B2415" s="845" t="s">
        <v>472</v>
      </c>
      <c r="C2415" s="845" t="s">
        <v>2311</v>
      </c>
      <c r="D2415" s="797" t="s">
        <v>96</v>
      </c>
      <c r="E2415" s="846"/>
      <c r="F2415" s="846">
        <v>4</v>
      </c>
      <c r="G2415" s="846">
        <v>4</v>
      </c>
      <c r="H2415" s="847"/>
      <c r="I2415" s="847"/>
      <c r="J2415" s="1063">
        <v>1</v>
      </c>
      <c r="K2415" s="847"/>
      <c r="L2415" s="847"/>
      <c r="M2415" s="847"/>
      <c r="N2415" s="847">
        <v>48</v>
      </c>
      <c r="O2415" s="218">
        <v>45108</v>
      </c>
      <c r="P2415" s="557">
        <f t="shared" si="53"/>
        <v>48</v>
      </c>
    </row>
    <row r="2416" spans="1:16">
      <c r="A2416" s="844">
        <v>45119</v>
      </c>
      <c r="B2416" s="845" t="s">
        <v>12</v>
      </c>
      <c r="C2416" s="845" t="s">
        <v>2312</v>
      </c>
      <c r="D2416" s="797" t="s">
        <v>402</v>
      </c>
      <c r="E2416" s="846"/>
      <c r="F2416" s="846">
        <v>1</v>
      </c>
      <c r="G2416" s="846">
        <v>1</v>
      </c>
      <c r="H2416" s="846">
        <v>1</v>
      </c>
      <c r="I2416" s="847"/>
      <c r="J2416" s="1063"/>
      <c r="K2416" s="847"/>
      <c r="L2416" s="847"/>
      <c r="M2416" s="847"/>
      <c r="N2416" s="847"/>
      <c r="O2416" s="218">
        <v>45108</v>
      </c>
      <c r="P2416" s="557">
        <f t="shared" si="53"/>
        <v>0</v>
      </c>
    </row>
    <row r="2417" spans="1:16">
      <c r="A2417" s="844">
        <v>45119</v>
      </c>
      <c r="B2417" s="845" t="s">
        <v>12</v>
      </c>
      <c r="C2417" s="845" t="s">
        <v>2312</v>
      </c>
      <c r="D2417" s="797" t="s">
        <v>400</v>
      </c>
      <c r="E2417" s="846"/>
      <c r="F2417" s="846">
        <v>4</v>
      </c>
      <c r="G2417" s="846">
        <v>4</v>
      </c>
      <c r="H2417" s="846">
        <v>4</v>
      </c>
      <c r="I2417" s="847"/>
      <c r="J2417" s="1063"/>
      <c r="K2417" s="847"/>
      <c r="L2417" s="847"/>
      <c r="M2417" s="847"/>
      <c r="N2417" s="847"/>
      <c r="O2417" s="218">
        <v>45108</v>
      </c>
      <c r="P2417" s="557">
        <f t="shared" si="53"/>
        <v>0</v>
      </c>
    </row>
    <row r="2418" spans="1:16">
      <c r="A2418" s="844">
        <v>45119</v>
      </c>
      <c r="B2418" s="845" t="s">
        <v>12</v>
      </c>
      <c r="C2418" s="845" t="s">
        <v>2312</v>
      </c>
      <c r="D2418" s="797" t="s">
        <v>403</v>
      </c>
      <c r="E2418" s="846"/>
      <c r="F2418" s="846">
        <v>2</v>
      </c>
      <c r="G2418" s="846">
        <v>2</v>
      </c>
      <c r="H2418" s="846">
        <v>2</v>
      </c>
      <c r="I2418" s="847"/>
      <c r="J2418" s="1063"/>
      <c r="K2418" s="847"/>
      <c r="L2418" s="847"/>
      <c r="M2418" s="847"/>
      <c r="N2418" s="847"/>
      <c r="O2418" s="218">
        <v>45108</v>
      </c>
      <c r="P2418" s="557">
        <f t="shared" si="53"/>
        <v>0</v>
      </c>
    </row>
    <row r="2419" spans="1:16">
      <c r="A2419" s="844">
        <v>45119</v>
      </c>
      <c r="B2419" s="845" t="s">
        <v>12</v>
      </c>
      <c r="C2419" s="845" t="s">
        <v>2313</v>
      </c>
      <c r="D2419" s="797" t="s">
        <v>402</v>
      </c>
      <c r="E2419" s="846"/>
      <c r="F2419" s="846">
        <v>1</v>
      </c>
      <c r="G2419" s="846">
        <v>1</v>
      </c>
      <c r="H2419" s="846">
        <v>1</v>
      </c>
      <c r="I2419" s="847"/>
      <c r="J2419" s="1063"/>
      <c r="K2419" s="847"/>
      <c r="L2419" s="847"/>
      <c r="M2419" s="847"/>
      <c r="N2419" s="847"/>
      <c r="O2419" s="218">
        <v>45108</v>
      </c>
      <c r="P2419" s="557">
        <f t="shared" si="53"/>
        <v>0</v>
      </c>
    </row>
    <row r="2420" spans="1:16">
      <c r="A2420" s="844">
        <v>45119</v>
      </c>
      <c r="B2420" s="845" t="s">
        <v>12</v>
      </c>
      <c r="C2420" s="845" t="s">
        <v>2313</v>
      </c>
      <c r="D2420" s="797" t="s">
        <v>400</v>
      </c>
      <c r="E2420" s="846"/>
      <c r="F2420" s="846">
        <v>4</v>
      </c>
      <c r="G2420" s="846">
        <v>4</v>
      </c>
      <c r="H2420" s="846">
        <v>4</v>
      </c>
      <c r="I2420" s="847"/>
      <c r="J2420" s="1063"/>
      <c r="K2420" s="847"/>
      <c r="L2420" s="847"/>
      <c r="M2420" s="847"/>
      <c r="N2420" s="847"/>
      <c r="O2420" s="218">
        <v>45108</v>
      </c>
      <c r="P2420" s="557">
        <f t="shared" si="53"/>
        <v>0</v>
      </c>
    </row>
    <row r="2421" spans="1:16">
      <c r="A2421" s="844">
        <v>45119</v>
      </c>
      <c r="B2421" s="845" t="s">
        <v>12</v>
      </c>
      <c r="C2421" s="845" t="s">
        <v>2313</v>
      </c>
      <c r="D2421" s="797" t="s">
        <v>403</v>
      </c>
      <c r="E2421" s="846"/>
      <c r="F2421" s="846">
        <v>2</v>
      </c>
      <c r="G2421" s="846">
        <v>2</v>
      </c>
      <c r="H2421" s="846">
        <v>2</v>
      </c>
      <c r="I2421" s="847"/>
      <c r="J2421" s="1063"/>
      <c r="K2421" s="847"/>
      <c r="L2421" s="847"/>
      <c r="M2421" s="847"/>
      <c r="N2421" s="847"/>
      <c r="O2421" s="218">
        <v>45108</v>
      </c>
      <c r="P2421" s="557">
        <f t="shared" si="53"/>
        <v>0</v>
      </c>
    </row>
    <row r="2422" spans="1:16">
      <c r="A2422" s="844">
        <v>45120</v>
      </c>
      <c r="B2422" s="845" t="s">
        <v>37</v>
      </c>
      <c r="C2422" s="845" t="s">
        <v>968</v>
      </c>
      <c r="D2422" s="846" t="s">
        <v>204</v>
      </c>
      <c r="E2422" s="846"/>
      <c r="F2422" s="846">
        <v>1</v>
      </c>
      <c r="G2422" s="846">
        <v>1</v>
      </c>
      <c r="H2422" s="847"/>
      <c r="I2422" s="847"/>
      <c r="J2422" s="1063"/>
      <c r="K2422" s="847"/>
      <c r="L2422" s="847"/>
      <c r="M2422" s="847"/>
      <c r="N2422" s="847">
        <v>53</v>
      </c>
      <c r="O2422" s="218">
        <v>45108</v>
      </c>
      <c r="P2422" s="557">
        <f t="shared" si="53"/>
        <v>53</v>
      </c>
    </row>
    <row r="2423" spans="1:16">
      <c r="A2423" s="844">
        <v>45120</v>
      </c>
      <c r="B2423" s="845" t="s">
        <v>472</v>
      </c>
      <c r="C2423" s="845" t="s">
        <v>2242</v>
      </c>
      <c r="D2423" s="846" t="s">
        <v>11</v>
      </c>
      <c r="E2423" s="846"/>
      <c r="F2423" s="846">
        <v>2</v>
      </c>
      <c r="G2423" s="846">
        <v>2</v>
      </c>
      <c r="H2423" s="847"/>
      <c r="I2423" s="847"/>
      <c r="J2423" s="1063"/>
      <c r="K2423" s="847"/>
      <c r="L2423" s="847"/>
      <c r="M2423" s="847">
        <v>12</v>
      </c>
      <c r="N2423" s="847"/>
      <c r="O2423" s="218">
        <v>45108</v>
      </c>
      <c r="P2423" s="557">
        <f t="shared" si="53"/>
        <v>12</v>
      </c>
    </row>
    <row r="2424" spans="1:16">
      <c r="A2424" s="844">
        <v>45120</v>
      </c>
      <c r="B2424" s="845" t="s">
        <v>14</v>
      </c>
      <c r="C2424" s="845" t="s">
        <v>2315</v>
      </c>
      <c r="D2424" s="846" t="s">
        <v>10</v>
      </c>
      <c r="E2424" s="846"/>
      <c r="F2424" s="846">
        <v>2</v>
      </c>
      <c r="G2424" s="846">
        <v>0.5</v>
      </c>
      <c r="H2424" s="847"/>
      <c r="I2424" s="847"/>
      <c r="J2424" s="1063"/>
      <c r="K2424" s="847"/>
      <c r="L2424" s="847"/>
      <c r="M2424" s="847">
        <v>10</v>
      </c>
      <c r="N2424" s="847"/>
      <c r="O2424" s="218">
        <v>45108</v>
      </c>
      <c r="P2424" s="557">
        <f t="shared" si="53"/>
        <v>10</v>
      </c>
    </row>
    <row r="2425" spans="1:16">
      <c r="A2425" s="844">
        <v>45120</v>
      </c>
      <c r="B2425" s="731" t="s">
        <v>43</v>
      </c>
      <c r="C2425" s="845" t="s">
        <v>2314</v>
      </c>
      <c r="D2425" s="846" t="s">
        <v>10</v>
      </c>
      <c r="E2425" s="846"/>
      <c r="F2425" s="846">
        <v>1</v>
      </c>
      <c r="G2425" s="846">
        <v>0.25</v>
      </c>
      <c r="H2425" s="847"/>
      <c r="I2425" s="847"/>
      <c r="J2425" s="1063"/>
      <c r="K2425" s="847"/>
      <c r="L2425" s="847"/>
      <c r="M2425" s="847">
        <v>5</v>
      </c>
      <c r="N2425" s="847"/>
      <c r="O2425" s="218">
        <v>45108</v>
      </c>
      <c r="P2425" s="557">
        <f t="shared" si="53"/>
        <v>5</v>
      </c>
    </row>
    <row r="2426" spans="1:16">
      <c r="A2426" s="844">
        <v>45120</v>
      </c>
      <c r="B2426" s="845" t="s">
        <v>14</v>
      </c>
      <c r="C2426" s="845" t="s">
        <v>2111</v>
      </c>
      <c r="D2426" s="846" t="s">
        <v>95</v>
      </c>
      <c r="E2426" s="846"/>
      <c r="F2426" s="846">
        <v>1</v>
      </c>
      <c r="G2426" s="846">
        <v>1</v>
      </c>
      <c r="H2426" s="847"/>
      <c r="I2426" s="847"/>
      <c r="J2426" s="1063"/>
      <c r="K2426" s="847"/>
      <c r="L2426" s="847"/>
      <c r="M2426" s="847"/>
      <c r="N2426" s="847">
        <v>12</v>
      </c>
      <c r="O2426" s="218">
        <v>45108</v>
      </c>
      <c r="P2426" s="557">
        <f t="shared" si="53"/>
        <v>12</v>
      </c>
    </row>
    <row r="2427" spans="1:16">
      <c r="A2427" s="844">
        <v>45120</v>
      </c>
      <c r="B2427" s="845" t="s">
        <v>472</v>
      </c>
      <c r="C2427" s="845" t="s">
        <v>2316</v>
      </c>
      <c r="D2427" s="797" t="s">
        <v>96</v>
      </c>
      <c r="E2427" s="846"/>
      <c r="F2427" s="846">
        <v>2</v>
      </c>
      <c r="G2427" s="846">
        <v>2</v>
      </c>
      <c r="H2427" s="847"/>
      <c r="I2427" s="847"/>
      <c r="J2427" s="1063"/>
      <c r="K2427" s="847"/>
      <c r="L2427" s="847"/>
      <c r="M2427" s="847"/>
      <c r="N2427" s="847">
        <v>24</v>
      </c>
      <c r="O2427" s="218">
        <v>45108</v>
      </c>
      <c r="P2427" s="557">
        <f t="shared" si="53"/>
        <v>24</v>
      </c>
    </row>
    <row r="2428" spans="1:16">
      <c r="A2428" s="844">
        <v>45120</v>
      </c>
      <c r="B2428" s="845" t="s">
        <v>12</v>
      </c>
      <c r="C2428" s="845" t="s">
        <v>2312</v>
      </c>
      <c r="D2428" s="797" t="s">
        <v>402</v>
      </c>
      <c r="E2428" s="846"/>
      <c r="F2428" s="846">
        <v>1</v>
      </c>
      <c r="G2428" s="846">
        <v>1</v>
      </c>
      <c r="H2428" s="847">
        <v>1</v>
      </c>
      <c r="I2428" s="847"/>
      <c r="J2428" s="1063"/>
      <c r="K2428" s="847"/>
      <c r="L2428" s="847"/>
      <c r="M2428" s="847"/>
      <c r="N2428" s="847"/>
      <c r="O2428" s="218">
        <v>45108</v>
      </c>
      <c r="P2428" s="557">
        <f t="shared" si="53"/>
        <v>0</v>
      </c>
    </row>
    <row r="2429" spans="1:16">
      <c r="A2429" s="844">
        <v>45120</v>
      </c>
      <c r="B2429" s="845" t="s">
        <v>12</v>
      </c>
      <c r="C2429" s="845" t="s">
        <v>2313</v>
      </c>
      <c r="D2429" s="797" t="s">
        <v>402</v>
      </c>
      <c r="E2429" s="846"/>
      <c r="F2429" s="846">
        <v>1</v>
      </c>
      <c r="G2429" s="846">
        <v>1</v>
      </c>
      <c r="H2429" s="847">
        <v>1</v>
      </c>
      <c r="I2429" s="847"/>
      <c r="J2429" s="1063"/>
      <c r="K2429" s="847"/>
      <c r="L2429" s="847"/>
      <c r="M2429" s="847"/>
      <c r="N2429" s="847"/>
      <c r="O2429" s="218">
        <v>45108</v>
      </c>
      <c r="P2429" s="557">
        <f t="shared" si="53"/>
        <v>0</v>
      </c>
    </row>
    <row r="2430" spans="1:16">
      <c r="A2430" s="844">
        <v>45120</v>
      </c>
      <c r="B2430" s="845" t="s">
        <v>12</v>
      </c>
      <c r="C2430" s="845"/>
      <c r="D2430" s="797" t="s">
        <v>404</v>
      </c>
      <c r="E2430" s="846"/>
      <c r="F2430" s="846">
        <v>18</v>
      </c>
      <c r="G2430" s="846">
        <v>18</v>
      </c>
      <c r="H2430" s="847">
        <v>18</v>
      </c>
      <c r="I2430" s="847"/>
      <c r="J2430" s="1063"/>
      <c r="K2430" s="847"/>
      <c r="L2430" s="847"/>
      <c r="M2430" s="847"/>
      <c r="N2430" s="847"/>
      <c r="O2430" s="218">
        <v>45108</v>
      </c>
      <c r="P2430" s="557">
        <f t="shared" si="53"/>
        <v>0</v>
      </c>
    </row>
    <row r="2431" spans="1:16">
      <c r="A2431" s="844">
        <v>45121</v>
      </c>
      <c r="B2431" s="845" t="s">
        <v>472</v>
      </c>
      <c r="C2431" s="845" t="s">
        <v>2223</v>
      </c>
      <c r="D2431" s="846" t="s">
        <v>11</v>
      </c>
      <c r="E2431" s="846"/>
      <c r="F2431" s="846">
        <v>2</v>
      </c>
      <c r="G2431" s="846">
        <v>2</v>
      </c>
      <c r="H2431" s="847"/>
      <c r="I2431" s="847"/>
      <c r="J2431" s="1063"/>
      <c r="K2431" s="847"/>
      <c r="L2431" s="847"/>
      <c r="M2431" s="847">
        <v>12</v>
      </c>
      <c r="N2431" s="847"/>
      <c r="O2431" s="218">
        <v>45108</v>
      </c>
      <c r="P2431" s="557">
        <f t="shared" si="53"/>
        <v>12</v>
      </c>
    </row>
    <row r="2432" spans="1:16">
      <c r="A2432" s="844">
        <v>45121</v>
      </c>
      <c r="B2432" s="845" t="s">
        <v>14</v>
      </c>
      <c r="C2432" s="845" t="s">
        <v>2318</v>
      </c>
      <c r="D2432" s="846" t="s">
        <v>10</v>
      </c>
      <c r="E2432" s="846"/>
      <c r="F2432" s="846">
        <v>3</v>
      </c>
      <c r="G2432" s="846">
        <v>0.75</v>
      </c>
      <c r="H2432" s="847"/>
      <c r="I2432" s="847"/>
      <c r="J2432" s="1063"/>
      <c r="K2432" s="847"/>
      <c r="L2432" s="847"/>
      <c r="M2432" s="847">
        <v>8</v>
      </c>
      <c r="N2432" s="847"/>
      <c r="O2432" s="218">
        <v>45108</v>
      </c>
      <c r="P2432" s="557">
        <f t="shared" si="53"/>
        <v>8</v>
      </c>
    </row>
    <row r="2433" spans="1:16">
      <c r="A2433" s="844">
        <v>45121</v>
      </c>
      <c r="B2433" s="845" t="s">
        <v>14</v>
      </c>
      <c r="C2433" s="845" t="s">
        <v>1978</v>
      </c>
      <c r="D2433" s="930" t="s">
        <v>97</v>
      </c>
      <c r="E2433" s="846"/>
      <c r="F2433" s="846">
        <v>1</v>
      </c>
      <c r="G2433" s="846">
        <v>1</v>
      </c>
      <c r="H2433" s="847"/>
      <c r="I2433" s="847"/>
      <c r="J2433" s="1063"/>
      <c r="K2433" s="847"/>
      <c r="L2433" s="847"/>
      <c r="M2433" s="847"/>
      <c r="N2433" s="847">
        <v>12</v>
      </c>
      <c r="O2433" s="218">
        <v>45108</v>
      </c>
      <c r="P2433" s="557">
        <f t="shared" si="53"/>
        <v>12</v>
      </c>
    </row>
    <row r="2434" spans="1:16">
      <c r="A2434" s="844">
        <v>45121</v>
      </c>
      <c r="B2434" s="845" t="s">
        <v>41</v>
      </c>
      <c r="C2434" s="845" t="s">
        <v>2246</v>
      </c>
      <c r="D2434" s="797" t="s">
        <v>98</v>
      </c>
      <c r="E2434" s="846"/>
      <c r="F2434" s="846">
        <v>1</v>
      </c>
      <c r="G2434" s="846">
        <v>1</v>
      </c>
      <c r="H2434" s="847"/>
      <c r="I2434" s="847"/>
      <c r="J2434" s="1063"/>
      <c r="K2434" s="847"/>
      <c r="L2434" s="847"/>
      <c r="M2434" s="847"/>
      <c r="N2434" s="847">
        <v>12</v>
      </c>
      <c r="O2434" s="218">
        <v>45108</v>
      </c>
      <c r="P2434" s="557">
        <f t="shared" si="53"/>
        <v>12</v>
      </c>
    </row>
    <row r="2435" spans="1:16">
      <c r="A2435" s="844">
        <v>45121</v>
      </c>
      <c r="B2435" s="845" t="s">
        <v>472</v>
      </c>
      <c r="C2435" s="845" t="s">
        <v>2319</v>
      </c>
      <c r="D2435" s="846" t="s">
        <v>95</v>
      </c>
      <c r="E2435" s="846"/>
      <c r="F2435" s="846">
        <v>1</v>
      </c>
      <c r="G2435" s="846">
        <v>1</v>
      </c>
      <c r="H2435" s="847"/>
      <c r="I2435" s="847"/>
      <c r="J2435" s="1063">
        <v>1</v>
      </c>
      <c r="K2435" s="847"/>
      <c r="L2435" s="847"/>
      <c r="M2435" s="847"/>
      <c r="N2435" s="847">
        <v>12</v>
      </c>
      <c r="O2435" s="218">
        <v>45108</v>
      </c>
      <c r="P2435" s="557">
        <f t="shared" si="53"/>
        <v>12</v>
      </c>
    </row>
    <row r="2436" spans="1:16">
      <c r="A2436" s="844">
        <v>45121</v>
      </c>
      <c r="B2436" s="845" t="s">
        <v>472</v>
      </c>
      <c r="C2436" s="845" t="s">
        <v>2320</v>
      </c>
      <c r="D2436" s="797" t="s">
        <v>96</v>
      </c>
      <c r="E2436" s="846"/>
      <c r="F2436" s="846">
        <v>4</v>
      </c>
      <c r="G2436" s="846">
        <v>4</v>
      </c>
      <c r="H2436" s="847"/>
      <c r="I2436" s="847"/>
      <c r="J2436" s="1063"/>
      <c r="K2436" s="847"/>
      <c r="L2436" s="847"/>
      <c r="M2436" s="847"/>
      <c r="N2436" s="847">
        <v>48</v>
      </c>
      <c r="O2436" s="218">
        <v>45108</v>
      </c>
      <c r="P2436" s="557">
        <f t="shared" si="53"/>
        <v>48</v>
      </c>
    </row>
    <row r="2437" spans="1:16">
      <c r="A2437" s="844">
        <v>45121</v>
      </c>
      <c r="B2437" s="845" t="s">
        <v>2</v>
      </c>
      <c r="C2437" s="845"/>
      <c r="D2437" s="846" t="s">
        <v>99</v>
      </c>
      <c r="E2437" s="846"/>
      <c r="F2437" s="846">
        <v>5</v>
      </c>
      <c r="G2437" s="846">
        <v>5</v>
      </c>
      <c r="H2437" s="847"/>
      <c r="I2437" s="847"/>
      <c r="J2437" s="1063"/>
      <c r="K2437" s="847"/>
      <c r="L2437" s="847"/>
      <c r="M2437" s="847"/>
      <c r="N2437" s="847">
        <v>2.5</v>
      </c>
      <c r="O2437" s="218">
        <v>45108</v>
      </c>
      <c r="P2437" s="557">
        <f t="shared" si="53"/>
        <v>2.5</v>
      </c>
    </row>
    <row r="2438" spans="1:16">
      <c r="A2438" s="844">
        <v>45123</v>
      </c>
      <c r="B2438" s="845" t="s">
        <v>12</v>
      </c>
      <c r="C2438" s="845" t="s">
        <v>2321</v>
      </c>
      <c r="D2438" s="797" t="s">
        <v>402</v>
      </c>
      <c r="E2438" s="846"/>
      <c r="F2438" s="846">
        <v>1</v>
      </c>
      <c r="G2438" s="846">
        <v>1</v>
      </c>
      <c r="H2438" s="846">
        <v>1</v>
      </c>
      <c r="I2438" s="847"/>
      <c r="J2438" s="1063"/>
      <c r="K2438" s="847"/>
      <c r="L2438" s="847"/>
      <c r="M2438" s="847"/>
      <c r="N2438" s="847"/>
      <c r="O2438" s="218">
        <v>45108</v>
      </c>
      <c r="P2438" s="557">
        <f t="shared" si="53"/>
        <v>0</v>
      </c>
    </row>
    <row r="2439" spans="1:16">
      <c r="A2439" s="844">
        <v>45123</v>
      </c>
      <c r="B2439" s="845" t="s">
        <v>12</v>
      </c>
      <c r="C2439" s="845" t="s">
        <v>2321</v>
      </c>
      <c r="D2439" s="797" t="s">
        <v>400</v>
      </c>
      <c r="E2439" s="846"/>
      <c r="F2439" s="846">
        <v>2</v>
      </c>
      <c r="G2439" s="846">
        <v>2</v>
      </c>
      <c r="H2439" s="846">
        <v>2</v>
      </c>
      <c r="I2439" s="847"/>
      <c r="J2439" s="1063"/>
      <c r="K2439" s="847"/>
      <c r="L2439" s="847"/>
      <c r="M2439" s="847"/>
      <c r="N2439" s="847"/>
      <c r="O2439" s="218">
        <v>45108</v>
      </c>
      <c r="P2439" s="557">
        <f t="shared" si="53"/>
        <v>0</v>
      </c>
    </row>
    <row r="2440" spans="1:16">
      <c r="A2440" s="844">
        <v>45123</v>
      </c>
      <c r="B2440" s="845" t="s">
        <v>12</v>
      </c>
      <c r="C2440" s="845" t="s">
        <v>2321</v>
      </c>
      <c r="D2440" s="797" t="s">
        <v>403</v>
      </c>
      <c r="E2440" s="846"/>
      <c r="F2440" s="846">
        <v>1</v>
      </c>
      <c r="G2440" s="846">
        <v>1</v>
      </c>
      <c r="H2440" s="846">
        <v>1</v>
      </c>
      <c r="I2440" s="847"/>
      <c r="J2440" s="1063"/>
      <c r="K2440" s="847"/>
      <c r="L2440" s="847"/>
      <c r="M2440" s="847"/>
      <c r="N2440" s="847"/>
      <c r="O2440" s="218">
        <v>45108</v>
      </c>
      <c r="P2440" s="557">
        <f t="shared" si="53"/>
        <v>0</v>
      </c>
    </row>
    <row r="2441" spans="1:16">
      <c r="A2441" s="844">
        <v>45123</v>
      </c>
      <c r="B2441" s="845" t="s">
        <v>12</v>
      </c>
      <c r="C2441" s="845" t="s">
        <v>2322</v>
      </c>
      <c r="D2441" s="797" t="s">
        <v>402</v>
      </c>
      <c r="E2441" s="846"/>
      <c r="F2441" s="846">
        <v>1</v>
      </c>
      <c r="G2441" s="846">
        <v>1</v>
      </c>
      <c r="H2441" s="846">
        <v>1</v>
      </c>
      <c r="I2441" s="847"/>
      <c r="J2441" s="1063"/>
      <c r="K2441" s="847"/>
      <c r="L2441" s="847"/>
      <c r="M2441" s="847"/>
      <c r="N2441" s="847"/>
      <c r="O2441" s="218">
        <v>45108</v>
      </c>
      <c r="P2441" s="557">
        <f t="shared" si="53"/>
        <v>0</v>
      </c>
    </row>
    <row r="2442" spans="1:16">
      <c r="A2442" s="844">
        <v>45123</v>
      </c>
      <c r="B2442" s="845" t="s">
        <v>12</v>
      </c>
      <c r="C2442" s="845" t="s">
        <v>2322</v>
      </c>
      <c r="D2442" s="797" t="s">
        <v>400</v>
      </c>
      <c r="E2442" s="846"/>
      <c r="F2442" s="846">
        <v>2</v>
      </c>
      <c r="G2442" s="846">
        <v>2</v>
      </c>
      <c r="H2442" s="846">
        <v>2</v>
      </c>
      <c r="I2442" s="847"/>
      <c r="J2442" s="1063"/>
      <c r="K2442" s="847"/>
      <c r="L2442" s="847"/>
      <c r="M2442" s="847"/>
      <c r="N2442" s="847"/>
      <c r="O2442" s="218">
        <v>45108</v>
      </c>
      <c r="P2442" s="557">
        <f t="shared" si="53"/>
        <v>0</v>
      </c>
    </row>
    <row r="2443" spans="1:16">
      <c r="A2443" s="844">
        <v>45123</v>
      </c>
      <c r="B2443" s="845" t="s">
        <v>2</v>
      </c>
      <c r="C2443" s="845" t="s">
        <v>1976</v>
      </c>
      <c r="D2443" s="930" t="s">
        <v>97</v>
      </c>
      <c r="E2443" s="846"/>
      <c r="F2443" s="846">
        <v>1</v>
      </c>
      <c r="G2443" s="846">
        <v>1</v>
      </c>
      <c r="H2443" s="847"/>
      <c r="I2443" s="847"/>
      <c r="J2443" s="1063"/>
      <c r="K2443" s="847"/>
      <c r="L2443" s="847"/>
      <c r="M2443" s="847"/>
      <c r="N2443" s="847">
        <v>12</v>
      </c>
      <c r="O2443" s="218">
        <v>45108</v>
      </c>
      <c r="P2443" s="557">
        <f t="shared" si="53"/>
        <v>12</v>
      </c>
    </row>
    <row r="2444" spans="1:16">
      <c r="A2444" s="844">
        <v>45123</v>
      </c>
      <c r="B2444" s="845" t="s">
        <v>14</v>
      </c>
      <c r="C2444" s="845" t="s">
        <v>1978</v>
      </c>
      <c r="D2444" s="930" t="s">
        <v>97</v>
      </c>
      <c r="E2444" s="846"/>
      <c r="F2444" s="846">
        <v>1</v>
      </c>
      <c r="G2444" s="846">
        <v>1</v>
      </c>
      <c r="H2444" s="847"/>
      <c r="I2444" s="847"/>
      <c r="J2444" s="1063"/>
      <c r="K2444" s="847"/>
      <c r="L2444" s="847"/>
      <c r="M2444" s="847"/>
      <c r="N2444" s="847">
        <v>12</v>
      </c>
      <c r="O2444" s="218">
        <v>45108</v>
      </c>
      <c r="P2444" s="557">
        <f t="shared" si="53"/>
        <v>12</v>
      </c>
    </row>
    <row r="2445" spans="1:16">
      <c r="A2445" s="844">
        <v>45123</v>
      </c>
      <c r="B2445" s="845" t="s">
        <v>472</v>
      </c>
      <c r="C2445" s="845" t="s">
        <v>2281</v>
      </c>
      <c r="D2445" s="797" t="s">
        <v>96</v>
      </c>
      <c r="E2445" s="846"/>
      <c r="F2445" s="846">
        <v>2</v>
      </c>
      <c r="G2445" s="846">
        <v>2</v>
      </c>
      <c r="H2445" s="847"/>
      <c r="I2445" s="847"/>
      <c r="J2445" s="1063"/>
      <c r="K2445" s="847"/>
      <c r="L2445" s="847"/>
      <c r="M2445" s="847"/>
      <c r="N2445" s="847">
        <v>24</v>
      </c>
      <c r="O2445" s="218">
        <v>45108</v>
      </c>
      <c r="P2445" s="557">
        <f t="shared" si="53"/>
        <v>24</v>
      </c>
    </row>
    <row r="2446" spans="1:16">
      <c r="A2446" s="844">
        <v>45124</v>
      </c>
      <c r="B2446" s="845" t="s">
        <v>14</v>
      </c>
      <c r="C2446" s="845" t="s">
        <v>2315</v>
      </c>
      <c r="D2446" s="846" t="s">
        <v>10</v>
      </c>
      <c r="E2446" s="846"/>
      <c r="F2446" s="846">
        <v>1</v>
      </c>
      <c r="G2446" s="846">
        <v>0.25</v>
      </c>
      <c r="H2446" s="847"/>
      <c r="I2446" s="847"/>
      <c r="J2446" s="1063"/>
      <c r="K2446" s="847"/>
      <c r="L2446" s="847"/>
      <c r="M2446" s="847">
        <v>5</v>
      </c>
      <c r="N2446" s="847"/>
      <c r="O2446" s="218">
        <v>45108</v>
      </c>
      <c r="P2446" s="557">
        <f t="shared" si="53"/>
        <v>5</v>
      </c>
    </row>
    <row r="2447" spans="1:16">
      <c r="A2447" s="844">
        <v>45124</v>
      </c>
      <c r="B2447" s="731" t="s">
        <v>43</v>
      </c>
      <c r="C2447" s="845" t="s">
        <v>2239</v>
      </c>
      <c r="D2447" s="846" t="s">
        <v>10</v>
      </c>
      <c r="E2447" s="846"/>
      <c r="F2447" s="846">
        <v>3</v>
      </c>
      <c r="G2447" s="846">
        <v>0.75</v>
      </c>
      <c r="H2447" s="847"/>
      <c r="I2447" s="847"/>
      <c r="J2447" s="1063"/>
      <c r="K2447" s="847"/>
      <c r="L2447" s="847"/>
      <c r="M2447" s="847">
        <v>15</v>
      </c>
      <c r="N2447" s="847"/>
      <c r="O2447" s="218">
        <v>45108</v>
      </c>
      <c r="P2447" s="557">
        <f t="shared" si="53"/>
        <v>15</v>
      </c>
    </row>
    <row r="2448" spans="1:16">
      <c r="A2448" s="844">
        <v>45124</v>
      </c>
      <c r="B2448" s="845" t="s">
        <v>12</v>
      </c>
      <c r="C2448" s="845" t="s">
        <v>2321</v>
      </c>
      <c r="D2448" s="797" t="s">
        <v>400</v>
      </c>
      <c r="E2448" s="846"/>
      <c r="F2448" s="846">
        <v>2</v>
      </c>
      <c r="G2448" s="846">
        <v>2</v>
      </c>
      <c r="H2448" s="846">
        <v>2</v>
      </c>
      <c r="I2448" s="847"/>
      <c r="J2448" s="1063"/>
      <c r="K2448" s="847"/>
      <c r="L2448" s="847"/>
      <c r="M2448" s="847"/>
      <c r="N2448" s="847"/>
      <c r="O2448" s="218">
        <v>45108</v>
      </c>
      <c r="P2448" s="557">
        <f t="shared" si="53"/>
        <v>0</v>
      </c>
    </row>
    <row r="2449" spans="1:16">
      <c r="A2449" s="844">
        <v>45124</v>
      </c>
      <c r="B2449" s="845" t="s">
        <v>12</v>
      </c>
      <c r="C2449" s="845" t="s">
        <v>2321</v>
      </c>
      <c r="D2449" s="797" t="s">
        <v>403</v>
      </c>
      <c r="E2449" s="846"/>
      <c r="F2449" s="846">
        <v>1</v>
      </c>
      <c r="G2449" s="846">
        <v>1</v>
      </c>
      <c r="H2449" s="846">
        <v>1</v>
      </c>
      <c r="I2449" s="847"/>
      <c r="J2449" s="1063"/>
      <c r="K2449" s="847"/>
      <c r="L2449" s="847"/>
      <c r="M2449" s="847"/>
      <c r="N2449" s="847"/>
      <c r="O2449" s="218">
        <v>45108</v>
      </c>
      <c r="P2449" s="557">
        <f t="shared" si="53"/>
        <v>0</v>
      </c>
    </row>
    <row r="2450" spans="1:16">
      <c r="A2450" s="844">
        <v>45124</v>
      </c>
      <c r="B2450" s="845" t="s">
        <v>12</v>
      </c>
      <c r="C2450" s="845" t="s">
        <v>2321</v>
      </c>
      <c r="D2450" s="797" t="s">
        <v>402</v>
      </c>
      <c r="E2450" s="846"/>
      <c r="F2450" s="846">
        <v>1</v>
      </c>
      <c r="G2450" s="846">
        <v>1</v>
      </c>
      <c r="H2450" s="846">
        <v>1</v>
      </c>
      <c r="I2450" s="847"/>
      <c r="J2450" s="1063"/>
      <c r="K2450" s="847"/>
      <c r="L2450" s="847"/>
      <c r="M2450" s="847"/>
      <c r="N2450" s="847"/>
      <c r="O2450" s="218">
        <v>45108</v>
      </c>
      <c r="P2450" s="557">
        <f t="shared" si="53"/>
        <v>0</v>
      </c>
    </row>
    <row r="2451" spans="1:16">
      <c r="A2451" s="844">
        <v>45124</v>
      </c>
      <c r="B2451" s="845" t="s">
        <v>12</v>
      </c>
      <c r="C2451" s="845" t="s">
        <v>2322</v>
      </c>
      <c r="D2451" s="797" t="s">
        <v>400</v>
      </c>
      <c r="E2451" s="846"/>
      <c r="F2451" s="846">
        <v>2</v>
      </c>
      <c r="G2451" s="846">
        <v>2</v>
      </c>
      <c r="H2451" s="846">
        <v>2</v>
      </c>
      <c r="I2451" s="847"/>
      <c r="J2451" s="1063"/>
      <c r="K2451" s="847"/>
      <c r="L2451" s="847"/>
      <c r="M2451" s="847"/>
      <c r="N2451" s="847"/>
      <c r="O2451" s="218">
        <v>45108</v>
      </c>
      <c r="P2451" s="557">
        <f t="shared" si="53"/>
        <v>0</v>
      </c>
    </row>
    <row r="2452" spans="1:16">
      <c r="A2452" s="844">
        <v>45124</v>
      </c>
      <c r="B2452" s="845" t="s">
        <v>12</v>
      </c>
      <c r="C2452" s="845" t="s">
        <v>2322</v>
      </c>
      <c r="D2452" s="797" t="s">
        <v>403</v>
      </c>
      <c r="E2452" s="846"/>
      <c r="F2452" s="846">
        <v>2</v>
      </c>
      <c r="G2452" s="846">
        <v>2</v>
      </c>
      <c r="H2452" s="846">
        <v>2</v>
      </c>
      <c r="I2452" s="847"/>
      <c r="J2452" s="1063"/>
      <c r="K2452" s="847"/>
      <c r="L2452" s="847"/>
      <c r="M2452" s="847"/>
      <c r="N2452" s="847"/>
      <c r="O2452" s="218">
        <v>45108</v>
      </c>
      <c r="P2452" s="557">
        <f t="shared" si="53"/>
        <v>0</v>
      </c>
    </row>
    <row r="2453" spans="1:16">
      <c r="A2453" s="844">
        <v>45124</v>
      </c>
      <c r="B2453" s="845" t="s">
        <v>12</v>
      </c>
      <c r="C2453" s="845"/>
      <c r="D2453" s="797" t="s">
        <v>404</v>
      </c>
      <c r="E2453" s="846"/>
      <c r="F2453" s="846">
        <v>12</v>
      </c>
      <c r="G2453" s="846">
        <v>12</v>
      </c>
      <c r="H2453" s="846">
        <v>12</v>
      </c>
      <c r="I2453" s="847"/>
      <c r="J2453" s="1063"/>
      <c r="K2453" s="847"/>
      <c r="L2453" s="847"/>
      <c r="M2453" s="847"/>
      <c r="N2453" s="847"/>
      <c r="O2453" s="218">
        <v>45108</v>
      </c>
      <c r="P2453" s="557">
        <f t="shared" si="53"/>
        <v>0</v>
      </c>
    </row>
    <row r="2454" spans="1:16">
      <c r="A2454" s="844">
        <v>45124</v>
      </c>
      <c r="B2454" s="845" t="s">
        <v>14</v>
      </c>
      <c r="C2454" s="845" t="s">
        <v>2103</v>
      </c>
      <c r="D2454" s="930" t="s">
        <v>97</v>
      </c>
      <c r="E2454" s="846"/>
      <c r="F2454" s="846">
        <v>1</v>
      </c>
      <c r="G2454" s="846">
        <v>1</v>
      </c>
      <c r="H2454" s="847"/>
      <c r="I2454" s="847"/>
      <c r="J2454" s="1063"/>
      <c r="K2454" s="847"/>
      <c r="L2454" s="847"/>
      <c r="M2454" s="847"/>
      <c r="N2454" s="847">
        <v>12</v>
      </c>
      <c r="O2454" s="218">
        <v>45108</v>
      </c>
      <c r="P2454" s="557">
        <f t="shared" si="53"/>
        <v>12</v>
      </c>
    </row>
    <row r="2455" spans="1:16">
      <c r="A2455" s="844">
        <v>45124</v>
      </c>
      <c r="B2455" s="845" t="s">
        <v>41</v>
      </c>
      <c r="C2455" s="845" t="s">
        <v>2323</v>
      </c>
      <c r="D2455" s="797" t="s">
        <v>98</v>
      </c>
      <c r="E2455" s="846"/>
      <c r="F2455" s="846">
        <v>1</v>
      </c>
      <c r="G2455" s="846">
        <v>1</v>
      </c>
      <c r="H2455" s="847"/>
      <c r="I2455" s="847"/>
      <c r="J2455" s="1063"/>
      <c r="K2455" s="847"/>
      <c r="L2455" s="847"/>
      <c r="M2455" s="847"/>
      <c r="N2455" s="847">
        <v>12</v>
      </c>
      <c r="O2455" s="218">
        <v>45108</v>
      </c>
      <c r="P2455" s="557">
        <f t="shared" si="53"/>
        <v>12</v>
      </c>
    </row>
    <row r="2456" spans="1:16">
      <c r="A2456" s="844">
        <v>45124</v>
      </c>
      <c r="B2456" s="845" t="s">
        <v>14</v>
      </c>
      <c r="C2456" s="845" t="s">
        <v>2167</v>
      </c>
      <c r="D2456" s="846" t="s">
        <v>95</v>
      </c>
      <c r="E2456" s="846"/>
      <c r="F2456" s="846">
        <v>2</v>
      </c>
      <c r="G2456" s="846">
        <v>2</v>
      </c>
      <c r="H2456" s="847"/>
      <c r="I2456" s="847"/>
      <c r="J2456" s="1063"/>
      <c r="K2456" s="847"/>
      <c r="L2456" s="847"/>
      <c r="M2456" s="847"/>
      <c r="N2456" s="847">
        <v>24</v>
      </c>
      <c r="O2456" s="218">
        <v>45108</v>
      </c>
      <c r="P2456" s="557">
        <f t="shared" si="53"/>
        <v>24</v>
      </c>
    </row>
    <row r="2457" spans="1:16">
      <c r="A2457" s="844">
        <v>45124</v>
      </c>
      <c r="B2457" s="845" t="s">
        <v>472</v>
      </c>
      <c r="C2457" s="845" t="s">
        <v>2324</v>
      </c>
      <c r="D2457" s="797" t="s">
        <v>96</v>
      </c>
      <c r="E2457" s="846"/>
      <c r="F2457" s="846">
        <v>3</v>
      </c>
      <c r="G2457" s="846">
        <v>3</v>
      </c>
      <c r="H2457" s="847"/>
      <c r="I2457" s="847"/>
      <c r="J2457" s="1063"/>
      <c r="K2457" s="847"/>
      <c r="L2457" s="847"/>
      <c r="M2457" s="847"/>
      <c r="N2457" s="847">
        <v>36</v>
      </c>
      <c r="O2457" s="218">
        <v>45108</v>
      </c>
      <c r="P2457" s="557">
        <f t="shared" si="53"/>
        <v>36</v>
      </c>
    </row>
    <row r="2458" spans="1:16">
      <c r="A2458" s="844">
        <v>45125</v>
      </c>
      <c r="B2458" s="845" t="s">
        <v>2</v>
      </c>
      <c r="C2458" s="845" t="s">
        <v>1820</v>
      </c>
      <c r="D2458" s="930" t="s">
        <v>97</v>
      </c>
      <c r="E2458" s="846"/>
      <c r="F2458" s="846">
        <v>1</v>
      </c>
      <c r="G2458" s="846">
        <v>1</v>
      </c>
      <c r="H2458" s="847"/>
      <c r="I2458" s="847"/>
      <c r="J2458" s="1063"/>
      <c r="K2458" s="847"/>
      <c r="L2458" s="847"/>
      <c r="M2458" s="847"/>
      <c r="N2458" s="847">
        <v>12</v>
      </c>
      <c r="O2458" s="218">
        <v>45108</v>
      </c>
      <c r="P2458" s="557">
        <f t="shared" si="53"/>
        <v>12</v>
      </c>
    </row>
    <row r="2459" spans="1:16">
      <c r="A2459" s="844">
        <v>45125</v>
      </c>
      <c r="B2459" s="845" t="s">
        <v>14</v>
      </c>
      <c r="C2459" s="845" t="s">
        <v>2103</v>
      </c>
      <c r="D2459" s="930" t="s">
        <v>97</v>
      </c>
      <c r="E2459" s="846"/>
      <c r="F2459" s="846">
        <v>1</v>
      </c>
      <c r="G2459" s="846">
        <v>1</v>
      </c>
      <c r="H2459" s="847"/>
      <c r="I2459" s="847"/>
      <c r="J2459" s="1063"/>
      <c r="K2459" s="847"/>
      <c r="L2459" s="847"/>
      <c r="M2459" s="847"/>
      <c r="N2459" s="847">
        <v>12</v>
      </c>
      <c r="O2459" s="218">
        <v>45108</v>
      </c>
      <c r="P2459" s="557">
        <f t="shared" si="53"/>
        <v>12</v>
      </c>
    </row>
    <row r="2460" spans="1:16">
      <c r="A2460" s="844">
        <v>45125</v>
      </c>
      <c r="B2460" s="845" t="s">
        <v>472</v>
      </c>
      <c r="C2460" s="845" t="s">
        <v>2325</v>
      </c>
      <c r="D2460" s="797" t="s">
        <v>96</v>
      </c>
      <c r="E2460" s="846"/>
      <c r="F2460" s="846">
        <v>4</v>
      </c>
      <c r="G2460" s="846">
        <v>4</v>
      </c>
      <c r="H2460" s="847"/>
      <c r="I2460" s="847"/>
      <c r="J2460" s="1063"/>
      <c r="K2460" s="847"/>
      <c r="L2460" s="847"/>
      <c r="M2460" s="847"/>
      <c r="N2460" s="847">
        <v>48</v>
      </c>
      <c r="O2460" s="218">
        <v>45108</v>
      </c>
      <c r="P2460" s="557">
        <f t="shared" si="53"/>
        <v>48</v>
      </c>
    </row>
    <row r="2461" spans="1:16">
      <c r="A2461" s="844">
        <v>45125</v>
      </c>
      <c r="B2461" s="845" t="s">
        <v>37</v>
      </c>
      <c r="C2461" s="845" t="s">
        <v>1320</v>
      </c>
      <c r="D2461" s="846" t="s">
        <v>204</v>
      </c>
      <c r="E2461" s="846"/>
      <c r="F2461" s="846">
        <v>1</v>
      </c>
      <c r="G2461" s="846">
        <v>1</v>
      </c>
      <c r="H2461" s="847"/>
      <c r="I2461" s="847"/>
      <c r="J2461" s="1063"/>
      <c r="K2461" s="847"/>
      <c r="L2461" s="847"/>
      <c r="M2461" s="847"/>
      <c r="N2461" s="847">
        <v>36</v>
      </c>
      <c r="O2461" s="218">
        <v>45108</v>
      </c>
      <c r="P2461" s="557">
        <f t="shared" ref="P2461:P2524" si="54">SUM(K2461:N2461)</f>
        <v>36</v>
      </c>
    </row>
    <row r="2462" spans="1:16">
      <c r="A2462" s="844">
        <v>45125</v>
      </c>
      <c r="B2462" s="845" t="s">
        <v>472</v>
      </c>
      <c r="C2462" s="845" t="s">
        <v>2138</v>
      </c>
      <c r="D2462" s="846" t="s">
        <v>10</v>
      </c>
      <c r="E2462" s="846"/>
      <c r="F2462" s="846">
        <v>5</v>
      </c>
      <c r="G2462" s="846">
        <v>1.25</v>
      </c>
      <c r="H2462" s="847"/>
      <c r="I2462" s="847"/>
      <c r="J2462" s="1063"/>
      <c r="K2462" s="847"/>
      <c r="L2462" s="847"/>
      <c r="M2462" s="847">
        <v>25</v>
      </c>
      <c r="N2462" s="847"/>
      <c r="O2462" s="218">
        <v>45108</v>
      </c>
      <c r="P2462" s="557">
        <f t="shared" si="54"/>
        <v>25</v>
      </c>
    </row>
    <row r="2463" spans="1:16">
      <c r="A2463" s="844">
        <v>45125</v>
      </c>
      <c r="B2463" s="845" t="s">
        <v>472</v>
      </c>
      <c r="C2463" s="845" t="s">
        <v>2326</v>
      </c>
      <c r="D2463" s="846" t="s">
        <v>11</v>
      </c>
      <c r="E2463" s="846"/>
      <c r="F2463" s="846">
        <v>4</v>
      </c>
      <c r="G2463" s="846">
        <v>4</v>
      </c>
      <c r="H2463" s="847"/>
      <c r="I2463" s="847"/>
      <c r="J2463" s="1063"/>
      <c r="K2463" s="847"/>
      <c r="L2463" s="847"/>
      <c r="M2463" s="847">
        <v>24</v>
      </c>
      <c r="N2463" s="847"/>
      <c r="O2463" s="218">
        <v>45108</v>
      </c>
      <c r="P2463" s="557">
        <f t="shared" si="54"/>
        <v>24</v>
      </c>
    </row>
    <row r="2464" spans="1:16">
      <c r="A2464" s="844">
        <v>45125</v>
      </c>
      <c r="B2464" s="845" t="s">
        <v>472</v>
      </c>
      <c r="C2464" s="845" t="s">
        <v>2327</v>
      </c>
      <c r="D2464" s="846" t="s">
        <v>200</v>
      </c>
      <c r="E2464" s="846"/>
      <c r="F2464" s="846">
        <v>3</v>
      </c>
      <c r="G2464" s="846">
        <v>3</v>
      </c>
      <c r="H2464" s="847"/>
      <c r="I2464" s="847"/>
      <c r="J2464" s="1063"/>
      <c r="K2464" s="847">
        <v>9</v>
      </c>
      <c r="L2464" s="847"/>
      <c r="M2464" s="847"/>
      <c r="N2464" s="847"/>
      <c r="O2464" s="218">
        <v>45108</v>
      </c>
      <c r="P2464" s="557">
        <f t="shared" si="54"/>
        <v>9</v>
      </c>
    </row>
    <row r="2465" spans="1:16">
      <c r="A2465" s="844">
        <v>45126</v>
      </c>
      <c r="B2465" s="845" t="s">
        <v>14</v>
      </c>
      <c r="C2465" s="845" t="s">
        <v>2111</v>
      </c>
      <c r="D2465" s="846" t="s">
        <v>95</v>
      </c>
      <c r="E2465" s="846"/>
      <c r="F2465" s="846">
        <v>1</v>
      </c>
      <c r="G2465" s="846">
        <v>1</v>
      </c>
      <c r="H2465" s="847"/>
      <c r="I2465" s="847"/>
      <c r="J2465" s="1063"/>
      <c r="K2465" s="847"/>
      <c r="L2465" s="847"/>
      <c r="M2465" s="847"/>
      <c r="N2465" s="847">
        <v>12</v>
      </c>
      <c r="O2465" s="218">
        <v>45108</v>
      </c>
      <c r="P2465" s="557">
        <f t="shared" si="54"/>
        <v>12</v>
      </c>
    </row>
    <row r="2466" spans="1:16">
      <c r="A2466" s="844">
        <v>45126</v>
      </c>
      <c r="B2466" s="845" t="s">
        <v>472</v>
      </c>
      <c r="C2466" s="845" t="s">
        <v>2282</v>
      </c>
      <c r="D2466" s="846" t="s">
        <v>95</v>
      </c>
      <c r="E2466" s="846"/>
      <c r="F2466" s="846">
        <v>1</v>
      </c>
      <c r="G2466" s="846">
        <v>1</v>
      </c>
      <c r="H2466" s="847"/>
      <c r="I2466" s="847"/>
      <c r="J2466" s="1063">
        <v>1</v>
      </c>
      <c r="K2466" s="847"/>
      <c r="L2466" s="847"/>
      <c r="M2466" s="847"/>
      <c r="N2466" s="847">
        <v>12</v>
      </c>
      <c r="O2466" s="218">
        <v>45108</v>
      </c>
      <c r="P2466" s="557">
        <f t="shared" si="54"/>
        <v>12</v>
      </c>
    </row>
    <row r="2467" spans="1:16">
      <c r="A2467" s="844">
        <v>45126</v>
      </c>
      <c r="B2467" s="845" t="s">
        <v>472</v>
      </c>
      <c r="C2467" s="845" t="s">
        <v>2333</v>
      </c>
      <c r="D2467" s="797" t="s">
        <v>96</v>
      </c>
      <c r="E2467" s="846"/>
      <c r="F2467" s="846">
        <v>4</v>
      </c>
      <c r="G2467" s="846">
        <v>4</v>
      </c>
      <c r="H2467" s="847"/>
      <c r="I2467" s="847"/>
      <c r="J2467" s="1063"/>
      <c r="K2467" s="847"/>
      <c r="L2467" s="847"/>
      <c r="M2467" s="847"/>
      <c r="N2467" s="847">
        <v>48</v>
      </c>
      <c r="O2467" s="218">
        <v>45108</v>
      </c>
      <c r="P2467" s="557">
        <f t="shared" si="54"/>
        <v>48</v>
      </c>
    </row>
    <row r="2468" spans="1:16">
      <c r="A2468" s="844">
        <v>45126</v>
      </c>
      <c r="B2468" s="845" t="s">
        <v>2</v>
      </c>
      <c r="C2468" s="845"/>
      <c r="D2468" s="846" t="s">
        <v>99</v>
      </c>
      <c r="E2468" s="846"/>
      <c r="F2468" s="846">
        <v>5</v>
      </c>
      <c r="G2468" s="846">
        <v>5</v>
      </c>
      <c r="H2468" s="847"/>
      <c r="I2468" s="847"/>
      <c r="J2468" s="1063"/>
      <c r="K2468" s="847"/>
      <c r="L2468" s="847"/>
      <c r="M2468" s="847"/>
      <c r="N2468" s="847">
        <v>2</v>
      </c>
      <c r="O2468" s="218">
        <v>45108</v>
      </c>
      <c r="P2468" s="557">
        <f t="shared" si="54"/>
        <v>2</v>
      </c>
    </row>
    <row r="2469" spans="1:16">
      <c r="A2469" s="844">
        <v>45126</v>
      </c>
      <c r="B2469" s="845" t="s">
        <v>12</v>
      </c>
      <c r="C2469" s="845" t="s">
        <v>2322</v>
      </c>
      <c r="D2469" s="797" t="s">
        <v>402</v>
      </c>
      <c r="E2469" s="846"/>
      <c r="F2469" s="846">
        <v>1</v>
      </c>
      <c r="G2469" s="846">
        <v>1</v>
      </c>
      <c r="H2469" s="846">
        <v>1</v>
      </c>
      <c r="I2469" s="847"/>
      <c r="J2469" s="1063"/>
      <c r="K2469" s="847"/>
      <c r="L2469" s="847"/>
      <c r="M2469" s="847"/>
      <c r="N2469" s="847"/>
      <c r="O2469" s="218">
        <v>45108</v>
      </c>
      <c r="P2469" s="557">
        <f t="shared" si="54"/>
        <v>0</v>
      </c>
    </row>
    <row r="2470" spans="1:16">
      <c r="A2470" s="844">
        <v>45126</v>
      </c>
      <c r="B2470" s="845" t="s">
        <v>12</v>
      </c>
      <c r="C2470" s="845" t="s">
        <v>2334</v>
      </c>
      <c r="D2470" s="797" t="s">
        <v>402</v>
      </c>
      <c r="E2470" s="846"/>
      <c r="F2470" s="846">
        <v>2</v>
      </c>
      <c r="G2470" s="846">
        <v>2</v>
      </c>
      <c r="H2470" s="846">
        <v>2</v>
      </c>
      <c r="I2470" s="847"/>
      <c r="J2470" s="1063"/>
      <c r="K2470" s="847"/>
      <c r="L2470" s="847"/>
      <c r="M2470" s="847"/>
      <c r="N2470" s="847"/>
      <c r="O2470" s="218">
        <v>45108</v>
      </c>
      <c r="P2470" s="557">
        <f t="shared" si="54"/>
        <v>0</v>
      </c>
    </row>
    <row r="2471" spans="1:16">
      <c r="A2471" s="844">
        <v>45126</v>
      </c>
      <c r="B2471" s="845" t="s">
        <v>12</v>
      </c>
      <c r="C2471" s="845" t="s">
        <v>2334</v>
      </c>
      <c r="D2471" s="797" t="s">
        <v>400</v>
      </c>
      <c r="E2471" s="846"/>
      <c r="F2471" s="846">
        <v>4</v>
      </c>
      <c r="G2471" s="846">
        <v>4</v>
      </c>
      <c r="H2471" s="846">
        <v>4</v>
      </c>
      <c r="I2471" s="847"/>
      <c r="J2471" s="1063"/>
      <c r="K2471" s="847"/>
      <c r="L2471" s="847"/>
      <c r="M2471" s="847"/>
      <c r="N2471" s="847"/>
      <c r="O2471" s="218">
        <v>45108</v>
      </c>
      <c r="P2471" s="557">
        <f t="shared" si="54"/>
        <v>0</v>
      </c>
    </row>
    <row r="2472" spans="1:16">
      <c r="A2472" s="844">
        <v>45126</v>
      </c>
      <c r="B2472" s="845" t="s">
        <v>12</v>
      </c>
      <c r="C2472" s="845" t="s">
        <v>2334</v>
      </c>
      <c r="D2472" s="797" t="s">
        <v>403</v>
      </c>
      <c r="E2472" s="846"/>
      <c r="F2472" s="846">
        <v>2</v>
      </c>
      <c r="G2472" s="846">
        <v>2</v>
      </c>
      <c r="H2472" s="846">
        <v>2</v>
      </c>
      <c r="I2472" s="847"/>
      <c r="J2472" s="1063"/>
      <c r="K2472" s="847"/>
      <c r="L2472" s="847"/>
      <c r="M2472" s="847"/>
      <c r="N2472" s="847"/>
      <c r="O2472" s="218">
        <v>45108</v>
      </c>
      <c r="P2472" s="557">
        <f t="shared" si="54"/>
        <v>0</v>
      </c>
    </row>
    <row r="2473" spans="1:16">
      <c r="A2473" s="844">
        <v>45127</v>
      </c>
      <c r="B2473" s="845" t="s">
        <v>472</v>
      </c>
      <c r="C2473" s="845" t="s">
        <v>2327</v>
      </c>
      <c r="D2473" s="846" t="s">
        <v>200</v>
      </c>
      <c r="E2473" s="846"/>
      <c r="F2473" s="846">
        <v>1</v>
      </c>
      <c r="G2473" s="846">
        <v>1</v>
      </c>
      <c r="H2473" s="847"/>
      <c r="I2473" s="847"/>
      <c r="J2473" s="1063"/>
      <c r="K2473" s="847">
        <v>7</v>
      </c>
      <c r="L2473" s="847"/>
      <c r="M2473" s="847"/>
      <c r="N2473" s="847"/>
      <c r="O2473" s="218">
        <v>45108</v>
      </c>
      <c r="P2473" s="557">
        <f t="shared" si="54"/>
        <v>7</v>
      </c>
    </row>
    <row r="2474" spans="1:16">
      <c r="A2474" s="844">
        <v>45127</v>
      </c>
      <c r="B2474" s="845" t="s">
        <v>472</v>
      </c>
      <c r="C2474" s="845" t="s">
        <v>2326</v>
      </c>
      <c r="D2474" s="846" t="s">
        <v>11</v>
      </c>
      <c r="E2474" s="846"/>
      <c r="F2474" s="846">
        <v>1</v>
      </c>
      <c r="G2474" s="846">
        <v>1</v>
      </c>
      <c r="H2474" s="847"/>
      <c r="I2474" s="847"/>
      <c r="J2474" s="1063"/>
      <c r="K2474" s="847"/>
      <c r="L2474" s="847"/>
      <c r="M2474" s="847">
        <v>6</v>
      </c>
      <c r="N2474" s="847"/>
      <c r="O2474" s="218">
        <v>45108</v>
      </c>
      <c r="P2474" s="557">
        <f t="shared" si="54"/>
        <v>6</v>
      </c>
    </row>
    <row r="2475" spans="1:16">
      <c r="A2475" s="844">
        <v>45127</v>
      </c>
      <c r="B2475" s="845" t="s">
        <v>37</v>
      </c>
      <c r="C2475" s="845" t="s">
        <v>2335</v>
      </c>
      <c r="D2475" s="846" t="s">
        <v>204</v>
      </c>
      <c r="E2475" s="846"/>
      <c r="F2475" s="846">
        <v>1</v>
      </c>
      <c r="G2475" s="846">
        <v>1</v>
      </c>
      <c r="H2475" s="847"/>
      <c r="I2475" s="847"/>
      <c r="J2475" s="1063"/>
      <c r="K2475" s="847"/>
      <c r="L2475" s="847"/>
      <c r="M2475" s="847"/>
      <c r="N2475" s="847">
        <v>37</v>
      </c>
      <c r="O2475" s="218">
        <v>45108</v>
      </c>
      <c r="P2475" s="557">
        <f t="shared" si="54"/>
        <v>37</v>
      </c>
    </row>
    <row r="2476" spans="1:16">
      <c r="A2476" s="844">
        <v>45127</v>
      </c>
      <c r="B2476" s="845" t="s">
        <v>12</v>
      </c>
      <c r="C2476" s="845"/>
      <c r="D2476" s="797" t="s">
        <v>404</v>
      </c>
      <c r="E2476" s="846"/>
      <c r="F2476" s="846">
        <v>12</v>
      </c>
      <c r="G2476" s="846">
        <v>12</v>
      </c>
      <c r="H2476" s="847">
        <v>12</v>
      </c>
      <c r="I2476" s="847"/>
      <c r="J2476" s="1063"/>
      <c r="K2476" s="847"/>
      <c r="L2476" s="847"/>
      <c r="M2476" s="847"/>
      <c r="N2476" s="847"/>
      <c r="O2476" s="218">
        <v>45108</v>
      </c>
      <c r="P2476" s="557">
        <f t="shared" si="54"/>
        <v>0</v>
      </c>
    </row>
    <row r="2477" spans="1:16">
      <c r="A2477" s="844">
        <v>45127</v>
      </c>
      <c r="B2477" s="731" t="s">
        <v>43</v>
      </c>
      <c r="C2477" s="845" t="s">
        <v>2336</v>
      </c>
      <c r="D2477" s="930" t="s">
        <v>97</v>
      </c>
      <c r="E2477" s="846"/>
      <c r="F2477" s="846">
        <v>1</v>
      </c>
      <c r="G2477" s="846">
        <v>1</v>
      </c>
      <c r="H2477" s="847"/>
      <c r="I2477" s="847"/>
      <c r="J2477" s="1063"/>
      <c r="K2477" s="847"/>
      <c r="L2477" s="847"/>
      <c r="M2477" s="847"/>
      <c r="N2477" s="847">
        <v>12</v>
      </c>
      <c r="O2477" s="218">
        <v>45108</v>
      </c>
      <c r="P2477" s="557">
        <f t="shared" si="54"/>
        <v>12</v>
      </c>
    </row>
    <row r="2478" spans="1:16">
      <c r="A2478" s="844">
        <v>45127</v>
      </c>
      <c r="B2478" s="731" t="s">
        <v>43</v>
      </c>
      <c r="C2478" s="845" t="s">
        <v>2337</v>
      </c>
      <c r="D2478" s="797" t="s">
        <v>98</v>
      </c>
      <c r="E2478" s="846"/>
      <c r="F2478" s="846">
        <v>1</v>
      </c>
      <c r="G2478" s="846">
        <v>1</v>
      </c>
      <c r="H2478" s="847"/>
      <c r="I2478" s="847"/>
      <c r="J2478" s="1063"/>
      <c r="K2478" s="847"/>
      <c r="L2478" s="847"/>
      <c r="M2478" s="847"/>
      <c r="N2478" s="847">
        <v>12</v>
      </c>
      <c r="O2478" s="218">
        <v>45108</v>
      </c>
      <c r="P2478" s="557">
        <f t="shared" si="54"/>
        <v>12</v>
      </c>
    </row>
    <row r="2479" spans="1:16">
      <c r="A2479" s="844">
        <v>45127</v>
      </c>
      <c r="B2479" s="845" t="s">
        <v>34</v>
      </c>
      <c r="C2479" s="845" t="s">
        <v>1938</v>
      </c>
      <c r="D2479" s="846" t="s">
        <v>95</v>
      </c>
      <c r="E2479" s="846"/>
      <c r="F2479" s="846">
        <v>1</v>
      </c>
      <c r="G2479" s="846">
        <v>1</v>
      </c>
      <c r="H2479" s="847"/>
      <c r="I2479" s="847"/>
      <c r="J2479" s="1063"/>
      <c r="K2479" s="847"/>
      <c r="L2479" s="847"/>
      <c r="M2479" s="847"/>
      <c r="N2479" s="847">
        <v>12</v>
      </c>
      <c r="O2479" s="218">
        <v>45108</v>
      </c>
      <c r="P2479" s="557">
        <f t="shared" si="54"/>
        <v>12</v>
      </c>
    </row>
    <row r="2480" spans="1:16">
      <c r="A2480" s="844">
        <v>45127</v>
      </c>
      <c r="B2480" s="731" t="s">
        <v>43</v>
      </c>
      <c r="C2480" s="845" t="s">
        <v>2338</v>
      </c>
      <c r="D2480" s="797" t="s">
        <v>96</v>
      </c>
      <c r="E2480" s="846"/>
      <c r="F2480" s="846">
        <v>3</v>
      </c>
      <c r="G2480" s="846">
        <v>3</v>
      </c>
      <c r="H2480" s="847"/>
      <c r="I2480" s="847"/>
      <c r="J2480" s="1063"/>
      <c r="K2480" s="847"/>
      <c r="L2480" s="847"/>
      <c r="M2480" s="847"/>
      <c r="N2480" s="847">
        <v>36</v>
      </c>
      <c r="O2480" s="218">
        <v>45108</v>
      </c>
      <c r="P2480" s="557">
        <f t="shared" si="54"/>
        <v>36</v>
      </c>
    </row>
    <row r="2481" spans="1:16">
      <c r="A2481" s="844">
        <v>45128</v>
      </c>
      <c r="B2481" s="845" t="s">
        <v>472</v>
      </c>
      <c r="C2481" s="845" t="s">
        <v>2340</v>
      </c>
      <c r="D2481" s="846" t="s">
        <v>200</v>
      </c>
      <c r="E2481" s="846"/>
      <c r="F2481" s="846">
        <v>2</v>
      </c>
      <c r="G2481" s="846">
        <v>2</v>
      </c>
      <c r="H2481" s="847"/>
      <c r="I2481" s="847"/>
      <c r="J2481" s="1063"/>
      <c r="K2481" s="847">
        <v>6</v>
      </c>
      <c r="L2481" s="847"/>
      <c r="M2481" s="847"/>
      <c r="N2481" s="847"/>
      <c r="O2481" s="218">
        <v>45108</v>
      </c>
      <c r="P2481" s="557">
        <f t="shared" si="54"/>
        <v>6</v>
      </c>
    </row>
    <row r="2482" spans="1:16">
      <c r="A2482" s="844">
        <v>45128</v>
      </c>
      <c r="B2482" s="845" t="s">
        <v>472</v>
      </c>
      <c r="C2482" s="845" t="s">
        <v>2138</v>
      </c>
      <c r="D2482" s="846" t="s">
        <v>10</v>
      </c>
      <c r="E2482" s="846"/>
      <c r="F2482" s="846">
        <v>6</v>
      </c>
      <c r="G2482" s="846">
        <v>1.5</v>
      </c>
      <c r="H2482" s="847"/>
      <c r="I2482" s="847"/>
      <c r="J2482" s="1063"/>
      <c r="K2482" s="847"/>
      <c r="L2482" s="847"/>
      <c r="M2482" s="847">
        <v>24</v>
      </c>
      <c r="N2482" s="847"/>
      <c r="O2482" s="218">
        <v>45108</v>
      </c>
      <c r="P2482" s="557">
        <f t="shared" si="54"/>
        <v>24</v>
      </c>
    </row>
    <row r="2483" spans="1:16">
      <c r="A2483" s="844">
        <v>45128</v>
      </c>
      <c r="B2483" s="731" t="s">
        <v>43</v>
      </c>
      <c r="C2483" s="845" t="s">
        <v>1235</v>
      </c>
      <c r="D2483" s="846" t="s">
        <v>10</v>
      </c>
      <c r="E2483" s="846"/>
      <c r="F2483" s="846">
        <v>2</v>
      </c>
      <c r="G2483" s="846">
        <v>0.5</v>
      </c>
      <c r="H2483" s="847"/>
      <c r="I2483" s="847"/>
      <c r="J2483" s="1063"/>
      <c r="K2483" s="847"/>
      <c r="L2483" s="847"/>
      <c r="M2483" s="847">
        <v>6</v>
      </c>
      <c r="N2483" s="847"/>
      <c r="O2483" s="218">
        <v>45108</v>
      </c>
      <c r="P2483" s="557">
        <f t="shared" si="54"/>
        <v>6</v>
      </c>
    </row>
    <row r="2484" spans="1:16">
      <c r="A2484" s="844">
        <v>45128</v>
      </c>
      <c r="B2484" s="731" t="s">
        <v>43</v>
      </c>
      <c r="C2484" s="845" t="s">
        <v>2336</v>
      </c>
      <c r="D2484" s="930" t="s">
        <v>97</v>
      </c>
      <c r="E2484" s="846"/>
      <c r="F2484" s="846">
        <v>1</v>
      </c>
      <c r="G2484" s="846">
        <v>1</v>
      </c>
      <c r="H2484" s="847"/>
      <c r="I2484" s="847"/>
      <c r="J2484" s="1063"/>
      <c r="K2484" s="847"/>
      <c r="L2484" s="847"/>
      <c r="M2484" s="847"/>
      <c r="N2484" s="847">
        <v>12</v>
      </c>
      <c r="O2484" s="218">
        <v>45108</v>
      </c>
      <c r="P2484" s="557">
        <f t="shared" si="54"/>
        <v>12</v>
      </c>
    </row>
    <row r="2485" spans="1:16">
      <c r="A2485" s="844">
        <v>45128</v>
      </c>
      <c r="B2485" s="731" t="s">
        <v>43</v>
      </c>
      <c r="C2485" s="845" t="s">
        <v>2336</v>
      </c>
      <c r="D2485" s="846" t="s">
        <v>95</v>
      </c>
      <c r="E2485" s="846"/>
      <c r="F2485" s="846">
        <v>1</v>
      </c>
      <c r="G2485" s="846">
        <v>1</v>
      </c>
      <c r="H2485" s="847"/>
      <c r="I2485" s="847"/>
      <c r="J2485" s="1063"/>
      <c r="K2485" s="847"/>
      <c r="L2485" s="847"/>
      <c r="M2485" s="847"/>
      <c r="N2485" s="847">
        <v>12</v>
      </c>
      <c r="O2485" s="218">
        <v>45108</v>
      </c>
      <c r="P2485" s="557">
        <f t="shared" si="54"/>
        <v>12</v>
      </c>
    </row>
    <row r="2486" spans="1:16">
      <c r="A2486" s="844">
        <v>45128</v>
      </c>
      <c r="B2486" s="845" t="s">
        <v>34</v>
      </c>
      <c r="C2486" s="845" t="s">
        <v>2207</v>
      </c>
      <c r="D2486" s="846" t="s">
        <v>95</v>
      </c>
      <c r="E2486" s="846"/>
      <c r="F2486" s="846">
        <v>1</v>
      </c>
      <c r="G2486" s="846">
        <v>1</v>
      </c>
      <c r="H2486" s="847"/>
      <c r="I2486" s="847"/>
      <c r="J2486" s="1063"/>
      <c r="K2486" s="847"/>
      <c r="L2486" s="847"/>
      <c r="M2486" s="847"/>
      <c r="N2486" s="847">
        <v>12</v>
      </c>
      <c r="O2486" s="218">
        <v>45108</v>
      </c>
      <c r="P2486" s="557">
        <f t="shared" si="54"/>
        <v>12</v>
      </c>
    </row>
    <row r="2487" spans="1:16">
      <c r="A2487" s="844">
        <v>45128</v>
      </c>
      <c r="B2487" s="731" t="s">
        <v>43</v>
      </c>
      <c r="C2487" s="845" t="s">
        <v>2336</v>
      </c>
      <c r="D2487" s="797" t="s">
        <v>96</v>
      </c>
      <c r="E2487" s="846"/>
      <c r="F2487" s="846">
        <v>1</v>
      </c>
      <c r="G2487" s="846">
        <v>1</v>
      </c>
      <c r="H2487" s="847"/>
      <c r="I2487" s="847"/>
      <c r="J2487" s="1063"/>
      <c r="K2487" s="847"/>
      <c r="L2487" s="847"/>
      <c r="M2487" s="847"/>
      <c r="N2487" s="847">
        <v>12</v>
      </c>
      <c r="O2487" s="218">
        <v>45108</v>
      </c>
      <c r="P2487" s="557">
        <f t="shared" si="54"/>
        <v>12</v>
      </c>
    </row>
    <row r="2488" spans="1:16">
      <c r="A2488" s="844">
        <v>45128</v>
      </c>
      <c r="B2488" s="845" t="s">
        <v>472</v>
      </c>
      <c r="C2488" s="845" t="s">
        <v>1924</v>
      </c>
      <c r="D2488" s="797" t="s">
        <v>96</v>
      </c>
      <c r="E2488" s="846"/>
      <c r="F2488" s="846">
        <v>1</v>
      </c>
      <c r="G2488" s="846">
        <v>1</v>
      </c>
      <c r="H2488" s="847"/>
      <c r="I2488" s="847"/>
      <c r="J2488" s="1063"/>
      <c r="K2488" s="847"/>
      <c r="L2488" s="847"/>
      <c r="M2488" s="847"/>
      <c r="N2488" s="847">
        <v>12</v>
      </c>
      <c r="O2488" s="218">
        <v>45108</v>
      </c>
      <c r="P2488" s="557">
        <f t="shared" si="54"/>
        <v>12</v>
      </c>
    </row>
    <row r="2489" spans="1:16">
      <c r="A2489" s="844">
        <v>45130</v>
      </c>
      <c r="B2489" s="845" t="s">
        <v>472</v>
      </c>
      <c r="C2489" s="845" t="s">
        <v>2341</v>
      </c>
      <c r="D2489" s="225" t="s">
        <v>228</v>
      </c>
      <c r="E2489" s="846"/>
      <c r="F2489" s="846">
        <v>2</v>
      </c>
      <c r="G2489" s="846">
        <v>2</v>
      </c>
      <c r="H2489" s="847"/>
      <c r="I2489" s="847"/>
      <c r="J2489" s="1063"/>
      <c r="K2489" s="847"/>
      <c r="L2489" s="847"/>
      <c r="M2489" s="847">
        <v>54</v>
      </c>
      <c r="N2489" s="847"/>
      <c r="O2489" s="218">
        <v>45108</v>
      </c>
      <c r="P2489" s="557">
        <f t="shared" si="54"/>
        <v>54</v>
      </c>
    </row>
    <row r="2490" spans="1:16">
      <c r="A2490" s="844">
        <v>45130</v>
      </c>
      <c r="B2490" s="845" t="s">
        <v>2</v>
      </c>
      <c r="C2490" s="845" t="s">
        <v>1838</v>
      </c>
      <c r="D2490" s="930" t="s">
        <v>97</v>
      </c>
      <c r="E2490" s="846"/>
      <c r="F2490" s="846">
        <v>1</v>
      </c>
      <c r="G2490" s="846">
        <v>1</v>
      </c>
      <c r="H2490" s="847"/>
      <c r="I2490" s="847"/>
      <c r="J2490" s="1063"/>
      <c r="K2490" s="847"/>
      <c r="L2490" s="847"/>
      <c r="M2490" s="847"/>
      <c r="N2490" s="847">
        <v>12</v>
      </c>
      <c r="O2490" s="218">
        <v>45108</v>
      </c>
      <c r="P2490" s="557">
        <f t="shared" si="54"/>
        <v>12</v>
      </c>
    </row>
    <row r="2491" spans="1:16">
      <c r="A2491" s="844">
        <v>45130</v>
      </c>
      <c r="B2491" s="731" t="s">
        <v>43</v>
      </c>
      <c r="C2491" s="845" t="s">
        <v>2336</v>
      </c>
      <c r="D2491" s="846" t="s">
        <v>95</v>
      </c>
      <c r="E2491" s="846"/>
      <c r="F2491" s="846">
        <v>1</v>
      </c>
      <c r="G2491" s="846">
        <v>1</v>
      </c>
      <c r="H2491" s="847"/>
      <c r="I2491" s="847"/>
      <c r="J2491" s="1063"/>
      <c r="K2491" s="847"/>
      <c r="L2491" s="847"/>
      <c r="M2491" s="847"/>
      <c r="N2491" s="847">
        <v>12</v>
      </c>
      <c r="O2491" s="218">
        <v>45108</v>
      </c>
      <c r="P2491" s="557">
        <f t="shared" si="54"/>
        <v>12</v>
      </c>
    </row>
    <row r="2492" spans="1:16">
      <c r="A2492" s="844">
        <v>45130</v>
      </c>
      <c r="B2492" s="224" t="s">
        <v>3</v>
      </c>
      <c r="C2492" s="845" t="s">
        <v>2342</v>
      </c>
      <c r="D2492" s="846" t="s">
        <v>95</v>
      </c>
      <c r="E2492" s="846"/>
      <c r="F2492" s="846">
        <v>1</v>
      </c>
      <c r="G2492" s="846">
        <v>1</v>
      </c>
      <c r="H2492" s="847"/>
      <c r="I2492" s="847"/>
      <c r="J2492" s="1063">
        <v>1</v>
      </c>
      <c r="K2492" s="847"/>
      <c r="L2492" s="847"/>
      <c r="M2492" s="847"/>
      <c r="N2492" s="847">
        <v>12</v>
      </c>
      <c r="O2492" s="218">
        <v>45108</v>
      </c>
      <c r="P2492" s="557">
        <f t="shared" si="54"/>
        <v>12</v>
      </c>
    </row>
    <row r="2493" spans="1:16">
      <c r="A2493" s="844">
        <v>45130</v>
      </c>
      <c r="B2493" s="845" t="s">
        <v>472</v>
      </c>
      <c r="C2493" s="845" t="s">
        <v>1897</v>
      </c>
      <c r="D2493" s="797" t="s">
        <v>96</v>
      </c>
      <c r="E2493" s="846"/>
      <c r="F2493" s="846">
        <v>2</v>
      </c>
      <c r="G2493" s="846">
        <v>2</v>
      </c>
      <c r="H2493" s="847"/>
      <c r="I2493" s="847"/>
      <c r="J2493" s="1063"/>
      <c r="K2493" s="847"/>
      <c r="L2493" s="847"/>
      <c r="M2493" s="847"/>
      <c r="N2493" s="847">
        <v>24</v>
      </c>
      <c r="O2493" s="218">
        <v>45108</v>
      </c>
      <c r="P2493" s="557">
        <f t="shared" si="54"/>
        <v>24</v>
      </c>
    </row>
    <row r="2494" spans="1:16">
      <c r="A2494" s="844">
        <v>45130</v>
      </c>
      <c r="B2494" s="845" t="s">
        <v>14</v>
      </c>
      <c r="C2494" s="845" t="s">
        <v>2167</v>
      </c>
      <c r="D2494" s="797" t="s">
        <v>96</v>
      </c>
      <c r="E2494" s="846"/>
      <c r="F2494" s="846">
        <v>1</v>
      </c>
      <c r="G2494" s="846">
        <v>1</v>
      </c>
      <c r="H2494" s="847"/>
      <c r="I2494" s="847"/>
      <c r="J2494" s="1063"/>
      <c r="K2494" s="847"/>
      <c r="L2494" s="847"/>
      <c r="M2494" s="847"/>
      <c r="N2494" s="847">
        <v>12</v>
      </c>
      <c r="O2494" s="218">
        <v>45108</v>
      </c>
      <c r="P2494" s="557">
        <f t="shared" si="54"/>
        <v>12</v>
      </c>
    </row>
    <row r="2495" spans="1:16">
      <c r="A2495" s="844">
        <v>45130</v>
      </c>
      <c r="B2495" s="731" t="s">
        <v>43</v>
      </c>
      <c r="C2495" s="845" t="s">
        <v>2336</v>
      </c>
      <c r="D2495" s="797" t="s">
        <v>96</v>
      </c>
      <c r="E2495" s="846"/>
      <c r="F2495" s="846">
        <v>1</v>
      </c>
      <c r="G2495" s="846">
        <v>1</v>
      </c>
      <c r="H2495" s="847"/>
      <c r="I2495" s="847"/>
      <c r="J2495" s="1063"/>
      <c r="K2495" s="847"/>
      <c r="L2495" s="847"/>
      <c r="M2495" s="847"/>
      <c r="N2495" s="847">
        <v>12</v>
      </c>
      <c r="O2495" s="218">
        <v>45108</v>
      </c>
      <c r="P2495" s="557">
        <f t="shared" si="54"/>
        <v>12</v>
      </c>
    </row>
    <row r="2496" spans="1:16">
      <c r="A2496" s="1061">
        <v>45131</v>
      </c>
      <c r="B2496" s="1062" t="s">
        <v>472</v>
      </c>
      <c r="C2496" s="1062" t="s">
        <v>2340</v>
      </c>
      <c r="D2496" s="1015" t="s">
        <v>200</v>
      </c>
      <c r="E2496" s="1015"/>
      <c r="F2496" s="1015">
        <v>4</v>
      </c>
      <c r="G2496" s="1015">
        <v>4</v>
      </c>
      <c r="H2496" s="1063"/>
      <c r="I2496" s="1063"/>
      <c r="J2496" s="1063"/>
      <c r="K2496" s="1063">
        <v>12</v>
      </c>
      <c r="L2496" s="1063"/>
      <c r="M2496" s="1063"/>
      <c r="N2496" s="1063"/>
      <c r="O2496" s="218">
        <v>45108</v>
      </c>
      <c r="P2496" s="557">
        <f t="shared" si="54"/>
        <v>12</v>
      </c>
    </row>
    <row r="2497" spans="1:16">
      <c r="A2497" s="1061">
        <v>45131</v>
      </c>
      <c r="B2497" s="1062" t="s">
        <v>2</v>
      </c>
      <c r="C2497" s="1062" t="s">
        <v>1802</v>
      </c>
      <c r="D2497" s="1015" t="s">
        <v>402</v>
      </c>
      <c r="E2497" s="1015"/>
      <c r="F2497" s="1015">
        <v>1</v>
      </c>
      <c r="G2497" s="1015">
        <v>1</v>
      </c>
      <c r="H2497" s="1015">
        <v>1</v>
      </c>
      <c r="I2497" s="1063"/>
      <c r="J2497" s="1063"/>
      <c r="K2497" s="1063"/>
      <c r="L2497" s="1063"/>
      <c r="M2497" s="1063"/>
      <c r="N2497" s="1063"/>
      <c r="O2497" s="218">
        <v>45108</v>
      </c>
      <c r="P2497" s="557">
        <f t="shared" si="54"/>
        <v>0</v>
      </c>
    </row>
    <row r="2498" spans="1:16">
      <c r="A2498" s="1061">
        <v>45131</v>
      </c>
      <c r="B2498" s="1062" t="s">
        <v>2</v>
      </c>
      <c r="C2498" s="1062" t="s">
        <v>1802</v>
      </c>
      <c r="D2498" s="1015" t="s">
        <v>400</v>
      </c>
      <c r="E2498" s="1015"/>
      <c r="F2498" s="1015">
        <v>1</v>
      </c>
      <c r="G2498" s="1015">
        <v>1</v>
      </c>
      <c r="H2498" s="1015">
        <v>1</v>
      </c>
      <c r="I2498" s="1063"/>
      <c r="J2498" s="1063"/>
      <c r="K2498" s="1063"/>
      <c r="L2498" s="1063"/>
      <c r="M2498" s="1063"/>
      <c r="N2498" s="1063"/>
      <c r="O2498" s="218">
        <v>45108</v>
      </c>
      <c r="P2498" s="557">
        <f t="shared" si="54"/>
        <v>0</v>
      </c>
    </row>
    <row r="2499" spans="1:16">
      <c r="A2499" s="1061">
        <v>45131</v>
      </c>
      <c r="B2499" s="1062" t="s">
        <v>2</v>
      </c>
      <c r="C2499" s="1062" t="s">
        <v>1802</v>
      </c>
      <c r="D2499" s="1015" t="s">
        <v>401</v>
      </c>
      <c r="E2499" s="1015"/>
      <c r="F2499" s="1015">
        <v>3</v>
      </c>
      <c r="G2499" s="1015">
        <v>3</v>
      </c>
      <c r="H2499" s="1015">
        <v>3</v>
      </c>
      <c r="I2499" s="1063"/>
      <c r="J2499" s="1063"/>
      <c r="K2499" s="1063"/>
      <c r="L2499" s="1063"/>
      <c r="M2499" s="1063"/>
      <c r="N2499" s="1063"/>
      <c r="O2499" s="218">
        <v>45108</v>
      </c>
      <c r="P2499" s="557">
        <f t="shared" si="54"/>
        <v>0</v>
      </c>
    </row>
    <row r="2500" spans="1:16">
      <c r="A2500" s="1061">
        <v>45131</v>
      </c>
      <c r="B2500" s="1062" t="s">
        <v>43</v>
      </c>
      <c r="C2500" s="1062" t="s">
        <v>2369</v>
      </c>
      <c r="D2500" s="1015" t="s">
        <v>98</v>
      </c>
      <c r="E2500" s="1015"/>
      <c r="F2500" s="1015">
        <v>1</v>
      </c>
      <c r="G2500" s="1015">
        <v>1</v>
      </c>
      <c r="H2500" s="1063"/>
      <c r="I2500" s="1063"/>
      <c r="J2500" s="1063"/>
      <c r="K2500" s="1063"/>
      <c r="L2500" s="1063"/>
      <c r="M2500" s="1063"/>
      <c r="N2500" s="1063">
        <v>12</v>
      </c>
      <c r="O2500" s="218">
        <v>45108</v>
      </c>
      <c r="P2500" s="557">
        <f t="shared" si="54"/>
        <v>12</v>
      </c>
    </row>
    <row r="2501" spans="1:16">
      <c r="A2501" s="1061">
        <v>45131</v>
      </c>
      <c r="B2501" s="1062" t="s">
        <v>43</v>
      </c>
      <c r="C2501" s="1062" t="s">
        <v>2336</v>
      </c>
      <c r="D2501" s="1015" t="s">
        <v>95</v>
      </c>
      <c r="E2501" s="1015"/>
      <c r="F2501" s="1015">
        <v>1</v>
      </c>
      <c r="G2501" s="1015">
        <v>1</v>
      </c>
      <c r="H2501" s="1063"/>
      <c r="I2501" s="1063"/>
      <c r="J2501" s="1063"/>
      <c r="K2501" s="1063"/>
      <c r="L2501" s="1063"/>
      <c r="M2501" s="1063"/>
      <c r="N2501" s="1063">
        <v>12</v>
      </c>
      <c r="O2501" s="218">
        <v>45108</v>
      </c>
      <c r="P2501" s="557">
        <f t="shared" si="54"/>
        <v>12</v>
      </c>
    </row>
    <row r="2502" spans="1:16">
      <c r="A2502" s="1061">
        <v>45131</v>
      </c>
      <c r="B2502" s="1064" t="s">
        <v>3</v>
      </c>
      <c r="C2502" s="1062" t="s">
        <v>2342</v>
      </c>
      <c r="D2502" s="1015" t="s">
        <v>95</v>
      </c>
      <c r="E2502" s="1015"/>
      <c r="F2502" s="1015">
        <v>1</v>
      </c>
      <c r="G2502" s="1015">
        <v>1</v>
      </c>
      <c r="H2502" s="1063"/>
      <c r="I2502" s="1063"/>
      <c r="J2502" s="1063">
        <v>1</v>
      </c>
      <c r="K2502" s="1063"/>
      <c r="L2502" s="1063"/>
      <c r="M2502" s="1063"/>
      <c r="N2502" s="1063">
        <v>12</v>
      </c>
      <c r="O2502" s="218">
        <v>45108</v>
      </c>
      <c r="P2502" s="557">
        <f t="shared" si="54"/>
        <v>12</v>
      </c>
    </row>
    <row r="2503" spans="1:16">
      <c r="A2503" s="1061">
        <v>45131</v>
      </c>
      <c r="B2503" s="1062" t="s">
        <v>472</v>
      </c>
      <c r="C2503" s="1062" t="s">
        <v>2370</v>
      </c>
      <c r="D2503" s="1015" t="s">
        <v>96</v>
      </c>
      <c r="E2503" s="1015"/>
      <c r="F2503" s="1015">
        <v>3</v>
      </c>
      <c r="G2503" s="1015">
        <v>3</v>
      </c>
      <c r="H2503" s="1063"/>
      <c r="I2503" s="1063"/>
      <c r="J2503" s="1063"/>
      <c r="K2503" s="1063"/>
      <c r="L2503" s="1063"/>
      <c r="M2503" s="1063"/>
      <c r="N2503" s="1063">
        <v>36</v>
      </c>
      <c r="O2503" s="218">
        <v>45108</v>
      </c>
      <c r="P2503" s="557">
        <f t="shared" si="54"/>
        <v>36</v>
      </c>
    </row>
    <row r="2504" spans="1:16">
      <c r="A2504" s="1061">
        <v>45131</v>
      </c>
      <c r="B2504" s="1062" t="s">
        <v>2</v>
      </c>
      <c r="C2504" s="1062"/>
      <c r="D2504" s="1015" t="s">
        <v>99</v>
      </c>
      <c r="E2504" s="1015"/>
      <c r="F2504" s="1015">
        <v>5</v>
      </c>
      <c r="G2504" s="1015">
        <v>5</v>
      </c>
      <c r="H2504" s="1063"/>
      <c r="I2504" s="1063"/>
      <c r="J2504" s="1063"/>
      <c r="K2504" s="1063"/>
      <c r="L2504" s="1063"/>
      <c r="M2504" s="1063"/>
      <c r="N2504" s="1063">
        <v>2</v>
      </c>
      <c r="O2504" s="218">
        <v>45108</v>
      </c>
      <c r="P2504" s="557">
        <f t="shared" si="54"/>
        <v>2</v>
      </c>
    </row>
    <row r="2505" spans="1:16">
      <c r="A2505" s="1061">
        <v>45132</v>
      </c>
      <c r="B2505" s="1062" t="s">
        <v>14</v>
      </c>
      <c r="C2505" s="1062" t="s">
        <v>2111</v>
      </c>
      <c r="D2505" s="1065" t="s">
        <v>97</v>
      </c>
      <c r="E2505" s="1015"/>
      <c r="F2505" s="1015">
        <v>2</v>
      </c>
      <c r="G2505" s="1015">
        <v>2</v>
      </c>
      <c r="H2505" s="1063"/>
      <c r="I2505" s="1063"/>
      <c r="J2505" s="1063"/>
      <c r="K2505" s="1063"/>
      <c r="L2505" s="1063"/>
      <c r="M2505" s="1063"/>
      <c r="N2505" s="1063">
        <v>24</v>
      </c>
      <c r="O2505" s="218">
        <v>45108</v>
      </c>
      <c r="P2505" s="557">
        <f t="shared" si="54"/>
        <v>24</v>
      </c>
    </row>
    <row r="2506" spans="1:16">
      <c r="A2506" s="1061">
        <v>45132</v>
      </c>
      <c r="B2506" s="1062" t="s">
        <v>472</v>
      </c>
      <c r="C2506" s="1062" t="s">
        <v>2371</v>
      </c>
      <c r="D2506" s="1015" t="s">
        <v>96</v>
      </c>
      <c r="E2506" s="1015"/>
      <c r="F2506" s="1015">
        <v>3</v>
      </c>
      <c r="G2506" s="1015">
        <v>3</v>
      </c>
      <c r="H2506" s="1063"/>
      <c r="I2506" s="1063"/>
      <c r="J2506" s="1063"/>
      <c r="K2506" s="1063"/>
      <c r="L2506" s="1063"/>
      <c r="M2506" s="1063"/>
      <c r="N2506" s="1063">
        <v>36</v>
      </c>
      <c r="O2506" s="218">
        <v>45108</v>
      </c>
      <c r="P2506" s="557">
        <f t="shared" si="54"/>
        <v>36</v>
      </c>
    </row>
    <row r="2507" spans="1:16">
      <c r="A2507" s="1061">
        <v>45132</v>
      </c>
      <c r="B2507" s="1062" t="s">
        <v>2</v>
      </c>
      <c r="C2507" s="1062" t="s">
        <v>1802</v>
      </c>
      <c r="D2507" s="1015" t="s">
        <v>402</v>
      </c>
      <c r="E2507" s="1015"/>
      <c r="F2507" s="1015">
        <v>1</v>
      </c>
      <c r="G2507" s="1015">
        <v>1</v>
      </c>
      <c r="H2507" s="1015">
        <v>1</v>
      </c>
      <c r="I2507" s="1063"/>
      <c r="J2507" s="1063"/>
      <c r="K2507" s="1063"/>
      <c r="L2507" s="1063"/>
      <c r="M2507" s="1063"/>
      <c r="N2507" s="1063"/>
      <c r="O2507" s="218">
        <v>45108</v>
      </c>
      <c r="P2507" s="557">
        <f t="shared" si="54"/>
        <v>0</v>
      </c>
    </row>
    <row r="2508" spans="1:16">
      <c r="A2508" s="1061">
        <v>45132</v>
      </c>
      <c r="B2508" s="1062" t="s">
        <v>2</v>
      </c>
      <c r="C2508" s="1062" t="s">
        <v>1802</v>
      </c>
      <c r="D2508" s="1015" t="s">
        <v>400</v>
      </c>
      <c r="E2508" s="1015"/>
      <c r="F2508" s="1015">
        <v>2</v>
      </c>
      <c r="G2508" s="1015">
        <v>2</v>
      </c>
      <c r="H2508" s="1015">
        <v>2</v>
      </c>
      <c r="I2508" s="1063"/>
      <c r="J2508" s="1063"/>
      <c r="K2508" s="1063"/>
      <c r="L2508" s="1063"/>
      <c r="M2508" s="1063"/>
      <c r="N2508" s="1063"/>
      <c r="O2508" s="218">
        <v>45108</v>
      </c>
      <c r="P2508" s="557">
        <f t="shared" si="54"/>
        <v>0</v>
      </c>
    </row>
    <row r="2509" spans="1:16">
      <c r="A2509" s="1061">
        <v>45132</v>
      </c>
      <c r="B2509" s="1062" t="s">
        <v>2</v>
      </c>
      <c r="C2509" s="1062" t="s">
        <v>1802</v>
      </c>
      <c r="D2509" s="1015" t="s">
        <v>401</v>
      </c>
      <c r="E2509" s="1015"/>
      <c r="F2509" s="1015">
        <v>1</v>
      </c>
      <c r="G2509" s="1015">
        <v>1</v>
      </c>
      <c r="H2509" s="1015">
        <v>1</v>
      </c>
      <c r="I2509" s="1063"/>
      <c r="J2509" s="1063"/>
      <c r="K2509" s="1063"/>
      <c r="L2509" s="1063"/>
      <c r="M2509" s="1063"/>
      <c r="N2509" s="1063"/>
      <c r="O2509" s="218">
        <v>45108</v>
      </c>
      <c r="P2509" s="557">
        <f t="shared" si="54"/>
        <v>0</v>
      </c>
    </row>
    <row r="2510" spans="1:16">
      <c r="A2510" s="1061">
        <v>45132</v>
      </c>
      <c r="B2510" s="1062" t="s">
        <v>2</v>
      </c>
      <c r="C2510" s="1062" t="s">
        <v>1802</v>
      </c>
      <c r="D2510" s="1015" t="s">
        <v>403</v>
      </c>
      <c r="E2510" s="1015"/>
      <c r="F2510" s="1015">
        <v>1</v>
      </c>
      <c r="G2510" s="1015">
        <v>1</v>
      </c>
      <c r="H2510" s="1015">
        <v>1</v>
      </c>
      <c r="I2510" s="1063"/>
      <c r="J2510" s="1063"/>
      <c r="K2510" s="1063"/>
      <c r="L2510" s="1063"/>
      <c r="M2510" s="1063"/>
      <c r="N2510" s="1063"/>
      <c r="O2510" s="218">
        <v>45108</v>
      </c>
      <c r="P2510" s="557">
        <f t="shared" si="54"/>
        <v>0</v>
      </c>
    </row>
    <row r="2511" spans="1:16">
      <c r="A2511" s="1061">
        <v>45133</v>
      </c>
      <c r="B2511" s="1062" t="s">
        <v>472</v>
      </c>
      <c r="C2511" s="1062" t="s">
        <v>2372</v>
      </c>
      <c r="D2511" s="1015" t="s">
        <v>96</v>
      </c>
      <c r="E2511" s="1015"/>
      <c r="F2511" s="1015">
        <v>1</v>
      </c>
      <c r="G2511" s="1015">
        <v>1</v>
      </c>
      <c r="H2511" s="1063"/>
      <c r="I2511" s="1063"/>
      <c r="J2511" s="1063"/>
      <c r="K2511" s="1063"/>
      <c r="L2511" s="1063"/>
      <c r="M2511" s="1063"/>
      <c r="N2511" s="1063">
        <v>12</v>
      </c>
      <c r="O2511" s="218">
        <v>45108</v>
      </c>
      <c r="P2511" s="557">
        <f t="shared" si="54"/>
        <v>12</v>
      </c>
    </row>
    <row r="2512" spans="1:16">
      <c r="A2512" s="1061">
        <v>45133</v>
      </c>
      <c r="B2512" s="1062" t="s">
        <v>472</v>
      </c>
      <c r="C2512" s="1062" t="s">
        <v>2372</v>
      </c>
      <c r="D2512" s="1015" t="s">
        <v>96</v>
      </c>
      <c r="E2512" s="1015"/>
      <c r="F2512" s="1015">
        <v>1</v>
      </c>
      <c r="G2512" s="1015">
        <v>1</v>
      </c>
      <c r="H2512" s="1063"/>
      <c r="I2512" s="1063"/>
      <c r="J2512" s="1063"/>
      <c r="K2512" s="1063"/>
      <c r="L2512" s="1063"/>
      <c r="M2512" s="1063"/>
      <c r="N2512" s="1063">
        <v>12</v>
      </c>
      <c r="O2512" s="218">
        <v>45108</v>
      </c>
      <c r="P2512" s="557">
        <f t="shared" si="54"/>
        <v>12</v>
      </c>
    </row>
    <row r="2513" spans="1:16">
      <c r="A2513" s="1061">
        <v>45133</v>
      </c>
      <c r="B2513" s="1062" t="s">
        <v>2</v>
      </c>
      <c r="C2513" s="1062"/>
      <c r="D2513" s="1015" t="s">
        <v>99</v>
      </c>
      <c r="E2513" s="1015"/>
      <c r="F2513" s="1015">
        <v>5</v>
      </c>
      <c r="G2513" s="1015">
        <v>5</v>
      </c>
      <c r="H2513" s="1063"/>
      <c r="I2513" s="1063"/>
      <c r="J2513" s="1063"/>
      <c r="K2513" s="1063"/>
      <c r="L2513" s="1063"/>
      <c r="M2513" s="1063"/>
      <c r="N2513" s="1063">
        <v>0.5</v>
      </c>
      <c r="O2513" s="218">
        <v>45108</v>
      </c>
      <c r="P2513" s="557">
        <f t="shared" si="54"/>
        <v>0.5</v>
      </c>
    </row>
    <row r="2514" spans="1:16">
      <c r="A2514" s="1061">
        <v>45134</v>
      </c>
      <c r="B2514" s="1062" t="s">
        <v>14</v>
      </c>
      <c r="C2514" s="1062" t="s">
        <v>2167</v>
      </c>
      <c r="D2514" s="1065" t="s">
        <v>97</v>
      </c>
      <c r="E2514" s="1015"/>
      <c r="F2514" s="1015">
        <v>1</v>
      </c>
      <c r="G2514" s="1015">
        <v>1</v>
      </c>
      <c r="H2514" s="1063"/>
      <c r="I2514" s="1063"/>
      <c r="J2514" s="1063"/>
      <c r="K2514" s="1063"/>
      <c r="L2514" s="1063"/>
      <c r="M2514" s="1063"/>
      <c r="N2514" s="1063">
        <v>12</v>
      </c>
      <c r="O2514" s="218">
        <v>45108</v>
      </c>
      <c r="P2514" s="557">
        <f t="shared" si="54"/>
        <v>12</v>
      </c>
    </row>
    <row r="2515" spans="1:16">
      <c r="A2515" s="1061">
        <v>45134</v>
      </c>
      <c r="B2515" s="1062" t="s">
        <v>43</v>
      </c>
      <c r="C2515" s="1062" t="s">
        <v>2369</v>
      </c>
      <c r="D2515" s="1015" t="s">
        <v>98</v>
      </c>
      <c r="E2515" s="1015"/>
      <c r="F2515" s="1015">
        <v>1</v>
      </c>
      <c r="G2515" s="1015">
        <v>1</v>
      </c>
      <c r="H2515" s="1063"/>
      <c r="I2515" s="1063"/>
      <c r="J2515" s="1063"/>
      <c r="K2515" s="1063"/>
      <c r="L2515" s="1063"/>
      <c r="M2515" s="1063"/>
      <c r="N2515" s="1063">
        <v>12</v>
      </c>
      <c r="O2515" s="218">
        <v>45108</v>
      </c>
      <c r="P2515" s="557">
        <f t="shared" si="54"/>
        <v>12</v>
      </c>
    </row>
    <row r="2516" spans="1:16">
      <c r="A2516" s="1061">
        <v>45134</v>
      </c>
      <c r="B2516" s="1062" t="s">
        <v>43</v>
      </c>
      <c r="C2516" s="1062" t="s">
        <v>2173</v>
      </c>
      <c r="D2516" s="1015" t="s">
        <v>95</v>
      </c>
      <c r="E2516" s="1015"/>
      <c r="F2516" s="1015">
        <v>1</v>
      </c>
      <c r="G2516" s="1015">
        <v>1</v>
      </c>
      <c r="H2516" s="1063"/>
      <c r="I2516" s="1063"/>
      <c r="J2516" s="1063"/>
      <c r="K2516" s="1063"/>
      <c r="L2516" s="1063"/>
      <c r="M2516" s="1063"/>
      <c r="N2516" s="1063">
        <v>12</v>
      </c>
      <c r="O2516" s="218">
        <v>45108</v>
      </c>
      <c r="P2516" s="557">
        <f t="shared" si="54"/>
        <v>12</v>
      </c>
    </row>
    <row r="2517" spans="1:16">
      <c r="A2517" s="1061">
        <v>45134</v>
      </c>
      <c r="B2517" s="1062" t="s">
        <v>34</v>
      </c>
      <c r="C2517" s="1062" t="s">
        <v>2207</v>
      </c>
      <c r="D2517" s="1015" t="s">
        <v>95</v>
      </c>
      <c r="E2517" s="1015"/>
      <c r="F2517" s="1015">
        <v>1</v>
      </c>
      <c r="G2517" s="1015">
        <v>1</v>
      </c>
      <c r="H2517" s="1063"/>
      <c r="I2517" s="1063"/>
      <c r="J2517" s="1063"/>
      <c r="K2517" s="1063"/>
      <c r="L2517" s="1063"/>
      <c r="M2517" s="1063"/>
      <c r="N2517" s="1063">
        <v>12</v>
      </c>
      <c r="O2517" s="218">
        <v>45108</v>
      </c>
      <c r="P2517" s="557">
        <f t="shared" si="54"/>
        <v>12</v>
      </c>
    </row>
    <row r="2518" spans="1:16">
      <c r="A2518" s="1061">
        <v>45134</v>
      </c>
      <c r="B2518" s="1062" t="s">
        <v>472</v>
      </c>
      <c r="C2518" s="1062" t="s">
        <v>2373</v>
      </c>
      <c r="D2518" s="1015" t="s">
        <v>96</v>
      </c>
      <c r="E2518" s="1015"/>
      <c r="F2518" s="1015">
        <v>3</v>
      </c>
      <c r="G2518" s="1015">
        <v>3</v>
      </c>
      <c r="H2518" s="1063"/>
      <c r="I2518" s="1063"/>
      <c r="J2518" s="1063"/>
      <c r="K2518" s="1063"/>
      <c r="L2518" s="1063"/>
      <c r="M2518" s="1063"/>
      <c r="N2518" s="1063">
        <v>36</v>
      </c>
      <c r="O2518" s="218">
        <v>45108</v>
      </c>
      <c r="P2518" s="557">
        <f t="shared" si="54"/>
        <v>36</v>
      </c>
    </row>
    <row r="2519" spans="1:16">
      <c r="A2519" s="1061">
        <v>45134</v>
      </c>
      <c r="B2519" s="1062" t="s">
        <v>34</v>
      </c>
      <c r="C2519" s="1062" t="s">
        <v>1930</v>
      </c>
      <c r="D2519" s="1015" t="s">
        <v>402</v>
      </c>
      <c r="E2519" s="1015"/>
      <c r="F2519" s="1015">
        <v>1</v>
      </c>
      <c r="G2519" s="1015">
        <v>1</v>
      </c>
      <c r="H2519" s="1015">
        <v>1</v>
      </c>
      <c r="I2519" s="1063"/>
      <c r="J2519" s="1063"/>
      <c r="K2519" s="1063"/>
      <c r="L2519" s="1063"/>
      <c r="M2519" s="1063"/>
      <c r="N2519" s="1063"/>
      <c r="O2519" s="218">
        <v>45108</v>
      </c>
      <c r="P2519" s="557">
        <f t="shared" si="54"/>
        <v>0</v>
      </c>
    </row>
    <row r="2520" spans="1:16">
      <c r="A2520" s="1061">
        <v>45134</v>
      </c>
      <c r="B2520" s="1062" t="s">
        <v>34</v>
      </c>
      <c r="C2520" s="1062" t="s">
        <v>1930</v>
      </c>
      <c r="D2520" s="1015" t="s">
        <v>400</v>
      </c>
      <c r="E2520" s="1015"/>
      <c r="F2520" s="1015">
        <v>2</v>
      </c>
      <c r="G2520" s="1015">
        <v>2</v>
      </c>
      <c r="H2520" s="1015">
        <v>2</v>
      </c>
      <c r="I2520" s="1063"/>
      <c r="J2520" s="1063"/>
      <c r="K2520" s="1063"/>
      <c r="L2520" s="1063"/>
      <c r="M2520" s="1063"/>
      <c r="N2520" s="1063"/>
      <c r="O2520" s="218">
        <v>45108</v>
      </c>
      <c r="P2520" s="557">
        <f t="shared" si="54"/>
        <v>0</v>
      </c>
    </row>
    <row r="2521" spans="1:16">
      <c r="A2521" s="1061">
        <v>45134</v>
      </c>
      <c r="B2521" s="1062" t="s">
        <v>472</v>
      </c>
      <c r="C2521" s="1062" t="s">
        <v>2327</v>
      </c>
      <c r="D2521" s="1015" t="s">
        <v>228</v>
      </c>
      <c r="E2521" s="1015"/>
      <c r="F2521" s="1015">
        <v>2</v>
      </c>
      <c r="G2521" s="1015">
        <v>2</v>
      </c>
      <c r="H2521" s="1063"/>
      <c r="I2521" s="1063"/>
      <c r="J2521" s="1063"/>
      <c r="K2521" s="1063"/>
      <c r="L2521" s="1063"/>
      <c r="M2521" s="1063">
        <v>48</v>
      </c>
      <c r="N2521" s="1063"/>
      <c r="O2521" s="218">
        <v>45108</v>
      </c>
      <c r="P2521" s="557">
        <f t="shared" si="54"/>
        <v>48</v>
      </c>
    </row>
    <row r="2522" spans="1:16">
      <c r="A2522" s="1061">
        <v>45135</v>
      </c>
      <c r="B2522" s="1062" t="s">
        <v>37</v>
      </c>
      <c r="C2522" s="1062" t="s">
        <v>2374</v>
      </c>
      <c r="D2522" s="1015" t="s">
        <v>204</v>
      </c>
      <c r="E2522" s="1015"/>
      <c r="F2522" s="1015">
        <v>1</v>
      </c>
      <c r="G2522" s="1015">
        <v>1</v>
      </c>
      <c r="H2522" s="1063"/>
      <c r="I2522" s="1063"/>
      <c r="J2522" s="1063"/>
      <c r="K2522" s="1063"/>
      <c r="L2522" s="1063"/>
      <c r="M2522" s="1063"/>
      <c r="N2522" s="1063">
        <v>37</v>
      </c>
      <c r="O2522" s="218">
        <v>45108</v>
      </c>
      <c r="P2522" s="557">
        <f t="shared" si="54"/>
        <v>37</v>
      </c>
    </row>
    <row r="2523" spans="1:16">
      <c r="A2523" s="1061">
        <v>45135</v>
      </c>
      <c r="B2523" s="1062" t="s">
        <v>14</v>
      </c>
      <c r="C2523" s="1062" t="s">
        <v>2375</v>
      </c>
      <c r="D2523" s="1015" t="s">
        <v>204</v>
      </c>
      <c r="E2523" s="1015"/>
      <c r="F2523" s="1015">
        <v>1</v>
      </c>
      <c r="G2523" s="1015">
        <v>1</v>
      </c>
      <c r="H2523" s="1063"/>
      <c r="I2523" s="1063"/>
      <c r="J2523" s="1063"/>
      <c r="K2523" s="1063"/>
      <c r="L2523" s="1063"/>
      <c r="M2523" s="1063"/>
      <c r="N2523" s="1063">
        <v>13</v>
      </c>
      <c r="O2523" s="218">
        <v>45108</v>
      </c>
      <c r="P2523" s="557">
        <f t="shared" si="54"/>
        <v>13</v>
      </c>
    </row>
    <row r="2524" spans="1:16">
      <c r="A2524" s="1061">
        <v>45135</v>
      </c>
      <c r="B2524" s="1062" t="s">
        <v>472</v>
      </c>
      <c r="C2524" s="1062" t="s">
        <v>2340</v>
      </c>
      <c r="D2524" s="1015" t="s">
        <v>228</v>
      </c>
      <c r="E2524" s="1015"/>
      <c r="F2524" s="1015">
        <v>2</v>
      </c>
      <c r="G2524" s="1015">
        <v>2</v>
      </c>
      <c r="H2524" s="1063"/>
      <c r="I2524" s="1063"/>
      <c r="J2524" s="1063"/>
      <c r="K2524" s="1063"/>
      <c r="L2524" s="1063"/>
      <c r="M2524" s="1063">
        <v>40</v>
      </c>
      <c r="N2524" s="1063"/>
      <c r="O2524" s="218">
        <v>45108</v>
      </c>
      <c r="P2524" s="557">
        <f t="shared" si="54"/>
        <v>40</v>
      </c>
    </row>
    <row r="2525" spans="1:16">
      <c r="A2525" s="1061">
        <v>45135</v>
      </c>
      <c r="B2525" s="1062" t="s">
        <v>37</v>
      </c>
      <c r="C2525" s="1062" t="s">
        <v>2376</v>
      </c>
      <c r="D2525" s="1065" t="s">
        <v>97</v>
      </c>
      <c r="E2525" s="1015"/>
      <c r="F2525" s="1015">
        <v>2</v>
      </c>
      <c r="G2525" s="1015">
        <v>2</v>
      </c>
      <c r="H2525" s="1063"/>
      <c r="I2525" s="1063"/>
      <c r="J2525" s="1063"/>
      <c r="K2525" s="1063"/>
      <c r="L2525" s="1063"/>
      <c r="M2525" s="1063"/>
      <c r="N2525" s="1063">
        <v>24</v>
      </c>
      <c r="O2525" s="218">
        <v>45108</v>
      </c>
      <c r="P2525" s="557">
        <f t="shared" ref="P2525:P2572" si="55">SUM(K2525:N2525)</f>
        <v>24</v>
      </c>
    </row>
    <row r="2526" spans="1:16">
      <c r="A2526" s="1061">
        <v>45135</v>
      </c>
      <c r="B2526" s="1064" t="s">
        <v>3</v>
      </c>
      <c r="C2526" s="1062" t="s">
        <v>1647</v>
      </c>
      <c r="D2526" s="1015" t="s">
        <v>95</v>
      </c>
      <c r="E2526" s="1015"/>
      <c r="F2526" s="1015">
        <v>1</v>
      </c>
      <c r="G2526" s="1015">
        <v>1</v>
      </c>
      <c r="H2526" s="1063"/>
      <c r="I2526" s="1063"/>
      <c r="J2526" s="1063">
        <v>1</v>
      </c>
      <c r="K2526" s="1063"/>
      <c r="L2526" s="1063"/>
      <c r="M2526" s="1063"/>
      <c r="N2526" s="1063">
        <v>12</v>
      </c>
      <c r="O2526" s="218">
        <v>45108</v>
      </c>
      <c r="P2526" s="557">
        <f t="shared" si="55"/>
        <v>12</v>
      </c>
    </row>
    <row r="2527" spans="1:16">
      <c r="A2527" s="1061">
        <v>45135</v>
      </c>
      <c r="B2527" s="1062" t="s">
        <v>472</v>
      </c>
      <c r="C2527" s="1062" t="s">
        <v>2377</v>
      </c>
      <c r="D2527" s="1015" t="s">
        <v>96</v>
      </c>
      <c r="E2527" s="1015"/>
      <c r="F2527" s="1015">
        <v>3</v>
      </c>
      <c r="G2527" s="1015">
        <v>3</v>
      </c>
      <c r="H2527" s="1063"/>
      <c r="I2527" s="1063"/>
      <c r="J2527" s="1063"/>
      <c r="K2527" s="1063"/>
      <c r="L2527" s="1063"/>
      <c r="M2527" s="1063"/>
      <c r="N2527" s="1063">
        <v>36</v>
      </c>
      <c r="O2527" s="218">
        <v>45108</v>
      </c>
      <c r="P2527" s="557">
        <f t="shared" si="55"/>
        <v>36</v>
      </c>
    </row>
    <row r="2528" spans="1:16">
      <c r="A2528" s="1061">
        <v>45135</v>
      </c>
      <c r="B2528" s="1062" t="s">
        <v>34</v>
      </c>
      <c r="C2528" s="1062" t="s">
        <v>2378</v>
      </c>
      <c r="D2528" s="1015" t="s">
        <v>96</v>
      </c>
      <c r="E2528" s="1015"/>
      <c r="F2528" s="1015">
        <v>1</v>
      </c>
      <c r="G2528" s="1015">
        <v>1</v>
      </c>
      <c r="H2528" s="1063"/>
      <c r="I2528" s="1063"/>
      <c r="J2528" s="1063"/>
      <c r="K2528" s="1063"/>
      <c r="L2528" s="1063"/>
      <c r="M2528" s="1063"/>
      <c r="N2528" s="1063">
        <v>12</v>
      </c>
      <c r="O2528" s="218">
        <v>45108</v>
      </c>
      <c r="P2528" s="557">
        <f t="shared" si="55"/>
        <v>12</v>
      </c>
    </row>
    <row r="2529" spans="1:16">
      <c r="A2529" s="1061">
        <v>45135</v>
      </c>
      <c r="B2529" s="1062" t="s">
        <v>34</v>
      </c>
      <c r="C2529" s="1062" t="s">
        <v>1930</v>
      </c>
      <c r="D2529" s="1015" t="s">
        <v>403</v>
      </c>
      <c r="E2529" s="1015"/>
      <c r="F2529" s="1015">
        <v>1</v>
      </c>
      <c r="G2529" s="1015">
        <v>1</v>
      </c>
      <c r="H2529" s="1015">
        <v>1</v>
      </c>
      <c r="I2529" s="1063"/>
      <c r="J2529" s="1063"/>
      <c r="K2529" s="1063"/>
      <c r="L2529" s="1063"/>
      <c r="M2529" s="1063"/>
      <c r="N2529" s="1063"/>
      <c r="O2529" s="218">
        <v>45108</v>
      </c>
      <c r="P2529" s="557">
        <f t="shared" si="55"/>
        <v>0</v>
      </c>
    </row>
    <row r="2530" spans="1:16">
      <c r="A2530" s="1061">
        <v>45135</v>
      </c>
      <c r="B2530" s="1062" t="s">
        <v>34</v>
      </c>
      <c r="C2530" s="1062" t="s">
        <v>1930</v>
      </c>
      <c r="D2530" s="1015" t="s">
        <v>401</v>
      </c>
      <c r="E2530" s="1015"/>
      <c r="F2530" s="1015">
        <v>4</v>
      </c>
      <c r="G2530" s="1015">
        <v>4</v>
      </c>
      <c r="H2530" s="1015">
        <v>4</v>
      </c>
      <c r="I2530" s="1063"/>
      <c r="J2530" s="1063"/>
      <c r="K2530" s="1063"/>
      <c r="L2530" s="1063"/>
      <c r="M2530" s="1063"/>
      <c r="N2530" s="1063"/>
      <c r="O2530" s="218">
        <v>45108</v>
      </c>
      <c r="P2530" s="557">
        <f t="shared" si="55"/>
        <v>0</v>
      </c>
    </row>
    <row r="2531" spans="1:16">
      <c r="A2531" s="1061">
        <v>45135</v>
      </c>
      <c r="B2531" s="1062" t="s">
        <v>34</v>
      </c>
      <c r="C2531" s="1062" t="s">
        <v>1930</v>
      </c>
      <c r="D2531" s="1015" t="s">
        <v>400</v>
      </c>
      <c r="E2531" s="1015"/>
      <c r="F2531" s="1015">
        <v>1</v>
      </c>
      <c r="G2531" s="1015">
        <v>1</v>
      </c>
      <c r="H2531" s="1015">
        <v>1</v>
      </c>
      <c r="I2531" s="1063"/>
      <c r="J2531" s="1063"/>
      <c r="K2531" s="1063"/>
      <c r="L2531" s="1063"/>
      <c r="M2531" s="1063"/>
      <c r="N2531" s="1063"/>
      <c r="O2531" s="218">
        <v>45108</v>
      </c>
      <c r="P2531" s="557">
        <f t="shared" si="55"/>
        <v>0</v>
      </c>
    </row>
    <row r="2532" spans="1:16">
      <c r="A2532" s="1061">
        <v>45135</v>
      </c>
      <c r="B2532" s="1062" t="s">
        <v>34</v>
      </c>
      <c r="C2532" s="1062" t="s">
        <v>1952</v>
      </c>
      <c r="D2532" s="1015" t="s">
        <v>402</v>
      </c>
      <c r="E2532" s="1015"/>
      <c r="F2532" s="1015">
        <v>1</v>
      </c>
      <c r="G2532" s="1015">
        <v>1</v>
      </c>
      <c r="H2532" s="1015">
        <v>1</v>
      </c>
      <c r="I2532" s="1063"/>
      <c r="J2532" s="1063"/>
      <c r="K2532" s="1063"/>
      <c r="L2532" s="1063"/>
      <c r="M2532" s="1063"/>
      <c r="N2532" s="1063"/>
      <c r="O2532" s="218">
        <v>45108</v>
      </c>
      <c r="P2532" s="557">
        <f t="shared" si="55"/>
        <v>0</v>
      </c>
    </row>
    <row r="2533" spans="1:16">
      <c r="A2533" s="1061">
        <v>45135</v>
      </c>
      <c r="B2533" s="1062" t="s">
        <v>34</v>
      </c>
      <c r="C2533" s="1062" t="s">
        <v>1952</v>
      </c>
      <c r="D2533" s="1015" t="s">
        <v>403</v>
      </c>
      <c r="E2533" s="1015"/>
      <c r="F2533" s="1015">
        <v>1</v>
      </c>
      <c r="G2533" s="1015">
        <v>1</v>
      </c>
      <c r="H2533" s="1015">
        <v>1</v>
      </c>
      <c r="I2533" s="1063"/>
      <c r="J2533" s="1063"/>
      <c r="K2533" s="1063"/>
      <c r="L2533" s="1063"/>
      <c r="M2533" s="1063"/>
      <c r="N2533" s="1063"/>
      <c r="O2533" s="218">
        <v>45108</v>
      </c>
      <c r="P2533" s="557">
        <f t="shared" si="55"/>
        <v>0</v>
      </c>
    </row>
    <row r="2534" spans="1:16">
      <c r="A2534" s="1061">
        <v>45135</v>
      </c>
      <c r="B2534" s="1062" t="s">
        <v>34</v>
      </c>
      <c r="C2534" s="1062" t="s">
        <v>1952</v>
      </c>
      <c r="D2534" s="1015" t="s">
        <v>400</v>
      </c>
      <c r="E2534" s="1015"/>
      <c r="F2534" s="1015">
        <v>2</v>
      </c>
      <c r="G2534" s="1015">
        <v>2</v>
      </c>
      <c r="H2534" s="1015">
        <v>2</v>
      </c>
      <c r="I2534" s="1063"/>
      <c r="J2534" s="1063"/>
      <c r="K2534" s="1063"/>
      <c r="L2534" s="1063"/>
      <c r="M2534" s="1063"/>
      <c r="N2534" s="1063"/>
      <c r="O2534" s="218">
        <v>45108</v>
      </c>
      <c r="P2534" s="557">
        <f t="shared" si="55"/>
        <v>0</v>
      </c>
    </row>
    <row r="2535" spans="1:16">
      <c r="A2535" s="1061">
        <v>45137</v>
      </c>
      <c r="B2535" s="1062" t="s">
        <v>472</v>
      </c>
      <c r="C2535" s="1062" t="s">
        <v>2340</v>
      </c>
      <c r="D2535" s="1015" t="s">
        <v>228</v>
      </c>
      <c r="E2535" s="1015"/>
      <c r="F2535" s="1015">
        <v>2</v>
      </c>
      <c r="G2535" s="1015">
        <v>2</v>
      </c>
      <c r="H2535" s="1063"/>
      <c r="I2535" s="1063"/>
      <c r="J2535" s="1063"/>
      <c r="K2535" s="1063"/>
      <c r="L2535" s="1063"/>
      <c r="M2535" s="1063">
        <v>40</v>
      </c>
      <c r="N2535" s="1063"/>
      <c r="O2535" s="218">
        <v>45108</v>
      </c>
      <c r="P2535" s="557">
        <f t="shared" si="55"/>
        <v>40</v>
      </c>
    </row>
    <row r="2536" spans="1:16">
      <c r="A2536" s="1061">
        <v>45137</v>
      </c>
      <c r="B2536" s="1062" t="s">
        <v>14</v>
      </c>
      <c r="C2536" s="1062" t="s">
        <v>2379</v>
      </c>
      <c r="D2536" s="1015" t="s">
        <v>204</v>
      </c>
      <c r="E2536" s="1015"/>
      <c r="F2536" s="1015">
        <v>1</v>
      </c>
      <c r="G2536" s="1015">
        <v>1</v>
      </c>
      <c r="H2536" s="1063"/>
      <c r="I2536" s="1063"/>
      <c r="J2536" s="1063"/>
      <c r="K2536" s="1063"/>
      <c r="L2536" s="1063"/>
      <c r="M2536" s="1063"/>
      <c r="N2536" s="1063">
        <v>14</v>
      </c>
      <c r="O2536" s="218">
        <v>45108</v>
      </c>
      <c r="P2536" s="557">
        <f t="shared" si="55"/>
        <v>14</v>
      </c>
    </row>
    <row r="2537" spans="1:16">
      <c r="A2537" s="1061">
        <v>45137</v>
      </c>
      <c r="B2537" s="1062" t="s">
        <v>37</v>
      </c>
      <c r="C2537" s="1062" t="s">
        <v>2380</v>
      </c>
      <c r="D2537" s="1015" t="s">
        <v>95</v>
      </c>
      <c r="E2537" s="1015"/>
      <c r="F2537" s="1015">
        <v>2</v>
      </c>
      <c r="G2537" s="1015">
        <v>2</v>
      </c>
      <c r="H2537" s="1063"/>
      <c r="I2537" s="1063"/>
      <c r="J2537" s="1063"/>
      <c r="K2537" s="1063"/>
      <c r="L2537" s="1063"/>
      <c r="M2537" s="1063"/>
      <c r="N2537" s="1063">
        <v>24</v>
      </c>
      <c r="O2537" s="218">
        <v>45108</v>
      </c>
      <c r="P2537" s="557">
        <f t="shared" si="55"/>
        <v>24</v>
      </c>
    </row>
    <row r="2538" spans="1:16">
      <c r="A2538" s="1061">
        <v>45137</v>
      </c>
      <c r="B2538" s="1062" t="s">
        <v>37</v>
      </c>
      <c r="C2538" s="1062" t="s">
        <v>2378</v>
      </c>
      <c r="D2538" s="1015" t="s">
        <v>96</v>
      </c>
      <c r="E2538" s="1015"/>
      <c r="F2538" s="1015">
        <v>3</v>
      </c>
      <c r="G2538" s="1015">
        <v>3</v>
      </c>
      <c r="H2538" s="1063"/>
      <c r="I2538" s="1063"/>
      <c r="J2538" s="1063"/>
      <c r="K2538" s="1063"/>
      <c r="L2538" s="1063"/>
      <c r="M2538" s="1063"/>
      <c r="N2538" s="1063">
        <v>36</v>
      </c>
      <c r="O2538" s="218">
        <v>45108</v>
      </c>
      <c r="P2538" s="557">
        <f t="shared" si="55"/>
        <v>36</v>
      </c>
    </row>
    <row r="2539" spans="1:16">
      <c r="A2539" s="1061">
        <v>45137</v>
      </c>
      <c r="B2539" s="1062" t="s">
        <v>472</v>
      </c>
      <c r="C2539" s="1062" t="s">
        <v>1798</v>
      </c>
      <c r="D2539" s="1015" t="s">
        <v>96</v>
      </c>
      <c r="E2539" s="1015"/>
      <c r="F2539" s="1015">
        <v>1</v>
      </c>
      <c r="G2539" s="1015">
        <v>1</v>
      </c>
      <c r="H2539" s="1063"/>
      <c r="I2539" s="1063"/>
      <c r="J2539" s="1063"/>
      <c r="K2539" s="1063"/>
      <c r="L2539" s="1063"/>
      <c r="M2539" s="1063"/>
      <c r="N2539" s="1063">
        <v>12</v>
      </c>
      <c r="O2539" s="218">
        <v>45108</v>
      </c>
      <c r="P2539" s="557">
        <f t="shared" si="55"/>
        <v>12</v>
      </c>
    </row>
    <row r="2540" spans="1:16">
      <c r="A2540" s="1061">
        <v>45137</v>
      </c>
      <c r="B2540" s="1062" t="s">
        <v>34</v>
      </c>
      <c r="C2540" s="1062" t="s">
        <v>1952</v>
      </c>
      <c r="D2540" s="1015" t="s">
        <v>403</v>
      </c>
      <c r="E2540" s="1015"/>
      <c r="F2540" s="1015">
        <v>1</v>
      </c>
      <c r="G2540" s="1015">
        <v>1</v>
      </c>
      <c r="H2540" s="1015">
        <v>1</v>
      </c>
      <c r="I2540" s="1063"/>
      <c r="J2540" s="1063"/>
      <c r="K2540" s="1063"/>
      <c r="L2540" s="1063"/>
      <c r="M2540" s="1063"/>
      <c r="N2540" s="1063"/>
      <c r="O2540" s="218">
        <v>45108</v>
      </c>
      <c r="P2540" s="557">
        <f t="shared" si="55"/>
        <v>0</v>
      </c>
    </row>
    <row r="2541" spans="1:16">
      <c r="A2541" s="1061">
        <v>45137</v>
      </c>
      <c r="B2541" s="1062" t="s">
        <v>34</v>
      </c>
      <c r="C2541" s="1062" t="s">
        <v>1952</v>
      </c>
      <c r="D2541" s="1015" t="s">
        <v>400</v>
      </c>
      <c r="E2541" s="1015"/>
      <c r="F2541" s="1015">
        <v>1</v>
      </c>
      <c r="G2541" s="1015">
        <v>1</v>
      </c>
      <c r="H2541" s="1015">
        <v>1</v>
      </c>
      <c r="I2541" s="1063"/>
      <c r="J2541" s="1063"/>
      <c r="K2541" s="1063"/>
      <c r="L2541" s="1063"/>
      <c r="M2541" s="1063"/>
      <c r="N2541" s="1063"/>
      <c r="O2541" s="218">
        <v>45108</v>
      </c>
      <c r="P2541" s="557">
        <f t="shared" si="55"/>
        <v>0</v>
      </c>
    </row>
    <row r="2542" spans="1:16">
      <c r="A2542" s="1061">
        <v>45137</v>
      </c>
      <c r="B2542" s="1062" t="s">
        <v>34</v>
      </c>
      <c r="C2542" s="1062" t="s">
        <v>1952</v>
      </c>
      <c r="D2542" s="1015" t="s">
        <v>401</v>
      </c>
      <c r="E2542" s="1015"/>
      <c r="F2542" s="1015">
        <v>3</v>
      </c>
      <c r="G2542" s="1015">
        <v>3</v>
      </c>
      <c r="H2542" s="1015">
        <v>3</v>
      </c>
      <c r="I2542" s="1063"/>
      <c r="J2542" s="1063"/>
      <c r="K2542" s="1063"/>
      <c r="L2542" s="1063"/>
      <c r="M2542" s="1063"/>
      <c r="N2542" s="1063"/>
      <c r="O2542" s="218">
        <v>45108</v>
      </c>
      <c r="P2542" s="557">
        <f t="shared" si="55"/>
        <v>0</v>
      </c>
    </row>
    <row r="2543" spans="1:16">
      <c r="A2543" s="1061">
        <v>45138</v>
      </c>
      <c r="B2543" s="1062" t="s">
        <v>472</v>
      </c>
      <c r="C2543" s="1062" t="s">
        <v>2340</v>
      </c>
      <c r="D2543" s="1015" t="s">
        <v>228</v>
      </c>
      <c r="E2543" s="1015"/>
      <c r="F2543" s="1015">
        <v>2</v>
      </c>
      <c r="G2543" s="1015">
        <v>2</v>
      </c>
      <c r="H2543" s="1063"/>
      <c r="I2543" s="1063"/>
      <c r="J2543" s="1063"/>
      <c r="K2543" s="1063"/>
      <c r="L2543" s="1063"/>
      <c r="M2543" s="1063">
        <v>40</v>
      </c>
      <c r="N2543" s="1063"/>
      <c r="O2543" s="218">
        <v>45108</v>
      </c>
      <c r="P2543" s="557">
        <f t="shared" si="55"/>
        <v>40</v>
      </c>
    </row>
    <row r="2544" spans="1:16">
      <c r="A2544" s="1061">
        <v>45138</v>
      </c>
      <c r="B2544" s="1062" t="s">
        <v>34</v>
      </c>
      <c r="C2544" s="1062" t="s">
        <v>2381</v>
      </c>
      <c r="D2544" s="1015" t="s">
        <v>98</v>
      </c>
      <c r="E2544" s="1015"/>
      <c r="F2544" s="1015">
        <v>1</v>
      </c>
      <c r="G2544" s="1015">
        <v>1</v>
      </c>
      <c r="H2544" s="1063"/>
      <c r="I2544" s="1063"/>
      <c r="J2544" s="1063"/>
      <c r="K2544" s="1063"/>
      <c r="L2544" s="1063"/>
      <c r="M2544" s="1063"/>
      <c r="N2544" s="1063">
        <v>12</v>
      </c>
      <c r="O2544" s="218">
        <v>45108</v>
      </c>
      <c r="P2544" s="557">
        <f t="shared" si="55"/>
        <v>12</v>
      </c>
    </row>
    <row r="2545" spans="1:16">
      <c r="A2545" s="1061">
        <v>45138</v>
      </c>
      <c r="B2545" s="1062" t="s">
        <v>37</v>
      </c>
      <c r="C2545" s="1062" t="s">
        <v>2381</v>
      </c>
      <c r="D2545" s="1065" t="s">
        <v>97</v>
      </c>
      <c r="E2545" s="1015"/>
      <c r="F2545" s="1015">
        <v>1</v>
      </c>
      <c r="G2545" s="1015">
        <v>1</v>
      </c>
      <c r="H2545" s="1063"/>
      <c r="I2545" s="1063"/>
      <c r="J2545" s="1063"/>
      <c r="K2545" s="1063"/>
      <c r="L2545" s="1063"/>
      <c r="M2545" s="1063"/>
      <c r="N2545" s="1063">
        <v>12</v>
      </c>
      <c r="O2545" s="218">
        <v>45108</v>
      </c>
      <c r="P2545" s="557">
        <f t="shared" si="55"/>
        <v>12</v>
      </c>
    </row>
    <row r="2546" spans="1:16">
      <c r="A2546" s="1061">
        <v>45138</v>
      </c>
      <c r="B2546" s="1062" t="s">
        <v>37</v>
      </c>
      <c r="C2546" s="1062" t="s">
        <v>2381</v>
      </c>
      <c r="D2546" s="1015" t="s">
        <v>95</v>
      </c>
      <c r="E2546" s="1015"/>
      <c r="F2546" s="1015">
        <v>2</v>
      </c>
      <c r="G2546" s="1015">
        <v>2</v>
      </c>
      <c r="H2546" s="1063"/>
      <c r="I2546" s="1063"/>
      <c r="J2546" s="1063"/>
      <c r="K2546" s="1063"/>
      <c r="L2546" s="1063"/>
      <c r="M2546" s="1063"/>
      <c r="N2546" s="1063">
        <v>24</v>
      </c>
      <c r="O2546" s="218">
        <v>45108</v>
      </c>
      <c r="P2546" s="557">
        <f t="shared" si="55"/>
        <v>24</v>
      </c>
    </row>
    <row r="2547" spans="1:16">
      <c r="A2547" s="1061">
        <v>45138</v>
      </c>
      <c r="B2547" s="1064" t="s">
        <v>3</v>
      </c>
      <c r="C2547" s="1062" t="s">
        <v>1647</v>
      </c>
      <c r="D2547" s="1015" t="s">
        <v>95</v>
      </c>
      <c r="E2547" s="1015"/>
      <c r="F2547" s="1015">
        <v>1</v>
      </c>
      <c r="G2547" s="1015">
        <v>1</v>
      </c>
      <c r="H2547" s="1063"/>
      <c r="I2547" s="1063"/>
      <c r="J2547" s="1063">
        <v>1</v>
      </c>
      <c r="K2547" s="1063"/>
      <c r="L2547" s="1063"/>
      <c r="M2547" s="1063"/>
      <c r="N2547" s="1063">
        <v>12</v>
      </c>
      <c r="O2547" s="218">
        <v>45108</v>
      </c>
      <c r="P2547" s="557">
        <f t="shared" si="55"/>
        <v>12</v>
      </c>
    </row>
    <row r="2548" spans="1:16">
      <c r="A2548" s="1061">
        <v>45138</v>
      </c>
      <c r="B2548" s="1062" t="s">
        <v>37</v>
      </c>
      <c r="C2548" s="1062" t="s">
        <v>2378</v>
      </c>
      <c r="D2548" s="1015" t="s">
        <v>96</v>
      </c>
      <c r="E2548" s="1015"/>
      <c r="F2548" s="1015">
        <v>3</v>
      </c>
      <c r="G2548" s="1015">
        <v>3</v>
      </c>
      <c r="H2548" s="1063"/>
      <c r="I2548" s="1063"/>
      <c r="J2548" s="1063"/>
      <c r="K2548" s="1063"/>
      <c r="L2548" s="1063"/>
      <c r="M2548" s="1063"/>
      <c r="N2548" s="1063">
        <v>36</v>
      </c>
      <c r="O2548" s="218">
        <v>45108</v>
      </c>
      <c r="P2548" s="557">
        <f t="shared" si="55"/>
        <v>36</v>
      </c>
    </row>
    <row r="2549" spans="1:16">
      <c r="A2549" s="1061">
        <v>45138</v>
      </c>
      <c r="B2549" s="1062" t="s">
        <v>1</v>
      </c>
      <c r="C2549" s="1062"/>
      <c r="D2549" s="219" t="s">
        <v>406</v>
      </c>
      <c r="E2549" s="1015"/>
      <c r="F2549" s="1015"/>
      <c r="G2549" s="1015"/>
      <c r="H2549" s="1063"/>
      <c r="I2549" s="1063">
        <v>420</v>
      </c>
      <c r="J2549" s="1063"/>
      <c r="K2549" s="1063"/>
      <c r="L2549" s="1063"/>
      <c r="M2549" s="1063"/>
      <c r="N2549" s="1063"/>
      <c r="O2549" s="218">
        <v>45108</v>
      </c>
    </row>
    <row r="2550" spans="1:16">
      <c r="A2550" s="1061">
        <v>45139</v>
      </c>
      <c r="B2550" s="1062" t="s">
        <v>472</v>
      </c>
      <c r="C2550" s="1062" t="s">
        <v>2382</v>
      </c>
      <c r="D2550" s="1015" t="s">
        <v>354</v>
      </c>
      <c r="E2550" s="1015"/>
      <c r="F2550" s="1015">
        <v>6</v>
      </c>
      <c r="G2550" s="1015">
        <v>6</v>
      </c>
      <c r="H2550" s="1063"/>
      <c r="I2550" s="1063"/>
      <c r="J2550" s="1063"/>
      <c r="K2550" s="1063"/>
      <c r="L2550" s="1063"/>
      <c r="M2550" s="1063">
        <v>35</v>
      </c>
      <c r="N2550" s="1063"/>
      <c r="O2550" s="218">
        <v>45139</v>
      </c>
      <c r="P2550" s="557">
        <f t="shared" si="55"/>
        <v>35</v>
      </c>
    </row>
    <row r="2551" spans="1:16">
      <c r="A2551" s="1061">
        <v>45139</v>
      </c>
      <c r="B2551" s="1062" t="s">
        <v>14</v>
      </c>
      <c r="C2551" s="1062" t="s">
        <v>2315</v>
      </c>
      <c r="D2551" s="1015" t="s">
        <v>204</v>
      </c>
      <c r="E2551" s="1015"/>
      <c r="F2551" s="1015">
        <v>1</v>
      </c>
      <c r="G2551" s="1015">
        <v>1</v>
      </c>
      <c r="H2551" s="1063"/>
      <c r="I2551" s="1063"/>
      <c r="J2551" s="1063"/>
      <c r="K2551" s="1063"/>
      <c r="L2551" s="1063"/>
      <c r="M2551" s="1063"/>
      <c r="N2551" s="1063">
        <v>14</v>
      </c>
      <c r="O2551" s="218">
        <v>45139</v>
      </c>
      <c r="P2551" s="557">
        <f t="shared" si="55"/>
        <v>14</v>
      </c>
    </row>
    <row r="2552" spans="1:16">
      <c r="A2552" s="1061">
        <v>45139</v>
      </c>
      <c r="B2552" s="1062" t="s">
        <v>37</v>
      </c>
      <c r="C2552" s="1062" t="s">
        <v>2381</v>
      </c>
      <c r="D2552" s="1065" t="s">
        <v>97</v>
      </c>
      <c r="E2552" s="1015"/>
      <c r="F2552" s="1015">
        <v>1</v>
      </c>
      <c r="G2552" s="1015">
        <v>1</v>
      </c>
      <c r="H2552" s="1063"/>
      <c r="I2552" s="1063"/>
      <c r="J2552" s="1063"/>
      <c r="K2552" s="1063"/>
      <c r="L2552" s="1063"/>
      <c r="M2552" s="1063"/>
      <c r="N2552" s="1063">
        <v>12</v>
      </c>
      <c r="O2552" s="218">
        <v>45139</v>
      </c>
      <c r="P2552" s="557">
        <f t="shared" si="55"/>
        <v>12</v>
      </c>
    </row>
    <row r="2553" spans="1:16">
      <c r="A2553" s="1061">
        <v>45139</v>
      </c>
      <c r="B2553" s="1062" t="s">
        <v>34</v>
      </c>
      <c r="C2553" s="1062" t="s">
        <v>2381</v>
      </c>
      <c r="D2553" s="1015" t="s">
        <v>98</v>
      </c>
      <c r="E2553" s="1015"/>
      <c r="F2553" s="1015">
        <v>1</v>
      </c>
      <c r="G2553" s="1015">
        <v>1</v>
      </c>
      <c r="H2553" s="1063"/>
      <c r="I2553" s="1063"/>
      <c r="J2553" s="1063"/>
      <c r="K2553" s="1063"/>
      <c r="L2553" s="1063"/>
      <c r="M2553" s="1063"/>
      <c r="N2553" s="1063">
        <v>12</v>
      </c>
      <c r="O2553" s="218">
        <v>45139</v>
      </c>
      <c r="P2553" s="557">
        <f t="shared" si="55"/>
        <v>12</v>
      </c>
    </row>
    <row r="2554" spans="1:16">
      <c r="A2554" s="1061">
        <v>45139</v>
      </c>
      <c r="B2554" s="1062" t="s">
        <v>34</v>
      </c>
      <c r="C2554" s="1062" t="s">
        <v>2378</v>
      </c>
      <c r="D2554" s="1015" t="s">
        <v>96</v>
      </c>
      <c r="E2554" s="1015"/>
      <c r="F2554" s="1015">
        <v>2</v>
      </c>
      <c r="G2554" s="1015">
        <v>2</v>
      </c>
      <c r="H2554" s="1063"/>
      <c r="I2554" s="1063"/>
      <c r="J2554" s="1063"/>
      <c r="K2554" s="1063"/>
      <c r="L2554" s="1063"/>
      <c r="M2554" s="1063"/>
      <c r="N2554" s="1063">
        <v>24</v>
      </c>
      <c r="O2554" s="218">
        <v>45139</v>
      </c>
      <c r="P2554" s="557">
        <f t="shared" si="55"/>
        <v>24</v>
      </c>
    </row>
    <row r="2555" spans="1:16">
      <c r="A2555" s="1061">
        <v>45139</v>
      </c>
      <c r="B2555" s="1062" t="s">
        <v>472</v>
      </c>
      <c r="C2555" s="1062" t="s">
        <v>2236</v>
      </c>
      <c r="D2555" s="1015" t="s">
        <v>96</v>
      </c>
      <c r="E2555" s="1015"/>
      <c r="F2555" s="1015">
        <v>1</v>
      </c>
      <c r="G2555" s="1015">
        <v>1</v>
      </c>
      <c r="H2555" s="1063"/>
      <c r="I2555" s="1063"/>
      <c r="J2555" s="1063"/>
      <c r="K2555" s="1063"/>
      <c r="L2555" s="1063"/>
      <c r="M2555" s="1063"/>
      <c r="N2555" s="1063">
        <v>12</v>
      </c>
      <c r="O2555" s="218">
        <v>45139</v>
      </c>
      <c r="P2555" s="557">
        <f t="shared" si="55"/>
        <v>12</v>
      </c>
    </row>
    <row r="2556" spans="1:16">
      <c r="A2556" s="1061">
        <v>45139</v>
      </c>
      <c r="B2556" s="1062" t="s">
        <v>37</v>
      </c>
      <c r="C2556" s="1062"/>
      <c r="D2556" s="1015" t="s">
        <v>99</v>
      </c>
      <c r="E2556" s="1015"/>
      <c r="F2556" s="1015">
        <v>5</v>
      </c>
      <c r="G2556" s="1015">
        <v>5</v>
      </c>
      <c r="H2556" s="1063"/>
      <c r="I2556" s="1063"/>
      <c r="J2556" s="1063"/>
      <c r="K2556" s="1063"/>
      <c r="L2556" s="1063"/>
      <c r="M2556" s="1063"/>
      <c r="N2556" s="1063">
        <v>1</v>
      </c>
      <c r="O2556" s="218">
        <v>45139</v>
      </c>
      <c r="P2556" s="557">
        <f t="shared" si="55"/>
        <v>1</v>
      </c>
    </row>
    <row r="2557" spans="1:16">
      <c r="A2557" s="1061">
        <v>45140</v>
      </c>
      <c r="B2557" s="1062" t="s">
        <v>472</v>
      </c>
      <c r="C2557" s="1062" t="s">
        <v>2382</v>
      </c>
      <c r="D2557" s="1015" t="s">
        <v>354</v>
      </c>
      <c r="E2557" s="1015"/>
      <c r="F2557" s="1015">
        <v>4</v>
      </c>
      <c r="G2557" s="1015">
        <v>4</v>
      </c>
      <c r="H2557" s="1063"/>
      <c r="I2557" s="1063"/>
      <c r="J2557" s="1063"/>
      <c r="K2557" s="1063"/>
      <c r="L2557" s="1063"/>
      <c r="M2557" s="1063">
        <v>35</v>
      </c>
      <c r="N2557" s="1063"/>
      <c r="O2557" s="218">
        <v>45139</v>
      </c>
      <c r="P2557" s="557">
        <f t="shared" si="55"/>
        <v>35</v>
      </c>
    </row>
    <row r="2558" spans="1:16">
      <c r="A2558" s="1061">
        <v>45140</v>
      </c>
      <c r="B2558" s="1062" t="s">
        <v>472</v>
      </c>
      <c r="C2558" s="1062"/>
      <c r="D2558" s="1015" t="s">
        <v>10</v>
      </c>
      <c r="E2558" s="1015"/>
      <c r="F2558" s="1015">
        <v>1</v>
      </c>
      <c r="G2558" s="846">
        <v>0.25</v>
      </c>
      <c r="H2558" s="1063"/>
      <c r="I2558" s="1063"/>
      <c r="J2558" s="1063"/>
      <c r="K2558" s="1063"/>
      <c r="L2558" s="1063"/>
      <c r="M2558" s="1063">
        <v>4</v>
      </c>
      <c r="N2558" s="1063"/>
      <c r="O2558" s="218">
        <v>45139</v>
      </c>
      <c r="P2558" s="557">
        <f t="shared" si="55"/>
        <v>4</v>
      </c>
    </row>
    <row r="2559" spans="1:16">
      <c r="A2559" s="1061">
        <v>45140</v>
      </c>
      <c r="B2559" s="1062" t="s">
        <v>37</v>
      </c>
      <c r="C2559" s="1062" t="s">
        <v>2383</v>
      </c>
      <c r="D2559" s="1015" t="s">
        <v>10</v>
      </c>
      <c r="E2559" s="1015"/>
      <c r="F2559" s="1015">
        <v>2</v>
      </c>
      <c r="G2559" s="1015">
        <v>1</v>
      </c>
      <c r="H2559" s="1063"/>
      <c r="I2559" s="1063"/>
      <c r="J2559" s="1063"/>
      <c r="K2559" s="1063"/>
      <c r="L2559" s="1063"/>
      <c r="M2559" s="1063">
        <v>8</v>
      </c>
      <c r="N2559" s="1063"/>
      <c r="O2559" s="218">
        <v>45139</v>
      </c>
      <c r="P2559" s="557">
        <f t="shared" si="55"/>
        <v>8</v>
      </c>
    </row>
    <row r="2560" spans="1:16">
      <c r="A2560" s="1061">
        <v>45140</v>
      </c>
      <c r="B2560" s="1062" t="s">
        <v>37</v>
      </c>
      <c r="C2560" s="1062" t="s">
        <v>2384</v>
      </c>
      <c r="D2560" s="1015" t="s">
        <v>95</v>
      </c>
      <c r="E2560" s="1015"/>
      <c r="F2560" s="1015">
        <v>2</v>
      </c>
      <c r="G2560" s="1015">
        <v>2</v>
      </c>
      <c r="H2560" s="1063"/>
      <c r="I2560" s="1063"/>
      <c r="J2560" s="1063">
        <v>2</v>
      </c>
      <c r="K2560" s="1063"/>
      <c r="L2560" s="1063"/>
      <c r="M2560" s="1063"/>
      <c r="N2560" s="1063">
        <v>24</v>
      </c>
      <c r="O2560" s="218">
        <v>45139</v>
      </c>
      <c r="P2560" s="557">
        <f t="shared" si="55"/>
        <v>24</v>
      </c>
    </row>
    <row r="2561" spans="1:16">
      <c r="A2561" s="1061">
        <v>45140</v>
      </c>
      <c r="B2561" s="1062" t="s">
        <v>37</v>
      </c>
      <c r="C2561" s="1062" t="s">
        <v>2384</v>
      </c>
      <c r="D2561" s="1015" t="s">
        <v>96</v>
      </c>
      <c r="E2561" s="1015"/>
      <c r="F2561" s="1015">
        <v>2</v>
      </c>
      <c r="G2561" s="1015">
        <v>2</v>
      </c>
      <c r="H2561" s="1063"/>
      <c r="I2561" s="1063"/>
      <c r="J2561" s="1063"/>
      <c r="K2561" s="1063"/>
      <c r="L2561" s="1063"/>
      <c r="M2561" s="1063"/>
      <c r="N2561" s="1063">
        <v>24</v>
      </c>
      <c r="O2561" s="218">
        <v>45139</v>
      </c>
      <c r="P2561" s="557">
        <f t="shared" si="55"/>
        <v>24</v>
      </c>
    </row>
    <row r="2562" spans="1:16">
      <c r="A2562" s="1061">
        <v>45140</v>
      </c>
      <c r="B2562" s="1062" t="s">
        <v>14</v>
      </c>
      <c r="C2562" s="1062" t="s">
        <v>1652</v>
      </c>
      <c r="D2562" s="1015" t="s">
        <v>96</v>
      </c>
      <c r="E2562" s="1015"/>
      <c r="F2562" s="1015">
        <v>1</v>
      </c>
      <c r="G2562" s="1015">
        <v>1</v>
      </c>
      <c r="H2562" s="1063"/>
      <c r="I2562" s="1063"/>
      <c r="J2562" s="1063"/>
      <c r="K2562" s="1063"/>
      <c r="L2562" s="1063"/>
      <c r="M2562" s="1063"/>
      <c r="N2562" s="1063">
        <v>12</v>
      </c>
      <c r="O2562" s="218">
        <v>45139</v>
      </c>
      <c r="P2562" s="557">
        <f t="shared" si="55"/>
        <v>12</v>
      </c>
    </row>
    <row r="2563" spans="1:16">
      <c r="A2563" s="1061">
        <v>45140</v>
      </c>
      <c r="B2563" s="1062" t="s">
        <v>43</v>
      </c>
      <c r="C2563" s="1062" t="s">
        <v>2336</v>
      </c>
      <c r="D2563" s="1015" t="s">
        <v>96</v>
      </c>
      <c r="E2563" s="1015"/>
      <c r="F2563" s="1015">
        <v>1</v>
      </c>
      <c r="G2563" s="1015">
        <v>1</v>
      </c>
      <c r="H2563" s="1063"/>
      <c r="I2563" s="1063"/>
      <c r="J2563" s="1063"/>
      <c r="K2563" s="1063"/>
      <c r="L2563" s="1063"/>
      <c r="M2563" s="1063"/>
      <c r="N2563" s="1063">
        <v>12</v>
      </c>
      <c r="O2563" s="218">
        <v>45139</v>
      </c>
      <c r="P2563" s="557">
        <f t="shared" si="55"/>
        <v>12</v>
      </c>
    </row>
    <row r="2564" spans="1:16">
      <c r="A2564" s="1061">
        <v>45141</v>
      </c>
      <c r="B2564" s="1062" t="s">
        <v>472</v>
      </c>
      <c r="C2564" s="1062" t="s">
        <v>2385</v>
      </c>
      <c r="D2564" s="1015" t="s">
        <v>11</v>
      </c>
      <c r="E2564" s="1015"/>
      <c r="F2564" s="1015">
        <v>3</v>
      </c>
      <c r="G2564" s="1015">
        <v>3</v>
      </c>
      <c r="H2564" s="1063"/>
      <c r="I2564" s="1063"/>
      <c r="J2564" s="1063"/>
      <c r="K2564" s="1063"/>
      <c r="L2564" s="1063"/>
      <c r="M2564" s="1063">
        <v>18</v>
      </c>
      <c r="N2564" s="1063"/>
      <c r="O2564" s="218">
        <v>45139</v>
      </c>
      <c r="P2564" s="557">
        <f t="shared" si="55"/>
        <v>18</v>
      </c>
    </row>
    <row r="2565" spans="1:16">
      <c r="A2565" s="1061">
        <v>45141</v>
      </c>
      <c r="B2565" s="1062" t="s">
        <v>14</v>
      </c>
      <c r="C2565" s="1062" t="s">
        <v>2386</v>
      </c>
      <c r="D2565" s="1015" t="s">
        <v>10</v>
      </c>
      <c r="E2565" s="1015"/>
      <c r="F2565" s="1015">
        <v>5</v>
      </c>
      <c r="G2565" s="1015">
        <v>2.25</v>
      </c>
      <c r="H2565" s="1063"/>
      <c r="I2565" s="1063"/>
      <c r="J2565" s="1063"/>
      <c r="K2565" s="1063"/>
      <c r="L2565" s="1063"/>
      <c r="M2565" s="1063">
        <v>25</v>
      </c>
      <c r="N2565" s="1063"/>
      <c r="O2565" s="218">
        <v>45139</v>
      </c>
      <c r="P2565" s="557">
        <f t="shared" si="55"/>
        <v>25</v>
      </c>
    </row>
    <row r="2566" spans="1:16">
      <c r="A2566" s="1061">
        <v>45141</v>
      </c>
      <c r="B2566" s="1062" t="s">
        <v>472</v>
      </c>
      <c r="C2566" s="1062" t="s">
        <v>2387</v>
      </c>
      <c r="D2566" s="1015" t="s">
        <v>10</v>
      </c>
      <c r="E2566" s="1015"/>
      <c r="F2566" s="1015">
        <v>4</v>
      </c>
      <c r="G2566" s="797">
        <v>1</v>
      </c>
      <c r="H2566" s="1063"/>
      <c r="I2566" s="1063"/>
      <c r="J2566" s="1063"/>
      <c r="K2566" s="1063"/>
      <c r="L2566" s="1063"/>
      <c r="M2566" s="1063">
        <v>16</v>
      </c>
      <c r="N2566" s="1063"/>
      <c r="O2566" s="218">
        <v>45139</v>
      </c>
      <c r="P2566" s="557">
        <f t="shared" si="55"/>
        <v>16</v>
      </c>
    </row>
    <row r="2567" spans="1:16">
      <c r="A2567" s="1061">
        <v>45141</v>
      </c>
      <c r="B2567" s="1062" t="s">
        <v>3</v>
      </c>
      <c r="C2567" s="1062" t="s">
        <v>2388</v>
      </c>
      <c r="D2567" s="1015" t="s">
        <v>98</v>
      </c>
      <c r="E2567" s="1015"/>
      <c r="F2567" s="1015">
        <v>1</v>
      </c>
      <c r="G2567" s="1015">
        <v>1</v>
      </c>
      <c r="H2567" s="1063"/>
      <c r="I2567" s="1063"/>
      <c r="J2567" s="1063"/>
      <c r="K2567" s="1063"/>
      <c r="L2567" s="1063"/>
      <c r="M2567" s="1063"/>
      <c r="N2567" s="1063">
        <v>12</v>
      </c>
      <c r="O2567" s="218">
        <v>45139</v>
      </c>
      <c r="P2567" s="557">
        <f t="shared" si="55"/>
        <v>12</v>
      </c>
    </row>
    <row r="2568" spans="1:16">
      <c r="A2568" s="1061">
        <v>45141</v>
      </c>
      <c r="B2568" s="1062" t="s">
        <v>37</v>
      </c>
      <c r="C2568" s="1062" t="s">
        <v>2388</v>
      </c>
      <c r="D2568" s="1015" t="s">
        <v>95</v>
      </c>
      <c r="E2568" s="1015"/>
      <c r="F2568" s="1015">
        <v>1</v>
      </c>
      <c r="G2568" s="1015">
        <v>1</v>
      </c>
      <c r="H2568" s="1063"/>
      <c r="I2568" s="1063"/>
      <c r="J2568" s="1063"/>
      <c r="K2568" s="1063"/>
      <c r="L2568" s="1063"/>
      <c r="M2568" s="1063"/>
      <c r="N2568" s="1063">
        <v>12</v>
      </c>
      <c r="O2568" s="218">
        <v>45139</v>
      </c>
      <c r="P2568" s="557">
        <f t="shared" si="55"/>
        <v>12</v>
      </c>
    </row>
    <row r="2569" spans="1:16">
      <c r="A2569" s="1061">
        <v>45141</v>
      </c>
      <c r="B2569" s="1064" t="s">
        <v>3</v>
      </c>
      <c r="C2569" s="1062" t="s">
        <v>2342</v>
      </c>
      <c r="D2569" s="1015" t="s">
        <v>95</v>
      </c>
      <c r="E2569" s="1015"/>
      <c r="F2569" s="1015">
        <v>1</v>
      </c>
      <c r="G2569" s="1015">
        <v>1</v>
      </c>
      <c r="H2569" s="1063"/>
      <c r="I2569" s="1063"/>
      <c r="J2569" s="1063">
        <v>1</v>
      </c>
      <c r="K2569" s="1063"/>
      <c r="L2569" s="1063"/>
      <c r="M2569" s="1063"/>
      <c r="N2569" s="1063">
        <v>12</v>
      </c>
      <c r="O2569" s="218">
        <v>45139</v>
      </c>
      <c r="P2569" s="557">
        <f t="shared" si="55"/>
        <v>12</v>
      </c>
    </row>
    <row r="2570" spans="1:16">
      <c r="A2570" s="1061">
        <v>45141</v>
      </c>
      <c r="B2570" s="1062" t="s">
        <v>37</v>
      </c>
      <c r="C2570" s="1062" t="s">
        <v>2378</v>
      </c>
      <c r="D2570" s="1015" t="s">
        <v>96</v>
      </c>
      <c r="E2570" s="1015"/>
      <c r="F2570" s="1015">
        <v>2</v>
      </c>
      <c r="G2570" s="1015">
        <v>2</v>
      </c>
      <c r="H2570" s="1063"/>
      <c r="I2570" s="1063"/>
      <c r="J2570" s="1063"/>
      <c r="K2570" s="1063"/>
      <c r="L2570" s="1063"/>
      <c r="M2570" s="1063"/>
      <c r="N2570" s="1063">
        <v>24</v>
      </c>
      <c r="O2570" s="218">
        <v>45139</v>
      </c>
      <c r="P2570" s="557">
        <f t="shared" si="55"/>
        <v>24</v>
      </c>
    </row>
    <row r="2571" spans="1:16">
      <c r="A2571" s="1061">
        <v>45141</v>
      </c>
      <c r="B2571" s="1062" t="s">
        <v>472</v>
      </c>
      <c r="C2571" s="1062" t="s">
        <v>1836</v>
      </c>
      <c r="D2571" s="1015" t="s">
        <v>96</v>
      </c>
      <c r="E2571" s="1015"/>
      <c r="F2571" s="1015">
        <v>1</v>
      </c>
      <c r="G2571" s="1015">
        <v>1</v>
      </c>
      <c r="H2571" s="1063"/>
      <c r="I2571" s="1063"/>
      <c r="J2571" s="1063"/>
      <c r="K2571" s="1063"/>
      <c r="L2571" s="1063"/>
      <c r="M2571" s="1063"/>
      <c r="N2571" s="1063">
        <v>12</v>
      </c>
      <c r="O2571" s="218">
        <v>45139</v>
      </c>
      <c r="P2571" s="557">
        <f t="shared" si="55"/>
        <v>12</v>
      </c>
    </row>
    <row r="2572" spans="1:16">
      <c r="A2572" s="1061">
        <v>45141</v>
      </c>
      <c r="B2572" s="1062" t="s">
        <v>43</v>
      </c>
      <c r="C2572" s="1062" t="s">
        <v>2389</v>
      </c>
      <c r="D2572" s="1015" t="s">
        <v>96</v>
      </c>
      <c r="E2572" s="1015"/>
      <c r="F2572" s="1015">
        <v>1</v>
      </c>
      <c r="G2572" s="1015">
        <v>1</v>
      </c>
      <c r="H2572" s="1063"/>
      <c r="I2572" s="1063"/>
      <c r="J2572" s="1063"/>
      <c r="K2572" s="1063"/>
      <c r="L2572" s="1063"/>
      <c r="M2572" s="1063"/>
      <c r="N2572" s="1063">
        <v>12</v>
      </c>
      <c r="O2572" s="218">
        <v>45139</v>
      </c>
      <c r="P2572" s="557">
        <f t="shared" si="55"/>
        <v>12</v>
      </c>
    </row>
    <row r="2573" spans="1:16">
      <c r="A2573" s="1061">
        <v>45142</v>
      </c>
      <c r="B2573" s="1062" t="s">
        <v>14</v>
      </c>
      <c r="C2573" s="1062" t="s">
        <v>2410</v>
      </c>
      <c r="D2573" s="1015" t="s">
        <v>10</v>
      </c>
      <c r="E2573" s="1015"/>
      <c r="F2573" s="1015">
        <v>3</v>
      </c>
      <c r="G2573" s="1015">
        <v>0.75</v>
      </c>
      <c r="H2573" s="1063"/>
      <c r="I2573" s="1063"/>
      <c r="J2573" s="1063"/>
      <c r="K2573" s="1063"/>
      <c r="L2573" s="1063"/>
      <c r="M2573" s="1063">
        <v>13</v>
      </c>
      <c r="N2573" s="1063"/>
      <c r="O2573" s="218">
        <v>45139</v>
      </c>
      <c r="P2573" s="557">
        <f t="shared" ref="P2573" si="56">SUM(K2573:N2573)</f>
        <v>13</v>
      </c>
    </row>
    <row r="2574" spans="1:16">
      <c r="A2574" s="1061">
        <v>45142</v>
      </c>
      <c r="B2574" s="1062" t="s">
        <v>37</v>
      </c>
      <c r="C2574" s="1062" t="s">
        <v>2411</v>
      </c>
      <c r="D2574" s="1065" t="s">
        <v>97</v>
      </c>
      <c r="E2574" s="1015"/>
      <c r="F2574" s="1015">
        <v>1</v>
      </c>
      <c r="G2574" s="1015">
        <v>1</v>
      </c>
      <c r="H2574" s="1063"/>
      <c r="I2574" s="1063"/>
      <c r="J2574" s="1063"/>
      <c r="K2574" s="1063"/>
      <c r="L2574" s="1063"/>
      <c r="M2574" s="1063"/>
      <c r="N2574" s="1063">
        <v>12</v>
      </c>
      <c r="O2574" s="218">
        <v>45139</v>
      </c>
      <c r="P2574" s="557">
        <f t="shared" ref="P2574:P2636" si="57">SUM(K2574:N2574)</f>
        <v>12</v>
      </c>
    </row>
    <row r="2575" spans="1:16">
      <c r="A2575" s="1061">
        <v>45142</v>
      </c>
      <c r="B2575" s="1062" t="s">
        <v>34</v>
      </c>
      <c r="C2575" s="1062" t="s">
        <v>1952</v>
      </c>
      <c r="D2575" s="1065" t="s">
        <v>97</v>
      </c>
      <c r="E2575" s="1015"/>
      <c r="F2575" s="1015">
        <v>1</v>
      </c>
      <c r="G2575" s="1015">
        <v>1</v>
      </c>
      <c r="H2575" s="1063"/>
      <c r="I2575" s="1063"/>
      <c r="J2575" s="1063">
        <v>1</v>
      </c>
      <c r="K2575" s="1063"/>
      <c r="L2575" s="1063"/>
      <c r="M2575" s="1063"/>
      <c r="N2575" s="1063">
        <v>12</v>
      </c>
      <c r="O2575" s="218">
        <v>45139</v>
      </c>
      <c r="P2575" s="557">
        <f t="shared" si="57"/>
        <v>12</v>
      </c>
    </row>
    <row r="2576" spans="1:16">
      <c r="A2576" s="1061">
        <v>45142</v>
      </c>
      <c r="B2576" s="1062" t="s">
        <v>34</v>
      </c>
      <c r="C2576" s="1062" t="s">
        <v>1952</v>
      </c>
      <c r="D2576" s="1015" t="s">
        <v>98</v>
      </c>
      <c r="E2576" s="1015"/>
      <c r="F2576" s="1015">
        <v>1</v>
      </c>
      <c r="G2576" s="1015">
        <v>1</v>
      </c>
      <c r="H2576" s="1063"/>
      <c r="I2576" s="1063"/>
      <c r="J2576" s="1063"/>
      <c r="K2576" s="1063"/>
      <c r="L2576" s="1063"/>
      <c r="M2576" s="1063"/>
      <c r="N2576" s="1063">
        <v>12</v>
      </c>
      <c r="O2576" s="218">
        <v>45139</v>
      </c>
      <c r="P2576" s="557">
        <f t="shared" si="57"/>
        <v>12</v>
      </c>
    </row>
    <row r="2577" spans="1:16">
      <c r="A2577" s="1061">
        <v>45142</v>
      </c>
      <c r="B2577" s="1062" t="s">
        <v>41</v>
      </c>
      <c r="C2577" s="1062" t="s">
        <v>2411</v>
      </c>
      <c r="D2577" s="1015" t="s">
        <v>95</v>
      </c>
      <c r="E2577" s="1015"/>
      <c r="F2577" s="1015">
        <v>1</v>
      </c>
      <c r="G2577" s="1015">
        <v>1</v>
      </c>
      <c r="H2577" s="1063"/>
      <c r="I2577" s="1063"/>
      <c r="J2577" s="1063"/>
      <c r="K2577" s="1063"/>
      <c r="L2577" s="1063"/>
      <c r="M2577" s="1063"/>
      <c r="N2577" s="1063">
        <v>12</v>
      </c>
      <c r="O2577" s="218">
        <v>45139</v>
      </c>
      <c r="P2577" s="557">
        <f t="shared" si="57"/>
        <v>12</v>
      </c>
    </row>
    <row r="2578" spans="1:16">
      <c r="A2578" s="1061">
        <v>45142</v>
      </c>
      <c r="B2578" s="1062" t="s">
        <v>43</v>
      </c>
      <c r="C2578" s="1062" t="s">
        <v>2389</v>
      </c>
      <c r="D2578" s="1015" t="s">
        <v>96</v>
      </c>
      <c r="E2578" s="1015"/>
      <c r="F2578" s="1015">
        <v>3</v>
      </c>
      <c r="G2578" s="1015">
        <v>3</v>
      </c>
      <c r="H2578" s="1063"/>
      <c r="I2578" s="1063"/>
      <c r="J2578" s="1063"/>
      <c r="K2578" s="1063"/>
      <c r="L2578" s="1063"/>
      <c r="M2578" s="1063"/>
      <c r="N2578" s="1063">
        <v>36</v>
      </c>
      <c r="O2578" s="218">
        <v>45139</v>
      </c>
      <c r="P2578" s="557">
        <f t="shared" si="57"/>
        <v>36</v>
      </c>
    </row>
    <row r="2579" spans="1:16">
      <c r="A2579" s="1061">
        <v>45142</v>
      </c>
      <c r="B2579" s="1062" t="s">
        <v>472</v>
      </c>
      <c r="C2579" s="1062" t="s">
        <v>1836</v>
      </c>
      <c r="D2579" s="1015" t="s">
        <v>96</v>
      </c>
      <c r="E2579" s="1015"/>
      <c r="F2579" s="1015">
        <v>1</v>
      </c>
      <c r="G2579" s="1015">
        <v>1</v>
      </c>
      <c r="H2579" s="1063"/>
      <c r="I2579" s="1063"/>
      <c r="J2579" s="1063"/>
      <c r="K2579" s="1063"/>
      <c r="L2579" s="1063"/>
      <c r="M2579" s="1063"/>
      <c r="N2579" s="1063">
        <v>12</v>
      </c>
      <c r="O2579" s="218">
        <v>45139</v>
      </c>
      <c r="P2579" s="557">
        <f t="shared" si="57"/>
        <v>12</v>
      </c>
    </row>
    <row r="2580" spans="1:16">
      <c r="A2580" s="1061">
        <v>45144</v>
      </c>
      <c r="B2580" s="1062" t="s">
        <v>43</v>
      </c>
      <c r="C2580" s="1062" t="s">
        <v>2314</v>
      </c>
      <c r="D2580" s="1015" t="s">
        <v>204</v>
      </c>
      <c r="E2580" s="1015"/>
      <c r="F2580" s="1015">
        <v>1</v>
      </c>
      <c r="G2580" s="1015">
        <v>1</v>
      </c>
      <c r="H2580" s="1063"/>
      <c r="I2580" s="1063"/>
      <c r="J2580" s="1063"/>
      <c r="K2580" s="1063"/>
      <c r="L2580" s="1063"/>
      <c r="M2580" s="1063"/>
      <c r="N2580" s="1063">
        <v>13</v>
      </c>
      <c r="O2580" s="218">
        <v>45139</v>
      </c>
      <c r="P2580" s="557">
        <f t="shared" si="57"/>
        <v>13</v>
      </c>
    </row>
    <row r="2581" spans="1:16">
      <c r="A2581" s="1061">
        <v>45144</v>
      </c>
      <c r="B2581" s="1062" t="s">
        <v>14</v>
      </c>
      <c r="C2581" s="1062" t="s">
        <v>2413</v>
      </c>
      <c r="D2581" s="1015" t="s">
        <v>10</v>
      </c>
      <c r="E2581" s="1015"/>
      <c r="F2581" s="1015">
        <v>5</v>
      </c>
      <c r="G2581" s="1015">
        <v>2.25</v>
      </c>
      <c r="H2581" s="1063"/>
      <c r="I2581" s="1063"/>
      <c r="J2581" s="1063"/>
      <c r="K2581" s="1063"/>
      <c r="L2581" s="1063"/>
      <c r="M2581" s="1063">
        <v>18</v>
      </c>
      <c r="N2581" s="1063"/>
      <c r="O2581" s="218">
        <v>45139</v>
      </c>
      <c r="P2581" s="557">
        <f t="shared" si="57"/>
        <v>18</v>
      </c>
    </row>
    <row r="2582" spans="1:16">
      <c r="A2582" s="1061">
        <v>45144</v>
      </c>
      <c r="B2582" s="1062" t="s">
        <v>472</v>
      </c>
      <c r="C2582" s="1062" t="s">
        <v>2412</v>
      </c>
      <c r="D2582" s="1015" t="s">
        <v>10</v>
      </c>
      <c r="E2582" s="1015"/>
      <c r="F2582" s="1015">
        <v>4</v>
      </c>
      <c r="G2582" s="797">
        <v>1</v>
      </c>
      <c r="H2582" s="1063"/>
      <c r="I2582" s="1063"/>
      <c r="J2582" s="1063"/>
      <c r="K2582" s="1063"/>
      <c r="L2582" s="1063"/>
      <c r="M2582" s="1063">
        <v>18</v>
      </c>
      <c r="N2582" s="1063"/>
      <c r="O2582" s="218">
        <v>45139</v>
      </c>
      <c r="P2582" s="557">
        <f t="shared" si="57"/>
        <v>18</v>
      </c>
    </row>
    <row r="2583" spans="1:16">
      <c r="A2583" s="1061">
        <v>45144</v>
      </c>
      <c r="B2583" s="1062" t="s">
        <v>472</v>
      </c>
      <c r="C2583" s="1062" t="s">
        <v>2327</v>
      </c>
      <c r="D2583" s="1015" t="s">
        <v>11</v>
      </c>
      <c r="E2583" s="1015"/>
      <c r="F2583" s="1015">
        <v>3</v>
      </c>
      <c r="G2583" s="1015">
        <v>3</v>
      </c>
      <c r="H2583" s="1063"/>
      <c r="I2583" s="1063"/>
      <c r="J2583" s="1063"/>
      <c r="K2583" s="1063"/>
      <c r="L2583" s="1063"/>
      <c r="M2583" s="1063">
        <v>18</v>
      </c>
      <c r="N2583" s="1063"/>
      <c r="O2583" s="218">
        <v>45139</v>
      </c>
      <c r="P2583" s="557">
        <f t="shared" si="57"/>
        <v>18</v>
      </c>
    </row>
    <row r="2584" spans="1:16">
      <c r="A2584" s="1061">
        <v>45144</v>
      </c>
      <c r="B2584" s="1062" t="s">
        <v>41</v>
      </c>
      <c r="C2584" s="1062" t="s">
        <v>2411</v>
      </c>
      <c r="D2584" s="1015" t="s">
        <v>98</v>
      </c>
      <c r="E2584" s="1015"/>
      <c r="F2584" s="1015">
        <v>1</v>
      </c>
      <c r="G2584" s="1015">
        <v>1</v>
      </c>
      <c r="H2584" s="1063"/>
      <c r="I2584" s="1063"/>
      <c r="J2584" s="1063"/>
      <c r="K2584" s="1063"/>
      <c r="L2584" s="1063"/>
      <c r="M2584" s="1063"/>
      <c r="N2584" s="1063">
        <v>12</v>
      </c>
      <c r="O2584" s="218">
        <v>45139</v>
      </c>
      <c r="P2584" s="557">
        <f t="shared" si="57"/>
        <v>12</v>
      </c>
    </row>
    <row r="2585" spans="1:16">
      <c r="A2585" s="1061">
        <v>45144</v>
      </c>
      <c r="B2585" s="1062" t="s">
        <v>37</v>
      </c>
      <c r="C2585" s="1062" t="s">
        <v>2411</v>
      </c>
      <c r="D2585" s="1015" t="s">
        <v>95</v>
      </c>
      <c r="E2585" s="1015"/>
      <c r="F2585" s="1015">
        <v>1</v>
      </c>
      <c r="G2585" s="1015">
        <v>1</v>
      </c>
      <c r="H2585" s="1063"/>
      <c r="I2585" s="1063"/>
      <c r="J2585" s="1063"/>
      <c r="K2585" s="1063"/>
      <c r="L2585" s="1063"/>
      <c r="M2585" s="1063"/>
      <c r="N2585" s="1063">
        <v>12</v>
      </c>
      <c r="O2585" s="218">
        <v>45139</v>
      </c>
      <c r="P2585" s="557">
        <f t="shared" si="57"/>
        <v>12</v>
      </c>
    </row>
    <row r="2586" spans="1:16">
      <c r="A2586" s="1061">
        <v>45144</v>
      </c>
      <c r="B2586" s="1062" t="s">
        <v>14</v>
      </c>
      <c r="C2586" s="1062" t="s">
        <v>2414</v>
      </c>
      <c r="D2586" s="1015" t="s">
        <v>96</v>
      </c>
      <c r="E2586" s="1015"/>
      <c r="F2586" s="1015">
        <v>2</v>
      </c>
      <c r="G2586" s="1015">
        <v>2</v>
      </c>
      <c r="H2586" s="1063"/>
      <c r="I2586" s="1063"/>
      <c r="J2586" s="1063"/>
      <c r="K2586" s="1063"/>
      <c r="L2586" s="1063"/>
      <c r="M2586" s="1063"/>
      <c r="N2586" s="1063">
        <v>24</v>
      </c>
      <c r="O2586" s="218">
        <v>45139</v>
      </c>
      <c r="P2586" s="557">
        <f t="shared" si="57"/>
        <v>24</v>
      </c>
    </row>
    <row r="2587" spans="1:16">
      <c r="A2587" s="1061">
        <v>45144</v>
      </c>
      <c r="B2587" s="1062" t="s">
        <v>43</v>
      </c>
      <c r="C2587" s="1062" t="s">
        <v>2336</v>
      </c>
      <c r="D2587" s="1015" t="s">
        <v>96</v>
      </c>
      <c r="E2587" s="1015"/>
      <c r="F2587" s="1015">
        <v>1</v>
      </c>
      <c r="G2587" s="1015">
        <v>1</v>
      </c>
      <c r="H2587" s="1063"/>
      <c r="I2587" s="1063"/>
      <c r="J2587" s="1063"/>
      <c r="K2587" s="1063"/>
      <c r="L2587" s="1063"/>
      <c r="M2587" s="1063"/>
      <c r="N2587" s="1063">
        <v>12</v>
      </c>
      <c r="O2587" s="218">
        <v>45139</v>
      </c>
      <c r="P2587" s="557">
        <f t="shared" si="57"/>
        <v>12</v>
      </c>
    </row>
    <row r="2588" spans="1:16">
      <c r="A2588" s="1061">
        <v>45144</v>
      </c>
      <c r="B2588" s="1062" t="s">
        <v>12</v>
      </c>
      <c r="C2588" s="1062"/>
      <c r="D2588" s="1015" t="s">
        <v>99</v>
      </c>
      <c r="E2588" s="1015"/>
      <c r="F2588" s="1015">
        <v>5</v>
      </c>
      <c r="G2588" s="1015">
        <v>5</v>
      </c>
      <c r="H2588" s="1063"/>
      <c r="I2588" s="1063"/>
      <c r="J2588" s="1063"/>
      <c r="K2588" s="1063"/>
      <c r="L2588" s="1063"/>
      <c r="M2588" s="1063"/>
      <c r="N2588" s="1063">
        <v>2</v>
      </c>
      <c r="O2588" s="218">
        <v>45139</v>
      </c>
      <c r="P2588" s="557">
        <f t="shared" si="57"/>
        <v>2</v>
      </c>
    </row>
    <row r="2589" spans="1:16">
      <c r="A2589" s="1061">
        <v>45144</v>
      </c>
      <c r="B2589" s="1062"/>
      <c r="C2589" s="1062" t="s">
        <v>2248</v>
      </c>
      <c r="D2589" s="1015" t="s">
        <v>2328</v>
      </c>
      <c r="E2589" s="1015"/>
      <c r="F2589" s="1015"/>
      <c r="G2589" s="1015"/>
      <c r="H2589" s="1063"/>
      <c r="I2589" s="1063"/>
      <c r="J2589" s="1063"/>
      <c r="K2589" s="1063">
        <v>20</v>
      </c>
      <c r="L2589" s="1063"/>
      <c r="M2589" s="1063"/>
      <c r="N2589" s="1063"/>
      <c r="O2589" s="218">
        <v>45139</v>
      </c>
      <c r="P2589" s="557">
        <f t="shared" si="57"/>
        <v>20</v>
      </c>
    </row>
    <row r="2590" spans="1:16">
      <c r="A2590" s="1061">
        <v>45145</v>
      </c>
      <c r="B2590" s="1062" t="s">
        <v>472</v>
      </c>
      <c r="C2590" s="1062" t="s">
        <v>2340</v>
      </c>
      <c r="D2590" s="1015" t="s">
        <v>11</v>
      </c>
      <c r="E2590" s="1015"/>
      <c r="F2590" s="1015">
        <v>3</v>
      </c>
      <c r="G2590" s="1015">
        <v>3</v>
      </c>
      <c r="H2590" s="1063"/>
      <c r="I2590" s="1063"/>
      <c r="J2590" s="1063"/>
      <c r="K2590" s="1063"/>
      <c r="L2590" s="1063"/>
      <c r="M2590" s="1063">
        <v>18</v>
      </c>
      <c r="N2590" s="1063"/>
      <c r="O2590" s="218">
        <v>45139</v>
      </c>
      <c r="P2590" s="557">
        <f t="shared" si="57"/>
        <v>18</v>
      </c>
    </row>
    <row r="2591" spans="1:16">
      <c r="A2591" s="1061">
        <v>45145</v>
      </c>
      <c r="B2591" s="1062" t="s">
        <v>472</v>
      </c>
      <c r="C2591" s="1062" t="s">
        <v>2220</v>
      </c>
      <c r="D2591" s="1015" t="s">
        <v>10</v>
      </c>
      <c r="E2591" s="1015"/>
      <c r="F2591" s="1015">
        <v>3</v>
      </c>
      <c r="G2591" s="1015">
        <v>0.75</v>
      </c>
      <c r="H2591" s="1063"/>
      <c r="I2591" s="1063"/>
      <c r="J2591" s="1063"/>
      <c r="K2591" s="1063"/>
      <c r="L2591" s="1063"/>
      <c r="M2591" s="1063">
        <v>12</v>
      </c>
      <c r="N2591" s="1063"/>
      <c r="O2591" s="218">
        <v>45139</v>
      </c>
      <c r="P2591" s="557">
        <f t="shared" si="57"/>
        <v>12</v>
      </c>
    </row>
    <row r="2592" spans="1:16">
      <c r="A2592" s="1061">
        <v>45145</v>
      </c>
      <c r="B2592" s="1062" t="s">
        <v>14</v>
      </c>
      <c r="C2592" s="1062" t="s">
        <v>2415</v>
      </c>
      <c r="D2592" s="1015" t="s">
        <v>10</v>
      </c>
      <c r="E2592" s="1015"/>
      <c r="F2592" s="1015">
        <v>1</v>
      </c>
      <c r="G2592" s="1015">
        <v>0.33</v>
      </c>
      <c r="H2592" s="1063"/>
      <c r="I2592" s="1063"/>
      <c r="J2592" s="1063"/>
      <c r="K2592" s="1063"/>
      <c r="L2592" s="1063"/>
      <c r="M2592" s="1063">
        <v>4</v>
      </c>
      <c r="N2592" s="1063"/>
      <c r="O2592" s="218">
        <v>45139</v>
      </c>
      <c r="P2592" s="557">
        <f t="shared" si="57"/>
        <v>4</v>
      </c>
    </row>
    <row r="2593" spans="1:16">
      <c r="A2593" s="1061">
        <v>45145</v>
      </c>
      <c r="B2593" s="1062" t="s">
        <v>37</v>
      </c>
      <c r="C2593" s="1062" t="s">
        <v>2411</v>
      </c>
      <c r="D2593" s="1015" t="s">
        <v>95</v>
      </c>
      <c r="E2593" s="1015"/>
      <c r="F2593" s="1015">
        <v>1</v>
      </c>
      <c r="G2593" s="1015">
        <v>1</v>
      </c>
      <c r="H2593" s="1063"/>
      <c r="I2593" s="1063"/>
      <c r="J2593" s="1063"/>
      <c r="K2593" s="1063"/>
      <c r="L2593" s="1063"/>
      <c r="M2593" s="1063"/>
      <c r="N2593" s="1063">
        <v>12</v>
      </c>
      <c r="O2593" s="218">
        <v>45139</v>
      </c>
      <c r="P2593" s="557">
        <f t="shared" si="57"/>
        <v>12</v>
      </c>
    </row>
    <row r="2594" spans="1:16">
      <c r="A2594" s="1061">
        <v>45145</v>
      </c>
      <c r="B2594" s="1062" t="s">
        <v>472</v>
      </c>
      <c r="C2594" s="1062" t="s">
        <v>1898</v>
      </c>
      <c r="D2594" s="1015" t="s">
        <v>96</v>
      </c>
      <c r="E2594" s="1015"/>
      <c r="F2594" s="1015">
        <v>1</v>
      </c>
      <c r="G2594" s="1015">
        <v>1</v>
      </c>
      <c r="H2594" s="1063"/>
      <c r="I2594" s="1063"/>
      <c r="J2594" s="1063"/>
      <c r="K2594" s="1063"/>
      <c r="L2594" s="1063"/>
      <c r="M2594" s="1063"/>
      <c r="N2594" s="1063">
        <v>12</v>
      </c>
      <c r="O2594" s="218">
        <v>45139</v>
      </c>
      <c r="P2594" s="557">
        <f t="shared" si="57"/>
        <v>12</v>
      </c>
    </row>
    <row r="2595" spans="1:16">
      <c r="A2595" s="1061">
        <v>45145</v>
      </c>
      <c r="B2595" s="1062" t="s">
        <v>43</v>
      </c>
      <c r="C2595" s="1062" t="s">
        <v>2336</v>
      </c>
      <c r="D2595" s="1015" t="s">
        <v>96</v>
      </c>
      <c r="E2595" s="1015"/>
      <c r="F2595" s="1015">
        <v>1</v>
      </c>
      <c r="G2595" s="1015">
        <v>1</v>
      </c>
      <c r="H2595" s="1063"/>
      <c r="I2595" s="1063"/>
      <c r="J2595" s="1063"/>
      <c r="K2595" s="1063"/>
      <c r="L2595" s="1063"/>
      <c r="M2595" s="1063"/>
      <c r="N2595" s="1063">
        <v>12</v>
      </c>
      <c r="O2595" s="218">
        <v>45139</v>
      </c>
      <c r="P2595" s="557">
        <f t="shared" si="57"/>
        <v>12</v>
      </c>
    </row>
    <row r="2596" spans="1:16">
      <c r="A2596" s="1061">
        <v>45145</v>
      </c>
      <c r="B2596" s="1062" t="s">
        <v>2</v>
      </c>
      <c r="C2596" s="1062"/>
      <c r="D2596" s="1015" t="s">
        <v>99</v>
      </c>
      <c r="E2596" s="1015"/>
      <c r="F2596" s="1015">
        <v>5</v>
      </c>
      <c r="G2596" s="1015">
        <v>5</v>
      </c>
      <c r="H2596" s="1063"/>
      <c r="I2596" s="1063"/>
      <c r="J2596" s="1063"/>
      <c r="K2596" s="1063"/>
      <c r="L2596" s="1063"/>
      <c r="M2596" s="1063"/>
      <c r="N2596" s="1063">
        <v>1</v>
      </c>
      <c r="O2596" s="218">
        <v>45139</v>
      </c>
      <c r="P2596" s="557">
        <f t="shared" si="57"/>
        <v>1</v>
      </c>
    </row>
    <row r="2597" spans="1:16">
      <c r="A2597" s="1061">
        <v>45145</v>
      </c>
      <c r="B2597" s="1062" t="s">
        <v>43</v>
      </c>
      <c r="C2597" s="1062" t="s">
        <v>2416</v>
      </c>
      <c r="D2597" s="1015" t="s">
        <v>204</v>
      </c>
      <c r="E2597" s="1015"/>
      <c r="F2597" s="1015">
        <v>1</v>
      </c>
      <c r="G2597" s="1015">
        <v>1</v>
      </c>
      <c r="H2597" s="1063"/>
      <c r="I2597" s="1063"/>
      <c r="J2597" s="1063"/>
      <c r="K2597" s="1063"/>
      <c r="L2597" s="1063"/>
      <c r="M2597" s="1063"/>
      <c r="N2597" s="1063">
        <v>37</v>
      </c>
      <c r="O2597" s="218">
        <v>45139</v>
      </c>
      <c r="P2597" s="557">
        <f t="shared" si="57"/>
        <v>37</v>
      </c>
    </row>
    <row r="2598" spans="1:16">
      <c r="A2598" s="1061">
        <v>45146</v>
      </c>
      <c r="B2598" s="1062" t="s">
        <v>14</v>
      </c>
      <c r="C2598" s="1062" t="s">
        <v>2417</v>
      </c>
      <c r="D2598" s="1015" t="s">
        <v>10</v>
      </c>
      <c r="E2598" s="1015"/>
      <c r="F2598" s="1015">
        <v>5</v>
      </c>
      <c r="G2598" s="1015">
        <v>1.25</v>
      </c>
      <c r="H2598" s="1063"/>
      <c r="I2598" s="1063"/>
      <c r="J2598" s="1063"/>
      <c r="K2598" s="1063"/>
      <c r="L2598" s="1063"/>
      <c r="M2598" s="1063">
        <v>20</v>
      </c>
      <c r="N2598" s="1063"/>
      <c r="O2598" s="218">
        <v>45139</v>
      </c>
      <c r="P2598" s="557">
        <f t="shared" si="57"/>
        <v>20</v>
      </c>
    </row>
    <row r="2599" spans="1:16">
      <c r="A2599" s="1061">
        <v>45146</v>
      </c>
      <c r="B2599" s="1062" t="s">
        <v>472</v>
      </c>
      <c r="C2599" s="1062" t="s">
        <v>2418</v>
      </c>
      <c r="D2599" s="1015" t="s">
        <v>10</v>
      </c>
      <c r="E2599" s="1015"/>
      <c r="F2599" s="1015">
        <v>6</v>
      </c>
      <c r="G2599" s="1015">
        <v>1.5</v>
      </c>
      <c r="H2599" s="1063"/>
      <c r="I2599" s="1063"/>
      <c r="J2599" s="1063"/>
      <c r="K2599" s="1063"/>
      <c r="L2599" s="1063"/>
      <c r="M2599" s="1063">
        <v>23</v>
      </c>
      <c r="N2599" s="1063"/>
      <c r="O2599" s="218">
        <v>45139</v>
      </c>
      <c r="P2599" s="557">
        <f t="shared" si="57"/>
        <v>23</v>
      </c>
    </row>
    <row r="2600" spans="1:16">
      <c r="A2600" s="1061">
        <v>45146</v>
      </c>
      <c r="B2600" s="1062" t="s">
        <v>37</v>
      </c>
      <c r="C2600" s="1062" t="s">
        <v>2419</v>
      </c>
      <c r="D2600" s="1065" t="s">
        <v>97</v>
      </c>
      <c r="E2600" s="1015"/>
      <c r="F2600" s="1015">
        <v>1</v>
      </c>
      <c r="G2600" s="1015">
        <v>1</v>
      </c>
      <c r="H2600" s="1063"/>
      <c r="I2600" s="1063"/>
      <c r="J2600" s="1063"/>
      <c r="K2600" s="1063"/>
      <c r="L2600" s="1063"/>
      <c r="M2600" s="1063"/>
      <c r="N2600" s="1063">
        <v>12</v>
      </c>
      <c r="O2600" s="218">
        <v>45139</v>
      </c>
      <c r="P2600" s="557">
        <f t="shared" si="57"/>
        <v>12</v>
      </c>
    </row>
    <row r="2601" spans="1:16">
      <c r="A2601" s="1061">
        <v>45146</v>
      </c>
      <c r="B2601" s="1062" t="s">
        <v>41</v>
      </c>
      <c r="C2601" s="1062" t="s">
        <v>2419</v>
      </c>
      <c r="D2601" s="1015" t="s">
        <v>98</v>
      </c>
      <c r="E2601" s="1015"/>
      <c r="F2601" s="1015">
        <v>1</v>
      </c>
      <c r="G2601" s="1015">
        <v>1</v>
      </c>
      <c r="H2601" s="1063"/>
      <c r="I2601" s="1063"/>
      <c r="J2601" s="1063"/>
      <c r="K2601" s="1063"/>
      <c r="L2601" s="1063"/>
      <c r="M2601" s="1063"/>
      <c r="N2601" s="1063">
        <v>12</v>
      </c>
      <c r="O2601" s="218">
        <v>45139</v>
      </c>
      <c r="P2601" s="557">
        <f t="shared" si="57"/>
        <v>12</v>
      </c>
    </row>
    <row r="2602" spans="1:16">
      <c r="A2602" s="1061">
        <v>45146</v>
      </c>
      <c r="B2602" s="1062" t="s">
        <v>37</v>
      </c>
      <c r="C2602" s="1062" t="s">
        <v>2411</v>
      </c>
      <c r="D2602" s="1015" t="s">
        <v>95</v>
      </c>
      <c r="E2602" s="1015"/>
      <c r="F2602" s="1015">
        <v>2</v>
      </c>
      <c r="G2602" s="1015">
        <v>2</v>
      </c>
      <c r="H2602" s="1063"/>
      <c r="I2602" s="1063"/>
      <c r="J2602" s="1063"/>
      <c r="K2602" s="1063"/>
      <c r="L2602" s="1063"/>
      <c r="M2602" s="1063"/>
      <c r="N2602" s="1063">
        <v>24</v>
      </c>
      <c r="O2602" s="218">
        <v>45139</v>
      </c>
      <c r="P2602" s="557">
        <f t="shared" si="57"/>
        <v>24</v>
      </c>
    </row>
    <row r="2603" spans="1:16">
      <c r="A2603" s="1061">
        <v>45146</v>
      </c>
      <c r="B2603" s="1062" t="s">
        <v>34</v>
      </c>
      <c r="C2603" s="1062" t="s">
        <v>1930</v>
      </c>
      <c r="D2603" s="1015" t="s">
        <v>95</v>
      </c>
      <c r="E2603" s="1015"/>
      <c r="F2603" s="1015">
        <v>1</v>
      </c>
      <c r="G2603" s="1015">
        <v>1</v>
      </c>
      <c r="H2603" s="1063"/>
      <c r="I2603" s="1063"/>
      <c r="J2603" s="1063"/>
      <c r="K2603" s="1063"/>
      <c r="L2603" s="1063"/>
      <c r="M2603" s="1063"/>
      <c r="N2603" s="1063">
        <v>24</v>
      </c>
      <c r="O2603" s="218">
        <v>45139</v>
      </c>
      <c r="P2603" s="557">
        <f t="shared" si="57"/>
        <v>24</v>
      </c>
    </row>
    <row r="2604" spans="1:16">
      <c r="A2604" s="1061">
        <v>45146</v>
      </c>
      <c r="B2604" s="1062" t="s">
        <v>43</v>
      </c>
      <c r="C2604" s="1062" t="s">
        <v>2336</v>
      </c>
      <c r="D2604" s="1015" t="s">
        <v>96</v>
      </c>
      <c r="E2604" s="1015"/>
      <c r="F2604" s="1015">
        <v>1</v>
      </c>
      <c r="G2604" s="1015">
        <v>1</v>
      </c>
      <c r="H2604" s="1063"/>
      <c r="I2604" s="1063"/>
      <c r="J2604" s="1063"/>
      <c r="K2604" s="1063"/>
      <c r="L2604" s="1063"/>
      <c r="M2604" s="1063"/>
      <c r="N2604" s="1063">
        <v>12</v>
      </c>
      <c r="O2604" s="218">
        <v>45139</v>
      </c>
      <c r="P2604" s="557">
        <f t="shared" si="57"/>
        <v>12</v>
      </c>
    </row>
    <row r="2605" spans="1:16">
      <c r="A2605" s="1061">
        <v>45146</v>
      </c>
      <c r="B2605" s="1062" t="s">
        <v>34</v>
      </c>
      <c r="C2605" s="1062" t="s">
        <v>1938</v>
      </c>
      <c r="D2605" s="1015" t="s">
        <v>402</v>
      </c>
      <c r="E2605" s="1015"/>
      <c r="F2605" s="1015">
        <v>1</v>
      </c>
      <c r="G2605" s="1015">
        <v>1</v>
      </c>
      <c r="H2605" s="1063">
        <v>1</v>
      </c>
      <c r="I2605" s="1063"/>
      <c r="J2605" s="1063"/>
      <c r="K2605" s="1063"/>
      <c r="L2605" s="1063"/>
      <c r="M2605" s="1063"/>
      <c r="N2605" s="1063"/>
      <c r="O2605" s="218">
        <v>45139</v>
      </c>
      <c r="P2605" s="557">
        <f t="shared" si="57"/>
        <v>0</v>
      </c>
    </row>
    <row r="2606" spans="1:16">
      <c r="A2606" s="1061">
        <v>45146</v>
      </c>
      <c r="B2606" s="1062" t="s">
        <v>34</v>
      </c>
      <c r="C2606" s="1062" t="s">
        <v>2207</v>
      </c>
      <c r="D2606" s="1015" t="s">
        <v>402</v>
      </c>
      <c r="E2606" s="1015"/>
      <c r="F2606" s="1015">
        <v>1</v>
      </c>
      <c r="G2606" s="1015">
        <v>1</v>
      </c>
      <c r="H2606" s="1063">
        <v>1</v>
      </c>
      <c r="I2606" s="1063"/>
      <c r="J2606" s="1063"/>
      <c r="K2606" s="1063"/>
      <c r="L2606" s="1063"/>
      <c r="M2606" s="1063"/>
      <c r="N2606" s="1063"/>
      <c r="O2606" s="218">
        <v>45139</v>
      </c>
      <c r="P2606" s="557">
        <f t="shared" si="57"/>
        <v>0</v>
      </c>
    </row>
    <row r="2607" spans="1:16">
      <c r="A2607" s="1061">
        <v>45147</v>
      </c>
      <c r="B2607" s="1062" t="s">
        <v>43</v>
      </c>
      <c r="C2607" s="1062" t="s">
        <v>2280</v>
      </c>
      <c r="D2607" s="1015" t="s">
        <v>204</v>
      </c>
      <c r="E2607" s="1015"/>
      <c r="F2607" s="1015">
        <v>1</v>
      </c>
      <c r="G2607" s="1015">
        <v>1</v>
      </c>
      <c r="H2607" s="1063"/>
      <c r="I2607" s="1063"/>
      <c r="J2607" s="1063"/>
      <c r="K2607" s="1063"/>
      <c r="L2607" s="1063"/>
      <c r="M2607" s="1063"/>
      <c r="N2607" s="1063">
        <v>14</v>
      </c>
      <c r="O2607" s="218">
        <v>45139</v>
      </c>
      <c r="P2607" s="557">
        <f t="shared" si="57"/>
        <v>14</v>
      </c>
    </row>
    <row r="2608" spans="1:16">
      <c r="A2608" s="1061">
        <v>45147</v>
      </c>
      <c r="B2608" s="1062" t="s">
        <v>472</v>
      </c>
      <c r="C2608" s="1062" t="s">
        <v>2340</v>
      </c>
      <c r="D2608" s="1015" t="s">
        <v>11</v>
      </c>
      <c r="E2608" s="1015"/>
      <c r="F2608" s="1015">
        <v>3</v>
      </c>
      <c r="G2608" s="1015">
        <v>3</v>
      </c>
      <c r="H2608" s="1063"/>
      <c r="I2608" s="1063"/>
      <c r="J2608" s="1063"/>
      <c r="K2608" s="1063"/>
      <c r="L2608" s="1063"/>
      <c r="M2608" s="1063">
        <v>18</v>
      </c>
      <c r="N2608" s="1063"/>
      <c r="O2608" s="218">
        <v>45139</v>
      </c>
      <c r="P2608" s="557">
        <f t="shared" si="57"/>
        <v>18</v>
      </c>
    </row>
    <row r="2609" spans="1:16">
      <c r="A2609" s="1061">
        <v>45147</v>
      </c>
      <c r="B2609" s="1062" t="s">
        <v>472</v>
      </c>
      <c r="C2609" s="1062" t="s">
        <v>2420</v>
      </c>
      <c r="D2609" s="1015" t="s">
        <v>10</v>
      </c>
      <c r="E2609" s="1015"/>
      <c r="F2609" s="1015">
        <v>3</v>
      </c>
      <c r="G2609" s="1015">
        <v>0.75</v>
      </c>
      <c r="H2609" s="1063"/>
      <c r="I2609" s="1063"/>
      <c r="J2609" s="1063"/>
      <c r="K2609" s="1063"/>
      <c r="L2609" s="1063"/>
      <c r="M2609" s="1063">
        <v>15</v>
      </c>
      <c r="N2609" s="1063"/>
      <c r="O2609" s="218">
        <v>45139</v>
      </c>
      <c r="P2609" s="557">
        <f t="shared" si="57"/>
        <v>15</v>
      </c>
    </row>
    <row r="2610" spans="1:16">
      <c r="A2610" s="1061">
        <v>45147</v>
      </c>
      <c r="B2610" s="1062" t="s">
        <v>37</v>
      </c>
      <c r="C2610" s="1062" t="s">
        <v>2419</v>
      </c>
      <c r="D2610" s="1065" t="s">
        <v>97</v>
      </c>
      <c r="E2610" s="1015"/>
      <c r="F2610" s="1015">
        <v>1</v>
      </c>
      <c r="G2610" s="1015">
        <v>1</v>
      </c>
      <c r="H2610" s="1063"/>
      <c r="I2610" s="1063"/>
      <c r="J2610" s="1063"/>
      <c r="K2610" s="1063"/>
      <c r="L2610" s="1063"/>
      <c r="M2610" s="1063"/>
      <c r="N2610" s="1063">
        <v>12</v>
      </c>
      <c r="O2610" s="218">
        <v>45139</v>
      </c>
      <c r="P2610" s="557">
        <f t="shared" si="57"/>
        <v>12</v>
      </c>
    </row>
    <row r="2611" spans="1:16">
      <c r="A2611" s="1061">
        <v>45147</v>
      </c>
      <c r="B2611" s="1062" t="s">
        <v>41</v>
      </c>
      <c r="C2611" s="1062" t="s">
        <v>2419</v>
      </c>
      <c r="D2611" s="1015" t="s">
        <v>98</v>
      </c>
      <c r="E2611" s="1015"/>
      <c r="F2611" s="1015">
        <v>1</v>
      </c>
      <c r="G2611" s="1015">
        <v>1</v>
      </c>
      <c r="H2611" s="1063"/>
      <c r="I2611" s="1063"/>
      <c r="J2611" s="1063"/>
      <c r="K2611" s="1063"/>
      <c r="L2611" s="1063"/>
      <c r="M2611" s="1063"/>
      <c r="N2611" s="1063">
        <v>12</v>
      </c>
      <c r="O2611" s="218">
        <v>45139</v>
      </c>
      <c r="P2611" s="557">
        <f t="shared" si="57"/>
        <v>12</v>
      </c>
    </row>
    <row r="2612" spans="1:16">
      <c r="A2612" s="1061">
        <v>45147</v>
      </c>
      <c r="B2612" s="1062" t="s">
        <v>14</v>
      </c>
      <c r="C2612" s="1062" t="s">
        <v>2421</v>
      </c>
      <c r="D2612" s="1015" t="s">
        <v>95</v>
      </c>
      <c r="E2612" s="1015"/>
      <c r="F2612" s="1015">
        <v>1</v>
      </c>
      <c r="G2612" s="1015">
        <v>1</v>
      </c>
      <c r="H2612" s="1063"/>
      <c r="I2612" s="1063"/>
      <c r="J2612" s="1063"/>
      <c r="K2612" s="1063"/>
      <c r="L2612" s="1063"/>
      <c r="M2612" s="1063"/>
      <c r="N2612" s="1063">
        <v>12</v>
      </c>
      <c r="O2612" s="218">
        <v>45139</v>
      </c>
      <c r="P2612" s="557">
        <f t="shared" si="57"/>
        <v>12</v>
      </c>
    </row>
    <row r="2613" spans="1:16">
      <c r="A2613" s="1061">
        <v>45147</v>
      </c>
      <c r="B2613" s="1062" t="s">
        <v>34</v>
      </c>
      <c r="C2613" s="1062" t="s">
        <v>2422</v>
      </c>
      <c r="D2613" s="1015" t="s">
        <v>95</v>
      </c>
      <c r="E2613" s="1015"/>
      <c r="F2613" s="1015">
        <v>1</v>
      </c>
      <c r="G2613" s="1015">
        <v>1</v>
      </c>
      <c r="H2613" s="1063"/>
      <c r="I2613" s="1063"/>
      <c r="J2613" s="1063">
        <v>2</v>
      </c>
      <c r="K2613" s="1063"/>
      <c r="L2613" s="1063"/>
      <c r="M2613" s="1063"/>
      <c r="N2613" s="1063">
        <v>12</v>
      </c>
      <c r="O2613" s="218">
        <v>45139</v>
      </c>
      <c r="P2613" s="557">
        <f t="shared" si="57"/>
        <v>12</v>
      </c>
    </row>
    <row r="2614" spans="1:16">
      <c r="A2614" s="1061">
        <v>45147</v>
      </c>
      <c r="B2614" s="1062" t="s">
        <v>14</v>
      </c>
      <c r="C2614" s="1062" t="s">
        <v>2103</v>
      </c>
      <c r="D2614" s="1015" t="s">
        <v>96</v>
      </c>
      <c r="E2614" s="1015"/>
      <c r="F2614" s="1015">
        <v>1</v>
      </c>
      <c r="G2614" s="1015">
        <v>1</v>
      </c>
      <c r="H2614" s="1063"/>
      <c r="I2614" s="1063"/>
      <c r="J2614" s="1063"/>
      <c r="K2614" s="1063"/>
      <c r="L2614" s="1063"/>
      <c r="M2614" s="1063"/>
      <c r="N2614" s="1063">
        <v>12</v>
      </c>
      <c r="O2614" s="218">
        <v>45139</v>
      </c>
      <c r="P2614" s="557">
        <f t="shared" si="57"/>
        <v>12</v>
      </c>
    </row>
    <row r="2615" spans="1:16">
      <c r="A2615" s="1061">
        <v>45147</v>
      </c>
      <c r="B2615" s="1062" t="s">
        <v>472</v>
      </c>
      <c r="C2615" s="1062" t="s">
        <v>1798</v>
      </c>
      <c r="D2615" s="1015" t="s">
        <v>96</v>
      </c>
      <c r="E2615" s="1015"/>
      <c r="F2615" s="1015">
        <v>1</v>
      </c>
      <c r="G2615" s="1015">
        <v>1</v>
      </c>
      <c r="H2615" s="1063"/>
      <c r="I2615" s="1063"/>
      <c r="J2615" s="1063"/>
      <c r="K2615" s="1063"/>
      <c r="L2615" s="1063"/>
      <c r="M2615" s="1063"/>
      <c r="N2615" s="1063">
        <v>12</v>
      </c>
      <c r="O2615" s="218">
        <v>45139</v>
      </c>
      <c r="P2615" s="557">
        <f t="shared" si="57"/>
        <v>12</v>
      </c>
    </row>
    <row r="2616" spans="1:16">
      <c r="A2616" s="1061">
        <v>45147</v>
      </c>
      <c r="B2616" s="1062" t="s">
        <v>472</v>
      </c>
      <c r="C2616" s="1062" t="s">
        <v>1949</v>
      </c>
      <c r="D2616" s="1015" t="s">
        <v>96</v>
      </c>
      <c r="E2616" s="1015"/>
      <c r="F2616" s="1015">
        <v>1</v>
      </c>
      <c r="G2616" s="1015">
        <v>1</v>
      </c>
      <c r="H2616" s="1063"/>
      <c r="I2616" s="1063"/>
      <c r="J2616" s="1063"/>
      <c r="K2616" s="1063"/>
      <c r="L2616" s="1063"/>
      <c r="M2616" s="1063"/>
      <c r="N2616" s="1063">
        <v>12</v>
      </c>
      <c r="O2616" s="218">
        <v>45139</v>
      </c>
      <c r="P2616" s="557">
        <f t="shared" si="57"/>
        <v>12</v>
      </c>
    </row>
    <row r="2617" spans="1:16">
      <c r="A2617" s="1061">
        <v>45147</v>
      </c>
      <c r="B2617" s="1062" t="s">
        <v>41</v>
      </c>
      <c r="C2617" s="1062"/>
      <c r="D2617" s="1015" t="s">
        <v>99</v>
      </c>
      <c r="E2617" s="1015"/>
      <c r="F2617" s="1015">
        <v>4</v>
      </c>
      <c r="G2617" s="1015">
        <v>4</v>
      </c>
      <c r="H2617" s="1063"/>
      <c r="I2617" s="1063"/>
      <c r="J2617" s="1063"/>
      <c r="K2617" s="1063"/>
      <c r="L2617" s="1063"/>
      <c r="M2617" s="1063"/>
      <c r="N2617" s="1063">
        <v>2</v>
      </c>
      <c r="O2617" s="218">
        <v>45139</v>
      </c>
      <c r="P2617" s="557">
        <f t="shared" si="57"/>
        <v>2</v>
      </c>
    </row>
    <row r="2618" spans="1:16">
      <c r="A2618" s="1061">
        <v>45147</v>
      </c>
      <c r="B2618" s="1062" t="s">
        <v>34</v>
      </c>
      <c r="C2618" s="1062" t="s">
        <v>1938</v>
      </c>
      <c r="D2618" s="1015" t="s">
        <v>403</v>
      </c>
      <c r="E2618" s="1015"/>
      <c r="F2618" s="1015">
        <v>2</v>
      </c>
      <c r="G2618" s="1015">
        <v>2</v>
      </c>
      <c r="H2618" s="1015">
        <v>2</v>
      </c>
      <c r="I2618" s="1063"/>
      <c r="J2618" s="1063"/>
      <c r="K2618" s="1063"/>
      <c r="L2618" s="1063"/>
      <c r="M2618" s="1063"/>
      <c r="N2618" s="1063"/>
      <c r="O2618" s="218">
        <v>45139</v>
      </c>
      <c r="P2618" s="557">
        <f t="shared" si="57"/>
        <v>0</v>
      </c>
    </row>
    <row r="2619" spans="1:16">
      <c r="A2619" s="1061">
        <v>45147</v>
      </c>
      <c r="B2619" s="1062" t="s">
        <v>34</v>
      </c>
      <c r="C2619" s="1062" t="s">
        <v>1938</v>
      </c>
      <c r="D2619" s="1015" t="s">
        <v>400</v>
      </c>
      <c r="E2619" s="1015"/>
      <c r="F2619" s="1015">
        <v>3</v>
      </c>
      <c r="G2619" s="1015">
        <v>3</v>
      </c>
      <c r="H2619" s="1015">
        <v>3</v>
      </c>
      <c r="I2619" s="1063"/>
      <c r="J2619" s="1063"/>
      <c r="K2619" s="1063"/>
      <c r="L2619" s="1063"/>
      <c r="M2619" s="1063"/>
      <c r="N2619" s="1063"/>
      <c r="O2619" s="218">
        <v>45139</v>
      </c>
      <c r="P2619" s="557">
        <f t="shared" si="57"/>
        <v>0</v>
      </c>
    </row>
    <row r="2620" spans="1:16">
      <c r="A2620" s="1061">
        <v>45147</v>
      </c>
      <c r="B2620" s="1062" t="s">
        <v>34</v>
      </c>
      <c r="C2620" s="1062" t="s">
        <v>2207</v>
      </c>
      <c r="D2620" s="1015" t="s">
        <v>403</v>
      </c>
      <c r="E2620" s="1015"/>
      <c r="F2620" s="1015">
        <v>1</v>
      </c>
      <c r="G2620" s="1015">
        <v>1</v>
      </c>
      <c r="H2620" s="1015">
        <v>1</v>
      </c>
      <c r="I2620" s="1063"/>
      <c r="J2620" s="1063"/>
      <c r="K2620" s="1063"/>
      <c r="L2620" s="1063"/>
      <c r="M2620" s="1063"/>
      <c r="N2620" s="1063"/>
      <c r="O2620" s="218">
        <v>45139</v>
      </c>
      <c r="P2620" s="557">
        <f t="shared" si="57"/>
        <v>0</v>
      </c>
    </row>
    <row r="2621" spans="1:16">
      <c r="A2621" s="1061">
        <v>45147</v>
      </c>
      <c r="B2621" s="1062" t="s">
        <v>34</v>
      </c>
      <c r="C2621" s="1062" t="s">
        <v>2207</v>
      </c>
      <c r="D2621" s="1015" t="s">
        <v>400</v>
      </c>
      <c r="E2621" s="1015"/>
      <c r="F2621" s="1015">
        <v>2</v>
      </c>
      <c r="G2621" s="1015">
        <v>2</v>
      </c>
      <c r="H2621" s="1015">
        <v>2</v>
      </c>
      <c r="I2621" s="1063"/>
      <c r="J2621" s="1063"/>
      <c r="K2621" s="1063"/>
      <c r="L2621" s="1063"/>
      <c r="M2621" s="1063"/>
      <c r="N2621" s="1063"/>
      <c r="O2621" s="218">
        <v>45139</v>
      </c>
      <c r="P2621" s="557">
        <f t="shared" si="57"/>
        <v>0</v>
      </c>
    </row>
    <row r="2622" spans="1:16">
      <c r="A2622" s="1061">
        <v>45147</v>
      </c>
      <c r="B2622" s="1062" t="s">
        <v>1</v>
      </c>
      <c r="C2622" s="1062"/>
      <c r="D2622" s="846" t="s">
        <v>406</v>
      </c>
      <c r="E2622" s="1015"/>
      <c r="F2622" s="1015"/>
      <c r="G2622" s="1015"/>
      <c r="H2622" s="1063"/>
      <c r="I2622" s="1063"/>
      <c r="J2622" s="1063"/>
      <c r="K2622" s="1063"/>
      <c r="L2622" s="1063"/>
      <c r="M2622" s="1063"/>
      <c r="N2622" s="1063"/>
      <c r="O2622" s="218">
        <v>45139</v>
      </c>
      <c r="P2622" s="557">
        <f t="shared" si="57"/>
        <v>0</v>
      </c>
    </row>
    <row r="2623" spans="1:16">
      <c r="A2623" s="1061">
        <v>45147</v>
      </c>
      <c r="B2623" s="1062" t="s">
        <v>12</v>
      </c>
      <c r="C2623" s="1062"/>
      <c r="D2623" s="846" t="s">
        <v>406</v>
      </c>
      <c r="E2623" s="1015"/>
      <c r="F2623" s="1015"/>
      <c r="G2623" s="1015"/>
      <c r="H2623" s="1063"/>
      <c r="I2623" s="1063">
        <v>288</v>
      </c>
      <c r="J2623" s="1063"/>
      <c r="K2623" s="1063"/>
      <c r="L2623" s="1063"/>
      <c r="M2623" s="1063"/>
      <c r="N2623" s="1063"/>
      <c r="O2623" s="218">
        <v>45139</v>
      </c>
      <c r="P2623" s="557">
        <f t="shared" si="57"/>
        <v>0</v>
      </c>
    </row>
    <row r="2624" spans="1:16">
      <c r="A2624" s="1061">
        <v>45148</v>
      </c>
      <c r="B2624" s="1062" t="s">
        <v>472</v>
      </c>
      <c r="C2624" s="1062" t="s">
        <v>1822</v>
      </c>
      <c r="D2624" s="1015" t="s">
        <v>10</v>
      </c>
      <c r="E2624" s="1015"/>
      <c r="F2624" s="1015">
        <v>2</v>
      </c>
      <c r="G2624" s="1015">
        <v>0.5</v>
      </c>
      <c r="H2624" s="1063"/>
      <c r="I2624" s="1063"/>
      <c r="J2624" s="1063"/>
      <c r="K2624" s="1063"/>
      <c r="L2624" s="1063"/>
      <c r="M2624" s="1063">
        <v>10</v>
      </c>
      <c r="N2624" s="1063"/>
      <c r="O2624" s="218">
        <v>45139</v>
      </c>
      <c r="P2624" s="557">
        <f t="shared" si="57"/>
        <v>10</v>
      </c>
    </row>
    <row r="2625" spans="1:16">
      <c r="A2625" s="1061">
        <v>45148</v>
      </c>
      <c r="B2625" s="1062" t="s">
        <v>37</v>
      </c>
      <c r="C2625" s="1062" t="s">
        <v>2423</v>
      </c>
      <c r="D2625" s="1065" t="s">
        <v>97</v>
      </c>
      <c r="E2625" s="1015"/>
      <c r="F2625" s="1015">
        <v>1</v>
      </c>
      <c r="G2625" s="1015">
        <v>1</v>
      </c>
      <c r="H2625" s="1063"/>
      <c r="I2625" s="1063"/>
      <c r="J2625" s="1063"/>
      <c r="K2625" s="1063"/>
      <c r="L2625" s="1063"/>
      <c r="M2625" s="1063"/>
      <c r="N2625" s="1063">
        <v>12</v>
      </c>
      <c r="O2625" s="218">
        <v>45139</v>
      </c>
      <c r="P2625" s="557">
        <f t="shared" si="57"/>
        <v>12</v>
      </c>
    </row>
    <row r="2626" spans="1:16">
      <c r="A2626" s="1061">
        <v>45148</v>
      </c>
      <c r="B2626" s="1062" t="s">
        <v>37</v>
      </c>
      <c r="C2626" s="1062" t="s">
        <v>2423</v>
      </c>
      <c r="D2626" s="1015" t="s">
        <v>98</v>
      </c>
      <c r="E2626" s="1015"/>
      <c r="F2626" s="1015">
        <v>1</v>
      </c>
      <c r="G2626" s="1015">
        <v>1</v>
      </c>
      <c r="H2626" s="1063"/>
      <c r="I2626" s="1063"/>
      <c r="J2626" s="1063"/>
      <c r="K2626" s="1063"/>
      <c r="L2626" s="1063"/>
      <c r="M2626" s="1063"/>
      <c r="N2626" s="1063">
        <v>12</v>
      </c>
      <c r="O2626" s="218">
        <v>45139</v>
      </c>
      <c r="P2626" s="557">
        <f t="shared" si="57"/>
        <v>12</v>
      </c>
    </row>
    <row r="2627" spans="1:16">
      <c r="A2627" s="1061">
        <v>45148</v>
      </c>
      <c r="B2627" s="1062" t="s">
        <v>43</v>
      </c>
      <c r="C2627" s="1062" t="s">
        <v>2424</v>
      </c>
      <c r="D2627" s="1015" t="s">
        <v>95</v>
      </c>
      <c r="E2627" s="1015"/>
      <c r="F2627" s="1015">
        <v>2</v>
      </c>
      <c r="G2627" s="1015">
        <v>2</v>
      </c>
      <c r="H2627" s="1063"/>
      <c r="I2627" s="1063"/>
      <c r="J2627" s="1063"/>
      <c r="K2627" s="1063"/>
      <c r="L2627" s="1063"/>
      <c r="M2627" s="1063"/>
      <c r="N2627" s="1063">
        <v>24</v>
      </c>
      <c r="O2627" s="218">
        <v>45139</v>
      </c>
      <c r="P2627" s="557">
        <f t="shared" si="57"/>
        <v>24</v>
      </c>
    </row>
    <row r="2628" spans="1:16">
      <c r="A2628" s="1061">
        <v>45148</v>
      </c>
      <c r="B2628" s="1062" t="s">
        <v>34</v>
      </c>
      <c r="C2628" s="1062" t="s">
        <v>2422</v>
      </c>
      <c r="D2628" s="1015" t="s">
        <v>95</v>
      </c>
      <c r="E2628" s="1015"/>
      <c r="F2628" s="1015">
        <v>1</v>
      </c>
      <c r="G2628" s="1015">
        <v>1</v>
      </c>
      <c r="H2628" s="1063"/>
      <c r="I2628" s="1063"/>
      <c r="J2628" s="1063">
        <v>1</v>
      </c>
      <c r="K2628" s="1063"/>
      <c r="L2628" s="1063"/>
      <c r="M2628" s="1063"/>
      <c r="N2628" s="1063">
        <v>12</v>
      </c>
      <c r="O2628" s="218">
        <v>45139</v>
      </c>
      <c r="P2628" s="557">
        <f t="shared" si="57"/>
        <v>12</v>
      </c>
    </row>
    <row r="2629" spans="1:16">
      <c r="A2629" s="1061">
        <v>45148</v>
      </c>
      <c r="B2629" s="1062" t="s">
        <v>14</v>
      </c>
      <c r="C2629" s="1062" t="s">
        <v>2425</v>
      </c>
      <c r="D2629" s="1015" t="s">
        <v>96</v>
      </c>
      <c r="E2629" s="1015"/>
      <c r="F2629" s="1015">
        <v>1</v>
      </c>
      <c r="G2629" s="1015">
        <v>1</v>
      </c>
      <c r="H2629" s="1063"/>
      <c r="I2629" s="1063"/>
      <c r="J2629" s="1063"/>
      <c r="K2629" s="1063"/>
      <c r="L2629" s="1063"/>
      <c r="M2629" s="1063"/>
      <c r="N2629" s="1063">
        <v>12</v>
      </c>
      <c r="O2629" s="218">
        <v>45139</v>
      </c>
      <c r="P2629" s="557">
        <f t="shared" si="57"/>
        <v>12</v>
      </c>
    </row>
    <row r="2630" spans="1:16">
      <c r="A2630" s="1061">
        <v>45148</v>
      </c>
      <c r="B2630" s="1062" t="s">
        <v>472</v>
      </c>
      <c r="C2630" s="1062" t="s">
        <v>1798</v>
      </c>
      <c r="D2630" s="1015" t="s">
        <v>96</v>
      </c>
      <c r="E2630" s="1015"/>
      <c r="F2630" s="1015">
        <v>1</v>
      </c>
      <c r="G2630" s="1015">
        <v>1</v>
      </c>
      <c r="H2630" s="1063"/>
      <c r="I2630" s="1063"/>
      <c r="J2630" s="1063"/>
      <c r="K2630" s="1063"/>
      <c r="L2630" s="1063"/>
      <c r="M2630" s="1063"/>
      <c r="N2630" s="1063">
        <v>12</v>
      </c>
      <c r="O2630" s="218">
        <v>45139</v>
      </c>
      <c r="P2630" s="557">
        <f t="shared" si="57"/>
        <v>12</v>
      </c>
    </row>
    <row r="2631" spans="1:16">
      <c r="A2631" s="1061">
        <v>45149</v>
      </c>
      <c r="B2631" s="1062" t="s">
        <v>14</v>
      </c>
      <c r="C2631" s="1062" t="s">
        <v>2426</v>
      </c>
      <c r="D2631" s="1015" t="s">
        <v>204</v>
      </c>
      <c r="E2631" s="1015"/>
      <c r="F2631" s="1015">
        <v>1</v>
      </c>
      <c r="G2631" s="1015">
        <v>1</v>
      </c>
      <c r="H2631" s="1063"/>
      <c r="I2631" s="1063"/>
      <c r="J2631" s="1063"/>
      <c r="K2631" s="1063"/>
      <c r="L2631" s="1063"/>
      <c r="M2631" s="1063"/>
      <c r="N2631" s="1063">
        <v>33</v>
      </c>
      <c r="O2631" s="218">
        <v>45139</v>
      </c>
      <c r="P2631" s="557">
        <f t="shared" si="57"/>
        <v>33</v>
      </c>
    </row>
    <row r="2632" spans="1:16">
      <c r="A2632" s="1061">
        <v>45149</v>
      </c>
      <c r="B2632" s="1062" t="s">
        <v>43</v>
      </c>
      <c r="C2632" s="1062" t="s">
        <v>449</v>
      </c>
      <c r="D2632" s="1015" t="s">
        <v>204</v>
      </c>
      <c r="E2632" s="1015"/>
      <c r="F2632" s="1015">
        <v>1</v>
      </c>
      <c r="G2632" s="1015">
        <v>1</v>
      </c>
      <c r="H2632" s="1063"/>
      <c r="I2632" s="1063"/>
      <c r="J2632" s="1063"/>
      <c r="K2632" s="1063"/>
      <c r="L2632" s="1063"/>
      <c r="M2632" s="1063"/>
      <c r="N2632" s="1063">
        <v>14</v>
      </c>
      <c r="O2632" s="218">
        <v>45139</v>
      </c>
      <c r="P2632" s="557">
        <f t="shared" si="57"/>
        <v>14</v>
      </c>
    </row>
    <row r="2633" spans="1:16">
      <c r="A2633" s="1061">
        <v>45149</v>
      </c>
      <c r="B2633" s="1062" t="s">
        <v>472</v>
      </c>
      <c r="C2633" s="1062" t="s">
        <v>2427</v>
      </c>
      <c r="D2633" s="1015" t="s">
        <v>10</v>
      </c>
      <c r="E2633" s="1015"/>
      <c r="F2633" s="1015">
        <v>4</v>
      </c>
      <c r="G2633" s="1015">
        <v>1</v>
      </c>
      <c r="H2633" s="1063"/>
      <c r="I2633" s="1063"/>
      <c r="J2633" s="1063"/>
      <c r="K2633" s="1063"/>
      <c r="L2633" s="1063"/>
      <c r="M2633" s="1063">
        <v>18</v>
      </c>
      <c r="N2633" s="1063"/>
      <c r="O2633" s="218">
        <v>45139</v>
      </c>
      <c r="P2633" s="557">
        <f t="shared" si="57"/>
        <v>18</v>
      </c>
    </row>
    <row r="2634" spans="1:16">
      <c r="A2634" s="1061">
        <v>45149</v>
      </c>
      <c r="B2634" s="1062" t="s">
        <v>34</v>
      </c>
      <c r="C2634" s="1062" t="s">
        <v>1930</v>
      </c>
      <c r="D2634" s="1015" t="s">
        <v>98</v>
      </c>
      <c r="E2634" s="1015"/>
      <c r="F2634" s="1015">
        <v>1</v>
      </c>
      <c r="G2634" s="1015">
        <v>1</v>
      </c>
      <c r="H2634" s="1063"/>
      <c r="I2634" s="1063"/>
      <c r="J2634" s="1063"/>
      <c r="K2634" s="1063"/>
      <c r="L2634" s="1063"/>
      <c r="M2634" s="1063"/>
      <c r="N2634" s="1063">
        <v>12</v>
      </c>
      <c r="O2634" s="218">
        <v>45139</v>
      </c>
      <c r="P2634" s="557">
        <f t="shared" si="57"/>
        <v>12</v>
      </c>
    </row>
    <row r="2635" spans="1:16">
      <c r="A2635" s="1061">
        <v>45149</v>
      </c>
      <c r="B2635" s="1062" t="s">
        <v>37</v>
      </c>
      <c r="C2635" s="1062" t="s">
        <v>2428</v>
      </c>
      <c r="D2635" s="1015" t="s">
        <v>98</v>
      </c>
      <c r="E2635" s="1015"/>
      <c r="F2635" s="1015">
        <v>1</v>
      </c>
      <c r="G2635" s="1015">
        <v>1</v>
      </c>
      <c r="H2635" s="1063"/>
      <c r="I2635" s="1063"/>
      <c r="J2635" s="1063"/>
      <c r="K2635" s="1063"/>
      <c r="L2635" s="1063"/>
      <c r="M2635" s="1063"/>
      <c r="N2635" s="1063">
        <v>12</v>
      </c>
      <c r="O2635" s="218">
        <v>45139</v>
      </c>
      <c r="P2635" s="557">
        <f t="shared" si="57"/>
        <v>12</v>
      </c>
    </row>
    <row r="2636" spans="1:16">
      <c r="A2636" s="1061">
        <v>45149</v>
      </c>
      <c r="B2636" s="1062" t="s">
        <v>43</v>
      </c>
      <c r="C2636" s="1062" t="s">
        <v>1773</v>
      </c>
      <c r="D2636" s="1015" t="s">
        <v>95</v>
      </c>
      <c r="E2636" s="1015"/>
      <c r="F2636" s="1015">
        <v>2</v>
      </c>
      <c r="G2636" s="1015">
        <v>2</v>
      </c>
      <c r="H2636" s="1063"/>
      <c r="I2636" s="1063"/>
      <c r="J2636" s="1063"/>
      <c r="K2636" s="1063"/>
      <c r="L2636" s="1063"/>
      <c r="M2636" s="1063"/>
      <c r="N2636" s="1063">
        <v>24</v>
      </c>
      <c r="O2636" s="218">
        <v>45139</v>
      </c>
      <c r="P2636" s="557">
        <f t="shared" si="57"/>
        <v>24</v>
      </c>
    </row>
    <row r="2637" spans="1:16">
      <c r="A2637" s="1061">
        <v>45149</v>
      </c>
      <c r="B2637" s="1062" t="s">
        <v>34</v>
      </c>
      <c r="C2637" s="1062" t="s">
        <v>2215</v>
      </c>
      <c r="D2637" s="1015" t="s">
        <v>95</v>
      </c>
      <c r="E2637" s="1015"/>
      <c r="F2637" s="1015">
        <v>1</v>
      </c>
      <c r="G2637" s="1015">
        <v>1</v>
      </c>
      <c r="H2637" s="1063"/>
      <c r="I2637" s="1063"/>
      <c r="J2637" s="1063">
        <v>1</v>
      </c>
      <c r="K2637" s="1063"/>
      <c r="L2637" s="1063"/>
      <c r="M2637" s="1063"/>
      <c r="N2637" s="1063">
        <v>12</v>
      </c>
      <c r="O2637" s="218">
        <v>45139</v>
      </c>
      <c r="P2637" s="557">
        <f t="shared" ref="P2637:P2646" si="58">SUM(K2637:N2637)</f>
        <v>12</v>
      </c>
    </row>
    <row r="2638" spans="1:16">
      <c r="A2638" s="1061">
        <v>45149</v>
      </c>
      <c r="B2638" s="1062" t="s">
        <v>43</v>
      </c>
      <c r="C2638" s="1062" t="s">
        <v>2430</v>
      </c>
      <c r="D2638" s="1015" t="s">
        <v>96</v>
      </c>
      <c r="E2638" s="1015"/>
      <c r="F2638" s="1015">
        <v>2</v>
      </c>
      <c r="G2638" s="1015">
        <v>2</v>
      </c>
      <c r="H2638" s="1063"/>
      <c r="I2638" s="1063"/>
      <c r="J2638" s="1063"/>
      <c r="K2638" s="1063"/>
      <c r="L2638" s="1063"/>
      <c r="M2638" s="1063"/>
      <c r="N2638" s="1063">
        <v>24</v>
      </c>
      <c r="O2638" s="218">
        <v>45139</v>
      </c>
      <c r="P2638" s="557">
        <f t="shared" si="58"/>
        <v>24</v>
      </c>
    </row>
    <row r="2639" spans="1:16">
      <c r="A2639" s="1061">
        <v>45149</v>
      </c>
      <c r="B2639" s="1062" t="s">
        <v>472</v>
      </c>
      <c r="C2639" s="1062" t="s">
        <v>2429</v>
      </c>
      <c r="D2639" s="1015" t="s">
        <v>96</v>
      </c>
      <c r="E2639" s="1015"/>
      <c r="F2639" s="1015">
        <v>1</v>
      </c>
      <c r="G2639" s="1015">
        <v>1</v>
      </c>
      <c r="H2639" s="1063"/>
      <c r="I2639" s="1063"/>
      <c r="J2639" s="1063"/>
      <c r="K2639" s="1063"/>
      <c r="L2639" s="1063"/>
      <c r="M2639" s="1063"/>
      <c r="N2639" s="1063">
        <v>12</v>
      </c>
      <c r="O2639" s="218">
        <v>45139</v>
      </c>
      <c r="P2639" s="557">
        <f t="shared" si="58"/>
        <v>12</v>
      </c>
    </row>
    <row r="2640" spans="1:16">
      <c r="A2640" s="1061">
        <v>45149</v>
      </c>
      <c r="B2640" s="1062" t="s">
        <v>34</v>
      </c>
      <c r="C2640" s="1062" t="s">
        <v>2207</v>
      </c>
      <c r="D2640" s="1015" t="s">
        <v>401</v>
      </c>
      <c r="E2640" s="1015"/>
      <c r="F2640" s="1015">
        <v>2</v>
      </c>
      <c r="G2640" s="1015">
        <v>2</v>
      </c>
      <c r="H2640" s="1015">
        <v>2</v>
      </c>
      <c r="I2640" s="1063"/>
      <c r="J2640" s="1063"/>
      <c r="K2640" s="1063"/>
      <c r="L2640" s="1063"/>
      <c r="M2640" s="1063"/>
      <c r="N2640" s="1063"/>
      <c r="O2640" s="218">
        <v>45139</v>
      </c>
      <c r="P2640" s="557">
        <f t="shared" si="58"/>
        <v>0</v>
      </c>
    </row>
    <row r="2641" spans="1:16">
      <c r="A2641" s="1061">
        <v>45149</v>
      </c>
      <c r="B2641" s="1062" t="s">
        <v>34</v>
      </c>
      <c r="C2641" s="1062" t="s">
        <v>2431</v>
      </c>
      <c r="D2641" s="1015" t="s">
        <v>403</v>
      </c>
      <c r="E2641" s="1015"/>
      <c r="F2641" s="1015">
        <v>2</v>
      </c>
      <c r="G2641" s="1015">
        <v>2</v>
      </c>
      <c r="H2641" s="1015">
        <v>2</v>
      </c>
      <c r="I2641" s="1063"/>
      <c r="J2641" s="1063"/>
      <c r="K2641" s="1063"/>
      <c r="L2641" s="1063"/>
      <c r="M2641" s="1063"/>
      <c r="N2641" s="1063"/>
      <c r="O2641" s="218">
        <v>45139</v>
      </c>
      <c r="P2641" s="557">
        <f t="shared" si="58"/>
        <v>0</v>
      </c>
    </row>
    <row r="2642" spans="1:16">
      <c r="A2642" s="1061">
        <v>45149</v>
      </c>
      <c r="B2642" s="1062" t="s">
        <v>34</v>
      </c>
      <c r="C2642" s="1062" t="s">
        <v>2431</v>
      </c>
      <c r="D2642" s="1015" t="s">
        <v>400</v>
      </c>
      <c r="E2642" s="1015"/>
      <c r="F2642" s="1015">
        <v>2</v>
      </c>
      <c r="G2642" s="1015">
        <v>2</v>
      </c>
      <c r="H2642" s="1015">
        <v>2</v>
      </c>
      <c r="I2642" s="1063"/>
      <c r="J2642" s="1063"/>
      <c r="K2642" s="1063"/>
      <c r="L2642" s="1063"/>
      <c r="M2642" s="1063"/>
      <c r="N2642" s="1063"/>
      <c r="O2642" s="218">
        <v>45139</v>
      </c>
      <c r="P2642" s="557">
        <f t="shared" si="58"/>
        <v>0</v>
      </c>
    </row>
    <row r="2643" spans="1:16">
      <c r="A2643" s="1061">
        <v>45149</v>
      </c>
      <c r="B2643" s="1062" t="s">
        <v>34</v>
      </c>
      <c r="C2643" s="1062" t="s">
        <v>2431</v>
      </c>
      <c r="D2643" s="1015" t="s">
        <v>402</v>
      </c>
      <c r="E2643" s="1015"/>
      <c r="F2643" s="1015">
        <v>1</v>
      </c>
      <c r="G2643" s="1015">
        <v>1</v>
      </c>
      <c r="H2643" s="1015">
        <v>1</v>
      </c>
      <c r="I2643" s="1063"/>
      <c r="J2643" s="1063"/>
      <c r="K2643" s="1063"/>
      <c r="L2643" s="1063"/>
      <c r="M2643" s="1063"/>
      <c r="N2643" s="1063"/>
      <c r="O2643" s="218">
        <v>45139</v>
      </c>
      <c r="P2643" s="557">
        <f t="shared" si="58"/>
        <v>0</v>
      </c>
    </row>
    <row r="2644" spans="1:16">
      <c r="A2644" s="1061">
        <v>45148</v>
      </c>
      <c r="B2644" s="1062" t="s">
        <v>34</v>
      </c>
      <c r="C2644" s="1062" t="s">
        <v>1938</v>
      </c>
      <c r="D2644" s="1015" t="s">
        <v>401</v>
      </c>
      <c r="E2644" s="1015"/>
      <c r="F2644" s="1015">
        <v>3</v>
      </c>
      <c r="G2644" s="1015">
        <v>3</v>
      </c>
      <c r="H2644" s="1015">
        <v>3</v>
      </c>
      <c r="I2644" s="1063"/>
      <c r="J2644" s="1063"/>
      <c r="K2644" s="1063"/>
      <c r="L2644" s="1063"/>
      <c r="M2644" s="1063"/>
      <c r="N2644" s="1063"/>
      <c r="O2644" s="218">
        <v>45139</v>
      </c>
      <c r="P2644" s="557">
        <f t="shared" si="58"/>
        <v>0</v>
      </c>
    </row>
    <row r="2645" spans="1:16">
      <c r="A2645" s="1061">
        <v>45148</v>
      </c>
      <c r="B2645" s="1062" t="s">
        <v>34</v>
      </c>
      <c r="C2645" s="1062" t="s">
        <v>1938</v>
      </c>
      <c r="D2645" s="1015" t="s">
        <v>403</v>
      </c>
      <c r="E2645" s="1015"/>
      <c r="F2645" s="1015">
        <v>1</v>
      </c>
      <c r="G2645" s="1015">
        <v>1</v>
      </c>
      <c r="H2645" s="1015">
        <v>1</v>
      </c>
      <c r="I2645" s="1063"/>
      <c r="J2645" s="1063"/>
      <c r="K2645" s="1063"/>
      <c r="L2645" s="1063"/>
      <c r="M2645" s="1063"/>
      <c r="N2645" s="1063"/>
      <c r="O2645" s="218">
        <v>45139</v>
      </c>
      <c r="P2645" s="557">
        <f t="shared" si="58"/>
        <v>0</v>
      </c>
    </row>
    <row r="2646" spans="1:16">
      <c r="A2646" s="1061">
        <v>45148</v>
      </c>
      <c r="B2646" s="1062" t="s">
        <v>34</v>
      </c>
      <c r="C2646" s="1062" t="s">
        <v>1938</v>
      </c>
      <c r="D2646" s="1015" t="s">
        <v>400</v>
      </c>
      <c r="E2646" s="1015"/>
      <c r="F2646" s="1015">
        <v>1</v>
      </c>
      <c r="G2646" s="1015">
        <v>1</v>
      </c>
      <c r="H2646" s="1015">
        <v>1</v>
      </c>
      <c r="I2646" s="1063"/>
      <c r="J2646" s="1063"/>
      <c r="K2646" s="1063"/>
      <c r="L2646" s="1063"/>
      <c r="M2646" s="1063"/>
      <c r="N2646" s="1063"/>
      <c r="O2646" s="218">
        <v>45139</v>
      </c>
      <c r="P2646" s="557">
        <f t="shared" si="58"/>
        <v>0</v>
      </c>
    </row>
    <row r="2647" spans="1:16">
      <c r="A2647" s="1061">
        <v>45148</v>
      </c>
      <c r="B2647" s="1062" t="s">
        <v>34</v>
      </c>
      <c r="C2647" s="1062" t="s">
        <v>1938</v>
      </c>
      <c r="D2647" s="1015" t="s">
        <v>401</v>
      </c>
      <c r="E2647" s="1015"/>
      <c r="F2647" s="1015">
        <v>1</v>
      </c>
      <c r="G2647" s="1015">
        <v>1</v>
      </c>
      <c r="H2647" s="1015">
        <v>1</v>
      </c>
      <c r="I2647" s="1063"/>
      <c r="J2647" s="1063"/>
      <c r="K2647" s="1063"/>
      <c r="L2647" s="1063"/>
      <c r="M2647" s="1063"/>
      <c r="N2647" s="1063"/>
      <c r="O2647" s="218">
        <v>45139</v>
      </c>
      <c r="P2647" s="557">
        <f t="shared" ref="P2647:P2682" si="59">SUM(K2647:N2647)</f>
        <v>0</v>
      </c>
    </row>
    <row r="2648" spans="1:16">
      <c r="A2648" s="1105">
        <v>45151</v>
      </c>
      <c r="B2648" s="1106" t="s">
        <v>34</v>
      </c>
      <c r="C2648" s="1106" t="s">
        <v>2422</v>
      </c>
      <c r="D2648" s="1107" t="s">
        <v>97</v>
      </c>
      <c r="E2648" s="1015"/>
      <c r="F2648" s="1015">
        <v>1</v>
      </c>
      <c r="G2648" s="1015">
        <v>1</v>
      </c>
      <c r="H2648" s="1063"/>
      <c r="I2648" s="1063"/>
      <c r="J2648" s="1063"/>
      <c r="K2648" s="1063"/>
      <c r="L2648" s="1063"/>
      <c r="M2648" s="1063"/>
      <c r="N2648" s="1063">
        <v>12</v>
      </c>
      <c r="O2648" s="218">
        <v>45139</v>
      </c>
      <c r="P2648" s="557">
        <f t="shared" si="59"/>
        <v>12</v>
      </c>
    </row>
    <row r="2649" spans="1:16">
      <c r="A2649" s="1061">
        <v>45151</v>
      </c>
      <c r="B2649" s="1062" t="s">
        <v>3</v>
      </c>
      <c r="C2649" s="1062" t="s">
        <v>1648</v>
      </c>
      <c r="D2649" s="1015" t="s">
        <v>95</v>
      </c>
      <c r="E2649" s="1015"/>
      <c r="F2649" s="1015">
        <v>2</v>
      </c>
      <c r="G2649" s="1015">
        <v>2</v>
      </c>
      <c r="H2649" s="1063"/>
      <c r="I2649" s="1063"/>
      <c r="J2649" s="1063">
        <v>2</v>
      </c>
      <c r="K2649" s="1063"/>
      <c r="L2649" s="1063"/>
      <c r="M2649" s="1063"/>
      <c r="N2649" s="1063">
        <v>24</v>
      </c>
      <c r="O2649" s="218">
        <v>45139</v>
      </c>
      <c r="P2649" s="557">
        <f t="shared" si="59"/>
        <v>24</v>
      </c>
    </row>
    <row r="2650" spans="1:16">
      <c r="A2650" s="1061">
        <v>45151</v>
      </c>
      <c r="B2650" s="1062" t="s">
        <v>14</v>
      </c>
      <c r="C2650" s="1062" t="s">
        <v>2432</v>
      </c>
      <c r="D2650" s="1015" t="s">
        <v>96</v>
      </c>
      <c r="E2650" s="1015"/>
      <c r="F2650" s="1015">
        <v>1</v>
      </c>
      <c r="G2650" s="1015">
        <v>1</v>
      </c>
      <c r="H2650" s="1063"/>
      <c r="I2650" s="1063"/>
      <c r="J2650" s="1063"/>
      <c r="K2650" s="1063"/>
      <c r="L2650" s="1063"/>
      <c r="M2650" s="1063"/>
      <c r="N2650" s="1063">
        <v>12</v>
      </c>
      <c r="O2650" s="218">
        <v>45139</v>
      </c>
      <c r="P2650" s="557">
        <f t="shared" si="59"/>
        <v>12</v>
      </c>
    </row>
    <row r="2651" spans="1:16">
      <c r="A2651" s="1061">
        <v>45151</v>
      </c>
      <c r="B2651" s="1062" t="s">
        <v>2</v>
      </c>
      <c r="C2651" s="1062" t="s">
        <v>1820</v>
      </c>
      <c r="D2651" s="1015" t="s">
        <v>96</v>
      </c>
      <c r="E2651" s="1015"/>
      <c r="F2651" s="1015">
        <v>1</v>
      </c>
      <c r="G2651" s="1015">
        <v>1</v>
      </c>
      <c r="H2651" s="1063"/>
      <c r="I2651" s="1063"/>
      <c r="J2651" s="1063"/>
      <c r="K2651" s="1063"/>
      <c r="L2651" s="1063"/>
      <c r="M2651" s="1063"/>
      <c r="N2651" s="1063">
        <v>12</v>
      </c>
      <c r="O2651" s="218">
        <v>45139</v>
      </c>
      <c r="P2651" s="557">
        <f t="shared" si="59"/>
        <v>12</v>
      </c>
    </row>
    <row r="2652" spans="1:16">
      <c r="A2652" s="1061">
        <v>45151</v>
      </c>
      <c r="B2652" s="1062" t="s">
        <v>43</v>
      </c>
      <c r="C2652" s="1062" t="s">
        <v>1773</v>
      </c>
      <c r="D2652" s="1015" t="s">
        <v>96</v>
      </c>
      <c r="E2652" s="1015"/>
      <c r="F2652" s="1015">
        <v>1</v>
      </c>
      <c r="G2652" s="1015">
        <v>1</v>
      </c>
      <c r="H2652" s="1063"/>
      <c r="I2652" s="1063"/>
      <c r="J2652" s="1063"/>
      <c r="K2652" s="1063"/>
      <c r="L2652" s="1063"/>
      <c r="M2652" s="1063"/>
      <c r="N2652" s="1063">
        <v>12</v>
      </c>
      <c r="O2652" s="218">
        <v>45139</v>
      </c>
      <c r="P2652" s="557">
        <f t="shared" si="59"/>
        <v>12</v>
      </c>
    </row>
    <row r="2653" spans="1:16">
      <c r="A2653" s="1061">
        <v>45151</v>
      </c>
      <c r="B2653" s="1062" t="s">
        <v>12</v>
      </c>
      <c r="C2653" s="1062"/>
      <c r="D2653" s="1015" t="s">
        <v>99</v>
      </c>
      <c r="E2653" s="1015"/>
      <c r="F2653" s="1015">
        <v>5</v>
      </c>
      <c r="G2653" s="1015">
        <v>5</v>
      </c>
      <c r="H2653" s="1063"/>
      <c r="I2653" s="1063"/>
      <c r="J2653" s="1063"/>
      <c r="K2653" s="1063"/>
      <c r="L2653" s="1063"/>
      <c r="M2653" s="1063"/>
      <c r="N2653" s="1063">
        <v>2.5</v>
      </c>
      <c r="O2653" s="218">
        <v>45139</v>
      </c>
      <c r="P2653" s="557">
        <f t="shared" si="59"/>
        <v>2.5</v>
      </c>
    </row>
    <row r="2654" spans="1:16">
      <c r="A2654" s="1061">
        <v>45153</v>
      </c>
      <c r="B2654" s="1062" t="s">
        <v>37</v>
      </c>
      <c r="C2654" s="1062" t="s">
        <v>2433</v>
      </c>
      <c r="D2654" s="1015" t="s">
        <v>10</v>
      </c>
      <c r="E2654" s="1015"/>
      <c r="F2654" s="1015">
        <v>2</v>
      </c>
      <c r="G2654" s="1015">
        <v>1</v>
      </c>
      <c r="H2654" s="1063"/>
      <c r="I2654" s="1063"/>
      <c r="J2654" s="1063"/>
      <c r="K2654" s="1063"/>
      <c r="L2654" s="1063"/>
      <c r="M2654" s="1063">
        <v>10</v>
      </c>
      <c r="N2654" s="1063"/>
      <c r="O2654" s="218">
        <v>45139</v>
      </c>
      <c r="P2654" s="557">
        <f t="shared" si="59"/>
        <v>10</v>
      </c>
    </row>
    <row r="2655" spans="1:16">
      <c r="A2655" s="1061">
        <v>45153</v>
      </c>
      <c r="B2655" s="1062" t="s">
        <v>472</v>
      </c>
      <c r="C2655" s="1062" t="s">
        <v>2434</v>
      </c>
      <c r="D2655" s="1015" t="s">
        <v>10</v>
      </c>
      <c r="E2655" s="1015"/>
      <c r="F2655" s="1015">
        <v>10</v>
      </c>
      <c r="G2655" s="1015">
        <v>2.5</v>
      </c>
      <c r="H2655" s="1063"/>
      <c r="I2655" s="1063"/>
      <c r="J2655" s="1063"/>
      <c r="K2655" s="1063"/>
      <c r="L2655" s="1063"/>
      <c r="M2655" s="1063">
        <v>41</v>
      </c>
      <c r="N2655" s="1063"/>
      <c r="O2655" s="218">
        <v>45139</v>
      </c>
      <c r="P2655" s="557">
        <f t="shared" si="59"/>
        <v>41</v>
      </c>
    </row>
    <row r="2656" spans="1:16">
      <c r="A2656" s="1061">
        <v>45153</v>
      </c>
      <c r="B2656" s="1062" t="s">
        <v>2</v>
      </c>
      <c r="C2656" s="1062" t="s">
        <v>1802</v>
      </c>
      <c r="D2656" s="1015" t="s">
        <v>98</v>
      </c>
      <c r="E2656" s="1015"/>
      <c r="F2656" s="1015">
        <v>1</v>
      </c>
      <c r="G2656" s="1015">
        <v>1</v>
      </c>
      <c r="H2656" s="1063"/>
      <c r="I2656" s="1063"/>
      <c r="J2656" s="1063"/>
      <c r="K2656" s="1063"/>
      <c r="L2656" s="1063"/>
      <c r="M2656" s="1063"/>
      <c r="N2656" s="1063">
        <v>12</v>
      </c>
      <c r="O2656" s="218">
        <v>45139</v>
      </c>
      <c r="P2656" s="557">
        <f t="shared" si="59"/>
        <v>12</v>
      </c>
    </row>
    <row r="2657" spans="1:16">
      <c r="A2657" s="1061">
        <v>45153</v>
      </c>
      <c r="B2657" s="1062" t="s">
        <v>37</v>
      </c>
      <c r="C2657" s="1062" t="s">
        <v>2428</v>
      </c>
      <c r="D2657" s="1015" t="s">
        <v>95</v>
      </c>
      <c r="E2657" s="1015"/>
      <c r="F2657" s="1015">
        <v>1</v>
      </c>
      <c r="G2657" s="1015">
        <v>1</v>
      </c>
      <c r="H2657" s="1063"/>
      <c r="I2657" s="1063"/>
      <c r="J2657" s="1063"/>
      <c r="K2657" s="1063"/>
      <c r="L2657" s="1063"/>
      <c r="M2657" s="1063"/>
      <c r="N2657" s="1063">
        <v>12</v>
      </c>
      <c r="O2657" s="218">
        <v>45139</v>
      </c>
      <c r="P2657" s="557">
        <f t="shared" si="59"/>
        <v>12</v>
      </c>
    </row>
    <row r="2658" spans="1:16">
      <c r="A2658" s="1061">
        <v>45153</v>
      </c>
      <c r="B2658" s="1062" t="s">
        <v>3</v>
      </c>
      <c r="C2658" s="1062" t="s">
        <v>1648</v>
      </c>
      <c r="D2658" s="1015" t="s">
        <v>95</v>
      </c>
      <c r="E2658" s="1015"/>
      <c r="F2658" s="1015">
        <v>1</v>
      </c>
      <c r="G2658" s="1015">
        <v>1</v>
      </c>
      <c r="H2658" s="1063"/>
      <c r="I2658" s="1063"/>
      <c r="J2658" s="1063">
        <v>1</v>
      </c>
      <c r="K2658" s="1063"/>
      <c r="L2658" s="1063"/>
      <c r="M2658" s="1063"/>
      <c r="N2658" s="1063">
        <v>12</v>
      </c>
      <c r="O2658" s="218">
        <v>45139</v>
      </c>
      <c r="P2658" s="557">
        <f t="shared" si="59"/>
        <v>12</v>
      </c>
    </row>
    <row r="2659" spans="1:16">
      <c r="A2659" s="1061">
        <v>45153</v>
      </c>
      <c r="B2659" s="1062" t="s">
        <v>34</v>
      </c>
      <c r="C2659" s="1062" t="s">
        <v>1838</v>
      </c>
      <c r="D2659" s="1015" t="s">
        <v>96</v>
      </c>
      <c r="E2659" s="1015"/>
      <c r="F2659" s="1015">
        <v>1</v>
      </c>
      <c r="G2659" s="1015">
        <v>1</v>
      </c>
      <c r="H2659" s="1063"/>
      <c r="I2659" s="1063"/>
      <c r="J2659" s="1063"/>
      <c r="K2659" s="1063"/>
      <c r="L2659" s="1063"/>
      <c r="M2659" s="1063"/>
      <c r="N2659" s="1063">
        <v>12</v>
      </c>
      <c r="O2659" s="218">
        <v>45139</v>
      </c>
      <c r="P2659" s="557">
        <f t="shared" si="59"/>
        <v>12</v>
      </c>
    </row>
    <row r="2660" spans="1:16">
      <c r="A2660" s="1061">
        <v>45153</v>
      </c>
      <c r="B2660" s="1062" t="s">
        <v>43</v>
      </c>
      <c r="C2660" s="1062" t="s">
        <v>1773</v>
      </c>
      <c r="D2660" s="1015" t="s">
        <v>96</v>
      </c>
      <c r="E2660" s="1015"/>
      <c r="F2660" s="1015">
        <v>1</v>
      </c>
      <c r="G2660" s="1015">
        <v>1</v>
      </c>
      <c r="H2660" s="1063"/>
      <c r="I2660" s="1063"/>
      <c r="J2660" s="1063"/>
      <c r="K2660" s="1063"/>
      <c r="L2660" s="1063"/>
      <c r="M2660" s="1063"/>
      <c r="N2660" s="1063">
        <v>12</v>
      </c>
      <c r="O2660" s="218">
        <v>45139</v>
      </c>
      <c r="P2660" s="557">
        <f t="shared" si="59"/>
        <v>12</v>
      </c>
    </row>
    <row r="2661" spans="1:16">
      <c r="A2661" s="1061">
        <v>45154</v>
      </c>
      <c r="B2661" s="1062" t="s">
        <v>472</v>
      </c>
      <c r="C2661" s="1062" t="s">
        <v>2435</v>
      </c>
      <c r="D2661" s="1015" t="s">
        <v>10</v>
      </c>
      <c r="E2661" s="1015"/>
      <c r="F2661" s="1015">
        <v>7</v>
      </c>
      <c r="G2661" s="1015">
        <f>F2661*0.25</f>
        <v>1.75</v>
      </c>
      <c r="H2661" s="1063"/>
      <c r="I2661" s="1063"/>
      <c r="J2661" s="1063"/>
      <c r="K2661" s="1063"/>
      <c r="L2661" s="1063"/>
      <c r="M2661" s="1063">
        <v>24</v>
      </c>
      <c r="N2661" s="1063"/>
      <c r="O2661" s="218">
        <v>45139</v>
      </c>
      <c r="P2661" s="557">
        <f t="shared" si="59"/>
        <v>24</v>
      </c>
    </row>
    <row r="2662" spans="1:16">
      <c r="A2662" s="1061">
        <v>45154</v>
      </c>
      <c r="B2662" s="1062" t="s">
        <v>43</v>
      </c>
      <c r="C2662" s="1062" t="s">
        <v>1773</v>
      </c>
      <c r="D2662" s="1107" t="s">
        <v>97</v>
      </c>
      <c r="E2662" s="1015"/>
      <c r="F2662" s="1015">
        <v>1</v>
      </c>
      <c r="G2662" s="1015">
        <v>1</v>
      </c>
      <c r="H2662" s="1063"/>
      <c r="I2662" s="1063"/>
      <c r="J2662" s="1063"/>
      <c r="K2662" s="1063"/>
      <c r="L2662" s="1063"/>
      <c r="M2662" s="1063"/>
      <c r="N2662" s="1063">
        <v>12</v>
      </c>
      <c r="O2662" s="218">
        <v>45139</v>
      </c>
      <c r="P2662" s="557">
        <f t="shared" si="59"/>
        <v>12</v>
      </c>
    </row>
    <row r="2663" spans="1:16">
      <c r="A2663" s="1061">
        <v>45154</v>
      </c>
      <c r="B2663" s="1062" t="s">
        <v>34</v>
      </c>
      <c r="C2663" s="1062" t="s">
        <v>1931</v>
      </c>
      <c r="D2663" s="1107" t="s">
        <v>97</v>
      </c>
      <c r="E2663" s="1015"/>
      <c r="F2663" s="1015">
        <v>1</v>
      </c>
      <c r="G2663" s="1015">
        <v>1</v>
      </c>
      <c r="H2663" s="1063"/>
      <c r="I2663" s="1063"/>
      <c r="J2663" s="1063">
        <v>1</v>
      </c>
      <c r="K2663" s="1063"/>
      <c r="L2663" s="1063"/>
      <c r="M2663" s="1063"/>
      <c r="N2663" s="1063">
        <v>12</v>
      </c>
      <c r="O2663" s="218">
        <v>45139</v>
      </c>
      <c r="P2663" s="557">
        <f t="shared" si="59"/>
        <v>12</v>
      </c>
    </row>
    <row r="2664" spans="1:16">
      <c r="A2664" s="1061">
        <v>45154</v>
      </c>
      <c r="B2664" s="1062" t="s">
        <v>43</v>
      </c>
      <c r="C2664" s="1062" t="s">
        <v>1773</v>
      </c>
      <c r="D2664" s="1015" t="s">
        <v>95</v>
      </c>
      <c r="E2664" s="1015"/>
      <c r="F2664" s="1015">
        <v>1</v>
      </c>
      <c r="G2664" s="1015">
        <v>1</v>
      </c>
      <c r="H2664" s="1063"/>
      <c r="I2664" s="1063"/>
      <c r="J2664" s="1063"/>
      <c r="K2664" s="1063"/>
      <c r="L2664" s="1063"/>
      <c r="M2664" s="1063"/>
      <c r="N2664" s="1063">
        <v>12</v>
      </c>
      <c r="O2664" s="218">
        <v>45139</v>
      </c>
      <c r="P2664" s="557">
        <f t="shared" si="59"/>
        <v>12</v>
      </c>
    </row>
    <row r="2665" spans="1:16">
      <c r="A2665" s="1061">
        <v>45154</v>
      </c>
      <c r="B2665" s="1062" t="s">
        <v>3</v>
      </c>
      <c r="C2665" s="1062" t="s">
        <v>2436</v>
      </c>
      <c r="D2665" s="1015" t="s">
        <v>95</v>
      </c>
      <c r="E2665" s="1015"/>
      <c r="F2665" s="1015">
        <v>2</v>
      </c>
      <c r="G2665" s="1015">
        <v>2</v>
      </c>
      <c r="H2665" s="1063"/>
      <c r="I2665" s="1063"/>
      <c r="J2665" s="1063">
        <v>2</v>
      </c>
      <c r="K2665" s="1063"/>
      <c r="L2665" s="1063"/>
      <c r="M2665" s="1063"/>
      <c r="N2665" s="1063">
        <v>24</v>
      </c>
      <c r="O2665" s="218">
        <v>45139</v>
      </c>
      <c r="P2665" s="557">
        <f t="shared" si="59"/>
        <v>24</v>
      </c>
    </row>
    <row r="2666" spans="1:16">
      <c r="A2666" s="1061">
        <v>45154</v>
      </c>
      <c r="B2666" s="1062" t="s">
        <v>14</v>
      </c>
      <c r="C2666" s="1062" t="s">
        <v>2437</v>
      </c>
      <c r="D2666" s="1015" t="s">
        <v>96</v>
      </c>
      <c r="E2666" s="1015"/>
      <c r="F2666" s="1015">
        <v>2</v>
      </c>
      <c r="G2666" s="1015">
        <v>2</v>
      </c>
      <c r="H2666" s="1063"/>
      <c r="I2666" s="1063"/>
      <c r="J2666" s="1063"/>
      <c r="K2666" s="1063"/>
      <c r="L2666" s="1063"/>
      <c r="M2666" s="1063"/>
      <c r="N2666" s="1063">
        <v>24</v>
      </c>
      <c r="O2666" s="218">
        <v>45139</v>
      </c>
      <c r="P2666" s="557">
        <f t="shared" si="59"/>
        <v>24</v>
      </c>
    </row>
    <row r="2667" spans="1:16">
      <c r="A2667" s="1061">
        <v>45154</v>
      </c>
      <c r="B2667" s="1062" t="s">
        <v>43</v>
      </c>
      <c r="C2667" s="1062" t="s">
        <v>2389</v>
      </c>
      <c r="D2667" s="1015" t="s">
        <v>96</v>
      </c>
      <c r="E2667" s="1015"/>
      <c r="F2667" s="1015">
        <v>1</v>
      </c>
      <c r="G2667" s="1015">
        <v>1</v>
      </c>
      <c r="H2667" s="1063"/>
      <c r="I2667" s="1063"/>
      <c r="J2667" s="1063"/>
      <c r="K2667" s="1063"/>
      <c r="L2667" s="1063"/>
      <c r="M2667" s="1063"/>
      <c r="N2667" s="1063">
        <v>12</v>
      </c>
      <c r="O2667" s="218">
        <v>45139</v>
      </c>
      <c r="P2667" s="557">
        <f t="shared" si="59"/>
        <v>12</v>
      </c>
    </row>
    <row r="2668" spans="1:16">
      <c r="A2668" s="1061">
        <v>45155</v>
      </c>
      <c r="B2668" s="1062" t="s">
        <v>37</v>
      </c>
      <c r="C2668" s="1062" t="s">
        <v>1929</v>
      </c>
      <c r="D2668" s="1015" t="s">
        <v>10</v>
      </c>
      <c r="E2668" s="1015"/>
      <c r="F2668" s="1015">
        <v>1</v>
      </c>
      <c r="G2668" s="1015" t="s">
        <v>2440</v>
      </c>
      <c r="H2668" s="1063"/>
      <c r="I2668" s="1063"/>
      <c r="J2668" s="1063"/>
      <c r="K2668" s="1063"/>
      <c r="L2668" s="1063"/>
      <c r="M2668" s="1063">
        <v>5</v>
      </c>
      <c r="N2668" s="1063"/>
      <c r="O2668" s="218">
        <v>45139</v>
      </c>
      <c r="P2668" s="557">
        <f t="shared" si="59"/>
        <v>5</v>
      </c>
    </row>
    <row r="2669" spans="1:16">
      <c r="A2669" s="1061">
        <v>45155</v>
      </c>
      <c r="B2669" s="1062" t="s">
        <v>14</v>
      </c>
      <c r="C2669" s="1062" t="s">
        <v>2438</v>
      </c>
      <c r="D2669" s="1015" t="s">
        <v>204</v>
      </c>
      <c r="E2669" s="1015"/>
      <c r="F2669" s="1015">
        <v>1</v>
      </c>
      <c r="G2669" s="1015">
        <v>1</v>
      </c>
      <c r="H2669" s="1063"/>
      <c r="I2669" s="1063"/>
      <c r="J2669" s="1063"/>
      <c r="K2669" s="1063"/>
      <c r="L2669" s="1063"/>
      <c r="M2669" s="1063"/>
      <c r="N2669" s="1063">
        <v>34</v>
      </c>
      <c r="O2669" s="218">
        <v>45139</v>
      </c>
      <c r="P2669" s="557">
        <f t="shared" si="59"/>
        <v>34</v>
      </c>
    </row>
    <row r="2670" spans="1:16">
      <c r="A2670" s="1061">
        <v>45155</v>
      </c>
      <c r="B2670" s="1062" t="s">
        <v>43</v>
      </c>
      <c r="C2670" s="1062" t="s">
        <v>1773</v>
      </c>
      <c r="D2670" s="1107" t="s">
        <v>97</v>
      </c>
      <c r="E2670" s="1015"/>
      <c r="F2670" s="1015">
        <v>1</v>
      </c>
      <c r="G2670" s="1015">
        <v>1</v>
      </c>
      <c r="H2670" s="1063"/>
      <c r="I2670" s="1063"/>
      <c r="J2670" s="1063"/>
      <c r="K2670" s="1063"/>
      <c r="L2670" s="1063"/>
      <c r="M2670" s="1063"/>
      <c r="N2670" s="1063">
        <v>12</v>
      </c>
      <c r="O2670" s="218">
        <v>45139</v>
      </c>
      <c r="P2670" s="557">
        <f t="shared" si="59"/>
        <v>12</v>
      </c>
    </row>
    <row r="2671" spans="1:16">
      <c r="A2671" s="1061">
        <v>45155</v>
      </c>
      <c r="B2671" s="1062" t="s">
        <v>43</v>
      </c>
      <c r="C2671" s="1062" t="s">
        <v>2389</v>
      </c>
      <c r="D2671" s="1015" t="s">
        <v>95</v>
      </c>
      <c r="E2671" s="1015"/>
      <c r="F2671" s="1015">
        <v>2</v>
      </c>
      <c r="G2671" s="1015">
        <v>2</v>
      </c>
      <c r="H2671" s="1063"/>
      <c r="I2671" s="1063"/>
      <c r="J2671" s="1063"/>
      <c r="K2671" s="1063"/>
      <c r="L2671" s="1063"/>
      <c r="M2671" s="1063"/>
      <c r="N2671" s="1063">
        <v>24</v>
      </c>
      <c r="O2671" s="218">
        <v>45139</v>
      </c>
      <c r="P2671" s="557">
        <f t="shared" si="59"/>
        <v>24</v>
      </c>
    </row>
    <row r="2672" spans="1:16">
      <c r="A2672" s="1061">
        <v>45155</v>
      </c>
      <c r="B2672" s="1062" t="s">
        <v>14</v>
      </c>
      <c r="C2672" s="1062" t="s">
        <v>1652</v>
      </c>
      <c r="D2672" s="1015" t="s">
        <v>96</v>
      </c>
      <c r="E2672" s="1015"/>
      <c r="F2672" s="1015">
        <v>2</v>
      </c>
      <c r="G2672" s="1015">
        <v>2</v>
      </c>
      <c r="H2672" s="1063"/>
      <c r="I2672" s="1063"/>
      <c r="J2672" s="1063"/>
      <c r="K2672" s="1063"/>
      <c r="L2672" s="1063"/>
      <c r="M2672" s="1063"/>
      <c r="N2672" s="1063">
        <v>24</v>
      </c>
      <c r="O2672" s="218">
        <v>45139</v>
      </c>
      <c r="P2672" s="557">
        <f t="shared" si="59"/>
        <v>24</v>
      </c>
    </row>
    <row r="2673" spans="1:16">
      <c r="A2673" s="1061">
        <v>45155</v>
      </c>
      <c r="B2673" s="1062" t="s">
        <v>43</v>
      </c>
      <c r="C2673" s="1062" t="s">
        <v>2389</v>
      </c>
      <c r="D2673" s="1015" t="s">
        <v>96</v>
      </c>
      <c r="E2673" s="1015"/>
      <c r="F2673" s="1015">
        <v>1</v>
      </c>
      <c r="G2673" s="1015">
        <v>1</v>
      </c>
      <c r="H2673" s="1063"/>
      <c r="I2673" s="1063"/>
      <c r="J2673" s="1063"/>
      <c r="K2673" s="1063"/>
      <c r="L2673" s="1063"/>
      <c r="M2673" s="1063"/>
      <c r="N2673" s="1063">
        <v>12</v>
      </c>
      <c r="O2673" s="218">
        <v>45139</v>
      </c>
      <c r="P2673" s="557">
        <f t="shared" si="59"/>
        <v>12</v>
      </c>
    </row>
    <row r="2674" spans="1:16">
      <c r="A2674" s="1061">
        <v>45156</v>
      </c>
      <c r="B2674" s="1062" t="s">
        <v>37</v>
      </c>
      <c r="C2674" s="1062" t="s">
        <v>1929</v>
      </c>
      <c r="D2674" s="1015" t="s">
        <v>10</v>
      </c>
      <c r="E2674" s="1015"/>
      <c r="F2674" s="1015">
        <v>1</v>
      </c>
      <c r="G2674" s="1015">
        <v>0.5</v>
      </c>
      <c r="H2674" s="1063"/>
      <c r="I2674" s="1063"/>
      <c r="J2674" s="1063"/>
      <c r="K2674" s="1063"/>
      <c r="L2674" s="1063"/>
      <c r="M2674" s="1063">
        <v>5</v>
      </c>
      <c r="N2674" s="1063"/>
      <c r="O2674" s="218">
        <v>45139</v>
      </c>
      <c r="P2674" s="557">
        <f t="shared" si="59"/>
        <v>5</v>
      </c>
    </row>
    <row r="2675" spans="1:16">
      <c r="A2675" s="1061">
        <v>45156</v>
      </c>
      <c r="B2675" s="1062" t="s">
        <v>472</v>
      </c>
      <c r="C2675" s="1062" t="s">
        <v>2242</v>
      </c>
      <c r="D2675" s="1015" t="s">
        <v>10</v>
      </c>
      <c r="E2675" s="1015"/>
      <c r="F2675" s="1015">
        <v>5</v>
      </c>
      <c r="G2675" s="1015">
        <v>1.25</v>
      </c>
      <c r="H2675" s="1063"/>
      <c r="I2675" s="1063"/>
      <c r="J2675" s="1063"/>
      <c r="K2675" s="1063"/>
      <c r="L2675" s="1063"/>
      <c r="M2675" s="1063">
        <v>25</v>
      </c>
      <c r="N2675" s="1063"/>
      <c r="O2675" s="218">
        <v>45139</v>
      </c>
      <c r="P2675" s="557">
        <f t="shared" si="59"/>
        <v>25</v>
      </c>
    </row>
    <row r="2676" spans="1:16">
      <c r="A2676" s="1061">
        <v>45156</v>
      </c>
      <c r="B2676" s="1062" t="s">
        <v>43</v>
      </c>
      <c r="C2676" s="1062" t="s">
        <v>2314</v>
      </c>
      <c r="D2676" s="1015" t="s">
        <v>204</v>
      </c>
      <c r="E2676" s="1015"/>
      <c r="F2676" s="1015">
        <v>1</v>
      </c>
      <c r="G2676" s="1015">
        <v>1</v>
      </c>
      <c r="H2676" s="1063"/>
      <c r="I2676" s="1063"/>
      <c r="J2676" s="1063"/>
      <c r="K2676" s="1063"/>
      <c r="L2676" s="1063"/>
      <c r="M2676" s="1063"/>
      <c r="N2676" s="1063">
        <v>32</v>
      </c>
      <c r="O2676" s="218">
        <v>45139</v>
      </c>
      <c r="P2676" s="557">
        <f t="shared" si="59"/>
        <v>32</v>
      </c>
    </row>
    <row r="2677" spans="1:16">
      <c r="A2677" s="1061">
        <v>45156</v>
      </c>
      <c r="B2677" s="1062" t="s">
        <v>43</v>
      </c>
      <c r="C2677" s="1062" t="s">
        <v>1773</v>
      </c>
      <c r="D2677" s="1107" t="s">
        <v>97</v>
      </c>
      <c r="E2677" s="1015"/>
      <c r="F2677" s="1015">
        <v>1</v>
      </c>
      <c r="G2677" s="1015">
        <v>1</v>
      </c>
      <c r="H2677" s="1063"/>
      <c r="I2677" s="1063"/>
      <c r="J2677" s="1063"/>
      <c r="K2677" s="1063"/>
      <c r="L2677" s="1063"/>
      <c r="M2677" s="1063"/>
      <c r="N2677" s="1063">
        <v>12</v>
      </c>
      <c r="O2677" s="218">
        <v>45139</v>
      </c>
      <c r="P2677" s="557">
        <f t="shared" si="59"/>
        <v>12</v>
      </c>
    </row>
    <row r="2678" spans="1:16">
      <c r="A2678" s="1061">
        <v>45156</v>
      </c>
      <c r="B2678" s="1062" t="s">
        <v>34</v>
      </c>
      <c r="C2678" s="1062" t="s">
        <v>1931</v>
      </c>
      <c r="D2678" s="1107" t="s">
        <v>97</v>
      </c>
      <c r="E2678" s="1015"/>
      <c r="F2678" s="1015">
        <v>1</v>
      </c>
      <c r="G2678" s="1015">
        <v>1</v>
      </c>
      <c r="H2678" s="1063"/>
      <c r="I2678" s="1063"/>
      <c r="J2678" s="1063">
        <v>1</v>
      </c>
      <c r="K2678" s="1063"/>
      <c r="L2678" s="1063"/>
      <c r="M2678" s="1063"/>
      <c r="N2678" s="1063">
        <v>12</v>
      </c>
      <c r="O2678" s="218">
        <v>45139</v>
      </c>
      <c r="P2678" s="557">
        <f t="shared" si="59"/>
        <v>12</v>
      </c>
    </row>
    <row r="2679" spans="1:16">
      <c r="A2679" s="1061">
        <v>45156</v>
      </c>
      <c r="B2679" s="1062" t="s">
        <v>43</v>
      </c>
      <c r="C2679" s="1062" t="s">
        <v>2389</v>
      </c>
      <c r="D2679" s="1015" t="s">
        <v>95</v>
      </c>
      <c r="E2679" s="1015"/>
      <c r="F2679" s="1015">
        <v>1</v>
      </c>
      <c r="G2679" s="1015">
        <v>1</v>
      </c>
      <c r="H2679" s="1063"/>
      <c r="I2679" s="1063"/>
      <c r="J2679" s="1063"/>
      <c r="K2679" s="1063"/>
      <c r="L2679" s="1063"/>
      <c r="M2679" s="1063"/>
      <c r="N2679" s="1063">
        <v>12</v>
      </c>
      <c r="O2679" s="218">
        <v>45139</v>
      </c>
      <c r="P2679" s="557">
        <f t="shared" si="59"/>
        <v>12</v>
      </c>
    </row>
    <row r="2680" spans="1:16">
      <c r="A2680" s="1061">
        <v>45156</v>
      </c>
      <c r="B2680" s="1062" t="s">
        <v>3</v>
      </c>
      <c r="C2680" s="1062" t="s">
        <v>1971</v>
      </c>
      <c r="D2680" s="1015" t="s">
        <v>95</v>
      </c>
      <c r="E2680" s="1015"/>
      <c r="F2680" s="1015">
        <v>1</v>
      </c>
      <c r="G2680" s="1015">
        <v>1</v>
      </c>
      <c r="H2680" s="1063"/>
      <c r="I2680" s="1063"/>
      <c r="J2680" s="1063">
        <v>1</v>
      </c>
      <c r="K2680" s="1063"/>
      <c r="L2680" s="1063"/>
      <c r="M2680" s="1063"/>
      <c r="N2680" s="1063">
        <v>12</v>
      </c>
      <c r="O2680" s="218">
        <v>45139</v>
      </c>
      <c r="P2680" s="557">
        <f t="shared" si="59"/>
        <v>12</v>
      </c>
    </row>
    <row r="2681" spans="1:16">
      <c r="A2681" s="1061">
        <v>45156</v>
      </c>
      <c r="B2681" s="1062" t="s">
        <v>3</v>
      </c>
      <c r="C2681" s="1062" t="s">
        <v>1647</v>
      </c>
      <c r="D2681" s="1015" t="s">
        <v>96</v>
      </c>
      <c r="E2681" s="1015"/>
      <c r="F2681" s="1015">
        <v>1</v>
      </c>
      <c r="G2681" s="1015">
        <v>1</v>
      </c>
      <c r="H2681" s="1063"/>
      <c r="I2681" s="1063"/>
      <c r="J2681" s="1063">
        <v>1</v>
      </c>
      <c r="K2681" s="1063"/>
      <c r="L2681" s="1063"/>
      <c r="M2681" s="1063"/>
      <c r="N2681" s="1063">
        <v>12</v>
      </c>
      <c r="O2681" s="218">
        <v>45139</v>
      </c>
      <c r="P2681" s="557">
        <f t="shared" si="59"/>
        <v>12</v>
      </c>
    </row>
    <row r="2682" spans="1:16">
      <c r="A2682" s="1061">
        <v>45158</v>
      </c>
      <c r="B2682" s="1062" t="s">
        <v>472</v>
      </c>
      <c r="C2682" s="1062" t="s">
        <v>2441</v>
      </c>
      <c r="D2682" s="1015" t="s">
        <v>10</v>
      </c>
      <c r="E2682" s="1015"/>
      <c r="F2682" s="1015">
        <v>3</v>
      </c>
      <c r="G2682" s="1015">
        <v>0.75</v>
      </c>
      <c r="H2682" s="1063"/>
      <c r="I2682" s="1063"/>
      <c r="J2682" s="1063"/>
      <c r="K2682" s="1063"/>
      <c r="L2682" s="1063"/>
      <c r="M2682" s="1063">
        <v>12</v>
      </c>
      <c r="N2682" s="1063"/>
      <c r="O2682" s="218">
        <v>45139</v>
      </c>
      <c r="P2682" s="557">
        <f t="shared" si="59"/>
        <v>12</v>
      </c>
    </row>
    <row r="2683" spans="1:16">
      <c r="A2683" s="1061">
        <v>45158</v>
      </c>
      <c r="B2683" s="1062" t="s">
        <v>37</v>
      </c>
      <c r="C2683" s="1062" t="s">
        <v>2419</v>
      </c>
      <c r="D2683" s="1015" t="s">
        <v>98</v>
      </c>
      <c r="E2683" s="1015"/>
      <c r="F2683" s="1015">
        <v>1</v>
      </c>
      <c r="G2683" s="1015">
        <v>1</v>
      </c>
      <c r="H2683" s="1063"/>
      <c r="I2683" s="1063"/>
      <c r="J2683" s="1063"/>
      <c r="K2683" s="1063"/>
      <c r="L2683" s="1063"/>
      <c r="M2683" s="1063"/>
      <c r="N2683" s="1063">
        <v>12</v>
      </c>
      <c r="O2683" s="218">
        <v>45139</v>
      </c>
      <c r="P2683" s="557">
        <f t="shared" ref="P2683:P2710" si="60">SUM(K2683:N2683)</f>
        <v>12</v>
      </c>
    </row>
    <row r="2684" spans="1:16">
      <c r="A2684" s="1061">
        <v>45158</v>
      </c>
      <c r="B2684" s="1062" t="s">
        <v>37</v>
      </c>
      <c r="C2684" s="1062" t="s">
        <v>2419</v>
      </c>
      <c r="D2684" s="1015" t="s">
        <v>95</v>
      </c>
      <c r="E2684" s="1015"/>
      <c r="F2684" s="1015">
        <v>2</v>
      </c>
      <c r="G2684" s="1015">
        <v>2</v>
      </c>
      <c r="H2684" s="1063"/>
      <c r="I2684" s="1063"/>
      <c r="J2684" s="1063"/>
      <c r="K2684" s="1063"/>
      <c r="L2684" s="1063"/>
      <c r="M2684" s="1063"/>
      <c r="N2684" s="1063">
        <v>24</v>
      </c>
      <c r="O2684" s="218">
        <v>45139</v>
      </c>
      <c r="P2684" s="557">
        <f t="shared" si="60"/>
        <v>24</v>
      </c>
    </row>
    <row r="2685" spans="1:16">
      <c r="A2685" s="1061">
        <v>45158</v>
      </c>
      <c r="B2685" s="1062" t="s">
        <v>3</v>
      </c>
      <c r="C2685" s="1062" t="s">
        <v>1647</v>
      </c>
      <c r="D2685" s="1015" t="s">
        <v>96</v>
      </c>
      <c r="E2685" s="1015"/>
      <c r="F2685" s="1015">
        <v>3</v>
      </c>
      <c r="G2685" s="1015">
        <v>3</v>
      </c>
      <c r="H2685" s="1063"/>
      <c r="I2685" s="1063"/>
      <c r="J2685" s="1063"/>
      <c r="K2685" s="1063"/>
      <c r="L2685" s="1063"/>
      <c r="M2685" s="1063"/>
      <c r="N2685" s="1063">
        <v>36</v>
      </c>
      <c r="O2685" s="218">
        <v>45139</v>
      </c>
      <c r="P2685" s="557">
        <f t="shared" si="60"/>
        <v>36</v>
      </c>
    </row>
    <row r="2686" spans="1:16">
      <c r="A2686" s="1061">
        <v>45158</v>
      </c>
      <c r="B2686" s="1062" t="s">
        <v>14</v>
      </c>
      <c r="C2686" s="1062" t="s">
        <v>2442</v>
      </c>
      <c r="D2686" s="1015" t="s">
        <v>96</v>
      </c>
      <c r="E2686" s="1015"/>
      <c r="F2686" s="1015">
        <v>1</v>
      </c>
      <c r="G2686" s="1015">
        <v>1</v>
      </c>
      <c r="H2686" s="1063"/>
      <c r="I2686" s="1063"/>
      <c r="J2686" s="1063"/>
      <c r="K2686" s="1063"/>
      <c r="L2686" s="1063"/>
      <c r="M2686" s="1063"/>
      <c r="N2686" s="1063">
        <v>12</v>
      </c>
      <c r="O2686" s="218">
        <v>45139</v>
      </c>
      <c r="P2686" s="557">
        <f t="shared" si="60"/>
        <v>12</v>
      </c>
    </row>
    <row r="2687" spans="1:16">
      <c r="A2687" s="1061">
        <v>45158</v>
      </c>
      <c r="B2687" s="1062" t="s">
        <v>1</v>
      </c>
      <c r="C2687" s="1062"/>
      <c r="D2687" s="1015" t="s">
        <v>99</v>
      </c>
      <c r="E2687" s="1015"/>
      <c r="F2687" s="1015">
        <v>5</v>
      </c>
      <c r="G2687" s="1015">
        <v>5</v>
      </c>
      <c r="H2687" s="1063"/>
      <c r="I2687" s="1063"/>
      <c r="J2687" s="1063"/>
      <c r="K2687" s="1063"/>
      <c r="L2687" s="1063"/>
      <c r="M2687" s="1063"/>
      <c r="N2687" s="1063">
        <v>2.5</v>
      </c>
      <c r="O2687" s="218">
        <v>45139</v>
      </c>
      <c r="P2687" s="557">
        <f t="shared" si="60"/>
        <v>2.5</v>
      </c>
    </row>
    <row r="2688" spans="1:16">
      <c r="A2688" s="1061">
        <v>45159</v>
      </c>
      <c r="B2688" s="1062" t="s">
        <v>14</v>
      </c>
      <c r="C2688" s="1062" t="s">
        <v>2443</v>
      </c>
      <c r="D2688" s="1015" t="s">
        <v>204</v>
      </c>
      <c r="E2688" s="1015"/>
      <c r="F2688" s="1015">
        <v>1</v>
      </c>
      <c r="G2688" s="1015">
        <v>1</v>
      </c>
      <c r="H2688" s="1063"/>
      <c r="I2688" s="1063"/>
      <c r="J2688" s="1063"/>
      <c r="K2688" s="1063"/>
      <c r="L2688" s="1063"/>
      <c r="M2688" s="1063"/>
      <c r="N2688" s="1063">
        <v>14</v>
      </c>
      <c r="O2688" s="218">
        <v>45139</v>
      </c>
      <c r="P2688" s="557">
        <f t="shared" si="60"/>
        <v>14</v>
      </c>
    </row>
    <row r="2689" spans="1:16">
      <c r="A2689" s="1061">
        <v>45159</v>
      </c>
      <c r="B2689" s="1062" t="s">
        <v>41</v>
      </c>
      <c r="C2689" s="1062" t="s">
        <v>1805</v>
      </c>
      <c r="D2689" s="1015" t="s">
        <v>204</v>
      </c>
      <c r="E2689" s="1015"/>
      <c r="F2689" s="1015">
        <v>1</v>
      </c>
      <c r="G2689" s="1015">
        <v>1</v>
      </c>
      <c r="H2689" s="1063"/>
      <c r="I2689" s="1063"/>
      <c r="J2689" s="1063"/>
      <c r="K2689" s="1063"/>
      <c r="L2689" s="1063"/>
      <c r="M2689" s="1063"/>
      <c r="N2689" s="1063">
        <v>34</v>
      </c>
      <c r="O2689" s="218">
        <v>45139</v>
      </c>
      <c r="P2689" s="557">
        <f t="shared" si="60"/>
        <v>34</v>
      </c>
    </row>
    <row r="2690" spans="1:16">
      <c r="A2690" s="1061">
        <v>45159</v>
      </c>
      <c r="B2690" s="1062" t="s">
        <v>472</v>
      </c>
      <c r="C2690" s="1062" t="s">
        <v>2326</v>
      </c>
      <c r="D2690" s="1015" t="s">
        <v>10</v>
      </c>
      <c r="E2690" s="1015"/>
      <c r="F2690" s="1015">
        <v>5</v>
      </c>
      <c r="G2690" s="1015">
        <v>1.25</v>
      </c>
      <c r="H2690" s="1063"/>
      <c r="I2690" s="1063"/>
      <c r="J2690" s="1063"/>
      <c r="K2690" s="1063"/>
      <c r="L2690" s="1063"/>
      <c r="M2690" s="1063">
        <v>25</v>
      </c>
      <c r="N2690" s="1063"/>
      <c r="O2690" s="218">
        <v>45139</v>
      </c>
      <c r="P2690" s="557">
        <f t="shared" si="60"/>
        <v>25</v>
      </c>
    </row>
    <row r="2691" spans="1:16">
      <c r="A2691" s="1061">
        <v>45159</v>
      </c>
      <c r="B2691" s="1062" t="s">
        <v>14</v>
      </c>
      <c r="C2691" s="1062" t="s">
        <v>1652</v>
      </c>
      <c r="D2691" s="1107" t="s">
        <v>97</v>
      </c>
      <c r="E2691" s="1015"/>
      <c r="F2691" s="1015">
        <v>1</v>
      </c>
      <c r="G2691" s="1015">
        <v>1</v>
      </c>
      <c r="H2691" s="1063"/>
      <c r="I2691" s="1063"/>
      <c r="J2691" s="1063"/>
      <c r="K2691" s="1063"/>
      <c r="L2691" s="1063"/>
      <c r="M2691" s="1063"/>
      <c r="N2691" s="1063">
        <v>12</v>
      </c>
      <c r="O2691" s="218">
        <v>45139</v>
      </c>
      <c r="P2691" s="557">
        <f t="shared" si="60"/>
        <v>12</v>
      </c>
    </row>
    <row r="2692" spans="1:16">
      <c r="A2692" s="1061">
        <v>45159</v>
      </c>
      <c r="B2692" s="1062" t="s">
        <v>14</v>
      </c>
      <c r="C2692" s="1062" t="s">
        <v>1652</v>
      </c>
      <c r="D2692" s="1015" t="s">
        <v>95</v>
      </c>
      <c r="E2692" s="1015"/>
      <c r="F2692" s="1015">
        <v>2</v>
      </c>
      <c r="G2692" s="1015">
        <v>2</v>
      </c>
      <c r="H2692" s="1063"/>
      <c r="I2692" s="1063"/>
      <c r="J2692" s="1063"/>
      <c r="K2692" s="1063"/>
      <c r="L2692" s="1063"/>
      <c r="M2692" s="1063"/>
      <c r="N2692" s="1063">
        <v>24</v>
      </c>
      <c r="O2692" s="218">
        <v>45139</v>
      </c>
      <c r="P2692" s="557">
        <f t="shared" si="60"/>
        <v>24</v>
      </c>
    </row>
    <row r="2693" spans="1:16">
      <c r="A2693" s="1061">
        <v>45159</v>
      </c>
      <c r="B2693" s="1062" t="s">
        <v>14</v>
      </c>
      <c r="C2693" s="1062" t="s">
        <v>2444</v>
      </c>
      <c r="D2693" s="1015" t="s">
        <v>96</v>
      </c>
      <c r="E2693" s="1015"/>
      <c r="F2693" s="1015">
        <v>4</v>
      </c>
      <c r="G2693" s="1015">
        <v>4</v>
      </c>
      <c r="H2693" s="1063"/>
      <c r="I2693" s="1063"/>
      <c r="J2693" s="1063"/>
      <c r="K2693" s="1063"/>
      <c r="L2693" s="1063"/>
      <c r="M2693" s="1063"/>
      <c r="N2693" s="1063">
        <v>48</v>
      </c>
      <c r="O2693" s="218">
        <v>45139</v>
      </c>
      <c r="P2693" s="557">
        <f t="shared" si="60"/>
        <v>48</v>
      </c>
    </row>
    <row r="2694" spans="1:16">
      <c r="A2694" s="1061">
        <v>45160</v>
      </c>
      <c r="B2694" s="1062" t="s">
        <v>14</v>
      </c>
      <c r="C2694" s="1062" t="s">
        <v>2244</v>
      </c>
      <c r="D2694" s="1015" t="s">
        <v>10</v>
      </c>
      <c r="E2694" s="1015"/>
      <c r="F2694" s="1015">
        <v>2</v>
      </c>
      <c r="G2694" s="1015">
        <v>0.5</v>
      </c>
      <c r="H2694" s="1063"/>
      <c r="I2694" s="1063"/>
      <c r="J2694" s="1063"/>
      <c r="K2694" s="1063"/>
      <c r="L2694" s="1063"/>
      <c r="M2694" s="1063">
        <v>8</v>
      </c>
      <c r="N2694" s="1063"/>
      <c r="O2694" s="218">
        <v>45139</v>
      </c>
      <c r="P2694" s="557">
        <f t="shared" si="60"/>
        <v>8</v>
      </c>
    </row>
    <row r="2695" spans="1:16">
      <c r="A2695" s="1061">
        <v>45160</v>
      </c>
      <c r="B2695" s="1062" t="s">
        <v>14</v>
      </c>
      <c r="C2695" s="1062" t="s">
        <v>2432</v>
      </c>
      <c r="D2695" s="1015" t="s">
        <v>98</v>
      </c>
      <c r="E2695" s="1015"/>
      <c r="F2695" s="1015">
        <v>1</v>
      </c>
      <c r="G2695" s="1015">
        <v>1</v>
      </c>
      <c r="H2695" s="1063"/>
      <c r="I2695" s="1063"/>
      <c r="J2695" s="1063"/>
      <c r="K2695" s="1063"/>
      <c r="L2695" s="1063"/>
      <c r="M2695" s="1063"/>
      <c r="N2695" s="1063">
        <v>12</v>
      </c>
      <c r="O2695" s="218">
        <v>45139</v>
      </c>
      <c r="P2695" s="557">
        <f t="shared" si="60"/>
        <v>12</v>
      </c>
    </row>
    <row r="2696" spans="1:16">
      <c r="A2696" s="1061">
        <v>45160</v>
      </c>
      <c r="B2696" s="1062" t="s">
        <v>14</v>
      </c>
      <c r="C2696" s="1062" t="s">
        <v>2445</v>
      </c>
      <c r="D2696" s="1015" t="s">
        <v>95</v>
      </c>
      <c r="E2696" s="1015"/>
      <c r="F2696" s="1015">
        <v>3</v>
      </c>
      <c r="G2696" s="1015">
        <v>3</v>
      </c>
      <c r="H2696" s="1063"/>
      <c r="I2696" s="1063"/>
      <c r="J2696" s="1063"/>
      <c r="K2696" s="1063"/>
      <c r="L2696" s="1063"/>
      <c r="M2696" s="1063"/>
      <c r="N2696" s="1063">
        <v>36</v>
      </c>
      <c r="O2696" s="218">
        <v>45139</v>
      </c>
      <c r="P2696" s="557">
        <f t="shared" si="60"/>
        <v>36</v>
      </c>
    </row>
    <row r="2697" spans="1:16">
      <c r="A2697" s="1061">
        <v>45160</v>
      </c>
      <c r="B2697" s="1062" t="s">
        <v>14</v>
      </c>
      <c r="C2697" s="1062" t="s">
        <v>2446</v>
      </c>
      <c r="D2697" s="1015" t="s">
        <v>96</v>
      </c>
      <c r="E2697" s="1015"/>
      <c r="F2697" s="1015">
        <v>3</v>
      </c>
      <c r="G2697" s="1015">
        <v>3</v>
      </c>
      <c r="H2697" s="1063"/>
      <c r="I2697" s="1063"/>
      <c r="J2697" s="1063"/>
      <c r="K2697" s="1063"/>
      <c r="L2697" s="1063"/>
      <c r="M2697" s="1063"/>
      <c r="N2697" s="1063">
        <v>36</v>
      </c>
      <c r="O2697" s="218">
        <v>45139</v>
      </c>
      <c r="P2697" s="557">
        <f t="shared" si="60"/>
        <v>36</v>
      </c>
    </row>
    <row r="2698" spans="1:16">
      <c r="A2698" s="1061">
        <v>45160</v>
      </c>
      <c r="B2698" s="1062" t="s">
        <v>14</v>
      </c>
      <c r="C2698" s="1062"/>
      <c r="D2698" s="1015" t="s">
        <v>99</v>
      </c>
      <c r="E2698" s="1015"/>
      <c r="F2698" s="1015">
        <v>5</v>
      </c>
      <c r="G2698" s="1015">
        <v>5</v>
      </c>
      <c r="H2698" s="1063"/>
      <c r="I2698" s="1063"/>
      <c r="J2698" s="1063"/>
      <c r="K2698" s="1063"/>
      <c r="L2698" s="1063"/>
      <c r="M2698" s="1063"/>
      <c r="N2698" s="1063">
        <v>2.5</v>
      </c>
      <c r="O2698" s="218">
        <v>45139</v>
      </c>
      <c r="P2698" s="557">
        <f t="shared" si="60"/>
        <v>2.5</v>
      </c>
    </row>
    <row r="2699" spans="1:16">
      <c r="A2699" s="1061">
        <v>45161</v>
      </c>
      <c r="B2699" s="1062" t="s">
        <v>472</v>
      </c>
      <c r="C2699" s="1062" t="s">
        <v>2447</v>
      </c>
      <c r="D2699" s="1015" t="s">
        <v>10</v>
      </c>
      <c r="E2699" s="1015"/>
      <c r="F2699" s="1015">
        <v>4</v>
      </c>
      <c r="G2699" s="1015">
        <v>1</v>
      </c>
      <c r="H2699" s="1063"/>
      <c r="I2699" s="1063"/>
      <c r="J2699" s="1063"/>
      <c r="K2699" s="1063"/>
      <c r="L2699" s="1063"/>
      <c r="M2699" s="1063">
        <v>16</v>
      </c>
      <c r="N2699" s="1063"/>
      <c r="O2699" s="218">
        <v>45139</v>
      </c>
      <c r="P2699" s="557">
        <f t="shared" si="60"/>
        <v>16</v>
      </c>
    </row>
    <row r="2700" spans="1:16">
      <c r="A2700" s="1061">
        <v>45161</v>
      </c>
      <c r="B2700" s="1062"/>
      <c r="C2700" s="1062" t="s">
        <v>2248</v>
      </c>
      <c r="D2700" s="225" t="s">
        <v>2329</v>
      </c>
      <c r="E2700" s="1015"/>
      <c r="F2700" s="1015"/>
      <c r="G2700" s="1015"/>
      <c r="H2700" s="1063"/>
      <c r="I2700" s="1063"/>
      <c r="J2700" s="1063"/>
      <c r="K2700" s="1063">
        <v>36</v>
      </c>
      <c r="L2700" s="1063"/>
      <c r="M2700" s="1063"/>
      <c r="N2700" s="1063"/>
      <c r="O2700" s="218">
        <v>45139</v>
      </c>
      <c r="P2700" s="557">
        <f t="shared" si="60"/>
        <v>36</v>
      </c>
    </row>
    <row r="2701" spans="1:16">
      <c r="A2701" s="1061">
        <v>45162</v>
      </c>
      <c r="B2701" s="1062" t="s">
        <v>14</v>
      </c>
      <c r="C2701" s="1062" t="s">
        <v>2448</v>
      </c>
      <c r="D2701" s="1015" t="s">
        <v>204</v>
      </c>
      <c r="E2701" s="1015"/>
      <c r="F2701" s="1015">
        <v>1</v>
      </c>
      <c r="G2701" s="1015">
        <v>1</v>
      </c>
      <c r="H2701" s="1063"/>
      <c r="I2701" s="1063"/>
      <c r="J2701" s="1063"/>
      <c r="K2701" s="1063"/>
      <c r="L2701" s="1063"/>
      <c r="M2701" s="1063"/>
      <c r="N2701" s="1063">
        <v>15</v>
      </c>
      <c r="O2701" s="218">
        <v>45139</v>
      </c>
      <c r="P2701" s="557">
        <f t="shared" si="60"/>
        <v>15</v>
      </c>
    </row>
    <row r="2702" spans="1:16">
      <c r="A2702" s="1061">
        <v>45162</v>
      </c>
      <c r="B2702" s="1062" t="s">
        <v>43</v>
      </c>
      <c r="C2702" s="1062" t="s">
        <v>466</v>
      </c>
      <c r="D2702" s="1015" t="s">
        <v>204</v>
      </c>
      <c r="E2702" s="1015"/>
      <c r="F2702" s="1015">
        <v>1</v>
      </c>
      <c r="G2702" s="1015">
        <v>1</v>
      </c>
      <c r="H2702" s="1063"/>
      <c r="I2702" s="1063"/>
      <c r="J2702" s="1063"/>
      <c r="K2702" s="1063"/>
      <c r="L2702" s="1063"/>
      <c r="M2702" s="1063"/>
      <c r="N2702" s="1063">
        <v>37</v>
      </c>
      <c r="O2702" s="218">
        <v>45139</v>
      </c>
      <c r="P2702" s="557">
        <f t="shared" si="60"/>
        <v>37</v>
      </c>
    </row>
    <row r="2703" spans="1:16">
      <c r="A2703" s="1061">
        <v>45162</v>
      </c>
      <c r="B2703" s="1062" t="s">
        <v>472</v>
      </c>
      <c r="C2703" s="1062" t="s">
        <v>2449</v>
      </c>
      <c r="D2703" s="1015" t="s">
        <v>10</v>
      </c>
      <c r="E2703" s="1015"/>
      <c r="F2703" s="1015">
        <v>1</v>
      </c>
      <c r="G2703" s="1015">
        <v>0.25</v>
      </c>
      <c r="H2703" s="1063"/>
      <c r="I2703" s="1063"/>
      <c r="J2703" s="1063"/>
      <c r="K2703" s="1063"/>
      <c r="L2703" s="1063"/>
      <c r="M2703" s="1063">
        <v>5</v>
      </c>
      <c r="N2703" s="1063"/>
      <c r="O2703" s="218">
        <v>45139</v>
      </c>
      <c r="P2703" s="557">
        <f t="shared" si="60"/>
        <v>5</v>
      </c>
    </row>
    <row r="2704" spans="1:16">
      <c r="A2704" s="1061">
        <v>45162</v>
      </c>
      <c r="B2704" s="1062" t="s">
        <v>14</v>
      </c>
      <c r="C2704" s="1062"/>
      <c r="D2704" s="1015" t="s">
        <v>98</v>
      </c>
      <c r="E2704" s="1015"/>
      <c r="F2704" s="1015">
        <v>1</v>
      </c>
      <c r="G2704" s="1015">
        <v>1</v>
      </c>
      <c r="H2704" s="1063"/>
      <c r="I2704" s="1063"/>
      <c r="J2704" s="1063"/>
      <c r="K2704" s="1063"/>
      <c r="L2704" s="1063"/>
      <c r="M2704" s="1063"/>
      <c r="N2704" s="1063">
        <v>12</v>
      </c>
      <c r="O2704" s="218">
        <v>45139</v>
      </c>
      <c r="P2704" s="557">
        <f t="shared" si="60"/>
        <v>12</v>
      </c>
    </row>
    <row r="2705" spans="1:16">
      <c r="A2705" s="1061">
        <v>45162</v>
      </c>
      <c r="B2705" s="1062" t="s">
        <v>14</v>
      </c>
      <c r="C2705" s="1062"/>
      <c r="D2705" s="1015" t="s">
        <v>96</v>
      </c>
      <c r="E2705" s="1015"/>
      <c r="F2705" s="1015">
        <v>1</v>
      </c>
      <c r="G2705" s="1015">
        <v>1</v>
      </c>
      <c r="H2705" s="1063"/>
      <c r="I2705" s="1063"/>
      <c r="J2705" s="1063"/>
      <c r="K2705" s="1063"/>
      <c r="L2705" s="1063"/>
      <c r="M2705" s="1063"/>
      <c r="N2705" s="1063">
        <v>12</v>
      </c>
      <c r="O2705" s="218">
        <v>45139</v>
      </c>
      <c r="P2705" s="557">
        <f t="shared" si="60"/>
        <v>12</v>
      </c>
    </row>
    <row r="2706" spans="1:16">
      <c r="A2706" s="1061">
        <v>45161</v>
      </c>
      <c r="B2706" s="1062" t="s">
        <v>14</v>
      </c>
      <c r="C2706" s="1062" t="s">
        <v>1978</v>
      </c>
      <c r="D2706" s="1015" t="s">
        <v>402</v>
      </c>
      <c r="E2706" s="1015"/>
      <c r="F2706" s="1015">
        <v>1</v>
      </c>
      <c r="G2706" s="1015">
        <v>1</v>
      </c>
      <c r="H2706" s="1015">
        <v>1</v>
      </c>
      <c r="I2706" s="1063"/>
      <c r="J2706" s="1063"/>
      <c r="K2706" s="1063"/>
      <c r="L2706" s="1063"/>
      <c r="M2706" s="1063"/>
      <c r="N2706" s="1063"/>
      <c r="O2706" s="218">
        <v>45139</v>
      </c>
      <c r="P2706" s="557">
        <f t="shared" si="60"/>
        <v>0</v>
      </c>
    </row>
    <row r="2707" spans="1:16">
      <c r="A2707" s="1061">
        <v>45161</v>
      </c>
      <c r="B2707" s="1062" t="s">
        <v>14</v>
      </c>
      <c r="C2707" s="1062" t="s">
        <v>1978</v>
      </c>
      <c r="D2707" s="1015" t="s">
        <v>403</v>
      </c>
      <c r="E2707" s="1015"/>
      <c r="F2707" s="1015">
        <v>1</v>
      </c>
      <c r="G2707" s="1015">
        <v>1</v>
      </c>
      <c r="H2707" s="1015">
        <v>1</v>
      </c>
      <c r="I2707" s="1063"/>
      <c r="J2707" s="1063"/>
      <c r="K2707" s="1063"/>
      <c r="L2707" s="1063"/>
      <c r="M2707" s="1063"/>
      <c r="N2707" s="1063"/>
      <c r="O2707" s="218">
        <v>45139</v>
      </c>
      <c r="P2707" s="557">
        <f t="shared" si="60"/>
        <v>0</v>
      </c>
    </row>
    <row r="2708" spans="1:16">
      <c r="A2708" s="1061">
        <v>45161</v>
      </c>
      <c r="B2708" s="1062" t="s">
        <v>14</v>
      </c>
      <c r="C2708" s="1062" t="s">
        <v>1978</v>
      </c>
      <c r="D2708" s="1015" t="s">
        <v>400</v>
      </c>
      <c r="E2708" s="1015"/>
      <c r="F2708" s="1015">
        <v>2</v>
      </c>
      <c r="G2708" s="1015">
        <v>2</v>
      </c>
      <c r="H2708" s="1015">
        <v>2</v>
      </c>
      <c r="I2708" s="1063"/>
      <c r="J2708" s="1063"/>
      <c r="K2708" s="1063"/>
      <c r="L2708" s="1063"/>
      <c r="M2708" s="1063"/>
      <c r="N2708" s="1063"/>
      <c r="O2708" s="218">
        <v>45139</v>
      </c>
      <c r="P2708" s="557">
        <f t="shared" si="60"/>
        <v>0</v>
      </c>
    </row>
    <row r="2709" spans="1:16">
      <c r="A2709" s="1061">
        <v>45162</v>
      </c>
      <c r="B2709" s="1062" t="s">
        <v>14</v>
      </c>
      <c r="C2709" s="1062" t="s">
        <v>1978</v>
      </c>
      <c r="D2709" s="797" t="s">
        <v>404</v>
      </c>
      <c r="E2709" s="1015"/>
      <c r="F2709" s="1015">
        <v>3</v>
      </c>
      <c r="G2709" s="1015">
        <v>3</v>
      </c>
      <c r="H2709" s="1015">
        <v>3</v>
      </c>
      <c r="I2709" s="1063"/>
      <c r="J2709" s="1063"/>
      <c r="K2709" s="1063"/>
      <c r="L2709" s="1063"/>
      <c r="M2709" s="1063"/>
      <c r="N2709" s="1063"/>
      <c r="O2709" s="218">
        <v>45139</v>
      </c>
      <c r="P2709" s="557">
        <f t="shared" si="60"/>
        <v>0</v>
      </c>
    </row>
    <row r="2710" spans="1:16">
      <c r="A2710" s="1061">
        <v>45162</v>
      </c>
      <c r="B2710" s="1062" t="s">
        <v>14</v>
      </c>
      <c r="C2710" s="1062" t="s">
        <v>2450</v>
      </c>
      <c r="D2710" s="1015" t="s">
        <v>402</v>
      </c>
      <c r="E2710" s="1015"/>
      <c r="F2710" s="1015">
        <v>1</v>
      </c>
      <c r="G2710" s="1015">
        <v>1</v>
      </c>
      <c r="H2710" s="1015">
        <v>1</v>
      </c>
      <c r="I2710" s="1063"/>
      <c r="J2710" s="1063"/>
      <c r="K2710" s="1063"/>
      <c r="L2710" s="1063"/>
      <c r="M2710" s="1063"/>
      <c r="N2710" s="1063"/>
      <c r="O2710" s="218">
        <v>45139</v>
      </c>
      <c r="P2710" s="557">
        <f t="shared" si="60"/>
        <v>0</v>
      </c>
    </row>
    <row r="2711" spans="1:16">
      <c r="A2711" s="1061">
        <v>45162</v>
      </c>
      <c r="B2711" s="1062" t="s">
        <v>14</v>
      </c>
      <c r="C2711" s="1062" t="s">
        <v>2450</v>
      </c>
      <c r="D2711" s="1015" t="s">
        <v>403</v>
      </c>
      <c r="E2711" s="1015"/>
      <c r="F2711" s="1015">
        <v>1</v>
      </c>
      <c r="G2711" s="1015">
        <v>1</v>
      </c>
      <c r="H2711" s="1015">
        <v>1</v>
      </c>
      <c r="I2711" s="1063"/>
      <c r="J2711" s="1063"/>
      <c r="K2711" s="1063"/>
      <c r="L2711" s="1063"/>
      <c r="M2711" s="1063"/>
      <c r="N2711" s="1063"/>
      <c r="O2711" s="218">
        <v>45139</v>
      </c>
      <c r="P2711" s="557">
        <f t="shared" ref="P2711:P2774" si="61">SUM(K2711:N2711)</f>
        <v>0</v>
      </c>
    </row>
    <row r="2712" spans="1:16">
      <c r="A2712" s="1061">
        <v>45162</v>
      </c>
      <c r="B2712" s="1062" t="s">
        <v>14</v>
      </c>
      <c r="C2712" s="1062" t="s">
        <v>2450</v>
      </c>
      <c r="D2712" s="1015" t="s">
        <v>400</v>
      </c>
      <c r="E2712" s="1015"/>
      <c r="F2712" s="1015">
        <v>2</v>
      </c>
      <c r="G2712" s="1015">
        <v>2</v>
      </c>
      <c r="H2712" s="1015">
        <v>2</v>
      </c>
      <c r="I2712" s="1063"/>
      <c r="J2712" s="1063"/>
      <c r="K2712" s="1063"/>
      <c r="L2712" s="1063"/>
      <c r="M2712" s="1063"/>
      <c r="N2712" s="1063"/>
      <c r="O2712" s="218">
        <v>45139</v>
      </c>
      <c r="P2712" s="557">
        <f t="shared" si="61"/>
        <v>0</v>
      </c>
    </row>
    <row r="2713" spans="1:16">
      <c r="A2713" s="1061">
        <v>45163</v>
      </c>
      <c r="B2713" s="1062" t="s">
        <v>14</v>
      </c>
      <c r="C2713" s="1062" t="s">
        <v>2450</v>
      </c>
      <c r="D2713" s="797" t="s">
        <v>404</v>
      </c>
      <c r="E2713" s="1015"/>
      <c r="F2713" s="1015">
        <v>3</v>
      </c>
      <c r="G2713" s="1015">
        <v>3</v>
      </c>
      <c r="H2713" s="1015">
        <v>3</v>
      </c>
      <c r="I2713" s="1063"/>
      <c r="J2713" s="1063"/>
      <c r="K2713" s="1063"/>
      <c r="L2713" s="1063"/>
      <c r="M2713" s="1063"/>
      <c r="N2713" s="1063"/>
      <c r="O2713" s="218">
        <v>45139</v>
      </c>
      <c r="P2713" s="557">
        <f t="shared" si="61"/>
        <v>0</v>
      </c>
    </row>
    <row r="2714" spans="1:16">
      <c r="A2714" s="1061">
        <v>45163</v>
      </c>
      <c r="B2714" s="1062" t="s">
        <v>43</v>
      </c>
      <c r="C2714" s="1062" t="s">
        <v>2336</v>
      </c>
      <c r="D2714" s="797" t="s">
        <v>404</v>
      </c>
      <c r="E2714" s="1015"/>
      <c r="F2714" s="1015">
        <v>3</v>
      </c>
      <c r="G2714" s="1015">
        <v>3</v>
      </c>
      <c r="H2714" s="1015">
        <v>3</v>
      </c>
      <c r="I2714" s="1063"/>
      <c r="J2714" s="1063"/>
      <c r="K2714" s="1063"/>
      <c r="L2714" s="1063"/>
      <c r="M2714" s="1063"/>
      <c r="N2714" s="1063"/>
      <c r="O2714" s="218">
        <v>45139</v>
      </c>
      <c r="P2714" s="557">
        <f t="shared" si="61"/>
        <v>0</v>
      </c>
    </row>
    <row r="2715" spans="1:16">
      <c r="A2715" s="1061">
        <v>45163</v>
      </c>
      <c r="B2715" s="1062" t="s">
        <v>43</v>
      </c>
      <c r="C2715" s="1062" t="s">
        <v>2336</v>
      </c>
      <c r="D2715" s="1015" t="s">
        <v>402</v>
      </c>
      <c r="E2715" s="1015"/>
      <c r="F2715" s="1015">
        <v>1</v>
      </c>
      <c r="G2715" s="1015">
        <v>1</v>
      </c>
      <c r="H2715" s="1015">
        <v>1</v>
      </c>
      <c r="I2715" s="1063"/>
      <c r="J2715" s="1063"/>
      <c r="K2715" s="1063"/>
      <c r="L2715" s="1063"/>
      <c r="M2715" s="1063"/>
      <c r="N2715" s="1063"/>
      <c r="O2715" s="218">
        <v>45139</v>
      </c>
      <c r="P2715" s="557">
        <f t="shared" si="61"/>
        <v>0</v>
      </c>
    </row>
    <row r="2716" spans="1:16">
      <c r="A2716" s="1061">
        <v>45163</v>
      </c>
      <c r="B2716" s="1062" t="s">
        <v>43</v>
      </c>
      <c r="C2716" s="1062" t="s">
        <v>2336</v>
      </c>
      <c r="D2716" s="1015" t="s">
        <v>403</v>
      </c>
      <c r="E2716" s="1015"/>
      <c r="F2716" s="1015">
        <v>1</v>
      </c>
      <c r="G2716" s="1015">
        <v>1</v>
      </c>
      <c r="H2716" s="1015">
        <v>1</v>
      </c>
      <c r="I2716" s="1063"/>
      <c r="J2716" s="1063"/>
      <c r="K2716" s="1063"/>
      <c r="L2716" s="1063"/>
      <c r="M2716" s="1063"/>
      <c r="N2716" s="1063"/>
      <c r="O2716" s="218">
        <v>45139</v>
      </c>
      <c r="P2716" s="557">
        <f t="shared" si="61"/>
        <v>0</v>
      </c>
    </row>
    <row r="2717" spans="1:16">
      <c r="A2717" s="1061">
        <v>45163</v>
      </c>
      <c r="B2717" s="1062" t="s">
        <v>43</v>
      </c>
      <c r="C2717" s="1062" t="s">
        <v>2336</v>
      </c>
      <c r="D2717" s="1015" t="s">
        <v>400</v>
      </c>
      <c r="E2717" s="1015"/>
      <c r="F2717" s="1015">
        <v>2</v>
      </c>
      <c r="G2717" s="1015">
        <v>2</v>
      </c>
      <c r="H2717" s="1015">
        <v>2</v>
      </c>
      <c r="I2717" s="1063"/>
      <c r="J2717" s="1063"/>
      <c r="K2717" s="1063"/>
      <c r="L2717" s="1063"/>
      <c r="M2717" s="1063"/>
      <c r="N2717" s="1063"/>
      <c r="O2717" s="218">
        <v>45139</v>
      </c>
      <c r="P2717" s="557">
        <f t="shared" si="61"/>
        <v>0</v>
      </c>
    </row>
    <row r="2718" spans="1:16">
      <c r="A2718" s="1061">
        <v>45163</v>
      </c>
      <c r="B2718" s="1062" t="s">
        <v>14</v>
      </c>
      <c r="C2718" s="1062" t="s">
        <v>2482</v>
      </c>
      <c r="D2718" s="1015" t="s">
        <v>10</v>
      </c>
      <c r="E2718" s="1015"/>
      <c r="F2718" s="1015">
        <v>1</v>
      </c>
      <c r="G2718" s="1015">
        <v>0.25</v>
      </c>
      <c r="H2718" s="1063"/>
      <c r="I2718" s="1063"/>
      <c r="J2718" s="1063"/>
      <c r="K2718" s="1063"/>
      <c r="L2718" s="1063"/>
      <c r="M2718" s="1063">
        <v>5</v>
      </c>
      <c r="N2718" s="1063"/>
      <c r="O2718" s="218">
        <v>45139</v>
      </c>
      <c r="P2718" s="557">
        <f t="shared" si="61"/>
        <v>5</v>
      </c>
    </row>
    <row r="2719" spans="1:16">
      <c r="A2719" s="1061">
        <v>45163</v>
      </c>
      <c r="B2719" s="1062" t="s">
        <v>472</v>
      </c>
      <c r="C2719" s="1062"/>
      <c r="D2719" s="1015" t="s">
        <v>10</v>
      </c>
      <c r="E2719" s="1015"/>
      <c r="F2719" s="1015">
        <v>6</v>
      </c>
      <c r="G2719" s="1015">
        <v>1.5</v>
      </c>
      <c r="H2719" s="1063"/>
      <c r="I2719" s="1063"/>
      <c r="J2719" s="1063"/>
      <c r="K2719" s="1063"/>
      <c r="L2719" s="1063"/>
      <c r="M2719" s="1063">
        <v>30</v>
      </c>
      <c r="N2719" s="1063"/>
      <c r="O2719" s="218">
        <v>45139</v>
      </c>
      <c r="P2719" s="557">
        <f t="shared" si="61"/>
        <v>30</v>
      </c>
    </row>
    <row r="2720" spans="1:16">
      <c r="A2720" s="1061">
        <v>45163</v>
      </c>
      <c r="B2720" s="1062" t="s">
        <v>14</v>
      </c>
      <c r="C2720" s="1062"/>
      <c r="D2720" s="1015" t="s">
        <v>96</v>
      </c>
      <c r="E2720" s="1015"/>
      <c r="F2720" s="1015">
        <v>1</v>
      </c>
      <c r="G2720" s="1015">
        <v>1</v>
      </c>
      <c r="H2720" s="1063"/>
      <c r="I2720" s="1063"/>
      <c r="J2720" s="1063"/>
      <c r="K2720" s="1063"/>
      <c r="L2720" s="1063"/>
      <c r="M2720" s="1063"/>
      <c r="N2720" s="1063">
        <v>12</v>
      </c>
      <c r="O2720" s="218">
        <v>45139</v>
      </c>
      <c r="P2720" s="557">
        <f t="shared" si="61"/>
        <v>12</v>
      </c>
    </row>
    <row r="2721" spans="1:16">
      <c r="A2721" s="1061">
        <v>45165</v>
      </c>
      <c r="B2721" s="1062"/>
      <c r="C2721" s="1062" t="s">
        <v>2493</v>
      </c>
      <c r="D2721" s="1015" t="s">
        <v>2328</v>
      </c>
      <c r="E2721" s="1015"/>
      <c r="F2721" s="1015">
        <v>1</v>
      </c>
      <c r="G2721" s="1015">
        <v>1</v>
      </c>
      <c r="H2721" s="1063"/>
      <c r="I2721" s="1063"/>
      <c r="J2721" s="1063"/>
      <c r="K2721" s="1063"/>
      <c r="L2721" s="1063"/>
      <c r="M2721" s="1063">
        <v>245</v>
      </c>
      <c r="N2721" s="1063"/>
      <c r="O2721" s="218">
        <v>45139</v>
      </c>
      <c r="P2721" s="557">
        <f t="shared" si="61"/>
        <v>245</v>
      </c>
    </row>
    <row r="2722" spans="1:16">
      <c r="A2722" s="1061">
        <v>45165</v>
      </c>
      <c r="B2722" s="1062" t="s">
        <v>14</v>
      </c>
      <c r="C2722" s="1062" t="s">
        <v>2432</v>
      </c>
      <c r="D2722" s="1015" t="s">
        <v>95</v>
      </c>
      <c r="E2722" s="1015"/>
      <c r="F2722" s="1015">
        <v>2</v>
      </c>
      <c r="G2722" s="1015">
        <v>2</v>
      </c>
      <c r="H2722" s="1063"/>
      <c r="I2722" s="1063"/>
      <c r="J2722" s="1063"/>
      <c r="K2722" s="1063"/>
      <c r="L2722" s="1063"/>
      <c r="M2722" s="1063"/>
      <c r="N2722" s="1063">
        <v>24</v>
      </c>
      <c r="O2722" s="218">
        <v>45139</v>
      </c>
      <c r="P2722" s="557">
        <f t="shared" si="61"/>
        <v>24</v>
      </c>
    </row>
    <row r="2723" spans="1:16">
      <c r="A2723" s="1061">
        <v>45165</v>
      </c>
      <c r="B2723" s="1062" t="s">
        <v>14</v>
      </c>
      <c r="C2723" s="1062" t="s">
        <v>2446</v>
      </c>
      <c r="D2723" s="1015" t="s">
        <v>96</v>
      </c>
      <c r="E2723" s="1015"/>
      <c r="F2723" s="1015">
        <v>2</v>
      </c>
      <c r="G2723" s="1015">
        <v>2</v>
      </c>
      <c r="H2723" s="1063"/>
      <c r="I2723" s="1063"/>
      <c r="J2723" s="1063"/>
      <c r="K2723" s="1063"/>
      <c r="L2723" s="1063"/>
      <c r="M2723" s="1063"/>
      <c r="N2723" s="1063">
        <v>24</v>
      </c>
      <c r="O2723" s="218">
        <v>45139</v>
      </c>
      <c r="P2723" s="557">
        <f t="shared" si="61"/>
        <v>24</v>
      </c>
    </row>
    <row r="2724" spans="1:16">
      <c r="A2724" s="1061">
        <v>45165</v>
      </c>
      <c r="B2724" s="1062" t="s">
        <v>14</v>
      </c>
      <c r="C2724" s="1062"/>
      <c r="D2724" s="1015" t="s">
        <v>99</v>
      </c>
      <c r="E2724" s="1015"/>
      <c r="F2724" s="1015">
        <v>5</v>
      </c>
      <c r="G2724" s="1015">
        <v>5</v>
      </c>
      <c r="H2724" s="1063"/>
      <c r="I2724" s="1063"/>
      <c r="J2724" s="1063"/>
      <c r="K2724" s="1063"/>
      <c r="L2724" s="1063"/>
      <c r="M2724" s="1063"/>
      <c r="N2724" s="1063">
        <v>2.5</v>
      </c>
      <c r="O2724" s="218">
        <v>45139</v>
      </c>
      <c r="P2724" s="557">
        <f t="shared" si="61"/>
        <v>2.5</v>
      </c>
    </row>
    <row r="2725" spans="1:16">
      <c r="A2725" s="1061">
        <v>45165</v>
      </c>
      <c r="B2725" s="1062" t="s">
        <v>14</v>
      </c>
      <c r="C2725" s="1062" t="s">
        <v>1773</v>
      </c>
      <c r="D2725" s="797" t="s">
        <v>404</v>
      </c>
      <c r="E2725" s="1015"/>
      <c r="F2725" s="1015">
        <v>3</v>
      </c>
      <c r="G2725" s="1015">
        <v>3</v>
      </c>
      <c r="H2725" s="1015">
        <v>3</v>
      </c>
      <c r="I2725" s="1063"/>
      <c r="J2725" s="1063"/>
      <c r="K2725" s="1063"/>
      <c r="L2725" s="1063"/>
      <c r="M2725" s="1063"/>
      <c r="N2725" s="1063"/>
      <c r="O2725" s="218">
        <v>45139</v>
      </c>
      <c r="P2725" s="557">
        <f t="shared" si="61"/>
        <v>0</v>
      </c>
    </row>
    <row r="2726" spans="1:16">
      <c r="A2726" s="1061">
        <v>45165</v>
      </c>
      <c r="B2726" s="1062" t="s">
        <v>14</v>
      </c>
      <c r="C2726" s="1062" t="s">
        <v>1773</v>
      </c>
      <c r="D2726" s="1015" t="s">
        <v>402</v>
      </c>
      <c r="E2726" s="1015"/>
      <c r="F2726" s="1015">
        <v>1</v>
      </c>
      <c r="G2726" s="1015">
        <v>1</v>
      </c>
      <c r="H2726" s="1015">
        <v>1</v>
      </c>
      <c r="I2726" s="1063"/>
      <c r="J2726" s="1063"/>
      <c r="K2726" s="1063"/>
      <c r="L2726" s="1063"/>
      <c r="M2726" s="1063"/>
      <c r="N2726" s="1063"/>
      <c r="O2726" s="218">
        <v>45139</v>
      </c>
      <c r="P2726" s="557">
        <f t="shared" si="61"/>
        <v>0</v>
      </c>
    </row>
    <row r="2727" spans="1:16">
      <c r="A2727" s="1061">
        <v>45165</v>
      </c>
      <c r="B2727" s="1062" t="s">
        <v>14</v>
      </c>
      <c r="C2727" s="1062" t="s">
        <v>1773</v>
      </c>
      <c r="D2727" s="1015" t="s">
        <v>403</v>
      </c>
      <c r="E2727" s="1015"/>
      <c r="F2727" s="1015">
        <v>1</v>
      </c>
      <c r="G2727" s="1015">
        <v>1</v>
      </c>
      <c r="H2727" s="1015">
        <v>1</v>
      </c>
      <c r="I2727" s="1063"/>
      <c r="J2727" s="1063"/>
      <c r="K2727" s="1063"/>
      <c r="L2727" s="1063"/>
      <c r="M2727" s="1063"/>
      <c r="N2727" s="1063"/>
      <c r="O2727" s="218">
        <v>45139</v>
      </c>
      <c r="P2727" s="557">
        <f t="shared" si="61"/>
        <v>0</v>
      </c>
    </row>
    <row r="2728" spans="1:16">
      <c r="A2728" s="1061">
        <v>45165</v>
      </c>
      <c r="B2728" s="1062" t="s">
        <v>14</v>
      </c>
      <c r="C2728" s="1062" t="s">
        <v>1773</v>
      </c>
      <c r="D2728" s="1015" t="s">
        <v>400</v>
      </c>
      <c r="E2728" s="1015"/>
      <c r="F2728" s="1015">
        <v>2</v>
      </c>
      <c r="G2728" s="1015">
        <v>2</v>
      </c>
      <c r="H2728" s="1015">
        <v>2</v>
      </c>
      <c r="I2728" s="1063"/>
      <c r="J2728" s="1063"/>
      <c r="K2728" s="1063"/>
      <c r="L2728" s="1063"/>
      <c r="M2728" s="1063"/>
      <c r="N2728" s="1063"/>
      <c r="O2728" s="218">
        <v>45139</v>
      </c>
      <c r="P2728" s="557">
        <f t="shared" si="61"/>
        <v>0</v>
      </c>
    </row>
    <row r="2729" spans="1:16">
      <c r="A2729" s="1061">
        <v>45166</v>
      </c>
      <c r="B2729" s="1062" t="s">
        <v>14</v>
      </c>
      <c r="C2729" s="1062" t="s">
        <v>590</v>
      </c>
      <c r="D2729" s="1015" t="s">
        <v>204</v>
      </c>
      <c r="E2729" s="1015"/>
      <c r="F2729" s="1015">
        <v>1</v>
      </c>
      <c r="G2729" s="1015">
        <v>1</v>
      </c>
      <c r="H2729" s="1063"/>
      <c r="I2729" s="1063"/>
      <c r="J2729" s="1063"/>
      <c r="K2729" s="1063"/>
      <c r="L2729" s="1063"/>
      <c r="M2729" s="1063"/>
      <c r="N2729" s="1063">
        <v>34</v>
      </c>
      <c r="O2729" s="218">
        <v>45139</v>
      </c>
      <c r="P2729" s="557">
        <f t="shared" si="61"/>
        <v>34</v>
      </c>
    </row>
    <row r="2730" spans="1:16">
      <c r="A2730" s="1061">
        <v>45166</v>
      </c>
      <c r="B2730" s="1062" t="s">
        <v>41</v>
      </c>
      <c r="C2730" s="1062" t="s">
        <v>2495</v>
      </c>
      <c r="D2730" s="1015" t="s">
        <v>204</v>
      </c>
      <c r="E2730" s="1015"/>
      <c r="F2730" s="1015">
        <v>1</v>
      </c>
      <c r="G2730" s="1015">
        <v>1</v>
      </c>
      <c r="H2730" s="1063"/>
      <c r="I2730" s="1063"/>
      <c r="J2730" s="1063"/>
      <c r="K2730" s="1063"/>
      <c r="L2730" s="1063"/>
      <c r="M2730" s="1063"/>
      <c r="N2730" s="1063">
        <v>40</v>
      </c>
      <c r="O2730" s="218">
        <v>45139</v>
      </c>
      <c r="P2730" s="557">
        <f t="shared" si="61"/>
        <v>40</v>
      </c>
    </row>
    <row r="2731" spans="1:16">
      <c r="A2731" s="1061">
        <v>45166</v>
      </c>
      <c r="B2731" s="1062" t="s">
        <v>472</v>
      </c>
      <c r="C2731" s="1062" t="s">
        <v>2496</v>
      </c>
      <c r="D2731" s="1015" t="s">
        <v>10</v>
      </c>
      <c r="E2731" s="1015"/>
      <c r="F2731" s="1015">
        <v>3</v>
      </c>
      <c r="G2731" s="1015">
        <v>0.75</v>
      </c>
      <c r="H2731" s="1063"/>
      <c r="I2731" s="1063"/>
      <c r="J2731" s="1063"/>
      <c r="K2731" s="1063"/>
      <c r="L2731" s="1063"/>
      <c r="M2731" s="1063">
        <v>14</v>
      </c>
      <c r="N2731" s="1063"/>
      <c r="O2731" s="218">
        <v>45139</v>
      </c>
      <c r="P2731" s="557">
        <f t="shared" si="61"/>
        <v>14</v>
      </c>
    </row>
    <row r="2732" spans="1:16">
      <c r="A2732" s="1061">
        <v>45166</v>
      </c>
      <c r="B2732" s="1062" t="s">
        <v>43</v>
      </c>
      <c r="C2732" s="1062" t="s">
        <v>2497</v>
      </c>
      <c r="D2732" s="797" t="s">
        <v>404</v>
      </c>
      <c r="E2732" s="1015"/>
      <c r="F2732" s="1015">
        <v>3</v>
      </c>
      <c r="G2732" s="1015">
        <v>3</v>
      </c>
      <c r="H2732" s="1015">
        <v>3</v>
      </c>
      <c r="I2732" s="1063"/>
      <c r="J2732" s="1063"/>
      <c r="K2732" s="1063"/>
      <c r="L2732" s="1063"/>
      <c r="M2732" s="1063"/>
      <c r="N2732" s="1063"/>
      <c r="O2732" s="218">
        <v>45139</v>
      </c>
      <c r="P2732" s="557">
        <f t="shared" si="61"/>
        <v>0</v>
      </c>
    </row>
    <row r="2733" spans="1:16">
      <c r="A2733" s="1061">
        <v>45166</v>
      </c>
      <c r="B2733" s="1062" t="s">
        <v>43</v>
      </c>
      <c r="C2733" s="1062" t="s">
        <v>2497</v>
      </c>
      <c r="D2733" s="1015" t="s">
        <v>402</v>
      </c>
      <c r="E2733" s="1015"/>
      <c r="F2733" s="1015">
        <v>1</v>
      </c>
      <c r="G2733" s="1015">
        <v>1</v>
      </c>
      <c r="H2733" s="1015">
        <v>1</v>
      </c>
      <c r="I2733" s="1063"/>
      <c r="J2733" s="1063"/>
      <c r="K2733" s="1063"/>
      <c r="L2733" s="1063"/>
      <c r="M2733" s="1063"/>
      <c r="N2733" s="1063"/>
      <c r="O2733" s="218">
        <v>45139</v>
      </c>
      <c r="P2733" s="557">
        <f t="shared" si="61"/>
        <v>0</v>
      </c>
    </row>
    <row r="2734" spans="1:16">
      <c r="A2734" s="1061">
        <v>45166</v>
      </c>
      <c r="B2734" s="1062" t="s">
        <v>43</v>
      </c>
      <c r="C2734" s="1062" t="s">
        <v>2497</v>
      </c>
      <c r="D2734" s="1015" t="s">
        <v>403</v>
      </c>
      <c r="E2734" s="1015"/>
      <c r="F2734" s="1015">
        <v>1</v>
      </c>
      <c r="G2734" s="1015">
        <v>1</v>
      </c>
      <c r="H2734" s="1015">
        <v>1</v>
      </c>
      <c r="I2734" s="1063"/>
      <c r="J2734" s="1063"/>
      <c r="K2734" s="1063"/>
      <c r="L2734" s="1063"/>
      <c r="M2734" s="1063"/>
      <c r="N2734" s="1063"/>
      <c r="O2734" s="218">
        <v>45139</v>
      </c>
      <c r="P2734" s="557">
        <f t="shared" si="61"/>
        <v>0</v>
      </c>
    </row>
    <row r="2735" spans="1:16">
      <c r="A2735" s="1061">
        <v>45166</v>
      </c>
      <c r="B2735" s="1062" t="s">
        <v>43</v>
      </c>
      <c r="C2735" s="1062" t="s">
        <v>2497</v>
      </c>
      <c r="D2735" s="1015" t="s">
        <v>400</v>
      </c>
      <c r="E2735" s="1015"/>
      <c r="F2735" s="1015">
        <v>2</v>
      </c>
      <c r="G2735" s="1015">
        <v>2</v>
      </c>
      <c r="H2735" s="1015">
        <v>2</v>
      </c>
      <c r="I2735" s="1063"/>
      <c r="J2735" s="1063"/>
      <c r="K2735" s="1063"/>
      <c r="L2735" s="1063"/>
      <c r="M2735" s="1063"/>
      <c r="N2735" s="1063"/>
      <c r="O2735" s="218">
        <v>45139</v>
      </c>
      <c r="P2735" s="557">
        <f t="shared" si="61"/>
        <v>0</v>
      </c>
    </row>
    <row r="2736" spans="1:16">
      <c r="A2736" s="1061">
        <v>45166</v>
      </c>
      <c r="B2736" s="1062" t="s">
        <v>14</v>
      </c>
      <c r="C2736" s="1062" t="s">
        <v>2442</v>
      </c>
      <c r="D2736" s="1015" t="s">
        <v>97</v>
      </c>
      <c r="E2736" s="1015"/>
      <c r="F2736" s="1015">
        <v>2</v>
      </c>
      <c r="G2736" s="1015">
        <v>2</v>
      </c>
      <c r="H2736" s="1063"/>
      <c r="I2736" s="1063"/>
      <c r="J2736" s="1063"/>
      <c r="K2736" s="1063"/>
      <c r="L2736" s="1063"/>
      <c r="M2736" s="1063"/>
      <c r="N2736" s="1063">
        <v>24</v>
      </c>
      <c r="O2736" s="218">
        <v>45139</v>
      </c>
      <c r="P2736" s="557">
        <f t="shared" si="61"/>
        <v>24</v>
      </c>
    </row>
    <row r="2737" spans="1:16">
      <c r="A2737" s="1061">
        <v>45166</v>
      </c>
      <c r="B2737" s="1062" t="s">
        <v>3</v>
      </c>
      <c r="C2737" s="1062" t="s">
        <v>1648</v>
      </c>
      <c r="D2737" s="1015" t="s">
        <v>97</v>
      </c>
      <c r="E2737" s="1015"/>
      <c r="F2737" s="1015">
        <v>1</v>
      </c>
      <c r="G2737" s="1015">
        <v>1</v>
      </c>
      <c r="H2737" s="1063"/>
      <c r="I2737" s="1063"/>
      <c r="J2737" s="1063">
        <v>1</v>
      </c>
      <c r="K2737" s="1063"/>
      <c r="L2737" s="1063"/>
      <c r="M2737" s="1063"/>
      <c r="N2737" s="1063">
        <v>12</v>
      </c>
      <c r="O2737" s="218">
        <v>45139</v>
      </c>
      <c r="P2737" s="557">
        <f t="shared" si="61"/>
        <v>12</v>
      </c>
    </row>
    <row r="2738" spans="1:16">
      <c r="A2738" s="1061">
        <v>45166</v>
      </c>
      <c r="B2738" s="1062" t="s">
        <v>14</v>
      </c>
      <c r="C2738" s="1062" t="s">
        <v>2498</v>
      </c>
      <c r="D2738" s="1015" t="s">
        <v>98</v>
      </c>
      <c r="E2738" s="1015"/>
      <c r="F2738" s="1015">
        <v>1</v>
      </c>
      <c r="G2738" s="1015">
        <v>1</v>
      </c>
      <c r="H2738" s="1063"/>
      <c r="I2738" s="1063"/>
      <c r="J2738" s="1063"/>
      <c r="K2738" s="1063"/>
      <c r="L2738" s="1063"/>
      <c r="M2738" s="1063"/>
      <c r="N2738" s="1063">
        <v>12</v>
      </c>
      <c r="O2738" s="218">
        <v>45139</v>
      </c>
      <c r="P2738" s="557">
        <f t="shared" si="61"/>
        <v>12</v>
      </c>
    </row>
    <row r="2739" spans="1:16">
      <c r="A2739" s="1061">
        <v>45166</v>
      </c>
      <c r="B2739" s="1062" t="s">
        <v>14</v>
      </c>
      <c r="C2739" s="1062" t="s">
        <v>2432</v>
      </c>
      <c r="D2739" s="1015" t="s">
        <v>95</v>
      </c>
      <c r="E2739" s="1015"/>
      <c r="F2739" s="1015">
        <v>1</v>
      </c>
      <c r="G2739" s="1015">
        <v>1</v>
      </c>
      <c r="H2739" s="1063"/>
      <c r="I2739" s="1063"/>
      <c r="J2739" s="1063"/>
      <c r="K2739" s="1063"/>
      <c r="L2739" s="1063"/>
      <c r="M2739" s="1063"/>
      <c r="N2739" s="1063">
        <v>12</v>
      </c>
      <c r="O2739" s="218">
        <v>45139</v>
      </c>
      <c r="P2739" s="557">
        <f t="shared" si="61"/>
        <v>12</v>
      </c>
    </row>
    <row r="2740" spans="1:16">
      <c r="A2740" s="1061">
        <v>45166</v>
      </c>
      <c r="B2740" s="1062" t="s">
        <v>14</v>
      </c>
      <c r="C2740" s="1062" t="s">
        <v>2442</v>
      </c>
      <c r="D2740" s="1015" t="s">
        <v>95</v>
      </c>
      <c r="E2740" s="1015"/>
      <c r="F2740" s="1015">
        <v>1</v>
      </c>
      <c r="G2740" s="1015">
        <v>1</v>
      </c>
      <c r="H2740" s="1063"/>
      <c r="I2740" s="1063"/>
      <c r="J2740" s="1063"/>
      <c r="K2740" s="1063"/>
      <c r="L2740" s="1063"/>
      <c r="M2740" s="1063"/>
      <c r="N2740" s="1063">
        <v>12</v>
      </c>
      <c r="O2740" s="218">
        <v>45139</v>
      </c>
      <c r="P2740" s="557">
        <f t="shared" si="61"/>
        <v>12</v>
      </c>
    </row>
    <row r="2741" spans="1:16">
      <c r="A2741" s="1061">
        <v>45166</v>
      </c>
      <c r="B2741" s="1062" t="s">
        <v>3</v>
      </c>
      <c r="C2741" s="1062" t="s">
        <v>2342</v>
      </c>
      <c r="D2741" s="1015" t="s">
        <v>95</v>
      </c>
      <c r="E2741" s="1015"/>
      <c r="F2741" s="1015">
        <v>1</v>
      </c>
      <c r="G2741" s="1015">
        <v>1</v>
      </c>
      <c r="H2741" s="1063"/>
      <c r="I2741" s="1063"/>
      <c r="J2741" s="1063">
        <v>1</v>
      </c>
      <c r="K2741" s="1063"/>
      <c r="L2741" s="1063"/>
      <c r="M2741" s="1063"/>
      <c r="N2741" s="1063">
        <v>12</v>
      </c>
      <c r="O2741" s="218">
        <v>45139</v>
      </c>
      <c r="P2741" s="557">
        <f t="shared" si="61"/>
        <v>12</v>
      </c>
    </row>
    <row r="2742" spans="1:16">
      <c r="A2742" s="1061">
        <v>45166</v>
      </c>
      <c r="B2742" s="1062" t="s">
        <v>14</v>
      </c>
      <c r="C2742" s="1062" t="s">
        <v>2499</v>
      </c>
      <c r="D2742" s="1015" t="s">
        <v>96</v>
      </c>
      <c r="E2742" s="1015"/>
      <c r="F2742" s="1015">
        <v>2</v>
      </c>
      <c r="G2742" s="1015">
        <v>2</v>
      </c>
      <c r="H2742" s="1063"/>
      <c r="I2742" s="1063"/>
      <c r="J2742" s="1063"/>
      <c r="K2742" s="1063"/>
      <c r="L2742" s="1063"/>
      <c r="M2742" s="1063"/>
      <c r="N2742" s="1063">
        <v>24</v>
      </c>
      <c r="O2742" s="218">
        <v>45139</v>
      </c>
      <c r="P2742" s="557">
        <f t="shared" si="61"/>
        <v>24</v>
      </c>
    </row>
    <row r="2743" spans="1:16">
      <c r="A2743" s="1061">
        <v>45166</v>
      </c>
      <c r="B2743" s="1062" t="s">
        <v>14</v>
      </c>
      <c r="C2743" s="1062"/>
      <c r="D2743" s="1015" t="s">
        <v>99</v>
      </c>
      <c r="E2743" s="1015"/>
      <c r="F2743" s="1015">
        <v>5</v>
      </c>
      <c r="G2743" s="1015">
        <v>5</v>
      </c>
      <c r="H2743" s="1063"/>
      <c r="I2743" s="1063"/>
      <c r="J2743" s="1063"/>
      <c r="K2743" s="1063"/>
      <c r="L2743" s="1063"/>
      <c r="M2743" s="1063"/>
      <c r="N2743" s="1063">
        <v>2.5</v>
      </c>
      <c r="O2743" s="218">
        <v>45139</v>
      </c>
      <c r="P2743" s="557">
        <f t="shared" si="61"/>
        <v>2.5</v>
      </c>
    </row>
    <row r="2744" spans="1:16">
      <c r="A2744" s="1061">
        <v>45166</v>
      </c>
      <c r="B2744" s="1062" t="s">
        <v>472</v>
      </c>
      <c r="C2744" s="1062" t="s">
        <v>2500</v>
      </c>
      <c r="D2744" s="1015" t="s">
        <v>200</v>
      </c>
      <c r="E2744" s="1015"/>
      <c r="F2744" s="1015">
        <v>2</v>
      </c>
      <c r="G2744" s="1015">
        <v>2</v>
      </c>
      <c r="H2744" s="1063"/>
      <c r="I2744" s="1063"/>
      <c r="J2744" s="1063"/>
      <c r="K2744" s="1063">
        <v>7</v>
      </c>
      <c r="L2744" s="1063"/>
      <c r="M2744" s="1063"/>
      <c r="N2744" s="1063"/>
      <c r="O2744" s="218">
        <v>45139</v>
      </c>
      <c r="P2744" s="557">
        <f t="shared" si="61"/>
        <v>7</v>
      </c>
    </row>
    <row r="2745" spans="1:16">
      <c r="A2745" s="1061">
        <v>45167</v>
      </c>
      <c r="B2745" s="1062" t="s">
        <v>472</v>
      </c>
      <c r="C2745" s="1062" t="s">
        <v>2441</v>
      </c>
      <c r="D2745" s="1015" t="s">
        <v>10</v>
      </c>
      <c r="E2745" s="1015"/>
      <c r="F2745" s="1015">
        <v>3</v>
      </c>
      <c r="G2745" s="1015">
        <v>0.75</v>
      </c>
      <c r="H2745" s="1063"/>
      <c r="I2745" s="1063"/>
      <c r="J2745" s="1063"/>
      <c r="K2745" s="1063"/>
      <c r="L2745" s="1063"/>
      <c r="M2745" s="1063">
        <v>15</v>
      </c>
      <c r="N2745" s="1063"/>
      <c r="O2745" s="218">
        <v>45139</v>
      </c>
      <c r="P2745" s="557">
        <f t="shared" si="61"/>
        <v>15</v>
      </c>
    </row>
    <row r="2746" spans="1:16">
      <c r="A2746" s="1061">
        <v>45167</v>
      </c>
      <c r="B2746" s="1062" t="s">
        <v>472</v>
      </c>
      <c r="C2746" s="1062" t="s">
        <v>2501</v>
      </c>
      <c r="D2746" s="1015" t="s">
        <v>200</v>
      </c>
      <c r="E2746" s="1015"/>
      <c r="F2746" s="1015">
        <v>3</v>
      </c>
      <c r="G2746" s="1015">
        <v>3</v>
      </c>
      <c r="H2746" s="1063"/>
      <c r="I2746" s="1063"/>
      <c r="J2746" s="1063"/>
      <c r="K2746" s="1063">
        <v>15</v>
      </c>
      <c r="L2746" s="1063"/>
      <c r="M2746" s="1063"/>
      <c r="N2746" s="1063"/>
      <c r="O2746" s="218">
        <v>45139</v>
      </c>
      <c r="P2746" s="557">
        <f t="shared" si="61"/>
        <v>15</v>
      </c>
    </row>
    <row r="2747" spans="1:16">
      <c r="A2747" s="1061">
        <v>45167</v>
      </c>
      <c r="B2747" s="1062" t="s">
        <v>14</v>
      </c>
      <c r="C2747" s="1062" t="s">
        <v>2442</v>
      </c>
      <c r="D2747" s="1015" t="s">
        <v>95</v>
      </c>
      <c r="E2747" s="1015"/>
      <c r="F2747" s="1015">
        <v>2</v>
      </c>
      <c r="G2747" s="1015">
        <v>2</v>
      </c>
      <c r="H2747" s="1063"/>
      <c r="I2747" s="1063"/>
      <c r="J2747" s="1063"/>
      <c r="K2747" s="1063"/>
      <c r="L2747" s="1063"/>
      <c r="M2747" s="1063"/>
      <c r="N2747" s="1063">
        <v>24</v>
      </c>
      <c r="O2747" s="218">
        <v>45139</v>
      </c>
      <c r="P2747" s="557">
        <f t="shared" si="61"/>
        <v>24</v>
      </c>
    </row>
    <row r="2748" spans="1:16">
      <c r="A2748" s="1061">
        <v>45167</v>
      </c>
      <c r="B2748" s="1062" t="s">
        <v>3</v>
      </c>
      <c r="C2748" s="1062" t="s">
        <v>2502</v>
      </c>
      <c r="D2748" s="1015" t="s">
        <v>95</v>
      </c>
      <c r="E2748" s="1015"/>
      <c r="F2748" s="1015">
        <v>2</v>
      </c>
      <c r="G2748" s="1015">
        <v>2</v>
      </c>
      <c r="H2748" s="1063"/>
      <c r="I2748" s="1063"/>
      <c r="J2748" s="1063">
        <v>2</v>
      </c>
      <c r="K2748" s="1063"/>
      <c r="L2748" s="1063"/>
      <c r="M2748" s="1063"/>
      <c r="N2748" s="1063">
        <v>24</v>
      </c>
      <c r="O2748" s="218">
        <v>45139</v>
      </c>
      <c r="P2748" s="557">
        <f t="shared" si="61"/>
        <v>24</v>
      </c>
    </row>
    <row r="2749" spans="1:16">
      <c r="A2749" s="1061">
        <v>45167</v>
      </c>
      <c r="B2749" s="1062" t="s">
        <v>14</v>
      </c>
      <c r="C2749" s="1062" t="s">
        <v>2442</v>
      </c>
      <c r="D2749" s="1015" t="s">
        <v>96</v>
      </c>
      <c r="E2749" s="1015"/>
      <c r="F2749" s="1015">
        <v>1</v>
      </c>
      <c r="G2749" s="1015">
        <v>1</v>
      </c>
      <c r="H2749" s="1063"/>
      <c r="I2749" s="1063"/>
      <c r="J2749" s="1063"/>
      <c r="K2749" s="1063"/>
      <c r="L2749" s="1063"/>
      <c r="M2749" s="1063"/>
      <c r="N2749" s="1063">
        <v>12</v>
      </c>
      <c r="O2749" s="218">
        <v>45139</v>
      </c>
      <c r="P2749" s="557">
        <f t="shared" si="61"/>
        <v>12</v>
      </c>
    </row>
    <row r="2750" spans="1:16">
      <c r="A2750" s="1061">
        <v>45167</v>
      </c>
      <c r="B2750" s="1062" t="s">
        <v>3</v>
      </c>
      <c r="C2750" s="1062" t="s">
        <v>2342</v>
      </c>
      <c r="D2750" s="1015" t="s">
        <v>96</v>
      </c>
      <c r="E2750" s="1015"/>
      <c r="F2750" s="1015">
        <v>1</v>
      </c>
      <c r="G2750" s="1015">
        <v>1</v>
      </c>
      <c r="H2750" s="1063"/>
      <c r="I2750" s="1063"/>
      <c r="J2750" s="1063">
        <v>1</v>
      </c>
      <c r="K2750" s="1063"/>
      <c r="L2750" s="1063"/>
      <c r="M2750" s="1063"/>
      <c r="N2750" s="1063">
        <v>12</v>
      </c>
      <c r="O2750" s="218">
        <v>45139</v>
      </c>
      <c r="P2750" s="557">
        <f t="shared" si="61"/>
        <v>12</v>
      </c>
    </row>
    <row r="2751" spans="1:16">
      <c r="A2751" s="1105">
        <v>45167</v>
      </c>
      <c r="B2751" s="1106" t="s">
        <v>3</v>
      </c>
      <c r="C2751" s="1106" t="s">
        <v>1647</v>
      </c>
      <c r="D2751" s="1137" t="s">
        <v>401</v>
      </c>
      <c r="E2751" s="1137"/>
      <c r="F2751" s="1137">
        <v>3</v>
      </c>
      <c r="G2751" s="1137">
        <v>3</v>
      </c>
      <c r="H2751" s="1137">
        <v>3</v>
      </c>
      <c r="I2751" s="1138"/>
      <c r="J2751" s="1138"/>
      <c r="K2751" s="1138"/>
      <c r="L2751" s="1138"/>
      <c r="M2751" s="1138"/>
      <c r="N2751" s="1063"/>
      <c r="O2751" s="218">
        <v>45139</v>
      </c>
      <c r="P2751" s="557">
        <f t="shared" si="61"/>
        <v>0</v>
      </c>
    </row>
    <row r="2752" spans="1:16">
      <c r="A2752" s="1105">
        <v>45167</v>
      </c>
      <c r="B2752" s="1106" t="s">
        <v>3</v>
      </c>
      <c r="C2752" s="1106" t="s">
        <v>1647</v>
      </c>
      <c r="D2752" s="1137" t="s">
        <v>400</v>
      </c>
      <c r="E2752" s="1137"/>
      <c r="F2752" s="1137">
        <v>1</v>
      </c>
      <c r="G2752" s="1137">
        <v>1</v>
      </c>
      <c r="H2752" s="1137">
        <v>1</v>
      </c>
      <c r="I2752" s="1138"/>
      <c r="J2752" s="1138"/>
      <c r="K2752" s="1138"/>
      <c r="L2752" s="1138"/>
      <c r="M2752" s="1138"/>
      <c r="N2752" s="1063"/>
      <c r="O2752" s="218">
        <v>45139</v>
      </c>
      <c r="P2752" s="557">
        <f t="shared" si="61"/>
        <v>0</v>
      </c>
    </row>
    <row r="2753" spans="1:16">
      <c r="A2753" s="1105">
        <v>45168</v>
      </c>
      <c r="B2753" s="1106" t="s">
        <v>472</v>
      </c>
      <c r="C2753" s="1106" t="s">
        <v>2506</v>
      </c>
      <c r="D2753" s="1137" t="s">
        <v>228</v>
      </c>
      <c r="E2753" s="1137"/>
      <c r="F2753" s="1137">
        <v>1</v>
      </c>
      <c r="G2753" s="1137">
        <v>1</v>
      </c>
      <c r="H2753" s="1138"/>
      <c r="I2753" s="1138"/>
      <c r="J2753" s="1138"/>
      <c r="K2753" s="1138"/>
      <c r="L2753" s="1138"/>
      <c r="M2753" s="1138">
        <v>32</v>
      </c>
      <c r="N2753" s="1063"/>
      <c r="O2753" s="218">
        <v>45139</v>
      </c>
      <c r="P2753" s="557">
        <f t="shared" si="61"/>
        <v>32</v>
      </c>
    </row>
    <row r="2754" spans="1:16">
      <c r="A2754" s="1105">
        <v>45168</v>
      </c>
      <c r="B2754" s="1106" t="s">
        <v>3</v>
      </c>
      <c r="C2754" s="1106" t="s">
        <v>1647</v>
      </c>
      <c r="D2754" s="1137" t="s">
        <v>401</v>
      </c>
      <c r="E2754" s="1137"/>
      <c r="F2754" s="1137">
        <v>2</v>
      </c>
      <c r="G2754" s="1137">
        <v>2</v>
      </c>
      <c r="H2754" s="1137">
        <v>2</v>
      </c>
      <c r="I2754" s="1138"/>
      <c r="J2754" s="1138"/>
      <c r="K2754" s="1138"/>
      <c r="L2754" s="1138"/>
      <c r="M2754" s="1138"/>
      <c r="N2754" s="1063"/>
      <c r="O2754" s="218">
        <v>45139</v>
      </c>
      <c r="P2754" s="557">
        <f t="shared" si="61"/>
        <v>0</v>
      </c>
    </row>
    <row r="2755" spans="1:16">
      <c r="A2755" s="1105">
        <v>45168</v>
      </c>
      <c r="B2755" s="1106" t="s">
        <v>3</v>
      </c>
      <c r="C2755" s="1106" t="s">
        <v>1647</v>
      </c>
      <c r="D2755" s="1137" t="s">
        <v>400</v>
      </c>
      <c r="E2755" s="1137"/>
      <c r="F2755" s="1137">
        <v>1</v>
      </c>
      <c r="G2755" s="1137">
        <v>1</v>
      </c>
      <c r="H2755" s="1137">
        <v>1</v>
      </c>
      <c r="I2755" s="1138"/>
      <c r="J2755" s="1138"/>
      <c r="K2755" s="1138"/>
      <c r="L2755" s="1138"/>
      <c r="M2755" s="1138"/>
      <c r="N2755" s="1063"/>
      <c r="O2755" s="218">
        <v>45139</v>
      </c>
      <c r="P2755" s="557">
        <f t="shared" si="61"/>
        <v>0</v>
      </c>
    </row>
    <row r="2756" spans="1:16">
      <c r="A2756" s="1105">
        <v>45168</v>
      </c>
      <c r="B2756" s="1106" t="s">
        <v>3</v>
      </c>
      <c r="C2756" s="1106" t="s">
        <v>1926</v>
      </c>
      <c r="D2756" s="1137" t="s">
        <v>400</v>
      </c>
      <c r="E2756" s="1137"/>
      <c r="F2756" s="1137">
        <v>2</v>
      </c>
      <c r="G2756" s="1137">
        <v>2</v>
      </c>
      <c r="H2756" s="1137">
        <v>2</v>
      </c>
      <c r="I2756" s="1138"/>
      <c r="J2756" s="1138"/>
      <c r="K2756" s="1138"/>
      <c r="L2756" s="1138"/>
      <c r="M2756" s="1138"/>
      <c r="N2756" s="1063"/>
      <c r="O2756" s="218">
        <v>45139</v>
      </c>
      <c r="P2756" s="557">
        <f t="shared" si="61"/>
        <v>0</v>
      </c>
    </row>
    <row r="2757" spans="1:16">
      <c r="A2757" s="1105">
        <v>45168</v>
      </c>
      <c r="B2757" s="1106" t="s">
        <v>3</v>
      </c>
      <c r="C2757" s="1106" t="s">
        <v>1926</v>
      </c>
      <c r="D2757" s="1137" t="s">
        <v>401</v>
      </c>
      <c r="E2757" s="1137"/>
      <c r="F2757" s="1137">
        <v>1</v>
      </c>
      <c r="G2757" s="1137">
        <v>1</v>
      </c>
      <c r="H2757" s="1137">
        <v>1</v>
      </c>
      <c r="I2757" s="1138"/>
      <c r="J2757" s="1138"/>
      <c r="K2757" s="1138"/>
      <c r="L2757" s="1138"/>
      <c r="M2757" s="1138"/>
      <c r="N2757" s="1063"/>
      <c r="O2757" s="218">
        <v>45139</v>
      </c>
      <c r="P2757" s="557">
        <f t="shared" si="61"/>
        <v>0</v>
      </c>
    </row>
    <row r="2758" spans="1:16">
      <c r="A2758" s="1105">
        <v>45168</v>
      </c>
      <c r="B2758" s="1106" t="s">
        <v>14</v>
      </c>
      <c r="C2758" s="1106" t="s">
        <v>2432</v>
      </c>
      <c r="D2758" s="1137" t="s">
        <v>97</v>
      </c>
      <c r="E2758" s="1137"/>
      <c r="F2758" s="1137">
        <v>1</v>
      </c>
      <c r="G2758" s="1137">
        <v>1</v>
      </c>
      <c r="H2758" s="1138"/>
      <c r="I2758" s="1138"/>
      <c r="J2758" s="1138"/>
      <c r="K2758" s="1138"/>
      <c r="L2758" s="1138"/>
      <c r="M2758" s="1138">
        <v>12</v>
      </c>
      <c r="N2758" s="1063"/>
      <c r="O2758" s="218">
        <v>45139</v>
      </c>
      <c r="P2758" s="557">
        <f t="shared" si="61"/>
        <v>12</v>
      </c>
    </row>
    <row r="2759" spans="1:16">
      <c r="A2759" s="1105">
        <v>45168</v>
      </c>
      <c r="B2759" s="1106" t="s">
        <v>14</v>
      </c>
      <c r="C2759" s="1106" t="s">
        <v>2197</v>
      </c>
      <c r="D2759" s="1137" t="s">
        <v>95</v>
      </c>
      <c r="E2759" s="1137"/>
      <c r="F2759" s="1137">
        <v>1</v>
      </c>
      <c r="G2759" s="1137">
        <v>1</v>
      </c>
      <c r="H2759" s="1138"/>
      <c r="I2759" s="1138"/>
      <c r="J2759" s="1138"/>
      <c r="K2759" s="1138"/>
      <c r="L2759" s="1138"/>
      <c r="M2759" s="1138">
        <v>12</v>
      </c>
      <c r="N2759" s="1063"/>
      <c r="O2759" s="218">
        <v>45139</v>
      </c>
      <c r="P2759" s="557">
        <f t="shared" si="61"/>
        <v>12</v>
      </c>
    </row>
    <row r="2760" spans="1:16">
      <c r="A2760" s="1105">
        <v>45168</v>
      </c>
      <c r="B2760" s="1106" t="s">
        <v>2</v>
      </c>
      <c r="C2760" s="1106" t="s">
        <v>1837</v>
      </c>
      <c r="D2760" s="1137" t="s">
        <v>95</v>
      </c>
      <c r="E2760" s="1137"/>
      <c r="F2760" s="1137">
        <v>1</v>
      </c>
      <c r="G2760" s="1137">
        <v>1</v>
      </c>
      <c r="H2760" s="1138"/>
      <c r="I2760" s="1138"/>
      <c r="J2760" s="1138"/>
      <c r="K2760" s="1138"/>
      <c r="L2760" s="1138"/>
      <c r="M2760" s="1138">
        <v>12</v>
      </c>
      <c r="N2760" s="1063"/>
      <c r="O2760" s="218">
        <v>45139</v>
      </c>
      <c r="P2760" s="557">
        <f t="shared" si="61"/>
        <v>12</v>
      </c>
    </row>
    <row r="2761" spans="1:16">
      <c r="A2761" s="1105">
        <v>45168</v>
      </c>
      <c r="B2761" s="1106" t="s">
        <v>3</v>
      </c>
      <c r="C2761" s="1106" t="s">
        <v>2507</v>
      </c>
      <c r="D2761" s="1137" t="s">
        <v>96</v>
      </c>
      <c r="E2761" s="1137"/>
      <c r="F2761" s="1137">
        <v>2</v>
      </c>
      <c r="G2761" s="1137">
        <v>2</v>
      </c>
      <c r="H2761" s="1138"/>
      <c r="I2761" s="1138"/>
      <c r="J2761" s="1138">
        <v>2</v>
      </c>
      <c r="K2761" s="1138"/>
      <c r="L2761" s="1138"/>
      <c r="M2761" s="1138">
        <v>24</v>
      </c>
      <c r="N2761" s="1063"/>
      <c r="O2761" s="218">
        <v>45139</v>
      </c>
      <c r="P2761" s="557">
        <f t="shared" si="61"/>
        <v>24</v>
      </c>
    </row>
    <row r="2762" spans="1:16">
      <c r="A2762" s="1105">
        <v>45168</v>
      </c>
      <c r="B2762" s="1106" t="s">
        <v>14</v>
      </c>
      <c r="C2762" s="1106"/>
      <c r="D2762" s="1137" t="s">
        <v>99</v>
      </c>
      <c r="E2762" s="1137"/>
      <c r="F2762" s="1137">
        <v>5</v>
      </c>
      <c r="G2762" s="1137">
        <v>5</v>
      </c>
      <c r="H2762" s="1138"/>
      <c r="I2762" s="1138"/>
      <c r="J2762" s="1138"/>
      <c r="K2762" s="1138"/>
      <c r="L2762" s="1138"/>
      <c r="M2762" s="1138"/>
      <c r="N2762" s="1063">
        <v>2.5</v>
      </c>
      <c r="O2762" s="218">
        <v>45139</v>
      </c>
      <c r="P2762" s="557">
        <f t="shared" si="61"/>
        <v>2.5</v>
      </c>
    </row>
    <row r="2763" spans="1:16">
      <c r="A2763" s="1061">
        <v>45169</v>
      </c>
      <c r="B2763" s="1106" t="s">
        <v>472</v>
      </c>
      <c r="C2763" s="1062" t="s">
        <v>2511</v>
      </c>
      <c r="D2763" s="1137" t="s">
        <v>228</v>
      </c>
      <c r="E2763" s="1015"/>
      <c r="F2763" s="1015">
        <v>1</v>
      </c>
      <c r="G2763" s="1015">
        <v>1</v>
      </c>
      <c r="H2763" s="1063"/>
      <c r="I2763" s="1063"/>
      <c r="J2763" s="1063"/>
      <c r="K2763" s="1063"/>
      <c r="L2763" s="1063"/>
      <c r="M2763" s="1063">
        <v>23</v>
      </c>
      <c r="N2763" s="1063"/>
      <c r="O2763" s="218">
        <v>45139</v>
      </c>
      <c r="P2763" s="557">
        <f t="shared" si="61"/>
        <v>23</v>
      </c>
    </row>
    <row r="2764" spans="1:16">
      <c r="A2764" s="1061">
        <v>45169</v>
      </c>
      <c r="B2764" s="1106" t="s">
        <v>14</v>
      </c>
      <c r="C2764" s="1062" t="s">
        <v>2315</v>
      </c>
      <c r="D2764" s="1015" t="s">
        <v>204</v>
      </c>
      <c r="E2764" s="1015"/>
      <c r="F2764" s="1015">
        <v>1</v>
      </c>
      <c r="G2764" s="1015">
        <v>1</v>
      </c>
      <c r="H2764" s="1063"/>
      <c r="I2764" s="1063"/>
      <c r="J2764" s="1063"/>
      <c r="K2764" s="1063"/>
      <c r="L2764" s="1063"/>
      <c r="M2764" s="1063"/>
      <c r="N2764" s="1063">
        <v>34</v>
      </c>
      <c r="O2764" s="218">
        <v>45139</v>
      </c>
      <c r="P2764" s="557">
        <f t="shared" si="61"/>
        <v>34</v>
      </c>
    </row>
    <row r="2765" spans="1:16">
      <c r="A2765" s="1061">
        <v>45169</v>
      </c>
      <c r="B2765" s="1106" t="s">
        <v>14</v>
      </c>
      <c r="C2765" s="1062" t="s">
        <v>2512</v>
      </c>
      <c r="D2765" s="1015" t="s">
        <v>204</v>
      </c>
      <c r="E2765" s="1015"/>
      <c r="F2765" s="1015">
        <v>1</v>
      </c>
      <c r="G2765" s="1015"/>
      <c r="H2765" s="1063"/>
      <c r="I2765" s="1063"/>
      <c r="J2765" s="1063"/>
      <c r="K2765" s="1063"/>
      <c r="L2765" s="1063"/>
      <c r="M2765" s="1063"/>
      <c r="N2765" s="1063">
        <v>34</v>
      </c>
      <c r="O2765" s="218">
        <v>45139</v>
      </c>
      <c r="P2765" s="557">
        <f t="shared" si="61"/>
        <v>34</v>
      </c>
    </row>
    <row r="2766" spans="1:16">
      <c r="A2766" s="1061">
        <v>45169</v>
      </c>
      <c r="B2766" s="1106" t="s">
        <v>472</v>
      </c>
      <c r="C2766" s="1062" t="s">
        <v>2496</v>
      </c>
      <c r="D2766" s="1015" t="s">
        <v>10</v>
      </c>
      <c r="E2766" s="1015"/>
      <c r="F2766" s="1015">
        <v>5</v>
      </c>
      <c r="G2766" s="1015">
        <v>5</v>
      </c>
      <c r="H2766" s="1063"/>
      <c r="I2766" s="1063"/>
      <c r="J2766" s="1063"/>
      <c r="K2766" s="1063"/>
      <c r="L2766" s="1063"/>
      <c r="M2766" s="1063">
        <v>22</v>
      </c>
      <c r="N2766" s="1063"/>
      <c r="O2766" s="218">
        <v>45139</v>
      </c>
      <c r="P2766" s="557">
        <f t="shared" si="61"/>
        <v>22</v>
      </c>
    </row>
    <row r="2767" spans="1:16">
      <c r="A2767" s="1061">
        <v>45169</v>
      </c>
      <c r="B2767" s="1106" t="s">
        <v>3</v>
      </c>
      <c r="C2767" s="1062" t="s">
        <v>1797</v>
      </c>
      <c r="D2767" s="1015" t="s">
        <v>98</v>
      </c>
      <c r="E2767" s="1015"/>
      <c r="F2767" s="1015">
        <v>1</v>
      </c>
      <c r="G2767" s="1015">
        <v>1</v>
      </c>
      <c r="H2767" s="1063"/>
      <c r="I2767" s="1063"/>
      <c r="J2767" s="1063">
        <v>1</v>
      </c>
      <c r="K2767" s="1063"/>
      <c r="L2767" s="1063"/>
      <c r="M2767" s="1063"/>
      <c r="N2767" s="1063">
        <v>12</v>
      </c>
      <c r="O2767" s="218">
        <v>45139</v>
      </c>
      <c r="P2767" s="557">
        <f t="shared" si="61"/>
        <v>12</v>
      </c>
    </row>
    <row r="2768" spans="1:16">
      <c r="A2768" s="1061">
        <v>45169</v>
      </c>
      <c r="B2768" s="1062" t="s">
        <v>37</v>
      </c>
      <c r="C2768" s="1062" t="s">
        <v>2419</v>
      </c>
      <c r="D2768" s="1015" t="s">
        <v>98</v>
      </c>
      <c r="E2768" s="1015"/>
      <c r="F2768" s="1015">
        <v>1</v>
      </c>
      <c r="G2768" s="1015">
        <v>1</v>
      </c>
      <c r="H2768" s="1063"/>
      <c r="I2768" s="1063"/>
      <c r="J2768" s="1063"/>
      <c r="K2768" s="1063"/>
      <c r="L2768" s="1063"/>
      <c r="M2768" s="1063"/>
      <c r="N2768" s="1063">
        <v>12</v>
      </c>
      <c r="O2768" s="218">
        <v>45139</v>
      </c>
      <c r="P2768" s="557">
        <f t="shared" si="61"/>
        <v>12</v>
      </c>
    </row>
    <row r="2769" spans="1:16">
      <c r="A2769" s="1061">
        <v>45169</v>
      </c>
      <c r="B2769" s="1106" t="s">
        <v>14</v>
      </c>
      <c r="C2769" s="1062" t="s">
        <v>1978</v>
      </c>
      <c r="D2769" s="1137" t="s">
        <v>95</v>
      </c>
      <c r="E2769" s="1015"/>
      <c r="F2769" s="1015">
        <v>1</v>
      </c>
      <c r="G2769" s="1015">
        <v>1</v>
      </c>
      <c r="H2769" s="1063"/>
      <c r="I2769" s="1063"/>
      <c r="J2769" s="1063"/>
      <c r="K2769" s="1063"/>
      <c r="L2769" s="1063"/>
      <c r="M2769" s="1063"/>
      <c r="N2769" s="1063">
        <v>12</v>
      </c>
      <c r="O2769" s="218">
        <v>45139</v>
      </c>
      <c r="P2769" s="557">
        <f t="shared" si="61"/>
        <v>12</v>
      </c>
    </row>
    <row r="2770" spans="1:16">
      <c r="A2770" s="1061">
        <v>45169</v>
      </c>
      <c r="B2770" s="1106" t="s">
        <v>3</v>
      </c>
      <c r="C2770" s="1062" t="s">
        <v>2513</v>
      </c>
      <c r="D2770" s="1137" t="s">
        <v>95</v>
      </c>
      <c r="E2770" s="1015"/>
      <c r="F2770" s="1015">
        <v>2</v>
      </c>
      <c r="G2770" s="1015">
        <v>2</v>
      </c>
      <c r="H2770" s="1063"/>
      <c r="I2770" s="1063"/>
      <c r="J2770" s="1063">
        <v>2</v>
      </c>
      <c r="K2770" s="1063"/>
      <c r="L2770" s="1063"/>
      <c r="M2770" s="1063"/>
      <c r="N2770" s="1063">
        <v>24</v>
      </c>
      <c r="O2770" s="218">
        <v>45139</v>
      </c>
      <c r="P2770" s="557">
        <f t="shared" si="61"/>
        <v>24</v>
      </c>
    </row>
    <row r="2771" spans="1:16">
      <c r="A2771" s="1061">
        <v>45169</v>
      </c>
      <c r="B2771" s="1106" t="s">
        <v>3</v>
      </c>
      <c r="C2771" s="1062" t="s">
        <v>2514</v>
      </c>
      <c r="D2771" s="1137" t="s">
        <v>96</v>
      </c>
      <c r="E2771" s="1015"/>
      <c r="F2771" s="1015">
        <v>2</v>
      </c>
      <c r="G2771" s="1015">
        <v>2</v>
      </c>
      <c r="H2771" s="1063"/>
      <c r="I2771" s="1063"/>
      <c r="J2771" s="1063">
        <v>2</v>
      </c>
      <c r="K2771" s="1063"/>
      <c r="L2771" s="1063"/>
      <c r="M2771" s="1063"/>
      <c r="N2771" s="1063">
        <v>24</v>
      </c>
      <c r="O2771" s="218">
        <v>45139</v>
      </c>
      <c r="P2771" s="557">
        <f t="shared" si="61"/>
        <v>24</v>
      </c>
    </row>
    <row r="2772" spans="1:16">
      <c r="A2772" s="1105">
        <v>45170</v>
      </c>
      <c r="B2772" s="1106" t="s">
        <v>472</v>
      </c>
      <c r="C2772" s="1106" t="s">
        <v>2519</v>
      </c>
      <c r="D2772" s="1137" t="s">
        <v>228</v>
      </c>
      <c r="E2772" s="1137"/>
      <c r="F2772" s="1137">
        <v>2</v>
      </c>
      <c r="G2772" s="1137">
        <v>2</v>
      </c>
      <c r="H2772" s="1138"/>
      <c r="I2772" s="1138"/>
      <c r="J2772" s="1138"/>
      <c r="K2772" s="1138"/>
      <c r="L2772" s="1138"/>
      <c r="M2772" s="1138">
        <v>40</v>
      </c>
      <c r="N2772" s="1138"/>
      <c r="O2772" s="218">
        <v>45170</v>
      </c>
      <c r="P2772" s="557">
        <f t="shared" si="61"/>
        <v>40</v>
      </c>
    </row>
    <row r="2773" spans="1:16">
      <c r="A2773" s="1105">
        <v>45170</v>
      </c>
      <c r="B2773" s="1106" t="s">
        <v>472</v>
      </c>
      <c r="C2773" s="1106" t="s">
        <v>2520</v>
      </c>
      <c r="D2773" s="1137" t="s">
        <v>10</v>
      </c>
      <c r="E2773" s="1137"/>
      <c r="F2773" s="1137">
        <v>5</v>
      </c>
      <c r="G2773" s="1137">
        <v>1.25</v>
      </c>
      <c r="H2773" s="1138"/>
      <c r="I2773" s="1138"/>
      <c r="J2773" s="1138"/>
      <c r="K2773" s="1138"/>
      <c r="L2773" s="1138"/>
      <c r="M2773" s="1138">
        <v>25</v>
      </c>
      <c r="N2773" s="1138"/>
      <c r="O2773" s="218">
        <v>45170</v>
      </c>
      <c r="P2773" s="557">
        <f t="shared" si="61"/>
        <v>25</v>
      </c>
    </row>
    <row r="2774" spans="1:16">
      <c r="A2774" s="1105">
        <v>45170</v>
      </c>
      <c r="B2774" s="1106" t="s">
        <v>472</v>
      </c>
      <c r="C2774" s="1106" t="s">
        <v>2521</v>
      </c>
      <c r="D2774" s="1137" t="s">
        <v>200</v>
      </c>
      <c r="E2774" s="1137"/>
      <c r="F2774" s="1137">
        <v>3</v>
      </c>
      <c r="G2774" s="1137">
        <v>3</v>
      </c>
      <c r="H2774" s="1138"/>
      <c r="I2774" s="1138"/>
      <c r="J2774" s="1138"/>
      <c r="K2774" s="1138">
        <v>10</v>
      </c>
      <c r="L2774" s="1138"/>
      <c r="M2774" s="1138"/>
      <c r="N2774" s="1138"/>
      <c r="O2774" s="218">
        <v>45170</v>
      </c>
      <c r="P2774" s="557">
        <f t="shared" si="61"/>
        <v>10</v>
      </c>
    </row>
    <row r="2775" spans="1:16">
      <c r="A2775" s="1105">
        <v>45170</v>
      </c>
      <c r="B2775" s="1106" t="s">
        <v>14</v>
      </c>
      <c r="C2775" s="1106" t="s">
        <v>2498</v>
      </c>
      <c r="D2775" s="1137" t="s">
        <v>97</v>
      </c>
      <c r="E2775" s="1137"/>
      <c r="F2775" s="1137">
        <v>1</v>
      </c>
      <c r="G2775" s="1137">
        <v>1</v>
      </c>
      <c r="H2775" s="1138"/>
      <c r="I2775" s="1138"/>
      <c r="J2775" s="1138"/>
      <c r="K2775" s="1138"/>
      <c r="L2775" s="1138"/>
      <c r="M2775" s="1138"/>
      <c r="N2775" s="1138">
        <v>12</v>
      </c>
      <c r="O2775" s="218">
        <v>45170</v>
      </c>
      <c r="P2775" s="557">
        <f t="shared" ref="P2775:P2838" si="62">SUM(K2775:N2775)</f>
        <v>12</v>
      </c>
    </row>
    <row r="2776" spans="1:16">
      <c r="A2776" s="1105">
        <v>45170</v>
      </c>
      <c r="B2776" s="1106" t="s">
        <v>14</v>
      </c>
      <c r="C2776" s="1106" t="s">
        <v>2522</v>
      </c>
      <c r="D2776" s="1137" t="s">
        <v>95</v>
      </c>
      <c r="E2776" s="1137"/>
      <c r="F2776" s="1137">
        <v>1</v>
      </c>
      <c r="G2776" s="1137">
        <v>1</v>
      </c>
      <c r="H2776" s="1138"/>
      <c r="I2776" s="1138"/>
      <c r="J2776" s="1138"/>
      <c r="K2776" s="1138"/>
      <c r="L2776" s="1138"/>
      <c r="M2776" s="1138"/>
      <c r="N2776" s="1138">
        <v>12</v>
      </c>
      <c r="O2776" s="218">
        <v>45170</v>
      </c>
      <c r="P2776" s="557">
        <f t="shared" si="62"/>
        <v>12</v>
      </c>
    </row>
    <row r="2777" spans="1:16">
      <c r="A2777" s="1105">
        <v>45170</v>
      </c>
      <c r="B2777" s="1106" t="s">
        <v>3</v>
      </c>
      <c r="C2777" s="1106" t="s">
        <v>2523</v>
      </c>
      <c r="D2777" s="1137" t="s">
        <v>95</v>
      </c>
      <c r="E2777" s="1137"/>
      <c r="F2777" s="1137">
        <v>2</v>
      </c>
      <c r="G2777" s="1137">
        <v>2</v>
      </c>
      <c r="H2777" s="1138"/>
      <c r="I2777" s="1138"/>
      <c r="J2777" s="1138">
        <v>2</v>
      </c>
      <c r="K2777" s="1138"/>
      <c r="L2777" s="1138"/>
      <c r="M2777" s="1138"/>
      <c r="N2777" s="1138">
        <v>24</v>
      </c>
      <c r="O2777" s="218">
        <v>45170</v>
      </c>
      <c r="P2777" s="557">
        <f t="shared" si="62"/>
        <v>24</v>
      </c>
    </row>
    <row r="2778" spans="1:16">
      <c r="A2778" s="1105">
        <v>45170</v>
      </c>
      <c r="B2778" s="1106" t="s">
        <v>14</v>
      </c>
      <c r="C2778" s="1106" t="s">
        <v>2522</v>
      </c>
      <c r="D2778" s="1137" t="s">
        <v>96</v>
      </c>
      <c r="E2778" s="1137"/>
      <c r="F2778" s="1137">
        <v>1</v>
      </c>
      <c r="G2778" s="1137">
        <v>1</v>
      </c>
      <c r="H2778" s="1138"/>
      <c r="I2778" s="1138"/>
      <c r="J2778" s="1138"/>
      <c r="K2778" s="1138"/>
      <c r="L2778" s="1138"/>
      <c r="M2778" s="1138"/>
      <c r="N2778" s="1138">
        <v>12</v>
      </c>
      <c r="O2778" s="218">
        <v>45170</v>
      </c>
      <c r="P2778" s="557">
        <f t="shared" si="62"/>
        <v>12</v>
      </c>
    </row>
    <row r="2779" spans="1:16">
      <c r="A2779" s="1105">
        <v>45170</v>
      </c>
      <c r="B2779" s="1106" t="s">
        <v>3</v>
      </c>
      <c r="C2779" s="1106" t="s">
        <v>2524</v>
      </c>
      <c r="D2779" s="1137" t="s">
        <v>96</v>
      </c>
      <c r="E2779" s="1137"/>
      <c r="F2779" s="1137">
        <v>2</v>
      </c>
      <c r="G2779" s="1137">
        <v>2</v>
      </c>
      <c r="H2779" s="1138"/>
      <c r="I2779" s="1138"/>
      <c r="J2779" s="1138">
        <v>2</v>
      </c>
      <c r="K2779" s="1138"/>
      <c r="L2779" s="1138"/>
      <c r="M2779" s="1138"/>
      <c r="N2779" s="1138">
        <v>24</v>
      </c>
      <c r="O2779" s="218">
        <v>45170</v>
      </c>
      <c r="P2779" s="557">
        <f t="shared" si="62"/>
        <v>24</v>
      </c>
    </row>
    <row r="2780" spans="1:16">
      <c r="A2780" s="1105">
        <v>45170</v>
      </c>
      <c r="B2780" s="1106" t="s">
        <v>14</v>
      </c>
      <c r="C2780" s="1106"/>
      <c r="D2780" s="1137" t="s">
        <v>99</v>
      </c>
      <c r="E2780" s="1137"/>
      <c r="F2780" s="1137">
        <v>2</v>
      </c>
      <c r="G2780" s="1137">
        <v>2</v>
      </c>
      <c r="H2780" s="1138"/>
      <c r="I2780" s="1138"/>
      <c r="J2780" s="1138"/>
      <c r="K2780" s="1138"/>
      <c r="L2780" s="1138"/>
      <c r="M2780" s="1138"/>
      <c r="N2780" s="1138">
        <v>1</v>
      </c>
      <c r="O2780" s="218">
        <v>45139</v>
      </c>
      <c r="P2780" s="557">
        <f t="shared" si="62"/>
        <v>1</v>
      </c>
    </row>
    <row r="2781" spans="1:16">
      <c r="A2781" s="1105">
        <v>45171</v>
      </c>
      <c r="B2781" s="1106" t="s">
        <v>3</v>
      </c>
      <c r="C2781" s="1106" t="s">
        <v>2525</v>
      </c>
      <c r="D2781" s="1137" t="s">
        <v>98</v>
      </c>
      <c r="E2781" s="1137"/>
      <c r="F2781" s="1137">
        <v>1</v>
      </c>
      <c r="G2781" s="1137">
        <v>1</v>
      </c>
      <c r="H2781" s="1138"/>
      <c r="I2781" s="1138"/>
      <c r="J2781" s="1138">
        <v>1</v>
      </c>
      <c r="K2781" s="1138"/>
      <c r="L2781" s="1138"/>
      <c r="M2781" s="1138"/>
      <c r="N2781" s="1138">
        <v>12</v>
      </c>
      <c r="O2781" s="218">
        <v>45170</v>
      </c>
      <c r="P2781" s="557">
        <f t="shared" si="62"/>
        <v>12</v>
      </c>
    </row>
    <row r="2782" spans="1:16">
      <c r="A2782" s="1105">
        <v>45171</v>
      </c>
      <c r="B2782" s="1106" t="s">
        <v>2</v>
      </c>
      <c r="C2782" s="1106" t="s">
        <v>2526</v>
      </c>
      <c r="D2782" s="1137" t="s">
        <v>98</v>
      </c>
      <c r="E2782" s="1137"/>
      <c r="F2782" s="1137">
        <v>1</v>
      </c>
      <c r="G2782" s="1137">
        <v>1</v>
      </c>
      <c r="H2782" s="1138"/>
      <c r="I2782" s="1138"/>
      <c r="J2782" s="1138"/>
      <c r="K2782" s="1138"/>
      <c r="L2782" s="1138"/>
      <c r="M2782" s="1138"/>
      <c r="N2782" s="1138">
        <v>12</v>
      </c>
      <c r="O2782" s="218">
        <v>45170</v>
      </c>
      <c r="P2782" s="557">
        <f t="shared" si="62"/>
        <v>12</v>
      </c>
    </row>
    <row r="2783" spans="1:16">
      <c r="A2783" s="1105">
        <v>45171</v>
      </c>
      <c r="B2783" s="1106" t="s">
        <v>14</v>
      </c>
      <c r="C2783" s="1106" t="s">
        <v>2527</v>
      </c>
      <c r="D2783" s="1137" t="s">
        <v>95</v>
      </c>
      <c r="E2783" s="1137"/>
      <c r="F2783" s="1137">
        <v>1</v>
      </c>
      <c r="G2783" s="1137">
        <v>1</v>
      </c>
      <c r="H2783" s="1138"/>
      <c r="I2783" s="1138"/>
      <c r="J2783" s="1138"/>
      <c r="K2783" s="1138"/>
      <c r="L2783" s="1138"/>
      <c r="M2783" s="1138"/>
      <c r="N2783" s="1138">
        <v>12</v>
      </c>
      <c r="O2783" s="218">
        <v>45170</v>
      </c>
      <c r="P2783" s="557">
        <f t="shared" si="62"/>
        <v>12</v>
      </c>
    </row>
    <row r="2784" spans="1:16">
      <c r="A2784" s="1105">
        <v>45171</v>
      </c>
      <c r="B2784" s="1106" t="s">
        <v>3</v>
      </c>
      <c r="C2784" s="1106" t="s">
        <v>2528</v>
      </c>
      <c r="D2784" s="1137" t="s">
        <v>95</v>
      </c>
      <c r="E2784" s="1137"/>
      <c r="F2784" s="1137">
        <v>2</v>
      </c>
      <c r="G2784" s="1137">
        <v>2</v>
      </c>
      <c r="H2784" s="1138"/>
      <c r="I2784" s="1138"/>
      <c r="J2784" s="1138">
        <v>2</v>
      </c>
      <c r="K2784" s="1138"/>
      <c r="L2784" s="1138"/>
      <c r="M2784" s="1138"/>
      <c r="N2784" s="1138">
        <v>24</v>
      </c>
      <c r="O2784" s="218">
        <v>45170</v>
      </c>
      <c r="P2784" s="557">
        <f t="shared" si="62"/>
        <v>24</v>
      </c>
    </row>
    <row r="2785" spans="1:16">
      <c r="A2785" s="1105">
        <v>45171</v>
      </c>
      <c r="B2785" s="1106" t="s">
        <v>14</v>
      </c>
      <c r="C2785" s="1106" t="s">
        <v>2522</v>
      </c>
      <c r="D2785" s="1137" t="s">
        <v>96</v>
      </c>
      <c r="E2785" s="1137"/>
      <c r="F2785" s="1137">
        <v>1</v>
      </c>
      <c r="G2785" s="1137">
        <v>1</v>
      </c>
      <c r="H2785" s="1138"/>
      <c r="I2785" s="1138"/>
      <c r="J2785" s="1138"/>
      <c r="K2785" s="1138"/>
      <c r="L2785" s="1138"/>
      <c r="M2785" s="1138"/>
      <c r="N2785" s="1138">
        <v>12</v>
      </c>
      <c r="O2785" s="218">
        <v>45170</v>
      </c>
      <c r="P2785" s="557">
        <f t="shared" si="62"/>
        <v>12</v>
      </c>
    </row>
    <row r="2786" spans="1:16">
      <c r="A2786" s="1105">
        <v>45171</v>
      </c>
      <c r="B2786" s="1106" t="s">
        <v>14</v>
      </c>
      <c r="C2786" s="1106"/>
      <c r="D2786" s="1137" t="s">
        <v>99</v>
      </c>
      <c r="E2786" s="1137"/>
      <c r="F2786" s="1137">
        <v>3</v>
      </c>
      <c r="G2786" s="1137">
        <v>3</v>
      </c>
      <c r="H2786" s="1138"/>
      <c r="I2786" s="1138"/>
      <c r="J2786" s="1138"/>
      <c r="K2786" s="1138"/>
      <c r="L2786" s="1138"/>
      <c r="M2786" s="1138"/>
      <c r="N2786" s="1138">
        <v>1.5</v>
      </c>
      <c r="O2786" s="218">
        <v>45170</v>
      </c>
      <c r="P2786" s="557">
        <f t="shared" si="62"/>
        <v>1.5</v>
      </c>
    </row>
    <row r="2787" spans="1:16">
      <c r="A2787" s="1105">
        <v>45171</v>
      </c>
      <c r="B2787" s="1106" t="s">
        <v>41</v>
      </c>
      <c r="C2787" s="1106" t="s">
        <v>2529</v>
      </c>
      <c r="D2787" s="1137" t="s">
        <v>204</v>
      </c>
      <c r="E2787" s="1137"/>
      <c r="F2787" s="1137">
        <v>1</v>
      </c>
      <c r="G2787" s="1137">
        <v>1</v>
      </c>
      <c r="H2787" s="1138"/>
      <c r="I2787" s="1138"/>
      <c r="J2787" s="1138"/>
      <c r="K2787" s="1138"/>
      <c r="L2787" s="1138"/>
      <c r="M2787" s="1138"/>
      <c r="N2787" s="1138">
        <v>34</v>
      </c>
      <c r="O2787" s="218">
        <v>45170</v>
      </c>
      <c r="P2787" s="557">
        <f t="shared" si="62"/>
        <v>34</v>
      </c>
    </row>
    <row r="2788" spans="1:16">
      <c r="A2788" s="1105">
        <v>45171</v>
      </c>
      <c r="B2788" s="1106" t="s">
        <v>3</v>
      </c>
      <c r="C2788" s="1106" t="s">
        <v>2530</v>
      </c>
      <c r="D2788" s="1137" t="s">
        <v>406</v>
      </c>
      <c r="E2788" s="1137"/>
      <c r="F2788" s="1137">
        <v>2</v>
      </c>
      <c r="G2788" s="1137">
        <v>2</v>
      </c>
      <c r="H2788" s="1138"/>
      <c r="I2788" s="1138"/>
      <c r="J2788" s="1138"/>
      <c r="K2788" s="1138"/>
      <c r="L2788" s="1138"/>
      <c r="M2788" s="1138"/>
      <c r="N2788" s="1138"/>
      <c r="O2788" s="1164">
        <v>45170</v>
      </c>
      <c r="P2788" s="557">
        <f t="shared" si="62"/>
        <v>0</v>
      </c>
    </row>
    <row r="2789" spans="1:16">
      <c r="A2789" s="1105">
        <v>45171</v>
      </c>
      <c r="B2789" s="1106" t="s">
        <v>3</v>
      </c>
      <c r="C2789" s="1106" t="s">
        <v>2530</v>
      </c>
      <c r="D2789" s="1137" t="s">
        <v>406</v>
      </c>
      <c r="E2789" s="1137"/>
      <c r="F2789" s="1137">
        <v>1</v>
      </c>
      <c r="G2789" s="1137">
        <v>1</v>
      </c>
      <c r="H2789" s="1138"/>
      <c r="I2789" s="1138"/>
      <c r="J2789" s="1138"/>
      <c r="K2789" s="1138"/>
      <c r="L2789" s="1138"/>
      <c r="M2789" s="1138"/>
      <c r="N2789" s="1138"/>
      <c r="O2789" s="1164">
        <v>45170</v>
      </c>
      <c r="P2789" s="557">
        <f t="shared" si="62"/>
        <v>0</v>
      </c>
    </row>
    <row r="2790" spans="1:16">
      <c r="A2790" s="1105">
        <v>45172</v>
      </c>
      <c r="B2790" s="1106" t="s">
        <v>14</v>
      </c>
      <c r="C2790" s="1106" t="s">
        <v>2531</v>
      </c>
      <c r="D2790" s="1137" t="s">
        <v>204</v>
      </c>
      <c r="E2790" s="1137"/>
      <c r="F2790" s="1137">
        <v>1</v>
      </c>
      <c r="G2790" s="1137">
        <v>1</v>
      </c>
      <c r="H2790" s="1138"/>
      <c r="I2790" s="1138"/>
      <c r="J2790" s="1138"/>
      <c r="K2790" s="1138"/>
      <c r="L2790" s="1138"/>
      <c r="M2790" s="1138"/>
      <c r="N2790" s="1138">
        <v>34</v>
      </c>
      <c r="O2790" s="1164">
        <v>45170</v>
      </c>
      <c r="P2790" s="557">
        <f t="shared" si="62"/>
        <v>34</v>
      </c>
    </row>
    <row r="2791" spans="1:16">
      <c r="A2791" s="1105">
        <v>45172</v>
      </c>
      <c r="B2791" s="1106" t="s">
        <v>43</v>
      </c>
      <c r="C2791" s="1106" t="s">
        <v>2532</v>
      </c>
      <c r="D2791" s="1137" t="s">
        <v>10</v>
      </c>
      <c r="E2791" s="1137"/>
      <c r="F2791" s="1137">
        <v>2</v>
      </c>
      <c r="G2791" s="1137">
        <v>0.5</v>
      </c>
      <c r="H2791" s="1138"/>
      <c r="I2791" s="1138"/>
      <c r="J2791" s="1138"/>
      <c r="K2791" s="1138"/>
      <c r="L2791" s="1138"/>
      <c r="M2791" s="1138">
        <v>14</v>
      </c>
      <c r="N2791" s="1138"/>
      <c r="O2791" s="1164">
        <v>45170</v>
      </c>
      <c r="P2791" s="557">
        <f t="shared" si="62"/>
        <v>14</v>
      </c>
    </row>
    <row r="2792" spans="1:16">
      <c r="A2792" s="1105">
        <v>45173</v>
      </c>
      <c r="B2792" s="1106" t="s">
        <v>472</v>
      </c>
      <c r="C2792" s="1106" t="s">
        <v>2533</v>
      </c>
      <c r="D2792" s="1137" t="s">
        <v>228</v>
      </c>
      <c r="E2792" s="1137"/>
      <c r="F2792" s="1137">
        <v>3</v>
      </c>
      <c r="G2792" s="1137">
        <v>3</v>
      </c>
      <c r="H2792" s="1138"/>
      <c r="I2792" s="1138"/>
      <c r="J2792" s="1138"/>
      <c r="K2792" s="1138"/>
      <c r="L2792" s="1138"/>
      <c r="M2792" s="1138">
        <v>69</v>
      </c>
      <c r="N2792" s="1138"/>
      <c r="O2792" s="1164">
        <v>45170</v>
      </c>
      <c r="P2792" s="557">
        <f t="shared" si="62"/>
        <v>69</v>
      </c>
    </row>
    <row r="2793" spans="1:16">
      <c r="A2793" s="1105">
        <v>45173</v>
      </c>
      <c r="B2793" s="1106" t="s">
        <v>472</v>
      </c>
      <c r="C2793" s="1106" t="s">
        <v>2534</v>
      </c>
      <c r="D2793" s="1137" t="s">
        <v>10</v>
      </c>
      <c r="E2793" s="1137"/>
      <c r="F2793" s="1137">
        <v>2</v>
      </c>
      <c r="G2793" s="1137">
        <v>0.5</v>
      </c>
      <c r="H2793" s="1138"/>
      <c r="I2793" s="1138"/>
      <c r="J2793" s="1138"/>
      <c r="K2793" s="1138"/>
      <c r="L2793" s="1138"/>
      <c r="M2793" s="1138">
        <v>8</v>
      </c>
      <c r="N2793" s="1138"/>
      <c r="O2793" s="1164">
        <v>45170</v>
      </c>
      <c r="P2793" s="557">
        <f t="shared" si="62"/>
        <v>8</v>
      </c>
    </row>
    <row r="2794" spans="1:16">
      <c r="A2794" s="1105">
        <v>45173</v>
      </c>
      <c r="B2794" s="1106" t="s">
        <v>3</v>
      </c>
      <c r="C2794" s="1106" t="s">
        <v>2535</v>
      </c>
      <c r="D2794" s="1137" t="s">
        <v>96</v>
      </c>
      <c r="E2794" s="1137"/>
      <c r="F2794" s="1137">
        <v>1</v>
      </c>
      <c r="G2794" s="1137">
        <v>1</v>
      </c>
      <c r="H2794" s="1138"/>
      <c r="I2794" s="1138"/>
      <c r="J2794" s="1138">
        <v>1</v>
      </c>
      <c r="K2794" s="1138"/>
      <c r="L2794" s="1138"/>
      <c r="M2794" s="1138">
        <v>12</v>
      </c>
      <c r="N2794" s="1138"/>
      <c r="O2794" s="1164">
        <v>45170</v>
      </c>
      <c r="P2794" s="557">
        <f t="shared" si="62"/>
        <v>12</v>
      </c>
    </row>
    <row r="2795" spans="1:16">
      <c r="A2795" s="1105">
        <v>45173</v>
      </c>
      <c r="B2795" s="1106" t="s">
        <v>472</v>
      </c>
      <c r="C2795" s="1106" t="s">
        <v>1891</v>
      </c>
      <c r="D2795" s="1137" t="s">
        <v>95</v>
      </c>
      <c r="E2795" s="1137"/>
      <c r="F2795" s="1137">
        <v>1</v>
      </c>
      <c r="G2795" s="1137">
        <v>1</v>
      </c>
      <c r="H2795" s="1138"/>
      <c r="I2795" s="1138"/>
      <c r="J2795" s="1138"/>
      <c r="K2795" s="1138"/>
      <c r="L2795" s="1138"/>
      <c r="M2795" s="1138">
        <v>12</v>
      </c>
      <c r="N2795" s="1138"/>
      <c r="O2795" s="1164">
        <v>45170</v>
      </c>
      <c r="P2795" s="557">
        <f t="shared" si="62"/>
        <v>12</v>
      </c>
    </row>
    <row r="2796" spans="1:16">
      <c r="A2796" s="1105">
        <v>45174</v>
      </c>
      <c r="B2796" s="1106" t="s">
        <v>472</v>
      </c>
      <c r="C2796" s="1106" t="s">
        <v>2536</v>
      </c>
      <c r="D2796" s="1137" t="s">
        <v>354</v>
      </c>
      <c r="E2796" s="1137"/>
      <c r="F2796" s="1137">
        <v>1</v>
      </c>
      <c r="G2796" s="1137">
        <v>1</v>
      </c>
      <c r="H2796" s="1138"/>
      <c r="I2796" s="1138"/>
      <c r="J2796" s="1138"/>
      <c r="K2796" s="1138"/>
      <c r="L2796" s="1138"/>
      <c r="M2796" s="1138">
        <v>10</v>
      </c>
      <c r="N2796" s="1138"/>
      <c r="O2796" s="1164">
        <v>45170</v>
      </c>
      <c r="P2796" s="557">
        <f t="shared" si="62"/>
        <v>10</v>
      </c>
    </row>
    <row r="2797" spans="1:16">
      <c r="A2797" s="1105">
        <v>45174</v>
      </c>
      <c r="B2797" s="1106" t="s">
        <v>472</v>
      </c>
      <c r="C2797" s="1106" t="s">
        <v>2537</v>
      </c>
      <c r="D2797" s="1137" t="s">
        <v>228</v>
      </c>
      <c r="E2797" s="1137"/>
      <c r="F2797" s="1137">
        <v>1</v>
      </c>
      <c r="G2797" s="1137">
        <v>1</v>
      </c>
      <c r="H2797" s="1138"/>
      <c r="I2797" s="1138"/>
      <c r="J2797" s="1138"/>
      <c r="K2797" s="1138"/>
      <c r="L2797" s="1138"/>
      <c r="M2797" s="1138">
        <v>22</v>
      </c>
      <c r="N2797" s="1138"/>
      <c r="O2797" s="1164">
        <v>45170</v>
      </c>
      <c r="P2797" s="557">
        <f t="shared" si="62"/>
        <v>22</v>
      </c>
    </row>
    <row r="2798" spans="1:16">
      <c r="A2798" s="1105">
        <v>45174</v>
      </c>
      <c r="B2798" s="1106" t="s">
        <v>472</v>
      </c>
      <c r="C2798" s="1106" t="s">
        <v>2538</v>
      </c>
      <c r="D2798" s="1137" t="s">
        <v>10</v>
      </c>
      <c r="E2798" s="1137"/>
      <c r="F2798" s="1137">
        <v>1</v>
      </c>
      <c r="G2798" s="1137">
        <v>0.25</v>
      </c>
      <c r="H2798" s="1138"/>
      <c r="I2798" s="1138"/>
      <c r="J2798" s="1138"/>
      <c r="K2798" s="1138"/>
      <c r="L2798" s="1138"/>
      <c r="M2798" s="1138">
        <v>4</v>
      </c>
      <c r="N2798" s="1138"/>
      <c r="O2798" s="1164">
        <v>45170</v>
      </c>
      <c r="P2798" s="557">
        <f t="shared" si="62"/>
        <v>4</v>
      </c>
    </row>
    <row r="2799" spans="1:16">
      <c r="A2799" s="1105">
        <v>45174</v>
      </c>
      <c r="B2799" s="1106" t="s">
        <v>472</v>
      </c>
      <c r="C2799" s="1106" t="s">
        <v>2539</v>
      </c>
      <c r="D2799" s="1137" t="s">
        <v>10</v>
      </c>
      <c r="E2799" s="1137"/>
      <c r="F2799" s="1137">
        <v>1</v>
      </c>
      <c r="G2799" s="1137">
        <v>0.25</v>
      </c>
      <c r="H2799" s="1138"/>
      <c r="I2799" s="1138"/>
      <c r="J2799" s="1138"/>
      <c r="K2799" s="1138"/>
      <c r="L2799" s="1138"/>
      <c r="M2799" s="1138">
        <v>4</v>
      </c>
      <c r="N2799" s="1138"/>
      <c r="O2799" s="1164">
        <v>45170</v>
      </c>
      <c r="P2799" s="557">
        <f t="shared" si="62"/>
        <v>4</v>
      </c>
    </row>
    <row r="2800" spans="1:16">
      <c r="A2800" s="1105">
        <v>45174</v>
      </c>
      <c r="B2800" s="1106" t="s">
        <v>14</v>
      </c>
      <c r="C2800" s="1106" t="s">
        <v>2540</v>
      </c>
      <c r="D2800" s="1137" t="s">
        <v>97</v>
      </c>
      <c r="E2800" s="1137"/>
      <c r="F2800" s="1137">
        <v>1</v>
      </c>
      <c r="G2800" s="1137">
        <v>1</v>
      </c>
      <c r="H2800" s="1138"/>
      <c r="I2800" s="1138"/>
      <c r="J2800" s="1138"/>
      <c r="K2800" s="1138"/>
      <c r="L2800" s="1138"/>
      <c r="M2800" s="1138"/>
      <c r="N2800" s="1138">
        <v>12</v>
      </c>
      <c r="O2800" s="1164">
        <v>45170</v>
      </c>
      <c r="P2800" s="557">
        <f t="shared" si="62"/>
        <v>12</v>
      </c>
    </row>
    <row r="2801" spans="1:16">
      <c r="A2801" s="1105">
        <v>45174</v>
      </c>
      <c r="B2801" s="1106" t="s">
        <v>472</v>
      </c>
      <c r="C2801" s="1106" t="s">
        <v>2541</v>
      </c>
      <c r="D2801" s="1137" t="s">
        <v>95</v>
      </c>
      <c r="E2801" s="1137"/>
      <c r="F2801" s="1137">
        <v>1</v>
      </c>
      <c r="G2801" s="1137">
        <v>1</v>
      </c>
      <c r="H2801" s="1137"/>
      <c r="I2801" s="1137"/>
      <c r="J2801" s="1137"/>
      <c r="K2801" s="1138"/>
      <c r="L2801" s="1138"/>
      <c r="M2801" s="1138"/>
      <c r="N2801" s="1138">
        <v>12</v>
      </c>
      <c r="O2801" s="1164">
        <v>45170</v>
      </c>
      <c r="P2801" s="557">
        <f t="shared" si="62"/>
        <v>12</v>
      </c>
    </row>
    <row r="2802" spans="1:16">
      <c r="A2802" s="1105">
        <v>45174</v>
      </c>
      <c r="B2802" s="1106" t="s">
        <v>3</v>
      </c>
      <c r="C2802" s="1106" t="s">
        <v>2542</v>
      </c>
      <c r="D2802" s="1137" t="s">
        <v>95</v>
      </c>
      <c r="E2802" s="1137"/>
      <c r="F2802" s="1137">
        <v>2</v>
      </c>
      <c r="G2802" s="1137">
        <v>2</v>
      </c>
      <c r="H2802" s="1138"/>
      <c r="I2802" s="1138"/>
      <c r="J2802" s="1138">
        <v>1</v>
      </c>
      <c r="K2802" s="1138"/>
      <c r="L2802" s="1138"/>
      <c r="M2802" s="1138"/>
      <c r="N2802" s="1138">
        <v>24</v>
      </c>
      <c r="O2802" s="1164">
        <v>45170</v>
      </c>
      <c r="P2802" s="557">
        <f t="shared" si="62"/>
        <v>24</v>
      </c>
    </row>
    <row r="2803" spans="1:16">
      <c r="A2803" s="1105">
        <v>45174</v>
      </c>
      <c r="B2803" s="1106" t="s">
        <v>3</v>
      </c>
      <c r="C2803" s="1106" t="s">
        <v>2543</v>
      </c>
      <c r="D2803" s="1137" t="s">
        <v>96</v>
      </c>
      <c r="E2803" s="1137"/>
      <c r="F2803" s="1137">
        <v>1</v>
      </c>
      <c r="G2803" s="1137">
        <v>1</v>
      </c>
      <c r="H2803" s="1138"/>
      <c r="I2803" s="1138"/>
      <c r="J2803" s="1138">
        <v>1</v>
      </c>
      <c r="K2803" s="1138"/>
      <c r="L2803" s="1138"/>
      <c r="M2803" s="1138"/>
      <c r="N2803" s="1138">
        <v>12</v>
      </c>
      <c r="O2803" s="1164">
        <v>45170</v>
      </c>
      <c r="P2803" s="557">
        <f t="shared" si="62"/>
        <v>12</v>
      </c>
    </row>
    <row r="2804" spans="1:16">
      <c r="A2804" s="1105">
        <v>45174</v>
      </c>
      <c r="B2804" s="1106" t="s">
        <v>43</v>
      </c>
      <c r="C2804" s="1106" t="s">
        <v>2424</v>
      </c>
      <c r="D2804" s="1137" t="s">
        <v>403</v>
      </c>
      <c r="E2804" s="1137"/>
      <c r="F2804" s="1137">
        <v>1</v>
      </c>
      <c r="G2804" s="1137">
        <v>1</v>
      </c>
      <c r="H2804" s="1137">
        <v>1</v>
      </c>
      <c r="I2804" s="1138"/>
      <c r="J2804" s="1138"/>
      <c r="K2804" s="1138"/>
      <c r="L2804" s="1138"/>
      <c r="M2804" s="1138"/>
      <c r="N2804" s="1138"/>
      <c r="O2804" s="1164">
        <v>45170</v>
      </c>
      <c r="P2804" s="557">
        <f t="shared" si="62"/>
        <v>0</v>
      </c>
    </row>
    <row r="2805" spans="1:16">
      <c r="A2805" s="1105">
        <v>45174</v>
      </c>
      <c r="B2805" s="1106" t="s">
        <v>43</v>
      </c>
      <c r="C2805" s="1106" t="s">
        <v>2424</v>
      </c>
      <c r="D2805" s="1137" t="s">
        <v>400</v>
      </c>
      <c r="E2805" s="1137"/>
      <c r="F2805" s="1137">
        <v>1</v>
      </c>
      <c r="G2805" s="1137">
        <v>1</v>
      </c>
      <c r="H2805" s="1137">
        <v>1</v>
      </c>
      <c r="I2805" s="1138"/>
      <c r="J2805" s="1138"/>
      <c r="K2805" s="1138"/>
      <c r="L2805" s="1138"/>
      <c r="M2805" s="1138"/>
      <c r="N2805" s="1138"/>
      <c r="O2805" s="1164">
        <v>45170</v>
      </c>
      <c r="P2805" s="557">
        <f t="shared" si="62"/>
        <v>0</v>
      </c>
    </row>
    <row r="2806" spans="1:16">
      <c r="A2806" s="1105">
        <v>45174</v>
      </c>
      <c r="B2806" s="1106" t="s">
        <v>43</v>
      </c>
      <c r="C2806" s="1106" t="s">
        <v>2424</v>
      </c>
      <c r="D2806" s="1137" t="s">
        <v>401</v>
      </c>
      <c r="E2806" s="1137"/>
      <c r="F2806" s="1137">
        <v>1</v>
      </c>
      <c r="G2806" s="1137">
        <v>1</v>
      </c>
      <c r="H2806" s="1137">
        <v>1</v>
      </c>
      <c r="I2806" s="1138"/>
      <c r="J2806" s="1138"/>
      <c r="K2806" s="1138"/>
      <c r="L2806" s="1138"/>
      <c r="M2806" s="1138"/>
      <c r="N2806" s="1138"/>
      <c r="O2806" s="1164">
        <v>45170</v>
      </c>
      <c r="P2806" s="557">
        <f t="shared" si="62"/>
        <v>0</v>
      </c>
    </row>
    <row r="2807" spans="1:16">
      <c r="A2807" s="1105">
        <v>45174</v>
      </c>
      <c r="B2807" s="1106" t="s">
        <v>43</v>
      </c>
      <c r="C2807" s="1106" t="s">
        <v>2424</v>
      </c>
      <c r="D2807" s="1137" t="s">
        <v>401</v>
      </c>
      <c r="E2807" s="1137"/>
      <c r="F2807" s="1137">
        <v>2</v>
      </c>
      <c r="G2807" s="1137">
        <v>2</v>
      </c>
      <c r="H2807" s="1137">
        <v>2</v>
      </c>
      <c r="I2807" s="1138"/>
      <c r="J2807" s="1138"/>
      <c r="K2807" s="1138"/>
      <c r="L2807" s="1138"/>
      <c r="M2807" s="1138"/>
      <c r="N2807" s="1138"/>
      <c r="O2807" s="1164">
        <v>45170</v>
      </c>
      <c r="P2807" s="557">
        <f t="shared" si="62"/>
        <v>0</v>
      </c>
    </row>
    <row r="2808" spans="1:16">
      <c r="A2808" s="1105">
        <v>45174</v>
      </c>
      <c r="B2808" s="1106" t="s">
        <v>43</v>
      </c>
      <c r="C2808" s="1106" t="s">
        <v>2424</v>
      </c>
      <c r="D2808" s="1137" t="s">
        <v>401</v>
      </c>
      <c r="E2808" s="1137"/>
      <c r="F2808" s="1137">
        <v>3</v>
      </c>
      <c r="G2808" s="1137">
        <v>3</v>
      </c>
      <c r="H2808" s="1137">
        <v>3</v>
      </c>
      <c r="I2808" s="1138"/>
      <c r="J2808" s="1138"/>
      <c r="K2808" s="1138"/>
      <c r="L2808" s="1138"/>
      <c r="M2808" s="1138"/>
      <c r="N2808" s="1138"/>
      <c r="O2808" s="1164">
        <v>45170</v>
      </c>
      <c r="P2808" s="557">
        <f t="shared" si="62"/>
        <v>0</v>
      </c>
    </row>
    <row r="2809" spans="1:16">
      <c r="A2809" s="1105">
        <v>45175</v>
      </c>
      <c r="B2809" s="1106" t="s">
        <v>472</v>
      </c>
      <c r="C2809" s="1106" t="s">
        <v>2544</v>
      </c>
      <c r="D2809" s="1137" t="s">
        <v>98</v>
      </c>
      <c r="E2809" s="1137"/>
      <c r="F2809" s="1137">
        <v>1</v>
      </c>
      <c r="G2809" s="1137">
        <v>1</v>
      </c>
      <c r="H2809" s="1138"/>
      <c r="I2809" s="1138"/>
      <c r="J2809" s="1138"/>
      <c r="K2809" s="1138"/>
      <c r="L2809" s="1138"/>
      <c r="M2809" s="1138"/>
      <c r="N2809" s="1138">
        <v>12</v>
      </c>
      <c r="O2809" s="1164">
        <v>45170</v>
      </c>
      <c r="P2809" s="557">
        <f t="shared" si="62"/>
        <v>12</v>
      </c>
    </row>
    <row r="2810" spans="1:16">
      <c r="A2810" s="1105">
        <v>45175</v>
      </c>
      <c r="B2810" s="1106" t="s">
        <v>3</v>
      </c>
      <c r="C2810" s="1106" t="s">
        <v>2542</v>
      </c>
      <c r="D2810" s="1137" t="s">
        <v>98</v>
      </c>
      <c r="E2810" s="1137"/>
      <c r="F2810" s="1137">
        <v>1</v>
      </c>
      <c r="G2810" s="1137">
        <v>1</v>
      </c>
      <c r="H2810" s="1138"/>
      <c r="I2810" s="1138"/>
      <c r="J2810" s="1138"/>
      <c r="K2810" s="1138"/>
      <c r="L2810" s="1138"/>
      <c r="M2810" s="1138"/>
      <c r="N2810" s="1138">
        <v>12</v>
      </c>
      <c r="O2810" s="1164">
        <v>45170</v>
      </c>
      <c r="P2810" s="557">
        <f t="shared" si="62"/>
        <v>12</v>
      </c>
    </row>
    <row r="2811" spans="1:16">
      <c r="A2811" s="1105">
        <v>45175</v>
      </c>
      <c r="B2811" s="1106" t="s">
        <v>472</v>
      </c>
      <c r="C2811" s="1106" t="s">
        <v>2545</v>
      </c>
      <c r="D2811" s="1137" t="s">
        <v>95</v>
      </c>
      <c r="E2811" s="1137"/>
      <c r="F2811" s="1137">
        <v>1</v>
      </c>
      <c r="G2811" s="1137">
        <v>1</v>
      </c>
      <c r="H2811" s="1138"/>
      <c r="I2811" s="1138"/>
      <c r="J2811" s="1138"/>
      <c r="K2811" s="1138"/>
      <c r="L2811" s="1138"/>
      <c r="M2811" s="1138"/>
      <c r="N2811" s="1138">
        <v>12</v>
      </c>
      <c r="O2811" s="1164">
        <v>45170</v>
      </c>
      <c r="P2811" s="557">
        <f t="shared" si="62"/>
        <v>12</v>
      </c>
    </row>
    <row r="2812" spans="1:16">
      <c r="A2812" s="1105">
        <v>45175</v>
      </c>
      <c r="B2812" s="1106" t="s">
        <v>3</v>
      </c>
      <c r="C2812" s="1106" t="s">
        <v>2530</v>
      </c>
      <c r="D2812" s="1137" t="s">
        <v>95</v>
      </c>
      <c r="E2812" s="1137"/>
      <c r="F2812" s="1137">
        <v>1</v>
      </c>
      <c r="G2812" s="1137">
        <v>1</v>
      </c>
      <c r="H2812" s="1138"/>
      <c r="I2812" s="1138"/>
      <c r="J2812" s="1138"/>
      <c r="K2812" s="1138"/>
      <c r="L2812" s="1138"/>
      <c r="M2812" s="1138"/>
      <c r="N2812" s="1138">
        <v>12</v>
      </c>
      <c r="O2812" s="1164">
        <v>45170</v>
      </c>
      <c r="P2812" s="557">
        <f t="shared" si="62"/>
        <v>12</v>
      </c>
    </row>
    <row r="2813" spans="1:16">
      <c r="A2813" s="1105">
        <v>45175</v>
      </c>
      <c r="B2813" s="1106" t="s">
        <v>37</v>
      </c>
      <c r="C2813" s="1106" t="s">
        <v>2546</v>
      </c>
      <c r="D2813" s="1137" t="s">
        <v>95</v>
      </c>
      <c r="E2813" s="1137"/>
      <c r="F2813" s="1137">
        <v>1</v>
      </c>
      <c r="G2813" s="1137">
        <v>1</v>
      </c>
      <c r="H2813" s="1138"/>
      <c r="I2813" s="1138"/>
      <c r="J2813" s="1138"/>
      <c r="K2813" s="1138"/>
      <c r="L2813" s="1138"/>
      <c r="M2813" s="1138"/>
      <c r="N2813" s="1138">
        <v>12</v>
      </c>
      <c r="O2813" s="1164">
        <v>45170</v>
      </c>
      <c r="P2813" s="557">
        <f t="shared" si="62"/>
        <v>12</v>
      </c>
    </row>
    <row r="2814" spans="1:16">
      <c r="A2814" s="1105">
        <v>45175</v>
      </c>
      <c r="B2814" s="1106" t="s">
        <v>43</v>
      </c>
      <c r="C2814" s="1106" t="s">
        <v>2424</v>
      </c>
      <c r="D2814" s="1137" t="s">
        <v>400</v>
      </c>
      <c r="E2814" s="1137"/>
      <c r="F2814" s="1137">
        <v>2</v>
      </c>
      <c r="G2814" s="1137">
        <v>2</v>
      </c>
      <c r="H2814" s="1137">
        <v>2</v>
      </c>
      <c r="I2814" s="1138"/>
      <c r="J2814" s="1138"/>
      <c r="K2814" s="1138"/>
      <c r="L2814" s="1138"/>
      <c r="M2814" s="1138"/>
      <c r="N2814" s="1138"/>
      <c r="O2814" s="1164">
        <v>45170</v>
      </c>
      <c r="P2814" s="557">
        <f t="shared" si="62"/>
        <v>0</v>
      </c>
    </row>
    <row r="2815" spans="1:16">
      <c r="A2815" s="1105">
        <v>45175</v>
      </c>
      <c r="B2815" s="1106" t="s">
        <v>43</v>
      </c>
      <c r="C2815" s="1106" t="s">
        <v>2424</v>
      </c>
      <c r="D2815" s="1137" t="s">
        <v>402</v>
      </c>
      <c r="E2815" s="1137"/>
      <c r="F2815" s="1137">
        <v>1</v>
      </c>
      <c r="G2815" s="1137">
        <v>1</v>
      </c>
      <c r="H2815" s="1137">
        <v>1</v>
      </c>
      <c r="I2815" s="1138"/>
      <c r="J2815" s="1138"/>
      <c r="K2815" s="1138"/>
      <c r="L2815" s="1138"/>
      <c r="M2815" s="1138"/>
      <c r="N2815" s="1138"/>
      <c r="O2815" s="1164">
        <v>45170</v>
      </c>
      <c r="P2815" s="557">
        <f t="shared" si="62"/>
        <v>0</v>
      </c>
    </row>
    <row r="2816" spans="1:16">
      <c r="A2816" s="1105">
        <v>45175</v>
      </c>
      <c r="B2816" s="1106" t="s">
        <v>43</v>
      </c>
      <c r="C2816" s="1106" t="s">
        <v>2424</v>
      </c>
      <c r="D2816" s="1137" t="s">
        <v>404</v>
      </c>
      <c r="E2816" s="1137"/>
      <c r="F2816" s="1137">
        <v>3</v>
      </c>
      <c r="G2816" s="1137">
        <v>3</v>
      </c>
      <c r="H2816" s="1137">
        <v>3</v>
      </c>
      <c r="I2816" s="1138"/>
      <c r="J2816" s="1138"/>
      <c r="K2816" s="1138"/>
      <c r="L2816" s="1138"/>
      <c r="M2816" s="1138"/>
      <c r="N2816" s="1138"/>
      <c r="O2816" s="1164">
        <v>45170</v>
      </c>
      <c r="P2816" s="557">
        <f t="shared" si="62"/>
        <v>0</v>
      </c>
    </row>
    <row r="2817" spans="1:16">
      <c r="A2817" s="1105">
        <v>45175</v>
      </c>
      <c r="B2817" s="1106" t="s">
        <v>472</v>
      </c>
      <c r="C2817" s="1106" t="s">
        <v>2547</v>
      </c>
      <c r="D2817" s="1137" t="s">
        <v>354</v>
      </c>
      <c r="E2817" s="1137"/>
      <c r="F2817" s="1137">
        <v>2</v>
      </c>
      <c r="G2817" s="1137">
        <v>2</v>
      </c>
      <c r="H2817" s="1138"/>
      <c r="I2817" s="1138"/>
      <c r="J2817" s="1138"/>
      <c r="K2817" s="1138"/>
      <c r="L2817" s="1138"/>
      <c r="M2817" s="1138">
        <v>10</v>
      </c>
      <c r="N2817" s="1138"/>
      <c r="O2817" s="1164">
        <v>45170</v>
      </c>
      <c r="P2817" s="557">
        <f t="shared" si="62"/>
        <v>10</v>
      </c>
    </row>
    <row r="2818" spans="1:16">
      <c r="A2818" s="1105">
        <v>45175</v>
      </c>
      <c r="B2818" s="1106" t="s">
        <v>472</v>
      </c>
      <c r="C2818" s="1106" t="s">
        <v>2548</v>
      </c>
      <c r="D2818" s="1137" t="s">
        <v>228</v>
      </c>
      <c r="E2818" s="1137"/>
      <c r="F2818" s="1137">
        <v>1</v>
      </c>
      <c r="G2818" s="1137">
        <v>1</v>
      </c>
      <c r="H2818" s="1138"/>
      <c r="I2818" s="1138"/>
      <c r="J2818" s="1138"/>
      <c r="K2818" s="1138"/>
      <c r="L2818" s="1138"/>
      <c r="M2818" s="1138">
        <v>39</v>
      </c>
      <c r="N2818" s="1138"/>
      <c r="O2818" s="1164">
        <v>45170</v>
      </c>
      <c r="P2818" s="557">
        <f t="shared" si="62"/>
        <v>39</v>
      </c>
    </row>
    <row r="2819" spans="1:16">
      <c r="A2819" s="1105">
        <v>45176</v>
      </c>
      <c r="B2819" s="1106" t="s">
        <v>41</v>
      </c>
      <c r="C2819" s="1106" t="s">
        <v>2549</v>
      </c>
      <c r="D2819" s="1137" t="s">
        <v>97</v>
      </c>
      <c r="E2819" s="1137"/>
      <c r="F2819" s="1137">
        <v>1</v>
      </c>
      <c r="G2819" s="1137">
        <v>1</v>
      </c>
      <c r="H2819" s="1138"/>
      <c r="I2819" s="1138"/>
      <c r="J2819" s="1138"/>
      <c r="K2819" s="1138"/>
      <c r="L2819" s="1138"/>
      <c r="M2819" s="1138"/>
      <c r="N2819" s="1138">
        <v>12</v>
      </c>
      <c r="O2819" s="1164">
        <v>45170</v>
      </c>
      <c r="P2819" s="557">
        <f t="shared" si="62"/>
        <v>12</v>
      </c>
    </row>
    <row r="2820" spans="1:16">
      <c r="A2820" s="1105">
        <v>45176</v>
      </c>
      <c r="B2820" s="1106" t="s">
        <v>41</v>
      </c>
      <c r="C2820" s="1106" t="s">
        <v>2549</v>
      </c>
      <c r="D2820" s="1137" t="s">
        <v>95</v>
      </c>
      <c r="E2820" s="1137"/>
      <c r="F2820" s="1137">
        <v>1</v>
      </c>
      <c r="G2820" s="1137">
        <v>1</v>
      </c>
      <c r="H2820" s="1138"/>
      <c r="I2820" s="1138"/>
      <c r="J2820" s="1138"/>
      <c r="K2820" s="1138"/>
      <c r="L2820" s="1138"/>
      <c r="M2820" s="1138"/>
      <c r="N2820" s="1138">
        <v>12</v>
      </c>
      <c r="O2820" s="1164">
        <v>45170</v>
      </c>
      <c r="P2820" s="557">
        <f t="shared" si="62"/>
        <v>12</v>
      </c>
    </row>
    <row r="2821" spans="1:16">
      <c r="A2821" s="1105">
        <v>45176</v>
      </c>
      <c r="B2821" s="1106" t="s">
        <v>37</v>
      </c>
      <c r="C2821" s="1106" t="s">
        <v>2546</v>
      </c>
      <c r="D2821" s="1137" t="s">
        <v>95</v>
      </c>
      <c r="E2821" s="1137"/>
      <c r="F2821" s="1137">
        <v>2</v>
      </c>
      <c r="G2821" s="1137">
        <v>2</v>
      </c>
      <c r="H2821" s="1138"/>
      <c r="I2821" s="1138"/>
      <c r="J2821" s="1138">
        <v>2</v>
      </c>
      <c r="K2821" s="1138"/>
      <c r="L2821" s="1138"/>
      <c r="M2821" s="1138"/>
      <c r="N2821" s="1138">
        <v>24</v>
      </c>
      <c r="O2821" s="1164">
        <v>45170</v>
      </c>
      <c r="P2821" s="557">
        <f t="shared" si="62"/>
        <v>24</v>
      </c>
    </row>
    <row r="2822" spans="1:16">
      <c r="A2822" s="1105">
        <v>45176</v>
      </c>
      <c r="B2822" s="1106" t="s">
        <v>3</v>
      </c>
      <c r="C2822" s="1106" t="s">
        <v>2523</v>
      </c>
      <c r="D2822" s="1137" t="s">
        <v>96</v>
      </c>
      <c r="E2822" s="1137"/>
      <c r="F2822" s="1137">
        <v>1</v>
      </c>
      <c r="G2822" s="1137">
        <v>1</v>
      </c>
      <c r="H2822" s="1138"/>
      <c r="I2822" s="1138"/>
      <c r="J2822" s="1138">
        <v>1</v>
      </c>
      <c r="K2822" s="1138"/>
      <c r="L2822" s="1138"/>
      <c r="M2822" s="1138"/>
      <c r="N2822" s="1138">
        <v>12</v>
      </c>
      <c r="O2822" s="1164">
        <v>45170</v>
      </c>
      <c r="P2822" s="557">
        <f t="shared" si="62"/>
        <v>12</v>
      </c>
    </row>
    <row r="2823" spans="1:16">
      <c r="A2823" s="1105">
        <v>45176</v>
      </c>
      <c r="B2823" s="1106" t="s">
        <v>14</v>
      </c>
      <c r="C2823" s="1106"/>
      <c r="D2823" s="1137" t="s">
        <v>99</v>
      </c>
      <c r="E2823" s="1137"/>
      <c r="F2823" s="1137">
        <v>4</v>
      </c>
      <c r="G2823" s="1137">
        <v>4</v>
      </c>
      <c r="H2823" s="1138"/>
      <c r="I2823" s="1138"/>
      <c r="J2823" s="1138"/>
      <c r="K2823" s="1138"/>
      <c r="L2823" s="1138"/>
      <c r="M2823" s="1138"/>
      <c r="N2823" s="1138">
        <v>2</v>
      </c>
      <c r="O2823" s="1164">
        <v>45170</v>
      </c>
      <c r="P2823" s="557">
        <f t="shared" si="62"/>
        <v>2</v>
      </c>
    </row>
    <row r="2824" spans="1:16">
      <c r="A2824" s="1105">
        <v>45176</v>
      </c>
      <c r="B2824" s="1106" t="s">
        <v>472</v>
      </c>
      <c r="C2824" s="1106" t="s">
        <v>2550</v>
      </c>
      <c r="D2824" s="1137" t="s">
        <v>10</v>
      </c>
      <c r="E2824" s="1137"/>
      <c r="F2824" s="1137">
        <v>4</v>
      </c>
      <c r="G2824" s="1137">
        <v>1</v>
      </c>
      <c r="H2824" s="1138"/>
      <c r="I2824" s="1138"/>
      <c r="J2824" s="1138"/>
      <c r="K2824" s="1138"/>
      <c r="L2824" s="1138"/>
      <c r="M2824" s="1138">
        <v>16</v>
      </c>
      <c r="N2824" s="1138"/>
      <c r="O2824" s="1164">
        <v>45170</v>
      </c>
      <c r="P2824" s="557">
        <f t="shared" si="62"/>
        <v>16</v>
      </c>
    </row>
    <row r="2825" spans="1:16">
      <c r="A2825" s="1105">
        <v>45176</v>
      </c>
      <c r="B2825" s="1106" t="s">
        <v>472</v>
      </c>
      <c r="C2825" s="1106" t="s">
        <v>2551</v>
      </c>
      <c r="D2825" s="1137" t="s">
        <v>354</v>
      </c>
      <c r="E2825" s="1137"/>
      <c r="F2825" s="1137">
        <v>3</v>
      </c>
      <c r="G2825" s="1137">
        <v>3</v>
      </c>
      <c r="H2825" s="1138"/>
      <c r="I2825" s="1138"/>
      <c r="J2825" s="1138"/>
      <c r="K2825" s="1138"/>
      <c r="L2825" s="1138"/>
      <c r="M2825" s="1138">
        <v>15</v>
      </c>
      <c r="N2825" s="1138"/>
      <c r="O2825" s="1164">
        <v>45170</v>
      </c>
      <c r="P2825" s="557">
        <f t="shared" si="62"/>
        <v>15</v>
      </c>
    </row>
    <row r="2826" spans="1:16">
      <c r="A2826" s="1105">
        <v>45176</v>
      </c>
      <c r="B2826" s="1106" t="s">
        <v>472</v>
      </c>
      <c r="C2826" s="1106" t="s">
        <v>2552</v>
      </c>
      <c r="D2826" s="1137" t="s">
        <v>354</v>
      </c>
      <c r="E2826" s="1137"/>
      <c r="F2826" s="1137">
        <v>2</v>
      </c>
      <c r="G2826" s="1137">
        <v>2</v>
      </c>
      <c r="H2826" s="1138"/>
      <c r="I2826" s="1138"/>
      <c r="J2826" s="1138"/>
      <c r="K2826" s="1138"/>
      <c r="L2826" s="1138"/>
      <c r="M2826" s="1138">
        <v>10</v>
      </c>
      <c r="N2826" s="1138"/>
      <c r="O2826" s="1164">
        <v>45170</v>
      </c>
      <c r="P2826" s="557">
        <f t="shared" si="62"/>
        <v>10</v>
      </c>
    </row>
    <row r="2827" spans="1:16">
      <c r="A2827" s="1105">
        <v>45176</v>
      </c>
      <c r="B2827" s="1106" t="s">
        <v>34</v>
      </c>
      <c r="C2827" s="1106" t="s">
        <v>2553</v>
      </c>
      <c r="D2827" s="1137" t="s">
        <v>200</v>
      </c>
      <c r="E2827" s="1137"/>
      <c r="F2827" s="1137">
        <v>2</v>
      </c>
      <c r="G2827" s="1137">
        <v>2</v>
      </c>
      <c r="H2827" s="1138"/>
      <c r="I2827" s="1138"/>
      <c r="J2827" s="1138"/>
      <c r="K2827" s="1138">
        <v>14</v>
      </c>
      <c r="L2827" s="1138"/>
      <c r="M2827" s="1138"/>
      <c r="N2827" s="1138"/>
      <c r="O2827" s="1164">
        <v>45170</v>
      </c>
      <c r="P2827" s="557">
        <f t="shared" si="62"/>
        <v>14</v>
      </c>
    </row>
    <row r="2828" spans="1:16">
      <c r="A2828" s="1105">
        <v>45176</v>
      </c>
      <c r="B2828" s="1106"/>
      <c r="C2828" s="1106" t="s">
        <v>2554</v>
      </c>
      <c r="D2828" s="1137" t="s">
        <v>2332</v>
      </c>
      <c r="E2828" s="1137"/>
      <c r="F2828" s="1137">
        <v>1</v>
      </c>
      <c r="G2828" s="1137">
        <v>1</v>
      </c>
      <c r="H2828" s="1138"/>
      <c r="I2828" s="1138"/>
      <c r="J2828" s="1138"/>
      <c r="K2828" s="1138">
        <v>18</v>
      </c>
      <c r="L2828" s="1138"/>
      <c r="M2828" s="1138"/>
      <c r="N2828" s="1138"/>
      <c r="O2828" s="1164">
        <v>45170</v>
      </c>
      <c r="P2828" s="557">
        <f t="shared" si="62"/>
        <v>18</v>
      </c>
    </row>
    <row r="2829" spans="1:16">
      <c r="A2829" s="1105">
        <v>45177</v>
      </c>
      <c r="B2829" s="1106" t="s">
        <v>41</v>
      </c>
      <c r="C2829" s="1106" t="s">
        <v>2555</v>
      </c>
      <c r="D2829" s="1137" t="s">
        <v>95</v>
      </c>
      <c r="E2829" s="1137"/>
      <c r="F2829" s="1137">
        <v>1</v>
      </c>
      <c r="G2829" s="1137">
        <v>1</v>
      </c>
      <c r="H2829" s="1138"/>
      <c r="I2829" s="1138"/>
      <c r="J2829" s="1138"/>
      <c r="K2829" s="1138"/>
      <c r="L2829" s="1138"/>
      <c r="M2829" s="1138"/>
      <c r="N2829" s="1138">
        <v>12</v>
      </c>
      <c r="O2829" s="1164">
        <v>45170</v>
      </c>
      <c r="P2829" s="557">
        <f t="shared" si="62"/>
        <v>12</v>
      </c>
    </row>
    <row r="2830" spans="1:16">
      <c r="A2830" s="1105">
        <v>45177</v>
      </c>
      <c r="B2830" s="1106" t="s">
        <v>37</v>
      </c>
      <c r="C2830" s="1106" t="s">
        <v>2546</v>
      </c>
      <c r="D2830" s="1137" t="s">
        <v>95</v>
      </c>
      <c r="E2830" s="1137"/>
      <c r="F2830" s="1137">
        <v>1</v>
      </c>
      <c r="G2830" s="1137">
        <v>1</v>
      </c>
      <c r="H2830" s="1138"/>
      <c r="I2830" s="1138"/>
      <c r="J2830" s="1138">
        <v>1</v>
      </c>
      <c r="K2830" s="1138"/>
      <c r="L2830" s="1138"/>
      <c r="M2830" s="1138"/>
      <c r="N2830" s="1138">
        <v>12</v>
      </c>
      <c r="O2830" s="1164">
        <v>45170</v>
      </c>
      <c r="P2830" s="557">
        <f t="shared" si="62"/>
        <v>12</v>
      </c>
    </row>
    <row r="2831" spans="1:16">
      <c r="A2831" s="1105">
        <v>45177</v>
      </c>
      <c r="B2831" s="1106" t="s">
        <v>3</v>
      </c>
      <c r="C2831" s="1106" t="s">
        <v>2530</v>
      </c>
      <c r="D2831" s="1137" t="s">
        <v>95</v>
      </c>
      <c r="E2831" s="1137"/>
      <c r="F2831" s="1137">
        <v>1</v>
      </c>
      <c r="G2831" s="1137">
        <v>1</v>
      </c>
      <c r="H2831" s="1138"/>
      <c r="I2831" s="1138"/>
      <c r="J2831" s="1138">
        <v>1</v>
      </c>
      <c r="K2831" s="1138"/>
      <c r="L2831" s="1138"/>
      <c r="M2831" s="1138"/>
      <c r="N2831" s="1138">
        <v>12</v>
      </c>
      <c r="O2831" s="1164">
        <v>45170</v>
      </c>
      <c r="P2831" s="557">
        <f t="shared" si="62"/>
        <v>12</v>
      </c>
    </row>
    <row r="2832" spans="1:16">
      <c r="A2832" s="1105">
        <v>45177</v>
      </c>
      <c r="B2832" s="1106" t="s">
        <v>37</v>
      </c>
      <c r="C2832" s="1106" t="s">
        <v>2556</v>
      </c>
      <c r="D2832" s="1137" t="s">
        <v>96</v>
      </c>
      <c r="E2832" s="1137"/>
      <c r="F2832" s="1137">
        <v>1</v>
      </c>
      <c r="G2832" s="1137">
        <v>1</v>
      </c>
      <c r="H2832" s="1138"/>
      <c r="I2832" s="1138"/>
      <c r="J2832" s="1138">
        <v>1</v>
      </c>
      <c r="K2832" s="1138"/>
      <c r="L2832" s="1138"/>
      <c r="M2832" s="1138"/>
      <c r="N2832" s="1138">
        <v>12</v>
      </c>
      <c r="O2832" s="1164">
        <v>45170</v>
      </c>
      <c r="P2832" s="557">
        <f t="shared" si="62"/>
        <v>12</v>
      </c>
    </row>
    <row r="2833" spans="1:16">
      <c r="A2833" s="1105">
        <v>45177</v>
      </c>
      <c r="B2833" s="1106" t="s">
        <v>3</v>
      </c>
      <c r="C2833" s="1106" t="s">
        <v>2530</v>
      </c>
      <c r="D2833" s="1137" t="s">
        <v>96</v>
      </c>
      <c r="E2833" s="1137"/>
      <c r="F2833" s="1137">
        <v>1</v>
      </c>
      <c r="G2833" s="1137">
        <v>1</v>
      </c>
      <c r="H2833" s="1138"/>
      <c r="I2833" s="1138"/>
      <c r="J2833" s="1138">
        <v>1</v>
      </c>
      <c r="K2833" s="1138"/>
      <c r="L2833" s="1138"/>
      <c r="M2833" s="1138"/>
      <c r="N2833" s="1138">
        <v>12</v>
      </c>
      <c r="O2833" s="1164">
        <v>45170</v>
      </c>
      <c r="P2833" s="557">
        <f t="shared" si="62"/>
        <v>12</v>
      </c>
    </row>
    <row r="2834" spans="1:16">
      <c r="A2834" s="1105">
        <v>45177</v>
      </c>
      <c r="B2834" s="1106" t="s">
        <v>472</v>
      </c>
      <c r="C2834" s="1106" t="s">
        <v>2557</v>
      </c>
      <c r="D2834" s="1137" t="s">
        <v>11</v>
      </c>
      <c r="E2834" s="1137"/>
      <c r="F2834" s="1137">
        <v>3</v>
      </c>
      <c r="G2834" s="1137">
        <v>3</v>
      </c>
      <c r="H2834" s="1138"/>
      <c r="I2834" s="1138"/>
      <c r="J2834" s="1138"/>
      <c r="K2834" s="1138"/>
      <c r="L2834" s="1138"/>
      <c r="M2834" s="1138">
        <v>18</v>
      </c>
      <c r="N2834" s="1138"/>
      <c r="O2834" s="1164">
        <v>45170</v>
      </c>
      <c r="P2834" s="557">
        <f t="shared" si="62"/>
        <v>18</v>
      </c>
    </row>
    <row r="2835" spans="1:16">
      <c r="A2835" s="1105">
        <v>45177</v>
      </c>
      <c r="B2835" s="1106" t="s">
        <v>472</v>
      </c>
      <c r="C2835" s="1106" t="s">
        <v>2548</v>
      </c>
      <c r="D2835" s="1137" t="s">
        <v>354</v>
      </c>
      <c r="E2835" s="1137"/>
      <c r="F2835" s="1137">
        <v>1</v>
      </c>
      <c r="G2835" s="1137">
        <v>1</v>
      </c>
      <c r="H2835" s="1138"/>
      <c r="I2835" s="1138"/>
      <c r="J2835" s="1138"/>
      <c r="K2835" s="1138"/>
      <c r="L2835" s="1138"/>
      <c r="M2835" s="1138">
        <v>12</v>
      </c>
      <c r="N2835" s="1138"/>
      <c r="O2835" s="1164">
        <v>45170</v>
      </c>
      <c r="P2835" s="557">
        <f t="shared" si="62"/>
        <v>12</v>
      </c>
    </row>
    <row r="2836" spans="1:16">
      <c r="A2836" s="1105">
        <v>45177</v>
      </c>
      <c r="B2836" s="1106" t="s">
        <v>43</v>
      </c>
      <c r="C2836" s="1106" t="s">
        <v>2558</v>
      </c>
      <c r="D2836" s="1137" t="s">
        <v>10</v>
      </c>
      <c r="E2836" s="1137"/>
      <c r="F2836" s="1137">
        <v>2</v>
      </c>
      <c r="G2836" s="1137">
        <v>0.5</v>
      </c>
      <c r="H2836" s="1138"/>
      <c r="I2836" s="1138"/>
      <c r="J2836" s="1138"/>
      <c r="K2836" s="1138"/>
      <c r="L2836" s="1138"/>
      <c r="M2836" s="1138">
        <v>8</v>
      </c>
      <c r="N2836" s="1138"/>
      <c r="O2836" s="1164">
        <v>45170</v>
      </c>
      <c r="P2836" s="557">
        <f t="shared" si="62"/>
        <v>8</v>
      </c>
    </row>
    <row r="2837" spans="1:16">
      <c r="A2837" s="1105">
        <v>45177</v>
      </c>
      <c r="B2837" s="1106"/>
      <c r="C2837" s="1106" t="s">
        <v>2559</v>
      </c>
      <c r="D2837" s="1137" t="s">
        <v>2328</v>
      </c>
      <c r="E2837" s="1137"/>
      <c r="F2837" s="1137">
        <v>1</v>
      </c>
      <c r="G2837" s="1137">
        <v>1</v>
      </c>
      <c r="H2837" s="1138"/>
      <c r="I2837" s="1138"/>
      <c r="J2837" s="1138"/>
      <c r="K2837" s="1138"/>
      <c r="L2837" s="1138"/>
      <c r="M2837" s="1138">
        <v>27</v>
      </c>
      <c r="N2837" s="1138"/>
      <c r="O2837" s="1164">
        <v>45170</v>
      </c>
      <c r="P2837" s="557">
        <f t="shared" si="62"/>
        <v>27</v>
      </c>
    </row>
    <row r="2838" spans="1:16">
      <c r="A2838" s="1105">
        <v>45177</v>
      </c>
      <c r="B2838" s="1106" t="s">
        <v>41</v>
      </c>
      <c r="C2838" s="1106" t="s">
        <v>2595</v>
      </c>
      <c r="D2838" s="1137" t="s">
        <v>204</v>
      </c>
      <c r="E2838" s="1137"/>
      <c r="F2838" s="1137">
        <v>1</v>
      </c>
      <c r="G2838" s="1137">
        <v>1</v>
      </c>
      <c r="H2838" s="1138"/>
      <c r="I2838" s="1138"/>
      <c r="J2838" s="1138"/>
      <c r="K2838" s="1138"/>
      <c r="L2838" s="1138"/>
      <c r="M2838" s="1138"/>
      <c r="N2838" s="1138">
        <v>35</v>
      </c>
      <c r="O2838" s="1164">
        <v>45170</v>
      </c>
      <c r="P2838" s="557">
        <f t="shared" si="62"/>
        <v>35</v>
      </c>
    </row>
    <row r="2839" spans="1:16">
      <c r="A2839" s="1105">
        <v>45177</v>
      </c>
      <c r="B2839" s="1106" t="s">
        <v>472</v>
      </c>
      <c r="C2839" s="1106" t="s">
        <v>2560</v>
      </c>
      <c r="D2839" s="1137" t="s">
        <v>200</v>
      </c>
      <c r="E2839" s="1137"/>
      <c r="F2839" s="1137">
        <v>4</v>
      </c>
      <c r="G2839" s="1137">
        <v>4</v>
      </c>
      <c r="H2839" s="1138"/>
      <c r="I2839" s="1138"/>
      <c r="J2839" s="1138"/>
      <c r="K2839" s="1138">
        <v>19</v>
      </c>
      <c r="L2839" s="1138"/>
      <c r="M2839" s="1138"/>
      <c r="N2839" s="1138"/>
      <c r="O2839" s="1164">
        <v>45170</v>
      </c>
      <c r="P2839" s="557">
        <f t="shared" ref="P2839:P2881" si="63">SUM(K2839:N2839)</f>
        <v>19</v>
      </c>
    </row>
    <row r="2840" spans="1:16">
      <c r="A2840" s="1105">
        <v>45178</v>
      </c>
      <c r="B2840" s="1106" t="s">
        <v>43</v>
      </c>
      <c r="C2840" s="1106" t="s">
        <v>2561</v>
      </c>
      <c r="D2840" s="1137" t="s">
        <v>403</v>
      </c>
      <c r="E2840" s="1137"/>
      <c r="F2840" s="1137">
        <v>1</v>
      </c>
      <c r="G2840" s="1137">
        <v>1</v>
      </c>
      <c r="H2840" s="1137">
        <v>1</v>
      </c>
      <c r="I2840" s="1138"/>
      <c r="J2840" s="1138"/>
      <c r="K2840" s="1138"/>
      <c r="L2840" s="1138"/>
      <c r="M2840" s="1138"/>
      <c r="N2840" s="1138"/>
      <c r="O2840" s="1164">
        <v>45170</v>
      </c>
      <c r="P2840" s="557">
        <f t="shared" si="63"/>
        <v>0</v>
      </c>
    </row>
    <row r="2841" spans="1:16">
      <c r="A2841" s="1105">
        <v>45178</v>
      </c>
      <c r="B2841" s="1106" t="s">
        <v>43</v>
      </c>
      <c r="C2841" s="1106" t="s">
        <v>2561</v>
      </c>
      <c r="D2841" s="1137" t="s">
        <v>400</v>
      </c>
      <c r="E2841" s="1137"/>
      <c r="F2841" s="1137">
        <v>1</v>
      </c>
      <c r="G2841" s="1137">
        <v>1</v>
      </c>
      <c r="H2841" s="1137">
        <v>1</v>
      </c>
      <c r="I2841" s="1138"/>
      <c r="J2841" s="1138"/>
      <c r="K2841" s="1138"/>
      <c r="L2841" s="1138"/>
      <c r="M2841" s="1138"/>
      <c r="N2841" s="1138"/>
      <c r="O2841" s="1164">
        <v>45170</v>
      </c>
      <c r="P2841" s="557">
        <f t="shared" si="63"/>
        <v>0</v>
      </c>
    </row>
    <row r="2842" spans="1:16">
      <c r="A2842" s="1105">
        <v>45178</v>
      </c>
      <c r="B2842" s="1106" t="s">
        <v>43</v>
      </c>
      <c r="C2842" s="1106" t="s">
        <v>2561</v>
      </c>
      <c r="D2842" s="1137" t="s">
        <v>401</v>
      </c>
      <c r="E2842" s="1137"/>
      <c r="F2842" s="1137">
        <v>1</v>
      </c>
      <c r="G2842" s="1137">
        <v>1</v>
      </c>
      <c r="H2842" s="1137">
        <v>1</v>
      </c>
      <c r="I2842" s="1138"/>
      <c r="J2842" s="1138"/>
      <c r="K2842" s="1138"/>
      <c r="L2842" s="1138"/>
      <c r="M2842" s="1138"/>
      <c r="N2842" s="1138"/>
      <c r="O2842" s="1164">
        <v>45170</v>
      </c>
      <c r="P2842" s="557">
        <f t="shared" si="63"/>
        <v>0</v>
      </c>
    </row>
    <row r="2843" spans="1:16">
      <c r="A2843" s="1105">
        <v>45178</v>
      </c>
      <c r="B2843" s="1106" t="s">
        <v>43</v>
      </c>
      <c r="C2843" s="1106" t="s">
        <v>2561</v>
      </c>
      <c r="D2843" s="1137" t="s">
        <v>401</v>
      </c>
      <c r="E2843" s="1137"/>
      <c r="F2843" s="1137">
        <v>2</v>
      </c>
      <c r="G2843" s="1137">
        <v>2</v>
      </c>
      <c r="H2843" s="1137">
        <v>1</v>
      </c>
      <c r="I2843" s="1138"/>
      <c r="J2843" s="1138"/>
      <c r="K2843" s="1138"/>
      <c r="L2843" s="1138"/>
      <c r="M2843" s="1138"/>
      <c r="N2843" s="1138"/>
      <c r="O2843" s="1164">
        <v>45170</v>
      </c>
      <c r="P2843" s="557">
        <f t="shared" si="63"/>
        <v>0</v>
      </c>
    </row>
    <row r="2844" spans="1:16">
      <c r="A2844" s="1105">
        <v>45178</v>
      </c>
      <c r="B2844" s="1106" t="s">
        <v>43</v>
      </c>
      <c r="C2844" s="1106" t="s">
        <v>2561</v>
      </c>
      <c r="D2844" s="1137" t="s">
        <v>401</v>
      </c>
      <c r="E2844" s="1137"/>
      <c r="F2844" s="1137">
        <v>2</v>
      </c>
      <c r="G2844" s="1137">
        <v>2</v>
      </c>
      <c r="H2844" s="1137">
        <v>1</v>
      </c>
      <c r="I2844" s="1138"/>
      <c r="J2844" s="1138"/>
      <c r="K2844" s="1138"/>
      <c r="L2844" s="1138"/>
      <c r="M2844" s="1138"/>
      <c r="N2844" s="1138"/>
      <c r="O2844" s="1164">
        <v>45170</v>
      </c>
      <c r="P2844" s="557">
        <f t="shared" si="63"/>
        <v>0</v>
      </c>
    </row>
    <row r="2845" spans="1:16">
      <c r="A2845" s="1105">
        <v>45178</v>
      </c>
      <c r="B2845" s="1106" t="s">
        <v>41</v>
      </c>
      <c r="C2845" s="1106" t="s">
        <v>2555</v>
      </c>
      <c r="D2845" s="1137" t="s">
        <v>97</v>
      </c>
      <c r="E2845" s="1137"/>
      <c r="F2845" s="1137">
        <v>1</v>
      </c>
      <c r="G2845" s="1137">
        <v>1</v>
      </c>
      <c r="H2845" s="1138"/>
      <c r="I2845" s="1138"/>
      <c r="J2845" s="1138"/>
      <c r="K2845" s="1138"/>
      <c r="L2845" s="1138"/>
      <c r="M2845" s="1138"/>
      <c r="N2845" s="1138">
        <v>12</v>
      </c>
      <c r="O2845" s="1164">
        <v>45170</v>
      </c>
      <c r="P2845" s="557">
        <f t="shared" si="63"/>
        <v>12</v>
      </c>
    </row>
    <row r="2846" spans="1:16">
      <c r="A2846" s="1105">
        <v>45178</v>
      </c>
      <c r="B2846" s="1106" t="s">
        <v>41</v>
      </c>
      <c r="C2846" s="1106" t="s">
        <v>2555</v>
      </c>
      <c r="D2846" s="1137" t="s">
        <v>95</v>
      </c>
      <c r="E2846" s="1137"/>
      <c r="F2846" s="1137">
        <v>2</v>
      </c>
      <c r="G2846" s="1137">
        <v>2</v>
      </c>
      <c r="H2846" s="1138"/>
      <c r="I2846" s="1138"/>
      <c r="J2846" s="1138"/>
      <c r="K2846" s="1138"/>
      <c r="L2846" s="1138"/>
      <c r="M2846" s="1138"/>
      <c r="N2846" s="1138">
        <v>24</v>
      </c>
      <c r="O2846" s="1164">
        <v>45170</v>
      </c>
      <c r="P2846" s="557">
        <f t="shared" si="63"/>
        <v>24</v>
      </c>
    </row>
    <row r="2847" spans="1:16">
      <c r="A2847" s="1105">
        <v>45178</v>
      </c>
      <c r="B2847" s="1106" t="s">
        <v>37</v>
      </c>
      <c r="C2847" s="1106" t="s">
        <v>2562</v>
      </c>
      <c r="D2847" s="1137" t="s">
        <v>95</v>
      </c>
      <c r="E2847" s="1137"/>
      <c r="F2847" s="1137">
        <v>1</v>
      </c>
      <c r="G2847" s="1137">
        <v>1</v>
      </c>
      <c r="H2847" s="1138"/>
      <c r="I2847" s="1138"/>
      <c r="J2847" s="1138">
        <v>1</v>
      </c>
      <c r="K2847" s="1138"/>
      <c r="L2847" s="1138"/>
      <c r="M2847" s="1138"/>
      <c r="N2847" s="1138">
        <v>12</v>
      </c>
      <c r="O2847" s="1164">
        <v>45170</v>
      </c>
      <c r="P2847" s="557">
        <f t="shared" si="63"/>
        <v>12</v>
      </c>
    </row>
    <row r="2848" spans="1:16">
      <c r="A2848" s="1105">
        <v>45178</v>
      </c>
      <c r="B2848" s="1106" t="s">
        <v>37</v>
      </c>
      <c r="C2848" s="1106" t="s">
        <v>2563</v>
      </c>
      <c r="D2848" s="1137" t="s">
        <v>96</v>
      </c>
      <c r="E2848" s="1137"/>
      <c r="F2848" s="1137">
        <v>1</v>
      </c>
      <c r="G2848" s="1137">
        <v>1</v>
      </c>
      <c r="H2848" s="1138"/>
      <c r="I2848" s="1138"/>
      <c r="J2848" s="1138">
        <v>1</v>
      </c>
      <c r="K2848" s="1138"/>
      <c r="L2848" s="1138"/>
      <c r="M2848" s="1138"/>
      <c r="N2848" s="1138">
        <v>12</v>
      </c>
      <c r="O2848" s="1164">
        <v>45170</v>
      </c>
      <c r="P2848" s="557">
        <f t="shared" si="63"/>
        <v>12</v>
      </c>
    </row>
    <row r="2849" spans="1:16">
      <c r="A2849" s="1105">
        <v>45178</v>
      </c>
      <c r="B2849" s="1106" t="s">
        <v>3</v>
      </c>
      <c r="C2849" s="1106" t="s">
        <v>2530</v>
      </c>
      <c r="D2849" s="1137" t="s">
        <v>96</v>
      </c>
      <c r="E2849" s="1137"/>
      <c r="F2849" s="1137">
        <v>1</v>
      </c>
      <c r="G2849" s="1137">
        <v>1</v>
      </c>
      <c r="H2849" s="1138"/>
      <c r="I2849" s="1138"/>
      <c r="J2849" s="1138">
        <v>1</v>
      </c>
      <c r="K2849" s="1138"/>
      <c r="L2849" s="1138"/>
      <c r="M2849" s="1138"/>
      <c r="N2849" s="1138">
        <v>12</v>
      </c>
      <c r="O2849" s="1164">
        <v>45170</v>
      </c>
      <c r="P2849" s="557">
        <f t="shared" si="63"/>
        <v>12</v>
      </c>
    </row>
    <row r="2850" spans="1:16">
      <c r="A2850" s="1105">
        <v>45178</v>
      </c>
      <c r="B2850" s="1106" t="s">
        <v>14</v>
      </c>
      <c r="C2850" s="1106"/>
      <c r="D2850" s="1137" t="s">
        <v>99</v>
      </c>
      <c r="E2850" s="1137"/>
      <c r="F2850" s="1137">
        <v>1</v>
      </c>
      <c r="G2850" s="1137">
        <v>1</v>
      </c>
      <c r="H2850" s="1138"/>
      <c r="I2850" s="1138"/>
      <c r="J2850" s="1138"/>
      <c r="K2850" s="1138"/>
      <c r="L2850" s="1138"/>
      <c r="M2850" s="1138"/>
      <c r="N2850" s="1138">
        <v>5</v>
      </c>
      <c r="O2850" s="1164">
        <v>45170</v>
      </c>
      <c r="P2850" s="557">
        <f t="shared" si="63"/>
        <v>5</v>
      </c>
    </row>
    <row r="2851" spans="1:16">
      <c r="A2851" s="1105">
        <v>45178</v>
      </c>
      <c r="B2851" s="1106" t="s">
        <v>472</v>
      </c>
      <c r="C2851" s="1106" t="s">
        <v>2564</v>
      </c>
      <c r="D2851" s="1137" t="s">
        <v>11</v>
      </c>
      <c r="E2851" s="1137"/>
      <c r="F2851" s="1137">
        <v>4</v>
      </c>
      <c r="G2851" s="1137">
        <v>4</v>
      </c>
      <c r="H2851" s="1138"/>
      <c r="I2851" s="1138"/>
      <c r="J2851" s="1138"/>
      <c r="K2851" s="1138"/>
      <c r="L2851" s="1138"/>
      <c r="M2851" s="1138">
        <v>24</v>
      </c>
      <c r="N2851" s="1138"/>
      <c r="O2851" s="1164">
        <v>45170</v>
      </c>
      <c r="P2851" s="557">
        <f t="shared" si="63"/>
        <v>24</v>
      </c>
    </row>
    <row r="2852" spans="1:16">
      <c r="A2852" s="1105">
        <v>45178</v>
      </c>
      <c r="B2852" s="1106" t="s">
        <v>472</v>
      </c>
      <c r="C2852" s="1106" t="s">
        <v>2564</v>
      </c>
      <c r="D2852" s="1137" t="s">
        <v>354</v>
      </c>
      <c r="E2852" s="1137"/>
      <c r="F2852" s="1137">
        <v>1</v>
      </c>
      <c r="G2852" s="1137">
        <v>1</v>
      </c>
      <c r="H2852" s="1138"/>
      <c r="I2852" s="1138"/>
      <c r="J2852" s="1138"/>
      <c r="K2852" s="1138"/>
      <c r="L2852" s="1138"/>
      <c r="M2852" s="1138">
        <v>10</v>
      </c>
      <c r="N2852" s="1138"/>
      <c r="O2852" s="1164">
        <v>45170</v>
      </c>
      <c r="P2852" s="557">
        <f t="shared" si="63"/>
        <v>10</v>
      </c>
    </row>
    <row r="2853" spans="1:16">
      <c r="A2853" s="1105">
        <v>45178</v>
      </c>
      <c r="B2853" s="1106" t="s">
        <v>14</v>
      </c>
      <c r="C2853" s="1106" t="s">
        <v>2565</v>
      </c>
      <c r="D2853" s="1137" t="s">
        <v>204</v>
      </c>
      <c r="E2853" s="1137"/>
      <c r="F2853" s="1137">
        <v>1</v>
      </c>
      <c r="G2853" s="1137">
        <v>1</v>
      </c>
      <c r="H2853" s="1138"/>
      <c r="I2853" s="1138"/>
      <c r="J2853" s="1138"/>
      <c r="K2853" s="1138"/>
      <c r="L2853" s="1138"/>
      <c r="M2853" s="1138"/>
      <c r="N2853" s="1138">
        <v>49</v>
      </c>
      <c r="O2853" s="1164">
        <v>45170</v>
      </c>
      <c r="P2853" s="557">
        <f t="shared" si="63"/>
        <v>49</v>
      </c>
    </row>
    <row r="2854" spans="1:16">
      <c r="A2854" s="1105">
        <v>45178</v>
      </c>
      <c r="B2854" s="1106" t="s">
        <v>41</v>
      </c>
      <c r="C2854" s="1106" t="s">
        <v>2698</v>
      </c>
      <c r="D2854" s="1137" t="s">
        <v>200</v>
      </c>
      <c r="E2854" s="1162"/>
      <c r="F2854" s="1162">
        <v>3</v>
      </c>
      <c r="G2854" s="1162">
        <v>3</v>
      </c>
      <c r="H2854" s="1163"/>
      <c r="I2854" s="1163"/>
      <c r="J2854" s="1163"/>
      <c r="K2854" s="1163">
        <v>14</v>
      </c>
      <c r="L2854" s="1163"/>
      <c r="M2854" s="1163"/>
      <c r="N2854" s="1163"/>
      <c r="O2854" s="1164">
        <v>45170</v>
      </c>
      <c r="P2854" s="557">
        <f t="shared" si="63"/>
        <v>14</v>
      </c>
    </row>
    <row r="2855" spans="1:16">
      <c r="A2855" s="1105">
        <v>45180</v>
      </c>
      <c r="B2855" s="1106" t="s">
        <v>41</v>
      </c>
      <c r="C2855" s="1106" t="s">
        <v>2566</v>
      </c>
      <c r="D2855" s="1137" t="s">
        <v>97</v>
      </c>
      <c r="E2855" s="1137"/>
      <c r="F2855" s="1137">
        <v>1</v>
      </c>
      <c r="G2855" s="1137">
        <v>1</v>
      </c>
      <c r="H2855" s="1138"/>
      <c r="I2855" s="1138"/>
      <c r="J2855" s="1138"/>
      <c r="K2855" s="1138"/>
      <c r="L2855" s="1138"/>
      <c r="M2855" s="1138"/>
      <c r="N2855" s="1138">
        <v>12</v>
      </c>
      <c r="O2855" s="1164">
        <v>45170</v>
      </c>
      <c r="P2855" s="557">
        <f t="shared" si="63"/>
        <v>12</v>
      </c>
    </row>
    <row r="2856" spans="1:16">
      <c r="A2856" s="1105">
        <v>45180</v>
      </c>
      <c r="B2856" s="1106" t="s">
        <v>3</v>
      </c>
      <c r="C2856" s="1106" t="s">
        <v>2528</v>
      </c>
      <c r="D2856" s="1137" t="s">
        <v>98</v>
      </c>
      <c r="E2856" s="1137"/>
      <c r="F2856" s="1137">
        <v>2</v>
      </c>
      <c r="G2856" s="1137">
        <v>2</v>
      </c>
      <c r="H2856" s="1138"/>
      <c r="I2856" s="1138"/>
      <c r="J2856" s="1138">
        <v>2</v>
      </c>
      <c r="K2856" s="1138"/>
      <c r="L2856" s="1138"/>
      <c r="M2856" s="1138"/>
      <c r="N2856" s="1138">
        <v>24</v>
      </c>
      <c r="O2856" s="1164">
        <v>45170</v>
      </c>
      <c r="P2856" s="557">
        <f t="shared" si="63"/>
        <v>24</v>
      </c>
    </row>
    <row r="2857" spans="1:16">
      <c r="A2857" s="1105">
        <v>45180</v>
      </c>
      <c r="B2857" s="1106" t="s">
        <v>41</v>
      </c>
      <c r="C2857" s="1106" t="s">
        <v>2567</v>
      </c>
      <c r="D2857" s="1137" t="s">
        <v>95</v>
      </c>
      <c r="E2857" s="1137"/>
      <c r="F2857" s="1137">
        <v>1</v>
      </c>
      <c r="G2857" s="1137">
        <v>1</v>
      </c>
      <c r="H2857" s="1138"/>
      <c r="I2857" s="1138"/>
      <c r="J2857" s="1138"/>
      <c r="K2857" s="1138"/>
      <c r="L2857" s="1138"/>
      <c r="M2857" s="1138"/>
      <c r="N2857" s="1138">
        <v>12</v>
      </c>
      <c r="O2857" s="1164">
        <v>45170</v>
      </c>
      <c r="P2857" s="557">
        <f t="shared" si="63"/>
        <v>12</v>
      </c>
    </row>
    <row r="2858" spans="1:16">
      <c r="A2858" s="1105">
        <v>45180</v>
      </c>
      <c r="B2858" s="1106" t="s">
        <v>37</v>
      </c>
      <c r="C2858" s="1106" t="s">
        <v>2562</v>
      </c>
      <c r="D2858" s="1137" t="s">
        <v>95</v>
      </c>
      <c r="E2858" s="1137"/>
      <c r="F2858" s="1137">
        <v>1</v>
      </c>
      <c r="G2858" s="1137">
        <v>1</v>
      </c>
      <c r="H2858" s="1138"/>
      <c r="I2858" s="1138"/>
      <c r="J2858" s="1138">
        <v>1</v>
      </c>
      <c r="K2858" s="1138"/>
      <c r="L2858" s="1138"/>
      <c r="M2858" s="1138"/>
      <c r="N2858" s="1138">
        <v>12</v>
      </c>
      <c r="O2858" s="1164">
        <v>45170</v>
      </c>
      <c r="P2858" s="557">
        <f t="shared" si="63"/>
        <v>12</v>
      </c>
    </row>
    <row r="2859" spans="1:16">
      <c r="A2859" s="1105">
        <v>45180</v>
      </c>
      <c r="B2859" s="1106" t="s">
        <v>37</v>
      </c>
      <c r="C2859" s="1106" t="s">
        <v>2568</v>
      </c>
      <c r="D2859" s="1137" t="s">
        <v>95</v>
      </c>
      <c r="E2859" s="1137"/>
      <c r="F2859" s="1137">
        <v>2</v>
      </c>
      <c r="G2859" s="1137">
        <v>2</v>
      </c>
      <c r="H2859" s="1138"/>
      <c r="I2859" s="1138"/>
      <c r="J2859" s="1138">
        <v>2</v>
      </c>
      <c r="K2859" s="1138"/>
      <c r="L2859" s="1138"/>
      <c r="M2859" s="1138"/>
      <c r="N2859" s="1138">
        <v>24</v>
      </c>
      <c r="O2859" s="1164">
        <v>45170</v>
      </c>
      <c r="P2859" s="557">
        <f t="shared" si="63"/>
        <v>24</v>
      </c>
    </row>
    <row r="2860" spans="1:16">
      <c r="A2860" s="1105">
        <v>45180</v>
      </c>
      <c r="B2860" s="1106" t="s">
        <v>41</v>
      </c>
      <c r="C2860" s="1106" t="s">
        <v>2699</v>
      </c>
      <c r="D2860" s="1137" t="s">
        <v>200</v>
      </c>
      <c r="E2860" s="1137"/>
      <c r="F2860" s="1137">
        <v>1</v>
      </c>
      <c r="G2860" s="1137">
        <v>1</v>
      </c>
      <c r="H2860" s="1138"/>
      <c r="I2860" s="1138"/>
      <c r="J2860" s="1138"/>
      <c r="K2860" s="1138">
        <v>5</v>
      </c>
      <c r="L2860" s="1138"/>
      <c r="M2860" s="1138"/>
      <c r="N2860" s="1138"/>
      <c r="O2860" s="1164">
        <v>45170</v>
      </c>
      <c r="P2860" s="557">
        <f t="shared" si="63"/>
        <v>5</v>
      </c>
    </row>
    <row r="2861" spans="1:16">
      <c r="A2861" s="1105">
        <v>45180</v>
      </c>
      <c r="B2861" s="1106" t="s">
        <v>472</v>
      </c>
      <c r="C2861" s="1106" t="s">
        <v>2569</v>
      </c>
      <c r="D2861" s="1137" t="s">
        <v>228</v>
      </c>
      <c r="E2861" s="1137"/>
      <c r="F2861" s="1137">
        <v>2</v>
      </c>
      <c r="G2861" s="1137">
        <v>2</v>
      </c>
      <c r="H2861" s="1138"/>
      <c r="I2861" s="1138"/>
      <c r="J2861" s="1138"/>
      <c r="K2861" s="1138"/>
      <c r="L2861" s="1138"/>
      <c r="M2861" s="1138">
        <v>53</v>
      </c>
      <c r="N2861" s="1138"/>
      <c r="O2861" s="1164">
        <v>45170</v>
      </c>
      <c r="P2861" s="557">
        <f t="shared" si="63"/>
        <v>53</v>
      </c>
    </row>
    <row r="2862" spans="1:16">
      <c r="A2862" s="1105">
        <v>45180</v>
      </c>
      <c r="B2862" s="1106" t="s">
        <v>14</v>
      </c>
      <c r="C2862" s="1106" t="s">
        <v>2570</v>
      </c>
      <c r="D2862" s="1137" t="s">
        <v>10</v>
      </c>
      <c r="E2862" s="1137"/>
      <c r="F2862" s="1137">
        <v>1</v>
      </c>
      <c r="G2862" s="1137">
        <v>0.25</v>
      </c>
      <c r="H2862" s="1138"/>
      <c r="I2862" s="1138"/>
      <c r="J2862" s="1138"/>
      <c r="K2862" s="1138"/>
      <c r="L2862" s="1138"/>
      <c r="M2862" s="1138">
        <v>4</v>
      </c>
      <c r="N2862" s="1138"/>
      <c r="O2862" s="1164">
        <v>45170</v>
      </c>
      <c r="P2862" s="557">
        <f t="shared" si="63"/>
        <v>4</v>
      </c>
    </row>
    <row r="2863" spans="1:16">
      <c r="A2863" s="1105">
        <v>45180</v>
      </c>
      <c r="B2863" s="1106" t="s">
        <v>43</v>
      </c>
      <c r="C2863" s="1106" t="s">
        <v>2571</v>
      </c>
      <c r="D2863" s="1137" t="s">
        <v>10</v>
      </c>
      <c r="E2863" s="1137"/>
      <c r="F2863" s="1137">
        <v>2</v>
      </c>
      <c r="G2863" s="1137">
        <v>0.5</v>
      </c>
      <c r="H2863" s="1138"/>
      <c r="I2863" s="1138"/>
      <c r="J2863" s="1138"/>
      <c r="K2863" s="1138"/>
      <c r="L2863" s="1138"/>
      <c r="M2863" s="1138">
        <v>8</v>
      </c>
      <c r="N2863" s="1138"/>
      <c r="O2863" s="1164">
        <v>45170</v>
      </c>
      <c r="P2863" s="557">
        <f t="shared" si="63"/>
        <v>8</v>
      </c>
    </row>
    <row r="2864" spans="1:16">
      <c r="A2864" s="1105">
        <v>45180</v>
      </c>
      <c r="B2864" s="1106" t="s">
        <v>41</v>
      </c>
      <c r="C2864" s="1106" t="s">
        <v>1493</v>
      </c>
      <c r="D2864" s="1137" t="s">
        <v>204</v>
      </c>
      <c r="E2864" s="1137"/>
      <c r="F2864" s="1137">
        <v>1</v>
      </c>
      <c r="G2864" s="1137">
        <v>1</v>
      </c>
      <c r="H2864" s="1138"/>
      <c r="I2864" s="1138"/>
      <c r="J2864" s="1138"/>
      <c r="K2864" s="1138"/>
      <c r="L2864" s="1138"/>
      <c r="M2864" s="1138"/>
      <c r="N2864" s="1138">
        <v>33</v>
      </c>
      <c r="O2864" s="1164">
        <v>45170</v>
      </c>
      <c r="P2864" s="557">
        <f t="shared" si="63"/>
        <v>33</v>
      </c>
    </row>
    <row r="2865" spans="1:16">
      <c r="A2865" s="1105">
        <v>45181</v>
      </c>
      <c r="B2865" s="1106" t="s">
        <v>41</v>
      </c>
      <c r="C2865" s="1106" t="s">
        <v>2555</v>
      </c>
      <c r="D2865" s="1137" t="s">
        <v>98</v>
      </c>
      <c r="E2865" s="1137"/>
      <c r="F2865" s="1137">
        <v>1</v>
      </c>
      <c r="G2865" s="1137">
        <v>1</v>
      </c>
      <c r="H2865" s="1138"/>
      <c r="I2865" s="1138"/>
      <c r="J2865" s="1138"/>
      <c r="K2865" s="1138"/>
      <c r="L2865" s="1138"/>
      <c r="M2865" s="1138"/>
      <c r="N2865" s="1138">
        <v>12</v>
      </c>
      <c r="O2865" s="1164">
        <v>45170</v>
      </c>
      <c r="P2865" s="557">
        <f t="shared" si="63"/>
        <v>12</v>
      </c>
    </row>
    <row r="2866" spans="1:16">
      <c r="A2866" s="1105">
        <v>45181</v>
      </c>
      <c r="B2866" s="1106" t="s">
        <v>41</v>
      </c>
      <c r="C2866" s="1106" t="s">
        <v>2572</v>
      </c>
      <c r="D2866" s="1137" t="s">
        <v>95</v>
      </c>
      <c r="E2866" s="1137"/>
      <c r="F2866" s="1137">
        <v>2</v>
      </c>
      <c r="G2866" s="1137">
        <v>2</v>
      </c>
      <c r="H2866" s="1138"/>
      <c r="I2866" s="1138"/>
      <c r="J2866" s="1138"/>
      <c r="K2866" s="1138"/>
      <c r="L2866" s="1138"/>
      <c r="M2866" s="1138"/>
      <c r="N2866" s="1138">
        <v>24</v>
      </c>
      <c r="O2866" s="1164">
        <v>45170</v>
      </c>
      <c r="P2866" s="557">
        <f t="shared" si="63"/>
        <v>24</v>
      </c>
    </row>
    <row r="2867" spans="1:16">
      <c r="A2867" s="1105">
        <v>45181</v>
      </c>
      <c r="B2867" s="1106" t="s">
        <v>37</v>
      </c>
      <c r="C2867" s="1106" t="s">
        <v>2562</v>
      </c>
      <c r="D2867" s="1137" t="s">
        <v>95</v>
      </c>
      <c r="E2867" s="1137"/>
      <c r="F2867" s="1137">
        <v>1</v>
      </c>
      <c r="G2867" s="1137">
        <v>1</v>
      </c>
      <c r="H2867" s="1138"/>
      <c r="I2867" s="1138"/>
      <c r="J2867" s="1138">
        <v>1</v>
      </c>
      <c r="K2867" s="1138"/>
      <c r="L2867" s="1138"/>
      <c r="M2867" s="1138"/>
      <c r="N2867" s="1138">
        <v>12</v>
      </c>
      <c r="O2867" s="1164">
        <v>45170</v>
      </c>
      <c r="P2867" s="557">
        <f t="shared" si="63"/>
        <v>12</v>
      </c>
    </row>
    <row r="2868" spans="1:16">
      <c r="A2868" s="1105">
        <v>45181</v>
      </c>
      <c r="B2868" s="1106" t="s">
        <v>37</v>
      </c>
      <c r="C2868" s="1106" t="s">
        <v>2573</v>
      </c>
      <c r="D2868" s="1137" t="s">
        <v>96</v>
      </c>
      <c r="E2868" s="1137"/>
      <c r="F2868" s="1137">
        <v>2</v>
      </c>
      <c r="G2868" s="1137">
        <v>2</v>
      </c>
      <c r="H2868" s="1138"/>
      <c r="I2868" s="1138"/>
      <c r="J2868" s="1138">
        <v>2</v>
      </c>
      <c r="K2868" s="1138"/>
      <c r="L2868" s="1138"/>
      <c r="M2868" s="1138"/>
      <c r="N2868" s="1138">
        <v>24</v>
      </c>
      <c r="O2868" s="1164">
        <v>45170</v>
      </c>
      <c r="P2868" s="557">
        <f t="shared" si="63"/>
        <v>24</v>
      </c>
    </row>
    <row r="2869" spans="1:16">
      <c r="A2869" s="1105">
        <v>45181</v>
      </c>
      <c r="B2869" s="1106" t="s">
        <v>41</v>
      </c>
      <c r="C2869" s="1106" t="s">
        <v>2555</v>
      </c>
      <c r="D2869" s="1137" t="s">
        <v>99</v>
      </c>
      <c r="E2869" s="1137"/>
      <c r="F2869" s="1137">
        <v>2</v>
      </c>
      <c r="G2869" s="1137">
        <v>2</v>
      </c>
      <c r="H2869" s="1138"/>
      <c r="I2869" s="1138"/>
      <c r="J2869" s="1138"/>
      <c r="K2869" s="1138"/>
      <c r="L2869" s="1138"/>
      <c r="M2869" s="1138"/>
      <c r="N2869" s="1138">
        <v>1</v>
      </c>
      <c r="O2869" s="1164">
        <v>45170</v>
      </c>
      <c r="P2869" s="557">
        <f t="shared" si="63"/>
        <v>1</v>
      </c>
    </row>
    <row r="2870" spans="1:16">
      <c r="A2870" s="1105">
        <v>45181</v>
      </c>
      <c r="B2870" s="1106" t="s">
        <v>472</v>
      </c>
      <c r="C2870" s="1106" t="s">
        <v>2574</v>
      </c>
      <c r="D2870" s="1137" t="s">
        <v>11</v>
      </c>
      <c r="E2870" s="1137"/>
      <c r="F2870" s="1137">
        <v>2</v>
      </c>
      <c r="G2870" s="1137">
        <v>2</v>
      </c>
      <c r="H2870" s="1138"/>
      <c r="I2870" s="1138"/>
      <c r="J2870" s="1138"/>
      <c r="K2870" s="1138"/>
      <c r="L2870" s="1138"/>
      <c r="M2870" s="1138">
        <v>12</v>
      </c>
      <c r="N2870" s="1138"/>
      <c r="O2870" s="1164">
        <v>45170</v>
      </c>
      <c r="P2870" s="557">
        <f t="shared" si="63"/>
        <v>12</v>
      </c>
    </row>
    <row r="2871" spans="1:16">
      <c r="A2871" s="1105">
        <v>45181</v>
      </c>
      <c r="B2871" s="1106" t="s">
        <v>472</v>
      </c>
      <c r="C2871" s="1106" t="s">
        <v>2575</v>
      </c>
      <c r="D2871" s="1137" t="s">
        <v>10</v>
      </c>
      <c r="E2871" s="1137"/>
      <c r="F2871" s="1137">
        <v>3</v>
      </c>
      <c r="G2871" s="1137">
        <v>0.75</v>
      </c>
      <c r="H2871" s="1138"/>
      <c r="I2871" s="1138"/>
      <c r="J2871" s="1138"/>
      <c r="K2871" s="1138"/>
      <c r="L2871" s="1138"/>
      <c r="M2871" s="1138">
        <v>12</v>
      </c>
      <c r="N2871" s="1138"/>
      <c r="O2871" s="1164">
        <v>45170</v>
      </c>
      <c r="P2871" s="557">
        <f t="shared" si="63"/>
        <v>12</v>
      </c>
    </row>
    <row r="2872" spans="1:16">
      <c r="A2872" s="1105">
        <v>45181</v>
      </c>
      <c r="B2872" s="1106" t="s">
        <v>472</v>
      </c>
      <c r="C2872" s="1106" t="s">
        <v>2576</v>
      </c>
      <c r="D2872" s="1137" t="s">
        <v>10</v>
      </c>
      <c r="E2872" s="1137"/>
      <c r="F2872" s="1137">
        <v>1</v>
      </c>
      <c r="G2872" s="1137">
        <v>0.25</v>
      </c>
      <c r="H2872" s="1138"/>
      <c r="I2872" s="1138"/>
      <c r="J2872" s="1138"/>
      <c r="K2872" s="1138"/>
      <c r="L2872" s="1138"/>
      <c r="M2872" s="1138">
        <v>4</v>
      </c>
      <c r="N2872" s="1138"/>
      <c r="O2872" s="1164">
        <v>45170</v>
      </c>
      <c r="P2872" s="557">
        <f t="shared" si="63"/>
        <v>4</v>
      </c>
    </row>
    <row r="2873" spans="1:16">
      <c r="A2873" s="1105">
        <v>45181</v>
      </c>
      <c r="B2873" s="1106" t="s">
        <v>12</v>
      </c>
      <c r="C2873" s="1106" t="s">
        <v>2577</v>
      </c>
      <c r="D2873" s="1137" t="s">
        <v>200</v>
      </c>
      <c r="E2873" s="1137"/>
      <c r="F2873" s="1137">
        <v>6</v>
      </c>
      <c r="G2873" s="1137">
        <v>6</v>
      </c>
      <c r="H2873" s="1138"/>
      <c r="I2873" s="1138"/>
      <c r="J2873" s="1138"/>
      <c r="K2873" s="1138">
        <v>20</v>
      </c>
      <c r="L2873" s="1138"/>
      <c r="M2873" s="1138"/>
      <c r="N2873" s="1138"/>
      <c r="O2873" s="1164">
        <v>45170</v>
      </c>
      <c r="P2873" s="557">
        <f t="shared" si="63"/>
        <v>20</v>
      </c>
    </row>
    <row r="2874" spans="1:16">
      <c r="A2874" s="1105">
        <v>45181</v>
      </c>
      <c r="B2874" s="1106" t="s">
        <v>41</v>
      </c>
      <c r="C2874" s="1106" t="s">
        <v>2700</v>
      </c>
      <c r="D2874" s="1137" t="s">
        <v>200</v>
      </c>
      <c r="E2874" s="1137"/>
      <c r="F2874" s="1137">
        <v>2</v>
      </c>
      <c r="G2874" s="1137">
        <v>2</v>
      </c>
      <c r="H2874" s="1138"/>
      <c r="I2874" s="1138"/>
      <c r="J2874" s="1138"/>
      <c r="K2874" s="1138">
        <v>7</v>
      </c>
      <c r="L2874" s="1138"/>
      <c r="M2874" s="1138"/>
      <c r="N2874" s="1138"/>
      <c r="O2874" s="1164">
        <v>45170</v>
      </c>
      <c r="P2874" s="557">
        <f t="shared" si="63"/>
        <v>7</v>
      </c>
    </row>
    <row r="2875" spans="1:16">
      <c r="A2875" s="1105">
        <v>45182</v>
      </c>
      <c r="B2875" s="1106" t="s">
        <v>41</v>
      </c>
      <c r="C2875" s="1106" t="s">
        <v>2578</v>
      </c>
      <c r="D2875" s="1137" t="s">
        <v>95</v>
      </c>
      <c r="E2875" s="1137"/>
      <c r="F2875" s="1137">
        <v>2</v>
      </c>
      <c r="G2875" s="1137">
        <v>2</v>
      </c>
      <c r="H2875" s="1138"/>
      <c r="I2875" s="1138"/>
      <c r="J2875" s="1138"/>
      <c r="K2875" s="1138"/>
      <c r="L2875" s="1138"/>
      <c r="M2875" s="1138"/>
      <c r="N2875" s="1138">
        <v>24</v>
      </c>
      <c r="O2875" s="1164">
        <v>45170</v>
      </c>
      <c r="P2875" s="557">
        <f t="shared" si="63"/>
        <v>24</v>
      </c>
    </row>
    <row r="2876" spans="1:16">
      <c r="A2876" s="1105">
        <v>45182</v>
      </c>
      <c r="B2876" s="1106" t="s">
        <v>37</v>
      </c>
      <c r="C2876" s="1106" t="s">
        <v>2579</v>
      </c>
      <c r="D2876" s="1137" t="s">
        <v>95</v>
      </c>
      <c r="E2876" s="1137"/>
      <c r="F2876" s="1137">
        <v>2</v>
      </c>
      <c r="G2876" s="1137">
        <v>2</v>
      </c>
      <c r="H2876" s="1138"/>
      <c r="I2876" s="1138"/>
      <c r="J2876" s="1138">
        <v>2</v>
      </c>
      <c r="K2876" s="1138"/>
      <c r="L2876" s="1138"/>
      <c r="M2876" s="1138"/>
      <c r="N2876" s="1138">
        <v>24</v>
      </c>
      <c r="O2876" s="1164">
        <v>45170</v>
      </c>
      <c r="P2876" s="557">
        <f t="shared" si="63"/>
        <v>24</v>
      </c>
    </row>
    <row r="2877" spans="1:16">
      <c r="A2877" s="1105">
        <v>45182</v>
      </c>
      <c r="B2877" s="1106" t="s">
        <v>37</v>
      </c>
      <c r="C2877" s="1106" t="s">
        <v>2580</v>
      </c>
      <c r="D2877" s="1137" t="s">
        <v>96</v>
      </c>
      <c r="E2877" s="1137"/>
      <c r="F2877" s="1137">
        <v>2</v>
      </c>
      <c r="G2877" s="1137">
        <v>2</v>
      </c>
      <c r="H2877" s="1138"/>
      <c r="I2877" s="1138"/>
      <c r="J2877" s="1138">
        <v>2</v>
      </c>
      <c r="K2877" s="1138"/>
      <c r="L2877" s="1138"/>
      <c r="M2877" s="1138"/>
      <c r="N2877" s="1138">
        <v>24</v>
      </c>
      <c r="O2877" s="1164">
        <v>45170</v>
      </c>
      <c r="P2877" s="557">
        <f t="shared" si="63"/>
        <v>24</v>
      </c>
    </row>
    <row r="2878" spans="1:16">
      <c r="A2878" s="1105">
        <v>45182</v>
      </c>
      <c r="B2878" s="1106" t="s">
        <v>41</v>
      </c>
      <c r="C2878" s="1106" t="s">
        <v>2555</v>
      </c>
      <c r="D2878" s="1137" t="s">
        <v>99</v>
      </c>
      <c r="E2878" s="1137"/>
      <c r="F2878" s="1137">
        <v>2</v>
      </c>
      <c r="G2878" s="1137">
        <v>2</v>
      </c>
      <c r="H2878" s="1138"/>
      <c r="I2878" s="1138"/>
      <c r="J2878" s="1138"/>
      <c r="K2878" s="1138"/>
      <c r="L2878" s="1138"/>
      <c r="M2878" s="1138"/>
      <c r="N2878" s="1138">
        <v>1</v>
      </c>
      <c r="O2878" s="1164">
        <v>45170</v>
      </c>
      <c r="P2878" s="557">
        <f t="shared" si="63"/>
        <v>1</v>
      </c>
    </row>
    <row r="2879" spans="1:16">
      <c r="A2879" s="1105">
        <v>45182</v>
      </c>
      <c r="B2879" s="1106" t="s">
        <v>472</v>
      </c>
      <c r="C2879" s="1106" t="s">
        <v>2581</v>
      </c>
      <c r="D2879" s="1137" t="s">
        <v>354</v>
      </c>
      <c r="E2879" s="1137"/>
      <c r="F2879" s="1137">
        <v>1</v>
      </c>
      <c r="G2879" s="1137">
        <v>1</v>
      </c>
      <c r="H2879" s="1138"/>
      <c r="I2879" s="1138"/>
      <c r="J2879" s="1138"/>
      <c r="K2879" s="1138"/>
      <c r="L2879" s="1138"/>
      <c r="M2879" s="1138">
        <v>11</v>
      </c>
      <c r="N2879" s="1138"/>
      <c r="O2879" s="1164">
        <v>45170</v>
      </c>
      <c r="P2879" s="557">
        <f t="shared" si="63"/>
        <v>11</v>
      </c>
    </row>
    <row r="2880" spans="1:16">
      <c r="A2880" s="1105">
        <v>45182</v>
      </c>
      <c r="B2880" s="1106" t="s">
        <v>43</v>
      </c>
      <c r="C2880" s="1106" t="s">
        <v>2582</v>
      </c>
      <c r="D2880" s="1137" t="s">
        <v>10</v>
      </c>
      <c r="E2880" s="1137"/>
      <c r="F2880" s="1137">
        <v>4</v>
      </c>
      <c r="G2880" s="1137">
        <v>1</v>
      </c>
      <c r="H2880" s="1138"/>
      <c r="I2880" s="1138"/>
      <c r="J2880" s="1138"/>
      <c r="K2880" s="1138"/>
      <c r="L2880" s="1138"/>
      <c r="M2880" s="1138">
        <v>20</v>
      </c>
      <c r="N2880" s="1138"/>
      <c r="O2880" s="1164">
        <v>45170</v>
      </c>
      <c r="P2880" s="557">
        <f t="shared" si="63"/>
        <v>20</v>
      </c>
    </row>
    <row r="2881" spans="1:16">
      <c r="A2881" s="1105">
        <v>45182</v>
      </c>
      <c r="B2881" s="1106" t="s">
        <v>472</v>
      </c>
      <c r="C2881" s="1106" t="s">
        <v>2583</v>
      </c>
      <c r="D2881" s="1137" t="s">
        <v>200</v>
      </c>
      <c r="E2881" s="1137"/>
      <c r="F2881" s="1137">
        <v>4</v>
      </c>
      <c r="G2881" s="1137">
        <v>4</v>
      </c>
      <c r="H2881" s="1138"/>
      <c r="I2881" s="1138"/>
      <c r="J2881" s="1138"/>
      <c r="K2881" s="1138">
        <v>21</v>
      </c>
      <c r="L2881" s="1138"/>
      <c r="M2881" s="1138"/>
      <c r="N2881" s="1138"/>
      <c r="O2881" s="1164">
        <v>45170</v>
      </c>
      <c r="P2881" s="557">
        <f t="shared" si="63"/>
        <v>21</v>
      </c>
    </row>
    <row r="2882" spans="1:16">
      <c r="A2882" s="1105">
        <v>45183</v>
      </c>
      <c r="B2882" s="1106" t="s">
        <v>14</v>
      </c>
      <c r="C2882" s="1106" t="s">
        <v>2584</v>
      </c>
      <c r="D2882" s="1137" t="s">
        <v>403</v>
      </c>
      <c r="E2882" s="1137"/>
      <c r="F2882" s="1137">
        <v>1</v>
      </c>
      <c r="G2882" s="1137">
        <v>1</v>
      </c>
      <c r="H2882" s="1015">
        <v>2</v>
      </c>
      <c r="I2882" s="1138"/>
      <c r="J2882" s="1138"/>
      <c r="K2882" s="1138"/>
      <c r="L2882" s="1138"/>
      <c r="M2882" s="1138"/>
      <c r="N2882" s="1138"/>
      <c r="O2882" s="1164">
        <v>45170</v>
      </c>
      <c r="P2882" s="557">
        <f t="shared" ref="P2882:P2931" si="64">SUM(K2882:N2882)</f>
        <v>0</v>
      </c>
    </row>
    <row r="2883" spans="1:16">
      <c r="A2883" s="1105">
        <v>45183</v>
      </c>
      <c r="B2883" s="1106" t="s">
        <v>14</v>
      </c>
      <c r="C2883" s="1106" t="s">
        <v>2584</v>
      </c>
      <c r="D2883" s="1137" t="s">
        <v>400</v>
      </c>
      <c r="E2883" s="1137"/>
      <c r="F2883" s="1137">
        <v>1</v>
      </c>
      <c r="G2883" s="1137">
        <v>1</v>
      </c>
      <c r="H2883" s="1015">
        <v>2</v>
      </c>
      <c r="I2883" s="1138"/>
      <c r="J2883" s="1138"/>
      <c r="K2883" s="1138"/>
      <c r="L2883" s="1138"/>
      <c r="M2883" s="1138"/>
      <c r="N2883" s="1138"/>
      <c r="O2883" s="1164">
        <v>45170</v>
      </c>
      <c r="P2883" s="557">
        <f t="shared" si="64"/>
        <v>0</v>
      </c>
    </row>
    <row r="2884" spans="1:16">
      <c r="A2884" s="1105">
        <v>45183</v>
      </c>
      <c r="B2884" s="1106" t="s">
        <v>14</v>
      </c>
      <c r="C2884" s="1106" t="s">
        <v>2584</v>
      </c>
      <c r="D2884" s="1137" t="s">
        <v>401</v>
      </c>
      <c r="E2884" s="1137"/>
      <c r="F2884" s="1137">
        <v>1</v>
      </c>
      <c r="G2884" s="1137">
        <v>1</v>
      </c>
      <c r="H2884" s="1015">
        <v>2</v>
      </c>
      <c r="I2884" s="1138"/>
      <c r="J2884" s="1138"/>
      <c r="K2884" s="1138"/>
      <c r="L2884" s="1138"/>
      <c r="M2884" s="1138"/>
      <c r="N2884" s="1138"/>
      <c r="O2884" s="1164">
        <v>45170</v>
      </c>
      <c r="P2884" s="557">
        <f t="shared" si="64"/>
        <v>0</v>
      </c>
    </row>
    <row r="2885" spans="1:16">
      <c r="A2885" s="1105">
        <v>45183</v>
      </c>
      <c r="B2885" s="1106" t="s">
        <v>14</v>
      </c>
      <c r="C2885" s="1106" t="s">
        <v>2584</v>
      </c>
      <c r="D2885" s="1137" t="s">
        <v>401</v>
      </c>
      <c r="E2885" s="1137"/>
      <c r="F2885" s="1137">
        <v>1</v>
      </c>
      <c r="G2885" s="1137">
        <v>1</v>
      </c>
      <c r="H2885" s="1015">
        <v>2</v>
      </c>
      <c r="I2885" s="1138"/>
      <c r="J2885" s="1138"/>
      <c r="K2885" s="1138"/>
      <c r="L2885" s="1138"/>
      <c r="M2885" s="1138"/>
      <c r="N2885" s="1138"/>
      <c r="O2885" s="1164">
        <v>45170</v>
      </c>
      <c r="P2885" s="557">
        <f t="shared" si="64"/>
        <v>0</v>
      </c>
    </row>
    <row r="2886" spans="1:16">
      <c r="A2886" s="1105">
        <v>45183</v>
      </c>
      <c r="B2886" s="1106" t="s">
        <v>41</v>
      </c>
      <c r="C2886" s="1106" t="s">
        <v>2567</v>
      </c>
      <c r="D2886" s="1137" t="s">
        <v>97</v>
      </c>
      <c r="E2886" s="1137"/>
      <c r="F2886" s="1137">
        <v>1</v>
      </c>
      <c r="G2886" s="1137">
        <v>1</v>
      </c>
      <c r="H2886" s="1138"/>
      <c r="I2886" s="1138"/>
      <c r="J2886" s="1138"/>
      <c r="K2886" s="1138"/>
      <c r="L2886" s="1138"/>
      <c r="M2886" s="1138"/>
      <c r="N2886" s="1138">
        <v>12</v>
      </c>
      <c r="O2886" s="1164">
        <v>45170</v>
      </c>
      <c r="P2886" s="557">
        <f t="shared" si="64"/>
        <v>12</v>
      </c>
    </row>
    <row r="2887" spans="1:16">
      <c r="A2887" s="1105">
        <v>45183</v>
      </c>
      <c r="B2887" s="1106" t="s">
        <v>3</v>
      </c>
      <c r="C2887" s="1106" t="s">
        <v>2523</v>
      </c>
      <c r="D2887" s="1137" t="s">
        <v>98</v>
      </c>
      <c r="E2887" s="1137"/>
      <c r="F2887" s="1137">
        <v>1</v>
      </c>
      <c r="G2887" s="1137">
        <v>1</v>
      </c>
      <c r="H2887" s="1138"/>
      <c r="I2887" s="1138"/>
      <c r="J2887" s="1138">
        <v>1</v>
      </c>
      <c r="K2887" s="1138"/>
      <c r="L2887" s="1138"/>
      <c r="M2887" s="1138"/>
      <c r="N2887" s="1138">
        <v>12</v>
      </c>
      <c r="O2887" s="1164">
        <v>45170</v>
      </c>
      <c r="P2887" s="557">
        <f t="shared" si="64"/>
        <v>12</v>
      </c>
    </row>
    <row r="2888" spans="1:16">
      <c r="A2888" s="1105">
        <v>45183</v>
      </c>
      <c r="B2888" s="1106" t="s">
        <v>41</v>
      </c>
      <c r="C2888" s="1106" t="s">
        <v>2585</v>
      </c>
      <c r="D2888" s="1137" t="s">
        <v>95</v>
      </c>
      <c r="E2888" s="1137"/>
      <c r="F2888" s="1137">
        <v>2</v>
      </c>
      <c r="G2888" s="1137">
        <v>2</v>
      </c>
      <c r="H2888" s="1138"/>
      <c r="I2888" s="1138"/>
      <c r="J2888" s="1138"/>
      <c r="K2888" s="1138"/>
      <c r="L2888" s="1138"/>
      <c r="M2888" s="1138"/>
      <c r="N2888" s="1138">
        <v>24</v>
      </c>
      <c r="O2888" s="1164">
        <v>45170</v>
      </c>
      <c r="P2888" s="557">
        <f t="shared" si="64"/>
        <v>24</v>
      </c>
    </row>
    <row r="2889" spans="1:16">
      <c r="A2889" s="1105">
        <v>45183</v>
      </c>
      <c r="B2889" s="1106" t="s">
        <v>37</v>
      </c>
      <c r="C2889" s="1106" t="s">
        <v>2586</v>
      </c>
      <c r="D2889" s="1137" t="s">
        <v>95</v>
      </c>
      <c r="E2889" s="1137"/>
      <c r="F2889" s="1137">
        <v>1</v>
      </c>
      <c r="G2889" s="1137">
        <v>1</v>
      </c>
      <c r="H2889" s="1138"/>
      <c r="I2889" s="1138"/>
      <c r="J2889" s="1138">
        <v>1</v>
      </c>
      <c r="K2889" s="1138"/>
      <c r="L2889" s="1138"/>
      <c r="M2889" s="1138"/>
      <c r="N2889" s="1138">
        <v>12</v>
      </c>
      <c r="O2889" s="1164">
        <v>45170</v>
      </c>
      <c r="P2889" s="557">
        <f t="shared" si="64"/>
        <v>12</v>
      </c>
    </row>
    <row r="2890" spans="1:16">
      <c r="A2890" s="1105">
        <v>45183</v>
      </c>
      <c r="B2890" s="1106" t="s">
        <v>37</v>
      </c>
      <c r="C2890" s="1106" t="s">
        <v>2587</v>
      </c>
      <c r="D2890" s="1137" t="s">
        <v>96</v>
      </c>
      <c r="E2890" s="1137"/>
      <c r="F2890" s="1137">
        <v>1</v>
      </c>
      <c r="G2890" s="1137">
        <v>1</v>
      </c>
      <c r="H2890" s="1138"/>
      <c r="I2890" s="1138"/>
      <c r="J2890" s="1138">
        <v>1</v>
      </c>
      <c r="K2890" s="1138"/>
      <c r="L2890" s="1138"/>
      <c r="M2890" s="1138"/>
      <c r="N2890" s="1138">
        <v>12</v>
      </c>
      <c r="O2890" s="1164">
        <v>45170</v>
      </c>
      <c r="P2890" s="557">
        <f t="shared" si="64"/>
        <v>12</v>
      </c>
    </row>
    <row r="2891" spans="1:16">
      <c r="A2891" s="1105">
        <v>45183</v>
      </c>
      <c r="B2891" s="1106" t="s">
        <v>37</v>
      </c>
      <c r="C2891" s="1106" t="s">
        <v>2588</v>
      </c>
      <c r="D2891" s="1137" t="s">
        <v>96</v>
      </c>
      <c r="E2891" s="1137"/>
      <c r="F2891" s="1137">
        <v>1</v>
      </c>
      <c r="G2891" s="1137">
        <v>1</v>
      </c>
      <c r="H2891" s="1138"/>
      <c r="I2891" s="1138"/>
      <c r="J2891" s="1138">
        <v>1</v>
      </c>
      <c r="K2891" s="1138"/>
      <c r="L2891" s="1138"/>
      <c r="M2891" s="1138"/>
      <c r="N2891" s="1138">
        <v>12</v>
      </c>
      <c r="O2891" s="1164">
        <v>45170</v>
      </c>
      <c r="P2891" s="557">
        <f t="shared" si="64"/>
        <v>12</v>
      </c>
    </row>
    <row r="2892" spans="1:16">
      <c r="A2892" s="1105">
        <v>45183</v>
      </c>
      <c r="B2892" s="1106" t="s">
        <v>34</v>
      </c>
      <c r="C2892" s="1106" t="s">
        <v>1537</v>
      </c>
      <c r="D2892" s="1137" t="s">
        <v>200</v>
      </c>
      <c r="E2892" s="1137"/>
      <c r="F2892" s="1137">
        <v>1</v>
      </c>
      <c r="G2892" s="1137">
        <v>1</v>
      </c>
      <c r="H2892" s="1138"/>
      <c r="I2892" s="1138"/>
      <c r="J2892" s="1138"/>
      <c r="K2892" s="1138">
        <v>2</v>
      </c>
      <c r="L2892" s="1138"/>
      <c r="M2892" s="1138"/>
      <c r="N2892" s="1138"/>
      <c r="O2892" s="1164">
        <v>45170</v>
      </c>
      <c r="P2892" s="557">
        <f t="shared" si="64"/>
        <v>2</v>
      </c>
    </row>
    <row r="2893" spans="1:16">
      <c r="A2893" s="1105">
        <v>45183</v>
      </c>
      <c r="B2893" s="1106" t="s">
        <v>41</v>
      </c>
      <c r="C2893" s="1106" t="s">
        <v>1950</v>
      </c>
      <c r="D2893" s="1137" t="s">
        <v>204</v>
      </c>
      <c r="E2893" s="1137"/>
      <c r="F2893" s="1137">
        <v>1</v>
      </c>
      <c r="G2893" s="1137">
        <v>1</v>
      </c>
      <c r="H2893" s="1138"/>
      <c r="I2893" s="1138"/>
      <c r="J2893" s="1138"/>
      <c r="K2893" s="1138"/>
      <c r="L2893" s="1138"/>
      <c r="M2893" s="1138"/>
      <c r="N2893" s="1138">
        <v>35</v>
      </c>
      <c r="O2893" s="1164">
        <v>45170</v>
      </c>
      <c r="P2893" s="557">
        <f t="shared" si="64"/>
        <v>35</v>
      </c>
    </row>
    <row r="2894" spans="1:16">
      <c r="A2894" s="1105">
        <v>45183</v>
      </c>
      <c r="B2894" s="1106" t="s">
        <v>472</v>
      </c>
      <c r="C2894" s="1106" t="s">
        <v>2589</v>
      </c>
      <c r="D2894" s="1137" t="s">
        <v>10</v>
      </c>
      <c r="E2894" s="1137"/>
      <c r="F2894" s="1137">
        <v>4</v>
      </c>
      <c r="G2894" s="1137">
        <v>1</v>
      </c>
      <c r="H2894" s="1138"/>
      <c r="I2894" s="1138"/>
      <c r="J2894" s="1138"/>
      <c r="K2894" s="1138"/>
      <c r="L2894" s="1138"/>
      <c r="M2894" s="1138">
        <v>39</v>
      </c>
      <c r="N2894" s="1138"/>
      <c r="O2894" s="1164">
        <v>45170</v>
      </c>
      <c r="P2894" s="557">
        <f t="shared" si="64"/>
        <v>39</v>
      </c>
    </row>
    <row r="2895" spans="1:16">
      <c r="A2895" s="1105">
        <v>45184</v>
      </c>
      <c r="B2895" s="1106" t="s">
        <v>43</v>
      </c>
      <c r="C2895" s="1106" t="s">
        <v>1773</v>
      </c>
      <c r="D2895" s="1137" t="s">
        <v>403</v>
      </c>
      <c r="E2895" s="1137"/>
      <c r="F2895" s="1137">
        <v>1</v>
      </c>
      <c r="G2895" s="1137">
        <v>1</v>
      </c>
      <c r="H2895" s="1137">
        <v>1</v>
      </c>
      <c r="I2895" s="1138"/>
      <c r="J2895" s="1138"/>
      <c r="K2895" s="1138"/>
      <c r="L2895" s="1138"/>
      <c r="M2895" s="1138"/>
      <c r="N2895" s="1138"/>
      <c r="O2895" s="1164">
        <v>45170</v>
      </c>
      <c r="P2895" s="557">
        <f t="shared" si="64"/>
        <v>0</v>
      </c>
    </row>
    <row r="2896" spans="1:16">
      <c r="A2896" s="1105">
        <v>45184</v>
      </c>
      <c r="B2896" s="1106" t="s">
        <v>43</v>
      </c>
      <c r="C2896" s="1106" t="s">
        <v>1773</v>
      </c>
      <c r="D2896" s="1137" t="s">
        <v>400</v>
      </c>
      <c r="E2896" s="1137"/>
      <c r="F2896" s="1137">
        <v>1</v>
      </c>
      <c r="G2896" s="1137">
        <v>1</v>
      </c>
      <c r="H2896" s="1137">
        <v>1</v>
      </c>
      <c r="I2896" s="1138"/>
      <c r="J2896" s="1138"/>
      <c r="K2896" s="1138"/>
      <c r="L2896" s="1138"/>
      <c r="M2896" s="1138"/>
      <c r="N2896" s="1138"/>
      <c r="O2896" s="1164">
        <v>45170</v>
      </c>
      <c r="P2896" s="557">
        <f t="shared" si="64"/>
        <v>0</v>
      </c>
    </row>
    <row r="2897" spans="1:16">
      <c r="A2897" s="1105">
        <v>45184</v>
      </c>
      <c r="B2897" s="1106" t="s">
        <v>43</v>
      </c>
      <c r="C2897" s="1106" t="s">
        <v>1773</v>
      </c>
      <c r="D2897" s="1137" t="s">
        <v>401</v>
      </c>
      <c r="E2897" s="1137"/>
      <c r="F2897" s="1137">
        <v>2</v>
      </c>
      <c r="G2897" s="1137">
        <v>2</v>
      </c>
      <c r="H2897" s="1137">
        <v>2</v>
      </c>
      <c r="I2897" s="1138"/>
      <c r="J2897" s="1138"/>
      <c r="K2897" s="1138"/>
      <c r="L2897" s="1138"/>
      <c r="M2897" s="1138"/>
      <c r="N2897" s="1138"/>
      <c r="O2897" s="1164">
        <v>45170</v>
      </c>
      <c r="P2897" s="557">
        <f t="shared" si="64"/>
        <v>0</v>
      </c>
    </row>
    <row r="2898" spans="1:16">
      <c r="A2898" s="1105">
        <v>45184</v>
      </c>
      <c r="B2898" s="1106" t="s">
        <v>41</v>
      </c>
      <c r="C2898" s="1106" t="s">
        <v>2590</v>
      </c>
      <c r="D2898" s="1137" t="s">
        <v>95</v>
      </c>
      <c r="E2898" s="1137"/>
      <c r="F2898" s="1137">
        <v>2</v>
      </c>
      <c r="G2898" s="1137">
        <v>2</v>
      </c>
      <c r="H2898" s="1138"/>
      <c r="I2898" s="1138"/>
      <c r="J2898" s="1138"/>
      <c r="K2898" s="1138"/>
      <c r="L2898" s="1138"/>
      <c r="M2898" s="1138"/>
      <c r="N2898" s="1138">
        <v>24</v>
      </c>
      <c r="O2898" s="1164">
        <v>45170</v>
      </c>
      <c r="P2898" s="557">
        <f t="shared" si="64"/>
        <v>24</v>
      </c>
    </row>
    <row r="2899" spans="1:16">
      <c r="A2899" s="1105">
        <v>45184</v>
      </c>
      <c r="B2899" s="1106" t="s">
        <v>37</v>
      </c>
      <c r="C2899" s="1106" t="s">
        <v>2591</v>
      </c>
      <c r="D2899" s="1137" t="s">
        <v>95</v>
      </c>
      <c r="E2899" s="1137"/>
      <c r="F2899" s="1137">
        <v>2</v>
      </c>
      <c r="G2899" s="1137">
        <v>2</v>
      </c>
      <c r="H2899" s="1138"/>
      <c r="I2899" s="1138"/>
      <c r="J2899" s="1138">
        <v>2</v>
      </c>
      <c r="K2899" s="1138"/>
      <c r="L2899" s="1138"/>
      <c r="M2899" s="1138"/>
      <c r="N2899" s="1138">
        <v>24</v>
      </c>
      <c r="O2899" s="1164">
        <v>45170</v>
      </c>
      <c r="P2899" s="557">
        <f t="shared" si="64"/>
        <v>24</v>
      </c>
    </row>
    <row r="2900" spans="1:16">
      <c r="A2900" s="1105">
        <v>45184</v>
      </c>
      <c r="B2900" s="1106" t="s">
        <v>37</v>
      </c>
      <c r="C2900" s="1106" t="s">
        <v>2592</v>
      </c>
      <c r="D2900" s="1137" t="s">
        <v>96</v>
      </c>
      <c r="E2900" s="1137"/>
      <c r="F2900" s="1137">
        <v>1</v>
      </c>
      <c r="G2900" s="1137">
        <v>1</v>
      </c>
      <c r="H2900" s="1138"/>
      <c r="I2900" s="1138"/>
      <c r="J2900" s="1138">
        <v>1</v>
      </c>
      <c r="K2900" s="1138"/>
      <c r="L2900" s="1138"/>
      <c r="M2900" s="1138"/>
      <c r="N2900" s="1138">
        <v>12</v>
      </c>
      <c r="O2900" s="1164">
        <v>45170</v>
      </c>
      <c r="P2900" s="557">
        <f t="shared" si="64"/>
        <v>12</v>
      </c>
    </row>
    <row r="2901" spans="1:16">
      <c r="A2901" s="1105">
        <v>45184</v>
      </c>
      <c r="B2901" s="1106" t="s">
        <v>37</v>
      </c>
      <c r="C2901" s="1106"/>
      <c r="D2901" s="1137" t="s">
        <v>99</v>
      </c>
      <c r="E2901" s="1137"/>
      <c r="F2901" s="1137">
        <v>5</v>
      </c>
      <c r="G2901" s="1137">
        <v>5</v>
      </c>
      <c r="H2901" s="1138"/>
      <c r="I2901" s="1138"/>
      <c r="J2901" s="1138"/>
      <c r="K2901" s="1138"/>
      <c r="L2901" s="1138"/>
      <c r="M2901" s="1138"/>
      <c r="N2901" s="1138">
        <v>2.5</v>
      </c>
      <c r="O2901" s="1164">
        <v>45170</v>
      </c>
      <c r="P2901" s="557">
        <f t="shared" si="64"/>
        <v>2.5</v>
      </c>
    </row>
    <row r="2902" spans="1:16">
      <c r="A2902" s="1105">
        <v>45186</v>
      </c>
      <c r="B2902" s="1106" t="s">
        <v>12</v>
      </c>
      <c r="C2902" s="1106" t="s">
        <v>1799</v>
      </c>
      <c r="D2902" s="1137" t="s">
        <v>200</v>
      </c>
      <c r="E2902" s="1137"/>
      <c r="F2902" s="1137">
        <v>2</v>
      </c>
      <c r="G2902" s="1137">
        <v>2</v>
      </c>
      <c r="H2902" s="1138"/>
      <c r="I2902" s="1138"/>
      <c r="J2902" s="1138"/>
      <c r="K2902" s="1138">
        <v>6</v>
      </c>
      <c r="L2902" s="1138"/>
      <c r="M2902" s="1138"/>
      <c r="N2902" s="1138"/>
      <c r="O2902" s="1164">
        <v>45170</v>
      </c>
      <c r="P2902" s="557">
        <f t="shared" si="64"/>
        <v>6</v>
      </c>
    </row>
    <row r="2903" spans="1:16">
      <c r="A2903" s="1105">
        <v>45186</v>
      </c>
      <c r="B2903" s="1106" t="s">
        <v>2</v>
      </c>
      <c r="C2903" s="1106" t="s">
        <v>2596</v>
      </c>
      <c r="D2903" s="1137" t="s">
        <v>200</v>
      </c>
      <c r="E2903" s="1137"/>
      <c r="F2903" s="1137">
        <v>4</v>
      </c>
      <c r="G2903" s="1137">
        <v>4</v>
      </c>
      <c r="H2903" s="1138"/>
      <c r="I2903" s="1138"/>
      <c r="J2903" s="1138"/>
      <c r="K2903" s="1138">
        <v>12</v>
      </c>
      <c r="L2903" s="1138"/>
      <c r="M2903" s="1138"/>
      <c r="N2903" s="1138"/>
      <c r="O2903" s="1164">
        <v>45170</v>
      </c>
      <c r="P2903" s="557">
        <f t="shared" si="64"/>
        <v>12</v>
      </c>
    </row>
    <row r="2904" spans="1:16">
      <c r="A2904" s="1105">
        <v>45186</v>
      </c>
      <c r="B2904" s="1106" t="s">
        <v>14</v>
      </c>
      <c r="C2904" s="1106" t="s">
        <v>2597</v>
      </c>
      <c r="D2904" s="1137" t="s">
        <v>400</v>
      </c>
      <c r="E2904" s="1137"/>
      <c r="F2904" s="1137">
        <v>2</v>
      </c>
      <c r="G2904" s="1137">
        <v>2</v>
      </c>
      <c r="H2904" s="1138">
        <v>2</v>
      </c>
      <c r="I2904" s="1138"/>
      <c r="J2904" s="1138"/>
      <c r="K2904" s="1138"/>
      <c r="L2904" s="1138"/>
      <c r="M2904" s="1138"/>
      <c r="N2904" s="1138"/>
      <c r="O2904" s="1164">
        <v>45170</v>
      </c>
      <c r="P2904" s="557">
        <f t="shared" si="64"/>
        <v>0</v>
      </c>
    </row>
    <row r="2905" spans="1:16">
      <c r="A2905" s="1105">
        <v>45186</v>
      </c>
      <c r="B2905" s="1106" t="s">
        <v>14</v>
      </c>
      <c r="C2905" s="1106" t="s">
        <v>2597</v>
      </c>
      <c r="D2905" s="1137" t="s">
        <v>401</v>
      </c>
      <c r="E2905" s="1137"/>
      <c r="F2905" s="1137">
        <v>4</v>
      </c>
      <c r="G2905" s="1137">
        <v>4</v>
      </c>
      <c r="H2905" s="1138">
        <v>4</v>
      </c>
      <c r="I2905" s="1138"/>
      <c r="J2905" s="1138"/>
      <c r="K2905" s="1138"/>
      <c r="L2905" s="1138"/>
      <c r="M2905" s="1138"/>
      <c r="N2905" s="1138"/>
      <c r="O2905" s="1164">
        <v>45170</v>
      </c>
      <c r="P2905" s="557">
        <f t="shared" si="64"/>
        <v>0</v>
      </c>
    </row>
    <row r="2906" spans="1:16">
      <c r="A2906" s="1105">
        <v>45186</v>
      </c>
      <c r="B2906" s="1106" t="s">
        <v>41</v>
      </c>
      <c r="C2906" s="1106" t="s">
        <v>2246</v>
      </c>
      <c r="D2906" s="1137" t="s">
        <v>95</v>
      </c>
      <c r="E2906" s="1137"/>
      <c r="F2906" s="1137">
        <v>2</v>
      </c>
      <c r="G2906" s="1137">
        <v>2</v>
      </c>
      <c r="H2906" s="1138"/>
      <c r="I2906" s="1138"/>
      <c r="J2906" s="1138"/>
      <c r="K2906" s="1138"/>
      <c r="L2906" s="1138"/>
      <c r="M2906" s="1138"/>
      <c r="N2906" s="1138">
        <v>24</v>
      </c>
      <c r="O2906" s="1164">
        <v>45170</v>
      </c>
      <c r="P2906" s="557">
        <f t="shared" si="64"/>
        <v>24</v>
      </c>
    </row>
    <row r="2907" spans="1:16">
      <c r="A2907" s="1105">
        <v>45186</v>
      </c>
      <c r="B2907" s="1106" t="s">
        <v>37</v>
      </c>
      <c r="C2907" s="1106" t="s">
        <v>2598</v>
      </c>
      <c r="D2907" s="1137" t="s">
        <v>95</v>
      </c>
      <c r="E2907" s="1137"/>
      <c r="F2907" s="1137">
        <v>1</v>
      </c>
      <c r="G2907" s="1137">
        <v>1</v>
      </c>
      <c r="H2907" s="1138"/>
      <c r="I2907" s="1138"/>
      <c r="J2907" s="1138">
        <v>1</v>
      </c>
      <c r="K2907" s="1138"/>
      <c r="L2907" s="1138"/>
      <c r="M2907" s="1138"/>
      <c r="N2907" s="1138">
        <v>12</v>
      </c>
      <c r="O2907" s="1164">
        <v>45170</v>
      </c>
      <c r="P2907" s="557">
        <f t="shared" si="64"/>
        <v>12</v>
      </c>
    </row>
    <row r="2908" spans="1:16">
      <c r="A2908" s="1105">
        <v>45186</v>
      </c>
      <c r="B2908" s="1106" t="s">
        <v>37</v>
      </c>
      <c r="C2908" s="1106" t="s">
        <v>2599</v>
      </c>
      <c r="D2908" s="1137" t="s">
        <v>96</v>
      </c>
      <c r="E2908" s="1137"/>
      <c r="F2908" s="1137">
        <v>2</v>
      </c>
      <c r="G2908" s="1137">
        <v>2</v>
      </c>
      <c r="H2908" s="1138"/>
      <c r="I2908" s="1138"/>
      <c r="J2908" s="1138">
        <v>2</v>
      </c>
      <c r="K2908" s="1138"/>
      <c r="L2908" s="1138"/>
      <c r="M2908" s="1138"/>
      <c r="N2908" s="1138">
        <v>24</v>
      </c>
      <c r="O2908" s="1164">
        <v>45170</v>
      </c>
      <c r="P2908" s="557">
        <f t="shared" si="64"/>
        <v>24</v>
      </c>
    </row>
    <row r="2909" spans="1:16">
      <c r="A2909" s="1105">
        <v>45187</v>
      </c>
      <c r="B2909" s="1106" t="s">
        <v>14</v>
      </c>
      <c r="C2909" s="1106" t="s">
        <v>2663</v>
      </c>
      <c r="D2909" s="1137" t="s">
        <v>204</v>
      </c>
      <c r="E2909" s="1137"/>
      <c r="F2909" s="1137">
        <v>1</v>
      </c>
      <c r="G2909" s="1137">
        <v>1</v>
      </c>
      <c r="H2909" s="1138"/>
      <c r="I2909" s="1138"/>
      <c r="J2909" s="1138"/>
      <c r="K2909" s="1138"/>
      <c r="L2909" s="1138"/>
      <c r="M2909" s="1138"/>
      <c r="N2909" s="1138">
        <v>57</v>
      </c>
      <c r="O2909" s="1164">
        <v>45170</v>
      </c>
      <c r="P2909" s="557">
        <f t="shared" si="64"/>
        <v>57</v>
      </c>
    </row>
    <row r="2910" spans="1:16">
      <c r="A2910" s="1105">
        <v>45187</v>
      </c>
      <c r="B2910" s="1106" t="s">
        <v>41</v>
      </c>
      <c r="C2910" s="1106" t="s">
        <v>2600</v>
      </c>
      <c r="D2910" s="1137" t="s">
        <v>204</v>
      </c>
      <c r="E2910" s="1137"/>
      <c r="F2910" s="1137">
        <v>1</v>
      </c>
      <c r="G2910" s="1137">
        <v>1</v>
      </c>
      <c r="H2910" s="1138"/>
      <c r="I2910" s="1138"/>
      <c r="J2910" s="1138"/>
      <c r="K2910" s="1138"/>
      <c r="L2910" s="1138"/>
      <c r="M2910" s="1138"/>
      <c r="N2910" s="1138">
        <v>36</v>
      </c>
      <c r="O2910" s="1164">
        <v>45170</v>
      </c>
      <c r="P2910" s="557">
        <f t="shared" si="64"/>
        <v>36</v>
      </c>
    </row>
    <row r="2911" spans="1:16">
      <c r="A2911" s="1105">
        <v>45187</v>
      </c>
      <c r="B2911" s="1106" t="s">
        <v>472</v>
      </c>
      <c r="C2911" s="1106" t="s">
        <v>2601</v>
      </c>
      <c r="D2911" s="1137" t="s">
        <v>228</v>
      </c>
      <c r="E2911" s="1137"/>
      <c r="F2911" s="1137">
        <v>1</v>
      </c>
      <c r="G2911" s="1137">
        <v>1</v>
      </c>
      <c r="H2911" s="1138"/>
      <c r="I2911" s="1138"/>
      <c r="J2911" s="1138"/>
      <c r="K2911" s="1138"/>
      <c r="L2911" s="1138"/>
      <c r="M2911" s="1138">
        <v>30</v>
      </c>
      <c r="N2911" s="1138"/>
      <c r="O2911" s="1164">
        <v>45170</v>
      </c>
      <c r="P2911" s="557">
        <f t="shared" si="64"/>
        <v>30</v>
      </c>
    </row>
    <row r="2912" spans="1:16">
      <c r="A2912" s="1105">
        <v>45187</v>
      </c>
      <c r="B2912" s="1106" t="s">
        <v>43</v>
      </c>
      <c r="C2912" s="1106" t="s">
        <v>2602</v>
      </c>
      <c r="D2912" s="1137" t="s">
        <v>10</v>
      </c>
      <c r="E2912" s="1137"/>
      <c r="F2912" s="1137">
        <v>5</v>
      </c>
      <c r="G2912" s="1137">
        <v>5</v>
      </c>
      <c r="H2912" s="1138"/>
      <c r="I2912" s="1138"/>
      <c r="J2912" s="1138"/>
      <c r="K2912" s="1138"/>
      <c r="L2912" s="1138"/>
      <c r="M2912" s="1138">
        <v>25</v>
      </c>
      <c r="N2912" s="1138"/>
      <c r="O2912" s="1164">
        <v>45170</v>
      </c>
      <c r="P2912" s="557">
        <f t="shared" si="64"/>
        <v>25</v>
      </c>
    </row>
    <row r="2913" spans="1:16">
      <c r="A2913" s="1105">
        <v>45187</v>
      </c>
      <c r="B2913" s="1106" t="s">
        <v>472</v>
      </c>
      <c r="C2913" s="1106"/>
      <c r="D2913" s="1137" t="s">
        <v>10</v>
      </c>
      <c r="E2913" s="1137"/>
      <c r="F2913" s="1137">
        <v>4</v>
      </c>
      <c r="G2913" s="1137">
        <v>4</v>
      </c>
      <c r="H2913" s="1138"/>
      <c r="I2913" s="1138"/>
      <c r="J2913" s="1138"/>
      <c r="K2913" s="1138"/>
      <c r="L2913" s="1138"/>
      <c r="M2913" s="1138">
        <v>20</v>
      </c>
      <c r="N2913" s="1138"/>
      <c r="O2913" s="1164">
        <v>45170</v>
      </c>
      <c r="P2913" s="557">
        <f t="shared" si="64"/>
        <v>20</v>
      </c>
    </row>
    <row r="2914" spans="1:16">
      <c r="A2914" s="1105">
        <v>45187</v>
      </c>
      <c r="B2914" s="1106"/>
      <c r="C2914" s="1106" t="s">
        <v>2603</v>
      </c>
      <c r="D2914" s="1137" t="s">
        <v>2328</v>
      </c>
      <c r="E2914" s="1137"/>
      <c r="F2914" s="1137">
        <v>1</v>
      </c>
      <c r="G2914" s="1137">
        <v>1</v>
      </c>
      <c r="H2914" s="1138"/>
      <c r="I2914" s="1138"/>
      <c r="J2914" s="1138"/>
      <c r="K2914" s="1138"/>
      <c r="L2914" s="1138"/>
      <c r="M2914" s="1138">
        <v>16</v>
      </c>
      <c r="N2914" s="1138"/>
      <c r="O2914" s="1164">
        <v>45170</v>
      </c>
      <c r="P2914" s="557">
        <f t="shared" si="64"/>
        <v>16</v>
      </c>
    </row>
    <row r="2915" spans="1:16">
      <c r="A2915" s="1105">
        <v>45187</v>
      </c>
      <c r="B2915" s="1106" t="s">
        <v>14</v>
      </c>
      <c r="C2915" s="1106" t="s">
        <v>2197</v>
      </c>
      <c r="D2915" s="1137" t="s">
        <v>400</v>
      </c>
      <c r="E2915" s="1137"/>
      <c r="F2915" s="1137">
        <v>2</v>
      </c>
      <c r="G2915" s="1137">
        <v>2</v>
      </c>
      <c r="H2915" s="1137">
        <v>2</v>
      </c>
      <c r="I2915" s="1138"/>
      <c r="J2915" s="1138"/>
      <c r="K2915" s="1138"/>
      <c r="L2915" s="1138"/>
      <c r="M2915" s="1138"/>
      <c r="N2915" s="1138"/>
      <c r="O2915" s="1164">
        <v>45170</v>
      </c>
      <c r="P2915" s="557">
        <f t="shared" si="64"/>
        <v>0</v>
      </c>
    </row>
    <row r="2916" spans="1:16">
      <c r="A2916" s="1105">
        <v>45187</v>
      </c>
      <c r="B2916" s="1106" t="s">
        <v>14</v>
      </c>
      <c r="C2916" s="1106" t="s">
        <v>2197</v>
      </c>
      <c r="D2916" s="1137" t="s">
        <v>401</v>
      </c>
      <c r="E2916" s="1137"/>
      <c r="F2916" s="1137">
        <v>4</v>
      </c>
      <c r="G2916" s="1137">
        <v>4</v>
      </c>
      <c r="H2916" s="1137">
        <v>4</v>
      </c>
      <c r="I2916" s="1138"/>
      <c r="J2916" s="1138"/>
      <c r="K2916" s="1138"/>
      <c r="L2916" s="1138"/>
      <c r="M2916" s="1138"/>
      <c r="N2916" s="1138"/>
      <c r="O2916" s="1164">
        <v>45170</v>
      </c>
      <c r="P2916" s="557">
        <f t="shared" si="64"/>
        <v>0</v>
      </c>
    </row>
    <row r="2917" spans="1:16">
      <c r="A2917" s="1105">
        <v>45187</v>
      </c>
      <c r="B2917" s="1106" t="s">
        <v>14</v>
      </c>
      <c r="C2917" s="1106" t="s">
        <v>2197</v>
      </c>
      <c r="D2917" s="1137" t="s">
        <v>402</v>
      </c>
      <c r="E2917" s="1137"/>
      <c r="F2917" s="1137">
        <v>1</v>
      </c>
      <c r="G2917" s="1137">
        <v>1</v>
      </c>
      <c r="H2917" s="1137">
        <v>1</v>
      </c>
      <c r="I2917" s="1138"/>
      <c r="J2917" s="1138"/>
      <c r="K2917" s="1138"/>
      <c r="L2917" s="1138"/>
      <c r="M2917" s="1138"/>
      <c r="N2917" s="1138"/>
      <c r="O2917" s="1164">
        <v>45170</v>
      </c>
      <c r="P2917" s="557">
        <f t="shared" si="64"/>
        <v>0</v>
      </c>
    </row>
    <row r="2918" spans="1:16">
      <c r="A2918" s="1105">
        <v>45187</v>
      </c>
      <c r="B2918" s="1106" t="s">
        <v>41</v>
      </c>
      <c r="C2918" s="1106" t="s">
        <v>2246</v>
      </c>
      <c r="D2918" s="1137" t="s">
        <v>95</v>
      </c>
      <c r="E2918" s="1137"/>
      <c r="F2918" s="1137">
        <v>1</v>
      </c>
      <c r="G2918" s="1137">
        <v>1</v>
      </c>
      <c r="H2918" s="1138"/>
      <c r="I2918" s="1138"/>
      <c r="J2918" s="1138"/>
      <c r="K2918" s="1138"/>
      <c r="L2918" s="1138"/>
      <c r="M2918" s="1138"/>
      <c r="N2918" s="1138">
        <v>12</v>
      </c>
      <c r="O2918" s="1164">
        <v>45170</v>
      </c>
      <c r="P2918" s="557">
        <f t="shared" si="64"/>
        <v>12</v>
      </c>
    </row>
    <row r="2919" spans="1:16">
      <c r="A2919" s="1105">
        <v>45187</v>
      </c>
      <c r="B2919" s="1106" t="s">
        <v>37</v>
      </c>
      <c r="C2919" s="1106" t="s">
        <v>2598</v>
      </c>
      <c r="D2919" s="1137" t="s">
        <v>95</v>
      </c>
      <c r="E2919" s="1137"/>
      <c r="F2919" s="1137">
        <v>2</v>
      </c>
      <c r="G2919" s="1137">
        <v>2</v>
      </c>
      <c r="H2919" s="1138"/>
      <c r="I2919" s="1138"/>
      <c r="J2919" s="1138">
        <v>2</v>
      </c>
      <c r="K2919" s="1138"/>
      <c r="L2919" s="1138"/>
      <c r="M2919" s="1138"/>
      <c r="N2919" s="1138">
        <v>24</v>
      </c>
      <c r="O2919" s="1164">
        <v>45170</v>
      </c>
      <c r="P2919" s="557">
        <f t="shared" si="64"/>
        <v>24</v>
      </c>
    </row>
    <row r="2920" spans="1:16">
      <c r="A2920" s="1105">
        <v>45187</v>
      </c>
      <c r="B2920" s="1106" t="s">
        <v>37</v>
      </c>
      <c r="C2920" s="1106" t="s">
        <v>2598</v>
      </c>
      <c r="D2920" s="1137" t="s">
        <v>96</v>
      </c>
      <c r="E2920" s="1137"/>
      <c r="F2920" s="1137">
        <v>1</v>
      </c>
      <c r="G2920" s="1137">
        <v>1</v>
      </c>
      <c r="H2920" s="1138"/>
      <c r="I2920" s="1138"/>
      <c r="J2920" s="1138">
        <v>1</v>
      </c>
      <c r="K2920" s="1138"/>
      <c r="L2920" s="1138"/>
      <c r="M2920" s="1138"/>
      <c r="N2920" s="1138">
        <v>12</v>
      </c>
      <c r="O2920" s="1164">
        <v>45170</v>
      </c>
      <c r="P2920" s="557">
        <f t="shared" si="64"/>
        <v>12</v>
      </c>
    </row>
    <row r="2921" spans="1:16">
      <c r="A2921" s="1105">
        <v>45187</v>
      </c>
      <c r="B2921" s="1106" t="s">
        <v>37</v>
      </c>
      <c r="C2921" s="1106"/>
      <c r="D2921" s="1137" t="s">
        <v>99</v>
      </c>
      <c r="E2921" s="1137"/>
      <c r="F2921" s="1137">
        <v>5</v>
      </c>
      <c r="G2921" s="1137">
        <v>5</v>
      </c>
      <c r="H2921" s="1138"/>
      <c r="I2921" s="1138"/>
      <c r="J2921" s="1138"/>
      <c r="K2921" s="1138"/>
      <c r="L2921" s="1138"/>
      <c r="M2921" s="1138"/>
      <c r="N2921" s="1138">
        <v>2.5</v>
      </c>
      <c r="O2921" s="1164">
        <v>45170</v>
      </c>
      <c r="P2921" s="557">
        <f t="shared" si="64"/>
        <v>2.5</v>
      </c>
    </row>
    <row r="2922" spans="1:16">
      <c r="A2922" s="1105">
        <v>45188</v>
      </c>
      <c r="B2922" s="1106"/>
      <c r="C2922" s="1106" t="s">
        <v>2603</v>
      </c>
      <c r="D2922" s="1137" t="s">
        <v>2328</v>
      </c>
      <c r="E2922" s="1137"/>
      <c r="F2922" s="1137">
        <v>1</v>
      </c>
      <c r="G2922" s="1137">
        <v>1</v>
      </c>
      <c r="H2922" s="1138"/>
      <c r="I2922" s="1138"/>
      <c r="J2922" s="1138"/>
      <c r="K2922" s="1138"/>
      <c r="L2922" s="1138"/>
      <c r="M2922" s="1138">
        <v>6</v>
      </c>
      <c r="N2922" s="1138"/>
      <c r="O2922" s="1164">
        <v>45170</v>
      </c>
      <c r="P2922" s="557">
        <f t="shared" si="64"/>
        <v>6</v>
      </c>
    </row>
    <row r="2923" spans="1:16">
      <c r="A2923" s="1105">
        <v>45188</v>
      </c>
      <c r="B2923" s="1106" t="s">
        <v>472</v>
      </c>
      <c r="C2923" s="1106" t="s">
        <v>2604</v>
      </c>
      <c r="D2923" s="1137" t="s">
        <v>354</v>
      </c>
      <c r="E2923" s="1137"/>
      <c r="F2923" s="1137">
        <v>1</v>
      </c>
      <c r="G2923" s="1137">
        <v>1</v>
      </c>
      <c r="H2923" s="1138"/>
      <c r="I2923" s="1138"/>
      <c r="J2923" s="1138"/>
      <c r="K2923" s="1138"/>
      <c r="L2923" s="1138"/>
      <c r="M2923" s="1138">
        <v>8</v>
      </c>
      <c r="N2923" s="1138"/>
      <c r="O2923" s="1164">
        <v>45170</v>
      </c>
      <c r="P2923" s="557">
        <f t="shared" si="64"/>
        <v>8</v>
      </c>
    </row>
    <row r="2924" spans="1:16">
      <c r="A2924" s="1105">
        <v>45188</v>
      </c>
      <c r="B2924" s="1106" t="s">
        <v>472</v>
      </c>
      <c r="C2924" s="1106"/>
      <c r="D2924" s="1137" t="s">
        <v>10</v>
      </c>
      <c r="E2924" s="1137"/>
      <c r="F2924" s="1137">
        <v>5</v>
      </c>
      <c r="G2924" s="1137">
        <v>5</v>
      </c>
      <c r="H2924" s="1138"/>
      <c r="I2924" s="1138"/>
      <c r="J2924" s="1138"/>
      <c r="K2924" s="1138"/>
      <c r="L2924" s="1138"/>
      <c r="M2924" s="1138">
        <v>24</v>
      </c>
      <c r="N2924" s="1138"/>
      <c r="O2924" s="1164">
        <v>45170</v>
      </c>
      <c r="P2924" s="557">
        <f t="shared" si="64"/>
        <v>24</v>
      </c>
    </row>
    <row r="2925" spans="1:16">
      <c r="A2925" s="1105">
        <v>45188</v>
      </c>
      <c r="B2925" s="1106" t="s">
        <v>14</v>
      </c>
      <c r="C2925" s="1106" t="s">
        <v>1978</v>
      </c>
      <c r="D2925" s="1137" t="s">
        <v>400</v>
      </c>
      <c r="E2925" s="1137"/>
      <c r="F2925" s="1137">
        <v>1</v>
      </c>
      <c r="G2925" s="1137">
        <v>1</v>
      </c>
      <c r="H2925" s="1137">
        <v>1</v>
      </c>
      <c r="I2925" s="1138"/>
      <c r="J2925" s="1138"/>
      <c r="K2925" s="1138"/>
      <c r="L2925" s="1138"/>
      <c r="M2925" s="1138"/>
      <c r="N2925" s="1138"/>
      <c r="O2925" s="1164">
        <v>45170</v>
      </c>
      <c r="P2925" s="557">
        <f t="shared" si="64"/>
        <v>0</v>
      </c>
    </row>
    <row r="2926" spans="1:16">
      <c r="A2926" s="1105">
        <v>45188</v>
      </c>
      <c r="B2926" s="1106" t="s">
        <v>14</v>
      </c>
      <c r="C2926" s="1106" t="s">
        <v>1978</v>
      </c>
      <c r="D2926" s="1137" t="s">
        <v>401</v>
      </c>
      <c r="E2926" s="1137"/>
      <c r="F2926" s="1137">
        <v>2</v>
      </c>
      <c r="G2926" s="1137">
        <v>2</v>
      </c>
      <c r="H2926" s="1137">
        <v>2</v>
      </c>
      <c r="I2926" s="1138"/>
      <c r="J2926" s="1138"/>
      <c r="K2926" s="1138"/>
      <c r="L2926" s="1138"/>
      <c r="M2926" s="1138"/>
      <c r="N2926" s="1138"/>
      <c r="O2926" s="1164">
        <v>45170</v>
      </c>
      <c r="P2926" s="557">
        <f t="shared" si="64"/>
        <v>0</v>
      </c>
    </row>
    <row r="2927" spans="1:16">
      <c r="A2927" s="1105">
        <v>45188</v>
      </c>
      <c r="B2927" s="1106" t="s">
        <v>14</v>
      </c>
      <c r="C2927" s="1106" t="s">
        <v>2197</v>
      </c>
      <c r="D2927" s="1137" t="s">
        <v>403</v>
      </c>
      <c r="E2927" s="1137"/>
      <c r="F2927" s="1137">
        <v>1</v>
      </c>
      <c r="G2927" s="1137">
        <v>1</v>
      </c>
      <c r="H2927" s="1137">
        <v>1</v>
      </c>
      <c r="I2927" s="1138"/>
      <c r="J2927" s="1138"/>
      <c r="K2927" s="1138"/>
      <c r="L2927" s="1138"/>
      <c r="M2927" s="1138"/>
      <c r="N2927" s="1138"/>
      <c r="O2927" s="1164">
        <v>45170</v>
      </c>
      <c r="P2927" s="557">
        <f t="shared" si="64"/>
        <v>0</v>
      </c>
    </row>
    <row r="2928" spans="1:16">
      <c r="A2928" s="1105">
        <v>45188</v>
      </c>
      <c r="B2928" s="1106" t="s">
        <v>14</v>
      </c>
      <c r="C2928" s="1106" t="s">
        <v>2197</v>
      </c>
      <c r="D2928" s="1137" t="s">
        <v>404</v>
      </c>
      <c r="E2928" s="1137"/>
      <c r="F2928" s="1137">
        <v>6</v>
      </c>
      <c r="G2928" s="1137">
        <v>6</v>
      </c>
      <c r="H2928" s="1137">
        <v>6</v>
      </c>
      <c r="I2928" s="1138"/>
      <c r="J2928" s="1138"/>
      <c r="K2928" s="1138"/>
      <c r="L2928" s="1138"/>
      <c r="M2928" s="1138"/>
      <c r="N2928" s="1138"/>
      <c r="O2928" s="1164">
        <v>45170</v>
      </c>
      <c r="P2928" s="557">
        <f t="shared" si="64"/>
        <v>0</v>
      </c>
    </row>
    <row r="2929" spans="1:16">
      <c r="A2929" s="1105">
        <v>45188</v>
      </c>
      <c r="B2929" s="1106" t="s">
        <v>41</v>
      </c>
      <c r="C2929" s="1106" t="s">
        <v>2605</v>
      </c>
      <c r="D2929" s="1137" t="s">
        <v>95</v>
      </c>
      <c r="E2929" s="1137"/>
      <c r="F2929" s="1137">
        <v>2</v>
      </c>
      <c r="G2929" s="1137">
        <v>2</v>
      </c>
      <c r="H2929" s="1138"/>
      <c r="I2929" s="1138"/>
      <c r="J2929" s="1138"/>
      <c r="K2929" s="1138"/>
      <c r="L2929" s="1138"/>
      <c r="M2929" s="1138"/>
      <c r="N2929" s="1138">
        <v>24</v>
      </c>
      <c r="O2929" s="1164">
        <v>45170</v>
      </c>
      <c r="P2929" s="557">
        <f t="shared" si="64"/>
        <v>24</v>
      </c>
    </row>
    <row r="2930" spans="1:16">
      <c r="A2930" s="1105">
        <v>45188</v>
      </c>
      <c r="B2930" s="1106" t="s">
        <v>37</v>
      </c>
      <c r="C2930" s="1106" t="s">
        <v>2606</v>
      </c>
      <c r="D2930" s="1137" t="s">
        <v>95</v>
      </c>
      <c r="E2930" s="1137"/>
      <c r="F2930" s="1137">
        <v>1</v>
      </c>
      <c r="G2930" s="1137">
        <v>1</v>
      </c>
      <c r="H2930" s="1138"/>
      <c r="I2930" s="1138"/>
      <c r="J2930" s="1138">
        <v>1</v>
      </c>
      <c r="K2930" s="1138"/>
      <c r="L2930" s="1138"/>
      <c r="M2930" s="1138"/>
      <c r="N2930" s="1138">
        <v>12</v>
      </c>
      <c r="O2930" s="1164">
        <v>45170</v>
      </c>
      <c r="P2930" s="557">
        <f t="shared" si="64"/>
        <v>12</v>
      </c>
    </row>
    <row r="2931" spans="1:16">
      <c r="A2931" s="1105">
        <v>45188</v>
      </c>
      <c r="B2931" s="1106" t="s">
        <v>37</v>
      </c>
      <c r="C2931" s="1106" t="s">
        <v>2607</v>
      </c>
      <c r="D2931" s="1137" t="s">
        <v>96</v>
      </c>
      <c r="E2931" s="1137"/>
      <c r="F2931" s="1137">
        <v>1</v>
      </c>
      <c r="G2931" s="1137">
        <v>1</v>
      </c>
      <c r="H2931" s="1138"/>
      <c r="I2931" s="1138"/>
      <c r="J2931" s="1138">
        <v>1</v>
      </c>
      <c r="K2931" s="1138"/>
      <c r="L2931" s="1138"/>
      <c r="M2931" s="1138"/>
      <c r="N2931" s="1138">
        <v>12</v>
      </c>
      <c r="O2931" s="1164">
        <v>45170</v>
      </c>
      <c r="P2931" s="557">
        <f t="shared" si="64"/>
        <v>12</v>
      </c>
    </row>
    <row r="2932" spans="1:16">
      <c r="A2932" s="1105">
        <v>45189</v>
      </c>
      <c r="B2932" s="1106" t="s">
        <v>472</v>
      </c>
      <c r="C2932" s="1106" t="s">
        <v>2608</v>
      </c>
      <c r="D2932" s="1137" t="s">
        <v>228</v>
      </c>
      <c r="E2932" s="1137"/>
      <c r="F2932" s="1137">
        <v>1</v>
      </c>
      <c r="G2932" s="1137">
        <v>1</v>
      </c>
      <c r="H2932" s="1138"/>
      <c r="I2932" s="1138"/>
      <c r="J2932" s="1138"/>
      <c r="K2932" s="1138"/>
      <c r="L2932" s="1138"/>
      <c r="M2932" s="1138">
        <v>20</v>
      </c>
      <c r="N2932" s="1138"/>
      <c r="O2932" s="1164">
        <v>45170</v>
      </c>
      <c r="P2932" s="557">
        <f t="shared" ref="P2932" si="65">SUM(K2932:N2932)</f>
        <v>20</v>
      </c>
    </row>
    <row r="2933" spans="1:16">
      <c r="A2933" s="1105">
        <v>45189</v>
      </c>
      <c r="B2933" s="1106" t="s">
        <v>12</v>
      </c>
      <c r="C2933" s="1106" t="s">
        <v>2615</v>
      </c>
      <c r="D2933" s="1137" t="s">
        <v>228</v>
      </c>
      <c r="E2933" s="1137"/>
      <c r="F2933" s="1137">
        <v>2</v>
      </c>
      <c r="G2933" s="1137">
        <v>2</v>
      </c>
      <c r="H2933" s="1138"/>
      <c r="I2933" s="1138"/>
      <c r="J2933" s="1138"/>
      <c r="K2933" s="1138"/>
      <c r="L2933" s="1138"/>
      <c r="M2933" s="1138">
        <v>40</v>
      </c>
      <c r="N2933" s="1138"/>
      <c r="O2933" s="1164">
        <v>45170</v>
      </c>
      <c r="P2933" s="557">
        <f t="shared" ref="P2933:P2939" si="66">SUM(K2933:N2933)</f>
        <v>40</v>
      </c>
    </row>
    <row r="2934" spans="1:16">
      <c r="A2934" s="1105">
        <v>45189</v>
      </c>
      <c r="B2934" s="1106" t="s">
        <v>41</v>
      </c>
      <c r="C2934" s="1106" t="s">
        <v>2614</v>
      </c>
      <c r="D2934" s="1137" t="s">
        <v>228</v>
      </c>
      <c r="E2934" s="1137"/>
      <c r="F2934" s="1137">
        <v>2</v>
      </c>
      <c r="G2934" s="1137">
        <v>2</v>
      </c>
      <c r="H2934" s="1138"/>
      <c r="I2934" s="1138"/>
      <c r="J2934" s="1138"/>
      <c r="K2934" s="1138"/>
      <c r="L2934" s="1138"/>
      <c r="M2934" s="1138">
        <v>54</v>
      </c>
      <c r="N2934" s="1138"/>
      <c r="O2934" s="1164">
        <v>45170</v>
      </c>
      <c r="P2934" s="557">
        <f t="shared" si="66"/>
        <v>54</v>
      </c>
    </row>
    <row r="2935" spans="1:16">
      <c r="A2935" s="1105">
        <v>45189</v>
      </c>
      <c r="B2935" s="1106" t="s">
        <v>41</v>
      </c>
      <c r="C2935" s="1106" t="s">
        <v>2609</v>
      </c>
      <c r="D2935" s="1137" t="s">
        <v>95</v>
      </c>
      <c r="E2935" s="1137"/>
      <c r="F2935" s="1137">
        <v>1</v>
      </c>
      <c r="G2935" s="1137">
        <v>1</v>
      </c>
      <c r="H2935" s="1138"/>
      <c r="I2935" s="1138"/>
      <c r="J2935" s="1138"/>
      <c r="K2935" s="1138"/>
      <c r="L2935" s="1138"/>
      <c r="M2935" s="1138"/>
      <c r="N2935" s="1138">
        <v>12</v>
      </c>
      <c r="O2935" s="1164">
        <v>45170</v>
      </c>
      <c r="P2935" s="557">
        <f t="shared" si="66"/>
        <v>12</v>
      </c>
    </row>
    <row r="2936" spans="1:16">
      <c r="A2936" s="1105">
        <v>45189</v>
      </c>
      <c r="B2936" s="1106" t="s">
        <v>37</v>
      </c>
      <c r="C2936" s="1106" t="s">
        <v>2610</v>
      </c>
      <c r="D2936" s="1137" t="s">
        <v>95</v>
      </c>
      <c r="E2936" s="1137"/>
      <c r="F2936" s="1137">
        <v>2</v>
      </c>
      <c r="G2936" s="1137">
        <v>2</v>
      </c>
      <c r="H2936" s="1138"/>
      <c r="I2936" s="1138"/>
      <c r="J2936" s="1138">
        <v>2</v>
      </c>
      <c r="K2936" s="1138"/>
      <c r="L2936" s="1138"/>
      <c r="M2936" s="1138"/>
      <c r="N2936" s="1138">
        <v>24</v>
      </c>
      <c r="O2936" s="1164">
        <v>45170</v>
      </c>
      <c r="P2936" s="557">
        <f t="shared" si="66"/>
        <v>24</v>
      </c>
    </row>
    <row r="2937" spans="1:16">
      <c r="A2937" s="1105">
        <v>45189</v>
      </c>
      <c r="B2937" s="1106" t="s">
        <v>37</v>
      </c>
      <c r="C2937" s="1106" t="s">
        <v>2592</v>
      </c>
      <c r="D2937" s="1137" t="s">
        <v>96</v>
      </c>
      <c r="E2937" s="1137"/>
      <c r="F2937" s="1137">
        <v>1</v>
      </c>
      <c r="G2937" s="1137">
        <v>1</v>
      </c>
      <c r="H2937" s="1138"/>
      <c r="I2937" s="1138"/>
      <c r="J2937" s="1138">
        <v>1</v>
      </c>
      <c r="K2937" s="1138"/>
      <c r="L2937" s="1138"/>
      <c r="M2937" s="1138"/>
      <c r="N2937" s="1138">
        <v>12</v>
      </c>
      <c r="O2937" s="1164">
        <v>45170</v>
      </c>
      <c r="P2937" s="557">
        <f t="shared" si="66"/>
        <v>12</v>
      </c>
    </row>
    <row r="2938" spans="1:16">
      <c r="A2938" s="1105">
        <v>45189</v>
      </c>
      <c r="B2938" s="1106" t="s">
        <v>37</v>
      </c>
      <c r="C2938" s="1106"/>
      <c r="D2938" s="1137" t="s">
        <v>99</v>
      </c>
      <c r="E2938" s="1137"/>
      <c r="F2938" s="1137">
        <v>3</v>
      </c>
      <c r="G2938" s="1137">
        <v>3</v>
      </c>
      <c r="H2938" s="1138"/>
      <c r="I2938" s="1138"/>
      <c r="J2938" s="1138"/>
      <c r="K2938" s="1138"/>
      <c r="L2938" s="1138"/>
      <c r="M2938" s="1138"/>
      <c r="N2938" s="1138">
        <v>1.5</v>
      </c>
      <c r="O2938" s="1164">
        <v>45170</v>
      </c>
      <c r="P2938" s="557">
        <f t="shared" si="66"/>
        <v>1.5</v>
      </c>
    </row>
    <row r="2939" spans="1:16">
      <c r="A2939" s="1105">
        <v>45189</v>
      </c>
      <c r="B2939" s="1106" t="s">
        <v>14</v>
      </c>
      <c r="C2939" s="1106" t="s">
        <v>2611</v>
      </c>
      <c r="D2939" s="1137" t="s">
        <v>400</v>
      </c>
      <c r="E2939" s="1137"/>
      <c r="F2939" s="1137">
        <v>2</v>
      </c>
      <c r="G2939" s="1137">
        <v>2</v>
      </c>
      <c r="H2939" s="1137">
        <v>2</v>
      </c>
      <c r="I2939" s="1138"/>
      <c r="J2939" s="1138"/>
      <c r="K2939" s="1138"/>
      <c r="L2939" s="1138"/>
      <c r="M2939" s="1138"/>
      <c r="N2939" s="1138"/>
      <c r="O2939" s="1164">
        <v>45170</v>
      </c>
      <c r="P2939" s="557">
        <f t="shared" si="66"/>
        <v>0</v>
      </c>
    </row>
    <row r="2940" spans="1:16">
      <c r="A2940" s="1105">
        <v>45189</v>
      </c>
      <c r="B2940" s="1106" t="s">
        <v>14</v>
      </c>
      <c r="C2940" s="1106" t="s">
        <v>2611</v>
      </c>
      <c r="D2940" s="1137" t="s">
        <v>401</v>
      </c>
      <c r="E2940" s="1137"/>
      <c r="F2940" s="1137">
        <v>4</v>
      </c>
      <c r="G2940" s="1137">
        <v>4</v>
      </c>
      <c r="H2940" s="1137">
        <v>4</v>
      </c>
      <c r="I2940" s="1138"/>
      <c r="J2940" s="1138"/>
      <c r="K2940" s="1138"/>
      <c r="L2940" s="1138"/>
      <c r="M2940" s="1138"/>
      <c r="N2940" s="1138"/>
      <c r="O2940" s="1164">
        <v>45170</v>
      </c>
      <c r="P2940" s="557">
        <f t="shared" ref="P2940:P2943" si="67">SUM(K2940:N2940)</f>
        <v>0</v>
      </c>
    </row>
    <row r="2941" spans="1:16" ht="12.75" customHeight="1">
      <c r="A2941" s="1105">
        <v>45190</v>
      </c>
      <c r="B2941" s="1106" t="s">
        <v>12</v>
      </c>
      <c r="C2941" s="1106" t="s">
        <v>2612</v>
      </c>
      <c r="D2941" s="1137" t="s">
        <v>228</v>
      </c>
      <c r="E2941" s="1137"/>
      <c r="F2941" s="1137">
        <v>1</v>
      </c>
      <c r="G2941" s="1137">
        <v>1</v>
      </c>
      <c r="H2941" s="1138"/>
      <c r="I2941" s="1138"/>
      <c r="J2941" s="1138"/>
      <c r="K2941" s="1138"/>
      <c r="L2941" s="1138"/>
      <c r="M2941" s="1138">
        <v>20</v>
      </c>
      <c r="N2941" s="1138"/>
      <c r="O2941" s="1164">
        <v>45170</v>
      </c>
      <c r="P2941" s="557">
        <f t="shared" si="67"/>
        <v>20</v>
      </c>
    </row>
    <row r="2942" spans="1:16">
      <c r="A2942" s="1105">
        <v>45190</v>
      </c>
      <c r="B2942" s="1106" t="s">
        <v>41</v>
      </c>
      <c r="C2942" s="1106" t="s">
        <v>2702</v>
      </c>
      <c r="D2942" s="1137" t="s">
        <v>228</v>
      </c>
      <c r="E2942" s="1137"/>
      <c r="F2942" s="1137">
        <v>2</v>
      </c>
      <c r="G2942" s="1137">
        <v>2</v>
      </c>
      <c r="H2942" s="1138"/>
      <c r="I2942" s="1138"/>
      <c r="J2942" s="1138"/>
      <c r="K2942" s="1138"/>
      <c r="L2942" s="1138"/>
      <c r="M2942" s="1138">
        <v>55</v>
      </c>
      <c r="N2942" s="1138"/>
      <c r="O2942" s="1164">
        <v>45170</v>
      </c>
      <c r="P2942" s="557">
        <f t="shared" si="67"/>
        <v>55</v>
      </c>
    </row>
    <row r="2943" spans="1:16">
      <c r="A2943" s="1105">
        <v>45190</v>
      </c>
      <c r="B2943" s="1106" t="s">
        <v>472</v>
      </c>
      <c r="C2943" s="1106" t="s">
        <v>2613</v>
      </c>
      <c r="D2943" s="1137" t="s">
        <v>354</v>
      </c>
      <c r="E2943" s="1137"/>
      <c r="F2943" s="1137">
        <v>1</v>
      </c>
      <c r="G2943" s="1137">
        <v>1</v>
      </c>
      <c r="H2943" s="1138"/>
      <c r="I2943" s="1138"/>
      <c r="J2943" s="1138"/>
      <c r="K2943" s="1138"/>
      <c r="L2943" s="1138"/>
      <c r="M2943" s="1138">
        <v>15</v>
      </c>
      <c r="N2943" s="1138"/>
      <c r="O2943" s="1164">
        <v>45170</v>
      </c>
      <c r="P2943" s="557">
        <f t="shared" si="67"/>
        <v>15</v>
      </c>
    </row>
    <row r="2944" spans="1:16">
      <c r="A2944" s="1105">
        <v>45190</v>
      </c>
      <c r="B2944" s="1106" t="s">
        <v>14</v>
      </c>
      <c r="C2944" s="1106" t="s">
        <v>2103</v>
      </c>
      <c r="D2944" s="1137" t="s">
        <v>400</v>
      </c>
      <c r="E2944" s="1137"/>
      <c r="F2944" s="1137">
        <v>2</v>
      </c>
      <c r="G2944" s="1137">
        <v>2</v>
      </c>
      <c r="H2944" s="1137">
        <v>2</v>
      </c>
      <c r="I2944" s="1138"/>
      <c r="J2944" s="1138"/>
      <c r="K2944" s="1138"/>
      <c r="L2944" s="1138"/>
      <c r="M2944" s="1138"/>
      <c r="N2944" s="1138"/>
      <c r="O2944" s="1164">
        <v>45170</v>
      </c>
      <c r="P2944" s="557">
        <f t="shared" ref="P2944:P2953" si="68">SUM(K2944:N2944)</f>
        <v>0</v>
      </c>
    </row>
    <row r="2945" spans="1:16">
      <c r="A2945" s="1105">
        <v>45190</v>
      </c>
      <c r="B2945" s="1106" t="s">
        <v>14</v>
      </c>
      <c r="C2945" s="1106" t="s">
        <v>2103</v>
      </c>
      <c r="D2945" s="1137" t="s">
        <v>401</v>
      </c>
      <c r="E2945" s="1137"/>
      <c r="F2945" s="1137">
        <v>1</v>
      </c>
      <c r="G2945" s="1137">
        <v>1</v>
      </c>
      <c r="H2945" s="1137">
        <v>1</v>
      </c>
      <c r="I2945" s="1138"/>
      <c r="J2945" s="1138"/>
      <c r="K2945" s="1138"/>
      <c r="L2945" s="1138"/>
      <c r="M2945" s="1138"/>
      <c r="N2945" s="1138"/>
      <c r="O2945" s="1164">
        <v>45170</v>
      </c>
      <c r="P2945" s="557">
        <f t="shared" si="68"/>
        <v>0</v>
      </c>
    </row>
    <row r="2946" spans="1:16">
      <c r="A2946" s="1105">
        <v>45190</v>
      </c>
      <c r="B2946" s="1106" t="s">
        <v>14</v>
      </c>
      <c r="C2946" s="1106" t="s">
        <v>2103</v>
      </c>
      <c r="D2946" s="1137" t="s">
        <v>404</v>
      </c>
      <c r="E2946" s="1137"/>
      <c r="F2946" s="1137">
        <v>3</v>
      </c>
      <c r="G2946" s="1137">
        <v>3</v>
      </c>
      <c r="H2946" s="1137">
        <v>3</v>
      </c>
      <c r="I2946" s="1138"/>
      <c r="J2946" s="1138"/>
      <c r="K2946" s="1138"/>
      <c r="L2946" s="1138"/>
      <c r="M2946" s="1138"/>
      <c r="N2946" s="1138"/>
      <c r="O2946" s="1164">
        <v>45170</v>
      </c>
      <c r="P2946" s="557">
        <f t="shared" si="68"/>
        <v>0</v>
      </c>
    </row>
    <row r="2947" spans="1:16">
      <c r="A2947" s="1105">
        <v>45190</v>
      </c>
      <c r="B2947" s="1106" t="s">
        <v>14</v>
      </c>
      <c r="C2947" s="1106" t="s">
        <v>2111</v>
      </c>
      <c r="D2947" s="1137" t="s">
        <v>400</v>
      </c>
      <c r="E2947" s="1137"/>
      <c r="F2947" s="1137">
        <v>2</v>
      </c>
      <c r="G2947" s="1137">
        <v>2</v>
      </c>
      <c r="H2947" s="1137">
        <v>2</v>
      </c>
      <c r="I2947" s="1138"/>
      <c r="J2947" s="1138"/>
      <c r="K2947" s="1138"/>
      <c r="L2947" s="1138"/>
      <c r="M2947" s="1138"/>
      <c r="N2947" s="1138"/>
      <c r="O2947" s="1164">
        <v>45170</v>
      </c>
      <c r="P2947" s="557">
        <f t="shared" si="68"/>
        <v>0</v>
      </c>
    </row>
    <row r="2948" spans="1:16">
      <c r="A2948" s="1105">
        <v>45190</v>
      </c>
      <c r="B2948" s="1106" t="s">
        <v>14</v>
      </c>
      <c r="C2948" s="1106" t="s">
        <v>2111</v>
      </c>
      <c r="D2948" s="1137" t="s">
        <v>401</v>
      </c>
      <c r="E2948" s="1137"/>
      <c r="F2948" s="1137">
        <v>1</v>
      </c>
      <c r="G2948" s="1137">
        <v>1</v>
      </c>
      <c r="H2948" s="1137">
        <v>1</v>
      </c>
      <c r="I2948" s="1138"/>
      <c r="J2948" s="1138"/>
      <c r="K2948" s="1138"/>
      <c r="L2948" s="1138"/>
      <c r="M2948" s="1138"/>
      <c r="N2948" s="1138"/>
      <c r="O2948" s="1164">
        <v>45170</v>
      </c>
      <c r="P2948" s="557">
        <f t="shared" si="68"/>
        <v>0</v>
      </c>
    </row>
    <row r="2949" spans="1:16">
      <c r="A2949" s="1105">
        <v>45190</v>
      </c>
      <c r="B2949" s="1106" t="s">
        <v>14</v>
      </c>
      <c r="C2949" s="1106" t="s">
        <v>2432</v>
      </c>
      <c r="D2949" s="1137" t="s">
        <v>98</v>
      </c>
      <c r="E2949" s="1137"/>
      <c r="F2949" s="1137">
        <v>1</v>
      </c>
      <c r="G2949" s="1137">
        <v>1</v>
      </c>
      <c r="H2949" s="1138"/>
      <c r="I2949" s="1138"/>
      <c r="J2949" s="1138"/>
      <c r="K2949" s="1138"/>
      <c r="L2949" s="1138"/>
      <c r="M2949" s="1138"/>
      <c r="N2949" s="1138">
        <v>12</v>
      </c>
      <c r="O2949" s="1164">
        <v>45170</v>
      </c>
      <c r="P2949" s="557">
        <f t="shared" si="68"/>
        <v>12</v>
      </c>
    </row>
    <row r="2950" spans="1:16">
      <c r="A2950" s="1105">
        <v>45190</v>
      </c>
      <c r="B2950" s="1106" t="s">
        <v>472</v>
      </c>
      <c r="C2950" s="1106" t="s">
        <v>1949</v>
      </c>
      <c r="D2950" s="1137" t="s">
        <v>95</v>
      </c>
      <c r="E2950" s="1137"/>
      <c r="F2950" s="1137">
        <v>1</v>
      </c>
      <c r="G2950" s="1137">
        <v>1</v>
      </c>
      <c r="H2950" s="1138"/>
      <c r="I2950" s="1138"/>
      <c r="J2950" s="1138"/>
      <c r="K2950" s="1138"/>
      <c r="L2950" s="1138"/>
      <c r="M2950" s="1138"/>
      <c r="N2950" s="1138">
        <v>12</v>
      </c>
      <c r="O2950" s="1164">
        <v>45170</v>
      </c>
      <c r="P2950" s="557">
        <f t="shared" si="68"/>
        <v>12</v>
      </c>
    </row>
    <row r="2951" spans="1:16">
      <c r="A2951" s="1105">
        <v>45190</v>
      </c>
      <c r="B2951" s="1106" t="s">
        <v>37</v>
      </c>
      <c r="C2951" s="1106" t="s">
        <v>2606</v>
      </c>
      <c r="D2951" s="1137" t="s">
        <v>95</v>
      </c>
      <c r="E2951" s="1137"/>
      <c r="F2951" s="1137">
        <v>1</v>
      </c>
      <c r="G2951" s="1137">
        <v>1</v>
      </c>
      <c r="H2951" s="1138"/>
      <c r="I2951" s="1138"/>
      <c r="J2951" s="1138"/>
      <c r="K2951" s="1138"/>
      <c r="L2951" s="1138"/>
      <c r="M2951" s="1138"/>
      <c r="N2951" s="1138">
        <v>12</v>
      </c>
      <c r="O2951" s="1164">
        <v>45170</v>
      </c>
      <c r="P2951" s="557">
        <f t="shared" si="68"/>
        <v>12</v>
      </c>
    </row>
    <row r="2952" spans="1:16">
      <c r="A2952" s="1105">
        <v>45190</v>
      </c>
      <c r="B2952" s="1106" t="s">
        <v>14</v>
      </c>
      <c r="C2952" s="1106" t="s">
        <v>2432</v>
      </c>
      <c r="D2952" s="1137" t="s">
        <v>96</v>
      </c>
      <c r="E2952" s="1137"/>
      <c r="F2952" s="1137">
        <v>1</v>
      </c>
      <c r="G2952" s="1137">
        <v>1</v>
      </c>
      <c r="H2952" s="1138"/>
      <c r="I2952" s="1138"/>
      <c r="J2952" s="1138"/>
      <c r="K2952" s="1138"/>
      <c r="L2952" s="1138"/>
      <c r="M2952" s="1138"/>
      <c r="N2952" s="1138">
        <v>12</v>
      </c>
      <c r="O2952" s="1164">
        <v>45170</v>
      </c>
      <c r="P2952" s="557">
        <f t="shared" si="68"/>
        <v>12</v>
      </c>
    </row>
    <row r="2953" spans="1:16">
      <c r="A2953" s="1105">
        <v>45190</v>
      </c>
      <c r="B2953" s="1106" t="s">
        <v>37</v>
      </c>
      <c r="C2953" s="1106"/>
      <c r="D2953" s="1137" t="s">
        <v>99</v>
      </c>
      <c r="E2953" s="1137"/>
      <c r="F2953" s="1137">
        <v>2</v>
      </c>
      <c r="G2953" s="1137">
        <v>2</v>
      </c>
      <c r="H2953" s="1138"/>
      <c r="I2953" s="1138"/>
      <c r="J2953" s="1138"/>
      <c r="K2953" s="1138"/>
      <c r="L2953" s="1138"/>
      <c r="M2953" s="1138"/>
      <c r="N2953" s="1138">
        <v>1</v>
      </c>
      <c r="O2953" s="1164">
        <v>45170</v>
      </c>
      <c r="P2953" s="557">
        <f t="shared" si="68"/>
        <v>1</v>
      </c>
    </row>
    <row r="2954" spans="1:16">
      <c r="A2954" s="1105">
        <v>45191</v>
      </c>
      <c r="B2954" s="1106" t="s">
        <v>12</v>
      </c>
      <c r="C2954" s="1106" t="s">
        <v>2616</v>
      </c>
      <c r="D2954" s="1137" t="s">
        <v>228</v>
      </c>
      <c r="E2954" s="1137"/>
      <c r="F2954" s="1137">
        <v>1</v>
      </c>
      <c r="G2954" s="1137">
        <v>1</v>
      </c>
      <c r="H2954" s="1138"/>
      <c r="I2954" s="1138"/>
      <c r="J2954" s="1138"/>
      <c r="K2954" s="1138"/>
      <c r="L2954" s="1138"/>
      <c r="M2954" s="1138">
        <v>20</v>
      </c>
      <c r="N2954" s="1138"/>
      <c r="O2954" s="1164">
        <v>45170</v>
      </c>
      <c r="P2954" s="557">
        <f t="shared" ref="P2954" si="69">SUM(K2954:N2954)</f>
        <v>20</v>
      </c>
    </row>
    <row r="2955" spans="1:16">
      <c r="A2955" s="1105">
        <v>45191</v>
      </c>
      <c r="B2955" s="1106" t="s">
        <v>12</v>
      </c>
      <c r="C2955" s="1106" t="s">
        <v>2617</v>
      </c>
      <c r="D2955" s="1137" t="s">
        <v>354</v>
      </c>
      <c r="E2955" s="1137"/>
      <c r="F2955" s="1137">
        <v>3</v>
      </c>
      <c r="G2955" s="1137">
        <v>3</v>
      </c>
      <c r="H2955" s="1138"/>
      <c r="I2955" s="1138"/>
      <c r="J2955" s="1138"/>
      <c r="K2955" s="1138"/>
      <c r="L2955" s="1138"/>
      <c r="M2955" s="1138">
        <v>15</v>
      </c>
      <c r="N2955" s="1138"/>
      <c r="O2955" s="1164">
        <v>45170</v>
      </c>
      <c r="P2955" s="557">
        <f t="shared" ref="P2955:P2985" si="70">SUM(K2955:N2955)</f>
        <v>15</v>
      </c>
    </row>
    <row r="2956" spans="1:16">
      <c r="A2956" s="1105">
        <v>45191</v>
      </c>
      <c r="B2956" s="1106" t="s">
        <v>41</v>
      </c>
      <c r="C2956" s="1106" t="s">
        <v>1529</v>
      </c>
      <c r="D2956" s="1137" t="s">
        <v>204</v>
      </c>
      <c r="E2956" s="1137"/>
      <c r="F2956" s="1137">
        <v>1</v>
      </c>
      <c r="G2956" s="1137">
        <v>1</v>
      </c>
      <c r="H2956" s="1138"/>
      <c r="I2956" s="1138"/>
      <c r="J2956" s="1138"/>
      <c r="K2956" s="1138"/>
      <c r="L2956" s="1138"/>
      <c r="M2956" s="1138"/>
      <c r="N2956" s="1138">
        <v>35</v>
      </c>
      <c r="O2956" s="1164">
        <v>45170</v>
      </c>
      <c r="P2956" s="557">
        <f t="shared" si="70"/>
        <v>35</v>
      </c>
    </row>
    <row r="2957" spans="1:16">
      <c r="A2957" s="1105">
        <v>45191</v>
      </c>
      <c r="B2957" s="1106" t="s">
        <v>472</v>
      </c>
      <c r="C2957" s="1106" t="s">
        <v>1966</v>
      </c>
      <c r="D2957" s="1137" t="s">
        <v>10</v>
      </c>
      <c r="E2957" s="1137"/>
      <c r="F2957" s="1137">
        <v>4</v>
      </c>
      <c r="G2957" s="1137">
        <v>1</v>
      </c>
      <c r="H2957" s="1138"/>
      <c r="I2957" s="1138"/>
      <c r="J2957" s="1138"/>
      <c r="K2957" s="1138"/>
      <c r="L2957" s="1138"/>
      <c r="M2957" s="1138">
        <v>15</v>
      </c>
      <c r="N2957" s="1138"/>
      <c r="O2957" s="1164">
        <v>45170</v>
      </c>
      <c r="P2957" s="557">
        <f t="shared" si="70"/>
        <v>15</v>
      </c>
    </row>
    <row r="2958" spans="1:16">
      <c r="A2958" s="1105">
        <v>45191</v>
      </c>
      <c r="B2958" s="1106" t="s">
        <v>43</v>
      </c>
      <c r="C2958" s="1106" t="s">
        <v>2618</v>
      </c>
      <c r="D2958" s="1137" t="s">
        <v>10</v>
      </c>
      <c r="E2958" s="1137"/>
      <c r="F2958" s="1137">
        <v>5</v>
      </c>
      <c r="G2958" s="1137">
        <v>1.25</v>
      </c>
      <c r="H2958" s="1138"/>
      <c r="I2958" s="1138"/>
      <c r="J2958" s="1138"/>
      <c r="K2958" s="1138"/>
      <c r="L2958" s="1138"/>
      <c r="M2958" s="1138">
        <v>18</v>
      </c>
      <c r="N2958" s="1138"/>
      <c r="O2958" s="1164">
        <v>45170</v>
      </c>
      <c r="P2958" s="557">
        <f t="shared" si="70"/>
        <v>18</v>
      </c>
    </row>
    <row r="2959" spans="1:16">
      <c r="A2959" s="1105">
        <v>45191</v>
      </c>
      <c r="B2959" s="1106" t="s">
        <v>14</v>
      </c>
      <c r="C2959" s="1106" t="s">
        <v>2103</v>
      </c>
      <c r="D2959" s="1137" t="s">
        <v>400</v>
      </c>
      <c r="E2959" s="1137"/>
      <c r="F2959" s="1137">
        <v>1</v>
      </c>
      <c r="G2959" s="1137">
        <v>1</v>
      </c>
      <c r="H2959" s="1137">
        <v>1</v>
      </c>
      <c r="I2959" s="1138"/>
      <c r="J2959" s="1138"/>
      <c r="K2959" s="1138"/>
      <c r="L2959" s="1138"/>
      <c r="M2959" s="1138"/>
      <c r="N2959" s="1138"/>
      <c r="O2959" s="1164">
        <v>45170</v>
      </c>
      <c r="P2959" s="557">
        <f t="shared" si="70"/>
        <v>0</v>
      </c>
    </row>
    <row r="2960" spans="1:16">
      <c r="A2960" s="1105">
        <v>45191</v>
      </c>
      <c r="B2960" s="1106" t="s">
        <v>14</v>
      </c>
      <c r="C2960" s="1106" t="s">
        <v>2103</v>
      </c>
      <c r="D2960" s="1137" t="s">
        <v>401</v>
      </c>
      <c r="E2960" s="1137"/>
      <c r="F2960" s="1137">
        <v>5</v>
      </c>
      <c r="G2960" s="1137">
        <v>5</v>
      </c>
      <c r="H2960" s="1137">
        <v>5</v>
      </c>
      <c r="I2960" s="1138"/>
      <c r="J2960" s="1138"/>
      <c r="K2960" s="1138"/>
      <c r="L2960" s="1138"/>
      <c r="M2960" s="1138"/>
      <c r="N2960" s="1138"/>
      <c r="O2960" s="1164">
        <v>45170</v>
      </c>
      <c r="P2960" s="557">
        <f t="shared" si="70"/>
        <v>0</v>
      </c>
    </row>
    <row r="2961" spans="1:16">
      <c r="A2961" s="1105">
        <v>45191</v>
      </c>
      <c r="B2961" s="1106" t="s">
        <v>14</v>
      </c>
      <c r="C2961" s="1106" t="s">
        <v>2111</v>
      </c>
      <c r="D2961" s="1137" t="s">
        <v>401</v>
      </c>
      <c r="E2961" s="1137"/>
      <c r="F2961" s="1137">
        <v>5</v>
      </c>
      <c r="G2961" s="1137">
        <v>5</v>
      </c>
      <c r="H2961" s="1137">
        <v>5</v>
      </c>
      <c r="I2961" s="1138"/>
      <c r="J2961" s="1138"/>
      <c r="K2961" s="1138"/>
      <c r="L2961" s="1138"/>
      <c r="M2961" s="1138"/>
      <c r="N2961" s="1138"/>
      <c r="O2961" s="1164">
        <v>45170</v>
      </c>
      <c r="P2961" s="557">
        <f t="shared" si="70"/>
        <v>0</v>
      </c>
    </row>
    <row r="2962" spans="1:16">
      <c r="A2962" s="1105">
        <v>45191</v>
      </c>
      <c r="B2962" s="1106" t="s">
        <v>14</v>
      </c>
      <c r="C2962" s="1106" t="s">
        <v>2432</v>
      </c>
      <c r="D2962" s="1137" t="s">
        <v>95</v>
      </c>
      <c r="E2962" s="1137"/>
      <c r="F2962" s="1137">
        <v>1</v>
      </c>
      <c r="G2962" s="1137">
        <v>1</v>
      </c>
      <c r="H2962" s="1138"/>
      <c r="I2962" s="1138"/>
      <c r="J2962" s="1138"/>
      <c r="K2962" s="1138"/>
      <c r="L2962" s="1138"/>
      <c r="M2962" s="1138"/>
      <c r="N2962" s="1138">
        <v>12</v>
      </c>
      <c r="O2962" s="1164">
        <v>45170</v>
      </c>
      <c r="P2962" s="557">
        <f t="shared" si="70"/>
        <v>12</v>
      </c>
    </row>
    <row r="2963" spans="1:16">
      <c r="A2963" s="1105">
        <v>45191</v>
      </c>
      <c r="B2963" s="1106" t="s">
        <v>472</v>
      </c>
      <c r="C2963" s="1106" t="s">
        <v>1897</v>
      </c>
      <c r="D2963" s="1137" t="s">
        <v>95</v>
      </c>
      <c r="E2963" s="1137"/>
      <c r="F2963" s="1137">
        <v>1</v>
      </c>
      <c r="G2963" s="1137">
        <v>1</v>
      </c>
      <c r="H2963" s="1138"/>
      <c r="I2963" s="1138"/>
      <c r="J2963" s="1138"/>
      <c r="K2963" s="1138"/>
      <c r="L2963" s="1138"/>
      <c r="M2963" s="1138"/>
      <c r="N2963" s="1138">
        <v>12</v>
      </c>
      <c r="O2963" s="1164">
        <v>45170</v>
      </c>
      <c r="P2963" s="557">
        <f t="shared" si="70"/>
        <v>12</v>
      </c>
    </row>
    <row r="2964" spans="1:16">
      <c r="A2964" s="1105">
        <v>45191</v>
      </c>
      <c r="B2964" s="1106" t="s">
        <v>37</v>
      </c>
      <c r="C2964" s="1106" t="s">
        <v>2568</v>
      </c>
      <c r="D2964" s="1137" t="s">
        <v>95</v>
      </c>
      <c r="E2964" s="1137"/>
      <c r="F2964" s="1137">
        <v>1</v>
      </c>
      <c r="G2964" s="1137">
        <v>1</v>
      </c>
      <c r="H2964" s="1138"/>
      <c r="I2964" s="1138"/>
      <c r="J2964" s="1138">
        <v>1</v>
      </c>
      <c r="K2964" s="1138"/>
      <c r="L2964" s="1138"/>
      <c r="M2964" s="1138"/>
      <c r="N2964" s="1138">
        <v>12</v>
      </c>
      <c r="O2964" s="1164">
        <v>45170</v>
      </c>
      <c r="P2964" s="557">
        <f t="shared" si="70"/>
        <v>12</v>
      </c>
    </row>
    <row r="2965" spans="1:16">
      <c r="A2965" s="1105">
        <v>45191</v>
      </c>
      <c r="B2965" s="1106" t="s">
        <v>43</v>
      </c>
      <c r="C2965" s="1106" t="s">
        <v>2619</v>
      </c>
      <c r="D2965" s="1137" t="s">
        <v>96</v>
      </c>
      <c r="E2965" s="1137"/>
      <c r="F2965" s="1137">
        <v>3</v>
      </c>
      <c r="G2965" s="1137">
        <v>3</v>
      </c>
      <c r="H2965" s="1138"/>
      <c r="I2965" s="1138"/>
      <c r="J2965" s="1138">
        <v>2</v>
      </c>
      <c r="K2965" s="1138"/>
      <c r="L2965" s="1138"/>
      <c r="M2965" s="1138"/>
      <c r="N2965" s="1138">
        <v>36</v>
      </c>
      <c r="O2965" s="1164">
        <v>45170</v>
      </c>
      <c r="P2965" s="557">
        <f t="shared" si="70"/>
        <v>36</v>
      </c>
    </row>
    <row r="2966" spans="1:16">
      <c r="A2966" s="1105">
        <v>45193</v>
      </c>
      <c r="B2966" s="1106" t="s">
        <v>12</v>
      </c>
      <c r="C2966" s="1106" t="s">
        <v>2620</v>
      </c>
      <c r="D2966" s="1137" t="s">
        <v>228</v>
      </c>
      <c r="E2966" s="1137"/>
      <c r="F2966" s="1137">
        <v>2</v>
      </c>
      <c r="G2966" s="1137">
        <v>2</v>
      </c>
      <c r="H2966" s="1138"/>
      <c r="I2966" s="1138"/>
      <c r="J2966" s="1138"/>
      <c r="K2966" s="1138"/>
      <c r="L2966" s="1138"/>
      <c r="M2966" s="1138">
        <v>40</v>
      </c>
      <c r="N2966" s="1138"/>
      <c r="O2966" s="1164">
        <v>45170</v>
      </c>
      <c r="P2966" s="557">
        <f t="shared" si="70"/>
        <v>40</v>
      </c>
    </row>
    <row r="2967" spans="1:16">
      <c r="A2967" s="1105">
        <v>45193</v>
      </c>
      <c r="B2967" s="1106" t="s">
        <v>2</v>
      </c>
      <c r="C2967" s="1106" t="s">
        <v>2621</v>
      </c>
      <c r="D2967" s="1137" t="s">
        <v>228</v>
      </c>
      <c r="E2967" s="1137"/>
      <c r="F2967" s="1137">
        <v>2</v>
      </c>
      <c r="G2967" s="1137">
        <v>2</v>
      </c>
      <c r="H2967" s="1138"/>
      <c r="I2967" s="1138"/>
      <c r="J2967" s="1138"/>
      <c r="K2967" s="1138"/>
      <c r="L2967" s="1138"/>
      <c r="M2967" s="1138">
        <v>40</v>
      </c>
      <c r="N2967" s="1138"/>
      <c r="O2967" s="1164">
        <v>45170</v>
      </c>
      <c r="P2967" s="557">
        <f t="shared" si="70"/>
        <v>40</v>
      </c>
    </row>
    <row r="2968" spans="1:16">
      <c r="A2968" s="1105">
        <v>45193</v>
      </c>
      <c r="B2968" s="1106" t="s">
        <v>12</v>
      </c>
      <c r="C2968" s="1106" t="s">
        <v>2616</v>
      </c>
      <c r="D2968" s="1137" t="s">
        <v>354</v>
      </c>
      <c r="E2968" s="1137"/>
      <c r="F2968" s="1137">
        <v>1</v>
      </c>
      <c r="G2968" s="1137">
        <v>1</v>
      </c>
      <c r="H2968" s="1138"/>
      <c r="I2968" s="1138"/>
      <c r="J2968" s="1138"/>
      <c r="K2968" s="1138"/>
      <c r="L2968" s="1138"/>
      <c r="M2968" s="1138">
        <v>5</v>
      </c>
      <c r="N2968" s="1138"/>
      <c r="O2968" s="1164">
        <v>45170</v>
      </c>
      <c r="P2968" s="557">
        <f t="shared" si="70"/>
        <v>5</v>
      </c>
    </row>
    <row r="2969" spans="1:16">
      <c r="A2969" s="1105">
        <v>45193</v>
      </c>
      <c r="B2969" s="1106" t="s">
        <v>41</v>
      </c>
      <c r="C2969" s="1106" t="s">
        <v>2240</v>
      </c>
      <c r="D2969" s="1137" t="s">
        <v>98</v>
      </c>
      <c r="E2969" s="1137"/>
      <c r="F2969" s="1137">
        <v>1</v>
      </c>
      <c r="G2969" s="1137">
        <v>1</v>
      </c>
      <c r="H2969" s="1138"/>
      <c r="I2969" s="1138"/>
      <c r="J2969" s="1138"/>
      <c r="K2969" s="1138"/>
      <c r="L2969" s="1138"/>
      <c r="M2969" s="1138"/>
      <c r="N2969" s="1138">
        <v>12</v>
      </c>
      <c r="O2969" s="1164">
        <v>45170</v>
      </c>
      <c r="P2969" s="557">
        <f t="shared" si="70"/>
        <v>12</v>
      </c>
    </row>
    <row r="2970" spans="1:16">
      <c r="A2970" s="1105">
        <v>45193</v>
      </c>
      <c r="B2970" s="1106" t="s">
        <v>472</v>
      </c>
      <c r="C2970" s="1106" t="s">
        <v>1897</v>
      </c>
      <c r="D2970" s="1137" t="s">
        <v>95</v>
      </c>
      <c r="E2970" s="1137"/>
      <c r="F2970" s="1137">
        <v>1</v>
      </c>
      <c r="G2970" s="1137">
        <v>1</v>
      </c>
      <c r="H2970" s="1138"/>
      <c r="I2970" s="1138"/>
      <c r="J2970" s="1138"/>
      <c r="K2970" s="1138"/>
      <c r="L2970" s="1138"/>
      <c r="M2970" s="1138"/>
      <c r="N2970" s="1138">
        <v>12</v>
      </c>
      <c r="O2970" s="1164">
        <v>45170</v>
      </c>
      <c r="P2970" s="557">
        <f t="shared" si="70"/>
        <v>12</v>
      </c>
    </row>
    <row r="2971" spans="1:16">
      <c r="A2971" s="1105">
        <v>45193</v>
      </c>
      <c r="B2971" s="1106" t="s">
        <v>37</v>
      </c>
      <c r="C2971" s="1106" t="s">
        <v>2606</v>
      </c>
      <c r="D2971" s="1137" t="s">
        <v>95</v>
      </c>
      <c r="E2971" s="1137"/>
      <c r="F2971" s="1137">
        <v>1</v>
      </c>
      <c r="G2971" s="1137">
        <v>1</v>
      </c>
      <c r="H2971" s="1138"/>
      <c r="I2971" s="1138"/>
      <c r="J2971" s="1138">
        <v>1</v>
      </c>
      <c r="K2971" s="1138"/>
      <c r="L2971" s="1138"/>
      <c r="M2971" s="1138"/>
      <c r="N2971" s="1138">
        <v>12</v>
      </c>
      <c r="O2971" s="1164">
        <v>45170</v>
      </c>
      <c r="P2971" s="557">
        <f t="shared" si="70"/>
        <v>12</v>
      </c>
    </row>
    <row r="2972" spans="1:16">
      <c r="A2972" s="1105">
        <v>45193</v>
      </c>
      <c r="B2972" s="1106" t="s">
        <v>41</v>
      </c>
      <c r="C2972" s="1106" t="s">
        <v>2622</v>
      </c>
      <c r="D2972" s="1137" t="s">
        <v>96</v>
      </c>
      <c r="E2972" s="1137"/>
      <c r="F2972" s="1137">
        <v>1</v>
      </c>
      <c r="G2972" s="1137">
        <v>1</v>
      </c>
      <c r="H2972" s="1138"/>
      <c r="I2972" s="1138"/>
      <c r="J2972" s="1138">
        <v>1</v>
      </c>
      <c r="K2972" s="1138"/>
      <c r="L2972" s="1138"/>
      <c r="M2972" s="1138"/>
      <c r="N2972" s="1138">
        <v>12</v>
      </c>
      <c r="O2972" s="1164">
        <v>45170</v>
      </c>
      <c r="P2972" s="557">
        <f t="shared" si="70"/>
        <v>12</v>
      </c>
    </row>
    <row r="2973" spans="1:16">
      <c r="A2973" s="1105">
        <v>45193</v>
      </c>
      <c r="B2973" s="1106" t="s">
        <v>14</v>
      </c>
      <c r="C2973" s="1106" t="s">
        <v>2103</v>
      </c>
      <c r="D2973" s="1137" t="s">
        <v>403</v>
      </c>
      <c r="E2973" s="1137"/>
      <c r="F2973" s="1137">
        <v>2</v>
      </c>
      <c r="G2973" s="1137">
        <v>2</v>
      </c>
      <c r="H2973" s="1138">
        <v>2</v>
      </c>
      <c r="I2973" s="1138"/>
      <c r="J2973" s="1138"/>
      <c r="K2973" s="1138"/>
      <c r="L2973" s="1138"/>
      <c r="M2973" s="1138"/>
      <c r="N2973" s="1138"/>
      <c r="O2973" s="1164">
        <v>45170</v>
      </c>
      <c r="P2973" s="557">
        <f t="shared" si="70"/>
        <v>0</v>
      </c>
    </row>
    <row r="2974" spans="1:16">
      <c r="A2974" s="1105">
        <v>45193</v>
      </c>
      <c r="B2974" s="1106" t="s">
        <v>14</v>
      </c>
      <c r="C2974" s="1106" t="s">
        <v>2111</v>
      </c>
      <c r="D2974" s="1137" t="s">
        <v>403</v>
      </c>
      <c r="E2974" s="1137"/>
      <c r="F2974" s="1137">
        <v>2</v>
      </c>
      <c r="G2974" s="1137">
        <v>2</v>
      </c>
      <c r="H2974" s="1138">
        <v>2</v>
      </c>
      <c r="I2974" s="1138"/>
      <c r="J2974" s="1138"/>
      <c r="K2974" s="1138"/>
      <c r="L2974" s="1138"/>
      <c r="M2974" s="1138"/>
      <c r="N2974" s="1138"/>
      <c r="O2974" s="1164">
        <v>45170</v>
      </c>
      <c r="P2974" s="557">
        <f t="shared" si="70"/>
        <v>0</v>
      </c>
    </row>
    <row r="2975" spans="1:16">
      <c r="A2975" s="1105">
        <v>45193</v>
      </c>
      <c r="B2975" s="1106" t="s">
        <v>14</v>
      </c>
      <c r="C2975" s="1106" t="s">
        <v>2111</v>
      </c>
      <c r="D2975" s="1137" t="s">
        <v>400</v>
      </c>
      <c r="E2975" s="1137"/>
      <c r="F2975" s="1137">
        <v>1</v>
      </c>
      <c r="G2975" s="1137">
        <v>1</v>
      </c>
      <c r="H2975" s="1138">
        <v>1</v>
      </c>
      <c r="I2975" s="1138"/>
      <c r="J2975" s="1138"/>
      <c r="K2975" s="1138"/>
      <c r="L2975" s="1138"/>
      <c r="M2975" s="1138"/>
      <c r="N2975" s="1138"/>
      <c r="O2975" s="1164">
        <v>45170</v>
      </c>
      <c r="P2975" s="557">
        <f t="shared" si="70"/>
        <v>0</v>
      </c>
    </row>
    <row r="2976" spans="1:16">
      <c r="A2976" s="1105">
        <v>45193</v>
      </c>
      <c r="B2976" s="1106" t="s">
        <v>14</v>
      </c>
      <c r="C2976" s="1106" t="s">
        <v>2111</v>
      </c>
      <c r="D2976" s="1137" t="s">
        <v>404</v>
      </c>
      <c r="E2976" s="1137"/>
      <c r="F2976" s="1137">
        <v>6</v>
      </c>
      <c r="G2976" s="1137">
        <v>6</v>
      </c>
      <c r="H2976" s="1138">
        <v>6</v>
      </c>
      <c r="I2976" s="1138"/>
      <c r="J2976" s="1138"/>
      <c r="K2976" s="1138"/>
      <c r="L2976" s="1138"/>
      <c r="M2976" s="1138"/>
      <c r="N2976" s="1138"/>
      <c r="O2976" s="1164">
        <v>45170</v>
      </c>
      <c r="P2976" s="557">
        <f t="shared" si="70"/>
        <v>0</v>
      </c>
    </row>
    <row r="2977" spans="1:16">
      <c r="A2977" s="1105">
        <v>45193</v>
      </c>
      <c r="B2977" s="1106" t="s">
        <v>14</v>
      </c>
      <c r="C2977" s="1106" t="s">
        <v>2197</v>
      </c>
      <c r="D2977" s="1137" t="s">
        <v>402</v>
      </c>
      <c r="E2977" s="1137"/>
      <c r="F2977" s="1137">
        <v>1</v>
      </c>
      <c r="G2977" s="1137">
        <v>1</v>
      </c>
      <c r="H2977" s="1138">
        <v>1</v>
      </c>
      <c r="I2977" s="1138"/>
      <c r="J2977" s="1138"/>
      <c r="K2977" s="1138"/>
      <c r="L2977" s="1138"/>
      <c r="M2977" s="1138"/>
      <c r="N2977" s="1138"/>
      <c r="O2977" s="1164">
        <v>45170</v>
      </c>
      <c r="P2977" s="557">
        <f t="shared" si="70"/>
        <v>0</v>
      </c>
    </row>
    <row r="2978" spans="1:16">
      <c r="A2978" s="1105">
        <v>45193</v>
      </c>
      <c r="B2978" s="1106" t="s">
        <v>14</v>
      </c>
      <c r="C2978" s="1106" t="s">
        <v>2197</v>
      </c>
      <c r="D2978" s="1137" t="s">
        <v>402</v>
      </c>
      <c r="E2978" s="1137"/>
      <c r="F2978" s="1137">
        <v>1</v>
      </c>
      <c r="G2978" s="1137">
        <v>1</v>
      </c>
      <c r="H2978" s="1138">
        <v>1</v>
      </c>
      <c r="I2978" s="1138"/>
      <c r="J2978" s="1138"/>
      <c r="K2978" s="1138"/>
      <c r="L2978" s="1138"/>
      <c r="M2978" s="1138"/>
      <c r="N2978" s="1138"/>
      <c r="O2978" s="1164">
        <v>45170</v>
      </c>
      <c r="P2978" s="557">
        <f t="shared" si="70"/>
        <v>0</v>
      </c>
    </row>
    <row r="2979" spans="1:16">
      <c r="A2979" s="1105">
        <v>45194</v>
      </c>
      <c r="B2979" s="1106" t="s">
        <v>41</v>
      </c>
      <c r="C2979" s="1106" t="s">
        <v>2623</v>
      </c>
      <c r="D2979" s="1137" t="s">
        <v>10</v>
      </c>
      <c r="E2979" s="1137"/>
      <c r="F2979" s="1137">
        <v>2</v>
      </c>
      <c r="G2979" s="1137">
        <v>1</v>
      </c>
      <c r="H2979" s="1138"/>
      <c r="I2979" s="1138"/>
      <c r="J2979" s="1138"/>
      <c r="K2979" s="1138"/>
      <c r="L2979" s="1138"/>
      <c r="M2979" s="1138">
        <v>9</v>
      </c>
      <c r="N2979" s="1138"/>
      <c r="O2979" s="1164">
        <v>45170</v>
      </c>
      <c r="P2979" s="557">
        <f t="shared" si="70"/>
        <v>9</v>
      </c>
    </row>
    <row r="2980" spans="1:16">
      <c r="A2980" s="1105">
        <v>45194</v>
      </c>
      <c r="B2980" s="1106" t="s">
        <v>472</v>
      </c>
      <c r="C2980" s="1106" t="s">
        <v>2624</v>
      </c>
      <c r="D2980" s="1137" t="s">
        <v>10</v>
      </c>
      <c r="E2980" s="1137"/>
      <c r="F2980" s="1137">
        <v>4</v>
      </c>
      <c r="G2980" s="1137">
        <v>1</v>
      </c>
      <c r="H2980" s="1138"/>
      <c r="I2980" s="1138"/>
      <c r="J2980" s="1138"/>
      <c r="K2980" s="1138"/>
      <c r="L2980" s="1138"/>
      <c r="M2980" s="1138">
        <v>18</v>
      </c>
      <c r="N2980" s="1138"/>
      <c r="O2980" s="1164">
        <v>45170</v>
      </c>
      <c r="P2980" s="557">
        <f t="shared" si="70"/>
        <v>18</v>
      </c>
    </row>
    <row r="2981" spans="1:16">
      <c r="A2981" s="1105">
        <v>45194</v>
      </c>
      <c r="B2981" s="1106" t="s">
        <v>43</v>
      </c>
      <c r="C2981" s="1106" t="s">
        <v>2625</v>
      </c>
      <c r="D2981" s="1137" t="s">
        <v>10</v>
      </c>
      <c r="E2981" s="1137"/>
      <c r="F2981" s="1137">
        <v>3</v>
      </c>
      <c r="G2981" s="1137">
        <v>0.75</v>
      </c>
      <c r="H2981" s="1138"/>
      <c r="I2981" s="1138"/>
      <c r="J2981" s="1138"/>
      <c r="K2981" s="1138"/>
      <c r="L2981" s="1138"/>
      <c r="M2981" s="1138">
        <v>12</v>
      </c>
      <c r="N2981" s="1138"/>
      <c r="O2981" s="1164">
        <v>45170</v>
      </c>
      <c r="P2981" s="557">
        <f t="shared" si="70"/>
        <v>12</v>
      </c>
    </row>
    <row r="2982" spans="1:16">
      <c r="A2982" s="1105">
        <v>45194</v>
      </c>
      <c r="B2982" s="1106" t="s">
        <v>14</v>
      </c>
      <c r="C2982" s="1106" t="s">
        <v>2279</v>
      </c>
      <c r="D2982" s="1137" t="s">
        <v>204</v>
      </c>
      <c r="E2982" s="1137"/>
      <c r="F2982" s="1137">
        <v>1</v>
      </c>
      <c r="G2982" s="1137">
        <v>1</v>
      </c>
      <c r="H2982" s="1138"/>
      <c r="I2982" s="1138"/>
      <c r="J2982" s="1138"/>
      <c r="K2982" s="1138"/>
      <c r="L2982" s="1138"/>
      <c r="M2982" s="1138"/>
      <c r="N2982" s="1138">
        <v>60</v>
      </c>
      <c r="O2982" s="1164">
        <v>45170</v>
      </c>
      <c r="P2982" s="557">
        <f t="shared" si="70"/>
        <v>60</v>
      </c>
    </row>
    <row r="2983" spans="1:16">
      <c r="A2983" s="1105">
        <v>45194</v>
      </c>
      <c r="B2983" s="1106" t="s">
        <v>3</v>
      </c>
      <c r="C2983" s="1106" t="s">
        <v>2502</v>
      </c>
      <c r="D2983" s="1137" t="s">
        <v>98</v>
      </c>
      <c r="E2983" s="1137"/>
      <c r="F2983" s="1137">
        <v>1</v>
      </c>
      <c r="G2983" s="1137">
        <v>1</v>
      </c>
      <c r="H2983" s="1138"/>
      <c r="I2983" s="1138"/>
      <c r="J2983" s="1138"/>
      <c r="K2983" s="1138"/>
      <c r="L2983" s="1138"/>
      <c r="M2983" s="1138"/>
      <c r="N2983" s="1138">
        <v>12</v>
      </c>
      <c r="O2983" s="1164">
        <v>45170</v>
      </c>
      <c r="P2983" s="557">
        <f t="shared" si="70"/>
        <v>12</v>
      </c>
    </row>
    <row r="2984" spans="1:16">
      <c r="A2984" s="1105">
        <v>45194</v>
      </c>
      <c r="B2984" s="1106" t="s">
        <v>472</v>
      </c>
      <c r="C2984" s="1106" t="s">
        <v>1897</v>
      </c>
      <c r="D2984" s="1137" t="s">
        <v>95</v>
      </c>
      <c r="E2984" s="1137"/>
      <c r="F2984" s="1137">
        <v>1</v>
      </c>
      <c r="G2984" s="1137">
        <v>1</v>
      </c>
      <c r="H2984" s="1138"/>
      <c r="I2984" s="1138"/>
      <c r="J2984" s="1138"/>
      <c r="K2984" s="1138"/>
      <c r="L2984" s="1138"/>
      <c r="M2984" s="1138"/>
      <c r="N2984" s="1138">
        <v>12</v>
      </c>
      <c r="O2984" s="1164">
        <v>45170</v>
      </c>
      <c r="P2984" s="557">
        <f t="shared" si="70"/>
        <v>12</v>
      </c>
    </row>
    <row r="2985" spans="1:16">
      <c r="A2985" s="1105">
        <v>45194</v>
      </c>
      <c r="B2985" s="1106" t="s">
        <v>37</v>
      </c>
      <c r="C2985" s="1106" t="s">
        <v>2626</v>
      </c>
      <c r="D2985" s="1137" t="s">
        <v>95</v>
      </c>
      <c r="E2985" s="1137"/>
      <c r="F2985" s="1137">
        <v>2</v>
      </c>
      <c r="G2985" s="1137">
        <v>2</v>
      </c>
      <c r="H2985" s="1138"/>
      <c r="I2985" s="1138"/>
      <c r="J2985" s="1138">
        <v>2</v>
      </c>
      <c r="K2985" s="1138"/>
      <c r="L2985" s="1138"/>
      <c r="M2985" s="1138"/>
      <c r="N2985" s="1138">
        <v>24</v>
      </c>
      <c r="O2985" s="1164">
        <v>45170</v>
      </c>
      <c r="P2985" s="557">
        <f t="shared" si="70"/>
        <v>24</v>
      </c>
    </row>
    <row r="2986" spans="1:16">
      <c r="A2986" s="1105">
        <v>45194</v>
      </c>
      <c r="B2986" s="1106" t="s">
        <v>472</v>
      </c>
      <c r="C2986" s="1106" t="s">
        <v>1964</v>
      </c>
      <c r="D2986" s="1137" t="s">
        <v>96</v>
      </c>
      <c r="E2986" s="1137"/>
      <c r="F2986" s="1137">
        <v>1</v>
      </c>
      <c r="G2986" s="1137">
        <v>1</v>
      </c>
      <c r="H2986" s="1138"/>
      <c r="I2986" s="1138"/>
      <c r="J2986" s="1138"/>
      <c r="K2986" s="1138"/>
      <c r="L2986" s="1138"/>
      <c r="M2986" s="1138"/>
      <c r="N2986" s="1138">
        <v>12</v>
      </c>
      <c r="O2986" s="1164">
        <v>45170</v>
      </c>
      <c r="P2986" s="557">
        <f t="shared" ref="P2986:P3004" si="71">SUM(K2986:N2986)</f>
        <v>12</v>
      </c>
    </row>
    <row r="2987" spans="1:16">
      <c r="A2987" s="1105">
        <v>45194</v>
      </c>
      <c r="B2987" s="1106" t="s">
        <v>472</v>
      </c>
      <c r="C2987" s="1106"/>
      <c r="D2987" s="1137" t="s">
        <v>99</v>
      </c>
      <c r="E2987" s="1137"/>
      <c r="F2987" s="1137">
        <v>3</v>
      </c>
      <c r="G2987" s="1137">
        <v>3</v>
      </c>
      <c r="H2987" s="1138"/>
      <c r="I2987" s="1138"/>
      <c r="J2987" s="1138"/>
      <c r="K2987" s="1138"/>
      <c r="L2987" s="1138"/>
      <c r="M2987" s="1138"/>
      <c r="N2987" s="1138">
        <v>1.5</v>
      </c>
      <c r="O2987" s="1164">
        <v>45170</v>
      </c>
      <c r="P2987" s="557">
        <f t="shared" si="71"/>
        <v>1.5</v>
      </c>
    </row>
    <row r="2988" spans="1:16">
      <c r="A2988" s="1105">
        <v>45194</v>
      </c>
      <c r="B2988" s="1106" t="s">
        <v>14</v>
      </c>
      <c r="C2988" s="1106" t="s">
        <v>2103</v>
      </c>
      <c r="D2988" s="1137" t="s">
        <v>402</v>
      </c>
      <c r="E2988" s="1137"/>
      <c r="F2988" s="1137">
        <v>1</v>
      </c>
      <c r="G2988" s="1137">
        <v>1</v>
      </c>
      <c r="H2988" s="1138">
        <v>1</v>
      </c>
      <c r="I2988" s="1138"/>
      <c r="J2988" s="1138"/>
      <c r="K2988" s="1138"/>
      <c r="L2988" s="1138"/>
      <c r="M2988" s="1138"/>
      <c r="N2988" s="1138"/>
      <c r="O2988" s="1164">
        <v>45170</v>
      </c>
      <c r="P2988" s="557">
        <f t="shared" si="71"/>
        <v>0</v>
      </c>
    </row>
    <row r="2989" spans="1:16">
      <c r="A2989" s="1105">
        <v>45194</v>
      </c>
      <c r="B2989" s="1106" t="s">
        <v>14</v>
      </c>
      <c r="C2989" s="1106" t="s">
        <v>2103</v>
      </c>
      <c r="D2989" s="1137" t="s">
        <v>400</v>
      </c>
      <c r="E2989" s="1137"/>
      <c r="F2989" s="1137">
        <v>2</v>
      </c>
      <c r="G2989" s="1137">
        <v>2</v>
      </c>
      <c r="H2989" s="1138">
        <v>2</v>
      </c>
      <c r="I2989" s="1138"/>
      <c r="J2989" s="1138"/>
      <c r="K2989" s="1138"/>
      <c r="L2989" s="1138"/>
      <c r="M2989" s="1138"/>
      <c r="N2989" s="1138"/>
      <c r="O2989" s="1164">
        <v>45170</v>
      </c>
      <c r="P2989" s="557">
        <f t="shared" si="71"/>
        <v>0</v>
      </c>
    </row>
    <row r="2990" spans="1:16">
      <c r="A2990" s="1105">
        <v>45194</v>
      </c>
      <c r="B2990" s="1106" t="s">
        <v>14</v>
      </c>
      <c r="C2990" s="1106" t="s">
        <v>2111</v>
      </c>
      <c r="D2990" s="1137" t="s">
        <v>402</v>
      </c>
      <c r="E2990" s="1137"/>
      <c r="F2990" s="1137">
        <v>1</v>
      </c>
      <c r="G2990" s="1137">
        <v>1</v>
      </c>
      <c r="H2990" s="1138">
        <v>1</v>
      </c>
      <c r="I2990" s="1138"/>
      <c r="J2990" s="1138"/>
      <c r="K2990" s="1138"/>
      <c r="L2990" s="1138"/>
      <c r="M2990" s="1138"/>
      <c r="N2990" s="1138"/>
      <c r="O2990" s="1164">
        <v>45170</v>
      </c>
      <c r="P2990" s="557">
        <f t="shared" si="71"/>
        <v>0</v>
      </c>
    </row>
    <row r="2991" spans="1:16">
      <c r="A2991" s="1105">
        <v>45194</v>
      </c>
      <c r="B2991" s="1106" t="s">
        <v>14</v>
      </c>
      <c r="C2991" s="1106" t="s">
        <v>2111</v>
      </c>
      <c r="D2991" s="1137" t="s">
        <v>400</v>
      </c>
      <c r="E2991" s="1137"/>
      <c r="F2991" s="1137">
        <v>2</v>
      </c>
      <c r="G2991" s="1137">
        <v>2</v>
      </c>
      <c r="H2991" s="1138">
        <v>2</v>
      </c>
      <c r="I2991" s="1138"/>
      <c r="J2991" s="1138"/>
      <c r="K2991" s="1138"/>
      <c r="L2991" s="1138"/>
      <c r="M2991" s="1138"/>
      <c r="N2991" s="1138"/>
      <c r="O2991" s="1164">
        <v>45170</v>
      </c>
      <c r="P2991" s="557">
        <f t="shared" si="71"/>
        <v>0</v>
      </c>
    </row>
    <row r="2992" spans="1:16">
      <c r="A2992" s="1105">
        <v>45195</v>
      </c>
      <c r="B2992" s="1106" t="s">
        <v>43</v>
      </c>
      <c r="C2992" s="1106" t="s">
        <v>2618</v>
      </c>
      <c r="D2992" s="1137" t="s">
        <v>10</v>
      </c>
      <c r="E2992" s="1137"/>
      <c r="F2992" s="1137">
        <v>1</v>
      </c>
      <c r="G2992" s="1137">
        <v>0.25</v>
      </c>
      <c r="H2992" s="1138"/>
      <c r="I2992" s="1138"/>
      <c r="J2992" s="1138"/>
      <c r="K2992" s="1138"/>
      <c r="L2992" s="1138"/>
      <c r="M2992" s="1138">
        <v>5</v>
      </c>
      <c r="N2992" s="1138"/>
      <c r="O2992" s="1164">
        <v>45170</v>
      </c>
      <c r="P2992" s="557">
        <f t="shared" si="71"/>
        <v>5</v>
      </c>
    </row>
    <row r="2993" spans="1:16">
      <c r="A2993" s="1105">
        <v>45195</v>
      </c>
      <c r="B2993" s="1106" t="s">
        <v>14</v>
      </c>
      <c r="C2993" s="1106" t="s">
        <v>2103</v>
      </c>
      <c r="D2993" s="1137" t="s">
        <v>402</v>
      </c>
      <c r="E2993" s="1137"/>
      <c r="F2993" s="1137">
        <v>1</v>
      </c>
      <c r="G2993" s="1137">
        <v>1</v>
      </c>
      <c r="H2993" s="1137">
        <v>1</v>
      </c>
      <c r="I2993" s="1138"/>
      <c r="J2993" s="1138"/>
      <c r="K2993" s="1138"/>
      <c r="L2993" s="1138"/>
      <c r="M2993" s="1138"/>
      <c r="N2993" s="1138"/>
      <c r="O2993" s="1164">
        <v>45170</v>
      </c>
      <c r="P2993" s="557">
        <f t="shared" si="71"/>
        <v>0</v>
      </c>
    </row>
    <row r="2994" spans="1:16">
      <c r="A2994" s="1105">
        <v>45195</v>
      </c>
      <c r="B2994" s="1106" t="s">
        <v>14</v>
      </c>
      <c r="C2994" s="1106" t="s">
        <v>2103</v>
      </c>
      <c r="D2994" s="1137" t="s">
        <v>404</v>
      </c>
      <c r="E2994" s="1137"/>
      <c r="F2994" s="1137">
        <v>3</v>
      </c>
      <c r="G2994" s="1137">
        <v>3</v>
      </c>
      <c r="H2994" s="1137">
        <v>3</v>
      </c>
      <c r="I2994" s="1138"/>
      <c r="J2994" s="1138"/>
      <c r="K2994" s="1138"/>
      <c r="L2994" s="1138"/>
      <c r="M2994" s="1138"/>
      <c r="N2994" s="1138"/>
      <c r="O2994" s="1164">
        <v>45170</v>
      </c>
      <c r="P2994" s="557">
        <f t="shared" si="71"/>
        <v>0</v>
      </c>
    </row>
    <row r="2995" spans="1:16">
      <c r="A2995" s="1105">
        <v>45195</v>
      </c>
      <c r="B2995" s="1106" t="s">
        <v>14</v>
      </c>
      <c r="C2995" s="1106" t="s">
        <v>2111</v>
      </c>
      <c r="D2995" s="1137" t="s">
        <v>402</v>
      </c>
      <c r="E2995" s="1137"/>
      <c r="F2995" s="1137">
        <v>1</v>
      </c>
      <c r="G2995" s="1137">
        <v>1</v>
      </c>
      <c r="H2995" s="1137">
        <v>1</v>
      </c>
      <c r="I2995" s="1138"/>
      <c r="J2995" s="1138"/>
      <c r="K2995" s="1138"/>
      <c r="L2995" s="1138"/>
      <c r="M2995" s="1138"/>
      <c r="N2995" s="1138"/>
      <c r="O2995" s="1164">
        <v>45170</v>
      </c>
      <c r="P2995" s="557">
        <f t="shared" si="71"/>
        <v>0</v>
      </c>
    </row>
    <row r="2996" spans="1:16">
      <c r="A2996" s="1105">
        <v>45195</v>
      </c>
      <c r="B2996" s="1106" t="s">
        <v>14</v>
      </c>
      <c r="C2996" s="1106" t="s">
        <v>2111</v>
      </c>
      <c r="D2996" s="1137" t="s">
        <v>404</v>
      </c>
      <c r="E2996" s="1137"/>
      <c r="F2996" s="1137">
        <v>3</v>
      </c>
      <c r="G2996" s="1137">
        <v>3</v>
      </c>
      <c r="H2996" s="1137">
        <v>3</v>
      </c>
      <c r="I2996" s="1138"/>
      <c r="J2996" s="1138"/>
      <c r="K2996" s="1138"/>
      <c r="L2996" s="1138"/>
      <c r="M2996" s="1138"/>
      <c r="N2996" s="1138"/>
      <c r="O2996" s="1164">
        <v>45170</v>
      </c>
      <c r="P2996" s="557">
        <f t="shared" si="71"/>
        <v>0</v>
      </c>
    </row>
    <row r="2997" spans="1:16">
      <c r="A2997" s="1105">
        <v>45196</v>
      </c>
      <c r="B2997" s="1106" t="s">
        <v>41</v>
      </c>
      <c r="C2997" s="1106" t="s">
        <v>2145</v>
      </c>
      <c r="D2997" s="1137" t="s">
        <v>98</v>
      </c>
      <c r="E2997" s="1137"/>
      <c r="F2997" s="1137">
        <v>1</v>
      </c>
      <c r="G2997" s="1137">
        <v>1</v>
      </c>
      <c r="H2997" s="1138"/>
      <c r="I2997" s="1138"/>
      <c r="J2997" s="1138"/>
      <c r="K2997" s="1138"/>
      <c r="L2997" s="1138"/>
      <c r="M2997" s="1138"/>
      <c r="N2997" s="1138">
        <v>12</v>
      </c>
      <c r="O2997" s="1164">
        <v>45170</v>
      </c>
      <c r="P2997" s="557">
        <f t="shared" si="71"/>
        <v>12</v>
      </c>
    </row>
    <row r="2998" spans="1:16">
      <c r="A2998" s="1105">
        <v>45196</v>
      </c>
      <c r="B2998" s="1106" t="s">
        <v>472</v>
      </c>
      <c r="C2998" s="1106" t="s">
        <v>1917</v>
      </c>
      <c r="D2998" s="1137" t="s">
        <v>95</v>
      </c>
      <c r="E2998" s="1137"/>
      <c r="F2998" s="1137">
        <v>2</v>
      </c>
      <c r="G2998" s="1137">
        <v>2</v>
      </c>
      <c r="H2998" s="1138"/>
      <c r="I2998" s="1138"/>
      <c r="J2998" s="1138"/>
      <c r="K2998" s="1138"/>
      <c r="L2998" s="1138"/>
      <c r="M2998" s="1138"/>
      <c r="N2998" s="1138">
        <v>24</v>
      </c>
      <c r="O2998" s="1164">
        <v>45170</v>
      </c>
      <c r="P2998" s="557">
        <f t="shared" si="71"/>
        <v>24</v>
      </c>
    </row>
    <row r="2999" spans="1:16">
      <c r="A2999" s="1105">
        <v>45196</v>
      </c>
      <c r="B2999" s="1106" t="s">
        <v>37</v>
      </c>
      <c r="C2999" s="1106" t="s">
        <v>2626</v>
      </c>
      <c r="D2999" s="1137" t="s">
        <v>95</v>
      </c>
      <c r="E2999" s="1137"/>
      <c r="F2999" s="1137">
        <v>2</v>
      </c>
      <c r="G2999" s="1137">
        <v>2</v>
      </c>
      <c r="H2999" s="1138"/>
      <c r="I2999" s="1138"/>
      <c r="J2999" s="1138">
        <v>2</v>
      </c>
      <c r="K2999" s="1138"/>
      <c r="L2999" s="1138"/>
      <c r="M2999" s="1138"/>
      <c r="N2999" s="1138">
        <v>24</v>
      </c>
      <c r="O2999" s="1164">
        <v>45170</v>
      </c>
      <c r="P2999" s="557">
        <f t="shared" si="71"/>
        <v>24</v>
      </c>
    </row>
    <row r="3000" spans="1:16">
      <c r="A3000" s="1105">
        <v>45196</v>
      </c>
      <c r="B3000" s="1106" t="s">
        <v>41</v>
      </c>
      <c r="C3000" s="1106" t="s">
        <v>2629</v>
      </c>
      <c r="D3000" s="1137" t="s">
        <v>96</v>
      </c>
      <c r="E3000" s="1137"/>
      <c r="F3000" s="1137">
        <v>2</v>
      </c>
      <c r="G3000" s="1137">
        <v>2</v>
      </c>
      <c r="H3000" s="1138"/>
      <c r="I3000" s="1138"/>
      <c r="J3000" s="1138">
        <v>2</v>
      </c>
      <c r="K3000" s="1138"/>
      <c r="L3000" s="1138"/>
      <c r="M3000" s="1138"/>
      <c r="N3000" s="1138">
        <v>24</v>
      </c>
      <c r="O3000" s="1164">
        <v>45170</v>
      </c>
      <c r="P3000" s="557">
        <f t="shared" si="71"/>
        <v>24</v>
      </c>
    </row>
    <row r="3001" spans="1:16">
      <c r="A3001" s="1105">
        <v>45196</v>
      </c>
      <c r="B3001" s="1106" t="s">
        <v>3</v>
      </c>
      <c r="C3001" s="1106" t="s">
        <v>1797</v>
      </c>
      <c r="D3001" s="1137" t="s">
        <v>403</v>
      </c>
      <c r="E3001" s="1137"/>
      <c r="F3001" s="1137">
        <v>1</v>
      </c>
      <c r="G3001" s="1137">
        <v>1</v>
      </c>
      <c r="H3001" s="1138">
        <v>1</v>
      </c>
      <c r="I3001" s="1138"/>
      <c r="J3001" s="1138"/>
      <c r="K3001" s="1138"/>
      <c r="L3001" s="1138"/>
      <c r="M3001" s="1138"/>
      <c r="N3001" s="1138"/>
      <c r="O3001" s="1164">
        <v>45170</v>
      </c>
      <c r="P3001" s="557">
        <f t="shared" si="71"/>
        <v>0</v>
      </c>
    </row>
    <row r="3002" spans="1:16">
      <c r="A3002" s="1105">
        <v>45197</v>
      </c>
      <c r="B3002" s="1106" t="s">
        <v>2</v>
      </c>
      <c r="C3002" s="1106" t="s">
        <v>2631</v>
      </c>
      <c r="D3002" s="1137" t="s">
        <v>228</v>
      </c>
      <c r="E3002" s="1137"/>
      <c r="F3002" s="1137">
        <v>2</v>
      </c>
      <c r="G3002" s="1137">
        <v>2</v>
      </c>
      <c r="H3002" s="1138"/>
      <c r="I3002" s="1138"/>
      <c r="J3002" s="1138"/>
      <c r="K3002" s="1138"/>
      <c r="L3002" s="1138"/>
      <c r="M3002" s="1138">
        <v>40</v>
      </c>
      <c r="N3002" s="1138"/>
      <c r="O3002" s="1164">
        <v>45170</v>
      </c>
      <c r="P3002" s="557">
        <f t="shared" si="71"/>
        <v>40</v>
      </c>
    </row>
    <row r="3003" spans="1:16">
      <c r="A3003" s="1105">
        <v>45197</v>
      </c>
      <c r="B3003" s="1106" t="s">
        <v>12</v>
      </c>
      <c r="C3003" s="1106" t="s">
        <v>2620</v>
      </c>
      <c r="D3003" s="1137" t="s">
        <v>354</v>
      </c>
      <c r="E3003" s="1137"/>
      <c r="F3003" s="1137">
        <v>2</v>
      </c>
      <c r="G3003" s="1137">
        <v>2</v>
      </c>
      <c r="H3003" s="1138"/>
      <c r="I3003" s="1138"/>
      <c r="J3003" s="1138"/>
      <c r="K3003" s="1138"/>
      <c r="L3003" s="1138"/>
      <c r="M3003" s="1138">
        <v>5</v>
      </c>
      <c r="N3003" s="1138"/>
      <c r="O3003" s="1164">
        <v>45170</v>
      </c>
      <c r="P3003" s="557">
        <f t="shared" si="71"/>
        <v>5</v>
      </c>
    </row>
    <row r="3004" spans="1:16">
      <c r="A3004" s="1105">
        <v>45197</v>
      </c>
      <c r="B3004" s="1106" t="s">
        <v>2</v>
      </c>
      <c r="C3004" s="1106" t="s">
        <v>2632</v>
      </c>
      <c r="D3004" s="1137" t="s">
        <v>354</v>
      </c>
      <c r="E3004" s="1137"/>
      <c r="F3004" s="1137">
        <v>2</v>
      </c>
      <c r="G3004" s="1137">
        <v>2</v>
      </c>
      <c r="H3004" s="1138"/>
      <c r="I3004" s="1138"/>
      <c r="J3004" s="1138"/>
      <c r="K3004" s="1138"/>
      <c r="L3004" s="1138"/>
      <c r="M3004" s="1138">
        <v>10</v>
      </c>
      <c r="N3004" s="1138"/>
      <c r="O3004" s="1164">
        <v>45170</v>
      </c>
      <c r="P3004" s="557">
        <f t="shared" si="71"/>
        <v>10</v>
      </c>
    </row>
    <row r="3005" spans="1:16">
      <c r="A3005" s="1105">
        <v>45197</v>
      </c>
      <c r="B3005" s="1106" t="s">
        <v>12</v>
      </c>
      <c r="C3005" s="1106" t="s">
        <v>2633</v>
      </c>
      <c r="D3005" s="1137" t="s">
        <v>11</v>
      </c>
      <c r="E3005" s="1137"/>
      <c r="F3005" s="1137">
        <v>2</v>
      </c>
      <c r="G3005" s="1137">
        <v>2</v>
      </c>
      <c r="H3005" s="1138"/>
      <c r="I3005" s="1138"/>
      <c r="J3005" s="1138"/>
      <c r="K3005" s="1138"/>
      <c r="L3005" s="1138"/>
      <c r="M3005" s="1138">
        <v>12</v>
      </c>
      <c r="N3005" s="1138"/>
      <c r="O3005" s="1164">
        <v>45170</v>
      </c>
      <c r="P3005" s="557">
        <f t="shared" ref="P3005:P3068" si="72">SUM(K3005:N3005)</f>
        <v>12</v>
      </c>
    </row>
    <row r="3006" spans="1:16">
      <c r="A3006" s="1105">
        <v>45197</v>
      </c>
      <c r="B3006" s="1106" t="s">
        <v>41</v>
      </c>
      <c r="C3006" s="1106" t="s">
        <v>2634</v>
      </c>
      <c r="D3006" s="1137" t="s">
        <v>10</v>
      </c>
      <c r="E3006" s="1137"/>
      <c r="F3006" s="1137">
        <v>2</v>
      </c>
      <c r="G3006" s="1137">
        <v>0.5</v>
      </c>
      <c r="H3006" s="1138"/>
      <c r="I3006" s="1138"/>
      <c r="J3006" s="1138"/>
      <c r="K3006" s="1138"/>
      <c r="L3006" s="1138"/>
      <c r="M3006" s="1138">
        <v>10</v>
      </c>
      <c r="N3006" s="1138"/>
      <c r="O3006" s="1164">
        <v>45170</v>
      </c>
      <c r="P3006" s="557">
        <f t="shared" si="72"/>
        <v>10</v>
      </c>
    </row>
    <row r="3007" spans="1:16">
      <c r="A3007" s="1105">
        <v>45197</v>
      </c>
      <c r="B3007" s="1106" t="s">
        <v>3</v>
      </c>
      <c r="C3007" s="1106" t="s">
        <v>1647</v>
      </c>
      <c r="D3007" s="1137" t="s">
        <v>403</v>
      </c>
      <c r="E3007" s="1137"/>
      <c r="F3007" s="1137">
        <v>1</v>
      </c>
      <c r="G3007" s="1137">
        <v>1</v>
      </c>
      <c r="H3007" s="1138">
        <v>1</v>
      </c>
      <c r="I3007" s="1138"/>
      <c r="J3007" s="1138"/>
      <c r="K3007" s="1138"/>
      <c r="L3007" s="1138"/>
      <c r="M3007" s="1138"/>
      <c r="N3007" s="1138"/>
      <c r="O3007" s="1164">
        <v>45170</v>
      </c>
      <c r="P3007" s="557">
        <f t="shared" si="72"/>
        <v>0</v>
      </c>
    </row>
    <row r="3008" spans="1:16">
      <c r="A3008" s="1105">
        <v>45197</v>
      </c>
      <c r="B3008" s="1106" t="s">
        <v>3</v>
      </c>
      <c r="C3008" s="1106" t="s">
        <v>2502</v>
      </c>
      <c r="D3008" s="1137" t="s">
        <v>98</v>
      </c>
      <c r="E3008" s="1137"/>
      <c r="F3008" s="1137">
        <v>1</v>
      </c>
      <c r="G3008" s="1137">
        <v>1</v>
      </c>
      <c r="H3008" s="1138"/>
      <c r="I3008" s="1138"/>
      <c r="J3008" s="1138"/>
      <c r="K3008" s="1138"/>
      <c r="L3008" s="1138"/>
      <c r="M3008" s="1138"/>
      <c r="N3008" s="1138">
        <v>12</v>
      </c>
      <c r="O3008" s="1164">
        <v>45170</v>
      </c>
      <c r="P3008" s="557">
        <f t="shared" si="72"/>
        <v>12</v>
      </c>
    </row>
    <row r="3009" spans="1:16">
      <c r="A3009" s="1105">
        <v>45197</v>
      </c>
      <c r="B3009" s="1106" t="s">
        <v>472</v>
      </c>
      <c r="C3009" s="1106" t="s">
        <v>2635</v>
      </c>
      <c r="D3009" s="1137" t="s">
        <v>95</v>
      </c>
      <c r="E3009" s="1137"/>
      <c r="F3009" s="1137">
        <v>2</v>
      </c>
      <c r="G3009" s="1137">
        <v>2</v>
      </c>
      <c r="H3009" s="1138"/>
      <c r="I3009" s="1138"/>
      <c r="J3009" s="1138"/>
      <c r="K3009" s="1138"/>
      <c r="L3009" s="1138"/>
      <c r="M3009" s="1138"/>
      <c r="N3009" s="1138">
        <v>24</v>
      </c>
      <c r="O3009" s="1164">
        <v>45170</v>
      </c>
      <c r="P3009" s="557">
        <f t="shared" si="72"/>
        <v>24</v>
      </c>
    </row>
    <row r="3010" spans="1:16">
      <c r="A3010" s="1105">
        <v>45197</v>
      </c>
      <c r="B3010" s="1106" t="s">
        <v>37</v>
      </c>
      <c r="C3010" s="1106" t="s">
        <v>2636</v>
      </c>
      <c r="D3010" s="1137" t="s">
        <v>95</v>
      </c>
      <c r="E3010" s="1137"/>
      <c r="F3010" s="1137">
        <v>2</v>
      </c>
      <c r="G3010" s="1137">
        <v>2</v>
      </c>
      <c r="H3010" s="1138"/>
      <c r="I3010" s="1138"/>
      <c r="J3010" s="1138"/>
      <c r="K3010" s="1138"/>
      <c r="L3010" s="1138"/>
      <c r="M3010" s="1138"/>
      <c r="N3010" s="1138">
        <v>24</v>
      </c>
      <c r="O3010" s="1164">
        <v>45170</v>
      </c>
      <c r="P3010" s="557">
        <f t="shared" si="72"/>
        <v>24</v>
      </c>
    </row>
    <row r="3011" spans="1:16">
      <c r="A3011" s="1105">
        <v>45197</v>
      </c>
      <c r="B3011" s="1106" t="s">
        <v>41</v>
      </c>
      <c r="C3011" s="1106" t="s">
        <v>2637</v>
      </c>
      <c r="D3011" s="1137" t="s">
        <v>96</v>
      </c>
      <c r="E3011" s="1137"/>
      <c r="F3011" s="1137">
        <v>1</v>
      </c>
      <c r="G3011" s="1137">
        <v>1</v>
      </c>
      <c r="H3011" s="1138"/>
      <c r="I3011" s="1138"/>
      <c r="J3011" s="1138"/>
      <c r="K3011" s="1138"/>
      <c r="L3011" s="1138"/>
      <c r="M3011" s="1138"/>
      <c r="N3011" s="1138">
        <v>12</v>
      </c>
      <c r="O3011" s="1164">
        <v>45170</v>
      </c>
      <c r="P3011" s="557">
        <f t="shared" si="72"/>
        <v>12</v>
      </c>
    </row>
    <row r="3012" spans="1:16">
      <c r="A3012" s="1105">
        <v>45197</v>
      </c>
      <c r="B3012" s="1106" t="s">
        <v>472</v>
      </c>
      <c r="C3012" s="1106" t="s">
        <v>1798</v>
      </c>
      <c r="D3012" s="1137" t="s">
        <v>96</v>
      </c>
      <c r="E3012" s="1137"/>
      <c r="F3012" s="1137">
        <v>1</v>
      </c>
      <c r="G3012" s="1137">
        <v>1</v>
      </c>
      <c r="H3012" s="1138"/>
      <c r="I3012" s="1138"/>
      <c r="J3012" s="1138"/>
      <c r="K3012" s="1138"/>
      <c r="L3012" s="1138"/>
      <c r="M3012" s="1138"/>
      <c r="N3012" s="1138">
        <v>12</v>
      </c>
      <c r="O3012" s="1164">
        <v>45170</v>
      </c>
      <c r="P3012" s="557">
        <f t="shared" si="72"/>
        <v>12</v>
      </c>
    </row>
    <row r="3013" spans="1:16">
      <c r="A3013" s="1105">
        <v>45197</v>
      </c>
      <c r="B3013" s="1106" t="s">
        <v>2</v>
      </c>
      <c r="C3013" s="1106"/>
      <c r="D3013" s="1137" t="s">
        <v>99</v>
      </c>
      <c r="E3013" s="1137"/>
      <c r="F3013" s="1137">
        <v>1</v>
      </c>
      <c r="G3013" s="1137">
        <v>1</v>
      </c>
      <c r="H3013" s="1138"/>
      <c r="I3013" s="1138"/>
      <c r="J3013" s="1138"/>
      <c r="K3013" s="1138"/>
      <c r="L3013" s="1138"/>
      <c r="M3013" s="1138"/>
      <c r="N3013" s="1138">
        <v>0.5</v>
      </c>
      <c r="O3013" s="1164">
        <v>45170</v>
      </c>
      <c r="P3013" s="557">
        <f t="shared" si="72"/>
        <v>0.5</v>
      </c>
    </row>
    <row r="3014" spans="1:16">
      <c r="A3014" s="1105">
        <v>45197</v>
      </c>
      <c r="B3014" s="1106" t="s">
        <v>3</v>
      </c>
      <c r="C3014" s="1106"/>
      <c r="D3014" s="1137" t="s">
        <v>99</v>
      </c>
      <c r="E3014" s="1137"/>
      <c r="F3014" s="1137">
        <v>1</v>
      </c>
      <c r="G3014" s="1137">
        <v>1</v>
      </c>
      <c r="H3014" s="1138"/>
      <c r="I3014" s="1138"/>
      <c r="J3014" s="1138"/>
      <c r="K3014" s="1138"/>
      <c r="L3014" s="1138"/>
      <c r="M3014" s="1138"/>
      <c r="N3014" s="1138">
        <v>0.5</v>
      </c>
      <c r="O3014" s="1164">
        <v>45170</v>
      </c>
      <c r="P3014" s="557">
        <f t="shared" si="72"/>
        <v>0.5</v>
      </c>
    </row>
    <row r="3015" spans="1:16">
      <c r="A3015" s="1105">
        <v>45198</v>
      </c>
      <c r="B3015" s="1106" t="s">
        <v>472</v>
      </c>
      <c r="C3015" s="1106" t="s">
        <v>2638</v>
      </c>
      <c r="D3015" s="1137" t="s">
        <v>228</v>
      </c>
      <c r="E3015" s="1137"/>
      <c r="F3015" s="1137">
        <v>1</v>
      </c>
      <c r="G3015" s="1137">
        <v>1</v>
      </c>
      <c r="H3015" s="1138"/>
      <c r="I3015" s="1138"/>
      <c r="J3015" s="1138"/>
      <c r="K3015" s="1138"/>
      <c r="L3015" s="1138"/>
      <c r="M3015" s="1138">
        <v>35</v>
      </c>
      <c r="N3015" s="1138"/>
      <c r="O3015" s="1164">
        <v>45170</v>
      </c>
      <c r="P3015" s="557">
        <f t="shared" si="72"/>
        <v>35</v>
      </c>
    </row>
    <row r="3016" spans="1:16">
      <c r="A3016" s="1105">
        <v>45198</v>
      </c>
      <c r="B3016" s="1106" t="s">
        <v>472</v>
      </c>
      <c r="C3016" s="1106"/>
      <c r="D3016" s="1137" t="s">
        <v>10</v>
      </c>
      <c r="E3016" s="1137"/>
      <c r="F3016" s="1137">
        <v>3</v>
      </c>
      <c r="G3016" s="1137">
        <v>0.75</v>
      </c>
      <c r="H3016" s="1138"/>
      <c r="I3016" s="1138"/>
      <c r="J3016" s="1138"/>
      <c r="K3016" s="1138"/>
      <c r="L3016" s="1138"/>
      <c r="M3016" s="1138">
        <v>15</v>
      </c>
      <c r="N3016" s="1138"/>
      <c r="O3016" s="1164">
        <v>45170</v>
      </c>
      <c r="P3016" s="557">
        <f t="shared" si="72"/>
        <v>15</v>
      </c>
    </row>
    <row r="3017" spans="1:16">
      <c r="A3017" s="1105">
        <v>45198</v>
      </c>
      <c r="B3017" s="1106" t="s">
        <v>14</v>
      </c>
      <c r="C3017" s="1106" t="s">
        <v>2639</v>
      </c>
      <c r="D3017" s="1137" t="s">
        <v>204</v>
      </c>
      <c r="E3017" s="1137"/>
      <c r="F3017" s="1137">
        <v>1</v>
      </c>
      <c r="G3017" s="1137">
        <v>1</v>
      </c>
      <c r="H3017" s="1138"/>
      <c r="I3017" s="1138"/>
      <c r="J3017" s="1138"/>
      <c r="K3017" s="1138"/>
      <c r="L3017" s="1138"/>
      <c r="M3017" s="1138"/>
      <c r="N3017" s="1138">
        <v>55</v>
      </c>
      <c r="O3017" s="1164">
        <v>45170</v>
      </c>
      <c r="P3017" s="557">
        <f t="shared" si="72"/>
        <v>55</v>
      </c>
    </row>
    <row r="3018" spans="1:16">
      <c r="A3018" s="1105">
        <v>45198</v>
      </c>
      <c r="B3018" s="1106" t="s">
        <v>472</v>
      </c>
      <c r="C3018" s="1106" t="s">
        <v>1924</v>
      </c>
      <c r="D3018" s="1137" t="s">
        <v>95</v>
      </c>
      <c r="E3018" s="1137"/>
      <c r="F3018" s="1137">
        <v>1</v>
      </c>
      <c r="G3018" s="1137">
        <v>1</v>
      </c>
      <c r="H3018" s="1138"/>
      <c r="I3018" s="1138"/>
      <c r="J3018" s="1138"/>
      <c r="K3018" s="1138"/>
      <c r="L3018" s="1138"/>
      <c r="M3018" s="1138"/>
      <c r="N3018" s="1138">
        <v>12</v>
      </c>
      <c r="O3018" s="1164">
        <v>45170</v>
      </c>
      <c r="P3018" s="557">
        <f t="shared" si="72"/>
        <v>12</v>
      </c>
    </row>
    <row r="3019" spans="1:16">
      <c r="A3019" s="1105">
        <v>45198</v>
      </c>
      <c r="B3019" s="1106" t="s">
        <v>37</v>
      </c>
      <c r="C3019" s="1106" t="s">
        <v>2640</v>
      </c>
      <c r="D3019" s="1137" t="s">
        <v>95</v>
      </c>
      <c r="E3019" s="1137"/>
      <c r="F3019" s="1137">
        <v>1</v>
      </c>
      <c r="G3019" s="1137">
        <v>1</v>
      </c>
      <c r="H3019" s="1138"/>
      <c r="I3019" s="1138"/>
      <c r="J3019" s="1138"/>
      <c r="K3019" s="1138"/>
      <c r="L3019" s="1138"/>
      <c r="M3019" s="1138"/>
      <c r="N3019" s="1138">
        <v>12</v>
      </c>
      <c r="O3019" s="1164">
        <v>45170</v>
      </c>
      <c r="P3019" s="557">
        <f t="shared" si="72"/>
        <v>12</v>
      </c>
    </row>
    <row r="3020" spans="1:16">
      <c r="A3020" s="1105">
        <v>45198</v>
      </c>
      <c r="B3020" s="1106" t="s">
        <v>41</v>
      </c>
      <c r="C3020" s="1106" t="s">
        <v>2641</v>
      </c>
      <c r="D3020" s="1137" t="s">
        <v>96</v>
      </c>
      <c r="E3020" s="1137"/>
      <c r="F3020" s="1137">
        <v>1</v>
      </c>
      <c r="G3020" s="1137">
        <v>1</v>
      </c>
      <c r="H3020" s="1138"/>
      <c r="I3020" s="1138"/>
      <c r="J3020" s="1138"/>
      <c r="K3020" s="1138"/>
      <c r="L3020" s="1138"/>
      <c r="M3020" s="1138"/>
      <c r="N3020" s="1138">
        <v>12</v>
      </c>
      <c r="O3020" s="1164">
        <v>45170</v>
      </c>
      <c r="P3020" s="557">
        <f t="shared" si="72"/>
        <v>12</v>
      </c>
    </row>
    <row r="3021" spans="1:16">
      <c r="A3021" s="1105">
        <v>45198</v>
      </c>
      <c r="B3021" s="1106" t="s">
        <v>37</v>
      </c>
      <c r="C3021" s="1106"/>
      <c r="D3021" s="1137" t="s">
        <v>99</v>
      </c>
      <c r="E3021" s="1137"/>
      <c r="F3021" s="1137">
        <v>3</v>
      </c>
      <c r="G3021" s="1137">
        <v>3</v>
      </c>
      <c r="H3021" s="1138"/>
      <c r="I3021" s="1138"/>
      <c r="J3021" s="1138"/>
      <c r="K3021" s="1138"/>
      <c r="L3021" s="1138"/>
      <c r="M3021" s="1138"/>
      <c r="N3021" s="1138">
        <v>1.5</v>
      </c>
      <c r="O3021" s="1164">
        <v>45170</v>
      </c>
      <c r="P3021" s="557">
        <f t="shared" si="72"/>
        <v>1.5</v>
      </c>
    </row>
    <row r="3022" spans="1:16">
      <c r="A3022" s="1105">
        <v>45198</v>
      </c>
      <c r="B3022" s="1106" t="s">
        <v>3</v>
      </c>
      <c r="C3022" s="1106" t="s">
        <v>2642</v>
      </c>
      <c r="D3022" s="1137" t="s">
        <v>402</v>
      </c>
      <c r="E3022" s="1137"/>
      <c r="F3022" s="1137">
        <v>1</v>
      </c>
      <c r="G3022" s="1137">
        <v>1</v>
      </c>
      <c r="H3022" s="1138">
        <v>1</v>
      </c>
      <c r="I3022" s="1138"/>
      <c r="J3022" s="1138"/>
      <c r="K3022" s="1138"/>
      <c r="L3022" s="1138"/>
      <c r="M3022" s="1138"/>
      <c r="N3022" s="1138"/>
      <c r="O3022" s="1164">
        <v>45170</v>
      </c>
      <c r="P3022" s="557">
        <f t="shared" si="72"/>
        <v>0</v>
      </c>
    </row>
    <row r="3023" spans="1:16">
      <c r="A3023" s="1105">
        <v>45198</v>
      </c>
      <c r="B3023" s="1106" t="s">
        <v>3</v>
      </c>
      <c r="C3023" s="1106" t="s">
        <v>1647</v>
      </c>
      <c r="D3023" s="1137" t="s">
        <v>402</v>
      </c>
      <c r="E3023" s="1137"/>
      <c r="F3023" s="1137">
        <v>1</v>
      </c>
      <c r="G3023" s="1137">
        <v>1</v>
      </c>
      <c r="H3023" s="1138">
        <v>1</v>
      </c>
      <c r="I3023" s="1138"/>
      <c r="J3023" s="1138"/>
      <c r="K3023" s="1138"/>
      <c r="L3023" s="1138"/>
      <c r="M3023" s="1138"/>
      <c r="N3023" s="1138"/>
      <c r="O3023" s="1164">
        <v>45170</v>
      </c>
      <c r="P3023" s="557">
        <f t="shared" si="72"/>
        <v>0</v>
      </c>
    </row>
    <row r="3024" spans="1:16">
      <c r="A3024" s="1105">
        <v>45199</v>
      </c>
      <c r="B3024" s="1106" t="s">
        <v>2</v>
      </c>
      <c r="C3024" s="1106" t="s">
        <v>2643</v>
      </c>
      <c r="D3024" s="1137" t="s">
        <v>228</v>
      </c>
      <c r="E3024" s="1137"/>
      <c r="F3024" s="1137">
        <v>1</v>
      </c>
      <c r="G3024" s="1137">
        <v>1</v>
      </c>
      <c r="H3024" s="1138"/>
      <c r="I3024" s="1138"/>
      <c r="J3024" s="1138"/>
      <c r="K3024" s="1138"/>
      <c r="L3024" s="1138"/>
      <c r="M3024" s="1138">
        <v>20</v>
      </c>
      <c r="N3024" s="1138"/>
      <c r="O3024" s="1164">
        <v>45170</v>
      </c>
      <c r="P3024" s="557">
        <f t="shared" si="72"/>
        <v>20</v>
      </c>
    </row>
    <row r="3025" spans="1:16">
      <c r="A3025" s="1105">
        <v>45199</v>
      </c>
      <c r="B3025" s="1106" t="s">
        <v>472</v>
      </c>
      <c r="C3025" s="1106" t="s">
        <v>2644</v>
      </c>
      <c r="D3025" s="1137" t="s">
        <v>228</v>
      </c>
      <c r="E3025" s="1137"/>
      <c r="F3025" s="1137">
        <v>2</v>
      </c>
      <c r="G3025" s="1137">
        <v>2</v>
      </c>
      <c r="H3025" s="1138"/>
      <c r="I3025" s="1138"/>
      <c r="J3025" s="1138"/>
      <c r="K3025" s="1138"/>
      <c r="L3025" s="1138"/>
      <c r="M3025" s="1138">
        <v>40</v>
      </c>
      <c r="N3025" s="1138"/>
      <c r="O3025" s="1164">
        <v>45170</v>
      </c>
      <c r="P3025" s="557">
        <f t="shared" si="72"/>
        <v>40</v>
      </c>
    </row>
    <row r="3026" spans="1:16">
      <c r="A3026" s="1105">
        <v>45199</v>
      </c>
      <c r="B3026" s="1106" t="s">
        <v>2</v>
      </c>
      <c r="C3026" s="1106" t="s">
        <v>2631</v>
      </c>
      <c r="D3026" s="1137" t="s">
        <v>354</v>
      </c>
      <c r="E3026" s="1137"/>
      <c r="F3026" s="1137">
        <v>2</v>
      </c>
      <c r="G3026" s="1137">
        <v>2</v>
      </c>
      <c r="H3026" s="1138"/>
      <c r="I3026" s="1138"/>
      <c r="J3026" s="1138"/>
      <c r="K3026" s="1138"/>
      <c r="L3026" s="1138"/>
      <c r="M3026" s="1138">
        <v>10</v>
      </c>
      <c r="N3026" s="1138"/>
      <c r="O3026" s="1164">
        <v>45170</v>
      </c>
      <c r="P3026" s="557">
        <f t="shared" si="72"/>
        <v>10</v>
      </c>
    </row>
    <row r="3027" spans="1:16">
      <c r="A3027" s="1105">
        <v>45199</v>
      </c>
      <c r="B3027" s="1106" t="s">
        <v>12</v>
      </c>
      <c r="C3027" s="1106" t="s">
        <v>2645</v>
      </c>
      <c r="D3027" s="1137" t="s">
        <v>11</v>
      </c>
      <c r="E3027" s="1137"/>
      <c r="F3027" s="1137">
        <v>2</v>
      </c>
      <c r="G3027" s="1137">
        <v>2</v>
      </c>
      <c r="H3027" s="1138"/>
      <c r="I3027" s="1138"/>
      <c r="J3027" s="1138"/>
      <c r="K3027" s="1138"/>
      <c r="L3027" s="1138"/>
      <c r="M3027" s="1138">
        <v>12</v>
      </c>
      <c r="N3027" s="1138"/>
      <c r="O3027" s="1164">
        <v>45170</v>
      </c>
      <c r="P3027" s="557">
        <f t="shared" si="72"/>
        <v>12</v>
      </c>
    </row>
    <row r="3028" spans="1:16">
      <c r="A3028" s="1105">
        <v>45199</v>
      </c>
      <c r="B3028" s="1106" t="s">
        <v>472</v>
      </c>
      <c r="C3028" s="1106" t="s">
        <v>2646</v>
      </c>
      <c r="D3028" s="1137" t="s">
        <v>11</v>
      </c>
      <c r="E3028" s="1137"/>
      <c r="F3028" s="1137">
        <v>2</v>
      </c>
      <c r="G3028" s="1137">
        <v>2</v>
      </c>
      <c r="H3028" s="1138"/>
      <c r="I3028" s="1138"/>
      <c r="J3028" s="1138"/>
      <c r="K3028" s="1138"/>
      <c r="L3028" s="1138"/>
      <c r="M3028" s="1138">
        <v>12</v>
      </c>
      <c r="N3028" s="1138"/>
      <c r="O3028" s="1164">
        <v>45170</v>
      </c>
      <c r="P3028" s="557">
        <f t="shared" si="72"/>
        <v>12</v>
      </c>
    </row>
    <row r="3029" spans="1:16">
      <c r="A3029" s="1105">
        <v>45199</v>
      </c>
      <c r="B3029" s="1106" t="s">
        <v>43</v>
      </c>
      <c r="C3029" s="1106"/>
      <c r="D3029" s="1137" t="s">
        <v>10</v>
      </c>
      <c r="E3029" s="1137"/>
      <c r="F3029" s="1137">
        <v>2</v>
      </c>
      <c r="G3029" s="1137">
        <v>0.5</v>
      </c>
      <c r="H3029" s="1138"/>
      <c r="I3029" s="1138"/>
      <c r="J3029" s="1138"/>
      <c r="K3029" s="1138"/>
      <c r="L3029" s="1138"/>
      <c r="M3029" s="1138">
        <v>10</v>
      </c>
      <c r="N3029" s="1138"/>
      <c r="O3029" s="1164">
        <v>45170</v>
      </c>
      <c r="P3029" s="557">
        <f t="shared" si="72"/>
        <v>10</v>
      </c>
    </row>
    <row r="3030" spans="1:16">
      <c r="A3030" s="1105">
        <v>45199</v>
      </c>
      <c r="B3030" s="1106" t="s">
        <v>472</v>
      </c>
      <c r="C3030" s="1106"/>
      <c r="D3030" s="1137" t="s">
        <v>10</v>
      </c>
      <c r="E3030" s="1137"/>
      <c r="F3030" s="1137">
        <v>4</v>
      </c>
      <c r="G3030" s="1137">
        <v>1</v>
      </c>
      <c r="H3030" s="1138"/>
      <c r="I3030" s="1138"/>
      <c r="J3030" s="1138"/>
      <c r="K3030" s="1138"/>
      <c r="L3030" s="1138"/>
      <c r="M3030" s="1138">
        <v>20</v>
      </c>
      <c r="N3030" s="1138"/>
      <c r="O3030" s="1164">
        <v>45170</v>
      </c>
      <c r="P3030" s="557">
        <f t="shared" si="72"/>
        <v>20</v>
      </c>
    </row>
    <row r="3031" spans="1:16">
      <c r="A3031" s="1105">
        <v>45199</v>
      </c>
      <c r="B3031" s="1106" t="s">
        <v>41</v>
      </c>
      <c r="C3031" s="1106" t="s">
        <v>2623</v>
      </c>
      <c r="D3031" s="1137" t="s">
        <v>204</v>
      </c>
      <c r="E3031" s="1137"/>
      <c r="F3031" s="1137">
        <v>1</v>
      </c>
      <c r="G3031" s="1137">
        <v>1</v>
      </c>
      <c r="H3031" s="1138"/>
      <c r="I3031" s="1138"/>
      <c r="J3031" s="1138"/>
      <c r="K3031" s="1138"/>
      <c r="L3031" s="1138"/>
      <c r="M3031" s="1138"/>
      <c r="N3031" s="1138">
        <v>35</v>
      </c>
      <c r="O3031" s="1164">
        <v>45170</v>
      </c>
      <c r="P3031" s="557">
        <f t="shared" si="72"/>
        <v>35</v>
      </c>
    </row>
    <row r="3032" spans="1:16">
      <c r="A3032" s="1105">
        <v>45199</v>
      </c>
      <c r="B3032" s="1106" t="s">
        <v>472</v>
      </c>
      <c r="C3032" s="1106" t="s">
        <v>1924</v>
      </c>
      <c r="D3032" s="1137" t="s">
        <v>95</v>
      </c>
      <c r="E3032" s="1137"/>
      <c r="F3032" s="1137">
        <v>1</v>
      </c>
      <c r="G3032" s="1137">
        <v>1</v>
      </c>
      <c r="H3032" s="1138"/>
      <c r="I3032" s="1138"/>
      <c r="J3032" s="1138"/>
      <c r="K3032" s="1138"/>
      <c r="L3032" s="1138"/>
      <c r="M3032" s="1138"/>
      <c r="N3032" s="1138">
        <v>12</v>
      </c>
      <c r="O3032" s="1164">
        <v>45170</v>
      </c>
      <c r="P3032" s="557">
        <f t="shared" si="72"/>
        <v>12</v>
      </c>
    </row>
    <row r="3033" spans="1:16">
      <c r="A3033" s="1105">
        <v>45199</v>
      </c>
      <c r="B3033" s="1106" t="s">
        <v>37</v>
      </c>
      <c r="C3033" s="1106" t="s">
        <v>2640</v>
      </c>
      <c r="D3033" s="1137" t="s">
        <v>95</v>
      </c>
      <c r="E3033" s="1137"/>
      <c r="F3033" s="1137">
        <v>1</v>
      </c>
      <c r="G3033" s="1137">
        <v>1</v>
      </c>
      <c r="H3033" s="1138"/>
      <c r="I3033" s="1138"/>
      <c r="J3033" s="1138">
        <v>1</v>
      </c>
      <c r="K3033" s="1138"/>
      <c r="L3033" s="1138"/>
      <c r="M3033" s="1138"/>
      <c r="N3033" s="1138">
        <v>12</v>
      </c>
      <c r="O3033" s="1164">
        <v>45170</v>
      </c>
      <c r="P3033" s="557">
        <f t="shared" si="72"/>
        <v>12</v>
      </c>
    </row>
    <row r="3034" spans="1:16">
      <c r="A3034" s="1105">
        <v>45199</v>
      </c>
      <c r="B3034" s="1106" t="s">
        <v>40</v>
      </c>
      <c r="C3034" s="1106" t="s">
        <v>2637</v>
      </c>
      <c r="D3034" s="1137" t="s">
        <v>96</v>
      </c>
      <c r="E3034" s="1137"/>
      <c r="F3034" s="1137">
        <v>1</v>
      </c>
      <c r="G3034" s="1137">
        <v>1</v>
      </c>
      <c r="H3034" s="1138"/>
      <c r="I3034" s="1138"/>
      <c r="J3034" s="1138">
        <v>1</v>
      </c>
      <c r="K3034" s="1138"/>
      <c r="L3034" s="1138"/>
      <c r="M3034" s="1138"/>
      <c r="N3034" s="1138">
        <v>12</v>
      </c>
      <c r="O3034" s="1164">
        <v>45170</v>
      </c>
      <c r="P3034" s="557">
        <f t="shared" si="72"/>
        <v>12</v>
      </c>
    </row>
    <row r="3035" spans="1:16">
      <c r="A3035" s="1105">
        <v>45199</v>
      </c>
      <c r="B3035" s="1106" t="s">
        <v>2</v>
      </c>
      <c r="C3035" s="1106"/>
      <c r="D3035" s="1137" t="s">
        <v>99</v>
      </c>
      <c r="E3035" s="1137"/>
      <c r="F3035" s="1137">
        <v>3</v>
      </c>
      <c r="G3035" s="1137">
        <v>3</v>
      </c>
      <c r="H3035" s="1138"/>
      <c r="I3035" s="1138"/>
      <c r="J3035" s="1138"/>
      <c r="K3035" s="1138"/>
      <c r="L3035" s="1138"/>
      <c r="M3035" s="1138"/>
      <c r="N3035" s="1138">
        <v>1.5</v>
      </c>
      <c r="O3035" s="1164">
        <v>45170</v>
      </c>
      <c r="P3035" s="557">
        <f t="shared" si="72"/>
        <v>1.5</v>
      </c>
    </row>
    <row r="3036" spans="1:16">
      <c r="A3036" s="1105">
        <v>45199</v>
      </c>
      <c r="B3036" s="1106" t="s">
        <v>472</v>
      </c>
      <c r="C3036" s="1106" t="s">
        <v>1964</v>
      </c>
      <c r="D3036" s="1137" t="s">
        <v>95</v>
      </c>
      <c r="E3036" s="1137"/>
      <c r="F3036" s="1137">
        <v>1</v>
      </c>
      <c r="G3036" s="1137">
        <v>1</v>
      </c>
      <c r="H3036" s="1138"/>
      <c r="I3036" s="1138"/>
      <c r="J3036" s="1138"/>
      <c r="K3036" s="1138"/>
      <c r="L3036" s="1138"/>
      <c r="M3036" s="1138"/>
      <c r="N3036" s="1138">
        <v>12</v>
      </c>
      <c r="O3036" s="1164">
        <v>45170</v>
      </c>
      <c r="P3036" s="557">
        <f t="shared" si="72"/>
        <v>12</v>
      </c>
    </row>
    <row r="3037" spans="1:16">
      <c r="A3037" s="1105">
        <v>45199</v>
      </c>
      <c r="B3037" s="1106" t="s">
        <v>43</v>
      </c>
      <c r="C3037" s="1106" t="s">
        <v>2389</v>
      </c>
      <c r="D3037" s="1137" t="s">
        <v>98</v>
      </c>
      <c r="E3037" s="1137"/>
      <c r="F3037" s="1137">
        <v>1</v>
      </c>
      <c r="G3037" s="1137">
        <v>1</v>
      </c>
      <c r="H3037" s="1138"/>
      <c r="I3037" s="1138"/>
      <c r="J3037" s="1138"/>
      <c r="K3037" s="1138"/>
      <c r="L3037" s="1138"/>
      <c r="M3037" s="1138"/>
      <c r="N3037" s="1138">
        <v>12</v>
      </c>
      <c r="O3037" s="1164">
        <v>45170</v>
      </c>
      <c r="P3037" s="557">
        <f t="shared" si="72"/>
        <v>12</v>
      </c>
    </row>
    <row r="3038" spans="1:16">
      <c r="A3038" s="1105">
        <v>45199</v>
      </c>
      <c r="B3038" s="1106" t="s">
        <v>37</v>
      </c>
      <c r="C3038" s="1106" t="s">
        <v>2647</v>
      </c>
      <c r="D3038" s="1137" t="s">
        <v>95</v>
      </c>
      <c r="E3038" s="1137"/>
      <c r="F3038" s="1137">
        <v>2</v>
      </c>
      <c r="G3038" s="1137">
        <v>2</v>
      </c>
      <c r="H3038" s="1138"/>
      <c r="I3038" s="1138"/>
      <c r="J3038" s="1138">
        <v>2</v>
      </c>
      <c r="K3038" s="1138"/>
      <c r="L3038" s="1138"/>
      <c r="M3038" s="1138"/>
      <c r="N3038" s="1138">
        <v>24</v>
      </c>
      <c r="O3038" s="1164">
        <v>45170</v>
      </c>
      <c r="P3038" s="557">
        <f t="shared" si="72"/>
        <v>24</v>
      </c>
    </row>
    <row r="3039" spans="1:16">
      <c r="A3039" s="1105">
        <v>45199</v>
      </c>
      <c r="B3039" s="1106" t="s">
        <v>40</v>
      </c>
      <c r="C3039" s="1106" t="s">
        <v>2648</v>
      </c>
      <c r="D3039" s="1137" t="s">
        <v>96</v>
      </c>
      <c r="E3039" s="1137"/>
      <c r="F3039" s="1137">
        <v>2</v>
      </c>
      <c r="G3039" s="1137">
        <v>2</v>
      </c>
      <c r="H3039" s="1138"/>
      <c r="I3039" s="1138"/>
      <c r="J3039" s="1138">
        <v>2</v>
      </c>
      <c r="K3039" s="1138"/>
      <c r="L3039" s="1138"/>
      <c r="M3039" s="1138"/>
      <c r="N3039" s="1138">
        <v>24</v>
      </c>
      <c r="O3039" s="1164">
        <v>45170</v>
      </c>
      <c r="P3039" s="557">
        <f t="shared" si="72"/>
        <v>24</v>
      </c>
    </row>
    <row r="3040" spans="1:16">
      <c r="A3040" s="1105">
        <v>45202</v>
      </c>
      <c r="B3040" s="1106"/>
      <c r="C3040" s="1106" t="s">
        <v>2649</v>
      </c>
      <c r="D3040" s="1137" t="s">
        <v>2329</v>
      </c>
      <c r="E3040" s="1137"/>
      <c r="F3040" s="1137">
        <v>1</v>
      </c>
      <c r="G3040" s="1137">
        <v>1</v>
      </c>
      <c r="H3040" s="1138"/>
      <c r="I3040" s="1138"/>
      <c r="J3040" s="1138"/>
      <c r="K3040" s="1138"/>
      <c r="L3040" s="1138"/>
      <c r="M3040" s="1138">
        <v>500</v>
      </c>
      <c r="N3040" s="1138"/>
      <c r="O3040" s="1164">
        <v>45200</v>
      </c>
      <c r="P3040" s="557">
        <f t="shared" si="72"/>
        <v>500</v>
      </c>
    </row>
    <row r="3041" spans="1:16">
      <c r="A3041" s="1105">
        <v>45202</v>
      </c>
      <c r="B3041" s="1106" t="s">
        <v>41</v>
      </c>
      <c r="C3041" s="1106" t="s">
        <v>2125</v>
      </c>
      <c r="D3041" s="1137" t="s">
        <v>402</v>
      </c>
      <c r="E3041" s="1137"/>
      <c r="F3041" s="1137">
        <v>1</v>
      </c>
      <c r="G3041" s="1137">
        <v>1</v>
      </c>
      <c r="H3041" s="1138">
        <v>1</v>
      </c>
      <c r="I3041" s="1138"/>
      <c r="J3041" s="1138"/>
      <c r="K3041" s="1138"/>
      <c r="L3041" s="1138"/>
      <c r="M3041" s="1138"/>
      <c r="N3041" s="1138"/>
      <c r="O3041" s="1164">
        <v>45200</v>
      </c>
      <c r="P3041" s="557">
        <f t="shared" si="72"/>
        <v>0</v>
      </c>
    </row>
    <row r="3042" spans="1:16">
      <c r="A3042" s="1105">
        <v>45202</v>
      </c>
      <c r="B3042" s="1106" t="s">
        <v>41</v>
      </c>
      <c r="C3042" s="1106" t="s">
        <v>2125</v>
      </c>
      <c r="D3042" s="1137" t="s">
        <v>400</v>
      </c>
      <c r="E3042" s="1137"/>
      <c r="F3042" s="1137">
        <v>1</v>
      </c>
      <c r="G3042" s="1137">
        <v>1</v>
      </c>
      <c r="H3042" s="1138">
        <v>1</v>
      </c>
      <c r="I3042" s="1138"/>
      <c r="J3042" s="1138"/>
      <c r="K3042" s="1138"/>
      <c r="L3042" s="1138"/>
      <c r="M3042" s="1138"/>
      <c r="N3042" s="1138"/>
      <c r="O3042" s="1164">
        <v>45200</v>
      </c>
      <c r="P3042" s="557">
        <f t="shared" si="72"/>
        <v>0</v>
      </c>
    </row>
    <row r="3043" spans="1:16">
      <c r="A3043" s="1105">
        <v>45202</v>
      </c>
      <c r="B3043" s="1106" t="s">
        <v>41</v>
      </c>
      <c r="C3043" s="1106" t="s">
        <v>2125</v>
      </c>
      <c r="D3043" s="1137" t="s">
        <v>401</v>
      </c>
      <c r="E3043" s="1137"/>
      <c r="F3043" s="1137">
        <v>3</v>
      </c>
      <c r="G3043" s="1137">
        <v>3</v>
      </c>
      <c r="H3043" s="1138">
        <v>3</v>
      </c>
      <c r="I3043" s="1138"/>
      <c r="J3043" s="1138"/>
      <c r="K3043" s="1138"/>
      <c r="L3043" s="1138"/>
      <c r="M3043" s="1138"/>
      <c r="N3043" s="1138"/>
      <c r="O3043" s="1164">
        <v>45200</v>
      </c>
      <c r="P3043" s="557">
        <f t="shared" si="72"/>
        <v>0</v>
      </c>
    </row>
    <row r="3044" spans="1:16">
      <c r="A3044" s="1105">
        <v>45202</v>
      </c>
      <c r="B3044" s="1106" t="s">
        <v>41</v>
      </c>
      <c r="C3044" s="1106" t="s">
        <v>2203</v>
      </c>
      <c r="D3044" s="1137" t="s">
        <v>402</v>
      </c>
      <c r="E3044" s="1137"/>
      <c r="F3044" s="1137">
        <v>1</v>
      </c>
      <c r="G3044" s="1137">
        <v>1</v>
      </c>
      <c r="H3044" s="1138">
        <v>1</v>
      </c>
      <c r="I3044" s="1138"/>
      <c r="J3044" s="1138"/>
      <c r="K3044" s="1138"/>
      <c r="L3044" s="1138"/>
      <c r="M3044" s="1138"/>
      <c r="N3044" s="1138"/>
      <c r="O3044" s="1164">
        <v>45200</v>
      </c>
      <c r="P3044" s="557">
        <f t="shared" si="72"/>
        <v>0</v>
      </c>
    </row>
    <row r="3045" spans="1:16">
      <c r="A3045" s="1105">
        <v>45202</v>
      </c>
      <c r="B3045" s="1106" t="s">
        <v>41</v>
      </c>
      <c r="C3045" s="1106" t="s">
        <v>2203</v>
      </c>
      <c r="D3045" s="1137" t="s">
        <v>400</v>
      </c>
      <c r="E3045" s="1137"/>
      <c r="F3045" s="1137">
        <v>1</v>
      </c>
      <c r="G3045" s="1137">
        <v>1</v>
      </c>
      <c r="H3045" s="1138">
        <v>1</v>
      </c>
      <c r="I3045" s="1138"/>
      <c r="J3045" s="1138"/>
      <c r="K3045" s="1138"/>
      <c r="L3045" s="1138"/>
      <c r="M3045" s="1138"/>
      <c r="N3045" s="1138"/>
      <c r="O3045" s="1164">
        <v>45200</v>
      </c>
      <c r="P3045" s="557">
        <f t="shared" si="72"/>
        <v>0</v>
      </c>
    </row>
    <row r="3046" spans="1:16">
      <c r="A3046" s="1105">
        <v>45202</v>
      </c>
      <c r="B3046" s="1106" t="s">
        <v>41</v>
      </c>
      <c r="C3046" s="1106" t="s">
        <v>2203</v>
      </c>
      <c r="D3046" s="1137" t="s">
        <v>401</v>
      </c>
      <c r="E3046" s="1137"/>
      <c r="F3046" s="1137">
        <v>2</v>
      </c>
      <c r="G3046" s="1137">
        <v>2</v>
      </c>
      <c r="H3046" s="1138">
        <v>2</v>
      </c>
      <c r="I3046" s="1138"/>
      <c r="J3046" s="1138"/>
      <c r="K3046" s="1138"/>
      <c r="L3046" s="1138"/>
      <c r="M3046" s="1138"/>
      <c r="N3046" s="1138"/>
      <c r="O3046" s="1164">
        <v>45200</v>
      </c>
      <c r="P3046" s="557">
        <f t="shared" si="72"/>
        <v>0</v>
      </c>
    </row>
    <row r="3047" spans="1:16">
      <c r="A3047" s="1105">
        <v>45202</v>
      </c>
      <c r="B3047" s="1106" t="s">
        <v>14</v>
      </c>
      <c r="C3047" s="1106" t="s">
        <v>2442</v>
      </c>
      <c r="D3047" s="1137" t="s">
        <v>98</v>
      </c>
      <c r="E3047" s="1137"/>
      <c r="F3047" s="1137">
        <v>1</v>
      </c>
      <c r="G3047" s="1137">
        <v>1</v>
      </c>
      <c r="H3047" s="1138"/>
      <c r="I3047" s="1138"/>
      <c r="J3047" s="1138"/>
      <c r="K3047" s="1138"/>
      <c r="L3047" s="1138"/>
      <c r="M3047" s="1138"/>
      <c r="N3047" s="1138">
        <v>12</v>
      </c>
      <c r="O3047" s="1164">
        <v>45200</v>
      </c>
      <c r="P3047" s="557">
        <f t="shared" si="72"/>
        <v>12</v>
      </c>
    </row>
    <row r="3048" spans="1:16">
      <c r="A3048" s="1105">
        <v>45202</v>
      </c>
      <c r="B3048" s="1106" t="s">
        <v>3</v>
      </c>
      <c r="C3048" s="1106" t="s">
        <v>1926</v>
      </c>
      <c r="D3048" s="1137" t="s">
        <v>98</v>
      </c>
      <c r="E3048" s="1137"/>
      <c r="F3048" s="1137">
        <v>1</v>
      </c>
      <c r="G3048" s="1137">
        <v>1</v>
      </c>
      <c r="H3048" s="1138"/>
      <c r="I3048" s="1138"/>
      <c r="J3048" s="1138">
        <v>1</v>
      </c>
      <c r="K3048" s="1138"/>
      <c r="L3048" s="1138"/>
      <c r="M3048" s="1138"/>
      <c r="N3048" s="1138">
        <v>12</v>
      </c>
      <c r="O3048" s="1164">
        <v>45200</v>
      </c>
      <c r="P3048" s="557">
        <f t="shared" si="72"/>
        <v>12</v>
      </c>
    </row>
    <row r="3049" spans="1:16">
      <c r="A3049" s="1105">
        <v>45202</v>
      </c>
      <c r="B3049" s="1106" t="s">
        <v>472</v>
      </c>
      <c r="C3049" s="1106" t="s">
        <v>1994</v>
      </c>
      <c r="D3049" s="1137" t="s">
        <v>95</v>
      </c>
      <c r="E3049" s="1137"/>
      <c r="F3049" s="1137">
        <v>1</v>
      </c>
      <c r="G3049" s="1137">
        <v>1</v>
      </c>
      <c r="H3049" s="1138"/>
      <c r="I3049" s="1138"/>
      <c r="J3049" s="1138"/>
      <c r="K3049" s="1138"/>
      <c r="L3049" s="1138"/>
      <c r="M3049" s="1138"/>
      <c r="N3049" s="1138">
        <v>12</v>
      </c>
      <c r="O3049" s="1164">
        <v>45200</v>
      </c>
      <c r="P3049" s="557">
        <f t="shared" si="72"/>
        <v>12</v>
      </c>
    </row>
    <row r="3050" spans="1:16">
      <c r="A3050" s="1105">
        <v>45202</v>
      </c>
      <c r="B3050" s="1106" t="s">
        <v>37</v>
      </c>
      <c r="C3050" s="1106" t="s">
        <v>2640</v>
      </c>
      <c r="D3050" s="1137" t="s">
        <v>95</v>
      </c>
      <c r="E3050" s="1137"/>
      <c r="F3050" s="1137">
        <v>2</v>
      </c>
      <c r="G3050" s="1137">
        <v>2</v>
      </c>
      <c r="H3050" s="1138"/>
      <c r="I3050" s="1138"/>
      <c r="J3050" s="1138">
        <v>2</v>
      </c>
      <c r="K3050" s="1138"/>
      <c r="L3050" s="1138"/>
      <c r="M3050" s="1138"/>
      <c r="N3050" s="1138">
        <v>24</v>
      </c>
      <c r="O3050" s="1164">
        <v>45200</v>
      </c>
      <c r="P3050" s="557">
        <f t="shared" si="72"/>
        <v>24</v>
      </c>
    </row>
    <row r="3051" spans="1:16">
      <c r="A3051" s="1105">
        <v>45202</v>
      </c>
      <c r="B3051" s="1106" t="s">
        <v>40</v>
      </c>
      <c r="C3051" s="1106" t="s">
        <v>2651</v>
      </c>
      <c r="D3051" s="1137" t="s">
        <v>96</v>
      </c>
      <c r="E3051" s="1137"/>
      <c r="F3051" s="1137">
        <v>1</v>
      </c>
      <c r="G3051" s="1137">
        <v>1</v>
      </c>
      <c r="H3051" s="1138"/>
      <c r="I3051" s="1138"/>
      <c r="J3051" s="1138">
        <v>1</v>
      </c>
      <c r="K3051" s="1138"/>
      <c r="L3051" s="1138"/>
      <c r="M3051" s="1138"/>
      <c r="N3051" s="1138">
        <v>12</v>
      </c>
      <c r="O3051" s="1164">
        <v>45200</v>
      </c>
      <c r="P3051" s="557">
        <f t="shared" si="72"/>
        <v>12</v>
      </c>
    </row>
    <row r="3052" spans="1:16">
      <c r="A3052" s="1105">
        <v>45202</v>
      </c>
      <c r="B3052" s="1106" t="s">
        <v>14</v>
      </c>
      <c r="C3052" s="1106"/>
      <c r="D3052" s="1137" t="s">
        <v>99</v>
      </c>
      <c r="E3052" s="1137"/>
      <c r="F3052" s="1137">
        <v>5</v>
      </c>
      <c r="G3052" s="1137">
        <v>5</v>
      </c>
      <c r="H3052" s="1138"/>
      <c r="I3052" s="1138"/>
      <c r="J3052" s="1138"/>
      <c r="K3052" s="1138"/>
      <c r="L3052" s="1138"/>
      <c r="M3052" s="1138"/>
      <c r="N3052" s="1138">
        <v>2.5</v>
      </c>
      <c r="O3052" s="1164">
        <v>45200</v>
      </c>
      <c r="P3052" s="557">
        <f t="shared" si="72"/>
        <v>2.5</v>
      </c>
    </row>
    <row r="3053" spans="1:16">
      <c r="A3053" s="1105">
        <v>45203</v>
      </c>
      <c r="B3053" s="1106" t="s">
        <v>14</v>
      </c>
      <c r="C3053" s="1106" t="s">
        <v>2415</v>
      </c>
      <c r="D3053" s="1137" t="s">
        <v>204</v>
      </c>
      <c r="E3053" s="1137"/>
      <c r="F3053" s="1137">
        <v>1</v>
      </c>
      <c r="G3053" s="1137">
        <v>1</v>
      </c>
      <c r="H3053" s="1138"/>
      <c r="I3053" s="1138"/>
      <c r="J3053" s="1138"/>
      <c r="K3053" s="1138"/>
      <c r="L3053" s="1138"/>
      <c r="M3053" s="1138"/>
      <c r="N3053" s="1138">
        <v>60</v>
      </c>
      <c r="O3053" s="1164">
        <v>45200</v>
      </c>
      <c r="P3053" s="557">
        <f t="shared" si="72"/>
        <v>60</v>
      </c>
    </row>
    <row r="3054" spans="1:16">
      <c r="A3054" s="1105">
        <v>45203</v>
      </c>
      <c r="B3054" s="1106" t="s">
        <v>43</v>
      </c>
      <c r="C3054" s="1106" t="s">
        <v>2625</v>
      </c>
      <c r="D3054" s="1137" t="s">
        <v>10</v>
      </c>
      <c r="E3054" s="1137"/>
      <c r="F3054" s="1137">
        <v>4</v>
      </c>
      <c r="G3054" s="1137">
        <v>4</v>
      </c>
      <c r="H3054" s="1138"/>
      <c r="I3054" s="1138"/>
      <c r="J3054" s="1138"/>
      <c r="K3054" s="1138"/>
      <c r="L3054" s="1138"/>
      <c r="M3054" s="1138">
        <v>20</v>
      </c>
      <c r="N3054" s="1138"/>
      <c r="O3054" s="1164">
        <v>45200</v>
      </c>
      <c r="P3054" s="557">
        <f t="shared" si="72"/>
        <v>20</v>
      </c>
    </row>
    <row r="3055" spans="1:16">
      <c r="A3055" s="1105">
        <v>45203</v>
      </c>
      <c r="B3055" s="1106" t="s">
        <v>472</v>
      </c>
      <c r="C3055" s="1106" t="s">
        <v>2654</v>
      </c>
      <c r="D3055" s="1137" t="s">
        <v>95</v>
      </c>
      <c r="E3055" s="1137"/>
      <c r="F3055" s="1137">
        <v>1</v>
      </c>
      <c r="G3055" s="1137">
        <v>1</v>
      </c>
      <c r="H3055" s="1138"/>
      <c r="I3055" s="1138"/>
      <c r="J3055" s="1138"/>
      <c r="K3055" s="1138"/>
      <c r="L3055" s="1138"/>
      <c r="M3055" s="1138"/>
      <c r="N3055" s="1138">
        <v>12</v>
      </c>
      <c r="O3055" s="1164">
        <v>45200</v>
      </c>
      <c r="P3055" s="557">
        <f t="shared" si="72"/>
        <v>12</v>
      </c>
    </row>
    <row r="3056" spans="1:16">
      <c r="A3056" s="1105">
        <v>45203</v>
      </c>
      <c r="B3056" s="1106" t="s">
        <v>37</v>
      </c>
      <c r="C3056" s="1106" t="s">
        <v>2655</v>
      </c>
      <c r="D3056" s="1137" t="s">
        <v>95</v>
      </c>
      <c r="E3056" s="1137"/>
      <c r="F3056" s="1137">
        <v>1</v>
      </c>
      <c r="G3056" s="1137">
        <v>1</v>
      </c>
      <c r="H3056" s="1138"/>
      <c r="I3056" s="1138"/>
      <c r="J3056" s="1138">
        <v>1</v>
      </c>
      <c r="K3056" s="1138"/>
      <c r="L3056" s="1138"/>
      <c r="M3056" s="1138"/>
      <c r="N3056" s="1138">
        <v>12</v>
      </c>
      <c r="O3056" s="1164">
        <v>45200</v>
      </c>
      <c r="P3056" s="557">
        <f t="shared" si="72"/>
        <v>12</v>
      </c>
    </row>
    <row r="3057" spans="1:16">
      <c r="A3057" s="1105">
        <v>45203</v>
      </c>
      <c r="B3057" s="1106" t="s">
        <v>40</v>
      </c>
      <c r="C3057" s="1106" t="s">
        <v>2656</v>
      </c>
      <c r="D3057" s="1137" t="s">
        <v>96</v>
      </c>
      <c r="E3057" s="1137"/>
      <c r="F3057" s="1137">
        <v>2</v>
      </c>
      <c r="G3057" s="1137">
        <v>2</v>
      </c>
      <c r="H3057" s="1138"/>
      <c r="I3057" s="1138"/>
      <c r="J3057" s="1138">
        <v>2</v>
      </c>
      <c r="K3057" s="1138"/>
      <c r="L3057" s="1138"/>
      <c r="M3057" s="1138"/>
      <c r="N3057" s="1138">
        <v>24</v>
      </c>
      <c r="O3057" s="1164">
        <v>45200</v>
      </c>
      <c r="P3057" s="557">
        <f t="shared" si="72"/>
        <v>24</v>
      </c>
    </row>
    <row r="3058" spans="1:16">
      <c r="A3058" s="1105">
        <v>45203</v>
      </c>
      <c r="B3058" s="1106" t="s">
        <v>41</v>
      </c>
      <c r="C3058" s="1106" t="s">
        <v>2125</v>
      </c>
      <c r="D3058" s="1137" t="s">
        <v>401</v>
      </c>
      <c r="E3058" s="1137"/>
      <c r="F3058" s="1137">
        <v>5</v>
      </c>
      <c r="G3058" s="1137">
        <v>5</v>
      </c>
      <c r="H3058" s="1138">
        <v>5</v>
      </c>
      <c r="I3058" s="1138"/>
      <c r="J3058" s="1138"/>
      <c r="K3058" s="1138"/>
      <c r="L3058" s="1138"/>
      <c r="M3058" s="1138"/>
      <c r="N3058" s="1138"/>
      <c r="O3058" s="1164">
        <v>45200</v>
      </c>
      <c r="P3058" s="557">
        <f t="shared" si="72"/>
        <v>0</v>
      </c>
    </row>
    <row r="3059" spans="1:16">
      <c r="A3059" s="1105">
        <v>45203</v>
      </c>
      <c r="B3059" s="1106" t="s">
        <v>41</v>
      </c>
      <c r="C3059" s="1106" t="s">
        <v>2203</v>
      </c>
      <c r="D3059" s="1137" t="s">
        <v>401</v>
      </c>
      <c r="E3059" s="1137"/>
      <c r="F3059" s="1137">
        <v>1</v>
      </c>
      <c r="G3059" s="1137">
        <v>1</v>
      </c>
      <c r="H3059" s="1138">
        <v>1</v>
      </c>
      <c r="I3059" s="1138"/>
      <c r="J3059" s="1138"/>
      <c r="K3059" s="1138"/>
      <c r="L3059" s="1138"/>
      <c r="M3059" s="1138"/>
      <c r="N3059" s="1138"/>
      <c r="O3059" s="1164">
        <v>45200</v>
      </c>
      <c r="P3059" s="557">
        <f t="shared" si="72"/>
        <v>0</v>
      </c>
    </row>
    <row r="3060" spans="1:16">
      <c r="A3060" s="1105">
        <v>45204</v>
      </c>
      <c r="B3060" s="1106" t="s">
        <v>41</v>
      </c>
      <c r="C3060" s="1106" t="s">
        <v>2657</v>
      </c>
      <c r="D3060" s="1137" t="s">
        <v>228</v>
      </c>
      <c r="E3060" s="1137"/>
      <c r="F3060" s="1137">
        <v>1</v>
      </c>
      <c r="G3060" s="1137">
        <v>1</v>
      </c>
      <c r="H3060" s="1138"/>
      <c r="I3060" s="1138"/>
      <c r="J3060" s="1138"/>
      <c r="K3060" s="1138"/>
      <c r="L3060" s="1138"/>
      <c r="M3060" s="1138">
        <v>35</v>
      </c>
      <c r="N3060" s="1138"/>
      <c r="O3060" s="1164">
        <v>45200</v>
      </c>
      <c r="P3060" s="557">
        <f t="shared" si="72"/>
        <v>35</v>
      </c>
    </row>
    <row r="3061" spans="1:16">
      <c r="A3061" s="1105">
        <v>45204</v>
      </c>
      <c r="B3061" s="1106" t="s">
        <v>34</v>
      </c>
      <c r="C3061" s="1106" t="s">
        <v>2701</v>
      </c>
      <c r="D3061" s="1137" t="s">
        <v>228</v>
      </c>
      <c r="E3061" s="1137"/>
      <c r="F3061" s="1137">
        <v>2</v>
      </c>
      <c r="G3061" s="1137">
        <v>2</v>
      </c>
      <c r="H3061" s="1138"/>
      <c r="I3061" s="1138"/>
      <c r="J3061" s="1138"/>
      <c r="K3061" s="1138"/>
      <c r="L3061" s="1138"/>
      <c r="M3061" s="1138">
        <v>45</v>
      </c>
      <c r="N3061" s="1138"/>
      <c r="O3061" s="1164">
        <v>45200</v>
      </c>
      <c r="P3061" s="557">
        <f t="shared" si="72"/>
        <v>45</v>
      </c>
    </row>
    <row r="3062" spans="1:16">
      <c r="A3062" s="1105">
        <v>45204</v>
      </c>
      <c r="B3062" s="1106" t="s">
        <v>2</v>
      </c>
      <c r="C3062" s="1106" t="s">
        <v>2659</v>
      </c>
      <c r="D3062" s="1137" t="s">
        <v>354</v>
      </c>
      <c r="E3062" s="1137"/>
      <c r="F3062" s="1137">
        <v>2</v>
      </c>
      <c r="G3062" s="1137">
        <v>2</v>
      </c>
      <c r="H3062" s="1138"/>
      <c r="I3062" s="1138"/>
      <c r="J3062" s="1138"/>
      <c r="K3062" s="1138"/>
      <c r="L3062" s="1138"/>
      <c r="M3062" s="1138">
        <v>10</v>
      </c>
      <c r="N3062" s="1138"/>
      <c r="O3062" s="1164">
        <v>45200</v>
      </c>
      <c r="P3062" s="557">
        <f t="shared" si="72"/>
        <v>10</v>
      </c>
    </row>
    <row r="3063" spans="1:16">
      <c r="A3063" s="1105">
        <v>45204</v>
      </c>
      <c r="B3063" s="1106" t="s">
        <v>472</v>
      </c>
      <c r="C3063" s="1106" t="s">
        <v>2638</v>
      </c>
      <c r="D3063" s="1137" t="s">
        <v>354</v>
      </c>
      <c r="E3063" s="1137"/>
      <c r="F3063" s="1137">
        <v>1</v>
      </c>
      <c r="G3063" s="1137">
        <v>1</v>
      </c>
      <c r="H3063" s="1138"/>
      <c r="I3063" s="1138"/>
      <c r="J3063" s="1138"/>
      <c r="K3063" s="1138"/>
      <c r="L3063" s="1138"/>
      <c r="M3063" s="1138">
        <v>5</v>
      </c>
      <c r="N3063" s="1138"/>
      <c r="O3063" s="1164">
        <v>45200</v>
      </c>
      <c r="P3063" s="557">
        <f t="shared" si="72"/>
        <v>5</v>
      </c>
    </row>
    <row r="3064" spans="1:16">
      <c r="A3064" s="1105">
        <v>45204</v>
      </c>
      <c r="B3064" s="1106" t="s">
        <v>41</v>
      </c>
      <c r="C3064" s="1106" t="s">
        <v>2660</v>
      </c>
      <c r="D3064" s="1137" t="s">
        <v>354</v>
      </c>
      <c r="E3064" s="1137"/>
      <c r="F3064" s="1137">
        <v>1</v>
      </c>
      <c r="G3064" s="1137">
        <v>1</v>
      </c>
      <c r="H3064" s="1138"/>
      <c r="I3064" s="1138"/>
      <c r="J3064" s="1138"/>
      <c r="K3064" s="1138"/>
      <c r="L3064" s="1138"/>
      <c r="M3064" s="1138">
        <v>7</v>
      </c>
      <c r="N3064" s="1138"/>
      <c r="O3064" s="1164">
        <v>45200</v>
      </c>
      <c r="P3064" s="557">
        <f t="shared" si="72"/>
        <v>7</v>
      </c>
    </row>
    <row r="3065" spans="1:16">
      <c r="A3065" s="1105">
        <v>45204</v>
      </c>
      <c r="B3065" s="1106" t="s">
        <v>472</v>
      </c>
      <c r="C3065" s="1106"/>
      <c r="D3065" s="1137" t="s">
        <v>10</v>
      </c>
      <c r="E3065" s="1137"/>
      <c r="F3065" s="1137">
        <v>6</v>
      </c>
      <c r="G3065" s="1137">
        <v>1.5</v>
      </c>
      <c r="H3065" s="1138"/>
      <c r="I3065" s="1138"/>
      <c r="J3065" s="1138"/>
      <c r="K3065" s="1138"/>
      <c r="L3065" s="1138"/>
      <c r="M3065" s="1138">
        <v>30</v>
      </c>
      <c r="N3065" s="1138"/>
      <c r="O3065" s="1164">
        <v>45200</v>
      </c>
      <c r="P3065" s="557">
        <f t="shared" si="72"/>
        <v>30</v>
      </c>
    </row>
    <row r="3066" spans="1:16">
      <c r="A3066" s="1105">
        <v>45204</v>
      </c>
      <c r="B3066" s="1106" t="s">
        <v>41</v>
      </c>
      <c r="C3066" s="1106" t="s">
        <v>2634</v>
      </c>
      <c r="D3066" s="1137" t="s">
        <v>204</v>
      </c>
      <c r="E3066" s="1137"/>
      <c r="F3066" s="1137">
        <v>1</v>
      </c>
      <c r="G3066" s="1137">
        <v>1</v>
      </c>
      <c r="H3066" s="1138"/>
      <c r="I3066" s="1138"/>
      <c r="J3066" s="1138"/>
      <c r="K3066" s="1138"/>
      <c r="L3066" s="1138"/>
      <c r="M3066" s="1138"/>
      <c r="N3066" s="1138">
        <v>35</v>
      </c>
      <c r="O3066" s="1164">
        <v>45200</v>
      </c>
      <c r="P3066" s="557">
        <f t="shared" si="72"/>
        <v>35</v>
      </c>
    </row>
    <row r="3067" spans="1:16">
      <c r="A3067" s="1105">
        <v>45204</v>
      </c>
      <c r="B3067" s="1106" t="s">
        <v>2</v>
      </c>
      <c r="C3067" s="1106" t="s">
        <v>2659</v>
      </c>
      <c r="D3067" s="1137" t="s">
        <v>11</v>
      </c>
      <c r="E3067" s="1137"/>
      <c r="F3067" s="1137">
        <v>2</v>
      </c>
      <c r="G3067" s="1137">
        <v>2</v>
      </c>
      <c r="H3067" s="1138"/>
      <c r="I3067" s="1138"/>
      <c r="J3067" s="1138"/>
      <c r="K3067" s="1138"/>
      <c r="L3067" s="1138"/>
      <c r="M3067" s="1138">
        <v>12</v>
      </c>
      <c r="N3067" s="1138"/>
      <c r="O3067" s="1164">
        <v>45200</v>
      </c>
      <c r="P3067" s="557">
        <f t="shared" si="72"/>
        <v>12</v>
      </c>
    </row>
    <row r="3068" spans="1:16">
      <c r="A3068" s="1105">
        <v>45204</v>
      </c>
      <c r="B3068" s="1106" t="s">
        <v>472</v>
      </c>
      <c r="C3068" s="1106" t="s">
        <v>2646</v>
      </c>
      <c r="D3068" s="1137" t="s">
        <v>11</v>
      </c>
      <c r="E3068" s="1137"/>
      <c r="F3068" s="1137">
        <v>2</v>
      </c>
      <c r="G3068" s="1137">
        <v>2</v>
      </c>
      <c r="H3068" s="1138"/>
      <c r="I3068" s="1138"/>
      <c r="J3068" s="1138"/>
      <c r="K3068" s="1138"/>
      <c r="L3068" s="1138"/>
      <c r="M3068" s="1138">
        <v>12</v>
      </c>
      <c r="N3068" s="1138"/>
      <c r="O3068" s="1164">
        <v>45200</v>
      </c>
      <c r="P3068" s="557">
        <f t="shared" si="72"/>
        <v>12</v>
      </c>
    </row>
    <row r="3069" spans="1:16">
      <c r="A3069" s="1105">
        <v>45204</v>
      </c>
      <c r="B3069" s="1106" t="s">
        <v>472</v>
      </c>
      <c r="C3069" s="1106" t="s">
        <v>1964</v>
      </c>
      <c r="D3069" s="1137" t="s">
        <v>95</v>
      </c>
      <c r="E3069" s="1137"/>
      <c r="F3069" s="1137">
        <v>1</v>
      </c>
      <c r="G3069" s="1137">
        <v>1</v>
      </c>
      <c r="H3069" s="1138"/>
      <c r="I3069" s="1138"/>
      <c r="J3069" s="1138"/>
      <c r="K3069" s="1138"/>
      <c r="L3069" s="1138"/>
      <c r="M3069" s="1138"/>
      <c r="N3069" s="1138">
        <v>12</v>
      </c>
      <c r="O3069" s="1164">
        <v>45200</v>
      </c>
      <c r="P3069" s="557">
        <f t="shared" ref="P3069:P3075" si="73">SUM(K3069:N3069)</f>
        <v>12</v>
      </c>
    </row>
    <row r="3070" spans="1:16">
      <c r="A3070" s="1105">
        <v>45204</v>
      </c>
      <c r="B3070" s="1106" t="s">
        <v>37</v>
      </c>
      <c r="C3070" s="1106" t="s">
        <v>2655</v>
      </c>
      <c r="D3070" s="1137" t="s">
        <v>95</v>
      </c>
      <c r="E3070" s="1137"/>
      <c r="F3070" s="1137">
        <v>1</v>
      </c>
      <c r="G3070" s="1137">
        <v>1</v>
      </c>
      <c r="H3070" s="1138"/>
      <c r="I3070" s="1138"/>
      <c r="J3070" s="1138">
        <v>1</v>
      </c>
      <c r="K3070" s="1138"/>
      <c r="L3070" s="1138"/>
      <c r="M3070" s="1138"/>
      <c r="N3070" s="1138">
        <v>12</v>
      </c>
      <c r="O3070" s="1164">
        <v>45200</v>
      </c>
      <c r="P3070" s="557">
        <f t="shared" si="73"/>
        <v>12</v>
      </c>
    </row>
    <row r="3071" spans="1:16">
      <c r="A3071" s="1105">
        <v>45204</v>
      </c>
      <c r="B3071" s="1106" t="s">
        <v>472</v>
      </c>
      <c r="C3071" s="1106" t="s">
        <v>1964</v>
      </c>
      <c r="D3071" s="1137" t="s">
        <v>96</v>
      </c>
      <c r="E3071" s="1137"/>
      <c r="F3071" s="1137">
        <v>1</v>
      </c>
      <c r="G3071" s="1137">
        <v>1</v>
      </c>
      <c r="H3071" s="1138"/>
      <c r="I3071" s="1138"/>
      <c r="J3071" s="1138"/>
      <c r="K3071" s="1138"/>
      <c r="L3071" s="1138"/>
      <c r="M3071" s="1138"/>
      <c r="N3071" s="1138">
        <v>12</v>
      </c>
      <c r="O3071" s="1164">
        <v>45200</v>
      </c>
      <c r="P3071" s="557">
        <f t="shared" si="73"/>
        <v>12</v>
      </c>
    </row>
    <row r="3072" spans="1:16">
      <c r="A3072" s="1105">
        <v>45204</v>
      </c>
      <c r="B3072" s="1106" t="s">
        <v>41</v>
      </c>
      <c r="C3072" s="1106" t="s">
        <v>2125</v>
      </c>
      <c r="D3072" s="1137" t="s">
        <v>400</v>
      </c>
      <c r="E3072" s="1137"/>
      <c r="F3072" s="1137">
        <v>1</v>
      </c>
      <c r="G3072" s="1137">
        <v>1</v>
      </c>
      <c r="H3072" s="1137">
        <v>1</v>
      </c>
      <c r="I3072" s="1138"/>
      <c r="J3072" s="1138"/>
      <c r="K3072" s="1138"/>
      <c r="L3072" s="1138"/>
      <c r="M3072" s="1138"/>
      <c r="N3072" s="1138"/>
      <c r="O3072" s="1164">
        <v>45200</v>
      </c>
      <c r="P3072" s="557">
        <f t="shared" si="73"/>
        <v>0</v>
      </c>
    </row>
    <row r="3073" spans="1:16">
      <c r="A3073" s="1105">
        <v>45204</v>
      </c>
      <c r="B3073" s="1106" t="s">
        <v>41</v>
      </c>
      <c r="C3073" s="1106" t="s">
        <v>2125</v>
      </c>
      <c r="D3073" s="1137" t="s">
        <v>402</v>
      </c>
      <c r="E3073" s="1137"/>
      <c r="F3073" s="1137">
        <v>1</v>
      </c>
      <c r="G3073" s="1137">
        <v>1</v>
      </c>
      <c r="H3073" s="1137">
        <v>1</v>
      </c>
      <c r="I3073" s="1138"/>
      <c r="J3073" s="1138"/>
      <c r="K3073" s="1138"/>
      <c r="L3073" s="1138"/>
      <c r="M3073" s="1138"/>
      <c r="N3073" s="1138"/>
      <c r="O3073" s="1164">
        <v>45200</v>
      </c>
      <c r="P3073" s="557">
        <f t="shared" si="73"/>
        <v>0</v>
      </c>
    </row>
    <row r="3074" spans="1:16">
      <c r="A3074" s="1105">
        <v>45204</v>
      </c>
      <c r="B3074" s="1106" t="s">
        <v>41</v>
      </c>
      <c r="C3074" s="1106" t="s">
        <v>2203</v>
      </c>
      <c r="D3074" s="1137" t="s">
        <v>400</v>
      </c>
      <c r="E3074" s="1137"/>
      <c r="F3074" s="1137">
        <v>2</v>
      </c>
      <c r="G3074" s="1137">
        <v>2</v>
      </c>
      <c r="H3074" s="1138">
        <v>2</v>
      </c>
      <c r="I3074" s="1138"/>
      <c r="J3074" s="1138"/>
      <c r="K3074" s="1138"/>
      <c r="L3074" s="1138"/>
      <c r="M3074" s="1138"/>
      <c r="N3074" s="1138"/>
      <c r="O3074" s="1164">
        <v>45200</v>
      </c>
      <c r="P3074" s="557">
        <f t="shared" si="73"/>
        <v>0</v>
      </c>
    </row>
    <row r="3075" spans="1:16">
      <c r="A3075" s="1105">
        <v>45204</v>
      </c>
      <c r="B3075" s="1106" t="s">
        <v>41</v>
      </c>
      <c r="C3075" s="1106" t="s">
        <v>2203</v>
      </c>
      <c r="D3075" s="1137" t="s">
        <v>401</v>
      </c>
      <c r="E3075" s="1137"/>
      <c r="F3075" s="1137">
        <v>3</v>
      </c>
      <c r="G3075" s="1137">
        <v>3</v>
      </c>
      <c r="H3075" s="1138">
        <v>3</v>
      </c>
      <c r="I3075" s="1138"/>
      <c r="J3075" s="1138"/>
      <c r="K3075" s="1138"/>
      <c r="L3075" s="1138"/>
      <c r="M3075" s="1138"/>
      <c r="N3075" s="1138"/>
      <c r="O3075" s="1164">
        <v>45200</v>
      </c>
      <c r="P3075" s="557">
        <f t="shared" si="73"/>
        <v>0</v>
      </c>
    </row>
    <row r="3076" spans="1:16">
      <c r="A3076" s="1105">
        <v>45204</v>
      </c>
      <c r="B3076" s="1106" t="s">
        <v>41</v>
      </c>
      <c r="C3076" s="1106" t="s">
        <v>2203</v>
      </c>
      <c r="D3076" s="1137" t="s">
        <v>402</v>
      </c>
      <c r="E3076" s="1137"/>
      <c r="F3076" s="1137">
        <v>1</v>
      </c>
      <c r="G3076" s="1137">
        <v>1</v>
      </c>
      <c r="H3076" s="1138">
        <v>1</v>
      </c>
      <c r="I3076" s="1138"/>
      <c r="J3076" s="1138"/>
      <c r="K3076" s="1138"/>
      <c r="L3076" s="1138"/>
      <c r="M3076" s="1138"/>
      <c r="N3076" s="1138"/>
      <c r="O3076" s="1164">
        <v>45200</v>
      </c>
      <c r="P3076" s="557">
        <f t="shared" ref="P3076:P3090" si="74">SUM(K3076:N3076)</f>
        <v>0</v>
      </c>
    </row>
    <row r="3077" spans="1:16">
      <c r="A3077" s="1105">
        <v>45205</v>
      </c>
      <c r="B3077" s="1106" t="s">
        <v>41</v>
      </c>
      <c r="C3077" s="1106" t="s">
        <v>2703</v>
      </c>
      <c r="D3077" s="1137" t="s">
        <v>228</v>
      </c>
      <c r="E3077" s="1137"/>
      <c r="F3077" s="1137">
        <v>1</v>
      </c>
      <c r="G3077" s="1137">
        <v>1</v>
      </c>
      <c r="H3077" s="1138"/>
      <c r="I3077" s="1138"/>
      <c r="J3077" s="1138"/>
      <c r="K3077" s="1138"/>
      <c r="L3077" s="1138"/>
      <c r="M3077" s="1138">
        <v>44</v>
      </c>
      <c r="N3077" s="1138"/>
      <c r="O3077" s="1164">
        <v>45200</v>
      </c>
      <c r="P3077" s="557">
        <f t="shared" si="74"/>
        <v>44</v>
      </c>
    </row>
    <row r="3078" spans="1:16">
      <c r="A3078" s="1105">
        <v>45205</v>
      </c>
      <c r="B3078" s="1106" t="s">
        <v>472</v>
      </c>
      <c r="C3078" s="1106" t="s">
        <v>2638</v>
      </c>
      <c r="D3078" s="1137" t="s">
        <v>228</v>
      </c>
      <c r="E3078" s="1137"/>
      <c r="F3078" s="1137">
        <v>1</v>
      </c>
      <c r="G3078" s="1137">
        <v>1</v>
      </c>
      <c r="H3078" s="1138"/>
      <c r="I3078" s="1138"/>
      <c r="J3078" s="1138"/>
      <c r="K3078" s="1138"/>
      <c r="L3078" s="1138"/>
      <c r="M3078" s="1138">
        <v>29</v>
      </c>
      <c r="N3078" s="1138"/>
      <c r="O3078" s="1164">
        <v>45200</v>
      </c>
      <c r="P3078" s="557">
        <f t="shared" si="74"/>
        <v>29</v>
      </c>
    </row>
    <row r="3079" spans="1:16">
      <c r="A3079" s="1105">
        <v>45205</v>
      </c>
      <c r="B3079" s="1106" t="s">
        <v>41</v>
      </c>
      <c r="C3079" s="1106" t="s">
        <v>1451</v>
      </c>
      <c r="D3079" s="1137" t="s">
        <v>354</v>
      </c>
      <c r="E3079" s="1137"/>
      <c r="F3079" s="1137">
        <v>1</v>
      </c>
      <c r="G3079" s="1137">
        <v>1</v>
      </c>
      <c r="H3079" s="1138"/>
      <c r="I3079" s="1138"/>
      <c r="J3079" s="1138"/>
      <c r="K3079" s="1138"/>
      <c r="L3079" s="1138"/>
      <c r="M3079" s="1138">
        <v>7</v>
      </c>
      <c r="N3079" s="1138"/>
      <c r="O3079" s="1164">
        <v>45200</v>
      </c>
      <c r="P3079" s="557">
        <f t="shared" si="74"/>
        <v>7</v>
      </c>
    </row>
    <row r="3080" spans="1:16">
      <c r="A3080" s="1105">
        <v>45205</v>
      </c>
      <c r="B3080" s="1106" t="s">
        <v>2</v>
      </c>
      <c r="C3080" s="1106" t="s">
        <v>2661</v>
      </c>
      <c r="D3080" s="1137" t="s">
        <v>98</v>
      </c>
      <c r="E3080" s="1137"/>
      <c r="F3080" s="1137">
        <v>1</v>
      </c>
      <c r="G3080" s="1137">
        <v>1</v>
      </c>
      <c r="H3080" s="1138"/>
      <c r="I3080" s="1138"/>
      <c r="J3080" s="1138"/>
      <c r="K3080" s="1138"/>
      <c r="L3080" s="1138"/>
      <c r="M3080" s="1138"/>
      <c r="N3080" s="1138">
        <v>12</v>
      </c>
      <c r="O3080" s="1164">
        <v>45200</v>
      </c>
      <c r="P3080" s="557">
        <f t="shared" si="74"/>
        <v>12</v>
      </c>
    </row>
    <row r="3081" spans="1:16">
      <c r="A3081" s="1105">
        <v>45205</v>
      </c>
      <c r="B3081" s="1106" t="s">
        <v>472</v>
      </c>
      <c r="C3081" s="1106" t="s">
        <v>2198</v>
      </c>
      <c r="D3081" s="1137" t="s">
        <v>95</v>
      </c>
      <c r="E3081" s="1137"/>
      <c r="F3081" s="1137">
        <v>1</v>
      </c>
      <c r="G3081" s="1137">
        <v>1</v>
      </c>
      <c r="H3081" s="1138"/>
      <c r="I3081" s="1138"/>
      <c r="J3081" s="1138"/>
      <c r="K3081" s="1138"/>
      <c r="L3081" s="1138"/>
      <c r="M3081" s="1138"/>
      <c r="N3081" s="1138">
        <v>12</v>
      </c>
      <c r="O3081" s="1164">
        <v>45200</v>
      </c>
      <c r="P3081" s="557">
        <f t="shared" si="74"/>
        <v>12</v>
      </c>
    </row>
    <row r="3082" spans="1:16">
      <c r="A3082" s="1105">
        <v>45205</v>
      </c>
      <c r="B3082" s="1106" t="s">
        <v>37</v>
      </c>
      <c r="C3082" s="1106" t="s">
        <v>2655</v>
      </c>
      <c r="D3082" s="1137" t="s">
        <v>95</v>
      </c>
      <c r="E3082" s="1137"/>
      <c r="F3082" s="1137">
        <v>2</v>
      </c>
      <c r="G3082" s="1137">
        <v>2</v>
      </c>
      <c r="H3082" s="1138"/>
      <c r="I3082" s="1138"/>
      <c r="J3082" s="1138">
        <v>2</v>
      </c>
      <c r="K3082" s="1138"/>
      <c r="L3082" s="1138"/>
      <c r="M3082" s="1138"/>
      <c r="N3082" s="1138">
        <v>24</v>
      </c>
      <c r="O3082" s="1164">
        <v>45200</v>
      </c>
      <c r="P3082" s="557">
        <f t="shared" si="74"/>
        <v>24</v>
      </c>
    </row>
    <row r="3083" spans="1:16">
      <c r="A3083" s="1105">
        <v>45205</v>
      </c>
      <c r="B3083" s="1106" t="s">
        <v>472</v>
      </c>
      <c r="C3083" s="1106" t="s">
        <v>1964</v>
      </c>
      <c r="D3083" s="1137" t="s">
        <v>96</v>
      </c>
      <c r="E3083" s="1137"/>
      <c r="F3083" s="1137">
        <v>2</v>
      </c>
      <c r="G3083" s="1137">
        <v>2</v>
      </c>
      <c r="H3083" s="1138"/>
      <c r="I3083" s="1138"/>
      <c r="J3083" s="1138">
        <v>2</v>
      </c>
      <c r="K3083" s="1138"/>
      <c r="L3083" s="1138"/>
      <c r="M3083" s="1138"/>
      <c r="N3083" s="1138">
        <v>24</v>
      </c>
      <c r="O3083" s="1164">
        <v>45200</v>
      </c>
      <c r="P3083" s="557">
        <f t="shared" si="74"/>
        <v>24</v>
      </c>
    </row>
    <row r="3084" spans="1:16">
      <c r="A3084" s="1105">
        <v>45205</v>
      </c>
      <c r="B3084" s="1106" t="s">
        <v>41</v>
      </c>
      <c r="C3084" s="1106" t="s">
        <v>2155</v>
      </c>
      <c r="D3084" s="1137" t="s">
        <v>402</v>
      </c>
      <c r="E3084" s="1137"/>
      <c r="F3084" s="1137">
        <v>1</v>
      </c>
      <c r="G3084" s="1137">
        <v>1</v>
      </c>
      <c r="H3084" s="1137">
        <v>1</v>
      </c>
      <c r="I3084" s="1138"/>
      <c r="J3084" s="1138"/>
      <c r="K3084" s="1138"/>
      <c r="L3084" s="1138"/>
      <c r="M3084" s="1138"/>
      <c r="N3084" s="1138"/>
      <c r="O3084" s="1164">
        <v>45200</v>
      </c>
      <c r="P3084" s="557">
        <f t="shared" si="74"/>
        <v>0</v>
      </c>
    </row>
    <row r="3085" spans="1:16">
      <c r="A3085" s="1105">
        <v>45205</v>
      </c>
      <c r="B3085" s="1106" t="s">
        <v>41</v>
      </c>
      <c r="C3085" s="1106" t="s">
        <v>2155</v>
      </c>
      <c r="D3085" s="1137" t="s">
        <v>400</v>
      </c>
      <c r="E3085" s="1137"/>
      <c r="F3085" s="1137">
        <v>1</v>
      </c>
      <c r="G3085" s="1137">
        <v>1</v>
      </c>
      <c r="H3085" s="1137">
        <v>1</v>
      </c>
      <c r="I3085" s="1138"/>
      <c r="J3085" s="1138"/>
      <c r="K3085" s="1138"/>
      <c r="L3085" s="1138"/>
      <c r="M3085" s="1138"/>
      <c r="N3085" s="1138"/>
      <c r="O3085" s="1164">
        <v>45200</v>
      </c>
      <c r="P3085" s="557">
        <f t="shared" si="74"/>
        <v>0</v>
      </c>
    </row>
    <row r="3086" spans="1:16">
      <c r="A3086" s="1105">
        <v>45205</v>
      </c>
      <c r="B3086" s="1106" t="s">
        <v>41</v>
      </c>
      <c r="C3086" s="1106" t="s">
        <v>2155</v>
      </c>
      <c r="D3086" s="1137" t="s">
        <v>401</v>
      </c>
      <c r="E3086" s="1137"/>
      <c r="F3086" s="1137">
        <v>1</v>
      </c>
      <c r="G3086" s="1137">
        <v>1</v>
      </c>
      <c r="H3086" s="1137">
        <v>1</v>
      </c>
      <c r="I3086" s="1138"/>
      <c r="J3086" s="1138"/>
      <c r="K3086" s="1138"/>
      <c r="L3086" s="1138"/>
      <c r="M3086" s="1138"/>
      <c r="N3086" s="1138"/>
      <c r="O3086" s="1164">
        <v>45200</v>
      </c>
      <c r="P3086" s="557">
        <f t="shared" si="74"/>
        <v>0</v>
      </c>
    </row>
    <row r="3087" spans="1:16">
      <c r="A3087" s="1105">
        <v>45205</v>
      </c>
      <c r="B3087" s="1106" t="s">
        <v>41</v>
      </c>
      <c r="C3087" s="1106" t="s">
        <v>2662</v>
      </c>
      <c r="D3087" s="1137" t="s">
        <v>402</v>
      </c>
      <c r="E3087" s="1137"/>
      <c r="F3087" s="1137">
        <v>1</v>
      </c>
      <c r="G3087" s="1137">
        <v>1</v>
      </c>
      <c r="H3087" s="1137">
        <v>1</v>
      </c>
      <c r="I3087" s="1138"/>
      <c r="J3087" s="1138"/>
      <c r="K3087" s="1138"/>
      <c r="L3087" s="1138"/>
      <c r="M3087" s="1138"/>
      <c r="N3087" s="1138"/>
      <c r="O3087" s="1164">
        <v>45200</v>
      </c>
      <c r="P3087" s="557">
        <f t="shared" si="74"/>
        <v>0</v>
      </c>
    </row>
    <row r="3088" spans="1:16">
      <c r="A3088" s="1105">
        <v>45205</v>
      </c>
      <c r="B3088" s="1106" t="s">
        <v>41</v>
      </c>
      <c r="C3088" s="1106" t="s">
        <v>2662</v>
      </c>
      <c r="D3088" s="1137" t="s">
        <v>400</v>
      </c>
      <c r="E3088" s="1137"/>
      <c r="F3088" s="1137">
        <v>1</v>
      </c>
      <c r="G3088" s="1137">
        <v>1</v>
      </c>
      <c r="H3088" s="1137">
        <v>1</v>
      </c>
      <c r="I3088" s="1138"/>
      <c r="J3088" s="1138"/>
      <c r="K3088" s="1138"/>
      <c r="L3088" s="1138"/>
      <c r="M3088" s="1138"/>
      <c r="N3088" s="1138"/>
      <c r="O3088" s="1164">
        <v>45200</v>
      </c>
      <c r="P3088" s="557">
        <f t="shared" si="74"/>
        <v>0</v>
      </c>
    </row>
    <row r="3089" spans="1:16">
      <c r="A3089" s="1105">
        <v>45205</v>
      </c>
      <c r="B3089" s="1106" t="s">
        <v>41</v>
      </c>
      <c r="C3089" s="1106" t="s">
        <v>2662</v>
      </c>
      <c r="D3089" s="1137" t="s">
        <v>401</v>
      </c>
      <c r="E3089" s="1137"/>
      <c r="F3089" s="1137">
        <v>1</v>
      </c>
      <c r="G3089" s="1137">
        <v>1</v>
      </c>
      <c r="H3089" s="1137">
        <v>1</v>
      </c>
      <c r="I3089" s="1138"/>
      <c r="J3089" s="1138"/>
      <c r="K3089" s="1138"/>
      <c r="L3089" s="1138"/>
      <c r="M3089" s="1138"/>
      <c r="N3089" s="1138"/>
      <c r="O3089" s="1164">
        <v>45200</v>
      </c>
      <c r="P3089" s="557">
        <f t="shared" si="74"/>
        <v>0</v>
      </c>
    </row>
    <row r="3090" spans="1:16">
      <c r="A3090" s="1105">
        <v>45207</v>
      </c>
      <c r="B3090" s="1106" t="s">
        <v>3</v>
      </c>
      <c r="C3090" s="1106" t="s">
        <v>2664</v>
      </c>
      <c r="D3090" s="1137" t="s">
        <v>97</v>
      </c>
      <c r="E3090" s="1137"/>
      <c r="F3090" s="1137">
        <v>1</v>
      </c>
      <c r="G3090" s="1137">
        <v>1</v>
      </c>
      <c r="H3090" s="1138"/>
      <c r="I3090" s="1138"/>
      <c r="J3090" s="1138">
        <v>1</v>
      </c>
      <c r="K3090" s="1138"/>
      <c r="L3090" s="1138"/>
      <c r="M3090" s="1138"/>
      <c r="N3090" s="1138">
        <v>12</v>
      </c>
      <c r="O3090" s="1164">
        <v>45200</v>
      </c>
      <c r="P3090" s="557">
        <f t="shared" si="74"/>
        <v>12</v>
      </c>
    </row>
    <row r="3091" spans="1:16">
      <c r="A3091" s="1105">
        <v>45207</v>
      </c>
      <c r="B3091" s="1106" t="s">
        <v>3</v>
      </c>
      <c r="C3091" s="1106" t="s">
        <v>1971</v>
      </c>
      <c r="D3091" s="1137" t="s">
        <v>98</v>
      </c>
      <c r="E3091" s="1137"/>
      <c r="F3091" s="1137">
        <v>1</v>
      </c>
      <c r="G3091" s="1137">
        <v>1</v>
      </c>
      <c r="H3091" s="1138"/>
      <c r="I3091" s="1138"/>
      <c r="J3091" s="1138">
        <v>1</v>
      </c>
      <c r="K3091" s="1138"/>
      <c r="L3091" s="1138"/>
      <c r="M3091" s="1138"/>
      <c r="N3091" s="1138">
        <v>12</v>
      </c>
      <c r="O3091" s="1164">
        <v>45200</v>
      </c>
      <c r="P3091" s="557">
        <f t="shared" ref="P3091:P3118" si="75">SUM(K3091:N3091)</f>
        <v>12</v>
      </c>
    </row>
    <row r="3092" spans="1:16">
      <c r="A3092" s="1105">
        <v>45207</v>
      </c>
      <c r="B3092" s="1106" t="s">
        <v>472</v>
      </c>
      <c r="C3092" s="1106" t="s">
        <v>2198</v>
      </c>
      <c r="D3092" s="1137" t="s">
        <v>96</v>
      </c>
      <c r="E3092" s="1137"/>
      <c r="F3092" s="1137">
        <v>1</v>
      </c>
      <c r="G3092" s="1137">
        <v>1</v>
      </c>
      <c r="H3092" s="1138"/>
      <c r="I3092" s="1138"/>
      <c r="J3092" s="1138"/>
      <c r="K3092" s="1138"/>
      <c r="L3092" s="1138"/>
      <c r="M3092" s="1138"/>
      <c r="N3092" s="1138">
        <v>12</v>
      </c>
      <c r="O3092" s="1164">
        <v>45200</v>
      </c>
      <c r="P3092" s="557">
        <f t="shared" si="75"/>
        <v>12</v>
      </c>
    </row>
    <row r="3093" spans="1:16">
      <c r="A3093" s="1105">
        <v>45207</v>
      </c>
      <c r="B3093" s="1106" t="s">
        <v>3</v>
      </c>
      <c r="C3093" s="1106"/>
      <c r="D3093" s="1137" t="s">
        <v>99</v>
      </c>
      <c r="E3093" s="1137"/>
      <c r="F3093" s="1137">
        <v>5</v>
      </c>
      <c r="G3093" s="1137">
        <v>5</v>
      </c>
      <c r="H3093" s="1138"/>
      <c r="I3093" s="1138"/>
      <c r="J3093" s="1138"/>
      <c r="K3093" s="1138"/>
      <c r="L3093" s="1138"/>
      <c r="M3093" s="1138"/>
      <c r="N3093" s="1138">
        <v>2.5</v>
      </c>
      <c r="O3093" s="1164">
        <v>45200</v>
      </c>
      <c r="P3093" s="557">
        <f t="shared" si="75"/>
        <v>2.5</v>
      </c>
    </row>
    <row r="3094" spans="1:16">
      <c r="A3094" s="1105">
        <v>45207</v>
      </c>
      <c r="B3094" s="1106" t="s">
        <v>41</v>
      </c>
      <c r="C3094" s="1106" t="s">
        <v>2155</v>
      </c>
      <c r="D3094" s="1137" t="s">
        <v>401</v>
      </c>
      <c r="E3094" s="1137"/>
      <c r="F3094" s="1137">
        <v>3</v>
      </c>
      <c r="G3094" s="1137">
        <v>3</v>
      </c>
      <c r="H3094" s="1138">
        <v>3</v>
      </c>
      <c r="I3094" s="1138"/>
      <c r="J3094" s="1138"/>
      <c r="K3094" s="1138"/>
      <c r="L3094" s="1138"/>
      <c r="M3094" s="1138"/>
      <c r="N3094" s="1138"/>
      <c r="O3094" s="1164">
        <v>45200</v>
      </c>
      <c r="P3094" s="557">
        <f t="shared" si="75"/>
        <v>0</v>
      </c>
    </row>
    <row r="3095" spans="1:16">
      <c r="A3095" s="1105">
        <v>45207</v>
      </c>
      <c r="B3095" s="1106" t="s">
        <v>41</v>
      </c>
      <c r="C3095" s="1106" t="s">
        <v>2155</v>
      </c>
      <c r="D3095" s="1137" t="s">
        <v>400</v>
      </c>
      <c r="E3095" s="1137"/>
      <c r="F3095" s="1137">
        <v>2</v>
      </c>
      <c r="G3095" s="1137">
        <v>2</v>
      </c>
      <c r="H3095" s="1138">
        <v>2</v>
      </c>
      <c r="I3095" s="1138"/>
      <c r="J3095" s="1138"/>
      <c r="K3095" s="1138"/>
      <c r="L3095" s="1138"/>
      <c r="M3095" s="1138"/>
      <c r="N3095" s="1138"/>
      <c r="O3095" s="1164">
        <v>45200</v>
      </c>
      <c r="P3095" s="557">
        <f t="shared" si="75"/>
        <v>0</v>
      </c>
    </row>
    <row r="3096" spans="1:16">
      <c r="A3096" s="1105">
        <v>45207</v>
      </c>
      <c r="B3096" s="1106" t="s">
        <v>41</v>
      </c>
      <c r="C3096" s="1106" t="s">
        <v>2155</v>
      </c>
      <c r="D3096" s="1137" t="s">
        <v>403</v>
      </c>
      <c r="E3096" s="1137"/>
      <c r="F3096" s="1137">
        <v>1</v>
      </c>
      <c r="G3096" s="1137">
        <v>1</v>
      </c>
      <c r="H3096" s="1138">
        <v>1</v>
      </c>
      <c r="I3096" s="1138"/>
      <c r="J3096" s="1138"/>
      <c r="K3096" s="1138"/>
      <c r="L3096" s="1138"/>
      <c r="M3096" s="1138"/>
      <c r="N3096" s="1138"/>
      <c r="O3096" s="1164">
        <v>45200</v>
      </c>
      <c r="P3096" s="557">
        <f t="shared" si="75"/>
        <v>0</v>
      </c>
    </row>
    <row r="3097" spans="1:16">
      <c r="A3097" s="1105">
        <v>45207</v>
      </c>
      <c r="B3097" s="1106" t="s">
        <v>41</v>
      </c>
      <c r="C3097" s="1106" t="s">
        <v>2662</v>
      </c>
      <c r="D3097" s="1137" t="s">
        <v>401</v>
      </c>
      <c r="E3097" s="1137"/>
      <c r="F3097" s="1137">
        <v>2</v>
      </c>
      <c r="G3097" s="1137">
        <v>2</v>
      </c>
      <c r="H3097" s="1138">
        <v>2</v>
      </c>
      <c r="I3097" s="1138"/>
      <c r="J3097" s="1138"/>
      <c r="K3097" s="1138"/>
      <c r="L3097" s="1138"/>
      <c r="M3097" s="1138"/>
      <c r="N3097" s="1138"/>
      <c r="O3097" s="1164">
        <v>45200</v>
      </c>
      <c r="P3097" s="557">
        <f t="shared" si="75"/>
        <v>0</v>
      </c>
    </row>
    <row r="3098" spans="1:16">
      <c r="A3098" s="1105">
        <v>45208</v>
      </c>
      <c r="B3098" s="1106" t="s">
        <v>472</v>
      </c>
      <c r="C3098" s="1106" t="s">
        <v>2646</v>
      </c>
      <c r="D3098" s="1137" t="s">
        <v>11</v>
      </c>
      <c r="E3098" s="1137"/>
      <c r="F3098" s="1137">
        <v>2</v>
      </c>
      <c r="G3098" s="1137">
        <v>2</v>
      </c>
      <c r="H3098" s="1138"/>
      <c r="I3098" s="1138"/>
      <c r="J3098" s="1138"/>
      <c r="K3098" s="1138"/>
      <c r="L3098" s="1138"/>
      <c r="M3098" s="1138">
        <v>12</v>
      </c>
      <c r="N3098" s="1138"/>
      <c r="O3098" s="1164">
        <v>45200</v>
      </c>
      <c r="P3098" s="557">
        <f t="shared" si="75"/>
        <v>12</v>
      </c>
    </row>
    <row r="3099" spans="1:16">
      <c r="A3099" s="1105">
        <v>45208</v>
      </c>
      <c r="B3099" s="1106" t="s">
        <v>472</v>
      </c>
      <c r="C3099" s="1106" t="s">
        <v>2638</v>
      </c>
      <c r="D3099" s="1137" t="s">
        <v>354</v>
      </c>
      <c r="E3099" s="1137"/>
      <c r="F3099" s="1137">
        <v>1</v>
      </c>
      <c r="G3099" s="1137">
        <v>1</v>
      </c>
      <c r="H3099" s="1138"/>
      <c r="I3099" s="1138"/>
      <c r="J3099" s="1138"/>
      <c r="K3099" s="1138"/>
      <c r="L3099" s="1138"/>
      <c r="M3099" s="1138">
        <v>10</v>
      </c>
      <c r="N3099" s="1138"/>
      <c r="O3099" s="1164">
        <v>45200</v>
      </c>
      <c r="P3099" s="557">
        <f t="shared" si="75"/>
        <v>10</v>
      </c>
    </row>
    <row r="3100" spans="1:16">
      <c r="A3100" s="1105">
        <v>45208</v>
      </c>
      <c r="B3100" s="1106" t="s">
        <v>41</v>
      </c>
      <c r="C3100" s="1106" t="s">
        <v>2674</v>
      </c>
      <c r="D3100" s="1137" t="s">
        <v>354</v>
      </c>
      <c r="E3100" s="1137"/>
      <c r="F3100" s="1137">
        <v>3</v>
      </c>
      <c r="G3100" s="1137">
        <v>3</v>
      </c>
      <c r="H3100" s="1138"/>
      <c r="I3100" s="1138"/>
      <c r="J3100" s="1138"/>
      <c r="K3100" s="1138"/>
      <c r="L3100" s="1138"/>
      <c r="M3100" s="1138">
        <v>21</v>
      </c>
      <c r="N3100" s="1138"/>
      <c r="O3100" s="1164">
        <v>45200</v>
      </c>
      <c r="P3100" s="557">
        <f t="shared" si="75"/>
        <v>21</v>
      </c>
    </row>
    <row r="3101" spans="1:16">
      <c r="A3101" s="1105">
        <v>45208</v>
      </c>
      <c r="B3101" s="1106" t="s">
        <v>34</v>
      </c>
      <c r="C3101" s="1106" t="s">
        <v>2658</v>
      </c>
      <c r="D3101" s="1137" t="s">
        <v>354</v>
      </c>
      <c r="E3101" s="1137"/>
      <c r="F3101" s="1137">
        <v>1</v>
      </c>
      <c r="G3101" s="1137">
        <v>1</v>
      </c>
      <c r="H3101" s="1138"/>
      <c r="I3101" s="1138"/>
      <c r="J3101" s="1138"/>
      <c r="K3101" s="1138"/>
      <c r="L3101" s="1138"/>
      <c r="M3101" s="1138">
        <v>7</v>
      </c>
      <c r="N3101" s="1138"/>
      <c r="O3101" s="1164">
        <v>45200</v>
      </c>
      <c r="P3101" s="557">
        <f t="shared" si="75"/>
        <v>7</v>
      </c>
    </row>
    <row r="3102" spans="1:16">
      <c r="A3102" s="1105">
        <v>45208</v>
      </c>
      <c r="B3102" s="1106" t="s">
        <v>41</v>
      </c>
      <c r="C3102" s="1106" t="s">
        <v>2662</v>
      </c>
      <c r="D3102" s="1137" t="s">
        <v>97</v>
      </c>
      <c r="E3102" s="1137"/>
      <c r="F3102" s="1137">
        <v>1</v>
      </c>
      <c r="G3102" s="1137">
        <v>1</v>
      </c>
      <c r="H3102" s="1138"/>
      <c r="I3102" s="1138"/>
      <c r="J3102" s="1138"/>
      <c r="K3102" s="1138"/>
      <c r="L3102" s="1138"/>
      <c r="M3102" s="1138"/>
      <c r="N3102" s="1138">
        <v>12</v>
      </c>
      <c r="O3102" s="1164">
        <v>45200</v>
      </c>
      <c r="P3102" s="557">
        <f t="shared" si="75"/>
        <v>12</v>
      </c>
    </row>
    <row r="3103" spans="1:16">
      <c r="A3103" s="1105">
        <v>45208</v>
      </c>
      <c r="B3103" s="1106" t="s">
        <v>14</v>
      </c>
      <c r="C3103" s="1106" t="s">
        <v>2432</v>
      </c>
      <c r="D3103" s="1137" t="s">
        <v>97</v>
      </c>
      <c r="E3103" s="1137"/>
      <c r="F3103" s="1137">
        <v>1</v>
      </c>
      <c r="G3103" s="1137">
        <v>1</v>
      </c>
      <c r="H3103" s="1138"/>
      <c r="I3103" s="1138"/>
      <c r="J3103" s="1138"/>
      <c r="K3103" s="1138"/>
      <c r="L3103" s="1138"/>
      <c r="M3103" s="1138"/>
      <c r="N3103" s="1138">
        <v>12</v>
      </c>
      <c r="O3103" s="1164">
        <v>45200</v>
      </c>
      <c r="P3103" s="557">
        <f t="shared" si="75"/>
        <v>12</v>
      </c>
    </row>
    <row r="3104" spans="1:16">
      <c r="A3104" s="1105">
        <v>45208</v>
      </c>
      <c r="B3104" s="1106" t="s">
        <v>472</v>
      </c>
      <c r="C3104" s="1106" t="s">
        <v>1964</v>
      </c>
      <c r="D3104" s="1137" t="s">
        <v>95</v>
      </c>
      <c r="E3104" s="1137"/>
      <c r="F3104" s="1137">
        <v>1</v>
      </c>
      <c r="G3104" s="1137">
        <v>1</v>
      </c>
      <c r="H3104" s="1138"/>
      <c r="I3104" s="1138"/>
      <c r="J3104" s="1138"/>
      <c r="K3104" s="1138"/>
      <c r="L3104" s="1138"/>
      <c r="M3104" s="1138"/>
      <c r="N3104" s="1138">
        <v>12</v>
      </c>
      <c r="O3104" s="1164">
        <v>45200</v>
      </c>
      <c r="P3104" s="557">
        <f t="shared" si="75"/>
        <v>12</v>
      </c>
    </row>
    <row r="3105" spans="1:16">
      <c r="A3105" s="1105">
        <v>45208</v>
      </c>
      <c r="B3105" s="1106" t="s">
        <v>37</v>
      </c>
      <c r="C3105" s="1106" t="s">
        <v>2655</v>
      </c>
      <c r="D3105" s="1137" t="s">
        <v>95</v>
      </c>
      <c r="E3105" s="1137"/>
      <c r="F3105" s="1137">
        <v>1</v>
      </c>
      <c r="G3105" s="1137">
        <v>1</v>
      </c>
      <c r="H3105" s="1138"/>
      <c r="I3105" s="1138"/>
      <c r="J3105" s="1138">
        <v>1</v>
      </c>
      <c r="K3105" s="1138"/>
      <c r="L3105" s="1138"/>
      <c r="M3105" s="1138"/>
      <c r="N3105" s="1138">
        <v>12</v>
      </c>
      <c r="O3105" s="1164">
        <v>45200</v>
      </c>
      <c r="P3105" s="557">
        <f t="shared" si="75"/>
        <v>12</v>
      </c>
    </row>
    <row r="3106" spans="1:16">
      <c r="A3106" s="1105">
        <v>45208</v>
      </c>
      <c r="B3106" s="1106" t="s">
        <v>43</v>
      </c>
      <c r="C3106" s="1106" t="s">
        <v>2675</v>
      </c>
      <c r="D3106" s="1137" t="s">
        <v>95</v>
      </c>
      <c r="E3106" s="1137"/>
      <c r="F3106" s="1137">
        <v>1</v>
      </c>
      <c r="G3106" s="1137">
        <v>1</v>
      </c>
      <c r="H3106" s="1138"/>
      <c r="I3106" s="1138"/>
      <c r="J3106" s="1138">
        <v>1</v>
      </c>
      <c r="K3106" s="1138"/>
      <c r="L3106" s="1138"/>
      <c r="M3106" s="1138"/>
      <c r="N3106" s="1138">
        <v>12</v>
      </c>
      <c r="O3106" s="1164">
        <v>45200</v>
      </c>
      <c r="P3106" s="557">
        <f t="shared" si="75"/>
        <v>12</v>
      </c>
    </row>
    <row r="3107" spans="1:16">
      <c r="A3107" s="1105">
        <v>45208</v>
      </c>
      <c r="B3107" s="1106" t="s">
        <v>14</v>
      </c>
      <c r="C3107" s="1106" t="s">
        <v>2432</v>
      </c>
      <c r="D3107" s="1137" t="s">
        <v>96</v>
      </c>
      <c r="E3107" s="1137"/>
      <c r="F3107" s="1137">
        <v>1</v>
      </c>
      <c r="G3107" s="1137">
        <v>1</v>
      </c>
      <c r="H3107" s="1138"/>
      <c r="I3107" s="1138"/>
      <c r="J3107" s="1138"/>
      <c r="K3107" s="1138"/>
      <c r="L3107" s="1138"/>
      <c r="M3107" s="1138"/>
      <c r="N3107" s="1138">
        <v>12</v>
      </c>
      <c r="O3107" s="1164">
        <v>45200</v>
      </c>
      <c r="P3107" s="557">
        <f t="shared" si="75"/>
        <v>12</v>
      </c>
    </row>
    <row r="3108" spans="1:16">
      <c r="A3108" s="1105">
        <v>45208</v>
      </c>
      <c r="B3108" s="1106" t="s">
        <v>40</v>
      </c>
      <c r="C3108" s="1106" t="s">
        <v>2676</v>
      </c>
      <c r="D3108" s="1137" t="s">
        <v>96</v>
      </c>
      <c r="E3108" s="1137"/>
      <c r="F3108" s="1137">
        <v>3</v>
      </c>
      <c r="G3108" s="1137">
        <v>3</v>
      </c>
      <c r="H3108" s="1138"/>
      <c r="I3108" s="1138"/>
      <c r="J3108" s="1138">
        <v>2</v>
      </c>
      <c r="K3108" s="1138"/>
      <c r="L3108" s="1138"/>
      <c r="M3108" s="1138"/>
      <c r="N3108" s="1138">
        <v>36</v>
      </c>
      <c r="O3108" s="1164">
        <v>45200</v>
      </c>
      <c r="P3108" s="557">
        <f t="shared" si="75"/>
        <v>36</v>
      </c>
    </row>
    <row r="3109" spans="1:16">
      <c r="A3109" s="1105">
        <v>45208</v>
      </c>
      <c r="B3109" s="1106" t="s">
        <v>3</v>
      </c>
      <c r="C3109" s="1106"/>
      <c r="D3109" s="1137" t="s">
        <v>99</v>
      </c>
      <c r="E3109" s="1137"/>
      <c r="F3109" s="1137">
        <v>5</v>
      </c>
      <c r="G3109" s="1137">
        <v>5</v>
      </c>
      <c r="H3109" s="1138"/>
      <c r="I3109" s="1138"/>
      <c r="J3109" s="1138"/>
      <c r="K3109" s="1138"/>
      <c r="L3109" s="1138"/>
      <c r="M3109" s="1138"/>
      <c r="N3109" s="1138">
        <v>2.5</v>
      </c>
      <c r="O3109" s="1164">
        <v>45200</v>
      </c>
      <c r="P3109" s="557">
        <f t="shared" si="75"/>
        <v>2.5</v>
      </c>
    </row>
    <row r="3110" spans="1:16">
      <c r="A3110" s="1105">
        <v>45208</v>
      </c>
      <c r="B3110" s="1106" t="s">
        <v>41</v>
      </c>
      <c r="C3110" s="1106" t="s">
        <v>2155</v>
      </c>
      <c r="D3110" s="1137" t="s">
        <v>402</v>
      </c>
      <c r="E3110" s="1137"/>
      <c r="F3110" s="1137">
        <v>1</v>
      </c>
      <c r="G3110" s="1137">
        <v>1</v>
      </c>
      <c r="H3110" s="1138">
        <v>1</v>
      </c>
      <c r="I3110" s="1138"/>
      <c r="J3110" s="1138"/>
      <c r="K3110" s="1138"/>
      <c r="L3110" s="1138"/>
      <c r="M3110" s="1138"/>
      <c r="N3110" s="1138"/>
      <c r="O3110" s="1164">
        <v>45200</v>
      </c>
      <c r="P3110" s="557">
        <f t="shared" si="75"/>
        <v>0</v>
      </c>
    </row>
    <row r="3111" spans="1:16">
      <c r="A3111" s="1105">
        <v>45208</v>
      </c>
      <c r="B3111" s="1106" t="s">
        <v>41</v>
      </c>
      <c r="C3111" s="1106" t="s">
        <v>2662</v>
      </c>
      <c r="D3111" s="1137" t="s">
        <v>401</v>
      </c>
      <c r="E3111" s="1137"/>
      <c r="F3111" s="1137">
        <v>1</v>
      </c>
      <c r="G3111" s="1137">
        <v>1</v>
      </c>
      <c r="H3111" s="1138">
        <v>1</v>
      </c>
      <c r="I3111" s="1138"/>
      <c r="J3111" s="1138"/>
      <c r="K3111" s="1138"/>
      <c r="L3111" s="1138"/>
      <c r="M3111" s="1138"/>
      <c r="N3111" s="1138"/>
      <c r="O3111" s="1164">
        <v>45200</v>
      </c>
      <c r="P3111" s="557">
        <f t="shared" si="75"/>
        <v>0</v>
      </c>
    </row>
    <row r="3112" spans="1:16">
      <c r="A3112" s="1105">
        <v>45208</v>
      </c>
      <c r="B3112" s="1106" t="s">
        <v>41</v>
      </c>
      <c r="C3112" s="1106" t="s">
        <v>2662</v>
      </c>
      <c r="D3112" s="1137" t="s">
        <v>403</v>
      </c>
      <c r="E3112" s="1137"/>
      <c r="F3112" s="1137">
        <v>1</v>
      </c>
      <c r="G3112" s="1137">
        <v>1</v>
      </c>
      <c r="H3112" s="1138">
        <v>1</v>
      </c>
      <c r="I3112" s="1138"/>
      <c r="J3112" s="1138"/>
      <c r="K3112" s="1138"/>
      <c r="L3112" s="1138"/>
      <c r="M3112" s="1138"/>
      <c r="N3112" s="1138"/>
      <c r="O3112" s="1164">
        <v>45200</v>
      </c>
      <c r="P3112" s="557">
        <f t="shared" si="75"/>
        <v>0</v>
      </c>
    </row>
    <row r="3113" spans="1:16">
      <c r="A3113" s="1105">
        <v>45208</v>
      </c>
      <c r="B3113" s="1106" t="s">
        <v>41</v>
      </c>
      <c r="C3113" s="1106" t="s">
        <v>2662</v>
      </c>
      <c r="D3113" s="1137" t="s">
        <v>400</v>
      </c>
      <c r="E3113" s="1137"/>
      <c r="F3113" s="1137">
        <v>2</v>
      </c>
      <c r="G3113" s="1137">
        <v>2</v>
      </c>
      <c r="H3113" s="1138">
        <v>2</v>
      </c>
      <c r="I3113" s="1138"/>
      <c r="J3113" s="1138"/>
      <c r="K3113" s="1138"/>
      <c r="L3113" s="1138"/>
      <c r="M3113" s="1138"/>
      <c r="N3113" s="1138"/>
      <c r="O3113" s="1164">
        <v>45200</v>
      </c>
      <c r="P3113" s="557">
        <f t="shared" si="75"/>
        <v>0</v>
      </c>
    </row>
    <row r="3114" spans="1:16">
      <c r="A3114" s="1105">
        <v>45208</v>
      </c>
      <c r="B3114" s="1106" t="s">
        <v>41</v>
      </c>
      <c r="C3114" s="1106" t="s">
        <v>2662</v>
      </c>
      <c r="D3114" s="1137" t="s">
        <v>402</v>
      </c>
      <c r="E3114" s="1137"/>
      <c r="F3114" s="1137">
        <v>1</v>
      </c>
      <c r="G3114" s="1137">
        <v>1</v>
      </c>
      <c r="H3114" s="1138">
        <v>1</v>
      </c>
      <c r="I3114" s="1138"/>
      <c r="J3114" s="1138"/>
      <c r="K3114" s="1138"/>
      <c r="L3114" s="1138"/>
      <c r="M3114" s="1138"/>
      <c r="N3114" s="1138"/>
      <c r="O3114" s="1164">
        <v>45200</v>
      </c>
      <c r="P3114" s="557">
        <f t="shared" si="75"/>
        <v>0</v>
      </c>
    </row>
    <row r="3115" spans="1:16">
      <c r="A3115" s="1105">
        <v>45208</v>
      </c>
      <c r="B3115" s="1106" t="s">
        <v>41</v>
      </c>
      <c r="C3115" s="1106"/>
      <c r="D3115" s="1137" t="s">
        <v>404</v>
      </c>
      <c r="E3115" s="1137"/>
      <c r="F3115" s="1137">
        <v>12</v>
      </c>
      <c r="G3115" s="1137">
        <v>12</v>
      </c>
      <c r="H3115" s="1138">
        <v>12</v>
      </c>
      <c r="I3115" s="1138"/>
      <c r="J3115" s="1138"/>
      <c r="K3115" s="1138"/>
      <c r="L3115" s="1138"/>
      <c r="M3115" s="1138"/>
      <c r="N3115" s="1138"/>
      <c r="O3115" s="1164">
        <v>45200</v>
      </c>
      <c r="P3115" s="557">
        <f t="shared" si="75"/>
        <v>0</v>
      </c>
    </row>
    <row r="3116" spans="1:16">
      <c r="A3116" s="1105">
        <v>45209</v>
      </c>
      <c r="B3116" s="1106" t="s">
        <v>12</v>
      </c>
      <c r="C3116" s="1106" t="s">
        <v>2620</v>
      </c>
      <c r="D3116" s="1137" t="s">
        <v>11</v>
      </c>
      <c r="E3116" s="1137"/>
      <c r="F3116" s="1137">
        <v>2</v>
      </c>
      <c r="G3116" s="1137">
        <v>2</v>
      </c>
      <c r="H3116" s="1138"/>
      <c r="I3116" s="1138"/>
      <c r="J3116" s="1138"/>
      <c r="K3116" s="1138"/>
      <c r="L3116" s="1138"/>
      <c r="M3116" s="1138">
        <v>12</v>
      </c>
      <c r="N3116" s="1138"/>
      <c r="O3116" s="1164">
        <v>45200</v>
      </c>
      <c r="P3116" s="557">
        <f t="shared" si="75"/>
        <v>12</v>
      </c>
    </row>
    <row r="3117" spans="1:16">
      <c r="A3117" s="1105">
        <v>45209</v>
      </c>
      <c r="B3117" s="1106" t="s">
        <v>2</v>
      </c>
      <c r="C3117" s="1106" t="s">
        <v>2677</v>
      </c>
      <c r="D3117" s="1137" t="s">
        <v>200</v>
      </c>
      <c r="E3117" s="1137"/>
      <c r="F3117" s="1137">
        <v>4</v>
      </c>
      <c r="G3117" s="1137">
        <v>4</v>
      </c>
      <c r="H3117" s="1138"/>
      <c r="I3117" s="1138"/>
      <c r="J3117" s="1138"/>
      <c r="K3117" s="1138">
        <v>12</v>
      </c>
      <c r="L3117" s="1138"/>
      <c r="M3117" s="1138"/>
      <c r="N3117" s="1138"/>
      <c r="O3117" s="1164">
        <v>45200</v>
      </c>
      <c r="P3117" s="557">
        <f t="shared" si="75"/>
        <v>12</v>
      </c>
    </row>
    <row r="3118" spans="1:16">
      <c r="A3118" s="1105">
        <v>45209</v>
      </c>
      <c r="B3118" s="1106" t="s">
        <v>3</v>
      </c>
      <c r="C3118" s="1106" t="s">
        <v>2502</v>
      </c>
      <c r="D3118" s="1137" t="s">
        <v>97</v>
      </c>
      <c r="E3118" s="1137"/>
      <c r="F3118" s="1137">
        <v>1</v>
      </c>
      <c r="G3118" s="1137">
        <v>1</v>
      </c>
      <c r="H3118" s="1138"/>
      <c r="I3118" s="1138"/>
      <c r="J3118" s="1138">
        <v>1</v>
      </c>
      <c r="K3118" s="1138"/>
      <c r="L3118" s="1138"/>
      <c r="M3118" s="1138"/>
      <c r="N3118" s="1138">
        <v>12</v>
      </c>
      <c r="O3118" s="1164">
        <v>45200</v>
      </c>
      <c r="P3118" s="557">
        <f t="shared" si="75"/>
        <v>12</v>
      </c>
    </row>
    <row r="3119" spans="1:16">
      <c r="A3119" s="1105">
        <v>45209</v>
      </c>
      <c r="B3119" s="1106" t="s">
        <v>2</v>
      </c>
      <c r="C3119" s="1106" t="s">
        <v>1985</v>
      </c>
      <c r="D3119" s="1137" t="s">
        <v>98</v>
      </c>
      <c r="E3119" s="1137"/>
      <c r="F3119" s="1137">
        <v>1</v>
      </c>
      <c r="G3119" s="1137">
        <v>1</v>
      </c>
      <c r="H3119" s="1138"/>
      <c r="I3119" s="1138"/>
      <c r="J3119" s="1138"/>
      <c r="K3119" s="1138"/>
      <c r="L3119" s="1138"/>
      <c r="M3119" s="1138"/>
      <c r="N3119" s="1138">
        <v>12</v>
      </c>
      <c r="O3119" s="1164">
        <v>45200</v>
      </c>
      <c r="P3119" s="557">
        <f t="shared" ref="P3119:P3144" si="76">SUM(K3119:N3119)</f>
        <v>12</v>
      </c>
    </row>
    <row r="3120" spans="1:16">
      <c r="A3120" s="1105">
        <v>45209</v>
      </c>
      <c r="B3120" s="1106" t="s">
        <v>472</v>
      </c>
      <c r="C3120" s="1106" t="s">
        <v>2198</v>
      </c>
      <c r="D3120" s="1137" t="s">
        <v>95</v>
      </c>
      <c r="E3120" s="1137"/>
      <c r="F3120" s="1137">
        <v>1</v>
      </c>
      <c r="G3120" s="1137">
        <v>1</v>
      </c>
      <c r="H3120" s="1138"/>
      <c r="I3120" s="1138"/>
      <c r="J3120" s="1138"/>
      <c r="K3120" s="1138"/>
      <c r="L3120" s="1138"/>
      <c r="M3120" s="1138"/>
      <c r="N3120" s="1138">
        <v>12</v>
      </c>
      <c r="O3120" s="1164">
        <v>45200</v>
      </c>
      <c r="P3120" s="557">
        <f t="shared" si="76"/>
        <v>12</v>
      </c>
    </row>
    <row r="3121" spans="1:16">
      <c r="A3121" s="1105">
        <v>45209</v>
      </c>
      <c r="B3121" s="1106" t="s">
        <v>43</v>
      </c>
      <c r="C3121" s="1106" t="s">
        <v>2675</v>
      </c>
      <c r="D3121" s="1137" t="s">
        <v>95</v>
      </c>
      <c r="E3121" s="1137"/>
      <c r="F3121" s="1137">
        <v>2</v>
      </c>
      <c r="G3121" s="1137">
        <v>2</v>
      </c>
      <c r="H3121" s="1138"/>
      <c r="I3121" s="1138"/>
      <c r="J3121" s="1138">
        <v>2</v>
      </c>
      <c r="K3121" s="1138"/>
      <c r="L3121" s="1138"/>
      <c r="M3121" s="1138"/>
      <c r="N3121" s="1138">
        <v>24</v>
      </c>
      <c r="O3121" s="1164">
        <v>45200</v>
      </c>
      <c r="P3121" s="557">
        <f t="shared" si="76"/>
        <v>24</v>
      </c>
    </row>
    <row r="3122" spans="1:16">
      <c r="A3122" s="1105">
        <v>45209</v>
      </c>
      <c r="B3122" s="1106" t="s">
        <v>40</v>
      </c>
      <c r="C3122" s="1106" t="s">
        <v>2678</v>
      </c>
      <c r="D3122" s="1137" t="s">
        <v>96</v>
      </c>
      <c r="E3122" s="1137"/>
      <c r="F3122" s="1137">
        <v>1</v>
      </c>
      <c r="G3122" s="1137">
        <v>1</v>
      </c>
      <c r="H3122" s="1138"/>
      <c r="I3122" s="1138"/>
      <c r="J3122" s="1138">
        <v>1</v>
      </c>
      <c r="K3122" s="1138"/>
      <c r="L3122" s="1138"/>
      <c r="M3122" s="1138"/>
      <c r="N3122" s="1138">
        <v>12</v>
      </c>
      <c r="O3122" s="1164">
        <v>45200</v>
      </c>
      <c r="P3122" s="557">
        <f t="shared" si="76"/>
        <v>12</v>
      </c>
    </row>
    <row r="3123" spans="1:16">
      <c r="A3123" s="1105">
        <v>45210</v>
      </c>
      <c r="B3123" s="1106" t="s">
        <v>41</v>
      </c>
      <c r="C3123" s="1106" t="s">
        <v>2679</v>
      </c>
      <c r="D3123" s="1137" t="s">
        <v>10</v>
      </c>
      <c r="E3123" s="1137"/>
      <c r="F3123" s="1137">
        <v>2</v>
      </c>
      <c r="G3123" s="1137">
        <v>0.5</v>
      </c>
      <c r="H3123" s="1138"/>
      <c r="I3123" s="1138"/>
      <c r="J3123" s="1138"/>
      <c r="K3123" s="1138"/>
      <c r="L3123" s="1138"/>
      <c r="M3123" s="1138">
        <v>7</v>
      </c>
      <c r="N3123" s="1138"/>
      <c r="O3123" s="1164">
        <v>45200</v>
      </c>
      <c r="P3123" s="557">
        <f t="shared" si="76"/>
        <v>7</v>
      </c>
    </row>
    <row r="3124" spans="1:16">
      <c r="A3124" s="1105">
        <v>45210</v>
      </c>
      <c r="B3124" s="1106" t="s">
        <v>43</v>
      </c>
      <c r="C3124" s="1106" t="s">
        <v>2680</v>
      </c>
      <c r="D3124" s="1137" t="s">
        <v>204</v>
      </c>
      <c r="E3124" s="1137"/>
      <c r="F3124" s="1137">
        <v>1</v>
      </c>
      <c r="G3124" s="1137">
        <v>1</v>
      </c>
      <c r="H3124" s="1138"/>
      <c r="I3124" s="1138"/>
      <c r="J3124" s="1138"/>
      <c r="K3124" s="1138"/>
      <c r="L3124" s="1138"/>
      <c r="M3124" s="1138"/>
      <c r="N3124" s="1138">
        <v>35</v>
      </c>
      <c r="O3124" s="1164">
        <v>45200</v>
      </c>
      <c r="P3124" s="557">
        <f t="shared" si="76"/>
        <v>35</v>
      </c>
    </row>
    <row r="3125" spans="1:16">
      <c r="A3125" s="1105">
        <v>45210</v>
      </c>
      <c r="B3125" s="1106" t="s">
        <v>3</v>
      </c>
      <c r="C3125" s="1106" t="s">
        <v>1648</v>
      </c>
      <c r="D3125" s="1137" t="s">
        <v>97</v>
      </c>
      <c r="E3125" s="1137"/>
      <c r="F3125" s="1137">
        <v>1</v>
      </c>
      <c r="G3125" s="1137">
        <v>1</v>
      </c>
      <c r="H3125" s="1138"/>
      <c r="I3125" s="1138"/>
      <c r="J3125" s="1138"/>
      <c r="K3125" s="1138"/>
      <c r="L3125" s="1138"/>
      <c r="M3125" s="1138"/>
      <c r="N3125" s="1138">
        <v>12</v>
      </c>
      <c r="O3125" s="1164">
        <v>45200</v>
      </c>
      <c r="P3125" s="557">
        <f t="shared" si="76"/>
        <v>12</v>
      </c>
    </row>
    <row r="3126" spans="1:16">
      <c r="A3126" s="1105">
        <v>45210</v>
      </c>
      <c r="B3126" s="1106" t="s">
        <v>472</v>
      </c>
      <c r="C3126" s="1106" t="s">
        <v>2681</v>
      </c>
      <c r="D3126" s="1137" t="s">
        <v>95</v>
      </c>
      <c r="E3126" s="1137"/>
      <c r="F3126" s="1137">
        <v>1</v>
      </c>
      <c r="G3126" s="1137">
        <v>1</v>
      </c>
      <c r="H3126" s="1138"/>
      <c r="I3126" s="1138"/>
      <c r="J3126" s="1138"/>
      <c r="K3126" s="1138"/>
      <c r="L3126" s="1138"/>
      <c r="M3126" s="1138"/>
      <c r="N3126" s="1138">
        <v>12</v>
      </c>
      <c r="O3126" s="1164">
        <v>45200</v>
      </c>
      <c r="P3126" s="557">
        <f t="shared" si="76"/>
        <v>12</v>
      </c>
    </row>
    <row r="3127" spans="1:16">
      <c r="A3127" s="1105">
        <v>45210</v>
      </c>
      <c r="B3127" s="1106" t="s">
        <v>43</v>
      </c>
      <c r="C3127" s="1106" t="s">
        <v>2675</v>
      </c>
      <c r="D3127" s="1137" t="s">
        <v>95</v>
      </c>
      <c r="E3127" s="1137"/>
      <c r="F3127" s="1137">
        <v>2</v>
      </c>
      <c r="G3127" s="1137">
        <v>2</v>
      </c>
      <c r="H3127" s="1138"/>
      <c r="I3127" s="1138"/>
      <c r="J3127" s="1138">
        <v>2</v>
      </c>
      <c r="K3127" s="1138"/>
      <c r="L3127" s="1138"/>
      <c r="M3127" s="1138"/>
      <c r="N3127" s="1138">
        <v>24</v>
      </c>
      <c r="O3127" s="1164">
        <v>45200</v>
      </c>
      <c r="P3127" s="557">
        <f t="shared" si="76"/>
        <v>24</v>
      </c>
    </row>
    <row r="3128" spans="1:16">
      <c r="A3128" s="1105">
        <v>45210</v>
      </c>
      <c r="B3128" s="1106" t="s">
        <v>14</v>
      </c>
      <c r="C3128" s="1106" t="s">
        <v>2446</v>
      </c>
      <c r="D3128" s="1137" t="s">
        <v>96</v>
      </c>
      <c r="E3128" s="1137"/>
      <c r="F3128" s="1137">
        <v>1</v>
      </c>
      <c r="G3128" s="1137">
        <v>1</v>
      </c>
      <c r="H3128" s="1138"/>
      <c r="I3128" s="1138"/>
      <c r="J3128" s="1138"/>
      <c r="K3128" s="1138"/>
      <c r="L3128" s="1138"/>
      <c r="M3128" s="1138"/>
      <c r="N3128" s="1138">
        <v>12</v>
      </c>
      <c r="O3128" s="1164">
        <v>45200</v>
      </c>
      <c r="P3128" s="557">
        <f t="shared" si="76"/>
        <v>12</v>
      </c>
    </row>
    <row r="3129" spans="1:16">
      <c r="A3129" s="1105">
        <v>45210</v>
      </c>
      <c r="B3129" s="1106" t="s">
        <v>40</v>
      </c>
      <c r="C3129" s="1106" t="s">
        <v>2678</v>
      </c>
      <c r="D3129" s="1137" t="s">
        <v>96</v>
      </c>
      <c r="E3129" s="1137"/>
      <c r="F3129" s="1137">
        <v>2</v>
      </c>
      <c r="G3129" s="1137">
        <v>2</v>
      </c>
      <c r="H3129" s="1138"/>
      <c r="I3129" s="1138"/>
      <c r="J3129" s="1138">
        <v>1</v>
      </c>
      <c r="K3129" s="1138"/>
      <c r="L3129" s="1138"/>
      <c r="M3129" s="1138"/>
      <c r="N3129" s="1138">
        <v>24</v>
      </c>
      <c r="O3129" s="1164">
        <v>45200</v>
      </c>
      <c r="P3129" s="557">
        <f t="shared" si="76"/>
        <v>24</v>
      </c>
    </row>
    <row r="3130" spans="1:16">
      <c r="A3130" s="1105">
        <v>45211</v>
      </c>
      <c r="B3130" s="1106" t="s">
        <v>41</v>
      </c>
      <c r="C3130" s="1106" t="s">
        <v>2630</v>
      </c>
      <c r="D3130" s="1137" t="s">
        <v>354</v>
      </c>
      <c r="E3130" s="1137"/>
      <c r="F3130" s="1137">
        <v>1</v>
      </c>
      <c r="G3130" s="1137">
        <v>1</v>
      </c>
      <c r="H3130" s="1138"/>
      <c r="I3130" s="1138"/>
      <c r="J3130" s="1138"/>
      <c r="K3130" s="1138"/>
      <c r="L3130" s="1138"/>
      <c r="M3130" s="1138">
        <v>10</v>
      </c>
      <c r="N3130" s="1138"/>
      <c r="O3130" s="1164">
        <v>45200</v>
      </c>
      <c r="P3130" s="557">
        <f t="shared" si="76"/>
        <v>10</v>
      </c>
    </row>
    <row r="3131" spans="1:16">
      <c r="A3131" s="1105">
        <v>45211</v>
      </c>
      <c r="B3131" s="1106" t="s">
        <v>41</v>
      </c>
      <c r="C3131" s="1106" t="s">
        <v>2684</v>
      </c>
      <c r="D3131" s="1137" t="s">
        <v>11</v>
      </c>
      <c r="E3131" s="1137"/>
      <c r="F3131" s="1137">
        <v>2</v>
      </c>
      <c r="G3131" s="1137">
        <v>2</v>
      </c>
      <c r="H3131" s="1138"/>
      <c r="I3131" s="1138"/>
      <c r="J3131" s="1138"/>
      <c r="K3131" s="1138"/>
      <c r="L3131" s="1138"/>
      <c r="M3131" s="1138">
        <v>12</v>
      </c>
      <c r="N3131" s="1138"/>
      <c r="O3131" s="1164">
        <v>45200</v>
      </c>
      <c r="P3131" s="557">
        <f t="shared" si="76"/>
        <v>12</v>
      </c>
    </row>
    <row r="3132" spans="1:16">
      <c r="A3132" s="1105">
        <v>45211</v>
      </c>
      <c r="B3132" s="1106" t="s">
        <v>2</v>
      </c>
      <c r="C3132" s="1106" t="s">
        <v>2685</v>
      </c>
      <c r="D3132" s="1137" t="s">
        <v>11</v>
      </c>
      <c r="E3132" s="1137"/>
      <c r="F3132" s="1137">
        <v>2</v>
      </c>
      <c r="G3132" s="1137">
        <v>2</v>
      </c>
      <c r="H3132" s="1138"/>
      <c r="I3132" s="1138"/>
      <c r="J3132" s="1138"/>
      <c r="K3132" s="1138"/>
      <c r="L3132" s="1138"/>
      <c r="M3132" s="1138">
        <v>12</v>
      </c>
      <c r="N3132" s="1138"/>
      <c r="O3132" s="1164">
        <v>45200</v>
      </c>
      <c r="P3132" s="557">
        <f t="shared" si="76"/>
        <v>12</v>
      </c>
    </row>
    <row r="3133" spans="1:16">
      <c r="A3133" s="1105">
        <v>45211</v>
      </c>
      <c r="B3133" s="1106" t="s">
        <v>472</v>
      </c>
      <c r="C3133" s="1106" t="s">
        <v>1966</v>
      </c>
      <c r="D3133" s="1137" t="s">
        <v>10</v>
      </c>
      <c r="E3133" s="1137"/>
      <c r="F3133" s="1137">
        <v>4</v>
      </c>
      <c r="G3133" s="1137">
        <v>1</v>
      </c>
      <c r="H3133" s="1138"/>
      <c r="I3133" s="1138"/>
      <c r="J3133" s="1138"/>
      <c r="K3133" s="1138"/>
      <c r="L3133" s="1138"/>
      <c r="M3133" s="1138">
        <v>20</v>
      </c>
      <c r="N3133" s="1138"/>
      <c r="O3133" s="1164">
        <v>45200</v>
      </c>
      <c r="P3133" s="557">
        <f t="shared" si="76"/>
        <v>20</v>
      </c>
    </row>
    <row r="3134" spans="1:16">
      <c r="A3134" s="1105">
        <v>45211</v>
      </c>
      <c r="B3134" s="1106"/>
      <c r="C3134" s="1106" t="s">
        <v>2686</v>
      </c>
      <c r="D3134" s="1137" t="s">
        <v>2329</v>
      </c>
      <c r="E3134" s="1137"/>
      <c r="F3134" s="1137"/>
      <c r="G3134" s="1137"/>
      <c r="H3134" s="1138"/>
      <c r="I3134" s="1138"/>
      <c r="J3134" s="1138"/>
      <c r="K3134" s="1138"/>
      <c r="L3134" s="1138"/>
      <c r="M3134" s="1138">
        <v>59</v>
      </c>
      <c r="N3134" s="1138"/>
      <c r="O3134" s="1164">
        <v>45200</v>
      </c>
      <c r="P3134" s="557">
        <f t="shared" si="76"/>
        <v>59</v>
      </c>
    </row>
    <row r="3135" spans="1:16">
      <c r="A3135" s="1105">
        <v>45211</v>
      </c>
      <c r="B3135" s="1106" t="s">
        <v>472</v>
      </c>
      <c r="C3135" s="1106" t="s">
        <v>1357</v>
      </c>
      <c r="D3135" s="1137" t="s">
        <v>204</v>
      </c>
      <c r="E3135" s="1137"/>
      <c r="F3135" s="1137">
        <v>1</v>
      </c>
      <c r="G3135" s="1137">
        <v>1</v>
      </c>
      <c r="H3135" s="1138"/>
      <c r="I3135" s="1138"/>
      <c r="J3135" s="1138"/>
      <c r="K3135" s="1138"/>
      <c r="L3135" s="1138"/>
      <c r="M3135" s="1138"/>
      <c r="N3135" s="1138">
        <v>65</v>
      </c>
      <c r="O3135" s="1164">
        <v>45200</v>
      </c>
      <c r="P3135" s="557">
        <f t="shared" si="76"/>
        <v>65</v>
      </c>
    </row>
    <row r="3136" spans="1:16">
      <c r="A3136" s="1105">
        <v>45211</v>
      </c>
      <c r="B3136" s="1106" t="s">
        <v>37</v>
      </c>
      <c r="C3136" s="1106" t="s">
        <v>2636</v>
      </c>
      <c r="D3136" s="1137" t="s">
        <v>98</v>
      </c>
      <c r="E3136" s="1137"/>
      <c r="F3136" s="1137">
        <v>1</v>
      </c>
      <c r="G3136" s="1137">
        <v>1</v>
      </c>
      <c r="H3136" s="1138"/>
      <c r="I3136" s="1138"/>
      <c r="J3136" s="1138">
        <v>1</v>
      </c>
      <c r="K3136" s="1138"/>
      <c r="L3136" s="1138"/>
      <c r="M3136" s="1138"/>
      <c r="N3136" s="1138">
        <v>12</v>
      </c>
      <c r="O3136" s="1164">
        <v>45200</v>
      </c>
      <c r="P3136" s="557">
        <f t="shared" si="76"/>
        <v>12</v>
      </c>
    </row>
    <row r="3137" spans="1:16">
      <c r="A3137" s="1105">
        <v>45211</v>
      </c>
      <c r="B3137" s="1106" t="s">
        <v>40</v>
      </c>
      <c r="C3137" s="1106" t="s">
        <v>2687</v>
      </c>
      <c r="D3137" s="1137" t="s">
        <v>98</v>
      </c>
      <c r="E3137" s="1137"/>
      <c r="F3137" s="1137">
        <v>1</v>
      </c>
      <c r="G3137" s="1137">
        <v>1</v>
      </c>
      <c r="H3137" s="1138"/>
      <c r="I3137" s="1138"/>
      <c r="J3137" s="1138">
        <v>1</v>
      </c>
      <c r="K3137" s="1138"/>
      <c r="L3137" s="1138"/>
      <c r="M3137" s="1138"/>
      <c r="N3137" s="1138">
        <v>12</v>
      </c>
      <c r="O3137" s="1164">
        <v>45200</v>
      </c>
      <c r="P3137" s="557">
        <f t="shared" si="76"/>
        <v>12</v>
      </c>
    </row>
    <row r="3138" spans="1:16">
      <c r="A3138" s="1105">
        <v>45211</v>
      </c>
      <c r="B3138" s="1106" t="s">
        <v>41</v>
      </c>
      <c r="C3138" s="1106" t="s">
        <v>2156</v>
      </c>
      <c r="D3138" s="1137" t="s">
        <v>98</v>
      </c>
      <c r="E3138" s="1137"/>
      <c r="F3138" s="1137">
        <v>1</v>
      </c>
      <c r="G3138" s="1137">
        <v>1</v>
      </c>
      <c r="H3138" s="1138"/>
      <c r="I3138" s="1138"/>
      <c r="J3138" s="1138"/>
      <c r="K3138" s="1138"/>
      <c r="L3138" s="1138"/>
      <c r="M3138" s="1138"/>
      <c r="N3138" s="1138">
        <v>12</v>
      </c>
      <c r="O3138" s="1164">
        <v>45200</v>
      </c>
      <c r="P3138" s="557">
        <f t="shared" si="76"/>
        <v>12</v>
      </c>
    </row>
    <row r="3139" spans="1:16">
      <c r="A3139" s="1105">
        <v>45211</v>
      </c>
      <c r="B3139" s="1106" t="s">
        <v>472</v>
      </c>
      <c r="C3139" s="1106" t="s">
        <v>1964</v>
      </c>
      <c r="D3139" s="1137" t="s">
        <v>95</v>
      </c>
      <c r="E3139" s="1137"/>
      <c r="F3139" s="1137">
        <v>1</v>
      </c>
      <c r="G3139" s="1137">
        <v>1</v>
      </c>
      <c r="H3139" s="1138"/>
      <c r="I3139" s="1138"/>
      <c r="J3139" s="1138"/>
      <c r="K3139" s="1138"/>
      <c r="L3139" s="1138"/>
      <c r="M3139" s="1138"/>
      <c r="N3139" s="1138">
        <v>12</v>
      </c>
      <c r="O3139" s="1164">
        <v>45200</v>
      </c>
      <c r="P3139" s="557">
        <f t="shared" si="76"/>
        <v>12</v>
      </c>
    </row>
    <row r="3140" spans="1:16">
      <c r="A3140" s="1105">
        <v>45211</v>
      </c>
      <c r="B3140" s="1106" t="s">
        <v>40</v>
      </c>
      <c r="C3140" s="1106" t="s">
        <v>2678</v>
      </c>
      <c r="D3140" s="1137" t="s">
        <v>96</v>
      </c>
      <c r="E3140" s="1137"/>
      <c r="F3140" s="1137">
        <v>2</v>
      </c>
      <c r="G3140" s="1137">
        <v>2</v>
      </c>
      <c r="H3140" s="1138"/>
      <c r="I3140" s="1138"/>
      <c r="J3140" s="1138">
        <v>2</v>
      </c>
      <c r="K3140" s="1138"/>
      <c r="L3140" s="1138"/>
      <c r="M3140" s="1138"/>
      <c r="N3140" s="1138">
        <v>24</v>
      </c>
      <c r="O3140" s="1164">
        <v>45200</v>
      </c>
      <c r="P3140" s="557">
        <f t="shared" si="76"/>
        <v>24</v>
      </c>
    </row>
    <row r="3141" spans="1:16">
      <c r="A3141" s="1105">
        <v>45212</v>
      </c>
      <c r="B3141" s="1106" t="s">
        <v>2</v>
      </c>
      <c r="C3141" s="1106" t="s">
        <v>2688</v>
      </c>
      <c r="D3141" s="1137" t="s">
        <v>200</v>
      </c>
      <c r="E3141" s="1137"/>
      <c r="F3141" s="1137">
        <v>8</v>
      </c>
      <c r="G3141" s="1137">
        <v>8</v>
      </c>
      <c r="H3141" s="1138"/>
      <c r="I3141" s="1138"/>
      <c r="J3141" s="1138"/>
      <c r="K3141" s="1138">
        <v>24</v>
      </c>
      <c r="L3141" s="1138"/>
      <c r="M3141" s="1138"/>
      <c r="N3141" s="1138"/>
      <c r="O3141" s="1164">
        <v>45200</v>
      </c>
      <c r="P3141" s="557">
        <f t="shared" si="76"/>
        <v>24</v>
      </c>
    </row>
    <row r="3142" spans="1:16">
      <c r="A3142" s="1105">
        <v>45212</v>
      </c>
      <c r="B3142" s="1106" t="s">
        <v>43</v>
      </c>
      <c r="C3142" s="1106" t="s">
        <v>2689</v>
      </c>
      <c r="D3142" s="1137" t="s">
        <v>204</v>
      </c>
      <c r="E3142" s="1137"/>
      <c r="F3142" s="1137">
        <v>1</v>
      </c>
      <c r="G3142" s="1137">
        <v>1</v>
      </c>
      <c r="H3142" s="1138"/>
      <c r="I3142" s="1138"/>
      <c r="J3142" s="1138"/>
      <c r="K3142" s="1138"/>
      <c r="L3142" s="1138"/>
      <c r="M3142" s="1138"/>
      <c r="N3142" s="1138">
        <v>36</v>
      </c>
      <c r="O3142" s="1164">
        <v>45200</v>
      </c>
      <c r="P3142" s="557">
        <f t="shared" si="76"/>
        <v>36</v>
      </c>
    </row>
    <row r="3143" spans="1:16">
      <c r="A3143" s="1105">
        <v>45212</v>
      </c>
      <c r="B3143" s="1106" t="s">
        <v>41</v>
      </c>
      <c r="C3143" s="1106" t="s">
        <v>2690</v>
      </c>
      <c r="D3143" s="1137" t="s">
        <v>11</v>
      </c>
      <c r="E3143" s="1137"/>
      <c r="F3143" s="1137">
        <v>2</v>
      </c>
      <c r="G3143" s="1137">
        <v>2</v>
      </c>
      <c r="H3143" s="1138"/>
      <c r="I3143" s="1138"/>
      <c r="J3143" s="1138"/>
      <c r="K3143" s="1138"/>
      <c r="L3143" s="1138"/>
      <c r="M3143" s="1138">
        <v>12</v>
      </c>
      <c r="N3143" s="1138"/>
      <c r="O3143" s="1164">
        <v>45200</v>
      </c>
      <c r="P3143" s="557">
        <f t="shared" si="76"/>
        <v>12</v>
      </c>
    </row>
    <row r="3144" spans="1:16">
      <c r="A3144" s="1105">
        <v>45212</v>
      </c>
      <c r="B3144" s="1106" t="s">
        <v>3</v>
      </c>
      <c r="C3144" s="1106" t="s">
        <v>2691</v>
      </c>
      <c r="D3144" s="1137" t="s">
        <v>97</v>
      </c>
      <c r="E3144" s="1137"/>
      <c r="F3144" s="1137">
        <v>1</v>
      </c>
      <c r="G3144" s="1137">
        <v>1</v>
      </c>
      <c r="H3144" s="1138"/>
      <c r="I3144" s="1138"/>
      <c r="J3144" s="1138">
        <v>1</v>
      </c>
      <c r="K3144" s="1138"/>
      <c r="L3144" s="1138"/>
      <c r="M3144" s="1138"/>
      <c r="N3144" s="1138">
        <v>12</v>
      </c>
      <c r="O3144" s="1164">
        <v>45200</v>
      </c>
      <c r="P3144" s="557">
        <f t="shared" si="76"/>
        <v>12</v>
      </c>
    </row>
    <row r="3145" spans="1:16">
      <c r="A3145" s="1105">
        <v>45212</v>
      </c>
      <c r="B3145" s="1106" t="s">
        <v>14</v>
      </c>
      <c r="C3145" s="1106" t="s">
        <v>2446</v>
      </c>
      <c r="D3145" s="1137" t="s">
        <v>96</v>
      </c>
      <c r="E3145" s="1137"/>
      <c r="F3145" s="1137">
        <v>1</v>
      </c>
      <c r="G3145" s="1137">
        <v>1</v>
      </c>
      <c r="H3145" s="1138"/>
      <c r="I3145" s="1138"/>
      <c r="J3145" s="1138"/>
      <c r="K3145" s="1138"/>
      <c r="L3145" s="1138"/>
      <c r="M3145" s="1138"/>
      <c r="N3145" s="1138">
        <v>12</v>
      </c>
      <c r="O3145" s="1164">
        <v>45200</v>
      </c>
      <c r="P3145" s="557">
        <f t="shared" ref="P3145:P3164" si="77">SUM(K3145:N3145)</f>
        <v>12</v>
      </c>
    </row>
    <row r="3146" spans="1:16">
      <c r="A3146" s="1105">
        <v>45212</v>
      </c>
      <c r="B3146" s="1106" t="s">
        <v>40</v>
      </c>
      <c r="C3146" s="1106" t="s">
        <v>2678</v>
      </c>
      <c r="D3146" s="1137" t="s">
        <v>96</v>
      </c>
      <c r="E3146" s="1137"/>
      <c r="F3146" s="1137">
        <v>2</v>
      </c>
      <c r="G3146" s="1137">
        <v>2</v>
      </c>
      <c r="H3146" s="1138"/>
      <c r="I3146" s="1138"/>
      <c r="J3146" s="1138">
        <v>1</v>
      </c>
      <c r="K3146" s="1138"/>
      <c r="L3146" s="1138"/>
      <c r="M3146" s="1138"/>
      <c r="N3146" s="1138">
        <v>24</v>
      </c>
      <c r="O3146" s="1164">
        <v>45200</v>
      </c>
      <c r="P3146" s="557">
        <f t="shared" si="77"/>
        <v>24</v>
      </c>
    </row>
    <row r="3147" spans="1:16">
      <c r="A3147" s="1105">
        <v>45212</v>
      </c>
      <c r="B3147" s="1106" t="s">
        <v>3</v>
      </c>
      <c r="C3147" s="1106"/>
      <c r="D3147" s="1137" t="s">
        <v>99</v>
      </c>
      <c r="E3147" s="1137"/>
      <c r="F3147" s="1137">
        <v>5</v>
      </c>
      <c r="G3147" s="1137">
        <v>5</v>
      </c>
      <c r="H3147" s="1138"/>
      <c r="I3147" s="1138"/>
      <c r="J3147" s="1138"/>
      <c r="K3147" s="1138"/>
      <c r="L3147" s="1138"/>
      <c r="M3147" s="1138"/>
      <c r="N3147" s="1138">
        <v>2.5</v>
      </c>
      <c r="O3147" s="1164">
        <v>45200</v>
      </c>
      <c r="P3147" s="557">
        <f t="shared" si="77"/>
        <v>2.5</v>
      </c>
    </row>
    <row r="3148" spans="1:16">
      <c r="A3148" s="1105">
        <v>45212</v>
      </c>
      <c r="B3148" s="1106" t="s">
        <v>41</v>
      </c>
      <c r="C3148" s="1106" t="s">
        <v>2590</v>
      </c>
      <c r="D3148" s="1137" t="s">
        <v>402</v>
      </c>
      <c r="E3148" s="1137"/>
      <c r="F3148" s="1137">
        <v>1</v>
      </c>
      <c r="G3148" s="1137">
        <v>1</v>
      </c>
      <c r="H3148" s="1138">
        <v>1</v>
      </c>
      <c r="I3148" s="1138"/>
      <c r="J3148" s="1138"/>
      <c r="K3148" s="1138"/>
      <c r="L3148" s="1138"/>
      <c r="M3148" s="1138"/>
      <c r="N3148" s="1138"/>
      <c r="O3148" s="1164">
        <v>45200</v>
      </c>
      <c r="P3148" s="557">
        <f t="shared" si="77"/>
        <v>0</v>
      </c>
    </row>
    <row r="3149" spans="1:16">
      <c r="A3149" s="1105">
        <v>45212</v>
      </c>
      <c r="B3149" s="1106" t="s">
        <v>41</v>
      </c>
      <c r="C3149" s="1106" t="s">
        <v>2590</v>
      </c>
      <c r="D3149" s="1137" t="s">
        <v>400</v>
      </c>
      <c r="E3149" s="1137"/>
      <c r="F3149" s="1137">
        <v>1</v>
      </c>
      <c r="G3149" s="1137">
        <v>1</v>
      </c>
      <c r="H3149" s="1138">
        <v>1</v>
      </c>
      <c r="I3149" s="1138"/>
      <c r="J3149" s="1138"/>
      <c r="K3149" s="1138"/>
      <c r="L3149" s="1138"/>
      <c r="M3149" s="1138"/>
      <c r="N3149" s="1138"/>
      <c r="O3149" s="1164">
        <v>45200</v>
      </c>
      <c r="P3149" s="557">
        <f t="shared" si="77"/>
        <v>0</v>
      </c>
    </row>
    <row r="3150" spans="1:16">
      <c r="A3150" s="1105">
        <v>45212</v>
      </c>
      <c r="B3150" s="1106" t="s">
        <v>41</v>
      </c>
      <c r="C3150" s="1106" t="s">
        <v>2590</v>
      </c>
      <c r="D3150" s="1137" t="s">
        <v>401</v>
      </c>
      <c r="E3150" s="1137"/>
      <c r="F3150" s="1137">
        <v>2</v>
      </c>
      <c r="G3150" s="1137">
        <v>2</v>
      </c>
      <c r="H3150" s="1138">
        <v>2</v>
      </c>
      <c r="I3150" s="1138"/>
      <c r="J3150" s="1138"/>
      <c r="K3150" s="1138"/>
      <c r="L3150" s="1138"/>
      <c r="M3150" s="1138"/>
      <c r="N3150" s="1138"/>
      <c r="O3150" s="1164">
        <v>45200</v>
      </c>
      <c r="P3150" s="557">
        <f t="shared" si="77"/>
        <v>0</v>
      </c>
    </row>
    <row r="3151" spans="1:16">
      <c r="A3151" s="1105">
        <v>45212</v>
      </c>
      <c r="B3151" s="1106" t="s">
        <v>41</v>
      </c>
      <c r="C3151" s="1106" t="s">
        <v>2246</v>
      </c>
      <c r="D3151" s="1137" t="s">
        <v>402</v>
      </c>
      <c r="E3151" s="1137"/>
      <c r="F3151" s="1137">
        <v>1</v>
      </c>
      <c r="G3151" s="1137">
        <v>1</v>
      </c>
      <c r="H3151" s="1138">
        <v>1</v>
      </c>
      <c r="I3151" s="1138"/>
      <c r="J3151" s="1138"/>
      <c r="K3151" s="1138"/>
      <c r="L3151" s="1138"/>
      <c r="M3151" s="1138"/>
      <c r="N3151" s="1138"/>
      <c r="O3151" s="1164">
        <v>45200</v>
      </c>
      <c r="P3151" s="557">
        <f t="shared" si="77"/>
        <v>0</v>
      </c>
    </row>
    <row r="3152" spans="1:16">
      <c r="A3152" s="1105">
        <v>45212</v>
      </c>
      <c r="B3152" s="1106" t="s">
        <v>41</v>
      </c>
      <c r="C3152" s="1106" t="s">
        <v>2246</v>
      </c>
      <c r="D3152" s="1137" t="s">
        <v>400</v>
      </c>
      <c r="E3152" s="1137"/>
      <c r="F3152" s="1137">
        <v>2</v>
      </c>
      <c r="G3152" s="1137">
        <v>2</v>
      </c>
      <c r="H3152" s="1138">
        <v>2</v>
      </c>
      <c r="I3152" s="1138"/>
      <c r="J3152" s="1138"/>
      <c r="K3152" s="1138"/>
      <c r="L3152" s="1138"/>
      <c r="M3152" s="1138"/>
      <c r="N3152" s="1138"/>
      <c r="O3152" s="1164">
        <v>45200</v>
      </c>
      <c r="P3152" s="557">
        <f t="shared" si="77"/>
        <v>0</v>
      </c>
    </row>
    <row r="3153" spans="1:16">
      <c r="A3153" s="1105">
        <v>45214</v>
      </c>
      <c r="B3153" s="1106" t="s">
        <v>2</v>
      </c>
      <c r="C3153" s="1106" t="s">
        <v>2692</v>
      </c>
      <c r="D3153" s="1137" t="s">
        <v>228</v>
      </c>
      <c r="E3153" s="1137"/>
      <c r="F3153" s="1137">
        <v>3</v>
      </c>
      <c r="G3153" s="1137">
        <v>3</v>
      </c>
      <c r="H3153" s="1138"/>
      <c r="I3153" s="1138"/>
      <c r="J3153" s="1138"/>
      <c r="K3153" s="1138"/>
      <c r="L3153" s="1138"/>
      <c r="M3153" s="1138">
        <v>60</v>
      </c>
      <c r="N3153" s="1138"/>
      <c r="O3153" s="1164">
        <v>45200</v>
      </c>
      <c r="P3153" s="557">
        <f t="shared" si="77"/>
        <v>60</v>
      </c>
    </row>
    <row r="3154" spans="1:16">
      <c r="A3154" s="1105">
        <v>45214</v>
      </c>
      <c r="B3154" s="1106" t="s">
        <v>41</v>
      </c>
      <c r="C3154" s="1106" t="s">
        <v>2693</v>
      </c>
      <c r="D3154" s="1137" t="s">
        <v>11</v>
      </c>
      <c r="E3154" s="1137"/>
      <c r="F3154" s="1137">
        <v>3</v>
      </c>
      <c r="G3154" s="1137">
        <v>3</v>
      </c>
      <c r="H3154" s="1138"/>
      <c r="I3154" s="1138"/>
      <c r="J3154" s="1138"/>
      <c r="K3154" s="1138"/>
      <c r="L3154" s="1138"/>
      <c r="M3154" s="1138">
        <v>18</v>
      </c>
      <c r="N3154" s="1138"/>
      <c r="O3154" s="1164">
        <v>45200</v>
      </c>
      <c r="P3154" s="557">
        <f t="shared" si="77"/>
        <v>18</v>
      </c>
    </row>
    <row r="3155" spans="1:16">
      <c r="A3155" s="1105">
        <v>45214</v>
      </c>
      <c r="B3155" s="1106" t="s">
        <v>12</v>
      </c>
      <c r="C3155" s="1106" t="s">
        <v>2694</v>
      </c>
      <c r="D3155" s="1137" t="s">
        <v>10</v>
      </c>
      <c r="E3155" s="1137"/>
      <c r="F3155" s="1137">
        <v>2</v>
      </c>
      <c r="G3155" s="1137">
        <v>2</v>
      </c>
      <c r="H3155" s="1138"/>
      <c r="I3155" s="1138"/>
      <c r="J3155" s="1138"/>
      <c r="K3155" s="1138"/>
      <c r="L3155" s="1138"/>
      <c r="M3155" s="1138">
        <v>10</v>
      </c>
      <c r="N3155" s="1138"/>
      <c r="O3155" s="1164">
        <v>45200</v>
      </c>
      <c r="P3155" s="557">
        <f t="shared" si="77"/>
        <v>10</v>
      </c>
    </row>
    <row r="3156" spans="1:16">
      <c r="A3156" s="1105">
        <v>45214</v>
      </c>
      <c r="B3156" s="1106" t="s">
        <v>472</v>
      </c>
      <c r="C3156" s="1106"/>
      <c r="D3156" s="1137" t="s">
        <v>10</v>
      </c>
      <c r="E3156" s="1137"/>
      <c r="F3156" s="1137">
        <v>2</v>
      </c>
      <c r="G3156" s="1137">
        <v>0.5</v>
      </c>
      <c r="H3156" s="1138"/>
      <c r="I3156" s="1138"/>
      <c r="J3156" s="1138"/>
      <c r="K3156" s="1138"/>
      <c r="L3156" s="1138"/>
      <c r="M3156" s="1138">
        <v>10</v>
      </c>
      <c r="N3156" s="1138"/>
      <c r="O3156" s="1164">
        <v>45200</v>
      </c>
      <c r="P3156" s="557">
        <f t="shared" si="77"/>
        <v>10</v>
      </c>
    </row>
    <row r="3157" spans="1:16">
      <c r="A3157" s="1105">
        <v>45214</v>
      </c>
      <c r="B3157" s="1106" t="s">
        <v>472</v>
      </c>
      <c r="C3157" s="1106" t="s">
        <v>2695</v>
      </c>
      <c r="D3157" s="1137" t="s">
        <v>200</v>
      </c>
      <c r="E3157" s="1137"/>
      <c r="F3157" s="1137">
        <v>4</v>
      </c>
      <c r="G3157" s="1137">
        <v>4</v>
      </c>
      <c r="H3157" s="1138"/>
      <c r="I3157" s="1138"/>
      <c r="J3157" s="1138"/>
      <c r="K3157" s="1138">
        <v>20</v>
      </c>
      <c r="L3157" s="1138"/>
      <c r="M3157" s="1138"/>
      <c r="N3157" s="1138"/>
      <c r="O3157" s="1164">
        <v>45200</v>
      </c>
      <c r="P3157" s="557">
        <f t="shared" si="77"/>
        <v>20</v>
      </c>
    </row>
    <row r="3158" spans="1:16">
      <c r="A3158" s="1105">
        <v>45214</v>
      </c>
      <c r="B3158" s="1106" t="s">
        <v>34</v>
      </c>
      <c r="C3158" s="1106" t="s">
        <v>1930</v>
      </c>
      <c r="D3158" s="1137" t="s">
        <v>97</v>
      </c>
      <c r="E3158" s="1137"/>
      <c r="F3158" s="1137">
        <v>1</v>
      </c>
      <c r="G3158" s="1137">
        <v>1</v>
      </c>
      <c r="H3158" s="1138"/>
      <c r="I3158" s="1138"/>
      <c r="J3158" s="1138">
        <v>1</v>
      </c>
      <c r="K3158" s="1138"/>
      <c r="L3158" s="1138"/>
      <c r="M3158" s="1138"/>
      <c r="N3158" s="1138">
        <v>12</v>
      </c>
      <c r="O3158" s="1164">
        <v>45200</v>
      </c>
      <c r="P3158" s="557">
        <f t="shared" si="77"/>
        <v>12</v>
      </c>
    </row>
    <row r="3159" spans="1:16">
      <c r="A3159" s="1105">
        <v>45214</v>
      </c>
      <c r="B3159" s="1106" t="s">
        <v>34</v>
      </c>
      <c r="C3159" s="1106" t="s">
        <v>1930</v>
      </c>
      <c r="D3159" s="1137" t="s">
        <v>98</v>
      </c>
      <c r="E3159" s="1137"/>
      <c r="F3159" s="1137">
        <v>1</v>
      </c>
      <c r="G3159" s="1137">
        <v>1</v>
      </c>
      <c r="H3159" s="1138"/>
      <c r="I3159" s="1138"/>
      <c r="J3159" s="1138">
        <v>1</v>
      </c>
      <c r="K3159" s="1138"/>
      <c r="L3159" s="1138"/>
      <c r="M3159" s="1138"/>
      <c r="N3159" s="1138">
        <v>12</v>
      </c>
      <c r="O3159" s="1164">
        <v>45200</v>
      </c>
      <c r="P3159" s="557">
        <f t="shared" si="77"/>
        <v>12</v>
      </c>
    </row>
    <row r="3160" spans="1:16">
      <c r="A3160" s="1105">
        <v>45214</v>
      </c>
      <c r="B3160" s="1106" t="s">
        <v>472</v>
      </c>
      <c r="C3160" s="1106" t="s">
        <v>2282</v>
      </c>
      <c r="D3160" s="1137" t="s">
        <v>95</v>
      </c>
      <c r="E3160" s="1137"/>
      <c r="F3160" s="1137">
        <v>1</v>
      </c>
      <c r="G3160" s="1137">
        <v>1</v>
      </c>
      <c r="H3160" s="1138"/>
      <c r="I3160" s="1138"/>
      <c r="J3160" s="1138"/>
      <c r="K3160" s="1138"/>
      <c r="L3160" s="1138"/>
      <c r="M3160" s="1138"/>
      <c r="N3160" s="1138">
        <v>12</v>
      </c>
      <c r="O3160" s="1164">
        <v>45200</v>
      </c>
      <c r="P3160" s="557">
        <f t="shared" si="77"/>
        <v>12</v>
      </c>
    </row>
    <row r="3161" spans="1:16">
      <c r="A3161" s="1105">
        <v>45214</v>
      </c>
      <c r="B3161" s="1106" t="s">
        <v>43</v>
      </c>
      <c r="C3161" s="1106" t="s">
        <v>2675</v>
      </c>
      <c r="D3161" s="1137" t="s">
        <v>95</v>
      </c>
      <c r="E3161" s="1137"/>
      <c r="F3161" s="1137">
        <v>2</v>
      </c>
      <c r="G3161" s="1137">
        <v>2</v>
      </c>
      <c r="H3161" s="1138"/>
      <c r="I3161" s="1138"/>
      <c r="J3161" s="1138">
        <v>2</v>
      </c>
      <c r="K3161" s="1138"/>
      <c r="L3161" s="1138"/>
      <c r="M3161" s="1138"/>
      <c r="N3161" s="1138">
        <v>24</v>
      </c>
      <c r="O3161" s="1164">
        <v>45200</v>
      </c>
      <c r="P3161" s="557">
        <f t="shared" si="77"/>
        <v>24</v>
      </c>
    </row>
    <row r="3162" spans="1:16">
      <c r="A3162" s="1105">
        <v>45214</v>
      </c>
      <c r="B3162" s="1106" t="s">
        <v>14</v>
      </c>
      <c r="C3162" s="1106" t="s">
        <v>2446</v>
      </c>
      <c r="D3162" s="1137" t="s">
        <v>96</v>
      </c>
      <c r="E3162" s="1137"/>
      <c r="F3162" s="1137">
        <v>1</v>
      </c>
      <c r="G3162" s="1137">
        <v>1</v>
      </c>
      <c r="H3162" s="1138"/>
      <c r="I3162" s="1138"/>
      <c r="J3162" s="1138"/>
      <c r="K3162" s="1138"/>
      <c r="L3162" s="1138"/>
      <c r="M3162" s="1138"/>
      <c r="N3162" s="1138">
        <v>12</v>
      </c>
      <c r="O3162" s="1164">
        <v>45200</v>
      </c>
      <c r="P3162" s="557">
        <f t="shared" si="77"/>
        <v>12</v>
      </c>
    </row>
    <row r="3163" spans="1:16">
      <c r="A3163" s="1105">
        <v>45214</v>
      </c>
      <c r="B3163" s="1106" t="s">
        <v>40</v>
      </c>
      <c r="C3163" s="1106" t="s">
        <v>2696</v>
      </c>
      <c r="D3163" s="1137" t="s">
        <v>96</v>
      </c>
      <c r="E3163" s="1137"/>
      <c r="F3163" s="1137">
        <v>2</v>
      </c>
      <c r="G3163" s="1137">
        <v>2</v>
      </c>
      <c r="H3163" s="1138"/>
      <c r="I3163" s="1138"/>
      <c r="J3163" s="1138">
        <v>2</v>
      </c>
      <c r="K3163" s="1138"/>
      <c r="L3163" s="1138"/>
      <c r="M3163" s="1138"/>
      <c r="N3163" s="1138">
        <v>24</v>
      </c>
      <c r="O3163" s="1164">
        <v>45200</v>
      </c>
      <c r="P3163" s="557">
        <f t="shared" si="77"/>
        <v>24</v>
      </c>
    </row>
    <row r="3164" spans="1:16">
      <c r="A3164" s="1105">
        <v>45214</v>
      </c>
      <c r="B3164" s="1106" t="s">
        <v>472</v>
      </c>
      <c r="C3164" s="1106" t="s">
        <v>1964</v>
      </c>
      <c r="D3164" s="1137" t="s">
        <v>96</v>
      </c>
      <c r="E3164" s="1137"/>
      <c r="F3164" s="1137">
        <v>1</v>
      </c>
      <c r="G3164" s="1137">
        <v>1</v>
      </c>
      <c r="H3164" s="1138"/>
      <c r="I3164" s="1138"/>
      <c r="J3164" s="1138"/>
      <c r="K3164" s="1138"/>
      <c r="L3164" s="1138"/>
      <c r="M3164" s="1138"/>
      <c r="N3164" s="1138">
        <v>12</v>
      </c>
      <c r="O3164" s="1164">
        <v>45200</v>
      </c>
      <c r="P3164" s="557">
        <f t="shared" si="77"/>
        <v>12</v>
      </c>
    </row>
    <row r="3165" spans="1:16">
      <c r="A3165" s="1105">
        <v>45214</v>
      </c>
      <c r="B3165" s="1106" t="s">
        <v>41</v>
      </c>
      <c r="C3165" s="1106" t="s">
        <v>2590</v>
      </c>
      <c r="D3165" s="1137" t="s">
        <v>400</v>
      </c>
      <c r="E3165" s="1137"/>
      <c r="F3165" s="1137">
        <v>2</v>
      </c>
      <c r="G3165" s="1137">
        <v>2</v>
      </c>
      <c r="H3165" s="1137">
        <v>2</v>
      </c>
      <c r="I3165" s="1138"/>
      <c r="J3165" s="1138"/>
      <c r="K3165" s="1138"/>
      <c r="L3165" s="1138"/>
      <c r="M3165" s="1138"/>
      <c r="N3165" s="1138"/>
      <c r="O3165" s="1164">
        <v>45200</v>
      </c>
      <c r="P3165" s="557">
        <f t="shared" ref="P3165:P3195" si="78">SUM(K3165:N3165)</f>
        <v>0</v>
      </c>
    </row>
    <row r="3166" spans="1:16">
      <c r="A3166" s="1105">
        <v>45214</v>
      </c>
      <c r="B3166" s="1106" t="s">
        <v>41</v>
      </c>
      <c r="C3166" s="1106" t="s">
        <v>2590</v>
      </c>
      <c r="D3166" s="1137" t="s">
        <v>401</v>
      </c>
      <c r="E3166" s="1137"/>
      <c r="F3166" s="1137">
        <v>2</v>
      </c>
      <c r="G3166" s="1137">
        <v>2</v>
      </c>
      <c r="H3166" s="1137">
        <v>2</v>
      </c>
      <c r="I3166" s="1138"/>
      <c r="J3166" s="1138"/>
      <c r="K3166" s="1138"/>
      <c r="L3166" s="1138"/>
      <c r="M3166" s="1138"/>
      <c r="N3166" s="1138"/>
      <c r="O3166" s="1164">
        <v>45200</v>
      </c>
      <c r="P3166" s="557">
        <f t="shared" si="78"/>
        <v>0</v>
      </c>
    </row>
    <row r="3167" spans="1:16">
      <c r="A3167" s="1105">
        <v>45214</v>
      </c>
      <c r="B3167" s="1106" t="s">
        <v>41</v>
      </c>
      <c r="C3167" s="1106" t="s">
        <v>2590</v>
      </c>
      <c r="D3167" s="1137" t="s">
        <v>403</v>
      </c>
      <c r="E3167" s="1137"/>
      <c r="F3167" s="1137">
        <v>1</v>
      </c>
      <c r="G3167" s="1137">
        <v>1</v>
      </c>
      <c r="H3167" s="1137">
        <v>1</v>
      </c>
      <c r="I3167" s="1138"/>
      <c r="J3167" s="1138"/>
      <c r="K3167" s="1138"/>
      <c r="L3167" s="1138"/>
      <c r="M3167" s="1138"/>
      <c r="N3167" s="1138"/>
      <c r="O3167" s="1164">
        <v>45200</v>
      </c>
      <c r="P3167" s="557">
        <f t="shared" si="78"/>
        <v>0</v>
      </c>
    </row>
    <row r="3168" spans="1:16">
      <c r="A3168" s="1105">
        <v>45214</v>
      </c>
      <c r="B3168" s="1106" t="s">
        <v>41</v>
      </c>
      <c r="C3168" s="1106" t="s">
        <v>2246</v>
      </c>
      <c r="D3168" s="1137" t="s">
        <v>403</v>
      </c>
      <c r="E3168" s="1137"/>
      <c r="F3168" s="1137">
        <v>2</v>
      </c>
      <c r="G3168" s="1137">
        <v>2</v>
      </c>
      <c r="H3168" s="1137">
        <v>2</v>
      </c>
      <c r="I3168" s="1138"/>
      <c r="J3168" s="1138"/>
      <c r="K3168" s="1138"/>
      <c r="L3168" s="1138"/>
      <c r="M3168" s="1138"/>
      <c r="N3168" s="1138"/>
      <c r="O3168" s="1164">
        <v>45200</v>
      </c>
      <c r="P3168" s="557">
        <f t="shared" si="78"/>
        <v>0</v>
      </c>
    </row>
    <row r="3169" spans="1:16">
      <c r="A3169" s="1105">
        <v>45214</v>
      </c>
      <c r="B3169" s="1106" t="s">
        <v>41</v>
      </c>
      <c r="C3169" s="1106" t="s">
        <v>2246</v>
      </c>
      <c r="D3169" s="1137" t="s">
        <v>400</v>
      </c>
      <c r="E3169" s="1137"/>
      <c r="F3169" s="1137">
        <v>2</v>
      </c>
      <c r="G3169" s="1137">
        <v>2</v>
      </c>
      <c r="H3169" s="1137">
        <v>2</v>
      </c>
      <c r="I3169" s="1138"/>
      <c r="J3169" s="1138"/>
      <c r="K3169" s="1138"/>
      <c r="L3169" s="1138"/>
      <c r="M3169" s="1138"/>
      <c r="N3169" s="1138"/>
      <c r="O3169" s="1164">
        <v>45200</v>
      </c>
      <c r="P3169" s="557">
        <f t="shared" si="78"/>
        <v>0</v>
      </c>
    </row>
    <row r="3170" spans="1:16">
      <c r="A3170" s="1105">
        <v>45215</v>
      </c>
      <c r="B3170" s="1106" t="s">
        <v>2</v>
      </c>
      <c r="C3170" s="1106" t="s">
        <v>2704</v>
      </c>
      <c r="D3170" s="1137" t="s">
        <v>354</v>
      </c>
      <c r="E3170" s="1137"/>
      <c r="F3170" s="1137">
        <v>2</v>
      </c>
      <c r="G3170" s="1137">
        <v>2</v>
      </c>
      <c r="H3170" s="1138"/>
      <c r="I3170" s="1138"/>
      <c r="J3170" s="1138"/>
      <c r="K3170" s="1138"/>
      <c r="L3170" s="1138"/>
      <c r="M3170" s="1138">
        <v>10</v>
      </c>
      <c r="N3170" s="1138"/>
      <c r="O3170" s="1164">
        <v>45200</v>
      </c>
      <c r="P3170" s="557">
        <f t="shared" si="78"/>
        <v>10</v>
      </c>
    </row>
    <row r="3171" spans="1:16">
      <c r="A3171" s="1105">
        <v>45215</v>
      </c>
      <c r="B3171" s="1106" t="s">
        <v>12</v>
      </c>
      <c r="C3171" s="1106" t="s">
        <v>2705</v>
      </c>
      <c r="D3171" s="1137" t="s">
        <v>10</v>
      </c>
      <c r="E3171" s="1137"/>
      <c r="F3171" s="1137">
        <v>2</v>
      </c>
      <c r="G3171" s="1137">
        <v>2</v>
      </c>
      <c r="H3171" s="1138"/>
      <c r="I3171" s="1138"/>
      <c r="J3171" s="1138"/>
      <c r="K3171" s="1138"/>
      <c r="L3171" s="1138"/>
      <c r="M3171" s="1138">
        <v>10</v>
      </c>
      <c r="N3171" s="1138"/>
      <c r="O3171" s="1164">
        <v>45200</v>
      </c>
      <c r="P3171" s="557">
        <f t="shared" si="78"/>
        <v>10</v>
      </c>
    </row>
    <row r="3172" spans="1:16">
      <c r="A3172" s="1105">
        <v>45215</v>
      </c>
      <c r="B3172" s="1106" t="s">
        <v>41</v>
      </c>
      <c r="C3172" s="1106" t="s">
        <v>2706</v>
      </c>
      <c r="D3172" s="1137" t="s">
        <v>11</v>
      </c>
      <c r="E3172" s="1137"/>
      <c r="F3172" s="1137">
        <v>1</v>
      </c>
      <c r="G3172" s="1137">
        <v>1</v>
      </c>
      <c r="H3172" s="1138"/>
      <c r="I3172" s="1138"/>
      <c r="J3172" s="1138"/>
      <c r="K3172" s="1138"/>
      <c r="L3172" s="1138"/>
      <c r="M3172" s="1138">
        <v>6</v>
      </c>
      <c r="N3172" s="1138"/>
      <c r="O3172" s="1164">
        <v>45200</v>
      </c>
      <c r="P3172" s="557">
        <f t="shared" si="78"/>
        <v>6</v>
      </c>
    </row>
    <row r="3173" spans="1:16">
      <c r="A3173" s="1105">
        <v>45215</v>
      </c>
      <c r="B3173" s="1106" t="s">
        <v>472</v>
      </c>
      <c r="C3173" s="1106" t="s">
        <v>1966</v>
      </c>
      <c r="D3173" s="1137" t="s">
        <v>10</v>
      </c>
      <c r="E3173" s="1137"/>
      <c r="F3173" s="1137">
        <v>1</v>
      </c>
      <c r="G3173" s="1137">
        <v>0.25</v>
      </c>
      <c r="H3173" s="1138"/>
      <c r="I3173" s="1138"/>
      <c r="J3173" s="1138"/>
      <c r="K3173" s="1138"/>
      <c r="L3173" s="1138"/>
      <c r="M3173" s="1138">
        <v>5</v>
      </c>
      <c r="N3173" s="1138"/>
      <c r="O3173" s="1164">
        <v>45200</v>
      </c>
      <c r="P3173" s="557">
        <f t="shared" si="78"/>
        <v>5</v>
      </c>
    </row>
    <row r="3174" spans="1:16">
      <c r="A3174" s="1105">
        <v>45215</v>
      </c>
      <c r="B3174" s="1106" t="s">
        <v>40</v>
      </c>
      <c r="C3174" s="1106" t="s">
        <v>2163</v>
      </c>
      <c r="D3174" s="1137" t="s">
        <v>204</v>
      </c>
      <c r="E3174" s="1137"/>
      <c r="F3174" s="1137">
        <v>1</v>
      </c>
      <c r="G3174" s="1137">
        <v>1</v>
      </c>
      <c r="H3174" s="1138"/>
      <c r="I3174" s="1138"/>
      <c r="J3174" s="1138"/>
      <c r="K3174" s="1138"/>
      <c r="L3174" s="1138"/>
      <c r="M3174" s="1138"/>
      <c r="N3174" s="1138">
        <v>35</v>
      </c>
      <c r="O3174" s="1164">
        <v>45200</v>
      </c>
      <c r="P3174" s="557">
        <f t="shared" si="78"/>
        <v>35</v>
      </c>
    </row>
    <row r="3175" spans="1:16">
      <c r="A3175" s="1105">
        <v>45215</v>
      </c>
      <c r="B3175" s="1106" t="s">
        <v>41</v>
      </c>
      <c r="C3175" s="1106" t="s">
        <v>2590</v>
      </c>
      <c r="D3175" s="1137" t="s">
        <v>402</v>
      </c>
      <c r="E3175" s="1137"/>
      <c r="F3175" s="1137">
        <v>1</v>
      </c>
      <c r="G3175" s="1137">
        <v>1</v>
      </c>
      <c r="H3175" s="1137">
        <v>1</v>
      </c>
      <c r="I3175" s="1138"/>
      <c r="J3175" s="1138"/>
      <c r="K3175" s="1138"/>
      <c r="L3175" s="1138"/>
      <c r="M3175" s="1138"/>
      <c r="N3175" s="1138"/>
      <c r="O3175" s="1164">
        <v>45200</v>
      </c>
      <c r="P3175" s="557">
        <f t="shared" si="78"/>
        <v>0</v>
      </c>
    </row>
    <row r="3176" spans="1:16">
      <c r="A3176" s="1105">
        <v>45215</v>
      </c>
      <c r="B3176" s="1106" t="s">
        <v>41</v>
      </c>
      <c r="C3176" s="1106" t="s">
        <v>2246</v>
      </c>
      <c r="D3176" s="1137" t="s">
        <v>402</v>
      </c>
      <c r="E3176" s="1137"/>
      <c r="F3176" s="1137">
        <v>1</v>
      </c>
      <c r="G3176" s="1137">
        <v>1</v>
      </c>
      <c r="H3176" s="1137">
        <v>1</v>
      </c>
      <c r="I3176" s="1138"/>
      <c r="J3176" s="1138"/>
      <c r="K3176" s="1138"/>
      <c r="L3176" s="1138"/>
      <c r="M3176" s="1138"/>
      <c r="N3176" s="1138"/>
      <c r="O3176" s="1164">
        <v>45200</v>
      </c>
      <c r="P3176" s="557">
        <f t="shared" si="78"/>
        <v>0</v>
      </c>
    </row>
    <row r="3177" spans="1:16">
      <c r="A3177" s="1105">
        <v>45215</v>
      </c>
      <c r="B3177" s="1106" t="s">
        <v>41</v>
      </c>
      <c r="C3177" s="1106"/>
      <c r="D3177" s="1137" t="s">
        <v>404</v>
      </c>
      <c r="E3177" s="1137"/>
      <c r="F3177" s="1137">
        <v>9</v>
      </c>
      <c r="G3177" s="1137">
        <v>9</v>
      </c>
      <c r="H3177" s="1137">
        <v>9</v>
      </c>
      <c r="I3177" s="1138"/>
      <c r="J3177" s="1138"/>
      <c r="K3177" s="1138"/>
      <c r="L3177" s="1138"/>
      <c r="M3177" s="1138"/>
      <c r="N3177" s="1138"/>
      <c r="O3177" s="1164">
        <v>45200</v>
      </c>
      <c r="P3177" s="557">
        <f t="shared" si="78"/>
        <v>0</v>
      </c>
    </row>
    <row r="3178" spans="1:16">
      <c r="A3178" s="1105">
        <v>45215</v>
      </c>
      <c r="B3178" s="1106" t="s">
        <v>2</v>
      </c>
      <c r="C3178" s="1106" t="s">
        <v>1837</v>
      </c>
      <c r="D3178" s="1137" t="s">
        <v>97</v>
      </c>
      <c r="E3178" s="1137"/>
      <c r="F3178" s="1137">
        <v>1</v>
      </c>
      <c r="G3178" s="1137">
        <v>1</v>
      </c>
      <c r="H3178" s="1138"/>
      <c r="I3178" s="1138"/>
      <c r="J3178" s="1138"/>
      <c r="K3178" s="1138"/>
      <c r="L3178" s="1138"/>
      <c r="M3178" s="1138"/>
      <c r="N3178" s="1138">
        <v>12</v>
      </c>
      <c r="O3178" s="1164">
        <v>45200</v>
      </c>
      <c r="P3178" s="557">
        <f t="shared" si="78"/>
        <v>12</v>
      </c>
    </row>
    <row r="3179" spans="1:16">
      <c r="A3179" s="1105">
        <v>45215</v>
      </c>
      <c r="B3179" s="1106" t="s">
        <v>41</v>
      </c>
      <c r="C3179" s="1106" t="s">
        <v>2155</v>
      </c>
      <c r="D3179" s="1137" t="s">
        <v>98</v>
      </c>
      <c r="E3179" s="1137"/>
      <c r="F3179" s="1137">
        <v>1</v>
      </c>
      <c r="G3179" s="1137">
        <v>1</v>
      </c>
      <c r="H3179" s="1138"/>
      <c r="I3179" s="1138"/>
      <c r="J3179" s="1138"/>
      <c r="K3179" s="1138"/>
      <c r="L3179" s="1138"/>
      <c r="M3179" s="1138"/>
      <c r="N3179" s="1138">
        <v>12</v>
      </c>
      <c r="O3179" s="1164">
        <v>45200</v>
      </c>
      <c r="P3179" s="557">
        <f t="shared" si="78"/>
        <v>12</v>
      </c>
    </row>
    <row r="3180" spans="1:16">
      <c r="A3180" s="1105">
        <v>45215</v>
      </c>
      <c r="B3180" s="1106" t="s">
        <v>43</v>
      </c>
      <c r="C3180" s="1106" t="s">
        <v>2173</v>
      </c>
      <c r="D3180" s="1137" t="s">
        <v>95</v>
      </c>
      <c r="E3180" s="1137"/>
      <c r="F3180" s="1137">
        <v>1</v>
      </c>
      <c r="G3180" s="1137">
        <v>1</v>
      </c>
      <c r="H3180" s="1138"/>
      <c r="I3180" s="1138"/>
      <c r="J3180" s="1138">
        <v>1</v>
      </c>
      <c r="K3180" s="1138"/>
      <c r="L3180" s="1138"/>
      <c r="M3180" s="1138"/>
      <c r="N3180" s="1138">
        <v>12</v>
      </c>
      <c r="O3180" s="1164">
        <v>45200</v>
      </c>
      <c r="P3180" s="557">
        <f t="shared" si="78"/>
        <v>12</v>
      </c>
    </row>
    <row r="3181" spans="1:16">
      <c r="A3181" s="1105">
        <v>45215</v>
      </c>
      <c r="B3181" s="1106" t="s">
        <v>40</v>
      </c>
      <c r="C3181" s="1106" t="s">
        <v>2707</v>
      </c>
      <c r="D3181" s="1137" t="s">
        <v>96</v>
      </c>
      <c r="E3181" s="1137"/>
      <c r="F3181" s="1137">
        <v>1</v>
      </c>
      <c r="G3181" s="1137">
        <v>1</v>
      </c>
      <c r="H3181" s="1138"/>
      <c r="I3181" s="1138"/>
      <c r="J3181" s="1138">
        <v>1</v>
      </c>
      <c r="K3181" s="1138"/>
      <c r="L3181" s="1138"/>
      <c r="M3181" s="1138"/>
      <c r="N3181" s="1138"/>
      <c r="O3181" s="1164">
        <v>45200</v>
      </c>
      <c r="P3181" s="557">
        <f t="shared" si="78"/>
        <v>0</v>
      </c>
    </row>
    <row r="3182" spans="1:16">
      <c r="A3182" s="1105">
        <v>45216</v>
      </c>
      <c r="B3182" s="1106" t="s">
        <v>12</v>
      </c>
      <c r="C3182" s="1106" t="s">
        <v>2708</v>
      </c>
      <c r="D3182" s="1137" t="s">
        <v>2328</v>
      </c>
      <c r="E3182" s="1137"/>
      <c r="F3182" s="1137"/>
      <c r="G3182" s="1137"/>
      <c r="H3182" s="1138"/>
      <c r="I3182" s="1138"/>
      <c r="J3182" s="1138"/>
      <c r="K3182" s="1138"/>
      <c r="L3182" s="1138"/>
      <c r="M3182" s="1138">
        <v>53</v>
      </c>
      <c r="N3182" s="1138"/>
      <c r="O3182" s="1164">
        <v>45200</v>
      </c>
      <c r="P3182" s="557">
        <f t="shared" si="78"/>
        <v>53</v>
      </c>
    </row>
    <row r="3183" spans="1:16">
      <c r="A3183" s="1105">
        <v>45216</v>
      </c>
      <c r="B3183" s="1106" t="s">
        <v>2</v>
      </c>
      <c r="C3183" s="1106" t="s">
        <v>2709</v>
      </c>
      <c r="D3183" s="1137" t="s">
        <v>228</v>
      </c>
      <c r="E3183" s="1137"/>
      <c r="F3183" s="1137">
        <v>1</v>
      </c>
      <c r="G3183" s="1137">
        <v>1</v>
      </c>
      <c r="H3183" s="1138"/>
      <c r="I3183" s="1138"/>
      <c r="J3183" s="1138"/>
      <c r="K3183" s="1138"/>
      <c r="L3183" s="1138"/>
      <c r="M3183" s="1138">
        <v>20</v>
      </c>
      <c r="N3183" s="1138"/>
      <c r="O3183" s="1164">
        <v>45200</v>
      </c>
      <c r="P3183" s="557">
        <f t="shared" si="78"/>
        <v>20</v>
      </c>
    </row>
    <row r="3184" spans="1:16">
      <c r="A3184" s="1105">
        <v>45216</v>
      </c>
      <c r="B3184" s="1106" t="s">
        <v>34</v>
      </c>
      <c r="C3184" s="1106" t="s">
        <v>1523</v>
      </c>
      <c r="D3184" s="1137" t="s">
        <v>11</v>
      </c>
      <c r="E3184" s="1137"/>
      <c r="F3184" s="1137">
        <v>1</v>
      </c>
      <c r="G3184" s="1137">
        <v>1</v>
      </c>
      <c r="H3184" s="1138"/>
      <c r="I3184" s="1138"/>
      <c r="J3184" s="1138"/>
      <c r="K3184" s="1138"/>
      <c r="L3184" s="1138"/>
      <c r="M3184" s="1138">
        <v>6</v>
      </c>
      <c r="N3184" s="1138"/>
      <c r="O3184" s="1164">
        <v>45200</v>
      </c>
      <c r="P3184" s="557">
        <f t="shared" si="78"/>
        <v>6</v>
      </c>
    </row>
    <row r="3185" spans="1:16">
      <c r="A3185" s="1105">
        <v>45216</v>
      </c>
      <c r="B3185" s="1106" t="s">
        <v>37</v>
      </c>
      <c r="C3185" s="1106" t="s">
        <v>2607</v>
      </c>
      <c r="D3185" s="1137" t="s">
        <v>97</v>
      </c>
      <c r="E3185" s="1137"/>
      <c r="F3185" s="1137">
        <v>1</v>
      </c>
      <c r="G3185" s="1137">
        <v>1</v>
      </c>
      <c r="H3185" s="1138"/>
      <c r="I3185" s="1138"/>
      <c r="J3185" s="1138">
        <v>1</v>
      </c>
      <c r="K3185" s="1138"/>
      <c r="L3185" s="1138"/>
      <c r="M3185" s="1138"/>
      <c r="N3185" s="1138">
        <v>12</v>
      </c>
      <c r="O3185" s="1164">
        <v>45200</v>
      </c>
      <c r="P3185" s="557">
        <f t="shared" si="78"/>
        <v>12</v>
      </c>
    </row>
    <row r="3186" spans="1:16">
      <c r="A3186" s="1105">
        <v>45216</v>
      </c>
      <c r="B3186" s="1106" t="s">
        <v>2</v>
      </c>
      <c r="C3186" s="1106" t="s">
        <v>1837</v>
      </c>
      <c r="D3186" s="1137" t="s">
        <v>95</v>
      </c>
      <c r="E3186" s="1137"/>
      <c r="F3186" s="1137">
        <v>1</v>
      </c>
      <c r="G3186" s="1137">
        <v>1</v>
      </c>
      <c r="H3186" s="1138"/>
      <c r="I3186" s="1138"/>
      <c r="J3186" s="1138"/>
      <c r="K3186" s="1138"/>
      <c r="L3186" s="1138"/>
      <c r="M3186" s="1138"/>
      <c r="N3186" s="1138">
        <v>12</v>
      </c>
      <c r="O3186" s="1164">
        <v>45200</v>
      </c>
      <c r="P3186" s="557">
        <f t="shared" si="78"/>
        <v>12</v>
      </c>
    </row>
    <row r="3187" spans="1:16">
      <c r="A3187" s="1105">
        <v>45216</v>
      </c>
      <c r="B3187" s="1106" t="s">
        <v>43</v>
      </c>
      <c r="C3187" s="1106" t="s">
        <v>2173</v>
      </c>
      <c r="D3187" s="1137" t="s">
        <v>95</v>
      </c>
      <c r="E3187" s="1137"/>
      <c r="F3187" s="1137">
        <v>2</v>
      </c>
      <c r="G3187" s="1137">
        <v>2</v>
      </c>
      <c r="H3187" s="1138"/>
      <c r="I3187" s="1138"/>
      <c r="J3187" s="1138">
        <v>2</v>
      </c>
      <c r="K3187" s="1138"/>
      <c r="L3187" s="1138"/>
      <c r="M3187" s="1138"/>
      <c r="N3187" s="1138">
        <v>24</v>
      </c>
      <c r="O3187" s="1164">
        <v>45200</v>
      </c>
      <c r="P3187" s="557">
        <f t="shared" si="78"/>
        <v>24</v>
      </c>
    </row>
    <row r="3188" spans="1:16">
      <c r="A3188" s="1105">
        <v>45216</v>
      </c>
      <c r="B3188" s="1106" t="s">
        <v>2</v>
      </c>
      <c r="C3188" s="1106" t="s">
        <v>1837</v>
      </c>
      <c r="D3188" s="1137" t="s">
        <v>96</v>
      </c>
      <c r="E3188" s="1137"/>
      <c r="F3188" s="1137">
        <v>1</v>
      </c>
      <c r="G3188" s="1137">
        <v>1</v>
      </c>
      <c r="H3188" s="1138"/>
      <c r="I3188" s="1138"/>
      <c r="J3188" s="1138"/>
      <c r="K3188" s="1138"/>
      <c r="L3188" s="1138"/>
      <c r="M3188" s="1138"/>
      <c r="N3188" s="1138">
        <v>12</v>
      </c>
      <c r="O3188" s="1164">
        <v>45200</v>
      </c>
      <c r="P3188" s="557">
        <f t="shared" si="78"/>
        <v>12</v>
      </c>
    </row>
    <row r="3189" spans="1:16">
      <c r="A3189" s="1105">
        <v>45216</v>
      </c>
      <c r="B3189" s="1106" t="s">
        <v>40</v>
      </c>
      <c r="C3189" s="1106" t="s">
        <v>2707</v>
      </c>
      <c r="D3189" s="1137" t="s">
        <v>96</v>
      </c>
      <c r="E3189" s="1137"/>
      <c r="F3189" s="1202">
        <v>2</v>
      </c>
      <c r="G3189" s="1137">
        <v>2</v>
      </c>
      <c r="H3189" s="1138"/>
      <c r="I3189" s="1138"/>
      <c r="J3189" s="1138">
        <v>2</v>
      </c>
      <c r="K3189" s="1138"/>
      <c r="L3189" s="1138"/>
      <c r="M3189" s="1138"/>
      <c r="N3189" s="1138">
        <v>24</v>
      </c>
      <c r="O3189" s="1164">
        <v>45200</v>
      </c>
      <c r="P3189" s="557">
        <f t="shared" si="78"/>
        <v>24</v>
      </c>
    </row>
    <row r="3190" spans="1:16">
      <c r="A3190" s="1105">
        <v>45216</v>
      </c>
      <c r="B3190" s="1106" t="s">
        <v>472</v>
      </c>
      <c r="C3190" s="1106" t="s">
        <v>2198</v>
      </c>
      <c r="D3190" s="1137" t="s">
        <v>96</v>
      </c>
      <c r="E3190" s="1137"/>
      <c r="F3190" s="1137">
        <v>1</v>
      </c>
      <c r="G3190" s="1137">
        <v>1</v>
      </c>
      <c r="H3190" s="1138"/>
      <c r="I3190" s="1138"/>
      <c r="J3190" s="1138"/>
      <c r="K3190" s="1138"/>
      <c r="L3190" s="1138"/>
      <c r="M3190" s="1138"/>
      <c r="N3190" s="1138">
        <v>12</v>
      </c>
      <c r="O3190" s="1164">
        <v>45200</v>
      </c>
      <c r="P3190" s="557">
        <f t="shared" si="78"/>
        <v>12</v>
      </c>
    </row>
    <row r="3191" spans="1:16">
      <c r="A3191" s="1105">
        <v>45216</v>
      </c>
      <c r="B3191" s="1106" t="s">
        <v>14</v>
      </c>
      <c r="C3191" s="1106" t="s">
        <v>2432</v>
      </c>
      <c r="D3191" s="1137" t="s">
        <v>401</v>
      </c>
      <c r="E3191" s="1137"/>
      <c r="F3191" s="1137">
        <v>6</v>
      </c>
      <c r="G3191" s="1137">
        <v>6</v>
      </c>
      <c r="H3191" s="1138">
        <v>6</v>
      </c>
      <c r="I3191" s="1138"/>
      <c r="J3191" s="1138"/>
      <c r="K3191" s="1138"/>
      <c r="L3191" s="1138"/>
      <c r="M3191" s="1138"/>
      <c r="N3191" s="1138"/>
      <c r="O3191" s="1164">
        <v>45200</v>
      </c>
      <c r="P3191" s="557">
        <f t="shared" si="78"/>
        <v>0</v>
      </c>
    </row>
    <row r="3192" spans="1:16">
      <c r="A3192" s="1105">
        <v>45216</v>
      </c>
      <c r="B3192" s="1106" t="s">
        <v>14</v>
      </c>
      <c r="C3192" s="1106" t="s">
        <v>2432</v>
      </c>
      <c r="D3192" s="1137" t="s">
        <v>400</v>
      </c>
      <c r="E3192" s="1137"/>
      <c r="F3192" s="1137">
        <v>2</v>
      </c>
      <c r="G3192" s="1137">
        <v>2</v>
      </c>
      <c r="H3192" s="1138">
        <v>2</v>
      </c>
      <c r="I3192" s="1138"/>
      <c r="J3192" s="1138"/>
      <c r="K3192" s="1138"/>
      <c r="L3192" s="1138"/>
      <c r="M3192" s="1138"/>
      <c r="N3192" s="1138"/>
      <c r="O3192" s="1164">
        <v>45200</v>
      </c>
      <c r="P3192" s="557">
        <f t="shared" si="78"/>
        <v>0</v>
      </c>
    </row>
    <row r="3193" spans="1:16">
      <c r="A3193" s="1105">
        <v>45216</v>
      </c>
      <c r="B3193" s="1106" t="s">
        <v>14</v>
      </c>
      <c r="C3193" s="1106" t="s">
        <v>2432</v>
      </c>
      <c r="D3193" s="1137" t="s">
        <v>403</v>
      </c>
      <c r="E3193" s="1137"/>
      <c r="F3193" s="1137">
        <v>2</v>
      </c>
      <c r="G3193" s="1137">
        <v>2</v>
      </c>
      <c r="H3193" s="1138">
        <v>2</v>
      </c>
      <c r="I3193" s="1138"/>
      <c r="J3193" s="1138"/>
      <c r="K3193" s="1138"/>
      <c r="L3193" s="1138"/>
      <c r="M3193" s="1138"/>
      <c r="N3193" s="1138"/>
      <c r="O3193" s="1164">
        <v>45200</v>
      </c>
      <c r="P3193" s="557">
        <f t="shared" si="78"/>
        <v>0</v>
      </c>
    </row>
    <row r="3194" spans="1:16">
      <c r="A3194" s="1105">
        <v>45217</v>
      </c>
      <c r="B3194" s="1106" t="s">
        <v>2</v>
      </c>
      <c r="C3194" s="1106" t="s">
        <v>2710</v>
      </c>
      <c r="D3194" s="1137" t="s">
        <v>228</v>
      </c>
      <c r="E3194" s="1137"/>
      <c r="F3194" s="1137">
        <v>2</v>
      </c>
      <c r="G3194" s="1137">
        <v>2</v>
      </c>
      <c r="H3194" s="1138"/>
      <c r="I3194" s="1138"/>
      <c r="J3194" s="1138"/>
      <c r="K3194" s="1138"/>
      <c r="L3194" s="1138"/>
      <c r="M3194" s="1138">
        <v>40</v>
      </c>
      <c r="N3194" s="1138"/>
      <c r="O3194" s="1164">
        <v>45200</v>
      </c>
      <c r="P3194" s="557">
        <f t="shared" si="78"/>
        <v>40</v>
      </c>
    </row>
    <row r="3195" spans="1:16">
      <c r="A3195" s="1105">
        <v>45217</v>
      </c>
      <c r="B3195" s="1106" t="s">
        <v>472</v>
      </c>
      <c r="C3195" s="1106" t="s">
        <v>1966</v>
      </c>
      <c r="D3195" s="1137" t="s">
        <v>10</v>
      </c>
      <c r="E3195" s="1137"/>
      <c r="F3195" s="1137">
        <v>2</v>
      </c>
      <c r="G3195" s="1137">
        <v>0.5</v>
      </c>
      <c r="H3195" s="1138"/>
      <c r="I3195" s="1138"/>
      <c r="J3195" s="1138"/>
      <c r="K3195" s="1138"/>
      <c r="L3195" s="1138"/>
      <c r="M3195" s="1138">
        <v>11</v>
      </c>
      <c r="N3195" s="1138"/>
      <c r="O3195" s="1164">
        <v>45200</v>
      </c>
      <c r="P3195" s="557">
        <f t="shared" si="78"/>
        <v>11</v>
      </c>
    </row>
    <row r="3196" spans="1:16">
      <c r="A3196" s="1105">
        <v>45217</v>
      </c>
      <c r="B3196" s="1106" t="s">
        <v>3</v>
      </c>
      <c r="C3196" s="1106" t="s">
        <v>2711</v>
      </c>
      <c r="D3196" s="1137" t="s">
        <v>97</v>
      </c>
      <c r="E3196" s="1137"/>
      <c r="F3196" s="1137">
        <v>1</v>
      </c>
      <c r="G3196" s="1137">
        <v>1</v>
      </c>
      <c r="H3196" s="1138"/>
      <c r="I3196" s="1138"/>
      <c r="J3196" s="1138"/>
      <c r="K3196" s="1138"/>
      <c r="L3196" s="1138"/>
      <c r="M3196" s="1138"/>
      <c r="N3196" s="1138">
        <v>12</v>
      </c>
      <c r="O3196" s="1164">
        <v>45200</v>
      </c>
      <c r="P3196" s="557">
        <f t="shared" ref="P3196:P3251" si="79">SUM(K3196:N3196)</f>
        <v>12</v>
      </c>
    </row>
    <row r="3197" spans="1:16">
      <c r="A3197" s="1105">
        <v>45217</v>
      </c>
      <c r="B3197" s="1106" t="s">
        <v>41</v>
      </c>
      <c r="C3197" s="1106" t="s">
        <v>2662</v>
      </c>
      <c r="D3197" s="1137" t="s">
        <v>98</v>
      </c>
      <c r="E3197" s="1137"/>
      <c r="F3197" s="1137">
        <v>1</v>
      </c>
      <c r="G3197" s="1137">
        <v>1</v>
      </c>
      <c r="H3197" s="1138"/>
      <c r="I3197" s="1138"/>
      <c r="J3197" s="1138">
        <v>1</v>
      </c>
      <c r="K3197" s="1138"/>
      <c r="L3197" s="1138"/>
      <c r="M3197" s="1138"/>
      <c r="N3197" s="1138">
        <v>12</v>
      </c>
      <c r="O3197" s="1164">
        <v>45200</v>
      </c>
      <c r="P3197" s="557">
        <f t="shared" si="79"/>
        <v>12</v>
      </c>
    </row>
    <row r="3198" spans="1:16">
      <c r="A3198" s="1105">
        <v>45217</v>
      </c>
      <c r="B3198" s="1106" t="s">
        <v>472</v>
      </c>
      <c r="C3198" s="1106" t="s">
        <v>2712</v>
      </c>
      <c r="D3198" s="1137" t="s">
        <v>95</v>
      </c>
      <c r="E3198" s="1137"/>
      <c r="F3198" s="1137">
        <v>1</v>
      </c>
      <c r="G3198" s="1137">
        <v>1</v>
      </c>
      <c r="H3198" s="1138"/>
      <c r="I3198" s="1138"/>
      <c r="J3198" s="1138"/>
      <c r="K3198" s="1138"/>
      <c r="L3198" s="1138"/>
      <c r="M3198" s="1138"/>
      <c r="N3198" s="1138">
        <v>12</v>
      </c>
      <c r="O3198" s="1164">
        <v>45200</v>
      </c>
      <c r="P3198" s="557">
        <f t="shared" si="79"/>
        <v>12</v>
      </c>
    </row>
    <row r="3199" spans="1:16">
      <c r="A3199" s="1105">
        <v>45217</v>
      </c>
      <c r="B3199" s="1106" t="s">
        <v>40</v>
      </c>
      <c r="C3199" s="1106" t="s">
        <v>2713</v>
      </c>
      <c r="D3199" s="1137" t="s">
        <v>96</v>
      </c>
      <c r="E3199" s="1137"/>
      <c r="F3199" s="1137">
        <v>2</v>
      </c>
      <c r="G3199" s="1137">
        <v>2</v>
      </c>
      <c r="H3199" s="1138"/>
      <c r="I3199" s="1138"/>
      <c r="J3199" s="1138">
        <v>1</v>
      </c>
      <c r="K3199" s="1138"/>
      <c r="L3199" s="1138"/>
      <c r="M3199" s="1138"/>
      <c r="N3199" s="1138">
        <v>24</v>
      </c>
      <c r="O3199" s="1164">
        <v>45200</v>
      </c>
      <c r="P3199" s="557">
        <f t="shared" si="79"/>
        <v>24</v>
      </c>
    </row>
    <row r="3200" spans="1:16">
      <c r="A3200" s="1105">
        <v>45217</v>
      </c>
      <c r="B3200" s="1106" t="s">
        <v>14</v>
      </c>
      <c r="C3200" s="1106" t="s">
        <v>2432</v>
      </c>
      <c r="D3200" s="1137" t="s">
        <v>400</v>
      </c>
      <c r="E3200" s="1137"/>
      <c r="F3200" s="1137">
        <v>1</v>
      </c>
      <c r="G3200" s="1137">
        <v>1</v>
      </c>
      <c r="H3200" s="1137">
        <v>1</v>
      </c>
      <c r="I3200" s="1138"/>
      <c r="J3200" s="1138"/>
      <c r="K3200" s="1138"/>
      <c r="L3200" s="1138"/>
      <c r="M3200" s="1138"/>
      <c r="N3200" s="1138"/>
      <c r="O3200" s="1164">
        <v>45200</v>
      </c>
      <c r="P3200" s="557">
        <f t="shared" ref="P3200:P3202" si="80">SUM(K3200:N3200)</f>
        <v>0</v>
      </c>
    </row>
    <row r="3201" spans="1:16">
      <c r="A3201" s="1105">
        <v>45217</v>
      </c>
      <c r="B3201" s="1106" t="s">
        <v>14</v>
      </c>
      <c r="C3201" s="1106" t="s">
        <v>2446</v>
      </c>
      <c r="D3201" s="1137" t="s">
        <v>401</v>
      </c>
      <c r="E3201" s="1137"/>
      <c r="F3201" s="1137">
        <v>9</v>
      </c>
      <c r="G3201" s="1137">
        <v>9</v>
      </c>
      <c r="H3201" s="1137">
        <v>9</v>
      </c>
      <c r="I3201" s="1138"/>
      <c r="J3201" s="1138"/>
      <c r="K3201" s="1138"/>
      <c r="L3201" s="1138"/>
      <c r="M3201" s="1138"/>
      <c r="N3201" s="1138"/>
      <c r="O3201" s="1164">
        <v>45200</v>
      </c>
      <c r="P3201" s="557">
        <f t="shared" si="80"/>
        <v>0</v>
      </c>
    </row>
    <row r="3202" spans="1:16">
      <c r="A3202" s="1105">
        <v>45217</v>
      </c>
      <c r="B3202" s="1106" t="s">
        <v>14</v>
      </c>
      <c r="C3202" s="1106" t="s">
        <v>2446</v>
      </c>
      <c r="D3202" s="1137" t="s">
        <v>403</v>
      </c>
      <c r="E3202" s="1137"/>
      <c r="F3202" s="1137">
        <v>1</v>
      </c>
      <c r="G3202" s="1137">
        <v>1</v>
      </c>
      <c r="H3202" s="1137">
        <v>1</v>
      </c>
      <c r="I3202" s="1138"/>
      <c r="J3202" s="1138"/>
      <c r="K3202" s="1138"/>
      <c r="L3202" s="1138"/>
      <c r="M3202" s="1138"/>
      <c r="N3202" s="1138"/>
      <c r="O3202" s="1164">
        <v>45200</v>
      </c>
      <c r="P3202" s="557">
        <f t="shared" si="80"/>
        <v>0</v>
      </c>
    </row>
    <row r="3203" spans="1:16">
      <c r="A3203" s="1105">
        <v>45218</v>
      </c>
      <c r="B3203" s="1106" t="s">
        <v>472</v>
      </c>
      <c r="C3203" s="1106" t="s">
        <v>2695</v>
      </c>
      <c r="D3203" s="1137" t="s">
        <v>228</v>
      </c>
      <c r="E3203" s="1137"/>
      <c r="F3203" s="1137">
        <v>1</v>
      </c>
      <c r="G3203" s="1137">
        <v>1</v>
      </c>
      <c r="H3203" s="1138"/>
      <c r="I3203" s="1138"/>
      <c r="J3203" s="1138"/>
      <c r="K3203" s="1138"/>
      <c r="L3203" s="1138"/>
      <c r="M3203" s="1138">
        <v>20</v>
      </c>
      <c r="N3203" s="1138"/>
      <c r="O3203" s="1164">
        <v>45200</v>
      </c>
      <c r="P3203" s="557">
        <f t="shared" si="79"/>
        <v>20</v>
      </c>
    </row>
    <row r="3204" spans="1:16">
      <c r="A3204" s="1105">
        <v>45218</v>
      </c>
      <c r="B3204" s="1106" t="s">
        <v>2</v>
      </c>
      <c r="C3204" s="1106" t="s">
        <v>2714</v>
      </c>
      <c r="D3204" s="1137" t="s">
        <v>354</v>
      </c>
      <c r="E3204" s="1137"/>
      <c r="F3204" s="1137">
        <v>3</v>
      </c>
      <c r="G3204" s="1137">
        <v>3</v>
      </c>
      <c r="H3204" s="1138"/>
      <c r="I3204" s="1138"/>
      <c r="J3204" s="1138"/>
      <c r="K3204" s="1138"/>
      <c r="L3204" s="1138"/>
      <c r="M3204" s="1138">
        <v>15</v>
      </c>
      <c r="N3204" s="1138"/>
      <c r="O3204" s="1164">
        <v>45200</v>
      </c>
      <c r="P3204" s="557">
        <f t="shared" si="79"/>
        <v>15</v>
      </c>
    </row>
    <row r="3205" spans="1:16">
      <c r="A3205" s="1105">
        <v>45218</v>
      </c>
      <c r="B3205" s="1106" t="s">
        <v>2</v>
      </c>
      <c r="C3205" s="1106" t="s">
        <v>2715</v>
      </c>
      <c r="D3205" s="1137" t="s">
        <v>11</v>
      </c>
      <c r="E3205" s="1137"/>
      <c r="F3205" s="1137">
        <v>1</v>
      </c>
      <c r="G3205" s="1137">
        <v>1</v>
      </c>
      <c r="H3205" s="1138"/>
      <c r="I3205" s="1138"/>
      <c r="J3205" s="1138"/>
      <c r="K3205" s="1138"/>
      <c r="L3205" s="1138"/>
      <c r="M3205" s="1138">
        <v>6</v>
      </c>
      <c r="N3205" s="1138"/>
      <c r="O3205" s="1164">
        <v>45200</v>
      </c>
      <c r="P3205" s="557">
        <f t="shared" si="79"/>
        <v>6</v>
      </c>
    </row>
    <row r="3206" spans="1:16">
      <c r="A3206" s="1105">
        <v>45218</v>
      </c>
      <c r="B3206" s="1106" t="s">
        <v>12</v>
      </c>
      <c r="C3206" s="1106" t="s">
        <v>2620</v>
      </c>
      <c r="D3206" s="1137" t="s">
        <v>10</v>
      </c>
      <c r="E3206" s="1137"/>
      <c r="F3206" s="1137">
        <v>2</v>
      </c>
      <c r="G3206" s="1137">
        <v>2</v>
      </c>
      <c r="H3206" s="1138"/>
      <c r="I3206" s="1138"/>
      <c r="J3206" s="1138"/>
      <c r="K3206" s="1138"/>
      <c r="L3206" s="1138"/>
      <c r="M3206" s="1138">
        <v>10</v>
      </c>
      <c r="N3206" s="1138"/>
      <c r="O3206" s="1164">
        <v>45200</v>
      </c>
      <c r="P3206" s="557">
        <f t="shared" si="79"/>
        <v>10</v>
      </c>
    </row>
    <row r="3207" spans="1:16">
      <c r="A3207" s="1105">
        <v>45218</v>
      </c>
      <c r="B3207" s="1106" t="s">
        <v>43</v>
      </c>
      <c r="C3207" s="1106" t="s">
        <v>1210</v>
      </c>
      <c r="D3207" s="1137" t="s">
        <v>10</v>
      </c>
      <c r="E3207" s="1137"/>
      <c r="F3207" s="1137">
        <v>2</v>
      </c>
      <c r="G3207" s="1137">
        <v>0.25</v>
      </c>
      <c r="H3207" s="1138"/>
      <c r="I3207" s="1138"/>
      <c r="J3207" s="1138"/>
      <c r="K3207" s="1138"/>
      <c r="L3207" s="1138"/>
      <c r="M3207" s="1138">
        <v>10</v>
      </c>
      <c r="N3207" s="1138"/>
      <c r="O3207" s="1164">
        <v>45200</v>
      </c>
      <c r="P3207" s="557">
        <f t="shared" si="79"/>
        <v>10</v>
      </c>
    </row>
    <row r="3208" spans="1:16">
      <c r="A3208" s="1105">
        <v>45218</v>
      </c>
      <c r="B3208" s="1106" t="s">
        <v>472</v>
      </c>
      <c r="C3208" s="1106" t="s">
        <v>1444</v>
      </c>
      <c r="D3208" s="1137" t="s">
        <v>204</v>
      </c>
      <c r="E3208" s="1137"/>
      <c r="F3208" s="1137">
        <v>1</v>
      </c>
      <c r="G3208" s="1137">
        <v>1</v>
      </c>
      <c r="H3208" s="1138"/>
      <c r="I3208" s="1138"/>
      <c r="J3208" s="1138"/>
      <c r="K3208" s="1138"/>
      <c r="L3208" s="1138"/>
      <c r="M3208" s="1138"/>
      <c r="N3208" s="1138">
        <v>68</v>
      </c>
      <c r="O3208" s="1164">
        <v>45200</v>
      </c>
      <c r="P3208" s="557">
        <f t="shared" si="79"/>
        <v>68</v>
      </c>
    </row>
    <row r="3209" spans="1:16">
      <c r="A3209" s="1105">
        <v>45218</v>
      </c>
      <c r="B3209" s="1106" t="s">
        <v>37</v>
      </c>
      <c r="C3209" s="1106" t="s">
        <v>2716</v>
      </c>
      <c r="D3209" s="1137" t="s">
        <v>97</v>
      </c>
      <c r="E3209" s="1137"/>
      <c r="F3209" s="1137">
        <v>1</v>
      </c>
      <c r="G3209" s="1137">
        <v>1</v>
      </c>
      <c r="H3209" s="1138"/>
      <c r="I3209" s="1138"/>
      <c r="J3209" s="1138">
        <v>1</v>
      </c>
      <c r="K3209" s="1138"/>
      <c r="L3209" s="1138"/>
      <c r="M3209" s="1138"/>
      <c r="N3209" s="1138">
        <v>12</v>
      </c>
      <c r="O3209" s="1164">
        <v>45200</v>
      </c>
      <c r="P3209" s="557">
        <f t="shared" si="79"/>
        <v>12</v>
      </c>
    </row>
    <row r="3210" spans="1:16">
      <c r="A3210" s="1105">
        <v>45218</v>
      </c>
      <c r="B3210" s="1106" t="s">
        <v>37</v>
      </c>
      <c r="C3210" s="1106" t="s">
        <v>2607</v>
      </c>
      <c r="D3210" s="1137" t="s">
        <v>98</v>
      </c>
      <c r="E3210" s="1137"/>
      <c r="F3210" s="1137">
        <v>1</v>
      </c>
      <c r="G3210" s="1137">
        <v>1</v>
      </c>
      <c r="H3210" s="1138"/>
      <c r="I3210" s="1138"/>
      <c r="J3210" s="1138">
        <v>1</v>
      </c>
      <c r="K3210" s="1138"/>
      <c r="L3210" s="1138"/>
      <c r="M3210" s="1138"/>
      <c r="N3210" s="1138">
        <v>12</v>
      </c>
      <c r="O3210" s="1164">
        <v>45200</v>
      </c>
      <c r="P3210" s="557">
        <f t="shared" si="79"/>
        <v>12</v>
      </c>
    </row>
    <row r="3211" spans="1:16">
      <c r="A3211" s="1105">
        <v>45218</v>
      </c>
      <c r="B3211" s="1106" t="s">
        <v>43</v>
      </c>
      <c r="C3211" s="1106" t="s">
        <v>2675</v>
      </c>
      <c r="D3211" s="1137" t="s">
        <v>96</v>
      </c>
      <c r="E3211" s="1137"/>
      <c r="F3211" s="1137">
        <v>1</v>
      </c>
      <c r="G3211" s="1137">
        <v>1</v>
      </c>
      <c r="H3211" s="1138"/>
      <c r="I3211" s="1138"/>
      <c r="J3211" s="1138">
        <v>1</v>
      </c>
      <c r="K3211" s="1138"/>
      <c r="L3211" s="1138"/>
      <c r="M3211" s="1138"/>
      <c r="N3211" s="1138">
        <v>12</v>
      </c>
      <c r="O3211" s="1164">
        <v>45200</v>
      </c>
      <c r="P3211" s="557">
        <f t="shared" si="79"/>
        <v>12</v>
      </c>
    </row>
    <row r="3212" spans="1:16">
      <c r="A3212" s="1105">
        <v>45218</v>
      </c>
      <c r="B3212" s="1106" t="s">
        <v>14</v>
      </c>
      <c r="C3212" s="1106" t="s">
        <v>2432</v>
      </c>
      <c r="D3212" s="1137" t="s">
        <v>402</v>
      </c>
      <c r="E3212" s="1137"/>
      <c r="F3212" s="1137">
        <v>1</v>
      </c>
      <c r="G3212" s="1137">
        <v>1</v>
      </c>
      <c r="H3212" s="1138">
        <v>1</v>
      </c>
      <c r="I3212" s="1138"/>
      <c r="J3212" s="1138"/>
      <c r="K3212" s="1138"/>
      <c r="L3212" s="1138"/>
      <c r="M3212" s="1138"/>
      <c r="N3212" s="1138"/>
      <c r="O3212" s="1164">
        <v>45200</v>
      </c>
      <c r="P3212" s="557">
        <f t="shared" si="79"/>
        <v>0</v>
      </c>
    </row>
    <row r="3213" spans="1:16">
      <c r="A3213" s="1105">
        <v>45218</v>
      </c>
      <c r="B3213" s="1106" t="s">
        <v>14</v>
      </c>
      <c r="C3213" s="1106" t="s">
        <v>2446</v>
      </c>
      <c r="D3213" s="1137" t="s">
        <v>402</v>
      </c>
      <c r="E3213" s="1137"/>
      <c r="F3213" s="1137">
        <v>1</v>
      </c>
      <c r="G3213" s="1137">
        <v>1</v>
      </c>
      <c r="H3213" s="1138">
        <v>1</v>
      </c>
      <c r="I3213" s="1138"/>
      <c r="J3213" s="1138"/>
      <c r="K3213" s="1138"/>
      <c r="L3213" s="1138"/>
      <c r="M3213" s="1138"/>
      <c r="N3213" s="1138"/>
      <c r="O3213" s="1164">
        <v>45200</v>
      </c>
      <c r="P3213" s="557">
        <f t="shared" si="79"/>
        <v>0</v>
      </c>
    </row>
    <row r="3214" spans="1:16">
      <c r="A3214" s="1105">
        <v>45218</v>
      </c>
      <c r="B3214" s="1106" t="s">
        <v>14</v>
      </c>
      <c r="C3214" s="1106" t="s">
        <v>2446</v>
      </c>
      <c r="D3214" s="1137" t="s">
        <v>400</v>
      </c>
      <c r="E3214" s="1137"/>
      <c r="F3214" s="1137">
        <v>2</v>
      </c>
      <c r="G3214" s="1137">
        <v>2</v>
      </c>
      <c r="H3214" s="1138">
        <v>2</v>
      </c>
      <c r="I3214" s="1138"/>
      <c r="J3214" s="1138"/>
      <c r="K3214" s="1138"/>
      <c r="L3214" s="1138"/>
      <c r="M3214" s="1138"/>
      <c r="N3214" s="1138"/>
      <c r="O3214" s="1164">
        <v>45200</v>
      </c>
      <c r="P3214" s="557">
        <f t="shared" si="79"/>
        <v>0</v>
      </c>
    </row>
    <row r="3215" spans="1:16">
      <c r="A3215" s="1105">
        <v>45219</v>
      </c>
      <c r="B3215" s="1106" t="s">
        <v>472</v>
      </c>
      <c r="C3215" s="1106" t="s">
        <v>2644</v>
      </c>
      <c r="D3215" s="1137" t="s">
        <v>228</v>
      </c>
      <c r="E3215" s="1137"/>
      <c r="F3215" s="1137">
        <v>1</v>
      </c>
      <c r="G3215" s="1137">
        <v>1</v>
      </c>
      <c r="H3215" s="1138"/>
      <c r="I3215" s="1138"/>
      <c r="J3215" s="1138"/>
      <c r="K3215" s="1138"/>
      <c r="L3215" s="1138"/>
      <c r="M3215" s="1138">
        <v>20</v>
      </c>
      <c r="N3215" s="1138"/>
      <c r="O3215" s="1164">
        <v>45200</v>
      </c>
      <c r="P3215" s="557">
        <f t="shared" si="79"/>
        <v>20</v>
      </c>
    </row>
    <row r="3216" spans="1:16">
      <c r="A3216" s="1105">
        <v>45219</v>
      </c>
      <c r="B3216" s="1106" t="s">
        <v>2</v>
      </c>
      <c r="C3216" s="1106" t="s">
        <v>2717</v>
      </c>
      <c r="D3216" s="1137" t="s">
        <v>228</v>
      </c>
      <c r="E3216" s="1137"/>
      <c r="F3216" s="1137">
        <v>1</v>
      </c>
      <c r="G3216" s="1137">
        <v>1</v>
      </c>
      <c r="H3216" s="1138"/>
      <c r="I3216" s="1138"/>
      <c r="J3216" s="1138"/>
      <c r="K3216" s="1138"/>
      <c r="L3216" s="1138"/>
      <c r="M3216" s="1138">
        <v>20</v>
      </c>
      <c r="N3216" s="1138"/>
      <c r="O3216" s="1164">
        <v>45200</v>
      </c>
      <c r="P3216" s="557">
        <f t="shared" si="79"/>
        <v>20</v>
      </c>
    </row>
    <row r="3217" spans="1:16">
      <c r="A3217" s="1105">
        <v>45219</v>
      </c>
      <c r="B3217" s="1106" t="s">
        <v>2</v>
      </c>
      <c r="C3217" s="1106" t="s">
        <v>2722</v>
      </c>
      <c r="D3217" s="1137" t="s">
        <v>10</v>
      </c>
      <c r="E3217" s="1137"/>
      <c r="F3217" s="1137">
        <v>2</v>
      </c>
      <c r="G3217" s="1137">
        <v>2</v>
      </c>
      <c r="H3217" s="1138"/>
      <c r="I3217" s="1138"/>
      <c r="J3217" s="1138"/>
      <c r="K3217" s="1138"/>
      <c r="L3217" s="1138"/>
      <c r="M3217" s="1138">
        <v>10</v>
      </c>
      <c r="N3217" s="1138"/>
      <c r="O3217" s="1164">
        <v>45200</v>
      </c>
      <c r="P3217" s="557">
        <f t="shared" si="79"/>
        <v>10</v>
      </c>
    </row>
    <row r="3218" spans="1:16">
      <c r="A3218" s="1105">
        <v>45219</v>
      </c>
      <c r="B3218" s="1106" t="s">
        <v>41</v>
      </c>
      <c r="C3218" s="1106" t="s">
        <v>2718</v>
      </c>
      <c r="D3218" s="1137" t="s">
        <v>10</v>
      </c>
      <c r="E3218" s="1137"/>
      <c r="F3218" s="1137">
        <v>2</v>
      </c>
      <c r="G3218" s="1137">
        <v>0.5</v>
      </c>
      <c r="H3218" s="1138"/>
      <c r="I3218" s="1138"/>
      <c r="J3218" s="1138"/>
      <c r="K3218" s="1138"/>
      <c r="L3218" s="1138"/>
      <c r="M3218" s="1138">
        <v>8</v>
      </c>
      <c r="N3218" s="1138"/>
      <c r="O3218" s="1164">
        <v>45200</v>
      </c>
      <c r="P3218" s="557">
        <f t="shared" si="79"/>
        <v>8</v>
      </c>
    </row>
    <row r="3219" spans="1:16">
      <c r="A3219" s="1105">
        <v>45219</v>
      </c>
      <c r="B3219" s="1106" t="s">
        <v>472</v>
      </c>
      <c r="C3219" s="1106" t="s">
        <v>1891</v>
      </c>
      <c r="D3219" s="1137" t="s">
        <v>10</v>
      </c>
      <c r="E3219" s="1137"/>
      <c r="F3219" s="1137">
        <v>1</v>
      </c>
      <c r="G3219" s="1137">
        <v>0.25</v>
      </c>
      <c r="H3219" s="1138"/>
      <c r="I3219" s="1138"/>
      <c r="J3219" s="1138"/>
      <c r="K3219" s="1138"/>
      <c r="L3219" s="1138"/>
      <c r="M3219" s="1138">
        <v>4</v>
      </c>
      <c r="N3219" s="1138"/>
      <c r="O3219" s="1164">
        <v>45200</v>
      </c>
      <c r="P3219" s="557">
        <f t="shared" si="79"/>
        <v>4</v>
      </c>
    </row>
    <row r="3220" spans="1:16">
      <c r="A3220" s="1105">
        <v>45219</v>
      </c>
      <c r="B3220" s="1106" t="s">
        <v>14</v>
      </c>
      <c r="C3220" s="1106" t="s">
        <v>2442</v>
      </c>
      <c r="D3220" s="1137" t="s">
        <v>96</v>
      </c>
      <c r="E3220" s="1137"/>
      <c r="F3220" s="1137">
        <v>3</v>
      </c>
      <c r="G3220" s="1137">
        <v>3</v>
      </c>
      <c r="H3220" s="1138"/>
      <c r="I3220" s="1138"/>
      <c r="J3220" s="1138">
        <v>1</v>
      </c>
      <c r="K3220" s="1138"/>
      <c r="L3220" s="1138"/>
      <c r="M3220" s="1138"/>
      <c r="N3220" s="1138">
        <v>36</v>
      </c>
      <c r="O3220" s="1164">
        <v>45200</v>
      </c>
      <c r="P3220" s="557">
        <f t="shared" si="79"/>
        <v>36</v>
      </c>
    </row>
    <row r="3221" spans="1:16">
      <c r="A3221" s="1105">
        <v>45219</v>
      </c>
      <c r="B3221" s="1106" t="s">
        <v>37</v>
      </c>
      <c r="C3221" s="1106" t="s">
        <v>2655</v>
      </c>
      <c r="D3221" s="1137" t="s">
        <v>96</v>
      </c>
      <c r="E3221" s="1137"/>
      <c r="F3221" s="1137">
        <v>1</v>
      </c>
      <c r="G3221" s="1137">
        <v>1</v>
      </c>
      <c r="H3221" s="1138"/>
      <c r="I3221" s="1138"/>
      <c r="J3221" s="1138"/>
      <c r="K3221" s="1138"/>
      <c r="L3221" s="1138"/>
      <c r="M3221" s="1138"/>
      <c r="N3221" s="1138">
        <v>12</v>
      </c>
      <c r="O3221" s="1164">
        <v>45200</v>
      </c>
      <c r="P3221" s="557">
        <f t="shared" ref="P3221:P3222" si="81">SUM(K3221:N3221)</f>
        <v>12</v>
      </c>
    </row>
    <row r="3222" spans="1:16">
      <c r="A3222" s="1105">
        <v>45219</v>
      </c>
      <c r="B3222" s="1106" t="s">
        <v>43</v>
      </c>
      <c r="C3222" s="1106" t="s">
        <v>2675</v>
      </c>
      <c r="D3222" s="1137" t="s">
        <v>96</v>
      </c>
      <c r="E3222" s="1137"/>
      <c r="F3222" s="1137">
        <v>1</v>
      </c>
      <c r="G3222" s="1137">
        <v>1</v>
      </c>
      <c r="H3222" s="1138"/>
      <c r="I3222" s="1138"/>
      <c r="J3222" s="1138">
        <v>1</v>
      </c>
      <c r="K3222" s="1138"/>
      <c r="L3222" s="1138"/>
      <c r="M3222" s="1138"/>
      <c r="N3222" s="1138">
        <v>12</v>
      </c>
      <c r="O3222" s="1164">
        <v>45200</v>
      </c>
      <c r="P3222" s="557">
        <f t="shared" si="81"/>
        <v>12</v>
      </c>
    </row>
    <row r="3223" spans="1:16">
      <c r="A3223" s="1105">
        <v>45219</v>
      </c>
      <c r="B3223" s="1106" t="s">
        <v>37</v>
      </c>
      <c r="C3223" s="1106" t="s">
        <v>2723</v>
      </c>
      <c r="D3223" s="1137" t="s">
        <v>98</v>
      </c>
      <c r="E3223" s="1137"/>
      <c r="F3223" s="1137">
        <v>1</v>
      </c>
      <c r="G3223" s="1137">
        <v>1</v>
      </c>
      <c r="H3223" s="1138"/>
      <c r="I3223" s="1138"/>
      <c r="J3223" s="1138">
        <v>1</v>
      </c>
      <c r="K3223" s="1138"/>
      <c r="L3223" s="1138"/>
      <c r="M3223" s="1138"/>
      <c r="N3223" s="1138">
        <v>12</v>
      </c>
      <c r="O3223" s="1164">
        <v>45200</v>
      </c>
      <c r="P3223" s="557">
        <f t="shared" si="79"/>
        <v>12</v>
      </c>
    </row>
    <row r="3224" spans="1:16">
      <c r="A3224" s="1105">
        <v>45219</v>
      </c>
      <c r="B3224" s="1106" t="s">
        <v>3</v>
      </c>
      <c r="C3224" s="1106" t="s">
        <v>2664</v>
      </c>
      <c r="D3224" s="1137" t="s">
        <v>98</v>
      </c>
      <c r="E3224" s="1137"/>
      <c r="F3224" s="1137">
        <v>1</v>
      </c>
      <c r="G3224" s="1137">
        <v>1</v>
      </c>
      <c r="H3224" s="1138"/>
      <c r="I3224" s="1138"/>
      <c r="J3224" s="1138">
        <v>1</v>
      </c>
      <c r="K3224" s="1138"/>
      <c r="L3224" s="1138"/>
      <c r="M3224" s="1138"/>
      <c r="N3224" s="1138">
        <v>12</v>
      </c>
      <c r="O3224" s="1164">
        <v>45200</v>
      </c>
      <c r="P3224" s="557">
        <f t="shared" si="79"/>
        <v>12</v>
      </c>
    </row>
    <row r="3225" spans="1:16">
      <c r="A3225" s="1105">
        <v>45219</v>
      </c>
      <c r="B3225" s="1106" t="s">
        <v>3</v>
      </c>
      <c r="C3225" s="1106"/>
      <c r="D3225" s="1137" t="s">
        <v>99</v>
      </c>
      <c r="E3225" s="1137"/>
      <c r="F3225" s="1137">
        <v>1</v>
      </c>
      <c r="G3225" s="1137">
        <v>1</v>
      </c>
      <c r="H3225" s="1138"/>
      <c r="I3225" s="1138"/>
      <c r="J3225" s="1138"/>
      <c r="K3225" s="1138"/>
      <c r="L3225" s="1138"/>
      <c r="M3225" s="1138"/>
      <c r="N3225" s="1138">
        <v>0.5</v>
      </c>
      <c r="O3225" s="1164">
        <v>45200</v>
      </c>
      <c r="P3225" s="557">
        <f t="shared" si="79"/>
        <v>0.5</v>
      </c>
    </row>
    <row r="3226" spans="1:16">
      <c r="A3226" s="1105">
        <v>45219</v>
      </c>
      <c r="B3226" s="1106" t="s">
        <v>37</v>
      </c>
      <c r="C3226" s="1106"/>
      <c r="D3226" s="1137" t="s">
        <v>99</v>
      </c>
      <c r="E3226" s="1137"/>
      <c r="F3226" s="1137">
        <v>4</v>
      </c>
      <c r="G3226" s="1137">
        <v>4</v>
      </c>
      <c r="H3226" s="1138"/>
      <c r="I3226" s="1138"/>
      <c r="J3226" s="1138"/>
      <c r="K3226" s="1138"/>
      <c r="L3226" s="1138"/>
      <c r="M3226" s="1138"/>
      <c r="N3226" s="1138">
        <v>2</v>
      </c>
      <c r="O3226" s="1164">
        <v>45200</v>
      </c>
      <c r="P3226" s="557">
        <f t="shared" si="79"/>
        <v>2</v>
      </c>
    </row>
    <row r="3227" spans="1:16">
      <c r="A3227" s="1105">
        <v>45221</v>
      </c>
      <c r="B3227" s="1106" t="s">
        <v>2</v>
      </c>
      <c r="C3227" s="1106" t="s">
        <v>2719</v>
      </c>
      <c r="D3227" s="1137" t="s">
        <v>354</v>
      </c>
      <c r="E3227" s="1137"/>
      <c r="F3227" s="1137">
        <v>1</v>
      </c>
      <c r="G3227" s="1137">
        <v>1</v>
      </c>
      <c r="H3227" s="1138"/>
      <c r="I3227" s="1138"/>
      <c r="J3227" s="1138"/>
      <c r="K3227" s="1138"/>
      <c r="L3227" s="1138"/>
      <c r="M3227" s="1138">
        <v>5</v>
      </c>
      <c r="N3227" s="1138"/>
      <c r="O3227" s="1164">
        <v>45200</v>
      </c>
      <c r="P3227" s="557">
        <f t="shared" si="79"/>
        <v>5</v>
      </c>
    </row>
    <row r="3228" spans="1:16">
      <c r="A3228" s="1105">
        <v>45221</v>
      </c>
      <c r="B3228" s="1106" t="s">
        <v>472</v>
      </c>
      <c r="C3228" s="1106" t="s">
        <v>2720</v>
      </c>
      <c r="D3228" s="1137" t="s">
        <v>354</v>
      </c>
      <c r="E3228" s="1137"/>
      <c r="F3228" s="1137">
        <v>1</v>
      </c>
      <c r="G3228" s="1137">
        <v>1</v>
      </c>
      <c r="H3228" s="1138"/>
      <c r="I3228" s="1138"/>
      <c r="J3228" s="1138"/>
      <c r="K3228" s="1138"/>
      <c r="L3228" s="1138"/>
      <c r="M3228" s="1138">
        <v>5</v>
      </c>
      <c r="N3228" s="1138"/>
      <c r="O3228" s="1164">
        <v>45200</v>
      </c>
      <c r="P3228" s="557">
        <f t="shared" si="79"/>
        <v>5</v>
      </c>
    </row>
    <row r="3229" spans="1:16">
      <c r="A3229" s="1105">
        <v>45221</v>
      </c>
      <c r="B3229" s="1106" t="s">
        <v>2</v>
      </c>
      <c r="C3229" s="1106" t="s">
        <v>2721</v>
      </c>
      <c r="D3229" s="1137" t="s">
        <v>11</v>
      </c>
      <c r="E3229" s="1137"/>
      <c r="F3229" s="1137">
        <v>1</v>
      </c>
      <c r="G3229" s="1137">
        <v>1</v>
      </c>
      <c r="H3229" s="1138"/>
      <c r="I3229" s="1138"/>
      <c r="J3229" s="1138">
        <v>1</v>
      </c>
      <c r="K3229" s="1138"/>
      <c r="L3229" s="1138"/>
      <c r="M3229" s="1138">
        <v>6</v>
      </c>
      <c r="N3229" s="1138"/>
      <c r="O3229" s="1164">
        <v>45200</v>
      </c>
      <c r="P3229" s="557">
        <f t="shared" si="79"/>
        <v>6</v>
      </c>
    </row>
    <row r="3230" spans="1:16">
      <c r="A3230" s="1105">
        <v>45221</v>
      </c>
      <c r="B3230" s="1106" t="s">
        <v>37</v>
      </c>
      <c r="C3230" s="1106" t="s">
        <v>2724</v>
      </c>
      <c r="D3230" s="1137" t="s">
        <v>97</v>
      </c>
      <c r="E3230" s="1137"/>
      <c r="F3230" s="1137">
        <v>1</v>
      </c>
      <c r="G3230" s="1137">
        <v>1</v>
      </c>
      <c r="H3230" s="1138"/>
      <c r="I3230" s="1138"/>
      <c r="J3230" s="1138">
        <v>1</v>
      </c>
      <c r="K3230" s="1138"/>
      <c r="L3230" s="1138"/>
      <c r="M3230" s="1138"/>
      <c r="N3230" s="1138">
        <v>12</v>
      </c>
      <c r="O3230" s="1164">
        <v>45200</v>
      </c>
      <c r="P3230" s="557">
        <f t="shared" si="79"/>
        <v>12</v>
      </c>
    </row>
    <row r="3231" spans="1:16">
      <c r="A3231" s="1105">
        <v>45221</v>
      </c>
      <c r="B3231" s="1106" t="s">
        <v>37</v>
      </c>
      <c r="C3231" s="1106" t="s">
        <v>2725</v>
      </c>
      <c r="D3231" s="1137" t="s">
        <v>98</v>
      </c>
      <c r="E3231" s="1137"/>
      <c r="F3231" s="1137">
        <v>2</v>
      </c>
      <c r="G3231" s="1137">
        <v>2</v>
      </c>
      <c r="H3231" s="1138"/>
      <c r="I3231" s="1138"/>
      <c r="J3231" s="1138"/>
      <c r="K3231" s="1138"/>
      <c r="L3231" s="1138"/>
      <c r="M3231" s="1138"/>
      <c r="N3231" s="1138">
        <v>24</v>
      </c>
      <c r="O3231" s="1164">
        <v>45200</v>
      </c>
      <c r="P3231" s="557">
        <f t="shared" si="79"/>
        <v>24</v>
      </c>
    </row>
    <row r="3232" spans="1:16">
      <c r="A3232" s="1105">
        <v>45221</v>
      </c>
      <c r="B3232" s="1106" t="s">
        <v>2</v>
      </c>
      <c r="C3232" s="1106" t="s">
        <v>2726</v>
      </c>
      <c r="D3232" s="1137" t="s">
        <v>95</v>
      </c>
      <c r="E3232" s="1137"/>
      <c r="F3232" s="1137">
        <v>1</v>
      </c>
      <c r="G3232" s="1137">
        <v>1</v>
      </c>
      <c r="H3232" s="1138"/>
      <c r="I3232" s="1138"/>
      <c r="J3232" s="1138"/>
      <c r="K3232" s="1138"/>
      <c r="L3232" s="1138"/>
      <c r="M3232" s="1138"/>
      <c r="N3232" s="1138">
        <v>12</v>
      </c>
      <c r="O3232" s="1164">
        <v>45200</v>
      </c>
      <c r="P3232" s="557">
        <f t="shared" si="79"/>
        <v>12</v>
      </c>
    </row>
    <row r="3233" spans="1:16">
      <c r="A3233" s="1105">
        <v>45221</v>
      </c>
      <c r="B3233" s="1106" t="s">
        <v>37</v>
      </c>
      <c r="C3233" s="1106" t="s">
        <v>2727</v>
      </c>
      <c r="D3233" s="1137" t="s">
        <v>95</v>
      </c>
      <c r="E3233" s="1137"/>
      <c r="F3233" s="1137">
        <v>2</v>
      </c>
      <c r="G3233" s="1137">
        <v>2</v>
      </c>
      <c r="H3233" s="1138"/>
      <c r="I3233" s="1138"/>
      <c r="J3233" s="1138">
        <v>2</v>
      </c>
      <c r="K3233" s="1138"/>
      <c r="L3233" s="1138"/>
      <c r="M3233" s="1138"/>
      <c r="N3233" s="1138">
        <v>24</v>
      </c>
      <c r="O3233" s="1164">
        <v>45200</v>
      </c>
      <c r="P3233" s="557">
        <f t="shared" si="79"/>
        <v>24</v>
      </c>
    </row>
    <row r="3234" spans="1:16">
      <c r="A3234" s="1105">
        <v>45221</v>
      </c>
      <c r="B3234" s="1106" t="s">
        <v>37</v>
      </c>
      <c r="C3234" s="1106" t="s">
        <v>2727</v>
      </c>
      <c r="D3234" s="1137" t="s">
        <v>96</v>
      </c>
      <c r="E3234" s="1137"/>
      <c r="F3234" s="1137">
        <v>1</v>
      </c>
      <c r="G3234" s="1137">
        <v>1</v>
      </c>
      <c r="H3234" s="1138"/>
      <c r="I3234" s="1138"/>
      <c r="J3234" s="1138">
        <v>1</v>
      </c>
      <c r="K3234" s="1138"/>
      <c r="L3234" s="1138"/>
      <c r="M3234" s="1138"/>
      <c r="N3234" s="1138">
        <v>12</v>
      </c>
      <c r="O3234" s="1164">
        <v>45200</v>
      </c>
      <c r="P3234" s="557">
        <f t="shared" si="79"/>
        <v>12</v>
      </c>
    </row>
    <row r="3235" spans="1:16">
      <c r="A3235" s="1105">
        <v>45221</v>
      </c>
      <c r="B3235" s="1106" t="s">
        <v>43</v>
      </c>
      <c r="C3235" s="1106" t="s">
        <v>2728</v>
      </c>
      <c r="D3235" s="1137" t="s">
        <v>96</v>
      </c>
      <c r="E3235" s="1137"/>
      <c r="F3235" s="1137">
        <v>1</v>
      </c>
      <c r="G3235" s="1137">
        <v>1</v>
      </c>
      <c r="H3235" s="1138"/>
      <c r="I3235" s="1138"/>
      <c r="J3235" s="1138">
        <v>1</v>
      </c>
      <c r="K3235" s="1138"/>
      <c r="L3235" s="1138"/>
      <c r="M3235" s="1138"/>
      <c r="N3235" s="1138">
        <v>12</v>
      </c>
      <c r="O3235" s="1164">
        <v>45200</v>
      </c>
      <c r="P3235" s="557">
        <f t="shared" si="79"/>
        <v>12</v>
      </c>
    </row>
    <row r="3236" spans="1:16">
      <c r="A3236" s="1105">
        <v>45221</v>
      </c>
      <c r="B3236" s="1106" t="s">
        <v>40</v>
      </c>
      <c r="C3236" s="1106" t="s">
        <v>2729</v>
      </c>
      <c r="D3236" s="1137" t="s">
        <v>96</v>
      </c>
      <c r="E3236" s="1137"/>
      <c r="F3236" s="1137">
        <v>1</v>
      </c>
      <c r="G3236" s="1137">
        <v>1</v>
      </c>
      <c r="H3236" s="1138"/>
      <c r="I3236" s="1138"/>
      <c r="J3236" s="1138"/>
      <c r="K3236" s="1138"/>
      <c r="L3236" s="1138"/>
      <c r="M3236" s="1138"/>
      <c r="N3236" s="1138">
        <v>12</v>
      </c>
      <c r="O3236" s="1164">
        <v>45200</v>
      </c>
      <c r="P3236" s="557">
        <f t="shared" si="79"/>
        <v>12</v>
      </c>
    </row>
    <row r="3237" spans="1:16">
      <c r="A3237" s="1105">
        <v>45223</v>
      </c>
      <c r="B3237" s="1106" t="s">
        <v>2</v>
      </c>
      <c r="C3237" s="1106" t="s">
        <v>2734</v>
      </c>
      <c r="D3237" s="1137" t="s">
        <v>228</v>
      </c>
      <c r="E3237" s="1137"/>
      <c r="F3237" s="1137">
        <v>1</v>
      </c>
      <c r="G3237" s="1137">
        <v>1</v>
      </c>
      <c r="H3237" s="1138"/>
      <c r="I3237" s="1138"/>
      <c r="J3237" s="1138"/>
      <c r="K3237" s="1138"/>
      <c r="L3237" s="1138"/>
      <c r="M3237" s="1138">
        <v>20</v>
      </c>
      <c r="N3237" s="1138"/>
      <c r="O3237" s="1164">
        <v>45200</v>
      </c>
      <c r="P3237" s="557">
        <f t="shared" si="79"/>
        <v>20</v>
      </c>
    </row>
    <row r="3238" spans="1:16">
      <c r="A3238" s="1105">
        <v>45223</v>
      </c>
      <c r="B3238" s="1106" t="s">
        <v>12</v>
      </c>
      <c r="C3238" s="1106" t="s">
        <v>2730</v>
      </c>
      <c r="D3238" s="1137" t="s">
        <v>204</v>
      </c>
      <c r="E3238" s="1137"/>
      <c r="F3238" s="1137">
        <v>1</v>
      </c>
      <c r="G3238" s="1137">
        <v>1</v>
      </c>
      <c r="H3238" s="1138"/>
      <c r="I3238" s="1138"/>
      <c r="J3238" s="1138"/>
      <c r="K3238" s="1138"/>
      <c r="L3238" s="1138"/>
      <c r="M3238" s="1138"/>
      <c r="N3238" s="1138">
        <v>12</v>
      </c>
      <c r="O3238" s="1164">
        <v>45200</v>
      </c>
      <c r="P3238" s="557">
        <f t="shared" si="79"/>
        <v>12</v>
      </c>
    </row>
    <row r="3239" spans="1:16">
      <c r="A3239" s="1105">
        <v>45223</v>
      </c>
      <c r="B3239" s="1106" t="s">
        <v>43</v>
      </c>
      <c r="C3239" s="1106" t="s">
        <v>2731</v>
      </c>
      <c r="D3239" s="1137" t="s">
        <v>204</v>
      </c>
      <c r="E3239" s="1137"/>
      <c r="F3239" s="1137">
        <v>1</v>
      </c>
      <c r="G3239" s="1137">
        <v>1</v>
      </c>
      <c r="H3239" s="1138"/>
      <c r="I3239" s="1138"/>
      <c r="J3239" s="1138"/>
      <c r="K3239" s="1138"/>
      <c r="L3239" s="1138"/>
      <c r="M3239" s="1138"/>
      <c r="N3239" s="1138">
        <v>65</v>
      </c>
      <c r="O3239" s="1164">
        <v>45200</v>
      </c>
      <c r="P3239" s="557">
        <f t="shared" si="79"/>
        <v>65</v>
      </c>
    </row>
    <row r="3240" spans="1:16">
      <c r="A3240" s="1105">
        <v>45223</v>
      </c>
      <c r="B3240" s="1106" t="s">
        <v>472</v>
      </c>
      <c r="C3240" s="1106" t="s">
        <v>2733</v>
      </c>
      <c r="D3240" s="1137" t="s">
        <v>10</v>
      </c>
      <c r="E3240" s="1137"/>
      <c r="F3240" s="1137">
        <v>1</v>
      </c>
      <c r="G3240" s="1137">
        <v>0.25</v>
      </c>
      <c r="H3240" s="1138"/>
      <c r="I3240" s="1138"/>
      <c r="J3240" s="1138"/>
      <c r="K3240" s="1138"/>
      <c r="L3240" s="1138"/>
      <c r="M3240" s="1138">
        <v>4</v>
      </c>
      <c r="N3240" s="1138"/>
      <c r="O3240" s="1164">
        <v>45200</v>
      </c>
      <c r="P3240" s="557">
        <f t="shared" si="79"/>
        <v>4</v>
      </c>
    </row>
    <row r="3241" spans="1:16">
      <c r="A3241" s="1105">
        <v>45223</v>
      </c>
      <c r="B3241" s="1106" t="s">
        <v>37</v>
      </c>
      <c r="C3241" s="1106" t="s">
        <v>2732</v>
      </c>
      <c r="D3241" s="1137" t="s">
        <v>98</v>
      </c>
      <c r="E3241" s="1137"/>
      <c r="F3241" s="1137">
        <v>1</v>
      </c>
      <c r="G3241" s="1137">
        <v>1</v>
      </c>
      <c r="H3241" s="1138"/>
      <c r="I3241" s="1138"/>
      <c r="J3241" s="1138">
        <v>1</v>
      </c>
      <c r="K3241" s="1138"/>
      <c r="L3241" s="1138"/>
      <c r="M3241" s="1138"/>
      <c r="N3241" s="1138">
        <v>12</v>
      </c>
      <c r="O3241" s="1164">
        <v>45200</v>
      </c>
      <c r="P3241" s="557">
        <f t="shared" si="79"/>
        <v>12</v>
      </c>
    </row>
    <row r="3242" spans="1:16">
      <c r="A3242" s="1105">
        <v>45223</v>
      </c>
      <c r="B3242" s="1106" t="s">
        <v>472</v>
      </c>
      <c r="C3242" s="1106" t="s">
        <v>2735</v>
      </c>
      <c r="D3242" s="1137" t="s">
        <v>98</v>
      </c>
      <c r="E3242" s="1137"/>
      <c r="F3242" s="1137">
        <v>1</v>
      </c>
      <c r="G3242" s="1137">
        <v>1</v>
      </c>
      <c r="H3242" s="1138"/>
      <c r="I3242" s="1138"/>
      <c r="J3242" s="1138"/>
      <c r="K3242" s="1138"/>
      <c r="L3242" s="1138"/>
      <c r="M3242" s="1138"/>
      <c r="N3242" s="1138">
        <v>12</v>
      </c>
      <c r="O3242" s="1164">
        <v>45200</v>
      </c>
      <c r="P3242" s="557">
        <f t="shared" si="79"/>
        <v>12</v>
      </c>
    </row>
    <row r="3243" spans="1:16">
      <c r="A3243" s="1105">
        <v>45223</v>
      </c>
      <c r="B3243" s="1106" t="s">
        <v>37</v>
      </c>
      <c r="C3243" s="1106" t="s">
        <v>2727</v>
      </c>
      <c r="D3243" s="1137" t="s">
        <v>95</v>
      </c>
      <c r="E3243" s="1137"/>
      <c r="F3243" s="1137">
        <v>2</v>
      </c>
      <c r="G3243" s="1137">
        <v>2</v>
      </c>
      <c r="H3243" s="1138"/>
      <c r="I3243" s="1138"/>
      <c r="J3243" s="1138">
        <v>2</v>
      </c>
      <c r="K3243" s="1138"/>
      <c r="L3243" s="1138"/>
      <c r="M3243" s="1138"/>
      <c r="N3243" s="1138">
        <v>24</v>
      </c>
      <c r="O3243" s="1164">
        <v>45200</v>
      </c>
      <c r="P3243" s="557">
        <f t="shared" si="79"/>
        <v>24</v>
      </c>
    </row>
    <row r="3244" spans="1:16">
      <c r="A3244" s="1105">
        <v>45223</v>
      </c>
      <c r="B3244" s="1106" t="s">
        <v>14</v>
      </c>
      <c r="C3244" s="1106" t="s">
        <v>2736</v>
      </c>
      <c r="D3244" s="1137" t="s">
        <v>96</v>
      </c>
      <c r="E3244" s="1137"/>
      <c r="F3244" s="1137">
        <v>1</v>
      </c>
      <c r="G3244" s="1137">
        <v>1</v>
      </c>
      <c r="H3244" s="1138"/>
      <c r="I3244" s="1138"/>
      <c r="J3244" s="1138"/>
      <c r="K3244" s="1138"/>
      <c r="L3244" s="1138"/>
      <c r="M3244" s="1138"/>
      <c r="N3244" s="1138">
        <v>12</v>
      </c>
      <c r="O3244" s="1164">
        <v>45200</v>
      </c>
      <c r="P3244" s="557">
        <f t="shared" si="79"/>
        <v>12</v>
      </c>
    </row>
    <row r="3245" spans="1:16">
      <c r="A3245" s="1105">
        <v>45223</v>
      </c>
      <c r="B3245" s="1106" t="s">
        <v>37</v>
      </c>
      <c r="C3245" s="1106" t="s">
        <v>2727</v>
      </c>
      <c r="D3245" s="1137" t="s">
        <v>96</v>
      </c>
      <c r="E3245" s="1137"/>
      <c r="F3245" s="1137">
        <v>1</v>
      </c>
      <c r="G3245" s="1137">
        <v>1</v>
      </c>
      <c r="H3245" s="1138"/>
      <c r="I3245" s="1138"/>
      <c r="J3245" s="1138">
        <v>2</v>
      </c>
      <c r="K3245" s="1138"/>
      <c r="L3245" s="1138"/>
      <c r="M3245" s="1138"/>
      <c r="N3245" s="1138">
        <v>12</v>
      </c>
      <c r="O3245" s="1164">
        <v>45200</v>
      </c>
      <c r="P3245" s="557">
        <f t="shared" si="79"/>
        <v>12</v>
      </c>
    </row>
    <row r="3246" spans="1:16">
      <c r="A3246" s="1105">
        <v>45223</v>
      </c>
      <c r="B3246" s="1106" t="s">
        <v>43</v>
      </c>
      <c r="C3246" s="1106" t="s">
        <v>2728</v>
      </c>
      <c r="D3246" s="1137" t="s">
        <v>96</v>
      </c>
      <c r="E3246" s="1137"/>
      <c r="F3246" s="1137">
        <v>1</v>
      </c>
      <c r="G3246" s="1137">
        <v>1</v>
      </c>
      <c r="H3246" s="1138"/>
      <c r="I3246" s="1138"/>
      <c r="J3246" s="1138"/>
      <c r="K3246" s="1138"/>
      <c r="L3246" s="1138"/>
      <c r="M3246" s="1138"/>
      <c r="N3246" s="1138">
        <v>12</v>
      </c>
      <c r="O3246" s="1164">
        <v>45200</v>
      </c>
      <c r="P3246" s="557">
        <f t="shared" si="79"/>
        <v>12</v>
      </c>
    </row>
    <row r="3247" spans="1:16">
      <c r="A3247" s="1105">
        <v>45223</v>
      </c>
      <c r="B3247" s="1106" t="s">
        <v>14</v>
      </c>
      <c r="C3247" s="1106" t="s">
        <v>2737</v>
      </c>
      <c r="D3247" s="1137" t="s">
        <v>401</v>
      </c>
      <c r="E3247" s="1137"/>
      <c r="F3247" s="1137">
        <v>2</v>
      </c>
      <c r="G3247" s="1137">
        <v>2</v>
      </c>
      <c r="H3247" s="1138">
        <v>2</v>
      </c>
      <c r="I3247" s="1138"/>
      <c r="J3247" s="1138"/>
      <c r="K3247" s="1138"/>
      <c r="L3247" s="1138"/>
      <c r="M3247" s="1138"/>
      <c r="N3247" s="1138"/>
      <c r="O3247" s="1164">
        <v>45200</v>
      </c>
      <c r="P3247" s="557">
        <f t="shared" si="79"/>
        <v>0</v>
      </c>
    </row>
    <row r="3248" spans="1:16">
      <c r="A3248" s="1105">
        <v>45223</v>
      </c>
      <c r="B3248" s="1106" t="s">
        <v>14</v>
      </c>
      <c r="C3248" s="1106" t="s">
        <v>2737</v>
      </c>
      <c r="D3248" s="1137" t="s">
        <v>401</v>
      </c>
      <c r="E3248" s="1137"/>
      <c r="F3248" s="1137">
        <v>1</v>
      </c>
      <c r="G3248" s="1137">
        <v>1</v>
      </c>
      <c r="H3248" s="1138">
        <v>1</v>
      </c>
      <c r="I3248" s="1138"/>
      <c r="J3248" s="1138"/>
      <c r="K3248" s="1138"/>
      <c r="L3248" s="1138"/>
      <c r="M3248" s="1138"/>
      <c r="N3248" s="1138"/>
      <c r="O3248" s="1164">
        <v>45200</v>
      </c>
      <c r="P3248" s="557">
        <f t="shared" si="79"/>
        <v>0</v>
      </c>
    </row>
    <row r="3249" spans="1:16">
      <c r="A3249" s="1105">
        <v>45223</v>
      </c>
      <c r="B3249" s="1106" t="s">
        <v>14</v>
      </c>
      <c r="C3249" s="1106" t="s">
        <v>2737</v>
      </c>
      <c r="D3249" s="1137" t="s">
        <v>402</v>
      </c>
      <c r="E3249" s="1137"/>
      <c r="F3249" s="1137">
        <v>1</v>
      </c>
      <c r="G3249" s="1137">
        <v>1</v>
      </c>
      <c r="H3249" s="1138">
        <v>1</v>
      </c>
      <c r="I3249" s="1138"/>
      <c r="J3249" s="1138"/>
      <c r="K3249" s="1138"/>
      <c r="L3249" s="1138"/>
      <c r="M3249" s="1138"/>
      <c r="N3249" s="1138"/>
      <c r="O3249" s="1164">
        <v>45200</v>
      </c>
      <c r="P3249" s="557">
        <f t="shared" si="79"/>
        <v>0</v>
      </c>
    </row>
    <row r="3250" spans="1:16">
      <c r="A3250" s="1105">
        <v>45223</v>
      </c>
      <c r="B3250" s="1106" t="s">
        <v>14</v>
      </c>
      <c r="C3250" s="1106" t="s">
        <v>2738</v>
      </c>
      <c r="D3250" s="1137" t="s">
        <v>401</v>
      </c>
      <c r="E3250" s="1137"/>
      <c r="F3250" s="1137">
        <v>1</v>
      </c>
      <c r="G3250" s="1137">
        <v>1</v>
      </c>
      <c r="H3250" s="1138">
        <v>1</v>
      </c>
      <c r="I3250" s="1138"/>
      <c r="J3250" s="1138"/>
      <c r="K3250" s="1138"/>
      <c r="L3250" s="1138"/>
      <c r="M3250" s="1138"/>
      <c r="N3250" s="1138"/>
      <c r="O3250" s="1164">
        <v>45200</v>
      </c>
      <c r="P3250" s="557">
        <f t="shared" si="79"/>
        <v>0</v>
      </c>
    </row>
    <row r="3251" spans="1:16">
      <c r="A3251" s="1105">
        <v>45223</v>
      </c>
      <c r="B3251" s="1106" t="s">
        <v>14</v>
      </c>
      <c r="C3251" s="1106" t="s">
        <v>2738</v>
      </c>
      <c r="D3251" s="1137" t="s">
        <v>96</v>
      </c>
      <c r="E3251" s="1137"/>
      <c r="F3251" s="1137">
        <v>1</v>
      </c>
      <c r="G3251" s="1137">
        <v>1</v>
      </c>
      <c r="H3251" s="1138">
        <v>1</v>
      </c>
      <c r="I3251" s="1138"/>
      <c r="J3251" s="1138"/>
      <c r="K3251" s="1138"/>
      <c r="L3251" s="1138"/>
      <c r="M3251" s="1138"/>
      <c r="N3251" s="1138"/>
      <c r="O3251" s="1164">
        <v>45200</v>
      </c>
      <c r="P3251" s="557">
        <f t="shared" si="79"/>
        <v>0</v>
      </c>
    </row>
    <row r="3252" spans="1:16">
      <c r="A3252" s="1105">
        <v>45223</v>
      </c>
      <c r="B3252" s="1106" t="s">
        <v>14</v>
      </c>
      <c r="C3252" s="1106" t="s">
        <v>2738</v>
      </c>
      <c r="D3252" s="1137" t="s">
        <v>400</v>
      </c>
      <c r="E3252" s="1137"/>
      <c r="F3252" s="1137">
        <v>1</v>
      </c>
      <c r="G3252" s="1137">
        <v>1</v>
      </c>
      <c r="H3252" s="1138">
        <v>1</v>
      </c>
      <c r="I3252" s="1138"/>
      <c r="J3252" s="1138"/>
      <c r="K3252" s="1138"/>
      <c r="L3252" s="1138"/>
      <c r="M3252" s="1138"/>
      <c r="N3252" s="1138"/>
      <c r="O3252" s="1164">
        <v>45200</v>
      </c>
      <c r="P3252" s="557">
        <f t="shared" ref="P3252" si="82">SUM(K3252:N3252)</f>
        <v>0</v>
      </c>
    </row>
    <row r="3253" spans="1:16">
      <c r="A3253" s="1105">
        <v>45224</v>
      </c>
      <c r="B3253" s="1106" t="s">
        <v>472</v>
      </c>
      <c r="C3253" s="1106" t="s">
        <v>2739</v>
      </c>
      <c r="D3253" s="1137" t="s">
        <v>11</v>
      </c>
      <c r="E3253" s="1137"/>
      <c r="F3253" s="1137">
        <v>2</v>
      </c>
      <c r="G3253" s="1137">
        <v>2</v>
      </c>
      <c r="H3253" s="1138"/>
      <c r="I3253" s="1138"/>
      <c r="J3253" s="1138"/>
      <c r="K3253" s="1138"/>
      <c r="L3253" s="1138"/>
      <c r="M3253" s="1138">
        <v>12</v>
      </c>
      <c r="N3253" s="1138"/>
      <c r="O3253" s="1164">
        <v>45200</v>
      </c>
      <c r="P3253" s="557">
        <f t="shared" ref="P3253" si="83">SUM(K3253:N3253)</f>
        <v>12</v>
      </c>
    </row>
    <row r="3254" spans="1:16">
      <c r="A3254" s="1105">
        <v>45224</v>
      </c>
      <c r="B3254" s="1106" t="s">
        <v>472</v>
      </c>
      <c r="C3254" s="1106" t="s">
        <v>2695</v>
      </c>
      <c r="D3254" s="1137" t="s">
        <v>354</v>
      </c>
      <c r="E3254" s="1137"/>
      <c r="F3254" s="1137">
        <v>1</v>
      </c>
      <c r="G3254" s="1137">
        <v>1</v>
      </c>
      <c r="H3254" s="1138"/>
      <c r="I3254" s="1138"/>
      <c r="J3254" s="1138"/>
      <c r="K3254" s="1138"/>
      <c r="L3254" s="1138"/>
      <c r="M3254" s="1138">
        <v>5</v>
      </c>
      <c r="N3254" s="1138"/>
      <c r="O3254" s="1164">
        <v>45200</v>
      </c>
      <c r="P3254" s="557">
        <f t="shared" ref="P3254:P3283" si="84">SUM(K3254:N3254)</f>
        <v>5</v>
      </c>
    </row>
    <row r="3255" spans="1:16">
      <c r="A3255" s="1105">
        <v>45224</v>
      </c>
      <c r="B3255" s="1106" t="s">
        <v>2</v>
      </c>
      <c r="C3255" s="1106" t="s">
        <v>2740</v>
      </c>
      <c r="D3255" s="1137" t="s">
        <v>354</v>
      </c>
      <c r="E3255" s="1137"/>
      <c r="F3255" s="1137">
        <v>1</v>
      </c>
      <c r="G3255" s="1137">
        <v>1</v>
      </c>
      <c r="H3255" s="1138"/>
      <c r="I3255" s="1138"/>
      <c r="J3255" s="1138"/>
      <c r="K3255" s="1138"/>
      <c r="L3255" s="1138"/>
      <c r="M3255" s="1138">
        <v>5</v>
      </c>
      <c r="N3255" s="1138"/>
      <c r="O3255" s="1164">
        <v>45200</v>
      </c>
      <c r="P3255" s="557">
        <f t="shared" si="84"/>
        <v>5</v>
      </c>
    </row>
    <row r="3256" spans="1:16">
      <c r="A3256" s="1105">
        <v>45224</v>
      </c>
      <c r="B3256" s="1106" t="s">
        <v>472</v>
      </c>
      <c r="C3256" s="1106" t="s">
        <v>1435</v>
      </c>
      <c r="D3256" s="1137" t="s">
        <v>10</v>
      </c>
      <c r="E3256" s="1137"/>
      <c r="F3256" s="1137">
        <v>1</v>
      </c>
      <c r="G3256" s="1137">
        <v>0.25</v>
      </c>
      <c r="H3256" s="1138"/>
      <c r="I3256" s="1138"/>
      <c r="J3256" s="1138"/>
      <c r="K3256" s="1138"/>
      <c r="L3256" s="1138"/>
      <c r="M3256" s="1138">
        <v>3</v>
      </c>
      <c r="N3256" s="1138"/>
      <c r="O3256" s="1164">
        <v>45200</v>
      </c>
      <c r="P3256" s="557">
        <f t="shared" si="84"/>
        <v>3</v>
      </c>
    </row>
    <row r="3257" spans="1:16">
      <c r="A3257" s="1105">
        <v>45224</v>
      </c>
      <c r="B3257" s="1106" t="s">
        <v>3</v>
      </c>
      <c r="C3257" s="1106" t="s">
        <v>2664</v>
      </c>
      <c r="D3257" s="1137" t="s">
        <v>98</v>
      </c>
      <c r="E3257" s="1137"/>
      <c r="F3257" s="1137">
        <v>1</v>
      </c>
      <c r="G3257" s="1137">
        <v>1</v>
      </c>
      <c r="H3257" s="1138"/>
      <c r="I3257" s="1138"/>
      <c r="J3257" s="1138">
        <v>1</v>
      </c>
      <c r="K3257" s="1138"/>
      <c r="L3257" s="1138"/>
      <c r="M3257" s="1138"/>
      <c r="N3257" s="1138">
        <v>12</v>
      </c>
      <c r="O3257" s="1164">
        <v>45200</v>
      </c>
      <c r="P3257" s="557">
        <f t="shared" si="84"/>
        <v>12</v>
      </c>
    </row>
    <row r="3258" spans="1:16">
      <c r="A3258" s="1105">
        <v>45224</v>
      </c>
      <c r="B3258" s="1106" t="s">
        <v>37</v>
      </c>
      <c r="C3258" s="1106" t="s">
        <v>2655</v>
      </c>
      <c r="D3258" s="1137" t="s">
        <v>98</v>
      </c>
      <c r="E3258" s="1137"/>
      <c r="F3258" s="1137">
        <v>1</v>
      </c>
      <c r="G3258" s="1137">
        <v>1</v>
      </c>
      <c r="H3258" s="1138"/>
      <c r="I3258" s="1138"/>
      <c r="J3258" s="1138">
        <v>1</v>
      </c>
      <c r="K3258" s="1138"/>
      <c r="L3258" s="1138"/>
      <c r="M3258" s="1138"/>
      <c r="N3258" s="1138">
        <v>12</v>
      </c>
      <c r="O3258" s="1164">
        <v>45200</v>
      </c>
      <c r="P3258" s="557">
        <f t="shared" si="84"/>
        <v>12</v>
      </c>
    </row>
    <row r="3259" spans="1:16">
      <c r="A3259" s="1105">
        <v>45224</v>
      </c>
      <c r="B3259" s="1106" t="s">
        <v>472</v>
      </c>
      <c r="C3259" s="1106" t="s">
        <v>2282</v>
      </c>
      <c r="D3259" s="1137" t="s">
        <v>95</v>
      </c>
      <c r="E3259" s="1137"/>
      <c r="F3259" s="1137">
        <v>1</v>
      </c>
      <c r="G3259" s="1137">
        <v>1</v>
      </c>
      <c r="H3259" s="1138"/>
      <c r="I3259" s="1138"/>
      <c r="J3259" s="1138"/>
      <c r="K3259" s="1138"/>
      <c r="L3259" s="1138"/>
      <c r="M3259" s="1138"/>
      <c r="N3259" s="1138">
        <v>12</v>
      </c>
      <c r="O3259" s="1164">
        <v>45200</v>
      </c>
      <c r="P3259" s="557">
        <f t="shared" si="84"/>
        <v>12</v>
      </c>
    </row>
    <row r="3260" spans="1:16">
      <c r="A3260" s="1105">
        <v>45224</v>
      </c>
      <c r="B3260" s="1106" t="s">
        <v>37</v>
      </c>
      <c r="C3260" s="1106" t="s">
        <v>2655</v>
      </c>
      <c r="D3260" s="1137" t="s">
        <v>95</v>
      </c>
      <c r="E3260" s="1137"/>
      <c r="F3260" s="1137">
        <v>2</v>
      </c>
      <c r="G3260" s="1137">
        <v>2</v>
      </c>
      <c r="H3260" s="1138"/>
      <c r="I3260" s="1138"/>
      <c r="J3260" s="1138">
        <v>2</v>
      </c>
      <c r="K3260" s="1138"/>
      <c r="L3260" s="1138"/>
      <c r="M3260" s="1138"/>
      <c r="N3260" s="1138">
        <v>24</v>
      </c>
      <c r="O3260" s="1164">
        <v>45200</v>
      </c>
      <c r="P3260" s="557">
        <f t="shared" si="84"/>
        <v>24</v>
      </c>
    </row>
    <row r="3261" spans="1:16">
      <c r="A3261" s="1105">
        <v>45224</v>
      </c>
      <c r="B3261" s="1106" t="s">
        <v>14</v>
      </c>
      <c r="C3261" s="1106" t="s">
        <v>2442</v>
      </c>
      <c r="D3261" s="1137" t="s">
        <v>96</v>
      </c>
      <c r="E3261" s="1137"/>
      <c r="F3261" s="1137">
        <v>1</v>
      </c>
      <c r="G3261" s="1137">
        <v>1</v>
      </c>
      <c r="H3261" s="1138"/>
      <c r="I3261" s="1138"/>
      <c r="J3261" s="1138"/>
      <c r="K3261" s="1138"/>
      <c r="L3261" s="1138"/>
      <c r="M3261" s="1138"/>
      <c r="N3261" s="1138">
        <v>12</v>
      </c>
      <c r="O3261" s="1164">
        <v>45200</v>
      </c>
      <c r="P3261" s="557">
        <f t="shared" si="84"/>
        <v>12</v>
      </c>
    </row>
    <row r="3262" spans="1:16">
      <c r="A3262" s="1105">
        <v>45224</v>
      </c>
      <c r="B3262" s="1106" t="s">
        <v>37</v>
      </c>
      <c r="C3262" s="1106" t="s">
        <v>2741</v>
      </c>
      <c r="D3262" s="1137" t="s">
        <v>96</v>
      </c>
      <c r="E3262" s="1137"/>
      <c r="F3262" s="1137">
        <v>1</v>
      </c>
      <c r="G3262" s="1137">
        <v>1</v>
      </c>
      <c r="H3262" s="1138"/>
      <c r="I3262" s="1138"/>
      <c r="J3262" s="1138">
        <v>1</v>
      </c>
      <c r="K3262" s="1138"/>
      <c r="L3262" s="1138"/>
      <c r="M3262" s="1138"/>
      <c r="N3262" s="1138">
        <v>12</v>
      </c>
      <c r="O3262" s="1164">
        <v>45200</v>
      </c>
      <c r="P3262" s="557">
        <f t="shared" si="84"/>
        <v>12</v>
      </c>
    </row>
    <row r="3263" spans="1:16">
      <c r="A3263" s="1105">
        <v>45224</v>
      </c>
      <c r="B3263" s="1106" t="s">
        <v>472</v>
      </c>
      <c r="C3263" s="1106" t="s">
        <v>1994</v>
      </c>
      <c r="D3263" s="1137" t="s">
        <v>96</v>
      </c>
      <c r="E3263" s="1137"/>
      <c r="F3263" s="1137">
        <v>1</v>
      </c>
      <c r="G3263" s="1137">
        <v>1</v>
      </c>
      <c r="H3263" s="1138"/>
      <c r="I3263" s="1138"/>
      <c r="J3263" s="1138"/>
      <c r="K3263" s="1138"/>
      <c r="L3263" s="1138"/>
      <c r="M3263" s="1138"/>
      <c r="N3263" s="1138">
        <v>12</v>
      </c>
      <c r="O3263" s="1164">
        <v>45200</v>
      </c>
      <c r="P3263" s="557">
        <f t="shared" si="84"/>
        <v>12</v>
      </c>
    </row>
    <row r="3264" spans="1:16">
      <c r="A3264" s="1105">
        <v>45224</v>
      </c>
      <c r="B3264" s="1106" t="s">
        <v>14</v>
      </c>
      <c r="C3264" s="1106" t="s">
        <v>2446</v>
      </c>
      <c r="D3264" s="1137" t="s">
        <v>402</v>
      </c>
      <c r="E3264" s="1137"/>
      <c r="F3264" s="1137">
        <v>1</v>
      </c>
      <c r="G3264" s="1137">
        <v>1</v>
      </c>
      <c r="H3264" s="1137">
        <v>1</v>
      </c>
      <c r="I3264" s="1138"/>
      <c r="J3264" s="1138"/>
      <c r="K3264" s="1138"/>
      <c r="L3264" s="1138"/>
      <c r="M3264" s="1138"/>
      <c r="N3264" s="1138"/>
      <c r="O3264" s="1164">
        <v>45200</v>
      </c>
      <c r="P3264" s="557">
        <f t="shared" si="84"/>
        <v>0</v>
      </c>
    </row>
    <row r="3265" spans="1:16">
      <c r="A3265" s="1105">
        <v>45224</v>
      </c>
      <c r="B3265" s="1106" t="s">
        <v>14</v>
      </c>
      <c r="C3265" s="1106" t="s">
        <v>2167</v>
      </c>
      <c r="D3265" s="1137" t="s">
        <v>402</v>
      </c>
      <c r="E3265" s="1137"/>
      <c r="F3265" s="1137">
        <v>1</v>
      </c>
      <c r="G3265" s="1137">
        <v>1</v>
      </c>
      <c r="H3265" s="1137">
        <v>1</v>
      </c>
      <c r="I3265" s="1138"/>
      <c r="J3265" s="1138"/>
      <c r="K3265" s="1138"/>
      <c r="L3265" s="1138"/>
      <c r="M3265" s="1138"/>
      <c r="N3265" s="1138"/>
      <c r="O3265" s="1164">
        <v>45200</v>
      </c>
      <c r="P3265" s="557">
        <f t="shared" si="84"/>
        <v>0</v>
      </c>
    </row>
    <row r="3266" spans="1:16">
      <c r="A3266" s="1105">
        <v>45224</v>
      </c>
      <c r="B3266" s="1106" t="s">
        <v>14</v>
      </c>
      <c r="C3266" s="1106" t="s">
        <v>2167</v>
      </c>
      <c r="D3266" s="1137" t="s">
        <v>400</v>
      </c>
      <c r="E3266" s="1137"/>
      <c r="F3266" s="1137">
        <v>1</v>
      </c>
      <c r="G3266" s="1137">
        <v>1</v>
      </c>
      <c r="H3266" s="1137">
        <v>1</v>
      </c>
      <c r="I3266" s="1138"/>
      <c r="J3266" s="1138"/>
      <c r="K3266" s="1138"/>
      <c r="L3266" s="1138"/>
      <c r="M3266" s="1138"/>
      <c r="N3266" s="1138"/>
      <c r="O3266" s="1164">
        <v>45200</v>
      </c>
      <c r="P3266" s="557">
        <f t="shared" si="84"/>
        <v>0</v>
      </c>
    </row>
    <row r="3267" spans="1:16">
      <c r="A3267" s="1105">
        <v>45224</v>
      </c>
      <c r="B3267" s="1106" t="s">
        <v>14</v>
      </c>
      <c r="C3267" s="1106" t="s">
        <v>2167</v>
      </c>
      <c r="D3267" s="1137" t="s">
        <v>401</v>
      </c>
      <c r="E3267" s="1137"/>
      <c r="F3267" s="1137">
        <v>3</v>
      </c>
      <c r="G3267" s="1137">
        <v>3</v>
      </c>
      <c r="H3267" s="1137">
        <v>3</v>
      </c>
      <c r="I3267" s="1138"/>
      <c r="J3267" s="1138"/>
      <c r="K3267" s="1138"/>
      <c r="L3267" s="1138"/>
      <c r="M3267" s="1138"/>
      <c r="N3267" s="1138"/>
      <c r="O3267" s="1164">
        <v>45200</v>
      </c>
      <c r="P3267" s="557">
        <f t="shared" si="84"/>
        <v>0</v>
      </c>
    </row>
    <row r="3268" spans="1:16">
      <c r="A3268" s="1105">
        <v>45225</v>
      </c>
      <c r="B3268" s="1106" t="s">
        <v>472</v>
      </c>
      <c r="C3268" s="1106" t="s">
        <v>2644</v>
      </c>
      <c r="D3268" s="1137" t="s">
        <v>228</v>
      </c>
      <c r="E3268" s="1137"/>
      <c r="F3268" s="1137">
        <v>1</v>
      </c>
      <c r="G3268" s="1137">
        <v>1</v>
      </c>
      <c r="H3268" s="1138"/>
      <c r="I3268" s="1138"/>
      <c r="J3268" s="1138"/>
      <c r="K3268" s="1138"/>
      <c r="L3268" s="1138"/>
      <c r="M3268" s="1138">
        <v>20</v>
      </c>
      <c r="N3268" s="1138"/>
      <c r="O3268" s="1164">
        <v>45200</v>
      </c>
      <c r="P3268" s="557">
        <f t="shared" si="84"/>
        <v>20</v>
      </c>
    </row>
    <row r="3269" spans="1:16">
      <c r="A3269" s="1105">
        <v>45225</v>
      </c>
      <c r="B3269" s="1106" t="s">
        <v>43</v>
      </c>
      <c r="C3269" s="1106" t="s">
        <v>2742</v>
      </c>
      <c r="D3269" s="1137" t="s">
        <v>204</v>
      </c>
      <c r="E3269" s="1137"/>
      <c r="F3269" s="1137">
        <v>1</v>
      </c>
      <c r="G3269" s="1137">
        <v>1</v>
      </c>
      <c r="H3269" s="1138"/>
      <c r="I3269" s="1138"/>
      <c r="J3269" s="1138"/>
      <c r="K3269" s="1138"/>
      <c r="L3269" s="1138"/>
      <c r="M3269" s="1138"/>
      <c r="N3269" s="1138">
        <v>35</v>
      </c>
      <c r="O3269" s="1164">
        <v>45200</v>
      </c>
      <c r="P3269" s="557">
        <f t="shared" si="84"/>
        <v>35</v>
      </c>
    </row>
    <row r="3270" spans="1:16">
      <c r="A3270" s="1105">
        <v>45225</v>
      </c>
      <c r="B3270" s="1106" t="s">
        <v>12</v>
      </c>
      <c r="C3270" s="1106" t="s">
        <v>2743</v>
      </c>
      <c r="D3270" s="1137" t="s">
        <v>204</v>
      </c>
      <c r="E3270" s="1137"/>
      <c r="F3270" s="1137">
        <v>1</v>
      </c>
      <c r="G3270" s="1137">
        <v>1</v>
      </c>
      <c r="H3270" s="1138"/>
      <c r="I3270" s="1138"/>
      <c r="J3270" s="1138"/>
      <c r="K3270" s="1138"/>
      <c r="L3270" s="1138"/>
      <c r="M3270" s="1138"/>
      <c r="N3270" s="1138">
        <v>13</v>
      </c>
      <c r="O3270" s="1164">
        <v>45200</v>
      </c>
      <c r="P3270" s="557">
        <f t="shared" si="84"/>
        <v>13</v>
      </c>
    </row>
    <row r="3271" spans="1:16">
      <c r="A3271" s="1105">
        <v>45225</v>
      </c>
      <c r="B3271" s="1106" t="s">
        <v>2</v>
      </c>
      <c r="C3271" s="1106"/>
      <c r="D3271" s="1137" t="s">
        <v>11</v>
      </c>
      <c r="E3271" s="1137"/>
      <c r="F3271" s="1137">
        <v>1</v>
      </c>
      <c r="G3271" s="1137">
        <v>1</v>
      </c>
      <c r="H3271" s="1138"/>
      <c r="I3271" s="1138"/>
      <c r="J3271" s="1138"/>
      <c r="K3271" s="1138"/>
      <c r="L3271" s="1138"/>
      <c r="M3271" s="1138">
        <v>6</v>
      </c>
      <c r="N3271" s="1138"/>
      <c r="O3271" s="1164">
        <v>45200</v>
      </c>
      <c r="P3271" s="557">
        <f t="shared" si="84"/>
        <v>6</v>
      </c>
    </row>
    <row r="3272" spans="1:16">
      <c r="A3272" s="1105">
        <v>45225</v>
      </c>
      <c r="B3272" s="1106" t="s">
        <v>41</v>
      </c>
      <c r="C3272" s="1106" t="s">
        <v>2744</v>
      </c>
      <c r="D3272" s="1137" t="s">
        <v>97</v>
      </c>
      <c r="E3272" s="1137"/>
      <c r="F3272" s="1137">
        <v>1</v>
      </c>
      <c r="G3272" s="1137">
        <v>1</v>
      </c>
      <c r="H3272" s="1138">
        <v>1</v>
      </c>
      <c r="I3272" s="1138"/>
      <c r="J3272" s="1138"/>
      <c r="K3272" s="1138"/>
      <c r="L3272" s="1138"/>
      <c r="M3272" s="1138"/>
      <c r="N3272" s="1138">
        <v>12</v>
      </c>
      <c r="O3272" s="1164">
        <v>45200</v>
      </c>
      <c r="P3272" s="557">
        <f t="shared" si="84"/>
        <v>12</v>
      </c>
    </row>
    <row r="3273" spans="1:16">
      <c r="A3273" s="1105">
        <v>45225</v>
      </c>
      <c r="B3273" s="1106" t="s">
        <v>472</v>
      </c>
      <c r="C3273" s="1106" t="s">
        <v>2745</v>
      </c>
      <c r="D3273" s="1137" t="s">
        <v>95</v>
      </c>
      <c r="E3273" s="1137"/>
      <c r="F3273" s="1137">
        <v>1</v>
      </c>
      <c r="G3273" s="1137">
        <v>1</v>
      </c>
      <c r="H3273" s="1138">
        <v>1</v>
      </c>
      <c r="I3273" s="1138"/>
      <c r="J3273" s="1138"/>
      <c r="K3273" s="1138"/>
      <c r="L3273" s="1138"/>
      <c r="M3273" s="1138"/>
      <c r="N3273" s="1138">
        <v>12</v>
      </c>
      <c r="O3273" s="1164">
        <v>45200</v>
      </c>
      <c r="P3273" s="557">
        <f t="shared" si="84"/>
        <v>12</v>
      </c>
    </row>
    <row r="3274" spans="1:16">
      <c r="A3274" s="1105">
        <v>45225</v>
      </c>
      <c r="B3274" s="1106" t="s">
        <v>472</v>
      </c>
      <c r="C3274" s="1106" t="s">
        <v>2746</v>
      </c>
      <c r="D3274" s="1137" t="s">
        <v>96</v>
      </c>
      <c r="E3274" s="1137"/>
      <c r="F3274" s="1137">
        <v>1</v>
      </c>
      <c r="G3274" s="1137">
        <v>1</v>
      </c>
      <c r="H3274" s="1138">
        <v>1</v>
      </c>
      <c r="I3274" s="1138"/>
      <c r="J3274" s="1138"/>
      <c r="K3274" s="1138"/>
      <c r="L3274" s="1138"/>
      <c r="M3274" s="1138"/>
      <c r="N3274" s="1138">
        <v>12</v>
      </c>
      <c r="O3274" s="1164">
        <v>45200</v>
      </c>
      <c r="P3274" s="557">
        <f t="shared" si="84"/>
        <v>12</v>
      </c>
    </row>
    <row r="3275" spans="1:16">
      <c r="A3275" s="1105">
        <v>45225</v>
      </c>
      <c r="B3275" s="1106" t="s">
        <v>37</v>
      </c>
      <c r="C3275" s="1106" t="s">
        <v>2727</v>
      </c>
      <c r="D3275" s="1137" t="s">
        <v>96</v>
      </c>
      <c r="E3275" s="1137"/>
      <c r="F3275" s="1137">
        <v>1</v>
      </c>
      <c r="G3275" s="1137">
        <v>1</v>
      </c>
      <c r="H3275" s="1138"/>
      <c r="I3275" s="1138"/>
      <c r="J3275" s="1138">
        <v>1</v>
      </c>
      <c r="K3275" s="1138"/>
      <c r="L3275" s="1138"/>
      <c r="M3275" s="1138"/>
      <c r="N3275" s="1138">
        <v>12</v>
      </c>
      <c r="O3275" s="1164">
        <v>45200</v>
      </c>
      <c r="P3275" s="557">
        <f t="shared" si="84"/>
        <v>12</v>
      </c>
    </row>
    <row r="3276" spans="1:16">
      <c r="A3276" s="1105">
        <v>45225</v>
      </c>
      <c r="B3276" s="1106" t="s">
        <v>14</v>
      </c>
      <c r="C3276" s="1106" t="s">
        <v>2747</v>
      </c>
      <c r="D3276" s="1137" t="s">
        <v>401</v>
      </c>
      <c r="E3276" s="1137"/>
      <c r="F3276" s="1137">
        <v>8</v>
      </c>
      <c r="G3276" s="1137">
        <v>8</v>
      </c>
      <c r="H3276" s="1138">
        <v>8</v>
      </c>
      <c r="I3276" s="1138"/>
      <c r="J3276" s="1138"/>
      <c r="K3276" s="1138"/>
      <c r="L3276" s="1138"/>
      <c r="M3276" s="1138"/>
      <c r="N3276" s="1138"/>
      <c r="O3276" s="1164">
        <v>45200</v>
      </c>
      <c r="P3276" s="557">
        <f t="shared" si="84"/>
        <v>0</v>
      </c>
    </row>
    <row r="3277" spans="1:16">
      <c r="A3277" s="1105">
        <v>45225</v>
      </c>
      <c r="B3277" s="1106" t="s">
        <v>14</v>
      </c>
      <c r="C3277" s="1106" t="s">
        <v>2747</v>
      </c>
      <c r="D3277" s="1137" t="s">
        <v>403</v>
      </c>
      <c r="E3277" s="1137"/>
      <c r="F3277" s="1137">
        <v>1</v>
      </c>
      <c r="G3277" s="1137">
        <v>1</v>
      </c>
      <c r="H3277" s="1138">
        <v>1</v>
      </c>
      <c r="I3277" s="1138"/>
      <c r="J3277" s="1138"/>
      <c r="K3277" s="1138"/>
      <c r="L3277" s="1138"/>
      <c r="M3277" s="1138"/>
      <c r="N3277" s="1138"/>
      <c r="O3277" s="1164">
        <v>45200</v>
      </c>
      <c r="P3277" s="557">
        <f t="shared" si="84"/>
        <v>0</v>
      </c>
    </row>
    <row r="3278" spans="1:16">
      <c r="A3278" s="1105">
        <v>45225</v>
      </c>
      <c r="B3278" s="1106" t="s">
        <v>14</v>
      </c>
      <c r="C3278" s="1106" t="s">
        <v>2747</v>
      </c>
      <c r="D3278" s="1137" t="s">
        <v>400</v>
      </c>
      <c r="E3278" s="1137"/>
      <c r="F3278" s="1137">
        <v>1</v>
      </c>
      <c r="G3278" s="1137">
        <v>1</v>
      </c>
      <c r="H3278" s="1138">
        <v>1</v>
      </c>
      <c r="I3278" s="1138"/>
      <c r="J3278" s="1138"/>
      <c r="K3278" s="1138"/>
      <c r="L3278" s="1138"/>
      <c r="M3278" s="1138"/>
      <c r="N3278" s="1138"/>
      <c r="O3278" s="1164">
        <v>45200</v>
      </c>
      <c r="P3278" s="557">
        <f t="shared" si="84"/>
        <v>0</v>
      </c>
    </row>
    <row r="3279" spans="1:16">
      <c r="A3279" s="1105">
        <v>45226</v>
      </c>
      <c r="B3279" s="1106" t="s">
        <v>14</v>
      </c>
      <c r="C3279" s="1106" t="s">
        <v>2747</v>
      </c>
      <c r="D3279" s="1137" t="s">
        <v>401</v>
      </c>
      <c r="E3279" s="1137"/>
      <c r="F3279" s="1137">
        <v>1</v>
      </c>
      <c r="G3279" s="1137">
        <v>1</v>
      </c>
      <c r="H3279" s="1138">
        <v>1</v>
      </c>
      <c r="I3279" s="1138"/>
      <c r="J3279" s="1138"/>
      <c r="K3279" s="1138"/>
      <c r="L3279" s="1138"/>
      <c r="M3279" s="1138"/>
      <c r="N3279" s="1138"/>
      <c r="O3279" s="1164">
        <v>45200</v>
      </c>
      <c r="P3279" s="557">
        <f t="shared" si="84"/>
        <v>0</v>
      </c>
    </row>
    <row r="3280" spans="1:16">
      <c r="A3280" s="1105">
        <v>45226</v>
      </c>
      <c r="B3280" s="1106" t="s">
        <v>14</v>
      </c>
      <c r="C3280" s="1106" t="s">
        <v>2748</v>
      </c>
      <c r="D3280" s="1137" t="s">
        <v>400</v>
      </c>
      <c r="E3280" s="1137"/>
      <c r="F3280" s="1137">
        <v>1</v>
      </c>
      <c r="G3280" s="1137">
        <v>1</v>
      </c>
      <c r="H3280" s="1138">
        <v>1</v>
      </c>
      <c r="I3280" s="1138"/>
      <c r="J3280" s="1138"/>
      <c r="K3280" s="1138"/>
      <c r="L3280" s="1138"/>
      <c r="M3280" s="1138"/>
      <c r="N3280" s="1138"/>
      <c r="O3280" s="1164">
        <v>45200</v>
      </c>
      <c r="P3280" s="557">
        <f t="shared" si="84"/>
        <v>0</v>
      </c>
    </row>
    <row r="3281" spans="1:16">
      <c r="A3281" s="1105">
        <v>45226</v>
      </c>
      <c r="B3281" s="1106" t="s">
        <v>14</v>
      </c>
      <c r="C3281" s="1106" t="s">
        <v>2748</v>
      </c>
      <c r="D3281" s="1137" t="s">
        <v>401</v>
      </c>
      <c r="E3281" s="1137"/>
      <c r="F3281" s="1137">
        <v>3</v>
      </c>
      <c r="G3281" s="1137">
        <v>3</v>
      </c>
      <c r="H3281" s="1138">
        <v>3</v>
      </c>
      <c r="I3281" s="1138"/>
      <c r="J3281" s="1138"/>
      <c r="K3281" s="1138"/>
      <c r="L3281" s="1138"/>
      <c r="M3281" s="1138"/>
      <c r="N3281" s="1138"/>
      <c r="O3281" s="1164">
        <v>45200</v>
      </c>
      <c r="P3281" s="557">
        <f t="shared" si="84"/>
        <v>0</v>
      </c>
    </row>
    <row r="3282" spans="1:16">
      <c r="A3282" s="1105">
        <v>45226</v>
      </c>
      <c r="B3282" s="1106" t="s">
        <v>14</v>
      </c>
      <c r="C3282" s="1106" t="s">
        <v>2736</v>
      </c>
      <c r="D3282" s="1137" t="s">
        <v>400</v>
      </c>
      <c r="E3282" s="1137"/>
      <c r="F3282" s="1137">
        <v>1</v>
      </c>
      <c r="G3282" s="1137">
        <v>1</v>
      </c>
      <c r="H3282" s="1138">
        <v>1</v>
      </c>
      <c r="I3282" s="1138"/>
      <c r="J3282" s="1138"/>
      <c r="K3282" s="1138"/>
      <c r="L3282" s="1138"/>
      <c r="M3282" s="1138"/>
      <c r="N3282" s="1138"/>
      <c r="O3282" s="1164">
        <v>45200</v>
      </c>
      <c r="P3282" s="557">
        <f t="shared" si="84"/>
        <v>0</v>
      </c>
    </row>
    <row r="3283" spans="1:16">
      <c r="A3283" s="1105">
        <v>45226</v>
      </c>
      <c r="B3283" s="1106" t="s">
        <v>472</v>
      </c>
      <c r="C3283" s="1106" t="s">
        <v>2644</v>
      </c>
      <c r="D3283" s="1137" t="s">
        <v>228</v>
      </c>
      <c r="E3283" s="1137"/>
      <c r="F3283" s="1137">
        <v>1</v>
      </c>
      <c r="G3283" s="1137">
        <v>1</v>
      </c>
      <c r="H3283" s="1138"/>
      <c r="I3283" s="1138"/>
      <c r="J3283" s="1138"/>
      <c r="K3283" s="1138"/>
      <c r="L3283" s="1138"/>
      <c r="M3283" s="1138">
        <v>39</v>
      </c>
      <c r="N3283" s="1138"/>
      <c r="O3283" s="1164">
        <v>45200</v>
      </c>
      <c r="P3283" s="557">
        <f t="shared" si="84"/>
        <v>39</v>
      </c>
    </row>
    <row r="3284" spans="1:16">
      <c r="A3284" s="1105">
        <v>45226</v>
      </c>
      <c r="B3284" s="1106" t="s">
        <v>472</v>
      </c>
      <c r="C3284" s="1106" t="s">
        <v>2644</v>
      </c>
      <c r="D3284" s="1137" t="s">
        <v>354</v>
      </c>
      <c r="E3284" s="1137"/>
      <c r="F3284" s="1137">
        <v>1</v>
      </c>
      <c r="G3284" s="1137">
        <v>1</v>
      </c>
      <c r="H3284" s="1138"/>
      <c r="I3284" s="1138"/>
      <c r="J3284" s="1138"/>
      <c r="K3284" s="1138"/>
      <c r="L3284" s="1138"/>
      <c r="M3284" s="1138">
        <v>5</v>
      </c>
      <c r="N3284" s="1138"/>
      <c r="O3284" s="1164">
        <v>45200</v>
      </c>
      <c r="P3284" s="557">
        <f t="shared" ref="P3284:P3344" si="85">SUM(K3284:N3284)</f>
        <v>5</v>
      </c>
    </row>
    <row r="3285" spans="1:16">
      <c r="A3285" s="1105">
        <v>45226</v>
      </c>
      <c r="B3285" s="1106" t="s">
        <v>2</v>
      </c>
      <c r="C3285" s="1106" t="s">
        <v>2750</v>
      </c>
      <c r="D3285" s="1137" t="s">
        <v>11</v>
      </c>
      <c r="E3285" s="1137"/>
      <c r="F3285" s="1137">
        <v>1</v>
      </c>
      <c r="G3285" s="1137">
        <v>1</v>
      </c>
      <c r="H3285" s="1138"/>
      <c r="I3285" s="1138"/>
      <c r="J3285" s="1138"/>
      <c r="K3285" s="1138"/>
      <c r="L3285" s="1138"/>
      <c r="M3285" s="1138">
        <v>6</v>
      </c>
      <c r="N3285" s="1138"/>
      <c r="O3285" s="1164">
        <v>45200</v>
      </c>
      <c r="P3285" s="557">
        <f t="shared" si="85"/>
        <v>6</v>
      </c>
    </row>
    <row r="3286" spans="1:16">
      <c r="A3286" s="1105">
        <v>45226</v>
      </c>
      <c r="B3286" s="1106" t="s">
        <v>37</v>
      </c>
      <c r="C3286" s="1106" t="s">
        <v>2749</v>
      </c>
      <c r="D3286" s="1137" t="s">
        <v>98</v>
      </c>
      <c r="E3286" s="1137"/>
      <c r="F3286" s="1137">
        <v>2</v>
      </c>
      <c r="G3286" s="1137">
        <v>2</v>
      </c>
      <c r="H3286" s="1138">
        <v>2</v>
      </c>
      <c r="I3286" s="1138"/>
      <c r="J3286" s="1138"/>
      <c r="K3286" s="1138"/>
      <c r="L3286" s="1138"/>
      <c r="M3286" s="1138"/>
      <c r="N3286" s="1138">
        <v>24</v>
      </c>
      <c r="O3286" s="1164">
        <v>45200</v>
      </c>
      <c r="P3286" s="557">
        <f t="shared" si="85"/>
        <v>24</v>
      </c>
    </row>
    <row r="3287" spans="1:16">
      <c r="A3287" s="1105">
        <v>45226</v>
      </c>
      <c r="B3287" s="1106" t="s">
        <v>37</v>
      </c>
      <c r="C3287" s="1106" t="s">
        <v>2727</v>
      </c>
      <c r="D3287" s="1137" t="s">
        <v>96</v>
      </c>
      <c r="E3287" s="1137"/>
      <c r="F3287" s="1137">
        <v>1</v>
      </c>
      <c r="G3287" s="1137">
        <v>1</v>
      </c>
      <c r="H3287" s="1138"/>
      <c r="I3287" s="1138"/>
      <c r="J3287" s="1138">
        <v>1</v>
      </c>
      <c r="K3287" s="1138"/>
      <c r="L3287" s="1138"/>
      <c r="M3287" s="1138"/>
      <c r="N3287" s="1138">
        <v>12</v>
      </c>
      <c r="O3287" s="1164">
        <v>45200</v>
      </c>
      <c r="P3287" s="557">
        <f t="shared" si="85"/>
        <v>12</v>
      </c>
    </row>
    <row r="3288" spans="1:16">
      <c r="A3288" s="1105">
        <v>45228</v>
      </c>
      <c r="B3288" s="1106" t="s">
        <v>2</v>
      </c>
      <c r="C3288" s="1106" t="s">
        <v>2751</v>
      </c>
      <c r="D3288" s="1137" t="s">
        <v>228</v>
      </c>
      <c r="E3288" s="1137"/>
      <c r="F3288" s="1137">
        <v>1</v>
      </c>
      <c r="G3288" s="1137">
        <v>1</v>
      </c>
      <c r="H3288" s="1138"/>
      <c r="I3288" s="1138"/>
      <c r="J3288" s="1138"/>
      <c r="K3288" s="1138"/>
      <c r="L3288" s="1138"/>
      <c r="M3288" s="1138">
        <v>20</v>
      </c>
      <c r="N3288" s="1138"/>
      <c r="O3288" s="1164">
        <v>45200</v>
      </c>
      <c r="P3288" s="557">
        <f t="shared" si="85"/>
        <v>20</v>
      </c>
    </row>
    <row r="3289" spans="1:16">
      <c r="A3289" s="1105">
        <v>45228</v>
      </c>
      <c r="B3289" s="1106" t="s">
        <v>472</v>
      </c>
      <c r="C3289" s="1106" t="s">
        <v>2695</v>
      </c>
      <c r="D3289" s="1137" t="s">
        <v>228</v>
      </c>
      <c r="E3289" s="1137"/>
      <c r="F3289" s="1137">
        <v>1</v>
      </c>
      <c r="G3289" s="1137">
        <v>1</v>
      </c>
      <c r="H3289" s="1138"/>
      <c r="I3289" s="1138"/>
      <c r="J3289" s="1138"/>
      <c r="K3289" s="1138"/>
      <c r="L3289" s="1138"/>
      <c r="M3289" s="1138">
        <v>37</v>
      </c>
      <c r="N3289" s="1138"/>
      <c r="O3289" s="1164">
        <v>45200</v>
      </c>
      <c r="P3289" s="557">
        <f t="shared" si="85"/>
        <v>37</v>
      </c>
    </row>
    <row r="3290" spans="1:16">
      <c r="A3290" s="1105">
        <v>45228</v>
      </c>
      <c r="B3290" s="1106" t="s">
        <v>472</v>
      </c>
      <c r="C3290" s="1106" t="s">
        <v>2695</v>
      </c>
      <c r="D3290" s="1137" t="s">
        <v>354</v>
      </c>
      <c r="E3290" s="1137"/>
      <c r="F3290" s="1137">
        <v>1</v>
      </c>
      <c r="G3290" s="1137">
        <v>1</v>
      </c>
      <c r="H3290" s="1138"/>
      <c r="I3290" s="1138"/>
      <c r="J3290" s="1138"/>
      <c r="K3290" s="1138"/>
      <c r="L3290" s="1138"/>
      <c r="M3290" s="1138">
        <v>11</v>
      </c>
      <c r="N3290" s="1138"/>
      <c r="O3290" s="1164">
        <v>45200</v>
      </c>
      <c r="P3290" s="557">
        <f t="shared" si="85"/>
        <v>11</v>
      </c>
    </row>
    <row r="3291" spans="1:16">
      <c r="A3291" s="1105">
        <v>45228</v>
      </c>
      <c r="B3291" s="1106" t="s">
        <v>472</v>
      </c>
      <c r="C3291" s="1106" t="s">
        <v>2638</v>
      </c>
      <c r="D3291" s="1137" t="s">
        <v>11</v>
      </c>
      <c r="E3291" s="1137"/>
      <c r="F3291" s="1137">
        <v>1</v>
      </c>
      <c r="G3291" s="1137">
        <v>1</v>
      </c>
      <c r="H3291" s="1138"/>
      <c r="I3291" s="1138"/>
      <c r="J3291" s="1138"/>
      <c r="K3291" s="1138"/>
      <c r="L3291" s="1138"/>
      <c r="M3291" s="1138">
        <v>6</v>
      </c>
      <c r="N3291" s="1138"/>
      <c r="O3291" s="1164">
        <v>45200</v>
      </c>
      <c r="P3291" s="557">
        <f t="shared" si="85"/>
        <v>6</v>
      </c>
    </row>
    <row r="3292" spans="1:16">
      <c r="A3292" s="1105">
        <v>45228</v>
      </c>
      <c r="B3292" s="1106" t="s">
        <v>2</v>
      </c>
      <c r="C3292" s="1106" t="s">
        <v>2752</v>
      </c>
      <c r="D3292" s="1137" t="s">
        <v>11</v>
      </c>
      <c r="E3292" s="1137"/>
      <c r="F3292" s="1137">
        <v>2</v>
      </c>
      <c r="G3292" s="1137">
        <v>2</v>
      </c>
      <c r="H3292" s="1138"/>
      <c r="I3292" s="1138"/>
      <c r="J3292" s="1138"/>
      <c r="K3292" s="1138"/>
      <c r="L3292" s="1138"/>
      <c r="M3292" s="1138">
        <v>12</v>
      </c>
      <c r="N3292" s="1138"/>
      <c r="O3292" s="1164">
        <v>45200</v>
      </c>
      <c r="P3292" s="557">
        <f t="shared" si="85"/>
        <v>12</v>
      </c>
    </row>
    <row r="3293" spans="1:16">
      <c r="A3293" s="1105">
        <v>45228</v>
      </c>
      <c r="B3293" s="1106" t="s">
        <v>12</v>
      </c>
      <c r="C3293" s="1106" t="s">
        <v>2612</v>
      </c>
      <c r="D3293" s="1137" t="s">
        <v>204</v>
      </c>
      <c r="E3293" s="1137"/>
      <c r="F3293" s="1137">
        <v>1</v>
      </c>
      <c r="G3293" s="1137">
        <v>1</v>
      </c>
      <c r="H3293" s="1138"/>
      <c r="I3293" s="1138"/>
      <c r="J3293" s="1138"/>
      <c r="K3293" s="1138"/>
      <c r="L3293" s="1138"/>
      <c r="M3293" s="1138"/>
      <c r="N3293" s="1138">
        <v>14</v>
      </c>
      <c r="O3293" s="1164">
        <v>45200</v>
      </c>
      <c r="P3293" s="557">
        <f t="shared" si="85"/>
        <v>14</v>
      </c>
    </row>
    <row r="3294" spans="1:16">
      <c r="A3294" s="1105">
        <v>45228</v>
      </c>
      <c r="B3294" s="1106" t="s">
        <v>37</v>
      </c>
      <c r="C3294" s="1106" t="s">
        <v>2716</v>
      </c>
      <c r="D3294" s="1137" t="s">
        <v>98</v>
      </c>
      <c r="E3294" s="1137"/>
      <c r="F3294" s="1137">
        <v>1</v>
      </c>
      <c r="G3294" s="1137">
        <v>1</v>
      </c>
      <c r="H3294" s="1138"/>
      <c r="I3294" s="1138"/>
      <c r="J3294" s="1138">
        <v>1</v>
      </c>
      <c r="K3294" s="1138"/>
      <c r="L3294" s="1138"/>
      <c r="M3294" s="1138"/>
      <c r="N3294" s="1138">
        <v>12</v>
      </c>
      <c r="O3294" s="1164">
        <v>45200</v>
      </c>
      <c r="P3294" s="557">
        <f t="shared" si="85"/>
        <v>12</v>
      </c>
    </row>
    <row r="3295" spans="1:16">
      <c r="A3295" s="1105">
        <v>45228</v>
      </c>
      <c r="B3295" s="1106" t="s">
        <v>3</v>
      </c>
      <c r="C3295" s="1106" t="s">
        <v>1972</v>
      </c>
      <c r="D3295" s="1137" t="s">
        <v>98</v>
      </c>
      <c r="E3295" s="1137"/>
      <c r="F3295" s="1137">
        <v>1</v>
      </c>
      <c r="G3295" s="1137">
        <v>1</v>
      </c>
      <c r="H3295" s="1138"/>
      <c r="I3295" s="1138"/>
      <c r="J3295" s="1138">
        <v>1</v>
      </c>
      <c r="K3295" s="1138"/>
      <c r="L3295" s="1138"/>
      <c r="M3295" s="1138"/>
      <c r="N3295" s="1138">
        <v>12</v>
      </c>
      <c r="O3295" s="1164">
        <v>45200</v>
      </c>
      <c r="P3295" s="557">
        <f t="shared" si="85"/>
        <v>12</v>
      </c>
    </row>
    <row r="3296" spans="1:16">
      <c r="A3296" s="1105">
        <v>45228</v>
      </c>
      <c r="B3296" s="1106" t="s">
        <v>472</v>
      </c>
      <c r="C3296" s="1106" t="s">
        <v>2753</v>
      </c>
      <c r="D3296" s="1137" t="s">
        <v>95</v>
      </c>
      <c r="E3296" s="1137"/>
      <c r="F3296" s="1137">
        <v>1</v>
      </c>
      <c r="G3296" s="1137">
        <v>1</v>
      </c>
      <c r="H3296" s="1138"/>
      <c r="I3296" s="1138"/>
      <c r="J3296" s="1138"/>
      <c r="K3296" s="1138"/>
      <c r="L3296" s="1138"/>
      <c r="M3296" s="1138"/>
      <c r="N3296" s="1138">
        <v>12</v>
      </c>
      <c r="O3296" s="1164">
        <v>45200</v>
      </c>
      <c r="P3296" s="557">
        <f t="shared" si="85"/>
        <v>12</v>
      </c>
    </row>
    <row r="3297" spans="1:16">
      <c r="A3297" s="1105">
        <v>45228</v>
      </c>
      <c r="B3297" s="1106" t="s">
        <v>37</v>
      </c>
      <c r="C3297" s="1106" t="s">
        <v>2741</v>
      </c>
      <c r="D3297" s="1137" t="s">
        <v>95</v>
      </c>
      <c r="E3297" s="1137"/>
      <c r="F3297" s="1137">
        <v>2</v>
      </c>
      <c r="G3297" s="1137">
        <v>2</v>
      </c>
      <c r="H3297" s="1138"/>
      <c r="I3297" s="1138"/>
      <c r="J3297" s="1138">
        <v>2</v>
      </c>
      <c r="K3297" s="1138"/>
      <c r="L3297" s="1138"/>
      <c r="M3297" s="1138"/>
      <c r="N3297" s="1138">
        <v>24</v>
      </c>
      <c r="O3297" s="1164">
        <v>45200</v>
      </c>
      <c r="P3297" s="557">
        <f t="shared" si="85"/>
        <v>24</v>
      </c>
    </row>
    <row r="3298" spans="1:16">
      <c r="A3298" s="1105">
        <v>45228</v>
      </c>
      <c r="B3298" s="1106" t="s">
        <v>14</v>
      </c>
      <c r="C3298" s="1106" t="s">
        <v>2442</v>
      </c>
      <c r="D3298" s="1137" t="s">
        <v>96</v>
      </c>
      <c r="E3298" s="1137"/>
      <c r="F3298" s="1137">
        <v>1</v>
      </c>
      <c r="G3298" s="1137">
        <v>1</v>
      </c>
      <c r="H3298" s="1138"/>
      <c r="I3298" s="1138"/>
      <c r="J3298" s="1138"/>
      <c r="K3298" s="1138"/>
      <c r="L3298" s="1138"/>
      <c r="M3298" s="1138"/>
      <c r="N3298" s="1138">
        <v>12</v>
      </c>
      <c r="O3298" s="1164">
        <v>45200</v>
      </c>
      <c r="P3298" s="557">
        <f t="shared" si="85"/>
        <v>12</v>
      </c>
    </row>
    <row r="3299" spans="1:16">
      <c r="A3299" s="1105">
        <v>45228</v>
      </c>
      <c r="B3299" s="1106" t="s">
        <v>40</v>
      </c>
      <c r="C3299" s="1106" t="s">
        <v>2754</v>
      </c>
      <c r="D3299" s="1137" t="s">
        <v>96</v>
      </c>
      <c r="E3299" s="1137"/>
      <c r="F3299" s="1137">
        <v>2</v>
      </c>
      <c r="G3299" s="1137">
        <v>2</v>
      </c>
      <c r="H3299" s="1138"/>
      <c r="I3299" s="1138"/>
      <c r="J3299" s="1138">
        <v>2</v>
      </c>
      <c r="K3299" s="1138"/>
      <c r="L3299" s="1138"/>
      <c r="M3299" s="1138"/>
      <c r="N3299" s="1138">
        <v>12</v>
      </c>
      <c r="O3299" s="1164">
        <v>45200</v>
      </c>
      <c r="P3299" s="557">
        <f t="shared" si="85"/>
        <v>12</v>
      </c>
    </row>
    <row r="3300" spans="1:16">
      <c r="A3300" s="1105">
        <v>45228</v>
      </c>
      <c r="B3300" s="1106" t="s">
        <v>14</v>
      </c>
      <c r="C3300" s="1106" t="s">
        <v>1652</v>
      </c>
      <c r="D3300" s="1137" t="s">
        <v>401</v>
      </c>
      <c r="E3300" s="1137"/>
      <c r="F3300" s="1137">
        <v>4</v>
      </c>
      <c r="G3300" s="1137">
        <v>4</v>
      </c>
      <c r="H3300" s="1137">
        <v>4</v>
      </c>
      <c r="I3300" s="1138"/>
      <c r="J3300" s="1138"/>
      <c r="K3300" s="1138"/>
      <c r="L3300" s="1138"/>
      <c r="M3300" s="1138"/>
      <c r="N3300" s="1138"/>
      <c r="O3300" s="1164">
        <v>45200</v>
      </c>
      <c r="P3300" s="557">
        <f t="shared" si="85"/>
        <v>0</v>
      </c>
    </row>
    <row r="3301" spans="1:16">
      <c r="A3301" s="1105">
        <v>45228</v>
      </c>
      <c r="B3301" s="1106" t="s">
        <v>14</v>
      </c>
      <c r="C3301" s="1106" t="s">
        <v>1652</v>
      </c>
      <c r="D3301" s="1137" t="s">
        <v>400</v>
      </c>
      <c r="E3301" s="1137"/>
      <c r="F3301" s="1137">
        <v>1</v>
      </c>
      <c r="G3301" s="1137">
        <v>1</v>
      </c>
      <c r="H3301" s="1137">
        <v>1</v>
      </c>
      <c r="I3301" s="1138"/>
      <c r="J3301" s="1138"/>
      <c r="K3301" s="1138"/>
      <c r="L3301" s="1138"/>
      <c r="M3301" s="1138"/>
      <c r="N3301" s="1138"/>
      <c r="O3301" s="1164">
        <v>45200</v>
      </c>
      <c r="P3301" s="557">
        <f t="shared" si="85"/>
        <v>0</v>
      </c>
    </row>
    <row r="3302" spans="1:16">
      <c r="A3302" s="1105">
        <v>45228</v>
      </c>
      <c r="B3302" s="1106" t="s">
        <v>14</v>
      </c>
      <c r="C3302" s="1106" t="s">
        <v>1652</v>
      </c>
      <c r="D3302" s="1137" t="s">
        <v>403</v>
      </c>
      <c r="E3302" s="1137"/>
      <c r="F3302" s="1137">
        <v>1</v>
      </c>
      <c r="G3302" s="1137">
        <v>1</v>
      </c>
      <c r="H3302" s="1137">
        <v>1</v>
      </c>
      <c r="I3302" s="1138"/>
      <c r="J3302" s="1138"/>
      <c r="K3302" s="1138"/>
      <c r="L3302" s="1138"/>
      <c r="M3302" s="1138"/>
      <c r="N3302" s="1138"/>
      <c r="O3302" s="1164">
        <v>45200</v>
      </c>
      <c r="P3302" s="557">
        <f t="shared" si="85"/>
        <v>0</v>
      </c>
    </row>
    <row r="3303" spans="1:16">
      <c r="A3303" s="1105">
        <v>45228</v>
      </c>
      <c r="B3303" s="1106" t="s">
        <v>14</v>
      </c>
      <c r="C3303" s="1106" t="s">
        <v>2442</v>
      </c>
      <c r="D3303" s="1137" t="s">
        <v>401</v>
      </c>
      <c r="E3303" s="1137"/>
      <c r="F3303" s="1137">
        <v>3</v>
      </c>
      <c r="G3303" s="1137">
        <v>3</v>
      </c>
      <c r="H3303" s="1137">
        <v>3</v>
      </c>
      <c r="I3303" s="1138"/>
      <c r="J3303" s="1138"/>
      <c r="K3303" s="1138"/>
      <c r="L3303" s="1138"/>
      <c r="M3303" s="1138"/>
      <c r="N3303" s="1138"/>
      <c r="O3303" s="1164">
        <v>45200</v>
      </c>
      <c r="P3303" s="557">
        <f t="shared" si="85"/>
        <v>0</v>
      </c>
    </row>
    <row r="3304" spans="1:16">
      <c r="A3304" s="1105">
        <v>45228</v>
      </c>
      <c r="B3304" s="1106" t="s">
        <v>14</v>
      </c>
      <c r="C3304" s="1106" t="s">
        <v>2442</v>
      </c>
      <c r="D3304" s="1137" t="s">
        <v>403</v>
      </c>
      <c r="E3304" s="1137"/>
      <c r="F3304" s="1137">
        <v>1</v>
      </c>
      <c r="G3304" s="1137">
        <v>1</v>
      </c>
      <c r="H3304" s="1137">
        <v>1</v>
      </c>
      <c r="I3304" s="1138"/>
      <c r="J3304" s="1138"/>
      <c r="K3304" s="1138"/>
      <c r="L3304" s="1138"/>
      <c r="M3304" s="1138"/>
      <c r="N3304" s="1138"/>
      <c r="O3304" s="1164">
        <v>45200</v>
      </c>
      <c r="P3304" s="557">
        <f t="shared" si="85"/>
        <v>0</v>
      </c>
    </row>
    <row r="3305" spans="1:16">
      <c r="A3305" s="1105">
        <v>45229</v>
      </c>
      <c r="B3305" s="1106" t="s">
        <v>12</v>
      </c>
      <c r="C3305" s="1106" t="s">
        <v>2755</v>
      </c>
      <c r="D3305" s="1137" t="s">
        <v>204</v>
      </c>
      <c r="E3305" s="1137"/>
      <c r="F3305" s="1137">
        <v>2</v>
      </c>
      <c r="G3305" s="1137">
        <v>2</v>
      </c>
      <c r="H3305" s="1138"/>
      <c r="I3305" s="1138"/>
      <c r="J3305" s="1138"/>
      <c r="K3305" s="1138"/>
      <c r="L3305" s="1138"/>
      <c r="M3305" s="1138"/>
      <c r="N3305" s="1138">
        <v>30</v>
      </c>
      <c r="O3305" s="1164">
        <v>45200</v>
      </c>
      <c r="P3305" s="557">
        <f t="shared" si="85"/>
        <v>30</v>
      </c>
    </row>
    <row r="3306" spans="1:16">
      <c r="A3306" s="1105">
        <v>45229</v>
      </c>
      <c r="B3306" s="1106" t="s">
        <v>2</v>
      </c>
      <c r="C3306" s="1106" t="s">
        <v>2751</v>
      </c>
      <c r="D3306" s="1137" t="s">
        <v>354</v>
      </c>
      <c r="E3306" s="1137"/>
      <c r="F3306" s="1137">
        <v>1</v>
      </c>
      <c r="G3306" s="1137">
        <v>1</v>
      </c>
      <c r="H3306" s="1138"/>
      <c r="I3306" s="1138"/>
      <c r="J3306" s="1138"/>
      <c r="K3306" s="1138"/>
      <c r="L3306" s="1138"/>
      <c r="M3306" s="1138">
        <v>10</v>
      </c>
      <c r="N3306" s="1138"/>
      <c r="O3306" s="1164">
        <v>45200</v>
      </c>
      <c r="P3306" s="557">
        <f t="shared" si="85"/>
        <v>10</v>
      </c>
    </row>
    <row r="3307" spans="1:16">
      <c r="A3307" s="1105">
        <v>45229</v>
      </c>
      <c r="B3307" s="1106" t="s">
        <v>472</v>
      </c>
      <c r="C3307" s="1106" t="s">
        <v>2638</v>
      </c>
      <c r="D3307" s="1137" t="s">
        <v>354</v>
      </c>
      <c r="E3307" s="1137"/>
      <c r="F3307" s="1137">
        <v>1</v>
      </c>
      <c r="G3307" s="1137">
        <v>1</v>
      </c>
      <c r="H3307" s="1138"/>
      <c r="I3307" s="1138"/>
      <c r="J3307" s="1138"/>
      <c r="K3307" s="1138"/>
      <c r="L3307" s="1138"/>
      <c r="M3307" s="1138">
        <v>5</v>
      </c>
      <c r="N3307" s="1138"/>
      <c r="O3307" s="1164">
        <v>45200</v>
      </c>
      <c r="P3307" s="557">
        <f t="shared" si="85"/>
        <v>5</v>
      </c>
    </row>
    <row r="3308" spans="1:16">
      <c r="A3308" s="1105">
        <v>45229</v>
      </c>
      <c r="B3308" s="1106" t="s">
        <v>41</v>
      </c>
      <c r="C3308" s="1106" t="s">
        <v>2662</v>
      </c>
      <c r="D3308" s="1137" t="s">
        <v>97</v>
      </c>
      <c r="E3308" s="1137"/>
      <c r="F3308" s="1137">
        <v>1</v>
      </c>
      <c r="G3308" s="1137">
        <v>1</v>
      </c>
      <c r="H3308" s="1138"/>
      <c r="I3308" s="1138"/>
      <c r="J3308" s="1138"/>
      <c r="K3308" s="1138"/>
      <c r="L3308" s="1138"/>
      <c r="M3308" s="1138"/>
      <c r="N3308" s="1138">
        <v>12</v>
      </c>
      <c r="O3308" s="1164">
        <v>45200</v>
      </c>
      <c r="P3308" s="557">
        <f t="shared" si="85"/>
        <v>12</v>
      </c>
    </row>
    <row r="3309" spans="1:16">
      <c r="A3309" s="1105">
        <v>45229</v>
      </c>
      <c r="B3309" s="1106" t="s">
        <v>37</v>
      </c>
      <c r="C3309" s="1106" t="s">
        <v>2655</v>
      </c>
      <c r="D3309" s="1137" t="s">
        <v>98</v>
      </c>
      <c r="E3309" s="1137"/>
      <c r="F3309" s="1137">
        <v>1</v>
      </c>
      <c r="G3309" s="1137">
        <v>1</v>
      </c>
      <c r="H3309" s="1138"/>
      <c r="I3309" s="1138"/>
      <c r="J3309" s="1138">
        <v>1</v>
      </c>
      <c r="K3309" s="1138"/>
      <c r="L3309" s="1138"/>
      <c r="M3309" s="1138"/>
      <c r="N3309" s="1138">
        <v>12</v>
      </c>
      <c r="O3309" s="1164">
        <v>45200</v>
      </c>
      <c r="P3309" s="557">
        <f t="shared" si="85"/>
        <v>12</v>
      </c>
    </row>
    <row r="3310" spans="1:16">
      <c r="A3310" s="1105">
        <v>45229</v>
      </c>
      <c r="B3310" s="1106" t="s">
        <v>3</v>
      </c>
      <c r="C3310" s="1106" t="s">
        <v>2342</v>
      </c>
      <c r="D3310" s="1137" t="s">
        <v>98</v>
      </c>
      <c r="E3310" s="1137"/>
      <c r="F3310" s="1137">
        <v>1</v>
      </c>
      <c r="G3310" s="1137">
        <v>1</v>
      </c>
      <c r="H3310" s="1138"/>
      <c r="I3310" s="1138"/>
      <c r="J3310" s="1138">
        <v>1</v>
      </c>
      <c r="K3310" s="1138"/>
      <c r="L3310" s="1138"/>
      <c r="M3310" s="1138"/>
      <c r="N3310" s="1138">
        <v>12</v>
      </c>
      <c r="O3310" s="1164">
        <v>45200</v>
      </c>
      <c r="P3310" s="557">
        <f t="shared" si="85"/>
        <v>12</v>
      </c>
    </row>
    <row r="3311" spans="1:16">
      <c r="A3311" s="1105">
        <v>45229</v>
      </c>
      <c r="B3311" s="1106" t="s">
        <v>472</v>
      </c>
      <c r="C3311" s="1106" t="s">
        <v>2753</v>
      </c>
      <c r="D3311" s="1137" t="s">
        <v>95</v>
      </c>
      <c r="E3311" s="1137"/>
      <c r="F3311" s="1137">
        <v>1</v>
      </c>
      <c r="G3311" s="1137">
        <v>1</v>
      </c>
      <c r="H3311" s="1138"/>
      <c r="I3311" s="1138"/>
      <c r="J3311" s="1138"/>
      <c r="K3311" s="1138"/>
      <c r="L3311" s="1138"/>
      <c r="M3311" s="1138"/>
      <c r="N3311" s="1138">
        <v>12</v>
      </c>
      <c r="O3311" s="1164">
        <v>45200</v>
      </c>
      <c r="P3311" s="557">
        <f t="shared" si="85"/>
        <v>12</v>
      </c>
    </row>
    <row r="3312" spans="1:16">
      <c r="A3312" s="1105">
        <v>45229</v>
      </c>
      <c r="B3312" s="1106" t="s">
        <v>14</v>
      </c>
      <c r="C3312" s="1106" t="s">
        <v>2442</v>
      </c>
      <c r="D3312" s="1137" t="s">
        <v>95</v>
      </c>
      <c r="E3312" s="1137"/>
      <c r="F3312" s="1137">
        <v>1</v>
      </c>
      <c r="G3312" s="1137">
        <v>1</v>
      </c>
      <c r="H3312" s="1138"/>
      <c r="I3312" s="1138"/>
      <c r="J3312" s="1138"/>
      <c r="K3312" s="1138"/>
      <c r="L3312" s="1138"/>
      <c r="M3312" s="1138"/>
      <c r="N3312" s="1138">
        <v>12</v>
      </c>
      <c r="O3312" s="1164">
        <v>45200</v>
      </c>
      <c r="P3312" s="557">
        <f t="shared" si="85"/>
        <v>12</v>
      </c>
    </row>
    <row r="3313" spans="1:16">
      <c r="A3313" s="1105">
        <v>45229</v>
      </c>
      <c r="B3313" s="1106" t="s">
        <v>43</v>
      </c>
      <c r="C3313" s="1106" t="s">
        <v>2756</v>
      </c>
      <c r="D3313" s="1137" t="s">
        <v>95</v>
      </c>
      <c r="E3313" s="1137"/>
      <c r="F3313" s="1137">
        <v>1</v>
      </c>
      <c r="G3313" s="1137">
        <v>1</v>
      </c>
      <c r="H3313" s="1138"/>
      <c r="I3313" s="1138"/>
      <c r="J3313" s="1138">
        <v>1</v>
      </c>
      <c r="K3313" s="1138"/>
      <c r="L3313" s="1138"/>
      <c r="M3313" s="1138"/>
      <c r="N3313" s="1138">
        <v>12</v>
      </c>
      <c r="O3313" s="1164">
        <v>45200</v>
      </c>
      <c r="P3313" s="557">
        <f t="shared" si="85"/>
        <v>12</v>
      </c>
    </row>
    <row r="3314" spans="1:16">
      <c r="A3314" s="1105">
        <v>45229</v>
      </c>
      <c r="B3314" s="1106" t="s">
        <v>472</v>
      </c>
      <c r="C3314" s="1106" t="s">
        <v>2757</v>
      </c>
      <c r="D3314" s="1137" t="s">
        <v>96</v>
      </c>
      <c r="E3314" s="1137"/>
      <c r="F3314" s="1137">
        <v>1</v>
      </c>
      <c r="G3314" s="1137">
        <v>1</v>
      </c>
      <c r="H3314" s="1138"/>
      <c r="I3314" s="1138"/>
      <c r="J3314" s="1138"/>
      <c r="K3314" s="1138"/>
      <c r="L3314" s="1138"/>
      <c r="M3314" s="1138"/>
      <c r="N3314" s="1138">
        <v>12</v>
      </c>
      <c r="O3314" s="1164">
        <v>45200</v>
      </c>
      <c r="P3314" s="557">
        <f t="shared" si="85"/>
        <v>12</v>
      </c>
    </row>
    <row r="3315" spans="1:16">
      <c r="A3315" s="1105">
        <v>45229</v>
      </c>
      <c r="B3315" s="1106" t="s">
        <v>40</v>
      </c>
      <c r="C3315" s="1106" t="s">
        <v>2754</v>
      </c>
      <c r="D3315" s="1137" t="s">
        <v>96</v>
      </c>
      <c r="E3315" s="1137"/>
      <c r="F3315" s="1137">
        <v>1</v>
      </c>
      <c r="G3315" s="1137">
        <v>1</v>
      </c>
      <c r="H3315" s="1138"/>
      <c r="I3315" s="1138"/>
      <c r="J3315" s="1138">
        <v>1</v>
      </c>
      <c r="K3315" s="1138"/>
      <c r="L3315" s="1138"/>
      <c r="M3315" s="1138"/>
      <c r="N3315" s="1138">
        <v>12</v>
      </c>
      <c r="O3315" s="1164">
        <v>45200</v>
      </c>
      <c r="P3315" s="557">
        <f t="shared" si="85"/>
        <v>12</v>
      </c>
    </row>
    <row r="3316" spans="1:16">
      <c r="A3316" s="1105">
        <v>45229</v>
      </c>
      <c r="B3316" s="1106" t="s">
        <v>14</v>
      </c>
      <c r="C3316" s="1106" t="s">
        <v>1652</v>
      </c>
      <c r="D3316" s="1137" t="s">
        <v>401</v>
      </c>
      <c r="E3316" s="1137"/>
      <c r="F3316" s="1137">
        <v>1</v>
      </c>
      <c r="G3316" s="1137">
        <v>1</v>
      </c>
      <c r="H3316" s="1137">
        <v>1</v>
      </c>
      <c r="I3316" s="1138"/>
      <c r="J3316" s="1138"/>
      <c r="K3316" s="1138"/>
      <c r="L3316" s="1138"/>
      <c r="M3316" s="1138"/>
      <c r="N3316" s="1138"/>
      <c r="O3316" s="1164">
        <v>45200</v>
      </c>
      <c r="P3316" s="557">
        <f t="shared" si="85"/>
        <v>0</v>
      </c>
    </row>
    <row r="3317" spans="1:16">
      <c r="A3317" s="1105">
        <v>45229</v>
      </c>
      <c r="B3317" s="1106" t="s">
        <v>14</v>
      </c>
      <c r="C3317" s="1106" t="s">
        <v>1652</v>
      </c>
      <c r="D3317" s="1137" t="s">
        <v>400</v>
      </c>
      <c r="E3317" s="1137"/>
      <c r="F3317" s="1137">
        <v>2</v>
      </c>
      <c r="G3317" s="1137">
        <v>2</v>
      </c>
      <c r="H3317" s="1137">
        <v>2</v>
      </c>
      <c r="I3317" s="1138"/>
      <c r="J3317" s="1138"/>
      <c r="K3317" s="1138"/>
      <c r="L3317" s="1138"/>
      <c r="M3317" s="1138"/>
      <c r="N3317" s="1138"/>
      <c r="O3317" s="1164">
        <v>45200</v>
      </c>
      <c r="P3317" s="557">
        <f t="shared" si="85"/>
        <v>0</v>
      </c>
    </row>
    <row r="3318" spans="1:16">
      <c r="A3318" s="1105">
        <v>45229</v>
      </c>
      <c r="B3318" s="1106" t="s">
        <v>14</v>
      </c>
      <c r="C3318" s="1106" t="s">
        <v>1652</v>
      </c>
      <c r="D3318" s="1137" t="s">
        <v>403</v>
      </c>
      <c r="E3318" s="1137"/>
      <c r="F3318" s="1137">
        <v>1</v>
      </c>
      <c r="G3318" s="1137">
        <v>1</v>
      </c>
      <c r="H3318" s="1137">
        <v>1</v>
      </c>
      <c r="I3318" s="1138"/>
      <c r="J3318" s="1138"/>
      <c r="K3318" s="1138"/>
      <c r="L3318" s="1138"/>
      <c r="M3318" s="1138"/>
      <c r="N3318" s="1138"/>
      <c r="O3318" s="1164">
        <v>45200</v>
      </c>
      <c r="P3318" s="557">
        <f t="shared" si="85"/>
        <v>0</v>
      </c>
    </row>
    <row r="3319" spans="1:16">
      <c r="A3319" s="1105">
        <v>45229</v>
      </c>
      <c r="B3319" s="1106" t="s">
        <v>14</v>
      </c>
      <c r="C3319" s="1106" t="s">
        <v>1652</v>
      </c>
      <c r="D3319" s="1137" t="s">
        <v>402</v>
      </c>
      <c r="E3319" s="1137"/>
      <c r="F3319" s="1137">
        <v>1</v>
      </c>
      <c r="G3319" s="1137">
        <v>1</v>
      </c>
      <c r="H3319" s="1137">
        <v>1</v>
      </c>
      <c r="I3319" s="1138"/>
      <c r="J3319" s="1138"/>
      <c r="K3319" s="1138"/>
      <c r="L3319" s="1138"/>
      <c r="M3319" s="1138"/>
      <c r="N3319" s="1138"/>
      <c r="O3319" s="1164">
        <v>45200</v>
      </c>
      <c r="P3319" s="557">
        <f t="shared" si="85"/>
        <v>0</v>
      </c>
    </row>
    <row r="3320" spans="1:16">
      <c r="A3320" s="1105">
        <v>45229</v>
      </c>
      <c r="B3320" s="1106" t="s">
        <v>34</v>
      </c>
      <c r="C3320" s="1106" t="s">
        <v>1968</v>
      </c>
      <c r="D3320" s="1137" t="s">
        <v>402</v>
      </c>
      <c r="E3320" s="1137"/>
      <c r="F3320" s="1137">
        <v>1</v>
      </c>
      <c r="G3320" s="1137">
        <v>1</v>
      </c>
      <c r="H3320" s="1137">
        <v>1</v>
      </c>
      <c r="I3320" s="1138"/>
      <c r="J3320" s="1138"/>
      <c r="K3320" s="1138"/>
      <c r="L3320" s="1138"/>
      <c r="M3320" s="1138"/>
      <c r="N3320" s="1138"/>
      <c r="O3320" s="1164">
        <v>45200</v>
      </c>
      <c r="P3320" s="557">
        <f t="shared" si="85"/>
        <v>0</v>
      </c>
    </row>
    <row r="3321" spans="1:16">
      <c r="A3321" s="1105">
        <v>45230</v>
      </c>
      <c r="B3321" s="1106" t="s">
        <v>2</v>
      </c>
      <c r="C3321" s="1106"/>
      <c r="D3321" s="1137" t="s">
        <v>11</v>
      </c>
      <c r="E3321" s="1137"/>
      <c r="F3321" s="1137">
        <v>2</v>
      </c>
      <c r="G3321" s="1137">
        <v>2</v>
      </c>
      <c r="H3321" s="1138"/>
      <c r="I3321" s="1138"/>
      <c r="J3321" s="1138"/>
      <c r="K3321" s="1138"/>
      <c r="L3321" s="1138"/>
      <c r="M3321" s="1138">
        <v>12</v>
      </c>
      <c r="N3321" s="1138"/>
      <c r="O3321" s="1164">
        <v>45200</v>
      </c>
      <c r="P3321" s="557">
        <f t="shared" si="85"/>
        <v>12</v>
      </c>
    </row>
    <row r="3322" spans="1:16">
      <c r="A3322" s="1105">
        <v>45230</v>
      </c>
      <c r="B3322" s="1106" t="s">
        <v>41</v>
      </c>
      <c r="C3322" s="1106" t="s">
        <v>2760</v>
      </c>
      <c r="D3322" s="1137" t="s">
        <v>10</v>
      </c>
      <c r="E3322" s="1137"/>
      <c r="F3322" s="1137">
        <v>2</v>
      </c>
      <c r="G3322" s="1137">
        <v>2</v>
      </c>
      <c r="H3322" s="1138"/>
      <c r="I3322" s="1138"/>
      <c r="J3322" s="1138"/>
      <c r="K3322" s="1138"/>
      <c r="L3322" s="1138"/>
      <c r="M3322" s="1138">
        <v>4</v>
      </c>
      <c r="N3322" s="1189"/>
      <c r="O3322" s="1164">
        <v>45200</v>
      </c>
      <c r="P3322" s="557">
        <f t="shared" si="85"/>
        <v>4</v>
      </c>
    </row>
    <row r="3323" spans="1:16">
      <c r="A3323" s="1105">
        <v>45230</v>
      </c>
      <c r="B3323" s="1106" t="s">
        <v>12</v>
      </c>
      <c r="C3323" s="1106" t="s">
        <v>2758</v>
      </c>
      <c r="D3323" s="1137" t="s">
        <v>204</v>
      </c>
      <c r="E3323" s="1137"/>
      <c r="F3323" s="1137">
        <v>1</v>
      </c>
      <c r="G3323" s="1137">
        <v>1</v>
      </c>
      <c r="H3323" s="1138"/>
      <c r="I3323" s="1138"/>
      <c r="J3323" s="1138"/>
      <c r="K3323" s="1138"/>
      <c r="L3323" s="1138"/>
      <c r="M3323" s="1138"/>
      <c r="N3323" s="1138">
        <v>14</v>
      </c>
      <c r="O3323" s="1164">
        <v>45200</v>
      </c>
      <c r="P3323" s="557">
        <f t="shared" si="85"/>
        <v>14</v>
      </c>
    </row>
    <row r="3324" spans="1:16">
      <c r="A3324" s="1105">
        <v>45230</v>
      </c>
      <c r="B3324" s="1106" t="s">
        <v>40</v>
      </c>
      <c r="C3324" s="1106" t="s">
        <v>2759</v>
      </c>
      <c r="D3324" s="1137" t="s">
        <v>204</v>
      </c>
      <c r="E3324" s="1137"/>
      <c r="F3324" s="1137">
        <v>1</v>
      </c>
      <c r="G3324" s="1137">
        <v>1</v>
      </c>
      <c r="H3324" s="1138"/>
      <c r="I3324" s="1138"/>
      <c r="J3324" s="1138"/>
      <c r="K3324" s="1138"/>
      <c r="L3324" s="1138"/>
      <c r="M3324" s="1138"/>
      <c r="N3324" s="1138">
        <v>35</v>
      </c>
      <c r="O3324" s="1164">
        <v>45200</v>
      </c>
      <c r="P3324" s="557">
        <f t="shared" si="85"/>
        <v>35</v>
      </c>
    </row>
    <row r="3325" spans="1:16">
      <c r="A3325" s="1105">
        <v>45230</v>
      </c>
      <c r="B3325" s="1106" t="s">
        <v>472</v>
      </c>
      <c r="C3325" s="1106" t="s">
        <v>1891</v>
      </c>
      <c r="D3325" s="1137" t="s">
        <v>204</v>
      </c>
      <c r="E3325" s="1137"/>
      <c r="F3325" s="1137">
        <v>1</v>
      </c>
      <c r="G3325" s="1137">
        <v>1</v>
      </c>
      <c r="H3325" s="1138"/>
      <c r="I3325" s="1138"/>
      <c r="J3325" s="1138"/>
      <c r="K3325" s="1138"/>
      <c r="L3325" s="1138"/>
      <c r="M3325" s="1138"/>
      <c r="N3325" s="1138">
        <v>65</v>
      </c>
      <c r="O3325" s="1164">
        <v>45200</v>
      </c>
      <c r="P3325" s="557">
        <f>SUM(K3325:N3325)</f>
        <v>65</v>
      </c>
    </row>
    <row r="3326" spans="1:16">
      <c r="A3326" s="1105">
        <v>45230</v>
      </c>
      <c r="B3326" s="1106" t="s">
        <v>34</v>
      </c>
      <c r="C3326" s="1106" t="s">
        <v>2761</v>
      </c>
      <c r="D3326" s="1137" t="s">
        <v>400</v>
      </c>
      <c r="E3326" s="1137"/>
      <c r="F3326" s="1137">
        <v>3</v>
      </c>
      <c r="G3326" s="1137">
        <v>3</v>
      </c>
      <c r="H3326" s="1138">
        <v>3</v>
      </c>
      <c r="I3326" s="1138"/>
      <c r="J3326" s="1138"/>
      <c r="K3326" s="1138"/>
      <c r="L3326" s="1138"/>
      <c r="M3326" s="1138"/>
      <c r="N3326" s="1138"/>
      <c r="O3326" s="1164">
        <v>45200</v>
      </c>
      <c r="P3326" s="557">
        <f t="shared" si="85"/>
        <v>0</v>
      </c>
    </row>
    <row r="3327" spans="1:16">
      <c r="A3327" s="1105">
        <v>45230</v>
      </c>
      <c r="B3327" s="1106" t="s">
        <v>34</v>
      </c>
      <c r="C3327" s="1106" t="s">
        <v>2761</v>
      </c>
      <c r="D3327" s="1137" t="s">
        <v>403</v>
      </c>
      <c r="E3327" s="1137"/>
      <c r="F3327" s="1137">
        <v>2</v>
      </c>
      <c r="G3327" s="1137">
        <v>2</v>
      </c>
      <c r="H3327" s="1138">
        <v>2</v>
      </c>
      <c r="I3327" s="1138"/>
      <c r="J3327" s="1138"/>
      <c r="K3327" s="1138"/>
      <c r="L3327" s="1138"/>
      <c r="M3327" s="1138"/>
      <c r="N3327" s="1138"/>
      <c r="O3327" s="1164">
        <v>45200</v>
      </c>
      <c r="P3327" s="557">
        <f t="shared" si="85"/>
        <v>0</v>
      </c>
    </row>
    <row r="3328" spans="1:16">
      <c r="A3328" s="1105">
        <v>45230</v>
      </c>
      <c r="B3328" s="1106" t="s">
        <v>34</v>
      </c>
      <c r="C3328" s="1106" t="s">
        <v>2761</v>
      </c>
      <c r="D3328" s="1137" t="s">
        <v>401</v>
      </c>
      <c r="E3328" s="1137"/>
      <c r="F3328" s="1137">
        <v>2</v>
      </c>
      <c r="G3328" s="1137">
        <v>2</v>
      </c>
      <c r="H3328" s="1138">
        <v>2</v>
      </c>
      <c r="I3328" s="1138"/>
      <c r="J3328" s="1138"/>
      <c r="K3328" s="1138"/>
      <c r="L3328" s="1138"/>
      <c r="M3328" s="1138"/>
      <c r="N3328" s="1138"/>
      <c r="O3328" s="1164">
        <v>45200</v>
      </c>
      <c r="P3328" s="557">
        <f t="shared" si="85"/>
        <v>0</v>
      </c>
    </row>
    <row r="3329" spans="1:16">
      <c r="A3329" s="1105">
        <v>45230</v>
      </c>
      <c r="B3329" s="1106" t="s">
        <v>37</v>
      </c>
      <c r="C3329" s="1106" t="s">
        <v>2762</v>
      </c>
      <c r="D3329" s="1137" t="s">
        <v>400</v>
      </c>
      <c r="E3329" s="1137"/>
      <c r="F3329" s="1137">
        <v>2</v>
      </c>
      <c r="G3329" s="1137">
        <v>2</v>
      </c>
      <c r="H3329" s="1138">
        <v>2</v>
      </c>
      <c r="I3329" s="1138"/>
      <c r="J3329" s="1138"/>
      <c r="K3329" s="1138"/>
      <c r="L3329" s="1138"/>
      <c r="M3329" s="1138"/>
      <c r="N3329" s="1138"/>
      <c r="O3329" s="1164">
        <v>45200</v>
      </c>
      <c r="P3329" s="557">
        <f t="shared" si="85"/>
        <v>0</v>
      </c>
    </row>
    <row r="3330" spans="1:16">
      <c r="A3330" s="1105">
        <v>45230</v>
      </c>
      <c r="B3330" s="1106" t="s">
        <v>37</v>
      </c>
      <c r="C3330" s="1106" t="s">
        <v>2762</v>
      </c>
      <c r="D3330" s="1137" t="s">
        <v>401</v>
      </c>
      <c r="E3330" s="1137"/>
      <c r="F3330" s="1137">
        <v>1</v>
      </c>
      <c r="G3330" s="1137">
        <v>1</v>
      </c>
      <c r="H3330" s="1137">
        <v>1</v>
      </c>
      <c r="I3330" s="1138"/>
      <c r="J3330" s="1138"/>
      <c r="K3330" s="1138"/>
      <c r="L3330" s="1138"/>
      <c r="M3330" s="1138"/>
      <c r="N3330" s="1138"/>
      <c r="O3330" s="1164">
        <v>45200</v>
      </c>
      <c r="P3330" s="557">
        <f t="shared" si="85"/>
        <v>0</v>
      </c>
    </row>
    <row r="3331" spans="1:16">
      <c r="A3331" s="1105">
        <v>45231</v>
      </c>
      <c r="B3331" s="1106" t="s">
        <v>37</v>
      </c>
      <c r="C3331" s="1106" t="s">
        <v>2592</v>
      </c>
      <c r="D3331" s="1137" t="s">
        <v>98</v>
      </c>
      <c r="E3331" s="1137"/>
      <c r="F3331" s="1137">
        <v>1</v>
      </c>
      <c r="G3331" s="1137">
        <v>1</v>
      </c>
      <c r="H3331" s="1138"/>
      <c r="I3331" s="1138"/>
      <c r="J3331" s="1138">
        <v>1</v>
      </c>
      <c r="K3331" s="1138"/>
      <c r="L3331" s="1138"/>
      <c r="M3331" s="1138"/>
      <c r="N3331" s="1138">
        <v>12</v>
      </c>
      <c r="O3331" s="1164">
        <v>45231</v>
      </c>
      <c r="P3331" s="557">
        <f t="shared" si="85"/>
        <v>12</v>
      </c>
    </row>
    <row r="3332" spans="1:16">
      <c r="A3332" s="1105">
        <v>45231</v>
      </c>
      <c r="B3332" s="1106" t="s">
        <v>3</v>
      </c>
      <c r="C3332" s="1106" t="s">
        <v>2763</v>
      </c>
      <c r="D3332" s="1137" t="s">
        <v>98</v>
      </c>
      <c r="E3332" s="1137"/>
      <c r="F3332" s="1137">
        <v>1</v>
      </c>
      <c r="G3332" s="1137">
        <v>1</v>
      </c>
      <c r="H3332" s="1138"/>
      <c r="I3332" s="1138"/>
      <c r="J3332" s="1138">
        <v>1</v>
      </c>
      <c r="K3332" s="1138"/>
      <c r="L3332" s="1138"/>
      <c r="M3332" s="1138"/>
      <c r="N3332" s="1138">
        <v>12</v>
      </c>
      <c r="O3332" s="1164">
        <v>45231</v>
      </c>
      <c r="P3332" s="557">
        <f t="shared" si="85"/>
        <v>12</v>
      </c>
    </row>
    <row r="3333" spans="1:16">
      <c r="A3333" s="1105">
        <v>45231</v>
      </c>
      <c r="B3333" s="1106" t="s">
        <v>472</v>
      </c>
      <c r="C3333" s="1106" t="s">
        <v>2429</v>
      </c>
      <c r="D3333" s="1137" t="s">
        <v>98</v>
      </c>
      <c r="E3333" s="1137"/>
      <c r="F3333" s="1137">
        <v>1</v>
      </c>
      <c r="G3333" s="1137">
        <v>1</v>
      </c>
      <c r="H3333" s="1138"/>
      <c r="I3333" s="1138"/>
      <c r="J3333" s="1138">
        <v>1</v>
      </c>
      <c r="K3333" s="1138"/>
      <c r="L3333" s="1138"/>
      <c r="M3333" s="1138"/>
      <c r="N3333" s="1138">
        <v>12</v>
      </c>
      <c r="O3333" s="1164">
        <v>45231</v>
      </c>
      <c r="P3333" s="557">
        <f t="shared" si="85"/>
        <v>12</v>
      </c>
    </row>
    <row r="3334" spans="1:16">
      <c r="A3334" s="1105">
        <v>45231</v>
      </c>
      <c r="B3334" s="1106" t="s">
        <v>37</v>
      </c>
      <c r="C3334" s="1106" t="s">
        <v>2764</v>
      </c>
      <c r="D3334" s="1137" t="s">
        <v>95</v>
      </c>
      <c r="E3334" s="1137"/>
      <c r="F3334" s="1137">
        <v>1</v>
      </c>
      <c r="G3334" s="1137">
        <v>1</v>
      </c>
      <c r="H3334" s="1138"/>
      <c r="I3334" s="1138"/>
      <c r="J3334" s="1138">
        <v>1</v>
      </c>
      <c r="K3334" s="1138"/>
      <c r="L3334" s="1138"/>
      <c r="M3334" s="1138"/>
      <c r="N3334" s="1138">
        <v>12</v>
      </c>
      <c r="O3334" s="1164">
        <v>45231</v>
      </c>
      <c r="P3334" s="557">
        <f t="shared" si="85"/>
        <v>12</v>
      </c>
    </row>
    <row r="3335" spans="1:16">
      <c r="A3335" s="1105">
        <v>45231</v>
      </c>
      <c r="B3335" s="1106" t="s">
        <v>40</v>
      </c>
      <c r="C3335" s="1106" t="s">
        <v>2729</v>
      </c>
      <c r="D3335" s="1137" t="s">
        <v>96</v>
      </c>
      <c r="E3335" s="1137"/>
      <c r="F3335" s="1137">
        <v>2</v>
      </c>
      <c r="G3335" s="1137">
        <v>2</v>
      </c>
      <c r="H3335" s="1138"/>
      <c r="I3335" s="1138"/>
      <c r="J3335" s="1138">
        <v>2</v>
      </c>
      <c r="K3335" s="1138"/>
      <c r="L3335" s="1138"/>
      <c r="M3335" s="1138"/>
      <c r="N3335" s="1138">
        <v>24</v>
      </c>
      <c r="O3335" s="1164">
        <v>45231</v>
      </c>
      <c r="P3335" s="557">
        <f t="shared" si="85"/>
        <v>24</v>
      </c>
    </row>
    <row r="3336" spans="1:16">
      <c r="A3336" s="1105">
        <v>45231</v>
      </c>
      <c r="B3336" s="1106" t="s">
        <v>472</v>
      </c>
      <c r="C3336" s="1106" t="s">
        <v>2765</v>
      </c>
      <c r="D3336" s="1137" t="s">
        <v>228</v>
      </c>
      <c r="E3336" s="1137"/>
      <c r="F3336" s="1137">
        <v>1</v>
      </c>
      <c r="G3336" s="1137">
        <v>1</v>
      </c>
      <c r="H3336" s="1138"/>
      <c r="I3336" s="1138"/>
      <c r="J3336" s="1138"/>
      <c r="K3336" s="1138"/>
      <c r="L3336" s="1138"/>
      <c r="M3336" s="1138">
        <v>35</v>
      </c>
      <c r="N3336" s="1138"/>
      <c r="O3336" s="1164">
        <v>45231</v>
      </c>
      <c r="P3336" s="557">
        <f t="shared" si="85"/>
        <v>35</v>
      </c>
    </row>
    <row r="3337" spans="1:16">
      <c r="A3337" s="1105">
        <v>45231</v>
      </c>
      <c r="B3337" s="1106" t="s">
        <v>472</v>
      </c>
      <c r="C3337" s="1106" t="s">
        <v>2766</v>
      </c>
      <c r="D3337" s="1137" t="s">
        <v>11</v>
      </c>
      <c r="E3337" s="1137"/>
      <c r="F3337" s="1137">
        <v>2</v>
      </c>
      <c r="G3337" s="1137">
        <v>2</v>
      </c>
      <c r="H3337" s="1138"/>
      <c r="I3337" s="1138"/>
      <c r="J3337" s="1138"/>
      <c r="K3337" s="1138"/>
      <c r="L3337" s="1138"/>
      <c r="M3337" s="1138">
        <v>12</v>
      </c>
      <c r="N3337" s="1138"/>
      <c r="O3337" s="1164">
        <v>45231</v>
      </c>
      <c r="P3337" s="557">
        <f t="shared" si="85"/>
        <v>12</v>
      </c>
    </row>
    <row r="3338" spans="1:16">
      <c r="A3338" s="1105">
        <v>45231</v>
      </c>
      <c r="B3338" s="1106" t="s">
        <v>34</v>
      </c>
      <c r="C3338" s="1106" t="s">
        <v>2761</v>
      </c>
      <c r="D3338" s="1137" t="s">
        <v>401</v>
      </c>
      <c r="E3338" s="1137"/>
      <c r="F3338" s="1137">
        <v>4</v>
      </c>
      <c r="G3338" s="1137">
        <v>4</v>
      </c>
      <c r="H3338" s="1138">
        <v>4</v>
      </c>
      <c r="I3338" s="1138"/>
      <c r="J3338" s="1138"/>
      <c r="K3338" s="1138"/>
      <c r="L3338" s="1138"/>
      <c r="M3338" s="1138"/>
      <c r="N3338" s="1138"/>
      <c r="O3338" s="1164">
        <v>45231</v>
      </c>
      <c r="P3338" s="557">
        <f t="shared" si="85"/>
        <v>0</v>
      </c>
    </row>
    <row r="3339" spans="1:16">
      <c r="A3339" s="1105">
        <v>45231</v>
      </c>
      <c r="B3339" s="1106" t="s">
        <v>37</v>
      </c>
      <c r="C3339" s="1106" t="s">
        <v>2767</v>
      </c>
      <c r="D3339" s="1137" t="s">
        <v>401</v>
      </c>
      <c r="E3339" s="1137"/>
      <c r="F3339" s="1137">
        <v>2</v>
      </c>
      <c r="G3339" s="1137">
        <v>2</v>
      </c>
      <c r="H3339" s="1138">
        <v>2</v>
      </c>
      <c r="I3339" s="1138"/>
      <c r="J3339" s="1138"/>
      <c r="K3339" s="1138"/>
      <c r="L3339" s="1138"/>
      <c r="M3339" s="1138"/>
      <c r="N3339" s="1138"/>
      <c r="O3339" s="1164">
        <v>45231</v>
      </c>
      <c r="P3339" s="557">
        <f t="shared" si="85"/>
        <v>0</v>
      </c>
    </row>
    <row r="3340" spans="1:16">
      <c r="A3340" s="1105">
        <v>45231</v>
      </c>
      <c r="B3340" s="1106" t="s">
        <v>37</v>
      </c>
      <c r="C3340" s="1106" t="s">
        <v>2767</v>
      </c>
      <c r="D3340" s="1137" t="s">
        <v>400</v>
      </c>
      <c r="E3340" s="1137"/>
      <c r="F3340" s="1137">
        <v>2</v>
      </c>
      <c r="G3340" s="1137">
        <v>2</v>
      </c>
      <c r="H3340" s="1138">
        <v>2</v>
      </c>
      <c r="I3340" s="1138"/>
      <c r="J3340" s="1138"/>
      <c r="K3340" s="1138"/>
      <c r="L3340" s="1138"/>
      <c r="M3340" s="1138"/>
      <c r="N3340" s="1138"/>
      <c r="O3340" s="1164">
        <v>45231</v>
      </c>
      <c r="P3340" s="557">
        <f t="shared" si="85"/>
        <v>0</v>
      </c>
    </row>
    <row r="3341" spans="1:16">
      <c r="A3341" s="1105">
        <v>45232</v>
      </c>
      <c r="B3341" s="1106" t="s">
        <v>37</v>
      </c>
      <c r="C3341" s="1106" t="s">
        <v>2768</v>
      </c>
      <c r="D3341" s="1137" t="s">
        <v>2332</v>
      </c>
      <c r="E3341" s="1137"/>
      <c r="F3341" s="1137"/>
      <c r="G3341" s="1137"/>
      <c r="H3341" s="1138"/>
      <c r="I3341" s="1138"/>
      <c r="J3341" s="1138"/>
      <c r="K3341" s="1138"/>
      <c r="L3341" s="1138"/>
      <c r="M3341" s="1138">
        <v>249</v>
      </c>
      <c r="N3341" s="1138"/>
      <c r="O3341" s="1164">
        <v>45231</v>
      </c>
      <c r="P3341" s="557">
        <f t="shared" si="85"/>
        <v>249</v>
      </c>
    </row>
    <row r="3342" spans="1:16">
      <c r="A3342" s="1105">
        <v>45232</v>
      </c>
      <c r="B3342" s="1106" t="s">
        <v>472</v>
      </c>
      <c r="C3342" s="1106" t="s">
        <v>2583</v>
      </c>
      <c r="D3342" s="1137" t="s">
        <v>11</v>
      </c>
      <c r="E3342" s="1137"/>
      <c r="F3342" s="1137">
        <v>1</v>
      </c>
      <c r="G3342" s="1137">
        <v>1</v>
      </c>
      <c r="H3342" s="1138"/>
      <c r="I3342" s="1138"/>
      <c r="J3342" s="1138"/>
      <c r="K3342" s="1138"/>
      <c r="L3342" s="1138"/>
      <c r="M3342" s="1138">
        <v>6</v>
      </c>
      <c r="N3342" s="1138"/>
      <c r="O3342" s="1164">
        <v>45231</v>
      </c>
      <c r="P3342" s="557">
        <f t="shared" si="85"/>
        <v>6</v>
      </c>
    </row>
    <row r="3343" spans="1:16">
      <c r="A3343" s="1105">
        <v>45232</v>
      </c>
      <c r="B3343" s="1106" t="s">
        <v>2</v>
      </c>
      <c r="C3343" s="1106" t="s">
        <v>2769</v>
      </c>
      <c r="D3343" s="1137" t="s">
        <v>11</v>
      </c>
      <c r="E3343" s="1137"/>
      <c r="F3343" s="1137">
        <v>1</v>
      </c>
      <c r="G3343" s="1137">
        <v>1</v>
      </c>
      <c r="H3343" s="1138"/>
      <c r="I3343" s="1138"/>
      <c r="J3343" s="1138"/>
      <c r="K3343" s="1138"/>
      <c r="L3343" s="1138"/>
      <c r="M3343" s="1138">
        <v>6</v>
      </c>
      <c r="N3343" s="1138"/>
      <c r="O3343" s="1164">
        <v>45231</v>
      </c>
      <c r="P3343" s="557">
        <f t="shared" si="85"/>
        <v>6</v>
      </c>
    </row>
    <row r="3344" spans="1:16">
      <c r="A3344" s="1105">
        <v>45232</v>
      </c>
      <c r="B3344" s="1106" t="s">
        <v>34</v>
      </c>
      <c r="C3344" s="1106" t="s">
        <v>2770</v>
      </c>
      <c r="D3344" s="1137" t="s">
        <v>401</v>
      </c>
      <c r="E3344" s="1137"/>
      <c r="F3344" s="1137">
        <v>3</v>
      </c>
      <c r="G3344" s="1137">
        <v>3</v>
      </c>
      <c r="H3344" s="1138">
        <v>3</v>
      </c>
      <c r="I3344" s="1138"/>
      <c r="J3344" s="1138"/>
      <c r="K3344" s="1138"/>
      <c r="L3344" s="1138"/>
      <c r="M3344" s="1138"/>
      <c r="N3344" s="1138"/>
      <c r="O3344" s="1164">
        <v>45231</v>
      </c>
      <c r="P3344" s="557">
        <f t="shared" si="85"/>
        <v>0</v>
      </c>
    </row>
    <row r="3345" spans="1:16">
      <c r="A3345" s="1105">
        <v>45232</v>
      </c>
      <c r="B3345" s="1106" t="s">
        <v>34</v>
      </c>
      <c r="C3345" s="1106" t="s">
        <v>2770</v>
      </c>
      <c r="D3345" s="1137" t="s">
        <v>400</v>
      </c>
      <c r="E3345" s="1137"/>
      <c r="F3345" s="1137">
        <v>1</v>
      </c>
      <c r="G3345" s="1137">
        <v>1</v>
      </c>
      <c r="H3345" s="1137">
        <v>1</v>
      </c>
      <c r="I3345" s="1138"/>
      <c r="J3345" s="1138"/>
      <c r="K3345" s="1138"/>
      <c r="L3345" s="1138"/>
      <c r="M3345" s="1138"/>
      <c r="N3345" s="1138"/>
      <c r="O3345" s="1164">
        <v>45231</v>
      </c>
      <c r="P3345" s="557">
        <f t="shared" ref="P3345:P3407" si="86">SUM(K3345:N3345)</f>
        <v>0</v>
      </c>
    </row>
    <row r="3346" spans="1:16">
      <c r="A3346" s="1105">
        <v>45232</v>
      </c>
      <c r="B3346" s="1106" t="s">
        <v>37</v>
      </c>
      <c r="C3346" s="1106" t="s">
        <v>2767</v>
      </c>
      <c r="D3346" s="1137" t="s">
        <v>401</v>
      </c>
      <c r="E3346" s="1137"/>
      <c r="F3346" s="1137">
        <v>1</v>
      </c>
      <c r="G3346" s="1137">
        <v>1</v>
      </c>
      <c r="H3346" s="1137">
        <v>1</v>
      </c>
      <c r="I3346" s="1138"/>
      <c r="J3346" s="1138"/>
      <c r="K3346" s="1138"/>
      <c r="L3346" s="1138"/>
      <c r="M3346" s="1138"/>
      <c r="N3346" s="1138"/>
      <c r="O3346" s="1164">
        <v>45231</v>
      </c>
      <c r="P3346" s="557">
        <f t="shared" si="86"/>
        <v>0</v>
      </c>
    </row>
    <row r="3347" spans="1:16">
      <c r="A3347" s="1105">
        <v>45232</v>
      </c>
      <c r="B3347" s="1106" t="s">
        <v>37</v>
      </c>
      <c r="C3347" s="1106" t="s">
        <v>2767</v>
      </c>
      <c r="D3347" s="1137" t="s">
        <v>400</v>
      </c>
      <c r="E3347" s="1137"/>
      <c r="F3347" s="1137">
        <v>2</v>
      </c>
      <c r="G3347" s="1137">
        <v>2</v>
      </c>
      <c r="H3347" s="1138">
        <v>2</v>
      </c>
      <c r="I3347" s="1138"/>
      <c r="J3347" s="1138"/>
      <c r="K3347" s="1138"/>
      <c r="L3347" s="1138"/>
      <c r="M3347" s="1138"/>
      <c r="N3347" s="1138"/>
      <c r="O3347" s="1164">
        <v>45231</v>
      </c>
      <c r="P3347" s="557">
        <f t="shared" si="86"/>
        <v>0</v>
      </c>
    </row>
    <row r="3348" spans="1:16">
      <c r="A3348" s="1105">
        <v>45233</v>
      </c>
      <c r="B3348" s="1106" t="s">
        <v>472</v>
      </c>
      <c r="C3348" s="1106" t="s">
        <v>2644</v>
      </c>
      <c r="D3348" s="1137" t="s">
        <v>228</v>
      </c>
      <c r="E3348" s="1137"/>
      <c r="F3348" s="1137">
        <v>1</v>
      </c>
      <c r="G3348" s="1137">
        <v>1</v>
      </c>
      <c r="H3348" s="1138"/>
      <c r="I3348" s="1138"/>
      <c r="J3348" s="1138"/>
      <c r="K3348" s="1138"/>
      <c r="L3348" s="1138"/>
      <c r="M3348" s="1138">
        <v>20</v>
      </c>
      <c r="N3348" s="1138"/>
      <c r="O3348" s="1164">
        <v>45231</v>
      </c>
      <c r="P3348" s="557">
        <f t="shared" si="86"/>
        <v>20</v>
      </c>
    </row>
    <row r="3349" spans="1:16">
      <c r="A3349" s="1105">
        <v>45233</v>
      </c>
      <c r="B3349" s="1106" t="s">
        <v>472</v>
      </c>
      <c r="C3349" s="1106" t="s">
        <v>2583</v>
      </c>
      <c r="D3349" s="1137" t="s">
        <v>354</v>
      </c>
      <c r="E3349" s="1137"/>
      <c r="F3349" s="1137">
        <v>1</v>
      </c>
      <c r="G3349" s="1137">
        <v>1</v>
      </c>
      <c r="H3349" s="1138"/>
      <c r="I3349" s="1138"/>
      <c r="J3349" s="1138"/>
      <c r="K3349" s="1138"/>
      <c r="L3349" s="1138"/>
      <c r="M3349" s="1138">
        <v>10</v>
      </c>
      <c r="N3349" s="1138"/>
      <c r="O3349" s="1164">
        <v>45231</v>
      </c>
      <c r="P3349" s="557">
        <f t="shared" si="86"/>
        <v>10</v>
      </c>
    </row>
    <row r="3350" spans="1:16">
      <c r="A3350" s="1105">
        <v>45233</v>
      </c>
      <c r="B3350" s="1106" t="s">
        <v>472</v>
      </c>
      <c r="C3350" s="1106" t="s">
        <v>2644</v>
      </c>
      <c r="D3350" s="1137" t="s">
        <v>11</v>
      </c>
      <c r="E3350" s="1137"/>
      <c r="F3350" s="1137">
        <v>2</v>
      </c>
      <c r="G3350" s="1137">
        <v>2</v>
      </c>
      <c r="H3350" s="1138"/>
      <c r="I3350" s="1138"/>
      <c r="J3350" s="1138"/>
      <c r="K3350" s="1138"/>
      <c r="L3350" s="1138"/>
      <c r="M3350" s="1138">
        <v>12</v>
      </c>
      <c r="N3350" s="1138"/>
      <c r="O3350" s="1164">
        <v>45231</v>
      </c>
      <c r="P3350" s="557">
        <f t="shared" si="86"/>
        <v>12</v>
      </c>
    </row>
    <row r="3351" spans="1:16">
      <c r="A3351" s="1105">
        <v>45233</v>
      </c>
      <c r="B3351" s="1106" t="s">
        <v>37</v>
      </c>
      <c r="C3351" s="1106" t="s">
        <v>2768</v>
      </c>
      <c r="D3351" s="1137" t="s">
        <v>2332</v>
      </c>
      <c r="E3351" s="1137"/>
      <c r="F3351" s="1137">
        <v>1</v>
      </c>
      <c r="G3351" s="1137">
        <v>1</v>
      </c>
      <c r="H3351" s="1138"/>
      <c r="I3351" s="1138"/>
      <c r="J3351" s="1138"/>
      <c r="K3351" s="1138"/>
      <c r="L3351" s="1138"/>
      <c r="M3351" s="1138">
        <v>360</v>
      </c>
      <c r="N3351" s="1138"/>
      <c r="O3351" s="1164">
        <v>45231</v>
      </c>
      <c r="P3351" s="557">
        <f t="shared" si="86"/>
        <v>360</v>
      </c>
    </row>
    <row r="3352" spans="1:16">
      <c r="A3352" s="1105">
        <v>45233</v>
      </c>
      <c r="B3352" s="1106" t="s">
        <v>37</v>
      </c>
      <c r="C3352" s="1106" t="s">
        <v>2771</v>
      </c>
      <c r="D3352" s="1137" t="s">
        <v>97</v>
      </c>
      <c r="E3352" s="1137"/>
      <c r="F3352" s="1137">
        <v>1</v>
      </c>
      <c r="G3352" s="1137">
        <v>1</v>
      </c>
      <c r="H3352" s="1138"/>
      <c r="I3352" s="1138"/>
      <c r="J3352" s="1138">
        <v>1</v>
      </c>
      <c r="K3352" s="1138"/>
      <c r="L3352" s="1138"/>
      <c r="M3352" s="1138"/>
      <c r="N3352" s="1138">
        <v>12</v>
      </c>
      <c r="O3352" s="1164">
        <v>45231</v>
      </c>
      <c r="P3352" s="557">
        <f t="shared" si="86"/>
        <v>12</v>
      </c>
    </row>
    <row r="3353" spans="1:16">
      <c r="A3353" s="1105">
        <v>45233</v>
      </c>
      <c r="B3353" s="1106" t="s">
        <v>34</v>
      </c>
      <c r="C3353" s="1106" t="s">
        <v>2772</v>
      </c>
      <c r="D3353" s="1137" t="s">
        <v>97</v>
      </c>
      <c r="E3353" s="1137"/>
      <c r="F3353" s="1137">
        <v>1</v>
      </c>
      <c r="G3353" s="1137">
        <v>1</v>
      </c>
      <c r="H3353" s="1138"/>
      <c r="I3353" s="1138"/>
      <c r="J3353" s="1138">
        <v>1</v>
      </c>
      <c r="K3353" s="1138"/>
      <c r="L3353" s="1138"/>
      <c r="M3353" s="1138"/>
      <c r="N3353" s="1138">
        <v>12</v>
      </c>
      <c r="O3353" s="1164">
        <v>45231</v>
      </c>
      <c r="P3353" s="557">
        <f t="shared" si="86"/>
        <v>12</v>
      </c>
    </row>
    <row r="3354" spans="1:16">
      <c r="A3354" s="1105">
        <v>45233</v>
      </c>
      <c r="B3354" s="1106" t="s">
        <v>37</v>
      </c>
      <c r="C3354" s="1106" t="s">
        <v>2773</v>
      </c>
      <c r="D3354" s="1137" t="s">
        <v>98</v>
      </c>
      <c r="E3354" s="1137"/>
      <c r="F3354" s="1137">
        <v>1</v>
      </c>
      <c r="G3354" s="1137">
        <v>1</v>
      </c>
      <c r="H3354" s="1138"/>
      <c r="I3354" s="1138"/>
      <c r="J3354" s="1138">
        <v>1</v>
      </c>
      <c r="K3354" s="1138"/>
      <c r="L3354" s="1138"/>
      <c r="M3354" s="1138"/>
      <c r="N3354" s="1138">
        <v>12</v>
      </c>
      <c r="O3354" s="1164">
        <v>45231</v>
      </c>
      <c r="P3354" s="557">
        <f t="shared" si="86"/>
        <v>12</v>
      </c>
    </row>
    <row r="3355" spans="1:16">
      <c r="A3355" s="1105">
        <v>45233</v>
      </c>
      <c r="B3355" s="1106" t="s">
        <v>472</v>
      </c>
      <c r="C3355" s="1106" t="s">
        <v>2745</v>
      </c>
      <c r="D3355" s="1137" t="s">
        <v>95</v>
      </c>
      <c r="E3355" s="1137"/>
      <c r="F3355" s="1137">
        <v>2</v>
      </c>
      <c r="G3355" s="1137">
        <v>2</v>
      </c>
      <c r="H3355" s="1138"/>
      <c r="I3355" s="1138"/>
      <c r="J3355" s="1138"/>
      <c r="K3355" s="1138"/>
      <c r="L3355" s="1138"/>
      <c r="M3355" s="1138"/>
      <c r="N3355" s="1138">
        <v>24</v>
      </c>
      <c r="O3355" s="1164">
        <v>45231</v>
      </c>
      <c r="P3355" s="557">
        <f t="shared" si="86"/>
        <v>24</v>
      </c>
    </row>
    <row r="3356" spans="1:16">
      <c r="A3356" s="1105">
        <v>45233</v>
      </c>
      <c r="B3356" s="1106" t="s">
        <v>43</v>
      </c>
      <c r="C3356" s="1106" t="s">
        <v>2774</v>
      </c>
      <c r="D3356" s="1137" t="s">
        <v>95</v>
      </c>
      <c r="E3356" s="1137"/>
      <c r="F3356" s="1137">
        <v>2</v>
      </c>
      <c r="G3356" s="1137">
        <v>2</v>
      </c>
      <c r="H3356" s="1138"/>
      <c r="I3356" s="1138"/>
      <c r="J3356" s="1138">
        <v>2</v>
      </c>
      <c r="K3356" s="1138"/>
      <c r="L3356" s="1138"/>
      <c r="M3356" s="1138"/>
      <c r="N3356" s="1138">
        <v>24</v>
      </c>
      <c r="O3356" s="1164">
        <v>45231</v>
      </c>
      <c r="P3356" s="557">
        <f t="shared" si="86"/>
        <v>24</v>
      </c>
    </row>
    <row r="3357" spans="1:16">
      <c r="A3357" s="1105">
        <v>45233</v>
      </c>
      <c r="B3357" s="1106" t="s">
        <v>43</v>
      </c>
      <c r="C3357" s="1106" t="s">
        <v>2775</v>
      </c>
      <c r="D3357" s="1137" t="s">
        <v>96</v>
      </c>
      <c r="E3357" s="1137"/>
      <c r="F3357" s="1137">
        <v>1</v>
      </c>
      <c r="G3357" s="1137">
        <v>1</v>
      </c>
      <c r="H3357" s="1138"/>
      <c r="I3357" s="1138"/>
      <c r="J3357" s="1138">
        <v>1</v>
      </c>
      <c r="K3357" s="1138"/>
      <c r="L3357" s="1138"/>
      <c r="M3357" s="1138"/>
      <c r="N3357" s="1138">
        <v>12</v>
      </c>
      <c r="O3357" s="1164">
        <v>45231</v>
      </c>
      <c r="P3357" s="557">
        <f t="shared" si="86"/>
        <v>12</v>
      </c>
    </row>
    <row r="3358" spans="1:16">
      <c r="A3358" s="1105">
        <v>45233</v>
      </c>
      <c r="B3358" s="1106" t="s">
        <v>40</v>
      </c>
      <c r="C3358" s="1106" t="s">
        <v>2776</v>
      </c>
      <c r="D3358" s="1137" t="s">
        <v>96</v>
      </c>
      <c r="E3358" s="1137"/>
      <c r="F3358" s="1137">
        <v>1</v>
      </c>
      <c r="G3358" s="1137">
        <v>1</v>
      </c>
      <c r="H3358" s="1138"/>
      <c r="I3358" s="1138"/>
      <c r="J3358" s="1138">
        <v>1</v>
      </c>
      <c r="K3358" s="1138"/>
      <c r="L3358" s="1138"/>
      <c r="M3358" s="1138"/>
      <c r="N3358" s="1138">
        <v>12</v>
      </c>
      <c r="O3358" s="1164">
        <v>45231</v>
      </c>
      <c r="P3358" s="557">
        <f t="shared" si="86"/>
        <v>12</v>
      </c>
    </row>
    <row r="3359" spans="1:16">
      <c r="A3359" s="1105">
        <v>45233</v>
      </c>
      <c r="B3359" s="1106" t="s">
        <v>43</v>
      </c>
      <c r="C3359" s="1106" t="s">
        <v>2777</v>
      </c>
      <c r="D3359" s="1137" t="s">
        <v>96</v>
      </c>
      <c r="E3359" s="1137"/>
      <c r="F3359" s="1137">
        <v>1</v>
      </c>
      <c r="G3359" s="1137">
        <v>1</v>
      </c>
      <c r="H3359" s="1138"/>
      <c r="I3359" s="1138"/>
      <c r="J3359" s="1138"/>
      <c r="K3359" s="1138"/>
      <c r="L3359" s="1138"/>
      <c r="M3359" s="1138"/>
      <c r="N3359" s="1138">
        <v>12</v>
      </c>
      <c r="O3359" s="1164">
        <v>45231</v>
      </c>
      <c r="P3359" s="557">
        <f t="shared" si="86"/>
        <v>12</v>
      </c>
    </row>
    <row r="3360" spans="1:16">
      <c r="A3360" s="1105">
        <v>45233</v>
      </c>
      <c r="B3360" s="1106" t="s">
        <v>3</v>
      </c>
      <c r="C3360" s="1106"/>
      <c r="D3360" s="1137" t="s">
        <v>99</v>
      </c>
      <c r="E3360" s="1137"/>
      <c r="F3360" s="1137">
        <v>1</v>
      </c>
      <c r="G3360" s="1137">
        <v>1</v>
      </c>
      <c r="H3360" s="1138"/>
      <c r="I3360" s="1138"/>
      <c r="J3360" s="1138"/>
      <c r="K3360" s="1138"/>
      <c r="L3360" s="1138"/>
      <c r="M3360" s="1138"/>
      <c r="N3360" s="1138">
        <v>0.5</v>
      </c>
      <c r="O3360" s="1164">
        <v>45231</v>
      </c>
      <c r="P3360" s="557">
        <f t="shared" si="86"/>
        <v>0.5</v>
      </c>
    </row>
    <row r="3361" spans="1:16">
      <c r="A3361" s="1105">
        <v>45233</v>
      </c>
      <c r="B3361" s="1106" t="s">
        <v>37</v>
      </c>
      <c r="C3361" s="1106" t="s">
        <v>2378</v>
      </c>
      <c r="D3361" s="1137" t="s">
        <v>401</v>
      </c>
      <c r="E3361" s="1137"/>
      <c r="F3361" s="1137">
        <v>7</v>
      </c>
      <c r="G3361" s="1137">
        <v>7</v>
      </c>
      <c r="H3361" s="1138">
        <v>7</v>
      </c>
      <c r="I3361" s="1138"/>
      <c r="J3361" s="1138"/>
      <c r="K3361" s="1138"/>
      <c r="L3361" s="1138"/>
      <c r="M3361" s="1138"/>
      <c r="N3361" s="1138"/>
      <c r="O3361" s="1164">
        <v>45231</v>
      </c>
      <c r="P3361" s="557">
        <f t="shared" si="86"/>
        <v>0</v>
      </c>
    </row>
    <row r="3362" spans="1:16">
      <c r="A3362" s="1105">
        <v>45235</v>
      </c>
      <c r="B3362" s="1106" t="s">
        <v>37</v>
      </c>
      <c r="C3362" s="1106" t="s">
        <v>2768</v>
      </c>
      <c r="D3362" s="1137" t="s">
        <v>2332</v>
      </c>
      <c r="E3362" s="1137"/>
      <c r="F3362" s="1137">
        <v>1</v>
      </c>
      <c r="G3362" s="1137">
        <v>1</v>
      </c>
      <c r="H3362" s="1138"/>
      <c r="I3362" s="1138"/>
      <c r="J3362" s="1138"/>
      <c r="K3362" s="1138"/>
      <c r="L3362" s="1138"/>
      <c r="M3362" s="1138">
        <v>235</v>
      </c>
      <c r="N3362" s="1138"/>
      <c r="O3362" s="1164">
        <v>45231</v>
      </c>
      <c r="P3362" s="557">
        <f t="shared" si="86"/>
        <v>235</v>
      </c>
    </row>
    <row r="3363" spans="1:16">
      <c r="A3363" s="1105">
        <v>45235</v>
      </c>
      <c r="B3363" s="1106" t="s">
        <v>37</v>
      </c>
      <c r="C3363" s="1106" t="s">
        <v>2786</v>
      </c>
      <c r="D3363" s="1137" t="s">
        <v>98</v>
      </c>
      <c r="E3363" s="1137"/>
      <c r="F3363" s="1137">
        <v>2</v>
      </c>
      <c r="G3363" s="1137">
        <v>2</v>
      </c>
      <c r="H3363" s="1138"/>
      <c r="I3363" s="1138"/>
      <c r="J3363" s="1138">
        <v>1</v>
      </c>
      <c r="K3363" s="1138"/>
      <c r="L3363" s="1138"/>
      <c r="M3363" s="1138"/>
      <c r="N3363" s="1138">
        <v>24</v>
      </c>
      <c r="O3363" s="1164">
        <v>45231</v>
      </c>
      <c r="P3363" s="557">
        <f t="shared" si="86"/>
        <v>24</v>
      </c>
    </row>
    <row r="3364" spans="1:16">
      <c r="A3364" s="1105">
        <v>45235</v>
      </c>
      <c r="B3364" s="1106" t="s">
        <v>43</v>
      </c>
      <c r="C3364" s="1106" t="s">
        <v>2787</v>
      </c>
      <c r="D3364" s="1137" t="s">
        <v>95</v>
      </c>
      <c r="E3364" s="1137"/>
      <c r="F3364" s="1137">
        <v>1</v>
      </c>
      <c r="G3364" s="1137">
        <v>1</v>
      </c>
      <c r="H3364" s="1138"/>
      <c r="I3364" s="1138"/>
      <c r="J3364" s="1138">
        <v>1</v>
      </c>
      <c r="K3364" s="1138"/>
      <c r="L3364" s="1138"/>
      <c r="M3364" s="1138"/>
      <c r="N3364" s="1138">
        <v>12</v>
      </c>
      <c r="O3364" s="1164">
        <v>45231</v>
      </c>
      <c r="P3364" s="557">
        <f t="shared" si="86"/>
        <v>12</v>
      </c>
    </row>
    <row r="3365" spans="1:16">
      <c r="A3365" s="1105">
        <v>45235</v>
      </c>
      <c r="B3365" s="1106" t="s">
        <v>43</v>
      </c>
      <c r="C3365" s="1106" t="s">
        <v>2777</v>
      </c>
      <c r="D3365" s="1137" t="s">
        <v>96</v>
      </c>
      <c r="E3365" s="1137"/>
      <c r="F3365" s="1137">
        <v>1</v>
      </c>
      <c r="G3365" s="1137">
        <v>1</v>
      </c>
      <c r="H3365" s="1138"/>
      <c r="I3365" s="1138"/>
      <c r="J3365" s="1138"/>
      <c r="K3365" s="1138"/>
      <c r="L3365" s="1138"/>
      <c r="M3365" s="1138"/>
      <c r="N3365" s="1138">
        <v>12</v>
      </c>
      <c r="O3365" s="1164">
        <v>45231</v>
      </c>
      <c r="P3365" s="557">
        <f t="shared" si="86"/>
        <v>12</v>
      </c>
    </row>
    <row r="3366" spans="1:16">
      <c r="A3366" s="1105">
        <v>45235</v>
      </c>
      <c r="B3366" s="1106" t="s">
        <v>43</v>
      </c>
      <c r="C3366" s="1106" t="s">
        <v>2788</v>
      </c>
      <c r="D3366" s="1137" t="s">
        <v>96</v>
      </c>
      <c r="E3366" s="1137"/>
      <c r="F3366" s="1137">
        <v>2</v>
      </c>
      <c r="G3366" s="1137">
        <v>2</v>
      </c>
      <c r="H3366" s="1138"/>
      <c r="I3366" s="1138"/>
      <c r="J3366" s="1138">
        <v>2</v>
      </c>
      <c r="K3366" s="1138"/>
      <c r="L3366" s="1138"/>
      <c r="M3366" s="1138"/>
      <c r="N3366" s="1138">
        <v>24</v>
      </c>
      <c r="O3366" s="1164">
        <v>45231</v>
      </c>
      <c r="P3366" s="557">
        <f t="shared" si="86"/>
        <v>24</v>
      </c>
    </row>
    <row r="3367" spans="1:16">
      <c r="A3367" s="1105">
        <v>45235</v>
      </c>
      <c r="B3367" s="1106" t="s">
        <v>37</v>
      </c>
      <c r="C3367" s="1106" t="s">
        <v>2789</v>
      </c>
      <c r="D3367" s="1137" t="s">
        <v>400</v>
      </c>
      <c r="E3367" s="1137"/>
      <c r="F3367" s="1137">
        <v>4</v>
      </c>
      <c r="G3367" s="1137">
        <v>4</v>
      </c>
      <c r="H3367" s="1138">
        <v>4</v>
      </c>
      <c r="I3367" s="1138"/>
      <c r="J3367" s="1138"/>
      <c r="K3367" s="1138"/>
      <c r="L3367" s="1138"/>
      <c r="M3367" s="1138"/>
      <c r="N3367" s="1138"/>
      <c r="O3367" s="1164">
        <v>45231</v>
      </c>
      <c r="P3367" s="557">
        <f t="shared" si="86"/>
        <v>0</v>
      </c>
    </row>
    <row r="3368" spans="1:16">
      <c r="A3368" s="1105">
        <v>45235</v>
      </c>
      <c r="B3368" s="1106" t="s">
        <v>37</v>
      </c>
      <c r="C3368" s="1106" t="s">
        <v>2789</v>
      </c>
      <c r="D3368" s="1137" t="s">
        <v>401</v>
      </c>
      <c r="E3368" s="1137"/>
      <c r="F3368" s="1137">
        <v>4</v>
      </c>
      <c r="G3368" s="1137">
        <v>4</v>
      </c>
      <c r="H3368" s="1138">
        <v>4</v>
      </c>
      <c r="I3368" s="1138"/>
      <c r="J3368" s="1138"/>
      <c r="K3368" s="1138"/>
      <c r="L3368" s="1138"/>
      <c r="M3368" s="1138"/>
      <c r="N3368" s="1138"/>
      <c r="O3368" s="1164">
        <v>45231</v>
      </c>
      <c r="P3368" s="557">
        <f t="shared" si="86"/>
        <v>0</v>
      </c>
    </row>
    <row r="3369" spans="1:16">
      <c r="A3369" s="1105">
        <v>45236</v>
      </c>
      <c r="B3369" s="1106" t="s">
        <v>472</v>
      </c>
      <c r="C3369" s="1106" t="s">
        <v>2644</v>
      </c>
      <c r="D3369" s="1137" t="s">
        <v>11</v>
      </c>
      <c r="E3369" s="1137"/>
      <c r="F3369" s="1137">
        <v>1</v>
      </c>
      <c r="G3369" s="1137">
        <v>1</v>
      </c>
      <c r="H3369" s="1138"/>
      <c r="I3369" s="1138"/>
      <c r="J3369" s="1138"/>
      <c r="K3369" s="1138"/>
      <c r="L3369" s="1138"/>
      <c r="M3369" s="1138">
        <v>6</v>
      </c>
      <c r="N3369" s="1138"/>
      <c r="O3369" s="1164">
        <v>45231</v>
      </c>
      <c r="P3369" s="557">
        <f t="shared" si="86"/>
        <v>6</v>
      </c>
    </row>
    <row r="3370" spans="1:16">
      <c r="A3370" s="1105">
        <v>45236</v>
      </c>
      <c r="B3370" s="1106" t="s">
        <v>472</v>
      </c>
      <c r="C3370" s="1106" t="s">
        <v>2644</v>
      </c>
      <c r="D3370" s="1137" t="s">
        <v>354</v>
      </c>
      <c r="E3370" s="1137"/>
      <c r="F3370" s="1137">
        <v>1</v>
      </c>
      <c r="G3370" s="1137">
        <v>1</v>
      </c>
      <c r="H3370" s="1138"/>
      <c r="I3370" s="1138"/>
      <c r="J3370" s="1138"/>
      <c r="K3370" s="1138"/>
      <c r="L3370" s="1138"/>
      <c r="M3370" s="1138">
        <v>5</v>
      </c>
      <c r="N3370" s="1138"/>
      <c r="O3370" s="1164">
        <v>45231</v>
      </c>
      <c r="P3370" s="557">
        <f t="shared" si="86"/>
        <v>5</v>
      </c>
    </row>
    <row r="3371" spans="1:16">
      <c r="A3371" s="1105">
        <v>45236</v>
      </c>
      <c r="B3371" s="1106" t="s">
        <v>37</v>
      </c>
      <c r="C3371" s="1106" t="s">
        <v>2790</v>
      </c>
      <c r="D3371" s="1137" t="s">
        <v>97</v>
      </c>
      <c r="E3371" s="1137"/>
      <c r="F3371" s="1137">
        <v>1</v>
      </c>
      <c r="G3371" s="1137">
        <v>1</v>
      </c>
      <c r="H3371" s="1138"/>
      <c r="I3371" s="1138"/>
      <c r="J3371" s="1138">
        <v>1</v>
      </c>
      <c r="K3371" s="1138"/>
      <c r="L3371" s="1138"/>
      <c r="M3371" s="1138"/>
      <c r="N3371" s="1138">
        <v>12</v>
      </c>
      <c r="O3371" s="1164">
        <v>45231</v>
      </c>
      <c r="P3371" s="557">
        <f t="shared" si="86"/>
        <v>12</v>
      </c>
    </row>
    <row r="3372" spans="1:16">
      <c r="A3372" s="1105">
        <v>45236</v>
      </c>
      <c r="B3372" s="1106" t="s">
        <v>43</v>
      </c>
      <c r="C3372" s="1106" t="s">
        <v>2791</v>
      </c>
      <c r="D3372" s="1137" t="s">
        <v>95</v>
      </c>
      <c r="E3372" s="1137"/>
      <c r="F3372" s="1137">
        <v>2</v>
      </c>
      <c r="G3372" s="1137">
        <v>2</v>
      </c>
      <c r="H3372" s="1138"/>
      <c r="I3372" s="1138"/>
      <c r="J3372" s="1138"/>
      <c r="K3372" s="1138"/>
      <c r="L3372" s="1138"/>
      <c r="M3372" s="1138"/>
      <c r="N3372" s="1138">
        <v>24</v>
      </c>
      <c r="O3372" s="1164">
        <v>45231</v>
      </c>
      <c r="P3372" s="557">
        <f t="shared" si="86"/>
        <v>24</v>
      </c>
    </row>
    <row r="3373" spans="1:16">
      <c r="A3373" s="1105">
        <v>45236</v>
      </c>
      <c r="B3373" s="1106" t="s">
        <v>43</v>
      </c>
      <c r="C3373" s="1106" t="s">
        <v>2788</v>
      </c>
      <c r="D3373" s="1137" t="s">
        <v>95</v>
      </c>
      <c r="E3373" s="1137"/>
      <c r="F3373" s="1137">
        <v>1</v>
      </c>
      <c r="G3373" s="1137">
        <v>1</v>
      </c>
      <c r="H3373" s="1138"/>
      <c r="I3373" s="1138"/>
      <c r="J3373" s="1138"/>
      <c r="K3373" s="1138"/>
      <c r="L3373" s="1138"/>
      <c r="M3373" s="1138"/>
      <c r="N3373" s="1138">
        <v>12</v>
      </c>
      <c r="O3373" s="1164">
        <v>45231</v>
      </c>
      <c r="P3373" s="557">
        <f t="shared" si="86"/>
        <v>12</v>
      </c>
    </row>
    <row r="3374" spans="1:16">
      <c r="A3374" s="1105">
        <v>45236</v>
      </c>
      <c r="B3374" s="1106" t="s">
        <v>43</v>
      </c>
      <c r="C3374" s="1106" t="s">
        <v>2777</v>
      </c>
      <c r="D3374" s="1137" t="s">
        <v>96</v>
      </c>
      <c r="E3374" s="1137"/>
      <c r="F3374" s="1137">
        <v>1</v>
      </c>
      <c r="G3374" s="1137">
        <v>1</v>
      </c>
      <c r="H3374" s="1138"/>
      <c r="I3374" s="1138"/>
      <c r="J3374" s="1138"/>
      <c r="K3374" s="1138"/>
      <c r="L3374" s="1138"/>
      <c r="M3374" s="1138"/>
      <c r="N3374" s="1138">
        <v>12</v>
      </c>
      <c r="O3374" s="1164">
        <v>45231</v>
      </c>
      <c r="P3374" s="557">
        <f t="shared" si="86"/>
        <v>12</v>
      </c>
    </row>
    <row r="3375" spans="1:16">
      <c r="A3375" s="1105">
        <v>45236</v>
      </c>
      <c r="B3375" s="1106" t="s">
        <v>43</v>
      </c>
      <c r="C3375" s="1106" t="s">
        <v>2791</v>
      </c>
      <c r="D3375" s="1137" t="s">
        <v>96</v>
      </c>
      <c r="E3375" s="1137"/>
      <c r="F3375" s="1137">
        <v>1</v>
      </c>
      <c r="G3375" s="1137">
        <v>1</v>
      </c>
      <c r="H3375" s="1138"/>
      <c r="I3375" s="1138"/>
      <c r="J3375" s="1138"/>
      <c r="K3375" s="1138"/>
      <c r="L3375" s="1138"/>
      <c r="M3375" s="1138"/>
      <c r="N3375" s="1138">
        <v>12</v>
      </c>
      <c r="O3375" s="1164">
        <v>45231</v>
      </c>
      <c r="P3375" s="557">
        <f t="shared" si="86"/>
        <v>12</v>
      </c>
    </row>
    <row r="3376" spans="1:16">
      <c r="A3376" s="1105">
        <v>45236</v>
      </c>
      <c r="B3376" s="1106" t="s">
        <v>14</v>
      </c>
      <c r="C3376" s="1106" t="s">
        <v>2736</v>
      </c>
      <c r="D3376" s="1137" t="s">
        <v>400</v>
      </c>
      <c r="E3376" s="1137"/>
      <c r="F3376" s="1137">
        <v>2</v>
      </c>
      <c r="G3376" s="1137">
        <v>2</v>
      </c>
      <c r="H3376" s="1138">
        <v>2</v>
      </c>
      <c r="I3376" s="1138"/>
      <c r="J3376" s="1138"/>
      <c r="K3376" s="1138"/>
      <c r="L3376" s="1138"/>
      <c r="M3376" s="1138"/>
      <c r="N3376" s="1138"/>
      <c r="O3376" s="1164">
        <v>45231</v>
      </c>
      <c r="P3376" s="557">
        <f t="shared" si="86"/>
        <v>0</v>
      </c>
    </row>
    <row r="3377" spans="1:16">
      <c r="A3377" s="1105">
        <v>45236</v>
      </c>
      <c r="B3377" s="1106" t="s">
        <v>14</v>
      </c>
      <c r="C3377" s="1106" t="s">
        <v>2736</v>
      </c>
      <c r="D3377" s="1137" t="s">
        <v>401</v>
      </c>
      <c r="E3377" s="1137"/>
      <c r="F3377" s="1137">
        <v>7</v>
      </c>
      <c r="G3377" s="1137">
        <v>7</v>
      </c>
      <c r="H3377" s="1138">
        <v>7</v>
      </c>
      <c r="I3377" s="1138"/>
      <c r="J3377" s="1138"/>
      <c r="K3377" s="1138"/>
      <c r="L3377" s="1138"/>
      <c r="M3377" s="1138"/>
      <c r="N3377" s="1138"/>
      <c r="O3377" s="1164">
        <v>45231</v>
      </c>
      <c r="P3377" s="557">
        <f t="shared" si="86"/>
        <v>0</v>
      </c>
    </row>
    <row r="3378" spans="1:16">
      <c r="A3378" s="1105">
        <v>45237</v>
      </c>
      <c r="B3378" s="1106" t="s">
        <v>472</v>
      </c>
      <c r="C3378" s="1106" t="s">
        <v>2644</v>
      </c>
      <c r="D3378" s="1137" t="s">
        <v>11</v>
      </c>
      <c r="E3378" s="1137"/>
      <c r="F3378" s="1137">
        <v>3</v>
      </c>
      <c r="G3378" s="1137">
        <v>3</v>
      </c>
      <c r="H3378" s="1138"/>
      <c r="I3378" s="1138"/>
      <c r="J3378" s="1138"/>
      <c r="K3378" s="1138"/>
      <c r="L3378" s="1138"/>
      <c r="M3378" s="1138">
        <v>18</v>
      </c>
      <c r="N3378" s="1138"/>
      <c r="O3378" s="1164">
        <v>45231</v>
      </c>
      <c r="P3378" s="557">
        <f t="shared" si="86"/>
        <v>18</v>
      </c>
    </row>
    <row r="3379" spans="1:16">
      <c r="A3379" s="1105">
        <v>45237</v>
      </c>
      <c r="B3379" s="1106" t="s">
        <v>472</v>
      </c>
      <c r="C3379" s="1106" t="s">
        <v>2644</v>
      </c>
      <c r="D3379" s="1137" t="s">
        <v>10</v>
      </c>
      <c r="E3379" s="1137"/>
      <c r="F3379" s="1137">
        <v>2</v>
      </c>
      <c r="G3379" s="1137">
        <v>0.5</v>
      </c>
      <c r="H3379" s="1138"/>
      <c r="I3379" s="1138"/>
      <c r="J3379" s="1138"/>
      <c r="K3379" s="1138"/>
      <c r="L3379" s="1138"/>
      <c r="M3379" s="1138">
        <v>10</v>
      </c>
      <c r="N3379" s="1138"/>
      <c r="O3379" s="1164">
        <v>45231</v>
      </c>
      <c r="P3379" s="557">
        <f t="shared" si="86"/>
        <v>10</v>
      </c>
    </row>
    <row r="3380" spans="1:16">
      <c r="A3380" s="1105">
        <v>45237</v>
      </c>
      <c r="B3380" s="1106" t="s">
        <v>2</v>
      </c>
      <c r="C3380" s="1106" t="s">
        <v>2792</v>
      </c>
      <c r="D3380" s="1137" t="s">
        <v>228</v>
      </c>
      <c r="E3380" s="1137"/>
      <c r="F3380" s="1137">
        <v>1</v>
      </c>
      <c r="G3380" s="1137">
        <v>1</v>
      </c>
      <c r="H3380" s="1138"/>
      <c r="I3380" s="1138"/>
      <c r="J3380" s="1138"/>
      <c r="K3380" s="1138"/>
      <c r="L3380" s="1138"/>
      <c r="M3380" s="1138">
        <v>20</v>
      </c>
      <c r="N3380" s="1138"/>
      <c r="O3380" s="1164">
        <v>45231</v>
      </c>
      <c r="P3380" s="557">
        <f t="shared" si="86"/>
        <v>20</v>
      </c>
    </row>
    <row r="3381" spans="1:16">
      <c r="A3381" s="1105">
        <v>45237</v>
      </c>
      <c r="B3381" s="1106" t="s">
        <v>2</v>
      </c>
      <c r="C3381" s="1106" t="s">
        <v>2794</v>
      </c>
      <c r="D3381" s="1137" t="s">
        <v>10</v>
      </c>
      <c r="E3381" s="1137"/>
      <c r="F3381" s="1137">
        <v>3</v>
      </c>
      <c r="G3381" s="1137">
        <v>3</v>
      </c>
      <c r="H3381" s="1138"/>
      <c r="I3381" s="1138"/>
      <c r="J3381" s="1138"/>
      <c r="K3381" s="1138"/>
      <c r="L3381" s="1138"/>
      <c r="M3381" s="1138">
        <v>15</v>
      </c>
      <c r="N3381" s="1138"/>
      <c r="O3381" s="1164">
        <v>45231</v>
      </c>
      <c r="P3381" s="557">
        <f t="shared" si="86"/>
        <v>15</v>
      </c>
    </row>
    <row r="3382" spans="1:16">
      <c r="A3382" s="1105">
        <v>45237</v>
      </c>
      <c r="B3382" s="1106" t="s">
        <v>41</v>
      </c>
      <c r="C3382" s="1106" t="s">
        <v>2795</v>
      </c>
      <c r="D3382" s="1137" t="s">
        <v>10</v>
      </c>
      <c r="E3382" s="1137"/>
      <c r="F3382" s="1137">
        <v>2</v>
      </c>
      <c r="G3382" s="1137">
        <v>2</v>
      </c>
      <c r="H3382" s="1138"/>
      <c r="I3382" s="1138"/>
      <c r="J3382" s="1138"/>
      <c r="K3382" s="1138"/>
      <c r="L3382" s="1138"/>
      <c r="M3382" s="1138">
        <v>8</v>
      </c>
      <c r="N3382" s="1138"/>
      <c r="O3382" s="1164">
        <v>45231</v>
      </c>
      <c r="P3382" s="557">
        <f t="shared" si="86"/>
        <v>8</v>
      </c>
    </row>
    <row r="3383" spans="1:16">
      <c r="A3383" s="1105">
        <v>45237</v>
      </c>
      <c r="B3383" s="1106"/>
      <c r="C3383" s="1106" t="s">
        <v>2793</v>
      </c>
      <c r="D3383" s="1137" t="s">
        <v>2328</v>
      </c>
      <c r="E3383" s="1137"/>
      <c r="F3383" s="1137">
        <v>1</v>
      </c>
      <c r="G3383" s="1137">
        <v>1</v>
      </c>
      <c r="H3383" s="1138"/>
      <c r="I3383" s="1138"/>
      <c r="J3383" s="1138"/>
      <c r="K3383" s="1138"/>
      <c r="L3383" s="1138"/>
      <c r="M3383" s="1138">
        <v>46</v>
      </c>
      <c r="N3383" s="1138"/>
      <c r="O3383" s="1164">
        <v>45231</v>
      </c>
      <c r="P3383" s="557">
        <f t="shared" si="86"/>
        <v>46</v>
      </c>
    </row>
    <row r="3384" spans="1:16">
      <c r="A3384" s="1105">
        <v>45237</v>
      </c>
      <c r="B3384" s="1106" t="s">
        <v>37</v>
      </c>
      <c r="C3384" s="1106" t="s">
        <v>2796</v>
      </c>
      <c r="D3384" s="1137" t="s">
        <v>98</v>
      </c>
      <c r="E3384" s="1137"/>
      <c r="F3384" s="1137">
        <v>2</v>
      </c>
      <c r="G3384" s="1137">
        <v>2</v>
      </c>
      <c r="H3384" s="1138"/>
      <c r="I3384" s="1138"/>
      <c r="J3384" s="1138">
        <v>2</v>
      </c>
      <c r="K3384" s="1138"/>
      <c r="L3384" s="1138"/>
      <c r="M3384" s="1138"/>
      <c r="N3384" s="1138">
        <v>24</v>
      </c>
      <c r="O3384" s="1164">
        <v>45231</v>
      </c>
      <c r="P3384" s="557">
        <f t="shared" si="86"/>
        <v>24</v>
      </c>
    </row>
    <row r="3385" spans="1:16">
      <c r="A3385" s="1105">
        <v>45237</v>
      </c>
      <c r="B3385" s="1106" t="s">
        <v>472</v>
      </c>
      <c r="C3385" s="1106" t="s">
        <v>2797</v>
      </c>
      <c r="D3385" s="1137" t="s">
        <v>95</v>
      </c>
      <c r="E3385" s="1137"/>
      <c r="F3385" s="1137">
        <v>1</v>
      </c>
      <c r="G3385" s="1137">
        <v>1</v>
      </c>
      <c r="H3385" s="1138"/>
      <c r="I3385" s="1138"/>
      <c r="J3385" s="1138"/>
      <c r="K3385" s="1138"/>
      <c r="L3385" s="1138"/>
      <c r="M3385" s="1138"/>
      <c r="N3385" s="1138">
        <v>12</v>
      </c>
      <c r="O3385" s="1164">
        <v>45231</v>
      </c>
      <c r="P3385" s="557">
        <f t="shared" si="86"/>
        <v>12</v>
      </c>
    </row>
    <row r="3386" spans="1:16">
      <c r="A3386" s="1105">
        <v>45237</v>
      </c>
      <c r="B3386" s="1106" t="s">
        <v>43</v>
      </c>
      <c r="C3386" s="1106" t="s">
        <v>2798</v>
      </c>
      <c r="D3386" s="1137" t="s">
        <v>96</v>
      </c>
      <c r="E3386" s="1137"/>
      <c r="F3386" s="1137">
        <v>3</v>
      </c>
      <c r="G3386" s="1137">
        <v>3</v>
      </c>
      <c r="H3386" s="1138"/>
      <c r="I3386" s="1138"/>
      <c r="J3386" s="1138">
        <v>3</v>
      </c>
      <c r="K3386" s="1138"/>
      <c r="L3386" s="1138"/>
      <c r="M3386" s="1138"/>
      <c r="N3386" s="1138">
        <v>36</v>
      </c>
      <c r="O3386" s="1164">
        <v>45231</v>
      </c>
      <c r="P3386" s="557">
        <f t="shared" si="86"/>
        <v>36</v>
      </c>
    </row>
    <row r="3387" spans="1:16">
      <c r="A3387" s="1105">
        <v>45238</v>
      </c>
      <c r="B3387" s="1106" t="s">
        <v>472</v>
      </c>
      <c r="C3387" s="1106" t="s">
        <v>2799</v>
      </c>
      <c r="D3387" s="1137" t="s">
        <v>204</v>
      </c>
      <c r="E3387" s="1137"/>
      <c r="F3387" s="1137">
        <v>1</v>
      </c>
      <c r="G3387" s="1137">
        <v>1</v>
      </c>
      <c r="H3387" s="1138"/>
      <c r="I3387" s="1138"/>
      <c r="J3387" s="1138"/>
      <c r="K3387" s="1138"/>
      <c r="L3387" s="1138"/>
      <c r="M3387" s="1138"/>
      <c r="N3387" s="1138">
        <v>65</v>
      </c>
      <c r="O3387" s="1164">
        <v>45231</v>
      </c>
      <c r="P3387" s="557">
        <f t="shared" si="86"/>
        <v>65</v>
      </c>
    </row>
    <row r="3388" spans="1:16">
      <c r="A3388" s="1105">
        <v>45238</v>
      </c>
      <c r="B3388" s="1106" t="s">
        <v>472</v>
      </c>
      <c r="C3388" s="1106" t="s">
        <v>2800</v>
      </c>
      <c r="D3388" s="1137" t="s">
        <v>10</v>
      </c>
      <c r="E3388" s="1137"/>
      <c r="F3388" s="1137">
        <v>3</v>
      </c>
      <c r="G3388" s="1137">
        <v>0.75</v>
      </c>
      <c r="H3388" s="1138"/>
      <c r="I3388" s="1138"/>
      <c r="J3388" s="1138"/>
      <c r="K3388" s="1138"/>
      <c r="L3388" s="1138"/>
      <c r="M3388" s="1138">
        <v>14</v>
      </c>
      <c r="N3388" s="1138"/>
      <c r="O3388" s="1164">
        <v>45231</v>
      </c>
      <c r="P3388" s="557">
        <f t="shared" si="86"/>
        <v>14</v>
      </c>
    </row>
    <row r="3389" spans="1:16">
      <c r="A3389" s="1105">
        <v>45238</v>
      </c>
      <c r="B3389" s="1106" t="s">
        <v>2</v>
      </c>
      <c r="C3389" s="1106" t="s">
        <v>2802</v>
      </c>
      <c r="D3389" s="1137" t="s">
        <v>10</v>
      </c>
      <c r="E3389" s="1137"/>
      <c r="F3389" s="1137">
        <v>2</v>
      </c>
      <c r="G3389" s="1137">
        <v>2</v>
      </c>
      <c r="H3389" s="1138"/>
      <c r="I3389" s="1138"/>
      <c r="J3389" s="1138"/>
      <c r="K3389" s="1138"/>
      <c r="L3389" s="1138"/>
      <c r="M3389" s="1138">
        <v>10</v>
      </c>
      <c r="N3389" s="1138"/>
      <c r="O3389" s="1164">
        <v>45231</v>
      </c>
      <c r="P3389" s="557">
        <f t="shared" si="86"/>
        <v>10</v>
      </c>
    </row>
    <row r="3390" spans="1:16">
      <c r="A3390" s="1105">
        <v>45238</v>
      </c>
      <c r="B3390" s="1106"/>
      <c r="C3390" s="1106" t="s">
        <v>2801</v>
      </c>
      <c r="D3390" s="1137"/>
      <c r="E3390" s="1137"/>
      <c r="F3390" s="1137">
        <v>1</v>
      </c>
      <c r="G3390" s="1137"/>
      <c r="H3390" s="1138"/>
      <c r="I3390" s="1138"/>
      <c r="J3390" s="1138"/>
      <c r="K3390" s="1138"/>
      <c r="L3390" s="1138"/>
      <c r="M3390" s="1138">
        <v>15</v>
      </c>
      <c r="N3390" s="1138"/>
      <c r="O3390" s="1164">
        <v>45231</v>
      </c>
      <c r="P3390" s="557">
        <f t="shared" si="86"/>
        <v>15</v>
      </c>
    </row>
    <row r="3391" spans="1:16">
      <c r="A3391" s="1105">
        <v>45238</v>
      </c>
      <c r="B3391" s="1106" t="s">
        <v>37</v>
      </c>
      <c r="C3391" s="1106" t="s">
        <v>2803</v>
      </c>
      <c r="D3391" s="1137" t="s">
        <v>97</v>
      </c>
      <c r="E3391" s="1137"/>
      <c r="F3391" s="1137">
        <v>1</v>
      </c>
      <c r="G3391" s="1137">
        <v>1</v>
      </c>
      <c r="H3391" s="1138"/>
      <c r="I3391" s="1138"/>
      <c r="J3391" s="1138">
        <v>1</v>
      </c>
      <c r="K3391" s="1138"/>
      <c r="L3391" s="1138"/>
      <c r="M3391" s="1138"/>
      <c r="N3391" s="1138">
        <v>12</v>
      </c>
      <c r="O3391" s="1164">
        <v>45231</v>
      </c>
      <c r="P3391" s="557">
        <f t="shared" si="86"/>
        <v>12</v>
      </c>
    </row>
    <row r="3392" spans="1:16">
      <c r="A3392" s="1105">
        <v>45238</v>
      </c>
      <c r="B3392" s="1106" t="s">
        <v>37</v>
      </c>
      <c r="C3392" s="1106" t="s">
        <v>2790</v>
      </c>
      <c r="D3392" s="1137" t="s">
        <v>98</v>
      </c>
      <c r="E3392" s="1137"/>
      <c r="F3392" s="1137">
        <v>1</v>
      </c>
      <c r="G3392" s="1137">
        <v>1</v>
      </c>
      <c r="H3392" s="1138"/>
      <c r="I3392" s="1138"/>
      <c r="J3392" s="1138">
        <v>1</v>
      </c>
      <c r="K3392" s="1138"/>
      <c r="L3392" s="1138"/>
      <c r="M3392" s="1138"/>
      <c r="N3392" s="1138">
        <v>12</v>
      </c>
      <c r="O3392" s="1164">
        <v>45231</v>
      </c>
      <c r="P3392" s="557">
        <f t="shared" si="86"/>
        <v>12</v>
      </c>
    </row>
    <row r="3393" spans="1:16">
      <c r="A3393" s="1105">
        <v>45238</v>
      </c>
      <c r="B3393" s="1106" t="s">
        <v>472</v>
      </c>
      <c r="C3393" s="1106" t="s">
        <v>2797</v>
      </c>
      <c r="D3393" s="1137" t="s">
        <v>95</v>
      </c>
      <c r="E3393" s="1137"/>
      <c r="F3393" s="1137">
        <v>3</v>
      </c>
      <c r="G3393" s="1137">
        <v>3</v>
      </c>
      <c r="H3393" s="1138"/>
      <c r="I3393" s="1138"/>
      <c r="J3393" s="1138">
        <v>2</v>
      </c>
      <c r="K3393" s="1138"/>
      <c r="L3393" s="1138"/>
      <c r="M3393" s="1138"/>
      <c r="N3393" s="1138">
        <v>36</v>
      </c>
      <c r="O3393" s="1164">
        <v>45231</v>
      </c>
      <c r="P3393" s="557">
        <f t="shared" si="86"/>
        <v>36</v>
      </c>
    </row>
    <row r="3394" spans="1:16">
      <c r="A3394" s="1105">
        <v>45238</v>
      </c>
      <c r="B3394" s="1106" t="s">
        <v>43</v>
      </c>
      <c r="C3394" s="1106" t="s">
        <v>2804</v>
      </c>
      <c r="D3394" s="1137" t="s">
        <v>96</v>
      </c>
      <c r="E3394" s="1137"/>
      <c r="F3394" s="1137">
        <v>2</v>
      </c>
      <c r="G3394" s="1137">
        <v>2</v>
      </c>
      <c r="H3394" s="1138"/>
      <c r="I3394" s="1138"/>
      <c r="J3394" s="1138">
        <v>1</v>
      </c>
      <c r="K3394" s="1138"/>
      <c r="L3394" s="1138"/>
      <c r="M3394" s="1138"/>
      <c r="N3394" s="1138">
        <v>24</v>
      </c>
      <c r="O3394" s="1164">
        <v>45231</v>
      </c>
      <c r="P3394" s="557">
        <f t="shared" si="86"/>
        <v>24</v>
      </c>
    </row>
    <row r="3395" spans="1:16">
      <c r="A3395" s="1105">
        <v>45239</v>
      </c>
      <c r="B3395" s="1106" t="s">
        <v>472</v>
      </c>
      <c r="C3395" s="1106" t="s">
        <v>2808</v>
      </c>
      <c r="D3395" s="1137" t="s">
        <v>10</v>
      </c>
      <c r="E3395" s="1137"/>
      <c r="F3395" s="1137">
        <v>2</v>
      </c>
      <c r="G3395" s="1137">
        <v>0.5</v>
      </c>
      <c r="H3395" s="1138"/>
      <c r="I3395" s="1138"/>
      <c r="J3395" s="1138"/>
      <c r="K3395" s="1138"/>
      <c r="L3395" s="1138"/>
      <c r="M3395" s="1138">
        <v>10</v>
      </c>
      <c r="N3395" s="1138"/>
      <c r="O3395" s="1164">
        <v>45231</v>
      </c>
      <c r="P3395" s="557">
        <f t="shared" si="86"/>
        <v>10</v>
      </c>
    </row>
    <row r="3396" spans="1:16">
      <c r="A3396" s="1105">
        <v>45239</v>
      </c>
      <c r="B3396" s="1106" t="s">
        <v>472</v>
      </c>
      <c r="C3396" s="1106" t="s">
        <v>2809</v>
      </c>
      <c r="D3396" s="1137" t="s">
        <v>10</v>
      </c>
      <c r="E3396" s="1137"/>
      <c r="F3396" s="1137">
        <v>1</v>
      </c>
      <c r="G3396" s="1137">
        <v>0.25</v>
      </c>
      <c r="H3396" s="1138"/>
      <c r="I3396" s="1138"/>
      <c r="J3396" s="1138"/>
      <c r="K3396" s="1138"/>
      <c r="L3396" s="1138"/>
      <c r="M3396" s="1138">
        <v>5</v>
      </c>
      <c r="N3396" s="1138"/>
      <c r="O3396" s="1164">
        <v>45231</v>
      </c>
      <c r="P3396" s="557">
        <f t="shared" si="86"/>
        <v>5</v>
      </c>
    </row>
    <row r="3397" spans="1:16">
      <c r="A3397" s="1105">
        <v>45239</v>
      </c>
      <c r="B3397" s="1106" t="s">
        <v>472</v>
      </c>
      <c r="C3397" s="1106" t="s">
        <v>2810</v>
      </c>
      <c r="D3397" s="1137" t="s">
        <v>10</v>
      </c>
      <c r="E3397" s="1137"/>
      <c r="F3397" s="1137">
        <v>2</v>
      </c>
      <c r="G3397" s="1137">
        <v>0.5</v>
      </c>
      <c r="H3397" s="1138"/>
      <c r="I3397" s="1138"/>
      <c r="J3397" s="1138"/>
      <c r="K3397" s="1138"/>
      <c r="L3397" s="1138"/>
      <c r="M3397" s="1138">
        <v>10</v>
      </c>
      <c r="N3397" s="1138"/>
      <c r="O3397" s="1164">
        <v>45231</v>
      </c>
      <c r="P3397" s="557">
        <f t="shared" si="86"/>
        <v>10</v>
      </c>
    </row>
    <row r="3398" spans="1:16">
      <c r="A3398" s="1105">
        <v>45239</v>
      </c>
      <c r="B3398" s="1106" t="s">
        <v>472</v>
      </c>
      <c r="C3398" s="1106" t="s">
        <v>2811</v>
      </c>
      <c r="D3398" s="1137" t="s">
        <v>11</v>
      </c>
      <c r="E3398" s="1137"/>
      <c r="F3398" s="1137">
        <v>1</v>
      </c>
      <c r="G3398" s="1137">
        <v>1</v>
      </c>
      <c r="H3398" s="1138"/>
      <c r="I3398" s="1138"/>
      <c r="J3398" s="1138"/>
      <c r="K3398" s="1138"/>
      <c r="L3398" s="1138"/>
      <c r="M3398" s="1138">
        <v>6</v>
      </c>
      <c r="N3398" s="1138"/>
      <c r="O3398" s="1164">
        <v>45231</v>
      </c>
      <c r="P3398" s="557">
        <f t="shared" si="86"/>
        <v>6</v>
      </c>
    </row>
    <row r="3399" spans="1:16">
      <c r="A3399" s="1105">
        <v>45239</v>
      </c>
      <c r="B3399" s="1106"/>
      <c r="C3399" s="1106" t="s">
        <v>2801</v>
      </c>
      <c r="D3399" s="1137"/>
      <c r="E3399" s="1137"/>
      <c r="F3399" s="1137"/>
      <c r="G3399" s="1137"/>
      <c r="H3399" s="1138"/>
      <c r="I3399" s="1138"/>
      <c r="J3399" s="1138"/>
      <c r="K3399" s="1138"/>
      <c r="L3399" s="1138"/>
      <c r="M3399" s="1138">
        <v>21</v>
      </c>
      <c r="N3399" s="1138"/>
      <c r="O3399" s="1164">
        <v>45231</v>
      </c>
      <c r="P3399" s="557">
        <f t="shared" si="86"/>
        <v>21</v>
      </c>
    </row>
    <row r="3400" spans="1:16">
      <c r="A3400" s="1105">
        <v>45239</v>
      </c>
      <c r="B3400" s="1106" t="s">
        <v>2</v>
      </c>
      <c r="C3400" s="1106" t="s">
        <v>2812</v>
      </c>
      <c r="D3400" s="1137" t="s">
        <v>10</v>
      </c>
      <c r="E3400" s="1137"/>
      <c r="F3400" s="1137">
        <v>2</v>
      </c>
      <c r="G3400" s="1137">
        <v>0.75</v>
      </c>
      <c r="H3400" s="1138"/>
      <c r="I3400" s="1138"/>
      <c r="J3400" s="1138"/>
      <c r="K3400" s="1138"/>
      <c r="L3400" s="1138"/>
      <c r="M3400" s="1138">
        <v>10</v>
      </c>
      <c r="N3400" s="1138"/>
      <c r="O3400" s="1164">
        <v>45231</v>
      </c>
      <c r="P3400" s="557">
        <f t="shared" si="86"/>
        <v>10</v>
      </c>
    </row>
    <row r="3401" spans="1:16">
      <c r="A3401" s="1105">
        <v>45239</v>
      </c>
      <c r="B3401" s="1106" t="s">
        <v>2</v>
      </c>
      <c r="C3401" s="1106" t="s">
        <v>2813</v>
      </c>
      <c r="D3401" s="1137" t="s">
        <v>11</v>
      </c>
      <c r="E3401" s="1137"/>
      <c r="F3401" s="1137">
        <v>1</v>
      </c>
      <c r="G3401" s="1137">
        <v>1</v>
      </c>
      <c r="H3401" s="1138"/>
      <c r="I3401" s="1138"/>
      <c r="J3401" s="1138"/>
      <c r="K3401" s="1138"/>
      <c r="L3401" s="1138"/>
      <c r="M3401" s="1138">
        <v>6</v>
      </c>
      <c r="N3401" s="1138"/>
      <c r="O3401" s="1164">
        <v>45231</v>
      </c>
      <c r="P3401" s="557">
        <f t="shared" si="86"/>
        <v>6</v>
      </c>
    </row>
    <row r="3402" spans="1:16">
      <c r="A3402" s="1105">
        <v>45239</v>
      </c>
      <c r="B3402" s="1106" t="s">
        <v>2</v>
      </c>
      <c r="C3402" s="1106" t="s">
        <v>2814</v>
      </c>
      <c r="D3402" s="1137" t="s">
        <v>354</v>
      </c>
      <c r="E3402" s="1137"/>
      <c r="F3402" s="1137">
        <v>1</v>
      </c>
      <c r="G3402" s="1137">
        <v>1</v>
      </c>
      <c r="H3402" s="1138"/>
      <c r="I3402" s="1138"/>
      <c r="J3402" s="1138"/>
      <c r="K3402" s="1138"/>
      <c r="L3402" s="1138"/>
      <c r="M3402" s="1138">
        <v>5</v>
      </c>
      <c r="N3402" s="1138"/>
      <c r="O3402" s="1164">
        <v>45231</v>
      </c>
      <c r="P3402" s="557">
        <f t="shared" si="86"/>
        <v>5</v>
      </c>
    </row>
    <row r="3403" spans="1:16">
      <c r="A3403" s="1105">
        <v>45239</v>
      </c>
      <c r="B3403" s="1106" t="s">
        <v>37</v>
      </c>
      <c r="C3403" s="1106" t="s">
        <v>2786</v>
      </c>
      <c r="D3403" s="1137" t="s">
        <v>98</v>
      </c>
      <c r="E3403" s="1137"/>
      <c r="F3403" s="1137">
        <v>1</v>
      </c>
      <c r="G3403" s="1137">
        <v>1</v>
      </c>
      <c r="H3403" s="1138"/>
      <c r="I3403" s="1138"/>
      <c r="J3403" s="1138">
        <v>1</v>
      </c>
      <c r="K3403" s="1138"/>
      <c r="L3403" s="1138"/>
      <c r="M3403" s="1138"/>
      <c r="N3403" s="1138">
        <v>12</v>
      </c>
      <c r="O3403" s="1164">
        <v>45231</v>
      </c>
      <c r="P3403" s="557">
        <f t="shared" si="86"/>
        <v>12</v>
      </c>
    </row>
    <row r="3404" spans="1:16">
      <c r="A3404" s="1105">
        <v>45239</v>
      </c>
      <c r="B3404" s="1106" t="s">
        <v>472</v>
      </c>
      <c r="C3404" s="1106" t="s">
        <v>2797</v>
      </c>
      <c r="D3404" s="1137" t="s">
        <v>95</v>
      </c>
      <c r="E3404" s="1137"/>
      <c r="F3404" s="1137">
        <v>1</v>
      </c>
      <c r="G3404" s="1137">
        <v>1</v>
      </c>
      <c r="H3404" s="1138"/>
      <c r="I3404" s="1138"/>
      <c r="J3404" s="1138"/>
      <c r="K3404" s="1138"/>
      <c r="L3404" s="1138"/>
      <c r="M3404" s="1138"/>
      <c r="N3404" s="1138">
        <v>12</v>
      </c>
      <c r="O3404" s="1164">
        <v>45231</v>
      </c>
      <c r="P3404" s="557">
        <f t="shared" si="86"/>
        <v>12</v>
      </c>
    </row>
    <row r="3405" spans="1:16">
      <c r="A3405" s="1105">
        <v>45239</v>
      </c>
      <c r="B3405" s="1106" t="s">
        <v>43</v>
      </c>
      <c r="C3405" s="1106" t="s">
        <v>2815</v>
      </c>
      <c r="D3405" s="1137" t="s">
        <v>95</v>
      </c>
      <c r="E3405" s="1137"/>
      <c r="F3405" s="1137">
        <v>1</v>
      </c>
      <c r="G3405" s="1137">
        <v>1</v>
      </c>
      <c r="H3405" s="1138"/>
      <c r="I3405" s="1138"/>
      <c r="J3405" s="1138">
        <v>1</v>
      </c>
      <c r="K3405" s="1138"/>
      <c r="L3405" s="1138"/>
      <c r="M3405" s="1138"/>
      <c r="N3405" s="1138">
        <v>12</v>
      </c>
      <c r="O3405" s="1164">
        <v>45231</v>
      </c>
      <c r="P3405" s="557">
        <f t="shared" si="86"/>
        <v>12</v>
      </c>
    </row>
    <row r="3406" spans="1:16">
      <c r="A3406" s="1105">
        <v>45239</v>
      </c>
      <c r="B3406" s="1106" t="s">
        <v>43</v>
      </c>
      <c r="C3406" s="1106" t="s">
        <v>2816</v>
      </c>
      <c r="D3406" s="1137" t="s">
        <v>96</v>
      </c>
      <c r="E3406" s="1137"/>
      <c r="F3406" s="1137">
        <v>3</v>
      </c>
      <c r="G3406" s="1137">
        <v>3</v>
      </c>
      <c r="H3406" s="1138"/>
      <c r="I3406" s="1138"/>
      <c r="J3406" s="1138">
        <v>3</v>
      </c>
      <c r="K3406" s="1138"/>
      <c r="L3406" s="1138"/>
      <c r="M3406" s="1138"/>
      <c r="N3406" s="1138">
        <v>36</v>
      </c>
      <c r="O3406" s="1164">
        <v>45231</v>
      </c>
      <c r="P3406" s="557">
        <f t="shared" si="86"/>
        <v>36</v>
      </c>
    </row>
    <row r="3407" spans="1:16">
      <c r="A3407" s="1105">
        <v>45240</v>
      </c>
      <c r="B3407" s="1106" t="s">
        <v>472</v>
      </c>
      <c r="C3407" s="1106" t="s">
        <v>2429</v>
      </c>
      <c r="D3407" s="1137" t="s">
        <v>10</v>
      </c>
      <c r="E3407" s="1137"/>
      <c r="F3407" s="1137">
        <v>6</v>
      </c>
      <c r="G3407" s="1137">
        <v>1.5</v>
      </c>
      <c r="H3407" s="1138"/>
      <c r="I3407" s="1138"/>
      <c r="J3407" s="1138"/>
      <c r="K3407" s="1138"/>
      <c r="L3407" s="1138"/>
      <c r="M3407" s="1138">
        <v>30</v>
      </c>
      <c r="N3407" s="1138"/>
      <c r="O3407" s="1164">
        <v>45231</v>
      </c>
      <c r="P3407" s="557">
        <f t="shared" si="86"/>
        <v>30</v>
      </c>
    </row>
    <row r="3408" spans="1:16">
      <c r="A3408" s="1105">
        <v>45240</v>
      </c>
      <c r="B3408" s="1106"/>
      <c r="C3408" s="1106" t="s">
        <v>2801</v>
      </c>
      <c r="D3408" s="1137"/>
      <c r="E3408" s="1137"/>
      <c r="F3408" s="1137">
        <v>2</v>
      </c>
      <c r="G3408" s="1137">
        <v>2</v>
      </c>
      <c r="H3408" s="1138"/>
      <c r="I3408" s="1138"/>
      <c r="J3408" s="1138"/>
      <c r="K3408" s="1138"/>
      <c r="L3408" s="1138"/>
      <c r="M3408" s="1138">
        <v>27</v>
      </c>
      <c r="N3408" s="1138"/>
      <c r="O3408" s="1164">
        <v>45231</v>
      </c>
      <c r="P3408" s="557">
        <f t="shared" ref="P3408:P3476" si="87">SUM(K3408:N3408)</f>
        <v>27</v>
      </c>
    </row>
    <row r="3409" spans="1:16">
      <c r="A3409" s="1105">
        <v>45240</v>
      </c>
      <c r="B3409" s="1106" t="s">
        <v>37</v>
      </c>
      <c r="C3409" s="1106" t="s">
        <v>2803</v>
      </c>
      <c r="D3409" s="1137" t="s">
        <v>97</v>
      </c>
      <c r="E3409" s="1137"/>
      <c r="F3409" s="1137">
        <v>1</v>
      </c>
      <c r="G3409" s="1137">
        <v>1</v>
      </c>
      <c r="H3409" s="1138"/>
      <c r="I3409" s="1138"/>
      <c r="J3409" s="1138">
        <v>1</v>
      </c>
      <c r="K3409" s="1138"/>
      <c r="L3409" s="1138"/>
      <c r="M3409" s="1138"/>
      <c r="N3409" s="1138">
        <v>12</v>
      </c>
      <c r="O3409" s="1164">
        <v>45231</v>
      </c>
      <c r="P3409" s="557">
        <f t="shared" si="87"/>
        <v>12</v>
      </c>
    </row>
    <row r="3410" spans="1:16">
      <c r="A3410" s="1105">
        <v>45240</v>
      </c>
      <c r="B3410" s="1106" t="s">
        <v>37</v>
      </c>
      <c r="C3410" s="1106" t="s">
        <v>2803</v>
      </c>
      <c r="D3410" s="1137" t="s">
        <v>98</v>
      </c>
      <c r="E3410" s="1137"/>
      <c r="F3410" s="1137">
        <v>1</v>
      </c>
      <c r="G3410" s="1137">
        <v>1</v>
      </c>
      <c r="H3410" s="1138"/>
      <c r="I3410" s="1138"/>
      <c r="J3410" s="1138">
        <v>1</v>
      </c>
      <c r="K3410" s="1138"/>
      <c r="L3410" s="1138"/>
      <c r="M3410" s="1138"/>
      <c r="N3410" s="1138">
        <v>12</v>
      </c>
      <c r="O3410" s="1164">
        <v>45231</v>
      </c>
      <c r="P3410" s="557">
        <f t="shared" si="87"/>
        <v>12</v>
      </c>
    </row>
    <row r="3411" spans="1:16">
      <c r="A3411" s="1105">
        <v>45240</v>
      </c>
      <c r="B3411" s="1106" t="s">
        <v>472</v>
      </c>
      <c r="C3411" s="1106" t="s">
        <v>2797</v>
      </c>
      <c r="D3411" s="1137" t="s">
        <v>95</v>
      </c>
      <c r="E3411" s="1137"/>
      <c r="F3411" s="1137">
        <v>1</v>
      </c>
      <c r="G3411" s="1137">
        <v>1</v>
      </c>
      <c r="H3411" s="1138"/>
      <c r="I3411" s="1138"/>
      <c r="J3411" s="1138"/>
      <c r="K3411" s="1138"/>
      <c r="L3411" s="1138"/>
      <c r="M3411" s="1138"/>
      <c r="N3411" s="1138">
        <v>12</v>
      </c>
      <c r="O3411" s="1164">
        <v>45231</v>
      </c>
      <c r="P3411" s="557">
        <f t="shared" si="87"/>
        <v>12</v>
      </c>
    </row>
    <row r="3412" spans="1:16">
      <c r="A3412" s="1105">
        <v>45240</v>
      </c>
      <c r="B3412" s="1106" t="s">
        <v>43</v>
      </c>
      <c r="C3412" s="1106" t="s">
        <v>2817</v>
      </c>
      <c r="D3412" s="1137" t="s">
        <v>95</v>
      </c>
      <c r="E3412" s="1137"/>
      <c r="F3412" s="1137">
        <v>2</v>
      </c>
      <c r="G3412" s="1137">
        <v>2</v>
      </c>
      <c r="H3412" s="1138"/>
      <c r="I3412" s="1138"/>
      <c r="J3412" s="1138">
        <v>2</v>
      </c>
      <c r="K3412" s="1138"/>
      <c r="L3412" s="1138"/>
      <c r="M3412" s="1138"/>
      <c r="N3412" s="1138">
        <v>24</v>
      </c>
      <c r="O3412" s="1164">
        <v>45231</v>
      </c>
      <c r="P3412" s="557">
        <f t="shared" si="87"/>
        <v>24</v>
      </c>
    </row>
    <row r="3413" spans="1:16">
      <c r="A3413" s="1105">
        <v>45240</v>
      </c>
      <c r="B3413" s="1106" t="s">
        <v>43</v>
      </c>
      <c r="C3413" s="1106" t="s">
        <v>2818</v>
      </c>
      <c r="D3413" s="1137" t="s">
        <v>96</v>
      </c>
      <c r="E3413" s="1137"/>
      <c r="F3413" s="1137">
        <v>2</v>
      </c>
      <c r="G3413" s="1137">
        <v>2</v>
      </c>
      <c r="H3413" s="1138"/>
      <c r="I3413" s="1138"/>
      <c r="J3413" s="1138">
        <v>1</v>
      </c>
      <c r="K3413" s="1138"/>
      <c r="L3413" s="1138"/>
      <c r="M3413" s="1138"/>
      <c r="N3413" s="1138">
        <v>24</v>
      </c>
      <c r="O3413" s="1164">
        <v>45231</v>
      </c>
      <c r="P3413" s="557">
        <f t="shared" si="87"/>
        <v>24</v>
      </c>
    </row>
    <row r="3414" spans="1:16">
      <c r="A3414" s="1105">
        <v>45240</v>
      </c>
      <c r="B3414" s="1106" t="s">
        <v>37</v>
      </c>
      <c r="C3414" s="1106" t="s">
        <v>2819</v>
      </c>
      <c r="D3414" s="1137" t="s">
        <v>400</v>
      </c>
      <c r="E3414" s="1137"/>
      <c r="F3414" s="1137">
        <v>2</v>
      </c>
      <c r="G3414" s="1137">
        <v>2</v>
      </c>
      <c r="H3414" s="1138">
        <v>2</v>
      </c>
      <c r="I3414" s="1138"/>
      <c r="J3414" s="1138"/>
      <c r="K3414" s="1138"/>
      <c r="L3414" s="1138"/>
      <c r="M3414" s="1138"/>
      <c r="N3414" s="1138"/>
      <c r="O3414" s="1164">
        <v>45231</v>
      </c>
      <c r="P3414" s="557">
        <f t="shared" si="87"/>
        <v>0</v>
      </c>
    </row>
    <row r="3415" spans="1:16">
      <c r="A3415" s="1105">
        <v>45240</v>
      </c>
      <c r="B3415" s="1106" t="s">
        <v>37</v>
      </c>
      <c r="C3415" s="1106" t="s">
        <v>2819</v>
      </c>
      <c r="D3415" s="1137" t="s">
        <v>401</v>
      </c>
      <c r="E3415" s="1137"/>
      <c r="F3415" s="1137">
        <v>2</v>
      </c>
      <c r="G3415" s="1137">
        <v>2</v>
      </c>
      <c r="H3415" s="1138">
        <v>2</v>
      </c>
      <c r="I3415" s="1138"/>
      <c r="J3415" s="1138"/>
      <c r="K3415" s="1138"/>
      <c r="L3415" s="1138"/>
      <c r="M3415" s="1138"/>
      <c r="N3415" s="1138"/>
      <c r="O3415" s="1164">
        <v>45231</v>
      </c>
      <c r="P3415" s="557">
        <f t="shared" si="87"/>
        <v>0</v>
      </c>
    </row>
    <row r="3416" spans="1:16">
      <c r="A3416" s="1105">
        <v>45240</v>
      </c>
      <c r="B3416" s="1106" t="s">
        <v>37</v>
      </c>
      <c r="C3416" s="1106" t="s">
        <v>2820</v>
      </c>
      <c r="D3416" s="1137" t="s">
        <v>400</v>
      </c>
      <c r="E3416" s="1137"/>
      <c r="F3416" s="1137">
        <v>2</v>
      </c>
      <c r="G3416" s="1137">
        <v>2</v>
      </c>
      <c r="H3416" s="1138">
        <v>2</v>
      </c>
      <c r="I3416" s="1138"/>
      <c r="J3416" s="1138"/>
      <c r="K3416" s="1138"/>
      <c r="L3416" s="1138"/>
      <c r="M3416" s="1138"/>
      <c r="N3416" s="1138"/>
      <c r="O3416" s="1164">
        <v>45231</v>
      </c>
      <c r="P3416" s="557">
        <f t="shared" si="87"/>
        <v>0</v>
      </c>
    </row>
    <row r="3417" spans="1:16">
      <c r="A3417" s="1105">
        <v>45240</v>
      </c>
      <c r="B3417" s="1106" t="s">
        <v>37</v>
      </c>
      <c r="C3417" s="1106" t="s">
        <v>2820</v>
      </c>
      <c r="D3417" s="1137" t="s">
        <v>401</v>
      </c>
      <c r="E3417" s="1137"/>
      <c r="F3417" s="1137">
        <v>1</v>
      </c>
      <c r="G3417" s="1137">
        <v>1</v>
      </c>
      <c r="H3417" s="1138">
        <v>1</v>
      </c>
      <c r="I3417" s="1138"/>
      <c r="J3417" s="1138"/>
      <c r="K3417" s="1138"/>
      <c r="L3417" s="1138"/>
      <c r="M3417" s="1138"/>
      <c r="N3417" s="1138"/>
      <c r="O3417" s="1164">
        <v>45231</v>
      </c>
      <c r="P3417" s="557">
        <f t="shared" si="87"/>
        <v>0</v>
      </c>
    </row>
    <row r="3418" spans="1:16">
      <c r="A3418" s="1105">
        <v>45241</v>
      </c>
      <c r="B3418" s="1106" t="s">
        <v>472</v>
      </c>
      <c r="C3418" s="1106" t="s">
        <v>2821</v>
      </c>
      <c r="D3418" s="1137" t="s">
        <v>95</v>
      </c>
      <c r="E3418" s="1137"/>
      <c r="F3418" s="1137">
        <v>2</v>
      </c>
      <c r="G3418" s="1137">
        <v>2</v>
      </c>
      <c r="H3418" s="1138"/>
      <c r="I3418" s="1138"/>
      <c r="J3418" s="1138"/>
      <c r="K3418" s="1138"/>
      <c r="L3418" s="1138"/>
      <c r="M3418" s="1138"/>
      <c r="N3418" s="1138">
        <v>12</v>
      </c>
      <c r="O3418" s="1164">
        <v>45231</v>
      </c>
      <c r="P3418" s="557">
        <f t="shared" si="87"/>
        <v>12</v>
      </c>
    </row>
    <row r="3419" spans="1:16">
      <c r="A3419" s="1105">
        <v>45241</v>
      </c>
      <c r="B3419" s="1106" t="s">
        <v>43</v>
      </c>
      <c r="C3419" s="1106" t="s">
        <v>2804</v>
      </c>
      <c r="D3419" s="1137" t="s">
        <v>96</v>
      </c>
      <c r="E3419" s="1137"/>
      <c r="F3419" s="1137">
        <v>2</v>
      </c>
      <c r="G3419" s="1137">
        <v>2</v>
      </c>
      <c r="H3419" s="1138"/>
      <c r="I3419" s="1138"/>
      <c r="J3419" s="1138">
        <v>2</v>
      </c>
      <c r="K3419" s="1138"/>
      <c r="L3419" s="1138"/>
      <c r="M3419" s="1138"/>
      <c r="N3419" s="1138">
        <v>24</v>
      </c>
      <c r="O3419" s="1164">
        <v>45231</v>
      </c>
      <c r="P3419" s="557">
        <f t="shared" si="87"/>
        <v>24</v>
      </c>
    </row>
    <row r="3420" spans="1:16">
      <c r="A3420" s="1105">
        <v>45241</v>
      </c>
      <c r="B3420" s="1106" t="s">
        <v>40</v>
      </c>
      <c r="C3420" s="1106" t="s">
        <v>2822</v>
      </c>
      <c r="D3420" s="1137" t="s">
        <v>96</v>
      </c>
      <c r="E3420" s="1137"/>
      <c r="F3420" s="1137">
        <v>1</v>
      </c>
      <c r="G3420" s="1137">
        <v>1</v>
      </c>
      <c r="H3420" s="1138"/>
      <c r="I3420" s="1138"/>
      <c r="J3420" s="1138">
        <v>1</v>
      </c>
      <c r="K3420" s="1138"/>
      <c r="L3420" s="1138"/>
      <c r="M3420" s="1138"/>
      <c r="N3420" s="1138">
        <v>12</v>
      </c>
      <c r="O3420" s="1164">
        <v>45231</v>
      </c>
      <c r="P3420" s="557">
        <f t="shared" si="87"/>
        <v>12</v>
      </c>
    </row>
    <row r="3421" spans="1:16">
      <c r="A3421" s="1105">
        <v>45241</v>
      </c>
      <c r="B3421" s="1106" t="s">
        <v>472</v>
      </c>
      <c r="C3421" s="1106" t="s">
        <v>2823</v>
      </c>
      <c r="D3421" s="1137" t="s">
        <v>10</v>
      </c>
      <c r="E3421" s="1137"/>
      <c r="F3421" s="1137">
        <v>3</v>
      </c>
      <c r="G3421" s="1137">
        <v>0.25</v>
      </c>
      <c r="H3421" s="1138"/>
      <c r="I3421" s="1138"/>
      <c r="J3421" s="1138"/>
      <c r="K3421" s="1138"/>
      <c r="L3421" s="1138"/>
      <c r="M3421" s="1138">
        <v>15</v>
      </c>
      <c r="N3421" s="1138"/>
      <c r="O3421" s="1164">
        <v>45231</v>
      </c>
      <c r="P3421" s="557">
        <f t="shared" si="87"/>
        <v>15</v>
      </c>
    </row>
    <row r="3422" spans="1:16">
      <c r="A3422" s="1105">
        <v>45241</v>
      </c>
      <c r="B3422" s="1106" t="s">
        <v>43</v>
      </c>
      <c r="C3422" s="1106" t="s">
        <v>2824</v>
      </c>
      <c r="D3422" s="1137" t="s">
        <v>204</v>
      </c>
      <c r="E3422" s="1137"/>
      <c r="F3422" s="1137">
        <v>1</v>
      </c>
      <c r="G3422" s="1137">
        <v>1</v>
      </c>
      <c r="H3422" s="1138"/>
      <c r="I3422" s="1138"/>
      <c r="J3422" s="1138"/>
      <c r="K3422" s="1138"/>
      <c r="L3422" s="1138"/>
      <c r="M3422" s="1138"/>
      <c r="N3422" s="1138">
        <v>66</v>
      </c>
      <c r="O3422" s="1164">
        <v>45231</v>
      </c>
      <c r="P3422" s="557">
        <f t="shared" si="87"/>
        <v>66</v>
      </c>
    </row>
    <row r="3423" spans="1:16">
      <c r="A3423" s="1105">
        <v>45241</v>
      </c>
      <c r="B3423" s="1106" t="s">
        <v>37</v>
      </c>
      <c r="C3423" s="1106" t="s">
        <v>2428</v>
      </c>
      <c r="D3423" s="1137" t="s">
        <v>400</v>
      </c>
      <c r="E3423" s="1137"/>
      <c r="F3423" s="1137">
        <v>2</v>
      </c>
      <c r="G3423" s="1137">
        <v>2</v>
      </c>
      <c r="H3423" s="1137">
        <v>2</v>
      </c>
      <c r="I3423" s="1138"/>
      <c r="J3423" s="1138"/>
      <c r="K3423" s="1138"/>
      <c r="L3423" s="1138"/>
      <c r="M3423" s="1138"/>
      <c r="N3423" s="1138"/>
      <c r="O3423" s="1164">
        <v>45231</v>
      </c>
      <c r="P3423" s="557">
        <f t="shared" ref="P3423:P3426" si="88">SUM(K3423:N3423)</f>
        <v>0</v>
      </c>
    </row>
    <row r="3424" spans="1:16">
      <c r="A3424" s="1105">
        <v>45241</v>
      </c>
      <c r="B3424" s="1106" t="s">
        <v>37</v>
      </c>
      <c r="C3424" s="1106" t="s">
        <v>2428</v>
      </c>
      <c r="D3424" s="1137" t="s">
        <v>403</v>
      </c>
      <c r="E3424" s="1137"/>
      <c r="F3424" s="1137">
        <v>1</v>
      </c>
      <c r="G3424" s="1137">
        <v>1</v>
      </c>
      <c r="H3424" s="1137">
        <v>1</v>
      </c>
      <c r="I3424" s="1138"/>
      <c r="J3424" s="1138"/>
      <c r="K3424" s="1138"/>
      <c r="L3424" s="1138"/>
      <c r="M3424" s="1138"/>
      <c r="N3424" s="1138"/>
      <c r="O3424" s="1164">
        <v>45231</v>
      </c>
      <c r="P3424" s="557">
        <f t="shared" si="88"/>
        <v>0</v>
      </c>
    </row>
    <row r="3425" spans="1:16">
      <c r="A3425" s="1105">
        <v>45241</v>
      </c>
      <c r="B3425" s="1106" t="s">
        <v>37</v>
      </c>
      <c r="C3425" s="1106" t="s">
        <v>2419</v>
      </c>
      <c r="D3425" s="1137" t="s">
        <v>400</v>
      </c>
      <c r="E3425" s="1137"/>
      <c r="F3425" s="1137">
        <v>2</v>
      </c>
      <c r="G3425" s="1137">
        <v>2</v>
      </c>
      <c r="H3425" s="1137">
        <v>2</v>
      </c>
      <c r="I3425" s="1138"/>
      <c r="J3425" s="1138"/>
      <c r="K3425" s="1138"/>
      <c r="L3425" s="1138"/>
      <c r="M3425" s="1138"/>
      <c r="N3425" s="1138"/>
      <c r="O3425" s="1164">
        <v>45231</v>
      </c>
      <c r="P3425" s="557">
        <f t="shared" si="88"/>
        <v>0</v>
      </c>
    </row>
    <row r="3426" spans="1:16">
      <c r="A3426" s="1105">
        <v>45241</v>
      </c>
      <c r="B3426" s="1106" t="s">
        <v>37</v>
      </c>
      <c r="C3426" s="1106" t="s">
        <v>2419</v>
      </c>
      <c r="D3426" s="1137" t="s">
        <v>403</v>
      </c>
      <c r="E3426" s="1137"/>
      <c r="F3426" s="1137">
        <v>2</v>
      </c>
      <c r="G3426" s="1137">
        <v>2</v>
      </c>
      <c r="H3426" s="1137">
        <v>2</v>
      </c>
      <c r="I3426" s="1138"/>
      <c r="J3426" s="1138"/>
      <c r="K3426" s="1138"/>
      <c r="L3426" s="1138"/>
      <c r="M3426" s="1138"/>
      <c r="N3426" s="1138"/>
      <c r="O3426" s="1164">
        <v>45231</v>
      </c>
      <c r="P3426" s="557">
        <f t="shared" si="88"/>
        <v>0</v>
      </c>
    </row>
    <row r="3427" spans="1:16">
      <c r="A3427" s="1105">
        <v>45245</v>
      </c>
      <c r="B3427" s="1106" t="s">
        <v>37</v>
      </c>
      <c r="C3427" s="1106" t="s">
        <v>2825</v>
      </c>
      <c r="D3427" s="1137" t="s">
        <v>97</v>
      </c>
      <c r="E3427" s="1137"/>
      <c r="F3427" s="1137">
        <v>1</v>
      </c>
      <c r="G3427" s="1137">
        <v>1</v>
      </c>
      <c r="H3427" s="1138"/>
      <c r="I3427" s="1138"/>
      <c r="J3427" s="1138">
        <v>1</v>
      </c>
      <c r="K3427" s="1138"/>
      <c r="L3427" s="1138"/>
      <c r="M3427" s="1138"/>
      <c r="N3427" s="1138">
        <v>12</v>
      </c>
      <c r="O3427" s="1164">
        <v>45231</v>
      </c>
      <c r="P3427" s="557">
        <f t="shared" si="87"/>
        <v>12</v>
      </c>
    </row>
    <row r="3428" spans="1:16">
      <c r="A3428" s="1105">
        <v>45245</v>
      </c>
      <c r="B3428" s="1106" t="s">
        <v>41</v>
      </c>
      <c r="C3428" s="1106" t="s">
        <v>2826</v>
      </c>
      <c r="D3428" s="1137" t="s">
        <v>97</v>
      </c>
      <c r="E3428" s="1137"/>
      <c r="F3428" s="1137">
        <v>1</v>
      </c>
      <c r="G3428" s="1137">
        <v>1</v>
      </c>
      <c r="H3428" s="1138"/>
      <c r="I3428" s="1138"/>
      <c r="J3428" s="1138"/>
      <c r="K3428" s="1138"/>
      <c r="L3428" s="1138"/>
      <c r="M3428" s="1138"/>
      <c r="N3428" s="1138">
        <v>12</v>
      </c>
      <c r="O3428" s="1164">
        <v>45231</v>
      </c>
      <c r="P3428" s="557">
        <f t="shared" si="87"/>
        <v>12</v>
      </c>
    </row>
    <row r="3429" spans="1:16">
      <c r="A3429" s="1105">
        <v>45245</v>
      </c>
      <c r="B3429" s="1106" t="s">
        <v>472</v>
      </c>
      <c r="C3429" s="1106" t="s">
        <v>2827</v>
      </c>
      <c r="D3429" s="1137" t="s">
        <v>95</v>
      </c>
      <c r="E3429" s="1137"/>
      <c r="F3429" s="1137">
        <v>1</v>
      </c>
      <c r="G3429" s="1137">
        <v>1</v>
      </c>
      <c r="H3429" s="1138"/>
      <c r="I3429" s="1138"/>
      <c r="J3429" s="1138"/>
      <c r="K3429" s="1138"/>
      <c r="L3429" s="1138"/>
      <c r="M3429" s="1138"/>
      <c r="N3429" s="1138">
        <v>12</v>
      </c>
      <c r="O3429" s="1164">
        <v>45231</v>
      </c>
      <c r="P3429" s="557">
        <f t="shared" si="87"/>
        <v>12</v>
      </c>
    </row>
    <row r="3430" spans="1:16">
      <c r="A3430" s="1105">
        <v>45245</v>
      </c>
      <c r="B3430" s="1106" t="s">
        <v>43</v>
      </c>
      <c r="C3430" s="1106" t="s">
        <v>2828</v>
      </c>
      <c r="D3430" s="1137" t="s">
        <v>95</v>
      </c>
      <c r="E3430" s="1137"/>
      <c r="F3430" s="1137">
        <v>1</v>
      </c>
      <c r="G3430" s="1137">
        <v>1</v>
      </c>
      <c r="H3430" s="1138"/>
      <c r="I3430" s="1138"/>
      <c r="J3430" s="1138">
        <v>1</v>
      </c>
      <c r="K3430" s="1138"/>
      <c r="L3430" s="1138"/>
      <c r="M3430" s="1138"/>
      <c r="N3430" s="1138">
        <v>12</v>
      </c>
      <c r="O3430" s="1164">
        <v>45231</v>
      </c>
      <c r="P3430" s="557">
        <f t="shared" si="87"/>
        <v>12</v>
      </c>
    </row>
    <row r="3431" spans="1:16">
      <c r="A3431" s="1105">
        <v>45245</v>
      </c>
      <c r="B3431" s="1106" t="s">
        <v>40</v>
      </c>
      <c r="C3431" s="1106" t="s">
        <v>2829</v>
      </c>
      <c r="D3431" s="1137" t="s">
        <v>96</v>
      </c>
      <c r="E3431" s="1137"/>
      <c r="F3431" s="1137">
        <v>2</v>
      </c>
      <c r="G3431" s="1137">
        <v>2</v>
      </c>
      <c r="H3431" s="1138"/>
      <c r="I3431" s="1138"/>
      <c r="J3431" s="1138">
        <v>2</v>
      </c>
      <c r="K3431" s="1138"/>
      <c r="L3431" s="1138"/>
      <c r="M3431" s="1138"/>
      <c r="N3431" s="1138">
        <v>24</v>
      </c>
      <c r="O3431" s="1164">
        <v>45231</v>
      </c>
      <c r="P3431" s="557">
        <f t="shared" si="87"/>
        <v>24</v>
      </c>
    </row>
    <row r="3432" spans="1:16">
      <c r="A3432" s="1105">
        <v>45245</v>
      </c>
      <c r="B3432" s="1106" t="s">
        <v>37</v>
      </c>
      <c r="C3432" s="1106" t="s">
        <v>2830</v>
      </c>
      <c r="D3432" s="1137" t="s">
        <v>402</v>
      </c>
      <c r="E3432" s="1137"/>
      <c r="F3432" s="1137">
        <v>2</v>
      </c>
      <c r="G3432" s="1137">
        <v>2</v>
      </c>
      <c r="H3432" s="1138">
        <v>2</v>
      </c>
      <c r="I3432" s="1138"/>
      <c r="J3432" s="1138"/>
      <c r="K3432" s="1138"/>
      <c r="L3432" s="1138"/>
      <c r="M3432" s="1138"/>
      <c r="N3432" s="1138"/>
      <c r="O3432" s="1164">
        <v>45231</v>
      </c>
      <c r="P3432" s="557">
        <f t="shared" si="87"/>
        <v>0</v>
      </c>
    </row>
    <row r="3433" spans="1:16">
      <c r="A3433" s="1105">
        <v>45245</v>
      </c>
      <c r="B3433" s="1106" t="s">
        <v>37</v>
      </c>
      <c r="C3433" s="1106"/>
      <c r="D3433" s="1137" t="s">
        <v>404</v>
      </c>
      <c r="E3433" s="1137"/>
      <c r="F3433" s="1137">
        <v>15</v>
      </c>
      <c r="G3433" s="1137">
        <v>15</v>
      </c>
      <c r="H3433" s="1138">
        <v>15</v>
      </c>
      <c r="I3433" s="1138"/>
      <c r="J3433" s="1138"/>
      <c r="K3433" s="1138"/>
      <c r="L3433" s="1138"/>
      <c r="M3433" s="1138"/>
      <c r="N3433" s="1138"/>
      <c r="O3433" s="1164">
        <v>45231</v>
      </c>
      <c r="P3433" s="557">
        <f t="shared" si="87"/>
        <v>0</v>
      </c>
    </row>
    <row r="3434" spans="1:16">
      <c r="A3434" s="1105">
        <v>45245</v>
      </c>
      <c r="B3434" s="1106"/>
      <c r="C3434" s="1106" t="s">
        <v>2801</v>
      </c>
      <c r="D3434" s="1137"/>
      <c r="E3434" s="1137"/>
      <c r="F3434" s="1137"/>
      <c r="G3434" s="1137"/>
      <c r="H3434" s="1138"/>
      <c r="I3434" s="1138"/>
      <c r="J3434" s="1138"/>
      <c r="K3434" s="1138"/>
      <c r="L3434" s="1138"/>
      <c r="M3434" s="1138"/>
      <c r="N3434" s="1138"/>
      <c r="O3434" s="1164">
        <v>45231</v>
      </c>
      <c r="P3434" s="557">
        <f t="shared" si="87"/>
        <v>0</v>
      </c>
    </row>
    <row r="3435" spans="1:16">
      <c r="A3435" s="1105">
        <v>45245</v>
      </c>
      <c r="B3435" s="1106" t="s">
        <v>2</v>
      </c>
      <c r="C3435" s="1106" t="s">
        <v>2831</v>
      </c>
      <c r="D3435" s="1137" t="s">
        <v>10</v>
      </c>
      <c r="E3435" s="1137"/>
      <c r="F3435" s="1137">
        <v>1</v>
      </c>
      <c r="G3435" s="1137">
        <v>1</v>
      </c>
      <c r="H3435" s="1138"/>
      <c r="I3435" s="1138"/>
      <c r="J3435" s="1138"/>
      <c r="K3435" s="1138"/>
      <c r="L3435" s="1138"/>
      <c r="M3435" s="1138">
        <v>5</v>
      </c>
      <c r="N3435" s="1138"/>
      <c r="O3435" s="1164">
        <v>45231</v>
      </c>
      <c r="P3435" s="557">
        <f t="shared" si="87"/>
        <v>5</v>
      </c>
    </row>
    <row r="3436" spans="1:16">
      <c r="A3436" s="1105">
        <v>45245</v>
      </c>
      <c r="B3436" s="1106"/>
      <c r="C3436" s="1106" t="s">
        <v>2832</v>
      </c>
      <c r="D3436" s="1137"/>
      <c r="E3436" s="1137"/>
      <c r="F3436" s="1137">
        <v>4</v>
      </c>
      <c r="G3436" s="1137">
        <v>4</v>
      </c>
      <c r="H3436" s="1138"/>
      <c r="I3436" s="1138"/>
      <c r="J3436" s="1138"/>
      <c r="K3436" s="1138"/>
      <c r="L3436" s="1138"/>
      <c r="M3436" s="1138">
        <v>4</v>
      </c>
      <c r="N3436" s="1138"/>
      <c r="O3436" s="1164">
        <v>45231</v>
      </c>
      <c r="P3436" s="557">
        <f t="shared" si="87"/>
        <v>4</v>
      </c>
    </row>
    <row r="3437" spans="1:16">
      <c r="A3437" s="1105">
        <v>45245</v>
      </c>
      <c r="B3437" s="1106" t="s">
        <v>472</v>
      </c>
      <c r="C3437" s="1106" t="s">
        <v>2833</v>
      </c>
      <c r="D3437" s="1137" t="s">
        <v>10</v>
      </c>
      <c r="E3437" s="1137"/>
      <c r="F3437" s="1137">
        <v>4</v>
      </c>
      <c r="G3437" s="1137">
        <v>1</v>
      </c>
      <c r="H3437" s="1138"/>
      <c r="I3437" s="1138"/>
      <c r="J3437" s="1138"/>
      <c r="K3437" s="1138"/>
      <c r="L3437" s="1138"/>
      <c r="M3437" s="1138">
        <v>20</v>
      </c>
      <c r="N3437" s="1138"/>
      <c r="O3437" s="1164">
        <v>45231</v>
      </c>
      <c r="P3437" s="557">
        <f t="shared" si="87"/>
        <v>20</v>
      </c>
    </row>
    <row r="3438" spans="1:16">
      <c r="A3438" s="1105">
        <v>45245</v>
      </c>
      <c r="B3438" s="1106"/>
      <c r="C3438" s="1106" t="s">
        <v>2832</v>
      </c>
      <c r="D3438" s="1137"/>
      <c r="E3438" s="1137"/>
      <c r="F3438" s="1137">
        <v>4</v>
      </c>
      <c r="G3438" s="1137">
        <v>4</v>
      </c>
      <c r="H3438" s="1138"/>
      <c r="I3438" s="1138"/>
      <c r="J3438" s="1138"/>
      <c r="K3438" s="1138"/>
      <c r="L3438" s="1138"/>
      <c r="M3438" s="1138">
        <v>4</v>
      </c>
      <c r="N3438" s="1138"/>
      <c r="O3438" s="1164">
        <v>45231</v>
      </c>
      <c r="P3438" s="557">
        <f t="shared" si="87"/>
        <v>4</v>
      </c>
    </row>
    <row r="3439" spans="1:16">
      <c r="A3439" s="1105">
        <v>45245</v>
      </c>
      <c r="B3439" s="1106" t="s">
        <v>37</v>
      </c>
      <c r="C3439" s="1106" t="s">
        <v>2428</v>
      </c>
      <c r="D3439" s="1137" t="s">
        <v>402</v>
      </c>
      <c r="E3439" s="1137"/>
      <c r="F3439" s="1137">
        <v>1</v>
      </c>
      <c r="G3439" s="1137">
        <v>1</v>
      </c>
      <c r="H3439" s="1137">
        <v>1</v>
      </c>
      <c r="I3439" s="1138"/>
      <c r="J3439" s="1138"/>
      <c r="K3439" s="1138"/>
      <c r="L3439" s="1138"/>
      <c r="M3439" s="1138"/>
      <c r="N3439" s="1138"/>
      <c r="O3439" s="1164">
        <v>45231</v>
      </c>
    </row>
    <row r="3440" spans="1:16">
      <c r="A3440" s="1105">
        <v>45245</v>
      </c>
      <c r="B3440" s="1106" t="s">
        <v>37</v>
      </c>
      <c r="C3440" s="1106" t="s">
        <v>2428</v>
      </c>
      <c r="D3440" s="1137" t="s">
        <v>402</v>
      </c>
      <c r="E3440" s="1137"/>
      <c r="F3440" s="1137">
        <v>1</v>
      </c>
      <c r="G3440" s="1137">
        <v>1</v>
      </c>
      <c r="H3440" s="1137">
        <v>1</v>
      </c>
      <c r="I3440" s="1138"/>
      <c r="J3440" s="1138"/>
      <c r="K3440" s="1138"/>
      <c r="L3440" s="1138"/>
      <c r="M3440" s="1138"/>
      <c r="N3440" s="1138"/>
      <c r="O3440" s="1164">
        <v>45231</v>
      </c>
    </row>
    <row r="3441" spans="1:16">
      <c r="A3441" s="1105">
        <v>45246</v>
      </c>
      <c r="B3441" s="1106" t="s">
        <v>472</v>
      </c>
      <c r="C3441" s="1106" t="s">
        <v>2834</v>
      </c>
      <c r="D3441" s="1137" t="s">
        <v>95</v>
      </c>
      <c r="E3441" s="1137"/>
      <c r="F3441" s="1137">
        <v>1</v>
      </c>
      <c r="G3441" s="1137">
        <v>1</v>
      </c>
      <c r="H3441" s="1138"/>
      <c r="I3441" s="1138"/>
      <c r="J3441" s="1138"/>
      <c r="K3441" s="1138"/>
      <c r="L3441" s="1138"/>
      <c r="M3441" s="1138"/>
      <c r="N3441" s="1138">
        <v>12</v>
      </c>
      <c r="O3441" s="1164">
        <v>45231</v>
      </c>
      <c r="P3441" s="557">
        <f t="shared" si="87"/>
        <v>12</v>
      </c>
    </row>
    <row r="3442" spans="1:16">
      <c r="A3442" s="1105">
        <v>45246</v>
      </c>
      <c r="B3442" s="1106" t="s">
        <v>43</v>
      </c>
      <c r="C3442" s="1106" t="s">
        <v>2835</v>
      </c>
      <c r="D3442" s="1137" t="s">
        <v>95</v>
      </c>
      <c r="E3442" s="1137"/>
      <c r="F3442" s="1137">
        <v>1</v>
      </c>
      <c r="G3442" s="1137">
        <v>1</v>
      </c>
      <c r="H3442" s="1138"/>
      <c r="I3442" s="1138"/>
      <c r="J3442" s="1138">
        <v>1</v>
      </c>
      <c r="K3442" s="1138"/>
      <c r="L3442" s="1138"/>
      <c r="M3442" s="1138"/>
      <c r="N3442" s="1138">
        <v>12</v>
      </c>
      <c r="O3442" s="1164">
        <v>45231</v>
      </c>
      <c r="P3442" s="557">
        <f t="shared" si="87"/>
        <v>12</v>
      </c>
    </row>
    <row r="3443" spans="1:16">
      <c r="A3443" s="1105">
        <v>45246</v>
      </c>
      <c r="B3443" s="1106" t="s">
        <v>40</v>
      </c>
      <c r="C3443" s="1106" t="s">
        <v>2836</v>
      </c>
      <c r="D3443" s="1137" t="s">
        <v>96</v>
      </c>
      <c r="E3443" s="1137"/>
      <c r="F3443" s="1137">
        <v>3</v>
      </c>
      <c r="G3443" s="1137">
        <v>3</v>
      </c>
      <c r="H3443" s="1138"/>
      <c r="I3443" s="1138"/>
      <c r="J3443" s="1138">
        <v>3</v>
      </c>
      <c r="K3443" s="1138"/>
      <c r="L3443" s="1138"/>
      <c r="M3443" s="1138"/>
      <c r="N3443" s="1138">
        <v>36</v>
      </c>
      <c r="O3443" s="1164">
        <v>45231</v>
      </c>
      <c r="P3443" s="557">
        <f t="shared" si="87"/>
        <v>36</v>
      </c>
    </row>
    <row r="3444" spans="1:16">
      <c r="A3444" s="1105">
        <v>45246</v>
      </c>
      <c r="B3444" s="1106" t="s">
        <v>472</v>
      </c>
      <c r="C3444" s="1106" t="s">
        <v>2837</v>
      </c>
      <c r="D3444" s="1137" t="s">
        <v>10</v>
      </c>
      <c r="E3444" s="1137"/>
      <c r="F3444" s="1137">
        <v>1</v>
      </c>
      <c r="G3444" s="1137">
        <v>0.25</v>
      </c>
      <c r="H3444" s="1138"/>
      <c r="I3444" s="1138"/>
      <c r="J3444" s="1138"/>
      <c r="K3444" s="1138"/>
      <c r="L3444" s="1138"/>
      <c r="M3444" s="1138">
        <v>4</v>
      </c>
      <c r="N3444" s="1138"/>
      <c r="O3444" s="1164">
        <v>45231</v>
      </c>
      <c r="P3444" s="557">
        <f t="shared" si="87"/>
        <v>4</v>
      </c>
    </row>
    <row r="3445" spans="1:16">
      <c r="A3445" s="1105">
        <v>45246</v>
      </c>
      <c r="B3445" s="1106" t="s">
        <v>472</v>
      </c>
      <c r="C3445" s="1106" t="s">
        <v>2838</v>
      </c>
      <c r="D3445" s="1137" t="s">
        <v>10</v>
      </c>
      <c r="E3445" s="1137"/>
      <c r="F3445" s="1137">
        <v>1</v>
      </c>
      <c r="G3445" s="1137">
        <v>0.25</v>
      </c>
      <c r="H3445" s="1138"/>
      <c r="I3445" s="1138"/>
      <c r="J3445" s="1138"/>
      <c r="K3445" s="1138"/>
      <c r="L3445" s="1138"/>
      <c r="M3445" s="1138">
        <v>4</v>
      </c>
      <c r="N3445" s="1138"/>
      <c r="O3445" s="1164">
        <v>45231</v>
      </c>
      <c r="P3445" s="557">
        <f t="shared" si="87"/>
        <v>4</v>
      </c>
    </row>
    <row r="3446" spans="1:16">
      <c r="A3446" s="1105">
        <v>45246</v>
      </c>
      <c r="B3446" s="1106" t="s">
        <v>472</v>
      </c>
      <c r="C3446" s="1106" t="s">
        <v>2839</v>
      </c>
      <c r="D3446" s="1137" t="s">
        <v>10</v>
      </c>
      <c r="E3446" s="1137"/>
      <c r="F3446" s="1137">
        <v>1</v>
      </c>
      <c r="G3446" s="1137">
        <v>0.25</v>
      </c>
      <c r="H3446" s="1138"/>
      <c r="I3446" s="1138"/>
      <c r="J3446" s="1138"/>
      <c r="K3446" s="1138"/>
      <c r="L3446" s="1138"/>
      <c r="M3446" s="1138">
        <v>4</v>
      </c>
      <c r="N3446" s="1138"/>
      <c r="O3446" s="1164">
        <v>45231</v>
      </c>
      <c r="P3446" s="557">
        <f t="shared" si="87"/>
        <v>4</v>
      </c>
    </row>
    <row r="3447" spans="1:16">
      <c r="A3447" s="1105">
        <v>45246</v>
      </c>
      <c r="B3447" s="1106" t="s">
        <v>2</v>
      </c>
      <c r="C3447" s="1106" t="s">
        <v>2840</v>
      </c>
      <c r="D3447" s="1137" t="s">
        <v>10</v>
      </c>
      <c r="E3447" s="1137"/>
      <c r="F3447" s="1137">
        <v>1</v>
      </c>
      <c r="G3447" s="1137">
        <v>1</v>
      </c>
      <c r="H3447" s="1138"/>
      <c r="I3447" s="1138"/>
      <c r="J3447" s="1138"/>
      <c r="K3447" s="1138"/>
      <c r="L3447" s="1138"/>
      <c r="M3447" s="1138">
        <v>4</v>
      </c>
      <c r="N3447" s="1138"/>
      <c r="O3447" s="1164">
        <v>45231</v>
      </c>
      <c r="P3447" s="557">
        <f t="shared" si="87"/>
        <v>4</v>
      </c>
    </row>
    <row r="3448" spans="1:16">
      <c r="A3448" s="1105">
        <v>45246</v>
      </c>
      <c r="B3448" s="1106" t="s">
        <v>41</v>
      </c>
      <c r="C3448" s="1106" t="s">
        <v>2841</v>
      </c>
      <c r="D3448" s="1137" t="s">
        <v>228</v>
      </c>
      <c r="E3448" s="1137"/>
      <c r="F3448" s="1137">
        <v>1</v>
      </c>
      <c r="G3448" s="1137">
        <v>1</v>
      </c>
      <c r="H3448" s="1138"/>
      <c r="I3448" s="1138"/>
      <c r="J3448" s="1138"/>
      <c r="K3448" s="1138"/>
      <c r="L3448" s="1138"/>
      <c r="M3448" s="1138">
        <v>45</v>
      </c>
      <c r="N3448" s="1138"/>
      <c r="O3448" s="1164">
        <v>45231</v>
      </c>
      <c r="P3448" s="557">
        <f t="shared" si="87"/>
        <v>45</v>
      </c>
    </row>
    <row r="3449" spans="1:16">
      <c r="A3449" s="1105">
        <v>45246</v>
      </c>
      <c r="B3449" s="1106"/>
      <c r="C3449" s="1106" t="s">
        <v>2832</v>
      </c>
      <c r="D3449" s="1137"/>
      <c r="E3449" s="1137"/>
      <c r="F3449" s="1137">
        <v>4</v>
      </c>
      <c r="G3449" s="1137">
        <v>4</v>
      </c>
      <c r="H3449" s="1138"/>
      <c r="I3449" s="1138"/>
      <c r="J3449" s="1138"/>
      <c r="K3449" s="1138"/>
      <c r="L3449" s="1138"/>
      <c r="M3449" s="1138">
        <v>4</v>
      </c>
      <c r="N3449" s="1138"/>
      <c r="O3449" s="1164">
        <v>45231</v>
      </c>
      <c r="P3449" s="557">
        <f t="shared" si="87"/>
        <v>4</v>
      </c>
    </row>
    <row r="3450" spans="1:16">
      <c r="A3450" s="1105">
        <v>45247</v>
      </c>
      <c r="B3450" s="1106" t="s">
        <v>34</v>
      </c>
      <c r="C3450" s="1106" t="s">
        <v>2842</v>
      </c>
      <c r="D3450" s="1137" t="s">
        <v>403</v>
      </c>
      <c r="E3450" s="1137"/>
      <c r="F3450" s="1137">
        <v>1</v>
      </c>
      <c r="G3450" s="1137">
        <v>1</v>
      </c>
      <c r="H3450" s="1138">
        <v>1</v>
      </c>
      <c r="I3450" s="1138"/>
      <c r="J3450" s="1138"/>
      <c r="K3450" s="1138"/>
      <c r="L3450" s="1138"/>
      <c r="M3450" s="1138"/>
      <c r="N3450" s="1138"/>
      <c r="O3450" s="1164">
        <v>45231</v>
      </c>
      <c r="P3450" s="557">
        <f t="shared" si="87"/>
        <v>0</v>
      </c>
    </row>
    <row r="3451" spans="1:16">
      <c r="A3451" s="1105">
        <v>45247</v>
      </c>
      <c r="B3451" s="1106" t="s">
        <v>34</v>
      </c>
      <c r="C3451" s="1106"/>
      <c r="D3451" s="1137" t="s">
        <v>404</v>
      </c>
      <c r="E3451" s="1137"/>
      <c r="F3451" s="1137">
        <v>15</v>
      </c>
      <c r="G3451" s="1137">
        <v>15</v>
      </c>
      <c r="H3451" s="1138">
        <v>15</v>
      </c>
      <c r="I3451" s="1138"/>
      <c r="J3451" s="1138"/>
      <c r="K3451" s="1138"/>
      <c r="L3451" s="1138"/>
      <c r="M3451" s="1138"/>
      <c r="N3451" s="1138"/>
      <c r="O3451" s="1164">
        <v>45231</v>
      </c>
      <c r="P3451" s="557">
        <f t="shared" si="87"/>
        <v>0</v>
      </c>
    </row>
    <row r="3452" spans="1:16">
      <c r="A3452" s="1105">
        <v>45247</v>
      </c>
      <c r="B3452" s="1106" t="s">
        <v>37</v>
      </c>
      <c r="C3452" s="1106" t="s">
        <v>2843</v>
      </c>
      <c r="D3452" s="1137" t="s">
        <v>97</v>
      </c>
      <c r="E3452" s="1137"/>
      <c r="F3452" s="1137">
        <v>2</v>
      </c>
      <c r="G3452" s="1137">
        <v>2</v>
      </c>
      <c r="H3452" s="1138"/>
      <c r="I3452" s="1138"/>
      <c r="J3452" s="1138">
        <v>2</v>
      </c>
      <c r="K3452" s="1138"/>
      <c r="L3452" s="1138"/>
      <c r="M3452" s="1138"/>
      <c r="N3452" s="1138">
        <v>24</v>
      </c>
      <c r="O3452" s="1164">
        <v>45231</v>
      </c>
      <c r="P3452" s="557">
        <f t="shared" si="87"/>
        <v>24</v>
      </c>
    </row>
    <row r="3453" spans="1:16">
      <c r="A3453" s="1105">
        <v>45247</v>
      </c>
      <c r="B3453" s="1106" t="s">
        <v>43</v>
      </c>
      <c r="C3453" s="1106" t="s">
        <v>2756</v>
      </c>
      <c r="D3453" s="1137" t="s">
        <v>95</v>
      </c>
      <c r="E3453" s="1137"/>
      <c r="F3453" s="1137">
        <v>1</v>
      </c>
      <c r="G3453" s="1137">
        <v>1</v>
      </c>
      <c r="H3453" s="1138"/>
      <c r="I3453" s="1138"/>
      <c r="J3453" s="1138">
        <v>1</v>
      </c>
      <c r="K3453" s="1138"/>
      <c r="L3453" s="1138"/>
      <c r="M3453" s="1138"/>
      <c r="N3453" s="1138">
        <v>12</v>
      </c>
      <c r="O3453" s="1164">
        <v>45231</v>
      </c>
      <c r="P3453" s="557">
        <f t="shared" si="87"/>
        <v>12</v>
      </c>
    </row>
    <row r="3454" spans="1:16">
      <c r="A3454" s="1105">
        <v>45247</v>
      </c>
      <c r="B3454" s="1106" t="s">
        <v>40</v>
      </c>
      <c r="C3454" s="1106" t="s">
        <v>2844</v>
      </c>
      <c r="D3454" s="1137" t="s">
        <v>95</v>
      </c>
      <c r="E3454" s="1137"/>
      <c r="F3454" s="1137">
        <v>1</v>
      </c>
      <c r="G3454" s="1137">
        <v>1</v>
      </c>
      <c r="H3454" s="1138"/>
      <c r="I3454" s="1138"/>
      <c r="J3454" s="1138">
        <v>1</v>
      </c>
      <c r="K3454" s="1138"/>
      <c r="L3454" s="1138"/>
      <c r="M3454" s="1138"/>
      <c r="N3454" s="1138">
        <v>12</v>
      </c>
      <c r="O3454" s="1164">
        <v>45231</v>
      </c>
      <c r="P3454" s="557">
        <f t="shared" si="87"/>
        <v>12</v>
      </c>
    </row>
    <row r="3455" spans="1:16">
      <c r="A3455" s="1105">
        <v>45247</v>
      </c>
      <c r="B3455" s="1106" t="s">
        <v>472</v>
      </c>
      <c r="C3455" s="1106" t="s">
        <v>2845</v>
      </c>
      <c r="D3455" s="1137" t="s">
        <v>96</v>
      </c>
      <c r="E3455" s="1137"/>
      <c r="F3455" s="1137">
        <v>1</v>
      </c>
      <c r="G3455" s="1137">
        <v>1</v>
      </c>
      <c r="H3455" s="1138"/>
      <c r="I3455" s="1138"/>
      <c r="J3455" s="1138">
        <v>1</v>
      </c>
      <c r="K3455" s="1138"/>
      <c r="L3455" s="1138"/>
      <c r="M3455" s="1138"/>
      <c r="N3455" s="1138">
        <v>12</v>
      </c>
      <c r="O3455" s="1164">
        <v>45231</v>
      </c>
      <c r="P3455" s="557">
        <f t="shared" si="87"/>
        <v>12</v>
      </c>
    </row>
    <row r="3456" spans="1:16">
      <c r="A3456" s="1105">
        <v>45247</v>
      </c>
      <c r="B3456" s="1106" t="s">
        <v>472</v>
      </c>
      <c r="C3456" s="1106" t="s">
        <v>2846</v>
      </c>
      <c r="D3456" s="1137" t="s">
        <v>10</v>
      </c>
      <c r="E3456" s="1137"/>
      <c r="F3456" s="1137">
        <v>4</v>
      </c>
      <c r="G3456" s="1137">
        <v>1</v>
      </c>
      <c r="H3456" s="1138"/>
      <c r="I3456" s="1138"/>
      <c r="J3456" s="1138"/>
      <c r="K3456" s="1138"/>
      <c r="L3456" s="1138"/>
      <c r="M3456" s="1138">
        <v>16</v>
      </c>
      <c r="N3456" s="1138"/>
      <c r="O3456" s="1164">
        <v>45231</v>
      </c>
      <c r="P3456" s="557">
        <f t="shared" si="87"/>
        <v>16</v>
      </c>
    </row>
    <row r="3457" spans="1:16">
      <c r="A3457" s="1105">
        <v>45247</v>
      </c>
      <c r="B3457" s="1106" t="s">
        <v>2</v>
      </c>
      <c r="C3457" s="1106" t="s">
        <v>2840</v>
      </c>
      <c r="D3457" s="1137" t="s">
        <v>10</v>
      </c>
      <c r="E3457" s="1137"/>
      <c r="F3457" s="1137">
        <v>1</v>
      </c>
      <c r="G3457" s="1137">
        <v>1</v>
      </c>
      <c r="H3457" s="1138"/>
      <c r="I3457" s="1138"/>
      <c r="J3457" s="1138"/>
      <c r="K3457" s="1138"/>
      <c r="L3457" s="1138"/>
      <c r="M3457" s="1138">
        <v>4</v>
      </c>
      <c r="N3457" s="1138"/>
      <c r="O3457" s="1164">
        <v>45231</v>
      </c>
      <c r="P3457" s="557">
        <f t="shared" si="87"/>
        <v>4</v>
      </c>
    </row>
    <row r="3458" spans="1:16">
      <c r="A3458" s="1105">
        <v>45247</v>
      </c>
      <c r="B3458" s="1106"/>
      <c r="C3458" s="1106" t="s">
        <v>2832</v>
      </c>
      <c r="D3458" s="1137"/>
      <c r="E3458" s="1137"/>
      <c r="F3458" s="1137">
        <v>4</v>
      </c>
      <c r="G3458" s="1137">
        <v>4</v>
      </c>
      <c r="H3458" s="1138"/>
      <c r="I3458" s="1138"/>
      <c r="J3458" s="1138"/>
      <c r="K3458" s="1138"/>
      <c r="L3458" s="1138"/>
      <c r="M3458" s="1138">
        <v>4</v>
      </c>
      <c r="N3458" s="1138"/>
      <c r="O3458" s="1164">
        <v>45231</v>
      </c>
      <c r="P3458" s="557">
        <f t="shared" si="87"/>
        <v>4</v>
      </c>
    </row>
    <row r="3459" spans="1:16">
      <c r="A3459" s="1105">
        <v>45247</v>
      </c>
      <c r="B3459" s="1106" t="s">
        <v>41</v>
      </c>
      <c r="C3459" s="1106" t="s">
        <v>2847</v>
      </c>
      <c r="D3459" s="1137" t="s">
        <v>228</v>
      </c>
      <c r="E3459" s="1137"/>
      <c r="F3459" s="1137">
        <v>1</v>
      </c>
      <c r="G3459" s="1137">
        <v>1</v>
      </c>
      <c r="H3459" s="1138"/>
      <c r="I3459" s="1138"/>
      <c r="J3459" s="1138"/>
      <c r="K3459" s="1138"/>
      <c r="L3459" s="1138"/>
      <c r="M3459" s="1138">
        <v>45</v>
      </c>
      <c r="N3459" s="1138"/>
      <c r="O3459" s="1164">
        <v>45231</v>
      </c>
      <c r="P3459" s="557">
        <f t="shared" si="87"/>
        <v>45</v>
      </c>
    </row>
    <row r="3460" spans="1:16">
      <c r="A3460" s="1105">
        <v>45248</v>
      </c>
      <c r="B3460" s="1106" t="s">
        <v>34</v>
      </c>
      <c r="C3460" s="1106" t="s">
        <v>2107</v>
      </c>
      <c r="D3460" s="1137" t="s">
        <v>400</v>
      </c>
      <c r="E3460" s="1137"/>
      <c r="F3460" s="1137">
        <v>2</v>
      </c>
      <c r="G3460" s="1137">
        <v>2</v>
      </c>
      <c r="H3460" s="1138">
        <v>2</v>
      </c>
      <c r="I3460" s="1138"/>
      <c r="J3460" s="1138"/>
      <c r="K3460" s="1138"/>
      <c r="L3460" s="1138"/>
      <c r="M3460" s="1138"/>
      <c r="N3460" s="1138"/>
      <c r="O3460" s="1164">
        <v>45231</v>
      </c>
      <c r="P3460" s="557">
        <f t="shared" si="87"/>
        <v>0</v>
      </c>
    </row>
    <row r="3461" spans="1:16">
      <c r="A3461" s="1105">
        <v>45248</v>
      </c>
      <c r="B3461" s="1106" t="s">
        <v>34</v>
      </c>
      <c r="C3461" s="1106" t="s">
        <v>2107</v>
      </c>
      <c r="D3461" s="1137" t="s">
        <v>401</v>
      </c>
      <c r="E3461" s="1137"/>
      <c r="F3461" s="1137">
        <v>1</v>
      </c>
      <c r="G3461" s="1137">
        <v>1</v>
      </c>
      <c r="H3461" s="1138">
        <v>1</v>
      </c>
      <c r="I3461" s="1138"/>
      <c r="J3461" s="1138"/>
      <c r="K3461" s="1138"/>
      <c r="L3461" s="1138"/>
      <c r="M3461" s="1138"/>
      <c r="N3461" s="1138"/>
      <c r="O3461" s="1164">
        <v>45231</v>
      </c>
      <c r="P3461" s="557">
        <f t="shared" si="87"/>
        <v>0</v>
      </c>
    </row>
    <row r="3462" spans="1:16">
      <c r="A3462" s="1105">
        <v>45248</v>
      </c>
      <c r="B3462" s="1106" t="s">
        <v>34</v>
      </c>
      <c r="C3462" s="1106" t="s">
        <v>2848</v>
      </c>
      <c r="D3462" s="1137" t="s">
        <v>403</v>
      </c>
      <c r="E3462" s="1137"/>
      <c r="F3462" s="1137">
        <v>1</v>
      </c>
      <c r="G3462" s="1137">
        <v>1</v>
      </c>
      <c r="H3462" s="1138">
        <v>1</v>
      </c>
      <c r="I3462" s="1138"/>
      <c r="J3462" s="1138"/>
      <c r="K3462" s="1138"/>
      <c r="L3462" s="1138"/>
      <c r="M3462" s="1138"/>
      <c r="N3462" s="1138"/>
      <c r="O3462" s="1164">
        <v>45231</v>
      </c>
      <c r="P3462" s="557">
        <f t="shared" si="87"/>
        <v>0</v>
      </c>
    </row>
    <row r="3463" spans="1:16">
      <c r="A3463" s="1105">
        <v>45248</v>
      </c>
      <c r="B3463" s="1106" t="s">
        <v>34</v>
      </c>
      <c r="C3463" s="1106" t="s">
        <v>2848</v>
      </c>
      <c r="D3463" s="1137" t="s">
        <v>401</v>
      </c>
      <c r="E3463" s="1137"/>
      <c r="F3463" s="1137">
        <v>1</v>
      </c>
      <c r="G3463" s="1137">
        <v>1</v>
      </c>
      <c r="H3463" s="1138">
        <v>1</v>
      </c>
      <c r="I3463" s="1138"/>
      <c r="J3463" s="1138"/>
      <c r="K3463" s="1138"/>
      <c r="L3463" s="1138"/>
      <c r="M3463" s="1138"/>
      <c r="N3463" s="1138"/>
      <c r="O3463" s="1164">
        <v>45231</v>
      </c>
      <c r="P3463" s="557">
        <f t="shared" si="87"/>
        <v>0</v>
      </c>
    </row>
    <row r="3464" spans="1:16">
      <c r="A3464" s="1105">
        <v>45248</v>
      </c>
      <c r="B3464" s="1106" t="s">
        <v>34</v>
      </c>
      <c r="C3464" s="1106"/>
      <c r="D3464" s="1137" t="s">
        <v>404</v>
      </c>
      <c r="E3464" s="1137"/>
      <c r="F3464" s="1137">
        <v>9</v>
      </c>
      <c r="G3464" s="1137">
        <v>9</v>
      </c>
      <c r="H3464" s="1138">
        <v>9</v>
      </c>
      <c r="I3464" s="1138"/>
      <c r="J3464" s="1138"/>
      <c r="K3464" s="1138"/>
      <c r="L3464" s="1138"/>
      <c r="M3464" s="1138"/>
      <c r="N3464" s="1138"/>
      <c r="O3464" s="1164">
        <v>45231</v>
      </c>
      <c r="P3464" s="557">
        <f t="shared" si="87"/>
        <v>0</v>
      </c>
    </row>
    <row r="3465" spans="1:16">
      <c r="A3465" s="1105">
        <v>45248</v>
      </c>
      <c r="B3465" s="1106" t="s">
        <v>34</v>
      </c>
      <c r="C3465" s="1106" t="s">
        <v>2849</v>
      </c>
      <c r="D3465" s="1137" t="s">
        <v>97</v>
      </c>
      <c r="E3465" s="1137"/>
      <c r="F3465" s="1137">
        <v>1</v>
      </c>
      <c r="G3465" s="1137">
        <v>1</v>
      </c>
      <c r="H3465" s="1138"/>
      <c r="I3465" s="1138"/>
      <c r="J3465" s="1138">
        <v>1</v>
      </c>
      <c r="K3465" s="1138"/>
      <c r="L3465" s="1138"/>
      <c r="M3465" s="1138"/>
      <c r="N3465" s="1138">
        <v>12</v>
      </c>
      <c r="O3465" s="1164">
        <v>45231</v>
      </c>
      <c r="P3465" s="557">
        <f t="shared" si="87"/>
        <v>12</v>
      </c>
    </row>
    <row r="3466" spans="1:16">
      <c r="A3466" s="1105">
        <v>45248</v>
      </c>
      <c r="B3466" s="1106" t="s">
        <v>472</v>
      </c>
      <c r="C3466" s="1106" t="s">
        <v>2850</v>
      </c>
      <c r="D3466" s="1137" t="s">
        <v>95</v>
      </c>
      <c r="E3466" s="1137"/>
      <c r="F3466" s="1137">
        <v>2</v>
      </c>
      <c r="G3466" s="1137">
        <v>2</v>
      </c>
      <c r="H3466" s="1138"/>
      <c r="I3466" s="1138"/>
      <c r="J3466" s="1138"/>
      <c r="K3466" s="1138"/>
      <c r="L3466" s="1138"/>
      <c r="M3466" s="1138"/>
      <c r="N3466" s="1138">
        <v>24</v>
      </c>
      <c r="O3466" s="1164">
        <v>45231</v>
      </c>
      <c r="P3466" s="557">
        <f t="shared" si="87"/>
        <v>24</v>
      </c>
    </row>
    <row r="3467" spans="1:16">
      <c r="A3467" s="1105">
        <v>45248</v>
      </c>
      <c r="B3467" s="1106" t="s">
        <v>40</v>
      </c>
      <c r="C3467" s="1106" t="s">
        <v>2851</v>
      </c>
      <c r="D3467" s="1137" t="s">
        <v>95</v>
      </c>
      <c r="E3467" s="1137"/>
      <c r="F3467" s="1137">
        <v>1</v>
      </c>
      <c r="G3467" s="1137">
        <v>1</v>
      </c>
      <c r="H3467" s="1138"/>
      <c r="I3467" s="1138"/>
      <c r="J3467" s="1138">
        <v>1</v>
      </c>
      <c r="K3467" s="1138"/>
      <c r="L3467" s="1138"/>
      <c r="M3467" s="1138"/>
      <c r="N3467" s="1138">
        <v>12</v>
      </c>
      <c r="O3467" s="1164">
        <v>45231</v>
      </c>
      <c r="P3467" s="557">
        <f t="shared" si="87"/>
        <v>12</v>
      </c>
    </row>
    <row r="3468" spans="1:16">
      <c r="A3468" s="1105">
        <v>45248</v>
      </c>
      <c r="B3468" s="1106" t="s">
        <v>472</v>
      </c>
      <c r="C3468" s="1106" t="s">
        <v>2852</v>
      </c>
      <c r="D3468" s="1137" t="s">
        <v>96</v>
      </c>
      <c r="E3468" s="1137"/>
      <c r="F3468" s="1137">
        <v>3</v>
      </c>
      <c r="G3468" s="1137">
        <v>3</v>
      </c>
      <c r="H3468" s="1138"/>
      <c r="I3468" s="1138"/>
      <c r="J3468" s="1138">
        <v>3</v>
      </c>
      <c r="K3468" s="1138"/>
      <c r="L3468" s="1138"/>
      <c r="M3468" s="1138"/>
      <c r="N3468" s="1138">
        <v>36</v>
      </c>
      <c r="O3468" s="1164">
        <v>45231</v>
      </c>
      <c r="P3468" s="557">
        <f t="shared" si="87"/>
        <v>36</v>
      </c>
    </row>
    <row r="3469" spans="1:16">
      <c r="A3469" s="1105">
        <v>45248</v>
      </c>
      <c r="B3469" s="1106" t="s">
        <v>472</v>
      </c>
      <c r="C3469" s="1106" t="s">
        <v>2853</v>
      </c>
      <c r="D3469" s="1137" t="s">
        <v>10</v>
      </c>
      <c r="E3469" s="1137"/>
      <c r="F3469" s="1137">
        <v>5</v>
      </c>
      <c r="G3469" s="1137">
        <v>1.25</v>
      </c>
      <c r="H3469" s="1138"/>
      <c r="I3469" s="1138"/>
      <c r="J3469" s="1138"/>
      <c r="K3469" s="1138"/>
      <c r="L3469" s="1138"/>
      <c r="M3469" s="1138">
        <v>20</v>
      </c>
      <c r="N3469" s="1138"/>
      <c r="O3469" s="1164">
        <v>45231</v>
      </c>
      <c r="P3469" s="557">
        <f t="shared" si="87"/>
        <v>20</v>
      </c>
    </row>
    <row r="3470" spans="1:16">
      <c r="A3470" s="1105">
        <v>45248</v>
      </c>
      <c r="B3470" s="1106" t="s">
        <v>2</v>
      </c>
      <c r="C3470" s="1106" t="s">
        <v>2813</v>
      </c>
      <c r="D3470" s="1137" t="s">
        <v>10</v>
      </c>
      <c r="E3470" s="1137"/>
      <c r="F3470" s="1137">
        <v>1</v>
      </c>
      <c r="G3470" s="1137">
        <v>1</v>
      </c>
      <c r="H3470" s="1138"/>
      <c r="I3470" s="1138"/>
      <c r="J3470" s="1138"/>
      <c r="K3470" s="1138"/>
      <c r="L3470" s="1138"/>
      <c r="M3470" s="1138">
        <v>4</v>
      </c>
      <c r="N3470" s="1138"/>
      <c r="O3470" s="1164">
        <v>45231</v>
      </c>
      <c r="P3470" s="557">
        <f t="shared" si="87"/>
        <v>4</v>
      </c>
    </row>
    <row r="3471" spans="1:16">
      <c r="A3471" s="1105">
        <v>45248</v>
      </c>
      <c r="B3471" s="1106"/>
      <c r="C3471" s="1106" t="s">
        <v>2832</v>
      </c>
      <c r="D3471" s="1137"/>
      <c r="E3471" s="1137"/>
      <c r="F3471" s="1137">
        <v>2</v>
      </c>
      <c r="G3471" s="1137">
        <v>2</v>
      </c>
      <c r="H3471" s="1138"/>
      <c r="I3471" s="1138"/>
      <c r="J3471" s="1138"/>
      <c r="K3471" s="1138"/>
      <c r="L3471" s="1138"/>
      <c r="M3471" s="1138">
        <v>2</v>
      </c>
      <c r="N3471" s="1138"/>
      <c r="O3471" s="1164">
        <v>45231</v>
      </c>
      <c r="P3471" s="557">
        <f t="shared" si="87"/>
        <v>2</v>
      </c>
    </row>
    <row r="3472" spans="1:16">
      <c r="A3472" s="1105">
        <v>45248</v>
      </c>
      <c r="B3472" s="1106" t="s">
        <v>41</v>
      </c>
      <c r="C3472" s="1106" t="s">
        <v>2854</v>
      </c>
      <c r="D3472" s="1137" t="s">
        <v>354</v>
      </c>
      <c r="E3472" s="1137"/>
      <c r="F3472" s="1137">
        <v>2</v>
      </c>
      <c r="G3472" s="1137">
        <v>2</v>
      </c>
      <c r="H3472" s="1138"/>
      <c r="I3472" s="1138"/>
      <c r="J3472" s="1138"/>
      <c r="K3472" s="1138"/>
      <c r="L3472" s="1138"/>
      <c r="M3472" s="1138">
        <v>10</v>
      </c>
      <c r="N3472" s="1138"/>
      <c r="O3472" s="1164">
        <v>45231</v>
      </c>
      <c r="P3472" s="557">
        <f t="shared" si="87"/>
        <v>10</v>
      </c>
    </row>
    <row r="3473" spans="1:16">
      <c r="A3473" s="1105">
        <v>45248</v>
      </c>
      <c r="B3473" s="1106" t="s">
        <v>41</v>
      </c>
      <c r="C3473" s="1106" t="s">
        <v>2855</v>
      </c>
      <c r="D3473" s="1137" t="s">
        <v>228</v>
      </c>
      <c r="E3473" s="1137"/>
      <c r="F3473" s="1137">
        <v>1</v>
      </c>
      <c r="G3473" s="1137">
        <v>1</v>
      </c>
      <c r="H3473" s="1138"/>
      <c r="I3473" s="1138"/>
      <c r="J3473" s="1138"/>
      <c r="K3473" s="1138"/>
      <c r="L3473" s="1138"/>
      <c r="M3473" s="1138">
        <v>45</v>
      </c>
      <c r="N3473" s="1138"/>
      <c r="O3473" s="1164">
        <v>45231</v>
      </c>
      <c r="P3473" s="557">
        <f t="shared" si="87"/>
        <v>45</v>
      </c>
    </row>
    <row r="3474" spans="1:16">
      <c r="A3474" s="1105">
        <v>45250</v>
      </c>
      <c r="B3474" s="1106" t="s">
        <v>14</v>
      </c>
      <c r="C3474" s="1106" t="s">
        <v>2856</v>
      </c>
      <c r="D3474" s="1137" t="s">
        <v>402</v>
      </c>
      <c r="E3474" s="1137"/>
      <c r="F3474" s="1137">
        <v>1</v>
      </c>
      <c r="G3474" s="1137">
        <v>1</v>
      </c>
      <c r="H3474" s="1138">
        <v>1</v>
      </c>
      <c r="I3474" s="1138"/>
      <c r="J3474" s="1138"/>
      <c r="K3474" s="1138"/>
      <c r="L3474" s="1138"/>
      <c r="M3474" s="1138"/>
      <c r="N3474" s="1138"/>
      <c r="O3474" s="1164">
        <v>45231</v>
      </c>
      <c r="P3474" s="557">
        <f t="shared" si="87"/>
        <v>0</v>
      </c>
    </row>
    <row r="3475" spans="1:16">
      <c r="A3475" s="1105">
        <v>45250</v>
      </c>
      <c r="B3475" s="1106" t="s">
        <v>14</v>
      </c>
      <c r="C3475" s="1106" t="s">
        <v>2857</v>
      </c>
      <c r="D3475" s="1137" t="s">
        <v>402</v>
      </c>
      <c r="E3475" s="1137"/>
      <c r="F3475" s="1137">
        <v>1</v>
      </c>
      <c r="G3475" s="1137">
        <v>1</v>
      </c>
      <c r="H3475" s="1138">
        <v>1</v>
      </c>
      <c r="I3475" s="1138"/>
      <c r="J3475" s="1138"/>
      <c r="K3475" s="1138"/>
      <c r="L3475" s="1138"/>
      <c r="M3475" s="1138"/>
      <c r="N3475" s="1138"/>
      <c r="O3475" s="1164">
        <v>45231</v>
      </c>
      <c r="P3475" s="557">
        <f t="shared" si="87"/>
        <v>0</v>
      </c>
    </row>
    <row r="3476" spans="1:16">
      <c r="A3476" s="1105">
        <v>45250</v>
      </c>
      <c r="B3476" s="1106" t="s">
        <v>14</v>
      </c>
      <c r="C3476" s="1106" t="s">
        <v>2857</v>
      </c>
      <c r="D3476" s="1137" t="s">
        <v>400</v>
      </c>
      <c r="E3476" s="1137"/>
      <c r="F3476" s="1137">
        <v>1</v>
      </c>
      <c r="G3476" s="1137">
        <v>1</v>
      </c>
      <c r="H3476" s="1138">
        <v>1</v>
      </c>
      <c r="I3476" s="1138"/>
      <c r="J3476" s="1138"/>
      <c r="K3476" s="1138"/>
      <c r="L3476" s="1138"/>
      <c r="M3476" s="1138"/>
      <c r="N3476" s="1138"/>
      <c r="O3476" s="1164">
        <v>45231</v>
      </c>
      <c r="P3476" s="557">
        <f t="shared" si="87"/>
        <v>0</v>
      </c>
    </row>
    <row r="3477" spans="1:16">
      <c r="A3477" s="1105">
        <v>45250</v>
      </c>
      <c r="B3477" s="1106" t="s">
        <v>2</v>
      </c>
      <c r="C3477" s="1106" t="s">
        <v>2858</v>
      </c>
      <c r="D3477" s="1137" t="s">
        <v>204</v>
      </c>
      <c r="E3477" s="1137"/>
      <c r="F3477" s="1137">
        <v>1</v>
      </c>
      <c r="G3477" s="1137">
        <v>1</v>
      </c>
      <c r="H3477" s="1138"/>
      <c r="I3477" s="1138"/>
      <c r="J3477" s="1138"/>
      <c r="K3477" s="1138"/>
      <c r="L3477" s="1138"/>
      <c r="M3477" s="1138"/>
      <c r="N3477" s="1138">
        <v>65</v>
      </c>
      <c r="O3477" s="1164">
        <v>45231</v>
      </c>
      <c r="P3477" s="557">
        <f t="shared" ref="P3477:P3510" si="89">SUM(K3477:N3477)</f>
        <v>65</v>
      </c>
    </row>
    <row r="3478" spans="1:16">
      <c r="A3478" s="1105">
        <v>45250</v>
      </c>
      <c r="B3478" s="1106" t="s">
        <v>2</v>
      </c>
      <c r="C3478" s="1106" t="s">
        <v>2859</v>
      </c>
      <c r="D3478" s="1137" t="s">
        <v>10</v>
      </c>
      <c r="E3478" s="1137"/>
      <c r="F3478" s="1137">
        <v>1</v>
      </c>
      <c r="G3478" s="1137">
        <v>1</v>
      </c>
      <c r="H3478" s="1138"/>
      <c r="I3478" s="1138"/>
      <c r="J3478" s="1138"/>
      <c r="K3478" s="1138"/>
      <c r="L3478" s="1138"/>
      <c r="M3478" s="1138">
        <v>4</v>
      </c>
      <c r="N3478" s="1138"/>
      <c r="O3478" s="1164">
        <v>45231</v>
      </c>
      <c r="P3478" s="557">
        <f t="shared" si="89"/>
        <v>4</v>
      </c>
    </row>
    <row r="3479" spans="1:16">
      <c r="A3479" s="1105">
        <v>45250</v>
      </c>
      <c r="B3479" s="1106"/>
      <c r="C3479" s="1106" t="s">
        <v>2832</v>
      </c>
      <c r="D3479" s="1137"/>
      <c r="E3479" s="1137"/>
      <c r="F3479" s="1137">
        <v>4</v>
      </c>
      <c r="G3479" s="1137">
        <v>4</v>
      </c>
      <c r="H3479" s="1138"/>
      <c r="I3479" s="1138"/>
      <c r="J3479" s="1138"/>
      <c r="K3479" s="1138"/>
      <c r="L3479" s="1138"/>
      <c r="M3479" s="1138">
        <v>4</v>
      </c>
      <c r="N3479" s="1138"/>
      <c r="O3479" s="1164">
        <v>45231</v>
      </c>
      <c r="P3479" s="557">
        <f t="shared" si="89"/>
        <v>4</v>
      </c>
    </row>
    <row r="3480" spans="1:16">
      <c r="A3480" s="1105">
        <v>45250</v>
      </c>
      <c r="B3480" s="1106" t="s">
        <v>472</v>
      </c>
      <c r="C3480" s="1106" t="s">
        <v>1125</v>
      </c>
      <c r="D3480" s="1137" t="s">
        <v>204</v>
      </c>
      <c r="E3480" s="1137"/>
      <c r="F3480" s="1137">
        <v>1</v>
      </c>
      <c r="G3480" s="1137">
        <v>1</v>
      </c>
      <c r="H3480" s="1138"/>
      <c r="I3480" s="1138"/>
      <c r="J3480" s="1138"/>
      <c r="K3480" s="1138"/>
      <c r="L3480" s="1138"/>
      <c r="M3480" s="1138"/>
      <c r="N3480" s="1138">
        <v>65</v>
      </c>
      <c r="O3480" s="1164">
        <v>45231</v>
      </c>
      <c r="P3480" s="557">
        <f t="shared" si="89"/>
        <v>65</v>
      </c>
    </row>
    <row r="3481" spans="1:16">
      <c r="A3481" s="1105">
        <v>45250</v>
      </c>
      <c r="B3481" s="1106" t="s">
        <v>472</v>
      </c>
      <c r="C3481" s="1106" t="s">
        <v>2860</v>
      </c>
      <c r="D3481" s="1137" t="s">
        <v>10</v>
      </c>
      <c r="E3481" s="1137"/>
      <c r="F3481" s="1137">
        <v>5</v>
      </c>
      <c r="G3481" s="1137">
        <v>1.25</v>
      </c>
      <c r="H3481" s="1138"/>
      <c r="I3481" s="1138"/>
      <c r="J3481" s="1138"/>
      <c r="K3481" s="1138"/>
      <c r="L3481" s="1138"/>
      <c r="M3481" s="1138">
        <v>20</v>
      </c>
      <c r="N3481" s="1138"/>
      <c r="O3481" s="1164">
        <v>45231</v>
      </c>
      <c r="P3481" s="557">
        <f t="shared" si="89"/>
        <v>20</v>
      </c>
    </row>
    <row r="3482" spans="1:16">
      <c r="A3482" s="1105">
        <v>45250</v>
      </c>
      <c r="B3482" s="1106" t="s">
        <v>37</v>
      </c>
      <c r="C3482" s="1106" t="s">
        <v>2861</v>
      </c>
      <c r="D3482" s="1137" t="s">
        <v>97</v>
      </c>
      <c r="E3482" s="1137"/>
      <c r="F3482" s="1137">
        <v>1</v>
      </c>
      <c r="G3482" s="1137">
        <v>1</v>
      </c>
      <c r="H3482" s="1138"/>
      <c r="I3482" s="1138"/>
      <c r="J3482" s="1138">
        <v>1</v>
      </c>
      <c r="K3482" s="1138"/>
      <c r="L3482" s="1138"/>
      <c r="M3482" s="1138"/>
      <c r="N3482" s="1138">
        <v>12</v>
      </c>
      <c r="O3482" s="1164">
        <v>45231</v>
      </c>
      <c r="P3482" s="557">
        <f t="shared" si="89"/>
        <v>12</v>
      </c>
    </row>
    <row r="3483" spans="1:16">
      <c r="A3483" s="1105">
        <v>45250</v>
      </c>
      <c r="B3483" s="1106" t="s">
        <v>472</v>
      </c>
      <c r="C3483" s="1106" t="s">
        <v>2862</v>
      </c>
      <c r="D3483" s="1137" t="s">
        <v>96</v>
      </c>
      <c r="E3483" s="1137"/>
      <c r="F3483" s="1137">
        <v>3</v>
      </c>
      <c r="G3483" s="1137">
        <v>3</v>
      </c>
      <c r="H3483" s="1138"/>
      <c r="I3483" s="1138"/>
      <c r="J3483" s="1138"/>
      <c r="K3483" s="1138"/>
      <c r="L3483" s="1138"/>
      <c r="M3483" s="1138"/>
      <c r="N3483" s="1138">
        <v>36</v>
      </c>
      <c r="O3483" s="1164">
        <v>45231</v>
      </c>
      <c r="P3483" s="557">
        <f t="shared" si="89"/>
        <v>36</v>
      </c>
    </row>
    <row r="3484" spans="1:16">
      <c r="A3484" s="1105">
        <v>45251</v>
      </c>
      <c r="B3484" s="1106" t="s">
        <v>472</v>
      </c>
      <c r="C3484" s="1106" t="s">
        <v>2863</v>
      </c>
      <c r="D3484" s="1137" t="s">
        <v>401</v>
      </c>
      <c r="E3484" s="1137"/>
      <c r="F3484" s="1137">
        <v>5</v>
      </c>
      <c r="G3484" s="1137">
        <v>5</v>
      </c>
      <c r="H3484" s="1138">
        <v>5</v>
      </c>
      <c r="I3484" s="1138"/>
      <c r="J3484" s="1138"/>
      <c r="K3484" s="1138"/>
      <c r="L3484" s="1138"/>
      <c r="M3484" s="1138"/>
      <c r="N3484" s="1138"/>
      <c r="O3484" s="1164">
        <v>45231</v>
      </c>
      <c r="P3484" s="557">
        <f t="shared" si="89"/>
        <v>0</v>
      </c>
    </row>
    <row r="3485" spans="1:16">
      <c r="A3485" s="1105">
        <v>45251</v>
      </c>
      <c r="B3485" s="1106" t="s">
        <v>472</v>
      </c>
      <c r="C3485" s="1106" t="s">
        <v>2864</v>
      </c>
      <c r="D3485" s="1137" t="s">
        <v>401</v>
      </c>
      <c r="E3485" s="1137"/>
      <c r="F3485" s="1137">
        <v>1</v>
      </c>
      <c r="G3485" s="1137">
        <v>1</v>
      </c>
      <c r="H3485" s="1138">
        <v>1</v>
      </c>
      <c r="I3485" s="1138"/>
      <c r="J3485" s="1138"/>
      <c r="K3485" s="1138"/>
      <c r="L3485" s="1138"/>
      <c r="M3485" s="1138"/>
      <c r="N3485" s="1138"/>
      <c r="O3485" s="1164">
        <v>45231</v>
      </c>
      <c r="P3485" s="557">
        <f t="shared" si="89"/>
        <v>0</v>
      </c>
    </row>
    <row r="3486" spans="1:16">
      <c r="A3486" s="1105">
        <v>45251</v>
      </c>
      <c r="B3486" s="1106" t="s">
        <v>37</v>
      </c>
      <c r="C3486" s="1106" t="s">
        <v>2861</v>
      </c>
      <c r="D3486" s="1137" t="s">
        <v>97</v>
      </c>
      <c r="E3486" s="1137"/>
      <c r="F3486" s="1137">
        <v>1</v>
      </c>
      <c r="G3486" s="1137">
        <v>1</v>
      </c>
      <c r="H3486" s="1138"/>
      <c r="I3486" s="1138"/>
      <c r="J3486" s="1138">
        <v>1</v>
      </c>
      <c r="K3486" s="1138"/>
      <c r="L3486" s="1138"/>
      <c r="M3486" s="1138"/>
      <c r="N3486" s="1138">
        <v>12</v>
      </c>
      <c r="O3486" s="1164">
        <v>45231</v>
      </c>
      <c r="P3486" s="557">
        <f t="shared" si="89"/>
        <v>12</v>
      </c>
    </row>
    <row r="3487" spans="1:16">
      <c r="A3487" s="1105">
        <v>45251</v>
      </c>
      <c r="B3487" s="1106" t="s">
        <v>37</v>
      </c>
      <c r="C3487" s="1106" t="s">
        <v>2563</v>
      </c>
      <c r="D3487" s="1137" t="s">
        <v>98</v>
      </c>
      <c r="E3487" s="1137"/>
      <c r="F3487" s="1137">
        <v>1</v>
      </c>
      <c r="G3487" s="1137">
        <v>1</v>
      </c>
      <c r="H3487" s="1138"/>
      <c r="I3487" s="1138"/>
      <c r="J3487" s="1138">
        <v>1</v>
      </c>
      <c r="K3487" s="1138"/>
      <c r="L3487" s="1138"/>
      <c r="M3487" s="1138"/>
      <c r="N3487" s="1138">
        <v>12</v>
      </c>
      <c r="O3487" s="1164">
        <v>45231</v>
      </c>
      <c r="P3487" s="557">
        <f t="shared" si="89"/>
        <v>12</v>
      </c>
    </row>
    <row r="3488" spans="1:16">
      <c r="A3488" s="1105">
        <v>45251</v>
      </c>
      <c r="B3488" s="1106" t="s">
        <v>472</v>
      </c>
      <c r="C3488" s="1106" t="s">
        <v>2865</v>
      </c>
      <c r="D3488" s="1137" t="s">
        <v>95</v>
      </c>
      <c r="E3488" s="1137"/>
      <c r="F3488" s="1137">
        <v>2</v>
      </c>
      <c r="G3488" s="1137">
        <v>2</v>
      </c>
      <c r="H3488" s="1138"/>
      <c r="I3488" s="1138"/>
      <c r="J3488" s="1138"/>
      <c r="K3488" s="1138"/>
      <c r="L3488" s="1138"/>
      <c r="M3488" s="1138"/>
      <c r="N3488" s="1138">
        <v>24</v>
      </c>
      <c r="O3488" s="1164">
        <v>45231</v>
      </c>
      <c r="P3488" s="557">
        <f t="shared" si="89"/>
        <v>24</v>
      </c>
    </row>
    <row r="3489" spans="1:16">
      <c r="A3489" s="1105">
        <v>45251</v>
      </c>
      <c r="B3489" s="1106" t="s">
        <v>472</v>
      </c>
      <c r="C3489" s="1106" t="s">
        <v>2865</v>
      </c>
      <c r="D3489" s="1137" t="s">
        <v>96</v>
      </c>
      <c r="E3489" s="1137"/>
      <c r="F3489" s="1137">
        <v>1</v>
      </c>
      <c r="G3489" s="1137">
        <v>1</v>
      </c>
      <c r="H3489" s="1138"/>
      <c r="I3489" s="1138"/>
      <c r="J3489" s="1138">
        <v>1</v>
      </c>
      <c r="K3489" s="1138"/>
      <c r="L3489" s="1138"/>
      <c r="M3489" s="1138"/>
      <c r="N3489" s="1138">
        <v>12</v>
      </c>
      <c r="O3489" s="1164">
        <v>45231</v>
      </c>
      <c r="P3489" s="557">
        <f t="shared" si="89"/>
        <v>12</v>
      </c>
    </row>
    <row r="3490" spans="1:16">
      <c r="A3490" s="1105">
        <v>45251</v>
      </c>
      <c r="B3490" s="1106" t="s">
        <v>41</v>
      </c>
      <c r="C3490" s="1106" t="s">
        <v>2873</v>
      </c>
      <c r="D3490" s="1137" t="s">
        <v>228</v>
      </c>
      <c r="E3490" s="1137"/>
      <c r="F3490" s="1137">
        <v>2</v>
      </c>
      <c r="G3490" s="1137">
        <v>2</v>
      </c>
      <c r="H3490" s="1138"/>
      <c r="I3490" s="1138"/>
      <c r="J3490" s="1138"/>
      <c r="K3490" s="1138"/>
      <c r="L3490" s="1138"/>
      <c r="M3490" s="1138">
        <v>20</v>
      </c>
      <c r="N3490" s="1138"/>
      <c r="O3490" s="1164">
        <v>45231</v>
      </c>
      <c r="P3490" s="557">
        <f t="shared" si="89"/>
        <v>20</v>
      </c>
    </row>
    <row r="3491" spans="1:16">
      <c r="A3491" s="1105">
        <v>45251</v>
      </c>
      <c r="B3491" s="1106" t="s">
        <v>472</v>
      </c>
      <c r="C3491" s="1106" t="s">
        <v>2866</v>
      </c>
      <c r="D3491" s="1137" t="s">
        <v>10</v>
      </c>
      <c r="E3491" s="1137"/>
      <c r="F3491" s="1137">
        <v>6</v>
      </c>
      <c r="G3491" s="1137">
        <v>1.5</v>
      </c>
      <c r="H3491" s="1138"/>
      <c r="I3491" s="1138"/>
      <c r="J3491" s="1138"/>
      <c r="K3491" s="1138"/>
      <c r="L3491" s="1138"/>
      <c r="M3491" s="1138">
        <v>24</v>
      </c>
      <c r="N3491" s="1138"/>
      <c r="O3491" s="1164">
        <v>45231</v>
      </c>
      <c r="P3491" s="557">
        <f t="shared" si="89"/>
        <v>24</v>
      </c>
    </row>
    <row r="3492" spans="1:16">
      <c r="A3492" s="1105">
        <v>45252</v>
      </c>
      <c r="B3492" s="1106"/>
      <c r="C3492" s="1106" t="s">
        <v>2832</v>
      </c>
      <c r="D3492" s="1137"/>
      <c r="E3492" s="1137"/>
      <c r="F3492" s="1137">
        <v>4</v>
      </c>
      <c r="G3492" s="1137">
        <v>4</v>
      </c>
      <c r="H3492" s="1138"/>
      <c r="I3492" s="1138"/>
      <c r="J3492" s="1138"/>
      <c r="K3492" s="1138"/>
      <c r="L3492" s="1138"/>
      <c r="M3492" s="1138">
        <v>2</v>
      </c>
      <c r="N3492" s="1138"/>
      <c r="O3492" s="1164">
        <v>45231</v>
      </c>
      <c r="P3492" s="557">
        <f t="shared" si="89"/>
        <v>2</v>
      </c>
    </row>
    <row r="3493" spans="1:16">
      <c r="A3493" s="1105">
        <v>45252</v>
      </c>
      <c r="B3493" s="1106" t="s">
        <v>41</v>
      </c>
      <c r="C3493" s="1106" t="s">
        <v>2867</v>
      </c>
      <c r="D3493" s="1137" t="s">
        <v>11</v>
      </c>
      <c r="E3493" s="1137"/>
      <c r="F3493" s="1137">
        <v>4</v>
      </c>
      <c r="G3493" s="1137">
        <v>4</v>
      </c>
      <c r="H3493" s="1138"/>
      <c r="I3493" s="1138"/>
      <c r="J3493" s="1138"/>
      <c r="K3493" s="1138"/>
      <c r="L3493" s="1138"/>
      <c r="M3493" s="1138">
        <v>24</v>
      </c>
      <c r="N3493" s="1138"/>
      <c r="O3493" s="1164">
        <v>45231</v>
      </c>
      <c r="P3493" s="557">
        <f t="shared" si="89"/>
        <v>24</v>
      </c>
    </row>
    <row r="3494" spans="1:16">
      <c r="A3494" s="1105">
        <v>45252</v>
      </c>
      <c r="B3494" s="1106" t="s">
        <v>472</v>
      </c>
      <c r="C3494" s="1106" t="s">
        <v>2868</v>
      </c>
      <c r="D3494" s="1137" t="s">
        <v>10</v>
      </c>
      <c r="E3494" s="1137"/>
      <c r="F3494" s="1137">
        <v>8</v>
      </c>
      <c r="G3494" s="1137">
        <v>2</v>
      </c>
      <c r="H3494" s="1138"/>
      <c r="I3494" s="1138"/>
      <c r="J3494" s="1138"/>
      <c r="K3494" s="1138"/>
      <c r="L3494" s="1138"/>
      <c r="M3494" s="1138">
        <v>30</v>
      </c>
      <c r="N3494" s="1138"/>
      <c r="O3494" s="1164">
        <v>45231</v>
      </c>
      <c r="P3494" s="557">
        <f t="shared" si="89"/>
        <v>30</v>
      </c>
    </row>
    <row r="3495" spans="1:16">
      <c r="A3495" s="1105">
        <v>45252</v>
      </c>
      <c r="B3495" s="1106" t="s">
        <v>41</v>
      </c>
      <c r="C3495" s="1106" t="s">
        <v>1207</v>
      </c>
      <c r="D3495" s="1137" t="s">
        <v>200</v>
      </c>
      <c r="E3495" s="1137"/>
      <c r="F3495" s="1137">
        <v>1</v>
      </c>
      <c r="G3495" s="1137">
        <v>1</v>
      </c>
      <c r="H3495" s="1138"/>
      <c r="I3495" s="1138"/>
      <c r="J3495" s="1138"/>
      <c r="K3495" s="1138">
        <v>6</v>
      </c>
      <c r="L3495" s="1138"/>
      <c r="M3495" s="1138"/>
      <c r="N3495" s="1138"/>
      <c r="O3495" s="1164">
        <v>45231</v>
      </c>
      <c r="P3495" s="557">
        <f t="shared" si="89"/>
        <v>6</v>
      </c>
    </row>
    <row r="3496" spans="1:16">
      <c r="A3496" s="1105">
        <v>45252</v>
      </c>
      <c r="B3496" s="1106" t="s">
        <v>37</v>
      </c>
      <c r="C3496" s="1106" t="s">
        <v>2598</v>
      </c>
      <c r="D3496" s="1137" t="s">
        <v>97</v>
      </c>
      <c r="E3496" s="1137"/>
      <c r="F3496" s="1137">
        <v>1</v>
      </c>
      <c r="G3496" s="1137">
        <v>1</v>
      </c>
      <c r="H3496" s="1138"/>
      <c r="I3496" s="1138"/>
      <c r="J3496" s="1138">
        <v>1</v>
      </c>
      <c r="K3496" s="1138"/>
      <c r="L3496" s="1138"/>
      <c r="M3496" s="1138"/>
      <c r="N3496" s="1138">
        <v>12</v>
      </c>
      <c r="O3496" s="1164">
        <v>45231</v>
      </c>
      <c r="P3496" s="557">
        <f t="shared" si="89"/>
        <v>12</v>
      </c>
    </row>
    <row r="3497" spans="1:16">
      <c r="A3497" s="1105">
        <v>45252</v>
      </c>
      <c r="B3497" s="1106" t="s">
        <v>34</v>
      </c>
      <c r="C3497" s="1106" t="s">
        <v>1651</v>
      </c>
      <c r="D3497" s="1137" t="s">
        <v>97</v>
      </c>
      <c r="E3497" s="1137"/>
      <c r="F3497" s="1137">
        <v>1</v>
      </c>
      <c r="G3497" s="1137">
        <v>1</v>
      </c>
      <c r="H3497" s="1138"/>
      <c r="I3497" s="1138"/>
      <c r="J3497" s="1138"/>
      <c r="K3497" s="1138"/>
      <c r="L3497" s="1138"/>
      <c r="M3497" s="1138"/>
      <c r="N3497" s="1138">
        <v>12</v>
      </c>
      <c r="O3497" s="1164">
        <v>45231</v>
      </c>
      <c r="P3497" s="557">
        <f t="shared" si="89"/>
        <v>12</v>
      </c>
    </row>
    <row r="3498" spans="1:16">
      <c r="A3498" s="1105">
        <v>45252</v>
      </c>
      <c r="B3498" s="1106" t="s">
        <v>472</v>
      </c>
      <c r="C3498" s="1106" t="s">
        <v>2869</v>
      </c>
      <c r="D3498" s="1137" t="s">
        <v>95</v>
      </c>
      <c r="E3498" s="1137"/>
      <c r="F3498" s="1137">
        <v>1</v>
      </c>
      <c r="G3498" s="1137">
        <v>1</v>
      </c>
      <c r="H3498" s="1138"/>
      <c r="I3498" s="1138"/>
      <c r="J3498" s="1138"/>
      <c r="K3498" s="1138"/>
      <c r="L3498" s="1138"/>
      <c r="M3498" s="1138"/>
      <c r="N3498" s="1138">
        <v>12</v>
      </c>
      <c r="O3498" s="1164">
        <v>45231</v>
      </c>
      <c r="P3498" s="557">
        <f t="shared" si="89"/>
        <v>12</v>
      </c>
    </row>
    <row r="3499" spans="1:16">
      <c r="A3499" s="1105">
        <v>45252</v>
      </c>
      <c r="B3499" s="1106" t="s">
        <v>472</v>
      </c>
      <c r="C3499" s="1106" t="s">
        <v>2757</v>
      </c>
      <c r="D3499" s="1137" t="s">
        <v>401</v>
      </c>
      <c r="E3499" s="1137"/>
      <c r="F3499" s="1137">
        <v>5</v>
      </c>
      <c r="G3499" s="1137">
        <v>5</v>
      </c>
      <c r="H3499" s="1138">
        <v>5</v>
      </c>
      <c r="I3499" s="1138"/>
      <c r="J3499" s="1138"/>
      <c r="K3499" s="1138"/>
      <c r="L3499" s="1138"/>
      <c r="M3499" s="1138"/>
      <c r="N3499" s="1138"/>
      <c r="O3499" s="1164">
        <v>45231</v>
      </c>
      <c r="P3499" s="557">
        <f t="shared" si="89"/>
        <v>0</v>
      </c>
    </row>
    <row r="3500" spans="1:16">
      <c r="A3500" s="1105">
        <v>45252</v>
      </c>
      <c r="B3500" s="1106" t="s">
        <v>472</v>
      </c>
      <c r="C3500" s="1106" t="s">
        <v>1798</v>
      </c>
      <c r="D3500" s="1137" t="s">
        <v>401</v>
      </c>
      <c r="E3500" s="1137"/>
      <c r="F3500" s="1137">
        <v>1</v>
      </c>
      <c r="G3500" s="1137">
        <v>1</v>
      </c>
      <c r="H3500" s="1138">
        <v>1</v>
      </c>
      <c r="I3500" s="1138"/>
      <c r="J3500" s="1138"/>
      <c r="K3500" s="1138"/>
      <c r="L3500" s="1138"/>
      <c r="M3500" s="1138"/>
      <c r="N3500" s="1138"/>
      <c r="O3500" s="1164">
        <v>45231</v>
      </c>
      <c r="P3500" s="557">
        <f t="shared" si="89"/>
        <v>0</v>
      </c>
    </row>
    <row r="3501" spans="1:16">
      <c r="A3501" s="1105">
        <v>45253</v>
      </c>
      <c r="B3501" s="1106" t="s">
        <v>472</v>
      </c>
      <c r="C3501" s="1106" t="s">
        <v>2872</v>
      </c>
      <c r="D3501" s="1137" t="s">
        <v>10</v>
      </c>
      <c r="E3501" s="1137"/>
      <c r="F3501" s="1137">
        <v>7</v>
      </c>
      <c r="G3501" s="1137">
        <v>1.75</v>
      </c>
      <c r="H3501" s="1138"/>
      <c r="I3501" s="1138"/>
      <c r="J3501" s="1138"/>
      <c r="K3501" s="1138"/>
      <c r="L3501" s="1138"/>
      <c r="M3501" s="1138"/>
      <c r="N3501" s="1138"/>
      <c r="O3501" s="1164">
        <v>45231</v>
      </c>
      <c r="P3501" s="557">
        <f t="shared" si="89"/>
        <v>0</v>
      </c>
    </row>
    <row r="3502" spans="1:16">
      <c r="A3502" s="1105">
        <v>45253</v>
      </c>
      <c r="B3502" s="1106" t="s">
        <v>41</v>
      </c>
      <c r="C3502" s="1106" t="s">
        <v>2870</v>
      </c>
      <c r="D3502" s="1137" t="s">
        <v>11</v>
      </c>
      <c r="E3502" s="1137"/>
      <c r="F3502" s="1137">
        <v>1</v>
      </c>
      <c r="G3502" s="1137">
        <v>1</v>
      </c>
      <c r="H3502" s="1138"/>
      <c r="I3502" s="1138"/>
      <c r="J3502" s="1138"/>
      <c r="K3502" s="1138"/>
      <c r="L3502" s="1138"/>
      <c r="M3502" s="1138">
        <v>6</v>
      </c>
      <c r="N3502" s="1138"/>
      <c r="O3502" s="1164">
        <v>45231</v>
      </c>
      <c r="P3502" s="557">
        <f t="shared" si="89"/>
        <v>6</v>
      </c>
    </row>
    <row r="3503" spans="1:16">
      <c r="A3503" s="1105">
        <v>45253</v>
      </c>
      <c r="B3503" s="1106"/>
      <c r="C3503" s="1106" t="s">
        <v>2832</v>
      </c>
      <c r="D3503" s="1137"/>
      <c r="E3503" s="1137"/>
      <c r="F3503" s="1137">
        <v>4</v>
      </c>
      <c r="G3503" s="1137">
        <v>4</v>
      </c>
      <c r="H3503" s="1138"/>
      <c r="I3503" s="1138"/>
      <c r="J3503" s="1138"/>
      <c r="K3503" s="1138"/>
      <c r="L3503" s="1138"/>
      <c r="M3503" s="1138">
        <v>5</v>
      </c>
      <c r="N3503" s="1138"/>
      <c r="O3503" s="1164">
        <v>45231</v>
      </c>
      <c r="P3503" s="557">
        <f t="shared" si="89"/>
        <v>5</v>
      </c>
    </row>
    <row r="3504" spans="1:16">
      <c r="A3504" s="1105">
        <v>45253</v>
      </c>
      <c r="B3504" s="1106" t="s">
        <v>37</v>
      </c>
      <c r="C3504" s="1106" t="s">
        <v>2598</v>
      </c>
      <c r="D3504" s="1137" t="s">
        <v>98</v>
      </c>
      <c r="E3504" s="1137"/>
      <c r="F3504" s="1137">
        <v>1</v>
      </c>
      <c r="G3504" s="1137">
        <v>1</v>
      </c>
      <c r="H3504" s="1138"/>
      <c r="I3504" s="1138"/>
      <c r="J3504" s="1138">
        <v>1</v>
      </c>
      <c r="K3504" s="1138"/>
      <c r="L3504" s="1138"/>
      <c r="M3504" s="1138"/>
      <c r="N3504" s="1138">
        <v>12</v>
      </c>
      <c r="O3504" s="1164">
        <v>45231</v>
      </c>
      <c r="P3504" s="557">
        <f t="shared" si="89"/>
        <v>12</v>
      </c>
    </row>
    <row r="3505" spans="1:16">
      <c r="A3505" s="1105">
        <v>45253</v>
      </c>
      <c r="B3505" s="1106" t="s">
        <v>472</v>
      </c>
      <c r="C3505" s="1106" t="s">
        <v>2869</v>
      </c>
      <c r="D3505" s="1137" t="s">
        <v>95</v>
      </c>
      <c r="E3505" s="1137"/>
      <c r="F3505" s="1137">
        <v>1</v>
      </c>
      <c r="G3505" s="1137">
        <v>1</v>
      </c>
      <c r="H3505" s="1138"/>
      <c r="I3505" s="1138"/>
      <c r="J3505" s="1138"/>
      <c r="K3505" s="1138"/>
      <c r="L3505" s="1138"/>
      <c r="M3505" s="1138"/>
      <c r="N3505" s="1138">
        <v>12</v>
      </c>
      <c r="O3505" s="1164">
        <v>45231</v>
      </c>
      <c r="P3505" s="557">
        <f t="shared" si="89"/>
        <v>12</v>
      </c>
    </row>
    <row r="3506" spans="1:16">
      <c r="A3506" s="1105">
        <v>45253</v>
      </c>
      <c r="B3506" s="1106" t="s">
        <v>472</v>
      </c>
      <c r="C3506" s="1106" t="s">
        <v>2871</v>
      </c>
      <c r="D3506" s="1137" t="s">
        <v>96</v>
      </c>
      <c r="E3506" s="1137"/>
      <c r="F3506" s="1137">
        <v>3</v>
      </c>
      <c r="G3506" s="1137">
        <v>3</v>
      </c>
      <c r="H3506" s="1138"/>
      <c r="I3506" s="1138"/>
      <c r="J3506" s="1138">
        <v>3</v>
      </c>
      <c r="K3506" s="1138"/>
      <c r="L3506" s="1138"/>
      <c r="M3506" s="1138"/>
      <c r="N3506" s="1138">
        <v>36</v>
      </c>
      <c r="O3506" s="1164">
        <v>45231</v>
      </c>
      <c r="P3506" s="557">
        <f t="shared" si="89"/>
        <v>36</v>
      </c>
    </row>
    <row r="3507" spans="1:16">
      <c r="A3507" s="1105">
        <v>45253</v>
      </c>
      <c r="B3507" s="1106" t="s">
        <v>472</v>
      </c>
      <c r="C3507" s="1106" t="s">
        <v>1880</v>
      </c>
      <c r="D3507" s="1137" t="s">
        <v>400</v>
      </c>
      <c r="E3507" s="1137"/>
      <c r="F3507" s="1137">
        <v>1</v>
      </c>
      <c r="G3507" s="1137">
        <v>1</v>
      </c>
      <c r="H3507" s="1137">
        <v>1</v>
      </c>
      <c r="I3507" s="1138"/>
      <c r="J3507" s="1138"/>
      <c r="K3507" s="1138"/>
      <c r="L3507" s="1138"/>
      <c r="M3507" s="1138"/>
      <c r="N3507" s="1138"/>
      <c r="O3507" s="1164">
        <v>45231</v>
      </c>
      <c r="P3507" s="557">
        <f t="shared" si="89"/>
        <v>0</v>
      </c>
    </row>
    <row r="3508" spans="1:16">
      <c r="A3508" s="1105">
        <v>45253</v>
      </c>
      <c r="B3508" s="1106" t="s">
        <v>472</v>
      </c>
      <c r="C3508" s="1106" t="s">
        <v>1880</v>
      </c>
      <c r="D3508" s="1137" t="s">
        <v>403</v>
      </c>
      <c r="E3508" s="1137"/>
      <c r="F3508" s="1137">
        <v>1</v>
      </c>
      <c r="G3508" s="1137">
        <v>1</v>
      </c>
      <c r="H3508" s="1137">
        <v>1</v>
      </c>
      <c r="I3508" s="1138"/>
      <c r="J3508" s="1138"/>
      <c r="K3508" s="1138"/>
      <c r="L3508" s="1138"/>
      <c r="M3508" s="1138"/>
      <c r="N3508" s="1138"/>
      <c r="O3508" s="1164">
        <v>45231</v>
      </c>
      <c r="P3508" s="557">
        <f t="shared" si="89"/>
        <v>0</v>
      </c>
    </row>
    <row r="3509" spans="1:16">
      <c r="A3509" s="1105">
        <v>45253</v>
      </c>
      <c r="B3509" s="1106" t="s">
        <v>41</v>
      </c>
      <c r="C3509" s="1106"/>
      <c r="D3509" s="1137" t="s">
        <v>200</v>
      </c>
      <c r="E3509" s="1137"/>
      <c r="F3509" s="1137">
        <v>1</v>
      </c>
      <c r="G3509" s="1137">
        <v>1</v>
      </c>
      <c r="H3509" s="1138"/>
      <c r="I3509" s="1138"/>
      <c r="J3509" s="1138"/>
      <c r="K3509" s="1138">
        <v>6</v>
      </c>
      <c r="L3509" s="1138"/>
      <c r="M3509" s="1138"/>
      <c r="N3509" s="1138"/>
      <c r="O3509" s="1164">
        <v>45231</v>
      </c>
      <c r="P3509" s="557">
        <f t="shared" si="89"/>
        <v>6</v>
      </c>
    </row>
    <row r="3510" spans="1:16">
      <c r="A3510" s="1105">
        <v>45254</v>
      </c>
      <c r="B3510" s="1106" t="s">
        <v>41</v>
      </c>
      <c r="C3510" s="1106" t="s">
        <v>2660</v>
      </c>
      <c r="D3510" s="1137" t="s">
        <v>228</v>
      </c>
      <c r="E3510" s="1137"/>
      <c r="F3510" s="1137">
        <v>1</v>
      </c>
      <c r="G3510" s="1137">
        <v>1</v>
      </c>
      <c r="H3510" s="1138"/>
      <c r="I3510" s="1138"/>
      <c r="J3510" s="1138"/>
      <c r="K3510" s="1138"/>
      <c r="L3510" s="1138"/>
      <c r="M3510" s="1138">
        <v>57</v>
      </c>
      <c r="N3510" s="1138"/>
      <c r="O3510" s="1164">
        <v>45231</v>
      </c>
      <c r="P3510" s="557">
        <f t="shared" si="89"/>
        <v>57</v>
      </c>
    </row>
    <row r="3511" spans="1:16">
      <c r="A3511" s="1105">
        <v>45254</v>
      </c>
      <c r="B3511" s="1106" t="s">
        <v>472</v>
      </c>
      <c r="C3511" s="1106" t="s">
        <v>2875</v>
      </c>
      <c r="D3511" s="1137" t="s">
        <v>10</v>
      </c>
      <c r="E3511" s="1137"/>
      <c r="F3511" s="1137">
        <v>7</v>
      </c>
      <c r="G3511" s="1137">
        <v>1.75</v>
      </c>
      <c r="H3511" s="1138"/>
      <c r="I3511" s="1138"/>
      <c r="J3511" s="1138"/>
      <c r="K3511" s="1138"/>
      <c r="L3511" s="1138"/>
      <c r="M3511" s="1138">
        <v>35</v>
      </c>
      <c r="N3511" s="1138"/>
      <c r="O3511" s="1164">
        <v>45231</v>
      </c>
      <c r="P3511" s="557">
        <f t="shared" ref="P3511:P3574" si="90">SUM(K3511:N3511)</f>
        <v>35</v>
      </c>
    </row>
    <row r="3512" spans="1:16">
      <c r="A3512" s="1105">
        <v>45254</v>
      </c>
      <c r="B3512" s="1106" t="s">
        <v>41</v>
      </c>
      <c r="C3512" s="1106" t="s">
        <v>2876</v>
      </c>
      <c r="D3512" s="1137" t="s">
        <v>200</v>
      </c>
      <c r="E3512" s="1137"/>
      <c r="F3512" s="1137">
        <v>5</v>
      </c>
      <c r="G3512" s="1137">
        <v>5</v>
      </c>
      <c r="H3512" s="1138"/>
      <c r="I3512" s="1138"/>
      <c r="J3512" s="1138"/>
      <c r="K3512" s="1138">
        <v>27</v>
      </c>
      <c r="L3512" s="1138"/>
      <c r="M3512" s="1138"/>
      <c r="N3512" s="1138"/>
      <c r="O3512" s="1164">
        <v>45231</v>
      </c>
      <c r="P3512" s="557">
        <f t="shared" si="90"/>
        <v>27</v>
      </c>
    </row>
    <row r="3513" spans="1:16">
      <c r="A3513" s="1105">
        <v>45254</v>
      </c>
      <c r="B3513" s="1106"/>
      <c r="C3513" s="1106" t="s">
        <v>2832</v>
      </c>
      <c r="D3513" s="1137"/>
      <c r="E3513" s="1137"/>
      <c r="F3513" s="1137">
        <v>2</v>
      </c>
      <c r="G3513" s="1137">
        <v>2</v>
      </c>
      <c r="H3513" s="1138"/>
      <c r="I3513" s="1138"/>
      <c r="J3513" s="1138"/>
      <c r="K3513" s="1138"/>
      <c r="L3513" s="1138"/>
      <c r="M3513" s="1138">
        <v>3</v>
      </c>
      <c r="N3513" s="1138"/>
      <c r="O3513" s="1164">
        <v>45231</v>
      </c>
      <c r="P3513" s="557">
        <f t="shared" si="90"/>
        <v>3</v>
      </c>
    </row>
    <row r="3514" spans="1:16">
      <c r="A3514" s="1105">
        <v>45254</v>
      </c>
      <c r="B3514" s="1106" t="s">
        <v>37</v>
      </c>
      <c r="C3514" s="1106" t="s">
        <v>2598</v>
      </c>
      <c r="D3514" s="1137" t="s">
        <v>98</v>
      </c>
      <c r="E3514" s="1137"/>
      <c r="F3514" s="1137">
        <v>1</v>
      </c>
      <c r="G3514" s="1137">
        <v>1</v>
      </c>
      <c r="H3514" s="1138"/>
      <c r="I3514" s="1138"/>
      <c r="J3514" s="1138">
        <v>1</v>
      </c>
      <c r="K3514" s="1138"/>
      <c r="L3514" s="1138"/>
      <c r="M3514" s="1138"/>
      <c r="N3514" s="1138">
        <v>12</v>
      </c>
      <c r="O3514" s="1164">
        <v>45231</v>
      </c>
      <c r="P3514" s="557">
        <f t="shared" si="90"/>
        <v>12</v>
      </c>
    </row>
    <row r="3515" spans="1:16">
      <c r="A3515" s="1105">
        <v>45254</v>
      </c>
      <c r="B3515" s="1106" t="s">
        <v>472</v>
      </c>
      <c r="C3515" s="1106" t="s">
        <v>2869</v>
      </c>
      <c r="D3515" s="1137" t="s">
        <v>95</v>
      </c>
      <c r="E3515" s="1137"/>
      <c r="F3515" s="1137">
        <v>1</v>
      </c>
      <c r="G3515" s="1137">
        <v>1</v>
      </c>
      <c r="H3515" s="1138"/>
      <c r="I3515" s="1138"/>
      <c r="J3515" s="1138"/>
      <c r="K3515" s="1138"/>
      <c r="L3515" s="1138"/>
      <c r="M3515" s="1138"/>
      <c r="N3515" s="1138">
        <v>12</v>
      </c>
      <c r="O3515" s="1164">
        <v>45231</v>
      </c>
      <c r="P3515" s="557">
        <f t="shared" si="90"/>
        <v>12</v>
      </c>
    </row>
    <row r="3516" spans="1:16">
      <c r="A3516" s="1105">
        <v>45254</v>
      </c>
      <c r="B3516" s="1106" t="s">
        <v>40</v>
      </c>
      <c r="C3516" s="1106" t="s">
        <v>2877</v>
      </c>
      <c r="D3516" s="1137" t="s">
        <v>95</v>
      </c>
      <c r="E3516" s="1137"/>
      <c r="F3516" s="1137">
        <v>1</v>
      </c>
      <c r="G3516" s="1137">
        <v>1</v>
      </c>
      <c r="H3516" s="1138"/>
      <c r="I3516" s="1138"/>
      <c r="J3516" s="1138">
        <v>1</v>
      </c>
      <c r="K3516" s="1138"/>
      <c r="L3516" s="1138"/>
      <c r="M3516" s="1138"/>
      <c r="N3516" s="1138">
        <v>12</v>
      </c>
      <c r="O3516" s="1164">
        <v>45231</v>
      </c>
      <c r="P3516" s="557">
        <f t="shared" si="90"/>
        <v>12</v>
      </c>
    </row>
    <row r="3517" spans="1:16">
      <c r="A3517" s="1105">
        <v>45254</v>
      </c>
      <c r="B3517" s="1106" t="s">
        <v>43</v>
      </c>
      <c r="C3517" s="1106" t="s">
        <v>2878</v>
      </c>
      <c r="D3517" s="1137" t="s">
        <v>95</v>
      </c>
      <c r="E3517" s="1137"/>
      <c r="F3517" s="1137">
        <v>1</v>
      </c>
      <c r="G3517" s="1137">
        <v>1</v>
      </c>
      <c r="H3517" s="1138"/>
      <c r="I3517" s="1138"/>
      <c r="J3517" s="1138">
        <v>1</v>
      </c>
      <c r="K3517" s="1138"/>
      <c r="L3517" s="1138"/>
      <c r="M3517" s="1138"/>
      <c r="N3517" s="1138">
        <v>12</v>
      </c>
      <c r="O3517" s="1164">
        <v>45231</v>
      </c>
      <c r="P3517" s="557">
        <f t="shared" si="90"/>
        <v>12</v>
      </c>
    </row>
    <row r="3518" spans="1:16">
      <c r="A3518" s="1105">
        <v>45254</v>
      </c>
      <c r="B3518" s="1106" t="s">
        <v>472</v>
      </c>
      <c r="C3518" s="1106" t="s">
        <v>2635</v>
      </c>
      <c r="D3518" s="1137" t="s">
        <v>96</v>
      </c>
      <c r="E3518" s="1137"/>
      <c r="F3518" s="1137">
        <v>2</v>
      </c>
      <c r="G3518" s="1137">
        <v>2</v>
      </c>
      <c r="H3518" s="1138"/>
      <c r="I3518" s="1138"/>
      <c r="J3518" s="1138"/>
      <c r="K3518" s="1138"/>
      <c r="L3518" s="1138"/>
      <c r="M3518" s="1138"/>
      <c r="N3518" s="1138">
        <v>24</v>
      </c>
      <c r="O3518" s="1164">
        <v>45231</v>
      </c>
      <c r="P3518" s="557">
        <f t="shared" si="90"/>
        <v>24</v>
      </c>
    </row>
    <row r="3519" spans="1:16">
      <c r="A3519" s="1105">
        <v>45254</v>
      </c>
      <c r="B3519" s="1106" t="s">
        <v>472</v>
      </c>
      <c r="C3519" s="1106" t="s">
        <v>2757</v>
      </c>
      <c r="D3519" s="1137" t="s">
        <v>401</v>
      </c>
      <c r="E3519" s="1137"/>
      <c r="F3519" s="1137">
        <v>6</v>
      </c>
      <c r="G3519" s="1137">
        <v>6</v>
      </c>
      <c r="H3519" s="1138">
        <v>6</v>
      </c>
      <c r="I3519" s="1138"/>
      <c r="J3519" s="1138"/>
      <c r="K3519" s="1138"/>
      <c r="L3519" s="1138"/>
      <c r="M3519" s="1138"/>
      <c r="N3519" s="1138"/>
      <c r="O3519" s="1164">
        <v>45231</v>
      </c>
      <c r="P3519" s="557">
        <f t="shared" si="90"/>
        <v>0</v>
      </c>
    </row>
    <row r="3520" spans="1:16">
      <c r="A3520" s="1105">
        <v>45254</v>
      </c>
      <c r="B3520" s="1106" t="s">
        <v>472</v>
      </c>
      <c r="C3520" s="1106" t="s">
        <v>2757</v>
      </c>
      <c r="D3520" s="1137" t="s">
        <v>400</v>
      </c>
      <c r="E3520" s="1137"/>
      <c r="F3520" s="1137">
        <v>2</v>
      </c>
      <c r="G3520" s="1137">
        <v>2</v>
      </c>
      <c r="H3520" s="1138">
        <v>2</v>
      </c>
      <c r="I3520" s="1138"/>
      <c r="J3520" s="1138"/>
      <c r="K3520" s="1138"/>
      <c r="L3520" s="1138"/>
      <c r="M3520" s="1138"/>
      <c r="N3520" s="1138"/>
      <c r="O3520" s="1164">
        <v>45231</v>
      </c>
      <c r="P3520" s="557">
        <f t="shared" si="90"/>
        <v>0</v>
      </c>
    </row>
    <row r="3521" spans="1:16">
      <c r="A3521" s="1105">
        <v>45254</v>
      </c>
      <c r="B3521" s="1106" t="s">
        <v>14</v>
      </c>
      <c r="C3521" s="1106" t="s">
        <v>2442</v>
      </c>
      <c r="D3521" s="1137" t="s">
        <v>400</v>
      </c>
      <c r="E3521" s="1137"/>
      <c r="F3521" s="1137">
        <v>1</v>
      </c>
      <c r="G3521" s="1137">
        <v>1</v>
      </c>
      <c r="H3521" s="1138">
        <v>1</v>
      </c>
      <c r="I3521" s="1138"/>
      <c r="J3521" s="1138"/>
      <c r="K3521" s="1138"/>
      <c r="L3521" s="1138"/>
      <c r="M3521" s="1138"/>
      <c r="N3521" s="1138"/>
      <c r="O3521" s="1164">
        <v>45231</v>
      </c>
      <c r="P3521" s="557">
        <f t="shared" si="90"/>
        <v>0</v>
      </c>
    </row>
    <row r="3522" spans="1:16">
      <c r="A3522" s="1105">
        <v>45256</v>
      </c>
      <c r="B3522" s="1106" t="s">
        <v>41</v>
      </c>
      <c r="C3522" s="1106" t="s">
        <v>2660</v>
      </c>
      <c r="D3522" s="1137" t="s">
        <v>354</v>
      </c>
      <c r="E3522" s="1137"/>
      <c r="F3522" s="1137">
        <v>1</v>
      </c>
      <c r="G3522" s="1137">
        <v>1</v>
      </c>
      <c r="H3522" s="1138"/>
      <c r="I3522" s="1138"/>
      <c r="J3522" s="1138"/>
      <c r="K3522" s="1138"/>
      <c r="L3522" s="1138"/>
      <c r="M3522" s="1138">
        <v>15</v>
      </c>
      <c r="N3522" s="1138"/>
      <c r="O3522" s="1164">
        <v>45231</v>
      </c>
      <c r="P3522" s="557">
        <f t="shared" si="90"/>
        <v>15</v>
      </c>
    </row>
    <row r="3523" spans="1:16">
      <c r="A3523" s="1105">
        <v>45256</v>
      </c>
      <c r="B3523" s="1106" t="s">
        <v>472</v>
      </c>
      <c r="C3523" s="1106" t="s">
        <v>2879</v>
      </c>
      <c r="D3523" s="1137" t="s">
        <v>10</v>
      </c>
      <c r="E3523" s="1137"/>
      <c r="F3523" s="1137">
        <v>8</v>
      </c>
      <c r="G3523" s="1137">
        <v>2</v>
      </c>
      <c r="H3523" s="1138"/>
      <c r="I3523" s="1138"/>
      <c r="J3523" s="1138"/>
      <c r="K3523" s="1138"/>
      <c r="L3523" s="1138"/>
      <c r="M3523" s="1138">
        <v>40</v>
      </c>
      <c r="N3523" s="1138"/>
      <c r="O3523" s="1164">
        <v>45231</v>
      </c>
      <c r="P3523" s="557">
        <f t="shared" si="90"/>
        <v>40</v>
      </c>
    </row>
    <row r="3524" spans="1:16">
      <c r="A3524" s="1105">
        <v>45256</v>
      </c>
      <c r="B3524" s="1106" t="s">
        <v>2</v>
      </c>
      <c r="C3524" s="1106" t="s">
        <v>2880</v>
      </c>
      <c r="D3524" s="1137" t="s">
        <v>204</v>
      </c>
      <c r="E3524" s="1137"/>
      <c r="F3524" s="1137">
        <v>1</v>
      </c>
      <c r="G3524" s="1137">
        <v>1</v>
      </c>
      <c r="H3524" s="1138"/>
      <c r="I3524" s="1138"/>
      <c r="J3524" s="1138"/>
      <c r="K3524" s="1138"/>
      <c r="L3524" s="1138"/>
      <c r="M3524" s="1138"/>
      <c r="N3524" s="1138">
        <v>35</v>
      </c>
      <c r="O3524" s="1164">
        <v>45231</v>
      </c>
      <c r="P3524" s="557">
        <f t="shared" si="90"/>
        <v>35</v>
      </c>
    </row>
    <row r="3525" spans="1:16">
      <c r="A3525" s="1105">
        <v>45256</v>
      </c>
      <c r="B3525" s="1106"/>
      <c r="C3525" s="1106" t="s">
        <v>2832</v>
      </c>
      <c r="D3525" s="1137"/>
      <c r="E3525" s="1137"/>
      <c r="F3525" s="1137">
        <v>6</v>
      </c>
      <c r="G3525" s="1137">
        <v>6</v>
      </c>
      <c r="H3525" s="1138"/>
      <c r="I3525" s="1138"/>
      <c r="J3525" s="1138"/>
      <c r="K3525" s="1138"/>
      <c r="L3525" s="1138"/>
      <c r="M3525" s="1138">
        <v>2</v>
      </c>
      <c r="N3525" s="1138"/>
      <c r="O3525" s="1164">
        <v>45231</v>
      </c>
      <c r="P3525" s="557">
        <f t="shared" si="90"/>
        <v>2</v>
      </c>
    </row>
    <row r="3526" spans="1:16">
      <c r="A3526" s="1105">
        <v>45256</v>
      </c>
      <c r="B3526" s="1106" t="s">
        <v>472</v>
      </c>
      <c r="C3526" s="1106" t="s">
        <v>2757</v>
      </c>
      <c r="D3526" s="1137" t="s">
        <v>402</v>
      </c>
      <c r="E3526" s="1137"/>
      <c r="F3526" s="1137">
        <v>1</v>
      </c>
      <c r="G3526" s="1137">
        <v>1</v>
      </c>
      <c r="H3526" s="1138">
        <v>1</v>
      </c>
      <c r="I3526" s="1138"/>
      <c r="J3526" s="1138"/>
      <c r="K3526" s="1138"/>
      <c r="L3526" s="1138"/>
      <c r="M3526" s="1138"/>
      <c r="N3526" s="1138"/>
      <c r="O3526" s="1164">
        <v>45231</v>
      </c>
      <c r="P3526" s="557">
        <f t="shared" si="90"/>
        <v>0</v>
      </c>
    </row>
    <row r="3527" spans="1:16">
      <c r="A3527" s="1105">
        <v>45256</v>
      </c>
      <c r="B3527" s="1106" t="s">
        <v>472</v>
      </c>
      <c r="C3527" s="1106"/>
      <c r="D3527" s="1137" t="s">
        <v>404</v>
      </c>
      <c r="E3527" s="1137"/>
      <c r="F3527" s="1137">
        <v>6</v>
      </c>
      <c r="G3527" s="1137">
        <v>6</v>
      </c>
      <c r="H3527" s="1138">
        <v>6</v>
      </c>
      <c r="I3527" s="1138"/>
      <c r="J3527" s="1138"/>
      <c r="K3527" s="1138"/>
      <c r="L3527" s="1138"/>
      <c r="M3527" s="1138"/>
      <c r="N3527" s="1138"/>
      <c r="O3527" s="1164">
        <v>45231</v>
      </c>
      <c r="P3527" s="557">
        <f t="shared" si="90"/>
        <v>0</v>
      </c>
    </row>
    <row r="3528" spans="1:16">
      <c r="A3528" s="1105">
        <v>45256</v>
      </c>
      <c r="B3528" s="1106" t="s">
        <v>3</v>
      </c>
      <c r="C3528" s="1106" t="s">
        <v>2502</v>
      </c>
      <c r="D3528" s="1137" t="s">
        <v>97</v>
      </c>
      <c r="E3528" s="1137"/>
      <c r="F3528" s="1137">
        <v>1</v>
      </c>
      <c r="G3528" s="1137">
        <v>1</v>
      </c>
      <c r="H3528" s="1138"/>
      <c r="I3528" s="1138"/>
      <c r="J3528" s="1138">
        <v>1</v>
      </c>
      <c r="K3528" s="1138"/>
      <c r="L3528" s="1138"/>
      <c r="M3528" s="1138"/>
      <c r="N3528" s="1138">
        <v>12</v>
      </c>
      <c r="O3528" s="1164">
        <v>45231</v>
      </c>
      <c r="P3528" s="557">
        <f t="shared" si="90"/>
        <v>12</v>
      </c>
    </row>
    <row r="3529" spans="1:16">
      <c r="A3529" s="1105">
        <v>45256</v>
      </c>
      <c r="B3529" s="1106" t="s">
        <v>37</v>
      </c>
      <c r="C3529" s="1106" t="s">
        <v>2606</v>
      </c>
      <c r="D3529" s="1137" t="s">
        <v>97</v>
      </c>
      <c r="E3529" s="1137"/>
      <c r="F3529" s="1137">
        <v>1</v>
      </c>
      <c r="G3529" s="1137">
        <v>1</v>
      </c>
      <c r="H3529" s="1138"/>
      <c r="I3529" s="1138"/>
      <c r="J3529" s="1138">
        <v>1</v>
      </c>
      <c r="K3529" s="1138"/>
      <c r="L3529" s="1138"/>
      <c r="M3529" s="1138"/>
      <c r="N3529" s="1138">
        <v>12</v>
      </c>
      <c r="O3529" s="1164">
        <v>45231</v>
      </c>
      <c r="P3529" s="557">
        <f t="shared" si="90"/>
        <v>12</v>
      </c>
    </row>
    <row r="3530" spans="1:16">
      <c r="A3530" s="1105">
        <v>45256</v>
      </c>
      <c r="B3530" s="1106" t="s">
        <v>37</v>
      </c>
      <c r="C3530" s="1106" t="s">
        <v>2881</v>
      </c>
      <c r="D3530" s="1137" t="s">
        <v>98</v>
      </c>
      <c r="E3530" s="1137"/>
      <c r="F3530" s="1137">
        <v>1</v>
      </c>
      <c r="G3530" s="1137">
        <v>1</v>
      </c>
      <c r="H3530" s="1138"/>
      <c r="I3530" s="1138"/>
      <c r="J3530" s="1138">
        <v>1</v>
      </c>
      <c r="K3530" s="1138"/>
      <c r="L3530" s="1138"/>
      <c r="M3530" s="1138"/>
      <c r="N3530" s="1138">
        <v>12</v>
      </c>
      <c r="O3530" s="1164">
        <v>45231</v>
      </c>
      <c r="P3530" s="557">
        <f t="shared" si="90"/>
        <v>12</v>
      </c>
    </row>
    <row r="3531" spans="1:16">
      <c r="A3531" s="1105">
        <v>45256</v>
      </c>
      <c r="B3531" s="1106" t="s">
        <v>472</v>
      </c>
      <c r="C3531" s="1106" t="s">
        <v>2869</v>
      </c>
      <c r="D3531" s="1137" t="s">
        <v>95</v>
      </c>
      <c r="E3531" s="1137"/>
      <c r="F3531" s="1137">
        <v>2</v>
      </c>
      <c r="G3531" s="1137">
        <v>2</v>
      </c>
      <c r="H3531" s="1138"/>
      <c r="I3531" s="1138"/>
      <c r="J3531" s="1138"/>
      <c r="K3531" s="1138"/>
      <c r="L3531" s="1138"/>
      <c r="M3531" s="1138"/>
      <c r="N3531" s="1138">
        <v>24</v>
      </c>
      <c r="O3531" s="1164">
        <v>45231</v>
      </c>
      <c r="P3531" s="557">
        <f t="shared" si="90"/>
        <v>24</v>
      </c>
    </row>
    <row r="3532" spans="1:16">
      <c r="A3532" s="1105">
        <v>45256</v>
      </c>
      <c r="B3532" s="1106" t="s">
        <v>472</v>
      </c>
      <c r="C3532" s="1106" t="s">
        <v>2882</v>
      </c>
      <c r="D3532" s="1137" t="s">
        <v>96</v>
      </c>
      <c r="E3532" s="1137"/>
      <c r="F3532" s="1137">
        <v>1</v>
      </c>
      <c r="G3532" s="1137">
        <v>1</v>
      </c>
      <c r="H3532" s="1138"/>
      <c r="I3532" s="1138"/>
      <c r="J3532" s="1138">
        <v>1</v>
      </c>
      <c r="K3532" s="1138"/>
      <c r="L3532" s="1138"/>
      <c r="M3532" s="1138"/>
      <c r="N3532" s="1138">
        <v>12</v>
      </c>
      <c r="O3532" s="1164">
        <v>45231</v>
      </c>
      <c r="P3532" s="557">
        <f t="shared" si="90"/>
        <v>12</v>
      </c>
    </row>
    <row r="3533" spans="1:16">
      <c r="A3533" s="1105">
        <v>45257</v>
      </c>
      <c r="B3533" s="1106" t="s">
        <v>472</v>
      </c>
      <c r="C3533" s="1106" t="s">
        <v>2883</v>
      </c>
      <c r="D3533" s="1137" t="s">
        <v>10</v>
      </c>
      <c r="E3533" s="1137"/>
      <c r="F3533" s="1137">
        <v>4</v>
      </c>
      <c r="G3533" s="1137">
        <v>1</v>
      </c>
      <c r="H3533" s="1138"/>
      <c r="I3533" s="1138"/>
      <c r="J3533" s="1138"/>
      <c r="K3533" s="1138"/>
      <c r="L3533" s="1138"/>
      <c r="M3533" s="1138">
        <v>15</v>
      </c>
      <c r="N3533" s="1138"/>
      <c r="O3533" s="1164">
        <v>45231</v>
      </c>
      <c r="P3533" s="557">
        <f t="shared" si="90"/>
        <v>15</v>
      </c>
    </row>
    <row r="3534" spans="1:16">
      <c r="A3534" s="1105">
        <v>45257</v>
      </c>
      <c r="B3534" s="1106" t="s">
        <v>41</v>
      </c>
      <c r="C3534" s="1106" t="s">
        <v>2884</v>
      </c>
      <c r="D3534" s="1137" t="s">
        <v>228</v>
      </c>
      <c r="E3534" s="1137"/>
      <c r="F3534" s="1137">
        <v>1</v>
      </c>
      <c r="G3534" s="1137">
        <v>1</v>
      </c>
      <c r="H3534" s="1138"/>
      <c r="I3534" s="1138"/>
      <c r="J3534" s="1138"/>
      <c r="K3534" s="1138"/>
      <c r="L3534" s="1138"/>
      <c r="M3534" s="1138">
        <v>58</v>
      </c>
      <c r="N3534" s="1138"/>
      <c r="O3534" s="1164">
        <v>45231</v>
      </c>
      <c r="P3534" s="557">
        <f t="shared" si="90"/>
        <v>58</v>
      </c>
    </row>
    <row r="3535" spans="1:16">
      <c r="A3535" s="1105">
        <v>45257</v>
      </c>
      <c r="B3535" s="1106" t="s">
        <v>37</v>
      </c>
      <c r="C3535" s="1106" t="s">
        <v>2636</v>
      </c>
      <c r="D3535" s="1137" t="s">
        <v>97</v>
      </c>
      <c r="E3535" s="1137"/>
      <c r="F3535" s="1137">
        <v>1</v>
      </c>
      <c r="G3535" s="1137">
        <v>1</v>
      </c>
      <c r="H3535" s="1138"/>
      <c r="I3535" s="1138"/>
      <c r="J3535" s="1138">
        <v>1</v>
      </c>
      <c r="K3535" s="1138"/>
      <c r="L3535" s="1138"/>
      <c r="M3535" s="1138"/>
      <c r="N3535" s="1138">
        <v>12</v>
      </c>
      <c r="O3535" s="1164">
        <v>45231</v>
      </c>
      <c r="P3535" s="557">
        <f t="shared" si="90"/>
        <v>12</v>
      </c>
    </row>
    <row r="3536" spans="1:16">
      <c r="A3536" s="1105">
        <v>45257</v>
      </c>
      <c r="B3536" s="1106" t="s">
        <v>37</v>
      </c>
      <c r="C3536" s="1106" t="s">
        <v>2741</v>
      </c>
      <c r="D3536" s="1137" t="s">
        <v>98</v>
      </c>
      <c r="E3536" s="1137"/>
      <c r="F3536" s="1137">
        <v>1</v>
      </c>
      <c r="G3536" s="1137">
        <v>1</v>
      </c>
      <c r="H3536" s="1138"/>
      <c r="I3536" s="1138"/>
      <c r="J3536" s="1138">
        <v>1</v>
      </c>
      <c r="K3536" s="1138"/>
      <c r="L3536" s="1138"/>
      <c r="M3536" s="1138"/>
      <c r="N3536" s="1138">
        <v>12</v>
      </c>
      <c r="O3536" s="1164">
        <v>45231</v>
      </c>
      <c r="P3536" s="557">
        <f t="shared" si="90"/>
        <v>12</v>
      </c>
    </row>
    <row r="3537" spans="1:16">
      <c r="A3537" s="1105">
        <v>45257</v>
      </c>
      <c r="B3537" s="1106" t="s">
        <v>472</v>
      </c>
      <c r="C3537" s="1106" t="s">
        <v>2869</v>
      </c>
      <c r="D3537" s="1137" t="s">
        <v>95</v>
      </c>
      <c r="E3537" s="1137"/>
      <c r="F3537" s="1137">
        <v>1</v>
      </c>
      <c r="G3537" s="1137">
        <v>1</v>
      </c>
      <c r="H3537" s="1138"/>
      <c r="I3537" s="1138"/>
      <c r="J3537" s="1138"/>
      <c r="K3537" s="1138"/>
      <c r="L3537" s="1138"/>
      <c r="M3537" s="1138"/>
      <c r="N3537" s="1138">
        <v>12</v>
      </c>
      <c r="O3537" s="1164">
        <v>45231</v>
      </c>
      <c r="P3537" s="557">
        <f t="shared" si="90"/>
        <v>12</v>
      </c>
    </row>
    <row r="3538" spans="1:16">
      <c r="A3538" s="1105">
        <v>45257</v>
      </c>
      <c r="B3538" s="1106" t="s">
        <v>34</v>
      </c>
      <c r="C3538" s="1106"/>
      <c r="D3538" s="1137" t="s">
        <v>404</v>
      </c>
      <c r="E3538" s="1137"/>
      <c r="F3538" s="1137">
        <v>9</v>
      </c>
      <c r="G3538" s="1137">
        <v>9</v>
      </c>
      <c r="H3538" s="1138">
        <v>9</v>
      </c>
      <c r="I3538" s="1138"/>
      <c r="J3538" s="1138"/>
      <c r="K3538" s="1138"/>
      <c r="L3538" s="1138"/>
      <c r="M3538" s="1138"/>
      <c r="N3538" s="1138"/>
      <c r="O3538" s="1164">
        <v>45231</v>
      </c>
      <c r="P3538" s="557">
        <f t="shared" si="90"/>
        <v>0</v>
      </c>
    </row>
    <row r="3539" spans="1:16">
      <c r="A3539" s="1105">
        <v>45258</v>
      </c>
      <c r="B3539" s="1106"/>
      <c r="C3539" s="1106" t="s">
        <v>2885</v>
      </c>
      <c r="D3539" s="1137" t="s">
        <v>2328</v>
      </c>
      <c r="E3539" s="1137"/>
      <c r="F3539" s="1137">
        <v>1</v>
      </c>
      <c r="G3539" s="1137">
        <v>1</v>
      </c>
      <c r="H3539" s="1138"/>
      <c r="I3539" s="1138"/>
      <c r="J3539" s="1138"/>
      <c r="K3539" s="1138"/>
      <c r="L3539" s="1138"/>
      <c r="M3539" s="1138">
        <v>93</v>
      </c>
      <c r="N3539" s="1138"/>
      <c r="O3539" s="1164">
        <v>45231</v>
      </c>
      <c r="P3539" s="557">
        <f t="shared" si="90"/>
        <v>93</v>
      </c>
    </row>
    <row r="3540" spans="1:16">
      <c r="A3540" s="1105">
        <v>45258</v>
      </c>
      <c r="B3540" s="1106" t="s">
        <v>41</v>
      </c>
      <c r="C3540" s="1106" t="s">
        <v>2884</v>
      </c>
      <c r="D3540" s="1137" t="s">
        <v>228</v>
      </c>
      <c r="E3540" s="1137"/>
      <c r="F3540" s="1137">
        <v>1</v>
      </c>
      <c r="G3540" s="1137">
        <v>1</v>
      </c>
      <c r="H3540" s="1138"/>
      <c r="I3540" s="1138"/>
      <c r="J3540" s="1138"/>
      <c r="K3540" s="1138"/>
      <c r="L3540" s="1138"/>
      <c r="M3540" s="1138">
        <v>15</v>
      </c>
      <c r="N3540" s="1138"/>
      <c r="O3540" s="1164">
        <v>45231</v>
      </c>
      <c r="P3540" s="557">
        <f t="shared" si="90"/>
        <v>15</v>
      </c>
    </row>
    <row r="3541" spans="1:16">
      <c r="A3541" s="1105">
        <v>45258</v>
      </c>
      <c r="B3541" s="1106" t="s">
        <v>2</v>
      </c>
      <c r="C3541" s="1106" t="s">
        <v>2886</v>
      </c>
      <c r="D3541" s="1137" t="s">
        <v>204</v>
      </c>
      <c r="E3541" s="1137"/>
      <c r="F3541" s="1137">
        <v>1</v>
      </c>
      <c r="G3541" s="1137">
        <v>1</v>
      </c>
      <c r="H3541" s="1138"/>
      <c r="I3541" s="1138"/>
      <c r="J3541" s="1138"/>
      <c r="K3541" s="1138"/>
      <c r="L3541" s="1138"/>
      <c r="M3541" s="1138"/>
      <c r="N3541" s="1138">
        <v>33</v>
      </c>
      <c r="O3541" s="1164">
        <v>45231</v>
      </c>
      <c r="P3541" s="557">
        <f t="shared" si="90"/>
        <v>33</v>
      </c>
    </row>
    <row r="3542" spans="1:16">
      <c r="A3542" s="1105">
        <v>45258</v>
      </c>
      <c r="B3542" s="1106" t="s">
        <v>3</v>
      </c>
      <c r="C3542" s="1106" t="s">
        <v>1971</v>
      </c>
      <c r="D3542" s="1137" t="s">
        <v>97</v>
      </c>
      <c r="E3542" s="1137"/>
      <c r="F3542" s="1137">
        <v>1</v>
      </c>
      <c r="G3542" s="1137">
        <v>1</v>
      </c>
      <c r="H3542" s="1138"/>
      <c r="I3542" s="1138"/>
      <c r="J3542" s="1138">
        <v>1</v>
      </c>
      <c r="K3542" s="1138"/>
      <c r="L3542" s="1138"/>
      <c r="M3542" s="1138"/>
      <c r="N3542" s="1138">
        <v>12</v>
      </c>
      <c r="O3542" s="1164">
        <v>45231</v>
      </c>
      <c r="P3542" s="557">
        <f t="shared" si="90"/>
        <v>12</v>
      </c>
    </row>
    <row r="3543" spans="1:16">
      <c r="A3543" s="1105">
        <v>45258</v>
      </c>
      <c r="B3543" s="1106" t="s">
        <v>37</v>
      </c>
      <c r="C3543" s="1106" t="s">
        <v>2741</v>
      </c>
      <c r="D3543" s="1137" t="s">
        <v>98</v>
      </c>
      <c r="E3543" s="1137"/>
      <c r="F3543" s="1137">
        <v>1</v>
      </c>
      <c r="G3543" s="1137">
        <v>1</v>
      </c>
      <c r="H3543" s="1138"/>
      <c r="I3543" s="1138"/>
      <c r="J3543" s="1138">
        <v>1</v>
      </c>
      <c r="K3543" s="1138"/>
      <c r="L3543" s="1138"/>
      <c r="M3543" s="1138"/>
      <c r="N3543" s="1138">
        <v>12</v>
      </c>
      <c r="O3543" s="1164">
        <v>45231</v>
      </c>
      <c r="P3543" s="557">
        <f t="shared" si="90"/>
        <v>12</v>
      </c>
    </row>
    <row r="3544" spans="1:16">
      <c r="A3544" s="1105">
        <v>45258</v>
      </c>
      <c r="B3544" s="1106" t="s">
        <v>472</v>
      </c>
      <c r="C3544" s="1106" t="s">
        <v>2869</v>
      </c>
      <c r="D3544" s="1137" t="s">
        <v>95</v>
      </c>
      <c r="E3544" s="1137"/>
      <c r="F3544" s="1137">
        <v>1</v>
      </c>
      <c r="G3544" s="1137">
        <v>1</v>
      </c>
      <c r="H3544" s="1138"/>
      <c r="I3544" s="1138"/>
      <c r="J3544" s="1138"/>
      <c r="K3544" s="1138"/>
      <c r="L3544" s="1138"/>
      <c r="M3544" s="1138"/>
      <c r="N3544" s="1138">
        <v>12</v>
      </c>
      <c r="O3544" s="1164">
        <v>45231</v>
      </c>
      <c r="P3544" s="557">
        <f t="shared" si="90"/>
        <v>12</v>
      </c>
    </row>
    <row r="3545" spans="1:16">
      <c r="A3545" s="1105">
        <v>45259</v>
      </c>
      <c r="B3545" s="1106"/>
      <c r="C3545" s="1106" t="s">
        <v>2885</v>
      </c>
      <c r="D3545" s="1137" t="s">
        <v>2328</v>
      </c>
      <c r="E3545" s="1137"/>
      <c r="F3545" s="1137">
        <v>1</v>
      </c>
      <c r="G3545" s="1137">
        <v>1</v>
      </c>
      <c r="H3545" s="1138"/>
      <c r="I3545" s="1138"/>
      <c r="J3545" s="1138"/>
      <c r="K3545" s="1138"/>
      <c r="L3545" s="1138"/>
      <c r="M3545" s="1138">
        <f>134-M3546-M3547-M3548</f>
        <v>63</v>
      </c>
      <c r="N3545" s="1138"/>
      <c r="O3545" s="1164">
        <v>45231</v>
      </c>
      <c r="P3545" s="557">
        <f t="shared" si="90"/>
        <v>63</v>
      </c>
    </row>
    <row r="3546" spans="1:16">
      <c r="A3546" s="1105">
        <v>45259</v>
      </c>
      <c r="B3546" s="1106" t="s">
        <v>41</v>
      </c>
      <c r="C3546" s="1106" t="s">
        <v>2887</v>
      </c>
      <c r="D3546" s="1137" t="s">
        <v>228</v>
      </c>
      <c r="E3546" s="1137"/>
      <c r="F3546" s="1137">
        <v>1</v>
      </c>
      <c r="G3546" s="1137">
        <v>1</v>
      </c>
      <c r="H3546" s="1138"/>
      <c r="I3546" s="1138"/>
      <c r="J3546" s="1138"/>
      <c r="K3546" s="1138"/>
      <c r="L3546" s="1138"/>
      <c r="M3546" s="1138">
        <v>40</v>
      </c>
      <c r="N3546" s="1138"/>
      <c r="O3546" s="1164">
        <v>45231</v>
      </c>
      <c r="P3546" s="557">
        <f t="shared" si="90"/>
        <v>40</v>
      </c>
    </row>
    <row r="3547" spans="1:16">
      <c r="A3547" s="1105">
        <v>45259</v>
      </c>
      <c r="B3547" s="1106" t="s">
        <v>472</v>
      </c>
      <c r="C3547" s="1106" t="s">
        <v>2888</v>
      </c>
      <c r="D3547" s="1137" t="s">
        <v>10</v>
      </c>
      <c r="E3547" s="1137"/>
      <c r="F3547" s="1137">
        <v>1</v>
      </c>
      <c r="G3547" s="1137">
        <v>1.25</v>
      </c>
      <c r="H3547" s="1138"/>
      <c r="I3547" s="1138"/>
      <c r="J3547" s="1138"/>
      <c r="K3547" s="1138"/>
      <c r="L3547" s="1138"/>
      <c r="M3547" s="1138">
        <v>25</v>
      </c>
      <c r="N3547" s="1138"/>
      <c r="O3547" s="1164">
        <v>45231</v>
      </c>
      <c r="P3547" s="557">
        <f t="shared" si="90"/>
        <v>25</v>
      </c>
    </row>
    <row r="3548" spans="1:16">
      <c r="A3548" s="1105">
        <v>45259</v>
      </c>
      <c r="B3548" s="1106" t="s">
        <v>41</v>
      </c>
      <c r="C3548" s="1106" t="s">
        <v>1538</v>
      </c>
      <c r="D3548" s="1137" t="s">
        <v>11</v>
      </c>
      <c r="E3548" s="1137"/>
      <c r="F3548" s="1137">
        <v>1</v>
      </c>
      <c r="G3548" s="1137">
        <v>1</v>
      </c>
      <c r="H3548" s="1138"/>
      <c r="I3548" s="1138"/>
      <c r="J3548" s="1138"/>
      <c r="K3548" s="1138"/>
      <c r="L3548" s="1138"/>
      <c r="M3548" s="1138">
        <v>6</v>
      </c>
      <c r="N3548" s="1138"/>
      <c r="O3548" s="1164">
        <v>45231</v>
      </c>
      <c r="P3548" s="557">
        <f t="shared" si="90"/>
        <v>6</v>
      </c>
    </row>
    <row r="3549" spans="1:16">
      <c r="A3549" s="1105">
        <v>45259</v>
      </c>
      <c r="B3549" s="1106" t="s">
        <v>3</v>
      </c>
      <c r="C3549" s="1106" t="s">
        <v>2889</v>
      </c>
      <c r="D3549" s="1137" t="s">
        <v>403</v>
      </c>
      <c r="E3549" s="1137"/>
      <c r="F3549" s="1137">
        <v>1</v>
      </c>
      <c r="G3549" s="1137">
        <v>1</v>
      </c>
      <c r="H3549" s="1138">
        <v>1</v>
      </c>
      <c r="I3549" s="1138"/>
      <c r="J3549" s="1138"/>
      <c r="K3549" s="1138"/>
      <c r="L3549" s="1138"/>
      <c r="M3549" s="1138"/>
      <c r="N3549" s="1138"/>
      <c r="O3549" s="1164">
        <v>45231</v>
      </c>
      <c r="P3549" s="557">
        <f t="shared" si="90"/>
        <v>0</v>
      </c>
    </row>
    <row r="3550" spans="1:16">
      <c r="A3550" s="1105">
        <v>45259</v>
      </c>
      <c r="B3550" s="1106" t="s">
        <v>37</v>
      </c>
      <c r="C3550" s="1106" t="s">
        <v>2890</v>
      </c>
      <c r="D3550" s="1137" t="s">
        <v>97</v>
      </c>
      <c r="E3550" s="1137"/>
      <c r="F3550" s="1137">
        <v>2</v>
      </c>
      <c r="G3550" s="1137">
        <v>2</v>
      </c>
      <c r="H3550" s="1138"/>
      <c r="I3550" s="1138"/>
      <c r="J3550" s="1138">
        <v>2</v>
      </c>
      <c r="K3550" s="1138"/>
      <c r="L3550" s="1138"/>
      <c r="M3550" s="1138"/>
      <c r="N3550" s="1138">
        <v>24</v>
      </c>
      <c r="O3550" s="1164">
        <v>45231</v>
      </c>
      <c r="P3550" s="557">
        <f t="shared" si="90"/>
        <v>24</v>
      </c>
    </row>
    <row r="3551" spans="1:16">
      <c r="A3551" s="1105">
        <v>45259</v>
      </c>
      <c r="B3551" s="1106" t="s">
        <v>37</v>
      </c>
      <c r="C3551" s="1106" t="s">
        <v>2741</v>
      </c>
      <c r="D3551" s="1137" t="s">
        <v>98</v>
      </c>
      <c r="E3551" s="1137"/>
      <c r="F3551" s="1137">
        <v>1</v>
      </c>
      <c r="G3551" s="1137">
        <v>1</v>
      </c>
      <c r="H3551" s="1138"/>
      <c r="I3551" s="1138"/>
      <c r="J3551" s="1138">
        <v>1</v>
      </c>
      <c r="K3551" s="1138"/>
      <c r="L3551" s="1138"/>
      <c r="M3551" s="1138"/>
      <c r="N3551" s="1138">
        <v>12</v>
      </c>
      <c r="O3551" s="1164">
        <v>45231</v>
      </c>
      <c r="P3551" s="557">
        <f t="shared" si="90"/>
        <v>12</v>
      </c>
    </row>
    <row r="3552" spans="1:16">
      <c r="A3552" s="1105">
        <v>45259</v>
      </c>
      <c r="B3552" s="1106" t="s">
        <v>472</v>
      </c>
      <c r="C3552" s="1106" t="s">
        <v>2882</v>
      </c>
      <c r="D3552" s="1137" t="s">
        <v>96</v>
      </c>
      <c r="E3552" s="1137"/>
      <c r="F3552" s="1137">
        <v>1</v>
      </c>
      <c r="G3552" s="1137">
        <v>1</v>
      </c>
      <c r="H3552" s="1138"/>
      <c r="I3552" s="1138"/>
      <c r="J3552" s="1138"/>
      <c r="K3552" s="1138"/>
      <c r="L3552" s="1138"/>
      <c r="M3552" s="1138"/>
      <c r="N3552" s="1138">
        <v>12</v>
      </c>
      <c r="O3552" s="1164">
        <v>45231</v>
      </c>
      <c r="P3552" s="557">
        <f t="shared" si="90"/>
        <v>12</v>
      </c>
    </row>
    <row r="3553" spans="1:16">
      <c r="A3553" s="1105">
        <v>45260</v>
      </c>
      <c r="B3553" s="1106"/>
      <c r="C3553" s="1106" t="s">
        <v>2891</v>
      </c>
      <c r="D3553" s="1137" t="s">
        <v>2328</v>
      </c>
      <c r="E3553" s="1137"/>
      <c r="F3553" s="1137">
        <v>1</v>
      </c>
      <c r="G3553" s="1137">
        <v>1</v>
      </c>
      <c r="H3553" s="1138"/>
      <c r="I3553" s="1138"/>
      <c r="J3553" s="1138"/>
      <c r="K3553" s="1138"/>
      <c r="L3553" s="1138"/>
      <c r="M3553" s="1138">
        <v>22</v>
      </c>
      <c r="N3553" s="1138"/>
      <c r="O3553" s="1164">
        <v>45231</v>
      </c>
      <c r="P3553" s="557">
        <f t="shared" si="90"/>
        <v>22</v>
      </c>
    </row>
    <row r="3554" spans="1:16">
      <c r="A3554" s="1105">
        <v>45260</v>
      </c>
      <c r="B3554" s="1106" t="s">
        <v>472</v>
      </c>
      <c r="C3554" s="1106" t="s">
        <v>2892</v>
      </c>
      <c r="D3554" s="1137" t="s">
        <v>10</v>
      </c>
      <c r="E3554" s="1137"/>
      <c r="F3554" s="1137">
        <v>6</v>
      </c>
      <c r="G3554" s="1137">
        <v>1.5</v>
      </c>
      <c r="H3554" s="1138"/>
      <c r="I3554" s="1138"/>
      <c r="J3554" s="1138"/>
      <c r="K3554" s="1138"/>
      <c r="L3554" s="1138"/>
      <c r="M3554" s="1138">
        <v>30</v>
      </c>
      <c r="N3554" s="1138"/>
      <c r="O3554" s="1164">
        <v>45231</v>
      </c>
      <c r="P3554" s="557">
        <f t="shared" si="90"/>
        <v>30</v>
      </c>
    </row>
    <row r="3555" spans="1:16">
      <c r="A3555" s="1105">
        <v>45260</v>
      </c>
      <c r="B3555" s="1106" t="s">
        <v>41</v>
      </c>
      <c r="C3555" s="1106" t="s">
        <v>2893</v>
      </c>
      <c r="D3555" s="1137" t="s">
        <v>354</v>
      </c>
      <c r="E3555" s="1137"/>
      <c r="F3555" s="1137">
        <v>1</v>
      </c>
      <c r="G3555" s="1137">
        <v>1</v>
      </c>
      <c r="H3555" s="1138"/>
      <c r="I3555" s="1138"/>
      <c r="J3555" s="1138"/>
      <c r="K3555" s="1138"/>
      <c r="L3555" s="1138"/>
      <c r="M3555" s="1138">
        <v>5</v>
      </c>
      <c r="N3555" s="1138"/>
      <c r="O3555" s="1164">
        <v>45231</v>
      </c>
      <c r="P3555" s="557">
        <f t="shared" si="90"/>
        <v>5</v>
      </c>
    </row>
    <row r="3556" spans="1:16">
      <c r="A3556" s="1105">
        <v>45260</v>
      </c>
      <c r="B3556" s="1106" t="s">
        <v>3</v>
      </c>
      <c r="C3556" s="1106" t="s">
        <v>1972</v>
      </c>
      <c r="D3556" s="1137" t="s">
        <v>401</v>
      </c>
      <c r="E3556" s="1137"/>
      <c r="F3556" s="1137">
        <v>2</v>
      </c>
      <c r="G3556" s="1137">
        <v>2</v>
      </c>
      <c r="H3556" s="1138">
        <v>2</v>
      </c>
      <c r="I3556" s="1138"/>
      <c r="J3556" s="1138"/>
      <c r="K3556" s="1138"/>
      <c r="L3556" s="1138"/>
      <c r="M3556" s="1138"/>
      <c r="N3556" s="1138"/>
      <c r="O3556" s="1164">
        <v>45231</v>
      </c>
      <c r="P3556" s="557">
        <f t="shared" si="90"/>
        <v>0</v>
      </c>
    </row>
    <row r="3557" spans="1:16">
      <c r="A3557" s="1105">
        <v>45260</v>
      </c>
      <c r="B3557" s="1106" t="s">
        <v>3</v>
      </c>
      <c r="C3557" s="1106" t="s">
        <v>1972</v>
      </c>
      <c r="D3557" s="1137" t="s">
        <v>403</v>
      </c>
      <c r="E3557" s="1137"/>
      <c r="F3557" s="1137">
        <v>1</v>
      </c>
      <c r="G3557" s="1137">
        <v>1</v>
      </c>
      <c r="H3557" s="1138">
        <v>1</v>
      </c>
      <c r="I3557" s="1138"/>
      <c r="J3557" s="1138"/>
      <c r="K3557" s="1138"/>
      <c r="L3557" s="1138"/>
      <c r="M3557" s="1138"/>
      <c r="N3557" s="1138"/>
      <c r="O3557" s="1164">
        <v>45231</v>
      </c>
      <c r="P3557" s="557">
        <f t="shared" si="90"/>
        <v>0</v>
      </c>
    </row>
    <row r="3558" spans="1:16">
      <c r="A3558" s="1105">
        <v>45260</v>
      </c>
      <c r="B3558" s="1106" t="s">
        <v>3</v>
      </c>
      <c r="C3558" s="1106" t="s">
        <v>1972</v>
      </c>
      <c r="D3558" s="1137" t="s">
        <v>97</v>
      </c>
      <c r="E3558" s="1137"/>
      <c r="F3558" s="1137">
        <v>1</v>
      </c>
      <c r="G3558" s="1137">
        <v>1</v>
      </c>
      <c r="H3558" s="1138"/>
      <c r="I3558" s="1138"/>
      <c r="J3558" s="1138">
        <v>1</v>
      </c>
      <c r="K3558" s="1138"/>
      <c r="L3558" s="1138"/>
      <c r="M3558" s="1138"/>
      <c r="N3558" s="1138">
        <v>12</v>
      </c>
      <c r="O3558" s="1164">
        <v>45231</v>
      </c>
      <c r="P3558" s="557">
        <f t="shared" si="90"/>
        <v>12</v>
      </c>
    </row>
    <row r="3559" spans="1:16">
      <c r="A3559" s="1105">
        <v>45260</v>
      </c>
      <c r="B3559" s="1106" t="s">
        <v>37</v>
      </c>
      <c r="C3559" s="1106" t="s">
        <v>2741</v>
      </c>
      <c r="D3559" s="1137" t="s">
        <v>98</v>
      </c>
      <c r="E3559" s="1137"/>
      <c r="F3559" s="1137">
        <v>1</v>
      </c>
      <c r="G3559" s="1137">
        <v>1</v>
      </c>
      <c r="H3559" s="1138"/>
      <c r="I3559" s="1138"/>
      <c r="J3559" s="1138">
        <v>1</v>
      </c>
      <c r="K3559" s="1138"/>
      <c r="L3559" s="1138"/>
      <c r="M3559" s="1138"/>
      <c r="N3559" s="1138">
        <v>12</v>
      </c>
      <c r="O3559" s="1164">
        <v>45231</v>
      </c>
      <c r="P3559" s="557">
        <f t="shared" si="90"/>
        <v>12</v>
      </c>
    </row>
    <row r="3560" spans="1:16">
      <c r="A3560" s="1105">
        <v>45260</v>
      </c>
      <c r="B3560" s="1106" t="s">
        <v>472</v>
      </c>
      <c r="C3560" s="1106" t="s">
        <v>2869</v>
      </c>
      <c r="D3560" s="1137" t="s">
        <v>95</v>
      </c>
      <c r="E3560" s="1137"/>
      <c r="F3560" s="1137">
        <v>2</v>
      </c>
      <c r="G3560" s="1137">
        <v>2</v>
      </c>
      <c r="H3560" s="1138"/>
      <c r="I3560" s="1138"/>
      <c r="J3560" s="1138"/>
      <c r="K3560" s="1138"/>
      <c r="L3560" s="1138"/>
      <c r="M3560" s="1138"/>
      <c r="N3560" s="1138">
        <v>24</v>
      </c>
      <c r="O3560" s="1164">
        <v>45231</v>
      </c>
      <c r="P3560" s="557">
        <f t="shared" si="90"/>
        <v>24</v>
      </c>
    </row>
    <row r="3561" spans="1:16">
      <c r="A3561" s="1105">
        <v>45260</v>
      </c>
      <c r="B3561" s="1106" t="s">
        <v>43</v>
      </c>
      <c r="C3561" s="1106" t="s">
        <v>1325</v>
      </c>
      <c r="D3561" s="1137" t="s">
        <v>204</v>
      </c>
      <c r="E3561" s="1137"/>
      <c r="F3561" s="1137">
        <v>1</v>
      </c>
      <c r="G3561" s="1137">
        <v>1</v>
      </c>
      <c r="H3561" s="1138"/>
      <c r="I3561" s="1138"/>
      <c r="J3561" s="1138"/>
      <c r="K3561" s="1138"/>
      <c r="L3561" s="1138"/>
      <c r="M3561" s="1138"/>
      <c r="N3561" s="1138">
        <v>70</v>
      </c>
      <c r="O3561" s="1164">
        <v>45231</v>
      </c>
      <c r="P3561" s="557">
        <f t="shared" si="90"/>
        <v>70</v>
      </c>
    </row>
    <row r="3562" spans="1:16">
      <c r="A3562" s="1105">
        <v>45260</v>
      </c>
      <c r="B3562" s="1106" t="s">
        <v>2</v>
      </c>
      <c r="C3562" s="1106" t="s">
        <v>2894</v>
      </c>
      <c r="D3562" s="1137" t="s">
        <v>204</v>
      </c>
      <c r="E3562" s="1137"/>
      <c r="F3562" s="1137">
        <v>1</v>
      </c>
      <c r="G3562" s="1137">
        <v>1</v>
      </c>
      <c r="H3562" s="1138"/>
      <c r="I3562" s="1138"/>
      <c r="J3562" s="1138"/>
      <c r="K3562" s="1138"/>
      <c r="L3562" s="1138"/>
      <c r="M3562" s="1138"/>
      <c r="N3562" s="1138">
        <v>35</v>
      </c>
      <c r="O3562" s="1164">
        <v>45231</v>
      </c>
      <c r="P3562" s="557">
        <f t="shared" si="90"/>
        <v>35</v>
      </c>
    </row>
    <row r="3563" spans="1:16">
      <c r="A3563" s="1105">
        <v>45260</v>
      </c>
      <c r="B3563" s="1106" t="s">
        <v>2</v>
      </c>
      <c r="C3563" s="1106" t="s">
        <v>2895</v>
      </c>
      <c r="D3563" s="1137" t="s">
        <v>204</v>
      </c>
      <c r="E3563" s="1137"/>
      <c r="F3563" s="1137">
        <v>1</v>
      </c>
      <c r="G3563" s="1137">
        <v>1</v>
      </c>
      <c r="H3563" s="1138"/>
      <c r="I3563" s="1138"/>
      <c r="J3563" s="1138"/>
      <c r="K3563" s="1138"/>
      <c r="L3563" s="1138"/>
      <c r="M3563" s="1138"/>
      <c r="N3563" s="1138">
        <v>35</v>
      </c>
      <c r="O3563" s="1164">
        <v>45231</v>
      </c>
      <c r="P3563" s="557">
        <f t="shared" si="90"/>
        <v>35</v>
      </c>
    </row>
    <row r="3564" spans="1:16">
      <c r="A3564" s="1105">
        <v>45261</v>
      </c>
      <c r="B3564" s="1106" t="s">
        <v>41</v>
      </c>
      <c r="C3564" s="1106" t="s">
        <v>2884</v>
      </c>
      <c r="D3564" s="1137" t="s">
        <v>11</v>
      </c>
      <c r="E3564" s="1137"/>
      <c r="F3564" s="1137">
        <v>1</v>
      </c>
      <c r="G3564" s="1137">
        <v>1</v>
      </c>
      <c r="H3564" s="1138"/>
      <c r="I3564" s="1138"/>
      <c r="J3564" s="1138"/>
      <c r="K3564" s="1138"/>
      <c r="L3564" s="1138"/>
      <c r="M3564" s="1138">
        <v>6</v>
      </c>
      <c r="N3564" s="1138"/>
      <c r="O3564" s="1164">
        <v>45261</v>
      </c>
      <c r="P3564" s="557">
        <f t="shared" si="90"/>
        <v>6</v>
      </c>
    </row>
    <row r="3565" spans="1:16">
      <c r="A3565" s="1105">
        <v>45261</v>
      </c>
      <c r="B3565" s="1106" t="s">
        <v>472</v>
      </c>
      <c r="C3565" s="1106" t="s">
        <v>2896</v>
      </c>
      <c r="D3565" s="1137" t="s">
        <v>10</v>
      </c>
      <c r="E3565" s="1137"/>
      <c r="F3565" s="1137">
        <v>6</v>
      </c>
      <c r="G3565" s="1137">
        <v>1.5</v>
      </c>
      <c r="H3565" s="1138"/>
      <c r="I3565" s="1138"/>
      <c r="J3565" s="1138"/>
      <c r="K3565" s="1138"/>
      <c r="L3565" s="1138"/>
      <c r="M3565" s="1138">
        <v>28</v>
      </c>
      <c r="N3565" s="1138"/>
      <c r="O3565" s="1164">
        <v>45261</v>
      </c>
      <c r="P3565" s="557">
        <f t="shared" si="90"/>
        <v>28</v>
      </c>
    </row>
    <row r="3566" spans="1:16">
      <c r="A3566" s="1105">
        <v>45261</v>
      </c>
      <c r="B3566" s="1106" t="s">
        <v>37</v>
      </c>
      <c r="C3566" s="1106" t="s">
        <v>2897</v>
      </c>
      <c r="D3566" s="1137" t="s">
        <v>97</v>
      </c>
      <c r="E3566" s="1137"/>
      <c r="F3566" s="1137">
        <v>2</v>
      </c>
      <c r="G3566" s="1137">
        <v>2</v>
      </c>
      <c r="H3566" s="1138"/>
      <c r="I3566" s="1138"/>
      <c r="J3566" s="1138">
        <v>2</v>
      </c>
      <c r="K3566" s="1138"/>
      <c r="L3566" s="1138"/>
      <c r="M3566" s="1138"/>
      <c r="N3566" s="1138">
        <v>24</v>
      </c>
      <c r="O3566" s="1164">
        <v>45261</v>
      </c>
      <c r="P3566" s="557">
        <f t="shared" si="90"/>
        <v>24</v>
      </c>
    </row>
    <row r="3567" spans="1:16">
      <c r="A3567" s="1105">
        <v>45261</v>
      </c>
      <c r="B3567" s="1106" t="s">
        <v>472</v>
      </c>
      <c r="C3567" s="1106" t="s">
        <v>2869</v>
      </c>
      <c r="D3567" s="1137" t="s">
        <v>95</v>
      </c>
      <c r="E3567" s="1137"/>
      <c r="F3567" s="1137">
        <v>1</v>
      </c>
      <c r="G3567" s="1137">
        <v>1</v>
      </c>
      <c r="H3567" s="1138"/>
      <c r="I3567" s="1138"/>
      <c r="J3567" s="1138"/>
      <c r="K3567" s="1138"/>
      <c r="L3567" s="1138"/>
      <c r="M3567" s="1138"/>
      <c r="N3567" s="1138">
        <v>12</v>
      </c>
      <c r="O3567" s="1164">
        <v>45261</v>
      </c>
      <c r="P3567" s="557">
        <f t="shared" si="90"/>
        <v>12</v>
      </c>
    </row>
    <row r="3568" spans="1:16">
      <c r="A3568" s="1105">
        <v>45263</v>
      </c>
      <c r="B3568" s="1106" t="s">
        <v>41</v>
      </c>
      <c r="C3568" s="1106" t="s">
        <v>2906</v>
      </c>
      <c r="D3568" s="1137" t="s">
        <v>228</v>
      </c>
      <c r="E3568" s="1137"/>
      <c r="F3568" s="1137">
        <v>1</v>
      </c>
      <c r="G3568" s="1137">
        <v>1</v>
      </c>
      <c r="H3568" s="1138"/>
      <c r="I3568" s="1138"/>
      <c r="J3568" s="1138"/>
      <c r="K3568" s="1138"/>
      <c r="L3568" s="1138"/>
      <c r="M3568" s="1138">
        <v>26</v>
      </c>
      <c r="N3568" s="1138"/>
      <c r="O3568" s="1164">
        <v>45261</v>
      </c>
      <c r="P3568" s="557">
        <f t="shared" si="90"/>
        <v>26</v>
      </c>
    </row>
    <row r="3569" spans="1:16">
      <c r="A3569" s="1105">
        <v>45263</v>
      </c>
      <c r="B3569" s="1106" t="s">
        <v>3</v>
      </c>
      <c r="C3569" s="1106" t="s">
        <v>1972</v>
      </c>
      <c r="D3569" s="1137" t="s">
        <v>400</v>
      </c>
      <c r="E3569" s="1137"/>
      <c r="F3569" s="1137">
        <v>2</v>
      </c>
      <c r="G3569" s="1137">
        <v>2</v>
      </c>
      <c r="H3569" s="1138">
        <v>2</v>
      </c>
      <c r="I3569" s="1138"/>
      <c r="J3569" s="1138"/>
      <c r="K3569" s="1138"/>
      <c r="L3569" s="1138"/>
      <c r="M3569" s="1138"/>
      <c r="N3569" s="1138"/>
      <c r="O3569" s="1164">
        <v>45261</v>
      </c>
      <c r="P3569" s="557">
        <f t="shared" si="90"/>
        <v>0</v>
      </c>
    </row>
    <row r="3570" spans="1:16">
      <c r="A3570" s="1105">
        <v>45263</v>
      </c>
      <c r="B3570" s="1106" t="s">
        <v>3</v>
      </c>
      <c r="C3570" s="1106" t="s">
        <v>1972</v>
      </c>
      <c r="D3570" s="1137" t="s">
        <v>401</v>
      </c>
      <c r="E3570" s="1137"/>
      <c r="F3570" s="1137">
        <v>1</v>
      </c>
      <c r="G3570" s="1137">
        <v>1</v>
      </c>
      <c r="H3570" s="1138">
        <v>1</v>
      </c>
      <c r="I3570" s="1138"/>
      <c r="J3570" s="1138"/>
      <c r="K3570" s="1138"/>
      <c r="L3570" s="1138"/>
      <c r="M3570" s="1138"/>
      <c r="N3570" s="1138"/>
      <c r="O3570" s="1164">
        <v>45261</v>
      </c>
      <c r="P3570" s="557">
        <f t="shared" si="90"/>
        <v>0</v>
      </c>
    </row>
    <row r="3571" spans="1:16">
      <c r="A3571" s="1105">
        <v>45263</v>
      </c>
      <c r="B3571" s="1106" t="s">
        <v>37</v>
      </c>
      <c r="C3571" s="1106" t="s">
        <v>2907</v>
      </c>
      <c r="D3571" s="1137" t="s">
        <v>97</v>
      </c>
      <c r="E3571" s="1137"/>
      <c r="F3571" s="1137">
        <v>2</v>
      </c>
      <c r="G3571" s="1137">
        <v>2</v>
      </c>
      <c r="H3571" s="1138"/>
      <c r="I3571" s="1138"/>
      <c r="J3571" s="1138">
        <v>2</v>
      </c>
      <c r="K3571" s="1138"/>
      <c r="L3571" s="1138"/>
      <c r="M3571" s="1138"/>
      <c r="N3571" s="1138">
        <v>24</v>
      </c>
      <c r="O3571" s="1164">
        <v>45261</v>
      </c>
      <c r="P3571" s="557">
        <f t="shared" si="90"/>
        <v>24</v>
      </c>
    </row>
    <row r="3572" spans="1:16">
      <c r="A3572" s="1105">
        <v>45264</v>
      </c>
      <c r="B3572" s="1106" t="s">
        <v>472</v>
      </c>
      <c r="C3572" s="1106" t="s">
        <v>2871</v>
      </c>
      <c r="D3572" s="1137" t="s">
        <v>95</v>
      </c>
      <c r="E3572" s="1137"/>
      <c r="F3572" s="1137">
        <v>2</v>
      </c>
      <c r="G3572" s="1137">
        <v>2</v>
      </c>
      <c r="H3572" s="1138"/>
      <c r="I3572" s="1138"/>
      <c r="J3572" s="1138"/>
      <c r="K3572" s="1138"/>
      <c r="L3572" s="1138"/>
      <c r="M3572" s="1138"/>
      <c r="N3572" s="1138">
        <v>24</v>
      </c>
      <c r="O3572" s="1164">
        <v>45261</v>
      </c>
      <c r="P3572" s="557">
        <f t="shared" si="90"/>
        <v>24</v>
      </c>
    </row>
    <row r="3573" spans="1:16">
      <c r="A3573" s="1105">
        <v>45264</v>
      </c>
      <c r="B3573" s="1106" t="s">
        <v>472</v>
      </c>
      <c r="C3573" s="1106" t="s">
        <v>2908</v>
      </c>
      <c r="D3573" s="1137" t="s">
        <v>96</v>
      </c>
      <c r="E3573" s="1137"/>
      <c r="F3573" s="1137">
        <v>3</v>
      </c>
      <c r="G3573" s="1137">
        <v>3</v>
      </c>
      <c r="H3573" s="1138"/>
      <c r="I3573" s="1138"/>
      <c r="J3573" s="1138"/>
      <c r="K3573" s="1138"/>
      <c r="L3573" s="1138"/>
      <c r="M3573" s="1138"/>
      <c r="N3573" s="1138">
        <v>36</v>
      </c>
      <c r="O3573" s="1164">
        <v>45261</v>
      </c>
      <c r="P3573" s="557">
        <f t="shared" si="90"/>
        <v>36</v>
      </c>
    </row>
    <row r="3574" spans="1:16">
      <c r="A3574" s="1105">
        <v>45264</v>
      </c>
      <c r="B3574" s="1106" t="s">
        <v>34</v>
      </c>
      <c r="C3574" s="1106" t="s">
        <v>2909</v>
      </c>
      <c r="D3574" s="1137" t="s">
        <v>200</v>
      </c>
      <c r="E3574" s="1137"/>
      <c r="F3574" s="1137">
        <v>2</v>
      </c>
      <c r="G3574" s="1137">
        <v>2</v>
      </c>
      <c r="H3574" s="1138"/>
      <c r="I3574" s="1138"/>
      <c r="J3574" s="1138"/>
      <c r="K3574" s="1138">
        <v>7</v>
      </c>
      <c r="L3574" s="1138"/>
      <c r="M3574" s="1138"/>
      <c r="N3574" s="1138"/>
      <c r="O3574" s="1164">
        <v>45261</v>
      </c>
      <c r="P3574" s="557">
        <f t="shared" si="90"/>
        <v>7</v>
      </c>
    </row>
    <row r="3575" spans="1:16">
      <c r="A3575" s="1105">
        <v>45264</v>
      </c>
      <c r="B3575" s="1106" t="s">
        <v>41</v>
      </c>
      <c r="C3575" s="1106" t="s">
        <v>2910</v>
      </c>
      <c r="D3575" s="1137" t="s">
        <v>200</v>
      </c>
      <c r="E3575" s="1137"/>
      <c r="F3575" s="1137">
        <v>1</v>
      </c>
      <c r="G3575" s="1137">
        <v>1</v>
      </c>
      <c r="H3575" s="1138"/>
      <c r="I3575" s="1138"/>
      <c r="J3575" s="1138"/>
      <c r="K3575" s="1138">
        <v>10</v>
      </c>
      <c r="L3575" s="1138"/>
      <c r="M3575" s="1138"/>
      <c r="N3575" s="1138"/>
      <c r="O3575" s="1164">
        <v>45261</v>
      </c>
      <c r="P3575" s="557">
        <f t="shared" ref="P3575:P3585" si="91">SUM(K3575:N3575)</f>
        <v>10</v>
      </c>
    </row>
    <row r="3576" spans="1:16">
      <c r="A3576" s="1105">
        <v>45264</v>
      </c>
      <c r="B3576" s="1106" t="s">
        <v>3</v>
      </c>
      <c r="C3576" s="1106" t="s">
        <v>1971</v>
      </c>
      <c r="D3576" s="1137" t="s">
        <v>402</v>
      </c>
      <c r="E3576" s="1137"/>
      <c r="F3576" s="1137">
        <v>1</v>
      </c>
      <c r="G3576" s="1137">
        <v>1</v>
      </c>
      <c r="H3576" s="1138">
        <v>1</v>
      </c>
      <c r="I3576" s="1138"/>
      <c r="J3576" s="1138"/>
      <c r="K3576" s="1138"/>
      <c r="L3576" s="1138"/>
      <c r="M3576" s="1138"/>
      <c r="N3576" s="1138"/>
      <c r="O3576" s="1164">
        <v>45261</v>
      </c>
      <c r="P3576" s="557">
        <f t="shared" si="91"/>
        <v>0</v>
      </c>
    </row>
    <row r="3577" spans="1:16">
      <c r="A3577" s="1105">
        <v>45264</v>
      </c>
      <c r="B3577" s="1106" t="s">
        <v>3</v>
      </c>
      <c r="C3577" s="1106" t="s">
        <v>1972</v>
      </c>
      <c r="D3577" s="1137" t="s">
        <v>402</v>
      </c>
      <c r="E3577" s="1137"/>
      <c r="F3577" s="1137">
        <v>1</v>
      </c>
      <c r="G3577" s="1137">
        <v>1</v>
      </c>
      <c r="H3577" s="1138">
        <v>1</v>
      </c>
      <c r="I3577" s="1138"/>
      <c r="J3577" s="1138"/>
      <c r="K3577" s="1138"/>
      <c r="L3577" s="1138"/>
      <c r="M3577" s="1138"/>
      <c r="N3577" s="1138"/>
      <c r="O3577" s="1164">
        <v>45261</v>
      </c>
      <c r="P3577" s="557">
        <f t="shared" si="91"/>
        <v>0</v>
      </c>
    </row>
    <row r="3578" spans="1:16">
      <c r="A3578" s="1105">
        <v>45264</v>
      </c>
      <c r="B3578" s="1106" t="s">
        <v>37</v>
      </c>
      <c r="C3578" s="1106" t="s">
        <v>2741</v>
      </c>
      <c r="D3578" s="1137" t="s">
        <v>97</v>
      </c>
      <c r="E3578" s="1137"/>
      <c r="F3578" s="1137">
        <v>1</v>
      </c>
      <c r="G3578" s="1137">
        <v>1</v>
      </c>
      <c r="H3578" s="1138"/>
      <c r="I3578" s="1138"/>
      <c r="J3578" s="1138">
        <v>1</v>
      </c>
      <c r="K3578" s="1138"/>
      <c r="L3578" s="1138"/>
      <c r="M3578" s="1138"/>
      <c r="N3578" s="1138">
        <v>12</v>
      </c>
      <c r="O3578" s="1164">
        <v>45261</v>
      </c>
      <c r="P3578" s="557">
        <f t="shared" si="91"/>
        <v>12</v>
      </c>
    </row>
    <row r="3579" spans="1:16">
      <c r="A3579" s="1105">
        <v>45264</v>
      </c>
      <c r="B3579" s="1106" t="s">
        <v>34</v>
      </c>
      <c r="C3579" s="1106" t="s">
        <v>1775</v>
      </c>
      <c r="D3579" s="1137" t="s">
        <v>97</v>
      </c>
      <c r="E3579" s="1137"/>
      <c r="F3579" s="1137">
        <v>1</v>
      </c>
      <c r="G3579" s="1137">
        <v>1</v>
      </c>
      <c r="H3579" s="1138"/>
      <c r="I3579" s="1138"/>
      <c r="J3579" s="1138">
        <v>1</v>
      </c>
      <c r="K3579" s="1138"/>
      <c r="L3579" s="1138"/>
      <c r="M3579" s="1138"/>
      <c r="N3579" s="1138">
        <v>12</v>
      </c>
      <c r="O3579" s="1164">
        <v>45261</v>
      </c>
      <c r="P3579" s="557">
        <f t="shared" si="91"/>
        <v>12</v>
      </c>
    </row>
    <row r="3580" spans="1:16">
      <c r="A3580" s="1105">
        <v>45264</v>
      </c>
      <c r="B3580" s="1106" t="s">
        <v>472</v>
      </c>
      <c r="C3580" s="1106" t="s">
        <v>1949</v>
      </c>
      <c r="D3580" s="1137" t="s">
        <v>96</v>
      </c>
      <c r="E3580" s="1137"/>
      <c r="F3580" s="1137">
        <v>2</v>
      </c>
      <c r="G3580" s="1137">
        <v>2</v>
      </c>
      <c r="H3580" s="1138"/>
      <c r="I3580" s="1138"/>
      <c r="J3580" s="1138"/>
      <c r="K3580" s="1138"/>
      <c r="L3580" s="1138"/>
      <c r="M3580" s="1138"/>
      <c r="N3580" s="1138">
        <v>24</v>
      </c>
      <c r="O3580" s="1164">
        <v>45261</v>
      </c>
      <c r="P3580" s="557">
        <f t="shared" si="91"/>
        <v>24</v>
      </c>
    </row>
    <row r="3581" spans="1:16">
      <c r="A3581" s="1105">
        <v>45265</v>
      </c>
      <c r="B3581" s="1106" t="s">
        <v>472</v>
      </c>
      <c r="C3581" s="1106" t="s">
        <v>2911</v>
      </c>
      <c r="D3581" s="1137" t="s">
        <v>10</v>
      </c>
      <c r="E3581" s="1137"/>
      <c r="F3581" s="1137">
        <v>3</v>
      </c>
      <c r="G3581" s="1137">
        <v>0.75</v>
      </c>
      <c r="H3581" s="1138"/>
      <c r="I3581" s="1138"/>
      <c r="J3581" s="1138"/>
      <c r="K3581" s="1138"/>
      <c r="L3581" s="1138"/>
      <c r="M3581" s="1138">
        <v>15</v>
      </c>
      <c r="N3581" s="1138"/>
      <c r="O3581" s="1164">
        <v>45261</v>
      </c>
      <c r="P3581" s="557">
        <f t="shared" si="91"/>
        <v>15</v>
      </c>
    </row>
    <row r="3582" spans="1:16">
      <c r="A3582" s="1105">
        <v>45265</v>
      </c>
      <c r="B3582" s="1106" t="s">
        <v>41</v>
      </c>
      <c r="C3582" s="1106" t="s">
        <v>2870</v>
      </c>
      <c r="D3582" s="1137" t="s">
        <v>228</v>
      </c>
      <c r="E3582" s="1137"/>
      <c r="F3582" s="1137">
        <v>1</v>
      </c>
      <c r="G3582" s="1137">
        <v>1</v>
      </c>
      <c r="H3582" s="1138"/>
      <c r="I3582" s="1138"/>
      <c r="J3582" s="1138"/>
      <c r="K3582" s="1138"/>
      <c r="L3582" s="1138"/>
      <c r="M3582" s="1138">
        <v>25</v>
      </c>
      <c r="N3582" s="1138"/>
      <c r="O3582" s="1164">
        <v>45261</v>
      </c>
      <c r="P3582" s="557">
        <f t="shared" si="91"/>
        <v>25</v>
      </c>
    </row>
    <row r="3583" spans="1:16">
      <c r="A3583" s="1105">
        <v>45265</v>
      </c>
      <c r="B3583" s="1106" t="s">
        <v>3</v>
      </c>
      <c r="C3583" s="1106" t="s">
        <v>2889</v>
      </c>
      <c r="D3583" s="1137" t="s">
        <v>402</v>
      </c>
      <c r="E3583" s="1137"/>
      <c r="F3583" s="1137">
        <v>1</v>
      </c>
      <c r="G3583" s="1137">
        <v>1</v>
      </c>
      <c r="H3583" s="1138">
        <v>1</v>
      </c>
      <c r="I3583" s="1138"/>
      <c r="J3583" s="1138"/>
      <c r="K3583" s="1138"/>
      <c r="L3583" s="1138"/>
      <c r="M3583" s="1138"/>
      <c r="N3583" s="1138"/>
      <c r="O3583" s="1164">
        <v>45261</v>
      </c>
      <c r="P3583" s="557">
        <f t="shared" si="91"/>
        <v>0</v>
      </c>
    </row>
    <row r="3584" spans="1:16">
      <c r="A3584" s="1105">
        <v>45265</v>
      </c>
      <c r="B3584" s="1106" t="s">
        <v>3</v>
      </c>
      <c r="C3584" s="1106" t="s">
        <v>2664</v>
      </c>
      <c r="D3584" s="1137" t="s">
        <v>97</v>
      </c>
      <c r="E3584" s="1137"/>
      <c r="F3584" s="1137">
        <v>1</v>
      </c>
      <c r="G3584" s="1137">
        <v>1</v>
      </c>
      <c r="H3584" s="1138"/>
      <c r="I3584" s="1138"/>
      <c r="J3584" s="1138">
        <v>1</v>
      </c>
      <c r="K3584" s="1138"/>
      <c r="L3584" s="1138"/>
      <c r="M3584" s="1138"/>
      <c r="N3584" s="1138">
        <v>12</v>
      </c>
      <c r="O3584" s="1164">
        <v>45261</v>
      </c>
      <c r="P3584" s="557">
        <f t="shared" si="91"/>
        <v>12</v>
      </c>
    </row>
    <row r="3585" spans="1:16">
      <c r="A3585" s="1105">
        <v>45265</v>
      </c>
      <c r="B3585" s="1106" t="s">
        <v>40</v>
      </c>
      <c r="C3585" s="1106" t="s">
        <v>2146</v>
      </c>
      <c r="D3585" s="1137" t="s">
        <v>97</v>
      </c>
      <c r="E3585" s="1137"/>
      <c r="F3585" s="1137">
        <v>1</v>
      </c>
      <c r="G3585" s="1137">
        <v>1</v>
      </c>
      <c r="H3585" s="1138"/>
      <c r="I3585" s="1138"/>
      <c r="J3585" s="1138">
        <v>1</v>
      </c>
      <c r="K3585" s="1138"/>
      <c r="L3585" s="1138"/>
      <c r="M3585" s="1138"/>
      <c r="N3585" s="1138">
        <v>12</v>
      </c>
      <c r="O3585" s="1164">
        <v>45261</v>
      </c>
      <c r="P3585" s="557">
        <f t="shared" si="91"/>
        <v>12</v>
      </c>
    </row>
    <row r="3586" spans="1:16">
      <c r="A3586" s="1105">
        <v>45265</v>
      </c>
      <c r="B3586" s="1106" t="s">
        <v>472</v>
      </c>
      <c r="C3586" s="1106" t="s">
        <v>2871</v>
      </c>
      <c r="D3586" s="1137" t="s">
        <v>95</v>
      </c>
      <c r="E3586" s="1137"/>
      <c r="F3586" s="1137">
        <v>1</v>
      </c>
      <c r="G3586" s="1137">
        <v>1</v>
      </c>
      <c r="H3586" s="1138"/>
      <c r="I3586" s="1138"/>
      <c r="J3586" s="1138"/>
      <c r="K3586" s="1138"/>
      <c r="L3586" s="1138"/>
      <c r="M3586" s="1138"/>
      <c r="N3586" s="1138">
        <v>12</v>
      </c>
      <c r="O3586" s="1164">
        <v>45261</v>
      </c>
      <c r="P3586" s="557">
        <f t="shared" ref="P3586:P3602" si="92">SUM(K3586:N3586)</f>
        <v>12</v>
      </c>
    </row>
    <row r="3587" spans="1:16">
      <c r="A3587" s="1105">
        <v>45265</v>
      </c>
      <c r="B3587" s="1106" t="s">
        <v>40</v>
      </c>
      <c r="C3587" s="1106" t="s">
        <v>2877</v>
      </c>
      <c r="D3587" s="1137" t="s">
        <v>95</v>
      </c>
      <c r="E3587" s="1137"/>
      <c r="F3587" s="1137">
        <v>1</v>
      </c>
      <c r="G3587" s="1137">
        <v>1</v>
      </c>
      <c r="H3587" s="1138"/>
      <c r="I3587" s="1138"/>
      <c r="J3587" s="1138">
        <v>1</v>
      </c>
      <c r="K3587" s="1138"/>
      <c r="L3587" s="1138"/>
      <c r="M3587" s="1138"/>
      <c r="N3587" s="1138">
        <v>12</v>
      </c>
      <c r="O3587" s="1164">
        <v>45261</v>
      </c>
      <c r="P3587" s="557">
        <f t="shared" si="92"/>
        <v>12</v>
      </c>
    </row>
    <row r="3588" spans="1:16">
      <c r="A3588" s="1105">
        <v>45265</v>
      </c>
      <c r="B3588" s="1106" t="s">
        <v>472</v>
      </c>
      <c r="C3588" s="1106" t="s">
        <v>2877</v>
      </c>
      <c r="D3588" s="1137" t="s">
        <v>96</v>
      </c>
      <c r="E3588" s="1137"/>
      <c r="F3588" s="1137">
        <v>1</v>
      </c>
      <c r="G3588" s="1137">
        <v>1</v>
      </c>
      <c r="H3588" s="1138"/>
      <c r="I3588" s="1138"/>
      <c r="J3588" s="1138"/>
      <c r="K3588" s="1138"/>
      <c r="L3588" s="1138"/>
      <c r="M3588" s="1138"/>
      <c r="N3588" s="1138">
        <v>12</v>
      </c>
      <c r="O3588" s="1164">
        <v>45261</v>
      </c>
      <c r="P3588" s="557">
        <f t="shared" si="92"/>
        <v>12</v>
      </c>
    </row>
    <row r="3589" spans="1:16">
      <c r="A3589" s="1105">
        <v>45265</v>
      </c>
      <c r="B3589" s="1106" t="s">
        <v>472</v>
      </c>
      <c r="C3589" s="1106" t="s">
        <v>2912</v>
      </c>
      <c r="D3589" s="1137" t="s">
        <v>96</v>
      </c>
      <c r="E3589" s="1137"/>
      <c r="F3589" s="1137">
        <v>1</v>
      </c>
      <c r="G3589" s="1137">
        <v>1</v>
      </c>
      <c r="H3589" s="1138"/>
      <c r="I3589" s="1138"/>
      <c r="J3589" s="1138">
        <v>1</v>
      </c>
      <c r="K3589" s="1138"/>
      <c r="L3589" s="1138"/>
      <c r="M3589" s="1138"/>
      <c r="N3589" s="1138">
        <v>12</v>
      </c>
      <c r="O3589" s="1164">
        <v>45261</v>
      </c>
      <c r="P3589" s="557">
        <f t="shared" si="92"/>
        <v>12</v>
      </c>
    </row>
    <row r="3590" spans="1:16">
      <c r="A3590" s="1105">
        <v>45266</v>
      </c>
      <c r="B3590" s="1106" t="s">
        <v>41</v>
      </c>
      <c r="C3590" s="1106" t="s">
        <v>2913</v>
      </c>
      <c r="D3590" s="1137" t="s">
        <v>354</v>
      </c>
      <c r="E3590" s="1137"/>
      <c r="F3590" s="1137">
        <v>2</v>
      </c>
      <c r="G3590" s="1137">
        <v>2</v>
      </c>
      <c r="H3590" s="1138"/>
      <c r="I3590" s="1138"/>
      <c r="J3590" s="1138"/>
      <c r="K3590" s="1138"/>
      <c r="L3590" s="1138"/>
      <c r="M3590" s="1138">
        <v>15</v>
      </c>
      <c r="N3590" s="1138"/>
      <c r="O3590" s="1164">
        <v>45261</v>
      </c>
      <c r="P3590" s="557">
        <f t="shared" si="92"/>
        <v>15</v>
      </c>
    </row>
    <row r="3591" spans="1:16">
      <c r="A3591" s="1105">
        <v>45266</v>
      </c>
      <c r="B3591" s="1106" t="s">
        <v>472</v>
      </c>
      <c r="C3591" s="1106" t="s">
        <v>2695</v>
      </c>
      <c r="D3591" s="1137" t="s">
        <v>10</v>
      </c>
      <c r="E3591" s="1137"/>
      <c r="F3591" s="1137">
        <v>5</v>
      </c>
      <c r="G3591" s="1137">
        <v>1.25</v>
      </c>
      <c r="H3591" s="1138"/>
      <c r="I3591" s="1138"/>
      <c r="J3591" s="1138"/>
      <c r="K3591" s="1138"/>
      <c r="L3591" s="1138"/>
      <c r="M3591" s="1138">
        <v>20</v>
      </c>
      <c r="N3591" s="1138"/>
      <c r="O3591" s="1164">
        <v>45261</v>
      </c>
      <c r="P3591" s="557">
        <f t="shared" si="92"/>
        <v>20</v>
      </c>
    </row>
    <row r="3592" spans="1:16">
      <c r="A3592" s="1105">
        <v>45266</v>
      </c>
      <c r="B3592" s="1106" t="s">
        <v>12</v>
      </c>
      <c r="C3592" s="1106" t="s">
        <v>2914</v>
      </c>
      <c r="D3592" s="1137" t="s">
        <v>2328</v>
      </c>
      <c r="E3592" s="1137"/>
      <c r="F3592" s="1137"/>
      <c r="G3592" s="1137"/>
      <c r="H3592" s="1138"/>
      <c r="I3592" s="1138"/>
      <c r="J3592" s="1138"/>
      <c r="K3592" s="1138"/>
      <c r="L3592" s="1138"/>
      <c r="M3592" s="1138">
        <f>74-35</f>
        <v>39</v>
      </c>
      <c r="N3592" s="1138"/>
      <c r="O3592" s="1164">
        <v>45261</v>
      </c>
      <c r="P3592" s="557">
        <f t="shared" si="92"/>
        <v>39</v>
      </c>
    </row>
    <row r="3593" spans="1:16">
      <c r="A3593" s="1105">
        <v>45266</v>
      </c>
      <c r="B3593" s="1106" t="s">
        <v>2</v>
      </c>
      <c r="C3593" s="1106" t="s">
        <v>2643</v>
      </c>
      <c r="D3593" s="1137" t="s">
        <v>204</v>
      </c>
      <c r="E3593" s="1137"/>
      <c r="F3593" s="1137">
        <v>1</v>
      </c>
      <c r="G3593" s="1137">
        <v>1</v>
      </c>
      <c r="H3593" s="1138"/>
      <c r="I3593" s="1138"/>
      <c r="J3593" s="1138"/>
      <c r="K3593" s="1138"/>
      <c r="L3593" s="1138"/>
      <c r="M3593" s="1138"/>
      <c r="N3593" s="1138">
        <v>29</v>
      </c>
      <c r="O3593" s="1164">
        <v>45261</v>
      </c>
      <c r="P3593" s="557">
        <f t="shared" si="92"/>
        <v>29</v>
      </c>
    </row>
    <row r="3594" spans="1:16">
      <c r="A3594" s="1105">
        <v>45266</v>
      </c>
      <c r="B3594" s="1106" t="s">
        <v>3</v>
      </c>
      <c r="C3594" s="1106" t="s">
        <v>2342</v>
      </c>
      <c r="D3594" s="1137" t="s">
        <v>403</v>
      </c>
      <c r="E3594" s="1137"/>
      <c r="F3594" s="1137">
        <v>1</v>
      </c>
      <c r="G3594" s="1137">
        <v>1</v>
      </c>
      <c r="H3594" s="1138">
        <v>1</v>
      </c>
      <c r="I3594" s="1138"/>
      <c r="J3594" s="1138"/>
      <c r="K3594" s="1138"/>
      <c r="L3594" s="1138"/>
      <c r="M3594" s="1138"/>
      <c r="N3594" s="1138"/>
      <c r="O3594" s="1164">
        <v>45261</v>
      </c>
      <c r="P3594" s="557">
        <f t="shared" si="92"/>
        <v>0</v>
      </c>
    </row>
    <row r="3595" spans="1:16">
      <c r="A3595" s="1105">
        <v>45266</v>
      </c>
      <c r="B3595" s="1106" t="s">
        <v>3</v>
      </c>
      <c r="C3595" s="1106" t="s">
        <v>2342</v>
      </c>
      <c r="D3595" s="1137" t="s">
        <v>400</v>
      </c>
      <c r="E3595" s="1137"/>
      <c r="F3595" s="1137">
        <v>1</v>
      </c>
      <c r="G3595" s="1137">
        <v>1</v>
      </c>
      <c r="H3595" s="1138">
        <v>1</v>
      </c>
      <c r="I3595" s="1138"/>
      <c r="J3595" s="1138"/>
      <c r="K3595" s="1138"/>
      <c r="L3595" s="1138"/>
      <c r="M3595" s="1138"/>
      <c r="N3595" s="1138"/>
      <c r="O3595" s="1164">
        <v>45261</v>
      </c>
      <c r="P3595" s="557">
        <f t="shared" si="92"/>
        <v>0</v>
      </c>
    </row>
    <row r="3596" spans="1:16">
      <c r="A3596" s="1105">
        <v>45266</v>
      </c>
      <c r="B3596" s="1106" t="s">
        <v>40</v>
      </c>
      <c r="C3596" s="1106" t="s">
        <v>2915</v>
      </c>
      <c r="D3596" s="1137" t="s">
        <v>97</v>
      </c>
      <c r="E3596" s="1137"/>
      <c r="F3596" s="1137">
        <v>1</v>
      </c>
      <c r="G3596" s="1137">
        <v>1</v>
      </c>
      <c r="H3596" s="1138"/>
      <c r="I3596" s="1138"/>
      <c r="J3596" s="1138">
        <v>1</v>
      </c>
      <c r="K3596" s="1138"/>
      <c r="L3596" s="1138"/>
      <c r="M3596" s="1138"/>
      <c r="N3596" s="1138">
        <v>12</v>
      </c>
      <c r="O3596" s="1164">
        <v>45261</v>
      </c>
      <c r="P3596" s="557">
        <f t="shared" si="92"/>
        <v>12</v>
      </c>
    </row>
    <row r="3597" spans="1:16">
      <c r="A3597" s="1105">
        <v>45266</v>
      </c>
      <c r="B3597" s="1106" t="s">
        <v>40</v>
      </c>
      <c r="C3597" s="1106" t="s">
        <v>2912</v>
      </c>
      <c r="D3597" s="1137" t="s">
        <v>95</v>
      </c>
      <c r="E3597" s="1137"/>
      <c r="F3597" s="1137">
        <v>1</v>
      </c>
      <c r="G3597" s="1137">
        <v>1</v>
      </c>
      <c r="H3597" s="1138"/>
      <c r="I3597" s="1138"/>
      <c r="J3597" s="1138"/>
      <c r="K3597" s="1138"/>
      <c r="L3597" s="1138"/>
      <c r="M3597" s="1138"/>
      <c r="N3597" s="1138">
        <v>12</v>
      </c>
      <c r="O3597" s="1164">
        <v>45261</v>
      </c>
      <c r="P3597" s="557">
        <f t="shared" si="92"/>
        <v>12</v>
      </c>
    </row>
    <row r="3598" spans="1:16">
      <c r="A3598" s="1105">
        <v>45266</v>
      </c>
      <c r="B3598" s="1106" t="s">
        <v>472</v>
      </c>
      <c r="C3598" s="1106" t="s">
        <v>2916</v>
      </c>
      <c r="D3598" s="1137" t="s">
        <v>95</v>
      </c>
      <c r="E3598" s="1137"/>
      <c r="F3598" s="1137">
        <v>1</v>
      </c>
      <c r="G3598" s="1137">
        <v>1</v>
      </c>
      <c r="H3598" s="1138"/>
      <c r="I3598" s="1138"/>
      <c r="J3598" s="1138"/>
      <c r="K3598" s="1138"/>
      <c r="L3598" s="1138"/>
      <c r="M3598" s="1138"/>
      <c r="N3598" s="1138">
        <v>12</v>
      </c>
      <c r="O3598" s="1164">
        <v>45261</v>
      </c>
      <c r="P3598" s="557">
        <f t="shared" si="92"/>
        <v>12</v>
      </c>
    </row>
    <row r="3599" spans="1:16">
      <c r="A3599" s="1105">
        <v>45267</v>
      </c>
      <c r="B3599" s="1106" t="s">
        <v>41</v>
      </c>
      <c r="C3599" s="1106" t="s">
        <v>2684</v>
      </c>
      <c r="D3599" s="1137" t="s">
        <v>228</v>
      </c>
      <c r="E3599" s="1137"/>
      <c r="F3599" s="1137">
        <v>2</v>
      </c>
      <c r="G3599" s="1137">
        <v>2</v>
      </c>
      <c r="H3599" s="1138"/>
      <c r="I3599" s="1138"/>
      <c r="J3599" s="1138"/>
      <c r="K3599" s="1138"/>
      <c r="L3599" s="1138"/>
      <c r="M3599" s="1138">
        <v>140</v>
      </c>
      <c r="N3599" s="1138"/>
      <c r="O3599" s="1164">
        <v>45261</v>
      </c>
      <c r="P3599" s="557">
        <f t="shared" si="92"/>
        <v>140</v>
      </c>
    </row>
    <row r="3600" spans="1:16">
      <c r="A3600" s="1105">
        <v>45267</v>
      </c>
      <c r="B3600" s="1106" t="s">
        <v>472</v>
      </c>
      <c r="C3600" s="1106" t="s">
        <v>2695</v>
      </c>
      <c r="D3600" s="1137" t="s">
        <v>10</v>
      </c>
      <c r="E3600" s="1137"/>
      <c r="F3600" s="1137">
        <v>1</v>
      </c>
      <c r="G3600" s="1137">
        <v>0.25</v>
      </c>
      <c r="H3600" s="1138"/>
      <c r="I3600" s="1138"/>
      <c r="J3600" s="1138"/>
      <c r="K3600" s="1138"/>
      <c r="L3600" s="1138"/>
      <c r="M3600" s="1138">
        <v>5</v>
      </c>
      <c r="N3600" s="1138"/>
      <c r="O3600" s="1164">
        <v>45261</v>
      </c>
      <c r="P3600" s="557">
        <f t="shared" si="92"/>
        <v>5</v>
      </c>
    </row>
    <row r="3601" spans="1:16">
      <c r="A3601" s="1105">
        <v>45267</v>
      </c>
      <c r="B3601" s="1106" t="s">
        <v>41</v>
      </c>
      <c r="C3601" s="1106" t="s">
        <v>2630</v>
      </c>
      <c r="D3601" s="1137" t="s">
        <v>200</v>
      </c>
      <c r="E3601" s="1137"/>
      <c r="F3601" s="1137">
        <v>1</v>
      </c>
      <c r="G3601" s="1137">
        <v>1</v>
      </c>
      <c r="H3601" s="1138"/>
      <c r="I3601" s="1138"/>
      <c r="J3601" s="1138"/>
      <c r="K3601" s="1138">
        <v>5</v>
      </c>
      <c r="L3601" s="1138"/>
      <c r="M3601" s="1138"/>
      <c r="N3601" s="1138"/>
      <c r="O3601" s="1164">
        <v>45261</v>
      </c>
      <c r="P3601" s="557">
        <f t="shared" si="92"/>
        <v>5</v>
      </c>
    </row>
    <row r="3602" spans="1:16">
      <c r="A3602" s="1105">
        <v>45267</v>
      </c>
      <c r="B3602" s="1106" t="s">
        <v>34</v>
      </c>
      <c r="C3602" s="1106" t="s">
        <v>1663</v>
      </c>
      <c r="D3602" s="1137" t="s">
        <v>97</v>
      </c>
      <c r="E3602" s="1137"/>
      <c r="F3602" s="1137">
        <v>1</v>
      </c>
      <c r="G3602" s="1137">
        <v>1</v>
      </c>
      <c r="H3602" s="1138"/>
      <c r="I3602" s="1138"/>
      <c r="J3602" s="1138">
        <v>1</v>
      </c>
      <c r="K3602" s="1138"/>
      <c r="L3602" s="1138"/>
      <c r="M3602" s="1138"/>
      <c r="N3602" s="1138">
        <v>12</v>
      </c>
      <c r="O3602" s="1164">
        <v>45261</v>
      </c>
      <c r="P3602" s="557">
        <f t="shared" si="92"/>
        <v>12</v>
      </c>
    </row>
    <row r="3603" spans="1:16">
      <c r="A3603" s="1105">
        <v>45267</v>
      </c>
      <c r="B3603" s="1106" t="s">
        <v>40</v>
      </c>
      <c r="C3603" s="1106" t="s">
        <v>2101</v>
      </c>
      <c r="D3603" s="1137" t="s">
        <v>97</v>
      </c>
      <c r="E3603" s="1137"/>
      <c r="F3603" s="1137">
        <v>1</v>
      </c>
      <c r="G3603" s="1137">
        <v>1</v>
      </c>
      <c r="H3603" s="1138"/>
      <c r="I3603" s="1138"/>
      <c r="J3603" s="1138">
        <v>1</v>
      </c>
      <c r="K3603" s="1138"/>
      <c r="L3603" s="1138"/>
      <c r="M3603" s="1138"/>
      <c r="N3603" s="1138">
        <v>12</v>
      </c>
      <c r="O3603" s="1164">
        <v>45261</v>
      </c>
      <c r="P3603" s="557">
        <f t="shared" ref="P3603:P3636" si="93">SUM(K3603:N3603)</f>
        <v>12</v>
      </c>
    </row>
    <row r="3604" spans="1:16">
      <c r="A3604" s="1105">
        <v>45267</v>
      </c>
      <c r="B3604" s="1106" t="s">
        <v>472</v>
      </c>
      <c r="C3604" s="1106" t="s">
        <v>2882</v>
      </c>
      <c r="D3604" s="1137" t="s">
        <v>95</v>
      </c>
      <c r="E3604" s="1137"/>
      <c r="F3604" s="1137">
        <v>2</v>
      </c>
      <c r="G3604" s="1137">
        <v>2</v>
      </c>
      <c r="H3604" s="1138"/>
      <c r="I3604" s="1138"/>
      <c r="J3604" s="1138"/>
      <c r="K3604" s="1138"/>
      <c r="L3604" s="1138"/>
      <c r="M3604" s="1138"/>
      <c r="N3604" s="1138">
        <v>24</v>
      </c>
      <c r="O3604" s="1164">
        <v>45261</v>
      </c>
      <c r="P3604" s="557">
        <f t="shared" si="93"/>
        <v>24</v>
      </c>
    </row>
    <row r="3605" spans="1:16">
      <c r="A3605" s="1105">
        <v>45267</v>
      </c>
      <c r="B3605" s="1106" t="s">
        <v>40</v>
      </c>
      <c r="C3605" s="1106" t="s">
        <v>2918</v>
      </c>
      <c r="D3605" s="1137" t="s">
        <v>96</v>
      </c>
      <c r="E3605" s="1137"/>
      <c r="F3605" s="1137">
        <v>1</v>
      </c>
      <c r="G3605" s="1137">
        <v>1</v>
      </c>
      <c r="H3605" s="1138"/>
      <c r="I3605" s="1138"/>
      <c r="J3605" s="1138"/>
      <c r="K3605" s="1138"/>
      <c r="L3605" s="1138"/>
      <c r="M3605" s="1138"/>
      <c r="N3605" s="1138">
        <v>12</v>
      </c>
      <c r="O3605" s="1164">
        <v>45261</v>
      </c>
      <c r="P3605" s="557">
        <f t="shared" si="93"/>
        <v>12</v>
      </c>
    </row>
    <row r="3606" spans="1:16">
      <c r="A3606" s="1105">
        <v>45267</v>
      </c>
      <c r="B3606" s="1106" t="s">
        <v>3</v>
      </c>
      <c r="C3606" s="1106" t="s">
        <v>2919</v>
      </c>
      <c r="D3606" s="1137" t="s">
        <v>400</v>
      </c>
      <c r="E3606" s="1137"/>
      <c r="F3606" s="1137">
        <v>3</v>
      </c>
      <c r="G3606" s="1137">
        <v>3</v>
      </c>
      <c r="H3606" s="1138">
        <v>3</v>
      </c>
      <c r="I3606" s="1138"/>
      <c r="J3606" s="1138"/>
      <c r="K3606" s="1138"/>
      <c r="L3606" s="1138"/>
      <c r="M3606" s="1138"/>
      <c r="N3606" s="1138"/>
      <c r="O3606" s="1164">
        <v>45261</v>
      </c>
      <c r="P3606" s="557">
        <f t="shared" si="93"/>
        <v>0</v>
      </c>
    </row>
    <row r="3607" spans="1:16">
      <c r="A3607" s="1105">
        <v>45267</v>
      </c>
      <c r="B3607" s="1106" t="s">
        <v>3</v>
      </c>
      <c r="C3607" s="1106" t="s">
        <v>2919</v>
      </c>
      <c r="D3607" s="1137" t="s">
        <v>401</v>
      </c>
      <c r="E3607" s="1137"/>
      <c r="F3607" s="1137">
        <v>2</v>
      </c>
      <c r="G3607" s="1137">
        <v>2</v>
      </c>
      <c r="H3607" s="1138">
        <v>2</v>
      </c>
      <c r="I3607" s="1138"/>
      <c r="J3607" s="1138"/>
      <c r="K3607" s="1138"/>
      <c r="L3607" s="1138"/>
      <c r="M3607" s="1138"/>
      <c r="N3607" s="1138"/>
      <c r="O3607" s="1164">
        <v>45261</v>
      </c>
      <c r="P3607" s="557">
        <f t="shared" si="93"/>
        <v>0</v>
      </c>
    </row>
    <row r="3608" spans="1:16">
      <c r="A3608" s="1105">
        <v>45267</v>
      </c>
      <c r="B3608" s="1106" t="s">
        <v>3</v>
      </c>
      <c r="C3608" s="1106" t="s">
        <v>2919</v>
      </c>
      <c r="D3608" s="1137" t="s">
        <v>403</v>
      </c>
      <c r="E3608" s="1137"/>
      <c r="F3608" s="1137">
        <v>2</v>
      </c>
      <c r="G3608" s="1137">
        <v>2</v>
      </c>
      <c r="H3608" s="1138">
        <v>2</v>
      </c>
      <c r="I3608" s="1138"/>
      <c r="J3608" s="1138"/>
      <c r="K3608" s="1138"/>
      <c r="L3608" s="1138"/>
      <c r="M3608" s="1138"/>
      <c r="N3608" s="1138"/>
      <c r="O3608" s="1164">
        <v>45261</v>
      </c>
      <c r="P3608" s="557">
        <f t="shared" si="93"/>
        <v>0</v>
      </c>
    </row>
    <row r="3609" spans="1:16">
      <c r="A3609" s="1105">
        <v>45268</v>
      </c>
      <c r="B3609" s="1106" t="s">
        <v>472</v>
      </c>
      <c r="C3609" s="1106" t="s">
        <v>2920</v>
      </c>
      <c r="D3609" s="1137" t="s">
        <v>10</v>
      </c>
      <c r="E3609" s="1137"/>
      <c r="F3609" s="1137">
        <v>1</v>
      </c>
      <c r="G3609" s="1137">
        <v>0.25</v>
      </c>
      <c r="H3609" s="1138"/>
      <c r="I3609" s="1138"/>
      <c r="J3609" s="1138"/>
      <c r="K3609" s="1138"/>
      <c r="L3609" s="1138"/>
      <c r="M3609" s="1138">
        <v>5</v>
      </c>
      <c r="N3609" s="1138"/>
      <c r="O3609" s="1164">
        <v>45261</v>
      </c>
      <c r="P3609" s="557">
        <f t="shared" si="93"/>
        <v>5</v>
      </c>
    </row>
    <row r="3610" spans="1:16">
      <c r="A3610" s="1105">
        <v>45268</v>
      </c>
      <c r="B3610" s="1106" t="s">
        <v>41</v>
      </c>
      <c r="C3610" s="1106" t="s">
        <v>2921</v>
      </c>
      <c r="D3610" s="1137" t="s">
        <v>354</v>
      </c>
      <c r="E3610" s="1137"/>
      <c r="F3610" s="1137">
        <v>1</v>
      </c>
      <c r="G3610" s="1137">
        <v>1</v>
      </c>
      <c r="H3610" s="1138"/>
      <c r="I3610" s="1138"/>
      <c r="J3610" s="1138"/>
      <c r="K3610" s="1138"/>
      <c r="L3610" s="1138"/>
      <c r="M3610" s="1138">
        <v>6</v>
      </c>
      <c r="N3610" s="1138"/>
      <c r="O3610" s="1164">
        <v>45261</v>
      </c>
      <c r="P3610" s="557">
        <f t="shared" si="93"/>
        <v>6</v>
      </c>
    </row>
    <row r="3611" spans="1:16">
      <c r="A3611" s="1105">
        <v>45268</v>
      </c>
      <c r="B3611" s="1106" t="s">
        <v>34</v>
      </c>
      <c r="C3611" s="1106" t="s">
        <v>1523</v>
      </c>
      <c r="D3611" s="1137" t="s">
        <v>228</v>
      </c>
      <c r="E3611" s="1137"/>
      <c r="F3611" s="1137">
        <v>1</v>
      </c>
      <c r="G3611" s="1137">
        <v>1</v>
      </c>
      <c r="H3611" s="1138"/>
      <c r="I3611" s="1138"/>
      <c r="J3611" s="1138"/>
      <c r="K3611" s="1138"/>
      <c r="L3611" s="1138"/>
      <c r="M3611" s="1138">
        <v>25</v>
      </c>
      <c r="N3611" s="1138"/>
      <c r="O3611" s="1164">
        <v>45261</v>
      </c>
      <c r="P3611" s="557">
        <f t="shared" si="93"/>
        <v>25</v>
      </c>
    </row>
    <row r="3612" spans="1:16">
      <c r="A3612" s="1105">
        <v>45268</v>
      </c>
      <c r="B3612" s="1106" t="s">
        <v>12</v>
      </c>
      <c r="C3612" s="1106" t="s">
        <v>2922</v>
      </c>
      <c r="D3612" s="1137" t="s">
        <v>2328</v>
      </c>
      <c r="E3612" s="1137"/>
      <c r="F3612" s="1137"/>
      <c r="G3612" s="1137"/>
      <c r="H3612" s="1138"/>
      <c r="I3612" s="1138"/>
      <c r="J3612" s="1138"/>
      <c r="K3612" s="1138"/>
      <c r="L3612" s="1138"/>
      <c r="M3612" s="1138">
        <v>10</v>
      </c>
      <c r="N3612" s="1138"/>
      <c r="O3612" s="1164">
        <v>45261</v>
      </c>
      <c r="P3612" s="557">
        <f t="shared" si="93"/>
        <v>10</v>
      </c>
    </row>
    <row r="3613" spans="1:16">
      <c r="A3613" s="1105">
        <v>45268</v>
      </c>
      <c r="B3613" s="1106" t="s">
        <v>2</v>
      </c>
      <c r="C3613" s="1106" t="s">
        <v>2923</v>
      </c>
      <c r="D3613" s="1137" t="s">
        <v>204</v>
      </c>
      <c r="E3613" s="1137"/>
      <c r="F3613" s="1137">
        <v>1</v>
      </c>
      <c r="G3613" s="1137">
        <v>1</v>
      </c>
      <c r="H3613" s="1138"/>
      <c r="I3613" s="1138"/>
      <c r="J3613" s="1138"/>
      <c r="K3613" s="1138"/>
      <c r="L3613" s="1138"/>
      <c r="M3613" s="1138"/>
      <c r="N3613" s="1138">
        <v>35</v>
      </c>
      <c r="O3613" s="1164">
        <v>45261</v>
      </c>
      <c r="P3613" s="557">
        <f t="shared" si="93"/>
        <v>35</v>
      </c>
    </row>
    <row r="3614" spans="1:16">
      <c r="A3614" s="1105">
        <v>45268</v>
      </c>
      <c r="B3614" s="1106" t="s">
        <v>472</v>
      </c>
      <c r="C3614" s="1106" t="s">
        <v>2882</v>
      </c>
      <c r="D3614" s="1137" t="s">
        <v>95</v>
      </c>
      <c r="E3614" s="1137"/>
      <c r="F3614" s="1137">
        <v>1</v>
      </c>
      <c r="G3614" s="1137">
        <v>1</v>
      </c>
      <c r="H3614" s="1138"/>
      <c r="I3614" s="1138"/>
      <c r="J3614" s="1138"/>
      <c r="K3614" s="1138"/>
      <c r="L3614" s="1138"/>
      <c r="M3614" s="1138"/>
      <c r="N3614" s="1138">
        <v>12</v>
      </c>
      <c r="O3614" s="1164">
        <v>45261</v>
      </c>
      <c r="P3614" s="557">
        <f t="shared" si="93"/>
        <v>12</v>
      </c>
    </row>
    <row r="3615" spans="1:16">
      <c r="A3615" s="1105">
        <v>45268</v>
      </c>
      <c r="B3615" s="1106" t="s">
        <v>40</v>
      </c>
      <c r="C3615" s="1106" t="s">
        <v>2687</v>
      </c>
      <c r="D3615" s="1137" t="s">
        <v>95</v>
      </c>
      <c r="E3615" s="1137"/>
      <c r="F3615" s="1137">
        <v>1</v>
      </c>
      <c r="G3615" s="1137">
        <v>1</v>
      </c>
      <c r="H3615" s="1138"/>
      <c r="I3615" s="1138"/>
      <c r="J3615" s="1138">
        <v>1</v>
      </c>
      <c r="K3615" s="1138"/>
      <c r="L3615" s="1138"/>
      <c r="M3615" s="1138"/>
      <c r="N3615" s="1138">
        <v>12</v>
      </c>
      <c r="O3615" s="1164">
        <v>45261</v>
      </c>
      <c r="P3615" s="557">
        <f t="shared" si="93"/>
        <v>12</v>
      </c>
    </row>
    <row r="3616" spans="1:16">
      <c r="A3616" s="1105">
        <v>45268</v>
      </c>
      <c r="B3616" s="1106" t="s">
        <v>40</v>
      </c>
      <c r="C3616" s="1106" t="s">
        <v>2924</v>
      </c>
      <c r="D3616" s="1137" t="s">
        <v>96</v>
      </c>
      <c r="E3616" s="1137"/>
      <c r="F3616" s="1137">
        <v>1</v>
      </c>
      <c r="G3616" s="1137">
        <v>1</v>
      </c>
      <c r="H3616" s="1138"/>
      <c r="I3616" s="1138"/>
      <c r="J3616" s="1138">
        <v>1</v>
      </c>
      <c r="K3616" s="1138"/>
      <c r="L3616" s="1138"/>
      <c r="M3616" s="1138"/>
      <c r="N3616" s="1138">
        <v>12</v>
      </c>
      <c r="O3616" s="1164">
        <v>45261</v>
      </c>
      <c r="P3616" s="557">
        <f t="shared" si="93"/>
        <v>12</v>
      </c>
    </row>
    <row r="3617" spans="1:16">
      <c r="A3617" s="1105">
        <v>45268</v>
      </c>
      <c r="B3617" s="1106" t="s">
        <v>3</v>
      </c>
      <c r="C3617" s="1106" t="s">
        <v>2919</v>
      </c>
      <c r="D3617" s="1137" t="s">
        <v>402</v>
      </c>
      <c r="E3617" s="1137"/>
      <c r="F3617" s="1137">
        <v>1</v>
      </c>
      <c r="G3617" s="1137">
        <v>1</v>
      </c>
      <c r="H3617" s="1138">
        <v>1</v>
      </c>
      <c r="I3617" s="1138"/>
      <c r="J3617" s="1138"/>
      <c r="K3617" s="1138"/>
      <c r="L3617" s="1138"/>
      <c r="M3617" s="1138"/>
      <c r="N3617" s="1138"/>
      <c r="O3617" s="1164">
        <v>45261</v>
      </c>
      <c r="P3617" s="557">
        <f t="shared" si="93"/>
        <v>0</v>
      </c>
    </row>
    <row r="3618" spans="1:16">
      <c r="A3618" s="1105">
        <v>45268</v>
      </c>
      <c r="B3618" s="1106" t="s">
        <v>3</v>
      </c>
      <c r="C3618" s="1106" t="s">
        <v>2664</v>
      </c>
      <c r="D3618" s="1137" t="s">
        <v>402</v>
      </c>
      <c r="E3618" s="1137"/>
      <c r="F3618" s="1137">
        <v>1</v>
      </c>
      <c r="G3618" s="1137">
        <v>1</v>
      </c>
      <c r="H3618" s="1138">
        <v>1</v>
      </c>
      <c r="I3618" s="1138"/>
      <c r="J3618" s="1138"/>
      <c r="K3618" s="1138"/>
      <c r="L3618" s="1138"/>
      <c r="M3618" s="1138"/>
      <c r="N3618" s="1138"/>
      <c r="O3618" s="1164">
        <v>45261</v>
      </c>
      <c r="P3618" s="557">
        <f t="shared" si="93"/>
        <v>0</v>
      </c>
    </row>
    <row r="3619" spans="1:16">
      <c r="A3619" s="1105">
        <v>45268</v>
      </c>
      <c r="B3619" s="1106" t="s">
        <v>3</v>
      </c>
      <c r="C3619" s="1106" t="s">
        <v>2664</v>
      </c>
      <c r="D3619" s="1137" t="s">
        <v>400</v>
      </c>
      <c r="E3619" s="1137"/>
      <c r="F3619" s="1137">
        <v>1</v>
      </c>
      <c r="G3619" s="1137">
        <v>1</v>
      </c>
      <c r="H3619" s="1138">
        <v>1</v>
      </c>
      <c r="I3619" s="1138"/>
      <c r="J3619" s="1138"/>
      <c r="K3619" s="1138"/>
      <c r="L3619" s="1138"/>
      <c r="M3619" s="1138"/>
      <c r="N3619" s="1138"/>
      <c r="O3619" s="1164">
        <v>45261</v>
      </c>
      <c r="P3619" s="557">
        <f t="shared" si="93"/>
        <v>0</v>
      </c>
    </row>
    <row r="3620" spans="1:16">
      <c r="A3620" s="1105">
        <v>45268</v>
      </c>
      <c r="B3620" s="1106" t="s">
        <v>3</v>
      </c>
      <c r="C3620" s="1106" t="s">
        <v>2664</v>
      </c>
      <c r="D3620" s="1137" t="s">
        <v>401</v>
      </c>
      <c r="E3620" s="1137"/>
      <c r="F3620" s="1137">
        <v>1</v>
      </c>
      <c r="G3620" s="1137">
        <v>1</v>
      </c>
      <c r="H3620" s="1138">
        <v>1</v>
      </c>
      <c r="I3620" s="1138"/>
      <c r="J3620" s="1138"/>
      <c r="K3620" s="1138"/>
      <c r="L3620" s="1138"/>
      <c r="M3620" s="1138"/>
      <c r="N3620" s="1138"/>
      <c r="O3620" s="1164">
        <v>45261</v>
      </c>
      <c r="P3620" s="557">
        <f t="shared" si="93"/>
        <v>0</v>
      </c>
    </row>
    <row r="3621" spans="1:16">
      <c r="A3621" s="1105">
        <v>45268</v>
      </c>
      <c r="B3621" s="1106" t="s">
        <v>3</v>
      </c>
      <c r="C3621" s="1106" t="s">
        <v>2502</v>
      </c>
      <c r="D3621" s="1137" t="s">
        <v>402</v>
      </c>
      <c r="E3621" s="1137"/>
      <c r="F3621" s="1137">
        <v>1</v>
      </c>
      <c r="G3621" s="1137">
        <v>1</v>
      </c>
      <c r="H3621" s="1138">
        <v>1</v>
      </c>
      <c r="I3621" s="1138"/>
      <c r="J3621" s="1138"/>
      <c r="K3621" s="1138"/>
      <c r="L3621" s="1138"/>
      <c r="M3621" s="1138"/>
      <c r="N3621" s="1138"/>
      <c r="O3621" s="1164">
        <v>45261</v>
      </c>
      <c r="P3621" s="557">
        <f t="shared" si="93"/>
        <v>0</v>
      </c>
    </row>
    <row r="3622" spans="1:16">
      <c r="A3622" s="1105">
        <v>45270</v>
      </c>
      <c r="B3622" s="1106" t="s">
        <v>34</v>
      </c>
      <c r="C3622" s="1106" t="s">
        <v>1537</v>
      </c>
      <c r="D3622" s="1137" t="s">
        <v>228</v>
      </c>
      <c r="E3622" s="1137"/>
      <c r="F3622" s="1137">
        <v>1</v>
      </c>
      <c r="G3622" s="1137">
        <v>1</v>
      </c>
      <c r="H3622" s="1138"/>
      <c r="I3622" s="1138"/>
      <c r="J3622" s="1138"/>
      <c r="K3622" s="1138"/>
      <c r="L3622" s="1138"/>
      <c r="M3622" s="1138">
        <v>25</v>
      </c>
      <c r="N3622" s="1138"/>
      <c r="O3622" s="1164">
        <v>45261</v>
      </c>
      <c r="P3622" s="557">
        <f t="shared" si="93"/>
        <v>25</v>
      </c>
    </row>
    <row r="3623" spans="1:16">
      <c r="A3623" s="1105">
        <v>45270</v>
      </c>
      <c r="B3623" s="1106" t="s">
        <v>34</v>
      </c>
      <c r="C3623" s="1106" t="s">
        <v>1506</v>
      </c>
      <c r="D3623" s="1137" t="s">
        <v>354</v>
      </c>
      <c r="E3623" s="1137"/>
      <c r="F3623" s="1137">
        <v>1</v>
      </c>
      <c r="G3623" s="1137">
        <v>1</v>
      </c>
      <c r="H3623" s="1138"/>
      <c r="I3623" s="1138"/>
      <c r="J3623" s="1138"/>
      <c r="K3623" s="1138"/>
      <c r="L3623" s="1138"/>
      <c r="M3623" s="1138">
        <v>5</v>
      </c>
      <c r="N3623" s="1138"/>
      <c r="O3623" s="1164">
        <v>45261</v>
      </c>
      <c r="P3623" s="557">
        <f t="shared" si="93"/>
        <v>5</v>
      </c>
    </row>
    <row r="3624" spans="1:16">
      <c r="A3624" s="1105">
        <v>45270</v>
      </c>
      <c r="B3624" s="1106" t="s">
        <v>41</v>
      </c>
      <c r="C3624" s="1106" t="s">
        <v>2928</v>
      </c>
      <c r="D3624" s="1137" t="s">
        <v>11</v>
      </c>
      <c r="E3624" s="1137"/>
      <c r="F3624" s="1137">
        <v>4</v>
      </c>
      <c r="G3624" s="1137">
        <v>4</v>
      </c>
      <c r="H3624" s="1138"/>
      <c r="I3624" s="1138"/>
      <c r="J3624" s="1138"/>
      <c r="K3624" s="1138"/>
      <c r="L3624" s="1138"/>
      <c r="M3624" s="1138">
        <v>20</v>
      </c>
      <c r="N3624" s="1138"/>
      <c r="O3624" s="1164">
        <v>45261</v>
      </c>
      <c r="P3624" s="557">
        <f t="shared" si="93"/>
        <v>20</v>
      </c>
    </row>
    <row r="3625" spans="1:16">
      <c r="A3625" s="1105">
        <v>45270</v>
      </c>
      <c r="B3625" s="1106" t="s">
        <v>472</v>
      </c>
      <c r="C3625" s="1106" t="s">
        <v>2695</v>
      </c>
      <c r="D3625" s="1137" t="s">
        <v>10</v>
      </c>
      <c r="E3625" s="1137"/>
      <c r="F3625" s="1137">
        <v>7</v>
      </c>
      <c r="G3625" s="1137">
        <v>7</v>
      </c>
      <c r="H3625" s="1138"/>
      <c r="I3625" s="1138"/>
      <c r="J3625" s="1138"/>
      <c r="K3625" s="1138"/>
      <c r="L3625" s="1138"/>
      <c r="M3625" s="1138">
        <v>29</v>
      </c>
      <c r="N3625" s="1138"/>
      <c r="O3625" s="1164">
        <v>45261</v>
      </c>
      <c r="P3625" s="557">
        <f t="shared" si="93"/>
        <v>29</v>
      </c>
    </row>
    <row r="3626" spans="1:16">
      <c r="A3626" s="1105">
        <v>45270</v>
      </c>
      <c r="B3626" s="1106" t="s">
        <v>34</v>
      </c>
      <c r="C3626" s="1106" t="s">
        <v>2929</v>
      </c>
      <c r="D3626" s="1137" t="s">
        <v>97</v>
      </c>
      <c r="E3626" s="1137"/>
      <c r="F3626" s="1137">
        <v>1</v>
      </c>
      <c r="G3626" s="1137">
        <v>1</v>
      </c>
      <c r="H3626" s="1138"/>
      <c r="I3626" s="1138"/>
      <c r="J3626" s="1138">
        <v>1</v>
      </c>
      <c r="K3626" s="1138"/>
      <c r="L3626" s="1138"/>
      <c r="M3626" s="1138"/>
      <c r="N3626" s="1138">
        <v>12</v>
      </c>
      <c r="O3626" s="1164">
        <v>45261</v>
      </c>
      <c r="P3626" s="557">
        <f t="shared" si="93"/>
        <v>12</v>
      </c>
    </row>
    <row r="3627" spans="1:16">
      <c r="A3627" s="1105">
        <v>45270</v>
      </c>
      <c r="B3627" s="1106" t="s">
        <v>2</v>
      </c>
      <c r="C3627" s="1106" t="s">
        <v>1985</v>
      </c>
      <c r="D3627" s="1137" t="s">
        <v>97</v>
      </c>
      <c r="E3627" s="1137"/>
      <c r="F3627" s="1137">
        <v>1</v>
      </c>
      <c r="G3627" s="1137">
        <v>1</v>
      </c>
      <c r="H3627" s="1138"/>
      <c r="I3627" s="1138"/>
      <c r="J3627" s="1138"/>
      <c r="K3627" s="1138"/>
      <c r="L3627" s="1138"/>
      <c r="M3627" s="1138"/>
      <c r="N3627" s="1138">
        <v>12</v>
      </c>
      <c r="O3627" s="1164">
        <v>45261</v>
      </c>
      <c r="P3627" s="557">
        <f t="shared" si="93"/>
        <v>12</v>
      </c>
    </row>
    <row r="3628" spans="1:16">
      <c r="A3628" s="1105">
        <v>45270</v>
      </c>
      <c r="B3628" s="1106" t="s">
        <v>472</v>
      </c>
      <c r="C3628" s="1106" t="s">
        <v>2882</v>
      </c>
      <c r="D3628" s="1137" t="s">
        <v>95</v>
      </c>
      <c r="E3628" s="1137"/>
      <c r="F3628" s="1137">
        <v>1</v>
      </c>
      <c r="G3628" s="1137">
        <v>1</v>
      </c>
      <c r="H3628" s="1138"/>
      <c r="I3628" s="1138"/>
      <c r="J3628" s="1138"/>
      <c r="K3628" s="1138"/>
      <c r="L3628" s="1138"/>
      <c r="M3628" s="1138"/>
      <c r="N3628" s="1138">
        <v>12</v>
      </c>
      <c r="O3628" s="1164">
        <v>45261</v>
      </c>
      <c r="P3628" s="557">
        <f t="shared" si="93"/>
        <v>12</v>
      </c>
    </row>
    <row r="3629" spans="1:16">
      <c r="A3629" s="1105">
        <v>45270</v>
      </c>
      <c r="B3629" s="1106" t="s">
        <v>40</v>
      </c>
      <c r="C3629" s="1106" t="s">
        <v>2924</v>
      </c>
      <c r="D3629" s="1137" t="s">
        <v>95</v>
      </c>
      <c r="E3629" s="1137"/>
      <c r="F3629" s="1137">
        <v>1</v>
      </c>
      <c r="G3629" s="1137">
        <v>1</v>
      </c>
      <c r="H3629" s="1138"/>
      <c r="I3629" s="1138"/>
      <c r="J3629" s="1138">
        <v>1</v>
      </c>
      <c r="K3629" s="1138"/>
      <c r="L3629" s="1138"/>
      <c r="M3629" s="1138"/>
      <c r="N3629" s="1138">
        <v>12</v>
      </c>
      <c r="O3629" s="1164">
        <v>45261</v>
      </c>
      <c r="P3629" s="557">
        <f t="shared" si="93"/>
        <v>12</v>
      </c>
    </row>
    <row r="3630" spans="1:16">
      <c r="A3630" s="1105">
        <v>45270</v>
      </c>
      <c r="B3630" s="1106" t="s">
        <v>3</v>
      </c>
      <c r="C3630" s="1106" t="s">
        <v>2664</v>
      </c>
      <c r="D3630" s="1137" t="s">
        <v>400</v>
      </c>
      <c r="E3630" s="1137"/>
      <c r="F3630" s="1137">
        <v>1</v>
      </c>
      <c r="G3630" s="1137">
        <v>1</v>
      </c>
      <c r="H3630" s="1138">
        <v>1</v>
      </c>
      <c r="I3630" s="1138"/>
      <c r="J3630" s="1138"/>
      <c r="K3630" s="1138"/>
      <c r="L3630" s="1138"/>
      <c r="M3630" s="1138"/>
      <c r="N3630" s="1138"/>
      <c r="O3630" s="1164">
        <v>45261</v>
      </c>
      <c r="P3630" s="557">
        <f t="shared" si="93"/>
        <v>0</v>
      </c>
    </row>
    <row r="3631" spans="1:16">
      <c r="A3631" s="1105">
        <v>45270</v>
      </c>
      <c r="B3631" s="1106" t="s">
        <v>3</v>
      </c>
      <c r="C3631" s="1106" t="s">
        <v>2664</v>
      </c>
      <c r="D3631" s="1137" t="s">
        <v>403</v>
      </c>
      <c r="E3631" s="1137"/>
      <c r="F3631" s="1137">
        <v>1</v>
      </c>
      <c r="G3631" s="1137">
        <v>1</v>
      </c>
      <c r="H3631" s="1138">
        <v>1</v>
      </c>
      <c r="I3631" s="1138"/>
      <c r="J3631" s="1138"/>
      <c r="K3631" s="1138"/>
      <c r="L3631" s="1138"/>
      <c r="M3631" s="1138"/>
      <c r="N3631" s="1138"/>
      <c r="O3631" s="1164"/>
    </row>
    <row r="3632" spans="1:16">
      <c r="A3632" s="1105">
        <v>45270</v>
      </c>
      <c r="B3632" s="1106" t="s">
        <v>3</v>
      </c>
      <c r="C3632" s="1106" t="s">
        <v>2502</v>
      </c>
      <c r="D3632" s="1137" t="s">
        <v>400</v>
      </c>
      <c r="E3632" s="1137"/>
      <c r="F3632" s="1137">
        <v>2</v>
      </c>
      <c r="G3632" s="1137">
        <v>2</v>
      </c>
      <c r="H3632" s="1138">
        <v>2</v>
      </c>
      <c r="I3632" s="1138"/>
      <c r="J3632" s="1138"/>
      <c r="K3632" s="1138"/>
      <c r="L3632" s="1138"/>
      <c r="M3632" s="1138"/>
      <c r="N3632" s="1138"/>
      <c r="O3632" s="1164"/>
    </row>
    <row r="3633" spans="1:16">
      <c r="A3633" s="1105">
        <v>45270</v>
      </c>
      <c r="B3633" s="1106" t="s">
        <v>3</v>
      </c>
      <c r="C3633" s="1106" t="s">
        <v>2502</v>
      </c>
      <c r="D3633" s="1137" t="s">
        <v>401</v>
      </c>
      <c r="E3633" s="1137"/>
      <c r="F3633" s="1137">
        <v>1</v>
      </c>
      <c r="G3633" s="1137">
        <v>1</v>
      </c>
      <c r="H3633" s="1138">
        <v>1</v>
      </c>
      <c r="I3633" s="1138"/>
      <c r="J3633" s="1138"/>
      <c r="K3633" s="1138"/>
      <c r="L3633" s="1138"/>
      <c r="M3633" s="1138"/>
      <c r="N3633" s="1138"/>
      <c r="O3633" s="1164"/>
    </row>
    <row r="3634" spans="1:16">
      <c r="A3634" s="1105">
        <v>45271</v>
      </c>
      <c r="B3634" s="1106" t="s">
        <v>41</v>
      </c>
      <c r="C3634" s="1106" t="s">
        <v>1539</v>
      </c>
      <c r="D3634" s="1137" t="s">
        <v>228</v>
      </c>
      <c r="E3634" s="1137"/>
      <c r="F3634" s="1137">
        <v>2</v>
      </c>
      <c r="G3634" s="1137">
        <v>2</v>
      </c>
      <c r="H3634" s="1138"/>
      <c r="I3634" s="1138"/>
      <c r="J3634" s="1138"/>
      <c r="K3634" s="1138"/>
      <c r="L3634" s="1138"/>
      <c r="M3634" s="1138">
        <v>75</v>
      </c>
      <c r="N3634" s="1138"/>
      <c r="O3634" s="1164">
        <v>45261</v>
      </c>
      <c r="P3634" s="557">
        <f t="shared" si="93"/>
        <v>75</v>
      </c>
    </row>
    <row r="3635" spans="1:16">
      <c r="A3635" s="1105">
        <v>45271</v>
      </c>
      <c r="B3635" s="1106" t="s">
        <v>34</v>
      </c>
      <c r="C3635" s="1106" t="s">
        <v>1521</v>
      </c>
      <c r="D3635" s="1137" t="s">
        <v>354</v>
      </c>
      <c r="E3635" s="1137"/>
      <c r="F3635" s="1137">
        <v>1</v>
      </c>
      <c r="G3635" s="1137">
        <v>1</v>
      </c>
      <c r="H3635" s="1138"/>
      <c r="I3635" s="1138"/>
      <c r="J3635" s="1138"/>
      <c r="K3635" s="1138"/>
      <c r="L3635" s="1138"/>
      <c r="M3635" s="1138">
        <v>7</v>
      </c>
      <c r="N3635" s="1138"/>
      <c r="O3635" s="1164">
        <v>45261</v>
      </c>
      <c r="P3635" s="557">
        <f t="shared" si="93"/>
        <v>7</v>
      </c>
    </row>
    <row r="3636" spans="1:16">
      <c r="A3636" s="1105">
        <v>45271</v>
      </c>
      <c r="B3636" s="1106" t="s">
        <v>472</v>
      </c>
      <c r="C3636" s="1106" t="s">
        <v>2960</v>
      </c>
      <c r="D3636" s="1137" t="s">
        <v>10</v>
      </c>
      <c r="E3636" s="1137"/>
      <c r="F3636" s="1137">
        <v>3</v>
      </c>
      <c r="G3636" s="1137">
        <v>0.75</v>
      </c>
      <c r="H3636" s="1138"/>
      <c r="I3636" s="1138"/>
      <c r="J3636" s="1138"/>
      <c r="K3636" s="1138"/>
      <c r="L3636" s="1138"/>
      <c r="M3636" s="1138">
        <v>13</v>
      </c>
      <c r="N3636" s="1138"/>
      <c r="O3636" s="1164">
        <v>45261</v>
      </c>
      <c r="P3636" s="557">
        <f t="shared" si="93"/>
        <v>13</v>
      </c>
    </row>
    <row r="3637" spans="1:16">
      <c r="A3637" s="1105">
        <v>45271</v>
      </c>
      <c r="B3637" s="1106" t="s">
        <v>34</v>
      </c>
      <c r="C3637" s="1106" t="s">
        <v>2958</v>
      </c>
      <c r="D3637" s="1137" t="s">
        <v>97</v>
      </c>
      <c r="E3637" s="1137"/>
      <c r="F3637" s="1137">
        <v>1</v>
      </c>
      <c r="G3637" s="1137">
        <v>1</v>
      </c>
      <c r="H3637" s="1138"/>
      <c r="I3637" s="1138"/>
      <c r="J3637" s="1138">
        <v>1</v>
      </c>
      <c r="K3637" s="1138"/>
      <c r="L3637" s="1138"/>
      <c r="M3637" s="1138"/>
      <c r="N3637" s="1138">
        <v>12</v>
      </c>
      <c r="O3637" s="1164">
        <v>45261</v>
      </c>
      <c r="P3637" s="557">
        <f t="shared" ref="P3637:P3691" si="94">SUM(K3637:N3637)</f>
        <v>12</v>
      </c>
    </row>
    <row r="3638" spans="1:16">
      <c r="A3638" s="1105">
        <v>45271</v>
      </c>
      <c r="B3638" s="1106" t="s">
        <v>2</v>
      </c>
      <c r="C3638" s="1106" t="s">
        <v>2959</v>
      </c>
      <c r="D3638" s="1137" t="s">
        <v>97</v>
      </c>
      <c r="E3638" s="1137"/>
      <c r="F3638" s="1137">
        <v>2</v>
      </c>
      <c r="G3638" s="1137">
        <v>2</v>
      </c>
      <c r="H3638" s="1138"/>
      <c r="I3638" s="1138"/>
      <c r="J3638" s="1138"/>
      <c r="K3638" s="1138"/>
      <c r="L3638" s="1138"/>
      <c r="M3638" s="1138"/>
      <c r="N3638" s="1138">
        <v>24</v>
      </c>
      <c r="O3638" s="1164">
        <v>45261</v>
      </c>
      <c r="P3638" s="557">
        <f t="shared" si="94"/>
        <v>24</v>
      </c>
    </row>
    <row r="3639" spans="1:16">
      <c r="A3639" s="1105">
        <v>45271</v>
      </c>
      <c r="B3639" s="1106" t="s">
        <v>472</v>
      </c>
      <c r="C3639" s="1106" t="s">
        <v>2882</v>
      </c>
      <c r="D3639" s="1137" t="s">
        <v>95</v>
      </c>
      <c r="E3639" s="1137"/>
      <c r="F3639" s="1137">
        <v>1</v>
      </c>
      <c r="G3639" s="1137">
        <v>1</v>
      </c>
      <c r="H3639" s="1138"/>
      <c r="I3639" s="1138"/>
      <c r="J3639" s="1138"/>
      <c r="K3639" s="1138"/>
      <c r="L3639" s="1138"/>
      <c r="M3639" s="1138"/>
      <c r="N3639" s="1138">
        <v>12</v>
      </c>
      <c r="O3639" s="1164">
        <v>45261</v>
      </c>
      <c r="P3639" s="557">
        <f t="shared" si="94"/>
        <v>12</v>
      </c>
    </row>
    <row r="3640" spans="1:16">
      <c r="A3640" s="1105">
        <v>45271</v>
      </c>
      <c r="B3640" s="1106" t="s">
        <v>472</v>
      </c>
      <c r="C3640" s="1106" t="s">
        <v>1897</v>
      </c>
      <c r="D3640" s="1137" t="s">
        <v>96</v>
      </c>
      <c r="E3640" s="1137"/>
      <c r="F3640" s="1137">
        <v>1</v>
      </c>
      <c r="G3640" s="1137">
        <v>1</v>
      </c>
      <c r="H3640" s="1138"/>
      <c r="I3640" s="1138"/>
      <c r="J3640" s="1138"/>
      <c r="K3640" s="1138"/>
      <c r="L3640" s="1138"/>
      <c r="M3640" s="1138"/>
      <c r="N3640" s="1138">
        <v>12</v>
      </c>
      <c r="O3640" s="1164">
        <v>45261</v>
      </c>
      <c r="P3640" s="557">
        <f t="shared" si="94"/>
        <v>12</v>
      </c>
    </row>
    <row r="3641" spans="1:16">
      <c r="A3641" s="1105">
        <v>45271</v>
      </c>
      <c r="B3641" s="1106" t="s">
        <v>3</v>
      </c>
      <c r="C3641" s="1106" t="s">
        <v>2664</v>
      </c>
      <c r="D3641" s="1137" t="s">
        <v>403</v>
      </c>
      <c r="E3641" s="1137"/>
      <c r="F3641" s="1137">
        <v>1</v>
      </c>
      <c r="G3641" s="1137">
        <v>1</v>
      </c>
      <c r="H3641" s="1138">
        <v>1</v>
      </c>
      <c r="I3641" s="1138"/>
      <c r="J3641" s="1138"/>
      <c r="K3641" s="1138"/>
      <c r="L3641" s="1138"/>
      <c r="M3641" s="1138"/>
      <c r="N3641" s="1138"/>
      <c r="O3641" s="1164">
        <v>45261</v>
      </c>
      <c r="P3641" s="557">
        <f t="shared" si="94"/>
        <v>0</v>
      </c>
    </row>
    <row r="3642" spans="1:16">
      <c r="A3642" s="1105">
        <v>45271</v>
      </c>
      <c r="B3642" s="1106" t="s">
        <v>3</v>
      </c>
      <c r="C3642" s="1106" t="s">
        <v>2664</v>
      </c>
      <c r="D3642" s="1137" t="s">
        <v>400</v>
      </c>
      <c r="E3642" s="1137"/>
      <c r="F3642" s="1137">
        <v>1</v>
      </c>
      <c r="G3642" s="1137">
        <v>1</v>
      </c>
      <c r="H3642" s="1138">
        <v>1</v>
      </c>
      <c r="I3642" s="1138"/>
      <c r="J3642" s="1138"/>
      <c r="K3642" s="1138"/>
      <c r="L3642" s="1138"/>
      <c r="M3642" s="1138"/>
      <c r="N3642" s="1138"/>
      <c r="O3642" s="1164">
        <v>45261</v>
      </c>
      <c r="P3642" s="557">
        <f t="shared" si="94"/>
        <v>0</v>
      </c>
    </row>
    <row r="3643" spans="1:16">
      <c r="A3643" s="1105">
        <v>45271</v>
      </c>
      <c r="B3643" s="1106" t="s">
        <v>3</v>
      </c>
      <c r="C3643" s="1106" t="s">
        <v>2664</v>
      </c>
      <c r="D3643" s="1137" t="s">
        <v>401</v>
      </c>
      <c r="E3643" s="1137"/>
      <c r="F3643" s="1137">
        <v>1</v>
      </c>
      <c r="G3643" s="1137">
        <v>1</v>
      </c>
      <c r="H3643" s="1138">
        <v>1</v>
      </c>
      <c r="I3643" s="1138"/>
      <c r="J3643" s="1138"/>
      <c r="K3643" s="1138"/>
      <c r="L3643" s="1138"/>
      <c r="M3643" s="1138"/>
      <c r="N3643" s="1138"/>
      <c r="O3643" s="1164">
        <v>45261</v>
      </c>
      <c r="P3643" s="557">
        <f t="shared" si="94"/>
        <v>0</v>
      </c>
    </row>
    <row r="3644" spans="1:16">
      <c r="A3644" s="1105">
        <v>45271</v>
      </c>
      <c r="B3644" s="1106" t="s">
        <v>3</v>
      </c>
      <c r="C3644" s="1106" t="s">
        <v>2502</v>
      </c>
      <c r="D3644" s="1137" t="s">
        <v>403</v>
      </c>
      <c r="E3644" s="1137"/>
      <c r="F3644" s="1137">
        <v>2</v>
      </c>
      <c r="G3644" s="1137">
        <v>2</v>
      </c>
      <c r="H3644" s="1138">
        <v>2</v>
      </c>
      <c r="I3644" s="1138"/>
      <c r="J3644" s="1138"/>
      <c r="K3644" s="1138"/>
      <c r="L3644" s="1138"/>
      <c r="M3644" s="1138"/>
      <c r="N3644" s="1138"/>
      <c r="O3644" s="1164">
        <v>45261</v>
      </c>
      <c r="P3644" s="557">
        <f t="shared" si="94"/>
        <v>0</v>
      </c>
    </row>
    <row r="3645" spans="1:16">
      <c r="A3645" s="1105">
        <v>45272</v>
      </c>
      <c r="B3645" s="1106" t="s">
        <v>43</v>
      </c>
      <c r="C3645" s="1106" t="s">
        <v>1221</v>
      </c>
      <c r="D3645" s="1137" t="s">
        <v>204</v>
      </c>
      <c r="E3645" s="1137"/>
      <c r="F3645" s="1137">
        <v>1</v>
      </c>
      <c r="G3645" s="1137">
        <v>1</v>
      </c>
      <c r="H3645" s="1138"/>
      <c r="I3645" s="1138"/>
      <c r="J3645" s="1138"/>
      <c r="K3645" s="1138"/>
      <c r="L3645" s="1138"/>
      <c r="M3645" s="1138"/>
      <c r="N3645" s="1138">
        <v>65</v>
      </c>
      <c r="O3645" s="1164">
        <v>45261</v>
      </c>
      <c r="P3645" s="557">
        <f t="shared" si="94"/>
        <v>65</v>
      </c>
    </row>
    <row r="3646" spans="1:16">
      <c r="A3646" s="1105">
        <v>45272</v>
      </c>
      <c r="B3646" s="1106" t="s">
        <v>3</v>
      </c>
      <c r="C3646" s="1106" t="s">
        <v>2543</v>
      </c>
      <c r="D3646" s="1137" t="s">
        <v>400</v>
      </c>
      <c r="E3646" s="1137"/>
      <c r="F3646" s="1137">
        <v>1</v>
      </c>
      <c r="G3646" s="1137">
        <v>1</v>
      </c>
      <c r="H3646" s="1138">
        <v>1</v>
      </c>
      <c r="I3646" s="1138"/>
      <c r="J3646" s="1138"/>
      <c r="K3646" s="1138"/>
      <c r="L3646" s="1138"/>
      <c r="M3646" s="1138"/>
      <c r="N3646" s="1138"/>
      <c r="O3646" s="1164">
        <v>45261</v>
      </c>
      <c r="P3646" s="557">
        <f t="shared" si="94"/>
        <v>0</v>
      </c>
    </row>
    <row r="3647" spans="1:16">
      <c r="A3647" s="1105">
        <v>45272</v>
      </c>
      <c r="B3647" s="1106" t="s">
        <v>3</v>
      </c>
      <c r="C3647" s="1106" t="s">
        <v>2502</v>
      </c>
      <c r="D3647" s="1137" t="s">
        <v>400</v>
      </c>
      <c r="E3647" s="1137"/>
      <c r="F3647" s="1137">
        <v>2</v>
      </c>
      <c r="G3647" s="1137">
        <v>2</v>
      </c>
      <c r="H3647" s="1138">
        <v>2</v>
      </c>
      <c r="I3647" s="1138"/>
      <c r="J3647" s="1138"/>
      <c r="K3647" s="1138"/>
      <c r="L3647" s="1138"/>
      <c r="M3647" s="1138"/>
      <c r="N3647" s="1138"/>
      <c r="O3647" s="1164">
        <v>45261</v>
      </c>
      <c r="P3647" s="557">
        <f t="shared" si="94"/>
        <v>0</v>
      </c>
    </row>
    <row r="3648" spans="1:16">
      <c r="A3648" s="1105">
        <v>45272</v>
      </c>
      <c r="B3648" s="1106" t="s">
        <v>3</v>
      </c>
      <c r="C3648" s="1106" t="s">
        <v>2502</v>
      </c>
      <c r="D3648" s="1137" t="s">
        <v>401</v>
      </c>
      <c r="E3648" s="1137"/>
      <c r="F3648" s="1137">
        <v>1</v>
      </c>
      <c r="G3648" s="1137">
        <v>1</v>
      </c>
      <c r="H3648" s="1138">
        <v>1</v>
      </c>
      <c r="I3648" s="1138"/>
      <c r="J3648" s="1138"/>
      <c r="K3648" s="1138"/>
      <c r="L3648" s="1138"/>
      <c r="M3648" s="1138"/>
      <c r="N3648" s="1138"/>
      <c r="O3648" s="1164">
        <v>45261</v>
      </c>
      <c r="P3648" s="557">
        <f t="shared" si="94"/>
        <v>0</v>
      </c>
    </row>
    <row r="3649" spans="1:16">
      <c r="A3649" s="1105">
        <v>45272</v>
      </c>
      <c r="B3649" s="1106" t="s">
        <v>3</v>
      </c>
      <c r="C3649" s="1106" t="s">
        <v>2502</v>
      </c>
      <c r="D3649" s="1137" t="s">
        <v>402</v>
      </c>
      <c r="E3649" s="1137"/>
      <c r="F3649" s="1137">
        <v>1</v>
      </c>
      <c r="G3649" s="1137">
        <v>1</v>
      </c>
      <c r="H3649" s="1138">
        <v>1</v>
      </c>
      <c r="I3649" s="1138"/>
      <c r="J3649" s="1138"/>
      <c r="K3649" s="1138"/>
      <c r="L3649" s="1138"/>
      <c r="M3649" s="1138"/>
      <c r="N3649" s="1138"/>
      <c r="O3649" s="1164">
        <v>45261</v>
      </c>
      <c r="P3649" s="557">
        <f t="shared" si="94"/>
        <v>0</v>
      </c>
    </row>
    <row r="3650" spans="1:16">
      <c r="A3650" s="1105">
        <v>45272</v>
      </c>
      <c r="B3650" s="1106" t="s">
        <v>3</v>
      </c>
      <c r="C3650" s="1106" t="s">
        <v>2691</v>
      </c>
      <c r="D3650" s="1137" t="s">
        <v>402</v>
      </c>
      <c r="E3650" s="1137"/>
      <c r="F3650" s="1137">
        <v>1</v>
      </c>
      <c r="G3650" s="1137">
        <v>1</v>
      </c>
      <c r="H3650" s="1138">
        <v>1</v>
      </c>
      <c r="I3650" s="1138"/>
      <c r="J3650" s="1138"/>
      <c r="K3650" s="1138"/>
      <c r="L3650" s="1138"/>
      <c r="M3650" s="1138"/>
      <c r="N3650" s="1138"/>
      <c r="O3650" s="1164">
        <v>45261</v>
      </c>
      <c r="P3650" s="557">
        <f t="shared" si="94"/>
        <v>0</v>
      </c>
    </row>
    <row r="3651" spans="1:16">
      <c r="A3651" s="1105">
        <v>45272</v>
      </c>
      <c r="B3651" s="1106" t="s">
        <v>3</v>
      </c>
      <c r="C3651" s="1106" t="s">
        <v>2691</v>
      </c>
      <c r="D3651" s="1137" t="s">
        <v>400</v>
      </c>
      <c r="E3651" s="1137"/>
      <c r="F3651" s="1137">
        <v>1</v>
      </c>
      <c r="G3651" s="1137">
        <v>1</v>
      </c>
      <c r="H3651" s="1138">
        <v>1</v>
      </c>
      <c r="I3651" s="1138"/>
      <c r="J3651" s="1138"/>
      <c r="K3651" s="1138"/>
      <c r="L3651" s="1138"/>
      <c r="M3651" s="1138"/>
      <c r="N3651" s="1138"/>
      <c r="O3651" s="1164">
        <v>45261</v>
      </c>
      <c r="P3651" s="557">
        <f t="shared" si="94"/>
        <v>0</v>
      </c>
    </row>
    <row r="3652" spans="1:16">
      <c r="A3652" s="1105">
        <v>45272</v>
      </c>
      <c r="B3652" s="1106" t="s">
        <v>40</v>
      </c>
      <c r="C3652" s="1106" t="s">
        <v>2101</v>
      </c>
      <c r="D3652" s="1137" t="s">
        <v>97</v>
      </c>
      <c r="E3652" s="1137"/>
      <c r="F3652" s="1137">
        <v>1</v>
      </c>
      <c r="G3652" s="1137">
        <v>1</v>
      </c>
      <c r="H3652" s="1138"/>
      <c r="I3652" s="1138"/>
      <c r="J3652" s="1138"/>
      <c r="K3652" s="1138"/>
      <c r="L3652" s="1138"/>
      <c r="M3652" s="1138"/>
      <c r="N3652" s="1138">
        <v>12</v>
      </c>
      <c r="O3652" s="1164">
        <v>45261</v>
      </c>
      <c r="P3652" s="557">
        <f t="shared" si="94"/>
        <v>12</v>
      </c>
    </row>
    <row r="3653" spans="1:16">
      <c r="A3653" s="1105">
        <v>45272</v>
      </c>
      <c r="B3653" s="1106" t="s">
        <v>472</v>
      </c>
      <c r="C3653" s="1106" t="s">
        <v>2882</v>
      </c>
      <c r="D3653" s="1137" t="s">
        <v>95</v>
      </c>
      <c r="E3653" s="1137"/>
      <c r="F3653" s="1137">
        <v>1</v>
      </c>
      <c r="G3653" s="1137">
        <v>1</v>
      </c>
      <c r="H3653" s="1138"/>
      <c r="I3653" s="1138"/>
      <c r="J3653" s="1138"/>
      <c r="K3653" s="1138"/>
      <c r="L3653" s="1138"/>
      <c r="M3653" s="1138"/>
      <c r="N3653" s="1138">
        <v>12</v>
      </c>
      <c r="O3653" s="1164">
        <v>45261</v>
      </c>
      <c r="P3653" s="557">
        <f t="shared" si="94"/>
        <v>12</v>
      </c>
    </row>
    <row r="3654" spans="1:16">
      <c r="A3654" s="1105">
        <v>45272</v>
      </c>
      <c r="B3654" s="1106" t="s">
        <v>472</v>
      </c>
      <c r="C3654" s="1106" t="s">
        <v>1897</v>
      </c>
      <c r="D3654" s="1137" t="s">
        <v>96</v>
      </c>
      <c r="E3654" s="1137"/>
      <c r="F3654" s="1137">
        <v>1</v>
      </c>
      <c r="G3654" s="1137">
        <v>1</v>
      </c>
      <c r="H3654" s="1138"/>
      <c r="I3654" s="1138"/>
      <c r="J3654" s="1138"/>
      <c r="K3654" s="1138"/>
      <c r="L3654" s="1138"/>
      <c r="M3654" s="1138"/>
      <c r="N3654" s="1138">
        <v>12</v>
      </c>
      <c r="O3654" s="1164">
        <v>45261</v>
      </c>
      <c r="P3654" s="557">
        <f t="shared" si="94"/>
        <v>12</v>
      </c>
    </row>
    <row r="3655" spans="1:16">
      <c r="A3655" s="1105">
        <v>45272</v>
      </c>
      <c r="B3655" s="1106" t="s">
        <v>472</v>
      </c>
      <c r="C3655" s="1106" t="s">
        <v>1917</v>
      </c>
      <c r="D3655" s="1137" t="s">
        <v>98</v>
      </c>
      <c r="E3655" s="1137"/>
      <c r="F3655" s="1137">
        <v>1</v>
      </c>
      <c r="G3655" s="1137">
        <v>1</v>
      </c>
      <c r="H3655" s="1138"/>
      <c r="I3655" s="1138"/>
      <c r="J3655" s="1138"/>
      <c r="K3655" s="1138"/>
      <c r="L3655" s="1138"/>
      <c r="M3655" s="1138"/>
      <c r="N3655" s="1138">
        <v>12</v>
      </c>
      <c r="O3655" s="1164">
        <v>45261</v>
      </c>
      <c r="P3655" s="557">
        <f t="shared" si="94"/>
        <v>12</v>
      </c>
    </row>
    <row r="3656" spans="1:16">
      <c r="A3656" s="1105">
        <v>45273</v>
      </c>
      <c r="B3656" s="1106" t="s">
        <v>40</v>
      </c>
      <c r="C3656" s="1106" t="s">
        <v>2961</v>
      </c>
      <c r="D3656" s="1137" t="s">
        <v>228</v>
      </c>
      <c r="E3656" s="1137"/>
      <c r="F3656" s="1137">
        <v>2</v>
      </c>
      <c r="G3656" s="1137">
        <v>2</v>
      </c>
      <c r="H3656" s="1138"/>
      <c r="I3656" s="1138"/>
      <c r="J3656" s="1138"/>
      <c r="K3656" s="1138"/>
      <c r="L3656" s="1138"/>
      <c r="M3656" s="1138">
        <v>40</v>
      </c>
      <c r="N3656" s="1138"/>
      <c r="O3656" s="1164">
        <v>45261</v>
      </c>
      <c r="P3656" s="557">
        <f t="shared" si="94"/>
        <v>40</v>
      </c>
    </row>
    <row r="3657" spans="1:16">
      <c r="A3657" s="1105">
        <v>45273</v>
      </c>
      <c r="B3657" s="1106" t="s">
        <v>41</v>
      </c>
      <c r="C3657" s="1106" t="s">
        <v>1539</v>
      </c>
      <c r="D3657" s="1137" t="s">
        <v>354</v>
      </c>
      <c r="E3657" s="1137"/>
      <c r="F3657" s="1137">
        <v>2</v>
      </c>
      <c r="G3657" s="1137">
        <v>2</v>
      </c>
      <c r="H3657" s="1138"/>
      <c r="I3657" s="1138"/>
      <c r="J3657" s="1138"/>
      <c r="K3657" s="1138"/>
      <c r="L3657" s="1138"/>
      <c r="M3657" s="1138">
        <v>12</v>
      </c>
      <c r="N3657" s="1138"/>
      <c r="O3657" s="1164">
        <v>45261</v>
      </c>
      <c r="P3657" s="557">
        <f t="shared" si="94"/>
        <v>12</v>
      </c>
    </row>
    <row r="3658" spans="1:16">
      <c r="A3658" s="1105">
        <v>45273</v>
      </c>
      <c r="B3658" s="1106" t="s">
        <v>34</v>
      </c>
      <c r="C3658" s="1106" t="s">
        <v>1673</v>
      </c>
      <c r="D3658" s="1137" t="s">
        <v>11</v>
      </c>
      <c r="E3658" s="1137"/>
      <c r="F3658" s="1137">
        <v>2</v>
      </c>
      <c r="G3658" s="1137">
        <v>2</v>
      </c>
      <c r="H3658" s="1138"/>
      <c r="I3658" s="1138"/>
      <c r="J3658" s="1138"/>
      <c r="K3658" s="1138"/>
      <c r="L3658" s="1138"/>
      <c r="M3658" s="1138">
        <v>12</v>
      </c>
      <c r="N3658" s="1138"/>
      <c r="O3658" s="1164">
        <v>45261</v>
      </c>
      <c r="P3658" s="557">
        <f t="shared" si="94"/>
        <v>12</v>
      </c>
    </row>
    <row r="3659" spans="1:16">
      <c r="A3659" s="1105">
        <v>45273</v>
      </c>
      <c r="B3659" s="1106" t="s">
        <v>41</v>
      </c>
      <c r="C3659" s="1106" t="s">
        <v>2962</v>
      </c>
      <c r="D3659" s="1137" t="s">
        <v>10</v>
      </c>
      <c r="E3659" s="1137"/>
      <c r="F3659" s="1137">
        <v>1</v>
      </c>
      <c r="G3659" s="1137">
        <v>0.5</v>
      </c>
      <c r="H3659" s="1138"/>
      <c r="I3659" s="1138"/>
      <c r="J3659" s="1138"/>
      <c r="K3659" s="1138"/>
      <c r="L3659" s="1138"/>
      <c r="M3659" s="1138">
        <v>5</v>
      </c>
      <c r="N3659" s="1138"/>
      <c r="O3659" s="1164">
        <v>45261</v>
      </c>
      <c r="P3659" s="557">
        <f t="shared" si="94"/>
        <v>5</v>
      </c>
    </row>
    <row r="3660" spans="1:16">
      <c r="A3660" s="1105">
        <v>45273</v>
      </c>
      <c r="B3660" s="1106" t="s">
        <v>12</v>
      </c>
      <c r="C3660" s="1106" t="s">
        <v>2603</v>
      </c>
      <c r="D3660" s="1137" t="s">
        <v>2328</v>
      </c>
      <c r="E3660" s="1137"/>
      <c r="F3660" s="1137"/>
      <c r="G3660" s="1137"/>
      <c r="H3660" s="1138"/>
      <c r="I3660" s="1138"/>
      <c r="J3660" s="1138"/>
      <c r="K3660" s="1138"/>
      <c r="L3660" s="1138"/>
      <c r="M3660" s="1138">
        <v>12</v>
      </c>
      <c r="N3660" s="1138"/>
      <c r="O3660" s="1164">
        <v>45261</v>
      </c>
      <c r="P3660" s="557">
        <f t="shared" si="94"/>
        <v>12</v>
      </c>
    </row>
    <row r="3661" spans="1:16">
      <c r="A3661" s="1105">
        <v>45273</v>
      </c>
      <c r="B3661" s="1106" t="s">
        <v>40</v>
      </c>
      <c r="C3661" s="1106"/>
      <c r="D3661" s="1137" t="s">
        <v>200</v>
      </c>
      <c r="E3661" s="1137"/>
      <c r="F3661" s="1137">
        <v>4</v>
      </c>
      <c r="G3661" s="1137">
        <v>4</v>
      </c>
      <c r="H3661" s="1138"/>
      <c r="I3661" s="1138"/>
      <c r="J3661" s="1138"/>
      <c r="K3661" s="1138">
        <v>12</v>
      </c>
      <c r="L3661" s="1138"/>
      <c r="M3661" s="1138"/>
      <c r="N3661" s="1138"/>
      <c r="O3661" s="1164">
        <v>45261</v>
      </c>
      <c r="P3661" s="557">
        <f t="shared" si="94"/>
        <v>12</v>
      </c>
    </row>
    <row r="3662" spans="1:16">
      <c r="A3662" s="1105">
        <v>45273</v>
      </c>
      <c r="B3662" s="1106" t="s">
        <v>3</v>
      </c>
      <c r="C3662" s="1106" t="s">
        <v>2691</v>
      </c>
      <c r="D3662" s="1137" t="s">
        <v>401</v>
      </c>
      <c r="E3662" s="1137"/>
      <c r="F3662" s="1137">
        <v>1</v>
      </c>
      <c r="G3662" s="1137">
        <v>1</v>
      </c>
      <c r="H3662" s="1137">
        <v>1</v>
      </c>
      <c r="I3662" s="1138"/>
      <c r="J3662" s="1138"/>
      <c r="K3662" s="1138"/>
      <c r="L3662" s="1138"/>
      <c r="M3662" s="1138"/>
      <c r="N3662" s="1138"/>
      <c r="O3662" s="1164">
        <v>45261</v>
      </c>
      <c r="P3662" s="557">
        <f t="shared" si="94"/>
        <v>0</v>
      </c>
    </row>
    <row r="3663" spans="1:16">
      <c r="A3663" s="1105">
        <v>45273</v>
      </c>
      <c r="B3663" s="1106" t="s">
        <v>3</v>
      </c>
      <c r="C3663" s="1106" t="s">
        <v>2691</v>
      </c>
      <c r="D3663" s="1137" t="s">
        <v>400</v>
      </c>
      <c r="E3663" s="1137"/>
      <c r="F3663" s="1137">
        <v>1</v>
      </c>
      <c r="G3663" s="1137">
        <v>1</v>
      </c>
      <c r="H3663" s="1137">
        <v>1</v>
      </c>
      <c r="I3663" s="1138"/>
      <c r="J3663" s="1138"/>
      <c r="K3663" s="1138"/>
      <c r="L3663" s="1138"/>
      <c r="M3663" s="1138"/>
      <c r="N3663" s="1138"/>
      <c r="O3663" s="1164">
        <v>45261</v>
      </c>
      <c r="P3663" s="557">
        <f t="shared" si="94"/>
        <v>0</v>
      </c>
    </row>
    <row r="3664" spans="1:16">
      <c r="A3664" s="1105">
        <v>45273</v>
      </c>
      <c r="B3664" s="1106" t="s">
        <v>3</v>
      </c>
      <c r="C3664" s="1106" t="s">
        <v>2691</v>
      </c>
      <c r="D3664" s="1137" t="s">
        <v>403</v>
      </c>
      <c r="E3664" s="1137"/>
      <c r="F3664" s="1137">
        <v>1</v>
      </c>
      <c r="G3664" s="1137">
        <v>1</v>
      </c>
      <c r="H3664" s="1137">
        <v>1</v>
      </c>
      <c r="I3664" s="1138"/>
      <c r="J3664" s="1138"/>
      <c r="K3664" s="1138"/>
      <c r="L3664" s="1138"/>
      <c r="M3664" s="1138"/>
      <c r="N3664" s="1138"/>
      <c r="O3664" s="1164">
        <v>45261</v>
      </c>
      <c r="P3664" s="557">
        <f t="shared" si="94"/>
        <v>0</v>
      </c>
    </row>
    <row r="3665" spans="1:16">
      <c r="A3665" s="1105">
        <v>45273</v>
      </c>
      <c r="B3665" s="1106" t="s">
        <v>3</v>
      </c>
      <c r="C3665" s="1106" t="s">
        <v>2711</v>
      </c>
      <c r="D3665" s="1137" t="s">
        <v>401</v>
      </c>
      <c r="E3665" s="1137"/>
      <c r="F3665" s="1137">
        <v>1</v>
      </c>
      <c r="G3665" s="1137">
        <v>1</v>
      </c>
      <c r="H3665" s="1137">
        <v>1</v>
      </c>
      <c r="I3665" s="1138"/>
      <c r="J3665" s="1138"/>
      <c r="K3665" s="1138"/>
      <c r="L3665" s="1138"/>
      <c r="M3665" s="1138"/>
      <c r="N3665" s="1138"/>
      <c r="O3665" s="1164">
        <v>45261</v>
      </c>
      <c r="P3665" s="557">
        <f t="shared" si="94"/>
        <v>0</v>
      </c>
    </row>
    <row r="3666" spans="1:16">
      <c r="A3666" s="1105">
        <v>45273</v>
      </c>
      <c r="B3666" s="1106" t="s">
        <v>3</v>
      </c>
      <c r="C3666" s="1106" t="s">
        <v>2711</v>
      </c>
      <c r="D3666" s="1137" t="s">
        <v>400</v>
      </c>
      <c r="E3666" s="1137"/>
      <c r="F3666" s="1137">
        <v>1</v>
      </c>
      <c r="G3666" s="1137">
        <v>1</v>
      </c>
      <c r="H3666" s="1137">
        <v>1</v>
      </c>
      <c r="I3666" s="1138"/>
      <c r="J3666" s="1138"/>
      <c r="K3666" s="1138"/>
      <c r="L3666" s="1138"/>
      <c r="M3666" s="1138"/>
      <c r="N3666" s="1138"/>
      <c r="O3666" s="1164">
        <v>45261</v>
      </c>
      <c r="P3666" s="557">
        <f t="shared" si="94"/>
        <v>0</v>
      </c>
    </row>
    <row r="3667" spans="1:16">
      <c r="A3667" s="1105">
        <v>45273</v>
      </c>
      <c r="B3667" s="1106" t="s">
        <v>34</v>
      </c>
      <c r="C3667" s="1106" t="s">
        <v>1634</v>
      </c>
      <c r="D3667" s="1137" t="s">
        <v>97</v>
      </c>
      <c r="E3667" s="1137"/>
      <c r="F3667" s="1137">
        <v>1</v>
      </c>
      <c r="G3667" s="1137">
        <v>1</v>
      </c>
      <c r="H3667" s="1138"/>
      <c r="I3667" s="1138"/>
      <c r="J3667" s="1138">
        <v>1</v>
      </c>
      <c r="K3667" s="1138"/>
      <c r="L3667" s="1138"/>
      <c r="M3667" s="1138"/>
      <c r="N3667" s="1138">
        <v>12</v>
      </c>
      <c r="O3667" s="1164">
        <v>45261</v>
      </c>
      <c r="P3667" s="557">
        <f t="shared" si="94"/>
        <v>12</v>
      </c>
    </row>
    <row r="3668" spans="1:16">
      <c r="A3668" s="1105">
        <v>45273</v>
      </c>
      <c r="B3668" s="1106" t="s">
        <v>472</v>
      </c>
      <c r="C3668" s="1106" t="s">
        <v>2316</v>
      </c>
      <c r="D3668" s="1137" t="s">
        <v>97</v>
      </c>
      <c r="E3668" s="1137"/>
      <c r="F3668" s="1137">
        <v>2</v>
      </c>
      <c r="G3668" s="1137">
        <v>2</v>
      </c>
      <c r="H3668" s="1138"/>
      <c r="I3668" s="1138"/>
      <c r="J3668" s="1138"/>
      <c r="K3668" s="1138"/>
      <c r="L3668" s="1138"/>
      <c r="M3668" s="1138"/>
      <c r="N3668" s="1138">
        <v>24</v>
      </c>
      <c r="O3668" s="1164">
        <v>45261</v>
      </c>
      <c r="P3668" s="557">
        <f t="shared" si="94"/>
        <v>24</v>
      </c>
    </row>
    <row r="3669" spans="1:16">
      <c r="A3669" s="1105">
        <v>45273</v>
      </c>
      <c r="B3669" s="1106" t="s">
        <v>472</v>
      </c>
      <c r="C3669" s="1106" t="s">
        <v>2882</v>
      </c>
      <c r="D3669" s="1137" t="s">
        <v>95</v>
      </c>
      <c r="E3669" s="1137"/>
      <c r="F3669" s="1137">
        <v>1</v>
      </c>
      <c r="G3669" s="1137">
        <v>1</v>
      </c>
      <c r="H3669" s="1138"/>
      <c r="I3669" s="1138"/>
      <c r="J3669" s="1138"/>
      <c r="K3669" s="1138"/>
      <c r="L3669" s="1138"/>
      <c r="M3669" s="1138"/>
      <c r="N3669" s="1138">
        <v>12</v>
      </c>
      <c r="O3669" s="1164">
        <v>45261</v>
      </c>
      <c r="P3669" s="557">
        <f t="shared" si="94"/>
        <v>12</v>
      </c>
    </row>
    <row r="3670" spans="1:16">
      <c r="A3670" s="1105">
        <v>45274</v>
      </c>
      <c r="B3670" s="1106" t="s">
        <v>472</v>
      </c>
      <c r="C3670" s="1106" t="s">
        <v>2963</v>
      </c>
      <c r="D3670" s="1137" t="s">
        <v>10</v>
      </c>
      <c r="E3670" s="1137"/>
      <c r="F3670" s="1137">
        <v>3</v>
      </c>
      <c r="G3670" s="1137">
        <v>0.75</v>
      </c>
      <c r="H3670" s="1138"/>
      <c r="I3670" s="1138"/>
      <c r="J3670" s="1138"/>
      <c r="K3670" s="1138"/>
      <c r="L3670" s="1138"/>
      <c r="M3670" s="1138">
        <v>12</v>
      </c>
      <c r="N3670" s="1138"/>
      <c r="O3670" s="1164">
        <v>45261</v>
      </c>
      <c r="P3670" s="557">
        <f t="shared" si="94"/>
        <v>12</v>
      </c>
    </row>
    <row r="3671" spans="1:16">
      <c r="A3671" s="1105">
        <v>45274</v>
      </c>
      <c r="B3671" s="1106" t="s">
        <v>40</v>
      </c>
      <c r="C3671" s="1106" t="s">
        <v>2964</v>
      </c>
      <c r="D3671" s="1137" t="s">
        <v>228</v>
      </c>
      <c r="E3671" s="1137"/>
      <c r="F3671" s="1137">
        <v>2</v>
      </c>
      <c r="G3671" s="1137">
        <v>2</v>
      </c>
      <c r="H3671" s="1138"/>
      <c r="I3671" s="1138"/>
      <c r="J3671" s="1138"/>
      <c r="K3671" s="1138"/>
      <c r="L3671" s="1138"/>
      <c r="M3671" s="1138">
        <v>40</v>
      </c>
      <c r="N3671" s="1138"/>
      <c r="O3671" s="1164">
        <v>45261</v>
      </c>
      <c r="P3671" s="557">
        <f t="shared" si="94"/>
        <v>40</v>
      </c>
    </row>
    <row r="3672" spans="1:16">
      <c r="A3672" s="1105">
        <v>45274</v>
      </c>
      <c r="B3672" s="1106" t="s">
        <v>40</v>
      </c>
      <c r="C3672" s="1106" t="s">
        <v>2961</v>
      </c>
      <c r="D3672" s="1137" t="s">
        <v>354</v>
      </c>
      <c r="E3672" s="1137"/>
      <c r="F3672" s="1137">
        <v>2</v>
      </c>
      <c r="G3672" s="1137">
        <v>2</v>
      </c>
      <c r="H3672" s="1138"/>
      <c r="I3672" s="1138"/>
      <c r="J3672" s="1138"/>
      <c r="K3672" s="1138"/>
      <c r="L3672" s="1138"/>
      <c r="M3672" s="1138">
        <v>10</v>
      </c>
      <c r="N3672" s="1138"/>
      <c r="O3672" s="1164">
        <v>45261</v>
      </c>
      <c r="P3672" s="557">
        <f t="shared" si="94"/>
        <v>10</v>
      </c>
    </row>
    <row r="3673" spans="1:16">
      <c r="A3673" s="1105">
        <v>45274</v>
      </c>
      <c r="B3673" s="1106" t="s">
        <v>40</v>
      </c>
      <c r="C3673" s="1106" t="s">
        <v>1462</v>
      </c>
      <c r="D3673" s="1137" t="s">
        <v>204</v>
      </c>
      <c r="E3673" s="1137"/>
      <c r="F3673" s="1137">
        <v>1</v>
      </c>
      <c r="G3673" s="1137">
        <v>1</v>
      </c>
      <c r="H3673" s="1138"/>
      <c r="I3673" s="1138"/>
      <c r="J3673" s="1138"/>
      <c r="K3673" s="1138"/>
      <c r="L3673" s="1138"/>
      <c r="M3673" s="1138"/>
      <c r="N3673" s="1138">
        <v>32</v>
      </c>
      <c r="O3673" s="1164">
        <v>45261</v>
      </c>
      <c r="P3673" s="557">
        <f t="shared" si="94"/>
        <v>32</v>
      </c>
    </row>
    <row r="3674" spans="1:16">
      <c r="A3674" s="1105">
        <v>45274</v>
      </c>
      <c r="B3674" s="1106" t="s">
        <v>3</v>
      </c>
      <c r="C3674" s="1106" t="s">
        <v>2691</v>
      </c>
      <c r="D3674" s="1137" t="s">
        <v>401</v>
      </c>
      <c r="E3674" s="1137"/>
      <c r="F3674" s="1137">
        <v>1</v>
      </c>
      <c r="G3674" s="1137">
        <v>1</v>
      </c>
      <c r="H3674" s="1137">
        <v>1</v>
      </c>
      <c r="I3674" s="1138"/>
      <c r="J3674" s="1138"/>
      <c r="K3674" s="1138"/>
      <c r="L3674" s="1138"/>
      <c r="M3674" s="1138"/>
      <c r="N3674" s="1138"/>
      <c r="O3674" s="1164">
        <v>45261</v>
      </c>
      <c r="P3674" s="557">
        <f t="shared" si="94"/>
        <v>0</v>
      </c>
    </row>
    <row r="3675" spans="1:16">
      <c r="A3675" s="1105">
        <v>45274</v>
      </c>
      <c r="B3675" s="1106" t="s">
        <v>3</v>
      </c>
      <c r="C3675" s="1106" t="s">
        <v>2691</v>
      </c>
      <c r="D3675" s="1137" t="s">
        <v>400</v>
      </c>
      <c r="E3675" s="1137"/>
      <c r="F3675" s="1137">
        <v>1</v>
      </c>
      <c r="G3675" s="1137">
        <v>1</v>
      </c>
      <c r="H3675" s="1137">
        <v>1</v>
      </c>
      <c r="I3675" s="1138"/>
      <c r="J3675" s="1138"/>
      <c r="K3675" s="1138"/>
      <c r="L3675" s="1138"/>
      <c r="M3675" s="1138"/>
      <c r="N3675" s="1138"/>
      <c r="O3675" s="1164">
        <v>45261</v>
      </c>
      <c r="P3675" s="557">
        <f t="shared" si="94"/>
        <v>0</v>
      </c>
    </row>
    <row r="3676" spans="1:16">
      <c r="A3676" s="1105">
        <v>45274</v>
      </c>
      <c r="B3676" s="1106" t="s">
        <v>3</v>
      </c>
      <c r="C3676" s="1106" t="s">
        <v>2691</v>
      </c>
      <c r="D3676" s="1137" t="s">
        <v>403</v>
      </c>
      <c r="E3676" s="1137"/>
      <c r="F3676" s="1137">
        <v>1</v>
      </c>
      <c r="G3676" s="1137">
        <v>1</v>
      </c>
      <c r="H3676" s="1137">
        <v>1</v>
      </c>
      <c r="I3676" s="1138"/>
      <c r="J3676" s="1138"/>
      <c r="K3676" s="1138"/>
      <c r="L3676" s="1138"/>
      <c r="M3676" s="1138"/>
      <c r="N3676" s="1138"/>
      <c r="O3676" s="1164">
        <v>45261</v>
      </c>
      <c r="P3676" s="557">
        <f t="shared" si="94"/>
        <v>0</v>
      </c>
    </row>
    <row r="3677" spans="1:16">
      <c r="A3677" s="1105">
        <v>45274</v>
      </c>
      <c r="B3677" s="1106" t="s">
        <v>3</v>
      </c>
      <c r="C3677" s="1106" t="s">
        <v>2711</v>
      </c>
      <c r="D3677" s="1137" t="s">
        <v>403</v>
      </c>
      <c r="E3677" s="1137"/>
      <c r="F3677" s="1137">
        <v>2</v>
      </c>
      <c r="G3677" s="1137">
        <v>2</v>
      </c>
      <c r="H3677" s="1137">
        <v>2</v>
      </c>
      <c r="I3677" s="1138"/>
      <c r="J3677" s="1138"/>
      <c r="K3677" s="1138"/>
      <c r="L3677" s="1138"/>
      <c r="M3677" s="1138"/>
      <c r="N3677" s="1138"/>
      <c r="O3677" s="1164">
        <v>45261</v>
      </c>
      <c r="P3677" s="557">
        <f t="shared" si="94"/>
        <v>0</v>
      </c>
    </row>
    <row r="3678" spans="1:16">
      <c r="A3678" s="1105">
        <v>45274</v>
      </c>
      <c r="B3678" s="1106" t="s">
        <v>3</v>
      </c>
      <c r="C3678" s="1106" t="s">
        <v>2711</v>
      </c>
      <c r="D3678" s="1137" t="s">
        <v>400</v>
      </c>
      <c r="E3678" s="1137"/>
      <c r="F3678" s="1137">
        <v>1</v>
      </c>
      <c r="G3678" s="1137">
        <v>1</v>
      </c>
      <c r="H3678" s="1137">
        <v>1</v>
      </c>
      <c r="I3678" s="1138"/>
      <c r="J3678" s="1138"/>
      <c r="K3678" s="1138"/>
      <c r="L3678" s="1138"/>
      <c r="M3678" s="1138"/>
      <c r="N3678" s="1138"/>
      <c r="O3678" s="1164">
        <v>45261</v>
      </c>
      <c r="P3678" s="557">
        <f t="shared" si="94"/>
        <v>0</v>
      </c>
    </row>
    <row r="3679" spans="1:16">
      <c r="A3679" s="1105">
        <v>45274</v>
      </c>
      <c r="B3679" s="1106" t="s">
        <v>472</v>
      </c>
      <c r="C3679" s="1106" t="s">
        <v>1924</v>
      </c>
      <c r="D3679" s="1137" t="s">
        <v>98</v>
      </c>
      <c r="E3679" s="1137"/>
      <c r="F3679" s="1137">
        <v>1</v>
      </c>
      <c r="G3679" s="1137">
        <v>1</v>
      </c>
      <c r="H3679" s="1138"/>
      <c r="I3679" s="1138"/>
      <c r="J3679" s="1138"/>
      <c r="K3679" s="1138"/>
      <c r="L3679" s="1138"/>
      <c r="M3679" s="1138"/>
      <c r="N3679" s="1138">
        <v>12</v>
      </c>
      <c r="O3679" s="1164">
        <v>45261</v>
      </c>
      <c r="P3679" s="557">
        <f t="shared" si="94"/>
        <v>12</v>
      </c>
    </row>
    <row r="3680" spans="1:16">
      <c r="A3680" s="1105">
        <v>45274</v>
      </c>
      <c r="B3680" s="1106" t="s">
        <v>472</v>
      </c>
      <c r="C3680" s="1106" t="s">
        <v>2882</v>
      </c>
      <c r="D3680" s="1137" t="s">
        <v>95</v>
      </c>
      <c r="E3680" s="1137"/>
      <c r="F3680" s="1137">
        <v>1</v>
      </c>
      <c r="G3680" s="1137">
        <v>1</v>
      </c>
      <c r="H3680" s="1138"/>
      <c r="I3680" s="1138"/>
      <c r="J3680" s="1138"/>
      <c r="K3680" s="1138"/>
      <c r="L3680" s="1138"/>
      <c r="M3680" s="1138"/>
      <c r="N3680" s="1138">
        <v>12</v>
      </c>
      <c r="O3680" s="1164">
        <v>45261</v>
      </c>
      <c r="P3680" s="557">
        <f t="shared" si="94"/>
        <v>12</v>
      </c>
    </row>
    <row r="3681" spans="1:16">
      <c r="A3681" s="1105">
        <v>45274</v>
      </c>
      <c r="B3681" s="1106" t="s">
        <v>472</v>
      </c>
      <c r="C3681" s="1106" t="s">
        <v>1917</v>
      </c>
      <c r="D3681" s="1137" t="s">
        <v>96</v>
      </c>
      <c r="E3681" s="1137"/>
      <c r="F3681" s="1137">
        <v>2</v>
      </c>
      <c r="G3681" s="1137">
        <v>2</v>
      </c>
      <c r="H3681" s="1138"/>
      <c r="I3681" s="1138"/>
      <c r="J3681" s="1138"/>
      <c r="K3681" s="1138"/>
      <c r="L3681" s="1138"/>
      <c r="M3681" s="1138"/>
      <c r="N3681" s="1138">
        <v>24</v>
      </c>
      <c r="O3681" s="1164">
        <v>45261</v>
      </c>
      <c r="P3681" s="557">
        <f t="shared" si="94"/>
        <v>24</v>
      </c>
    </row>
    <row r="3682" spans="1:16">
      <c r="A3682" s="1105">
        <v>45275</v>
      </c>
      <c r="B3682" s="1106" t="s">
        <v>41</v>
      </c>
      <c r="C3682" s="1106" t="s">
        <v>2674</v>
      </c>
      <c r="D3682" s="1137" t="s">
        <v>11</v>
      </c>
      <c r="E3682" s="1137"/>
      <c r="F3682" s="1137">
        <v>3</v>
      </c>
      <c r="G3682" s="1137">
        <v>3</v>
      </c>
      <c r="H3682" s="1138"/>
      <c r="I3682" s="1138"/>
      <c r="J3682" s="1138"/>
      <c r="K3682" s="1138"/>
      <c r="L3682" s="1138"/>
      <c r="M3682" s="1138">
        <v>18</v>
      </c>
      <c r="N3682" s="1138"/>
      <c r="O3682" s="1164">
        <v>45261</v>
      </c>
      <c r="P3682" s="557">
        <f t="shared" si="94"/>
        <v>18</v>
      </c>
    </row>
    <row r="3683" spans="1:16">
      <c r="A3683" s="1105">
        <v>45275</v>
      </c>
      <c r="B3683" s="1106" t="s">
        <v>40</v>
      </c>
      <c r="C3683" s="1106" t="s">
        <v>2964</v>
      </c>
      <c r="D3683" s="1137" t="s">
        <v>354</v>
      </c>
      <c r="E3683" s="1137"/>
      <c r="F3683" s="1137">
        <v>2</v>
      </c>
      <c r="G3683" s="1137">
        <v>2</v>
      </c>
      <c r="H3683" s="1138"/>
      <c r="I3683" s="1138"/>
      <c r="J3683" s="1138"/>
      <c r="K3683" s="1138"/>
      <c r="L3683" s="1138"/>
      <c r="M3683" s="1138">
        <v>10</v>
      </c>
      <c r="N3683" s="1138"/>
      <c r="O3683" s="1164">
        <v>45261</v>
      </c>
      <c r="P3683" s="557">
        <f t="shared" si="94"/>
        <v>10</v>
      </c>
    </row>
    <row r="3684" spans="1:16">
      <c r="A3684" s="1105">
        <v>45275</v>
      </c>
      <c r="B3684" s="1106" t="s">
        <v>40</v>
      </c>
      <c r="C3684" s="1106" t="s">
        <v>2967</v>
      </c>
      <c r="D3684" s="1137" t="s">
        <v>228</v>
      </c>
      <c r="E3684" s="1137"/>
      <c r="F3684" s="1137">
        <v>1</v>
      </c>
      <c r="G3684" s="1137">
        <v>1</v>
      </c>
      <c r="H3684" s="1138"/>
      <c r="I3684" s="1138"/>
      <c r="J3684" s="1138"/>
      <c r="K3684" s="1138"/>
      <c r="L3684" s="1138"/>
      <c r="M3684" s="1138">
        <v>20</v>
      </c>
      <c r="N3684" s="1138"/>
      <c r="O3684" s="1164">
        <v>45261</v>
      </c>
      <c r="P3684" s="557">
        <f t="shared" si="94"/>
        <v>20</v>
      </c>
    </row>
    <row r="3685" spans="1:16">
      <c r="A3685" s="1105">
        <v>45275</v>
      </c>
      <c r="B3685" s="1106" t="s">
        <v>12</v>
      </c>
      <c r="C3685" s="1106" t="s">
        <v>2968</v>
      </c>
      <c r="D3685" s="1137" t="s">
        <v>2328</v>
      </c>
      <c r="E3685" s="1137"/>
      <c r="F3685" s="1137"/>
      <c r="G3685" s="1137"/>
      <c r="H3685" s="1138"/>
      <c r="I3685" s="1138"/>
      <c r="J3685" s="1138"/>
      <c r="K3685" s="1138"/>
      <c r="L3685" s="1138"/>
      <c r="M3685" s="1138">
        <v>21</v>
      </c>
      <c r="N3685" s="1138"/>
      <c r="O3685" s="1164">
        <v>45261</v>
      </c>
      <c r="P3685" s="557">
        <f t="shared" si="94"/>
        <v>21</v>
      </c>
    </row>
    <row r="3686" spans="1:16">
      <c r="A3686" s="1105">
        <v>45275</v>
      </c>
      <c r="B3686" s="1106" t="s">
        <v>40</v>
      </c>
      <c r="C3686" s="1106"/>
      <c r="D3686" s="1137" t="s">
        <v>200</v>
      </c>
      <c r="E3686" s="1137"/>
      <c r="F3686" s="1137">
        <v>6</v>
      </c>
      <c r="G3686" s="1137">
        <v>6</v>
      </c>
      <c r="H3686" s="1138"/>
      <c r="I3686" s="1138"/>
      <c r="J3686" s="1138"/>
      <c r="K3686" s="1138">
        <v>20</v>
      </c>
      <c r="L3686" s="1138"/>
      <c r="M3686" s="1138"/>
      <c r="N3686" s="1138"/>
      <c r="O3686" s="1164">
        <v>45261</v>
      </c>
      <c r="P3686" s="557">
        <f t="shared" si="94"/>
        <v>20</v>
      </c>
    </row>
    <row r="3687" spans="1:16">
      <c r="A3687" s="1105">
        <v>45275</v>
      </c>
      <c r="B3687" s="1106" t="s">
        <v>41</v>
      </c>
      <c r="C3687" s="1106"/>
      <c r="D3687" s="1137" t="s">
        <v>200</v>
      </c>
      <c r="E3687" s="1137"/>
      <c r="F3687" s="1137">
        <v>4</v>
      </c>
      <c r="G3687" s="1137">
        <v>4</v>
      </c>
      <c r="H3687" s="1138"/>
      <c r="I3687" s="1138"/>
      <c r="J3687" s="1138"/>
      <c r="K3687" s="1138">
        <v>15</v>
      </c>
      <c r="L3687" s="1138"/>
      <c r="M3687" s="1138"/>
      <c r="N3687" s="1138"/>
      <c r="O3687" s="1164">
        <v>45261</v>
      </c>
      <c r="P3687" s="557">
        <f t="shared" si="94"/>
        <v>15</v>
      </c>
    </row>
    <row r="3688" spans="1:16">
      <c r="A3688" s="1105">
        <v>45275</v>
      </c>
      <c r="B3688" s="1106" t="s">
        <v>34</v>
      </c>
      <c r="C3688" s="1106" t="s">
        <v>1938</v>
      </c>
      <c r="D3688" s="1137" t="s">
        <v>97</v>
      </c>
      <c r="E3688" s="1137"/>
      <c r="F3688" s="1137">
        <v>1</v>
      </c>
      <c r="G3688" s="1137">
        <v>1</v>
      </c>
      <c r="H3688" s="1138"/>
      <c r="I3688" s="1138"/>
      <c r="J3688" s="1138">
        <v>1</v>
      </c>
      <c r="K3688" s="1138"/>
      <c r="L3688" s="1138"/>
      <c r="M3688" s="1138"/>
      <c r="N3688" s="1138">
        <v>12</v>
      </c>
      <c r="O3688" s="1164">
        <v>45261</v>
      </c>
      <c r="P3688" s="557">
        <f t="shared" si="94"/>
        <v>12</v>
      </c>
    </row>
    <row r="3689" spans="1:16">
      <c r="A3689" s="1105">
        <v>45275</v>
      </c>
      <c r="B3689" s="1106" t="s">
        <v>472</v>
      </c>
      <c r="C3689" s="1106" t="s">
        <v>1855</v>
      </c>
      <c r="D3689" s="1137" t="s">
        <v>97</v>
      </c>
      <c r="E3689" s="1137"/>
      <c r="F3689" s="1137">
        <v>1</v>
      </c>
      <c r="G3689" s="1137">
        <v>1</v>
      </c>
      <c r="H3689" s="1138"/>
      <c r="I3689" s="1138"/>
      <c r="J3689" s="1138"/>
      <c r="K3689" s="1138"/>
      <c r="L3689" s="1138"/>
      <c r="M3689" s="1138"/>
      <c r="N3689" s="1138">
        <v>12</v>
      </c>
      <c r="O3689" s="1164">
        <v>45261</v>
      </c>
      <c r="P3689" s="557">
        <f t="shared" si="94"/>
        <v>12</v>
      </c>
    </row>
    <row r="3690" spans="1:16">
      <c r="A3690" s="1105">
        <v>45275</v>
      </c>
      <c r="B3690" s="1106" t="s">
        <v>472</v>
      </c>
      <c r="C3690" s="1106" t="s">
        <v>2882</v>
      </c>
      <c r="D3690" s="1137" t="s">
        <v>95</v>
      </c>
      <c r="E3690" s="1137"/>
      <c r="F3690" s="1137">
        <v>1</v>
      </c>
      <c r="G3690" s="1137">
        <v>1</v>
      </c>
      <c r="H3690" s="1138"/>
      <c r="I3690" s="1138"/>
      <c r="J3690" s="1138"/>
      <c r="K3690" s="1138"/>
      <c r="L3690" s="1138"/>
      <c r="M3690" s="1138"/>
      <c r="N3690" s="1138">
        <v>12</v>
      </c>
      <c r="O3690" s="1164">
        <v>45261</v>
      </c>
      <c r="P3690" s="557">
        <f t="shared" si="94"/>
        <v>12</v>
      </c>
    </row>
    <row r="3691" spans="1:16">
      <c r="A3691" s="1105">
        <v>45275</v>
      </c>
      <c r="B3691" s="1106" t="s">
        <v>40</v>
      </c>
      <c r="C3691" s="1106" t="s">
        <v>2969</v>
      </c>
      <c r="D3691" s="1137" t="s">
        <v>95</v>
      </c>
      <c r="E3691" s="1137"/>
      <c r="F3691" s="1137">
        <v>1</v>
      </c>
      <c r="G3691" s="1137">
        <v>1</v>
      </c>
      <c r="H3691" s="1138"/>
      <c r="I3691" s="1138"/>
      <c r="J3691" s="1138">
        <v>1</v>
      </c>
      <c r="K3691" s="1138"/>
      <c r="L3691" s="1138"/>
      <c r="M3691" s="1138"/>
      <c r="N3691" s="1138">
        <v>12</v>
      </c>
      <c r="O3691" s="1164">
        <v>45261</v>
      </c>
      <c r="P3691" s="557">
        <f t="shared" si="94"/>
        <v>12</v>
      </c>
    </row>
    <row r="3692" spans="1:16">
      <c r="A3692" s="1105">
        <v>45275</v>
      </c>
      <c r="B3692" s="1106" t="s">
        <v>3</v>
      </c>
      <c r="C3692" s="1106" t="s">
        <v>2691</v>
      </c>
      <c r="D3692" s="1137" t="s">
        <v>400</v>
      </c>
      <c r="E3692" s="1137"/>
      <c r="F3692" s="1137">
        <v>1</v>
      </c>
      <c r="G3692" s="1137">
        <v>1</v>
      </c>
      <c r="H3692" s="1137">
        <v>1</v>
      </c>
      <c r="I3692" s="1138"/>
      <c r="J3692" s="1138"/>
      <c r="K3692" s="1138"/>
      <c r="L3692" s="1138"/>
      <c r="M3692" s="1138"/>
      <c r="N3692" s="1138"/>
      <c r="O3692" s="1164">
        <v>45261</v>
      </c>
      <c r="P3692" s="557">
        <f t="shared" ref="P3692:P3737" si="95">SUM(K3692:N3692)</f>
        <v>0</v>
      </c>
    </row>
    <row r="3693" spans="1:16">
      <c r="A3693" s="1105">
        <v>45275</v>
      </c>
      <c r="B3693" s="1106" t="s">
        <v>3</v>
      </c>
      <c r="C3693" s="1106" t="s">
        <v>2691</v>
      </c>
      <c r="D3693" s="1137" t="s">
        <v>402</v>
      </c>
      <c r="E3693" s="1137"/>
      <c r="F3693" s="1137">
        <v>1</v>
      </c>
      <c r="G3693" s="1137">
        <v>1</v>
      </c>
      <c r="H3693" s="1137">
        <v>1</v>
      </c>
      <c r="I3693" s="1138"/>
      <c r="J3693" s="1138"/>
      <c r="K3693" s="1138"/>
      <c r="L3693" s="1138"/>
      <c r="M3693" s="1138"/>
      <c r="N3693" s="1138"/>
      <c r="O3693" s="1164">
        <v>45261</v>
      </c>
      <c r="P3693" s="557">
        <f t="shared" si="95"/>
        <v>0</v>
      </c>
    </row>
    <row r="3694" spans="1:16">
      <c r="A3694" s="1105">
        <v>45275</v>
      </c>
      <c r="B3694" s="1106" t="s">
        <v>3</v>
      </c>
      <c r="C3694" s="1106" t="s">
        <v>2711</v>
      </c>
      <c r="D3694" s="1137" t="s">
        <v>402</v>
      </c>
      <c r="E3694" s="1137"/>
      <c r="F3694" s="1137">
        <v>1</v>
      </c>
      <c r="G3694" s="1137">
        <v>1</v>
      </c>
      <c r="H3694" s="1137">
        <v>1</v>
      </c>
      <c r="I3694" s="1138"/>
      <c r="J3694" s="1138"/>
      <c r="K3694" s="1138"/>
      <c r="L3694" s="1138"/>
      <c r="M3694" s="1138"/>
      <c r="N3694" s="1138"/>
      <c r="O3694" s="1164">
        <v>45261</v>
      </c>
      <c r="P3694" s="557">
        <f t="shared" si="95"/>
        <v>0</v>
      </c>
    </row>
    <row r="3695" spans="1:16">
      <c r="A3695" s="1105">
        <v>45275</v>
      </c>
      <c r="B3695" s="1106" t="s">
        <v>3</v>
      </c>
      <c r="C3695" s="1106" t="s">
        <v>2711</v>
      </c>
      <c r="D3695" s="1137" t="s">
        <v>400</v>
      </c>
      <c r="E3695" s="1137"/>
      <c r="F3695" s="1137">
        <v>2</v>
      </c>
      <c r="G3695" s="1137">
        <v>2</v>
      </c>
      <c r="H3695" s="1137">
        <v>2</v>
      </c>
      <c r="I3695" s="1138"/>
      <c r="J3695" s="1138"/>
      <c r="K3695" s="1138"/>
      <c r="L3695" s="1138"/>
      <c r="M3695" s="1138"/>
      <c r="N3695" s="1138"/>
      <c r="O3695" s="1164">
        <v>45261</v>
      </c>
      <c r="P3695" s="557">
        <f t="shared" si="95"/>
        <v>0</v>
      </c>
    </row>
    <row r="3696" spans="1:16">
      <c r="A3696" s="1105">
        <v>45275</v>
      </c>
      <c r="B3696" s="1106" t="s">
        <v>3</v>
      </c>
      <c r="C3696" s="1106" t="s">
        <v>2711</v>
      </c>
      <c r="D3696" s="1137" t="s">
        <v>401</v>
      </c>
      <c r="E3696" s="1137"/>
      <c r="F3696" s="1137">
        <v>1</v>
      </c>
      <c r="G3696" s="1137">
        <v>1</v>
      </c>
      <c r="H3696" s="1137">
        <v>1</v>
      </c>
      <c r="I3696" s="1138"/>
      <c r="J3696" s="1138"/>
      <c r="K3696" s="1138"/>
      <c r="L3696" s="1138"/>
      <c r="M3696" s="1138"/>
      <c r="N3696" s="1138"/>
      <c r="O3696" s="1164">
        <v>45261</v>
      </c>
      <c r="P3696" s="557">
        <f t="shared" si="95"/>
        <v>0</v>
      </c>
    </row>
    <row r="3697" spans="1:16">
      <c r="A3697" s="1105">
        <v>45277</v>
      </c>
      <c r="B3697" s="1106" t="s">
        <v>472</v>
      </c>
      <c r="C3697" s="1106" t="s">
        <v>1964</v>
      </c>
      <c r="D3697" s="1137" t="s">
        <v>98</v>
      </c>
      <c r="E3697" s="1137"/>
      <c r="F3697" s="1137">
        <v>1</v>
      </c>
      <c r="G3697" s="1137">
        <v>1</v>
      </c>
      <c r="H3697" s="1138"/>
      <c r="I3697" s="1138"/>
      <c r="J3697" s="1138"/>
      <c r="K3697" s="1138"/>
      <c r="L3697" s="1138"/>
      <c r="M3697" s="1138"/>
      <c r="N3697" s="1138">
        <v>12</v>
      </c>
      <c r="O3697" s="1164">
        <v>45261</v>
      </c>
      <c r="P3697" s="557">
        <f t="shared" si="95"/>
        <v>12</v>
      </c>
    </row>
    <row r="3698" spans="1:16">
      <c r="A3698" s="1105">
        <v>45277</v>
      </c>
      <c r="B3698" s="1106" t="s">
        <v>43</v>
      </c>
      <c r="C3698" s="1106" t="s">
        <v>2369</v>
      </c>
      <c r="D3698" s="1137" t="s">
        <v>95</v>
      </c>
      <c r="E3698" s="1137"/>
      <c r="F3698" s="1137">
        <v>1</v>
      </c>
      <c r="G3698" s="1137">
        <v>1</v>
      </c>
      <c r="H3698" s="1138"/>
      <c r="I3698" s="1138"/>
      <c r="J3698" s="1138"/>
      <c r="K3698" s="1138"/>
      <c r="L3698" s="1138"/>
      <c r="M3698" s="1138"/>
      <c r="N3698" s="1138">
        <v>12</v>
      </c>
      <c r="O3698" s="1164">
        <v>45261</v>
      </c>
      <c r="P3698" s="557">
        <f t="shared" si="95"/>
        <v>12</v>
      </c>
    </row>
    <row r="3699" spans="1:16">
      <c r="A3699" s="1105">
        <v>45277</v>
      </c>
      <c r="B3699" s="1106" t="s">
        <v>472</v>
      </c>
      <c r="C3699" s="1106" t="s">
        <v>1897</v>
      </c>
      <c r="D3699" s="1137" t="s">
        <v>96</v>
      </c>
      <c r="E3699" s="1137"/>
      <c r="F3699" s="1137">
        <v>2</v>
      </c>
      <c r="G3699" s="1137">
        <v>2</v>
      </c>
      <c r="H3699" s="1138"/>
      <c r="I3699" s="1138"/>
      <c r="J3699" s="1138"/>
      <c r="K3699" s="1138"/>
      <c r="L3699" s="1138"/>
      <c r="M3699" s="1138"/>
      <c r="N3699" s="1138">
        <v>24</v>
      </c>
      <c r="O3699" s="1164">
        <v>45261</v>
      </c>
      <c r="P3699" s="557">
        <f t="shared" si="95"/>
        <v>24</v>
      </c>
    </row>
    <row r="3700" spans="1:16">
      <c r="A3700" s="1105">
        <v>45277</v>
      </c>
      <c r="B3700" s="1106" t="s">
        <v>472</v>
      </c>
      <c r="C3700" s="1106" t="s">
        <v>1897</v>
      </c>
      <c r="D3700" s="1137" t="s">
        <v>96</v>
      </c>
      <c r="E3700" s="1137"/>
      <c r="F3700" s="1137">
        <v>1</v>
      </c>
      <c r="G3700" s="1137">
        <v>1</v>
      </c>
      <c r="H3700" s="1138"/>
      <c r="I3700" s="1138"/>
      <c r="J3700" s="1138"/>
      <c r="K3700" s="1138"/>
      <c r="L3700" s="1138"/>
      <c r="M3700" s="1138"/>
      <c r="N3700" s="1138">
        <v>12</v>
      </c>
      <c r="O3700" s="1164">
        <v>45261</v>
      </c>
      <c r="P3700" s="557">
        <f t="shared" si="95"/>
        <v>12</v>
      </c>
    </row>
    <row r="3701" spans="1:16">
      <c r="A3701" s="1105">
        <v>45277</v>
      </c>
      <c r="B3701" s="1106" t="s">
        <v>12</v>
      </c>
      <c r="C3701" s="1106"/>
      <c r="D3701" s="1137" t="s">
        <v>99</v>
      </c>
      <c r="E3701" s="1137"/>
      <c r="F3701" s="1137">
        <v>5</v>
      </c>
      <c r="G3701" s="1137">
        <v>5</v>
      </c>
      <c r="H3701" s="1138"/>
      <c r="I3701" s="1138"/>
      <c r="J3701" s="1138"/>
      <c r="K3701" s="1138"/>
      <c r="L3701" s="1138"/>
      <c r="M3701" s="1138"/>
      <c r="N3701" s="1138">
        <v>2.5</v>
      </c>
      <c r="O3701" s="1164">
        <v>45261</v>
      </c>
      <c r="P3701" s="557">
        <f t="shared" si="95"/>
        <v>2.5</v>
      </c>
    </row>
    <row r="3702" spans="1:16">
      <c r="A3702" s="1105">
        <v>45277</v>
      </c>
      <c r="B3702" s="1106" t="s">
        <v>40</v>
      </c>
      <c r="C3702" s="1106"/>
      <c r="D3702" s="1137" t="s">
        <v>200</v>
      </c>
      <c r="E3702" s="1137"/>
      <c r="F3702" s="1137">
        <v>4</v>
      </c>
      <c r="G3702" s="1137">
        <v>4</v>
      </c>
      <c r="H3702" s="1138"/>
      <c r="I3702" s="1138"/>
      <c r="J3702" s="1138"/>
      <c r="K3702" s="1138">
        <v>12</v>
      </c>
      <c r="L3702" s="1138"/>
      <c r="M3702" s="1138"/>
      <c r="N3702" s="1138"/>
      <c r="O3702" s="1164">
        <v>45261</v>
      </c>
      <c r="P3702" s="557">
        <f t="shared" si="95"/>
        <v>12</v>
      </c>
    </row>
    <row r="3703" spans="1:16">
      <c r="A3703" s="1105">
        <v>45277</v>
      </c>
      <c r="B3703" s="1106" t="s">
        <v>40</v>
      </c>
      <c r="C3703" s="1106" t="s">
        <v>2970</v>
      </c>
      <c r="D3703" s="1137" t="s">
        <v>354</v>
      </c>
      <c r="E3703" s="1137"/>
      <c r="F3703" s="1137">
        <v>2</v>
      </c>
      <c r="G3703" s="1137">
        <v>2</v>
      </c>
      <c r="H3703" s="1138"/>
      <c r="I3703" s="1138"/>
      <c r="J3703" s="1138"/>
      <c r="K3703" s="1138"/>
      <c r="L3703" s="1138"/>
      <c r="M3703" s="1138">
        <v>10</v>
      </c>
      <c r="N3703" s="1138"/>
      <c r="O3703" s="1164">
        <v>45261</v>
      </c>
      <c r="P3703" s="557">
        <f t="shared" si="95"/>
        <v>10</v>
      </c>
    </row>
    <row r="3704" spans="1:16">
      <c r="A3704" s="1105">
        <v>45277</v>
      </c>
      <c r="B3704" s="1106" t="s">
        <v>40</v>
      </c>
      <c r="C3704" s="1106" t="s">
        <v>2967</v>
      </c>
      <c r="D3704" s="1137" t="s">
        <v>228</v>
      </c>
      <c r="E3704" s="1137"/>
      <c r="F3704" s="1137">
        <v>1</v>
      </c>
      <c r="G3704" s="1137">
        <v>1</v>
      </c>
      <c r="H3704" s="1138"/>
      <c r="I3704" s="1138"/>
      <c r="J3704" s="1138"/>
      <c r="K3704" s="1138"/>
      <c r="L3704" s="1138"/>
      <c r="M3704" s="1138">
        <v>20</v>
      </c>
      <c r="N3704" s="1138"/>
      <c r="O3704" s="1164">
        <v>45261</v>
      </c>
      <c r="P3704" s="557">
        <f t="shared" si="95"/>
        <v>20</v>
      </c>
    </row>
    <row r="3705" spans="1:16">
      <c r="A3705" s="1105">
        <v>45277</v>
      </c>
      <c r="B3705" s="1106" t="s">
        <v>472</v>
      </c>
      <c r="C3705" s="1106"/>
      <c r="D3705" s="1137" t="s">
        <v>10</v>
      </c>
      <c r="E3705" s="1137"/>
      <c r="F3705" s="1137">
        <v>6</v>
      </c>
      <c r="G3705" s="1137">
        <v>1.5</v>
      </c>
      <c r="H3705" s="1138"/>
      <c r="I3705" s="1138"/>
      <c r="J3705" s="1138"/>
      <c r="K3705" s="1138"/>
      <c r="L3705" s="1138"/>
      <c r="M3705" s="1138">
        <v>30</v>
      </c>
      <c r="N3705" s="1138"/>
      <c r="O3705" s="1164">
        <v>45261</v>
      </c>
      <c r="P3705" s="557">
        <f t="shared" si="95"/>
        <v>30</v>
      </c>
    </row>
    <row r="3706" spans="1:16">
      <c r="A3706" s="1105">
        <v>45277</v>
      </c>
      <c r="B3706" s="1106" t="s">
        <v>37</v>
      </c>
      <c r="C3706" s="1106" t="s">
        <v>2971</v>
      </c>
      <c r="D3706" s="1137" t="s">
        <v>400</v>
      </c>
      <c r="E3706" s="1137"/>
      <c r="F3706" s="1137">
        <v>2</v>
      </c>
      <c r="G3706" s="1137">
        <v>2</v>
      </c>
      <c r="H3706" s="1137">
        <v>2</v>
      </c>
      <c r="I3706" s="1138"/>
      <c r="J3706" s="1138"/>
      <c r="K3706" s="1138"/>
      <c r="L3706" s="1138"/>
      <c r="M3706" s="1138"/>
      <c r="N3706" s="1138"/>
      <c r="O3706" s="1164">
        <v>45261</v>
      </c>
      <c r="P3706" s="557">
        <f t="shared" si="95"/>
        <v>0</v>
      </c>
    </row>
    <row r="3707" spans="1:16">
      <c r="A3707" s="1105">
        <v>45277</v>
      </c>
      <c r="B3707" s="1106" t="s">
        <v>37</v>
      </c>
      <c r="C3707" s="1106" t="s">
        <v>2971</v>
      </c>
      <c r="D3707" s="1137" t="s">
        <v>401</v>
      </c>
      <c r="E3707" s="1137"/>
      <c r="F3707" s="1137">
        <v>1</v>
      </c>
      <c r="G3707" s="1137">
        <v>1</v>
      </c>
      <c r="H3707" s="1137">
        <v>1</v>
      </c>
      <c r="I3707" s="1138"/>
      <c r="J3707" s="1138"/>
      <c r="K3707" s="1138"/>
      <c r="L3707" s="1138"/>
      <c r="M3707" s="1138"/>
      <c r="N3707" s="1138"/>
      <c r="O3707" s="1164">
        <v>45261</v>
      </c>
      <c r="P3707" s="557">
        <f t="shared" si="95"/>
        <v>0</v>
      </c>
    </row>
    <row r="3708" spans="1:16">
      <c r="A3708" s="1105">
        <v>45270</v>
      </c>
      <c r="B3708" s="1106" t="s">
        <v>3</v>
      </c>
      <c r="C3708" s="1106"/>
      <c r="D3708" s="1137" t="s">
        <v>406</v>
      </c>
      <c r="E3708" s="1137"/>
      <c r="F3708" s="1137"/>
      <c r="G3708" s="1137"/>
      <c r="H3708" s="1138"/>
      <c r="I3708" s="1138">
        <v>470</v>
      </c>
      <c r="J3708" s="1138"/>
      <c r="K3708" s="1138"/>
      <c r="L3708" s="1138"/>
      <c r="M3708" s="1138"/>
      <c r="N3708" s="1138"/>
      <c r="O3708" s="1164">
        <v>45261</v>
      </c>
      <c r="P3708" s="557">
        <f t="shared" si="95"/>
        <v>0</v>
      </c>
    </row>
    <row r="3709" spans="1:16">
      <c r="A3709" s="1105">
        <v>45278</v>
      </c>
      <c r="B3709" s="1106" t="s">
        <v>40</v>
      </c>
      <c r="C3709" s="1106" t="s">
        <v>2972</v>
      </c>
      <c r="D3709" s="1137" t="s">
        <v>228</v>
      </c>
      <c r="E3709" s="1137"/>
      <c r="F3709" s="1137">
        <v>2</v>
      </c>
      <c r="G3709" s="1137">
        <v>2</v>
      </c>
      <c r="H3709" s="1138"/>
      <c r="I3709" s="1138"/>
      <c r="J3709" s="1138"/>
      <c r="K3709" s="1138"/>
      <c r="L3709" s="1138"/>
      <c r="M3709" s="1138">
        <v>40</v>
      </c>
      <c r="N3709" s="1138"/>
      <c r="O3709" s="1164">
        <v>45261</v>
      </c>
      <c r="P3709" s="557">
        <f t="shared" si="95"/>
        <v>40</v>
      </c>
    </row>
    <row r="3710" spans="1:16">
      <c r="A3710" s="1105">
        <v>45278</v>
      </c>
      <c r="B3710" s="1106" t="s">
        <v>40</v>
      </c>
      <c r="C3710" s="1106" t="s">
        <v>2967</v>
      </c>
      <c r="D3710" s="1137" t="s">
        <v>354</v>
      </c>
      <c r="E3710" s="1137"/>
      <c r="F3710" s="1137">
        <v>1</v>
      </c>
      <c r="G3710" s="1137">
        <v>1</v>
      </c>
      <c r="H3710" s="1138"/>
      <c r="I3710" s="1138"/>
      <c r="J3710" s="1138"/>
      <c r="K3710" s="1138"/>
      <c r="L3710" s="1138"/>
      <c r="M3710" s="1138">
        <v>5</v>
      </c>
      <c r="N3710" s="1138"/>
      <c r="O3710" s="1164">
        <v>45261</v>
      </c>
      <c r="P3710" s="557">
        <f t="shared" si="95"/>
        <v>5</v>
      </c>
    </row>
    <row r="3711" spans="1:16">
      <c r="A3711" s="1105">
        <v>45278</v>
      </c>
      <c r="B3711" s="1106" t="s">
        <v>40</v>
      </c>
      <c r="C3711" s="1106" t="s">
        <v>2961</v>
      </c>
      <c r="D3711" s="1137" t="s">
        <v>11</v>
      </c>
      <c r="E3711" s="1137"/>
      <c r="F3711" s="1137">
        <v>2</v>
      </c>
      <c r="G3711" s="1137">
        <v>2</v>
      </c>
      <c r="H3711" s="1138"/>
      <c r="I3711" s="1138"/>
      <c r="J3711" s="1138"/>
      <c r="K3711" s="1138"/>
      <c r="L3711" s="1138"/>
      <c r="M3711" s="1138">
        <v>12</v>
      </c>
      <c r="N3711" s="1138"/>
      <c r="O3711" s="1164">
        <v>45261</v>
      </c>
      <c r="P3711" s="557">
        <f t="shared" si="95"/>
        <v>12</v>
      </c>
    </row>
    <row r="3712" spans="1:16">
      <c r="A3712" s="1105">
        <v>45278</v>
      </c>
      <c r="B3712" s="1106" t="s">
        <v>472</v>
      </c>
      <c r="C3712" s="1106"/>
      <c r="D3712" s="1137" t="s">
        <v>10</v>
      </c>
      <c r="E3712" s="1137"/>
      <c r="F3712" s="1137">
        <v>2</v>
      </c>
      <c r="G3712" s="1137">
        <v>0.5</v>
      </c>
      <c r="H3712" s="1138"/>
      <c r="I3712" s="1138"/>
      <c r="J3712" s="1138"/>
      <c r="K3712" s="1138"/>
      <c r="L3712" s="1138"/>
      <c r="M3712" s="1138">
        <v>10</v>
      </c>
      <c r="N3712" s="1138"/>
      <c r="O3712" s="1164">
        <v>45261</v>
      </c>
      <c r="P3712" s="557">
        <f t="shared" si="95"/>
        <v>10</v>
      </c>
    </row>
    <row r="3713" spans="1:16">
      <c r="A3713" s="1105">
        <v>45278</v>
      </c>
      <c r="B3713" s="1106" t="s">
        <v>2</v>
      </c>
      <c r="C3713" s="1106" t="s">
        <v>2973</v>
      </c>
      <c r="D3713" s="1137" t="s">
        <v>200</v>
      </c>
      <c r="E3713" s="1137"/>
      <c r="F3713" s="1137">
        <v>2</v>
      </c>
      <c r="G3713" s="1137">
        <v>2</v>
      </c>
      <c r="H3713" s="1138"/>
      <c r="I3713" s="1138"/>
      <c r="J3713" s="1138"/>
      <c r="K3713" s="1138">
        <v>10</v>
      </c>
      <c r="L3713" s="1138"/>
      <c r="M3713" s="1138"/>
      <c r="N3713" s="1138"/>
      <c r="O3713" s="1164">
        <v>45261</v>
      </c>
      <c r="P3713" s="557">
        <f t="shared" si="95"/>
        <v>10</v>
      </c>
    </row>
    <row r="3714" spans="1:16">
      <c r="A3714" s="1105">
        <v>45278</v>
      </c>
      <c r="B3714" s="1106" t="s">
        <v>1</v>
      </c>
      <c r="C3714" s="1106" t="s">
        <v>2974</v>
      </c>
      <c r="D3714" s="1137" t="s">
        <v>200</v>
      </c>
      <c r="E3714" s="1137"/>
      <c r="F3714" s="1137"/>
      <c r="G3714" s="1137"/>
      <c r="H3714" s="1138"/>
      <c r="I3714" s="1138"/>
      <c r="J3714" s="1138"/>
      <c r="K3714" s="1138">
        <v>18</v>
      </c>
      <c r="L3714" s="1138"/>
      <c r="M3714" s="1138"/>
      <c r="N3714" s="1138"/>
      <c r="O3714" s="1164">
        <v>45261</v>
      </c>
      <c r="P3714" s="557">
        <f t="shared" si="95"/>
        <v>18</v>
      </c>
    </row>
    <row r="3715" spans="1:16">
      <c r="A3715" s="1105">
        <v>45278</v>
      </c>
      <c r="B3715" s="1106" t="s">
        <v>37</v>
      </c>
      <c r="C3715" s="1106" t="s">
        <v>2971</v>
      </c>
      <c r="D3715" s="1137" t="s">
        <v>403</v>
      </c>
      <c r="E3715" s="1137"/>
      <c r="F3715" s="1137">
        <v>2</v>
      </c>
      <c r="G3715" s="1137">
        <v>2</v>
      </c>
      <c r="H3715" s="1138">
        <v>2</v>
      </c>
      <c r="I3715" s="1138"/>
      <c r="J3715" s="1138"/>
      <c r="K3715" s="1138"/>
      <c r="L3715" s="1138"/>
      <c r="M3715" s="1138"/>
      <c r="N3715" s="1138"/>
      <c r="O3715" s="1164">
        <v>45261</v>
      </c>
      <c r="P3715" s="557">
        <f t="shared" si="95"/>
        <v>0</v>
      </c>
    </row>
    <row r="3716" spans="1:16">
      <c r="A3716" s="1105">
        <v>45278</v>
      </c>
      <c r="B3716" s="1106" t="s">
        <v>37</v>
      </c>
      <c r="C3716" s="1106" t="s">
        <v>2975</v>
      </c>
      <c r="D3716" s="1137" t="s">
        <v>97</v>
      </c>
      <c r="E3716" s="1137"/>
      <c r="F3716" s="1137">
        <v>1</v>
      </c>
      <c r="G3716" s="1137">
        <v>1</v>
      </c>
      <c r="H3716" s="1138"/>
      <c r="I3716" s="1138"/>
      <c r="J3716" s="1138"/>
      <c r="K3716" s="1138"/>
      <c r="L3716" s="1138"/>
      <c r="M3716" s="1138"/>
      <c r="N3716" s="1138">
        <v>12</v>
      </c>
      <c r="O3716" s="1164">
        <v>45261</v>
      </c>
      <c r="P3716" s="557">
        <f t="shared" si="95"/>
        <v>12</v>
      </c>
    </row>
    <row r="3717" spans="1:16">
      <c r="A3717" s="1105">
        <v>45278</v>
      </c>
      <c r="B3717" s="1106" t="s">
        <v>41</v>
      </c>
      <c r="C3717" s="1106" t="s">
        <v>2110</v>
      </c>
      <c r="D3717" s="1137" t="s">
        <v>97</v>
      </c>
      <c r="E3717" s="1137"/>
      <c r="F3717" s="1137">
        <v>1</v>
      </c>
      <c r="G3717" s="1137">
        <v>1</v>
      </c>
      <c r="H3717" s="1138"/>
      <c r="I3717" s="1138"/>
      <c r="J3717" s="1138"/>
      <c r="K3717" s="1138"/>
      <c r="L3717" s="1138"/>
      <c r="M3717" s="1138"/>
      <c r="N3717" s="1138">
        <v>12</v>
      </c>
      <c r="O3717" s="1164">
        <v>45261</v>
      </c>
      <c r="P3717" s="557">
        <f t="shared" si="95"/>
        <v>12</v>
      </c>
    </row>
    <row r="3718" spans="1:16">
      <c r="A3718" s="1105">
        <v>45278</v>
      </c>
      <c r="B3718" s="1106" t="s">
        <v>43</v>
      </c>
      <c r="C3718" s="1106" t="s">
        <v>2369</v>
      </c>
      <c r="D3718" s="1137" t="s">
        <v>95</v>
      </c>
      <c r="E3718" s="1137"/>
      <c r="F3718" s="1137">
        <v>1</v>
      </c>
      <c r="G3718" s="1137">
        <v>1</v>
      </c>
      <c r="H3718" s="1138"/>
      <c r="I3718" s="1138"/>
      <c r="J3718" s="1138">
        <v>1</v>
      </c>
      <c r="K3718" s="1138"/>
      <c r="L3718" s="1138"/>
      <c r="M3718" s="1138"/>
      <c r="N3718" s="1138">
        <v>12</v>
      </c>
      <c r="O3718" s="1164">
        <v>45261</v>
      </c>
      <c r="P3718" s="557">
        <f t="shared" si="95"/>
        <v>12</v>
      </c>
    </row>
    <row r="3719" spans="1:16">
      <c r="A3719" s="1105">
        <v>45278</v>
      </c>
      <c r="B3719" s="1106" t="s">
        <v>40</v>
      </c>
      <c r="C3719" s="1106" t="s">
        <v>2969</v>
      </c>
      <c r="D3719" s="1137" t="s">
        <v>95</v>
      </c>
      <c r="E3719" s="1137"/>
      <c r="F3719" s="1137">
        <v>1</v>
      </c>
      <c r="G3719" s="1137">
        <v>1</v>
      </c>
      <c r="H3719" s="1138"/>
      <c r="I3719" s="1138"/>
      <c r="J3719" s="1138">
        <v>1</v>
      </c>
      <c r="K3719" s="1138"/>
      <c r="L3719" s="1138"/>
      <c r="M3719" s="1138"/>
      <c r="N3719" s="1138">
        <v>12</v>
      </c>
      <c r="O3719" s="1164">
        <v>45261</v>
      </c>
      <c r="P3719" s="557">
        <f t="shared" si="95"/>
        <v>12</v>
      </c>
    </row>
    <row r="3720" spans="1:16">
      <c r="A3720" s="1105">
        <v>45278</v>
      </c>
      <c r="B3720" s="1106" t="s">
        <v>472</v>
      </c>
      <c r="C3720" s="1106" t="s">
        <v>1897</v>
      </c>
      <c r="D3720" s="1137" t="s">
        <v>96</v>
      </c>
      <c r="E3720" s="1137"/>
      <c r="F3720" s="1137">
        <v>1</v>
      </c>
      <c r="G3720" s="1137">
        <v>1</v>
      </c>
      <c r="H3720" s="1138"/>
      <c r="I3720" s="1138"/>
      <c r="J3720" s="1138"/>
      <c r="K3720" s="1138"/>
      <c r="L3720" s="1138"/>
      <c r="M3720" s="1138"/>
      <c r="N3720" s="1138">
        <v>12</v>
      </c>
      <c r="O3720" s="1164">
        <v>45261</v>
      </c>
      <c r="P3720" s="557">
        <f t="shared" si="95"/>
        <v>12</v>
      </c>
    </row>
    <row r="3721" spans="1:16">
      <c r="A3721" s="1105">
        <v>45278</v>
      </c>
      <c r="B3721" s="1106" t="s">
        <v>40</v>
      </c>
      <c r="C3721" s="1106" t="s">
        <v>2976</v>
      </c>
      <c r="D3721" s="1137" t="s">
        <v>204</v>
      </c>
      <c r="E3721" s="1137"/>
      <c r="F3721" s="1137">
        <v>1</v>
      </c>
      <c r="G3721" s="1137">
        <v>1</v>
      </c>
      <c r="H3721" s="1138"/>
      <c r="I3721" s="1138"/>
      <c r="J3721" s="1138"/>
      <c r="K3721" s="1138"/>
      <c r="L3721" s="1138"/>
      <c r="M3721" s="1138"/>
      <c r="N3721" s="1138">
        <v>35</v>
      </c>
      <c r="O3721" s="1164">
        <v>45261</v>
      </c>
      <c r="P3721" s="557">
        <f t="shared" si="95"/>
        <v>35</v>
      </c>
    </row>
    <row r="3722" spans="1:16">
      <c r="A3722" s="1105"/>
      <c r="B3722" s="1106"/>
      <c r="C3722" s="1106"/>
      <c r="D3722" s="1137"/>
      <c r="E3722" s="1137"/>
      <c r="F3722" s="1137"/>
      <c r="G3722" s="1137"/>
      <c r="H3722" s="1138"/>
      <c r="I3722" s="1138"/>
      <c r="J3722" s="1138"/>
      <c r="K3722" s="1138"/>
      <c r="L3722" s="1138"/>
      <c r="M3722" s="1138"/>
      <c r="N3722" s="1138"/>
      <c r="O3722" s="1164">
        <v>45261</v>
      </c>
      <c r="P3722" s="557">
        <f t="shared" si="95"/>
        <v>0</v>
      </c>
    </row>
    <row r="3723" spans="1:16">
      <c r="A3723" s="1105"/>
      <c r="B3723" s="1106"/>
      <c r="C3723" s="1106"/>
      <c r="D3723" s="1137"/>
      <c r="E3723" s="1137"/>
      <c r="F3723" s="1137"/>
      <c r="G3723" s="1137"/>
      <c r="H3723" s="1138"/>
      <c r="I3723" s="1138"/>
      <c r="J3723" s="1138"/>
      <c r="K3723" s="1138"/>
      <c r="L3723" s="1138"/>
      <c r="M3723" s="1138"/>
      <c r="N3723" s="1138"/>
      <c r="O3723" s="1164">
        <v>45261</v>
      </c>
      <c r="P3723" s="557">
        <f t="shared" si="95"/>
        <v>0</v>
      </c>
    </row>
    <row r="3724" spans="1:16">
      <c r="A3724" s="1105"/>
      <c r="B3724" s="1106"/>
      <c r="C3724" s="1106"/>
      <c r="D3724" s="1137"/>
      <c r="E3724" s="1137"/>
      <c r="F3724" s="1137"/>
      <c r="G3724" s="1137"/>
      <c r="H3724" s="1138"/>
      <c r="I3724" s="1138"/>
      <c r="J3724" s="1138"/>
      <c r="K3724" s="1138"/>
      <c r="L3724" s="1138"/>
      <c r="M3724" s="1138"/>
      <c r="N3724" s="1138"/>
      <c r="O3724" s="1164">
        <v>45261</v>
      </c>
      <c r="P3724" s="557">
        <f t="shared" si="95"/>
        <v>0</v>
      </c>
    </row>
    <row r="3725" spans="1:16">
      <c r="A3725" s="1105"/>
      <c r="B3725" s="1106"/>
      <c r="C3725" s="1106"/>
      <c r="D3725" s="1137"/>
      <c r="E3725" s="1137"/>
      <c r="F3725" s="1137"/>
      <c r="G3725" s="1137"/>
      <c r="H3725" s="1138"/>
      <c r="I3725" s="1138"/>
      <c r="J3725" s="1138"/>
      <c r="K3725" s="1138"/>
      <c r="L3725" s="1138"/>
      <c r="M3725" s="1138"/>
      <c r="N3725" s="1138"/>
      <c r="O3725" s="1164">
        <v>45261</v>
      </c>
      <c r="P3725" s="557">
        <f t="shared" si="95"/>
        <v>0</v>
      </c>
    </row>
    <row r="3726" spans="1:16">
      <c r="A3726" s="1105"/>
      <c r="B3726" s="1106"/>
      <c r="C3726" s="1106"/>
      <c r="D3726" s="1137"/>
      <c r="E3726" s="1137"/>
      <c r="F3726" s="1137"/>
      <c r="G3726" s="1137"/>
      <c r="H3726" s="1138"/>
      <c r="I3726" s="1138"/>
      <c r="J3726" s="1138"/>
      <c r="K3726" s="1138"/>
      <c r="L3726" s="1138"/>
      <c r="M3726" s="1138"/>
      <c r="N3726" s="1138"/>
      <c r="O3726" s="1164">
        <v>45261</v>
      </c>
      <c r="P3726" s="557">
        <f t="shared" si="95"/>
        <v>0</v>
      </c>
    </row>
    <row r="3727" spans="1:16">
      <c r="A3727" s="1105"/>
      <c r="B3727" s="1106"/>
      <c r="C3727" s="1106"/>
      <c r="D3727" s="1137"/>
      <c r="E3727" s="1137"/>
      <c r="F3727" s="1137"/>
      <c r="G3727" s="1137"/>
      <c r="H3727" s="1138"/>
      <c r="I3727" s="1138"/>
      <c r="J3727" s="1138"/>
      <c r="K3727" s="1138"/>
      <c r="L3727" s="1138"/>
      <c r="M3727" s="1138"/>
      <c r="N3727" s="1138"/>
      <c r="O3727" s="1164">
        <v>45261</v>
      </c>
      <c r="P3727" s="557">
        <f t="shared" si="95"/>
        <v>0</v>
      </c>
    </row>
    <row r="3728" spans="1:16">
      <c r="A3728" s="1105"/>
      <c r="B3728" s="1106"/>
      <c r="C3728" s="1106"/>
      <c r="D3728" s="1137"/>
      <c r="E3728" s="1137"/>
      <c r="F3728" s="1137"/>
      <c r="G3728" s="1137"/>
      <c r="H3728" s="1138"/>
      <c r="I3728" s="1138"/>
      <c r="J3728" s="1138"/>
      <c r="K3728" s="1138"/>
      <c r="L3728" s="1138"/>
      <c r="M3728" s="1138"/>
      <c r="N3728" s="1138"/>
      <c r="O3728" s="1164">
        <v>45261</v>
      </c>
      <c r="P3728" s="557">
        <f t="shared" si="95"/>
        <v>0</v>
      </c>
    </row>
    <row r="3729" spans="1:16">
      <c r="A3729" s="1105"/>
      <c r="B3729" s="1106"/>
      <c r="C3729" s="1106"/>
      <c r="D3729" s="1137"/>
      <c r="E3729" s="1137"/>
      <c r="F3729" s="1137"/>
      <c r="G3729" s="1137"/>
      <c r="H3729" s="1138"/>
      <c r="I3729" s="1138"/>
      <c r="J3729" s="1138"/>
      <c r="K3729" s="1138"/>
      <c r="L3729" s="1138"/>
      <c r="M3729" s="1138"/>
      <c r="N3729" s="1138"/>
      <c r="O3729" s="1164">
        <v>45261</v>
      </c>
      <c r="P3729" s="557">
        <f t="shared" si="95"/>
        <v>0</v>
      </c>
    </row>
    <row r="3730" spans="1:16">
      <c r="A3730" s="1105"/>
      <c r="B3730" s="1106"/>
      <c r="C3730" s="1106"/>
      <c r="D3730" s="1137"/>
      <c r="E3730" s="1137"/>
      <c r="F3730" s="1137"/>
      <c r="G3730" s="1137"/>
      <c r="H3730" s="1138"/>
      <c r="I3730" s="1138"/>
      <c r="J3730" s="1138"/>
      <c r="K3730" s="1138"/>
      <c r="L3730" s="1138"/>
      <c r="M3730" s="1138"/>
      <c r="N3730" s="1138"/>
      <c r="O3730" s="1164">
        <v>45261</v>
      </c>
      <c r="P3730" s="557">
        <f t="shared" si="95"/>
        <v>0</v>
      </c>
    </row>
    <row r="3731" spans="1:16">
      <c r="A3731" s="1105"/>
      <c r="B3731" s="1106"/>
      <c r="C3731" s="1106"/>
      <c r="D3731" s="1137"/>
      <c r="E3731" s="1137"/>
      <c r="F3731" s="1137"/>
      <c r="G3731" s="1137"/>
      <c r="H3731" s="1138"/>
      <c r="I3731" s="1138"/>
      <c r="J3731" s="1138"/>
      <c r="K3731" s="1138"/>
      <c r="L3731" s="1138"/>
      <c r="M3731" s="1138"/>
      <c r="N3731" s="1138"/>
      <c r="O3731" s="1164">
        <v>45261</v>
      </c>
      <c r="P3731" s="557">
        <f t="shared" si="95"/>
        <v>0</v>
      </c>
    </row>
    <row r="3732" spans="1:16">
      <c r="A3732" s="1105"/>
      <c r="B3732" s="1106"/>
      <c r="C3732" s="1106"/>
      <c r="D3732" s="1137"/>
      <c r="E3732" s="1137"/>
      <c r="F3732" s="1137"/>
      <c r="G3732" s="1137"/>
      <c r="H3732" s="1138"/>
      <c r="I3732" s="1138"/>
      <c r="J3732" s="1138"/>
      <c r="K3732" s="1138"/>
      <c r="L3732" s="1138"/>
      <c r="M3732" s="1138"/>
      <c r="N3732" s="1138"/>
      <c r="O3732" s="1164">
        <v>45261</v>
      </c>
      <c r="P3732" s="557">
        <f t="shared" si="95"/>
        <v>0</v>
      </c>
    </row>
    <row r="3733" spans="1:16">
      <c r="A3733" s="1105"/>
      <c r="B3733" s="1106"/>
      <c r="C3733" s="1106"/>
      <c r="D3733" s="1137"/>
      <c r="E3733" s="1137"/>
      <c r="F3733" s="1137"/>
      <c r="G3733" s="1137"/>
      <c r="H3733" s="1138"/>
      <c r="I3733" s="1138"/>
      <c r="J3733" s="1138"/>
      <c r="K3733" s="1138"/>
      <c r="L3733" s="1138"/>
      <c r="M3733" s="1138"/>
      <c r="N3733" s="1138"/>
      <c r="O3733" s="1164">
        <v>45261</v>
      </c>
      <c r="P3733" s="557">
        <f t="shared" si="95"/>
        <v>0</v>
      </c>
    </row>
    <row r="3734" spans="1:16">
      <c r="A3734" s="1105"/>
      <c r="B3734" s="1106"/>
      <c r="C3734" s="1106"/>
      <c r="D3734" s="1137"/>
      <c r="E3734" s="1137"/>
      <c r="F3734" s="1137"/>
      <c r="G3734" s="1137"/>
      <c r="H3734" s="1138"/>
      <c r="I3734" s="1138"/>
      <c r="J3734" s="1138"/>
      <c r="K3734" s="1138"/>
      <c r="L3734" s="1138"/>
      <c r="M3734" s="1138"/>
      <c r="N3734" s="1138"/>
      <c r="O3734" s="1164">
        <v>45261</v>
      </c>
      <c r="P3734" s="557">
        <f t="shared" si="95"/>
        <v>0</v>
      </c>
    </row>
    <row r="3735" spans="1:16">
      <c r="A3735" s="1105"/>
      <c r="B3735" s="1106"/>
      <c r="C3735" s="1106"/>
      <c r="D3735" s="1137"/>
      <c r="E3735" s="1137"/>
      <c r="F3735" s="1137"/>
      <c r="G3735" s="1137"/>
      <c r="H3735" s="1138"/>
      <c r="I3735" s="1138"/>
      <c r="J3735" s="1138"/>
      <c r="K3735" s="1138"/>
      <c r="L3735" s="1138"/>
      <c r="M3735" s="1138"/>
      <c r="N3735" s="1138"/>
      <c r="O3735" s="1164">
        <v>45261</v>
      </c>
      <c r="P3735" s="557">
        <f t="shared" si="95"/>
        <v>0</v>
      </c>
    </row>
    <row r="3736" spans="1:16">
      <c r="A3736" s="1105"/>
      <c r="B3736" s="1106"/>
      <c r="C3736" s="1106"/>
      <c r="D3736" s="1137"/>
      <c r="E3736" s="1137"/>
      <c r="F3736" s="1137"/>
      <c r="G3736" s="1137"/>
      <c r="H3736" s="1138"/>
      <c r="I3736" s="1138"/>
      <c r="J3736" s="1138"/>
      <c r="K3736" s="1138"/>
      <c r="L3736" s="1138"/>
      <c r="M3736" s="1138"/>
      <c r="N3736" s="1138"/>
      <c r="O3736" s="1164">
        <v>45261</v>
      </c>
      <c r="P3736" s="557">
        <f t="shared" si="95"/>
        <v>0</v>
      </c>
    </row>
    <row r="3737" spans="1:16">
      <c r="A3737" s="1105"/>
      <c r="B3737" s="1106"/>
      <c r="C3737" s="1106"/>
      <c r="D3737" s="1137"/>
      <c r="E3737" s="1137"/>
      <c r="F3737" s="1137"/>
      <c r="G3737" s="1137"/>
      <c r="H3737" s="1138"/>
      <c r="I3737" s="1138"/>
      <c r="J3737" s="1138"/>
      <c r="K3737" s="1138"/>
      <c r="L3737" s="1138"/>
      <c r="M3737" s="1138"/>
      <c r="N3737" s="1138"/>
      <c r="O3737" s="1164">
        <v>45261</v>
      </c>
      <c r="P3737" s="557">
        <f t="shared" si="95"/>
        <v>0</v>
      </c>
    </row>
    <row r="3738" spans="1:16">
      <c r="P3738" s="557">
        <f t="shared" ref="P3738:P3797" si="96">SUM(K3738:N3738)</f>
        <v>0</v>
      </c>
    </row>
    <row r="3739" spans="1:16">
      <c r="P3739" s="557">
        <f t="shared" si="96"/>
        <v>0</v>
      </c>
    </row>
    <row r="3740" spans="1:16">
      <c r="P3740" s="557">
        <f t="shared" si="96"/>
        <v>0</v>
      </c>
    </row>
    <row r="3741" spans="1:16">
      <c r="P3741" s="557">
        <f t="shared" si="96"/>
        <v>0</v>
      </c>
    </row>
    <row r="3742" spans="1:16">
      <c r="P3742" s="557">
        <f t="shared" si="96"/>
        <v>0</v>
      </c>
    </row>
    <row r="3743" spans="1:16">
      <c r="P3743" s="557">
        <f t="shared" si="96"/>
        <v>0</v>
      </c>
    </row>
    <row r="3744" spans="1:16">
      <c r="P3744" s="557">
        <f t="shared" si="96"/>
        <v>0</v>
      </c>
    </row>
    <row r="3745" spans="16:16">
      <c r="P3745" s="557">
        <f t="shared" si="96"/>
        <v>0</v>
      </c>
    </row>
    <row r="3746" spans="16:16">
      <c r="P3746" s="557">
        <f t="shared" si="96"/>
        <v>0</v>
      </c>
    </row>
    <row r="3747" spans="16:16">
      <c r="P3747" s="557">
        <f t="shared" si="96"/>
        <v>0</v>
      </c>
    </row>
    <row r="3748" spans="16:16">
      <c r="P3748" s="557">
        <f t="shared" si="96"/>
        <v>0</v>
      </c>
    </row>
    <row r="3749" spans="16:16">
      <c r="P3749" s="557">
        <f t="shared" si="96"/>
        <v>0</v>
      </c>
    </row>
    <row r="3750" spans="16:16">
      <c r="P3750" s="557">
        <f t="shared" si="96"/>
        <v>0</v>
      </c>
    </row>
    <row r="3751" spans="16:16">
      <c r="P3751" s="557">
        <f t="shared" si="96"/>
        <v>0</v>
      </c>
    </row>
    <row r="3752" spans="16:16">
      <c r="P3752" s="557">
        <f t="shared" si="96"/>
        <v>0</v>
      </c>
    </row>
    <row r="3753" spans="16:16">
      <c r="P3753" s="557">
        <f t="shared" si="96"/>
        <v>0</v>
      </c>
    </row>
    <row r="3754" spans="16:16">
      <c r="P3754" s="557">
        <f t="shared" si="96"/>
        <v>0</v>
      </c>
    </row>
    <row r="3755" spans="16:16">
      <c r="P3755" s="557">
        <f t="shared" si="96"/>
        <v>0</v>
      </c>
    </row>
    <row r="3756" spans="16:16">
      <c r="P3756" s="557">
        <f t="shared" si="96"/>
        <v>0</v>
      </c>
    </row>
    <row r="3757" spans="16:16">
      <c r="P3757" s="557">
        <f t="shared" si="96"/>
        <v>0</v>
      </c>
    </row>
    <row r="3758" spans="16:16">
      <c r="P3758" s="557">
        <f t="shared" si="96"/>
        <v>0</v>
      </c>
    </row>
    <row r="3759" spans="16:16">
      <c r="P3759" s="557">
        <f t="shared" si="96"/>
        <v>0</v>
      </c>
    </row>
    <row r="3760" spans="16:16">
      <c r="P3760" s="557">
        <f t="shared" si="96"/>
        <v>0</v>
      </c>
    </row>
    <row r="3761" spans="16:16">
      <c r="P3761" s="557">
        <f t="shared" si="96"/>
        <v>0</v>
      </c>
    </row>
    <row r="3762" spans="16:16">
      <c r="P3762" s="557">
        <f t="shared" si="96"/>
        <v>0</v>
      </c>
    </row>
    <row r="3763" spans="16:16">
      <c r="P3763" s="557">
        <f t="shared" si="96"/>
        <v>0</v>
      </c>
    </row>
    <row r="3764" spans="16:16">
      <c r="P3764" s="557">
        <f t="shared" si="96"/>
        <v>0</v>
      </c>
    </row>
    <row r="3765" spans="16:16">
      <c r="P3765" s="557">
        <f t="shared" si="96"/>
        <v>0</v>
      </c>
    </row>
    <row r="3766" spans="16:16">
      <c r="P3766" s="557">
        <f t="shared" si="96"/>
        <v>0</v>
      </c>
    </row>
    <row r="3767" spans="16:16">
      <c r="P3767" s="557">
        <f t="shared" si="96"/>
        <v>0</v>
      </c>
    </row>
    <row r="3768" spans="16:16">
      <c r="P3768" s="557">
        <f t="shared" si="96"/>
        <v>0</v>
      </c>
    </row>
    <row r="3769" spans="16:16">
      <c r="P3769" s="557">
        <f t="shared" si="96"/>
        <v>0</v>
      </c>
    </row>
    <row r="3770" spans="16:16">
      <c r="P3770" s="557">
        <f t="shared" si="96"/>
        <v>0</v>
      </c>
    </row>
    <row r="3771" spans="16:16">
      <c r="P3771" s="557">
        <f t="shared" si="96"/>
        <v>0</v>
      </c>
    </row>
    <row r="3772" spans="16:16">
      <c r="P3772" s="557">
        <f t="shared" si="96"/>
        <v>0</v>
      </c>
    </row>
    <row r="3773" spans="16:16">
      <c r="P3773" s="557">
        <f t="shared" si="96"/>
        <v>0</v>
      </c>
    </row>
    <row r="3774" spans="16:16">
      <c r="P3774" s="557">
        <f t="shared" si="96"/>
        <v>0</v>
      </c>
    </row>
    <row r="3775" spans="16:16">
      <c r="P3775" s="557">
        <f t="shared" si="96"/>
        <v>0</v>
      </c>
    </row>
    <row r="3776" spans="16:16">
      <c r="P3776" s="557">
        <f t="shared" si="96"/>
        <v>0</v>
      </c>
    </row>
    <row r="3777" spans="16:16">
      <c r="P3777" s="557">
        <f t="shared" si="96"/>
        <v>0</v>
      </c>
    </row>
    <row r="3778" spans="16:16">
      <c r="P3778" s="557">
        <f t="shared" si="96"/>
        <v>0</v>
      </c>
    </row>
    <row r="3779" spans="16:16">
      <c r="P3779" s="557">
        <f t="shared" si="96"/>
        <v>0</v>
      </c>
    </row>
    <row r="3780" spans="16:16">
      <c r="P3780" s="557">
        <f t="shared" si="96"/>
        <v>0</v>
      </c>
    </row>
    <row r="3781" spans="16:16">
      <c r="P3781" s="557">
        <f t="shared" si="96"/>
        <v>0</v>
      </c>
    </row>
    <row r="3782" spans="16:16">
      <c r="P3782" s="557">
        <f t="shared" si="96"/>
        <v>0</v>
      </c>
    </row>
    <row r="3783" spans="16:16">
      <c r="P3783" s="557">
        <f t="shared" si="96"/>
        <v>0</v>
      </c>
    </row>
    <row r="3784" spans="16:16">
      <c r="P3784" s="557">
        <f t="shared" si="96"/>
        <v>0</v>
      </c>
    </row>
    <row r="3785" spans="16:16">
      <c r="P3785" s="557">
        <f t="shared" si="96"/>
        <v>0</v>
      </c>
    </row>
    <row r="3786" spans="16:16">
      <c r="P3786" s="557">
        <f t="shared" si="96"/>
        <v>0</v>
      </c>
    </row>
    <row r="3787" spans="16:16">
      <c r="P3787" s="557">
        <f t="shared" si="96"/>
        <v>0</v>
      </c>
    </row>
    <row r="3788" spans="16:16">
      <c r="P3788" s="557">
        <f t="shared" si="96"/>
        <v>0</v>
      </c>
    </row>
    <row r="3789" spans="16:16">
      <c r="P3789" s="557">
        <f t="shared" si="96"/>
        <v>0</v>
      </c>
    </row>
    <row r="3790" spans="16:16">
      <c r="P3790" s="557">
        <f t="shared" si="96"/>
        <v>0</v>
      </c>
    </row>
    <row r="3791" spans="16:16">
      <c r="P3791" s="557">
        <f t="shared" si="96"/>
        <v>0</v>
      </c>
    </row>
    <row r="3792" spans="16:16">
      <c r="P3792" s="557">
        <f t="shared" si="96"/>
        <v>0</v>
      </c>
    </row>
    <row r="3793" spans="16:16">
      <c r="P3793" s="557">
        <f t="shared" si="96"/>
        <v>0</v>
      </c>
    </row>
    <row r="3794" spans="16:16">
      <c r="P3794" s="557">
        <f t="shared" si="96"/>
        <v>0</v>
      </c>
    </row>
    <row r="3795" spans="16:16">
      <c r="P3795" s="557">
        <f t="shared" si="96"/>
        <v>0</v>
      </c>
    </row>
    <row r="3796" spans="16:16">
      <c r="P3796" s="557">
        <f t="shared" si="96"/>
        <v>0</v>
      </c>
    </row>
    <row r="3797" spans="16:16">
      <c r="P3797" s="557">
        <f t="shared" si="96"/>
        <v>0</v>
      </c>
    </row>
    <row r="3798" spans="16:16">
      <c r="P3798" s="557">
        <f t="shared" ref="P3798:P3861" si="97">SUM(K3798:N3798)</f>
        <v>0</v>
      </c>
    </row>
    <row r="3799" spans="16:16">
      <c r="P3799" s="557">
        <f t="shared" si="97"/>
        <v>0</v>
      </c>
    </row>
    <row r="3800" spans="16:16">
      <c r="P3800" s="557">
        <f t="shared" si="97"/>
        <v>0</v>
      </c>
    </row>
    <row r="3801" spans="16:16">
      <c r="P3801" s="557">
        <f t="shared" si="97"/>
        <v>0</v>
      </c>
    </row>
    <row r="3802" spans="16:16">
      <c r="P3802" s="557">
        <f t="shared" si="97"/>
        <v>0</v>
      </c>
    </row>
    <row r="3803" spans="16:16">
      <c r="P3803" s="557">
        <f t="shared" si="97"/>
        <v>0</v>
      </c>
    </row>
    <row r="3804" spans="16:16">
      <c r="P3804" s="557">
        <f t="shared" si="97"/>
        <v>0</v>
      </c>
    </row>
    <row r="3805" spans="16:16">
      <c r="P3805" s="557">
        <f t="shared" si="97"/>
        <v>0</v>
      </c>
    </row>
    <row r="3806" spans="16:16">
      <c r="P3806" s="557">
        <f t="shared" si="97"/>
        <v>0</v>
      </c>
    </row>
    <row r="3807" spans="16:16">
      <c r="P3807" s="557">
        <f t="shared" si="97"/>
        <v>0</v>
      </c>
    </row>
    <row r="3808" spans="16:16">
      <c r="P3808" s="557">
        <f t="shared" si="97"/>
        <v>0</v>
      </c>
    </row>
    <row r="3809" spans="16:16">
      <c r="P3809" s="557">
        <f t="shared" si="97"/>
        <v>0</v>
      </c>
    </row>
    <row r="3810" spans="16:16">
      <c r="P3810" s="557">
        <f t="shared" si="97"/>
        <v>0</v>
      </c>
    </row>
    <row r="3811" spans="16:16">
      <c r="P3811" s="557">
        <f t="shared" si="97"/>
        <v>0</v>
      </c>
    </row>
    <row r="3812" spans="16:16">
      <c r="P3812" s="557">
        <f t="shared" si="97"/>
        <v>0</v>
      </c>
    </row>
    <row r="3813" spans="16:16">
      <c r="P3813" s="557">
        <f t="shared" si="97"/>
        <v>0</v>
      </c>
    </row>
    <row r="3814" spans="16:16">
      <c r="P3814" s="557">
        <f t="shared" si="97"/>
        <v>0</v>
      </c>
    </row>
    <row r="3815" spans="16:16">
      <c r="P3815" s="557">
        <f t="shared" si="97"/>
        <v>0</v>
      </c>
    </row>
    <row r="3816" spans="16:16">
      <c r="P3816" s="557">
        <f t="shared" si="97"/>
        <v>0</v>
      </c>
    </row>
    <row r="3817" spans="16:16">
      <c r="P3817" s="557">
        <f t="shared" si="97"/>
        <v>0</v>
      </c>
    </row>
    <row r="3818" spans="16:16">
      <c r="P3818" s="557">
        <f t="shared" si="97"/>
        <v>0</v>
      </c>
    </row>
    <row r="3819" spans="16:16">
      <c r="P3819" s="557">
        <f t="shared" si="97"/>
        <v>0</v>
      </c>
    </row>
    <row r="3820" spans="16:16">
      <c r="P3820" s="557">
        <f t="shared" si="97"/>
        <v>0</v>
      </c>
    </row>
    <row r="3821" spans="16:16">
      <c r="P3821" s="557">
        <f t="shared" si="97"/>
        <v>0</v>
      </c>
    </row>
    <row r="3822" spans="16:16">
      <c r="P3822" s="557">
        <f t="shared" si="97"/>
        <v>0</v>
      </c>
    </row>
    <row r="3823" spans="16:16">
      <c r="P3823" s="557">
        <f t="shared" si="97"/>
        <v>0</v>
      </c>
    </row>
    <row r="3824" spans="16:16">
      <c r="P3824" s="557">
        <f t="shared" si="97"/>
        <v>0</v>
      </c>
    </row>
    <row r="3825" spans="16:16">
      <c r="P3825" s="557">
        <f t="shared" si="97"/>
        <v>0</v>
      </c>
    </row>
    <row r="3826" spans="16:16">
      <c r="P3826" s="557">
        <f t="shared" si="97"/>
        <v>0</v>
      </c>
    </row>
    <row r="3827" spans="16:16">
      <c r="P3827" s="557">
        <f t="shared" si="97"/>
        <v>0</v>
      </c>
    </row>
    <row r="3828" spans="16:16">
      <c r="P3828" s="557">
        <f t="shared" si="97"/>
        <v>0</v>
      </c>
    </row>
    <row r="3829" spans="16:16">
      <c r="P3829" s="557">
        <f t="shared" si="97"/>
        <v>0</v>
      </c>
    </row>
    <row r="3830" spans="16:16">
      <c r="P3830" s="557">
        <f t="shared" si="97"/>
        <v>0</v>
      </c>
    </row>
    <row r="3831" spans="16:16">
      <c r="P3831" s="557">
        <f t="shared" si="97"/>
        <v>0</v>
      </c>
    </row>
    <row r="3832" spans="16:16">
      <c r="P3832" s="557">
        <f t="shared" si="97"/>
        <v>0</v>
      </c>
    </row>
    <row r="3833" spans="16:16">
      <c r="P3833" s="557">
        <f t="shared" si="97"/>
        <v>0</v>
      </c>
    </row>
    <row r="3834" spans="16:16">
      <c r="P3834" s="557">
        <f t="shared" si="97"/>
        <v>0</v>
      </c>
    </row>
    <row r="3835" spans="16:16">
      <c r="P3835" s="557">
        <f t="shared" si="97"/>
        <v>0</v>
      </c>
    </row>
    <row r="3836" spans="16:16">
      <c r="P3836" s="557">
        <f t="shared" si="97"/>
        <v>0</v>
      </c>
    </row>
    <row r="3837" spans="16:16">
      <c r="P3837" s="557">
        <f t="shared" si="97"/>
        <v>0</v>
      </c>
    </row>
    <row r="3838" spans="16:16">
      <c r="P3838" s="557">
        <f t="shared" si="97"/>
        <v>0</v>
      </c>
    </row>
    <row r="3839" spans="16:16">
      <c r="P3839" s="557">
        <f t="shared" si="97"/>
        <v>0</v>
      </c>
    </row>
    <row r="3840" spans="16:16">
      <c r="P3840" s="557">
        <f t="shared" si="97"/>
        <v>0</v>
      </c>
    </row>
    <row r="3841" spans="16:16">
      <c r="P3841" s="557">
        <f t="shared" si="97"/>
        <v>0</v>
      </c>
    </row>
    <row r="3842" spans="16:16">
      <c r="P3842" s="557">
        <f t="shared" si="97"/>
        <v>0</v>
      </c>
    </row>
    <row r="3843" spans="16:16">
      <c r="P3843" s="557">
        <f t="shared" si="97"/>
        <v>0</v>
      </c>
    </row>
    <row r="3844" spans="16:16">
      <c r="P3844" s="557">
        <f t="shared" si="97"/>
        <v>0</v>
      </c>
    </row>
    <row r="3845" spans="16:16">
      <c r="P3845" s="557">
        <f t="shared" si="97"/>
        <v>0</v>
      </c>
    </row>
    <row r="3846" spans="16:16">
      <c r="P3846" s="557">
        <f t="shared" si="97"/>
        <v>0</v>
      </c>
    </row>
    <row r="3847" spans="16:16">
      <c r="P3847" s="557">
        <f t="shared" si="97"/>
        <v>0</v>
      </c>
    </row>
    <row r="3848" spans="16:16">
      <c r="P3848" s="557">
        <f t="shared" si="97"/>
        <v>0</v>
      </c>
    </row>
    <row r="3849" spans="16:16">
      <c r="P3849" s="557">
        <f t="shared" si="97"/>
        <v>0</v>
      </c>
    </row>
    <row r="3850" spans="16:16">
      <c r="P3850" s="557">
        <f t="shared" si="97"/>
        <v>0</v>
      </c>
    </row>
    <row r="3851" spans="16:16">
      <c r="P3851" s="557">
        <f t="shared" si="97"/>
        <v>0</v>
      </c>
    </row>
    <row r="3852" spans="16:16">
      <c r="P3852" s="557">
        <f t="shared" si="97"/>
        <v>0</v>
      </c>
    </row>
    <row r="3853" spans="16:16">
      <c r="P3853" s="557">
        <f t="shared" si="97"/>
        <v>0</v>
      </c>
    </row>
    <row r="3854" spans="16:16">
      <c r="P3854" s="557">
        <f t="shared" si="97"/>
        <v>0</v>
      </c>
    </row>
    <row r="3855" spans="16:16">
      <c r="P3855" s="557">
        <f t="shared" si="97"/>
        <v>0</v>
      </c>
    </row>
    <row r="3856" spans="16:16">
      <c r="P3856" s="557">
        <f t="shared" si="97"/>
        <v>0</v>
      </c>
    </row>
    <row r="3857" spans="16:16">
      <c r="P3857" s="557">
        <f t="shared" si="97"/>
        <v>0</v>
      </c>
    </row>
    <row r="3858" spans="16:16">
      <c r="P3858" s="557">
        <f t="shared" si="97"/>
        <v>0</v>
      </c>
    </row>
    <row r="3859" spans="16:16">
      <c r="P3859" s="557">
        <f t="shared" si="97"/>
        <v>0</v>
      </c>
    </row>
    <row r="3860" spans="16:16">
      <c r="P3860" s="557">
        <f t="shared" si="97"/>
        <v>0</v>
      </c>
    </row>
    <row r="3861" spans="16:16">
      <c r="P3861" s="557">
        <f t="shared" si="97"/>
        <v>0</v>
      </c>
    </row>
    <row r="3862" spans="16:16">
      <c r="P3862" s="557">
        <f t="shared" ref="P3862:P3925" si="98">SUM(K3862:N3862)</f>
        <v>0</v>
      </c>
    </row>
    <row r="3863" spans="16:16">
      <c r="P3863" s="557">
        <f t="shared" si="98"/>
        <v>0</v>
      </c>
    </row>
    <row r="3864" spans="16:16">
      <c r="P3864" s="557">
        <f t="shared" si="98"/>
        <v>0</v>
      </c>
    </row>
    <row r="3865" spans="16:16">
      <c r="P3865" s="557">
        <f t="shared" si="98"/>
        <v>0</v>
      </c>
    </row>
    <row r="3866" spans="16:16">
      <c r="P3866" s="557">
        <f t="shared" si="98"/>
        <v>0</v>
      </c>
    </row>
    <row r="3867" spans="16:16">
      <c r="P3867" s="557">
        <f t="shared" si="98"/>
        <v>0</v>
      </c>
    </row>
    <row r="3868" spans="16:16">
      <c r="P3868" s="557">
        <f t="shared" si="98"/>
        <v>0</v>
      </c>
    </row>
    <row r="3869" spans="16:16">
      <c r="P3869" s="557">
        <f t="shared" si="98"/>
        <v>0</v>
      </c>
    </row>
    <row r="3870" spans="16:16">
      <c r="P3870" s="557">
        <f t="shared" si="98"/>
        <v>0</v>
      </c>
    </row>
    <row r="3871" spans="16:16">
      <c r="P3871" s="557">
        <f t="shared" si="98"/>
        <v>0</v>
      </c>
    </row>
    <row r="3872" spans="16:16">
      <c r="P3872" s="557">
        <f t="shared" si="98"/>
        <v>0</v>
      </c>
    </row>
    <row r="3873" spans="16:16">
      <c r="P3873" s="557">
        <f t="shared" si="98"/>
        <v>0</v>
      </c>
    </row>
    <row r="3874" spans="16:16">
      <c r="P3874" s="557">
        <f t="shared" si="98"/>
        <v>0</v>
      </c>
    </row>
    <row r="3875" spans="16:16">
      <c r="P3875" s="557">
        <f t="shared" si="98"/>
        <v>0</v>
      </c>
    </row>
    <row r="3876" spans="16:16">
      <c r="P3876" s="557">
        <f t="shared" si="98"/>
        <v>0</v>
      </c>
    </row>
    <row r="3877" spans="16:16">
      <c r="P3877" s="557">
        <f t="shared" si="98"/>
        <v>0</v>
      </c>
    </row>
    <row r="3878" spans="16:16">
      <c r="P3878" s="557">
        <f t="shared" si="98"/>
        <v>0</v>
      </c>
    </row>
    <row r="3879" spans="16:16">
      <c r="P3879" s="557">
        <f t="shared" si="98"/>
        <v>0</v>
      </c>
    </row>
    <row r="3880" spans="16:16">
      <c r="P3880" s="557">
        <f t="shared" si="98"/>
        <v>0</v>
      </c>
    </row>
    <row r="3881" spans="16:16">
      <c r="P3881" s="557">
        <f t="shared" si="98"/>
        <v>0</v>
      </c>
    </row>
    <row r="3882" spans="16:16">
      <c r="P3882" s="557">
        <f t="shared" si="98"/>
        <v>0</v>
      </c>
    </row>
    <row r="3883" spans="16:16">
      <c r="P3883" s="557">
        <f t="shared" si="98"/>
        <v>0</v>
      </c>
    </row>
    <row r="3884" spans="16:16">
      <c r="P3884" s="557">
        <f t="shared" si="98"/>
        <v>0</v>
      </c>
    </row>
    <row r="3885" spans="16:16">
      <c r="P3885" s="557">
        <f t="shared" si="98"/>
        <v>0</v>
      </c>
    </row>
    <row r="3886" spans="16:16">
      <c r="P3886" s="557">
        <f t="shared" si="98"/>
        <v>0</v>
      </c>
    </row>
    <row r="3887" spans="16:16">
      <c r="P3887" s="557">
        <f t="shared" si="98"/>
        <v>0</v>
      </c>
    </row>
    <row r="3888" spans="16:16">
      <c r="P3888" s="557">
        <f t="shared" si="98"/>
        <v>0</v>
      </c>
    </row>
    <row r="3889" spans="16:16">
      <c r="P3889" s="557">
        <f t="shared" si="98"/>
        <v>0</v>
      </c>
    </row>
    <row r="3890" spans="16:16">
      <c r="P3890" s="557">
        <f t="shared" si="98"/>
        <v>0</v>
      </c>
    </row>
    <row r="3891" spans="16:16">
      <c r="P3891" s="557">
        <f t="shared" si="98"/>
        <v>0</v>
      </c>
    </row>
    <row r="3892" spans="16:16">
      <c r="P3892" s="557">
        <f t="shared" si="98"/>
        <v>0</v>
      </c>
    </row>
    <row r="3893" spans="16:16">
      <c r="P3893" s="557">
        <f t="shared" si="98"/>
        <v>0</v>
      </c>
    </row>
    <row r="3894" spans="16:16">
      <c r="P3894" s="557">
        <f t="shared" si="98"/>
        <v>0</v>
      </c>
    </row>
    <row r="3895" spans="16:16">
      <c r="P3895" s="557">
        <f t="shared" si="98"/>
        <v>0</v>
      </c>
    </row>
    <row r="3896" spans="16:16">
      <c r="P3896" s="557">
        <f t="shared" si="98"/>
        <v>0</v>
      </c>
    </row>
    <row r="3897" spans="16:16">
      <c r="P3897" s="557">
        <f t="shared" si="98"/>
        <v>0</v>
      </c>
    </row>
    <row r="3898" spans="16:16">
      <c r="P3898" s="557">
        <f t="shared" si="98"/>
        <v>0</v>
      </c>
    </row>
    <row r="3899" spans="16:16">
      <c r="P3899" s="557">
        <f t="shared" si="98"/>
        <v>0</v>
      </c>
    </row>
    <row r="3900" spans="16:16">
      <c r="P3900" s="557">
        <f t="shared" si="98"/>
        <v>0</v>
      </c>
    </row>
    <row r="3901" spans="16:16">
      <c r="P3901" s="557">
        <f t="shared" si="98"/>
        <v>0</v>
      </c>
    </row>
    <row r="3902" spans="16:16">
      <c r="P3902" s="557">
        <f t="shared" si="98"/>
        <v>0</v>
      </c>
    </row>
    <row r="3903" spans="16:16">
      <c r="P3903" s="557">
        <f t="shared" si="98"/>
        <v>0</v>
      </c>
    </row>
    <row r="3904" spans="16:16">
      <c r="P3904" s="557">
        <f t="shared" si="98"/>
        <v>0</v>
      </c>
    </row>
    <row r="3905" spans="16:16">
      <c r="P3905" s="557">
        <f t="shared" si="98"/>
        <v>0</v>
      </c>
    </row>
    <row r="3906" spans="16:16">
      <c r="P3906" s="557">
        <f t="shared" si="98"/>
        <v>0</v>
      </c>
    </row>
    <row r="3907" spans="16:16">
      <c r="P3907" s="557">
        <f t="shared" si="98"/>
        <v>0</v>
      </c>
    </row>
    <row r="3908" spans="16:16">
      <c r="P3908" s="557">
        <f t="shared" si="98"/>
        <v>0</v>
      </c>
    </row>
    <row r="3909" spans="16:16">
      <c r="P3909" s="557">
        <f t="shared" si="98"/>
        <v>0</v>
      </c>
    </row>
    <row r="3910" spans="16:16">
      <c r="P3910" s="557">
        <f t="shared" si="98"/>
        <v>0</v>
      </c>
    </row>
    <row r="3911" spans="16:16">
      <c r="P3911" s="557">
        <f t="shared" si="98"/>
        <v>0</v>
      </c>
    </row>
    <row r="3912" spans="16:16">
      <c r="P3912" s="557">
        <f t="shared" si="98"/>
        <v>0</v>
      </c>
    </row>
    <row r="3913" spans="16:16">
      <c r="P3913" s="557">
        <f t="shared" si="98"/>
        <v>0</v>
      </c>
    </row>
    <row r="3914" spans="16:16">
      <c r="P3914" s="557">
        <f t="shared" si="98"/>
        <v>0</v>
      </c>
    </row>
    <row r="3915" spans="16:16">
      <c r="P3915" s="557">
        <f t="shared" si="98"/>
        <v>0</v>
      </c>
    </row>
    <row r="3916" spans="16:16">
      <c r="P3916" s="557">
        <f t="shared" si="98"/>
        <v>0</v>
      </c>
    </row>
    <row r="3917" spans="16:16">
      <c r="P3917" s="557">
        <f t="shared" si="98"/>
        <v>0</v>
      </c>
    </row>
    <row r="3918" spans="16:16">
      <c r="P3918" s="557">
        <f t="shared" si="98"/>
        <v>0</v>
      </c>
    </row>
    <row r="3919" spans="16:16">
      <c r="P3919" s="557">
        <f t="shared" si="98"/>
        <v>0</v>
      </c>
    </row>
    <row r="3920" spans="16:16">
      <c r="P3920" s="557">
        <f t="shared" si="98"/>
        <v>0</v>
      </c>
    </row>
    <row r="3921" spans="16:16">
      <c r="P3921" s="557">
        <f t="shared" si="98"/>
        <v>0</v>
      </c>
    </row>
    <row r="3922" spans="16:16">
      <c r="P3922" s="557">
        <f t="shared" si="98"/>
        <v>0</v>
      </c>
    </row>
    <row r="3923" spans="16:16">
      <c r="P3923" s="557">
        <f t="shared" si="98"/>
        <v>0</v>
      </c>
    </row>
    <row r="3924" spans="16:16">
      <c r="P3924" s="557">
        <f t="shared" si="98"/>
        <v>0</v>
      </c>
    </row>
    <row r="3925" spans="16:16">
      <c r="P3925" s="557">
        <f t="shared" si="98"/>
        <v>0</v>
      </c>
    </row>
    <row r="3926" spans="16:16">
      <c r="P3926" s="557">
        <f t="shared" ref="P3926:P3989" si="99">SUM(K3926:N3926)</f>
        <v>0</v>
      </c>
    </row>
    <row r="3927" spans="16:16">
      <c r="P3927" s="557">
        <f t="shared" si="99"/>
        <v>0</v>
      </c>
    </row>
    <row r="3928" spans="16:16">
      <c r="P3928" s="557">
        <f t="shared" si="99"/>
        <v>0</v>
      </c>
    </row>
    <row r="3929" spans="16:16">
      <c r="P3929" s="557">
        <f t="shared" si="99"/>
        <v>0</v>
      </c>
    </row>
    <row r="3930" spans="16:16">
      <c r="P3930" s="557">
        <f t="shared" si="99"/>
        <v>0</v>
      </c>
    </row>
    <row r="3931" spans="16:16">
      <c r="P3931" s="557">
        <f t="shared" si="99"/>
        <v>0</v>
      </c>
    </row>
    <row r="3932" spans="16:16">
      <c r="P3932" s="557">
        <f t="shared" si="99"/>
        <v>0</v>
      </c>
    </row>
    <row r="3933" spans="16:16">
      <c r="P3933" s="557">
        <f t="shared" si="99"/>
        <v>0</v>
      </c>
    </row>
    <row r="3934" spans="16:16">
      <c r="P3934" s="557">
        <f t="shared" si="99"/>
        <v>0</v>
      </c>
    </row>
    <row r="3935" spans="16:16">
      <c r="P3935" s="557">
        <f t="shared" si="99"/>
        <v>0</v>
      </c>
    </row>
    <row r="3936" spans="16:16">
      <c r="P3936" s="557">
        <f t="shared" si="99"/>
        <v>0</v>
      </c>
    </row>
    <row r="3937" spans="16:16">
      <c r="P3937" s="557">
        <f t="shared" si="99"/>
        <v>0</v>
      </c>
    </row>
    <row r="3938" spans="16:16">
      <c r="P3938" s="557">
        <f t="shared" si="99"/>
        <v>0</v>
      </c>
    </row>
    <row r="3939" spans="16:16">
      <c r="P3939" s="557">
        <f t="shared" si="99"/>
        <v>0</v>
      </c>
    </row>
    <row r="3940" spans="16:16">
      <c r="P3940" s="557">
        <f t="shared" si="99"/>
        <v>0</v>
      </c>
    </row>
    <row r="3941" spans="16:16">
      <c r="P3941" s="557">
        <f t="shared" si="99"/>
        <v>0</v>
      </c>
    </row>
    <row r="3942" spans="16:16">
      <c r="P3942" s="557">
        <f t="shared" si="99"/>
        <v>0</v>
      </c>
    </row>
    <row r="3943" spans="16:16">
      <c r="P3943" s="557">
        <f t="shared" si="99"/>
        <v>0</v>
      </c>
    </row>
    <row r="3944" spans="16:16">
      <c r="P3944" s="557">
        <f t="shared" si="99"/>
        <v>0</v>
      </c>
    </row>
    <row r="3945" spans="16:16">
      <c r="P3945" s="557">
        <f t="shared" si="99"/>
        <v>0</v>
      </c>
    </row>
    <row r="3946" spans="16:16">
      <c r="P3946" s="557">
        <f t="shared" si="99"/>
        <v>0</v>
      </c>
    </row>
    <row r="3947" spans="16:16">
      <c r="P3947" s="557">
        <f t="shared" si="99"/>
        <v>0</v>
      </c>
    </row>
    <row r="3948" spans="16:16">
      <c r="P3948" s="557">
        <f t="shared" si="99"/>
        <v>0</v>
      </c>
    </row>
    <row r="3949" spans="16:16">
      <c r="P3949" s="557">
        <f t="shared" si="99"/>
        <v>0</v>
      </c>
    </row>
    <row r="3950" spans="16:16">
      <c r="P3950" s="557">
        <f t="shared" si="99"/>
        <v>0</v>
      </c>
    </row>
    <row r="3951" spans="16:16">
      <c r="P3951" s="557">
        <f t="shared" si="99"/>
        <v>0</v>
      </c>
    </row>
    <row r="3952" spans="16:16">
      <c r="P3952" s="557">
        <f t="shared" si="99"/>
        <v>0</v>
      </c>
    </row>
    <row r="3953" spans="16:16">
      <c r="P3953" s="557">
        <f t="shared" si="99"/>
        <v>0</v>
      </c>
    </row>
    <row r="3954" spans="16:16">
      <c r="P3954" s="557">
        <f t="shared" si="99"/>
        <v>0</v>
      </c>
    </row>
    <row r="3955" spans="16:16">
      <c r="P3955" s="557">
        <f t="shared" si="99"/>
        <v>0</v>
      </c>
    </row>
    <row r="3956" spans="16:16">
      <c r="P3956" s="557">
        <f t="shared" si="99"/>
        <v>0</v>
      </c>
    </row>
    <row r="3957" spans="16:16">
      <c r="P3957" s="557">
        <f t="shared" si="99"/>
        <v>0</v>
      </c>
    </row>
    <row r="3958" spans="16:16">
      <c r="P3958" s="557">
        <f t="shared" si="99"/>
        <v>0</v>
      </c>
    </row>
    <row r="3959" spans="16:16">
      <c r="P3959" s="557">
        <f t="shared" si="99"/>
        <v>0</v>
      </c>
    </row>
    <row r="3960" spans="16:16">
      <c r="P3960" s="557">
        <f t="shared" si="99"/>
        <v>0</v>
      </c>
    </row>
    <row r="3961" spans="16:16">
      <c r="P3961" s="557">
        <f t="shared" si="99"/>
        <v>0</v>
      </c>
    </row>
    <row r="3962" spans="16:16">
      <c r="P3962" s="557">
        <f t="shared" si="99"/>
        <v>0</v>
      </c>
    </row>
    <row r="3963" spans="16:16">
      <c r="P3963" s="557">
        <f t="shared" si="99"/>
        <v>0</v>
      </c>
    </row>
    <row r="3964" spans="16:16">
      <c r="P3964" s="557">
        <f t="shared" si="99"/>
        <v>0</v>
      </c>
    </row>
    <row r="3965" spans="16:16">
      <c r="P3965" s="557">
        <f t="shared" si="99"/>
        <v>0</v>
      </c>
    </row>
    <row r="3966" spans="16:16">
      <c r="P3966" s="557">
        <f t="shared" si="99"/>
        <v>0</v>
      </c>
    </row>
    <row r="3967" spans="16:16">
      <c r="P3967" s="557">
        <f t="shared" si="99"/>
        <v>0</v>
      </c>
    </row>
    <row r="3968" spans="16:16">
      <c r="P3968" s="557">
        <f t="shared" si="99"/>
        <v>0</v>
      </c>
    </row>
    <row r="3969" spans="16:16">
      <c r="P3969" s="557">
        <f t="shared" si="99"/>
        <v>0</v>
      </c>
    </row>
    <row r="3970" spans="16:16">
      <c r="P3970" s="557">
        <f t="shared" si="99"/>
        <v>0</v>
      </c>
    </row>
    <row r="3971" spans="16:16">
      <c r="P3971" s="557">
        <f t="shared" si="99"/>
        <v>0</v>
      </c>
    </row>
    <row r="3972" spans="16:16">
      <c r="P3972" s="557">
        <f t="shared" si="99"/>
        <v>0</v>
      </c>
    </row>
    <row r="3973" spans="16:16">
      <c r="P3973" s="557">
        <f t="shared" si="99"/>
        <v>0</v>
      </c>
    </row>
    <row r="3974" spans="16:16">
      <c r="P3974" s="557">
        <f t="shared" si="99"/>
        <v>0</v>
      </c>
    </row>
    <row r="3975" spans="16:16">
      <c r="P3975" s="557">
        <f t="shared" si="99"/>
        <v>0</v>
      </c>
    </row>
    <row r="3976" spans="16:16">
      <c r="P3976" s="557">
        <f t="shared" si="99"/>
        <v>0</v>
      </c>
    </row>
    <row r="3977" spans="16:16">
      <c r="P3977" s="557">
        <f t="shared" si="99"/>
        <v>0</v>
      </c>
    </row>
    <row r="3978" spans="16:16">
      <c r="P3978" s="557">
        <f t="shared" si="99"/>
        <v>0</v>
      </c>
    </row>
    <row r="3979" spans="16:16">
      <c r="P3979" s="557">
        <f t="shared" si="99"/>
        <v>0</v>
      </c>
    </row>
    <row r="3980" spans="16:16">
      <c r="P3980" s="557">
        <f t="shared" si="99"/>
        <v>0</v>
      </c>
    </row>
    <row r="3981" spans="16:16">
      <c r="P3981" s="557">
        <f t="shared" si="99"/>
        <v>0</v>
      </c>
    </row>
    <row r="3982" spans="16:16">
      <c r="P3982" s="557">
        <f t="shared" si="99"/>
        <v>0</v>
      </c>
    </row>
    <row r="3983" spans="16:16">
      <c r="P3983" s="557">
        <f t="shared" si="99"/>
        <v>0</v>
      </c>
    </row>
    <row r="3984" spans="16:16">
      <c r="P3984" s="557">
        <f t="shared" si="99"/>
        <v>0</v>
      </c>
    </row>
    <row r="3985" spans="16:16">
      <c r="P3985" s="557">
        <f t="shared" si="99"/>
        <v>0</v>
      </c>
    </row>
    <row r="3986" spans="16:16">
      <c r="P3986" s="557">
        <f t="shared" si="99"/>
        <v>0</v>
      </c>
    </row>
    <row r="3987" spans="16:16">
      <c r="P3987" s="557">
        <f t="shared" si="99"/>
        <v>0</v>
      </c>
    </row>
    <row r="3988" spans="16:16">
      <c r="P3988" s="557">
        <f t="shared" si="99"/>
        <v>0</v>
      </c>
    </row>
    <row r="3989" spans="16:16">
      <c r="P3989" s="557">
        <f t="shared" si="99"/>
        <v>0</v>
      </c>
    </row>
    <row r="3990" spans="16:16">
      <c r="P3990" s="557">
        <f t="shared" ref="P3990:P4053" si="100">SUM(K3990:N3990)</f>
        <v>0</v>
      </c>
    </row>
    <row r="3991" spans="16:16">
      <c r="P3991" s="557">
        <f t="shared" si="100"/>
        <v>0</v>
      </c>
    </row>
    <row r="3992" spans="16:16">
      <c r="P3992" s="557">
        <f t="shared" si="100"/>
        <v>0</v>
      </c>
    </row>
    <row r="3993" spans="16:16">
      <c r="P3993" s="557">
        <f t="shared" si="100"/>
        <v>0</v>
      </c>
    </row>
    <row r="3994" spans="16:16">
      <c r="P3994" s="557">
        <f t="shared" si="100"/>
        <v>0</v>
      </c>
    </row>
    <row r="3995" spans="16:16">
      <c r="P3995" s="557">
        <f t="shared" si="100"/>
        <v>0</v>
      </c>
    </row>
    <row r="3996" spans="16:16">
      <c r="P3996" s="557">
        <f t="shared" si="100"/>
        <v>0</v>
      </c>
    </row>
    <row r="3997" spans="16:16">
      <c r="P3997" s="557">
        <f t="shared" si="100"/>
        <v>0</v>
      </c>
    </row>
    <row r="3998" spans="16:16">
      <c r="P3998" s="557">
        <f t="shared" si="100"/>
        <v>0</v>
      </c>
    </row>
    <row r="3999" spans="16:16">
      <c r="P3999" s="557">
        <f t="shared" si="100"/>
        <v>0</v>
      </c>
    </row>
    <row r="4000" spans="16:16">
      <c r="P4000" s="557">
        <f t="shared" si="100"/>
        <v>0</v>
      </c>
    </row>
    <row r="4001" spans="16:16">
      <c r="P4001" s="557">
        <f t="shared" si="100"/>
        <v>0</v>
      </c>
    </row>
    <row r="4002" spans="16:16">
      <c r="P4002" s="557">
        <f t="shared" si="100"/>
        <v>0</v>
      </c>
    </row>
    <row r="4003" spans="16:16">
      <c r="P4003" s="557">
        <f t="shared" si="100"/>
        <v>0</v>
      </c>
    </row>
    <row r="4004" spans="16:16">
      <c r="P4004" s="557">
        <f t="shared" si="100"/>
        <v>0</v>
      </c>
    </row>
    <row r="4005" spans="16:16">
      <c r="P4005" s="557">
        <f t="shared" si="100"/>
        <v>0</v>
      </c>
    </row>
    <row r="4006" spans="16:16">
      <c r="P4006" s="557">
        <f t="shared" si="100"/>
        <v>0</v>
      </c>
    </row>
    <row r="4007" spans="16:16">
      <c r="P4007" s="557">
        <f t="shared" si="100"/>
        <v>0</v>
      </c>
    </row>
    <row r="4008" spans="16:16">
      <c r="P4008" s="557">
        <f t="shared" si="100"/>
        <v>0</v>
      </c>
    </row>
    <row r="4009" spans="16:16">
      <c r="P4009" s="557">
        <f t="shared" si="100"/>
        <v>0</v>
      </c>
    </row>
    <row r="4010" spans="16:16">
      <c r="P4010" s="557">
        <f t="shared" si="100"/>
        <v>0</v>
      </c>
    </row>
    <row r="4011" spans="16:16">
      <c r="P4011" s="557">
        <f t="shared" si="100"/>
        <v>0</v>
      </c>
    </row>
    <row r="4012" spans="16:16">
      <c r="P4012" s="557">
        <f t="shared" si="100"/>
        <v>0</v>
      </c>
    </row>
    <row r="4013" spans="16:16">
      <c r="P4013" s="557">
        <f t="shared" si="100"/>
        <v>0</v>
      </c>
    </row>
    <row r="4014" spans="16:16">
      <c r="P4014" s="557">
        <f t="shared" si="100"/>
        <v>0</v>
      </c>
    </row>
    <row r="4015" spans="16:16">
      <c r="P4015" s="557">
        <f t="shared" si="100"/>
        <v>0</v>
      </c>
    </row>
    <row r="4016" spans="16:16">
      <c r="P4016" s="557">
        <f t="shared" si="100"/>
        <v>0</v>
      </c>
    </row>
    <row r="4017" spans="16:16">
      <c r="P4017" s="557">
        <f t="shared" si="100"/>
        <v>0</v>
      </c>
    </row>
    <row r="4018" spans="16:16">
      <c r="P4018" s="557">
        <f t="shared" si="100"/>
        <v>0</v>
      </c>
    </row>
    <row r="4019" spans="16:16">
      <c r="P4019" s="557">
        <f t="shared" si="100"/>
        <v>0</v>
      </c>
    </row>
    <row r="4020" spans="16:16">
      <c r="P4020" s="557">
        <f t="shared" si="100"/>
        <v>0</v>
      </c>
    </row>
    <row r="4021" spans="16:16">
      <c r="P4021" s="557">
        <f t="shared" si="100"/>
        <v>0</v>
      </c>
    </row>
    <row r="4022" spans="16:16">
      <c r="P4022" s="557">
        <f t="shared" si="100"/>
        <v>0</v>
      </c>
    </row>
    <row r="4023" spans="16:16">
      <c r="P4023" s="557">
        <f t="shared" si="100"/>
        <v>0</v>
      </c>
    </row>
    <row r="4024" spans="16:16">
      <c r="P4024" s="557">
        <f t="shared" si="100"/>
        <v>0</v>
      </c>
    </row>
    <row r="4025" spans="16:16">
      <c r="P4025" s="557">
        <f t="shared" si="100"/>
        <v>0</v>
      </c>
    </row>
    <row r="4026" spans="16:16">
      <c r="P4026" s="557">
        <f t="shared" si="100"/>
        <v>0</v>
      </c>
    </row>
    <row r="4027" spans="16:16">
      <c r="P4027" s="557">
        <f t="shared" si="100"/>
        <v>0</v>
      </c>
    </row>
    <row r="4028" spans="16:16">
      <c r="P4028" s="557">
        <f t="shared" si="100"/>
        <v>0</v>
      </c>
    </row>
    <row r="4029" spans="16:16">
      <c r="P4029" s="557">
        <f t="shared" si="100"/>
        <v>0</v>
      </c>
    </row>
    <row r="4030" spans="16:16">
      <c r="P4030" s="557">
        <f t="shared" si="100"/>
        <v>0</v>
      </c>
    </row>
    <row r="4031" spans="16:16">
      <c r="P4031" s="557">
        <f t="shared" si="100"/>
        <v>0</v>
      </c>
    </row>
    <row r="4032" spans="16:16">
      <c r="P4032" s="557">
        <f t="shared" si="100"/>
        <v>0</v>
      </c>
    </row>
    <row r="4033" spans="16:16">
      <c r="P4033" s="557">
        <f t="shared" si="100"/>
        <v>0</v>
      </c>
    </row>
    <row r="4034" spans="16:16">
      <c r="P4034" s="557">
        <f t="shared" si="100"/>
        <v>0</v>
      </c>
    </row>
    <row r="4035" spans="16:16">
      <c r="P4035" s="557">
        <f t="shared" si="100"/>
        <v>0</v>
      </c>
    </row>
    <row r="4036" spans="16:16">
      <c r="P4036" s="557">
        <f t="shared" si="100"/>
        <v>0</v>
      </c>
    </row>
    <row r="4037" spans="16:16">
      <c r="P4037" s="557">
        <f t="shared" si="100"/>
        <v>0</v>
      </c>
    </row>
    <row r="4038" spans="16:16">
      <c r="P4038" s="557">
        <f t="shared" si="100"/>
        <v>0</v>
      </c>
    </row>
    <row r="4039" spans="16:16">
      <c r="P4039" s="557">
        <f t="shared" si="100"/>
        <v>0</v>
      </c>
    </row>
    <row r="4040" spans="16:16">
      <c r="P4040" s="557">
        <f t="shared" si="100"/>
        <v>0</v>
      </c>
    </row>
    <row r="4041" spans="16:16">
      <c r="P4041" s="557">
        <f t="shared" si="100"/>
        <v>0</v>
      </c>
    </row>
    <row r="4042" spans="16:16">
      <c r="P4042" s="557">
        <f t="shared" si="100"/>
        <v>0</v>
      </c>
    </row>
    <row r="4043" spans="16:16">
      <c r="P4043" s="557">
        <f t="shared" si="100"/>
        <v>0</v>
      </c>
    </row>
    <row r="4044" spans="16:16">
      <c r="P4044" s="557">
        <f t="shared" si="100"/>
        <v>0</v>
      </c>
    </row>
    <row r="4045" spans="16:16">
      <c r="P4045" s="557">
        <f t="shared" si="100"/>
        <v>0</v>
      </c>
    </row>
    <row r="4046" spans="16:16">
      <c r="P4046" s="557">
        <f t="shared" si="100"/>
        <v>0</v>
      </c>
    </row>
    <row r="4047" spans="16:16">
      <c r="P4047" s="557">
        <f t="shared" si="100"/>
        <v>0</v>
      </c>
    </row>
    <row r="4048" spans="16:16">
      <c r="P4048" s="557">
        <f t="shared" si="100"/>
        <v>0</v>
      </c>
    </row>
    <row r="4049" spans="16:16">
      <c r="P4049" s="557">
        <f t="shared" si="100"/>
        <v>0</v>
      </c>
    </row>
    <row r="4050" spans="16:16">
      <c r="P4050" s="557">
        <f t="shared" si="100"/>
        <v>0</v>
      </c>
    </row>
    <row r="4051" spans="16:16">
      <c r="P4051" s="557">
        <f t="shared" si="100"/>
        <v>0</v>
      </c>
    </row>
    <row r="4052" spans="16:16">
      <c r="P4052" s="557">
        <f t="shared" si="100"/>
        <v>0</v>
      </c>
    </row>
    <row r="4053" spans="16:16">
      <c r="P4053" s="557">
        <f t="shared" si="100"/>
        <v>0</v>
      </c>
    </row>
    <row r="4054" spans="16:16">
      <c r="P4054" s="557">
        <f t="shared" ref="P4054:P4093" si="101">SUM(K4054:N4054)</f>
        <v>0</v>
      </c>
    </row>
    <row r="4055" spans="16:16">
      <c r="P4055" s="557">
        <f t="shared" si="101"/>
        <v>0</v>
      </c>
    </row>
    <row r="4056" spans="16:16">
      <c r="P4056" s="557">
        <f t="shared" si="101"/>
        <v>0</v>
      </c>
    </row>
    <row r="4057" spans="16:16">
      <c r="P4057" s="557">
        <f t="shared" si="101"/>
        <v>0</v>
      </c>
    </row>
    <row r="4058" spans="16:16">
      <c r="P4058" s="557">
        <f t="shared" si="101"/>
        <v>0</v>
      </c>
    </row>
    <row r="4059" spans="16:16">
      <c r="P4059" s="557">
        <f t="shared" si="101"/>
        <v>0</v>
      </c>
    </row>
    <row r="4060" spans="16:16">
      <c r="P4060" s="557">
        <f t="shared" si="101"/>
        <v>0</v>
      </c>
    </row>
    <row r="4061" spans="16:16">
      <c r="P4061" s="557">
        <f t="shared" si="101"/>
        <v>0</v>
      </c>
    </row>
    <row r="4062" spans="16:16">
      <c r="P4062" s="557">
        <f t="shared" si="101"/>
        <v>0</v>
      </c>
    </row>
    <row r="4063" spans="16:16">
      <c r="P4063" s="557">
        <f t="shared" si="101"/>
        <v>0</v>
      </c>
    </row>
    <row r="4064" spans="16:16">
      <c r="P4064" s="557">
        <f t="shared" si="101"/>
        <v>0</v>
      </c>
    </row>
    <row r="4065" spans="16:16">
      <c r="P4065" s="557">
        <f t="shared" si="101"/>
        <v>0</v>
      </c>
    </row>
    <row r="4066" spans="16:16">
      <c r="P4066" s="557">
        <f t="shared" si="101"/>
        <v>0</v>
      </c>
    </row>
    <row r="4067" spans="16:16">
      <c r="P4067" s="557">
        <f t="shared" si="101"/>
        <v>0</v>
      </c>
    </row>
    <row r="4068" spans="16:16">
      <c r="P4068" s="557">
        <f t="shared" si="101"/>
        <v>0</v>
      </c>
    </row>
    <row r="4069" spans="16:16">
      <c r="P4069" s="557">
        <f t="shared" si="101"/>
        <v>0</v>
      </c>
    </row>
    <row r="4070" spans="16:16">
      <c r="P4070" s="557">
        <f t="shared" si="101"/>
        <v>0</v>
      </c>
    </row>
    <row r="4071" spans="16:16">
      <c r="P4071" s="557">
        <f t="shared" si="101"/>
        <v>0</v>
      </c>
    </row>
    <row r="4072" spans="16:16">
      <c r="P4072" s="557">
        <f t="shared" si="101"/>
        <v>0</v>
      </c>
    </row>
    <row r="4073" spans="16:16">
      <c r="P4073" s="557">
        <f t="shared" si="101"/>
        <v>0</v>
      </c>
    </row>
    <row r="4074" spans="16:16">
      <c r="P4074" s="557">
        <f t="shared" si="101"/>
        <v>0</v>
      </c>
    </row>
    <row r="4075" spans="16:16">
      <c r="P4075" s="557">
        <f t="shared" si="101"/>
        <v>0</v>
      </c>
    </row>
    <row r="4076" spans="16:16">
      <c r="P4076" s="557">
        <f t="shared" si="101"/>
        <v>0</v>
      </c>
    </row>
    <row r="4077" spans="16:16">
      <c r="P4077" s="557">
        <f t="shared" si="101"/>
        <v>0</v>
      </c>
    </row>
    <row r="4078" spans="16:16">
      <c r="P4078" s="557">
        <f t="shared" si="101"/>
        <v>0</v>
      </c>
    </row>
    <row r="4079" spans="16:16">
      <c r="P4079" s="557">
        <f t="shared" si="101"/>
        <v>0</v>
      </c>
    </row>
    <row r="4080" spans="16:16">
      <c r="P4080" s="557">
        <f t="shared" si="101"/>
        <v>0</v>
      </c>
    </row>
    <row r="4081" spans="4:16">
      <c r="P4081" s="557">
        <f t="shared" si="101"/>
        <v>0</v>
      </c>
    </row>
    <row r="4082" spans="4:16">
      <c r="P4082" s="557">
        <f t="shared" si="101"/>
        <v>0</v>
      </c>
    </row>
    <row r="4083" spans="4:16">
      <c r="P4083" s="557">
        <f t="shared" si="101"/>
        <v>0</v>
      </c>
    </row>
    <row r="4084" spans="4:16">
      <c r="P4084" s="557">
        <f t="shared" si="101"/>
        <v>0</v>
      </c>
    </row>
    <row r="4085" spans="4:16">
      <c r="P4085" s="557">
        <f t="shared" si="101"/>
        <v>0</v>
      </c>
    </row>
    <row r="4086" spans="4:16">
      <c r="P4086" s="557">
        <f t="shared" si="101"/>
        <v>0</v>
      </c>
    </row>
    <row r="4087" spans="4:16">
      <c r="P4087" s="557">
        <f t="shared" si="101"/>
        <v>0</v>
      </c>
    </row>
    <row r="4088" spans="4:16">
      <c r="P4088" s="557">
        <f t="shared" si="101"/>
        <v>0</v>
      </c>
    </row>
    <row r="4089" spans="4:16">
      <c r="P4089" s="557">
        <f t="shared" si="101"/>
        <v>0</v>
      </c>
    </row>
    <row r="4090" spans="4:16">
      <c r="P4090" s="557">
        <f t="shared" si="101"/>
        <v>0</v>
      </c>
    </row>
    <row r="4091" spans="4:16">
      <c r="P4091" s="557">
        <f t="shared" si="101"/>
        <v>0</v>
      </c>
    </row>
    <row r="4092" spans="4:16">
      <c r="P4092" s="557">
        <f t="shared" si="101"/>
        <v>0</v>
      </c>
    </row>
    <row r="4093" spans="4:16">
      <c r="P4093" s="557">
        <f t="shared" si="101"/>
        <v>0</v>
      </c>
    </row>
    <row r="4094" spans="4:16">
      <c r="D4094" s="1137"/>
    </row>
    <row r="1048412" spans="1:1">
      <c r="A1048412" s="657"/>
    </row>
  </sheetData>
  <autoFilter ref="A2:P4093" xr:uid="{00000000-0009-0000-0000-00000A000000}"/>
  <pageMargins left="0.7" right="0.7" top="0.75" bottom="0.75" header="0.3" footer="0.3"/>
  <pageSetup orientation="portrait" r:id="rId1"/>
  <headerFooter>
    <oddFooter>&amp;C&amp;7&amp;B&amp;"Arial"Document Classification: KPMG Confidential</oddFooter>
  </headerFooter>
  <ignoredErrors>
    <ignoredError sqref="P2873" formulaRange="1"/>
  </ignoredError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A00-000000000000}">
          <x14:formula1>
            <xm:f>'Drop-down'!$C$3:$C$29</xm:f>
          </x14:formula1>
          <xm:sqref>D3:D2750 D2764:D2768 D2788:D2881 D2901:D3040 D3060:D3065 D3067:D3079 D3473:D3475 D3419:D3420 D3506 D3480 D3448 D3450:D3452 D3443 D3462 D3464:D3465 D3455 D3477 D3482:D3483 D3486 D3489:D3490 D3495:D3497 D3422 D3424 D3431:D3434 D3436 D3438:D3440 D3459 D3081:D3394 D3468 D3426:D3428 D3508:D10340</xm:sqref>
        </x14:dataValidation>
        <x14:dataValidation type="list" allowBlank="1" showInputMessage="1" showErrorMessage="1" xr:uid="{00000000-0002-0000-0A00-000001000000}">
          <x14:formula1>
            <xm:f>'Drop-down'!$H$3:$H$13</xm:f>
          </x14:formula1>
          <xm:sqref>B3:B2750 B2768 B2788:B2881 B2895:B3040 B3420 B3428 B3431 B3472:B3476 B3443 B3448 B3450:B3451 B3454 B3467 B3459:B3465 B3490 B3493 B3495 B3497 B3502 B3060:B3394 B3509:B10404</xm:sqref>
        </x14:dataValidation>
        <x14:dataValidation type="list" allowBlank="1" showInputMessage="1" showErrorMessage="1" xr:uid="{00000000-0002-0000-0A00-000002000000}">
          <x14:formula1>
            <xm:f>'\\SRH\shell\shell\wp5\ACE\DRAFT\WP5\PRESENT\[invoice.xls]Drop-down'!#REF!</xm:f>
          </x14:formula1>
          <xm:sqref>B2751:B2767 B2769:B2771 D2751:D2763 D2769:D2771</xm:sqref>
        </x14:dataValidation>
        <x14:dataValidation type="list" allowBlank="1" showInputMessage="1" showErrorMessage="1" xr:uid="{00000000-0002-0000-0A00-000003000000}">
          <x14:formula1>
            <xm:f>'C:\JSW Ballari\Elevated Hot Metal Track\1. DPR\20. OCtober-23\[JVML HMT DPR 05.10.2023.xlsx]Drop-down'!#REF!</xm:f>
          </x14:formula1>
          <xm:sqref>B3053:B3059 D3053:D3059 D3066</xm:sqref>
        </x14:dataValidation>
        <x14:dataValidation type="list" allowBlank="1" showInputMessage="1" showErrorMessage="1" xr:uid="{00000000-0002-0000-0A00-000004000000}">
          <x14:formula1>
            <xm:f>'Drop-down'!#REF!</xm:f>
          </x14:formula1>
          <xm:sqref>D3503:D3505 D3407:D3418 D3421 D3449 D3429:D3430 B3429:B3430 B3407:B3419 B3432:B3433 D3441:D3442 D3425 D3423 B3444:B3446 D3453:D3454 B3452:B3453 D3498:D3500 B3455:B3456 D3458 D3460:D3461 D3463 B3466 D3466:D3467 B3468:B3469 D3471 D3476 D3479 D3484:D3485 D3487:D3488 B3480:B3489 B3491 D3492 B3494 B3496 B3498:B3501 D3507 B3421:B3427 B3504:B3508 B3437:B3442</xm:sqref>
        </x14:dataValidation>
        <x14:dataValidation type="list" allowBlank="1" showInputMessage="1" showErrorMessage="1" xr:uid="{00000000-0002-0000-0A00-000005000000}">
          <x14:formula1>
            <xm:f>'Drop-down'!$F$3:$F$31</xm:f>
          </x14:formula1>
          <xm:sqref>O2:O10340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3:J31"/>
  <sheetViews>
    <sheetView topLeftCell="A12" zoomScaleNormal="100" workbookViewId="0">
      <selection activeCell="C24" sqref="C24"/>
    </sheetView>
  </sheetViews>
  <sheetFormatPr defaultRowHeight="14.5"/>
  <cols>
    <col min="3" max="3" width="30.7265625" bestFit="1" customWidth="1"/>
  </cols>
  <sheetData>
    <row r="3" spans="3:10">
      <c r="C3" t="s">
        <v>200</v>
      </c>
      <c r="F3" s="60">
        <v>44562</v>
      </c>
      <c r="H3" t="s">
        <v>12</v>
      </c>
      <c r="J3" t="s">
        <v>591</v>
      </c>
    </row>
    <row r="4" spans="3:10">
      <c r="C4" t="s">
        <v>228</v>
      </c>
      <c r="F4" s="60">
        <v>44593</v>
      </c>
      <c r="H4" t="s">
        <v>2</v>
      </c>
      <c r="J4" t="s">
        <v>606</v>
      </c>
    </row>
    <row r="5" spans="3:10">
      <c r="C5" t="s">
        <v>11</v>
      </c>
      <c r="F5" s="60">
        <v>44621</v>
      </c>
      <c r="H5" t="s">
        <v>37</v>
      </c>
      <c r="J5" t="s">
        <v>607</v>
      </c>
    </row>
    <row r="6" spans="3:10">
      <c r="C6" t="s">
        <v>10</v>
      </c>
      <c r="F6" s="60">
        <v>44652</v>
      </c>
      <c r="H6" t="s">
        <v>1</v>
      </c>
      <c r="J6" t="s">
        <v>608</v>
      </c>
    </row>
    <row r="7" spans="3:10">
      <c r="C7" t="s">
        <v>204</v>
      </c>
      <c r="F7" s="60">
        <v>44682</v>
      </c>
      <c r="H7" t="s">
        <v>40</v>
      </c>
    </row>
    <row r="8" spans="3:10">
      <c r="C8" t="s">
        <v>354</v>
      </c>
      <c r="F8" s="60">
        <v>44713</v>
      </c>
      <c r="H8" t="s">
        <v>14</v>
      </c>
    </row>
    <row r="9" spans="3:10">
      <c r="C9" t="s">
        <v>95</v>
      </c>
      <c r="F9" s="60">
        <v>44743</v>
      </c>
      <c r="H9" t="s">
        <v>41</v>
      </c>
    </row>
    <row r="10" spans="3:10">
      <c r="C10" t="s">
        <v>96</v>
      </c>
      <c r="F10" s="60">
        <v>44774</v>
      </c>
      <c r="H10" t="s">
        <v>34</v>
      </c>
    </row>
    <row r="11" spans="3:10">
      <c r="C11" t="s">
        <v>97</v>
      </c>
      <c r="F11" s="60">
        <v>44805</v>
      </c>
      <c r="H11" t="s">
        <v>3</v>
      </c>
    </row>
    <row r="12" spans="3:10">
      <c r="C12" t="s">
        <v>98</v>
      </c>
      <c r="F12" s="60">
        <v>44835</v>
      </c>
      <c r="H12" t="s">
        <v>43</v>
      </c>
    </row>
    <row r="13" spans="3:10">
      <c r="C13" t="s">
        <v>99</v>
      </c>
      <c r="F13" s="60">
        <v>44866</v>
      </c>
      <c r="H13" t="s">
        <v>472</v>
      </c>
    </row>
    <row r="14" spans="3:10">
      <c r="C14" t="s">
        <v>400</v>
      </c>
      <c r="F14" s="60">
        <v>44896</v>
      </c>
    </row>
    <row r="15" spans="3:10">
      <c r="C15" t="s">
        <v>401</v>
      </c>
      <c r="F15" s="60">
        <v>44927</v>
      </c>
    </row>
    <row r="16" spans="3:10">
      <c r="C16" t="s">
        <v>402</v>
      </c>
      <c r="F16" s="60">
        <v>44958</v>
      </c>
    </row>
    <row r="17" spans="3:6">
      <c r="C17" t="s">
        <v>403</v>
      </c>
      <c r="F17" s="60">
        <v>44986</v>
      </c>
    </row>
    <row r="18" spans="3:6">
      <c r="C18" t="s">
        <v>404</v>
      </c>
      <c r="F18" s="60">
        <v>45017</v>
      </c>
    </row>
    <row r="19" spans="3:6">
      <c r="C19" t="s">
        <v>427</v>
      </c>
      <c r="F19" s="60">
        <v>45047</v>
      </c>
    </row>
    <row r="20" spans="3:6">
      <c r="C20" t="s">
        <v>959</v>
      </c>
      <c r="F20" s="60">
        <v>45078</v>
      </c>
    </row>
    <row r="21" spans="3:6">
      <c r="C21" t="s">
        <v>1022</v>
      </c>
      <c r="F21" s="60">
        <v>45108</v>
      </c>
    </row>
    <row r="22" spans="3:6">
      <c r="C22" t="s">
        <v>1018</v>
      </c>
      <c r="F22" s="60">
        <v>45139</v>
      </c>
    </row>
    <row r="23" spans="3:6">
      <c r="C23" t="s">
        <v>405</v>
      </c>
      <c r="F23" s="60">
        <v>45170</v>
      </c>
    </row>
    <row r="24" spans="3:6">
      <c r="C24" t="s">
        <v>406</v>
      </c>
      <c r="F24" s="60">
        <v>45200</v>
      </c>
    </row>
    <row r="25" spans="3:6">
      <c r="C25" t="s">
        <v>2328</v>
      </c>
      <c r="F25" s="60">
        <v>45231</v>
      </c>
    </row>
    <row r="26" spans="3:6">
      <c r="C26" t="s">
        <v>2329</v>
      </c>
      <c r="F26" s="60">
        <v>45261</v>
      </c>
    </row>
    <row r="27" spans="3:6">
      <c r="C27" t="s">
        <v>2330</v>
      </c>
      <c r="F27" s="60">
        <v>45292</v>
      </c>
    </row>
    <row r="28" spans="3:6">
      <c r="C28" t="s">
        <v>2331</v>
      </c>
      <c r="F28" s="60">
        <v>45323</v>
      </c>
    </row>
    <row r="29" spans="3:6">
      <c r="C29" t="s">
        <v>2332</v>
      </c>
      <c r="F29" s="60">
        <v>45352</v>
      </c>
    </row>
    <row r="30" spans="3:6">
      <c r="F30" s="60">
        <v>45383</v>
      </c>
    </row>
    <row r="31" spans="3:6">
      <c r="F31" s="60">
        <v>45413</v>
      </c>
    </row>
  </sheetData>
  <sortState xmlns:xlrd2="http://schemas.microsoft.com/office/spreadsheetml/2017/richdata2" ref="H3:H12">
    <sortCondition ref="H3:H12"/>
  </sortState>
  <pageMargins left="0.7" right="0.7" top="0.75" bottom="0.75" header="0.3" footer="0.3"/>
  <pageSetup orientation="portrait" horizontalDpi="90" verticalDpi="9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sheetPr>
  <dimension ref="B1:AF145"/>
  <sheetViews>
    <sheetView showGridLines="0" zoomScale="55" zoomScaleNormal="55" workbookViewId="0">
      <selection activeCell="F110" sqref="F110"/>
    </sheetView>
  </sheetViews>
  <sheetFormatPr defaultColWidth="8.7265625" defaultRowHeight="14.5"/>
  <cols>
    <col min="1" max="1" width="8.7265625" style="184"/>
    <col min="2" max="2" width="35.26953125" style="184" customWidth="1"/>
    <col min="3" max="5" width="11.453125" style="184" customWidth="1"/>
    <col min="6" max="6" width="20.7265625" style="184" bestFit="1" customWidth="1"/>
    <col min="7" max="7" width="13.26953125" style="184" customWidth="1"/>
    <col min="8" max="12" width="11.26953125" style="184" customWidth="1"/>
    <col min="13" max="13" width="18.54296875" style="184" customWidth="1"/>
    <col min="14" max="16" width="11.26953125" style="184" customWidth="1"/>
    <col min="17" max="17" width="8.7265625" style="184"/>
    <col min="18" max="30" width="9.26953125" customWidth="1"/>
    <col min="31" max="16384" width="8.7265625" style="184"/>
  </cols>
  <sheetData>
    <row r="1" spans="2:26">
      <c r="M1" s="866" t="s">
        <v>1979</v>
      </c>
    </row>
    <row r="2" spans="2:26" ht="15.5">
      <c r="B2" s="1468" t="s">
        <v>631</v>
      </c>
      <c r="C2" s="1468"/>
      <c r="D2" s="1468"/>
      <c r="E2" s="1468"/>
      <c r="F2" s="1468"/>
      <c r="G2" s="1468"/>
      <c r="H2" s="1468"/>
      <c r="I2" s="1468"/>
      <c r="J2" s="1468"/>
    </row>
    <row r="3" spans="2:26" ht="43.5">
      <c r="B3" s="185" t="s">
        <v>6</v>
      </c>
      <c r="C3" s="185" t="s">
        <v>632</v>
      </c>
      <c r="D3" s="185" t="s">
        <v>633</v>
      </c>
      <c r="E3" s="185" t="s">
        <v>634</v>
      </c>
      <c r="F3" s="185" t="s">
        <v>2904</v>
      </c>
      <c r="G3" s="185" t="s">
        <v>2905</v>
      </c>
      <c r="H3" s="185" t="s">
        <v>635</v>
      </c>
      <c r="I3" s="185" t="s">
        <v>636</v>
      </c>
      <c r="J3" s="185" t="s">
        <v>637</v>
      </c>
    </row>
    <row r="4" spans="2:26" ht="29">
      <c r="B4" s="186" t="s">
        <v>638</v>
      </c>
      <c r="C4" s="187">
        <f>D34+D41</f>
        <v>61107</v>
      </c>
      <c r="D4" s="187">
        <f>F34+F41</f>
        <v>52164.55</v>
      </c>
      <c r="E4" s="187">
        <f>C4-D4</f>
        <v>8942.4499999999971</v>
      </c>
      <c r="F4" s="187">
        <f>'Dec-23 Plan'!M53</f>
        <v>4037</v>
      </c>
      <c r="G4" s="187">
        <f>W42</f>
        <v>2659</v>
      </c>
      <c r="H4" s="187" t="e">
        <f>#REF!</f>
        <v>#REF!</v>
      </c>
      <c r="I4" s="188">
        <f>D4/C4</f>
        <v>0.85365915525226244</v>
      </c>
      <c r="J4" s="189">
        <f>G4/F4</f>
        <v>0.65865741887540252</v>
      </c>
      <c r="L4" s="769">
        <f>'Top Sheet'!D10</f>
        <v>45261</v>
      </c>
      <c r="N4" s="770">
        <f>'Top Sheet'!H6</f>
        <v>45278</v>
      </c>
    </row>
    <row r="7" spans="2:26" ht="18.5">
      <c r="B7" s="1469" t="s">
        <v>1376</v>
      </c>
      <c r="C7" s="1469"/>
      <c r="D7" s="1469"/>
      <c r="E7" s="1469"/>
      <c r="F7" s="1469"/>
      <c r="G7" s="1469"/>
      <c r="H7" s="1469"/>
      <c r="I7" s="1469"/>
      <c r="J7" s="1469"/>
      <c r="K7" s="1469"/>
      <c r="L7" s="1469"/>
      <c r="M7" s="1469"/>
    </row>
    <row r="8" spans="2:26" ht="15.5">
      <c r="B8" s="1467" t="s">
        <v>6</v>
      </c>
      <c r="C8" s="1467" t="s">
        <v>226</v>
      </c>
      <c r="D8" s="1467" t="s">
        <v>830</v>
      </c>
      <c r="E8" s="1467" t="s">
        <v>1378</v>
      </c>
      <c r="F8" s="1467"/>
      <c r="G8" s="1467" t="s">
        <v>1380</v>
      </c>
      <c r="H8" s="1467"/>
      <c r="I8" s="1467" t="s">
        <v>831</v>
      </c>
      <c r="J8" s="1467"/>
      <c r="K8" s="1467" t="s">
        <v>513</v>
      </c>
      <c r="L8" s="1467" t="s">
        <v>1381</v>
      </c>
      <c r="M8" s="1467" t="s">
        <v>68</v>
      </c>
    </row>
    <row r="9" spans="2:26" ht="15.5">
      <c r="B9" s="1467"/>
      <c r="C9" s="1467"/>
      <c r="D9" s="1467"/>
      <c r="E9" s="766" t="s">
        <v>1379</v>
      </c>
      <c r="F9" s="766" t="s">
        <v>53</v>
      </c>
      <c r="G9" s="766" t="s">
        <v>1379</v>
      </c>
      <c r="H9" s="766" t="s">
        <v>53</v>
      </c>
      <c r="I9" s="766" t="s">
        <v>1379</v>
      </c>
      <c r="J9" s="766" t="s">
        <v>53</v>
      </c>
      <c r="K9" s="1467"/>
      <c r="L9" s="1467"/>
      <c r="M9" s="1467"/>
    </row>
    <row r="10" spans="2:26" ht="29.15" customHeight="1">
      <c r="B10" s="734" t="s">
        <v>1382</v>
      </c>
      <c r="C10" s="735">
        <v>495</v>
      </c>
      <c r="D10" s="735" t="s">
        <v>69</v>
      </c>
      <c r="E10" s="768">
        <f>'Dec-23 Plan'!C31/30</f>
        <v>0</v>
      </c>
      <c r="F10" s="768">
        <f>Details!K8</f>
        <v>2</v>
      </c>
      <c r="G10" s="768">
        <f>'Dec-23 Plan'!C31</f>
        <v>0</v>
      </c>
      <c r="H10" s="768">
        <f>Details!G40</f>
        <v>24</v>
      </c>
      <c r="I10" s="768">
        <f>Micro!O175</f>
        <v>470</v>
      </c>
      <c r="J10" s="768">
        <f>Micro!F175</f>
        <v>522</v>
      </c>
      <c r="K10" s="768">
        <f>C10-J10</f>
        <v>-27</v>
      </c>
      <c r="L10" s="767">
        <f>J10/C10</f>
        <v>1.0545454545454545</v>
      </c>
      <c r="M10" s="1466" t="s">
        <v>2778</v>
      </c>
    </row>
    <row r="11" spans="2:26" ht="29.15" customHeight="1">
      <c r="B11" s="734" t="s">
        <v>204</v>
      </c>
      <c r="C11" s="735">
        <v>259</v>
      </c>
      <c r="D11" s="735" t="s">
        <v>69</v>
      </c>
      <c r="E11" s="768">
        <f>'Dec-23 Plan'!I31/30</f>
        <v>0</v>
      </c>
      <c r="F11" s="768">
        <f>SUMIFS(Backup!$G:$G, Backup!$A:$A, Summary!$N$4, Backup!$O:$O, Summary!$L$4, Backup!$D:$D, Summary!$B11)</f>
        <v>1</v>
      </c>
      <c r="G11" s="768">
        <f>'Dec-23 Plan'!I31</f>
        <v>0</v>
      </c>
      <c r="H11" s="768">
        <f>SUMIFS(Backup!$G:$G, Backup!$O:$O, Summary!$L$4, Backup!$D:$D, Summary!$B11)</f>
        <v>5</v>
      </c>
      <c r="I11" s="768">
        <f>SUM('Month-wise Plan'!E33:P33)</f>
        <v>124</v>
      </c>
      <c r="J11" s="768">
        <f>SUMIFS(Backup!$G:$G, Backup!$D:$D, Summary!$B11)</f>
        <v>208</v>
      </c>
      <c r="K11" s="768">
        <f t="shared" ref="K11:K12" si="0">C11-J11</f>
        <v>51</v>
      </c>
      <c r="L11" s="767">
        <f t="shared" ref="L11:L12" si="1">J11/C11</f>
        <v>0.80308880308880304</v>
      </c>
      <c r="M11" s="1466"/>
    </row>
    <row r="12" spans="2:26" ht="29.15" customHeight="1">
      <c r="B12" s="734" t="s">
        <v>1377</v>
      </c>
      <c r="C12" s="867">
        <f>D34+D41</f>
        <v>61107</v>
      </c>
      <c r="D12" s="735" t="s">
        <v>239</v>
      </c>
      <c r="E12" s="768">
        <f>(SUM('Dec-23 Plan'!E32:I32)+'Dec-23 Plan'!O10)/30</f>
        <v>108.73333333333333</v>
      </c>
      <c r="F12" s="768">
        <f>SUM('Top Sheet'!D41:D50)</f>
        <v>162</v>
      </c>
      <c r="G12" s="768">
        <f>'Top Sheet'!F27</f>
        <v>4037</v>
      </c>
      <c r="H12" s="867">
        <f>W42</f>
        <v>2659</v>
      </c>
      <c r="I12" s="768">
        <f>SUM('Month-wise Plan'!E4:AA13)</f>
        <v>74263.16</v>
      </c>
      <c r="J12" s="867">
        <f>SUM('Top Sheet'!AE14:AE23)</f>
        <v>50118.55</v>
      </c>
      <c r="K12" s="768">
        <f t="shared" si="0"/>
        <v>10988.449999999997</v>
      </c>
      <c r="L12" s="767">
        <f t="shared" si="1"/>
        <v>0.82017690280982547</v>
      </c>
      <c r="M12" s="1466"/>
    </row>
    <row r="13" spans="2:26" ht="29.15" customHeight="1">
      <c r="B13" s="734" t="s">
        <v>1927</v>
      </c>
      <c r="C13" s="867">
        <f>C41</f>
        <v>2946</v>
      </c>
      <c r="D13" s="735" t="s">
        <v>69</v>
      </c>
      <c r="E13" s="768">
        <f>'Top Sheet'!E61</f>
        <v>0</v>
      </c>
      <c r="F13" s="768">
        <f>'Top Sheet'!D61</f>
        <v>2</v>
      </c>
      <c r="G13" s="768">
        <f>'Top Sheet'!F31</f>
        <v>245</v>
      </c>
      <c r="H13" s="768">
        <f>'Top Sheet'!F32</f>
        <v>59</v>
      </c>
      <c r="I13" s="842">
        <f>'Week-wise'!G27</f>
        <v>5584.5</v>
      </c>
      <c r="J13" s="868">
        <f>'Top Sheet'!C32</f>
        <v>1509</v>
      </c>
      <c r="K13" s="842">
        <f>C13-I13</f>
        <v>-2638.5</v>
      </c>
      <c r="L13" s="767">
        <f>I13/C13</f>
        <v>1.895621181262729</v>
      </c>
      <c r="M13" s="1466"/>
    </row>
    <row r="16" spans="2:26">
      <c r="B16" s="779" t="s">
        <v>639</v>
      </c>
      <c r="C16" s="778"/>
      <c r="D16" s="778"/>
      <c r="E16" s="778"/>
      <c r="F16" s="778"/>
      <c r="G16" s="778"/>
      <c r="H16" s="778"/>
      <c r="I16" s="778"/>
      <c r="J16" s="778"/>
      <c r="K16" s="778"/>
      <c r="L16" s="778"/>
      <c r="M16" s="778"/>
      <c r="N16" s="778"/>
      <c r="O16" s="778"/>
      <c r="P16" s="778"/>
      <c r="Q16" s="778"/>
      <c r="R16" s="778"/>
      <c r="S16" s="778"/>
      <c r="T16" s="778"/>
      <c r="U16" s="778"/>
      <c r="V16" s="778"/>
      <c r="W16" s="778"/>
      <c r="X16" s="778"/>
      <c r="Y16" s="778"/>
      <c r="Z16" s="778"/>
    </row>
    <row r="17" spans="2:32" ht="29">
      <c r="B17" s="193" t="s">
        <v>250</v>
      </c>
      <c r="C17" s="193" t="s">
        <v>1250</v>
      </c>
      <c r="D17" s="193" t="s">
        <v>640</v>
      </c>
      <c r="E17" s="193" t="s">
        <v>641</v>
      </c>
      <c r="F17" s="193" t="s">
        <v>642</v>
      </c>
      <c r="G17" s="194">
        <v>44621</v>
      </c>
      <c r="H17" s="194">
        <v>44652</v>
      </c>
      <c r="I17" s="194">
        <v>44682</v>
      </c>
      <c r="J17" s="194">
        <v>44713</v>
      </c>
      <c r="K17" s="194">
        <v>44743</v>
      </c>
      <c r="L17" s="194">
        <v>44774</v>
      </c>
      <c r="M17" s="194">
        <v>44805</v>
      </c>
      <c r="N17" s="194">
        <v>44835</v>
      </c>
      <c r="O17" s="194">
        <v>44866</v>
      </c>
      <c r="P17" s="194">
        <v>44896</v>
      </c>
      <c r="Q17" s="194">
        <v>44927</v>
      </c>
      <c r="R17" s="194">
        <v>44958</v>
      </c>
      <c r="S17" s="194">
        <v>44986</v>
      </c>
      <c r="T17" s="194">
        <v>45017</v>
      </c>
      <c r="U17" s="194">
        <v>45047</v>
      </c>
      <c r="V17" s="194">
        <v>45078</v>
      </c>
      <c r="W17" s="194">
        <v>45108</v>
      </c>
      <c r="X17" s="194">
        <v>45139</v>
      </c>
      <c r="Y17" s="194">
        <v>45170</v>
      </c>
      <c r="Z17" s="194">
        <v>45200</v>
      </c>
      <c r="AA17" s="194">
        <v>45231</v>
      </c>
      <c r="AB17" s="194">
        <v>45261</v>
      </c>
      <c r="AC17" s="194">
        <v>45292</v>
      </c>
      <c r="AD17" s="194">
        <v>45323</v>
      </c>
      <c r="AE17" s="194">
        <v>45352</v>
      </c>
      <c r="AF17" s="194">
        <v>45383</v>
      </c>
    </row>
    <row r="18" spans="2:32">
      <c r="B18" s="195" t="s">
        <v>12</v>
      </c>
      <c r="C18" s="190">
        <v>40</v>
      </c>
      <c r="D18" s="187">
        <v>2414</v>
      </c>
      <c r="E18" s="196">
        <f t="shared" ref="E18:E28" si="2">D18/C18</f>
        <v>60.35</v>
      </c>
      <c r="F18" s="759">
        <f>SUM(G18:AF18)</f>
        <v>1959.2</v>
      </c>
      <c r="G18" s="187">
        <f>SUM('Civil S-curve'!I165:I169)</f>
        <v>0</v>
      </c>
      <c r="H18" s="187">
        <f>SUM('Civil S-curve'!J165:J169)</f>
        <v>256</v>
      </c>
      <c r="I18" s="187">
        <f>SUM('Civil S-curve'!K165:K169)</f>
        <v>24</v>
      </c>
      <c r="J18" s="187">
        <f>SUM('Civil S-curve'!L165:L169)</f>
        <v>0</v>
      </c>
      <c r="K18" s="187">
        <f>SUM('Civil S-curve'!M165:M169)</f>
        <v>68</v>
      </c>
      <c r="L18" s="187">
        <f>SUM('Civil S-curve'!N165:N169)</f>
        <v>29.7</v>
      </c>
      <c r="M18" s="187">
        <f>SUM('Civil S-curve'!O165:O169)</f>
        <v>80</v>
      </c>
      <c r="N18" s="187">
        <f>SUM('Civil S-curve'!P165:P169)</f>
        <v>216</v>
      </c>
      <c r="O18" s="187">
        <f>SUM('Civil S-curve'!Q165:Q169)</f>
        <v>101</v>
      </c>
      <c r="P18" s="187">
        <f>SUM('Civil S-curve'!R165:R169)</f>
        <v>0</v>
      </c>
      <c r="Q18" s="187">
        <f>SUM('Civil S-curve'!S165:S169)</f>
        <v>100</v>
      </c>
      <c r="R18" s="187">
        <f>SUM('Civil S-curve'!T165:T169)</f>
        <v>24</v>
      </c>
      <c r="S18" s="187">
        <f>SUM('Civil S-curve'!U165:U169)</f>
        <v>195</v>
      </c>
      <c r="T18" s="187">
        <f>SUM('Civil S-curve'!V165:V169)</f>
        <v>317</v>
      </c>
      <c r="U18" s="187">
        <f>SUM('Civil S-curve'!W165:W169)</f>
        <v>136.5</v>
      </c>
      <c r="V18" s="187">
        <f>SUM('Civil S-curve'!X165:X169)</f>
        <v>118</v>
      </c>
      <c r="W18" s="187">
        <f>SUM('Civil S-curve'!Y165:Y169)</f>
        <v>0</v>
      </c>
      <c r="X18" s="187">
        <f>SUM('Civil S-curve'!Z165:Z169)</f>
        <v>0</v>
      </c>
      <c r="Y18" s="187">
        <f>SUM('Civil S-curve'!AA165:AA169)</f>
        <v>169</v>
      </c>
      <c r="Z18" s="187">
        <f>SUM('Civil S-curve'!AB165:AB169)</f>
        <v>125</v>
      </c>
      <c r="AA18" s="187">
        <f>SUM('Civil S-curve'!AC165:AC169)</f>
        <v>0</v>
      </c>
      <c r="AB18" s="187">
        <f>SUM('Civil S-curve'!AD165:AD169)</f>
        <v>0</v>
      </c>
      <c r="AC18" s="187">
        <f>SUM('Civil S-curve'!AE165:AE169)</f>
        <v>0</v>
      </c>
      <c r="AD18" s="187">
        <f>SUM('Civil S-curve'!AF165:AF169)</f>
        <v>0</v>
      </c>
      <c r="AE18" s="187">
        <f>SUM('Civil S-curve'!AG165:AG169)</f>
        <v>0</v>
      </c>
      <c r="AF18" s="187">
        <f>SUM('Civil S-curve'!AH165:AH169)</f>
        <v>0</v>
      </c>
    </row>
    <row r="19" spans="2:32">
      <c r="B19" s="195" t="s">
        <v>2</v>
      </c>
      <c r="C19" s="190">
        <v>28</v>
      </c>
      <c r="D19" s="187">
        <v>1408</v>
      </c>
      <c r="E19" s="196">
        <f t="shared" si="2"/>
        <v>50.285714285714285</v>
      </c>
      <c r="F19" s="759">
        <f t="shared" ref="F19:F33" si="3">SUM(G19:AF19)</f>
        <v>1400.25</v>
      </c>
      <c r="G19" s="187">
        <f>SUM('Civil S-curve'!I177:I181)</f>
        <v>0</v>
      </c>
      <c r="H19" s="187">
        <f>SUM('Civil S-curve'!J177:J181)</f>
        <v>0</v>
      </c>
      <c r="I19" s="187">
        <f>SUM('Civil S-curve'!K177:K181)</f>
        <v>0</v>
      </c>
      <c r="J19" s="187">
        <f>SUM('Civil S-curve'!L177:L181)</f>
        <v>306.75</v>
      </c>
      <c r="K19" s="187">
        <f>SUM('Civil S-curve'!M177:M181)</f>
        <v>20</v>
      </c>
      <c r="L19" s="187">
        <f>SUM('Civil S-curve'!N177:N181)</f>
        <v>35</v>
      </c>
      <c r="M19" s="187">
        <f>SUM('Civil S-curve'!O177:O181)</f>
        <v>44</v>
      </c>
      <c r="N19" s="187">
        <f>SUM('Civil S-curve'!P177:P181)</f>
        <v>14</v>
      </c>
      <c r="O19" s="187">
        <f>SUM('Civil S-curve'!Q177:Q181)</f>
        <v>0</v>
      </c>
      <c r="P19" s="187">
        <f>SUM('Civil S-curve'!R177:R181)</f>
        <v>0</v>
      </c>
      <c r="Q19" s="187">
        <f>SUM('Civil S-curve'!S177:S181)</f>
        <v>0</v>
      </c>
      <c r="R19" s="187">
        <f>SUM('Civil S-curve'!T177:T181)</f>
        <v>67</v>
      </c>
      <c r="S19" s="187">
        <f>SUM('Civil S-curve'!U177:U181)</f>
        <v>0</v>
      </c>
      <c r="T19" s="187">
        <f>SUM('Civil S-curve'!V177:V181)</f>
        <v>0</v>
      </c>
      <c r="U19" s="187">
        <f>SUM('Civil S-curve'!W177:W181)</f>
        <v>71.5</v>
      </c>
      <c r="V19" s="187">
        <f>SUM('Civil S-curve'!X177:X181)</f>
        <v>45</v>
      </c>
      <c r="W19" s="187">
        <f>SUM('Civil S-curve'!Y177:Y181)</f>
        <v>0</v>
      </c>
      <c r="X19" s="187">
        <f>SUM('Civil S-curve'!Z177:Z181)</f>
        <v>0</v>
      </c>
      <c r="Y19" s="187">
        <f>SUM('Civil S-curve'!AA177:AA181)</f>
        <v>120</v>
      </c>
      <c r="Z19" s="187">
        <f>SUM('Civil S-curve'!AB177:AB181)</f>
        <v>317</v>
      </c>
      <c r="AA19" s="187">
        <f>SUM('Civil S-curve'!AC177:AC181)</f>
        <v>296</v>
      </c>
      <c r="AB19" s="187">
        <f>SUM('Civil S-curve'!AD177:AD181)</f>
        <v>64</v>
      </c>
      <c r="AC19" s="187">
        <f>SUM('Civil S-curve'!AE177:AE181)</f>
        <v>0</v>
      </c>
      <c r="AD19" s="187">
        <f>SUM('Civil S-curve'!AF177:AF181)</f>
        <v>0</v>
      </c>
      <c r="AE19" s="187">
        <f>SUM('Civil S-curve'!AG177:AG181)</f>
        <v>0</v>
      </c>
      <c r="AF19" s="187">
        <f>SUM('Civil S-curve'!AH177:AH181)</f>
        <v>0</v>
      </c>
    </row>
    <row r="20" spans="2:32">
      <c r="B20" s="195" t="s">
        <v>34</v>
      </c>
      <c r="C20" s="190">
        <v>52</v>
      </c>
      <c r="D20" s="187">
        <v>2156</v>
      </c>
      <c r="E20" s="196">
        <f t="shared" si="2"/>
        <v>41.46153846153846</v>
      </c>
      <c r="F20" s="759">
        <f t="shared" si="3"/>
        <v>2531</v>
      </c>
      <c r="G20" s="187">
        <f>SUM('Civil S-curve'!I249:I253)</f>
        <v>0</v>
      </c>
      <c r="H20" s="187">
        <f>SUM('Civil S-curve'!J249:J253)</f>
        <v>0</v>
      </c>
      <c r="I20" s="187">
        <f>SUM('Civil S-curve'!K249:K253)</f>
        <v>0</v>
      </c>
      <c r="J20" s="187">
        <f>SUM('Civil S-curve'!L249:L253)</f>
        <v>0</v>
      </c>
      <c r="K20" s="187">
        <f>SUM('Civil S-curve'!M249:M253)</f>
        <v>0</v>
      </c>
      <c r="L20" s="187">
        <f>SUM('Civil S-curve'!N249:N253)</f>
        <v>0</v>
      </c>
      <c r="M20" s="187">
        <f>SUM('Civil S-curve'!O249:O253)</f>
        <v>547</v>
      </c>
      <c r="N20" s="187">
        <f>SUM('Civil S-curve'!P249:P253)</f>
        <v>510</v>
      </c>
      <c r="O20" s="187">
        <f>SUM('Civil S-curve'!Q249:Q253)</f>
        <v>318</v>
      </c>
      <c r="P20" s="187">
        <f>SUM('Civil S-curve'!R249:R253)</f>
        <v>216</v>
      </c>
      <c r="Q20" s="187">
        <f>SUM('Civil S-curve'!S249:S253)</f>
        <v>113</v>
      </c>
      <c r="R20" s="187">
        <f>SUM('Civil S-curve'!T249:T253)</f>
        <v>34</v>
      </c>
      <c r="S20" s="187">
        <f>SUM('Civil S-curve'!U249:U253)</f>
        <v>199</v>
      </c>
      <c r="T20" s="187">
        <f>SUM('Civil S-curve'!V249:V253)</f>
        <v>343</v>
      </c>
      <c r="U20" s="187">
        <f>SUM('Civil S-curve'!W249:W253)</f>
        <v>35</v>
      </c>
      <c r="V20" s="187">
        <f>SUM('Civil S-curve'!X249:X253)</f>
        <v>84</v>
      </c>
      <c r="W20" s="187">
        <f>SUM('Civil S-curve'!Y249:Y253)</f>
        <v>0</v>
      </c>
      <c r="X20" s="187">
        <f>SUM('Civil S-curve'!Z249:Z253)</f>
        <v>0</v>
      </c>
      <c r="Y20" s="187">
        <f>SUM('Civil S-curve'!AA249:AA253)</f>
        <v>0</v>
      </c>
      <c r="Z20" s="187">
        <f>SUM('Civil S-curve'!AB249:AB253)</f>
        <v>58</v>
      </c>
      <c r="AA20" s="187">
        <f>SUM('Civil S-curve'!AC249:AC253)</f>
        <v>0</v>
      </c>
      <c r="AB20" s="187">
        <f>SUM('Civil S-curve'!AD249:AD253)</f>
        <v>74</v>
      </c>
      <c r="AC20" s="187">
        <f>SUM('Civil S-curve'!AE249:AE253)</f>
        <v>0</v>
      </c>
      <c r="AD20" s="187">
        <f>SUM('Civil S-curve'!AF249:AF253)</f>
        <v>0</v>
      </c>
      <c r="AE20" s="187">
        <f>SUM('Civil S-curve'!AG249:AG253)</f>
        <v>0</v>
      </c>
      <c r="AF20" s="187">
        <f>SUM('Civil S-curve'!AH249:AH253)</f>
        <v>0</v>
      </c>
    </row>
    <row r="21" spans="2:32">
      <c r="B21" s="195" t="s">
        <v>41</v>
      </c>
      <c r="C21" s="190">
        <v>62</v>
      </c>
      <c r="D21" s="187">
        <v>4885</v>
      </c>
      <c r="E21" s="196">
        <f t="shared" si="2"/>
        <v>78.790322580645167</v>
      </c>
      <c r="F21" s="759">
        <f t="shared" si="3"/>
        <v>3298</v>
      </c>
      <c r="G21" s="187">
        <f>SUM('Civil S-curve'!I237:I241)</f>
        <v>0</v>
      </c>
      <c r="H21" s="187">
        <f>SUM('Civil S-curve'!J237:J241)</f>
        <v>0</v>
      </c>
      <c r="I21" s="187">
        <f>SUM('Civil S-curve'!K237:K241)</f>
        <v>0</v>
      </c>
      <c r="J21" s="187">
        <f>SUM('Civil S-curve'!L237:L241)</f>
        <v>0</v>
      </c>
      <c r="K21" s="187">
        <f>SUM('Civil S-curve'!M237:M241)</f>
        <v>0</v>
      </c>
      <c r="L21" s="187">
        <f>SUM('Civil S-curve'!N237:N241)</f>
        <v>0</v>
      </c>
      <c r="M21" s="187">
        <f>SUM('Civil S-curve'!O237:O241)</f>
        <v>0</v>
      </c>
      <c r="N21" s="187">
        <f>SUM('Civil S-curve'!P237:P241)</f>
        <v>0</v>
      </c>
      <c r="O21" s="187">
        <f>SUM('Civil S-curve'!Q237:Q241)</f>
        <v>135</v>
      </c>
      <c r="P21" s="187">
        <f>SUM('Civil S-curve'!R237:R241)</f>
        <v>206</v>
      </c>
      <c r="Q21" s="187">
        <f>SUM('Civil S-curve'!S237:S241)</f>
        <v>379</v>
      </c>
      <c r="R21" s="187">
        <f>SUM('Civil S-curve'!T237:T241)</f>
        <v>678</v>
      </c>
      <c r="S21" s="187">
        <f>SUM('Civil S-curve'!U237:U241)</f>
        <v>223</v>
      </c>
      <c r="T21" s="187">
        <f>SUM('Civil S-curve'!V237:V241)</f>
        <v>125</v>
      </c>
      <c r="U21" s="187">
        <f>SUM('Civil S-curve'!W237:W241)</f>
        <v>72</v>
      </c>
      <c r="V21" s="187">
        <f>SUM('Civil S-curve'!X237:X241)</f>
        <v>62</v>
      </c>
      <c r="W21" s="187">
        <f>SUM('Civil S-curve'!Y237:Y241)</f>
        <v>0</v>
      </c>
      <c r="X21" s="187">
        <f>SUM('Civil S-curve'!Z237:Z241)</f>
        <v>74</v>
      </c>
      <c r="Y21" s="187">
        <f>SUM('Civil S-curve'!AA237:AA241)</f>
        <v>371</v>
      </c>
      <c r="Z21" s="187">
        <f>SUM('Civil S-curve'!AB237:AB241)</f>
        <v>226</v>
      </c>
      <c r="AA21" s="187">
        <f>SUM('Civil S-curve'!AC237:AC241)</f>
        <v>399</v>
      </c>
      <c r="AB21" s="187">
        <f>SUM('Civil S-curve'!AD237:AD241)</f>
        <v>348</v>
      </c>
      <c r="AC21" s="187">
        <f>SUM('Civil S-curve'!AE237:AE241)</f>
        <v>0</v>
      </c>
      <c r="AD21" s="187">
        <f>SUM('Civil S-curve'!AF237:AF241)</f>
        <v>0</v>
      </c>
      <c r="AE21" s="187">
        <f>SUM('Civil S-curve'!AG237:AG241)</f>
        <v>0</v>
      </c>
      <c r="AF21" s="187">
        <f>SUM('Civil S-curve'!AH237:AH241)</f>
        <v>0</v>
      </c>
    </row>
    <row r="22" spans="2:32">
      <c r="B22" s="195" t="s">
        <v>37</v>
      </c>
      <c r="C22" s="190">
        <v>40</v>
      </c>
      <c r="D22" s="187">
        <v>3437</v>
      </c>
      <c r="E22" s="196">
        <f t="shared" si="2"/>
        <v>85.924999999999997</v>
      </c>
      <c r="F22" s="759">
        <f t="shared" si="3"/>
        <v>1872</v>
      </c>
      <c r="G22" s="187">
        <f>SUM('Civil S-curve'!I189:I193)</f>
        <v>0</v>
      </c>
      <c r="H22" s="187">
        <f>SUM('Civil S-curve'!J189:J193)</f>
        <v>0</v>
      </c>
      <c r="I22" s="187">
        <f>SUM('Civil S-curve'!K189:K193)</f>
        <v>0</v>
      </c>
      <c r="J22" s="187">
        <f>SUM('Civil S-curve'!L189:L193)</f>
        <v>0</v>
      </c>
      <c r="K22" s="187">
        <f>SUM('Civil S-curve'!M189:M193)</f>
        <v>0</v>
      </c>
      <c r="L22" s="187">
        <f>SUM('Civil S-curve'!N189:N193)</f>
        <v>0</v>
      </c>
      <c r="M22" s="187">
        <f>SUM('Civil S-curve'!O189:O193)</f>
        <v>100</v>
      </c>
      <c r="N22" s="187">
        <f>SUM('Civil S-curve'!P189:P193)</f>
        <v>448</v>
      </c>
      <c r="O22" s="187">
        <f>SUM('Civil S-curve'!Q189:Q193)</f>
        <v>108</v>
      </c>
      <c r="P22" s="187">
        <f>SUM('Civil S-curve'!R189:R193)</f>
        <v>75</v>
      </c>
      <c r="Q22" s="187">
        <f>SUM('Civil S-curve'!S189:S193)</f>
        <v>37</v>
      </c>
      <c r="R22" s="187">
        <f>SUM('Civil S-curve'!T189:T193)</f>
        <v>164</v>
      </c>
      <c r="S22" s="187">
        <f>SUM('Civil S-curve'!U189:U193)</f>
        <v>107</v>
      </c>
      <c r="T22" s="187">
        <f>SUM('Civil S-curve'!V189:V193)</f>
        <v>255</v>
      </c>
      <c r="U22" s="187">
        <f>SUM('Civil S-curve'!W189:W193)</f>
        <v>292</v>
      </c>
      <c r="V22" s="187">
        <f>SUM('Civil S-curve'!X189:X193)</f>
        <v>52</v>
      </c>
      <c r="W22" s="187">
        <f>SUM('Civil S-curve'!Y189:Y193)</f>
        <v>206</v>
      </c>
      <c r="X22" s="187">
        <f>SUM('Civil S-curve'!Z189:Z193)</f>
        <v>28</v>
      </c>
      <c r="Y22" s="187">
        <f>SUM('Civil S-curve'!AA189:AA193)</f>
        <v>0</v>
      </c>
      <c r="Z22" s="187">
        <f>SUM('Civil S-curve'!AB189:AB193)</f>
        <v>0</v>
      </c>
      <c r="AA22" s="187">
        <f>SUM('Civil S-curve'!AC189:AC193)</f>
        <v>0</v>
      </c>
      <c r="AB22" s="187">
        <f>SUM('Civil S-curve'!AD189:AD193)</f>
        <v>0</v>
      </c>
      <c r="AC22" s="187">
        <f>SUM('Civil S-curve'!AE189:AE193)</f>
        <v>0</v>
      </c>
      <c r="AD22" s="187">
        <f>SUM('Civil S-curve'!AF189:AF193)</f>
        <v>0</v>
      </c>
      <c r="AE22" s="187">
        <f>SUM('Civil S-curve'!AG189:AG193)</f>
        <v>0</v>
      </c>
      <c r="AF22" s="187">
        <f>SUM('Civil S-curve'!AH189:AH193)</f>
        <v>0</v>
      </c>
    </row>
    <row r="23" spans="2:32">
      <c r="B23" s="195" t="s">
        <v>3</v>
      </c>
      <c r="C23" s="190">
        <v>55</v>
      </c>
      <c r="D23" s="187">
        <v>2141</v>
      </c>
      <c r="E23" s="196">
        <f t="shared" si="2"/>
        <v>38.927272727272729</v>
      </c>
      <c r="F23" s="759">
        <f t="shared" si="3"/>
        <v>3006</v>
      </c>
      <c r="G23" s="187">
        <f>SUM('Civil S-curve'!I261:I265)</f>
        <v>0</v>
      </c>
      <c r="H23" s="187">
        <f>SUM('Civil S-curve'!J261:J265)</f>
        <v>0</v>
      </c>
      <c r="I23" s="187">
        <f>SUM('Civil S-curve'!K261:K265)</f>
        <v>0</v>
      </c>
      <c r="J23" s="187">
        <f>SUM('Civil S-curve'!L261:L265)</f>
        <v>0</v>
      </c>
      <c r="K23" s="187">
        <f>SUM('Civil S-curve'!M261:M265)</f>
        <v>522</v>
      </c>
      <c r="L23" s="187">
        <f>SUM('Civil S-curve'!N261:N265)</f>
        <v>532</v>
      </c>
      <c r="M23" s="187">
        <f>SUM('Civil S-curve'!O261:O265)</f>
        <v>376</v>
      </c>
      <c r="N23" s="187">
        <f>SUM('Civil S-curve'!P261:P265)</f>
        <v>178</v>
      </c>
      <c r="O23" s="187">
        <f>SUM('Civil S-curve'!Q261:Q265)</f>
        <v>314</v>
      </c>
      <c r="P23" s="187">
        <f>SUM('Civil S-curve'!R261:R265)</f>
        <v>188</v>
      </c>
      <c r="Q23" s="187">
        <f>SUM('Civil S-curve'!S261:S265)</f>
        <v>301</v>
      </c>
      <c r="R23" s="187">
        <f>SUM('Civil S-curve'!T261:T265)</f>
        <v>300</v>
      </c>
      <c r="S23" s="187">
        <f>SUM('Civil S-curve'!U261:U265)</f>
        <v>295</v>
      </c>
      <c r="T23" s="187">
        <f>SUM('Civil S-curve'!V261:V265)</f>
        <v>0</v>
      </c>
      <c r="U23" s="187">
        <f>SUM('Civil S-curve'!W261:W265)</f>
        <v>0</v>
      </c>
      <c r="V23" s="187">
        <f>SUM('Civil S-curve'!X261:X265)</f>
        <v>0</v>
      </c>
      <c r="W23" s="187">
        <f>SUM('Civil S-curve'!Y261:Y265)</f>
        <v>0</v>
      </c>
      <c r="X23" s="187">
        <f>SUM('Civil S-curve'!Z261:Z265)</f>
        <v>0</v>
      </c>
      <c r="Y23" s="187">
        <f>SUM('Civil S-curve'!AA261:AA265)</f>
        <v>0</v>
      </c>
      <c r="Z23" s="187">
        <f>SUM('Civil S-curve'!AB261:AB265)</f>
        <v>0</v>
      </c>
      <c r="AA23" s="187">
        <f>SUM('Civil S-curve'!AC261:AC265)</f>
        <v>0</v>
      </c>
      <c r="AB23" s="187">
        <f>SUM('Civil S-curve'!AD261:AD265)</f>
        <v>0</v>
      </c>
      <c r="AC23" s="187">
        <f>SUM('Civil S-curve'!AE261:AE265)</f>
        <v>0</v>
      </c>
      <c r="AD23" s="187">
        <f>SUM('Civil S-curve'!AF261:AF265)</f>
        <v>0</v>
      </c>
      <c r="AE23" s="187">
        <f>SUM('Civil S-curve'!AG261:AG265)</f>
        <v>0</v>
      </c>
      <c r="AF23" s="187">
        <f>SUM('Civil S-curve'!AH261:AH265)</f>
        <v>0</v>
      </c>
    </row>
    <row r="24" spans="2:32">
      <c r="B24" s="195" t="s">
        <v>1</v>
      </c>
      <c r="C24" s="190">
        <v>54</v>
      </c>
      <c r="D24" s="187">
        <v>2668</v>
      </c>
      <c r="E24" s="196">
        <f t="shared" si="2"/>
        <v>49.407407407407405</v>
      </c>
      <c r="F24" s="759">
        <f t="shared" si="3"/>
        <v>2613.6</v>
      </c>
      <c r="G24" s="187">
        <f>SUM('Civil S-curve'!I201:I205)</f>
        <v>0</v>
      </c>
      <c r="H24" s="187">
        <f>SUM('Civil S-curve'!J201:J205)</f>
        <v>0</v>
      </c>
      <c r="I24" s="187">
        <f>SUM('Civil S-curve'!K201:K205)</f>
        <v>327</v>
      </c>
      <c r="J24" s="187">
        <f>SUM('Civil S-curve'!L201:L205)</f>
        <v>594.6</v>
      </c>
      <c r="K24" s="187">
        <f>SUM('Civil S-curve'!M201:M205)</f>
        <v>151</v>
      </c>
      <c r="L24" s="187">
        <f>SUM('Civil S-curve'!N201:N205)</f>
        <v>40</v>
      </c>
      <c r="M24" s="187">
        <f>SUM('Civil S-curve'!O201:O205)</f>
        <v>119</v>
      </c>
      <c r="N24" s="187">
        <f>SUM('Civil S-curve'!P201:P205)</f>
        <v>138</v>
      </c>
      <c r="O24" s="187">
        <f>SUM('Civil S-curve'!Q201:Q205)</f>
        <v>443</v>
      </c>
      <c r="P24" s="187">
        <f>SUM('Civil S-curve'!R201:R205)</f>
        <v>437</v>
      </c>
      <c r="Q24" s="187">
        <f>SUM('Civil S-curve'!S201:S205)</f>
        <v>269</v>
      </c>
      <c r="R24" s="187">
        <f>SUM('Civil S-curve'!T201:T205)</f>
        <v>32</v>
      </c>
      <c r="S24" s="187">
        <f>SUM('Civil S-curve'!U201:U205)</f>
        <v>28</v>
      </c>
      <c r="T24" s="187">
        <f>SUM('Civil S-curve'!V201:V205)</f>
        <v>35</v>
      </c>
      <c r="U24" s="187">
        <f>SUM('Civil S-curve'!W201:W205)</f>
        <v>0</v>
      </c>
      <c r="V24" s="187">
        <f>SUM('Civil S-curve'!X201:X205)</f>
        <v>0</v>
      </c>
      <c r="W24" s="187">
        <f>SUM('Civil S-curve'!Y201:Y205)</f>
        <v>0</v>
      </c>
      <c r="X24" s="187">
        <f>SUM('Civil S-curve'!Z201:Z205)</f>
        <v>0</v>
      </c>
      <c r="Y24" s="187">
        <f>SUM('Civil S-curve'!AA201:AA205)</f>
        <v>0</v>
      </c>
      <c r="Z24" s="187">
        <f>SUM('Civil S-curve'!AB201:AB205)</f>
        <v>0</v>
      </c>
      <c r="AA24" s="187">
        <f>SUM('Civil S-curve'!AC201:AC205)</f>
        <v>0</v>
      </c>
      <c r="AB24" s="187">
        <f>SUM('Civil S-curve'!AD201:AD205)</f>
        <v>0</v>
      </c>
      <c r="AC24" s="187">
        <f>SUM('Civil S-curve'!AE201:AE205)</f>
        <v>0</v>
      </c>
      <c r="AD24" s="187">
        <f>SUM('Civil S-curve'!AF201:AF205)</f>
        <v>0</v>
      </c>
      <c r="AE24" s="187">
        <f>SUM('Civil S-curve'!AG201:AG205)</f>
        <v>0</v>
      </c>
      <c r="AF24" s="187">
        <f>SUM('Civil S-curve'!AH201:AH205)</f>
        <v>0</v>
      </c>
    </row>
    <row r="25" spans="2:32">
      <c r="B25" s="195" t="s">
        <v>14</v>
      </c>
      <c r="C25" s="190">
        <v>30</v>
      </c>
      <c r="D25" s="187">
        <v>2442</v>
      </c>
      <c r="E25" s="196">
        <f t="shared" si="2"/>
        <v>81.400000000000006</v>
      </c>
      <c r="F25" s="759">
        <f t="shared" si="3"/>
        <v>1916.5</v>
      </c>
      <c r="G25" s="187">
        <f>SUM('Civil S-curve'!I225:I229)</f>
        <v>0</v>
      </c>
      <c r="H25" s="187">
        <f>SUM('Civil S-curve'!J225:J229)</f>
        <v>597</v>
      </c>
      <c r="I25" s="187">
        <f>SUM('Civil S-curve'!K225:K229)</f>
        <v>310</v>
      </c>
      <c r="J25" s="187">
        <f>SUM('Civil S-curve'!L225:L229)</f>
        <v>0</v>
      </c>
      <c r="K25" s="187">
        <f>SUM('Civil S-curve'!M225:M229)</f>
        <v>0</v>
      </c>
      <c r="L25" s="187">
        <f>SUM('Civil S-curve'!N225:N229)</f>
        <v>76</v>
      </c>
      <c r="M25" s="187">
        <f>SUM('Civil S-curve'!O225:O229)</f>
        <v>56</v>
      </c>
      <c r="N25" s="187">
        <f>SUM('Civil S-curve'!P225:P229)</f>
        <v>0</v>
      </c>
      <c r="O25" s="187">
        <f>SUM('Civil S-curve'!Q225:Q229)</f>
        <v>0</v>
      </c>
      <c r="P25" s="187">
        <f>SUM('Civil S-curve'!R225:R229)</f>
        <v>0</v>
      </c>
      <c r="Q25" s="187">
        <f>SUM('Civil S-curve'!S225:S229)</f>
        <v>0</v>
      </c>
      <c r="R25" s="187">
        <f>SUM('Civil S-curve'!T225:T229)</f>
        <v>0</v>
      </c>
      <c r="S25" s="187">
        <f>SUM('Civil S-curve'!U225:U229)</f>
        <v>40</v>
      </c>
      <c r="T25" s="187">
        <f>SUM('Civil S-curve'!V225:V229)</f>
        <v>39</v>
      </c>
      <c r="U25" s="187">
        <f>SUM('Civil S-curve'!W225:W229)</f>
        <v>34</v>
      </c>
      <c r="V25" s="187">
        <f>SUM('Civil S-curve'!X225:X229)</f>
        <v>36</v>
      </c>
      <c r="W25" s="187">
        <f>SUM('Civil S-curve'!Y225:Y229)</f>
        <v>104.5</v>
      </c>
      <c r="X25" s="187">
        <f>SUM('Civil S-curve'!Z225:Z229)</f>
        <v>305</v>
      </c>
      <c r="Y25" s="187">
        <f>SUM('Civil S-curve'!AA225:AA229)</f>
        <v>259</v>
      </c>
      <c r="Z25" s="187">
        <f>SUM('Civil S-curve'!AB225:AB229)</f>
        <v>60</v>
      </c>
      <c r="AA25" s="187">
        <f>SUM('Civil S-curve'!AC225:AC229)</f>
        <v>0</v>
      </c>
      <c r="AB25" s="187">
        <f>SUM('Civil S-curve'!AD225:AD229)</f>
        <v>0</v>
      </c>
      <c r="AC25" s="187">
        <f>SUM('Civil S-curve'!AE225:AE229)</f>
        <v>0</v>
      </c>
      <c r="AD25" s="187">
        <f>SUM('Civil S-curve'!AF225:AF229)</f>
        <v>0</v>
      </c>
      <c r="AE25" s="187">
        <f>SUM('Civil S-curve'!AG225:AG229)</f>
        <v>0</v>
      </c>
      <c r="AF25" s="187">
        <f>SUM('Civil S-curve'!AH225:AH229)</f>
        <v>0</v>
      </c>
    </row>
    <row r="26" spans="2:32">
      <c r="B26" s="195" t="s">
        <v>43</v>
      </c>
      <c r="C26" s="190">
        <v>43</v>
      </c>
      <c r="D26" s="187">
        <v>2580</v>
      </c>
      <c r="E26" s="196">
        <f t="shared" si="2"/>
        <v>60</v>
      </c>
      <c r="F26" s="759">
        <f t="shared" si="3"/>
        <v>2444.5</v>
      </c>
      <c r="G26" s="187">
        <f>SUM('Civil S-curve'!I273:I277)</f>
        <v>0</v>
      </c>
      <c r="H26" s="187">
        <f>SUM('Civil S-curve'!J273:J277)</f>
        <v>0</v>
      </c>
      <c r="I26" s="187">
        <f>SUM('Civil S-curve'!K273:K277)</f>
        <v>0</v>
      </c>
      <c r="J26" s="187">
        <f>SUM('Civil S-curve'!L273:L277)</f>
        <v>0</v>
      </c>
      <c r="K26" s="187">
        <f>SUM('Civil S-curve'!M273:M277)</f>
        <v>75</v>
      </c>
      <c r="L26" s="187">
        <f>SUM('Civil S-curve'!N273:N277)</f>
        <v>315</v>
      </c>
      <c r="M26" s="187">
        <f>SUM('Civil S-curve'!O273:O277)</f>
        <v>0</v>
      </c>
      <c r="N26" s="187">
        <f>SUM('Civil S-curve'!P273:P277)</f>
        <v>0</v>
      </c>
      <c r="O26" s="187">
        <f>SUM('Civil S-curve'!Q273:Q277)</f>
        <v>749</v>
      </c>
      <c r="P26" s="187">
        <f>SUM('Civil S-curve'!R273:R277)</f>
        <v>160</v>
      </c>
      <c r="Q26" s="187">
        <f>SUM('Civil S-curve'!S273:S277)</f>
        <v>0</v>
      </c>
      <c r="R26" s="187">
        <f>SUM('Civil S-curve'!T273:T277)</f>
        <v>0</v>
      </c>
      <c r="S26" s="187">
        <f>SUM('Civil S-curve'!U273:U277)</f>
        <v>250</v>
      </c>
      <c r="T26" s="187">
        <f>SUM('Civil S-curve'!V273:V277)</f>
        <v>156</v>
      </c>
      <c r="U26" s="187">
        <f>SUM('Civil S-curve'!W273:W277)</f>
        <v>0</v>
      </c>
      <c r="V26" s="187">
        <f>SUM('Civil S-curve'!X273:X277)</f>
        <v>0</v>
      </c>
      <c r="W26" s="187">
        <f>SUM('Civil S-curve'!Y273:Y277)</f>
        <v>70.5</v>
      </c>
      <c r="X26" s="187">
        <f>SUM('Civil S-curve'!Z273:Z277)</f>
        <v>147</v>
      </c>
      <c r="Y26" s="187">
        <f>SUM('Civil S-curve'!AA273:AA277)</f>
        <v>120</v>
      </c>
      <c r="Z26" s="187">
        <f>SUM('Civil S-curve'!AB273:AB277)</f>
        <v>201</v>
      </c>
      <c r="AA26" s="187">
        <f>SUM('Civil S-curve'!AC273:AC277)</f>
        <v>136</v>
      </c>
      <c r="AB26" s="187">
        <f>SUM('Civil S-curve'!AD273:AD277)</f>
        <v>65</v>
      </c>
      <c r="AC26" s="187">
        <f>SUM('Civil S-curve'!AE273:AE277)</f>
        <v>0</v>
      </c>
      <c r="AD26" s="187">
        <f>SUM('Civil S-curve'!AF273:AF277)</f>
        <v>0</v>
      </c>
      <c r="AE26" s="187">
        <f>SUM('Civil S-curve'!AG273:AG277)</f>
        <v>0</v>
      </c>
      <c r="AF26" s="187">
        <f>SUM('Civil S-curve'!AH273:AH277)</f>
        <v>0</v>
      </c>
    </row>
    <row r="27" spans="2:32">
      <c r="B27" s="195" t="s">
        <v>472</v>
      </c>
      <c r="C27" s="190">
        <v>110</v>
      </c>
      <c r="D27" s="187">
        <v>6453</v>
      </c>
      <c r="E27" s="196">
        <f t="shared" si="2"/>
        <v>58.663636363636364</v>
      </c>
      <c r="F27" s="759">
        <f t="shared" si="3"/>
        <v>5184</v>
      </c>
      <c r="G27" s="187">
        <f>SUM('Civil S-curve'!I285:I289)</f>
        <v>0</v>
      </c>
      <c r="H27" s="187">
        <f>SUM('Civil S-curve'!J285:J289)</f>
        <v>0</v>
      </c>
      <c r="I27" s="187">
        <f>SUM('Civil S-curve'!K285:K289)</f>
        <v>0</v>
      </c>
      <c r="J27" s="187">
        <f>SUM('Civil S-curve'!L285:L289)</f>
        <v>0</v>
      </c>
      <c r="K27" s="187">
        <f>SUM('Civil S-curve'!M285:M289)</f>
        <v>0</v>
      </c>
      <c r="L27" s="187">
        <f>SUM('Civil S-curve'!N285:N289)</f>
        <v>0</v>
      </c>
      <c r="M27" s="187">
        <f>SUM('Civil S-curve'!O285:O289)</f>
        <v>0</v>
      </c>
      <c r="N27" s="187">
        <f>SUM('Civil S-curve'!P285:P289)</f>
        <v>283</v>
      </c>
      <c r="O27" s="187">
        <f>SUM('Civil S-curve'!Q285:Q289)</f>
        <v>120</v>
      </c>
      <c r="P27" s="187">
        <f>SUM('Civil S-curve'!R285:R289)</f>
        <v>60</v>
      </c>
      <c r="Q27" s="187">
        <f>SUM('Civil S-curve'!S285:S289)</f>
        <v>18</v>
      </c>
      <c r="R27" s="187">
        <f>SUM('Civil S-curve'!T285:T289)</f>
        <v>343</v>
      </c>
      <c r="S27" s="187">
        <f>SUM('Civil S-curve'!U285:U289)</f>
        <v>73</v>
      </c>
      <c r="T27" s="187">
        <f>SUM('Civil S-curve'!V285:V289)</f>
        <v>176</v>
      </c>
      <c r="U27" s="187">
        <f>SUM('Civil S-curve'!W285:W289)</f>
        <v>18</v>
      </c>
      <c r="V27" s="187">
        <f>SUM('Civil S-curve'!X285:X289)</f>
        <v>977</v>
      </c>
      <c r="W27" s="187">
        <f>SUM('Civil S-curve'!Y285:Y289)</f>
        <v>489</v>
      </c>
      <c r="X27" s="187">
        <f>SUM('Civil S-curve'!Z285:Z289)</f>
        <v>542</v>
      </c>
      <c r="Y27" s="187">
        <f>SUM('Civil S-curve'!AA285:AA289)</f>
        <v>739</v>
      </c>
      <c r="Z27" s="187">
        <f>SUM('Civil S-curve'!AB285:AB289)</f>
        <v>538</v>
      </c>
      <c r="AA27" s="187">
        <f>SUM('Civil S-curve'!AC285:AC289)</f>
        <v>641</v>
      </c>
      <c r="AB27" s="187">
        <f>SUM('Civil S-curve'!AD285:AD289)</f>
        <v>167</v>
      </c>
      <c r="AC27" s="187">
        <f>SUM('Civil S-curve'!AE285:AE289)</f>
        <v>0</v>
      </c>
      <c r="AD27" s="187">
        <f>SUM('Civil S-curve'!AF285:AF289)</f>
        <v>0</v>
      </c>
      <c r="AE27" s="187">
        <f>SUM('Civil S-curve'!AG285:AG289)</f>
        <v>0</v>
      </c>
      <c r="AF27" s="187">
        <f>SUM('Civil S-curve'!AH285:AH289)</f>
        <v>0</v>
      </c>
    </row>
    <row r="28" spans="2:32">
      <c r="B28" s="195" t="s">
        <v>40</v>
      </c>
      <c r="C28" s="190">
        <v>36</v>
      </c>
      <c r="D28" s="187">
        <v>3367</v>
      </c>
      <c r="E28" s="196">
        <f t="shared" si="2"/>
        <v>93.527777777777771</v>
      </c>
      <c r="F28" s="759">
        <f t="shared" si="3"/>
        <v>1080</v>
      </c>
      <c r="G28" s="187">
        <f>SUM('Civil S-curve'!I213:I217)</f>
        <v>0</v>
      </c>
      <c r="H28" s="187">
        <f>SUM('Civil S-curve'!J213:J217)</f>
        <v>0</v>
      </c>
      <c r="I28" s="187">
        <f>SUM('Civil S-curve'!K213:K217)</f>
        <v>0</v>
      </c>
      <c r="J28" s="187">
        <f>SUM('Civil S-curve'!L213:L217)</f>
        <v>0</v>
      </c>
      <c r="K28" s="187">
        <f>SUM('Civil S-curve'!M213:M217)</f>
        <v>0</v>
      </c>
      <c r="L28" s="187">
        <f>SUM('Civil S-curve'!N213:N217)</f>
        <v>0</v>
      </c>
      <c r="M28" s="187">
        <f>SUM('Civil S-curve'!O213:O217)</f>
        <v>0</v>
      </c>
      <c r="N28" s="187">
        <f>SUM('Civil S-curve'!P213:P217)</f>
        <v>0</v>
      </c>
      <c r="O28" s="187">
        <f>SUM('Civil S-curve'!Q213:Q217)</f>
        <v>0</v>
      </c>
      <c r="P28" s="187">
        <f>SUM('Civil S-curve'!R213:R217)</f>
        <v>246</v>
      </c>
      <c r="Q28" s="187">
        <f>SUM('Civil S-curve'!S213:S217)</f>
        <v>279</v>
      </c>
      <c r="R28" s="187">
        <f>SUM('Civil S-curve'!T213:T217)</f>
        <v>90</v>
      </c>
      <c r="S28" s="187">
        <f>SUM('Civil S-curve'!U213:U217)</f>
        <v>58</v>
      </c>
      <c r="T28" s="187">
        <f>SUM('Civil S-curve'!V213:V217)</f>
        <v>47</v>
      </c>
      <c r="U28" s="187">
        <f>SUM('Civil S-curve'!W213:W217)</f>
        <v>0</v>
      </c>
      <c r="V28" s="187">
        <f>SUM('Civil S-curve'!X213:X217)</f>
        <v>16</v>
      </c>
      <c r="W28" s="187">
        <f>SUM('Civil S-curve'!Y213:Y217)</f>
        <v>0</v>
      </c>
      <c r="X28" s="187">
        <f>SUM('Civil S-curve'!Z213:Z217)</f>
        <v>0</v>
      </c>
      <c r="Y28" s="187">
        <f>SUM('Civil S-curve'!AA213:AA217)</f>
        <v>0</v>
      </c>
      <c r="Z28" s="187">
        <f>SUM('Civil S-curve'!AB213:AB217)</f>
        <v>70</v>
      </c>
      <c r="AA28" s="187">
        <f>SUM('Civil S-curve'!AC213:AC217)</f>
        <v>0</v>
      </c>
      <c r="AB28" s="187">
        <f>SUM('Civil S-curve'!AD213:AD217)</f>
        <v>274</v>
      </c>
      <c r="AC28" s="187">
        <f>SUM('Civil S-curve'!AE213:AE217)</f>
        <v>0</v>
      </c>
      <c r="AD28" s="187">
        <f>SUM('Civil S-curve'!AF213:AF217)</f>
        <v>0</v>
      </c>
      <c r="AE28" s="187">
        <f>SUM('Civil S-curve'!AG213:AG217)</f>
        <v>0</v>
      </c>
      <c r="AF28" s="187">
        <f>SUM('Civil S-curve'!AH213:AH217)</f>
        <v>0</v>
      </c>
    </row>
    <row r="29" spans="2:32">
      <c r="B29" s="1244" t="s">
        <v>2328</v>
      </c>
      <c r="C29" s="990"/>
      <c r="D29" s="988"/>
      <c r="E29" s="1245"/>
      <c r="F29" s="759">
        <f t="shared" si="3"/>
        <v>673</v>
      </c>
      <c r="G29" s="187">
        <f>'Civil S-curve'!I295</f>
        <v>0</v>
      </c>
      <c r="H29" s="187">
        <f>'Civil S-curve'!J295</f>
        <v>0</v>
      </c>
      <c r="I29" s="187">
        <f>'Civil S-curve'!K295</f>
        <v>0</v>
      </c>
      <c r="J29" s="187">
        <f>'Civil S-curve'!L295</f>
        <v>0</v>
      </c>
      <c r="K29" s="187">
        <f>'Civil S-curve'!M295</f>
        <v>0</v>
      </c>
      <c r="L29" s="187">
        <f>'Civil S-curve'!N295</f>
        <v>0</v>
      </c>
      <c r="M29" s="187">
        <f>'Civil S-curve'!O295</f>
        <v>0</v>
      </c>
      <c r="N29" s="187">
        <f>'Civil S-curve'!P295</f>
        <v>0</v>
      </c>
      <c r="O29" s="187">
        <f>'Civil S-curve'!Q295</f>
        <v>0</v>
      </c>
      <c r="P29" s="187">
        <f>'Civil S-curve'!R295</f>
        <v>0</v>
      </c>
      <c r="Q29" s="187">
        <f>'Civil S-curve'!S295</f>
        <v>0</v>
      </c>
      <c r="R29" s="187">
        <f>'Civil S-curve'!T295</f>
        <v>0</v>
      </c>
      <c r="S29" s="187">
        <f>'Civil S-curve'!U295</f>
        <v>0</v>
      </c>
      <c r="T29" s="187">
        <f>'Civil S-curve'!V295</f>
        <v>0</v>
      </c>
      <c r="U29" s="187">
        <f>'Civil S-curve'!W295</f>
        <v>0</v>
      </c>
      <c r="V29" s="187">
        <f>'Civil S-curve'!X295</f>
        <v>0</v>
      </c>
      <c r="W29" s="187">
        <f>'Civil S-curve'!Y295</f>
        <v>0</v>
      </c>
      <c r="X29" s="187">
        <f>'Civil S-curve'!Z295</f>
        <v>265</v>
      </c>
      <c r="Y29" s="187">
        <f>'Civil S-curve'!AA295</f>
        <v>49</v>
      </c>
      <c r="Z29" s="187">
        <f>'Civil S-curve'!AB295</f>
        <v>53</v>
      </c>
      <c r="AA29" s="187">
        <f>'Civil S-curve'!AC295</f>
        <v>224</v>
      </c>
      <c r="AB29" s="187">
        <f>'Civil S-curve'!AD295</f>
        <v>82</v>
      </c>
      <c r="AC29" s="187">
        <f>'Civil S-curve'!AE295</f>
        <v>0</v>
      </c>
      <c r="AD29" s="187">
        <f>'Civil S-curve'!AF295</f>
        <v>0</v>
      </c>
      <c r="AE29" s="187">
        <f>'Civil S-curve'!AG295</f>
        <v>0</v>
      </c>
      <c r="AF29" s="187">
        <f>'Civil S-curve'!AH295</f>
        <v>0</v>
      </c>
    </row>
    <row r="30" spans="2:32">
      <c r="B30" s="1244" t="s">
        <v>2329</v>
      </c>
      <c r="C30" s="990"/>
      <c r="D30" s="988"/>
      <c r="E30" s="1245"/>
      <c r="F30" s="759">
        <f t="shared" si="3"/>
        <v>595</v>
      </c>
      <c r="G30" s="187">
        <f>'Civil S-curve'!I296</f>
        <v>0</v>
      </c>
      <c r="H30" s="187">
        <f>'Civil S-curve'!J296</f>
        <v>0</v>
      </c>
      <c r="I30" s="187">
        <f>'Civil S-curve'!K296</f>
        <v>0</v>
      </c>
      <c r="J30" s="187">
        <f>'Civil S-curve'!L296</f>
        <v>0</v>
      </c>
      <c r="K30" s="187">
        <f>'Civil S-curve'!M296</f>
        <v>0</v>
      </c>
      <c r="L30" s="187">
        <f>'Civil S-curve'!N296</f>
        <v>0</v>
      </c>
      <c r="M30" s="187">
        <f>'Civil S-curve'!O296</f>
        <v>0</v>
      </c>
      <c r="N30" s="187">
        <f>'Civil S-curve'!P296</f>
        <v>0</v>
      </c>
      <c r="O30" s="187">
        <f>'Civil S-curve'!Q296</f>
        <v>0</v>
      </c>
      <c r="P30" s="187">
        <f>'Civil S-curve'!R296</f>
        <v>0</v>
      </c>
      <c r="Q30" s="187">
        <f>'Civil S-curve'!S296</f>
        <v>0</v>
      </c>
      <c r="R30" s="187">
        <f>'Civil S-curve'!T296</f>
        <v>0</v>
      </c>
      <c r="S30" s="187">
        <f>'Civil S-curve'!U296</f>
        <v>0</v>
      </c>
      <c r="T30" s="187">
        <f>'Civil S-curve'!V296</f>
        <v>0</v>
      </c>
      <c r="U30" s="187">
        <f>'Civil S-curve'!W296</f>
        <v>0</v>
      </c>
      <c r="V30" s="187">
        <f>'Civil S-curve'!X296</f>
        <v>0</v>
      </c>
      <c r="W30" s="187">
        <f>'Civil S-curve'!Y296</f>
        <v>0</v>
      </c>
      <c r="X30" s="187">
        <f>'Civil S-curve'!Z296</f>
        <v>36</v>
      </c>
      <c r="Y30" s="187">
        <f>'Civil S-curve'!AA296</f>
        <v>0</v>
      </c>
      <c r="Z30" s="187">
        <f>'Civil S-curve'!AB296</f>
        <v>559</v>
      </c>
      <c r="AA30" s="187">
        <f>'Civil S-curve'!AC296</f>
        <v>0</v>
      </c>
      <c r="AB30" s="187">
        <f>'Civil S-curve'!AD296</f>
        <v>0</v>
      </c>
      <c r="AC30" s="187">
        <f>'Civil S-curve'!AE296</f>
        <v>0</v>
      </c>
      <c r="AD30" s="187">
        <f>'Civil S-curve'!AF296</f>
        <v>0</v>
      </c>
      <c r="AE30" s="187">
        <f>'Civil S-curve'!AG296</f>
        <v>0</v>
      </c>
      <c r="AF30" s="187">
        <f>'Civil S-curve'!AH296</f>
        <v>0</v>
      </c>
    </row>
    <row r="31" spans="2:32">
      <c r="B31" s="1244" t="s">
        <v>2330</v>
      </c>
      <c r="C31" s="990"/>
      <c r="D31" s="988"/>
      <c r="E31" s="1245"/>
      <c r="F31" s="759">
        <f t="shared" si="3"/>
        <v>0</v>
      </c>
      <c r="G31" s="187">
        <f>'Civil S-curve'!I297</f>
        <v>0</v>
      </c>
      <c r="H31" s="187">
        <f>'Civil S-curve'!J297</f>
        <v>0</v>
      </c>
      <c r="I31" s="187">
        <f>'Civil S-curve'!K297</f>
        <v>0</v>
      </c>
      <c r="J31" s="187">
        <f>'Civil S-curve'!L297</f>
        <v>0</v>
      </c>
      <c r="K31" s="187">
        <f>'Civil S-curve'!M297</f>
        <v>0</v>
      </c>
      <c r="L31" s="187">
        <f>'Civil S-curve'!N297</f>
        <v>0</v>
      </c>
      <c r="M31" s="187">
        <f>'Civil S-curve'!O297</f>
        <v>0</v>
      </c>
      <c r="N31" s="187">
        <f>'Civil S-curve'!P297</f>
        <v>0</v>
      </c>
      <c r="O31" s="187">
        <f>'Civil S-curve'!Q297</f>
        <v>0</v>
      </c>
      <c r="P31" s="187">
        <f>'Civil S-curve'!R297</f>
        <v>0</v>
      </c>
      <c r="Q31" s="187">
        <f>'Civil S-curve'!S297</f>
        <v>0</v>
      </c>
      <c r="R31" s="187">
        <f>'Civil S-curve'!T297</f>
        <v>0</v>
      </c>
      <c r="S31" s="187">
        <f>'Civil S-curve'!U297</f>
        <v>0</v>
      </c>
      <c r="T31" s="187">
        <f>'Civil S-curve'!V297</f>
        <v>0</v>
      </c>
      <c r="U31" s="187">
        <f>'Civil S-curve'!W297</f>
        <v>0</v>
      </c>
      <c r="V31" s="187">
        <f>'Civil S-curve'!X297</f>
        <v>0</v>
      </c>
      <c r="W31" s="187">
        <f>'Civil S-curve'!Y297</f>
        <v>0</v>
      </c>
      <c r="X31" s="187">
        <f>'Civil S-curve'!Z297</f>
        <v>0</v>
      </c>
      <c r="Y31" s="187">
        <f>'Civil S-curve'!AA297</f>
        <v>0</v>
      </c>
      <c r="Z31" s="187">
        <f>'Civil S-curve'!AB297</f>
        <v>0</v>
      </c>
      <c r="AA31" s="187">
        <f>'Civil S-curve'!AC297</f>
        <v>0</v>
      </c>
      <c r="AB31" s="187">
        <f>'Civil S-curve'!AD297</f>
        <v>0</v>
      </c>
      <c r="AC31" s="187">
        <f>'Civil S-curve'!AE297</f>
        <v>0</v>
      </c>
      <c r="AD31" s="187">
        <f>'Civil S-curve'!AF297</f>
        <v>0</v>
      </c>
      <c r="AE31" s="187">
        <f>'Civil S-curve'!AG297</f>
        <v>0</v>
      </c>
      <c r="AF31" s="187">
        <f>'Civil S-curve'!AH297</f>
        <v>0</v>
      </c>
    </row>
    <row r="32" spans="2:32">
      <c r="B32" s="1244" t="s">
        <v>2331</v>
      </c>
      <c r="C32" s="990"/>
      <c r="D32" s="988"/>
      <c r="E32" s="1245"/>
      <c r="F32" s="759">
        <f t="shared" si="3"/>
        <v>0</v>
      </c>
      <c r="G32" s="187">
        <f>'Civil S-curve'!I298</f>
        <v>0</v>
      </c>
      <c r="H32" s="187">
        <f>'Civil S-curve'!J298</f>
        <v>0</v>
      </c>
      <c r="I32" s="187">
        <f>'Civil S-curve'!K298</f>
        <v>0</v>
      </c>
      <c r="J32" s="187">
        <f>'Civil S-curve'!L298</f>
        <v>0</v>
      </c>
      <c r="K32" s="187">
        <f>'Civil S-curve'!M298</f>
        <v>0</v>
      </c>
      <c r="L32" s="187">
        <f>'Civil S-curve'!N298</f>
        <v>0</v>
      </c>
      <c r="M32" s="187">
        <f>'Civil S-curve'!O298</f>
        <v>0</v>
      </c>
      <c r="N32" s="187">
        <f>'Civil S-curve'!P298</f>
        <v>0</v>
      </c>
      <c r="O32" s="187">
        <f>'Civil S-curve'!Q298</f>
        <v>0</v>
      </c>
      <c r="P32" s="187">
        <f>'Civil S-curve'!R298</f>
        <v>0</v>
      </c>
      <c r="Q32" s="187">
        <f>'Civil S-curve'!S298</f>
        <v>0</v>
      </c>
      <c r="R32" s="187">
        <f>'Civil S-curve'!T298</f>
        <v>0</v>
      </c>
      <c r="S32" s="187">
        <f>'Civil S-curve'!U298</f>
        <v>0</v>
      </c>
      <c r="T32" s="187">
        <f>'Civil S-curve'!V298</f>
        <v>0</v>
      </c>
      <c r="U32" s="187">
        <f>'Civil S-curve'!W298</f>
        <v>0</v>
      </c>
      <c r="V32" s="187">
        <f>'Civil S-curve'!X298</f>
        <v>0</v>
      </c>
      <c r="W32" s="187">
        <f>'Civil S-curve'!Y298</f>
        <v>0</v>
      </c>
      <c r="X32" s="187">
        <f>'Civil S-curve'!Z298</f>
        <v>0</v>
      </c>
      <c r="Y32" s="187">
        <f>'Civil S-curve'!AA298</f>
        <v>0</v>
      </c>
      <c r="Z32" s="187">
        <f>'Civil S-curve'!AB298</f>
        <v>0</v>
      </c>
      <c r="AA32" s="187">
        <f>'Civil S-curve'!AC298</f>
        <v>0</v>
      </c>
      <c r="AB32" s="187">
        <f>'Civil S-curve'!AD298</f>
        <v>0</v>
      </c>
      <c r="AC32" s="187">
        <f>'Civil S-curve'!AE298</f>
        <v>0</v>
      </c>
      <c r="AD32" s="187">
        <f>'Civil S-curve'!AF298</f>
        <v>0</v>
      </c>
      <c r="AE32" s="187">
        <f>'Civil S-curve'!AG298</f>
        <v>0</v>
      </c>
      <c r="AF32" s="187">
        <f>'Civil S-curve'!AH298</f>
        <v>0</v>
      </c>
    </row>
    <row r="33" spans="2:32">
      <c r="B33" s="1244" t="s">
        <v>2332</v>
      </c>
      <c r="C33" s="990"/>
      <c r="D33" s="988"/>
      <c r="E33" s="1245"/>
      <c r="F33" s="759">
        <f t="shared" si="3"/>
        <v>862</v>
      </c>
      <c r="G33" s="187">
        <f>'Civil S-curve'!I299</f>
        <v>0</v>
      </c>
      <c r="H33" s="187">
        <f>'Civil S-curve'!J299</f>
        <v>0</v>
      </c>
      <c r="I33" s="187">
        <f>'Civil S-curve'!K299</f>
        <v>0</v>
      </c>
      <c r="J33" s="187">
        <f>'Civil S-curve'!L299</f>
        <v>0</v>
      </c>
      <c r="K33" s="187">
        <f>'Civil S-curve'!M299</f>
        <v>0</v>
      </c>
      <c r="L33" s="187">
        <f>'Civil S-curve'!N299</f>
        <v>0</v>
      </c>
      <c r="M33" s="187">
        <f>'Civil S-curve'!O299</f>
        <v>0</v>
      </c>
      <c r="N33" s="187">
        <f>'Civil S-curve'!P299</f>
        <v>0</v>
      </c>
      <c r="O33" s="187">
        <f>'Civil S-curve'!Q299</f>
        <v>0</v>
      </c>
      <c r="P33" s="187">
        <f>'Civil S-curve'!R299</f>
        <v>0</v>
      </c>
      <c r="Q33" s="187">
        <f>'Civil S-curve'!S299</f>
        <v>0</v>
      </c>
      <c r="R33" s="187">
        <f>'Civil S-curve'!T299</f>
        <v>0</v>
      </c>
      <c r="S33" s="187">
        <f>'Civil S-curve'!U299</f>
        <v>0</v>
      </c>
      <c r="T33" s="187">
        <f>'Civil S-curve'!V299</f>
        <v>0</v>
      </c>
      <c r="U33" s="187">
        <f>'Civil S-curve'!W299</f>
        <v>0</v>
      </c>
      <c r="V33" s="187">
        <f>'Civil S-curve'!X299</f>
        <v>0</v>
      </c>
      <c r="W33" s="187">
        <f>'Civil S-curve'!Y299</f>
        <v>0</v>
      </c>
      <c r="X33" s="187">
        <f>'Civil S-curve'!Z299</f>
        <v>0</v>
      </c>
      <c r="Y33" s="187">
        <f>'Civil S-curve'!AA299</f>
        <v>18</v>
      </c>
      <c r="Z33" s="187">
        <f>'Civil S-curve'!AB299</f>
        <v>0</v>
      </c>
      <c r="AA33" s="187">
        <f>'Civil S-curve'!AC299</f>
        <v>844</v>
      </c>
      <c r="AB33" s="187">
        <f>'Civil S-curve'!AD299</f>
        <v>0</v>
      </c>
      <c r="AC33" s="187">
        <f>'Civil S-curve'!AE299</f>
        <v>0</v>
      </c>
      <c r="AD33" s="187">
        <f>'Civil S-curve'!AF299</f>
        <v>0</v>
      </c>
      <c r="AE33" s="187">
        <f>'Civil S-curve'!AG299</f>
        <v>0</v>
      </c>
      <c r="AF33" s="187">
        <f>'Civil S-curve'!AH299</f>
        <v>0</v>
      </c>
    </row>
    <row r="34" spans="2:32" ht="18.5">
      <c r="B34" s="197" t="s">
        <v>922</v>
      </c>
      <c r="C34" s="198">
        <f>SUM(C18:C28)</f>
        <v>550</v>
      </c>
      <c r="D34" s="198">
        <f>SUM(D18:D28)</f>
        <v>33951</v>
      </c>
      <c r="E34" s="198"/>
      <c r="F34" s="469">
        <f>SUM(F18:F33)</f>
        <v>29435.05</v>
      </c>
      <c r="G34" s="198">
        <f t="shared" ref="G34" si="4">SUM(G18:G33)</f>
        <v>0</v>
      </c>
      <c r="H34" s="198">
        <f t="shared" ref="H34" si="5">SUM(H18:H33)</f>
        <v>853</v>
      </c>
      <c r="I34" s="198">
        <f t="shared" ref="I34" si="6">SUM(I18:I33)</f>
        <v>661</v>
      </c>
      <c r="J34" s="198">
        <f t="shared" ref="J34" si="7">SUM(J18:J33)</f>
        <v>901.35</v>
      </c>
      <c r="K34" s="198">
        <f t="shared" ref="K34" si="8">SUM(K18:K33)</f>
        <v>836</v>
      </c>
      <c r="L34" s="198">
        <f t="shared" ref="L34" si="9">SUM(L18:L33)</f>
        <v>1027.7</v>
      </c>
      <c r="M34" s="198">
        <f t="shared" ref="M34" si="10">SUM(M18:M33)</f>
        <v>1322</v>
      </c>
      <c r="N34" s="198">
        <f t="shared" ref="N34" si="11">SUM(N18:N33)</f>
        <v>1787</v>
      </c>
      <c r="O34" s="198">
        <f t="shared" ref="O34" si="12">SUM(O18:O33)</f>
        <v>2288</v>
      </c>
      <c r="P34" s="198">
        <f t="shared" ref="P34" si="13">SUM(P18:P33)</f>
        <v>1588</v>
      </c>
      <c r="Q34" s="198">
        <f t="shared" ref="Q34" si="14">SUM(Q18:Q33)</f>
        <v>1496</v>
      </c>
      <c r="R34" s="198">
        <f t="shared" ref="R34" si="15">SUM(R18:R33)</f>
        <v>1732</v>
      </c>
      <c r="S34" s="198">
        <f t="shared" ref="S34" si="16">SUM(S18:S33)</f>
        <v>1468</v>
      </c>
      <c r="T34" s="198">
        <f t="shared" ref="T34" si="17">SUM(T18:T33)</f>
        <v>1493</v>
      </c>
      <c r="U34" s="198">
        <f t="shared" ref="U34" si="18">SUM(U18:U33)</f>
        <v>659</v>
      </c>
      <c r="V34" s="198">
        <f t="shared" ref="V34" si="19">SUM(V18:V33)</f>
        <v>1390</v>
      </c>
      <c r="W34" s="198">
        <f t="shared" ref="W34" si="20">SUM(W18:W33)</f>
        <v>870</v>
      </c>
      <c r="X34" s="198">
        <f t="shared" ref="X34" si="21">SUM(X18:X33)</f>
        <v>1397</v>
      </c>
      <c r="Y34" s="198">
        <f t="shared" ref="Y34" si="22">SUM(Y18:Y33)</f>
        <v>1845</v>
      </c>
      <c r="Z34" s="198">
        <f t="shared" ref="Z34" si="23">SUM(Z18:Z33)</f>
        <v>2207</v>
      </c>
      <c r="AA34" s="198">
        <f t="shared" ref="AA34:AB34" si="24">SUM(AA18:AA33)</f>
        <v>2540</v>
      </c>
      <c r="AB34" s="198">
        <f t="shared" si="24"/>
        <v>1074</v>
      </c>
      <c r="AC34" s="198">
        <f t="shared" ref="AC34:AF34" si="25">SUM(AC18:AC28)</f>
        <v>0</v>
      </c>
      <c r="AD34" s="198">
        <f t="shared" si="25"/>
        <v>0</v>
      </c>
      <c r="AE34" s="198">
        <f t="shared" si="25"/>
        <v>0</v>
      </c>
      <c r="AF34" s="198">
        <f t="shared" si="25"/>
        <v>0</v>
      </c>
    </row>
    <row r="35" spans="2:32">
      <c r="B35" s="777" t="s">
        <v>644</v>
      </c>
      <c r="C35" s="778"/>
      <c r="D35" s="778"/>
      <c r="E35" s="778"/>
      <c r="F35" s="778"/>
      <c r="G35" s="778"/>
      <c r="H35" s="778"/>
      <c r="I35" s="778"/>
      <c r="J35" s="778"/>
      <c r="K35" s="778"/>
      <c r="L35" s="778"/>
      <c r="M35" s="778"/>
      <c r="N35" s="778"/>
      <c r="O35" s="778"/>
      <c r="P35" s="778"/>
      <c r="Q35" s="778"/>
      <c r="R35" s="778"/>
      <c r="S35" s="778"/>
      <c r="T35" s="778"/>
      <c r="U35" s="778"/>
      <c r="V35" s="778"/>
      <c r="W35" s="778"/>
      <c r="X35" s="778"/>
      <c r="Y35" s="778"/>
      <c r="Z35" s="778"/>
      <c r="AA35" s="778"/>
      <c r="AB35" s="778"/>
      <c r="AC35" s="778"/>
      <c r="AD35" s="778"/>
      <c r="AE35" s="778"/>
      <c r="AF35" s="778"/>
    </row>
    <row r="36" spans="2:32">
      <c r="B36" s="199" t="s">
        <v>95</v>
      </c>
      <c r="C36" s="190">
        <v>773</v>
      </c>
      <c r="D36" s="187">
        <v>8766</v>
      </c>
      <c r="E36" s="196">
        <f>D36/C36</f>
        <v>11.340232858990944</v>
      </c>
      <c r="F36" s="759">
        <f>SUM(G36:AF36)</f>
        <v>7692</v>
      </c>
      <c r="G36" s="187">
        <f>SUMIFS(Backup!$N:$N,Backup!$D:$D,Summary!$B36,Backup!$O:$O,Summary!G$17)</f>
        <v>0</v>
      </c>
      <c r="H36" s="187">
        <f>SUMIFS(Backup!$N:$N,Backup!$D:$D,Summary!$B36,Backup!$O:$O,Summary!H$17)</f>
        <v>0</v>
      </c>
      <c r="I36" s="187">
        <f>SUMIFS(Backup!$N:$N,Backup!$D:$D,Summary!$B36,Backup!$O:$O,Summary!I$17)</f>
        <v>0</v>
      </c>
      <c r="J36" s="187">
        <f>SUMIFS(Backup!$N:$N,Backup!$D:$D,Summary!$B36,Backup!$O:$O,Summary!J$17)</f>
        <v>0</v>
      </c>
      <c r="K36" s="187">
        <f>SUMIFS(Backup!$N:$N,Backup!$D:$D,Summary!$B36,Backup!$O:$O,Summary!K$17)</f>
        <v>0</v>
      </c>
      <c r="L36" s="187">
        <f>SUMIFS(Backup!$N:$N,Backup!$D:$D,Summary!$B36,Backup!$O:$O,Summary!L$17)</f>
        <v>36</v>
      </c>
      <c r="M36" s="187">
        <f>SUMIFS(Backup!$N:$N,Backup!$D:$D,Summary!$B36,Backup!$O:$O,Summary!M$17)</f>
        <v>120</v>
      </c>
      <c r="N36" s="187">
        <f>SUMIFS(Backup!$N:$N,Backup!$D:$D,Summary!$B36,Backup!$O:$O,Summary!N$17)</f>
        <v>180</v>
      </c>
      <c r="O36" s="187">
        <f>SUMIFS(Backup!$N:$N,Backup!$D:$D,Summary!$B36,Backup!$O:$O,Summary!O$17)</f>
        <v>468</v>
      </c>
      <c r="P36" s="187">
        <f>SUMIFS(Backup!$N:$N,Backup!$D:$D,Summary!$B36,Backup!$O:$O,Summary!P$17)</f>
        <v>457</v>
      </c>
      <c r="Q36" s="187">
        <f>SUMIFS(Backup!$N:$N,Backup!$D:$D,Summary!$B36,Backup!$O:$O,Summary!Q$17)</f>
        <v>528</v>
      </c>
      <c r="R36" s="187">
        <f>SUMIFS(Backup!$N:$N,Backup!$D:$D,Summary!$B36,Backup!$O:$O,Summary!R$17)</f>
        <v>599</v>
      </c>
      <c r="S36" s="187">
        <f>SUMIFS(Backup!$N:$N,Backup!$D:$D,Summary!$B36,Backup!$O:$O,Summary!S$17)</f>
        <v>672</v>
      </c>
      <c r="T36" s="187">
        <f>SUMIFS(Backup!$N:$N,Backup!$D:$D,Summary!$B36,Backup!$O:$O,Summary!T$17)</f>
        <v>588</v>
      </c>
      <c r="U36" s="187">
        <f>SUMIFS(Backup!$N:$N,Backup!$D:$D,Summary!$B36,Backup!$O:$O,Summary!U$17)</f>
        <v>372</v>
      </c>
      <c r="V36" s="187">
        <f>SUMIFS(Backup!$N:$N,Backup!$D:$D,Summary!$B36,Backup!$O:$O,Summary!V$17)</f>
        <v>492</v>
      </c>
      <c r="W36" s="187">
        <f>SUMIFS(Backup!$N:$N,Backup!$D:$D,Summary!$B36,Backup!$O:$O,Summary!W$17)</f>
        <v>408</v>
      </c>
      <c r="X36" s="187">
        <f>SUMIFS(Backup!$N:$N,Backup!$D:$D,Summary!$B36,Backup!$O:$O,Summary!X$17)</f>
        <v>588</v>
      </c>
      <c r="Y36" s="187">
        <f>SUMIFS(Backup!$N:$N,Backup!$D:$D,Summary!$B36,Backup!$O:$O,Summary!Y$17)</f>
        <v>912</v>
      </c>
      <c r="Z36" s="187">
        <f>SUMIFS(Backup!$N:$N,Backup!$D:$D,Summary!$B36,Backup!$O:$O,Summary!Z$17)</f>
        <v>516</v>
      </c>
      <c r="AA36" s="187">
        <f>SUMIFS(Backup!$N:$N,Backup!$D:$D,Summary!$B36,Backup!$O:$O,Summary!AA$17)</f>
        <v>492</v>
      </c>
      <c r="AB36" s="187">
        <f>SUMIFS(Backup!$N:$N,Backup!$D:$D,Summary!$B36,Backup!$O:$O,Summary!AB$17)</f>
        <v>264</v>
      </c>
      <c r="AC36" s="187">
        <f>SUMIFS(Backup!$N:$N,Backup!$D:$D,Summary!$B36,Backup!$O:$O,Summary!AC$17)</f>
        <v>0</v>
      </c>
      <c r="AD36" s="187">
        <f>SUMIFS(Backup!$N:$N,Backup!$D:$D,Summary!$B36,Backup!$O:$O,Summary!AD$17)</f>
        <v>0</v>
      </c>
      <c r="AE36" s="187">
        <f>SUMIFS(Backup!$N:$N,Backup!$D:$D,Summary!$B36,Backup!$O:$O,Summary!AE$17)</f>
        <v>0</v>
      </c>
      <c r="AF36" s="187">
        <f>SUMIFS(Backup!$N:$N,Backup!$D:$D,Summary!$B36,Backup!$O:$O,Summary!AF$17)</f>
        <v>0</v>
      </c>
    </row>
    <row r="37" spans="2:32">
      <c r="B37" s="199" t="s">
        <v>96</v>
      </c>
      <c r="C37" s="190">
        <v>807</v>
      </c>
      <c r="D37" s="187">
        <v>9591</v>
      </c>
      <c r="E37" s="196">
        <f>D37/C37</f>
        <v>11.884758364312267</v>
      </c>
      <c r="F37" s="759">
        <f t="shared" ref="F37:F40" si="26">SUM(G37:AF37)</f>
        <v>9069</v>
      </c>
      <c r="G37" s="187">
        <f>SUMIFS(Backup!$N:$N,Backup!$D:$D,Summary!$B37,Backup!$O:$O,Summary!G$17)</f>
        <v>0</v>
      </c>
      <c r="H37" s="187">
        <f>SUMIFS(Backup!$N:$N,Backup!$D:$D,Summary!$B37,Backup!$O:$O,Summary!H$17)</f>
        <v>0</v>
      </c>
      <c r="I37" s="187">
        <f>SUMIFS(Backup!$N:$N,Backup!$D:$D,Summary!$B37,Backup!$O:$O,Summary!I$17)</f>
        <v>0</v>
      </c>
      <c r="J37" s="187">
        <f>SUMIFS(Backup!$N:$N,Backup!$D:$D,Summary!$B37,Backup!$O:$O,Summary!J$17)</f>
        <v>0</v>
      </c>
      <c r="K37" s="187">
        <f>SUMIFS(Backup!$N:$N,Backup!$D:$D,Summary!$B37,Backup!$O:$O,Summary!K$17)</f>
        <v>60</v>
      </c>
      <c r="L37" s="187">
        <f>SUMIFS(Backup!$N:$N,Backup!$D:$D,Summary!$B37,Backup!$O:$O,Summary!L$17)</f>
        <v>228</v>
      </c>
      <c r="M37" s="187">
        <f>SUMIFS(Backup!$N:$N,Backup!$D:$D,Summary!$B37,Backup!$O:$O,Summary!M$17)</f>
        <v>228</v>
      </c>
      <c r="N37" s="187">
        <f>SUMIFS(Backup!$N:$N,Backup!$D:$D,Summary!$B37,Backup!$O:$O,Summary!N$17)</f>
        <v>480</v>
      </c>
      <c r="O37" s="187">
        <f>SUMIFS(Backup!$N:$N,Backup!$D:$D,Summary!$B37,Backup!$O:$O,Summary!O$17)</f>
        <v>612</v>
      </c>
      <c r="P37" s="187">
        <f>SUMIFS(Backup!$N:$N,Backup!$D:$D,Summary!$B37,Backup!$O:$O,Summary!P$17)</f>
        <v>627</v>
      </c>
      <c r="Q37" s="187">
        <f>SUMIFS(Backup!$N:$N,Backup!$D:$D,Summary!$B37,Backup!$O:$O,Summary!Q$17)</f>
        <v>672</v>
      </c>
      <c r="R37" s="187">
        <f>SUMIFS(Backup!$N:$N,Backup!$D:$D,Summary!$B37,Backup!$O:$O,Summary!R$17)</f>
        <v>528</v>
      </c>
      <c r="S37" s="187">
        <f>SUMIFS(Backup!$N:$N,Backup!$D:$D,Summary!$B37,Backup!$O:$O,Summary!S$17)</f>
        <v>768</v>
      </c>
      <c r="T37" s="187">
        <f>SUMIFS(Backup!$N:$N,Backup!$D:$D,Summary!$B37,Backup!$O:$O,Summary!T$17)</f>
        <v>492</v>
      </c>
      <c r="U37" s="187">
        <f>SUMIFS(Backup!$N:$N,Backup!$D:$D,Summary!$B37,Backup!$O:$O,Summary!U$17)</f>
        <v>294</v>
      </c>
      <c r="V37" s="187">
        <f>SUMIFS(Backup!$N:$N,Backup!$D:$D,Summary!$B37,Backup!$O:$O,Summary!V$17)</f>
        <v>588</v>
      </c>
      <c r="W37" s="187">
        <f>SUMIFS(Backup!$N:$N,Backup!$D:$D,Summary!$B37,Backup!$O:$O,Summary!W$17)</f>
        <v>972</v>
      </c>
      <c r="X37" s="187">
        <f>SUMIFS(Backup!$N:$N,Backup!$D:$D,Summary!$B37,Backup!$O:$O,Summary!X$17)</f>
        <v>744</v>
      </c>
      <c r="Y37" s="187">
        <f>SUMIFS(Backup!$N:$N,Backup!$D:$D,Summary!$B37,Backup!$O:$O,Summary!Y$17)</f>
        <v>432</v>
      </c>
      <c r="Z37" s="187">
        <f>SUMIFS(Backup!$N:$N,Backup!$D:$D,Summary!$B37,Backup!$O:$O,Summary!Z$17)</f>
        <v>624</v>
      </c>
      <c r="AA37" s="187">
        <f>SUMIFS(Backup!$N:$N,Backup!$D:$D,Summary!$B37,Backup!$O:$O,Summary!AA$17)</f>
        <v>516</v>
      </c>
      <c r="AB37" s="187">
        <f>SUMIFS(Backup!$N:$N,Backup!$D:$D,Summary!$B37,Backup!$O:$O,Summary!AB$17)</f>
        <v>204</v>
      </c>
      <c r="AC37" s="187">
        <f>SUMIFS(Backup!$N:$N,Backup!$D:$D,Summary!$B37,Backup!$O:$O,Summary!AC$17)</f>
        <v>0</v>
      </c>
      <c r="AD37" s="187">
        <f>SUMIFS(Backup!$N:$N,Backup!$D:$D,Summary!$B37,Backup!$O:$O,Summary!AD$17)</f>
        <v>0</v>
      </c>
      <c r="AE37" s="187">
        <f>SUMIFS(Backup!$N:$N,Backup!$D:$D,Summary!$B37,Backup!$O:$O,Summary!AE$17)</f>
        <v>0</v>
      </c>
      <c r="AF37" s="187">
        <f>SUMIFS(Backup!$N:$N,Backup!$D:$D,Summary!$B37,Backup!$O:$O,Summary!AF$17)</f>
        <v>0</v>
      </c>
    </row>
    <row r="38" spans="2:32">
      <c r="B38" s="199" t="s">
        <v>97</v>
      </c>
      <c r="C38" s="190">
        <v>357</v>
      </c>
      <c r="D38" s="187">
        <v>4330</v>
      </c>
      <c r="E38" s="196">
        <f>D38/C38</f>
        <v>12.128851540616246</v>
      </c>
      <c r="F38" s="759">
        <f t="shared" si="26"/>
        <v>2875.5</v>
      </c>
      <c r="G38" s="187">
        <f>SUMIFS(Backup!$N:$N,Backup!$D:$D,Summary!$B38,Backup!$O:$O,Summary!G$17)</f>
        <v>0</v>
      </c>
      <c r="H38" s="187">
        <f>SUMIFS(Backup!$N:$N,Backup!$D:$D,Summary!$B38,Backup!$O:$O,Summary!H$17)</f>
        <v>0</v>
      </c>
      <c r="I38" s="187">
        <f>SUMIFS(Backup!$N:$N,Backup!$D:$D,Summary!$B38,Backup!$O:$O,Summary!I$17)</f>
        <v>0</v>
      </c>
      <c r="J38" s="187">
        <f>SUMIFS(Backup!$N:$N,Backup!$D:$D,Summary!$B38,Backup!$O:$O,Summary!J$17)</f>
        <v>0</v>
      </c>
      <c r="K38" s="187">
        <f>SUMIFS(Backup!$N:$N,Backup!$D:$D,Summary!$B38,Backup!$O:$O,Summary!K$17)</f>
        <v>0</v>
      </c>
      <c r="L38" s="187">
        <f>SUMIFS(Backup!$N:$N,Backup!$D:$D,Summary!$B38,Backup!$O:$O,Summary!L$17)</f>
        <v>36</v>
      </c>
      <c r="M38" s="187">
        <f>SUMIFS(Backup!$N:$N,Backup!$D:$D,Summary!$B38,Backup!$O:$O,Summary!M$17)</f>
        <v>48</v>
      </c>
      <c r="N38" s="187">
        <f>SUMIFS(Backup!$N:$N,Backup!$D:$D,Summary!$B38,Backup!$O:$O,Summary!N$17)</f>
        <v>36</v>
      </c>
      <c r="O38" s="187">
        <f>SUMIFS(Backup!$N:$N,Backup!$D:$D,Summary!$B38,Backup!$O:$O,Summary!O$17)</f>
        <v>144</v>
      </c>
      <c r="P38" s="187">
        <f>SUMIFS(Backup!$N:$N,Backup!$D:$D,Summary!$B38,Backup!$O:$O,Summary!P$17)</f>
        <v>159.5</v>
      </c>
      <c r="Q38" s="187">
        <f>SUMIFS(Backup!$N:$N,Backup!$D:$D,Summary!$B38,Backup!$O:$O,Summary!Q$17)</f>
        <v>204</v>
      </c>
      <c r="R38" s="187">
        <f>SUMIFS(Backup!$N:$N,Backup!$D:$D,Summary!$B38,Backup!$O:$O,Summary!R$17)</f>
        <v>215</v>
      </c>
      <c r="S38" s="187">
        <f>SUMIFS(Backup!$N:$N,Backup!$D:$D,Summary!$B38,Backup!$O:$O,Summary!S$17)</f>
        <v>144</v>
      </c>
      <c r="T38" s="187">
        <f>SUMIFS(Backup!$N:$N,Backup!$D:$D,Summary!$B38,Backup!$O:$O,Summary!T$17)</f>
        <v>192</v>
      </c>
      <c r="U38" s="187">
        <f>SUMIFS(Backup!$N:$N,Backup!$D:$D,Summary!$B38,Backup!$O:$O,Summary!U$17)</f>
        <v>209</v>
      </c>
      <c r="V38" s="187">
        <f>SUMIFS(Backup!$N:$N,Backup!$D:$D,Summary!$B38,Backup!$O:$O,Summary!V$17)</f>
        <v>240</v>
      </c>
      <c r="W38" s="187">
        <f>SUMIFS(Backup!$N:$N,Backup!$D:$D,Summary!$B38,Backup!$O:$O,Summary!W$17)</f>
        <v>276</v>
      </c>
      <c r="X38" s="187">
        <f>SUMIFS(Backup!$N:$N,Backup!$D:$D,Summary!$B38,Backup!$O:$O,Summary!X$17)</f>
        <v>192</v>
      </c>
      <c r="Y38" s="187">
        <f>SUMIFS(Backup!$N:$N,Backup!$D:$D,Summary!$B38,Backup!$O:$O,Summary!Y$17)</f>
        <v>72</v>
      </c>
      <c r="Z38" s="187">
        <f>SUMIFS(Backup!$N:$N,Backup!$D:$D,Summary!$B38,Backup!$O:$O,Summary!Z$17)</f>
        <v>168</v>
      </c>
      <c r="AA38" s="187">
        <f>SUMIFS(Backup!$N:$N,Backup!$D:$D,Summary!$B38,Backup!$O:$O,Summary!AA$17)</f>
        <v>252</v>
      </c>
      <c r="AB38" s="187">
        <f>SUMIFS(Backup!$N:$N,Backup!$D:$D,Summary!$B38,Backup!$O:$O,Summary!AB$17)</f>
        <v>288</v>
      </c>
      <c r="AC38" s="187">
        <f>SUMIFS(Backup!$N:$N,Backup!$D:$D,Summary!$B38,Backup!$O:$O,Summary!AC$17)</f>
        <v>0</v>
      </c>
      <c r="AD38" s="187">
        <f>SUMIFS(Backup!$N:$N,Backup!$D:$D,Summary!$B38,Backup!$O:$O,Summary!AD$17)</f>
        <v>0</v>
      </c>
      <c r="AE38" s="187">
        <f>SUMIFS(Backup!$N:$N,Backup!$D:$D,Summary!$B38,Backup!$O:$O,Summary!AE$17)</f>
        <v>0</v>
      </c>
      <c r="AF38" s="187">
        <f>SUMIFS(Backup!$N:$N,Backup!$D:$D,Summary!$B38,Backup!$O:$O,Summary!AF$17)</f>
        <v>0</v>
      </c>
    </row>
    <row r="39" spans="2:32">
      <c r="B39" s="199" t="s">
        <v>98</v>
      </c>
      <c r="C39" s="190">
        <v>406</v>
      </c>
      <c r="D39" s="187">
        <v>4131</v>
      </c>
      <c r="E39" s="196">
        <f>D39/C39</f>
        <v>10.174876847290641</v>
      </c>
      <c r="F39" s="759">
        <f t="shared" si="26"/>
        <v>2896.5</v>
      </c>
      <c r="G39" s="187">
        <f>SUMIFS(Backup!$N:$N,Backup!$D:$D,Summary!$B39,Backup!$O:$O,Summary!G$17)</f>
        <v>0</v>
      </c>
      <c r="H39" s="187">
        <f>SUMIFS(Backup!$N:$N,Backup!$D:$D,Summary!$B39,Backup!$O:$O,Summary!H$17)</f>
        <v>0</v>
      </c>
      <c r="I39" s="187">
        <f>SUMIFS(Backup!$N:$N,Backup!$D:$D,Summary!$B39,Backup!$O:$O,Summary!I$17)</f>
        <v>0</v>
      </c>
      <c r="J39" s="187">
        <f>SUMIFS(Backup!$N:$N,Backup!$D:$D,Summary!$B39,Backup!$O:$O,Summary!J$17)</f>
        <v>0</v>
      </c>
      <c r="K39" s="187">
        <f>SUMIFS(Backup!$N:$N,Backup!$D:$D,Summary!$B39,Backup!$O:$O,Summary!K$17)</f>
        <v>24</v>
      </c>
      <c r="L39" s="187">
        <f>SUMIFS(Backup!$N:$N,Backup!$D:$D,Summary!$B39,Backup!$O:$O,Summary!L$17)</f>
        <v>48</v>
      </c>
      <c r="M39" s="187">
        <f>SUMIFS(Backup!$N:$N,Backup!$D:$D,Summary!$B39,Backup!$O:$O,Summary!M$17)</f>
        <v>156</v>
      </c>
      <c r="N39" s="187">
        <f>SUMIFS(Backup!$N:$N,Backup!$D:$D,Summary!$B39,Backup!$O:$O,Summary!N$17)</f>
        <v>216</v>
      </c>
      <c r="O39" s="187">
        <f>SUMIFS(Backup!$N:$N,Backup!$D:$D,Summary!$B39,Backup!$O:$O,Summary!O$17)</f>
        <v>252</v>
      </c>
      <c r="P39" s="187">
        <f>SUMIFS(Backup!$N:$N,Backup!$D:$D,Summary!$B39,Backup!$O:$O,Summary!P$17)</f>
        <v>185.5</v>
      </c>
      <c r="Q39" s="187">
        <f>SUMIFS(Backup!$N:$N,Backup!$D:$D,Summary!$B39,Backup!$O:$O,Summary!Q$17)</f>
        <v>180</v>
      </c>
      <c r="R39" s="187">
        <f>SUMIFS(Backup!$N:$N,Backup!$D:$D,Summary!$B39,Backup!$O:$O,Summary!R$17)</f>
        <v>239</v>
      </c>
      <c r="S39" s="187">
        <f>SUMIFS(Backup!$N:$N,Backup!$D:$D,Summary!$B39,Backup!$O:$O,Summary!S$17)</f>
        <v>156</v>
      </c>
      <c r="T39" s="187">
        <f>SUMIFS(Backup!$N:$N,Backup!$D:$D,Summary!$B39,Backup!$O:$O,Summary!T$17)</f>
        <v>204</v>
      </c>
      <c r="U39" s="187">
        <f>SUMIFS(Backup!$N:$N,Backup!$D:$D,Summary!$B39,Backup!$O:$O,Summary!U$17)</f>
        <v>60</v>
      </c>
      <c r="V39" s="187">
        <f>SUMIFS(Backup!$N:$N,Backup!$D:$D,Summary!$B39,Backup!$O:$O,Summary!V$17)</f>
        <v>120</v>
      </c>
      <c r="W39" s="187">
        <f>SUMIFS(Backup!$N:$N,Backup!$D:$D,Summary!$B39,Backup!$O:$O,Summary!W$17)</f>
        <v>120</v>
      </c>
      <c r="X39" s="187">
        <f>SUMIFS(Backup!$N:$N,Backup!$D:$D,Summary!$B39,Backup!$O:$O,Summary!X$17)</f>
        <v>192</v>
      </c>
      <c r="Y39" s="187">
        <f>SUMIFS(Backup!$N:$N,Backup!$D:$D,Summary!$B39,Backup!$O:$O,Summary!Y$17)</f>
        <v>168</v>
      </c>
      <c r="Z39" s="187">
        <f>SUMIFS(Backup!$N:$N,Backup!$D:$D,Summary!$B39,Backup!$O:$O,Summary!Z$17)</f>
        <v>312</v>
      </c>
      <c r="AA39" s="187">
        <f>SUMIFS(Backup!$N:$N,Backup!$D:$D,Summary!$B39,Backup!$O:$O,Summary!AA$17)</f>
        <v>228</v>
      </c>
      <c r="AB39" s="187">
        <f>SUMIFS(Backup!$N:$N,Backup!$D:$D,Summary!$B39,Backup!$O:$O,Summary!AB$17)</f>
        <v>36</v>
      </c>
      <c r="AC39" s="187">
        <f>SUMIFS(Backup!$N:$N,Backup!$D:$D,Summary!$B39,Backup!$O:$O,Summary!AC$17)</f>
        <v>0</v>
      </c>
      <c r="AD39" s="187">
        <f>SUMIFS(Backup!$N:$N,Backup!$D:$D,Summary!$B39,Backup!$O:$O,Summary!AD$17)</f>
        <v>0</v>
      </c>
      <c r="AE39" s="187">
        <f>SUMIFS(Backup!$N:$N,Backup!$D:$D,Summary!$B39,Backup!$O:$O,Summary!AE$17)</f>
        <v>0</v>
      </c>
      <c r="AF39" s="187">
        <f>SUMIFS(Backup!$N:$N,Backup!$D:$D,Summary!$B39,Backup!$O:$O,Summary!AF$17)</f>
        <v>0</v>
      </c>
    </row>
    <row r="40" spans="2:32">
      <c r="B40" s="199" t="s">
        <v>99</v>
      </c>
      <c r="C40" s="190">
        <v>603</v>
      </c>
      <c r="D40" s="187">
        <v>338</v>
      </c>
      <c r="E40" s="196">
        <f>D40/C40</f>
        <v>0.56053067993366501</v>
      </c>
      <c r="F40" s="759">
        <f t="shared" si="26"/>
        <v>196.5</v>
      </c>
      <c r="G40" s="187">
        <f>SUMIFS(Backup!$N:$N,Backup!$D:$D,Summary!$B40,Backup!$O:$O,Summary!G$17)</f>
        <v>0</v>
      </c>
      <c r="H40" s="187">
        <f>SUMIFS(Backup!$N:$N,Backup!$D:$D,Summary!$B40,Backup!$O:$O,Summary!H$17)</f>
        <v>0</v>
      </c>
      <c r="I40" s="187">
        <f>SUMIFS(Backup!$N:$N,Backup!$D:$D,Summary!$B40,Backup!$O:$O,Summary!I$17)</f>
        <v>0</v>
      </c>
      <c r="J40" s="187">
        <f>SUMIFS(Backup!$N:$N,Backup!$D:$D,Summary!$B40,Backup!$O:$O,Summary!J$17)</f>
        <v>0</v>
      </c>
      <c r="K40" s="187">
        <f>SUMIFS(Backup!$N:$N,Backup!$D:$D,Summary!$B40,Backup!$O:$O,Summary!K$17)</f>
        <v>0</v>
      </c>
      <c r="L40" s="187">
        <f>SUMIFS(Backup!$N:$N,Backup!$D:$D,Summary!$B40,Backup!$O:$O,Summary!L$17)</f>
        <v>0</v>
      </c>
      <c r="M40" s="187">
        <f>SUMIFS(Backup!$N:$N,Backup!$D:$D,Summary!$B40,Backup!$O:$O,Summary!M$17)</f>
        <v>0</v>
      </c>
      <c r="N40" s="187">
        <f>SUMIFS(Backup!$N:$N,Backup!$D:$D,Summary!$B40,Backup!$O:$O,Summary!N$17)</f>
        <v>0</v>
      </c>
      <c r="O40" s="187">
        <f>SUMIFS(Backup!$N:$N,Backup!$D:$D,Summary!$B40,Backup!$O:$O,Summary!O$17)</f>
        <v>0</v>
      </c>
      <c r="P40" s="187">
        <f>SUMIFS(Backup!$N:$N,Backup!$D:$D,Summary!$B40,Backup!$O:$O,Summary!P$17)</f>
        <v>8</v>
      </c>
      <c r="Q40" s="187">
        <f>SUMIFS(Backup!$N:$N,Backup!$D:$D,Summary!$B40,Backup!$O:$O,Summary!Q$17)</f>
        <v>17.5</v>
      </c>
      <c r="R40" s="187">
        <f>SUMIFS(Backup!$N:$N,Backup!$D:$D,Summary!$B40,Backup!$O:$O,Summary!R$17)</f>
        <v>32</v>
      </c>
      <c r="S40" s="187">
        <f>SUMIFS(Backup!$N:$N,Backup!$D:$D,Summary!$B40,Backup!$O:$O,Summary!S$17)</f>
        <v>29</v>
      </c>
      <c r="T40" s="187">
        <f>SUMIFS(Backup!$N:$N,Backup!$D:$D,Summary!$B40,Backup!$O:$O,Summary!T$17)</f>
        <v>12.5</v>
      </c>
      <c r="U40" s="187">
        <f>SUMIFS(Backup!$N:$N,Backup!$D:$D,Summary!$B40,Backup!$O:$O,Summary!U$17)</f>
        <v>14</v>
      </c>
      <c r="V40" s="187">
        <f>SUMIFS(Backup!$N:$N,Backup!$D:$D,Summary!$B40,Backup!$O:$O,Summary!V$17)</f>
        <v>9.5</v>
      </c>
      <c r="W40" s="187">
        <f>SUMIFS(Backup!$N:$N,Backup!$D:$D,Summary!$B40,Backup!$O:$O,Summary!W$17)</f>
        <v>13</v>
      </c>
      <c r="X40" s="187">
        <f>SUMIFS(Backup!$N:$N,Backup!$D:$D,Summary!$B40,Backup!$O:$O,Summary!X$17)</f>
        <v>22</v>
      </c>
      <c r="Y40" s="187">
        <f>SUMIFS(Backup!$N:$N,Backup!$D:$D,Summary!$B40,Backup!$O:$O,Summary!Y$17)</f>
        <v>23.5</v>
      </c>
      <c r="Z40" s="187">
        <f>SUMIFS(Backup!$N:$N,Backup!$D:$D,Summary!$B40,Backup!$O:$O,Summary!Z$17)</f>
        <v>12.5</v>
      </c>
      <c r="AA40" s="187">
        <f>SUMIFS(Backup!$N:$N,Backup!$D:$D,Summary!$B40,Backup!$O:$O,Summary!AA$17)</f>
        <v>0.5</v>
      </c>
      <c r="AB40" s="187">
        <f>SUMIFS(Backup!$N:$N,Backup!$D:$D,Summary!$B40,Backup!$O:$O,Summary!AB$17)</f>
        <v>2.5</v>
      </c>
      <c r="AC40" s="187">
        <f>SUMIFS(Backup!$N:$N,Backup!$D:$D,Summary!$B40,Backup!$O:$O,Summary!AC$17)</f>
        <v>0</v>
      </c>
      <c r="AD40" s="187">
        <f>SUMIFS(Backup!$N:$N,Backup!$D:$D,Summary!$B40,Backup!$O:$O,Summary!AD$17)</f>
        <v>0</v>
      </c>
      <c r="AE40" s="187">
        <f>SUMIFS(Backup!$N:$N,Backup!$D:$D,Summary!$B40,Backup!$O:$O,Summary!AE$17)</f>
        <v>0</v>
      </c>
      <c r="AF40" s="187">
        <f>SUMIFS(Backup!$N:$N,Backup!$D:$D,Summary!$B40,Backup!$O:$O,Summary!AF$17)</f>
        <v>0</v>
      </c>
    </row>
    <row r="41" spans="2:32" ht="18.5">
      <c r="B41" s="197" t="s">
        <v>643</v>
      </c>
      <c r="C41" s="200">
        <f>SUM(C36:C40)</f>
        <v>2946</v>
      </c>
      <c r="D41" s="200">
        <f>SUM(D36:D40)</f>
        <v>27156</v>
      </c>
      <c r="E41" s="200">
        <f>SUM(E36:E40)</f>
        <v>46.089250291143763</v>
      </c>
      <c r="F41" s="469">
        <f t="shared" ref="F41:N41" si="27">SUM(F36:F40)</f>
        <v>22729.5</v>
      </c>
      <c r="G41" s="200">
        <f t="shared" si="27"/>
        <v>0</v>
      </c>
      <c r="H41" s="200">
        <f t="shared" si="27"/>
        <v>0</v>
      </c>
      <c r="I41" s="200">
        <f t="shared" si="27"/>
        <v>0</v>
      </c>
      <c r="J41" s="200">
        <f t="shared" si="27"/>
        <v>0</v>
      </c>
      <c r="K41" s="200">
        <f t="shared" si="27"/>
        <v>84</v>
      </c>
      <c r="L41" s="200">
        <f t="shared" si="27"/>
        <v>348</v>
      </c>
      <c r="M41" s="200">
        <f t="shared" si="27"/>
        <v>552</v>
      </c>
      <c r="N41" s="200">
        <f t="shared" si="27"/>
        <v>912</v>
      </c>
      <c r="O41" s="200">
        <f t="shared" ref="O41:P41" si="28">SUM(O36:O40)</f>
        <v>1476</v>
      </c>
      <c r="P41" s="200">
        <f t="shared" si="28"/>
        <v>1437</v>
      </c>
      <c r="Q41" s="200">
        <f t="shared" ref="Q41:R41" si="29">SUM(Q36:Q40)</f>
        <v>1601.5</v>
      </c>
      <c r="R41" s="200">
        <f t="shared" si="29"/>
        <v>1613</v>
      </c>
      <c r="S41" s="200">
        <f t="shared" ref="S41:T41" si="30">SUM(S36:S40)</f>
        <v>1769</v>
      </c>
      <c r="T41" s="200">
        <f t="shared" si="30"/>
        <v>1488.5</v>
      </c>
      <c r="U41" s="200">
        <f t="shared" ref="U41:Z41" si="31">SUM(U36:U40)</f>
        <v>949</v>
      </c>
      <c r="V41" s="200">
        <f t="shared" si="31"/>
        <v>1449.5</v>
      </c>
      <c r="W41" s="200">
        <f t="shared" si="31"/>
        <v>1789</v>
      </c>
      <c r="X41" s="200">
        <f t="shared" si="31"/>
        <v>1738</v>
      </c>
      <c r="Y41" s="200">
        <f t="shared" si="31"/>
        <v>1607.5</v>
      </c>
      <c r="Z41" s="200">
        <f t="shared" si="31"/>
        <v>1632.5</v>
      </c>
      <c r="AA41" s="200">
        <f t="shared" ref="AA41:AF41" si="32">SUM(AA36:AA40)</f>
        <v>1488.5</v>
      </c>
      <c r="AB41" s="200">
        <f t="shared" si="32"/>
        <v>794.5</v>
      </c>
      <c r="AC41" s="200">
        <f t="shared" si="32"/>
        <v>0</v>
      </c>
      <c r="AD41" s="200">
        <f t="shared" si="32"/>
        <v>0</v>
      </c>
      <c r="AE41" s="200">
        <f t="shared" si="32"/>
        <v>0</v>
      </c>
      <c r="AF41" s="200">
        <f t="shared" si="32"/>
        <v>0</v>
      </c>
    </row>
    <row r="42" spans="2:32" ht="18.5">
      <c r="B42" s="1464" t="s">
        <v>646</v>
      </c>
      <c r="C42" s="1464"/>
      <c r="D42" s="1464"/>
      <c r="E42" s="1464"/>
      <c r="F42" s="701">
        <f t="shared" ref="F42:O42" si="33">F34+F41</f>
        <v>52164.55</v>
      </c>
      <c r="G42" s="202">
        <f t="shared" si="33"/>
        <v>0</v>
      </c>
      <c r="H42" s="202">
        <f t="shared" si="33"/>
        <v>853</v>
      </c>
      <c r="I42" s="202">
        <f t="shared" si="33"/>
        <v>661</v>
      </c>
      <c r="J42" s="202">
        <f t="shared" si="33"/>
        <v>901.35</v>
      </c>
      <c r="K42" s="202">
        <f t="shared" si="33"/>
        <v>920</v>
      </c>
      <c r="L42" s="202">
        <f t="shared" si="33"/>
        <v>1375.7</v>
      </c>
      <c r="M42" s="202">
        <f t="shared" si="33"/>
        <v>1874</v>
      </c>
      <c r="N42" s="202">
        <f t="shared" si="33"/>
        <v>2699</v>
      </c>
      <c r="O42" s="202">
        <f t="shared" si="33"/>
        <v>3764</v>
      </c>
      <c r="P42" s="202">
        <f t="shared" ref="P42:Q42" si="34">P34+P41</f>
        <v>3025</v>
      </c>
      <c r="Q42" s="202">
        <f t="shared" si="34"/>
        <v>3097.5</v>
      </c>
      <c r="R42" s="202">
        <f t="shared" ref="R42:S42" si="35">R34+R41</f>
        <v>3345</v>
      </c>
      <c r="S42" s="202">
        <f t="shared" si="35"/>
        <v>3237</v>
      </c>
      <c r="T42" s="202">
        <f t="shared" ref="T42:Z42" si="36">T34+T41</f>
        <v>2981.5</v>
      </c>
      <c r="U42" s="202">
        <f t="shared" si="36"/>
        <v>1608</v>
      </c>
      <c r="V42" s="202">
        <f>V34+V41</f>
        <v>2839.5</v>
      </c>
      <c r="W42" s="202">
        <f t="shared" si="36"/>
        <v>2659</v>
      </c>
      <c r="X42" s="202">
        <f t="shared" si="36"/>
        <v>3135</v>
      </c>
      <c r="Y42" s="202">
        <f t="shared" si="36"/>
        <v>3452.5</v>
      </c>
      <c r="Z42" s="202">
        <f t="shared" si="36"/>
        <v>3839.5</v>
      </c>
      <c r="AA42" s="202">
        <f t="shared" ref="AA42:AF42" si="37">AA34+AA41</f>
        <v>4028.5</v>
      </c>
      <c r="AB42" s="202">
        <f t="shared" si="37"/>
        <v>1868.5</v>
      </c>
      <c r="AC42" s="202">
        <f t="shared" si="37"/>
        <v>0</v>
      </c>
      <c r="AD42" s="202">
        <f t="shared" si="37"/>
        <v>0</v>
      </c>
      <c r="AE42" s="202">
        <f t="shared" si="37"/>
        <v>0</v>
      </c>
      <c r="AF42" s="202">
        <f t="shared" si="37"/>
        <v>0</v>
      </c>
    </row>
    <row r="43" spans="2:32" ht="15.5">
      <c r="B43" s="1464" t="s">
        <v>647</v>
      </c>
      <c r="C43" s="1464"/>
      <c r="D43" s="1464"/>
      <c r="E43" s="1464"/>
      <c r="F43" s="201"/>
      <c r="G43" s="201"/>
      <c r="H43" s="202">
        <v>1200</v>
      </c>
      <c r="I43" s="202">
        <v>1300</v>
      </c>
      <c r="J43" s="202">
        <v>1444</v>
      </c>
      <c r="K43" s="202">
        <f>'Month-wise Plan'!K24</f>
        <v>2502.16</v>
      </c>
      <c r="L43" s="202">
        <f>'Month-wise Plan'!L24</f>
        <v>3030</v>
      </c>
      <c r="M43" s="202">
        <f>'Month-wise Plan'!M24</f>
        <v>4024</v>
      </c>
      <c r="N43" s="202">
        <f>'Month-wise Plan'!N24</f>
        <v>3628</v>
      </c>
      <c r="O43" s="202">
        <f>'Month-wise Plan'!O24</f>
        <v>4272</v>
      </c>
      <c r="P43" s="202">
        <f>'Month-wise Plan'!P24</f>
        <v>4972</v>
      </c>
      <c r="Q43" s="202">
        <f>'Month-wise Plan'!Q24</f>
        <v>5498</v>
      </c>
      <c r="R43" s="202">
        <f>'Month-wise Plan'!R24</f>
        <v>5463</v>
      </c>
      <c r="S43" s="202">
        <f>'Month-wise Plan'!S24</f>
        <v>4649</v>
      </c>
      <c r="T43" s="202">
        <f>'Month-wise Plan'!T24</f>
        <v>5656</v>
      </c>
      <c r="U43" s="202">
        <f>'Month-wise Plan'!U24</f>
        <v>4133</v>
      </c>
      <c r="V43" s="202">
        <f>'Month-wise Plan'!V24</f>
        <v>4552</v>
      </c>
      <c r="W43" s="202">
        <f>'Month-wise Plan'!W24</f>
        <v>4424</v>
      </c>
      <c r="X43" s="202">
        <f>'Month-wise Plan'!X24</f>
        <v>3276</v>
      </c>
      <c r="Y43" s="202">
        <f>'Month-wise Plan'!Y24</f>
        <v>4054</v>
      </c>
      <c r="Z43" s="202">
        <f>'Month-wise Plan'!Z24</f>
        <v>4998</v>
      </c>
      <c r="AA43" s="202">
        <f>'Month-wise Plan'!AA24</f>
        <v>4785</v>
      </c>
      <c r="AB43" s="202">
        <f>'Month-wise Plan'!AB24</f>
        <v>4037</v>
      </c>
      <c r="AC43" s="202">
        <f>'Month-wise Plan'!AC24</f>
        <v>0</v>
      </c>
      <c r="AD43" s="202">
        <f>'Month-wise Plan'!AD24</f>
        <v>0</v>
      </c>
      <c r="AE43" s="202">
        <f>'Month-wise Plan'!AE24</f>
        <v>0</v>
      </c>
      <c r="AF43" s="202">
        <f>'Month-wise Plan'!AF24</f>
        <v>0</v>
      </c>
    </row>
    <row r="44" spans="2:32" ht="15.5">
      <c r="B44" s="1464" t="s">
        <v>648</v>
      </c>
      <c r="C44" s="1464"/>
      <c r="D44" s="1464"/>
      <c r="E44" s="1464"/>
      <c r="F44" s="201"/>
      <c r="G44" s="203"/>
      <c r="H44" s="203">
        <f t="shared" ref="H44:N44" si="38">H42/H43</f>
        <v>0.71083333333333332</v>
      </c>
      <c r="I44" s="203">
        <f t="shared" si="38"/>
        <v>0.50846153846153841</v>
      </c>
      <c r="J44" s="203">
        <f t="shared" si="38"/>
        <v>0.6242036011080333</v>
      </c>
      <c r="K44" s="203">
        <f t="shared" si="38"/>
        <v>0.36768232247338301</v>
      </c>
      <c r="L44" s="203">
        <f t="shared" si="38"/>
        <v>0.45402640264026406</v>
      </c>
      <c r="M44" s="203">
        <f t="shared" si="38"/>
        <v>0.46570576540755465</v>
      </c>
      <c r="N44" s="203">
        <f t="shared" si="38"/>
        <v>0.74393605292171994</v>
      </c>
      <c r="O44" s="203">
        <f t="shared" ref="O44:P44" si="39">O42/O43</f>
        <v>0.88108614232209737</v>
      </c>
      <c r="P44" s="203">
        <f t="shared" si="39"/>
        <v>0.6084070796460177</v>
      </c>
      <c r="Q44" s="203">
        <f t="shared" ref="Q44:R44" si="40">Q42/Q43</f>
        <v>0.56338668606766096</v>
      </c>
      <c r="R44" s="203">
        <f t="shared" si="40"/>
        <v>0.61230093355299287</v>
      </c>
      <c r="S44" s="203">
        <f t="shared" ref="S44:T44" si="41">S42/S43</f>
        <v>0.69627876962787694</v>
      </c>
      <c r="T44" s="203">
        <f t="shared" si="41"/>
        <v>0.52713932107496464</v>
      </c>
      <c r="U44" s="203">
        <f t="shared" ref="U44:Z44" si="42">U42/U43</f>
        <v>0.38906363416404549</v>
      </c>
      <c r="V44" s="203">
        <f t="shared" si="42"/>
        <v>0.62379173989455183</v>
      </c>
      <c r="W44" s="203">
        <f t="shared" si="42"/>
        <v>0.60103978300180827</v>
      </c>
      <c r="X44" s="203">
        <f t="shared" si="42"/>
        <v>0.956959706959707</v>
      </c>
      <c r="Y44" s="203">
        <f t="shared" si="42"/>
        <v>0.85162802170695606</v>
      </c>
      <c r="Z44" s="203">
        <f t="shared" si="42"/>
        <v>0.76820728291316531</v>
      </c>
      <c r="AA44" s="203">
        <f t="shared" ref="AA44:AF44" si="43">AA42/AA43</f>
        <v>0.84190177638453501</v>
      </c>
      <c r="AB44" s="203">
        <f t="shared" si="43"/>
        <v>0.46284369581372309</v>
      </c>
      <c r="AC44" s="203" t="e">
        <f t="shared" si="43"/>
        <v>#DIV/0!</v>
      </c>
      <c r="AD44" s="203" t="e">
        <f t="shared" si="43"/>
        <v>#DIV/0!</v>
      </c>
      <c r="AE44" s="203" t="e">
        <f t="shared" si="43"/>
        <v>#DIV/0!</v>
      </c>
      <c r="AF44" s="203" t="e">
        <f t="shared" si="43"/>
        <v>#DIV/0!</v>
      </c>
    </row>
    <row r="47" spans="2:32">
      <c r="B47" s="1465" t="s">
        <v>649</v>
      </c>
      <c r="C47" s="1465"/>
      <c r="D47" s="1465"/>
      <c r="E47" s="1465"/>
      <c r="F47" s="1465"/>
      <c r="G47" s="1465"/>
      <c r="H47" s="1465"/>
      <c r="I47" s="1465"/>
      <c r="J47" s="1465"/>
    </row>
    <row r="48" spans="2:32" ht="46.5">
      <c r="B48" s="204" t="s">
        <v>650</v>
      </c>
      <c r="C48" s="204" t="s">
        <v>651</v>
      </c>
      <c r="D48" s="205" t="s">
        <v>652</v>
      </c>
      <c r="E48" s="205" t="s">
        <v>653</v>
      </c>
      <c r="F48" s="205" t="s">
        <v>654</v>
      </c>
      <c r="G48" s="205" t="s">
        <v>655</v>
      </c>
      <c r="H48" s="205" t="s">
        <v>656</v>
      </c>
      <c r="I48" s="205" t="s">
        <v>657</v>
      </c>
      <c r="J48" s="204" t="s">
        <v>658</v>
      </c>
    </row>
    <row r="49" spans="2:10" ht="29">
      <c r="B49" s="185" t="s">
        <v>659</v>
      </c>
      <c r="C49" s="190" t="s">
        <v>660</v>
      </c>
      <c r="D49" s="187">
        <f>Micro!D14+Micro!D23+Micro!D41+Micro!D93+Micro!D103+Micro!D115</f>
        <v>267</v>
      </c>
      <c r="E49" s="187">
        <f>Micro!O14+Micro!O23+Micro!O41+Micro!O93+Micro!O103+Micro!O115</f>
        <v>261</v>
      </c>
      <c r="F49" s="187">
        <f>Micro!Q14+Micro!Q23+Micro!Q41+Micro!Q93+Micro!Q103+Micro!Q115</f>
        <v>13625.526923076923</v>
      </c>
      <c r="G49" s="187">
        <f>F18+F19+F20+F22+F23+F24</f>
        <v>13382.050000000001</v>
      </c>
      <c r="H49" s="187">
        <f>F49-G49</f>
        <v>243.47692307692159</v>
      </c>
      <c r="I49" s="187"/>
      <c r="J49" s="187"/>
    </row>
    <row r="50" spans="2:10">
      <c r="B50" s="185" t="s">
        <v>661</v>
      </c>
      <c r="C50" s="190" t="s">
        <v>662</v>
      </c>
      <c r="D50" s="187">
        <f>Micro!D72+Micro!D126+Micro!D135+Micro!D154+Micro!D174</f>
        <v>279</v>
      </c>
      <c r="E50" s="187">
        <f>Micro!O72+Micro!O126+Micro!O135+Micro!O154+Micro!O174</f>
        <v>209</v>
      </c>
      <c r="F50" s="187">
        <f>Micro!Q72+Micro!Q126+Micro!Q135+Micro!Q154+Micro!Q174</f>
        <v>7929.3387096774195</v>
      </c>
      <c r="G50" s="187">
        <f>F21+F25+F26+F27+F28</f>
        <v>13923</v>
      </c>
      <c r="H50" s="187">
        <f>F50-G50</f>
        <v>-5993.6612903225805</v>
      </c>
      <c r="I50" s="187"/>
      <c r="J50" s="187"/>
    </row>
    <row r="51" spans="2:10">
      <c r="B51" s="206"/>
      <c r="C51" s="206"/>
      <c r="D51" s="207">
        <f>SUM(D49:D50)</f>
        <v>546</v>
      </c>
      <c r="E51" s="207">
        <f>SUM(E49:E50)</f>
        <v>470</v>
      </c>
      <c r="F51" s="207">
        <f>SUM(F49:F50)</f>
        <v>21554.865632754343</v>
      </c>
      <c r="G51" s="207">
        <f>SUM(G49:G50)</f>
        <v>27305.050000000003</v>
      </c>
      <c r="H51" s="207">
        <f>SUM(H49:H50)</f>
        <v>-5750.1843672456589</v>
      </c>
      <c r="I51" s="208"/>
      <c r="J51" s="208"/>
    </row>
    <row r="91" spans="7:7">
      <c r="G91" s="184" t="s">
        <v>252</v>
      </c>
    </row>
    <row r="145" spans="6:6">
      <c r="F145" s="184" t="s">
        <v>252</v>
      </c>
    </row>
  </sheetData>
  <mergeCells count="16">
    <mergeCell ref="B2:J2"/>
    <mergeCell ref="B42:E42"/>
    <mergeCell ref="B43:E43"/>
    <mergeCell ref="I8:J8"/>
    <mergeCell ref="G8:H8"/>
    <mergeCell ref="E8:F8"/>
    <mergeCell ref="D8:D9"/>
    <mergeCell ref="C8:C9"/>
    <mergeCell ref="B7:M7"/>
    <mergeCell ref="B44:E44"/>
    <mergeCell ref="B47:J47"/>
    <mergeCell ref="M10:M13"/>
    <mergeCell ref="B8:B9"/>
    <mergeCell ref="K8:K9"/>
    <mergeCell ref="L8:L9"/>
    <mergeCell ref="M8:M9"/>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B1:AT144"/>
  <sheetViews>
    <sheetView showGridLines="0" zoomScale="70" zoomScaleNormal="70" workbookViewId="0">
      <pane xSplit="3" ySplit="4" topLeftCell="V5" activePane="bottomRight" state="frozen"/>
      <selection activeCell="F110" sqref="F110"/>
      <selection pane="topRight" activeCell="F110" sqref="F110"/>
      <selection pane="bottomLeft" activeCell="F110" sqref="F110"/>
      <selection pane="bottomRight" activeCell="F110" sqref="F110"/>
    </sheetView>
  </sheetViews>
  <sheetFormatPr defaultColWidth="9.26953125" defaultRowHeight="14.5" outlineLevelRow="1"/>
  <cols>
    <col min="1" max="1" width="9.26953125" style="1068"/>
    <col min="2" max="2" width="10.7265625" style="1067" bestFit="1" customWidth="1"/>
    <col min="3" max="3" width="1.26953125" style="1068" customWidth="1"/>
    <col min="4" max="4" width="8.26953125" style="1069" customWidth="1"/>
    <col min="5" max="5" width="9" style="114" customWidth="1"/>
    <col min="6" max="6" width="9.26953125" style="114" customWidth="1"/>
    <col min="7" max="7" width="9" style="114" customWidth="1"/>
    <col min="8" max="8" width="7.7265625" style="114" customWidth="1"/>
    <col min="9" max="9" width="1.26953125" style="1068" customWidth="1"/>
    <col min="10" max="14" width="9.26953125" style="1068" customWidth="1"/>
    <col min="15" max="15" width="0.7265625" style="1068" customWidth="1"/>
    <col min="16" max="20" width="9.26953125" style="1068" customWidth="1"/>
    <col min="21" max="21" width="0.7265625" style="1068" customWidth="1"/>
    <col min="22" max="22" width="9.26953125" style="1071"/>
    <col min="23" max="23" width="7.54296875" style="1071" customWidth="1"/>
    <col min="24" max="24" width="9.7265625" style="1071" bestFit="1" customWidth="1"/>
    <col min="25" max="25" width="9" style="1071" bestFit="1" customWidth="1"/>
    <col min="26" max="26" width="8.26953125" style="1071" bestFit="1" customWidth="1"/>
    <col min="27" max="27" width="1" style="1068" customWidth="1"/>
    <col min="28" max="28" width="12.54296875" style="1068" customWidth="1"/>
    <col min="29" max="29" width="18.26953125" style="1068" customWidth="1"/>
    <col min="30" max="30" width="14.26953125" style="1068" customWidth="1"/>
    <col min="31" max="31" width="9.26953125" style="1068" customWidth="1"/>
    <col min="32" max="32" width="9" style="1068" bestFit="1" customWidth="1"/>
    <col min="33" max="33" width="9.26953125" style="1068" customWidth="1"/>
    <col min="34" max="34" width="13.453125" style="1068" bestFit="1" customWidth="1"/>
    <col min="35" max="35" width="9.54296875" style="1068" customWidth="1"/>
    <col min="36" max="36" width="13.453125" style="1068" customWidth="1"/>
    <col min="37" max="37" width="10.26953125" style="1068" bestFit="1" customWidth="1"/>
    <col min="38" max="39" width="10.26953125" style="1068" customWidth="1"/>
    <col min="40" max="41" width="9.26953125" style="1068" customWidth="1"/>
    <col min="42" max="16384" width="9.26953125" style="1068"/>
  </cols>
  <sheetData>
    <row r="1" spans="2:42">
      <c r="Q1" s="1070"/>
      <c r="R1" s="1070"/>
    </row>
    <row r="3" spans="2:42" ht="30" customHeight="1">
      <c r="B3" s="1072" t="s">
        <v>2391</v>
      </c>
      <c r="D3" s="1473" t="s">
        <v>428</v>
      </c>
      <c r="E3" s="1473"/>
      <c r="F3" s="1473"/>
      <c r="G3" s="1473"/>
      <c r="H3" s="1473"/>
      <c r="J3" s="1473" t="s">
        <v>2392</v>
      </c>
      <c r="K3" s="1473"/>
      <c r="L3" s="1473"/>
      <c r="M3" s="1473"/>
      <c r="N3" s="1473"/>
      <c r="P3" s="1473" t="s">
        <v>2393</v>
      </c>
      <c r="Q3" s="1473"/>
      <c r="R3" s="1473"/>
      <c r="S3" s="1473"/>
      <c r="T3" s="1473"/>
      <c r="V3" s="1474" t="s">
        <v>2394</v>
      </c>
      <c r="W3" s="1474"/>
      <c r="X3" s="1474"/>
      <c r="Y3" s="1474"/>
      <c r="Z3" s="1474"/>
      <c r="AB3" s="1470" t="s">
        <v>2395</v>
      </c>
      <c r="AC3" s="1471"/>
      <c r="AD3" s="1472"/>
      <c r="AE3" s="1470" t="s">
        <v>2396</v>
      </c>
      <c r="AF3" s="1471"/>
      <c r="AG3" s="1472"/>
      <c r="AH3" s="1470" t="s">
        <v>2360</v>
      </c>
      <c r="AI3" s="1471"/>
      <c r="AJ3" s="1472"/>
      <c r="AK3" s="1470" t="s">
        <v>2627</v>
      </c>
      <c r="AL3" s="1471"/>
      <c r="AM3" s="1472"/>
      <c r="AN3" s="1470" t="s">
        <v>2363</v>
      </c>
      <c r="AO3" s="1471"/>
      <c r="AP3" s="1472"/>
    </row>
    <row r="4" spans="2:42" s="1073" customFormat="1" ht="66" customHeight="1">
      <c r="B4" s="1072" t="s">
        <v>2397</v>
      </c>
      <c r="D4" s="1074" t="s">
        <v>2022</v>
      </c>
      <c r="E4" s="1045" t="s">
        <v>2398</v>
      </c>
      <c r="F4" s="1045" t="s">
        <v>2399</v>
      </c>
      <c r="G4" s="1045" t="s">
        <v>2400</v>
      </c>
      <c r="H4" s="1045" t="s">
        <v>513</v>
      </c>
      <c r="J4" s="1045" t="s">
        <v>2022</v>
      </c>
      <c r="K4" s="1045" t="s">
        <v>2398</v>
      </c>
      <c r="L4" s="1045" t="s">
        <v>2399</v>
      </c>
      <c r="M4" s="1045" t="s">
        <v>2400</v>
      </c>
      <c r="N4" s="1045" t="s">
        <v>513</v>
      </c>
      <c r="P4" s="1045" t="s">
        <v>2022</v>
      </c>
      <c r="Q4" s="1045" t="s">
        <v>2398</v>
      </c>
      <c r="R4" s="1045" t="s">
        <v>2399</v>
      </c>
      <c r="S4" s="1045" t="s">
        <v>2400</v>
      </c>
      <c r="T4" s="1045" t="s">
        <v>513</v>
      </c>
      <c r="V4" s="1075" t="s">
        <v>2022</v>
      </c>
      <c r="W4" s="1075" t="s">
        <v>2398</v>
      </c>
      <c r="X4" s="1075" t="s">
        <v>2399</v>
      </c>
      <c r="Y4" s="1075" t="s">
        <v>2400</v>
      </c>
      <c r="Z4" s="1075" t="s">
        <v>513</v>
      </c>
      <c r="AB4" s="1045" t="s">
        <v>226</v>
      </c>
      <c r="AC4" s="1075" t="s">
        <v>2400</v>
      </c>
      <c r="AD4" s="1075" t="s">
        <v>513</v>
      </c>
      <c r="AE4" s="1045" t="s">
        <v>226</v>
      </c>
      <c r="AF4" s="1075" t="s">
        <v>2400</v>
      </c>
      <c r="AG4" s="1075" t="s">
        <v>513</v>
      </c>
      <c r="AH4" s="1045" t="s">
        <v>226</v>
      </c>
      <c r="AI4" s="1075" t="s">
        <v>2400</v>
      </c>
      <c r="AJ4" s="1075" t="s">
        <v>513</v>
      </c>
      <c r="AK4" s="1045" t="s">
        <v>226</v>
      </c>
      <c r="AL4" s="1075" t="s">
        <v>2400</v>
      </c>
      <c r="AM4" s="1075" t="s">
        <v>513</v>
      </c>
      <c r="AN4" s="1045" t="s">
        <v>226</v>
      </c>
      <c r="AO4" s="1045" t="s">
        <v>2400</v>
      </c>
      <c r="AP4" s="1045" t="s">
        <v>513</v>
      </c>
    </row>
    <row r="5" spans="2:42">
      <c r="B5" s="1076" t="s">
        <v>12</v>
      </c>
      <c r="D5" s="1077">
        <v>40</v>
      </c>
      <c r="E5" s="1062">
        <v>0</v>
      </c>
      <c r="F5" s="1062">
        <f>D5-SUM(E5:E5)</f>
        <v>40</v>
      </c>
      <c r="G5" s="1062">
        <f>SUMIFS(Backup!$G:$G,Backup!$B:$B,'Rohan- Backup sheet'!B5,Backup!$D:$D,Backup!$D$7)</f>
        <v>40</v>
      </c>
      <c r="H5" s="1062">
        <f>F5-G5</f>
        <v>0</v>
      </c>
      <c r="J5" s="1062">
        <v>40</v>
      </c>
      <c r="K5" s="1062">
        <v>0</v>
      </c>
      <c r="L5" s="1062">
        <f>J5-SUM(K5:K5)</f>
        <v>40</v>
      </c>
      <c r="M5" s="1062">
        <f>SUMIFS(Backup!$G:$G,Backup!$B:$B,'Rohan- Backup sheet'!$B5,Backup!$D:$D,Backup!$D$31)</f>
        <v>40</v>
      </c>
      <c r="N5" s="1062">
        <f>L5-M5</f>
        <v>0</v>
      </c>
      <c r="P5" s="1062">
        <f>J5</f>
        <v>40</v>
      </c>
      <c r="Q5" s="1062">
        <f t="shared" ref="Q5:Q50" si="0">K5</f>
        <v>0</v>
      </c>
      <c r="R5" s="1062">
        <f>P5-SUM(Q5:Q5)</f>
        <v>40</v>
      </c>
      <c r="S5" s="1062">
        <f>SUMIFS(Backup!$G:$G,Backup!$B:$B,'Rohan- Backup sheet'!$B5,Backup!$D:$D,Backup!$D$79)</f>
        <v>40</v>
      </c>
      <c r="T5" s="1062">
        <f>R5-S5</f>
        <v>0</v>
      </c>
      <c r="V5" s="1078">
        <f>SUM(V6:V12)</f>
        <v>40</v>
      </c>
      <c r="W5" s="1078">
        <f>SUM(W6:W12)</f>
        <v>0</v>
      </c>
      <c r="X5" s="1078">
        <f>SUM(X6:X12)</f>
        <v>40</v>
      </c>
      <c r="Y5" s="1078">
        <f>SUMIFS(Backup!$G:$G,Backup!$B:$B,'Rohan- Backup sheet'!$B5,Backup!$D:$D,Backup!$D$167)</f>
        <v>40</v>
      </c>
      <c r="Z5" s="1078">
        <f>X5-Y5</f>
        <v>0</v>
      </c>
      <c r="AB5" s="1062">
        <v>40</v>
      </c>
      <c r="AC5" s="1062">
        <f>SUMIFS(Backup!$G:$G,Backup!$B:$B,$B5,Backup!$D:$D,Backup!$D$244)</f>
        <v>40</v>
      </c>
      <c r="AD5" s="1062">
        <f>AB5-AC5</f>
        <v>0</v>
      </c>
      <c r="AE5" s="1062">
        <v>40</v>
      </c>
      <c r="AF5" s="1062">
        <v>40</v>
      </c>
      <c r="AG5" s="1062">
        <f>AE5-AF5</f>
        <v>0</v>
      </c>
      <c r="AH5" s="1062">
        <v>0</v>
      </c>
      <c r="AI5" s="1062">
        <f>SUMIFS(Backup!$G:$G,Backup!$B:$B,$B5,Backup!$D:$D,Backup!$D$188)</f>
        <v>0</v>
      </c>
      <c r="AJ5" s="1062">
        <f>AH5-AI5</f>
        <v>0</v>
      </c>
      <c r="AK5" s="1062">
        <v>80</v>
      </c>
      <c r="AL5" s="1062">
        <f>SUMIFS(Backup!$G:$G,Backup!$B:$B,$B5,Backup!$D:$D,Backup!$D$257)</f>
        <v>76</v>
      </c>
      <c r="AM5" s="1062">
        <f>AK5-AL5</f>
        <v>4</v>
      </c>
      <c r="AN5" s="1062">
        <v>120</v>
      </c>
      <c r="AO5" s="1062">
        <f>SUMIFS(Backup!$G:$G,Backup!$B:$B,$B5,Backup!$D:$D,Backup!$D$834)</f>
        <v>119</v>
      </c>
      <c r="AP5" s="1062">
        <f>AN5-AO5</f>
        <v>1</v>
      </c>
    </row>
    <row r="6" spans="2:42" hidden="1" outlineLevel="1">
      <c r="B6" s="1079" t="s">
        <v>2401</v>
      </c>
      <c r="D6" s="632"/>
      <c r="E6" s="1080"/>
      <c r="F6" s="1080"/>
      <c r="G6" s="1062">
        <f>SUMIFS(Backup!$G:$G,Backup!$B:$B,'Rohan- Backup sheet'!B6,Backup!$D:$D,Backup!$D$7)</f>
        <v>0</v>
      </c>
      <c r="H6" s="1080"/>
      <c r="J6" s="1080"/>
      <c r="K6" s="1080"/>
      <c r="L6" s="1080"/>
      <c r="M6" s="1062">
        <f>SUMIFS(Backup!$G:$G,Backup!$B:$B,'Rohan- Backup sheet'!$B6,Backup!$D:$D,Backup!$D$31)</f>
        <v>0</v>
      </c>
      <c r="N6" s="1080"/>
      <c r="P6" s="1062">
        <f t="shared" ref="P6:P50" si="1">J6</f>
        <v>0</v>
      </c>
      <c r="Q6" s="1062">
        <f t="shared" si="0"/>
        <v>0</v>
      </c>
      <c r="R6" s="1080"/>
      <c r="S6" s="1062">
        <f>SUMIFS(Backup!$G:$G,Backup!$B:$B,'Rohan- Backup sheet'!$B6,Backup!$D:$D,Backup!$D$79)</f>
        <v>0</v>
      </c>
      <c r="T6" s="1080"/>
      <c r="V6" s="1081">
        <v>40</v>
      </c>
      <c r="W6" s="1081"/>
      <c r="X6" s="1082">
        <f t="shared" ref="X6:X12" si="2">V6-SUM(W6:W6)</f>
        <v>40</v>
      </c>
      <c r="Y6" s="1081">
        <v>34</v>
      </c>
      <c r="Z6" s="1083">
        <f>X6-Y6</f>
        <v>6</v>
      </c>
      <c r="AB6" s="1080"/>
      <c r="AC6" s="1080"/>
      <c r="AD6" s="1080"/>
      <c r="AE6" s="1080"/>
      <c r="AF6" s="1080"/>
      <c r="AG6" s="1080"/>
      <c r="AH6" s="1080"/>
      <c r="AI6" s="1080"/>
      <c r="AJ6" s="1080"/>
      <c r="AK6" s="1080"/>
      <c r="AL6" s="1062">
        <f>SUMIFS(Backup!$G:$G,Backup!$B:$B,$B6,Backup!$D:$D,Backup!$D$257)</f>
        <v>0</v>
      </c>
      <c r="AM6" s="1080"/>
      <c r="AN6" s="1080"/>
      <c r="AO6" s="1062">
        <f>SUMIFS(Backup!$G:$G,Backup!$B:$B,$B6,Backup!$D:$D,Backup!$D$834)</f>
        <v>0</v>
      </c>
      <c r="AP6" s="1080"/>
    </row>
    <row r="7" spans="2:42" hidden="1" outlineLevel="1">
      <c r="B7" s="1079" t="s">
        <v>2402</v>
      </c>
      <c r="D7" s="632"/>
      <c r="E7" s="1080"/>
      <c r="F7" s="1080"/>
      <c r="G7" s="1062">
        <f>SUMIFS(Backup!$G:$G,Backup!$B:$B,'Rohan- Backup sheet'!B7,Backup!$D:$D,Backup!$D$7)</f>
        <v>0</v>
      </c>
      <c r="H7" s="1080"/>
      <c r="J7" s="1080"/>
      <c r="K7" s="1080"/>
      <c r="L7" s="1080"/>
      <c r="M7" s="1062">
        <f>SUMIFS(Backup!$G:$G,Backup!$B:$B,'Rohan- Backup sheet'!$B7,Backup!$D:$D,Backup!$D$31)</f>
        <v>0</v>
      </c>
      <c r="N7" s="1080"/>
      <c r="P7" s="1062">
        <f t="shared" si="1"/>
        <v>0</v>
      </c>
      <c r="Q7" s="1062">
        <f t="shared" si="0"/>
        <v>0</v>
      </c>
      <c r="R7" s="1080"/>
      <c r="S7" s="1062">
        <f>SUMIFS(Backup!$G:$G,Backup!$B:$B,'Rohan- Backup sheet'!$B7,Backup!$D:$D,Backup!$D$79)</f>
        <v>0</v>
      </c>
      <c r="T7" s="1080"/>
      <c r="V7" s="1081">
        <v>0</v>
      </c>
      <c r="W7" s="1081">
        <v>0</v>
      </c>
      <c r="X7" s="1082">
        <f t="shared" si="2"/>
        <v>0</v>
      </c>
      <c r="Y7" s="1081">
        <v>0</v>
      </c>
      <c r="Z7" s="1083">
        <f t="shared" ref="Z7:Z12" si="3">X7-Y7</f>
        <v>0</v>
      </c>
      <c r="AB7" s="1080"/>
      <c r="AC7" s="1080"/>
      <c r="AD7" s="1080"/>
      <c r="AE7" s="1080"/>
      <c r="AF7" s="1080"/>
      <c r="AG7" s="1080"/>
      <c r="AH7" s="1080"/>
      <c r="AI7" s="1080"/>
      <c r="AJ7" s="1080"/>
      <c r="AK7" s="1080"/>
      <c r="AL7" s="1062">
        <f>SUMIFS(Backup!$G:$G,Backup!$B:$B,$B7,Backup!$D:$D,Backup!$D$257)</f>
        <v>0</v>
      </c>
      <c r="AM7" s="1080"/>
      <c r="AN7" s="1080"/>
      <c r="AO7" s="1062">
        <f>SUMIFS(Backup!$G:$G,Backup!$B:$B,$B7,Backup!$D:$D,Backup!$D$834)</f>
        <v>0</v>
      </c>
      <c r="AP7" s="1080"/>
    </row>
    <row r="8" spans="2:42" hidden="1" outlineLevel="1">
      <c r="B8" s="1079" t="s">
        <v>2403</v>
      </c>
      <c r="D8" s="632"/>
      <c r="E8" s="1080"/>
      <c r="F8" s="1080"/>
      <c r="G8" s="1062">
        <f>SUMIFS(Backup!$G:$G,Backup!$B:$B,'Rohan- Backup sheet'!B8,Backup!$D:$D,Backup!$D$7)</f>
        <v>0</v>
      </c>
      <c r="H8" s="1080"/>
      <c r="J8" s="1080"/>
      <c r="K8" s="1080"/>
      <c r="L8" s="1080"/>
      <c r="M8" s="1062">
        <f>SUMIFS(Backup!$G:$G,Backup!$B:$B,'Rohan- Backup sheet'!$B8,Backup!$D:$D,Backup!$D$31)</f>
        <v>0</v>
      </c>
      <c r="N8" s="1080"/>
      <c r="P8" s="1062">
        <f t="shared" si="1"/>
        <v>0</v>
      </c>
      <c r="Q8" s="1062">
        <f t="shared" si="0"/>
        <v>0</v>
      </c>
      <c r="R8" s="1080"/>
      <c r="S8" s="1062">
        <f>SUMIFS(Backup!$G:$G,Backup!$B:$B,'Rohan- Backup sheet'!$B8,Backup!$D:$D,Backup!$D$79)</f>
        <v>0</v>
      </c>
      <c r="T8" s="1080"/>
      <c r="V8" s="1081">
        <v>0</v>
      </c>
      <c r="W8" s="1081">
        <v>0</v>
      </c>
      <c r="X8" s="1082">
        <f t="shared" si="2"/>
        <v>0</v>
      </c>
      <c r="Y8" s="1081">
        <v>0</v>
      </c>
      <c r="Z8" s="1083">
        <f t="shared" si="3"/>
        <v>0</v>
      </c>
      <c r="AB8" s="1080"/>
      <c r="AC8" s="1080"/>
      <c r="AD8" s="1080"/>
      <c r="AE8" s="1080"/>
      <c r="AF8" s="1080"/>
      <c r="AG8" s="1080"/>
      <c r="AH8" s="1080"/>
      <c r="AI8" s="1080"/>
      <c r="AJ8" s="1080"/>
      <c r="AK8" s="1080"/>
      <c r="AL8" s="1062">
        <f>SUMIFS(Backup!$G:$G,Backup!$B:$B,$B8,Backup!$D:$D,Backup!$D$257)</f>
        <v>0</v>
      </c>
      <c r="AM8" s="1080"/>
      <c r="AN8" s="1080"/>
      <c r="AO8" s="1062">
        <f>SUMIFS(Backup!$G:$G,Backup!$B:$B,$B8,Backup!$D:$D,Backup!$D$834)</f>
        <v>0</v>
      </c>
      <c r="AP8" s="1080"/>
    </row>
    <row r="9" spans="2:42" hidden="1" outlineLevel="1">
      <c r="B9" s="1079" t="s">
        <v>2404</v>
      </c>
      <c r="D9" s="632"/>
      <c r="E9" s="1080"/>
      <c r="F9" s="1080"/>
      <c r="G9" s="1062">
        <f>SUMIFS(Backup!$G:$G,Backup!$B:$B,'Rohan- Backup sheet'!B9,Backup!$D:$D,Backup!$D$7)</f>
        <v>0</v>
      </c>
      <c r="H9" s="1080"/>
      <c r="J9" s="1080"/>
      <c r="K9" s="1080"/>
      <c r="L9" s="1080"/>
      <c r="M9" s="1062">
        <f>SUMIFS(Backup!$G:$G,Backup!$B:$B,'Rohan- Backup sheet'!$B9,Backup!$D:$D,Backup!$D$31)</f>
        <v>0</v>
      </c>
      <c r="N9" s="1080"/>
      <c r="P9" s="1062">
        <f t="shared" si="1"/>
        <v>0</v>
      </c>
      <c r="Q9" s="1062">
        <f t="shared" si="0"/>
        <v>0</v>
      </c>
      <c r="R9" s="1080"/>
      <c r="S9" s="1062">
        <f>SUMIFS(Backup!$G:$G,Backup!$B:$B,'Rohan- Backup sheet'!$B9,Backup!$D:$D,Backup!$D$79)</f>
        <v>0</v>
      </c>
      <c r="T9" s="1080"/>
      <c r="V9" s="1081">
        <v>0</v>
      </c>
      <c r="W9" s="1081">
        <v>0</v>
      </c>
      <c r="X9" s="1082">
        <f t="shared" si="2"/>
        <v>0</v>
      </c>
      <c r="Y9" s="1081">
        <v>0</v>
      </c>
      <c r="Z9" s="1083">
        <f t="shared" si="3"/>
        <v>0</v>
      </c>
      <c r="AB9" s="1080"/>
      <c r="AC9" s="1080"/>
      <c r="AD9" s="1080"/>
      <c r="AE9" s="1080"/>
      <c r="AF9" s="1080"/>
      <c r="AG9" s="1080"/>
      <c r="AH9" s="1080"/>
      <c r="AI9" s="1080"/>
      <c r="AJ9" s="1080"/>
      <c r="AK9" s="1080"/>
      <c r="AL9" s="1062">
        <f>SUMIFS(Backup!$G:$G,Backup!$B:$B,$B9,Backup!$D:$D,Backup!$D$257)</f>
        <v>0</v>
      </c>
      <c r="AM9" s="1080"/>
      <c r="AN9" s="1080"/>
      <c r="AO9" s="1062">
        <f>SUMIFS(Backup!$G:$G,Backup!$B:$B,$B9,Backup!$D:$D,Backup!$D$834)</f>
        <v>0</v>
      </c>
      <c r="AP9" s="1080"/>
    </row>
    <row r="10" spans="2:42" hidden="1" outlineLevel="1">
      <c r="B10" s="1079" t="s">
        <v>2405</v>
      </c>
      <c r="D10" s="632"/>
      <c r="E10" s="1080"/>
      <c r="F10" s="1080"/>
      <c r="G10" s="1062">
        <f>SUMIFS(Backup!$G:$G,Backup!$B:$B,'Rohan- Backup sheet'!B10,Backup!$D:$D,Backup!$D$7)</f>
        <v>0</v>
      </c>
      <c r="H10" s="1080"/>
      <c r="J10" s="1080"/>
      <c r="K10" s="1080"/>
      <c r="L10" s="1080"/>
      <c r="M10" s="1062">
        <f>SUMIFS(Backup!$G:$G,Backup!$B:$B,'Rohan- Backup sheet'!$B10,Backup!$D:$D,Backup!$D$31)</f>
        <v>0</v>
      </c>
      <c r="N10" s="1080"/>
      <c r="P10" s="1062">
        <f t="shared" si="1"/>
        <v>0</v>
      </c>
      <c r="Q10" s="1062">
        <f t="shared" si="0"/>
        <v>0</v>
      </c>
      <c r="R10" s="1080"/>
      <c r="S10" s="1062">
        <f>SUMIFS(Backup!$G:$G,Backup!$B:$B,'Rohan- Backup sheet'!$B10,Backup!$D:$D,Backup!$D$79)</f>
        <v>0</v>
      </c>
      <c r="T10" s="1080"/>
      <c r="V10" s="1081">
        <v>0</v>
      </c>
      <c r="W10" s="1081">
        <v>0</v>
      </c>
      <c r="X10" s="1082">
        <f t="shared" si="2"/>
        <v>0</v>
      </c>
      <c r="Y10" s="1081">
        <v>0</v>
      </c>
      <c r="Z10" s="1083">
        <f t="shared" si="3"/>
        <v>0</v>
      </c>
      <c r="AB10" s="1080"/>
      <c r="AC10" s="1080"/>
      <c r="AD10" s="1080"/>
      <c r="AE10" s="1080"/>
      <c r="AF10" s="1080"/>
      <c r="AG10" s="1080"/>
      <c r="AH10" s="1080"/>
      <c r="AI10" s="1080"/>
      <c r="AJ10" s="1080"/>
      <c r="AK10" s="1080"/>
      <c r="AL10" s="1062">
        <f>SUMIFS(Backup!$G:$G,Backup!$B:$B,$B10,Backup!$D:$D,Backup!$D$257)</f>
        <v>0</v>
      </c>
      <c r="AM10" s="1080"/>
      <c r="AN10" s="1080"/>
      <c r="AO10" s="1062">
        <f>SUMIFS(Backup!$G:$G,Backup!$B:$B,$B10,Backup!$D:$D,Backup!$D$834)</f>
        <v>0</v>
      </c>
      <c r="AP10" s="1080"/>
    </row>
    <row r="11" spans="2:42" hidden="1" outlineLevel="1">
      <c r="B11" s="1079" t="s">
        <v>2406</v>
      </c>
      <c r="D11" s="632"/>
      <c r="E11" s="1080"/>
      <c r="F11" s="1080"/>
      <c r="G11" s="1062">
        <f>SUMIFS(Backup!$G:$G,Backup!$B:$B,'Rohan- Backup sheet'!B11,Backup!$D:$D,Backup!$D$7)</f>
        <v>0</v>
      </c>
      <c r="H11" s="1080"/>
      <c r="J11" s="1080"/>
      <c r="K11" s="1080"/>
      <c r="L11" s="1080"/>
      <c r="M11" s="1062">
        <f>SUMIFS(Backup!$G:$G,Backup!$B:$B,'Rohan- Backup sheet'!$B11,Backup!$D:$D,Backup!$D$31)</f>
        <v>0</v>
      </c>
      <c r="N11" s="1080"/>
      <c r="P11" s="1062">
        <f t="shared" si="1"/>
        <v>0</v>
      </c>
      <c r="Q11" s="1062">
        <f t="shared" si="0"/>
        <v>0</v>
      </c>
      <c r="R11" s="1080"/>
      <c r="S11" s="1062">
        <f>SUMIFS(Backup!$G:$G,Backup!$B:$B,'Rohan- Backup sheet'!$B11,Backup!$D:$D,Backup!$D$79)</f>
        <v>0</v>
      </c>
      <c r="T11" s="1080"/>
      <c r="V11" s="1081">
        <v>0</v>
      </c>
      <c r="W11" s="1081">
        <v>0</v>
      </c>
      <c r="X11" s="1082">
        <f t="shared" si="2"/>
        <v>0</v>
      </c>
      <c r="Y11" s="1081">
        <v>0</v>
      </c>
      <c r="Z11" s="1083">
        <f t="shared" si="3"/>
        <v>0</v>
      </c>
      <c r="AB11" s="1080"/>
      <c r="AC11" s="1080"/>
      <c r="AD11" s="1080"/>
      <c r="AE11" s="1080"/>
      <c r="AF11" s="1080"/>
      <c r="AG11" s="1080"/>
      <c r="AH11" s="1080"/>
      <c r="AI11" s="1080"/>
      <c r="AJ11" s="1080"/>
      <c r="AK11" s="1080"/>
      <c r="AL11" s="1062">
        <f>SUMIFS(Backup!$G:$G,Backup!$B:$B,$B11,Backup!$D:$D,Backup!$D$257)</f>
        <v>0</v>
      </c>
      <c r="AM11" s="1080"/>
      <c r="AN11" s="1080"/>
      <c r="AO11" s="1062">
        <f>SUMIFS(Backup!$G:$G,Backup!$B:$B,$B11,Backup!$D:$D,Backup!$D$834)</f>
        <v>0</v>
      </c>
      <c r="AP11" s="1080"/>
    </row>
    <row r="12" spans="2:42" hidden="1" outlineLevel="1">
      <c r="B12" s="1079" t="s">
        <v>2407</v>
      </c>
      <c r="D12" s="632"/>
      <c r="E12" s="1080"/>
      <c r="F12" s="1080"/>
      <c r="G12" s="1062">
        <f>SUMIFS(Backup!$G:$G,Backup!$B:$B,'Rohan- Backup sheet'!B12,Backup!$D:$D,Backup!$D$7)</f>
        <v>0</v>
      </c>
      <c r="H12" s="1080"/>
      <c r="J12" s="1080"/>
      <c r="K12" s="1080"/>
      <c r="L12" s="1080"/>
      <c r="M12" s="1062">
        <f>SUMIFS(Backup!$G:$G,Backup!$B:$B,'Rohan- Backup sheet'!$B12,Backup!$D:$D,Backup!$D$31)</f>
        <v>0</v>
      </c>
      <c r="N12" s="1080"/>
      <c r="P12" s="1062">
        <f t="shared" si="1"/>
        <v>0</v>
      </c>
      <c r="Q12" s="1062">
        <f t="shared" si="0"/>
        <v>0</v>
      </c>
      <c r="R12" s="1080"/>
      <c r="S12" s="1062">
        <f>SUMIFS(Backup!$G:$G,Backup!$B:$B,'Rohan- Backup sheet'!$B12,Backup!$D:$D,Backup!$D$79)</f>
        <v>0</v>
      </c>
      <c r="T12" s="1080"/>
      <c r="V12" s="1081">
        <v>0</v>
      </c>
      <c r="W12" s="1081">
        <v>0</v>
      </c>
      <c r="X12" s="1082">
        <f t="shared" si="2"/>
        <v>0</v>
      </c>
      <c r="Y12" s="1081">
        <v>0</v>
      </c>
      <c r="Z12" s="1083">
        <f t="shared" si="3"/>
        <v>0</v>
      </c>
      <c r="AB12" s="1080"/>
      <c r="AC12" s="1080"/>
      <c r="AD12" s="1080"/>
      <c r="AE12" s="1080"/>
      <c r="AF12" s="1080"/>
      <c r="AG12" s="1080"/>
      <c r="AH12" s="1080"/>
      <c r="AI12" s="1080"/>
      <c r="AJ12" s="1080"/>
      <c r="AK12" s="1080"/>
      <c r="AL12" s="1062">
        <f>SUMIFS(Backup!$G:$G,Backup!$B:$B,$B12,Backup!$D:$D,Backup!$D$257)</f>
        <v>0</v>
      </c>
      <c r="AM12" s="1080"/>
      <c r="AN12" s="1080"/>
      <c r="AO12" s="1062">
        <f>SUMIFS(Backup!$G:$G,Backup!$B:$B,$B12,Backup!$D:$D,Backup!$D$834)</f>
        <v>0</v>
      </c>
      <c r="AP12" s="1080"/>
    </row>
    <row r="13" spans="2:42" hidden="1" outlineLevel="1">
      <c r="B13" s="1079"/>
      <c r="D13" s="632"/>
      <c r="E13" s="1080"/>
      <c r="F13" s="1080"/>
      <c r="G13" s="1062">
        <f>SUMIFS(Backup!$G:$G,Backup!$B:$B,'Rohan- Backup sheet'!B13,Backup!$D:$D,Backup!$D$7)</f>
        <v>0</v>
      </c>
      <c r="H13" s="1080"/>
      <c r="J13" s="1080"/>
      <c r="K13" s="1080"/>
      <c r="L13" s="1080"/>
      <c r="M13" s="1062">
        <f>SUMIFS(Backup!$G:$G,Backup!$B:$B,'Rohan- Backup sheet'!$B13,Backup!$D:$D,Backup!$D$31)</f>
        <v>0</v>
      </c>
      <c r="N13" s="1080"/>
      <c r="P13" s="1062">
        <f t="shared" si="1"/>
        <v>0</v>
      </c>
      <c r="Q13" s="1062">
        <f t="shared" si="0"/>
        <v>0</v>
      </c>
      <c r="R13" s="1080"/>
      <c r="S13" s="1062">
        <f>SUMIFS(Backup!$G:$G,Backup!$B:$B,'Rohan- Backup sheet'!$B13,Backup!$D:$D,Backup!$D$79)</f>
        <v>0</v>
      </c>
      <c r="T13" s="1080"/>
      <c r="V13" s="1081"/>
      <c r="W13" s="1081"/>
      <c r="X13" s="1081"/>
      <c r="Y13" s="1081"/>
      <c r="Z13" s="1081"/>
      <c r="AB13" s="1080"/>
      <c r="AC13" s="1080"/>
      <c r="AD13" s="1080"/>
      <c r="AE13" s="1080"/>
      <c r="AF13" s="1080"/>
      <c r="AG13" s="1080"/>
      <c r="AH13" s="1080"/>
      <c r="AI13" s="1080"/>
      <c r="AJ13" s="1080"/>
      <c r="AK13" s="1080"/>
      <c r="AL13" s="1062">
        <f>SUMIFS(Backup!$G:$G,Backup!$B:$B,$B13,Backup!$D:$D,Backup!$D$257)</f>
        <v>0</v>
      </c>
      <c r="AM13" s="1080"/>
      <c r="AN13" s="1080"/>
      <c r="AO13" s="1062">
        <f>SUMIFS(Backup!$G:$G,Backup!$B:$B,$B13,Backup!$D:$D,Backup!$D$834)</f>
        <v>0</v>
      </c>
      <c r="AP13" s="1080"/>
    </row>
    <row r="14" spans="2:42" collapsed="1">
      <c r="B14" s="1076" t="s">
        <v>2</v>
      </c>
      <c r="D14" s="1077">
        <v>28</v>
      </c>
      <c r="E14" s="1062">
        <v>0</v>
      </c>
      <c r="F14" s="1062">
        <f>D14-SUM(E14:E14)</f>
        <v>28</v>
      </c>
      <c r="G14" s="1062">
        <f>SUMIFS(Backup!$G:$G,Backup!$B:$B,'Rohan- Backup sheet'!B14,Backup!$D:$D,Backup!$D$7)</f>
        <v>27</v>
      </c>
      <c r="H14" s="1062">
        <f>F14-G14</f>
        <v>1</v>
      </c>
      <c r="J14" s="1062">
        <v>28</v>
      </c>
      <c r="K14" s="1062">
        <v>0</v>
      </c>
      <c r="L14" s="1062">
        <f>J14-SUM(K14:K14)</f>
        <v>28</v>
      </c>
      <c r="M14" s="1062">
        <f>SUMIFS(Backup!$G:$G,Backup!$B:$B,'Rohan- Backup sheet'!$B14,Backup!$D:$D,Backup!$D$31)</f>
        <v>26</v>
      </c>
      <c r="N14" s="1062">
        <f>L14-M14</f>
        <v>2</v>
      </c>
      <c r="P14" s="1062">
        <f t="shared" si="1"/>
        <v>28</v>
      </c>
      <c r="Q14" s="1062">
        <f t="shared" si="0"/>
        <v>0</v>
      </c>
      <c r="R14" s="1062">
        <f>P14-SUM(Q14:Q14)</f>
        <v>28</v>
      </c>
      <c r="S14" s="1062">
        <f>SUMIFS(Backup!$G:$G,Backup!$B:$B,'Rohan- Backup sheet'!$B14,Backup!$D:$D,Backup!$D$79)</f>
        <v>24.75</v>
      </c>
      <c r="T14" s="1062">
        <f>R14-S14</f>
        <v>3.25</v>
      </c>
      <c r="V14" s="1078">
        <f>SUM(V15:V21)</f>
        <v>17</v>
      </c>
      <c r="W14" s="1078">
        <f>SUM(W15:W21)</f>
        <v>0</v>
      </c>
      <c r="X14" s="1078">
        <f>SUM(X15:X21)</f>
        <v>17</v>
      </c>
      <c r="Y14" s="1078">
        <f>SUMIFS(Backup!$G:$G,Backup!$B:$B,'Rohan- Backup sheet'!$B14,Backup!$D:$D,Backup!$D$167)</f>
        <v>16</v>
      </c>
      <c r="Z14" s="1078">
        <f>X14-Y14</f>
        <v>1</v>
      </c>
      <c r="AB14" s="1062">
        <v>28</v>
      </c>
      <c r="AC14" s="1062">
        <f>SUMIFS(Backup!$G:$G,Backup!$B:$B,$B14,Backup!$D:$D,Backup!$D$244)</f>
        <v>28</v>
      </c>
      <c r="AD14" s="1062">
        <f>AB14-AC14</f>
        <v>0</v>
      </c>
      <c r="AE14" s="1062">
        <v>14</v>
      </c>
      <c r="AF14" s="1062">
        <f>SUMIFS(Backup!$G:$G,Backup!$B:$B,$B14,Backup!$D:$D,Backup!$D$197)</f>
        <v>14</v>
      </c>
      <c r="AG14" s="1062">
        <f t="shared" ref="AG14:AG50" si="4">AE14-AF14</f>
        <v>0</v>
      </c>
      <c r="AH14" s="1062">
        <v>48</v>
      </c>
      <c r="AI14" s="1062">
        <f>SUMIFS(Backup!$G:$G,Backup!$B:$B,$B14,Backup!$D:$D,Backup!$D$188)</f>
        <v>48</v>
      </c>
      <c r="AJ14" s="1062">
        <f>AH14-AI14</f>
        <v>0</v>
      </c>
      <c r="AK14" s="1062">
        <v>46</v>
      </c>
      <c r="AL14" s="1062">
        <f>SUMIFS(Backup!$G:$G,Backup!$B:$B,$B14,Backup!$D:$D,Backup!$D$257)</f>
        <v>46</v>
      </c>
      <c r="AM14" s="1062">
        <f>AK14-AL14</f>
        <v>0</v>
      </c>
      <c r="AN14" s="1062">
        <v>54</v>
      </c>
      <c r="AO14" s="1062">
        <f>SUMIFS(Backup!$G:$G,Backup!$B:$B,$B14,Backup!$D:$D,Backup!$D$834)</f>
        <v>54</v>
      </c>
      <c r="AP14" s="1062">
        <f t="shared" ref="AP14:AP50" si="5">AN14-AO14</f>
        <v>0</v>
      </c>
    </row>
    <row r="15" spans="2:42" hidden="1" outlineLevel="1">
      <c r="B15" s="1079" t="s">
        <v>2401</v>
      </c>
      <c r="D15" s="632"/>
      <c r="E15" s="1080"/>
      <c r="F15" s="1080"/>
      <c r="G15" s="1062">
        <f>SUMIFS(Backup!$G:$G,Backup!$B:$B,'Rohan- Backup sheet'!B15,Backup!$D:$D,Backup!$D$7)</f>
        <v>0</v>
      </c>
      <c r="H15" s="1080"/>
      <c r="J15" s="1080"/>
      <c r="K15" s="1080"/>
      <c r="L15" s="1080"/>
      <c r="M15" s="1062">
        <f>SUMIFS(Backup!$G:$G,Backup!$B:$B,'Rohan- Backup sheet'!$B15,Backup!$D:$D,Backup!$D$31)</f>
        <v>0</v>
      </c>
      <c r="N15" s="1080"/>
      <c r="P15" s="1062">
        <f t="shared" si="1"/>
        <v>0</v>
      </c>
      <c r="Q15" s="1062">
        <f t="shared" si="0"/>
        <v>0</v>
      </c>
      <c r="R15" s="1080"/>
      <c r="S15" s="1062">
        <f>SUMIFS(Backup!$G:$G,Backup!$B:$B,'Rohan- Backup sheet'!$B15,Backup!$D:$D,Backup!$D$79)</f>
        <v>0</v>
      </c>
      <c r="T15" s="1080"/>
      <c r="V15" s="1081">
        <v>6</v>
      </c>
      <c r="W15" s="1081">
        <v>0</v>
      </c>
      <c r="X15" s="1082">
        <f t="shared" ref="X15:X21" si="6">V15-SUM(W15:W15)</f>
        <v>6</v>
      </c>
      <c r="Y15" s="1081">
        <v>6</v>
      </c>
      <c r="Z15" s="1083">
        <f>X15-Y15</f>
        <v>0</v>
      </c>
      <c r="AB15" s="1080"/>
      <c r="AC15" s="1080"/>
      <c r="AD15" s="1080"/>
      <c r="AE15" s="1080"/>
      <c r="AF15" s="1080"/>
      <c r="AG15" s="1080"/>
      <c r="AH15" s="1080"/>
      <c r="AI15" s="1080"/>
      <c r="AJ15" s="1080"/>
      <c r="AK15" s="1080"/>
      <c r="AL15" s="1062">
        <f>SUMIFS(Backup!$G:$G,Backup!$B:$B,$B15,Backup!$D:$D,Backup!$D$257)</f>
        <v>0</v>
      </c>
      <c r="AM15" s="1080"/>
      <c r="AN15" s="1080"/>
      <c r="AO15" s="1062">
        <f>SUMIFS(Backup!$G:$G,Backup!$B:$B,$B15,Backup!$D:$D,Backup!$D$834)</f>
        <v>0</v>
      </c>
      <c r="AP15" s="1080"/>
    </row>
    <row r="16" spans="2:42" hidden="1" outlineLevel="1">
      <c r="B16" s="1079" t="s">
        <v>2402</v>
      </c>
      <c r="D16" s="632"/>
      <c r="E16" s="1080"/>
      <c r="F16" s="1080"/>
      <c r="G16" s="1062">
        <f>SUMIFS(Backup!$G:$G,Backup!$B:$B,'Rohan- Backup sheet'!B16,Backup!$D:$D,Backup!$D$7)</f>
        <v>0</v>
      </c>
      <c r="H16" s="1080"/>
      <c r="J16" s="1080"/>
      <c r="K16" s="1080"/>
      <c r="L16" s="1080"/>
      <c r="M16" s="1062">
        <f>SUMIFS(Backup!$G:$G,Backup!$B:$B,'Rohan- Backup sheet'!$B16,Backup!$D:$D,Backup!$D$31)</f>
        <v>0</v>
      </c>
      <c r="N16" s="1080"/>
      <c r="P16" s="1062">
        <f t="shared" si="1"/>
        <v>0</v>
      </c>
      <c r="Q16" s="1062">
        <f t="shared" si="0"/>
        <v>0</v>
      </c>
      <c r="R16" s="1080"/>
      <c r="S16" s="1062">
        <f>SUMIFS(Backup!$G:$G,Backup!$B:$B,'Rohan- Backup sheet'!$B16,Backup!$D:$D,Backup!$D$79)</f>
        <v>0</v>
      </c>
      <c r="T16" s="1080"/>
      <c r="V16" s="1081">
        <v>11</v>
      </c>
      <c r="W16" s="1081"/>
      <c r="X16" s="1082">
        <f t="shared" si="6"/>
        <v>11</v>
      </c>
      <c r="Y16" s="1081">
        <v>3</v>
      </c>
      <c r="Z16" s="1083">
        <f t="shared" ref="Z16:Z21" si="7">X16-Y16</f>
        <v>8</v>
      </c>
      <c r="AB16" s="1080"/>
      <c r="AC16" s="1080"/>
      <c r="AD16" s="1080"/>
      <c r="AE16" s="1080"/>
      <c r="AF16" s="1080"/>
      <c r="AG16" s="1080"/>
      <c r="AH16" s="1080"/>
      <c r="AI16" s="1080"/>
      <c r="AJ16" s="1080"/>
      <c r="AK16" s="1080"/>
      <c r="AL16" s="1062">
        <f>SUMIFS(Backup!$G:$G,Backup!$B:$B,$B16,Backup!$D:$D,Backup!$D$257)</f>
        <v>0</v>
      </c>
      <c r="AM16" s="1080"/>
      <c r="AN16" s="1080"/>
      <c r="AO16" s="1062">
        <f>SUMIFS(Backup!$G:$G,Backup!$B:$B,$B16,Backup!$D:$D,Backup!$D$834)</f>
        <v>0</v>
      </c>
      <c r="AP16" s="1080"/>
    </row>
    <row r="17" spans="2:42" hidden="1" outlineLevel="1">
      <c r="B17" s="1079" t="s">
        <v>2403</v>
      </c>
      <c r="D17" s="632"/>
      <c r="E17" s="1080"/>
      <c r="F17" s="1080"/>
      <c r="G17" s="1062">
        <f>SUMIFS(Backup!$G:$G,Backup!$B:$B,'Rohan- Backup sheet'!B17,Backup!$D:$D,Backup!$D$7)</f>
        <v>0</v>
      </c>
      <c r="H17" s="1080"/>
      <c r="J17" s="1080"/>
      <c r="K17" s="1080"/>
      <c r="L17" s="1080"/>
      <c r="M17" s="1062">
        <f>SUMIFS(Backup!$G:$G,Backup!$B:$B,'Rohan- Backup sheet'!$B17,Backup!$D:$D,Backup!$D$31)</f>
        <v>0</v>
      </c>
      <c r="N17" s="1080"/>
      <c r="P17" s="1062">
        <f t="shared" si="1"/>
        <v>0</v>
      </c>
      <c r="Q17" s="1062">
        <f t="shared" si="0"/>
        <v>0</v>
      </c>
      <c r="R17" s="1080"/>
      <c r="S17" s="1062">
        <f>SUMIFS(Backup!$G:$G,Backup!$B:$B,'Rohan- Backup sheet'!$B17,Backup!$D:$D,Backup!$D$79)</f>
        <v>0</v>
      </c>
      <c r="T17" s="1080"/>
      <c r="V17" s="1081">
        <v>0</v>
      </c>
      <c r="W17" s="1081">
        <v>0</v>
      </c>
      <c r="X17" s="1082">
        <f t="shared" si="6"/>
        <v>0</v>
      </c>
      <c r="Y17" s="1081"/>
      <c r="Z17" s="1083">
        <f t="shared" si="7"/>
        <v>0</v>
      </c>
      <c r="AB17" s="1080"/>
      <c r="AC17" s="1080"/>
      <c r="AD17" s="1080"/>
      <c r="AE17" s="1080"/>
      <c r="AF17" s="1080"/>
      <c r="AG17" s="1080"/>
      <c r="AH17" s="1080"/>
      <c r="AI17" s="1080"/>
      <c r="AJ17" s="1080"/>
      <c r="AK17" s="1080"/>
      <c r="AL17" s="1062">
        <f>SUMIFS(Backup!$G:$G,Backup!$B:$B,$B17,Backup!$D:$D,Backup!$D$257)</f>
        <v>0</v>
      </c>
      <c r="AM17" s="1080"/>
      <c r="AN17" s="1080"/>
      <c r="AO17" s="1062">
        <f>SUMIFS(Backup!$G:$G,Backup!$B:$B,$B17,Backup!$D:$D,Backup!$D$834)</f>
        <v>0</v>
      </c>
      <c r="AP17" s="1080"/>
    </row>
    <row r="18" spans="2:42" hidden="1" outlineLevel="1">
      <c r="B18" s="1079" t="s">
        <v>2404</v>
      </c>
      <c r="D18" s="632"/>
      <c r="E18" s="1080"/>
      <c r="F18" s="1080"/>
      <c r="G18" s="1062">
        <f>SUMIFS(Backup!$G:$G,Backup!$B:$B,'Rohan- Backup sheet'!B18,Backup!$D:$D,Backup!$D$7)</f>
        <v>0</v>
      </c>
      <c r="H18" s="1080"/>
      <c r="J18" s="1080"/>
      <c r="K18" s="1080"/>
      <c r="L18" s="1080"/>
      <c r="M18" s="1062">
        <f>SUMIFS(Backup!$G:$G,Backup!$B:$B,'Rohan- Backup sheet'!$B18,Backup!$D:$D,Backup!$D$31)</f>
        <v>0</v>
      </c>
      <c r="N18" s="1080"/>
      <c r="P18" s="1062">
        <f t="shared" si="1"/>
        <v>0</v>
      </c>
      <c r="Q18" s="1062">
        <f t="shared" si="0"/>
        <v>0</v>
      </c>
      <c r="R18" s="1080"/>
      <c r="S18" s="1062">
        <f>SUMIFS(Backup!$G:$G,Backup!$B:$B,'Rohan- Backup sheet'!$B18,Backup!$D:$D,Backup!$D$79)</f>
        <v>0</v>
      </c>
      <c r="T18" s="1080"/>
      <c r="V18" s="1081">
        <v>0</v>
      </c>
      <c r="W18" s="1081">
        <v>0</v>
      </c>
      <c r="X18" s="1082">
        <f t="shared" si="6"/>
        <v>0</v>
      </c>
      <c r="Y18" s="1081"/>
      <c r="Z18" s="1083">
        <f t="shared" si="7"/>
        <v>0</v>
      </c>
      <c r="AB18" s="1080"/>
      <c r="AC18" s="1080"/>
      <c r="AD18" s="1080"/>
      <c r="AE18" s="1080"/>
      <c r="AF18" s="1080"/>
      <c r="AG18" s="1080"/>
      <c r="AH18" s="1080"/>
      <c r="AI18" s="1080"/>
      <c r="AJ18" s="1080"/>
      <c r="AK18" s="1080"/>
      <c r="AL18" s="1062">
        <f>SUMIFS(Backup!$G:$G,Backup!$B:$B,$B18,Backup!$D:$D,Backup!$D$257)</f>
        <v>0</v>
      </c>
      <c r="AM18" s="1080"/>
      <c r="AN18" s="1080"/>
      <c r="AO18" s="1062">
        <f>SUMIFS(Backup!$G:$G,Backup!$B:$B,$B18,Backup!$D:$D,Backup!$D$834)</f>
        <v>0</v>
      </c>
      <c r="AP18" s="1080"/>
    </row>
    <row r="19" spans="2:42" hidden="1" outlineLevel="1">
      <c r="B19" s="1079" t="s">
        <v>2405</v>
      </c>
      <c r="D19" s="632"/>
      <c r="E19" s="1080"/>
      <c r="F19" s="1080"/>
      <c r="G19" s="1062">
        <f>SUMIFS(Backup!$G:$G,Backup!$B:$B,'Rohan- Backup sheet'!B19,Backup!$D:$D,Backup!$D$7)</f>
        <v>0</v>
      </c>
      <c r="H19" s="1080"/>
      <c r="J19" s="1080"/>
      <c r="K19" s="1080"/>
      <c r="L19" s="1080"/>
      <c r="M19" s="1062">
        <f>SUMIFS(Backup!$G:$G,Backup!$B:$B,'Rohan- Backup sheet'!$B19,Backup!$D:$D,Backup!$D$31)</f>
        <v>0</v>
      </c>
      <c r="N19" s="1080"/>
      <c r="P19" s="1062">
        <f t="shared" si="1"/>
        <v>0</v>
      </c>
      <c r="Q19" s="1062">
        <f t="shared" si="0"/>
        <v>0</v>
      </c>
      <c r="R19" s="1080"/>
      <c r="S19" s="1062">
        <f>SUMIFS(Backup!$G:$G,Backup!$B:$B,'Rohan- Backup sheet'!$B19,Backup!$D:$D,Backup!$D$79)</f>
        <v>0</v>
      </c>
      <c r="T19" s="1080"/>
      <c r="V19" s="1081">
        <v>0</v>
      </c>
      <c r="W19" s="1081">
        <v>0</v>
      </c>
      <c r="X19" s="1082">
        <f t="shared" si="6"/>
        <v>0</v>
      </c>
      <c r="Y19" s="1081"/>
      <c r="Z19" s="1083">
        <f t="shared" si="7"/>
        <v>0</v>
      </c>
      <c r="AB19" s="1080"/>
      <c r="AC19" s="1080"/>
      <c r="AD19" s="1080"/>
      <c r="AE19" s="1080"/>
      <c r="AF19" s="1080"/>
      <c r="AG19" s="1080"/>
      <c r="AH19" s="1080"/>
      <c r="AI19" s="1080"/>
      <c r="AJ19" s="1080"/>
      <c r="AK19" s="1080"/>
      <c r="AL19" s="1062">
        <f>SUMIFS(Backup!$G:$G,Backup!$B:$B,$B19,Backup!$D:$D,Backup!$D$257)</f>
        <v>0</v>
      </c>
      <c r="AM19" s="1080"/>
      <c r="AN19" s="1080"/>
      <c r="AO19" s="1062">
        <f>SUMIFS(Backup!$G:$G,Backup!$B:$B,$B19,Backup!$D:$D,Backup!$D$834)</f>
        <v>0</v>
      </c>
      <c r="AP19" s="1080"/>
    </row>
    <row r="20" spans="2:42" hidden="1" outlineLevel="1">
      <c r="B20" s="1079" t="s">
        <v>2406</v>
      </c>
      <c r="D20" s="632"/>
      <c r="E20" s="1080"/>
      <c r="F20" s="1080"/>
      <c r="G20" s="1062">
        <f>SUMIFS(Backup!$G:$G,Backup!$B:$B,'Rohan- Backup sheet'!B20,Backup!$D:$D,Backup!$D$7)</f>
        <v>0</v>
      </c>
      <c r="H20" s="1080"/>
      <c r="J20" s="1080"/>
      <c r="K20" s="1080"/>
      <c r="L20" s="1080"/>
      <c r="M20" s="1062">
        <f>SUMIFS(Backup!$G:$G,Backup!$B:$B,'Rohan- Backup sheet'!$B20,Backup!$D:$D,Backup!$D$31)</f>
        <v>0</v>
      </c>
      <c r="N20" s="1080"/>
      <c r="P20" s="1062">
        <f t="shared" si="1"/>
        <v>0</v>
      </c>
      <c r="Q20" s="1062">
        <f t="shared" si="0"/>
        <v>0</v>
      </c>
      <c r="R20" s="1080"/>
      <c r="S20" s="1062">
        <f>SUMIFS(Backup!$G:$G,Backup!$B:$B,'Rohan- Backup sheet'!$B20,Backup!$D:$D,Backup!$D$79)</f>
        <v>0</v>
      </c>
      <c r="T20" s="1080"/>
      <c r="V20" s="1081">
        <v>0</v>
      </c>
      <c r="W20" s="1081">
        <v>0</v>
      </c>
      <c r="X20" s="1082">
        <f t="shared" si="6"/>
        <v>0</v>
      </c>
      <c r="Y20" s="1081"/>
      <c r="Z20" s="1083">
        <f t="shared" si="7"/>
        <v>0</v>
      </c>
      <c r="AB20" s="1080"/>
      <c r="AC20" s="1080"/>
      <c r="AD20" s="1080"/>
      <c r="AE20" s="1080"/>
      <c r="AF20" s="1080"/>
      <c r="AG20" s="1080"/>
      <c r="AH20" s="1080"/>
      <c r="AI20" s="1080"/>
      <c r="AJ20" s="1080"/>
      <c r="AK20" s="1080"/>
      <c r="AL20" s="1062">
        <f>SUMIFS(Backup!$G:$G,Backup!$B:$B,$B20,Backup!$D:$D,Backup!$D$257)</f>
        <v>0</v>
      </c>
      <c r="AM20" s="1080"/>
      <c r="AN20" s="1080"/>
      <c r="AO20" s="1062">
        <f>SUMIFS(Backup!$G:$G,Backup!$B:$B,$B20,Backup!$D:$D,Backup!$D$834)</f>
        <v>0</v>
      </c>
      <c r="AP20" s="1080"/>
    </row>
    <row r="21" spans="2:42" hidden="1" outlineLevel="1">
      <c r="B21" s="1079" t="s">
        <v>2407</v>
      </c>
      <c r="D21" s="632"/>
      <c r="E21" s="1080"/>
      <c r="F21" s="1080"/>
      <c r="G21" s="1062">
        <f>SUMIFS(Backup!$G:$G,Backup!$B:$B,'Rohan- Backup sheet'!B21,Backup!$D:$D,Backup!$D$7)</f>
        <v>0</v>
      </c>
      <c r="H21" s="1080"/>
      <c r="J21" s="1080"/>
      <c r="K21" s="1080"/>
      <c r="L21" s="1080"/>
      <c r="M21" s="1062">
        <f>SUMIFS(Backup!$G:$G,Backup!$B:$B,'Rohan- Backup sheet'!$B21,Backup!$D:$D,Backup!$D$31)</f>
        <v>0</v>
      </c>
      <c r="N21" s="1080"/>
      <c r="P21" s="1062">
        <f t="shared" si="1"/>
        <v>0</v>
      </c>
      <c r="Q21" s="1062">
        <f t="shared" si="0"/>
        <v>0</v>
      </c>
      <c r="R21" s="1080"/>
      <c r="S21" s="1062">
        <f>SUMIFS(Backup!$G:$G,Backup!$B:$B,'Rohan- Backup sheet'!$B21,Backup!$D:$D,Backup!$D$79)</f>
        <v>0</v>
      </c>
      <c r="T21" s="1080"/>
      <c r="V21" s="1081">
        <v>0</v>
      </c>
      <c r="W21" s="1081">
        <v>0</v>
      </c>
      <c r="X21" s="1082">
        <f t="shared" si="6"/>
        <v>0</v>
      </c>
      <c r="Y21" s="1081"/>
      <c r="Z21" s="1083">
        <f t="shared" si="7"/>
        <v>0</v>
      </c>
      <c r="AB21" s="1080"/>
      <c r="AC21" s="1080"/>
      <c r="AD21" s="1080"/>
      <c r="AE21" s="1080"/>
      <c r="AF21" s="1080"/>
      <c r="AG21" s="1080"/>
      <c r="AH21" s="1080"/>
      <c r="AI21" s="1080"/>
      <c r="AJ21" s="1080"/>
      <c r="AK21" s="1080"/>
      <c r="AL21" s="1062">
        <f>SUMIFS(Backup!$G:$G,Backup!$B:$B,$B21,Backup!$D:$D,Backup!$D$257)</f>
        <v>0</v>
      </c>
      <c r="AM21" s="1080"/>
      <c r="AN21" s="1080"/>
      <c r="AO21" s="1062">
        <f>SUMIFS(Backup!$G:$G,Backup!$B:$B,$B21,Backup!$D:$D,Backup!$D$834)</f>
        <v>0</v>
      </c>
      <c r="AP21" s="1080"/>
    </row>
    <row r="22" spans="2:42" hidden="1" outlineLevel="1">
      <c r="B22" s="1079"/>
      <c r="D22" s="632"/>
      <c r="E22" s="1080"/>
      <c r="F22" s="1080"/>
      <c r="G22" s="1062">
        <f>SUMIFS(Backup!$G:$G,Backup!$B:$B,'Rohan- Backup sheet'!B22,Backup!$D:$D,Backup!$D$7)</f>
        <v>0</v>
      </c>
      <c r="H22" s="1080"/>
      <c r="J22" s="1080"/>
      <c r="K22" s="1080"/>
      <c r="L22" s="1080"/>
      <c r="M22" s="1062">
        <f>SUMIFS(Backup!$G:$G,Backup!$B:$B,'Rohan- Backup sheet'!$B22,Backup!$D:$D,Backup!$D$31)</f>
        <v>0</v>
      </c>
      <c r="N22" s="1080"/>
      <c r="P22" s="1062">
        <f t="shared" si="1"/>
        <v>0</v>
      </c>
      <c r="Q22" s="1062">
        <f t="shared" si="0"/>
        <v>0</v>
      </c>
      <c r="R22" s="1080"/>
      <c r="S22" s="1062">
        <f>SUMIFS(Backup!$G:$G,Backup!$B:$B,'Rohan- Backup sheet'!$B22,Backup!$D:$D,Backup!$D$79)</f>
        <v>0</v>
      </c>
      <c r="T22" s="1080"/>
      <c r="V22" s="1081"/>
      <c r="W22" s="1081"/>
      <c r="X22" s="1081"/>
      <c r="Y22" s="1081"/>
      <c r="Z22" s="1081"/>
      <c r="AB22" s="1080"/>
      <c r="AC22" s="1080"/>
      <c r="AD22" s="1080"/>
      <c r="AE22" s="1080"/>
      <c r="AF22" s="1080"/>
      <c r="AG22" s="1080"/>
      <c r="AH22" s="1080"/>
      <c r="AI22" s="1080"/>
      <c r="AJ22" s="1080"/>
      <c r="AK22" s="1080"/>
      <c r="AL22" s="1062">
        <f>SUMIFS(Backup!$G:$G,Backup!$B:$B,$B22,Backup!$D:$D,Backup!$D$257)</f>
        <v>0</v>
      </c>
      <c r="AM22" s="1080"/>
      <c r="AN22" s="1080"/>
      <c r="AO22" s="1062">
        <f>SUMIFS(Backup!$G:$G,Backup!$B:$B,$B22,Backup!$D:$D,Backup!$D$834)</f>
        <v>0</v>
      </c>
      <c r="AP22" s="1080"/>
    </row>
    <row r="23" spans="2:42" collapsed="1">
      <c r="B23" s="1076" t="s">
        <v>34</v>
      </c>
      <c r="D23" s="1077">
        <v>41</v>
      </c>
      <c r="E23" s="1062">
        <v>0</v>
      </c>
      <c r="F23" s="1062">
        <f>D23-SUM(E23:E23)</f>
        <v>41</v>
      </c>
      <c r="G23" s="1062">
        <f>SUMIFS(Backup!$G:$G,Backup!$B:$B,'Rohan- Backup sheet'!B23,Backup!$D:$D,Backup!$D$7)</f>
        <v>41</v>
      </c>
      <c r="H23" s="1062">
        <f>F23-G23</f>
        <v>0</v>
      </c>
      <c r="J23" s="1062">
        <v>52</v>
      </c>
      <c r="K23" s="1062">
        <v>0</v>
      </c>
      <c r="L23" s="1062">
        <f>J23-SUM(K23:K23)</f>
        <v>52</v>
      </c>
      <c r="M23" s="1062">
        <f>SUMIFS(Backup!$G:$G,Backup!$B:$B,'Rohan- Backup sheet'!$B23,Backup!$D:$D,Backup!$D$31)</f>
        <v>52</v>
      </c>
      <c r="N23" s="1062">
        <f>L23-M23</f>
        <v>0</v>
      </c>
      <c r="P23" s="1062">
        <f t="shared" si="1"/>
        <v>52</v>
      </c>
      <c r="Q23" s="1062">
        <f t="shared" si="0"/>
        <v>0</v>
      </c>
      <c r="R23" s="1062">
        <f>P23-SUM(Q23:Q23)</f>
        <v>52</v>
      </c>
      <c r="S23" s="1062">
        <f>SUMIFS(Backup!$G:$G,Backup!$B:$B,'Rohan- Backup sheet'!$B23,Backup!$D:$D,Backup!$D$79)</f>
        <v>50</v>
      </c>
      <c r="T23" s="1062">
        <f>R23-S23</f>
        <v>2</v>
      </c>
      <c r="V23" s="1078">
        <f>SUM(V24:V30)</f>
        <v>18</v>
      </c>
      <c r="W23" s="1078">
        <f>SUM(W24:W30)</f>
        <v>0</v>
      </c>
      <c r="X23" s="1078">
        <f>SUM(X24:X30)</f>
        <v>18</v>
      </c>
      <c r="Y23" s="1078">
        <f>SUMIFS(Backup!$G:$G,Backup!$B:$B,'Rohan- Backup sheet'!$B23,Backup!$D:$D,Backup!$D$167)</f>
        <v>18</v>
      </c>
      <c r="Z23" s="1078">
        <f>X23-Y23</f>
        <v>0</v>
      </c>
      <c r="AA23" s="1073"/>
      <c r="AB23" s="1062">
        <v>32</v>
      </c>
      <c r="AC23" s="1062">
        <f>SUMIFS(Backup!$G:$G,Backup!$B:$B,$B23,Backup!$D:$D,Backup!$D$244)</f>
        <v>28</v>
      </c>
      <c r="AD23" s="1062">
        <f>AB23-AC23</f>
        <v>4</v>
      </c>
      <c r="AE23" s="1062">
        <v>19</v>
      </c>
      <c r="AF23" s="1062">
        <f>SUMIFS(Backup!$G:$G,Backup!$B:$B,$B23,Backup!$D:$D,Backup!$D$197)</f>
        <v>19</v>
      </c>
      <c r="AG23" s="1062">
        <f>AE23-AF23</f>
        <v>0</v>
      </c>
      <c r="AH23" s="1062">
        <v>106</v>
      </c>
      <c r="AI23" s="1062">
        <f>SUMIFS(Backup!$G:$G,Backup!$B:$B,$B23,Backup!$D:$D,Backup!$D$188)</f>
        <v>106</v>
      </c>
      <c r="AJ23" s="1062">
        <f>AH23-AI23</f>
        <v>0</v>
      </c>
      <c r="AK23" s="1062">
        <v>42</v>
      </c>
      <c r="AL23" s="1062">
        <f>SUMIFS(Backup!$G:$G,Backup!$B:$B,$B23,Backup!$D:$D,Backup!$D$257)</f>
        <v>42</v>
      </c>
      <c r="AM23" s="1062">
        <f>AK23-AL23</f>
        <v>0</v>
      </c>
      <c r="AN23" s="1062">
        <v>33</v>
      </c>
      <c r="AO23" s="1062">
        <f>SUMIFS(Backup!$G:$G,Backup!$B:$B,$B23,Backup!$D:$D,Backup!$D$834)</f>
        <v>33</v>
      </c>
      <c r="AP23" s="1062">
        <f>AN23-AO23</f>
        <v>0</v>
      </c>
    </row>
    <row r="24" spans="2:42" hidden="1" outlineLevel="1">
      <c r="B24" s="1079" t="s">
        <v>2401</v>
      </c>
      <c r="D24" s="632"/>
      <c r="E24" s="1080"/>
      <c r="F24" s="1080"/>
      <c r="G24" s="1062">
        <f>SUMIFS(Backup!$G:$G,Backup!$B:$B,'Rohan- Backup sheet'!B24,Backup!$D:$D,Backup!$D$7)</f>
        <v>0</v>
      </c>
      <c r="H24" s="1080"/>
      <c r="J24" s="1080"/>
      <c r="K24" s="1080"/>
      <c r="L24" s="1080"/>
      <c r="M24" s="1062">
        <f>SUMIFS(Backup!$G:$G,Backup!$B:$B,'Rohan- Backup sheet'!$B24,Backup!$D:$D,Backup!$D$31)</f>
        <v>0</v>
      </c>
      <c r="N24" s="1080"/>
      <c r="P24" s="1062">
        <f t="shared" si="1"/>
        <v>0</v>
      </c>
      <c r="Q24" s="1062">
        <f t="shared" si="0"/>
        <v>0</v>
      </c>
      <c r="R24" s="1080"/>
      <c r="S24" s="1062">
        <f>SUMIFS(Backup!$G:$G,Backup!$B:$B,'Rohan- Backup sheet'!$B24,Backup!$D:$D,Backup!$D$79)</f>
        <v>0</v>
      </c>
      <c r="T24" s="1080"/>
      <c r="V24" s="1081">
        <v>3</v>
      </c>
      <c r="W24" s="1081"/>
      <c r="X24" s="1082">
        <f t="shared" ref="X24:X30" si="8">V24-SUM(W24:W24)</f>
        <v>3</v>
      </c>
      <c r="Y24" s="1081">
        <v>3</v>
      </c>
      <c r="Z24" s="1083">
        <f t="shared" ref="Z24:Z30" si="9">X24-Y24</f>
        <v>0</v>
      </c>
      <c r="AB24" s="1080"/>
      <c r="AC24" s="1080"/>
      <c r="AD24" s="1080"/>
      <c r="AE24" s="1080"/>
      <c r="AF24" s="1080"/>
      <c r="AG24" s="1080"/>
      <c r="AH24" s="1080"/>
      <c r="AI24" s="1080"/>
      <c r="AJ24" s="1080"/>
      <c r="AK24" s="1080"/>
      <c r="AL24" s="1062">
        <f>SUMIFS(Backup!$G:$G,Backup!$B:$B,$B24,Backup!$D:$D,Backup!$D$257)</f>
        <v>0</v>
      </c>
      <c r="AM24" s="1080"/>
      <c r="AN24" s="1080"/>
      <c r="AO24" s="1062">
        <f>SUMIFS(Backup!$G:$G,Backup!$B:$B,$B24,Backup!$D:$D,Backup!$D$834)</f>
        <v>0</v>
      </c>
      <c r="AP24" s="1080"/>
    </row>
    <row r="25" spans="2:42" hidden="1" outlineLevel="1">
      <c r="B25" s="1079" t="s">
        <v>2402</v>
      </c>
      <c r="D25" s="632"/>
      <c r="E25" s="1080"/>
      <c r="F25" s="1080"/>
      <c r="G25" s="1062">
        <f>SUMIFS(Backup!$G:$G,Backup!$B:$B,'Rohan- Backup sheet'!B25,Backup!$D:$D,Backup!$D$7)</f>
        <v>0</v>
      </c>
      <c r="H25" s="1080"/>
      <c r="J25" s="1080"/>
      <c r="K25" s="1080"/>
      <c r="L25" s="1080"/>
      <c r="M25" s="1062">
        <f>SUMIFS(Backup!$G:$G,Backup!$B:$B,'Rohan- Backup sheet'!$B25,Backup!$D:$D,Backup!$D$31)</f>
        <v>0</v>
      </c>
      <c r="N25" s="1080"/>
      <c r="P25" s="1062">
        <f t="shared" si="1"/>
        <v>0</v>
      </c>
      <c r="Q25" s="1062">
        <f t="shared" si="0"/>
        <v>0</v>
      </c>
      <c r="R25" s="1080"/>
      <c r="S25" s="1062">
        <f>SUMIFS(Backup!$G:$G,Backup!$B:$B,'Rohan- Backup sheet'!$B25,Backup!$D:$D,Backup!$D$79)</f>
        <v>0</v>
      </c>
      <c r="T25" s="1080"/>
      <c r="V25" s="1081"/>
      <c r="W25" s="1081"/>
      <c r="X25" s="1082">
        <f t="shared" si="8"/>
        <v>0</v>
      </c>
      <c r="Y25" s="1081"/>
      <c r="Z25" s="1083">
        <f t="shared" si="9"/>
        <v>0</v>
      </c>
      <c r="AB25" s="1080"/>
      <c r="AC25" s="1080"/>
      <c r="AD25" s="1080"/>
      <c r="AE25" s="1080"/>
      <c r="AF25" s="1080"/>
      <c r="AG25" s="1080"/>
      <c r="AH25" s="1080"/>
      <c r="AI25" s="1080"/>
      <c r="AJ25" s="1080"/>
      <c r="AK25" s="1080"/>
      <c r="AL25" s="1062">
        <f>SUMIFS(Backup!$G:$G,Backup!$B:$B,$B25,Backup!$D:$D,Backup!$D$257)</f>
        <v>0</v>
      </c>
      <c r="AM25" s="1080"/>
      <c r="AN25" s="1080"/>
      <c r="AO25" s="1062">
        <f>SUMIFS(Backup!$G:$G,Backup!$B:$B,$B25,Backup!$D:$D,Backup!$D$834)</f>
        <v>0</v>
      </c>
      <c r="AP25" s="1080"/>
    </row>
    <row r="26" spans="2:42" hidden="1" outlineLevel="1">
      <c r="B26" s="1079" t="s">
        <v>2403</v>
      </c>
      <c r="D26" s="632"/>
      <c r="E26" s="1080"/>
      <c r="F26" s="1080"/>
      <c r="G26" s="1062">
        <f>SUMIFS(Backup!$G:$G,Backup!$B:$B,'Rohan- Backup sheet'!B26,Backup!$D:$D,Backup!$D$7)</f>
        <v>0</v>
      </c>
      <c r="H26" s="1080"/>
      <c r="J26" s="1080"/>
      <c r="K26" s="1080"/>
      <c r="L26" s="1080"/>
      <c r="M26" s="1062">
        <f>SUMIFS(Backup!$G:$G,Backup!$B:$B,'Rohan- Backup sheet'!$B26,Backup!$D:$D,Backup!$D$31)</f>
        <v>0</v>
      </c>
      <c r="N26" s="1080"/>
      <c r="P26" s="1062">
        <f t="shared" si="1"/>
        <v>0</v>
      </c>
      <c r="Q26" s="1062">
        <f t="shared" si="0"/>
        <v>0</v>
      </c>
      <c r="R26" s="1080"/>
      <c r="S26" s="1062">
        <f>SUMIFS(Backup!$G:$G,Backup!$B:$B,'Rohan- Backup sheet'!$B26,Backup!$D:$D,Backup!$D$79)</f>
        <v>0</v>
      </c>
      <c r="T26" s="1080"/>
      <c r="V26" s="1081">
        <v>15</v>
      </c>
      <c r="W26" s="1081">
        <v>0</v>
      </c>
      <c r="X26" s="1082">
        <f t="shared" si="8"/>
        <v>15</v>
      </c>
      <c r="Y26" s="1081">
        <v>15</v>
      </c>
      <c r="Z26" s="1083">
        <f t="shared" si="9"/>
        <v>0</v>
      </c>
      <c r="AB26" s="1080"/>
      <c r="AC26" s="1080"/>
      <c r="AD26" s="1080"/>
      <c r="AE26" s="1080"/>
      <c r="AF26" s="1080"/>
      <c r="AG26" s="1080"/>
      <c r="AH26" s="1080"/>
      <c r="AI26" s="1080"/>
      <c r="AJ26" s="1080"/>
      <c r="AK26" s="1080"/>
      <c r="AL26" s="1062">
        <f>SUMIFS(Backup!$G:$G,Backup!$B:$B,$B26,Backup!$D:$D,Backup!$D$257)</f>
        <v>0</v>
      </c>
      <c r="AM26" s="1080"/>
      <c r="AN26" s="1080"/>
      <c r="AO26" s="1062">
        <f>SUMIFS(Backup!$G:$G,Backup!$B:$B,$B26,Backup!$D:$D,Backup!$D$834)</f>
        <v>0</v>
      </c>
      <c r="AP26" s="1080"/>
    </row>
    <row r="27" spans="2:42" hidden="1" outlineLevel="1">
      <c r="B27" s="1079" t="s">
        <v>2404</v>
      </c>
      <c r="D27" s="632"/>
      <c r="E27" s="1080"/>
      <c r="F27" s="1080"/>
      <c r="G27" s="1062">
        <f>SUMIFS(Backup!$G:$G,Backup!$B:$B,'Rohan- Backup sheet'!B27,Backup!$D:$D,Backup!$D$7)</f>
        <v>0</v>
      </c>
      <c r="H27" s="1080"/>
      <c r="J27" s="1080"/>
      <c r="K27" s="1080"/>
      <c r="L27" s="1080"/>
      <c r="M27" s="1062">
        <f>SUMIFS(Backup!$G:$G,Backup!$B:$B,'Rohan- Backup sheet'!$B27,Backup!$D:$D,Backup!$D$31)</f>
        <v>0</v>
      </c>
      <c r="N27" s="1080"/>
      <c r="P27" s="1062">
        <f t="shared" si="1"/>
        <v>0</v>
      </c>
      <c r="Q27" s="1062">
        <f t="shared" si="0"/>
        <v>0</v>
      </c>
      <c r="R27" s="1080"/>
      <c r="S27" s="1062">
        <f>SUMIFS(Backup!$G:$G,Backup!$B:$B,'Rohan- Backup sheet'!$B27,Backup!$D:$D,Backup!$D$79)</f>
        <v>0</v>
      </c>
      <c r="T27" s="1080"/>
      <c r="V27" s="1081">
        <v>0</v>
      </c>
      <c r="W27" s="1081">
        <v>0</v>
      </c>
      <c r="X27" s="1082">
        <f t="shared" si="8"/>
        <v>0</v>
      </c>
      <c r="Y27" s="1081"/>
      <c r="Z27" s="1083">
        <f t="shared" si="9"/>
        <v>0</v>
      </c>
      <c r="AB27" s="1080"/>
      <c r="AC27" s="1080"/>
      <c r="AD27" s="1080"/>
      <c r="AE27" s="1080"/>
      <c r="AF27" s="1080"/>
      <c r="AG27" s="1080"/>
      <c r="AH27" s="1080"/>
      <c r="AI27" s="1080"/>
      <c r="AJ27" s="1080"/>
      <c r="AK27" s="1080"/>
      <c r="AL27" s="1062">
        <f>SUMIFS(Backup!$G:$G,Backup!$B:$B,$B27,Backup!$D:$D,Backup!$D$257)</f>
        <v>0</v>
      </c>
      <c r="AM27" s="1080"/>
      <c r="AN27" s="1080"/>
      <c r="AO27" s="1062">
        <f>SUMIFS(Backup!$G:$G,Backup!$B:$B,$B27,Backup!$D:$D,Backup!$D$834)</f>
        <v>0</v>
      </c>
      <c r="AP27" s="1080"/>
    </row>
    <row r="28" spans="2:42" hidden="1" outlineLevel="1">
      <c r="B28" s="1079" t="s">
        <v>2405</v>
      </c>
      <c r="D28" s="632"/>
      <c r="E28" s="1080"/>
      <c r="F28" s="1080"/>
      <c r="G28" s="1062">
        <f>SUMIFS(Backup!$G:$G,Backup!$B:$B,'Rohan- Backup sheet'!B28,Backup!$D:$D,Backup!$D$7)</f>
        <v>0</v>
      </c>
      <c r="H28" s="1080"/>
      <c r="J28" s="1080"/>
      <c r="K28" s="1080"/>
      <c r="L28" s="1080"/>
      <c r="M28" s="1062">
        <f>SUMIFS(Backup!$G:$G,Backup!$B:$B,'Rohan- Backup sheet'!$B28,Backup!$D:$D,Backup!$D$31)</f>
        <v>0</v>
      </c>
      <c r="N28" s="1080"/>
      <c r="P28" s="1062">
        <f t="shared" si="1"/>
        <v>0</v>
      </c>
      <c r="Q28" s="1062">
        <f t="shared" si="0"/>
        <v>0</v>
      </c>
      <c r="R28" s="1080"/>
      <c r="S28" s="1062">
        <f>SUMIFS(Backup!$G:$G,Backup!$B:$B,'Rohan- Backup sheet'!$B28,Backup!$D:$D,Backup!$D$79)</f>
        <v>0</v>
      </c>
      <c r="T28" s="1080"/>
      <c r="V28" s="1081">
        <v>0</v>
      </c>
      <c r="W28" s="1081">
        <v>0</v>
      </c>
      <c r="X28" s="1082">
        <f t="shared" si="8"/>
        <v>0</v>
      </c>
      <c r="Y28" s="1081"/>
      <c r="Z28" s="1083">
        <f t="shared" si="9"/>
        <v>0</v>
      </c>
      <c r="AB28" s="1080"/>
      <c r="AC28" s="1080"/>
      <c r="AD28" s="1080"/>
      <c r="AE28" s="1080"/>
      <c r="AF28" s="1080"/>
      <c r="AG28" s="1080"/>
      <c r="AH28" s="1080"/>
      <c r="AI28" s="1080"/>
      <c r="AJ28" s="1080"/>
      <c r="AK28" s="1080"/>
      <c r="AL28" s="1062">
        <f>SUMIFS(Backup!$G:$G,Backup!$B:$B,$B28,Backup!$D:$D,Backup!$D$257)</f>
        <v>0</v>
      </c>
      <c r="AM28" s="1080"/>
      <c r="AN28" s="1080"/>
      <c r="AO28" s="1062">
        <f>SUMIFS(Backup!$G:$G,Backup!$B:$B,$B28,Backup!$D:$D,Backup!$D$834)</f>
        <v>0</v>
      </c>
      <c r="AP28" s="1080"/>
    </row>
    <row r="29" spans="2:42" hidden="1" outlineLevel="1">
      <c r="B29" s="1079" t="s">
        <v>2406</v>
      </c>
      <c r="D29" s="632"/>
      <c r="E29" s="1080"/>
      <c r="F29" s="1080"/>
      <c r="G29" s="1062">
        <f>SUMIFS(Backup!$G:$G,Backup!$B:$B,'Rohan- Backup sheet'!B29,Backup!$D:$D,Backup!$D$7)</f>
        <v>0</v>
      </c>
      <c r="H29" s="1080"/>
      <c r="J29" s="1080"/>
      <c r="K29" s="1080"/>
      <c r="L29" s="1080"/>
      <c r="M29" s="1062">
        <f>SUMIFS(Backup!$G:$G,Backup!$B:$B,'Rohan- Backup sheet'!$B29,Backup!$D:$D,Backup!$D$31)</f>
        <v>0</v>
      </c>
      <c r="N29" s="1080"/>
      <c r="P29" s="1062">
        <f t="shared" si="1"/>
        <v>0</v>
      </c>
      <c r="Q29" s="1062">
        <f t="shared" si="0"/>
        <v>0</v>
      </c>
      <c r="R29" s="1080"/>
      <c r="S29" s="1062">
        <f>SUMIFS(Backup!$G:$G,Backup!$B:$B,'Rohan- Backup sheet'!$B29,Backup!$D:$D,Backup!$D$79)</f>
        <v>0</v>
      </c>
      <c r="T29" s="1080"/>
      <c r="V29" s="1081">
        <v>0</v>
      </c>
      <c r="W29" s="1081">
        <v>0</v>
      </c>
      <c r="X29" s="1082">
        <f t="shared" si="8"/>
        <v>0</v>
      </c>
      <c r="Y29" s="1081"/>
      <c r="Z29" s="1083">
        <f t="shared" si="9"/>
        <v>0</v>
      </c>
      <c r="AB29" s="1080"/>
      <c r="AC29" s="1080"/>
      <c r="AD29" s="1080"/>
      <c r="AE29" s="1080"/>
      <c r="AF29" s="1080"/>
      <c r="AG29" s="1080"/>
      <c r="AH29" s="1080"/>
      <c r="AI29" s="1080"/>
      <c r="AJ29" s="1080"/>
      <c r="AK29" s="1080"/>
      <c r="AL29" s="1062">
        <f>SUMIFS(Backup!$G:$G,Backup!$B:$B,$B29,Backup!$D:$D,Backup!$D$257)</f>
        <v>0</v>
      </c>
      <c r="AM29" s="1080"/>
      <c r="AN29" s="1080"/>
      <c r="AO29" s="1062">
        <f>SUMIFS(Backup!$G:$G,Backup!$B:$B,$B29,Backup!$D:$D,Backup!$D$834)</f>
        <v>0</v>
      </c>
      <c r="AP29" s="1080"/>
    </row>
    <row r="30" spans="2:42" hidden="1" outlineLevel="1">
      <c r="B30" s="1079" t="s">
        <v>2407</v>
      </c>
      <c r="D30" s="632"/>
      <c r="E30" s="1080"/>
      <c r="F30" s="1080"/>
      <c r="G30" s="1062">
        <f>SUMIFS(Backup!$G:$G,Backup!$B:$B,'Rohan- Backup sheet'!B30,Backup!$D:$D,Backup!$D$7)</f>
        <v>0</v>
      </c>
      <c r="H30" s="1080"/>
      <c r="J30" s="1080"/>
      <c r="K30" s="1080"/>
      <c r="L30" s="1080"/>
      <c r="M30" s="1062">
        <f>SUMIFS(Backup!$G:$G,Backup!$B:$B,'Rohan- Backup sheet'!$B30,Backup!$D:$D,Backup!$D$31)</f>
        <v>0</v>
      </c>
      <c r="N30" s="1080"/>
      <c r="P30" s="1062">
        <f t="shared" si="1"/>
        <v>0</v>
      </c>
      <c r="Q30" s="1062">
        <f t="shared" si="0"/>
        <v>0</v>
      </c>
      <c r="R30" s="1080"/>
      <c r="S30" s="1062">
        <f>SUMIFS(Backup!$G:$G,Backup!$B:$B,'Rohan- Backup sheet'!$B30,Backup!$D:$D,Backup!$D$79)</f>
        <v>0</v>
      </c>
      <c r="T30" s="1080"/>
      <c r="V30" s="1081">
        <v>0</v>
      </c>
      <c r="W30" s="1081">
        <v>0</v>
      </c>
      <c r="X30" s="1082">
        <f t="shared" si="8"/>
        <v>0</v>
      </c>
      <c r="Y30" s="1081"/>
      <c r="Z30" s="1083">
        <f t="shared" si="9"/>
        <v>0</v>
      </c>
      <c r="AB30" s="1080"/>
      <c r="AC30" s="1080"/>
      <c r="AD30" s="1080"/>
      <c r="AE30" s="1080"/>
      <c r="AF30" s="1080"/>
      <c r="AG30" s="1080"/>
      <c r="AH30" s="1080"/>
      <c r="AI30" s="1080"/>
      <c r="AJ30" s="1080"/>
      <c r="AK30" s="1080"/>
      <c r="AL30" s="1062">
        <f>SUMIFS(Backup!$G:$G,Backup!$B:$B,$B30,Backup!$D:$D,Backup!$D$257)</f>
        <v>0</v>
      </c>
      <c r="AM30" s="1080"/>
      <c r="AN30" s="1080"/>
      <c r="AO30" s="1062">
        <f>SUMIFS(Backup!$G:$G,Backup!$B:$B,$B30,Backup!$D:$D,Backup!$D$834)</f>
        <v>0</v>
      </c>
      <c r="AP30" s="1080"/>
    </row>
    <row r="31" spans="2:42" hidden="1" outlineLevel="1">
      <c r="B31" s="1079"/>
      <c r="D31" s="632"/>
      <c r="E31" s="1080"/>
      <c r="F31" s="1080"/>
      <c r="G31" s="1062">
        <f>SUMIFS(Backup!$G:$G,Backup!$B:$B,'Rohan- Backup sheet'!B31,Backup!$D:$D,Backup!$D$7)</f>
        <v>0</v>
      </c>
      <c r="H31" s="1080"/>
      <c r="J31" s="1080"/>
      <c r="K31" s="1080"/>
      <c r="L31" s="1080"/>
      <c r="M31" s="1062">
        <f>SUMIFS(Backup!$G:$G,Backup!$B:$B,'Rohan- Backup sheet'!$B31,Backup!$D:$D,Backup!$D$31)</f>
        <v>0</v>
      </c>
      <c r="N31" s="1080"/>
      <c r="P31" s="1062">
        <f t="shared" si="1"/>
        <v>0</v>
      </c>
      <c r="Q31" s="1062">
        <f t="shared" si="0"/>
        <v>0</v>
      </c>
      <c r="R31" s="1080"/>
      <c r="S31" s="1062">
        <f>SUMIFS(Backup!$G:$G,Backup!$B:$B,'Rohan- Backup sheet'!$B31,Backup!$D:$D,Backup!$D$79)</f>
        <v>0</v>
      </c>
      <c r="T31" s="1080"/>
      <c r="V31" s="1081"/>
      <c r="W31" s="1081"/>
      <c r="X31" s="1081"/>
      <c r="Y31" s="1081"/>
      <c r="Z31" s="1081"/>
      <c r="AB31" s="1080"/>
      <c r="AC31" s="1080"/>
      <c r="AD31" s="1080"/>
      <c r="AE31" s="1080"/>
      <c r="AF31" s="1080"/>
      <c r="AG31" s="1080"/>
      <c r="AH31" s="1080"/>
      <c r="AI31" s="1080"/>
      <c r="AJ31" s="1080"/>
      <c r="AK31" s="1080"/>
      <c r="AL31" s="1062">
        <f>SUMIFS(Backup!$G:$G,Backup!$B:$B,$B31,Backup!$D:$D,Backup!$D$257)</f>
        <v>0</v>
      </c>
      <c r="AM31" s="1080"/>
      <c r="AN31" s="1080"/>
      <c r="AO31" s="1062">
        <f>SUMIFS(Backup!$G:$G,Backup!$B:$B,$B31,Backup!$D:$D,Backup!$D$834)</f>
        <v>0</v>
      </c>
      <c r="AP31" s="1080"/>
    </row>
    <row r="32" spans="2:42" collapsed="1">
      <c r="B32" s="1076" t="s">
        <v>37</v>
      </c>
      <c r="D32" s="1077">
        <v>38</v>
      </c>
      <c r="E32" s="1062">
        <v>6</v>
      </c>
      <c r="F32" s="1062">
        <f>D32-SUM(E32:E32)</f>
        <v>32</v>
      </c>
      <c r="G32" s="1062">
        <f>SUMIFS(Backup!$G:$G,Backup!$B:$B,'Rohan- Backup sheet'!B32,Backup!$D:$D,Backup!$D$7)</f>
        <v>32</v>
      </c>
      <c r="H32" s="1062">
        <f>F32-G32</f>
        <v>0</v>
      </c>
      <c r="J32" s="1062">
        <v>40</v>
      </c>
      <c r="K32" s="1062">
        <v>6</v>
      </c>
      <c r="L32" s="1062">
        <f>J32-SUM(K32:K32)</f>
        <v>34</v>
      </c>
      <c r="M32" s="1062">
        <f>SUMIFS(Backup!$G:$G,Backup!$B:$B,'Rohan- Backup sheet'!$B32,Backup!$D:$D,Backup!$D$31)</f>
        <v>34</v>
      </c>
      <c r="N32" s="1062">
        <f>L32-M32</f>
        <v>0</v>
      </c>
      <c r="P32" s="1062">
        <f t="shared" si="1"/>
        <v>40</v>
      </c>
      <c r="Q32" s="1062">
        <f t="shared" si="0"/>
        <v>6</v>
      </c>
      <c r="R32" s="1062">
        <f>P32-SUM(Q32:Q32)</f>
        <v>34</v>
      </c>
      <c r="S32" s="1116">
        <f>SUMIFS(Backup!$G:$G,Backup!$B:$B,'Rohan- Backup sheet'!$B32,Backup!$D:$D,Backup!$D$79)</f>
        <v>34</v>
      </c>
      <c r="T32" s="1116">
        <f>R32-S32</f>
        <v>0</v>
      </c>
      <c r="V32" s="1078">
        <f>SUM(V33:V39)</f>
        <v>19</v>
      </c>
      <c r="W32" s="1078">
        <f>SUM(W33:W39)</f>
        <v>3</v>
      </c>
      <c r="X32" s="1078">
        <f>SUM(X33:X39)</f>
        <v>16</v>
      </c>
      <c r="Y32" s="1078">
        <f>SUMIFS(Backup!$G:$G,Backup!$B:$B,'Rohan- Backup sheet'!$B32,Backup!$D:$D,Backup!$D$167)</f>
        <v>16</v>
      </c>
      <c r="Z32" s="1078">
        <f>X32-Y32</f>
        <v>0</v>
      </c>
      <c r="AB32" s="1084">
        <v>32</v>
      </c>
      <c r="AC32" s="1062">
        <f>SUMIFS(Backup!$G:$G,Backup!$B:$B,$B32,Backup!$D:$D,Backup!$D$244)</f>
        <v>31</v>
      </c>
      <c r="AD32" s="1062">
        <f>AB32-AC32</f>
        <v>1</v>
      </c>
      <c r="AE32" s="1084">
        <v>32</v>
      </c>
      <c r="AF32" s="1062">
        <f>SUMIFS(Backup!$G:$G,Backup!$B:$B,$B32,Backup!$D:$D,Backup!$D$197)</f>
        <v>32</v>
      </c>
      <c r="AG32" s="1062">
        <f>AE32-AF32</f>
        <v>0</v>
      </c>
      <c r="AH32" s="1062">
        <v>30</v>
      </c>
      <c r="AI32" s="1062">
        <f>SUMIFS(Backup!$G:$G,Backup!$B:$B,$B32,Backup!$D:$D,Backup!$D$188)</f>
        <v>30</v>
      </c>
      <c r="AJ32" s="1062">
        <f>AH32-AI32</f>
        <v>0</v>
      </c>
      <c r="AK32" s="1062">
        <v>63</v>
      </c>
      <c r="AL32" s="1062">
        <f>SUMIFS(Backup!$G:$G,Backup!$B:$B,$B32,Backup!$D:$D,Backup!$D$257)</f>
        <v>63</v>
      </c>
      <c r="AM32" s="1062">
        <f>AK32-AL32</f>
        <v>0</v>
      </c>
      <c r="AN32" s="1062">
        <v>27</v>
      </c>
      <c r="AO32" s="1062">
        <f>SUMIFS(Backup!$G:$G,Backup!$B:$B,$B32,Backup!$D:$D,Backup!$D$834)</f>
        <v>27</v>
      </c>
      <c r="AP32" s="1062">
        <f>AN32-AO32</f>
        <v>0</v>
      </c>
    </row>
    <row r="33" spans="2:42" hidden="1" outlineLevel="1">
      <c r="B33" s="1079" t="s">
        <v>2401</v>
      </c>
      <c r="D33" s="632"/>
      <c r="E33" s="1080"/>
      <c r="F33" s="1080"/>
      <c r="G33" s="1062">
        <f>SUMIFS(Backup!$G:$G,Backup!$B:$B,'Rohan- Backup sheet'!B33,Backup!$D:$D,Backup!$D$7)</f>
        <v>0</v>
      </c>
      <c r="H33" s="1080"/>
      <c r="J33" s="1080"/>
      <c r="K33" s="1080"/>
      <c r="L33" s="1080"/>
      <c r="M33" s="1062">
        <f>SUMIFS(Backup!$G:$G,Backup!$B:$B,'Rohan- Backup sheet'!$B33,Backup!$D:$D,Backup!$D$31)</f>
        <v>0</v>
      </c>
      <c r="N33" s="1080"/>
      <c r="P33" s="1062">
        <f t="shared" si="1"/>
        <v>0</v>
      </c>
      <c r="Q33" s="1062">
        <f t="shared" si="0"/>
        <v>0</v>
      </c>
      <c r="R33" s="1080"/>
      <c r="S33" s="1116">
        <f>SUMIFS(Backup!$G:$G,Backup!$B:$B,'Rohan- Backup sheet'!$B33,Backup!$D:$D,Backup!$D$79)</f>
        <v>0</v>
      </c>
      <c r="T33" s="1117"/>
      <c r="V33" s="1081">
        <v>6</v>
      </c>
      <c r="W33" s="1081"/>
      <c r="X33" s="1082">
        <f t="shared" ref="X33:X39" si="10">V33-SUM(W33:W33)</f>
        <v>6</v>
      </c>
      <c r="Y33" s="1081">
        <v>6</v>
      </c>
      <c r="Z33" s="1083">
        <f t="shared" ref="Z33:Z39" si="11">X33-Y33</f>
        <v>0</v>
      </c>
      <c r="AB33" s="1080"/>
      <c r="AC33" s="1080"/>
      <c r="AD33" s="1080"/>
      <c r="AE33" s="1080"/>
      <c r="AF33" s="1080"/>
      <c r="AG33" s="1080"/>
      <c r="AH33" s="1080"/>
      <c r="AI33" s="1080"/>
      <c r="AJ33" s="1080"/>
      <c r="AK33" s="1080"/>
      <c r="AL33" s="1062">
        <f>SUMIFS(Backup!$G:$G,Backup!$B:$B,$B33,Backup!$D:$D,Backup!$D$257)</f>
        <v>0</v>
      </c>
      <c r="AM33" s="1080"/>
      <c r="AN33" s="1080"/>
      <c r="AO33" s="1062">
        <f>SUMIFS(Backup!$G:$G,Backup!$B:$B,$B33,Backup!$D:$D,Backup!$D$834)</f>
        <v>0</v>
      </c>
      <c r="AP33" s="1080"/>
    </row>
    <row r="34" spans="2:42" hidden="1" outlineLevel="1">
      <c r="B34" s="1079" t="s">
        <v>2402</v>
      </c>
      <c r="D34" s="632"/>
      <c r="E34" s="1080"/>
      <c r="F34" s="1080"/>
      <c r="G34" s="1062">
        <f>SUMIFS(Backup!$G:$G,Backup!$B:$B,'Rohan- Backup sheet'!B34,Backup!$D:$D,Backup!$D$7)</f>
        <v>0</v>
      </c>
      <c r="H34" s="1080"/>
      <c r="J34" s="1080"/>
      <c r="K34" s="1080"/>
      <c r="L34" s="1080"/>
      <c r="M34" s="1062">
        <f>SUMIFS(Backup!$G:$G,Backup!$B:$B,'Rohan- Backup sheet'!$B34,Backup!$D:$D,Backup!$D$31)</f>
        <v>0</v>
      </c>
      <c r="N34" s="1080"/>
      <c r="P34" s="1062">
        <f t="shared" si="1"/>
        <v>0</v>
      </c>
      <c r="Q34" s="1062">
        <f t="shared" si="0"/>
        <v>0</v>
      </c>
      <c r="R34" s="1080"/>
      <c r="S34" s="1116">
        <f>SUMIFS(Backup!$G:$G,Backup!$B:$B,'Rohan- Backup sheet'!$B34,Backup!$D:$D,Backup!$D$79)</f>
        <v>0</v>
      </c>
      <c r="T34" s="1117"/>
      <c r="V34" s="1081">
        <v>12</v>
      </c>
      <c r="W34" s="1081">
        <v>3</v>
      </c>
      <c r="X34" s="1082">
        <f t="shared" si="10"/>
        <v>9</v>
      </c>
      <c r="Y34" s="1081">
        <v>9</v>
      </c>
      <c r="Z34" s="1083">
        <f t="shared" si="11"/>
        <v>0</v>
      </c>
      <c r="AB34" s="1080"/>
      <c r="AC34" s="1080"/>
      <c r="AD34" s="1080"/>
      <c r="AE34" s="1080"/>
      <c r="AF34" s="1080"/>
      <c r="AG34" s="1080"/>
      <c r="AH34" s="1080"/>
      <c r="AI34" s="1080"/>
      <c r="AJ34" s="1080"/>
      <c r="AK34" s="1080"/>
      <c r="AL34" s="1062">
        <f>SUMIFS(Backup!$G:$G,Backup!$B:$B,$B34,Backup!$D:$D,Backup!$D$257)</f>
        <v>0</v>
      </c>
      <c r="AM34" s="1080"/>
      <c r="AN34" s="1080"/>
      <c r="AO34" s="1062">
        <f>SUMIFS(Backup!$G:$G,Backup!$B:$B,$B34,Backup!$D:$D,Backup!$D$834)</f>
        <v>0</v>
      </c>
      <c r="AP34" s="1080"/>
    </row>
    <row r="35" spans="2:42" hidden="1" outlineLevel="1">
      <c r="B35" s="1079" t="s">
        <v>2403</v>
      </c>
      <c r="D35" s="632"/>
      <c r="E35" s="1080"/>
      <c r="F35" s="1080"/>
      <c r="G35" s="1062">
        <f>SUMIFS(Backup!$G:$G,Backup!$B:$B,'Rohan- Backup sheet'!B35,Backup!$D:$D,Backup!$D$7)</f>
        <v>0</v>
      </c>
      <c r="H35" s="1080"/>
      <c r="J35" s="1080"/>
      <c r="K35" s="1080"/>
      <c r="L35" s="1080"/>
      <c r="M35" s="1062">
        <f>SUMIFS(Backup!$G:$G,Backup!$B:$B,'Rohan- Backup sheet'!$B35,Backup!$D:$D,Backup!$D$31)</f>
        <v>0</v>
      </c>
      <c r="N35" s="1080"/>
      <c r="P35" s="1062">
        <f t="shared" si="1"/>
        <v>0</v>
      </c>
      <c r="Q35" s="1062">
        <f t="shared" si="0"/>
        <v>0</v>
      </c>
      <c r="R35" s="1080"/>
      <c r="S35" s="1116">
        <f>SUMIFS(Backup!$G:$G,Backup!$B:$B,'Rohan- Backup sheet'!$B35,Backup!$D:$D,Backup!$D$79)</f>
        <v>0</v>
      </c>
      <c r="T35" s="1117"/>
      <c r="V35" s="1081">
        <v>1</v>
      </c>
      <c r="W35" s="1081"/>
      <c r="X35" s="1082">
        <f t="shared" si="10"/>
        <v>1</v>
      </c>
      <c r="Y35" s="1081">
        <v>1</v>
      </c>
      <c r="Z35" s="1083">
        <f t="shared" si="11"/>
        <v>0</v>
      </c>
      <c r="AB35" s="1080"/>
      <c r="AC35" s="1080"/>
      <c r="AD35" s="1080"/>
      <c r="AE35" s="1080"/>
      <c r="AF35" s="1080"/>
      <c r="AG35" s="1080"/>
      <c r="AH35" s="1080"/>
      <c r="AI35" s="1080"/>
      <c r="AJ35" s="1080"/>
      <c r="AK35" s="1080"/>
      <c r="AL35" s="1062">
        <f>SUMIFS(Backup!$G:$G,Backup!$B:$B,$B35,Backup!$D:$D,Backup!$D$257)</f>
        <v>0</v>
      </c>
      <c r="AM35" s="1080"/>
      <c r="AN35" s="1080"/>
      <c r="AO35" s="1062">
        <f>SUMIFS(Backup!$G:$G,Backup!$B:$B,$B35,Backup!$D:$D,Backup!$D$834)</f>
        <v>0</v>
      </c>
      <c r="AP35" s="1080"/>
    </row>
    <row r="36" spans="2:42" hidden="1" outlineLevel="1">
      <c r="B36" s="1079" t="s">
        <v>2404</v>
      </c>
      <c r="D36" s="632"/>
      <c r="E36" s="1080"/>
      <c r="F36" s="1080"/>
      <c r="G36" s="1062">
        <f>SUMIFS(Backup!$G:$G,Backup!$B:$B,'Rohan- Backup sheet'!B36,Backup!$D:$D,Backup!$D$7)</f>
        <v>0</v>
      </c>
      <c r="H36" s="1080"/>
      <c r="J36" s="1080"/>
      <c r="K36" s="1080"/>
      <c r="L36" s="1080"/>
      <c r="M36" s="1062">
        <f>SUMIFS(Backup!$G:$G,Backup!$B:$B,'Rohan- Backup sheet'!$B36,Backup!$D:$D,Backup!$D$31)</f>
        <v>0</v>
      </c>
      <c r="N36" s="1080"/>
      <c r="P36" s="1062">
        <f t="shared" si="1"/>
        <v>0</v>
      </c>
      <c r="Q36" s="1062">
        <f t="shared" si="0"/>
        <v>0</v>
      </c>
      <c r="R36" s="1080"/>
      <c r="S36" s="1116">
        <f>SUMIFS(Backup!$G:$G,Backup!$B:$B,'Rohan- Backup sheet'!$B36,Backup!$D:$D,Backup!$D$79)</f>
        <v>0</v>
      </c>
      <c r="T36" s="1117"/>
      <c r="V36" s="1081">
        <v>0</v>
      </c>
      <c r="W36" s="1081"/>
      <c r="X36" s="1082">
        <f t="shared" si="10"/>
        <v>0</v>
      </c>
      <c r="Y36" s="1081"/>
      <c r="Z36" s="1083">
        <f t="shared" si="11"/>
        <v>0</v>
      </c>
      <c r="AB36" s="1080"/>
      <c r="AC36" s="1080"/>
      <c r="AD36" s="1080"/>
      <c r="AE36" s="1080"/>
      <c r="AF36" s="1080"/>
      <c r="AG36" s="1080"/>
      <c r="AH36" s="1080"/>
      <c r="AI36" s="1080"/>
      <c r="AJ36" s="1080"/>
      <c r="AK36" s="1080"/>
      <c r="AL36" s="1062">
        <f>SUMIFS(Backup!$G:$G,Backup!$B:$B,$B36,Backup!$D:$D,Backup!$D$257)</f>
        <v>0</v>
      </c>
      <c r="AM36" s="1080"/>
      <c r="AN36" s="1080"/>
      <c r="AO36" s="1062">
        <f>SUMIFS(Backup!$G:$G,Backup!$B:$B,$B36,Backup!$D:$D,Backup!$D$834)</f>
        <v>0</v>
      </c>
      <c r="AP36" s="1080"/>
    </row>
    <row r="37" spans="2:42" hidden="1" outlineLevel="1">
      <c r="B37" s="1079" t="s">
        <v>2405</v>
      </c>
      <c r="D37" s="632"/>
      <c r="E37" s="1080"/>
      <c r="F37" s="1080"/>
      <c r="G37" s="1062">
        <f>SUMIFS(Backup!$G:$G,Backup!$B:$B,'Rohan- Backup sheet'!B37,Backup!$D:$D,Backup!$D$7)</f>
        <v>0</v>
      </c>
      <c r="H37" s="1080"/>
      <c r="J37" s="1080"/>
      <c r="K37" s="1080"/>
      <c r="L37" s="1080"/>
      <c r="M37" s="1062">
        <f>SUMIFS(Backup!$G:$G,Backup!$B:$B,'Rohan- Backup sheet'!$B37,Backup!$D:$D,Backup!$D$31)</f>
        <v>0</v>
      </c>
      <c r="N37" s="1080"/>
      <c r="P37" s="1062">
        <f t="shared" si="1"/>
        <v>0</v>
      </c>
      <c r="Q37" s="1062">
        <f t="shared" si="0"/>
        <v>0</v>
      </c>
      <c r="R37" s="1080"/>
      <c r="S37" s="1116">
        <f>SUMIFS(Backup!$G:$G,Backup!$B:$B,'Rohan- Backup sheet'!$B37,Backup!$D:$D,Backup!$D$79)</f>
        <v>0</v>
      </c>
      <c r="T37" s="1117"/>
      <c r="V37" s="1081">
        <v>0</v>
      </c>
      <c r="W37" s="1081"/>
      <c r="X37" s="1082">
        <f t="shared" si="10"/>
        <v>0</v>
      </c>
      <c r="Y37" s="1081"/>
      <c r="Z37" s="1083">
        <f t="shared" si="11"/>
        <v>0</v>
      </c>
      <c r="AB37" s="1080"/>
      <c r="AC37" s="1080"/>
      <c r="AD37" s="1080"/>
      <c r="AE37" s="1080"/>
      <c r="AF37" s="1080"/>
      <c r="AG37" s="1080"/>
      <c r="AH37" s="1080"/>
      <c r="AI37" s="1080"/>
      <c r="AJ37" s="1080"/>
      <c r="AK37" s="1080"/>
      <c r="AL37" s="1062">
        <f>SUMIFS(Backup!$G:$G,Backup!$B:$B,$B37,Backup!$D:$D,Backup!$D$257)</f>
        <v>0</v>
      </c>
      <c r="AM37" s="1080"/>
      <c r="AN37" s="1080"/>
      <c r="AO37" s="1062">
        <f>SUMIFS(Backup!$G:$G,Backup!$B:$B,$B37,Backup!$D:$D,Backup!$D$834)</f>
        <v>0</v>
      </c>
      <c r="AP37" s="1080"/>
    </row>
    <row r="38" spans="2:42" hidden="1" outlineLevel="1">
      <c r="B38" s="1079" t="s">
        <v>2406</v>
      </c>
      <c r="D38" s="632"/>
      <c r="E38" s="1080"/>
      <c r="F38" s="1080"/>
      <c r="G38" s="1062">
        <f>SUMIFS(Backup!$G:$G,Backup!$B:$B,'Rohan- Backup sheet'!B38,Backup!$D:$D,Backup!$D$7)</f>
        <v>0</v>
      </c>
      <c r="H38" s="1080"/>
      <c r="J38" s="1080"/>
      <c r="K38" s="1080"/>
      <c r="L38" s="1080"/>
      <c r="M38" s="1062">
        <f>SUMIFS(Backup!$G:$G,Backup!$B:$B,'Rohan- Backup sheet'!$B38,Backup!$D:$D,Backup!$D$31)</f>
        <v>0</v>
      </c>
      <c r="N38" s="1080"/>
      <c r="P38" s="1062">
        <f t="shared" si="1"/>
        <v>0</v>
      </c>
      <c r="Q38" s="1062">
        <f t="shared" si="0"/>
        <v>0</v>
      </c>
      <c r="R38" s="1080"/>
      <c r="S38" s="1116">
        <f>SUMIFS(Backup!$G:$G,Backup!$B:$B,'Rohan- Backup sheet'!$B38,Backup!$D:$D,Backup!$D$79)</f>
        <v>0</v>
      </c>
      <c r="T38" s="1117"/>
      <c r="V38" s="1081">
        <v>0</v>
      </c>
      <c r="W38" s="1081"/>
      <c r="X38" s="1082">
        <f t="shared" si="10"/>
        <v>0</v>
      </c>
      <c r="Y38" s="1081"/>
      <c r="Z38" s="1083">
        <f t="shared" si="11"/>
        <v>0</v>
      </c>
      <c r="AB38" s="1080"/>
      <c r="AC38" s="1080"/>
      <c r="AD38" s="1080"/>
      <c r="AE38" s="1080"/>
      <c r="AF38" s="1080"/>
      <c r="AG38" s="1080"/>
      <c r="AH38" s="1080"/>
      <c r="AI38" s="1080"/>
      <c r="AJ38" s="1080"/>
      <c r="AK38" s="1080"/>
      <c r="AL38" s="1062">
        <f>SUMIFS(Backup!$G:$G,Backup!$B:$B,$B38,Backup!$D:$D,Backup!$D$257)</f>
        <v>0</v>
      </c>
      <c r="AM38" s="1080"/>
      <c r="AN38" s="1080"/>
      <c r="AO38" s="1062">
        <f>SUMIFS(Backup!$G:$G,Backup!$B:$B,$B38,Backup!$D:$D,Backup!$D$834)</f>
        <v>0</v>
      </c>
      <c r="AP38" s="1080"/>
    </row>
    <row r="39" spans="2:42" hidden="1" outlineLevel="1">
      <c r="B39" s="1079" t="s">
        <v>2407</v>
      </c>
      <c r="D39" s="632"/>
      <c r="E39" s="1080"/>
      <c r="F39" s="1080"/>
      <c r="G39" s="1062">
        <f>SUMIFS(Backup!$G:$G,Backup!$B:$B,'Rohan- Backup sheet'!B39,Backup!$D:$D,Backup!$D$7)</f>
        <v>0</v>
      </c>
      <c r="H39" s="1080"/>
      <c r="J39" s="1080"/>
      <c r="K39" s="1080"/>
      <c r="L39" s="1080"/>
      <c r="M39" s="1062">
        <f>SUMIFS(Backup!$G:$G,Backup!$B:$B,'Rohan- Backup sheet'!$B39,Backup!$D:$D,Backup!$D$31)</f>
        <v>0</v>
      </c>
      <c r="N39" s="1080"/>
      <c r="P39" s="1062">
        <f t="shared" si="1"/>
        <v>0</v>
      </c>
      <c r="Q39" s="1062">
        <f t="shared" si="0"/>
        <v>0</v>
      </c>
      <c r="R39" s="1080"/>
      <c r="S39" s="1116">
        <f>SUMIFS(Backup!$G:$G,Backup!$B:$B,'Rohan- Backup sheet'!$B39,Backup!$D:$D,Backup!$D$79)</f>
        <v>0</v>
      </c>
      <c r="T39" s="1117"/>
      <c r="V39" s="1081">
        <v>0</v>
      </c>
      <c r="W39" s="1081"/>
      <c r="X39" s="1082">
        <f t="shared" si="10"/>
        <v>0</v>
      </c>
      <c r="Y39" s="1081"/>
      <c r="Z39" s="1083">
        <f t="shared" si="11"/>
        <v>0</v>
      </c>
      <c r="AB39" s="1080"/>
      <c r="AC39" s="1080"/>
      <c r="AD39" s="1080"/>
      <c r="AE39" s="1080"/>
      <c r="AF39" s="1080"/>
      <c r="AG39" s="1080"/>
      <c r="AH39" s="1080"/>
      <c r="AI39" s="1080"/>
      <c r="AJ39" s="1080"/>
      <c r="AK39" s="1080"/>
      <c r="AL39" s="1062">
        <f>SUMIFS(Backup!$G:$G,Backup!$B:$B,$B39,Backup!$D:$D,Backup!$D$257)</f>
        <v>0</v>
      </c>
      <c r="AM39" s="1080"/>
      <c r="AN39" s="1080"/>
      <c r="AO39" s="1062">
        <f>SUMIFS(Backup!$G:$G,Backup!$B:$B,$B39,Backup!$D:$D,Backup!$D$834)</f>
        <v>0</v>
      </c>
      <c r="AP39" s="1080"/>
    </row>
    <row r="40" spans="2:42" hidden="1" outlineLevel="1">
      <c r="B40" s="1079"/>
      <c r="D40" s="632"/>
      <c r="E40" s="1080"/>
      <c r="F40" s="1080"/>
      <c r="G40" s="1062">
        <f>SUMIFS(Backup!$G:$G,Backup!$B:$B,'Rohan- Backup sheet'!B40,Backup!$D:$D,Backup!$D$7)</f>
        <v>0</v>
      </c>
      <c r="H40" s="1080"/>
      <c r="J40" s="1080"/>
      <c r="K40" s="1080"/>
      <c r="L40" s="1080"/>
      <c r="M40" s="1062">
        <f>SUMIFS(Backup!$G:$G,Backup!$B:$B,'Rohan- Backup sheet'!$B40,Backup!$D:$D,Backup!$D$31)</f>
        <v>0</v>
      </c>
      <c r="N40" s="1080"/>
      <c r="P40" s="1062">
        <f t="shared" si="1"/>
        <v>0</v>
      </c>
      <c r="Q40" s="1062">
        <f t="shared" si="0"/>
        <v>0</v>
      </c>
      <c r="R40" s="1080"/>
      <c r="S40" s="1116">
        <f>SUMIFS(Backup!$G:$G,Backup!$B:$B,'Rohan- Backup sheet'!$B40,Backup!$D:$D,Backup!$D$79)</f>
        <v>0</v>
      </c>
      <c r="T40" s="1117"/>
      <c r="V40" s="1081"/>
      <c r="W40" s="1081"/>
      <c r="X40" s="1081"/>
      <c r="Y40" s="1081"/>
      <c r="Z40" s="1081"/>
      <c r="AB40" s="1080"/>
      <c r="AC40" s="1080"/>
      <c r="AD40" s="1080"/>
      <c r="AE40" s="1080"/>
      <c r="AF40" s="1080"/>
      <c r="AG40" s="1080"/>
      <c r="AH40" s="1080"/>
      <c r="AI40" s="1080"/>
      <c r="AJ40" s="1080"/>
      <c r="AK40" s="1080"/>
      <c r="AL40" s="1062">
        <f>SUMIFS(Backup!$G:$G,Backup!$B:$B,$B40,Backup!$D:$D,Backup!$D$257)</f>
        <v>0</v>
      </c>
      <c r="AM40" s="1080"/>
      <c r="AN40" s="1080"/>
      <c r="AO40" s="1062">
        <f>SUMIFS(Backup!$G:$G,Backup!$B:$B,$B40,Backup!$D:$D,Backup!$D$834)</f>
        <v>0</v>
      </c>
      <c r="AP40" s="1080"/>
    </row>
    <row r="41" spans="2:42" collapsed="1">
      <c r="B41" s="1076" t="s">
        <v>3</v>
      </c>
      <c r="D41" s="1077">
        <v>49</v>
      </c>
      <c r="E41" s="1062">
        <v>0</v>
      </c>
      <c r="F41" s="1062">
        <f>D41-SUM(E41:E41)</f>
        <v>49</v>
      </c>
      <c r="G41" s="1062">
        <f>SUMIFS(Backup!$G:$G,Backup!$B:$B,'Rohan- Backup sheet'!B41,Backup!$D:$D,Backup!$D$7)</f>
        <v>49</v>
      </c>
      <c r="H41" s="1062">
        <f>F41-G41</f>
        <v>0</v>
      </c>
      <c r="J41" s="1062">
        <v>55</v>
      </c>
      <c r="K41" s="1062">
        <v>0</v>
      </c>
      <c r="L41" s="1062">
        <f>J41-SUM(K41:K41)</f>
        <v>55</v>
      </c>
      <c r="M41" s="1062">
        <f>SUMIFS(Backup!$G:$G,Backup!$B:$B,'Rohan- Backup sheet'!$B41,Backup!$D:$D,Backup!$D$31)</f>
        <v>55</v>
      </c>
      <c r="N41" s="1062">
        <f>L41-M41</f>
        <v>0</v>
      </c>
      <c r="P41" s="1062">
        <f t="shared" si="1"/>
        <v>55</v>
      </c>
      <c r="Q41" s="1062">
        <f t="shared" si="0"/>
        <v>0</v>
      </c>
      <c r="R41" s="1062">
        <f>P41-SUM(Q41:Q41)</f>
        <v>55</v>
      </c>
      <c r="S41" s="1116">
        <f>SUMIFS(Backup!$G:$G,Backup!$B:$B,'Rohan- Backup sheet'!$B41,Backup!$D:$D,Backup!$D$79)</f>
        <v>55</v>
      </c>
      <c r="T41" s="1116">
        <f>R41-S41</f>
        <v>0</v>
      </c>
      <c r="V41" s="1078">
        <f>SUM(V42:V48)</f>
        <v>35</v>
      </c>
      <c r="W41" s="1078">
        <f>SUM(W42:W48)</f>
        <v>0</v>
      </c>
      <c r="X41" s="1078">
        <f>SUM(X42:X48)</f>
        <v>35</v>
      </c>
      <c r="Y41" s="1078">
        <f>SUMIFS(Backup!$G:$G,Backup!$B:$B,'Rohan- Backup sheet'!$B41,Backup!$D:$D,Backup!$D$167)</f>
        <v>35</v>
      </c>
      <c r="Z41" s="1078">
        <f>X41-Y41</f>
        <v>0</v>
      </c>
      <c r="AB41" s="1062">
        <v>39</v>
      </c>
      <c r="AC41" s="1062">
        <f>SUMIFS(Backup!$G:$G,Backup!$B:$B,$B41,Backup!$D:$D,Backup!$D$244)</f>
        <v>38</v>
      </c>
      <c r="AD41" s="1062">
        <f>AB41-AC41</f>
        <v>1</v>
      </c>
      <c r="AE41" s="1062">
        <v>39</v>
      </c>
      <c r="AF41" s="1062">
        <f>SUMIFS(Backup!$G:$G,Backup!$B:$B,$B41,Backup!$D:$D,Backup!$D$197)</f>
        <v>39</v>
      </c>
      <c r="AG41" s="1062">
        <f>AE41-AF41</f>
        <v>0</v>
      </c>
      <c r="AH41" s="1062">
        <v>115</v>
      </c>
      <c r="AI41" s="1062">
        <f>SUMIFS(Backup!$G:$G,Backup!$B:$B,$B41,Backup!$D:$D,Backup!$D$188)</f>
        <v>115</v>
      </c>
      <c r="AJ41" s="1062">
        <f>AH41-AI41</f>
        <v>0</v>
      </c>
      <c r="AK41" s="1062">
        <v>80</v>
      </c>
      <c r="AL41" s="1062">
        <f>SUMIFS(Backup!$G:$G,Backup!$B:$B,$B41,Backup!$D:$D,Backup!$D$257)</f>
        <v>80</v>
      </c>
      <c r="AM41" s="1062">
        <f>AK41-AL41</f>
        <v>0</v>
      </c>
      <c r="AN41" s="1062">
        <v>45</v>
      </c>
      <c r="AO41" s="1062">
        <f>SUMIFS(Backup!$G:$G,Backup!$B:$B,$B41,Backup!$D:$D,Backup!$D$834)</f>
        <v>28</v>
      </c>
      <c r="AP41" s="1062">
        <f t="shared" si="5"/>
        <v>17</v>
      </c>
    </row>
    <row r="42" spans="2:42" hidden="1" outlineLevel="1">
      <c r="B42" s="1079" t="s">
        <v>2401</v>
      </c>
      <c r="D42" s="632"/>
      <c r="E42" s="1080"/>
      <c r="F42" s="1080"/>
      <c r="G42" s="1062">
        <f>SUMIFS(Backup!$G:$G,Backup!$B:$B,'Rohan- Backup sheet'!B42,Backup!$D:$D,Backup!$D$7)</f>
        <v>0</v>
      </c>
      <c r="H42" s="1080"/>
      <c r="J42" s="1080"/>
      <c r="K42" s="1080"/>
      <c r="L42" s="1080"/>
      <c r="M42" s="1062">
        <f>SUMIFS(Backup!$G:$G,Backup!$B:$B,'Rohan- Backup sheet'!$B42,Backup!$D:$D,Backup!$D$31)</f>
        <v>0</v>
      </c>
      <c r="N42" s="1080"/>
      <c r="P42" s="1062">
        <f t="shared" si="1"/>
        <v>0</v>
      </c>
      <c r="Q42" s="1062">
        <f t="shared" si="0"/>
        <v>0</v>
      </c>
      <c r="R42" s="1080"/>
      <c r="S42" s="1116">
        <f>SUMIFS(Backup!$G:$G,Backup!$B:$B,'Rohan- Backup sheet'!$B42,Backup!$D:$D,Backup!$D$79)</f>
        <v>0</v>
      </c>
      <c r="T42" s="1117"/>
      <c r="V42" s="1081">
        <v>24</v>
      </c>
      <c r="W42" s="1081"/>
      <c r="X42" s="1082">
        <f t="shared" ref="X42:X48" si="12">V42-SUM(W42:W42)</f>
        <v>24</v>
      </c>
      <c r="Y42" s="1081">
        <v>24</v>
      </c>
      <c r="Z42" s="1083">
        <f t="shared" ref="Z42:Z48" si="13">X42-Y42</f>
        <v>0</v>
      </c>
      <c r="AB42" s="1080"/>
      <c r="AC42" s="1080"/>
      <c r="AD42" s="1080"/>
      <c r="AE42" s="1080"/>
      <c r="AF42" s="1080"/>
      <c r="AG42" s="1080"/>
      <c r="AH42" s="1080"/>
      <c r="AI42" s="1080"/>
      <c r="AJ42" s="1080"/>
      <c r="AK42" s="1080"/>
      <c r="AL42" s="1062">
        <f>SUMIFS(Backup!$G:$G,Backup!$B:$B,$B42,Backup!$D:$D,Backup!$D$257)</f>
        <v>0</v>
      </c>
      <c r="AM42" s="1080"/>
      <c r="AN42" s="1080"/>
      <c r="AO42" s="1062">
        <f>SUMIFS(Backup!$G:$G,Backup!$B:$B,$B42,Backup!$D:$D,Backup!$D$834)</f>
        <v>0</v>
      </c>
      <c r="AP42" s="1080"/>
    </row>
    <row r="43" spans="2:42" hidden="1" outlineLevel="1">
      <c r="B43" s="1079" t="s">
        <v>2402</v>
      </c>
      <c r="D43" s="632"/>
      <c r="E43" s="1080"/>
      <c r="F43" s="1080"/>
      <c r="G43" s="1062">
        <f>SUMIFS(Backup!$G:$G,Backup!$B:$B,'Rohan- Backup sheet'!B43,Backup!$D:$D,Backup!$D$7)</f>
        <v>0</v>
      </c>
      <c r="H43" s="1080"/>
      <c r="J43" s="1080"/>
      <c r="K43" s="1080"/>
      <c r="L43" s="1080"/>
      <c r="M43" s="1062">
        <f>SUMIFS(Backup!$G:$G,Backup!$B:$B,'Rohan- Backup sheet'!$B43,Backup!$D:$D,Backup!$D$31)</f>
        <v>0</v>
      </c>
      <c r="N43" s="1080"/>
      <c r="P43" s="1062">
        <f t="shared" si="1"/>
        <v>0</v>
      </c>
      <c r="Q43" s="1062">
        <f t="shared" si="0"/>
        <v>0</v>
      </c>
      <c r="R43" s="1080"/>
      <c r="S43" s="1116">
        <f>SUMIFS(Backup!$G:$G,Backup!$B:$B,'Rohan- Backup sheet'!$B43,Backup!$D:$D,Backup!$D$79)</f>
        <v>0</v>
      </c>
      <c r="T43" s="1117"/>
      <c r="V43" s="1081">
        <v>5</v>
      </c>
      <c r="W43" s="1081"/>
      <c r="X43" s="1082">
        <f t="shared" si="12"/>
        <v>5</v>
      </c>
      <c r="Y43" s="1081">
        <v>5</v>
      </c>
      <c r="Z43" s="1083">
        <f t="shared" si="13"/>
        <v>0</v>
      </c>
      <c r="AB43" s="1080"/>
      <c r="AC43" s="1080"/>
      <c r="AD43" s="1080"/>
      <c r="AE43" s="1080"/>
      <c r="AF43" s="1080"/>
      <c r="AG43" s="1080"/>
      <c r="AH43" s="1080"/>
      <c r="AI43" s="1080"/>
      <c r="AJ43" s="1080"/>
      <c r="AK43" s="1080"/>
      <c r="AL43" s="1062">
        <f>SUMIFS(Backup!$G:$G,Backup!$B:$B,$B43,Backup!$D:$D,Backup!$D$257)</f>
        <v>0</v>
      </c>
      <c r="AM43" s="1080"/>
      <c r="AN43" s="1080"/>
      <c r="AO43" s="1062">
        <f>SUMIFS(Backup!$G:$G,Backup!$B:$B,$B43,Backup!$D:$D,Backup!$D$834)</f>
        <v>0</v>
      </c>
      <c r="AP43" s="1080"/>
    </row>
    <row r="44" spans="2:42" hidden="1" outlineLevel="1">
      <c r="B44" s="1079" t="s">
        <v>2403</v>
      </c>
      <c r="D44" s="632"/>
      <c r="E44" s="1080"/>
      <c r="F44" s="1080"/>
      <c r="G44" s="1062">
        <f>SUMIFS(Backup!$G:$G,Backup!$B:$B,'Rohan- Backup sheet'!B44,Backup!$D:$D,Backup!$D$7)</f>
        <v>0</v>
      </c>
      <c r="H44" s="1080"/>
      <c r="J44" s="1080"/>
      <c r="K44" s="1080"/>
      <c r="L44" s="1080"/>
      <c r="M44" s="1062">
        <f>SUMIFS(Backup!$G:$G,Backup!$B:$B,'Rohan- Backup sheet'!$B44,Backup!$D:$D,Backup!$D$31)</f>
        <v>0</v>
      </c>
      <c r="N44" s="1080"/>
      <c r="P44" s="1062">
        <f t="shared" si="1"/>
        <v>0</v>
      </c>
      <c r="Q44" s="1062">
        <f t="shared" si="0"/>
        <v>0</v>
      </c>
      <c r="R44" s="1080"/>
      <c r="S44" s="1116">
        <f>SUMIFS(Backup!$G:$G,Backup!$B:$B,'Rohan- Backup sheet'!$B44,Backup!$D:$D,Backup!$D$79)</f>
        <v>0</v>
      </c>
      <c r="T44" s="1117"/>
      <c r="V44" s="1081">
        <v>3</v>
      </c>
      <c r="W44" s="1081"/>
      <c r="X44" s="1082">
        <f t="shared" si="12"/>
        <v>3</v>
      </c>
      <c r="Y44" s="1081">
        <v>3</v>
      </c>
      <c r="Z44" s="1083">
        <f t="shared" si="13"/>
        <v>0</v>
      </c>
      <c r="AB44" s="1080"/>
      <c r="AC44" s="1080"/>
      <c r="AD44" s="1080"/>
      <c r="AE44" s="1080"/>
      <c r="AF44" s="1080"/>
      <c r="AG44" s="1080"/>
      <c r="AH44" s="1080"/>
      <c r="AI44" s="1080"/>
      <c r="AJ44" s="1080"/>
      <c r="AK44" s="1080"/>
      <c r="AL44" s="1062">
        <f>SUMIFS(Backup!$G:$G,Backup!$B:$B,$B44,Backup!$D:$D,Backup!$D$257)</f>
        <v>0</v>
      </c>
      <c r="AM44" s="1080"/>
      <c r="AN44" s="1080"/>
      <c r="AO44" s="1062">
        <f>SUMIFS(Backup!$G:$G,Backup!$B:$B,$B44,Backup!$D:$D,Backup!$D$834)</f>
        <v>0</v>
      </c>
      <c r="AP44" s="1080"/>
    </row>
    <row r="45" spans="2:42" hidden="1" outlineLevel="1">
      <c r="B45" s="1079" t="s">
        <v>2404</v>
      </c>
      <c r="D45" s="632"/>
      <c r="E45" s="1080"/>
      <c r="F45" s="1080"/>
      <c r="G45" s="1062">
        <f>SUMIFS(Backup!$G:$G,Backup!$B:$B,'Rohan- Backup sheet'!B45,Backup!$D:$D,Backup!$D$7)</f>
        <v>0</v>
      </c>
      <c r="H45" s="1080"/>
      <c r="J45" s="1080"/>
      <c r="K45" s="1080"/>
      <c r="L45" s="1080"/>
      <c r="M45" s="1062">
        <f>SUMIFS(Backup!$G:$G,Backup!$B:$B,'Rohan- Backup sheet'!$B45,Backup!$D:$D,Backup!$D$31)</f>
        <v>0</v>
      </c>
      <c r="N45" s="1080"/>
      <c r="P45" s="1062">
        <f t="shared" si="1"/>
        <v>0</v>
      </c>
      <c r="Q45" s="1062">
        <f t="shared" si="0"/>
        <v>0</v>
      </c>
      <c r="R45" s="1080"/>
      <c r="S45" s="1116">
        <f>SUMIFS(Backup!$G:$G,Backup!$B:$B,'Rohan- Backup sheet'!$B45,Backup!$D:$D,Backup!$D$79)</f>
        <v>0</v>
      </c>
      <c r="T45" s="1117"/>
      <c r="V45" s="1081">
        <v>3</v>
      </c>
      <c r="W45" s="1081"/>
      <c r="X45" s="1082">
        <f t="shared" si="12"/>
        <v>3</v>
      </c>
      <c r="Y45" s="1081">
        <v>3</v>
      </c>
      <c r="Z45" s="1083">
        <f t="shared" si="13"/>
        <v>0</v>
      </c>
      <c r="AB45" s="1080"/>
      <c r="AC45" s="1080"/>
      <c r="AD45" s="1080"/>
      <c r="AE45" s="1080"/>
      <c r="AF45" s="1080"/>
      <c r="AG45" s="1080"/>
      <c r="AH45" s="1080"/>
      <c r="AI45" s="1080"/>
      <c r="AJ45" s="1080"/>
      <c r="AK45" s="1080"/>
      <c r="AL45" s="1062">
        <f>SUMIFS(Backup!$G:$G,Backup!$B:$B,$B45,Backup!$D:$D,Backup!$D$257)</f>
        <v>0</v>
      </c>
      <c r="AM45" s="1080"/>
      <c r="AN45" s="1080"/>
      <c r="AO45" s="1062">
        <f>SUMIFS(Backup!$G:$G,Backup!$B:$B,$B45,Backup!$D:$D,Backup!$D$834)</f>
        <v>0</v>
      </c>
      <c r="AP45" s="1080"/>
    </row>
    <row r="46" spans="2:42" hidden="1" outlineLevel="1">
      <c r="B46" s="1079" t="s">
        <v>2405</v>
      </c>
      <c r="D46" s="632"/>
      <c r="E46" s="1080"/>
      <c r="F46" s="1080"/>
      <c r="G46" s="1062">
        <f>SUMIFS(Backup!$G:$G,Backup!$B:$B,'Rohan- Backup sheet'!B46,Backup!$D:$D,Backup!$D$7)</f>
        <v>0</v>
      </c>
      <c r="H46" s="1080"/>
      <c r="J46" s="1080"/>
      <c r="K46" s="1080"/>
      <c r="L46" s="1080"/>
      <c r="M46" s="1062">
        <f>SUMIFS(Backup!$G:$G,Backup!$B:$B,'Rohan- Backup sheet'!$B46,Backup!$D:$D,Backup!$D$31)</f>
        <v>0</v>
      </c>
      <c r="N46" s="1080"/>
      <c r="P46" s="1062">
        <f t="shared" si="1"/>
        <v>0</v>
      </c>
      <c r="Q46" s="1062">
        <f t="shared" si="0"/>
        <v>0</v>
      </c>
      <c r="R46" s="1080"/>
      <c r="S46" s="1116">
        <f>SUMIFS(Backup!$G:$G,Backup!$B:$B,'Rohan- Backup sheet'!$B46,Backup!$D:$D,Backup!$D$79)</f>
        <v>0</v>
      </c>
      <c r="T46" s="1117"/>
      <c r="V46" s="1081">
        <v>0</v>
      </c>
      <c r="W46" s="1081"/>
      <c r="X46" s="1082">
        <f t="shared" si="12"/>
        <v>0</v>
      </c>
      <c r="Y46" s="1081">
        <v>0</v>
      </c>
      <c r="Z46" s="1083">
        <f t="shared" si="13"/>
        <v>0</v>
      </c>
      <c r="AB46" s="1080"/>
      <c r="AC46" s="1080"/>
      <c r="AD46" s="1080"/>
      <c r="AE46" s="1080"/>
      <c r="AF46" s="1080"/>
      <c r="AG46" s="1080"/>
      <c r="AH46" s="1080"/>
      <c r="AI46" s="1080"/>
      <c r="AJ46" s="1080"/>
      <c r="AK46" s="1080"/>
      <c r="AL46" s="1062">
        <f>SUMIFS(Backup!$G:$G,Backup!$B:$B,$B46,Backup!$D:$D,Backup!$D$257)</f>
        <v>0</v>
      </c>
      <c r="AM46" s="1080"/>
      <c r="AN46" s="1080"/>
      <c r="AO46" s="1062">
        <f>SUMIFS(Backup!$G:$G,Backup!$B:$B,$B46,Backup!$D:$D,Backup!$D$834)</f>
        <v>0</v>
      </c>
      <c r="AP46" s="1080"/>
    </row>
    <row r="47" spans="2:42" hidden="1" outlineLevel="1">
      <c r="B47" s="1079" t="s">
        <v>2406</v>
      </c>
      <c r="D47" s="632"/>
      <c r="E47" s="1080"/>
      <c r="F47" s="1080"/>
      <c r="G47" s="1062">
        <f>SUMIFS(Backup!$G:$G,Backup!$B:$B,'Rohan- Backup sheet'!B47,Backup!$D:$D,Backup!$D$7)</f>
        <v>0</v>
      </c>
      <c r="H47" s="1080"/>
      <c r="J47" s="1080"/>
      <c r="K47" s="1080"/>
      <c r="L47" s="1080"/>
      <c r="M47" s="1062">
        <f>SUMIFS(Backup!$G:$G,Backup!$B:$B,'Rohan- Backup sheet'!$B47,Backup!$D:$D,Backup!$D$31)</f>
        <v>0</v>
      </c>
      <c r="N47" s="1080"/>
      <c r="P47" s="1062">
        <f t="shared" si="1"/>
        <v>0</v>
      </c>
      <c r="Q47" s="1062">
        <f t="shared" si="0"/>
        <v>0</v>
      </c>
      <c r="R47" s="1080"/>
      <c r="S47" s="1116">
        <f>SUMIFS(Backup!$G:$G,Backup!$B:$B,'Rohan- Backup sheet'!$B47,Backup!$D:$D,Backup!$D$79)</f>
        <v>0</v>
      </c>
      <c r="T47" s="1117"/>
      <c r="V47" s="1081">
        <v>0</v>
      </c>
      <c r="W47" s="1081"/>
      <c r="X47" s="1082">
        <f t="shared" si="12"/>
        <v>0</v>
      </c>
      <c r="Y47" s="1081">
        <v>0</v>
      </c>
      <c r="Z47" s="1083">
        <f t="shared" si="13"/>
        <v>0</v>
      </c>
      <c r="AB47" s="1080"/>
      <c r="AC47" s="1080"/>
      <c r="AD47" s="1080"/>
      <c r="AE47" s="1080"/>
      <c r="AF47" s="1080"/>
      <c r="AG47" s="1080"/>
      <c r="AH47" s="1080"/>
      <c r="AI47" s="1080"/>
      <c r="AJ47" s="1080"/>
      <c r="AK47" s="1080"/>
      <c r="AL47" s="1062">
        <f>SUMIFS(Backup!$G:$G,Backup!$B:$B,$B47,Backup!$D:$D,Backup!$D$257)</f>
        <v>0</v>
      </c>
      <c r="AM47" s="1080"/>
      <c r="AN47" s="1080"/>
      <c r="AO47" s="1062">
        <f>SUMIFS(Backup!$G:$G,Backup!$B:$B,$B47,Backup!$D:$D,Backup!$D$834)</f>
        <v>0</v>
      </c>
      <c r="AP47" s="1080"/>
    </row>
    <row r="48" spans="2:42" hidden="1" outlineLevel="1">
      <c r="B48" s="1079" t="s">
        <v>2407</v>
      </c>
      <c r="D48" s="632"/>
      <c r="E48" s="1080"/>
      <c r="F48" s="1080"/>
      <c r="G48" s="1062">
        <f>SUMIFS(Backup!$G:$G,Backup!$B:$B,'Rohan- Backup sheet'!B48,Backup!$D:$D,Backup!$D$7)</f>
        <v>0</v>
      </c>
      <c r="H48" s="1080"/>
      <c r="J48" s="1080"/>
      <c r="K48" s="1080"/>
      <c r="L48" s="1080"/>
      <c r="M48" s="1062">
        <f>SUMIFS(Backup!$G:$G,Backup!$B:$B,'Rohan- Backup sheet'!$B48,Backup!$D:$D,Backup!$D$31)</f>
        <v>0</v>
      </c>
      <c r="N48" s="1080"/>
      <c r="P48" s="1062">
        <f t="shared" si="1"/>
        <v>0</v>
      </c>
      <c r="Q48" s="1062">
        <f t="shared" si="0"/>
        <v>0</v>
      </c>
      <c r="R48" s="1080"/>
      <c r="S48" s="1116">
        <f>SUMIFS(Backup!$G:$G,Backup!$B:$B,'Rohan- Backup sheet'!$B48,Backup!$D:$D,Backup!$D$79)</f>
        <v>0</v>
      </c>
      <c r="T48" s="1117"/>
      <c r="V48" s="1081">
        <v>0</v>
      </c>
      <c r="W48" s="1081"/>
      <c r="X48" s="1082">
        <f t="shared" si="12"/>
        <v>0</v>
      </c>
      <c r="Y48" s="1081">
        <v>0</v>
      </c>
      <c r="Z48" s="1083">
        <f t="shared" si="13"/>
        <v>0</v>
      </c>
      <c r="AB48" s="1080"/>
      <c r="AC48" s="1080"/>
      <c r="AD48" s="1080"/>
      <c r="AE48" s="1080"/>
      <c r="AF48" s="1080"/>
      <c r="AG48" s="1080"/>
      <c r="AH48" s="1080"/>
      <c r="AI48" s="1080"/>
      <c r="AJ48" s="1080"/>
      <c r="AK48" s="1080"/>
      <c r="AL48" s="1062">
        <f>SUMIFS(Backup!$G:$G,Backup!$B:$B,$B48,Backup!$D:$D,Backup!$D$257)</f>
        <v>0</v>
      </c>
      <c r="AM48" s="1080"/>
      <c r="AN48" s="1080"/>
      <c r="AO48" s="1062">
        <f>SUMIFS(Backup!$G:$G,Backup!$B:$B,$B48,Backup!$D:$D,Backup!$D$834)</f>
        <v>0</v>
      </c>
      <c r="AP48" s="1080"/>
    </row>
    <row r="49" spans="2:46" hidden="1" outlineLevel="1">
      <c r="B49" s="1079"/>
      <c r="D49" s="632"/>
      <c r="E49" s="1080"/>
      <c r="F49" s="1080"/>
      <c r="G49" s="1062">
        <f>SUMIFS(Backup!$G:$G,Backup!$B:$B,'Rohan- Backup sheet'!B49,Backup!$D:$D,Backup!$D$7)</f>
        <v>0</v>
      </c>
      <c r="H49" s="1080"/>
      <c r="J49" s="1080"/>
      <c r="K49" s="1080"/>
      <c r="L49" s="1080"/>
      <c r="M49" s="1062">
        <f>SUMIFS(Backup!$G:$G,Backup!$B:$B,'Rohan- Backup sheet'!$B49,Backup!$D:$D,Backup!$D$31)</f>
        <v>0</v>
      </c>
      <c r="N49" s="1080"/>
      <c r="P49" s="1062">
        <f t="shared" si="1"/>
        <v>0</v>
      </c>
      <c r="Q49" s="1062">
        <f t="shared" si="0"/>
        <v>0</v>
      </c>
      <c r="R49" s="1080"/>
      <c r="S49" s="1116">
        <f>SUMIFS(Backup!$G:$G,Backup!$B:$B,'Rohan- Backup sheet'!$B49,Backup!$D:$D,Backup!$D$79)</f>
        <v>0</v>
      </c>
      <c r="T49" s="1117"/>
      <c r="V49" s="1081"/>
      <c r="W49" s="1081"/>
      <c r="X49" s="1081"/>
      <c r="Y49" s="1081"/>
      <c r="Z49" s="1081"/>
      <c r="AB49" s="1080"/>
      <c r="AC49" s="1080"/>
      <c r="AD49" s="1080"/>
      <c r="AE49" s="1080"/>
      <c r="AF49" s="1080"/>
      <c r="AG49" s="1080"/>
      <c r="AH49" s="1080"/>
      <c r="AI49" s="1080"/>
      <c r="AJ49" s="1080"/>
      <c r="AK49" s="1080"/>
      <c r="AL49" s="1062">
        <f>SUMIFS(Backup!$G:$G,Backup!$B:$B,$B49,Backup!$D:$D,Backup!$D$257)</f>
        <v>0</v>
      </c>
      <c r="AM49" s="1080"/>
      <c r="AN49" s="1080"/>
      <c r="AO49" s="1062">
        <f>SUMIFS(Backup!$G:$G,Backup!$B:$B,$B49,Backup!$D:$D,Backup!$D$834)</f>
        <v>0</v>
      </c>
      <c r="AP49" s="1080"/>
    </row>
    <row r="50" spans="2:46" collapsed="1">
      <c r="B50" s="1076" t="s">
        <v>1</v>
      </c>
      <c r="D50" s="1077">
        <v>54</v>
      </c>
      <c r="E50" s="1062">
        <v>0</v>
      </c>
      <c r="F50" s="1062">
        <f>D50-SUM(E50:E50)</f>
        <v>54</v>
      </c>
      <c r="G50" s="1062">
        <f>SUMIFS(Backup!$G:$G,Backup!$B:$B,'Rohan- Backup sheet'!B50,Backup!$D:$D,Backup!$D$7)</f>
        <v>54</v>
      </c>
      <c r="H50" s="1062">
        <f>F50-G50</f>
        <v>0</v>
      </c>
      <c r="J50" s="1062">
        <v>54</v>
      </c>
      <c r="K50" s="1062">
        <v>0</v>
      </c>
      <c r="L50" s="1062">
        <f>J50-SUM(K50:K50)</f>
        <v>54</v>
      </c>
      <c r="M50" s="1062">
        <f>SUMIFS(Backup!$G:$G,Backup!$B:$B,'Rohan- Backup sheet'!$B50,Backup!$D:$D,Backup!$D$31)</f>
        <v>54</v>
      </c>
      <c r="N50" s="1062">
        <f>L50-M50</f>
        <v>0</v>
      </c>
      <c r="P50" s="1062">
        <f t="shared" si="1"/>
        <v>54</v>
      </c>
      <c r="Q50" s="1062">
        <f t="shared" si="0"/>
        <v>0</v>
      </c>
      <c r="R50" s="1062">
        <f>P50-SUM(Q50:Q50)</f>
        <v>54</v>
      </c>
      <c r="S50" s="1116">
        <f>SUMIFS(Backup!$G:$G,Backup!$B:$B,'Rohan- Backup sheet'!$B50,Backup!$D:$D,Backup!$D$79)</f>
        <v>54</v>
      </c>
      <c r="T50" s="1116">
        <f>R50-S50</f>
        <v>0</v>
      </c>
      <c r="V50" s="1078">
        <f>SUM(V51:V57)</f>
        <v>36</v>
      </c>
      <c r="W50" s="1078">
        <f>SUM(W51:W57)</f>
        <v>0</v>
      </c>
      <c r="X50" s="1078">
        <f>SUM(X51:X57)</f>
        <v>36</v>
      </c>
      <c r="Y50" s="1078">
        <f>SUMIFS(Backup!$G:$G,Backup!$B:$B,'Rohan- Backup sheet'!$B50,Backup!$D:$D,Backup!$D$167)</f>
        <v>36</v>
      </c>
      <c r="Z50" s="1078">
        <f>X50-Y50</f>
        <v>0</v>
      </c>
      <c r="AB50" s="1062">
        <v>34</v>
      </c>
      <c r="AC50" s="1062">
        <f>SUMIFS(Backup!$G:$G,Backup!$B:$B,$B50,Backup!$D:$D,Backup!$D$244)</f>
        <v>34</v>
      </c>
      <c r="AD50" s="1062">
        <f t="shared" ref="AD50" si="14">AB50-AC50</f>
        <v>0</v>
      </c>
      <c r="AE50" s="1062">
        <v>45</v>
      </c>
      <c r="AF50" s="1062">
        <f>SUMIFS(Backup!$G:$G,Backup!$B:$B,$B50,Backup!$D:$D,Backup!$D$197)</f>
        <v>45</v>
      </c>
      <c r="AG50" s="1062">
        <f t="shared" si="4"/>
        <v>0</v>
      </c>
      <c r="AH50" s="1062">
        <v>83</v>
      </c>
      <c r="AI50" s="1062">
        <f>SUMIFS(Backup!$G:$G,Backup!$B:$B,$B50,Backup!$D:$D,Backup!$D$188)</f>
        <v>83</v>
      </c>
      <c r="AJ50" s="1062">
        <f t="shared" ref="AJ50" si="15">AH50-AI50</f>
        <v>0</v>
      </c>
      <c r="AK50" s="1062">
        <v>84</v>
      </c>
      <c r="AL50" s="1062">
        <f>SUMIFS(Backup!$G:$G,Backup!$B:$B,$B50,Backup!$D:$D,Backup!$D$257)</f>
        <v>84</v>
      </c>
      <c r="AM50" s="1062">
        <f>AK50-AL50</f>
        <v>0</v>
      </c>
      <c r="AN50" s="1062">
        <v>96</v>
      </c>
      <c r="AO50" s="1062">
        <f>SUMIFS(Backup!$G:$G,Backup!$B:$B,$B50,Backup!$D:$D,Backup!$D$834)</f>
        <v>96</v>
      </c>
      <c r="AP50" s="1062">
        <f t="shared" si="5"/>
        <v>0</v>
      </c>
    </row>
    <row r="51" spans="2:46" hidden="1" outlineLevel="1">
      <c r="B51" s="1079" t="s">
        <v>2401</v>
      </c>
      <c r="D51" s="632"/>
      <c r="E51" s="1080"/>
      <c r="F51" s="1080"/>
      <c r="G51" s="1080"/>
      <c r="H51" s="1080"/>
      <c r="J51" s="1080"/>
      <c r="K51" s="1080"/>
      <c r="L51" s="1080"/>
      <c r="M51" s="1080"/>
      <c r="N51" s="1080"/>
      <c r="P51" s="1080"/>
      <c r="Q51" s="1080"/>
      <c r="R51" s="1080"/>
      <c r="S51" s="1080"/>
      <c r="T51" s="1080"/>
      <c r="V51" s="1081">
        <v>18</v>
      </c>
      <c r="W51" s="1081">
        <v>0</v>
      </c>
      <c r="X51" s="1082">
        <f t="shared" ref="X51:X57" si="16">V51-SUM(W51:W51)</f>
        <v>18</v>
      </c>
      <c r="Y51" s="1081">
        <v>18</v>
      </c>
      <c r="Z51" s="1083">
        <f>X51-Y51</f>
        <v>0</v>
      </c>
      <c r="AB51" s="1080"/>
      <c r="AC51" s="1080"/>
      <c r="AD51" s="1080"/>
      <c r="AE51" s="1080"/>
      <c r="AF51" s="1080"/>
      <c r="AG51" s="1080"/>
      <c r="AH51" s="1080"/>
      <c r="AI51" s="1080"/>
      <c r="AJ51" s="1080"/>
      <c r="AK51" s="1080"/>
      <c r="AL51" s="1080"/>
      <c r="AM51" s="1080"/>
      <c r="AN51" s="1080"/>
      <c r="AO51" s="1080"/>
      <c r="AP51" s="1080"/>
    </row>
    <row r="52" spans="2:46" hidden="1" outlineLevel="1">
      <c r="B52" s="1079" t="s">
        <v>2402</v>
      </c>
      <c r="D52" s="632"/>
      <c r="E52" s="1080"/>
      <c r="F52" s="1080"/>
      <c r="G52" s="1080"/>
      <c r="H52" s="1080"/>
      <c r="J52" s="1080"/>
      <c r="K52" s="1080"/>
      <c r="L52" s="1080"/>
      <c r="M52" s="1080"/>
      <c r="N52" s="1080"/>
      <c r="P52" s="1080"/>
      <c r="Q52" s="1080"/>
      <c r="R52" s="1080"/>
      <c r="S52" s="1080"/>
      <c r="T52" s="1080"/>
      <c r="V52" s="1081">
        <v>18</v>
      </c>
      <c r="W52" s="1081">
        <v>0</v>
      </c>
      <c r="X52" s="1082">
        <f t="shared" si="16"/>
        <v>18</v>
      </c>
      <c r="Y52" s="1081">
        <v>18</v>
      </c>
      <c r="Z52" s="1083">
        <f t="shared" ref="Z52:Z57" si="17">X52-Y52</f>
        <v>0</v>
      </c>
      <c r="AB52" s="1080"/>
      <c r="AC52" s="1080"/>
      <c r="AD52" s="1080"/>
      <c r="AE52" s="1080"/>
      <c r="AF52" s="1080"/>
      <c r="AG52" s="1080"/>
      <c r="AH52" s="1080"/>
      <c r="AI52" s="1080"/>
      <c r="AJ52" s="1080"/>
      <c r="AK52" s="1080"/>
      <c r="AL52" s="1080"/>
      <c r="AM52" s="1080"/>
      <c r="AN52" s="1080"/>
      <c r="AO52" s="1080"/>
      <c r="AP52" s="1080"/>
    </row>
    <row r="53" spans="2:46" hidden="1" outlineLevel="1">
      <c r="B53" s="1079" t="s">
        <v>2403</v>
      </c>
      <c r="D53" s="632"/>
      <c r="E53" s="1080"/>
      <c r="F53" s="1080"/>
      <c r="G53" s="1080"/>
      <c r="H53" s="1080"/>
      <c r="J53" s="1080"/>
      <c r="K53" s="1080"/>
      <c r="L53" s="1080"/>
      <c r="M53" s="1080"/>
      <c r="N53" s="1080"/>
      <c r="P53" s="1080"/>
      <c r="Q53" s="1080"/>
      <c r="R53" s="1080"/>
      <c r="S53" s="1080"/>
      <c r="T53" s="1080"/>
      <c r="V53" s="1081">
        <v>0</v>
      </c>
      <c r="W53" s="1081">
        <v>0</v>
      </c>
      <c r="X53" s="1082">
        <f t="shared" si="16"/>
        <v>0</v>
      </c>
      <c r="Y53" s="1081">
        <v>0</v>
      </c>
      <c r="Z53" s="1083">
        <f t="shared" si="17"/>
        <v>0</v>
      </c>
      <c r="AB53" s="1080"/>
      <c r="AC53" s="1080"/>
      <c r="AD53" s="1080"/>
      <c r="AE53" s="1080"/>
      <c r="AF53" s="1080"/>
      <c r="AG53" s="1080"/>
      <c r="AH53" s="1080"/>
      <c r="AI53" s="1080"/>
      <c r="AJ53" s="1080"/>
      <c r="AK53" s="1080"/>
      <c r="AL53" s="1080"/>
      <c r="AM53" s="1080"/>
      <c r="AN53" s="1080"/>
      <c r="AO53" s="1080"/>
      <c r="AP53" s="1080"/>
    </row>
    <row r="54" spans="2:46" hidden="1" outlineLevel="1">
      <c r="B54" s="1079" t="s">
        <v>2404</v>
      </c>
      <c r="D54" s="632"/>
      <c r="E54" s="1080"/>
      <c r="F54" s="1080"/>
      <c r="G54" s="1080"/>
      <c r="H54" s="1080"/>
      <c r="J54" s="1080"/>
      <c r="K54" s="1080"/>
      <c r="L54" s="1080"/>
      <c r="M54" s="1080"/>
      <c r="N54" s="1080"/>
      <c r="P54" s="1080"/>
      <c r="Q54" s="1080"/>
      <c r="R54" s="1080"/>
      <c r="S54" s="1080"/>
      <c r="T54" s="1080"/>
      <c r="V54" s="1081">
        <v>0</v>
      </c>
      <c r="W54" s="1081">
        <v>0</v>
      </c>
      <c r="X54" s="1082">
        <f t="shared" si="16"/>
        <v>0</v>
      </c>
      <c r="Y54" s="1081">
        <v>0</v>
      </c>
      <c r="Z54" s="1083">
        <f t="shared" si="17"/>
        <v>0</v>
      </c>
      <c r="AB54" s="1080"/>
      <c r="AC54" s="1080"/>
      <c r="AD54" s="1080"/>
      <c r="AE54" s="1080"/>
      <c r="AF54" s="1080"/>
      <c r="AG54" s="1080"/>
      <c r="AH54" s="1080"/>
      <c r="AI54" s="1080"/>
      <c r="AJ54" s="1080"/>
      <c r="AK54" s="1080"/>
      <c r="AL54" s="1080"/>
      <c r="AM54" s="1080"/>
      <c r="AN54" s="1080"/>
      <c r="AO54" s="1080"/>
      <c r="AP54" s="1080"/>
    </row>
    <row r="55" spans="2:46" hidden="1" outlineLevel="1">
      <c r="B55" s="1079" t="s">
        <v>2405</v>
      </c>
      <c r="D55" s="632"/>
      <c r="E55" s="1080"/>
      <c r="F55" s="1080"/>
      <c r="G55" s="1080"/>
      <c r="H55" s="1080"/>
      <c r="J55" s="1080"/>
      <c r="K55" s="1080"/>
      <c r="L55" s="1080"/>
      <c r="M55" s="1080"/>
      <c r="N55" s="1080"/>
      <c r="P55" s="1080"/>
      <c r="Q55" s="1080"/>
      <c r="R55" s="1080"/>
      <c r="S55" s="1080"/>
      <c r="T55" s="1080"/>
      <c r="V55" s="1081">
        <v>0</v>
      </c>
      <c r="W55" s="1081">
        <v>0</v>
      </c>
      <c r="X55" s="1082">
        <f t="shared" si="16"/>
        <v>0</v>
      </c>
      <c r="Y55" s="1081">
        <v>0</v>
      </c>
      <c r="Z55" s="1083">
        <f t="shared" si="17"/>
        <v>0</v>
      </c>
      <c r="AB55" s="1080"/>
      <c r="AC55" s="1080"/>
      <c r="AD55" s="1080"/>
      <c r="AE55" s="1080"/>
      <c r="AF55" s="1080"/>
      <c r="AG55" s="1080"/>
      <c r="AH55" s="1080"/>
      <c r="AI55" s="1080"/>
      <c r="AJ55" s="1080"/>
      <c r="AK55" s="1080"/>
      <c r="AL55" s="1080"/>
      <c r="AM55" s="1080"/>
      <c r="AN55" s="1080"/>
      <c r="AO55" s="1080"/>
      <c r="AP55" s="1080"/>
    </row>
    <row r="56" spans="2:46" hidden="1" outlineLevel="1">
      <c r="B56" s="1079" t="s">
        <v>2406</v>
      </c>
      <c r="D56" s="632"/>
      <c r="E56" s="1080"/>
      <c r="F56" s="1080"/>
      <c r="G56" s="1080"/>
      <c r="H56" s="1080"/>
      <c r="J56" s="1080"/>
      <c r="K56" s="1080"/>
      <c r="L56" s="1080"/>
      <c r="M56" s="1080"/>
      <c r="N56" s="1080"/>
      <c r="P56" s="1080"/>
      <c r="Q56" s="1080"/>
      <c r="R56" s="1080"/>
      <c r="S56" s="1080"/>
      <c r="T56" s="1080"/>
      <c r="V56" s="1081">
        <v>0</v>
      </c>
      <c r="W56" s="1081">
        <v>0</v>
      </c>
      <c r="X56" s="1082">
        <f t="shared" si="16"/>
        <v>0</v>
      </c>
      <c r="Y56" s="1081">
        <v>0</v>
      </c>
      <c r="Z56" s="1083">
        <f t="shared" si="17"/>
        <v>0</v>
      </c>
      <c r="AB56" s="1080"/>
      <c r="AC56" s="1080"/>
      <c r="AD56" s="1080"/>
      <c r="AE56" s="1080"/>
      <c r="AF56" s="1080"/>
      <c r="AG56" s="1080"/>
      <c r="AH56" s="1080"/>
      <c r="AI56" s="1080"/>
      <c r="AJ56" s="1080"/>
      <c r="AK56" s="1080"/>
      <c r="AL56" s="1080"/>
      <c r="AM56" s="1080"/>
      <c r="AN56" s="1080"/>
      <c r="AO56" s="1080"/>
      <c r="AP56" s="1080"/>
    </row>
    <row r="57" spans="2:46" hidden="1" outlineLevel="1">
      <c r="B57" s="1079" t="s">
        <v>2407</v>
      </c>
      <c r="D57" s="632"/>
      <c r="E57" s="1080"/>
      <c r="F57" s="1080"/>
      <c r="G57" s="1080"/>
      <c r="H57" s="1080"/>
      <c r="J57" s="1080"/>
      <c r="K57" s="1080"/>
      <c r="L57" s="1080"/>
      <c r="M57" s="1080"/>
      <c r="N57" s="1080"/>
      <c r="P57" s="1080"/>
      <c r="Q57" s="1080"/>
      <c r="R57" s="1080"/>
      <c r="S57" s="1080"/>
      <c r="T57" s="1080"/>
      <c r="V57" s="1081">
        <v>0</v>
      </c>
      <c r="W57" s="1081">
        <v>0</v>
      </c>
      <c r="X57" s="1082">
        <f t="shared" si="16"/>
        <v>0</v>
      </c>
      <c r="Y57" s="1081">
        <v>0</v>
      </c>
      <c r="Z57" s="1083">
        <f t="shared" si="17"/>
        <v>0</v>
      </c>
      <c r="AB57" s="1080"/>
      <c r="AC57" s="1080"/>
      <c r="AD57" s="1080"/>
      <c r="AE57" s="1080"/>
      <c r="AF57" s="1080"/>
      <c r="AG57" s="1080"/>
      <c r="AH57" s="1080"/>
      <c r="AI57" s="1080"/>
      <c r="AJ57" s="1080"/>
      <c r="AK57" s="1080"/>
      <c r="AL57" s="1080"/>
      <c r="AM57" s="1080"/>
      <c r="AN57" s="1080"/>
      <c r="AO57" s="1080"/>
      <c r="AP57" s="1080"/>
    </row>
    <row r="58" spans="2:46" s="1073" customFormat="1" collapsed="1">
      <c r="B58" s="1085" t="s">
        <v>2408</v>
      </c>
      <c r="D58" s="1086">
        <f>SUM(D50,D41,D32,D23,D14,D5)</f>
        <v>250</v>
      </c>
      <c r="E58" s="1086">
        <f>SUM(E50,E41,E32,E23,E14,E5)</f>
        <v>6</v>
      </c>
      <c r="F58" s="1086">
        <f t="shared" ref="F58:H58" si="18">SUM(F50,F41,F32,F23,F14,F5)</f>
        <v>244</v>
      </c>
      <c r="G58" s="1086">
        <f t="shared" si="18"/>
        <v>243</v>
      </c>
      <c r="H58" s="1086">
        <f t="shared" si="18"/>
        <v>1</v>
      </c>
      <c r="J58" s="1086">
        <f t="shared" ref="J58:AP58" si="19">SUM(J50,J41,J32,J23,J14,J5)</f>
        <v>269</v>
      </c>
      <c r="K58" s="1086">
        <f t="shared" si="19"/>
        <v>6</v>
      </c>
      <c r="L58" s="1086">
        <f t="shared" si="19"/>
        <v>263</v>
      </c>
      <c r="M58" s="1086">
        <f t="shared" si="19"/>
        <v>261</v>
      </c>
      <c r="N58" s="1086">
        <f t="shared" si="19"/>
        <v>2</v>
      </c>
      <c r="P58" s="1086">
        <f t="shared" si="19"/>
        <v>269</v>
      </c>
      <c r="Q58" s="1086">
        <f t="shared" si="19"/>
        <v>6</v>
      </c>
      <c r="R58" s="1086">
        <f t="shared" si="19"/>
        <v>263</v>
      </c>
      <c r="S58" s="1125">
        <f>SUM(S50,S41,S32,S23,S14,S5)</f>
        <v>257.75</v>
      </c>
      <c r="T58" s="1125">
        <f>SUM(T50,T41,T32,T23,T14,T5)</f>
        <v>5.25</v>
      </c>
      <c r="V58" s="1087">
        <f t="shared" si="19"/>
        <v>165</v>
      </c>
      <c r="W58" s="1087">
        <f t="shared" si="19"/>
        <v>3</v>
      </c>
      <c r="X58" s="1087">
        <f t="shared" si="19"/>
        <v>162</v>
      </c>
      <c r="Y58" s="1087">
        <f>SUM(Y50,Y41,Y32,Y23,Y14,Y5)</f>
        <v>161</v>
      </c>
      <c r="Z58" s="1087">
        <f>SUM(Z50,Z41,Z32,Z23,Z14,Z5)</f>
        <v>1</v>
      </c>
      <c r="AB58" s="1088">
        <f t="shared" si="19"/>
        <v>205</v>
      </c>
      <c r="AC58" s="1088">
        <f>SUM(AC50,AC41,AC32,AC23,AC14,AC5)</f>
        <v>199</v>
      </c>
      <c r="AD58" s="1088">
        <f t="shared" si="19"/>
        <v>6</v>
      </c>
      <c r="AE58" s="1088">
        <f t="shared" si="19"/>
        <v>189</v>
      </c>
      <c r="AF58" s="1088">
        <f t="shared" si="19"/>
        <v>189</v>
      </c>
      <c r="AG58" s="1088">
        <f t="shared" si="19"/>
        <v>0</v>
      </c>
      <c r="AH58" s="1088">
        <f t="shared" si="19"/>
        <v>382</v>
      </c>
      <c r="AI58" s="1088">
        <f t="shared" si="19"/>
        <v>382</v>
      </c>
      <c r="AJ58" s="1088">
        <f>SUM(AJ50,AJ41,AJ32,AJ23,AJ14,AJ5)</f>
        <v>0</v>
      </c>
      <c r="AK58" s="1088">
        <f t="shared" si="19"/>
        <v>395</v>
      </c>
      <c r="AL58" s="1088">
        <f>SUM(AL50,AL41,AL32,AL23,AL14,AL5)</f>
        <v>391</v>
      </c>
      <c r="AM58" s="1088">
        <f>SUM(AM50,AM41,AM32,AM23,AM14,AM5)</f>
        <v>4</v>
      </c>
      <c r="AN58" s="1088">
        <f t="shared" si="19"/>
        <v>375</v>
      </c>
      <c r="AO58" s="1088">
        <f t="shared" si="19"/>
        <v>357</v>
      </c>
      <c r="AP58" s="1088">
        <f t="shared" si="19"/>
        <v>18</v>
      </c>
      <c r="AQ58" s="780">
        <f>AD58+AG58+AJ58+AM58</f>
        <v>10</v>
      </c>
      <c r="AR58" s="780">
        <f>AE58+AH58+AK58+AB58</f>
        <v>1171</v>
      </c>
      <c r="AS58" s="780">
        <f>AF58+AI58+AL58+AC58</f>
        <v>1161</v>
      </c>
      <c r="AT58" s="1068"/>
    </row>
    <row r="59" spans="2:46">
      <c r="B59" s="1079"/>
      <c r="D59" s="632"/>
      <c r="E59" s="1080"/>
      <c r="F59" s="1080"/>
      <c r="G59" s="1080"/>
      <c r="H59" s="1080"/>
      <c r="J59" s="1080"/>
      <c r="K59" s="1080"/>
      <c r="L59" s="1080"/>
      <c r="M59" s="1080"/>
      <c r="N59" s="1080"/>
      <c r="P59" s="1080"/>
      <c r="Q59" s="1080"/>
      <c r="R59" s="1080"/>
      <c r="S59" s="1080"/>
      <c r="T59" s="1080"/>
      <c r="V59" s="1081"/>
      <c r="W59" s="1081"/>
      <c r="X59" s="1081"/>
      <c r="Y59" s="1081"/>
      <c r="Z59" s="1081"/>
      <c r="AB59" s="1080"/>
      <c r="AC59" s="1080"/>
      <c r="AD59" s="1080"/>
      <c r="AE59" s="1080"/>
      <c r="AF59" s="1080"/>
      <c r="AG59" s="1080"/>
      <c r="AH59" s="1080"/>
      <c r="AI59" s="1080"/>
      <c r="AJ59" s="1080"/>
      <c r="AK59" s="1080"/>
      <c r="AL59" s="1080"/>
      <c r="AM59" s="1080"/>
      <c r="AN59" s="1080"/>
      <c r="AO59" s="1080"/>
      <c r="AP59" s="1080"/>
      <c r="AQ59" s="114"/>
      <c r="AR59" s="114"/>
      <c r="AS59" s="114"/>
    </row>
    <row r="60" spans="2:46">
      <c r="B60" s="1089" t="s">
        <v>2409</v>
      </c>
      <c r="D60" s="632"/>
      <c r="E60" s="1080"/>
      <c r="F60" s="1080"/>
      <c r="G60" s="1080"/>
      <c r="H60" s="1080"/>
      <c r="J60" s="1080"/>
      <c r="K60" s="1080"/>
      <c r="L60" s="1080"/>
      <c r="M60" s="1080"/>
      <c r="N60" s="1080"/>
      <c r="P60" s="1080"/>
      <c r="Q60" s="1080"/>
      <c r="R60" s="1080"/>
      <c r="S60" s="1080"/>
      <c r="T60" s="1080"/>
      <c r="V60" s="1081"/>
      <c r="W60" s="1081"/>
      <c r="X60" s="1081"/>
      <c r="Y60" s="1081"/>
      <c r="Z60" s="1081"/>
      <c r="AB60" s="1080"/>
      <c r="AC60" s="1080"/>
      <c r="AD60" s="1080"/>
      <c r="AE60" s="1080"/>
      <c r="AF60" s="1080"/>
      <c r="AG60" s="1080"/>
      <c r="AH60" s="1080"/>
      <c r="AI60" s="1080"/>
      <c r="AJ60" s="1080"/>
      <c r="AK60" s="1080"/>
      <c r="AL60" s="1080"/>
      <c r="AM60" s="1080"/>
      <c r="AN60" s="1080"/>
      <c r="AO60" s="1080"/>
      <c r="AP60" s="1080"/>
      <c r="AQ60" s="114"/>
      <c r="AR60" s="114"/>
      <c r="AS60" s="114"/>
    </row>
    <row r="61" spans="2:46">
      <c r="B61" s="1076" t="s">
        <v>40</v>
      </c>
      <c r="D61" s="1077">
        <v>36</v>
      </c>
      <c r="E61" s="1062">
        <v>3</v>
      </c>
      <c r="F61" s="1062">
        <f>D61-SUM(E61:E61)</f>
        <v>33</v>
      </c>
      <c r="G61" s="1062">
        <f>SUMIFS(Backup!$G:$G,Backup!$B:$B,'Rohan- Backup sheet'!B61,Backup!$D:$D,Backup!$D$7)</f>
        <v>27</v>
      </c>
      <c r="H61" s="1062">
        <f>F61-G61</f>
        <v>6</v>
      </c>
      <c r="J61" s="1062">
        <v>36</v>
      </c>
      <c r="K61" s="1062">
        <v>3</v>
      </c>
      <c r="L61" s="1062">
        <f>J61-SUM(K61:K61)</f>
        <v>33</v>
      </c>
      <c r="M61" s="1062">
        <f>SUMIFS(Backup!$G:$G,Backup!$B:$B,'Rohan- Backup sheet'!$B61,Backup!$D:$D,Backup!$D$31)</f>
        <v>21</v>
      </c>
      <c r="N61" s="1062">
        <f>L61-M61</f>
        <v>12</v>
      </c>
      <c r="P61" s="1062">
        <f t="shared" ref="P61:P97" si="20">J61</f>
        <v>36</v>
      </c>
      <c r="Q61" s="1062">
        <f t="shared" ref="Q61:Q97" si="21">K61</f>
        <v>3</v>
      </c>
      <c r="R61" s="1062">
        <f>P61-SUM(Q61:Q61)</f>
        <v>33</v>
      </c>
      <c r="S61" s="1062">
        <f>SUMIFS(Backup!$G:$G,Backup!$B:$B,'Rohan- Backup sheet'!$B61,Backup!$D:$D,Backup!$D$79)</f>
        <v>19</v>
      </c>
      <c r="T61" s="1062">
        <f>R61-S61</f>
        <v>14</v>
      </c>
      <c r="V61" s="1078">
        <f>SUM(V62:V68)</f>
        <v>18</v>
      </c>
      <c r="W61" s="1078">
        <f>SUM(W62:W68)</f>
        <v>2</v>
      </c>
      <c r="X61" s="1078">
        <f>SUM(X62:X68)</f>
        <v>16</v>
      </c>
      <c r="Y61" s="1078">
        <f>SUMIFS(Backup!$G:$G,Backup!$B:$B,'Rohan- Backup sheet'!$B61,Backup!$D:$D,Backup!$D$167)</f>
        <v>4</v>
      </c>
      <c r="Z61" s="1078">
        <f>X61-Y61</f>
        <v>12</v>
      </c>
      <c r="AB61" s="1084">
        <v>38</v>
      </c>
      <c r="AC61" s="1062">
        <f>SUMIFS(Backup!$G:$G,Backup!$B:$B,$B61,Backup!$D:$D,Backup!$D$244)</f>
        <v>4</v>
      </c>
      <c r="AD61" s="1062">
        <f t="shared" ref="AD61:AD97" si="22">AB61-AC61</f>
        <v>34</v>
      </c>
      <c r="AE61" s="1084">
        <v>38</v>
      </c>
      <c r="AF61" s="1062">
        <f>SUMIFS(Backup!$G:$G,Backup!$B:$B,$B61,Backup!$D:$D,Backup!$D$197)</f>
        <v>1</v>
      </c>
      <c r="AG61" s="1062">
        <f t="shared" ref="AG61:AG97" si="23">AE61-AF61</f>
        <v>37</v>
      </c>
      <c r="AH61" s="1062">
        <v>38</v>
      </c>
      <c r="AI61" s="1062">
        <f>SUMIFS(Backup!$G:$G,Backup!$B:$B,$B61,Backup!$D:$D,Backup!$D$188)</f>
        <v>38</v>
      </c>
      <c r="AJ61" s="1062">
        <f>AH61-AI61</f>
        <v>0</v>
      </c>
      <c r="AK61" s="1062">
        <v>76</v>
      </c>
      <c r="AL61" s="1062">
        <f>SUMIFS(Backup!$G:$G,Backup!$B:$B,$B61,Backup!$D:$D,Backup!$D$257)</f>
        <v>17</v>
      </c>
      <c r="AM61" s="1062">
        <f>AK61-AL61</f>
        <v>59</v>
      </c>
      <c r="AN61" s="1062">
        <v>0</v>
      </c>
      <c r="AO61" s="1062">
        <f>SUMIFS(Backup!$G:$G,Backup!$B:$B,$B61,Backup!$D:$D,Backup!$D$834)</f>
        <v>0</v>
      </c>
      <c r="AP61" s="1062">
        <f t="shared" ref="AP61:AP97" si="24">AN61-AO61</f>
        <v>0</v>
      </c>
      <c r="AQ61" s="114"/>
      <c r="AR61" s="114"/>
      <c r="AS61" s="114"/>
    </row>
    <row r="62" spans="2:46" hidden="1" outlineLevel="1">
      <c r="B62" s="1079" t="s">
        <v>2401</v>
      </c>
      <c r="D62" s="632"/>
      <c r="E62" s="1080"/>
      <c r="F62" s="1080"/>
      <c r="G62" s="1062">
        <f>SUMIFS(Backup!$G:$G,Backup!$B:$B,'Rohan- Backup sheet'!B62,Backup!$D:$D,Backup!$D$7)</f>
        <v>0</v>
      </c>
      <c r="H62" s="1080"/>
      <c r="J62" s="1080"/>
      <c r="K62" s="1080"/>
      <c r="L62" s="1080"/>
      <c r="M62" s="1062">
        <f>SUMIFS(Backup!$G:$G,Backup!$B:$B,'Rohan- Backup sheet'!$B62,Backup!$D:$D,Backup!$D$31)</f>
        <v>0</v>
      </c>
      <c r="N62" s="1080"/>
      <c r="P62" s="1062">
        <f t="shared" si="20"/>
        <v>0</v>
      </c>
      <c r="Q62" s="1062">
        <f t="shared" si="21"/>
        <v>0</v>
      </c>
      <c r="R62" s="1080"/>
      <c r="S62" s="1062">
        <f>SUMIFS(Backup!$G:$G,Backup!$B:$B,'Rohan- Backup sheet'!$B62,Backup!$D:$D,Backup!$D$79)</f>
        <v>0</v>
      </c>
      <c r="T62" s="1080"/>
      <c r="V62" s="1081"/>
      <c r="W62" s="1081"/>
      <c r="X62" s="1082">
        <f t="shared" ref="X62:X68" si="25">V62-SUM(W62:W62)</f>
        <v>0</v>
      </c>
      <c r="Y62" s="1081"/>
      <c r="Z62" s="1081"/>
      <c r="AB62" s="1080"/>
      <c r="AC62" s="1080"/>
      <c r="AD62" s="1080"/>
      <c r="AE62" s="1080"/>
      <c r="AF62" s="1080"/>
      <c r="AG62" s="1080"/>
      <c r="AH62" s="1080"/>
      <c r="AI62" s="1080"/>
      <c r="AJ62" s="1080"/>
      <c r="AK62" s="1080"/>
      <c r="AL62" s="1062">
        <f>SUMIFS(Backup!$G:$G,Backup!$B:$B,$B62,Backup!$D:$D,Backup!$D$257)</f>
        <v>0</v>
      </c>
      <c r="AM62" s="1080"/>
      <c r="AN62" s="1080"/>
      <c r="AO62" s="1062">
        <f>SUMIFS(Backup!$G:$G,Backup!$B:$B,$B62,Backup!$D:$D,Backup!$D$834)</f>
        <v>0</v>
      </c>
      <c r="AP62" s="1080"/>
      <c r="AQ62" s="114"/>
      <c r="AR62" s="114"/>
      <c r="AS62" s="114"/>
    </row>
    <row r="63" spans="2:46" hidden="1" outlineLevel="1">
      <c r="B63" s="1079" t="s">
        <v>2402</v>
      </c>
      <c r="D63" s="632"/>
      <c r="E63" s="1080"/>
      <c r="F63" s="1080"/>
      <c r="G63" s="1062">
        <f>SUMIFS(Backup!$G:$G,Backup!$B:$B,'Rohan- Backup sheet'!B63,Backup!$D:$D,Backup!$D$7)</f>
        <v>0</v>
      </c>
      <c r="H63" s="1080"/>
      <c r="J63" s="1080"/>
      <c r="K63" s="1080"/>
      <c r="L63" s="1080"/>
      <c r="M63" s="1062">
        <f>SUMIFS(Backup!$G:$G,Backup!$B:$B,'Rohan- Backup sheet'!$B63,Backup!$D:$D,Backup!$D$31)</f>
        <v>0</v>
      </c>
      <c r="N63" s="1080"/>
      <c r="P63" s="1062">
        <f t="shared" si="20"/>
        <v>0</v>
      </c>
      <c r="Q63" s="1062">
        <f t="shared" si="21"/>
        <v>0</v>
      </c>
      <c r="R63" s="1080"/>
      <c r="S63" s="1062">
        <f>SUMIFS(Backup!$G:$G,Backup!$B:$B,'Rohan- Backup sheet'!$B63,Backup!$D:$D,Backup!$D$79)</f>
        <v>0</v>
      </c>
      <c r="T63" s="1080"/>
      <c r="V63" s="1081">
        <v>18</v>
      </c>
      <c r="W63" s="1081">
        <v>2</v>
      </c>
      <c r="X63" s="1082">
        <f t="shared" si="25"/>
        <v>16</v>
      </c>
      <c r="Y63" s="1081">
        <v>0</v>
      </c>
      <c r="Z63" s="1083">
        <f t="shared" ref="Z63" si="26">X63-Y63</f>
        <v>16</v>
      </c>
      <c r="AB63" s="1080"/>
      <c r="AC63" s="1080"/>
      <c r="AD63" s="1080"/>
      <c r="AE63" s="1080"/>
      <c r="AF63" s="1080"/>
      <c r="AG63" s="1080"/>
      <c r="AH63" s="1080"/>
      <c r="AI63" s="1080"/>
      <c r="AJ63" s="1080"/>
      <c r="AK63" s="1080"/>
      <c r="AL63" s="1062">
        <f>SUMIFS(Backup!$G:$G,Backup!$B:$B,$B63,Backup!$D:$D,Backup!$D$257)</f>
        <v>0</v>
      </c>
      <c r="AM63" s="1080"/>
      <c r="AN63" s="1080"/>
      <c r="AO63" s="1062">
        <f>SUMIFS(Backup!$G:$G,Backup!$B:$B,$B63,Backup!$D:$D,Backup!$D$834)</f>
        <v>0</v>
      </c>
      <c r="AP63" s="1080"/>
      <c r="AQ63" s="114"/>
      <c r="AR63" s="114"/>
      <c r="AS63" s="114"/>
    </row>
    <row r="64" spans="2:46" hidden="1" outlineLevel="1">
      <c r="B64" s="1079" t="s">
        <v>2403</v>
      </c>
      <c r="D64" s="632"/>
      <c r="E64" s="1080"/>
      <c r="F64" s="1080"/>
      <c r="G64" s="1062">
        <f>SUMIFS(Backup!$G:$G,Backup!$B:$B,'Rohan- Backup sheet'!B64,Backup!$D:$D,Backup!$D$7)</f>
        <v>0</v>
      </c>
      <c r="H64" s="1080"/>
      <c r="J64" s="1080"/>
      <c r="K64" s="1080"/>
      <c r="L64" s="1080"/>
      <c r="M64" s="1062">
        <f>SUMIFS(Backup!$G:$G,Backup!$B:$B,'Rohan- Backup sheet'!$B64,Backup!$D:$D,Backup!$D$31)</f>
        <v>0</v>
      </c>
      <c r="N64" s="1080"/>
      <c r="P64" s="1062">
        <f t="shared" si="20"/>
        <v>0</v>
      </c>
      <c r="Q64" s="1062">
        <f t="shared" si="21"/>
        <v>0</v>
      </c>
      <c r="R64" s="1080"/>
      <c r="S64" s="1062">
        <f>SUMIFS(Backup!$G:$G,Backup!$B:$B,'Rohan- Backup sheet'!$B64,Backup!$D:$D,Backup!$D$79)</f>
        <v>0</v>
      </c>
      <c r="T64" s="1080"/>
      <c r="V64" s="1081"/>
      <c r="W64" s="1081"/>
      <c r="X64" s="1082">
        <f t="shared" si="25"/>
        <v>0</v>
      </c>
      <c r="Y64" s="1081"/>
      <c r="Z64" s="1081"/>
      <c r="AB64" s="1080"/>
      <c r="AC64" s="1080"/>
      <c r="AD64" s="1080"/>
      <c r="AE64" s="1080"/>
      <c r="AF64" s="1080"/>
      <c r="AG64" s="1080"/>
      <c r="AH64" s="1080"/>
      <c r="AI64" s="1080"/>
      <c r="AJ64" s="1080"/>
      <c r="AK64" s="1080"/>
      <c r="AL64" s="1062">
        <f>SUMIFS(Backup!$G:$G,Backup!$B:$B,$B64,Backup!$D:$D,Backup!$D$257)</f>
        <v>0</v>
      </c>
      <c r="AM64" s="1080"/>
      <c r="AN64" s="1080"/>
      <c r="AO64" s="1062">
        <f>SUMIFS(Backup!$G:$G,Backup!$B:$B,$B64,Backup!$D:$D,Backup!$D$834)</f>
        <v>0</v>
      </c>
      <c r="AP64" s="1080"/>
      <c r="AQ64" s="114"/>
      <c r="AR64" s="114"/>
      <c r="AS64" s="114"/>
    </row>
    <row r="65" spans="2:45" hidden="1" outlineLevel="1">
      <c r="B65" s="1079" t="s">
        <v>2404</v>
      </c>
      <c r="D65" s="632"/>
      <c r="E65" s="1080"/>
      <c r="F65" s="1080"/>
      <c r="G65" s="1062">
        <f>SUMIFS(Backup!$G:$G,Backup!$B:$B,'Rohan- Backup sheet'!B65,Backup!$D:$D,Backup!$D$7)</f>
        <v>0</v>
      </c>
      <c r="H65" s="1080"/>
      <c r="J65" s="1080"/>
      <c r="K65" s="1080"/>
      <c r="L65" s="1080"/>
      <c r="M65" s="1062">
        <f>SUMIFS(Backup!$G:$G,Backup!$B:$B,'Rohan- Backup sheet'!$B65,Backup!$D:$D,Backup!$D$31)</f>
        <v>0</v>
      </c>
      <c r="N65" s="1080"/>
      <c r="P65" s="1062">
        <f t="shared" si="20"/>
        <v>0</v>
      </c>
      <c r="Q65" s="1062">
        <f t="shared" si="21"/>
        <v>0</v>
      </c>
      <c r="R65" s="1080"/>
      <c r="S65" s="1062">
        <f>SUMIFS(Backup!$G:$G,Backup!$B:$B,'Rohan- Backup sheet'!$B65,Backup!$D:$D,Backup!$D$79)</f>
        <v>0</v>
      </c>
      <c r="T65" s="1080"/>
      <c r="V65" s="1081"/>
      <c r="W65" s="1081"/>
      <c r="X65" s="1082">
        <f t="shared" si="25"/>
        <v>0</v>
      </c>
      <c r="Y65" s="1081"/>
      <c r="Z65" s="1081"/>
      <c r="AB65" s="1080"/>
      <c r="AC65" s="1080"/>
      <c r="AD65" s="1080"/>
      <c r="AE65" s="1080"/>
      <c r="AF65" s="1080"/>
      <c r="AG65" s="1080"/>
      <c r="AH65" s="1080"/>
      <c r="AI65" s="1080"/>
      <c r="AJ65" s="1080"/>
      <c r="AK65" s="1080"/>
      <c r="AL65" s="1062">
        <f>SUMIFS(Backup!$G:$G,Backup!$B:$B,$B65,Backup!$D:$D,Backup!$D$257)</f>
        <v>0</v>
      </c>
      <c r="AM65" s="1080"/>
      <c r="AN65" s="1080"/>
      <c r="AO65" s="1062">
        <f>SUMIFS(Backup!$G:$G,Backup!$B:$B,$B65,Backup!$D:$D,Backup!$D$834)</f>
        <v>0</v>
      </c>
      <c r="AP65" s="1080"/>
      <c r="AQ65" s="114"/>
      <c r="AR65" s="114"/>
      <c r="AS65" s="114"/>
    </row>
    <row r="66" spans="2:45" hidden="1" outlineLevel="1">
      <c r="B66" s="1079" t="s">
        <v>2405</v>
      </c>
      <c r="D66" s="632"/>
      <c r="E66" s="1080"/>
      <c r="F66" s="1080"/>
      <c r="G66" s="1062">
        <f>SUMIFS(Backup!$G:$G,Backup!$B:$B,'Rohan- Backup sheet'!B66,Backup!$D:$D,Backup!$D$7)</f>
        <v>0</v>
      </c>
      <c r="H66" s="1080"/>
      <c r="J66" s="1080"/>
      <c r="K66" s="1080"/>
      <c r="L66" s="1080"/>
      <c r="M66" s="1062">
        <f>SUMIFS(Backup!$G:$G,Backup!$B:$B,'Rohan- Backup sheet'!$B66,Backup!$D:$D,Backup!$D$31)</f>
        <v>0</v>
      </c>
      <c r="N66" s="1080"/>
      <c r="P66" s="1062">
        <f t="shared" si="20"/>
        <v>0</v>
      </c>
      <c r="Q66" s="1062">
        <f t="shared" si="21"/>
        <v>0</v>
      </c>
      <c r="R66" s="1080"/>
      <c r="S66" s="1062">
        <f>SUMIFS(Backup!$G:$G,Backup!$B:$B,'Rohan- Backup sheet'!$B66,Backup!$D:$D,Backup!$D$79)</f>
        <v>0</v>
      </c>
      <c r="T66" s="1080"/>
      <c r="V66" s="1081"/>
      <c r="W66" s="1081"/>
      <c r="X66" s="1082">
        <f t="shared" si="25"/>
        <v>0</v>
      </c>
      <c r="Y66" s="1081"/>
      <c r="Z66" s="1081"/>
      <c r="AB66" s="1080"/>
      <c r="AC66" s="1080"/>
      <c r="AD66" s="1080"/>
      <c r="AE66" s="1080"/>
      <c r="AF66" s="1080"/>
      <c r="AG66" s="1080"/>
      <c r="AH66" s="1080"/>
      <c r="AI66" s="1080"/>
      <c r="AJ66" s="1080"/>
      <c r="AK66" s="1080"/>
      <c r="AL66" s="1062">
        <f>SUMIFS(Backup!$G:$G,Backup!$B:$B,$B66,Backup!$D:$D,Backup!$D$257)</f>
        <v>0</v>
      </c>
      <c r="AM66" s="1080"/>
      <c r="AN66" s="1080"/>
      <c r="AO66" s="1062">
        <f>SUMIFS(Backup!$G:$G,Backup!$B:$B,$B66,Backup!$D:$D,Backup!$D$834)</f>
        <v>0</v>
      </c>
      <c r="AP66" s="1080"/>
      <c r="AQ66" s="114"/>
      <c r="AR66" s="114"/>
      <c r="AS66" s="114"/>
    </row>
    <row r="67" spans="2:45" hidden="1" outlineLevel="1">
      <c r="B67" s="1079" t="s">
        <v>2406</v>
      </c>
      <c r="D67" s="632"/>
      <c r="E67" s="1080"/>
      <c r="F67" s="1080"/>
      <c r="G67" s="1062">
        <f>SUMIFS(Backup!$G:$G,Backup!$B:$B,'Rohan- Backup sheet'!B67,Backup!$D:$D,Backup!$D$7)</f>
        <v>0</v>
      </c>
      <c r="H67" s="1080"/>
      <c r="J67" s="1080"/>
      <c r="K67" s="1080"/>
      <c r="L67" s="1080"/>
      <c r="M67" s="1062">
        <f>SUMIFS(Backup!$G:$G,Backup!$B:$B,'Rohan- Backup sheet'!$B67,Backup!$D:$D,Backup!$D$31)</f>
        <v>0</v>
      </c>
      <c r="N67" s="1080"/>
      <c r="P67" s="1062">
        <f t="shared" si="20"/>
        <v>0</v>
      </c>
      <c r="Q67" s="1062">
        <f t="shared" si="21"/>
        <v>0</v>
      </c>
      <c r="R67" s="1080"/>
      <c r="S67" s="1062">
        <f>SUMIFS(Backup!$G:$G,Backup!$B:$B,'Rohan- Backup sheet'!$B67,Backup!$D:$D,Backup!$D$79)</f>
        <v>0</v>
      </c>
      <c r="T67" s="1080"/>
      <c r="V67" s="1081"/>
      <c r="W67" s="1081"/>
      <c r="X67" s="1082">
        <f t="shared" si="25"/>
        <v>0</v>
      </c>
      <c r="Y67" s="1081"/>
      <c r="Z67" s="1081"/>
      <c r="AB67" s="1080"/>
      <c r="AC67" s="1080"/>
      <c r="AD67" s="1080"/>
      <c r="AE67" s="1080"/>
      <c r="AF67" s="1080"/>
      <c r="AG67" s="1080"/>
      <c r="AH67" s="1080"/>
      <c r="AI67" s="1080"/>
      <c r="AJ67" s="1080"/>
      <c r="AK67" s="1080"/>
      <c r="AL67" s="1062">
        <f>SUMIFS(Backup!$G:$G,Backup!$B:$B,$B67,Backup!$D:$D,Backup!$D$257)</f>
        <v>0</v>
      </c>
      <c r="AM67" s="1080"/>
      <c r="AN67" s="1080"/>
      <c r="AO67" s="1062">
        <f>SUMIFS(Backup!$G:$G,Backup!$B:$B,$B67,Backup!$D:$D,Backup!$D$834)</f>
        <v>0</v>
      </c>
      <c r="AP67" s="1080"/>
      <c r="AQ67" s="114"/>
      <c r="AR67" s="114"/>
      <c r="AS67" s="114"/>
    </row>
    <row r="68" spans="2:45" hidden="1" outlineLevel="1">
      <c r="B68" s="1079" t="s">
        <v>2407</v>
      </c>
      <c r="D68" s="632"/>
      <c r="E68" s="1080"/>
      <c r="F68" s="1080"/>
      <c r="G68" s="1062">
        <f>SUMIFS(Backup!$G:$G,Backup!$B:$B,'Rohan- Backup sheet'!B68,Backup!$D:$D,Backup!$D$7)</f>
        <v>0</v>
      </c>
      <c r="H68" s="1080"/>
      <c r="J68" s="1080"/>
      <c r="K68" s="1080"/>
      <c r="L68" s="1080"/>
      <c r="M68" s="1062">
        <f>SUMIFS(Backup!$G:$G,Backup!$B:$B,'Rohan- Backup sheet'!$B68,Backup!$D:$D,Backup!$D$31)</f>
        <v>0</v>
      </c>
      <c r="N68" s="1080"/>
      <c r="P68" s="1062">
        <f t="shared" si="20"/>
        <v>0</v>
      </c>
      <c r="Q68" s="1062">
        <f t="shared" si="21"/>
        <v>0</v>
      </c>
      <c r="R68" s="1080"/>
      <c r="S68" s="1062">
        <f>SUMIFS(Backup!$G:$G,Backup!$B:$B,'Rohan- Backup sheet'!$B68,Backup!$D:$D,Backup!$D$79)</f>
        <v>0</v>
      </c>
      <c r="T68" s="1080"/>
      <c r="V68" s="1081"/>
      <c r="W68" s="1081"/>
      <c r="X68" s="1082">
        <f t="shared" si="25"/>
        <v>0</v>
      </c>
      <c r="Y68" s="1081"/>
      <c r="Z68" s="1081"/>
      <c r="AB68" s="1080"/>
      <c r="AC68" s="1080"/>
      <c r="AD68" s="1080"/>
      <c r="AE68" s="1080"/>
      <c r="AF68" s="1080"/>
      <c r="AG68" s="1080"/>
      <c r="AH68" s="1080"/>
      <c r="AI68" s="1080"/>
      <c r="AJ68" s="1080"/>
      <c r="AK68" s="1080"/>
      <c r="AL68" s="1062">
        <f>SUMIFS(Backup!$G:$G,Backup!$B:$B,$B68,Backup!$D:$D,Backup!$D$257)</f>
        <v>0</v>
      </c>
      <c r="AM68" s="1080"/>
      <c r="AN68" s="1080"/>
      <c r="AO68" s="1062">
        <f>SUMIFS(Backup!$G:$G,Backup!$B:$B,$B68,Backup!$D:$D,Backup!$D$834)</f>
        <v>0</v>
      </c>
      <c r="AP68" s="1080"/>
      <c r="AQ68" s="114"/>
      <c r="AR68" s="114"/>
      <c r="AS68" s="114"/>
    </row>
    <row r="69" spans="2:45" hidden="1" outlineLevel="1">
      <c r="B69" s="1079"/>
      <c r="D69" s="632"/>
      <c r="E69" s="1080"/>
      <c r="F69" s="1080"/>
      <c r="G69" s="1062">
        <f>SUMIFS(Backup!$G:$G,Backup!$B:$B,'Rohan- Backup sheet'!B69,Backup!$D:$D,Backup!$D$7)</f>
        <v>0</v>
      </c>
      <c r="H69" s="1080"/>
      <c r="J69" s="1080"/>
      <c r="K69" s="1080"/>
      <c r="L69" s="1080"/>
      <c r="M69" s="1062">
        <f>SUMIFS(Backup!$G:$G,Backup!$B:$B,'Rohan- Backup sheet'!$B69,Backup!$D:$D,Backup!$D$31)</f>
        <v>0</v>
      </c>
      <c r="N69" s="1080"/>
      <c r="P69" s="1062">
        <f t="shared" si="20"/>
        <v>0</v>
      </c>
      <c r="Q69" s="1062">
        <f t="shared" si="21"/>
        <v>0</v>
      </c>
      <c r="R69" s="1080"/>
      <c r="S69" s="1062">
        <f>SUMIFS(Backup!$G:$G,Backup!$B:$B,'Rohan- Backup sheet'!$B69,Backup!$D:$D,Backup!$D$79)</f>
        <v>0</v>
      </c>
      <c r="T69" s="1080"/>
      <c r="V69" s="1081"/>
      <c r="W69" s="1081"/>
      <c r="X69" s="1081"/>
      <c r="Y69" s="1081"/>
      <c r="Z69" s="1081"/>
      <c r="AB69" s="1080"/>
      <c r="AC69" s="1080"/>
      <c r="AD69" s="1080"/>
      <c r="AE69" s="1080"/>
      <c r="AF69" s="1080"/>
      <c r="AG69" s="1080"/>
      <c r="AH69" s="1080"/>
      <c r="AI69" s="1080"/>
      <c r="AJ69" s="1080"/>
      <c r="AK69" s="1080"/>
      <c r="AL69" s="1062">
        <f>SUMIFS(Backup!$G:$G,Backup!$B:$B,$B69,Backup!$D:$D,Backup!$D$257)</f>
        <v>0</v>
      </c>
      <c r="AM69" s="1080"/>
      <c r="AN69" s="1080"/>
      <c r="AO69" s="1062">
        <f>SUMIFS(Backup!$G:$G,Backup!$B:$B,$B69,Backup!$D:$D,Backup!$D$834)</f>
        <v>0</v>
      </c>
      <c r="AP69" s="1080"/>
      <c r="AQ69" s="114"/>
      <c r="AR69" s="114"/>
      <c r="AS69" s="114"/>
    </row>
    <row r="70" spans="2:45" collapsed="1">
      <c r="B70" s="1076" t="s">
        <v>41</v>
      </c>
      <c r="D70" s="1077">
        <v>57</v>
      </c>
      <c r="E70" s="1062">
        <v>1</v>
      </c>
      <c r="F70" s="1062">
        <f>D70-SUM(E70:E70)</f>
        <v>56</v>
      </c>
      <c r="G70" s="1062">
        <f>SUMIFS(Backup!$G:$G,Backup!$B:$B,'Rohan- Backup sheet'!B70,Backup!$D:$D,Backup!$D$7)</f>
        <v>53</v>
      </c>
      <c r="H70" s="1062">
        <f>F70-G70</f>
        <v>3</v>
      </c>
      <c r="J70" s="1062">
        <v>62</v>
      </c>
      <c r="K70" s="1062">
        <v>1</v>
      </c>
      <c r="L70" s="1062">
        <f>J70-SUM(K70:K70)</f>
        <v>61</v>
      </c>
      <c r="M70" s="1062">
        <f>SUMIFS(Backup!$G:$G,Backup!$B:$B,'Rohan- Backup sheet'!$B70,Backup!$D:$D,Backup!$D$31)</f>
        <v>56</v>
      </c>
      <c r="N70" s="1062">
        <f>L70-M70</f>
        <v>5</v>
      </c>
      <c r="P70" s="1062">
        <f t="shared" si="20"/>
        <v>62</v>
      </c>
      <c r="Q70" s="1062">
        <f t="shared" si="21"/>
        <v>1</v>
      </c>
      <c r="R70" s="1062">
        <f>P70-SUM(Q70:Q70)</f>
        <v>61</v>
      </c>
      <c r="S70" s="1062">
        <f>SUMIFS(Backup!$G:$G,Backup!$B:$B,'Rohan- Backup sheet'!$B70,Backup!$D:$D,Backup!$D$79)</f>
        <v>41.5</v>
      </c>
      <c r="T70" s="1062">
        <f>R70-S70</f>
        <v>19.5</v>
      </c>
      <c r="V70" s="1078">
        <f>SUM(V71:V77)</f>
        <v>16</v>
      </c>
      <c r="W70" s="1078">
        <f>SUM(W71:W77)</f>
        <v>2</v>
      </c>
      <c r="X70" s="1078">
        <f>SUM(X71:X77)</f>
        <v>14</v>
      </c>
      <c r="Y70" s="1078">
        <f>SUMIFS(Backup!$G:$G,Backup!$B:$B,'Rohan- Backup sheet'!$B70,Backup!$D:$D,Backup!$D$167)</f>
        <v>10</v>
      </c>
      <c r="Z70" s="1078">
        <f>X70-Y70</f>
        <v>4</v>
      </c>
      <c r="AB70" s="1084">
        <v>28</v>
      </c>
      <c r="AC70" s="1062">
        <f>SUMIFS(Backup!$G:$G,Backup!$B:$B,$B70,Backup!$D:$D,Backup!$D$244)</f>
        <v>12</v>
      </c>
      <c r="AD70" s="1062">
        <f t="shared" si="22"/>
        <v>16</v>
      </c>
      <c r="AE70" s="1084">
        <v>12</v>
      </c>
      <c r="AF70" s="1062">
        <f>SUMIFS(Backup!$G:$G,Backup!$B:$B,$B70,Backup!$D:$D,Backup!$D$197)</f>
        <v>12</v>
      </c>
      <c r="AG70" s="1062">
        <f>AE70-AF70</f>
        <v>0</v>
      </c>
      <c r="AH70" s="1062">
        <v>55</v>
      </c>
      <c r="AI70" s="1062">
        <f>SUMIFS(Backup!$G:$G,Backup!$B:$B,$B70,Backup!$D:$D,Backup!$D$188)</f>
        <v>52</v>
      </c>
      <c r="AJ70" s="1062">
        <f t="shared" ref="AJ70:AJ97" si="27">AH70-AI70</f>
        <v>3</v>
      </c>
      <c r="AK70" s="1062">
        <v>41</v>
      </c>
      <c r="AL70" s="1062">
        <f>SUMIFS(Backup!$G:$G,Backup!$B:$B,$B70,Backup!$D:$D,Backup!$D$257)</f>
        <v>35</v>
      </c>
      <c r="AM70" s="1062">
        <f>AK70-AL70</f>
        <v>6</v>
      </c>
      <c r="AN70" s="1062">
        <v>39</v>
      </c>
      <c r="AO70" s="1062">
        <f>SUMIFS(Backup!$G:$G,Backup!$B:$B,$B70,Backup!$D:$D,Backup!$D$834)</f>
        <v>18</v>
      </c>
      <c r="AP70" s="1062">
        <f t="shared" si="24"/>
        <v>21</v>
      </c>
      <c r="AQ70" s="114"/>
      <c r="AR70" s="780"/>
      <c r="AS70" s="780"/>
    </row>
    <row r="71" spans="2:45" hidden="1" outlineLevel="1">
      <c r="B71" s="1079" t="s">
        <v>2401</v>
      </c>
      <c r="D71" s="632"/>
      <c r="E71" s="1080"/>
      <c r="F71" s="1080"/>
      <c r="G71" s="1062">
        <f>SUMIFS(Backup!$G:$G,Backup!$B:$B,'Rohan- Backup sheet'!B71,Backup!$D:$D,Backup!$D$7)</f>
        <v>0</v>
      </c>
      <c r="H71" s="1080"/>
      <c r="J71" s="1080"/>
      <c r="K71" s="1080"/>
      <c r="L71" s="1080"/>
      <c r="M71" s="1062">
        <f>SUMIFS(Backup!$G:$G,Backup!$B:$B,'Rohan- Backup sheet'!$B71,Backup!$D:$D,Backup!$D$31)</f>
        <v>0</v>
      </c>
      <c r="N71" s="1080"/>
      <c r="P71" s="1062">
        <f t="shared" si="20"/>
        <v>0</v>
      </c>
      <c r="Q71" s="1062">
        <f t="shared" si="21"/>
        <v>0</v>
      </c>
      <c r="R71" s="1080"/>
      <c r="S71" s="1062">
        <f>SUMIFS(Backup!$G:$G,Backup!$B:$B,'Rohan- Backup sheet'!$B71,Backup!$D:$D,Backup!$D$79)</f>
        <v>0</v>
      </c>
      <c r="T71" s="1080"/>
      <c r="V71" s="1081">
        <v>1</v>
      </c>
      <c r="W71" s="1081"/>
      <c r="X71" s="1082">
        <f t="shared" ref="X71:X77" si="28">V71-SUM(W71:W71)</f>
        <v>1</v>
      </c>
      <c r="Y71" s="1081">
        <v>0</v>
      </c>
      <c r="Z71" s="1083">
        <f t="shared" ref="Z71:Z72" si="29">X71-Y71</f>
        <v>1</v>
      </c>
      <c r="AB71" s="1080"/>
      <c r="AC71" s="1080"/>
      <c r="AD71" s="1080"/>
      <c r="AE71" s="1080"/>
      <c r="AF71" s="1080"/>
      <c r="AG71" s="1080"/>
      <c r="AH71" s="1080"/>
      <c r="AI71" s="1080"/>
      <c r="AJ71" s="1080"/>
      <c r="AK71" s="1080"/>
      <c r="AL71" s="1062">
        <f>SUMIFS(Backup!$G:$G,Backup!$B:$B,$B71,Backup!$D:$D,Backup!$D$257)</f>
        <v>0</v>
      </c>
      <c r="AM71" s="1080"/>
      <c r="AN71" s="1080"/>
      <c r="AO71" s="1062">
        <f>SUMIFS(Backup!$G:$G,Backup!$B:$B,$B71,Backup!$D:$D,Backup!$D$834)</f>
        <v>0</v>
      </c>
      <c r="AP71" s="1080"/>
      <c r="AQ71" s="114"/>
      <c r="AR71" s="114"/>
      <c r="AS71" s="114"/>
    </row>
    <row r="72" spans="2:45" hidden="1" outlineLevel="1">
      <c r="B72" s="1079" t="s">
        <v>2402</v>
      </c>
      <c r="D72" s="632"/>
      <c r="E72" s="1080"/>
      <c r="F72" s="1080"/>
      <c r="G72" s="1062">
        <f>SUMIFS(Backup!$G:$G,Backup!$B:$B,'Rohan- Backup sheet'!B72,Backup!$D:$D,Backup!$D$7)</f>
        <v>0</v>
      </c>
      <c r="H72" s="1080"/>
      <c r="J72" s="1080"/>
      <c r="K72" s="1080"/>
      <c r="L72" s="1080"/>
      <c r="M72" s="1062">
        <f>SUMIFS(Backup!$G:$G,Backup!$B:$B,'Rohan- Backup sheet'!$B72,Backup!$D:$D,Backup!$D$31)</f>
        <v>0</v>
      </c>
      <c r="N72" s="1080"/>
      <c r="P72" s="1062">
        <f t="shared" si="20"/>
        <v>0</v>
      </c>
      <c r="Q72" s="1062">
        <f t="shared" si="21"/>
        <v>0</v>
      </c>
      <c r="R72" s="1080"/>
      <c r="S72" s="1062">
        <f>SUMIFS(Backup!$G:$G,Backup!$B:$B,'Rohan- Backup sheet'!$B72,Backup!$D:$D,Backup!$D$79)</f>
        <v>0</v>
      </c>
      <c r="T72" s="1080"/>
      <c r="V72" s="1081">
        <v>15</v>
      </c>
      <c r="W72" s="1081">
        <v>2</v>
      </c>
      <c r="X72" s="1082">
        <f t="shared" si="28"/>
        <v>13</v>
      </c>
      <c r="Y72" s="1081">
        <v>0</v>
      </c>
      <c r="Z72" s="1083">
        <f t="shared" si="29"/>
        <v>13</v>
      </c>
      <c r="AB72" s="1080"/>
      <c r="AC72" s="1080"/>
      <c r="AD72" s="1080"/>
      <c r="AE72" s="1080"/>
      <c r="AF72" s="1080"/>
      <c r="AG72" s="1080"/>
      <c r="AH72" s="1080"/>
      <c r="AI72" s="1080"/>
      <c r="AJ72" s="1080"/>
      <c r="AK72" s="1080"/>
      <c r="AL72" s="1062">
        <f>SUMIFS(Backup!$G:$G,Backup!$B:$B,$B72,Backup!$D:$D,Backup!$D$257)</f>
        <v>0</v>
      </c>
      <c r="AM72" s="1080"/>
      <c r="AN72" s="1080"/>
      <c r="AO72" s="1062">
        <f>SUMIFS(Backup!$G:$G,Backup!$B:$B,$B72,Backup!$D:$D,Backup!$D$834)</f>
        <v>0</v>
      </c>
      <c r="AP72" s="1080"/>
      <c r="AQ72" s="114"/>
      <c r="AR72" s="114"/>
      <c r="AS72" s="114"/>
    </row>
    <row r="73" spans="2:45" hidden="1" outlineLevel="1">
      <c r="B73" s="1079" t="s">
        <v>2403</v>
      </c>
      <c r="D73" s="632"/>
      <c r="E73" s="1080"/>
      <c r="F73" s="1080"/>
      <c r="G73" s="1062">
        <f>SUMIFS(Backup!$G:$G,Backup!$B:$B,'Rohan- Backup sheet'!B73,Backup!$D:$D,Backup!$D$7)</f>
        <v>0</v>
      </c>
      <c r="H73" s="1080"/>
      <c r="J73" s="1080"/>
      <c r="K73" s="1080"/>
      <c r="L73" s="1080"/>
      <c r="M73" s="1062">
        <f>SUMIFS(Backup!$G:$G,Backup!$B:$B,'Rohan- Backup sheet'!$B73,Backup!$D:$D,Backup!$D$31)</f>
        <v>0</v>
      </c>
      <c r="N73" s="1080"/>
      <c r="P73" s="1062">
        <f t="shared" si="20"/>
        <v>0</v>
      </c>
      <c r="Q73" s="1062">
        <f t="shared" si="21"/>
        <v>0</v>
      </c>
      <c r="R73" s="1080"/>
      <c r="S73" s="1062">
        <f>SUMIFS(Backup!$G:$G,Backup!$B:$B,'Rohan- Backup sheet'!$B73,Backup!$D:$D,Backup!$D$79)</f>
        <v>0</v>
      </c>
      <c r="T73" s="1080"/>
      <c r="V73" s="1081"/>
      <c r="W73" s="1081"/>
      <c r="X73" s="1082">
        <f t="shared" si="28"/>
        <v>0</v>
      </c>
      <c r="Y73" s="1081"/>
      <c r="Z73" s="1081"/>
      <c r="AB73" s="1080"/>
      <c r="AC73" s="1080"/>
      <c r="AD73" s="1080"/>
      <c r="AE73" s="1080"/>
      <c r="AF73" s="1080"/>
      <c r="AG73" s="1080"/>
      <c r="AH73" s="1080"/>
      <c r="AI73" s="1080"/>
      <c r="AJ73" s="1080"/>
      <c r="AK73" s="1080"/>
      <c r="AL73" s="1062">
        <f>SUMIFS(Backup!$G:$G,Backup!$B:$B,$B73,Backup!$D:$D,Backup!$D$257)</f>
        <v>0</v>
      </c>
      <c r="AM73" s="1080"/>
      <c r="AN73" s="1080"/>
      <c r="AO73" s="1062">
        <f>SUMIFS(Backup!$G:$G,Backup!$B:$B,$B73,Backup!$D:$D,Backup!$D$834)</f>
        <v>0</v>
      </c>
      <c r="AP73" s="1080"/>
      <c r="AQ73" s="114"/>
      <c r="AR73" s="114"/>
      <c r="AS73" s="114"/>
    </row>
    <row r="74" spans="2:45" hidden="1" outlineLevel="1">
      <c r="B74" s="1079" t="s">
        <v>2404</v>
      </c>
      <c r="D74" s="632"/>
      <c r="E74" s="1080"/>
      <c r="F74" s="1080"/>
      <c r="G74" s="1062">
        <f>SUMIFS(Backup!$G:$G,Backup!$B:$B,'Rohan- Backup sheet'!B74,Backup!$D:$D,Backup!$D$7)</f>
        <v>0</v>
      </c>
      <c r="H74" s="1080"/>
      <c r="J74" s="1080"/>
      <c r="K74" s="1080"/>
      <c r="L74" s="1080"/>
      <c r="M74" s="1062">
        <f>SUMIFS(Backup!$G:$G,Backup!$B:$B,'Rohan- Backup sheet'!$B74,Backup!$D:$D,Backup!$D$31)</f>
        <v>0</v>
      </c>
      <c r="N74" s="1080"/>
      <c r="P74" s="1062">
        <f t="shared" si="20"/>
        <v>0</v>
      </c>
      <c r="Q74" s="1062">
        <f t="shared" si="21"/>
        <v>0</v>
      </c>
      <c r="R74" s="1080"/>
      <c r="S74" s="1062">
        <f>SUMIFS(Backup!$G:$G,Backup!$B:$B,'Rohan- Backup sheet'!$B74,Backup!$D:$D,Backup!$D$79)</f>
        <v>0</v>
      </c>
      <c r="T74" s="1080"/>
      <c r="V74" s="1081"/>
      <c r="W74" s="1081"/>
      <c r="X74" s="1082">
        <f t="shared" si="28"/>
        <v>0</v>
      </c>
      <c r="Y74" s="1081"/>
      <c r="Z74" s="1081"/>
      <c r="AB74" s="1080"/>
      <c r="AC74" s="1080"/>
      <c r="AD74" s="1080"/>
      <c r="AE74" s="1080"/>
      <c r="AF74" s="1080"/>
      <c r="AG74" s="1080"/>
      <c r="AH74" s="1080"/>
      <c r="AI74" s="1080"/>
      <c r="AJ74" s="1080"/>
      <c r="AK74" s="1080"/>
      <c r="AL74" s="1062">
        <f>SUMIFS(Backup!$G:$G,Backup!$B:$B,$B74,Backup!$D:$D,Backup!$D$257)</f>
        <v>0</v>
      </c>
      <c r="AM74" s="1080"/>
      <c r="AN74" s="1080"/>
      <c r="AO74" s="1062">
        <f>SUMIFS(Backup!$G:$G,Backup!$B:$B,$B74,Backup!$D:$D,Backup!$D$834)</f>
        <v>0</v>
      </c>
      <c r="AP74" s="1080"/>
      <c r="AQ74" s="114"/>
      <c r="AR74" s="114"/>
      <c r="AS74" s="114"/>
    </row>
    <row r="75" spans="2:45" hidden="1" outlineLevel="1">
      <c r="B75" s="1079" t="s">
        <v>2405</v>
      </c>
      <c r="D75" s="632"/>
      <c r="E75" s="1080"/>
      <c r="F75" s="1080"/>
      <c r="G75" s="1062">
        <f>SUMIFS(Backup!$G:$G,Backup!$B:$B,'Rohan- Backup sheet'!B75,Backup!$D:$D,Backup!$D$7)</f>
        <v>0</v>
      </c>
      <c r="H75" s="1080"/>
      <c r="J75" s="1080"/>
      <c r="K75" s="1080"/>
      <c r="L75" s="1080"/>
      <c r="M75" s="1062">
        <f>SUMIFS(Backup!$G:$G,Backup!$B:$B,'Rohan- Backup sheet'!$B75,Backup!$D:$D,Backup!$D$31)</f>
        <v>0</v>
      </c>
      <c r="N75" s="1080"/>
      <c r="P75" s="1062">
        <f t="shared" si="20"/>
        <v>0</v>
      </c>
      <c r="Q75" s="1062">
        <f t="shared" si="21"/>
        <v>0</v>
      </c>
      <c r="R75" s="1080"/>
      <c r="S75" s="1062">
        <f>SUMIFS(Backup!$G:$G,Backup!$B:$B,'Rohan- Backup sheet'!$B75,Backup!$D:$D,Backup!$D$79)</f>
        <v>0</v>
      </c>
      <c r="T75" s="1080"/>
      <c r="V75" s="1081"/>
      <c r="W75" s="1081"/>
      <c r="X75" s="1082">
        <f t="shared" si="28"/>
        <v>0</v>
      </c>
      <c r="Y75" s="1081"/>
      <c r="Z75" s="1081"/>
      <c r="AB75" s="1080"/>
      <c r="AC75" s="1080"/>
      <c r="AD75" s="1080"/>
      <c r="AE75" s="1080"/>
      <c r="AF75" s="1080"/>
      <c r="AG75" s="1080"/>
      <c r="AH75" s="1080"/>
      <c r="AI75" s="1080"/>
      <c r="AJ75" s="1080"/>
      <c r="AK75" s="1080"/>
      <c r="AL75" s="1062">
        <f>SUMIFS(Backup!$G:$G,Backup!$B:$B,$B75,Backup!$D:$D,Backup!$D$257)</f>
        <v>0</v>
      </c>
      <c r="AM75" s="1080"/>
      <c r="AN75" s="1080"/>
      <c r="AO75" s="1062">
        <f>SUMIFS(Backup!$G:$G,Backup!$B:$B,$B75,Backup!$D:$D,Backup!$D$834)</f>
        <v>0</v>
      </c>
      <c r="AP75" s="1080"/>
      <c r="AQ75" s="114"/>
      <c r="AR75" s="114"/>
      <c r="AS75" s="114"/>
    </row>
    <row r="76" spans="2:45" hidden="1" outlineLevel="1">
      <c r="B76" s="1079" t="s">
        <v>2406</v>
      </c>
      <c r="D76" s="632"/>
      <c r="E76" s="1080"/>
      <c r="F76" s="1080"/>
      <c r="G76" s="1062">
        <f>SUMIFS(Backup!$G:$G,Backup!$B:$B,'Rohan- Backup sheet'!B76,Backup!$D:$D,Backup!$D$7)</f>
        <v>0</v>
      </c>
      <c r="H76" s="1080"/>
      <c r="J76" s="1080"/>
      <c r="K76" s="1080"/>
      <c r="L76" s="1080"/>
      <c r="M76" s="1062">
        <f>SUMIFS(Backup!$G:$G,Backup!$B:$B,'Rohan- Backup sheet'!$B76,Backup!$D:$D,Backup!$D$31)</f>
        <v>0</v>
      </c>
      <c r="N76" s="1080"/>
      <c r="P76" s="1062">
        <f t="shared" si="20"/>
        <v>0</v>
      </c>
      <c r="Q76" s="1062">
        <f t="shared" si="21"/>
        <v>0</v>
      </c>
      <c r="R76" s="1080"/>
      <c r="S76" s="1062">
        <f>SUMIFS(Backup!$G:$G,Backup!$B:$B,'Rohan- Backup sheet'!$B76,Backup!$D:$D,Backup!$D$79)</f>
        <v>0</v>
      </c>
      <c r="T76" s="1080"/>
      <c r="V76" s="1081"/>
      <c r="W76" s="1081"/>
      <c r="X76" s="1082">
        <f t="shared" si="28"/>
        <v>0</v>
      </c>
      <c r="Y76" s="1081"/>
      <c r="Z76" s="1081"/>
      <c r="AB76" s="1080"/>
      <c r="AC76" s="1080"/>
      <c r="AD76" s="1080"/>
      <c r="AE76" s="1080"/>
      <c r="AF76" s="1080"/>
      <c r="AG76" s="1080"/>
      <c r="AH76" s="1080"/>
      <c r="AI76" s="1080"/>
      <c r="AJ76" s="1080"/>
      <c r="AK76" s="1080"/>
      <c r="AL76" s="1062">
        <f>SUMIFS(Backup!$G:$G,Backup!$B:$B,$B76,Backup!$D:$D,Backup!$D$257)</f>
        <v>0</v>
      </c>
      <c r="AM76" s="1080"/>
      <c r="AN76" s="1080"/>
      <c r="AO76" s="1062">
        <f>SUMIFS(Backup!$G:$G,Backup!$B:$B,$B76,Backup!$D:$D,Backup!$D$834)</f>
        <v>0</v>
      </c>
      <c r="AP76" s="1080"/>
      <c r="AQ76" s="114"/>
      <c r="AR76" s="114"/>
      <c r="AS76" s="114"/>
    </row>
    <row r="77" spans="2:45" hidden="1" outlineLevel="1">
      <c r="B77" s="1079" t="s">
        <v>2407</v>
      </c>
      <c r="D77" s="632"/>
      <c r="E77" s="1080"/>
      <c r="F77" s="1080"/>
      <c r="G77" s="1062">
        <f>SUMIFS(Backup!$G:$G,Backup!$B:$B,'Rohan- Backup sheet'!B77,Backup!$D:$D,Backup!$D$7)</f>
        <v>0</v>
      </c>
      <c r="H77" s="1080"/>
      <c r="J77" s="1080"/>
      <c r="K77" s="1080"/>
      <c r="L77" s="1080"/>
      <c r="M77" s="1062">
        <f>SUMIFS(Backup!$G:$G,Backup!$B:$B,'Rohan- Backup sheet'!$B77,Backup!$D:$D,Backup!$D$31)</f>
        <v>0</v>
      </c>
      <c r="N77" s="1080"/>
      <c r="P77" s="1062">
        <f t="shared" si="20"/>
        <v>0</v>
      </c>
      <c r="Q77" s="1062">
        <f t="shared" si="21"/>
        <v>0</v>
      </c>
      <c r="R77" s="1080"/>
      <c r="S77" s="1062">
        <f>SUMIFS(Backup!$G:$G,Backup!$B:$B,'Rohan- Backup sheet'!$B77,Backup!$D:$D,Backup!$D$79)</f>
        <v>0</v>
      </c>
      <c r="T77" s="1080"/>
      <c r="V77" s="1081"/>
      <c r="W77" s="1081"/>
      <c r="X77" s="1082">
        <f t="shared" si="28"/>
        <v>0</v>
      </c>
      <c r="Y77" s="1081"/>
      <c r="Z77" s="1081"/>
      <c r="AB77" s="1080"/>
      <c r="AC77" s="1080"/>
      <c r="AD77" s="1080"/>
      <c r="AE77" s="1080"/>
      <c r="AF77" s="1080"/>
      <c r="AG77" s="1080"/>
      <c r="AH77" s="1080"/>
      <c r="AI77" s="1080"/>
      <c r="AJ77" s="1080"/>
      <c r="AK77" s="1080"/>
      <c r="AL77" s="1062">
        <f>SUMIFS(Backup!$G:$G,Backup!$B:$B,$B77,Backup!$D:$D,Backup!$D$257)</f>
        <v>0</v>
      </c>
      <c r="AM77" s="1080"/>
      <c r="AN77" s="1080"/>
      <c r="AO77" s="1062">
        <f>SUMIFS(Backup!$G:$G,Backup!$B:$B,$B77,Backup!$D:$D,Backup!$D$834)</f>
        <v>0</v>
      </c>
      <c r="AP77" s="1080"/>
      <c r="AQ77" s="114"/>
      <c r="AR77" s="114"/>
      <c r="AS77" s="114"/>
    </row>
    <row r="78" spans="2:45" hidden="1" outlineLevel="1">
      <c r="B78" s="1079"/>
      <c r="D78" s="632"/>
      <c r="E78" s="1080"/>
      <c r="F78" s="1080"/>
      <c r="G78" s="1062">
        <f>SUMIFS(Backup!$G:$G,Backup!$B:$B,'Rohan- Backup sheet'!B78,Backup!$D:$D,Backup!$D$7)</f>
        <v>0</v>
      </c>
      <c r="H78" s="1080"/>
      <c r="J78" s="1080"/>
      <c r="K78" s="1080"/>
      <c r="L78" s="1080"/>
      <c r="M78" s="1062">
        <f>SUMIFS(Backup!$G:$G,Backup!$B:$B,'Rohan- Backup sheet'!$B78,Backup!$D:$D,Backup!$D$31)</f>
        <v>0</v>
      </c>
      <c r="N78" s="1080"/>
      <c r="P78" s="1062">
        <f t="shared" si="20"/>
        <v>0</v>
      </c>
      <c r="Q78" s="1062">
        <f t="shared" si="21"/>
        <v>0</v>
      </c>
      <c r="R78" s="1080"/>
      <c r="S78" s="1062">
        <f>SUMIFS(Backup!$G:$G,Backup!$B:$B,'Rohan- Backup sheet'!$B78,Backup!$D:$D,Backup!$D$79)</f>
        <v>0</v>
      </c>
      <c r="T78" s="1080"/>
      <c r="V78" s="1081"/>
      <c r="W78" s="1081"/>
      <c r="X78" s="1081"/>
      <c r="Y78" s="1081"/>
      <c r="Z78" s="1081"/>
      <c r="AB78" s="1080"/>
      <c r="AC78" s="1080"/>
      <c r="AD78" s="1080"/>
      <c r="AE78" s="1080"/>
      <c r="AF78" s="1080"/>
      <c r="AG78" s="1080"/>
      <c r="AH78" s="1080"/>
      <c r="AI78" s="1080"/>
      <c r="AJ78" s="1080"/>
      <c r="AK78" s="1080"/>
      <c r="AL78" s="1062">
        <f>SUMIFS(Backup!$G:$G,Backup!$B:$B,$B78,Backup!$D:$D,Backup!$D$257)</f>
        <v>0</v>
      </c>
      <c r="AM78" s="1080"/>
      <c r="AN78" s="1080"/>
      <c r="AO78" s="1062">
        <f>SUMIFS(Backup!$G:$G,Backup!$B:$B,$B78,Backup!$D:$D,Backup!$D$834)</f>
        <v>0</v>
      </c>
      <c r="AP78" s="1080"/>
      <c r="AQ78" s="114"/>
      <c r="AR78" s="114"/>
      <c r="AS78" s="114"/>
    </row>
    <row r="79" spans="2:45" collapsed="1">
      <c r="B79" s="1076" t="s">
        <v>43</v>
      </c>
      <c r="D79" s="1077">
        <v>37</v>
      </c>
      <c r="E79" s="1062">
        <v>0</v>
      </c>
      <c r="F79" s="1062">
        <f>D79-SUM(E79:E79)</f>
        <v>37</v>
      </c>
      <c r="G79" s="1062">
        <f>SUMIFS(Backup!$G:$G,Backup!$B:$B,'Rohan- Backup sheet'!B79,Backup!$D:$D,Backup!$D$7)</f>
        <v>37</v>
      </c>
      <c r="H79" s="1062">
        <f>F79-G79</f>
        <v>0</v>
      </c>
      <c r="J79" s="1062">
        <v>43</v>
      </c>
      <c r="K79" s="1062">
        <v>0</v>
      </c>
      <c r="L79" s="1062">
        <f>J79-SUM(K79:K79)</f>
        <v>43</v>
      </c>
      <c r="M79" s="1062">
        <f>SUMIFS(Backup!$G:$G,Backup!$B:$B,'Rohan- Backup sheet'!$B79,Backup!$D:$D,Backup!$D$31)</f>
        <v>43</v>
      </c>
      <c r="N79" s="1062">
        <f>L79-M79</f>
        <v>0</v>
      </c>
      <c r="P79" s="1062">
        <f t="shared" si="20"/>
        <v>43</v>
      </c>
      <c r="Q79" s="1062">
        <f t="shared" si="21"/>
        <v>0</v>
      </c>
      <c r="R79" s="1062">
        <f>P79-SUM(Q79:Q79)</f>
        <v>43</v>
      </c>
      <c r="S79" s="1116">
        <f>SUMIFS(Backup!$G:$G,Backup!$B:$B,'Rohan- Backup sheet'!$B79,Backup!$D:$D,Backup!$D$79)</f>
        <v>43.25</v>
      </c>
      <c r="T79" s="1116">
        <f>R79-S79</f>
        <v>-0.25</v>
      </c>
      <c r="V79" s="1078">
        <f>SUM(V80:V86)</f>
        <v>16</v>
      </c>
      <c r="W79" s="1078">
        <f>SUM(W80:W86)</f>
        <v>0</v>
      </c>
      <c r="X79" s="1078">
        <f>SUM(X80:X86)</f>
        <v>16</v>
      </c>
      <c r="Y79" s="1078">
        <f>SUMIFS(Backup!$G:$G,Backup!$B:$B,'Rohan- Backup sheet'!$B79,Backup!$D:$D,Backup!$D$167)</f>
        <v>13</v>
      </c>
      <c r="Z79" s="1078">
        <f>X79-Y79</f>
        <v>3</v>
      </c>
      <c r="AB79" s="1062">
        <v>24</v>
      </c>
      <c r="AC79" s="1062">
        <f>SUMIFS(Backup!$G:$G,Backup!$B:$B,$B79,Backup!$D:$D,Backup!$D$244)</f>
        <v>5</v>
      </c>
      <c r="AD79" s="1062">
        <f t="shared" si="22"/>
        <v>19</v>
      </c>
      <c r="AE79" s="1062">
        <v>42</v>
      </c>
      <c r="AF79" s="1062">
        <f>SUMIFS(Backup!$G:$G,Backup!$B:$B,$B79,Backup!$D:$D,Backup!$D$197)</f>
        <v>12</v>
      </c>
      <c r="AG79" s="1062">
        <f t="shared" si="23"/>
        <v>30</v>
      </c>
      <c r="AH79" s="1062">
        <v>60</v>
      </c>
      <c r="AI79" s="1062">
        <f>SUMIFS(Backup!$G:$G,Backup!$B:$B,$B79,Backup!$D:$D,Backup!$D$188)</f>
        <v>55</v>
      </c>
      <c r="AJ79" s="1062">
        <f t="shared" si="27"/>
        <v>5</v>
      </c>
      <c r="AK79" s="1062">
        <v>78</v>
      </c>
      <c r="AL79" s="1062">
        <f>SUMIFS(Backup!$G:$G,Backup!$B:$B,$B79,Backup!$D:$D,Backup!$D$257)</f>
        <v>43</v>
      </c>
      <c r="AM79" s="1062">
        <f t="shared" ref="AM79" si="30">AK79-AL79</f>
        <v>35</v>
      </c>
      <c r="AN79" s="1062">
        <v>30</v>
      </c>
      <c r="AO79" s="1062">
        <f>SUMIFS(Backup!$G:$G,Backup!$B:$B,$B79,Backup!$D:$D,Backup!$D$834)</f>
        <v>0</v>
      </c>
      <c r="AP79" s="1062">
        <f t="shared" si="24"/>
        <v>30</v>
      </c>
      <c r="AQ79" s="114"/>
      <c r="AR79" s="114"/>
      <c r="AS79" s="114"/>
    </row>
    <row r="80" spans="2:45" hidden="1" outlineLevel="1">
      <c r="B80" s="1079" t="s">
        <v>2401</v>
      </c>
      <c r="D80" s="632"/>
      <c r="E80" s="1080"/>
      <c r="F80" s="1080"/>
      <c r="G80" s="1062">
        <f>SUMIFS(Backup!$G:$G,Backup!$B:$B,'Rohan- Backup sheet'!B80,Backup!$D:$D,Backup!$D$7)</f>
        <v>0</v>
      </c>
      <c r="H80" s="1080"/>
      <c r="J80" s="1080"/>
      <c r="K80" s="1080"/>
      <c r="L80" s="1080"/>
      <c r="M80" s="1062">
        <f>SUMIFS(Backup!$G:$G,Backup!$B:$B,'Rohan- Backup sheet'!$B80,Backup!$D:$D,Backup!$D$31)</f>
        <v>0</v>
      </c>
      <c r="N80" s="1080"/>
      <c r="P80" s="1062">
        <f t="shared" si="20"/>
        <v>0</v>
      </c>
      <c r="Q80" s="1062">
        <f t="shared" si="21"/>
        <v>0</v>
      </c>
      <c r="R80" s="1080"/>
      <c r="S80" s="1116">
        <f>SUMIFS(Backup!$G:$G,Backup!$B:$B,'Rohan- Backup sheet'!$B80,Backup!$D:$D,Backup!$D$79)</f>
        <v>0</v>
      </c>
      <c r="T80" s="1117"/>
      <c r="V80" s="1081">
        <v>3</v>
      </c>
      <c r="W80" s="1081">
        <f t="shared" ref="W80:W83" si="31">SUM(W81:W87)</f>
        <v>0</v>
      </c>
      <c r="X80" s="1082">
        <f t="shared" ref="X80:X86" si="32">V80-SUM(W80:W80)</f>
        <v>3</v>
      </c>
      <c r="Y80" s="1081">
        <v>1</v>
      </c>
      <c r="Z80" s="1083">
        <f t="shared" ref="Z80:Z83" si="33">X80-Y80</f>
        <v>2</v>
      </c>
      <c r="AB80" s="1080"/>
      <c r="AC80" s="1080"/>
      <c r="AD80" s="1080"/>
      <c r="AE80" s="1080"/>
      <c r="AF80" s="1080"/>
      <c r="AG80" s="1080"/>
      <c r="AH80" s="1080"/>
      <c r="AI80" s="1080"/>
      <c r="AJ80" s="1080"/>
      <c r="AK80" s="1080"/>
      <c r="AL80" s="1062">
        <f>SUMIFS(Backup!$G:$G,Backup!$B:$B,$B80,Backup!$D:$D,Backup!$D$257)</f>
        <v>0</v>
      </c>
      <c r="AM80" s="1080"/>
      <c r="AN80" s="1080"/>
      <c r="AO80" s="1062">
        <f>SUMIFS(Backup!$G:$G,Backup!$B:$B,$B80,Backup!$D:$D,Backup!$D$834)</f>
        <v>0</v>
      </c>
      <c r="AP80" s="1080"/>
      <c r="AQ80" s="114"/>
      <c r="AR80" s="114"/>
      <c r="AS80" s="114"/>
    </row>
    <row r="81" spans="2:45" hidden="1" outlineLevel="1">
      <c r="B81" s="1079" t="s">
        <v>2402</v>
      </c>
      <c r="D81" s="632"/>
      <c r="E81" s="1080"/>
      <c r="F81" s="1080"/>
      <c r="G81" s="1062">
        <f>SUMIFS(Backup!$G:$G,Backup!$B:$B,'Rohan- Backup sheet'!B81,Backup!$D:$D,Backup!$D$7)</f>
        <v>0</v>
      </c>
      <c r="H81" s="1080"/>
      <c r="J81" s="1080"/>
      <c r="K81" s="1080"/>
      <c r="L81" s="1080"/>
      <c r="M81" s="1062">
        <f>SUMIFS(Backup!$G:$G,Backup!$B:$B,'Rohan- Backup sheet'!$B81,Backup!$D:$D,Backup!$D$31)</f>
        <v>0</v>
      </c>
      <c r="N81" s="1080"/>
      <c r="P81" s="1062">
        <f t="shared" si="20"/>
        <v>0</v>
      </c>
      <c r="Q81" s="1062">
        <f t="shared" si="21"/>
        <v>0</v>
      </c>
      <c r="R81" s="1080"/>
      <c r="S81" s="1116">
        <f>SUMIFS(Backup!$G:$G,Backup!$B:$B,'Rohan- Backup sheet'!$B81,Backup!$D:$D,Backup!$D$79)</f>
        <v>0</v>
      </c>
      <c r="T81" s="1117"/>
      <c r="V81" s="1081">
        <v>6</v>
      </c>
      <c r="W81" s="1081">
        <f t="shared" si="31"/>
        <v>0</v>
      </c>
      <c r="X81" s="1082">
        <f t="shared" si="32"/>
        <v>6</v>
      </c>
      <c r="Y81" s="1081">
        <v>1</v>
      </c>
      <c r="Z81" s="1083">
        <f t="shared" si="33"/>
        <v>5</v>
      </c>
      <c r="AB81" s="1080"/>
      <c r="AC81" s="1080"/>
      <c r="AD81" s="1080"/>
      <c r="AE81" s="1080"/>
      <c r="AF81" s="1080"/>
      <c r="AG81" s="1080"/>
      <c r="AH81" s="1080"/>
      <c r="AI81" s="1080"/>
      <c r="AJ81" s="1080"/>
      <c r="AK81" s="1080"/>
      <c r="AL81" s="1062">
        <f>SUMIFS(Backup!$G:$G,Backup!$B:$B,$B81,Backup!$D:$D,Backup!$D$257)</f>
        <v>0</v>
      </c>
      <c r="AM81" s="1080"/>
      <c r="AN81" s="1080"/>
      <c r="AO81" s="1062">
        <f>SUMIFS(Backup!$G:$G,Backup!$B:$B,$B81,Backup!$D:$D,Backup!$D$834)</f>
        <v>0</v>
      </c>
      <c r="AP81" s="1080"/>
      <c r="AQ81" s="114"/>
      <c r="AR81" s="114"/>
      <c r="AS81" s="114"/>
    </row>
    <row r="82" spans="2:45" hidden="1" outlineLevel="1">
      <c r="B82" s="1079" t="s">
        <v>2403</v>
      </c>
      <c r="D82" s="632"/>
      <c r="E82" s="1080"/>
      <c r="F82" s="1080"/>
      <c r="G82" s="1062">
        <f>SUMIFS(Backup!$G:$G,Backup!$B:$B,'Rohan- Backup sheet'!B82,Backup!$D:$D,Backup!$D$7)</f>
        <v>0</v>
      </c>
      <c r="H82" s="1080"/>
      <c r="J82" s="1080"/>
      <c r="K82" s="1080"/>
      <c r="L82" s="1080"/>
      <c r="M82" s="1062">
        <f>SUMIFS(Backup!$G:$G,Backup!$B:$B,'Rohan- Backup sheet'!$B82,Backup!$D:$D,Backup!$D$31)</f>
        <v>0</v>
      </c>
      <c r="N82" s="1080"/>
      <c r="P82" s="1062">
        <f t="shared" si="20"/>
        <v>0</v>
      </c>
      <c r="Q82" s="1062">
        <f t="shared" si="21"/>
        <v>0</v>
      </c>
      <c r="R82" s="1080"/>
      <c r="S82" s="1116">
        <f>SUMIFS(Backup!$G:$G,Backup!$B:$B,'Rohan- Backup sheet'!$B82,Backup!$D:$D,Backup!$D$79)</f>
        <v>0</v>
      </c>
      <c r="T82" s="1117"/>
      <c r="V82" s="1081">
        <v>0</v>
      </c>
      <c r="W82" s="1081">
        <f t="shared" si="31"/>
        <v>0</v>
      </c>
      <c r="X82" s="1082">
        <f t="shared" si="32"/>
        <v>0</v>
      </c>
      <c r="Y82" s="1081">
        <v>0</v>
      </c>
      <c r="Z82" s="1083">
        <f t="shared" si="33"/>
        <v>0</v>
      </c>
      <c r="AB82" s="1080"/>
      <c r="AC82" s="1080"/>
      <c r="AD82" s="1080"/>
      <c r="AE82" s="1080"/>
      <c r="AF82" s="1080"/>
      <c r="AG82" s="1080"/>
      <c r="AH82" s="1080"/>
      <c r="AI82" s="1080"/>
      <c r="AJ82" s="1080"/>
      <c r="AK82" s="1080"/>
      <c r="AL82" s="1062">
        <f>SUMIFS(Backup!$G:$G,Backup!$B:$B,$B82,Backup!$D:$D,Backup!$D$257)</f>
        <v>0</v>
      </c>
      <c r="AM82" s="1080"/>
      <c r="AN82" s="1080"/>
      <c r="AO82" s="1062">
        <f>SUMIFS(Backup!$G:$G,Backup!$B:$B,$B82,Backup!$D:$D,Backup!$D$834)</f>
        <v>0</v>
      </c>
      <c r="AP82" s="1080"/>
      <c r="AQ82" s="114"/>
      <c r="AR82" s="114"/>
      <c r="AS82" s="114"/>
    </row>
    <row r="83" spans="2:45" hidden="1" outlineLevel="1">
      <c r="B83" s="1079" t="s">
        <v>2404</v>
      </c>
      <c r="D83" s="632"/>
      <c r="E83" s="1080"/>
      <c r="F83" s="1080"/>
      <c r="G83" s="1062">
        <f>SUMIFS(Backup!$G:$G,Backup!$B:$B,'Rohan- Backup sheet'!B83,Backup!$D:$D,Backup!$D$7)</f>
        <v>0</v>
      </c>
      <c r="H83" s="1080"/>
      <c r="J83" s="1080"/>
      <c r="K83" s="1080"/>
      <c r="L83" s="1080"/>
      <c r="M83" s="1062">
        <f>SUMIFS(Backup!$G:$G,Backup!$B:$B,'Rohan- Backup sheet'!$B83,Backup!$D:$D,Backup!$D$31)</f>
        <v>0</v>
      </c>
      <c r="N83" s="1080"/>
      <c r="P83" s="1062">
        <f t="shared" si="20"/>
        <v>0</v>
      </c>
      <c r="Q83" s="1062">
        <f t="shared" si="21"/>
        <v>0</v>
      </c>
      <c r="R83" s="1080"/>
      <c r="S83" s="1116">
        <f>SUMIFS(Backup!$G:$G,Backup!$B:$B,'Rohan- Backup sheet'!$B83,Backup!$D:$D,Backup!$D$79)</f>
        <v>0</v>
      </c>
      <c r="T83" s="1117"/>
      <c r="V83" s="1081">
        <v>7</v>
      </c>
      <c r="W83" s="1081">
        <f t="shared" si="31"/>
        <v>0</v>
      </c>
      <c r="X83" s="1082">
        <f t="shared" si="32"/>
        <v>7</v>
      </c>
      <c r="Y83" s="1081">
        <v>0</v>
      </c>
      <c r="Z83" s="1083">
        <f t="shared" si="33"/>
        <v>7</v>
      </c>
      <c r="AB83" s="1080"/>
      <c r="AC83" s="1080"/>
      <c r="AD83" s="1080"/>
      <c r="AE83" s="1080"/>
      <c r="AF83" s="1080"/>
      <c r="AG83" s="1080"/>
      <c r="AH83" s="1080"/>
      <c r="AI83" s="1080"/>
      <c r="AJ83" s="1080"/>
      <c r="AK83" s="1080"/>
      <c r="AL83" s="1062">
        <f>SUMIFS(Backup!$G:$G,Backup!$B:$B,$B83,Backup!$D:$D,Backup!$D$257)</f>
        <v>0</v>
      </c>
      <c r="AM83" s="1080"/>
      <c r="AN83" s="1080"/>
      <c r="AO83" s="1062">
        <f>SUMIFS(Backup!$G:$G,Backup!$B:$B,$B83,Backup!$D:$D,Backup!$D$834)</f>
        <v>0</v>
      </c>
      <c r="AP83" s="1080"/>
      <c r="AQ83" s="114"/>
      <c r="AR83" s="114"/>
      <c r="AS83" s="114"/>
    </row>
    <row r="84" spans="2:45" hidden="1" outlineLevel="1">
      <c r="B84" s="1079" t="s">
        <v>2405</v>
      </c>
      <c r="D84" s="632"/>
      <c r="E84" s="1080"/>
      <c r="F84" s="1080"/>
      <c r="G84" s="1062">
        <f>SUMIFS(Backup!$G:$G,Backup!$B:$B,'Rohan- Backup sheet'!B84,Backup!$D:$D,Backup!$D$7)</f>
        <v>0</v>
      </c>
      <c r="H84" s="1080"/>
      <c r="J84" s="1080"/>
      <c r="K84" s="1080"/>
      <c r="L84" s="1080"/>
      <c r="M84" s="1062">
        <f>SUMIFS(Backup!$G:$G,Backup!$B:$B,'Rohan- Backup sheet'!$B84,Backup!$D:$D,Backup!$D$31)</f>
        <v>0</v>
      </c>
      <c r="N84" s="1080"/>
      <c r="P84" s="1062">
        <f t="shared" si="20"/>
        <v>0</v>
      </c>
      <c r="Q84" s="1062">
        <f t="shared" si="21"/>
        <v>0</v>
      </c>
      <c r="R84" s="1080"/>
      <c r="S84" s="1116">
        <f>SUMIFS(Backup!$G:$G,Backup!$B:$B,'Rohan- Backup sheet'!$B84,Backup!$D:$D,Backup!$D$79)</f>
        <v>0</v>
      </c>
      <c r="T84" s="1117"/>
      <c r="V84" s="1081"/>
      <c r="W84" s="1081"/>
      <c r="X84" s="1082">
        <f t="shared" si="32"/>
        <v>0</v>
      </c>
      <c r="Y84" s="1081"/>
      <c r="Z84" s="1081"/>
      <c r="AB84" s="1080"/>
      <c r="AC84" s="1080"/>
      <c r="AD84" s="1080"/>
      <c r="AE84" s="1080"/>
      <c r="AF84" s="1080"/>
      <c r="AG84" s="1080"/>
      <c r="AH84" s="1080"/>
      <c r="AI84" s="1080"/>
      <c r="AJ84" s="1080"/>
      <c r="AK84" s="1080"/>
      <c r="AL84" s="1062">
        <f>SUMIFS(Backup!$G:$G,Backup!$B:$B,$B84,Backup!$D:$D,Backup!$D$257)</f>
        <v>0</v>
      </c>
      <c r="AM84" s="1080"/>
      <c r="AN84" s="1080"/>
      <c r="AO84" s="1062">
        <f>SUMIFS(Backup!$G:$G,Backup!$B:$B,$B84,Backup!$D:$D,Backup!$D$834)</f>
        <v>0</v>
      </c>
      <c r="AP84" s="1080"/>
      <c r="AQ84" s="114"/>
      <c r="AR84" s="114"/>
      <c r="AS84" s="114"/>
    </row>
    <row r="85" spans="2:45" hidden="1" outlineLevel="1">
      <c r="B85" s="1079" t="s">
        <v>2406</v>
      </c>
      <c r="D85" s="632"/>
      <c r="E85" s="1080"/>
      <c r="F85" s="1080"/>
      <c r="G85" s="1062">
        <f>SUMIFS(Backup!$G:$G,Backup!$B:$B,'Rohan- Backup sheet'!B85,Backup!$D:$D,Backup!$D$7)</f>
        <v>0</v>
      </c>
      <c r="H85" s="1080"/>
      <c r="J85" s="1080"/>
      <c r="K85" s="1080"/>
      <c r="L85" s="1080"/>
      <c r="M85" s="1062">
        <f>SUMIFS(Backup!$G:$G,Backup!$B:$B,'Rohan- Backup sheet'!$B85,Backup!$D:$D,Backup!$D$31)</f>
        <v>0</v>
      </c>
      <c r="N85" s="1080"/>
      <c r="P85" s="1062">
        <f t="shared" si="20"/>
        <v>0</v>
      </c>
      <c r="Q85" s="1062">
        <f t="shared" si="21"/>
        <v>0</v>
      </c>
      <c r="R85" s="1080"/>
      <c r="S85" s="1116">
        <f>SUMIFS(Backup!$G:$G,Backup!$B:$B,'Rohan- Backup sheet'!$B85,Backup!$D:$D,Backup!$D$79)</f>
        <v>0</v>
      </c>
      <c r="T85" s="1117"/>
      <c r="V85" s="1081"/>
      <c r="W85" s="1081"/>
      <c r="X85" s="1082">
        <f t="shared" si="32"/>
        <v>0</v>
      </c>
      <c r="Y85" s="1081"/>
      <c r="Z85" s="1081"/>
      <c r="AB85" s="1080"/>
      <c r="AC85" s="1080"/>
      <c r="AD85" s="1080"/>
      <c r="AE85" s="1080"/>
      <c r="AF85" s="1080"/>
      <c r="AG85" s="1080"/>
      <c r="AH85" s="1080"/>
      <c r="AI85" s="1080"/>
      <c r="AJ85" s="1080"/>
      <c r="AK85" s="1080"/>
      <c r="AL85" s="1062">
        <f>SUMIFS(Backup!$G:$G,Backup!$B:$B,$B85,Backup!$D:$D,Backup!$D$257)</f>
        <v>0</v>
      </c>
      <c r="AM85" s="1080"/>
      <c r="AN85" s="1080"/>
      <c r="AO85" s="1062">
        <f>SUMIFS(Backup!$G:$G,Backup!$B:$B,$B85,Backup!$D:$D,Backup!$D$834)</f>
        <v>0</v>
      </c>
      <c r="AP85" s="1080"/>
      <c r="AQ85" s="114"/>
      <c r="AR85" s="114"/>
      <c r="AS85" s="114"/>
    </row>
    <row r="86" spans="2:45" hidden="1" outlineLevel="1">
      <c r="B86" s="1079" t="s">
        <v>2407</v>
      </c>
      <c r="D86" s="632"/>
      <c r="E86" s="1080"/>
      <c r="F86" s="1080"/>
      <c r="G86" s="1062">
        <f>SUMIFS(Backup!$G:$G,Backup!$B:$B,'Rohan- Backup sheet'!B86,Backup!$D:$D,Backup!$D$7)</f>
        <v>0</v>
      </c>
      <c r="H86" s="1080"/>
      <c r="J86" s="1080"/>
      <c r="K86" s="1080"/>
      <c r="L86" s="1080"/>
      <c r="M86" s="1062">
        <f>SUMIFS(Backup!$G:$G,Backup!$B:$B,'Rohan- Backup sheet'!$B86,Backup!$D:$D,Backup!$D$31)</f>
        <v>0</v>
      </c>
      <c r="N86" s="1080"/>
      <c r="P86" s="1062">
        <f t="shared" si="20"/>
        <v>0</v>
      </c>
      <c r="Q86" s="1062">
        <f t="shared" si="21"/>
        <v>0</v>
      </c>
      <c r="R86" s="1080"/>
      <c r="S86" s="1116">
        <f>SUMIFS(Backup!$G:$G,Backup!$B:$B,'Rohan- Backup sheet'!$B86,Backup!$D:$D,Backup!$D$79)</f>
        <v>0</v>
      </c>
      <c r="T86" s="1117"/>
      <c r="V86" s="1081"/>
      <c r="W86" s="1081"/>
      <c r="X86" s="1082">
        <f t="shared" si="32"/>
        <v>0</v>
      </c>
      <c r="Y86" s="1081"/>
      <c r="Z86" s="1081"/>
      <c r="AB86" s="1080"/>
      <c r="AC86" s="1080"/>
      <c r="AD86" s="1080"/>
      <c r="AE86" s="1080"/>
      <c r="AF86" s="1080"/>
      <c r="AG86" s="1080"/>
      <c r="AH86" s="1080"/>
      <c r="AI86" s="1080"/>
      <c r="AJ86" s="1080"/>
      <c r="AK86" s="1080"/>
      <c r="AL86" s="1062">
        <f>SUMIFS(Backup!$G:$G,Backup!$B:$B,$B86,Backup!$D:$D,Backup!$D$257)</f>
        <v>0</v>
      </c>
      <c r="AM86" s="1080"/>
      <c r="AN86" s="1080"/>
      <c r="AO86" s="1062">
        <f>SUMIFS(Backup!$G:$G,Backup!$B:$B,$B86,Backup!$D:$D,Backup!$D$834)</f>
        <v>0</v>
      </c>
      <c r="AP86" s="1080"/>
      <c r="AQ86" s="114"/>
      <c r="AR86" s="114"/>
      <c r="AS86" s="114"/>
    </row>
    <row r="87" spans="2:45" hidden="1" outlineLevel="1">
      <c r="B87" s="1079"/>
      <c r="D87" s="632"/>
      <c r="E87" s="1080"/>
      <c r="F87" s="1080"/>
      <c r="G87" s="1062">
        <f>SUMIFS(Backup!$G:$G,Backup!$B:$B,'Rohan- Backup sheet'!B87,Backup!$D:$D,Backup!$D$7)</f>
        <v>0</v>
      </c>
      <c r="H87" s="1080"/>
      <c r="J87" s="1080"/>
      <c r="K87" s="1080"/>
      <c r="L87" s="1080"/>
      <c r="M87" s="1062">
        <f>SUMIFS(Backup!$G:$G,Backup!$B:$B,'Rohan- Backup sheet'!$B87,Backup!$D:$D,Backup!$D$31)</f>
        <v>0</v>
      </c>
      <c r="N87" s="1080"/>
      <c r="P87" s="1062">
        <f t="shared" si="20"/>
        <v>0</v>
      </c>
      <c r="Q87" s="1062">
        <f t="shared" si="21"/>
        <v>0</v>
      </c>
      <c r="R87" s="1080"/>
      <c r="S87" s="1116">
        <f>SUMIFS(Backup!$G:$G,Backup!$B:$B,'Rohan- Backup sheet'!$B87,Backup!$D:$D,Backup!$D$79)</f>
        <v>0</v>
      </c>
      <c r="T87" s="1117"/>
      <c r="V87" s="1081"/>
      <c r="W87" s="1081"/>
      <c r="X87" s="1081"/>
      <c r="Y87" s="1081"/>
      <c r="Z87" s="1081"/>
      <c r="AB87" s="1080"/>
      <c r="AC87" s="1080"/>
      <c r="AD87" s="1080"/>
      <c r="AE87" s="1080"/>
      <c r="AF87" s="1080"/>
      <c r="AG87" s="1080"/>
      <c r="AH87" s="1080"/>
      <c r="AI87" s="1080"/>
      <c r="AJ87" s="1080"/>
      <c r="AK87" s="1080"/>
      <c r="AL87" s="1062">
        <f>SUMIFS(Backup!$G:$G,Backup!$B:$B,$B87,Backup!$D:$D,Backup!$D$257)</f>
        <v>0</v>
      </c>
      <c r="AM87" s="1080"/>
      <c r="AN87" s="1080"/>
      <c r="AO87" s="1062">
        <f>SUMIFS(Backup!$G:$G,Backup!$B:$B,$B87,Backup!$D:$D,Backup!$D$834)</f>
        <v>0</v>
      </c>
      <c r="AP87" s="1080"/>
      <c r="AQ87" s="114"/>
      <c r="AR87" s="114"/>
      <c r="AS87" s="114"/>
    </row>
    <row r="88" spans="2:45" collapsed="1">
      <c r="B88" s="1076" t="s">
        <v>14</v>
      </c>
      <c r="D88" s="1077">
        <v>30</v>
      </c>
      <c r="E88" s="1062">
        <v>0</v>
      </c>
      <c r="F88" s="1062">
        <f>D88-SUM(E88:E88)</f>
        <v>30</v>
      </c>
      <c r="G88" s="1062">
        <f>SUMIFS(Backup!$G:$G,Backup!$B:$B,'Rohan- Backup sheet'!B88,Backup!$D:$D,Backup!$D$7)</f>
        <v>30</v>
      </c>
      <c r="H88" s="1062">
        <f>F88-G88</f>
        <v>0</v>
      </c>
      <c r="J88" s="1062">
        <v>30</v>
      </c>
      <c r="K88" s="1062">
        <v>0</v>
      </c>
      <c r="L88" s="1062">
        <f>J88-SUM(K88:K88)</f>
        <v>30</v>
      </c>
      <c r="M88" s="1062">
        <f>SUMIFS(Backup!$G:$G,Backup!$B:$B,'Rohan- Backup sheet'!$B88,Backup!$D:$D,Backup!$D$31)</f>
        <v>30</v>
      </c>
      <c r="N88" s="1062">
        <f>L88-M88</f>
        <v>0</v>
      </c>
      <c r="P88" s="1062">
        <f t="shared" si="20"/>
        <v>30</v>
      </c>
      <c r="Q88" s="1062">
        <f t="shared" si="21"/>
        <v>0</v>
      </c>
      <c r="R88" s="1062">
        <f>P88-SUM(Q88:Q88)</f>
        <v>30</v>
      </c>
      <c r="S88" s="1116">
        <f>SUMIFS(Backup!$G:$G,Backup!$B:$B,'Rohan- Backup sheet'!$B88,Backup!$D:$D,Backup!$D$79)</f>
        <v>30</v>
      </c>
      <c r="T88" s="1116">
        <f>R88-S88</f>
        <v>0</v>
      </c>
      <c r="V88" s="1078">
        <f>SUM(V89:V95)</f>
        <v>15</v>
      </c>
      <c r="W88" s="1078">
        <f>SUM(W89:W95)</f>
        <v>0</v>
      </c>
      <c r="X88" s="1078">
        <f>SUM(X89:X95)</f>
        <v>15</v>
      </c>
      <c r="Y88" s="1078">
        <f>SUMIFS(Backup!$G:$G,Backup!$B:$B,'Rohan- Backup sheet'!$B88,Backup!$D:$D,Backup!$D$167)</f>
        <v>15</v>
      </c>
      <c r="Z88" s="1078">
        <f>X88-Y88</f>
        <v>0</v>
      </c>
      <c r="AB88" s="1062">
        <v>18</v>
      </c>
      <c r="AC88" s="1062">
        <f>SUMIFS(Backup!$G:$G,Backup!$B:$B,$B88,Backup!$D:$D,Backup!$D$244)</f>
        <v>18</v>
      </c>
      <c r="AD88" s="1062">
        <f t="shared" si="22"/>
        <v>0</v>
      </c>
      <c r="AE88" s="1062">
        <v>15</v>
      </c>
      <c r="AF88" s="1062">
        <f>SUMIFS(Backup!$G:$G,Backup!$B:$B,$B88,Backup!$D:$D,Backup!$D$197)</f>
        <v>15</v>
      </c>
      <c r="AG88" s="1062">
        <f t="shared" si="23"/>
        <v>0</v>
      </c>
      <c r="AH88" s="1062">
        <v>73</v>
      </c>
      <c r="AI88" s="1062">
        <f>SUMIFS(Backup!$G:$G,Backup!$B:$B,$B88,Backup!$D:$D,Backup!$D$188)</f>
        <v>73</v>
      </c>
      <c r="AJ88" s="1062">
        <f>AH88-AI88</f>
        <v>0</v>
      </c>
      <c r="AK88" s="1062">
        <v>37</v>
      </c>
      <c r="AL88" s="1062">
        <f>SUMIFS(Backup!$G:$G,Backup!$B:$B,$B88,Backup!$D:$D,Backup!$D$257)</f>
        <v>37</v>
      </c>
      <c r="AM88" s="1062">
        <f>AK88-AL88</f>
        <v>0</v>
      </c>
      <c r="AN88" s="1062">
        <v>39</v>
      </c>
      <c r="AO88" s="1062">
        <f>SUMIFS(Backup!$G:$G,Backup!$B:$B,$B88,Backup!$D:$D,Backup!$D$834)</f>
        <v>35</v>
      </c>
      <c r="AP88" s="1062">
        <f t="shared" si="24"/>
        <v>4</v>
      </c>
      <c r="AQ88" s="114"/>
      <c r="AR88" s="114"/>
      <c r="AS88" s="114"/>
    </row>
    <row r="89" spans="2:45" hidden="1" outlineLevel="1">
      <c r="B89" s="1079" t="s">
        <v>2401</v>
      </c>
      <c r="D89" s="632"/>
      <c r="E89" s="1080"/>
      <c r="F89" s="1080"/>
      <c r="G89" s="1062">
        <f>SUMIFS(Backup!$G:$G,Backup!$B:$B,'Rohan- Backup sheet'!B89,Backup!$D:$D,Backup!$D$7)</f>
        <v>0</v>
      </c>
      <c r="H89" s="1080"/>
      <c r="J89" s="1080"/>
      <c r="K89" s="1080"/>
      <c r="L89" s="1080"/>
      <c r="M89" s="1062">
        <f>SUMIFS(Backup!$G:$G,Backup!$B:$B,'Rohan- Backup sheet'!$B89,Backup!$D:$D,Backup!$D$31)</f>
        <v>0</v>
      </c>
      <c r="N89" s="1080"/>
      <c r="P89" s="1062">
        <f t="shared" si="20"/>
        <v>0</v>
      </c>
      <c r="Q89" s="1062">
        <f t="shared" si="21"/>
        <v>0</v>
      </c>
      <c r="R89" s="1080"/>
      <c r="S89" s="1116">
        <f>SUMIFS(Backup!$G:$G,Backup!$B:$B,'Rohan- Backup sheet'!$B89,Backup!$D:$D,Backup!$D$79)</f>
        <v>0</v>
      </c>
      <c r="T89" s="1117"/>
      <c r="V89" s="1081">
        <v>5</v>
      </c>
      <c r="W89" s="1081">
        <v>0</v>
      </c>
      <c r="X89" s="1082">
        <f t="shared" ref="X89:X95" si="34">V89-SUM(W89:W89)</f>
        <v>5</v>
      </c>
      <c r="Y89" s="1081">
        <v>3</v>
      </c>
      <c r="Z89" s="1083">
        <f t="shared" ref="Z89:Z91" si="35">X89-Y89</f>
        <v>2</v>
      </c>
      <c r="AB89" s="1080"/>
      <c r="AC89" s="1080"/>
      <c r="AD89" s="1080"/>
      <c r="AE89" s="1080"/>
      <c r="AF89" s="1080"/>
      <c r="AG89" s="1080"/>
      <c r="AH89" s="1080"/>
      <c r="AI89" s="1080"/>
      <c r="AJ89" s="1080"/>
      <c r="AK89" s="1080"/>
      <c r="AL89" s="1062">
        <f>SUMIFS(Backup!$G:$G,Backup!$B:$B,$B89,Backup!$D:$D,Backup!$D$257)</f>
        <v>0</v>
      </c>
      <c r="AM89" s="1080"/>
      <c r="AN89" s="1080"/>
      <c r="AO89" s="1062">
        <f>SUMIFS(Backup!$G:$G,Backup!$B:$B,$B89,Backup!$D:$D,Backup!$D$834)</f>
        <v>0</v>
      </c>
      <c r="AP89" s="1080"/>
      <c r="AQ89" s="114"/>
      <c r="AR89" s="114"/>
      <c r="AS89" s="114"/>
    </row>
    <row r="90" spans="2:45" hidden="1" outlineLevel="1">
      <c r="B90" s="1079" t="s">
        <v>2402</v>
      </c>
      <c r="D90" s="632"/>
      <c r="E90" s="1080"/>
      <c r="F90" s="1080"/>
      <c r="G90" s="1062">
        <f>SUMIFS(Backup!$G:$G,Backup!$B:$B,'Rohan- Backup sheet'!B90,Backup!$D:$D,Backup!$D$7)</f>
        <v>0</v>
      </c>
      <c r="H90" s="1080"/>
      <c r="J90" s="1080"/>
      <c r="K90" s="1080"/>
      <c r="L90" s="1080"/>
      <c r="M90" s="1062">
        <f>SUMIFS(Backup!$G:$G,Backup!$B:$B,'Rohan- Backup sheet'!$B90,Backup!$D:$D,Backup!$D$31)</f>
        <v>0</v>
      </c>
      <c r="N90" s="1080"/>
      <c r="P90" s="1062">
        <f t="shared" si="20"/>
        <v>0</v>
      </c>
      <c r="Q90" s="1062">
        <f t="shared" si="21"/>
        <v>0</v>
      </c>
      <c r="R90" s="1080"/>
      <c r="S90" s="1116">
        <f>SUMIFS(Backup!$G:$G,Backup!$B:$B,'Rohan- Backup sheet'!$B90,Backup!$D:$D,Backup!$D$79)</f>
        <v>0</v>
      </c>
      <c r="T90" s="1117"/>
      <c r="V90" s="1081">
        <v>5</v>
      </c>
      <c r="W90" s="1081">
        <v>0</v>
      </c>
      <c r="X90" s="1082">
        <f t="shared" si="34"/>
        <v>5</v>
      </c>
      <c r="Y90" s="1081">
        <v>0</v>
      </c>
      <c r="Z90" s="1083">
        <f t="shared" si="35"/>
        <v>5</v>
      </c>
      <c r="AB90" s="1080"/>
      <c r="AC90" s="1080"/>
      <c r="AD90" s="1080"/>
      <c r="AE90" s="1080"/>
      <c r="AF90" s="1080"/>
      <c r="AG90" s="1080"/>
      <c r="AH90" s="1080"/>
      <c r="AI90" s="1080"/>
      <c r="AJ90" s="1080"/>
      <c r="AK90" s="1080"/>
      <c r="AL90" s="1062">
        <f>SUMIFS(Backup!$G:$G,Backup!$B:$B,$B90,Backup!$D:$D,Backup!$D$257)</f>
        <v>0</v>
      </c>
      <c r="AM90" s="1080"/>
      <c r="AN90" s="1080"/>
      <c r="AO90" s="1062">
        <f>SUMIFS(Backup!$G:$G,Backup!$B:$B,$B90,Backup!$D:$D,Backup!$D$834)</f>
        <v>0</v>
      </c>
      <c r="AP90" s="1080"/>
      <c r="AQ90" s="114"/>
      <c r="AR90" s="114"/>
      <c r="AS90" s="114"/>
    </row>
    <row r="91" spans="2:45" hidden="1" outlineLevel="1">
      <c r="B91" s="1079" t="s">
        <v>2403</v>
      </c>
      <c r="D91" s="632"/>
      <c r="E91" s="1080"/>
      <c r="F91" s="1080"/>
      <c r="G91" s="1062">
        <f>SUMIFS(Backup!$G:$G,Backup!$B:$B,'Rohan- Backup sheet'!B91,Backup!$D:$D,Backup!$D$7)</f>
        <v>0</v>
      </c>
      <c r="H91" s="1080"/>
      <c r="J91" s="1080"/>
      <c r="K91" s="1080"/>
      <c r="L91" s="1080"/>
      <c r="M91" s="1062">
        <f>SUMIFS(Backup!$G:$G,Backup!$B:$B,'Rohan- Backup sheet'!$B91,Backup!$D:$D,Backup!$D$31)</f>
        <v>0</v>
      </c>
      <c r="N91" s="1080"/>
      <c r="P91" s="1062">
        <f t="shared" si="20"/>
        <v>0</v>
      </c>
      <c r="Q91" s="1062">
        <f t="shared" si="21"/>
        <v>0</v>
      </c>
      <c r="R91" s="1080"/>
      <c r="S91" s="1116">
        <f>SUMIFS(Backup!$G:$G,Backup!$B:$B,'Rohan- Backup sheet'!$B91,Backup!$D:$D,Backup!$D$79)</f>
        <v>0</v>
      </c>
      <c r="T91" s="1117"/>
      <c r="V91" s="1081">
        <v>5</v>
      </c>
      <c r="W91" s="1081">
        <v>0</v>
      </c>
      <c r="X91" s="1082">
        <f t="shared" si="34"/>
        <v>5</v>
      </c>
      <c r="Y91" s="1081">
        <v>0</v>
      </c>
      <c r="Z91" s="1083">
        <f t="shared" si="35"/>
        <v>5</v>
      </c>
      <c r="AB91" s="1080"/>
      <c r="AC91" s="1080"/>
      <c r="AD91" s="1080"/>
      <c r="AE91" s="1080"/>
      <c r="AF91" s="1080"/>
      <c r="AG91" s="1080"/>
      <c r="AH91" s="1080"/>
      <c r="AI91" s="1080"/>
      <c r="AJ91" s="1080"/>
      <c r="AK91" s="1080"/>
      <c r="AL91" s="1062">
        <f>SUMIFS(Backup!$G:$G,Backup!$B:$B,$B91,Backup!$D:$D,Backup!$D$257)</f>
        <v>0</v>
      </c>
      <c r="AM91" s="1080"/>
      <c r="AN91" s="1080"/>
      <c r="AO91" s="1062">
        <f>SUMIFS(Backup!$G:$G,Backup!$B:$B,$B91,Backup!$D:$D,Backup!$D$834)</f>
        <v>0</v>
      </c>
      <c r="AP91" s="1080"/>
      <c r="AQ91" s="114"/>
      <c r="AR91" s="114"/>
      <c r="AS91" s="114"/>
    </row>
    <row r="92" spans="2:45" hidden="1" outlineLevel="1">
      <c r="B92" s="1079" t="s">
        <v>2404</v>
      </c>
      <c r="D92" s="632"/>
      <c r="E92" s="1080"/>
      <c r="F92" s="1080"/>
      <c r="G92" s="1062">
        <f>SUMIFS(Backup!$G:$G,Backup!$B:$B,'Rohan- Backup sheet'!B92,Backup!$D:$D,Backup!$D$7)</f>
        <v>0</v>
      </c>
      <c r="H92" s="1080"/>
      <c r="J92" s="1080"/>
      <c r="K92" s="1080"/>
      <c r="L92" s="1080"/>
      <c r="M92" s="1062">
        <f>SUMIFS(Backup!$G:$G,Backup!$B:$B,'Rohan- Backup sheet'!$B92,Backup!$D:$D,Backup!$D$31)</f>
        <v>0</v>
      </c>
      <c r="N92" s="1080"/>
      <c r="P92" s="1062">
        <f t="shared" si="20"/>
        <v>0</v>
      </c>
      <c r="Q92" s="1062">
        <f t="shared" si="21"/>
        <v>0</v>
      </c>
      <c r="R92" s="1080"/>
      <c r="S92" s="1116">
        <f>SUMIFS(Backup!$G:$G,Backup!$B:$B,'Rohan- Backup sheet'!$B92,Backup!$D:$D,Backup!$D$79)</f>
        <v>0</v>
      </c>
      <c r="T92" s="1117"/>
      <c r="V92" s="1081"/>
      <c r="W92" s="1081"/>
      <c r="X92" s="1082">
        <f t="shared" si="34"/>
        <v>0</v>
      </c>
      <c r="Y92" s="1081"/>
      <c r="Z92" s="1081"/>
      <c r="AB92" s="1080"/>
      <c r="AC92" s="1080"/>
      <c r="AD92" s="1080"/>
      <c r="AE92" s="1080"/>
      <c r="AF92" s="1080"/>
      <c r="AG92" s="1080"/>
      <c r="AH92" s="1080"/>
      <c r="AI92" s="1080"/>
      <c r="AJ92" s="1080"/>
      <c r="AK92" s="1080"/>
      <c r="AL92" s="1062">
        <f>SUMIFS(Backup!$G:$G,Backup!$B:$B,$B92,Backup!$D:$D,Backup!$D$257)</f>
        <v>0</v>
      </c>
      <c r="AM92" s="1080"/>
      <c r="AN92" s="1080"/>
      <c r="AO92" s="1062">
        <f>SUMIFS(Backup!$G:$G,Backup!$B:$B,$B92,Backup!$D:$D,Backup!$D$834)</f>
        <v>0</v>
      </c>
      <c r="AP92" s="1080"/>
      <c r="AQ92" s="114"/>
      <c r="AR92" s="114"/>
      <c r="AS92" s="114"/>
    </row>
    <row r="93" spans="2:45" hidden="1" outlineLevel="1">
      <c r="B93" s="1079" t="s">
        <v>2405</v>
      </c>
      <c r="D93" s="632"/>
      <c r="E93" s="1080"/>
      <c r="F93" s="1080"/>
      <c r="G93" s="1062">
        <f>SUMIFS(Backup!$G:$G,Backup!$B:$B,'Rohan- Backup sheet'!B93,Backup!$D:$D,Backup!$D$7)</f>
        <v>0</v>
      </c>
      <c r="H93" s="1080"/>
      <c r="J93" s="1080"/>
      <c r="K93" s="1080"/>
      <c r="L93" s="1080"/>
      <c r="M93" s="1062">
        <f>SUMIFS(Backup!$G:$G,Backup!$B:$B,'Rohan- Backup sheet'!$B93,Backup!$D:$D,Backup!$D$31)</f>
        <v>0</v>
      </c>
      <c r="N93" s="1080"/>
      <c r="P93" s="1062">
        <f t="shared" si="20"/>
        <v>0</v>
      </c>
      <c r="Q93" s="1062">
        <f t="shared" si="21"/>
        <v>0</v>
      </c>
      <c r="R93" s="1080"/>
      <c r="S93" s="1116">
        <f>SUMIFS(Backup!$G:$G,Backup!$B:$B,'Rohan- Backup sheet'!$B93,Backup!$D:$D,Backup!$D$79)</f>
        <v>0</v>
      </c>
      <c r="T93" s="1117"/>
      <c r="V93" s="1081"/>
      <c r="W93" s="1081"/>
      <c r="X93" s="1082">
        <f t="shared" si="34"/>
        <v>0</v>
      </c>
      <c r="Y93" s="1081"/>
      <c r="Z93" s="1081"/>
      <c r="AB93" s="1080"/>
      <c r="AC93" s="1080"/>
      <c r="AD93" s="1080"/>
      <c r="AE93" s="1080"/>
      <c r="AF93" s="1080"/>
      <c r="AG93" s="1080"/>
      <c r="AH93" s="1080"/>
      <c r="AI93" s="1080"/>
      <c r="AJ93" s="1080"/>
      <c r="AK93" s="1080"/>
      <c r="AL93" s="1062">
        <f>SUMIFS(Backup!$G:$G,Backup!$B:$B,$B93,Backup!$D:$D,Backup!$D$257)</f>
        <v>0</v>
      </c>
      <c r="AM93" s="1080"/>
      <c r="AN93" s="1080"/>
      <c r="AO93" s="1062">
        <f>SUMIFS(Backup!$G:$G,Backup!$B:$B,$B93,Backup!$D:$D,Backup!$D$834)</f>
        <v>0</v>
      </c>
      <c r="AP93" s="1080"/>
      <c r="AQ93" s="114"/>
      <c r="AR93" s="114"/>
      <c r="AS93" s="114"/>
    </row>
    <row r="94" spans="2:45" hidden="1" outlineLevel="1">
      <c r="B94" s="1079" t="s">
        <v>2406</v>
      </c>
      <c r="D94" s="632"/>
      <c r="E94" s="1080"/>
      <c r="F94" s="1080"/>
      <c r="G94" s="1062">
        <f>SUMIFS(Backup!$G:$G,Backup!$B:$B,'Rohan- Backup sheet'!B94,Backup!$D:$D,Backup!$D$7)</f>
        <v>0</v>
      </c>
      <c r="H94" s="1080"/>
      <c r="J94" s="1080"/>
      <c r="K94" s="1080"/>
      <c r="L94" s="1080"/>
      <c r="M94" s="1062">
        <f>SUMIFS(Backup!$G:$G,Backup!$B:$B,'Rohan- Backup sheet'!$B94,Backup!$D:$D,Backup!$D$31)</f>
        <v>0</v>
      </c>
      <c r="N94" s="1080"/>
      <c r="P94" s="1062">
        <f t="shared" si="20"/>
        <v>0</v>
      </c>
      <c r="Q94" s="1062">
        <f t="shared" si="21"/>
        <v>0</v>
      </c>
      <c r="R94" s="1080"/>
      <c r="S94" s="1116">
        <f>SUMIFS(Backup!$G:$G,Backup!$B:$B,'Rohan- Backup sheet'!$B94,Backup!$D:$D,Backup!$D$79)</f>
        <v>0</v>
      </c>
      <c r="T94" s="1117"/>
      <c r="V94" s="1081"/>
      <c r="W94" s="1081"/>
      <c r="X94" s="1082">
        <f t="shared" si="34"/>
        <v>0</v>
      </c>
      <c r="Y94" s="1081"/>
      <c r="Z94" s="1081"/>
      <c r="AB94" s="1080"/>
      <c r="AC94" s="1080"/>
      <c r="AD94" s="1080"/>
      <c r="AE94" s="1080"/>
      <c r="AF94" s="1080"/>
      <c r="AG94" s="1080"/>
      <c r="AH94" s="1080"/>
      <c r="AI94" s="1080"/>
      <c r="AJ94" s="1080"/>
      <c r="AK94" s="1080"/>
      <c r="AL94" s="1062">
        <f>SUMIFS(Backup!$G:$G,Backup!$B:$B,$B94,Backup!$D:$D,Backup!$D$257)</f>
        <v>0</v>
      </c>
      <c r="AM94" s="1080"/>
      <c r="AN94" s="1080"/>
      <c r="AO94" s="1062">
        <f>SUMIFS(Backup!$G:$G,Backup!$B:$B,$B94,Backup!$D:$D,Backup!$D$834)</f>
        <v>0</v>
      </c>
      <c r="AP94" s="1080"/>
      <c r="AQ94" s="114"/>
      <c r="AR94" s="114"/>
      <c r="AS94" s="114"/>
    </row>
    <row r="95" spans="2:45" hidden="1" outlineLevel="1">
      <c r="B95" s="1079" t="s">
        <v>2407</v>
      </c>
      <c r="D95" s="632"/>
      <c r="E95" s="1080"/>
      <c r="F95" s="1080"/>
      <c r="G95" s="1062">
        <f>SUMIFS(Backup!$G:$G,Backup!$B:$B,'Rohan- Backup sheet'!B95,Backup!$D:$D,Backup!$D$7)</f>
        <v>0</v>
      </c>
      <c r="H95" s="1080"/>
      <c r="J95" s="1080"/>
      <c r="K95" s="1080"/>
      <c r="L95" s="1080"/>
      <c r="M95" s="1062">
        <f>SUMIFS(Backup!$G:$G,Backup!$B:$B,'Rohan- Backup sheet'!$B95,Backup!$D:$D,Backup!$D$31)</f>
        <v>0</v>
      </c>
      <c r="N95" s="1080"/>
      <c r="P95" s="1062">
        <f t="shared" si="20"/>
        <v>0</v>
      </c>
      <c r="Q95" s="1062">
        <f t="shared" si="21"/>
        <v>0</v>
      </c>
      <c r="R95" s="1080"/>
      <c r="S95" s="1116">
        <f>SUMIFS(Backup!$G:$G,Backup!$B:$B,'Rohan- Backup sheet'!$B95,Backup!$D:$D,Backup!$D$79)</f>
        <v>0</v>
      </c>
      <c r="T95" s="1117"/>
      <c r="V95" s="1081"/>
      <c r="W95" s="1081"/>
      <c r="X95" s="1082">
        <f t="shared" si="34"/>
        <v>0</v>
      </c>
      <c r="Y95" s="1081"/>
      <c r="Z95" s="1081"/>
      <c r="AB95" s="1080"/>
      <c r="AC95" s="1080"/>
      <c r="AD95" s="1080"/>
      <c r="AE95" s="1080"/>
      <c r="AF95" s="1080"/>
      <c r="AG95" s="1080"/>
      <c r="AH95" s="1080"/>
      <c r="AI95" s="1080"/>
      <c r="AJ95" s="1080"/>
      <c r="AK95" s="1080"/>
      <c r="AL95" s="1062">
        <f>SUMIFS(Backup!$G:$G,Backup!$B:$B,$B95,Backup!$D:$D,Backup!$D$257)</f>
        <v>0</v>
      </c>
      <c r="AM95" s="1080"/>
      <c r="AN95" s="1080"/>
      <c r="AO95" s="1062">
        <f>SUMIFS(Backup!$G:$G,Backup!$B:$B,$B95,Backup!$D:$D,Backup!$D$834)</f>
        <v>0</v>
      </c>
      <c r="AP95" s="1080"/>
      <c r="AQ95" s="114"/>
      <c r="AR95" s="114"/>
      <c r="AS95" s="114"/>
    </row>
    <row r="96" spans="2:45" hidden="1" outlineLevel="1">
      <c r="B96" s="1079"/>
      <c r="D96" s="632"/>
      <c r="E96" s="1080"/>
      <c r="F96" s="1080"/>
      <c r="G96" s="1062">
        <f>SUMIFS(Backup!$G:$G,Backup!$B:$B,'Rohan- Backup sheet'!B96,Backup!$D:$D,Backup!$D$7)</f>
        <v>0</v>
      </c>
      <c r="H96" s="1080"/>
      <c r="J96" s="1080"/>
      <c r="K96" s="1080"/>
      <c r="L96" s="1080"/>
      <c r="M96" s="1062">
        <f>SUMIFS(Backup!$G:$G,Backup!$B:$B,'Rohan- Backup sheet'!$B96,Backup!$D:$D,Backup!$D$31)</f>
        <v>0</v>
      </c>
      <c r="N96" s="1080"/>
      <c r="P96" s="1062">
        <f t="shared" si="20"/>
        <v>0</v>
      </c>
      <c r="Q96" s="1062">
        <f t="shared" si="21"/>
        <v>0</v>
      </c>
      <c r="R96" s="1080"/>
      <c r="S96" s="1116">
        <f>SUMIFS(Backup!$G:$G,Backup!$B:$B,'Rohan- Backup sheet'!$B96,Backup!$D:$D,Backup!$D$79)</f>
        <v>0</v>
      </c>
      <c r="T96" s="1117"/>
      <c r="V96" s="1081"/>
      <c r="W96" s="1081"/>
      <c r="X96" s="1081"/>
      <c r="Y96" s="1081"/>
      <c r="Z96" s="1081"/>
      <c r="AB96" s="1080"/>
      <c r="AC96" s="1080"/>
      <c r="AD96" s="1080"/>
      <c r="AE96" s="1080"/>
      <c r="AF96" s="1080"/>
      <c r="AG96" s="1080"/>
      <c r="AH96" s="1080"/>
      <c r="AI96" s="1080"/>
      <c r="AJ96" s="1080"/>
      <c r="AK96" s="1080"/>
      <c r="AL96" s="1062">
        <f>SUMIFS(Backup!$G:$G,Backup!$B:$B,$B96,Backup!$D:$D,Backup!$D$257)</f>
        <v>0</v>
      </c>
      <c r="AM96" s="1080"/>
      <c r="AN96" s="1080"/>
      <c r="AO96" s="1062">
        <f>SUMIFS(Backup!$G:$G,Backup!$B:$B,$B96,Backup!$D:$D,Backup!$D$834)</f>
        <v>0</v>
      </c>
      <c r="AP96" s="1080"/>
      <c r="AQ96" s="114"/>
      <c r="AR96" s="114"/>
      <c r="AS96" s="114"/>
    </row>
    <row r="97" spans="2:46" collapsed="1">
      <c r="B97" s="1076" t="s">
        <v>472</v>
      </c>
      <c r="D97" s="1077">
        <v>85</v>
      </c>
      <c r="E97" s="1062">
        <v>0</v>
      </c>
      <c r="F97" s="1062">
        <f>D97-SUM(E97:E97)</f>
        <v>85</v>
      </c>
      <c r="G97" s="1062">
        <f>SUMIFS(Backup!$G:$G,Backup!$B:$B,'Rohan- Backup sheet'!B97,Backup!$D:$D,Backup!$D$7)</f>
        <v>85</v>
      </c>
      <c r="H97" s="1062">
        <f>F97-G97</f>
        <v>0</v>
      </c>
      <c r="J97" s="1062">
        <v>110</v>
      </c>
      <c r="K97" s="1062">
        <v>0</v>
      </c>
      <c r="L97" s="1062">
        <f>J97-SUM(K97:K97)</f>
        <v>110</v>
      </c>
      <c r="M97" s="1062">
        <f>SUMIFS(Backup!$G:$G,Backup!$B:$B,'Rohan- Backup sheet'!$B97,Backup!$D:$D,Backup!$D$31)</f>
        <v>110</v>
      </c>
      <c r="N97" s="1062">
        <f>L97-M97</f>
        <v>0</v>
      </c>
      <c r="P97" s="1062">
        <f t="shared" si="20"/>
        <v>110</v>
      </c>
      <c r="Q97" s="1062">
        <f t="shared" si="21"/>
        <v>0</v>
      </c>
      <c r="R97" s="1062">
        <f>P97-SUM(Q97:Q97)</f>
        <v>110</v>
      </c>
      <c r="S97" s="1116">
        <f>SUMIFS(Backup!$G:$G,Backup!$B:$B,'Rohan- Backup sheet'!$B97,Backup!$D:$D,Backup!$D$79)</f>
        <v>103.5</v>
      </c>
      <c r="T97" s="1116">
        <f>R97-S97</f>
        <v>6.5</v>
      </c>
      <c r="V97" s="1078">
        <f>SUM(V98:V104)</f>
        <v>21</v>
      </c>
      <c r="W97" s="1078">
        <f>SUM(W98:W104)</f>
        <v>0</v>
      </c>
      <c r="X97" s="1078">
        <f>SUM(X98:X104)</f>
        <v>21</v>
      </c>
      <c r="Y97" s="1078">
        <f>SUMIFS(Backup!$G:$G,Backup!$B:$B,'Rohan- Backup sheet'!$B97,Backup!$D:$D,Backup!$D$167)</f>
        <v>5</v>
      </c>
      <c r="Z97" s="1078">
        <f>X97-Y97</f>
        <v>16</v>
      </c>
      <c r="AB97" s="1062">
        <v>37</v>
      </c>
      <c r="AC97" s="1062">
        <f>SUMIFS(Backup!$G:$G,Backup!$B:$B,$B97,Backup!$D:$D,Backup!$D$244)</f>
        <v>3</v>
      </c>
      <c r="AD97" s="1062">
        <f t="shared" si="22"/>
        <v>34</v>
      </c>
      <c r="AE97" s="1062">
        <v>106</v>
      </c>
      <c r="AF97" s="1062">
        <f>SUMIFS(Backup!$G:$G,Backup!$B:$B,$B97,Backup!$D:$D,Backup!$D$197)</f>
        <v>15</v>
      </c>
      <c r="AG97" s="1062">
        <f t="shared" si="23"/>
        <v>91</v>
      </c>
      <c r="AH97" s="1062">
        <v>199</v>
      </c>
      <c r="AI97" s="1062">
        <f>SUMIFS(Backup!$G:$G,Backup!$B:$B,$B97,Backup!$D:$D,Backup!$D$188)</f>
        <v>162</v>
      </c>
      <c r="AJ97" s="1062">
        <f t="shared" si="27"/>
        <v>37</v>
      </c>
      <c r="AK97" s="1062">
        <v>134</v>
      </c>
      <c r="AL97" s="1062">
        <f>SUMIFS(Backup!$G:$G,Backup!$B:$B,$B97,Backup!$D:$D,Backup!$D$257)</f>
        <v>116</v>
      </c>
      <c r="AM97" s="1062">
        <f>AK97-AL97</f>
        <v>18</v>
      </c>
      <c r="AN97" s="1062">
        <v>102</v>
      </c>
      <c r="AO97" s="1062">
        <f>SUMIFS(Backup!$G:$G,Backup!$B:$B,$B97,Backup!$D:$D,Backup!$D$834)</f>
        <v>13</v>
      </c>
      <c r="AP97" s="1062">
        <f t="shared" si="24"/>
        <v>89</v>
      </c>
      <c r="AQ97" s="114"/>
      <c r="AR97" s="114"/>
      <c r="AS97" s="114"/>
    </row>
    <row r="98" spans="2:46" hidden="1" outlineLevel="1">
      <c r="B98" s="1079" t="s">
        <v>2401</v>
      </c>
      <c r="D98" s="632"/>
      <c r="E98" s="1080"/>
      <c r="F98" s="1080"/>
      <c r="G98" s="1080"/>
      <c r="H98" s="1080"/>
      <c r="J98" s="1080"/>
      <c r="K98" s="1080"/>
      <c r="L98" s="1080"/>
      <c r="M98" s="1080"/>
      <c r="N98" s="1080"/>
      <c r="P98" s="1080"/>
      <c r="Q98" s="1080"/>
      <c r="R98" s="1080"/>
      <c r="S98" s="1080"/>
      <c r="T98" s="1080"/>
      <c r="V98" s="1081">
        <v>0</v>
      </c>
      <c r="W98" s="1081">
        <v>0</v>
      </c>
      <c r="X98" s="1082">
        <f t="shared" ref="X98:X104" si="36">V98-SUM(W98:W98)</f>
        <v>0</v>
      </c>
      <c r="Y98" s="1081">
        <v>0</v>
      </c>
      <c r="Z98" s="1083">
        <f t="shared" ref="Z98:Z104" si="37">X98-Y98</f>
        <v>0</v>
      </c>
      <c r="AB98" s="1080"/>
      <c r="AC98" s="1080"/>
      <c r="AD98" s="1080"/>
      <c r="AE98" s="1080"/>
      <c r="AF98" s="1080"/>
      <c r="AG98" s="1080"/>
      <c r="AH98" s="1080"/>
      <c r="AI98" s="1080"/>
      <c r="AJ98" s="1080"/>
      <c r="AK98" s="1080"/>
      <c r="AL98" s="1080"/>
      <c r="AM98" s="1080"/>
      <c r="AN98" s="1080"/>
      <c r="AO98" s="1080"/>
      <c r="AP98" s="1080"/>
      <c r="AQ98" s="114"/>
      <c r="AR98" s="114"/>
      <c r="AS98" s="114"/>
    </row>
    <row r="99" spans="2:46" hidden="1" outlineLevel="1">
      <c r="B99" s="1079" t="s">
        <v>2402</v>
      </c>
      <c r="D99" s="632"/>
      <c r="E99" s="1080"/>
      <c r="F99" s="1080"/>
      <c r="G99" s="1080"/>
      <c r="H99" s="1080"/>
      <c r="J99" s="1080"/>
      <c r="K99" s="1080"/>
      <c r="L99" s="1080"/>
      <c r="M99" s="1080"/>
      <c r="N99" s="1080"/>
      <c r="P99" s="1080"/>
      <c r="Q99" s="1080"/>
      <c r="R99" s="1080"/>
      <c r="S99" s="1080"/>
      <c r="T99" s="1080"/>
      <c r="V99" s="1081">
        <v>0</v>
      </c>
      <c r="W99" s="1081">
        <v>0</v>
      </c>
      <c r="X99" s="1082">
        <f t="shared" si="36"/>
        <v>0</v>
      </c>
      <c r="Y99" s="1081">
        <v>0</v>
      </c>
      <c r="Z99" s="1083">
        <f t="shared" si="37"/>
        <v>0</v>
      </c>
      <c r="AB99" s="1080"/>
      <c r="AC99" s="1080"/>
      <c r="AD99" s="1080"/>
      <c r="AE99" s="1080"/>
      <c r="AF99" s="1080"/>
      <c r="AG99" s="1080"/>
      <c r="AH99" s="1080"/>
      <c r="AI99" s="1080"/>
      <c r="AJ99" s="1080"/>
      <c r="AK99" s="1080"/>
      <c r="AL99" s="1080"/>
      <c r="AM99" s="1080"/>
      <c r="AN99" s="1080"/>
      <c r="AO99" s="1080"/>
      <c r="AP99" s="1080"/>
      <c r="AQ99" s="114"/>
      <c r="AR99" s="114"/>
      <c r="AS99" s="114"/>
    </row>
    <row r="100" spans="2:46" hidden="1" outlineLevel="1">
      <c r="B100" s="1079" t="s">
        <v>2403</v>
      </c>
      <c r="D100" s="632"/>
      <c r="E100" s="1080"/>
      <c r="F100" s="1080"/>
      <c r="G100" s="1080"/>
      <c r="H100" s="1080"/>
      <c r="J100" s="1080"/>
      <c r="K100" s="1080"/>
      <c r="L100" s="1080"/>
      <c r="M100" s="1080"/>
      <c r="N100" s="1080"/>
      <c r="P100" s="1080"/>
      <c r="Q100" s="1080"/>
      <c r="R100" s="1080"/>
      <c r="S100" s="1080"/>
      <c r="T100" s="1080"/>
      <c r="V100" s="1081">
        <v>0</v>
      </c>
      <c r="W100" s="1081">
        <v>0</v>
      </c>
      <c r="X100" s="1082">
        <f t="shared" si="36"/>
        <v>0</v>
      </c>
      <c r="Y100" s="1081">
        <v>0</v>
      </c>
      <c r="Z100" s="1083">
        <f t="shared" si="37"/>
        <v>0</v>
      </c>
      <c r="AB100" s="1080"/>
      <c r="AC100" s="1080"/>
      <c r="AD100" s="1080"/>
      <c r="AE100" s="1080"/>
      <c r="AF100" s="1080"/>
      <c r="AG100" s="1080"/>
      <c r="AH100" s="1080"/>
      <c r="AI100" s="1080"/>
      <c r="AJ100" s="1080"/>
      <c r="AK100" s="1080"/>
      <c r="AL100" s="1080"/>
      <c r="AM100" s="1080"/>
      <c r="AN100" s="1080"/>
      <c r="AO100" s="1080"/>
      <c r="AP100" s="1080"/>
      <c r="AQ100" s="114"/>
      <c r="AR100" s="114"/>
      <c r="AS100" s="114"/>
    </row>
    <row r="101" spans="2:46" hidden="1" outlineLevel="1">
      <c r="B101" s="1079" t="s">
        <v>2404</v>
      </c>
      <c r="D101" s="632"/>
      <c r="E101" s="1080"/>
      <c r="F101" s="1080"/>
      <c r="G101" s="1080"/>
      <c r="H101" s="1080"/>
      <c r="J101" s="1080"/>
      <c r="K101" s="1080"/>
      <c r="L101" s="1080"/>
      <c r="M101" s="1080"/>
      <c r="N101" s="1080"/>
      <c r="P101" s="1080"/>
      <c r="Q101" s="1080"/>
      <c r="R101" s="1080"/>
      <c r="S101" s="1080"/>
      <c r="T101" s="1080"/>
      <c r="V101" s="1081">
        <v>11</v>
      </c>
      <c r="W101" s="1081"/>
      <c r="X101" s="1082">
        <f t="shared" si="36"/>
        <v>11</v>
      </c>
      <c r="Y101" s="1081">
        <v>0</v>
      </c>
      <c r="Z101" s="1083">
        <f t="shared" si="37"/>
        <v>11</v>
      </c>
      <c r="AB101" s="1080"/>
      <c r="AC101" s="1080"/>
      <c r="AD101" s="1080"/>
      <c r="AE101" s="1080"/>
      <c r="AF101" s="1080"/>
      <c r="AG101" s="1080"/>
      <c r="AH101" s="1080"/>
      <c r="AI101" s="1080"/>
      <c r="AJ101" s="1080"/>
      <c r="AK101" s="1080"/>
      <c r="AL101" s="1080"/>
      <c r="AM101" s="1080"/>
      <c r="AN101" s="1080"/>
      <c r="AO101" s="1080"/>
      <c r="AP101" s="1080"/>
      <c r="AQ101" s="114"/>
      <c r="AR101" s="114"/>
      <c r="AS101" s="114"/>
    </row>
    <row r="102" spans="2:46" hidden="1" outlineLevel="1">
      <c r="B102" s="1079" t="s">
        <v>2405</v>
      </c>
      <c r="D102" s="632"/>
      <c r="E102" s="1080"/>
      <c r="F102" s="1080"/>
      <c r="G102" s="1080"/>
      <c r="H102" s="1080"/>
      <c r="J102" s="1080"/>
      <c r="K102" s="1080"/>
      <c r="L102" s="1080"/>
      <c r="M102" s="1080"/>
      <c r="N102" s="1080"/>
      <c r="P102" s="1080"/>
      <c r="Q102" s="1080"/>
      <c r="R102" s="1080"/>
      <c r="S102" s="1080"/>
      <c r="T102" s="1080"/>
      <c r="V102" s="1081">
        <v>2</v>
      </c>
      <c r="W102" s="1081"/>
      <c r="X102" s="1082">
        <f t="shared" si="36"/>
        <v>2</v>
      </c>
      <c r="Y102" s="1081">
        <v>0</v>
      </c>
      <c r="Z102" s="1083">
        <f t="shared" si="37"/>
        <v>2</v>
      </c>
      <c r="AB102" s="1080"/>
      <c r="AC102" s="1080"/>
      <c r="AD102" s="1080"/>
      <c r="AE102" s="1080"/>
      <c r="AF102" s="1080"/>
      <c r="AG102" s="1080"/>
      <c r="AH102" s="1080"/>
      <c r="AI102" s="1080"/>
      <c r="AJ102" s="1080"/>
      <c r="AK102" s="1080"/>
      <c r="AL102" s="1080"/>
      <c r="AM102" s="1080"/>
      <c r="AN102" s="1080"/>
      <c r="AO102" s="1080"/>
      <c r="AP102" s="1080"/>
      <c r="AQ102" s="114"/>
      <c r="AR102" s="114"/>
      <c r="AS102" s="114"/>
    </row>
    <row r="103" spans="2:46" hidden="1" outlineLevel="1">
      <c r="B103" s="1079" t="s">
        <v>2406</v>
      </c>
      <c r="D103" s="632"/>
      <c r="E103" s="1080"/>
      <c r="F103" s="1080"/>
      <c r="G103" s="1080"/>
      <c r="H103" s="1080"/>
      <c r="J103" s="1080"/>
      <c r="K103" s="1080"/>
      <c r="L103" s="1080"/>
      <c r="M103" s="1080"/>
      <c r="N103" s="1080"/>
      <c r="P103" s="1080"/>
      <c r="Q103" s="1080"/>
      <c r="R103" s="1080"/>
      <c r="S103" s="1080"/>
      <c r="T103" s="1080"/>
      <c r="V103" s="1081">
        <v>8</v>
      </c>
      <c r="W103" s="1081"/>
      <c r="X103" s="1082">
        <f t="shared" si="36"/>
        <v>8</v>
      </c>
      <c r="Y103" s="1081">
        <v>0</v>
      </c>
      <c r="Z103" s="1083">
        <f t="shared" si="37"/>
        <v>8</v>
      </c>
      <c r="AB103" s="1080"/>
      <c r="AC103" s="1080"/>
      <c r="AD103" s="1080"/>
      <c r="AE103" s="1080"/>
      <c r="AF103" s="1080"/>
      <c r="AG103" s="1080"/>
      <c r="AH103" s="1080"/>
      <c r="AI103" s="1080"/>
      <c r="AJ103" s="1080"/>
      <c r="AK103" s="1080"/>
      <c r="AL103" s="1080"/>
      <c r="AM103" s="1080"/>
      <c r="AN103" s="1080"/>
      <c r="AO103" s="1080"/>
      <c r="AP103" s="1080"/>
      <c r="AQ103" s="114"/>
      <c r="AR103" s="114"/>
      <c r="AS103" s="114"/>
    </row>
    <row r="104" spans="2:46" hidden="1" outlineLevel="1">
      <c r="B104" s="1079" t="s">
        <v>2407</v>
      </c>
      <c r="D104" s="632"/>
      <c r="E104" s="1080"/>
      <c r="F104" s="1080"/>
      <c r="G104" s="1080"/>
      <c r="H104" s="1080"/>
      <c r="J104" s="1080"/>
      <c r="K104" s="1080"/>
      <c r="L104" s="1080"/>
      <c r="M104" s="1080"/>
      <c r="N104" s="1080"/>
      <c r="P104" s="1080"/>
      <c r="Q104" s="1080"/>
      <c r="R104" s="1080"/>
      <c r="S104" s="1080"/>
      <c r="T104" s="1080"/>
      <c r="V104" s="1081"/>
      <c r="W104" s="1081"/>
      <c r="X104" s="1082">
        <f t="shared" si="36"/>
        <v>0</v>
      </c>
      <c r="Y104" s="1081">
        <v>0</v>
      </c>
      <c r="Z104" s="1083">
        <f t="shared" si="37"/>
        <v>0</v>
      </c>
      <c r="AB104" s="1080"/>
      <c r="AC104" s="1080"/>
      <c r="AD104" s="1080"/>
      <c r="AE104" s="1080"/>
      <c r="AF104" s="1080"/>
      <c r="AG104" s="1080"/>
      <c r="AH104" s="1080"/>
      <c r="AI104" s="1080"/>
      <c r="AJ104" s="1080"/>
      <c r="AK104" s="1080"/>
      <c r="AL104" s="1080"/>
      <c r="AM104" s="1080"/>
      <c r="AN104" s="1080"/>
      <c r="AO104" s="1080"/>
      <c r="AP104" s="1080"/>
      <c r="AQ104" s="114"/>
      <c r="AR104" s="114"/>
      <c r="AS104" s="114"/>
    </row>
    <row r="105" spans="2:46" s="1073" customFormat="1" collapsed="1">
      <c r="B105" s="1085" t="s">
        <v>2408</v>
      </c>
      <c r="D105" s="1086">
        <f t="shared" ref="D105:AP105" si="38">SUM(D97,D88,D79,D70,D61)</f>
        <v>245</v>
      </c>
      <c r="E105" s="1086">
        <f t="shared" si="38"/>
        <v>4</v>
      </c>
      <c r="F105" s="1086">
        <f t="shared" si="38"/>
        <v>241</v>
      </c>
      <c r="G105" s="1086">
        <f t="shared" si="38"/>
        <v>232</v>
      </c>
      <c r="H105" s="1086">
        <f t="shared" si="38"/>
        <v>9</v>
      </c>
      <c r="I105" s="1073">
        <f t="shared" si="38"/>
        <v>0</v>
      </c>
      <c r="J105" s="1086">
        <f t="shared" si="38"/>
        <v>281</v>
      </c>
      <c r="K105" s="1086">
        <f t="shared" si="38"/>
        <v>4</v>
      </c>
      <c r="L105" s="1086">
        <f t="shared" si="38"/>
        <v>277</v>
      </c>
      <c r="M105" s="1086">
        <f t="shared" si="38"/>
        <v>260</v>
      </c>
      <c r="N105" s="1086">
        <f t="shared" si="38"/>
        <v>17</v>
      </c>
      <c r="P105" s="1086">
        <f t="shared" si="38"/>
        <v>281</v>
      </c>
      <c r="Q105" s="1086">
        <f t="shared" si="38"/>
        <v>4</v>
      </c>
      <c r="R105" s="1086">
        <f t="shared" si="38"/>
        <v>277</v>
      </c>
      <c r="S105" s="1125">
        <f>SUM(S97,S88,S79,S70,S61)</f>
        <v>237.25</v>
      </c>
      <c r="T105" s="1125">
        <f>SUM(T97,T88,T79,T70,T61)</f>
        <v>39.75</v>
      </c>
      <c r="V105" s="1087">
        <f>SUM(V97,V88,V79,V70,V61)</f>
        <v>86</v>
      </c>
      <c r="W105" s="1087">
        <f t="shared" si="38"/>
        <v>4</v>
      </c>
      <c r="X105" s="1087">
        <f>SUM(X97,X88,X79,X70,X61)</f>
        <v>82</v>
      </c>
      <c r="Y105" s="1087">
        <f>SUM(Y97,Y88,Y79,Y70,Y61)</f>
        <v>47</v>
      </c>
      <c r="Z105" s="1087">
        <f t="shared" si="38"/>
        <v>35</v>
      </c>
      <c r="AB105" s="1088">
        <f t="shared" si="38"/>
        <v>145</v>
      </c>
      <c r="AC105" s="1088">
        <f t="shared" si="38"/>
        <v>42</v>
      </c>
      <c r="AD105" s="1088">
        <f t="shared" si="38"/>
        <v>103</v>
      </c>
      <c r="AE105" s="1088">
        <f t="shared" si="38"/>
        <v>213</v>
      </c>
      <c r="AF105" s="1088">
        <f t="shared" si="38"/>
        <v>55</v>
      </c>
      <c r="AG105" s="1088">
        <f t="shared" si="38"/>
        <v>158</v>
      </c>
      <c r="AH105" s="1088">
        <f t="shared" si="38"/>
        <v>425</v>
      </c>
      <c r="AI105" s="1088">
        <f t="shared" si="38"/>
        <v>380</v>
      </c>
      <c r="AJ105" s="1088">
        <f t="shared" si="38"/>
        <v>45</v>
      </c>
      <c r="AK105" s="1088">
        <f t="shared" si="38"/>
        <v>366</v>
      </c>
      <c r="AL105" s="1088">
        <f>SUM(AL97,AL88,AL79,AL70,AL61)</f>
        <v>248</v>
      </c>
      <c r="AM105" s="1088">
        <f t="shared" si="38"/>
        <v>118</v>
      </c>
      <c r="AN105" s="1088">
        <f t="shared" si="38"/>
        <v>210</v>
      </c>
      <c r="AO105" s="1088">
        <f t="shared" si="38"/>
        <v>66</v>
      </c>
      <c r="AP105" s="1088">
        <f t="shared" si="38"/>
        <v>144</v>
      </c>
      <c r="AQ105" s="780">
        <f>AD105+AG105+AJ105+AM105</f>
        <v>424</v>
      </c>
      <c r="AR105" s="780">
        <f>AE105+AH105+AK105+AB105</f>
        <v>1149</v>
      </c>
      <c r="AS105" s="780">
        <f>AF105+AI105+AL105+AC105</f>
        <v>725</v>
      </c>
      <c r="AT105" s="1068"/>
    </row>
    <row r="106" spans="2:46">
      <c r="B106" s="1079"/>
      <c r="D106" s="632"/>
      <c r="E106" s="1080"/>
      <c r="F106" s="1080"/>
      <c r="G106" s="1080"/>
      <c r="H106" s="1080"/>
      <c r="J106" s="1080"/>
      <c r="K106" s="1080"/>
      <c r="L106" s="1080"/>
      <c r="M106" s="1080"/>
      <c r="N106" s="1080"/>
      <c r="P106" s="1080"/>
      <c r="Q106" s="1080"/>
      <c r="R106" s="1080"/>
      <c r="S106" s="1080"/>
      <c r="T106" s="1080"/>
      <c r="V106" s="1081"/>
      <c r="W106" s="1081"/>
      <c r="X106" s="1081"/>
      <c r="Y106" s="1081"/>
      <c r="Z106" s="1081"/>
      <c r="AB106" s="1080"/>
      <c r="AC106" s="1080"/>
      <c r="AD106" s="1080"/>
      <c r="AE106" s="1080"/>
      <c r="AF106" s="1080"/>
      <c r="AG106" s="1080"/>
      <c r="AH106" s="1080"/>
      <c r="AI106" s="1080"/>
      <c r="AJ106" s="1080"/>
      <c r="AK106" s="1080"/>
      <c r="AL106" s="1080"/>
      <c r="AM106" s="1080"/>
      <c r="AN106" s="1080"/>
      <c r="AO106" s="1080"/>
      <c r="AP106" s="1080"/>
    </row>
    <row r="107" spans="2:46" s="1073" customFormat="1">
      <c r="B107" s="1085" t="s">
        <v>47</v>
      </c>
      <c r="D107" s="1086">
        <f>D105+D58</f>
        <v>495</v>
      </c>
      <c r="E107" s="1013">
        <f>E105+E58</f>
        <v>10</v>
      </c>
      <c r="F107" s="1013">
        <f>F105+F58</f>
        <v>485</v>
      </c>
      <c r="G107" s="1013">
        <f>G105+G58</f>
        <v>475</v>
      </c>
      <c r="H107" s="1013">
        <f>H105+H58</f>
        <v>10</v>
      </c>
      <c r="J107" s="1013">
        <f>J105+J58</f>
        <v>550</v>
      </c>
      <c r="K107" s="1013">
        <f>K105+K58</f>
        <v>10</v>
      </c>
      <c r="L107" s="1013">
        <f>L105+L58</f>
        <v>540</v>
      </c>
      <c r="M107" s="1013">
        <f>M105+M58</f>
        <v>521</v>
      </c>
      <c r="N107" s="1013">
        <f>N105+N58</f>
        <v>19</v>
      </c>
      <c r="P107" s="1013">
        <f>P105+P58</f>
        <v>550</v>
      </c>
      <c r="Q107" s="1013">
        <f>Q105+Q58</f>
        <v>10</v>
      </c>
      <c r="R107" s="1013">
        <f>R105+R58</f>
        <v>540</v>
      </c>
      <c r="S107" s="1126">
        <f>S105+S58</f>
        <v>495</v>
      </c>
      <c r="T107" s="1126">
        <f>T105+T58</f>
        <v>45</v>
      </c>
      <c r="V107" s="1090">
        <f t="shared" ref="V107:AS107" si="39">V105+V58</f>
        <v>251</v>
      </c>
      <c r="W107" s="1090">
        <f>W105+W58</f>
        <v>7</v>
      </c>
      <c r="X107" s="1090">
        <f>X105+X58</f>
        <v>244</v>
      </c>
      <c r="Y107" s="1090">
        <f>Y105+Y58</f>
        <v>208</v>
      </c>
      <c r="Z107" s="1090">
        <f>Z105+Z58</f>
        <v>36</v>
      </c>
      <c r="AB107" s="1091">
        <f t="shared" si="39"/>
        <v>350</v>
      </c>
      <c r="AC107" s="1091">
        <f t="shared" si="39"/>
        <v>241</v>
      </c>
      <c r="AD107" s="1091">
        <f t="shared" si="39"/>
        <v>109</v>
      </c>
      <c r="AE107" s="1091">
        <f t="shared" si="39"/>
        <v>402</v>
      </c>
      <c r="AF107" s="1091">
        <f t="shared" si="39"/>
        <v>244</v>
      </c>
      <c r="AG107" s="1091">
        <f t="shared" si="39"/>
        <v>158</v>
      </c>
      <c r="AH107" s="1091">
        <f t="shared" si="39"/>
        <v>807</v>
      </c>
      <c r="AI107" s="1091">
        <f t="shared" si="39"/>
        <v>762</v>
      </c>
      <c r="AJ107" s="1091">
        <f t="shared" si="39"/>
        <v>45</v>
      </c>
      <c r="AK107" s="1091">
        <f t="shared" si="39"/>
        <v>761</v>
      </c>
      <c r="AL107" s="1091">
        <f>AL105+AL58</f>
        <v>639</v>
      </c>
      <c r="AM107" s="1091">
        <f t="shared" si="39"/>
        <v>122</v>
      </c>
      <c r="AN107" s="1091">
        <f t="shared" si="39"/>
        <v>585</v>
      </c>
      <c r="AO107" s="1091">
        <f>AO105+AO58</f>
        <v>423</v>
      </c>
      <c r="AP107" s="1091">
        <f t="shared" si="39"/>
        <v>162</v>
      </c>
      <c r="AQ107" s="1091">
        <f t="shared" si="39"/>
        <v>434</v>
      </c>
      <c r="AR107" s="1091">
        <f t="shared" si="39"/>
        <v>2320</v>
      </c>
      <c r="AS107" s="1091">
        <f t="shared" si="39"/>
        <v>1886</v>
      </c>
      <c r="AT107" s="1068"/>
    </row>
    <row r="108" spans="2:46">
      <c r="AR108" s="1068">
        <f>AR107+AN105+AN58</f>
        <v>2905</v>
      </c>
    </row>
    <row r="109" spans="2:46">
      <c r="B109" s="1092" t="s">
        <v>2397</v>
      </c>
      <c r="AB109" s="1068" t="s">
        <v>512</v>
      </c>
    </row>
    <row r="110" spans="2:46">
      <c r="B110" s="1093" t="s">
        <v>2401</v>
      </c>
      <c r="D110" s="1094"/>
      <c r="E110" s="1095"/>
      <c r="F110" s="1095"/>
      <c r="G110" s="1095"/>
      <c r="H110" s="1095"/>
      <c r="J110" s="1096"/>
      <c r="K110" s="1096"/>
      <c r="L110" s="1096"/>
      <c r="M110" s="1096"/>
      <c r="N110" s="1096"/>
      <c r="P110" s="1096"/>
      <c r="Q110" s="1096"/>
      <c r="R110" s="1096"/>
      <c r="S110" s="1096"/>
      <c r="T110" s="1096"/>
      <c r="V110" s="1097">
        <f>V6+V15+V24+V33+V42+V51</f>
        <v>97</v>
      </c>
      <c r="W110" s="1097">
        <f>W6+W15+W24+W33+W42+W51</f>
        <v>0</v>
      </c>
      <c r="X110" s="1097">
        <f>X6+X15+X24+X33+X42+X51</f>
        <v>97</v>
      </c>
      <c r="Y110" s="1097">
        <f>Y6+Y15+Y24+Y33+Y42+Y51</f>
        <v>91</v>
      </c>
      <c r="Z110" s="1097">
        <f>Z6+Z15+Z24+Z33+Z42+Z51</f>
        <v>6</v>
      </c>
    </row>
    <row r="111" spans="2:46">
      <c r="B111" s="1079" t="s">
        <v>2402</v>
      </c>
      <c r="D111" s="632"/>
      <c r="E111" s="1080"/>
      <c r="F111" s="1080"/>
      <c r="G111" s="1080"/>
      <c r="H111" s="1080"/>
      <c r="J111" s="1098"/>
      <c r="K111" s="1098"/>
      <c r="L111" s="1098"/>
      <c r="M111" s="1098"/>
      <c r="N111" s="1098"/>
      <c r="P111" s="1098"/>
      <c r="Q111" s="1098"/>
      <c r="R111" s="1098"/>
      <c r="S111" s="1098"/>
      <c r="T111" s="1098"/>
      <c r="V111" s="1081">
        <f t="shared" ref="V111:Z116" si="40">V7+V16+V25+V34+V43+V52</f>
        <v>46</v>
      </c>
      <c r="W111" s="1081">
        <f t="shared" si="40"/>
        <v>3</v>
      </c>
      <c r="X111" s="1081">
        <f t="shared" si="40"/>
        <v>43</v>
      </c>
      <c r="Y111" s="1081">
        <f t="shared" si="40"/>
        <v>35</v>
      </c>
      <c r="Z111" s="1081">
        <f t="shared" si="40"/>
        <v>8</v>
      </c>
    </row>
    <row r="112" spans="2:46">
      <c r="B112" s="1079" t="s">
        <v>2403</v>
      </c>
      <c r="D112" s="632"/>
      <c r="E112" s="1080"/>
      <c r="F112" s="1080"/>
      <c r="G112" s="1080"/>
      <c r="H112" s="1080"/>
      <c r="J112" s="1098"/>
      <c r="K112" s="1098"/>
      <c r="L112" s="1098"/>
      <c r="M112" s="1098"/>
      <c r="N112" s="1098"/>
      <c r="P112" s="1098"/>
      <c r="Q112" s="1098"/>
      <c r="R112" s="1098"/>
      <c r="S112" s="1098"/>
      <c r="T112" s="1098"/>
      <c r="V112" s="1081">
        <f t="shared" si="40"/>
        <v>19</v>
      </c>
      <c r="W112" s="1081">
        <f t="shared" si="40"/>
        <v>0</v>
      </c>
      <c r="X112" s="1081">
        <f t="shared" si="40"/>
        <v>19</v>
      </c>
      <c r="Y112" s="1081">
        <f t="shared" si="40"/>
        <v>19</v>
      </c>
      <c r="Z112" s="1081">
        <f t="shared" si="40"/>
        <v>0</v>
      </c>
    </row>
    <row r="113" spans="2:27">
      <c r="B113" s="1079" t="s">
        <v>2404</v>
      </c>
      <c r="D113" s="632"/>
      <c r="E113" s="1080"/>
      <c r="F113" s="1080"/>
      <c r="G113" s="1080"/>
      <c r="H113" s="1080"/>
      <c r="J113" s="1098"/>
      <c r="K113" s="1098"/>
      <c r="L113" s="1098"/>
      <c r="M113" s="1098"/>
      <c r="N113" s="1098"/>
      <c r="P113" s="1098"/>
      <c r="Q113" s="1098"/>
      <c r="R113" s="1098"/>
      <c r="S113" s="1098"/>
      <c r="T113" s="1098"/>
      <c r="V113" s="1081">
        <f t="shared" si="40"/>
        <v>3</v>
      </c>
      <c r="W113" s="1081">
        <f t="shared" si="40"/>
        <v>0</v>
      </c>
      <c r="X113" s="1081">
        <f t="shared" si="40"/>
        <v>3</v>
      </c>
      <c r="Y113" s="1081">
        <f t="shared" si="40"/>
        <v>3</v>
      </c>
      <c r="Z113" s="1081">
        <f t="shared" si="40"/>
        <v>0</v>
      </c>
    </row>
    <row r="114" spans="2:27">
      <c r="B114" s="1079" t="s">
        <v>2405</v>
      </c>
      <c r="D114" s="632"/>
      <c r="E114" s="1080"/>
      <c r="F114" s="1080"/>
      <c r="G114" s="1080"/>
      <c r="H114" s="1080"/>
      <c r="J114" s="1098"/>
      <c r="K114" s="1098"/>
      <c r="L114" s="1098"/>
      <c r="M114" s="1098"/>
      <c r="N114" s="1098"/>
      <c r="P114" s="1098"/>
      <c r="Q114" s="1098"/>
      <c r="R114" s="1098"/>
      <c r="S114" s="1098"/>
      <c r="T114" s="1098"/>
      <c r="V114" s="1081">
        <f t="shared" si="40"/>
        <v>0</v>
      </c>
      <c r="W114" s="1081">
        <f t="shared" si="40"/>
        <v>0</v>
      </c>
      <c r="X114" s="1081">
        <f t="shared" si="40"/>
        <v>0</v>
      </c>
      <c r="Y114" s="1081">
        <f t="shared" si="40"/>
        <v>0</v>
      </c>
      <c r="Z114" s="1081">
        <f t="shared" si="40"/>
        <v>0</v>
      </c>
    </row>
    <row r="115" spans="2:27">
      <c r="B115" s="1079" t="s">
        <v>2406</v>
      </c>
      <c r="D115" s="632"/>
      <c r="E115" s="1080"/>
      <c r="F115" s="1080"/>
      <c r="G115" s="1080"/>
      <c r="H115" s="1080"/>
      <c r="J115" s="1098"/>
      <c r="K115" s="1098"/>
      <c r="L115" s="1098"/>
      <c r="M115" s="1098"/>
      <c r="N115" s="1098"/>
      <c r="P115" s="1098"/>
      <c r="Q115" s="1098"/>
      <c r="R115" s="1098"/>
      <c r="S115" s="1098"/>
      <c r="T115" s="1098"/>
      <c r="V115" s="1081">
        <f t="shared" si="40"/>
        <v>0</v>
      </c>
      <c r="W115" s="1081">
        <f t="shared" si="40"/>
        <v>0</v>
      </c>
      <c r="X115" s="1081">
        <f t="shared" si="40"/>
        <v>0</v>
      </c>
      <c r="Y115" s="1081">
        <f t="shared" si="40"/>
        <v>0</v>
      </c>
      <c r="Z115" s="1081">
        <f t="shared" si="40"/>
        <v>0</v>
      </c>
    </row>
    <row r="116" spans="2:27">
      <c r="B116" s="1079" t="s">
        <v>2407</v>
      </c>
      <c r="D116" s="632"/>
      <c r="E116" s="1080"/>
      <c r="F116" s="1080"/>
      <c r="G116" s="1080"/>
      <c r="H116" s="1080"/>
      <c r="J116" s="1098"/>
      <c r="K116" s="1098"/>
      <c r="L116" s="1098"/>
      <c r="M116" s="1098"/>
      <c r="N116" s="1098"/>
      <c r="P116" s="1098"/>
      <c r="Q116" s="1098"/>
      <c r="R116" s="1098"/>
      <c r="S116" s="1098"/>
      <c r="T116" s="1098"/>
      <c r="V116" s="1081">
        <f t="shared" si="40"/>
        <v>0</v>
      </c>
      <c r="W116" s="1081">
        <f t="shared" si="40"/>
        <v>0</v>
      </c>
      <c r="X116" s="1081">
        <f t="shared" si="40"/>
        <v>0</v>
      </c>
      <c r="Y116" s="1081">
        <f t="shared" si="40"/>
        <v>0</v>
      </c>
      <c r="Z116" s="1081">
        <f t="shared" si="40"/>
        <v>0</v>
      </c>
    </row>
    <row r="117" spans="2:27">
      <c r="B117" s="1085" t="s">
        <v>47</v>
      </c>
      <c r="D117" s="1077"/>
      <c r="E117" s="1062"/>
      <c r="F117" s="1062"/>
      <c r="G117" s="1062"/>
      <c r="H117" s="1062"/>
      <c r="J117" s="1099"/>
      <c r="K117" s="1099"/>
      <c r="L117" s="1099"/>
      <c r="M117" s="1099"/>
      <c r="N117" s="1099"/>
      <c r="P117" s="1099"/>
      <c r="Q117" s="1099"/>
      <c r="R117" s="1099"/>
      <c r="S117" s="1099"/>
      <c r="T117" s="1099"/>
      <c r="V117" s="1078">
        <f>SUM(V110:V116)</f>
        <v>165</v>
      </c>
      <c r="W117" s="1078">
        <f>SUM(W110:W116)</f>
        <v>3</v>
      </c>
      <c r="X117" s="1078">
        <f>SUM(X110:X116)</f>
        <v>162</v>
      </c>
      <c r="Y117" s="1078">
        <f>SUM(Y110:Y116)</f>
        <v>148</v>
      </c>
      <c r="Z117" s="1078">
        <f>SUM(Z110:Z116)</f>
        <v>14</v>
      </c>
      <c r="AA117" s="1070"/>
    </row>
    <row r="118" spans="2:27">
      <c r="B118" s="1072" t="s">
        <v>2409</v>
      </c>
      <c r="D118" s="632"/>
      <c r="E118" s="1080"/>
      <c r="F118" s="1080"/>
      <c r="G118" s="1080"/>
      <c r="H118" s="1080"/>
      <c r="J118" s="1098"/>
      <c r="K118" s="1098"/>
      <c r="L118" s="1098"/>
      <c r="M118" s="1098"/>
      <c r="N118" s="1098"/>
      <c r="P118" s="1098"/>
      <c r="Q118" s="1098"/>
      <c r="R118" s="1098"/>
      <c r="S118" s="1098"/>
      <c r="T118" s="1098"/>
      <c r="V118" s="1100"/>
      <c r="W118" s="1100"/>
      <c r="X118" s="1100"/>
      <c r="Y118" s="1100"/>
      <c r="Z118" s="1100"/>
    </row>
    <row r="119" spans="2:27">
      <c r="B119" s="1079" t="s">
        <v>2401</v>
      </c>
      <c r="D119" s="632"/>
      <c r="E119" s="1080"/>
      <c r="F119" s="1080"/>
      <c r="G119" s="1080"/>
      <c r="H119" s="1080"/>
      <c r="J119" s="1098"/>
      <c r="K119" s="1098"/>
      <c r="L119" s="1098"/>
      <c r="M119" s="1098"/>
      <c r="N119" s="1098"/>
      <c r="P119" s="1098"/>
      <c r="Q119" s="1098"/>
      <c r="R119" s="1098"/>
      <c r="S119" s="1098"/>
      <c r="T119" s="1098"/>
      <c r="V119" s="1101">
        <f>V62+V71+V80+V89+V98</f>
        <v>9</v>
      </c>
      <c r="W119" s="1101">
        <f t="shared" ref="W119:Z119" si="41">W62+W71+W80+W89+W98</f>
        <v>0</v>
      </c>
      <c r="X119" s="1101">
        <f t="shared" si="41"/>
        <v>9</v>
      </c>
      <c r="Y119" s="1101">
        <f t="shared" si="41"/>
        <v>4</v>
      </c>
      <c r="Z119" s="1101">
        <f t="shared" si="41"/>
        <v>5</v>
      </c>
    </row>
    <row r="120" spans="2:27">
      <c r="B120" s="1079" t="s">
        <v>2402</v>
      </c>
      <c r="C120" s="1102"/>
      <c r="D120" s="632"/>
      <c r="E120" s="1080"/>
      <c r="F120" s="1080"/>
      <c r="G120" s="1080"/>
      <c r="H120" s="1080"/>
      <c r="I120" s="1102"/>
      <c r="J120" s="1098"/>
      <c r="K120" s="1098"/>
      <c r="L120" s="1098"/>
      <c r="M120" s="1098"/>
      <c r="N120" s="1098"/>
      <c r="O120" s="1102"/>
      <c r="P120" s="1098"/>
      <c r="Q120" s="1098"/>
      <c r="R120" s="1098"/>
      <c r="S120" s="1098"/>
      <c r="T120" s="1098"/>
      <c r="U120" s="1102"/>
      <c r="V120" s="1101">
        <f t="shared" ref="V120:Z125" si="42">V63+V72+V81+V90+V99</f>
        <v>44</v>
      </c>
      <c r="W120" s="1101">
        <f t="shared" si="42"/>
        <v>4</v>
      </c>
      <c r="X120" s="1101">
        <f t="shared" si="42"/>
        <v>40</v>
      </c>
      <c r="Y120" s="1101">
        <f t="shared" si="42"/>
        <v>1</v>
      </c>
      <c r="Z120" s="1101">
        <f t="shared" si="42"/>
        <v>39</v>
      </c>
    </row>
    <row r="121" spans="2:27">
      <c r="B121" s="1079" t="s">
        <v>2403</v>
      </c>
      <c r="C121" s="1102"/>
      <c r="D121" s="632"/>
      <c r="E121" s="1080"/>
      <c r="F121" s="1080"/>
      <c r="G121" s="1080"/>
      <c r="H121" s="1080"/>
      <c r="I121" s="1102"/>
      <c r="J121" s="1098"/>
      <c r="K121" s="1098"/>
      <c r="L121" s="1098"/>
      <c r="M121" s="1098"/>
      <c r="N121" s="1098"/>
      <c r="O121" s="1102"/>
      <c r="P121" s="1098"/>
      <c r="Q121" s="1098"/>
      <c r="R121" s="1098"/>
      <c r="S121" s="1098"/>
      <c r="T121" s="1098"/>
      <c r="U121" s="1102"/>
      <c r="V121" s="1101">
        <f t="shared" si="42"/>
        <v>5</v>
      </c>
      <c r="W121" s="1101">
        <f t="shared" si="42"/>
        <v>0</v>
      </c>
      <c r="X121" s="1101">
        <f t="shared" si="42"/>
        <v>5</v>
      </c>
      <c r="Y121" s="1101">
        <f t="shared" si="42"/>
        <v>0</v>
      </c>
      <c r="Z121" s="1101">
        <f t="shared" si="42"/>
        <v>5</v>
      </c>
    </row>
    <row r="122" spans="2:27">
      <c r="B122" s="1079" t="s">
        <v>2404</v>
      </c>
      <c r="D122" s="632"/>
      <c r="E122" s="1080"/>
      <c r="F122" s="1080"/>
      <c r="G122" s="1080"/>
      <c r="H122" s="1080"/>
      <c r="J122" s="1098"/>
      <c r="K122" s="1098"/>
      <c r="L122" s="1098"/>
      <c r="M122" s="1098"/>
      <c r="N122" s="1098"/>
      <c r="P122" s="1098"/>
      <c r="Q122" s="1098"/>
      <c r="R122" s="1098"/>
      <c r="S122" s="1098"/>
      <c r="T122" s="1098"/>
      <c r="V122" s="1101">
        <f t="shared" si="42"/>
        <v>18</v>
      </c>
      <c r="W122" s="1101">
        <f t="shared" si="42"/>
        <v>0</v>
      </c>
      <c r="X122" s="1101">
        <f t="shared" si="42"/>
        <v>18</v>
      </c>
      <c r="Y122" s="1101">
        <f t="shared" si="42"/>
        <v>0</v>
      </c>
      <c r="Z122" s="1101">
        <f t="shared" si="42"/>
        <v>18</v>
      </c>
    </row>
    <row r="123" spans="2:27">
      <c r="B123" s="1079" t="s">
        <v>2405</v>
      </c>
      <c r="D123" s="632"/>
      <c r="E123" s="1080"/>
      <c r="F123" s="1080"/>
      <c r="G123" s="1080"/>
      <c r="H123" s="1080"/>
      <c r="J123" s="1098"/>
      <c r="K123" s="1098"/>
      <c r="L123" s="1098"/>
      <c r="M123" s="1098"/>
      <c r="N123" s="1098"/>
      <c r="P123" s="1098"/>
      <c r="Q123" s="1098"/>
      <c r="R123" s="1098"/>
      <c r="S123" s="1098"/>
      <c r="T123" s="1098"/>
      <c r="V123" s="1101">
        <f t="shared" si="42"/>
        <v>2</v>
      </c>
      <c r="W123" s="1101">
        <f t="shared" si="42"/>
        <v>0</v>
      </c>
      <c r="X123" s="1101">
        <f t="shared" si="42"/>
        <v>2</v>
      </c>
      <c r="Y123" s="1101">
        <f t="shared" si="42"/>
        <v>0</v>
      </c>
      <c r="Z123" s="1101">
        <f t="shared" si="42"/>
        <v>2</v>
      </c>
    </row>
    <row r="124" spans="2:27">
      <c r="B124" s="1079" t="s">
        <v>2406</v>
      </c>
      <c r="D124" s="632"/>
      <c r="E124" s="1080"/>
      <c r="F124" s="1080"/>
      <c r="G124" s="1080"/>
      <c r="H124" s="1080"/>
      <c r="J124" s="1098"/>
      <c r="K124" s="1098"/>
      <c r="L124" s="1098"/>
      <c r="M124" s="1098"/>
      <c r="N124" s="1098"/>
      <c r="P124" s="1098"/>
      <c r="Q124" s="1098"/>
      <c r="R124" s="1098"/>
      <c r="S124" s="1098"/>
      <c r="T124" s="1098"/>
      <c r="V124" s="1101">
        <f t="shared" si="42"/>
        <v>8</v>
      </c>
      <c r="W124" s="1101">
        <f t="shared" si="42"/>
        <v>0</v>
      </c>
      <c r="X124" s="1101">
        <f t="shared" si="42"/>
        <v>8</v>
      </c>
      <c r="Y124" s="1101">
        <f t="shared" si="42"/>
        <v>0</v>
      </c>
      <c r="Z124" s="1101">
        <f t="shared" si="42"/>
        <v>8</v>
      </c>
    </row>
    <row r="125" spans="2:27">
      <c r="B125" s="1079" t="s">
        <v>2407</v>
      </c>
      <c r="D125" s="632"/>
      <c r="E125" s="1080"/>
      <c r="F125" s="1080"/>
      <c r="G125" s="1080"/>
      <c r="H125" s="1080"/>
      <c r="J125" s="1098"/>
      <c r="K125" s="1098"/>
      <c r="L125" s="1098"/>
      <c r="M125" s="1098"/>
      <c r="N125" s="1098"/>
      <c r="P125" s="1098"/>
      <c r="Q125" s="1098"/>
      <c r="R125" s="1098"/>
      <c r="S125" s="1098"/>
      <c r="T125" s="1098"/>
      <c r="V125" s="1101">
        <f t="shared" si="42"/>
        <v>0</v>
      </c>
      <c r="W125" s="1101">
        <f t="shared" si="42"/>
        <v>0</v>
      </c>
      <c r="X125" s="1101">
        <f t="shared" si="42"/>
        <v>0</v>
      </c>
      <c r="Y125" s="1101">
        <f t="shared" si="42"/>
        <v>0</v>
      </c>
      <c r="Z125" s="1101">
        <f t="shared" si="42"/>
        <v>0</v>
      </c>
    </row>
    <row r="126" spans="2:27">
      <c r="B126" s="1085" t="s">
        <v>47</v>
      </c>
      <c r="D126" s="1077"/>
      <c r="E126" s="1062"/>
      <c r="F126" s="1062"/>
      <c r="G126" s="1062"/>
      <c r="H126" s="1062"/>
      <c r="J126" s="1099"/>
      <c r="K126" s="1099"/>
      <c r="L126" s="1099"/>
      <c r="M126" s="1099"/>
      <c r="N126" s="1099"/>
      <c r="P126" s="1099"/>
      <c r="Q126" s="1099"/>
      <c r="R126" s="1099"/>
      <c r="S126" s="1099"/>
      <c r="T126" s="1099"/>
      <c r="V126" s="1078">
        <f>SUM(V119:V125)</f>
        <v>86</v>
      </c>
      <c r="W126" s="1078">
        <f>SUM(W119:W125)</f>
        <v>4</v>
      </c>
      <c r="X126" s="1078">
        <f>SUM(X119:X125)</f>
        <v>82</v>
      </c>
      <c r="Y126" s="1078">
        <f>SUM(Y119:Y125)</f>
        <v>5</v>
      </c>
      <c r="Z126" s="1078">
        <f>SUM(Z119:Z125)</f>
        <v>77</v>
      </c>
      <c r="AA126" s="1070"/>
    </row>
    <row r="127" spans="2:27">
      <c r="B127" s="1093" t="s">
        <v>2401</v>
      </c>
      <c r="D127" s="1094"/>
      <c r="E127" s="1095"/>
      <c r="F127" s="1095"/>
      <c r="G127" s="1095"/>
      <c r="H127" s="1095"/>
      <c r="J127" s="1096"/>
      <c r="K127" s="1096"/>
      <c r="L127" s="1096"/>
      <c r="M127" s="1096"/>
      <c r="N127" s="1096"/>
      <c r="P127" s="1096"/>
      <c r="Q127" s="1096"/>
      <c r="R127" s="1096"/>
      <c r="S127" s="1096"/>
      <c r="T127" s="1096"/>
      <c r="V127" s="1097">
        <f>V98+V89+V80+V71+V62+V51+V42+V33+V24+V15+V6</f>
        <v>106</v>
      </c>
      <c r="W127" s="1097">
        <f t="shared" ref="W127:Z127" si="43">W98+W89+W80+W71+W62+W51+W42+W33+W24+W15+W6</f>
        <v>0</v>
      </c>
      <c r="X127" s="1097">
        <f t="shared" si="43"/>
        <v>106</v>
      </c>
      <c r="Y127" s="1097">
        <f t="shared" si="43"/>
        <v>95</v>
      </c>
      <c r="Z127" s="1097">
        <f t="shared" si="43"/>
        <v>11</v>
      </c>
    </row>
    <row r="128" spans="2:27">
      <c r="B128" s="1079" t="s">
        <v>2402</v>
      </c>
      <c r="D128" s="632"/>
      <c r="E128" s="1080"/>
      <c r="F128" s="1080"/>
      <c r="G128" s="1080"/>
      <c r="H128" s="1080"/>
      <c r="J128" s="1098"/>
      <c r="K128" s="1098"/>
      <c r="L128" s="1098"/>
      <c r="M128" s="1098"/>
      <c r="N128" s="1098"/>
      <c r="P128" s="1098"/>
      <c r="Q128" s="1098"/>
      <c r="R128" s="1098"/>
      <c r="S128" s="1098"/>
      <c r="T128" s="1098"/>
      <c r="V128" s="1081">
        <f t="shared" ref="V128:Z133" si="44">V99+V90+V81+V72+V63+V52+V43+V34+V25+V16+V7</f>
        <v>90</v>
      </c>
      <c r="W128" s="1081">
        <f t="shared" si="44"/>
        <v>7</v>
      </c>
      <c r="X128" s="1081">
        <f t="shared" si="44"/>
        <v>83</v>
      </c>
      <c r="Y128" s="1081">
        <f t="shared" si="44"/>
        <v>36</v>
      </c>
      <c r="Z128" s="1081">
        <f t="shared" si="44"/>
        <v>47</v>
      </c>
    </row>
    <row r="129" spans="2:26">
      <c r="B129" s="1079" t="s">
        <v>2403</v>
      </c>
      <c r="D129" s="632"/>
      <c r="E129" s="1080"/>
      <c r="F129" s="1080"/>
      <c r="G129" s="1080"/>
      <c r="H129" s="1080"/>
      <c r="J129" s="1098"/>
      <c r="K129" s="1098"/>
      <c r="L129" s="1098"/>
      <c r="M129" s="1098"/>
      <c r="N129" s="1098"/>
      <c r="P129" s="1098"/>
      <c r="Q129" s="1098"/>
      <c r="R129" s="1098"/>
      <c r="S129" s="1098"/>
      <c r="T129" s="1098"/>
      <c r="V129" s="1081">
        <f t="shared" si="44"/>
        <v>24</v>
      </c>
      <c r="W129" s="1081">
        <f t="shared" si="44"/>
        <v>0</v>
      </c>
      <c r="X129" s="1081">
        <f t="shared" si="44"/>
        <v>24</v>
      </c>
      <c r="Y129" s="1081">
        <f t="shared" si="44"/>
        <v>19</v>
      </c>
      <c r="Z129" s="1081">
        <f t="shared" si="44"/>
        <v>5</v>
      </c>
    </row>
    <row r="130" spans="2:26">
      <c r="B130" s="1079" t="s">
        <v>2404</v>
      </c>
      <c r="D130" s="632"/>
      <c r="E130" s="1080"/>
      <c r="F130" s="1080"/>
      <c r="G130" s="1080"/>
      <c r="H130" s="1080"/>
      <c r="J130" s="1098"/>
      <c r="K130" s="1098"/>
      <c r="L130" s="1098"/>
      <c r="M130" s="1098"/>
      <c r="N130" s="1098"/>
      <c r="P130" s="1098"/>
      <c r="Q130" s="1098"/>
      <c r="R130" s="1098"/>
      <c r="S130" s="1098"/>
      <c r="T130" s="1098"/>
      <c r="V130" s="1081">
        <f t="shared" si="44"/>
        <v>21</v>
      </c>
      <c r="W130" s="1081">
        <f t="shared" si="44"/>
        <v>0</v>
      </c>
      <c r="X130" s="1081">
        <f t="shared" si="44"/>
        <v>21</v>
      </c>
      <c r="Y130" s="1081">
        <f t="shared" si="44"/>
        <v>3</v>
      </c>
      <c r="Z130" s="1081">
        <f t="shared" si="44"/>
        <v>18</v>
      </c>
    </row>
    <row r="131" spans="2:26">
      <c r="B131" s="1079" t="s">
        <v>2405</v>
      </c>
      <c r="D131" s="632"/>
      <c r="E131" s="1080"/>
      <c r="F131" s="1080"/>
      <c r="G131" s="1080"/>
      <c r="H131" s="1080"/>
      <c r="J131" s="1098"/>
      <c r="K131" s="1098"/>
      <c r="L131" s="1098"/>
      <c r="M131" s="1098"/>
      <c r="N131" s="1098"/>
      <c r="P131" s="1098"/>
      <c r="Q131" s="1098"/>
      <c r="R131" s="1098"/>
      <c r="S131" s="1098"/>
      <c r="T131" s="1098"/>
      <c r="V131" s="1081">
        <f t="shared" si="44"/>
        <v>2</v>
      </c>
      <c r="W131" s="1081">
        <f t="shared" si="44"/>
        <v>0</v>
      </c>
      <c r="X131" s="1081">
        <f t="shared" si="44"/>
        <v>2</v>
      </c>
      <c r="Y131" s="1081">
        <f t="shared" si="44"/>
        <v>0</v>
      </c>
      <c r="Z131" s="1081">
        <f t="shared" si="44"/>
        <v>2</v>
      </c>
    </row>
    <row r="132" spans="2:26">
      <c r="B132" s="1079" t="s">
        <v>2406</v>
      </c>
      <c r="D132" s="632"/>
      <c r="E132" s="1080"/>
      <c r="F132" s="1080"/>
      <c r="G132" s="1080"/>
      <c r="H132" s="1080"/>
      <c r="J132" s="1098"/>
      <c r="K132" s="1098"/>
      <c r="L132" s="1098"/>
      <c r="M132" s="1098"/>
      <c r="N132" s="1098"/>
      <c r="P132" s="1098"/>
      <c r="Q132" s="1098"/>
      <c r="R132" s="1098"/>
      <c r="S132" s="1098"/>
      <c r="T132" s="1098"/>
      <c r="V132" s="1081">
        <f t="shared" si="44"/>
        <v>8</v>
      </c>
      <c r="W132" s="1081">
        <f t="shared" si="44"/>
        <v>0</v>
      </c>
      <c r="X132" s="1081">
        <f t="shared" si="44"/>
        <v>8</v>
      </c>
      <c r="Y132" s="1081">
        <f t="shared" si="44"/>
        <v>0</v>
      </c>
      <c r="Z132" s="1081">
        <f t="shared" si="44"/>
        <v>8</v>
      </c>
    </row>
    <row r="133" spans="2:26">
      <c r="B133" s="1079" t="s">
        <v>2407</v>
      </c>
      <c r="D133" s="632"/>
      <c r="E133" s="1080"/>
      <c r="F133" s="1080"/>
      <c r="G133" s="1080"/>
      <c r="H133" s="1080"/>
      <c r="J133" s="1098"/>
      <c r="K133" s="1098"/>
      <c r="L133" s="1098"/>
      <c r="M133" s="1098"/>
      <c r="N133" s="1098"/>
      <c r="P133" s="1098"/>
      <c r="Q133" s="1098"/>
      <c r="R133" s="1098"/>
      <c r="S133" s="1098"/>
      <c r="T133" s="1098"/>
      <c r="V133" s="1081">
        <f t="shared" si="44"/>
        <v>0</v>
      </c>
      <c r="W133" s="1081">
        <f t="shared" si="44"/>
        <v>0</v>
      </c>
      <c r="X133" s="1081">
        <f t="shared" si="44"/>
        <v>0</v>
      </c>
      <c r="Y133" s="1081">
        <f t="shared" si="44"/>
        <v>0</v>
      </c>
      <c r="Z133" s="1081">
        <f t="shared" si="44"/>
        <v>0</v>
      </c>
    </row>
    <row r="134" spans="2:26">
      <c r="B134" s="1085" t="s">
        <v>47</v>
      </c>
      <c r="D134" s="1077"/>
      <c r="E134" s="1062"/>
      <c r="F134" s="1062"/>
      <c r="G134" s="1062"/>
      <c r="H134" s="1062"/>
      <c r="J134" s="1099"/>
      <c r="K134" s="1099"/>
      <c r="L134" s="1099"/>
      <c r="M134" s="1099"/>
      <c r="N134" s="1099"/>
      <c r="P134" s="1099"/>
      <c r="Q134" s="1099"/>
      <c r="R134" s="1099"/>
      <c r="S134" s="1099"/>
      <c r="T134" s="1099"/>
      <c r="V134" s="1078">
        <f>SUM(V127:V133)</f>
        <v>251</v>
      </c>
      <c r="W134" s="1078">
        <f>SUM(W127:W133)</f>
        <v>7</v>
      </c>
      <c r="X134" s="1078">
        <f>SUM(X127:X133)</f>
        <v>244</v>
      </c>
      <c r="Y134" s="1078">
        <f>SUM(Y127:Y133)</f>
        <v>153</v>
      </c>
      <c r="Z134" s="1078">
        <f>SUM(Z127:Z133)</f>
        <v>91</v>
      </c>
    </row>
    <row r="137" spans="2:26">
      <c r="B137" s="1068"/>
      <c r="D137" s="1068"/>
      <c r="E137" s="1068"/>
      <c r="F137" s="1068"/>
      <c r="G137" s="1068"/>
      <c r="H137" s="1068"/>
      <c r="M137" s="1071"/>
      <c r="N137" s="1071"/>
      <c r="O137" s="1071"/>
      <c r="P137" s="1071"/>
      <c r="Q137" s="1071"/>
      <c r="V137" s="1068"/>
      <c r="W137" s="1068"/>
      <c r="X137" s="1068"/>
      <c r="Y137" s="1068"/>
      <c r="Z137" s="1068"/>
    </row>
    <row r="138" spans="2:26">
      <c r="B138" s="1068"/>
      <c r="D138" s="1068"/>
      <c r="E138" s="1068"/>
      <c r="F138" s="1068"/>
      <c r="G138" s="1068"/>
      <c r="H138" s="1068"/>
      <c r="M138" s="1071"/>
      <c r="N138" s="1071"/>
      <c r="O138" s="1071"/>
      <c r="P138" s="1071"/>
      <c r="Q138" s="1071"/>
      <c r="V138" s="1068"/>
      <c r="W138" s="1068"/>
      <c r="X138" s="1068"/>
      <c r="Y138" s="1068"/>
      <c r="Z138" s="1068"/>
    </row>
    <row r="139" spans="2:26">
      <c r="B139" s="1068"/>
      <c r="D139" s="1068"/>
      <c r="E139" s="1068"/>
      <c r="F139" s="1068"/>
      <c r="G139" s="1068"/>
      <c r="H139" s="1068"/>
      <c r="M139" s="1071"/>
      <c r="N139" s="1071"/>
      <c r="O139" s="1071"/>
      <c r="P139" s="1071"/>
      <c r="Q139" s="1071"/>
      <c r="V139" s="1068"/>
      <c r="W139" s="1068"/>
      <c r="X139" s="1068"/>
      <c r="Y139" s="1068"/>
      <c r="Z139" s="1068"/>
    </row>
    <row r="140" spans="2:26">
      <c r="B140" s="1068"/>
      <c r="D140" s="1068"/>
      <c r="E140" s="1068"/>
      <c r="F140" s="1068"/>
      <c r="G140" s="1068"/>
      <c r="H140" s="1068"/>
      <c r="M140" s="1071"/>
      <c r="N140" s="1071"/>
      <c r="O140" s="1071"/>
      <c r="P140" s="1071"/>
      <c r="Q140" s="1071"/>
      <c r="V140" s="1068"/>
      <c r="W140" s="1068"/>
      <c r="X140" s="1068"/>
      <c r="Y140" s="1068"/>
      <c r="Z140" s="1068"/>
    </row>
    <row r="141" spans="2:26">
      <c r="B141" s="1068"/>
      <c r="D141" s="1068"/>
      <c r="E141" s="1068"/>
      <c r="F141" s="1068"/>
      <c r="G141" s="1068"/>
      <c r="H141" s="1068"/>
      <c r="M141" s="1071"/>
      <c r="N141" s="1071"/>
      <c r="O141" s="1071"/>
      <c r="P141" s="1071"/>
      <c r="Q141" s="1071"/>
      <c r="V141" s="1068"/>
      <c r="W141" s="1068"/>
      <c r="X141" s="1068"/>
      <c r="Y141" s="1068"/>
      <c r="Z141" s="1068"/>
    </row>
    <row r="142" spans="2:26">
      <c r="B142" s="1068"/>
      <c r="D142" s="1068"/>
      <c r="E142" s="1068"/>
      <c r="F142" s="1068"/>
      <c r="G142" s="1068"/>
      <c r="H142" s="1068"/>
      <c r="M142" s="1071"/>
      <c r="N142" s="1071"/>
      <c r="O142" s="1071"/>
      <c r="P142" s="1071"/>
      <c r="Q142" s="1071"/>
      <c r="V142" s="1068"/>
      <c r="W142" s="1068"/>
      <c r="X142" s="1068"/>
      <c r="Y142" s="1068"/>
      <c r="Z142" s="1068"/>
    </row>
    <row r="143" spans="2:26">
      <c r="B143" s="1068"/>
      <c r="D143" s="1068"/>
      <c r="E143" s="1068"/>
      <c r="F143" s="1068"/>
      <c r="G143" s="1068"/>
      <c r="H143" s="1068"/>
      <c r="M143" s="1071"/>
      <c r="N143" s="1071"/>
      <c r="O143" s="1071"/>
      <c r="P143" s="1071"/>
      <c r="Q143" s="1071"/>
      <c r="V143" s="1068"/>
      <c r="W143" s="1068"/>
      <c r="X143" s="1068"/>
      <c r="Y143" s="1068"/>
      <c r="Z143" s="1068"/>
    </row>
    <row r="144" spans="2:26">
      <c r="B144" s="1068"/>
      <c r="D144" s="1068"/>
      <c r="E144" s="1068"/>
      <c r="F144" s="1068"/>
      <c r="G144" s="1068"/>
      <c r="H144" s="1068"/>
      <c r="L144" s="1071"/>
      <c r="M144" s="1071"/>
      <c r="N144" s="1071"/>
      <c r="O144" s="1071"/>
      <c r="P144" s="1071"/>
      <c r="V144" s="1068"/>
      <c r="W144" s="1068"/>
      <c r="X144" s="1068"/>
      <c r="Y144" s="1068"/>
      <c r="Z144" s="1068"/>
    </row>
  </sheetData>
  <mergeCells count="9">
    <mergeCell ref="AH3:AJ3"/>
    <mergeCell ref="AK3:AM3"/>
    <mergeCell ref="AN3:AP3"/>
    <mergeCell ref="D3:H3"/>
    <mergeCell ref="J3:N3"/>
    <mergeCell ref="P3:T3"/>
    <mergeCell ref="V3:Z3"/>
    <mergeCell ref="AB3:AD3"/>
    <mergeCell ref="AE3:AG3"/>
  </mergeCells>
  <pageMargins left="0.70866141732283472" right="0.70866141732283472" top="0.74803149606299213" bottom="0.74803149606299213" header="0.31496062992125984" footer="0.31496062992125984"/>
  <pageSetup paperSize="9" scale="1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pageSetUpPr fitToPage="1"/>
  </sheetPr>
  <dimension ref="A1:F52"/>
  <sheetViews>
    <sheetView showGridLines="0" zoomScale="70" zoomScaleNormal="70" zoomScaleSheetLayoutView="80" workbookViewId="0">
      <pane ySplit="3" topLeftCell="A12" activePane="bottomLeft" state="frozen"/>
      <selection activeCell="F110" sqref="F110"/>
      <selection pane="bottomLeft" activeCell="F110" sqref="F110"/>
    </sheetView>
  </sheetViews>
  <sheetFormatPr defaultColWidth="8.81640625" defaultRowHeight="14.5"/>
  <cols>
    <col min="1" max="1" width="6.81640625" style="184" bestFit="1" customWidth="1"/>
    <col min="2" max="2" width="12.81640625" style="184" bestFit="1" customWidth="1"/>
    <col min="3" max="4" width="15.1796875" style="184" customWidth="1"/>
    <col min="5" max="5" width="10.453125" style="184" bestFit="1" customWidth="1"/>
    <col min="6" max="6" width="41.54296875" style="257" customWidth="1"/>
    <col min="7" max="16384" width="8.81640625" style="184"/>
  </cols>
  <sheetData>
    <row r="1" spans="1:6">
      <c r="A1" s="256"/>
      <c r="D1" s="780" t="s">
        <v>2898</v>
      </c>
    </row>
    <row r="2" spans="1:6" ht="29">
      <c r="A2" s="1190" t="s">
        <v>61</v>
      </c>
      <c r="B2" s="1190" t="s">
        <v>1348</v>
      </c>
      <c r="C2" s="1190" t="s">
        <v>2092</v>
      </c>
      <c r="D2" s="1190" t="s">
        <v>2093</v>
      </c>
      <c r="E2" s="1190" t="s">
        <v>2094</v>
      </c>
      <c r="F2" s="1190" t="s">
        <v>68</v>
      </c>
    </row>
    <row r="3" spans="1:6">
      <c r="A3" s="1477" t="s">
        <v>800</v>
      </c>
      <c r="B3" s="1478"/>
      <c r="C3" s="1478"/>
      <c r="D3" s="1478"/>
      <c r="E3" s="1478"/>
      <c r="F3" s="1479"/>
    </row>
    <row r="4" spans="1:6">
      <c r="A4" s="1109">
        <v>1</v>
      </c>
      <c r="B4" s="1191">
        <v>45261</v>
      </c>
      <c r="C4" s="1109">
        <v>3</v>
      </c>
      <c r="D4" s="1109">
        <v>3</v>
      </c>
      <c r="E4" s="1109">
        <f>C4-D4</f>
        <v>0</v>
      </c>
      <c r="F4" s="1192"/>
    </row>
    <row r="5" spans="1:6">
      <c r="A5" s="1109">
        <v>2</v>
      </c>
      <c r="B5" s="1191">
        <f>B4+1</f>
        <v>45262</v>
      </c>
      <c r="C5" s="1109">
        <v>7</v>
      </c>
      <c r="D5" s="1109">
        <v>7</v>
      </c>
      <c r="E5" s="1109">
        <f t="shared" ref="E5:E33" si="0">C5-D5</f>
        <v>0</v>
      </c>
      <c r="F5" s="1192"/>
    </row>
    <row r="6" spans="1:6">
      <c r="A6" s="1109">
        <v>3</v>
      </c>
      <c r="B6" s="1191">
        <f t="shared" ref="B6:B33" si="1">B5+1</f>
        <v>45263</v>
      </c>
      <c r="C6" s="1109"/>
      <c r="D6" s="1109"/>
      <c r="E6" s="1109">
        <f t="shared" si="0"/>
        <v>0</v>
      </c>
      <c r="F6" s="1192"/>
    </row>
    <row r="7" spans="1:6">
      <c r="A7" s="1109">
        <v>4</v>
      </c>
      <c r="B7" s="1191">
        <f t="shared" si="1"/>
        <v>45264</v>
      </c>
      <c r="C7" s="1109">
        <v>4</v>
      </c>
      <c r="D7" s="1109">
        <v>4</v>
      </c>
      <c r="E7" s="1109">
        <f t="shared" si="0"/>
        <v>0</v>
      </c>
      <c r="F7" s="1192"/>
    </row>
    <row r="8" spans="1:6">
      <c r="A8" s="1109">
        <v>5</v>
      </c>
      <c r="B8" s="1191">
        <f t="shared" si="1"/>
        <v>45265</v>
      </c>
      <c r="C8" s="1109">
        <v>6</v>
      </c>
      <c r="D8" s="1109">
        <v>6</v>
      </c>
      <c r="E8" s="1109">
        <f t="shared" si="0"/>
        <v>0</v>
      </c>
      <c r="F8" s="1192"/>
    </row>
    <row r="9" spans="1:6">
      <c r="A9" s="1109">
        <v>6</v>
      </c>
      <c r="B9" s="1191">
        <f t="shared" si="1"/>
        <v>45266</v>
      </c>
      <c r="C9" s="1109">
        <v>3</v>
      </c>
      <c r="D9" s="1109">
        <v>3</v>
      </c>
      <c r="E9" s="1109">
        <f t="shared" si="0"/>
        <v>0</v>
      </c>
      <c r="F9" s="1192"/>
    </row>
    <row r="10" spans="1:6">
      <c r="A10" s="1109">
        <v>7</v>
      </c>
      <c r="B10" s="1191">
        <f t="shared" si="1"/>
        <v>45267</v>
      </c>
      <c r="C10" s="1109">
        <v>5</v>
      </c>
      <c r="D10" s="1109">
        <v>5</v>
      </c>
      <c r="E10" s="1109">
        <f t="shared" si="0"/>
        <v>0</v>
      </c>
      <c r="F10" s="1192"/>
    </row>
    <row r="11" spans="1:6">
      <c r="A11" s="1109">
        <v>8</v>
      </c>
      <c r="B11" s="1191">
        <f t="shared" si="1"/>
        <v>45268</v>
      </c>
      <c r="C11" s="1109">
        <v>3</v>
      </c>
      <c r="D11" s="1109">
        <v>3</v>
      </c>
      <c r="E11" s="1109">
        <f t="shared" si="0"/>
        <v>0</v>
      </c>
      <c r="F11" s="1192"/>
    </row>
    <row r="12" spans="1:6">
      <c r="A12" s="1109">
        <v>9</v>
      </c>
      <c r="B12" s="1191">
        <f t="shared" si="1"/>
        <v>45269</v>
      </c>
      <c r="C12" s="1109">
        <v>4</v>
      </c>
      <c r="D12" s="1109">
        <v>4</v>
      </c>
      <c r="E12" s="1109">
        <f t="shared" si="0"/>
        <v>0</v>
      </c>
      <c r="F12" s="1192"/>
    </row>
    <row r="13" spans="1:6">
      <c r="A13" s="1109">
        <v>10</v>
      </c>
      <c r="B13" s="1191">
        <f t="shared" si="1"/>
        <v>45270</v>
      </c>
      <c r="C13" s="1109"/>
      <c r="D13" s="1109"/>
      <c r="E13" s="1109">
        <f t="shared" si="0"/>
        <v>0</v>
      </c>
      <c r="F13" s="1192"/>
    </row>
    <row r="14" spans="1:6">
      <c r="A14" s="1109">
        <v>11</v>
      </c>
      <c r="B14" s="1191">
        <f t="shared" si="1"/>
        <v>45271</v>
      </c>
      <c r="C14" s="1109">
        <v>5</v>
      </c>
      <c r="D14" s="1109">
        <v>5</v>
      </c>
      <c r="E14" s="1109">
        <f t="shared" si="0"/>
        <v>0</v>
      </c>
      <c r="F14" s="1192"/>
    </row>
    <row r="15" spans="1:6">
      <c r="A15" s="1109">
        <v>12</v>
      </c>
      <c r="B15" s="1191">
        <f t="shared" si="1"/>
        <v>45272</v>
      </c>
      <c r="C15" s="1109">
        <v>4</v>
      </c>
      <c r="D15" s="1109">
        <v>4</v>
      </c>
      <c r="E15" s="1109">
        <f t="shared" si="0"/>
        <v>0</v>
      </c>
      <c r="F15" s="1192"/>
    </row>
    <row r="16" spans="1:6">
      <c r="A16" s="1109">
        <v>13</v>
      </c>
      <c r="B16" s="1191">
        <f t="shared" si="1"/>
        <v>45273</v>
      </c>
      <c r="C16" s="1109">
        <v>4</v>
      </c>
      <c r="D16" s="1109">
        <v>4</v>
      </c>
      <c r="E16" s="1109">
        <f t="shared" si="0"/>
        <v>0</v>
      </c>
      <c r="F16" s="1192"/>
    </row>
    <row r="17" spans="1:6">
      <c r="A17" s="1109">
        <v>14</v>
      </c>
      <c r="B17" s="1191">
        <f t="shared" si="1"/>
        <v>45274</v>
      </c>
      <c r="C17" s="1109">
        <v>4</v>
      </c>
      <c r="D17" s="1109">
        <v>4</v>
      </c>
      <c r="E17" s="1109">
        <f t="shared" si="0"/>
        <v>0</v>
      </c>
      <c r="F17" s="1192"/>
    </row>
    <row r="18" spans="1:6">
      <c r="A18" s="1109">
        <v>15</v>
      </c>
      <c r="B18" s="1191">
        <f t="shared" si="1"/>
        <v>45275</v>
      </c>
      <c r="C18" s="1109">
        <v>4</v>
      </c>
      <c r="D18" s="1109">
        <v>4</v>
      </c>
      <c r="E18" s="1109">
        <f t="shared" si="0"/>
        <v>0</v>
      </c>
      <c r="F18" s="1192"/>
    </row>
    <row r="19" spans="1:6">
      <c r="A19" s="1109">
        <v>16</v>
      </c>
      <c r="B19" s="1191">
        <f t="shared" si="1"/>
        <v>45276</v>
      </c>
      <c r="C19" s="1109">
        <v>4</v>
      </c>
      <c r="D19" s="1109">
        <v>4</v>
      </c>
      <c r="E19" s="1109">
        <f t="shared" si="0"/>
        <v>0</v>
      </c>
      <c r="F19" s="1192"/>
    </row>
    <row r="20" spans="1:6">
      <c r="A20" s="1109">
        <v>17</v>
      </c>
      <c r="B20" s="1191">
        <f t="shared" si="1"/>
        <v>45277</v>
      </c>
      <c r="C20" s="1109">
        <v>5</v>
      </c>
      <c r="D20" s="1109">
        <v>5</v>
      </c>
      <c r="E20" s="1109">
        <f>C20-D20</f>
        <v>0</v>
      </c>
      <c r="F20" s="1192"/>
    </row>
    <row r="21" spans="1:6">
      <c r="A21" s="1109">
        <v>18</v>
      </c>
      <c r="B21" s="1191">
        <f t="shared" si="1"/>
        <v>45278</v>
      </c>
      <c r="C21" s="1109">
        <v>5</v>
      </c>
      <c r="D21" s="1109">
        <v>5</v>
      </c>
      <c r="E21" s="1109">
        <f t="shared" si="0"/>
        <v>0</v>
      </c>
      <c r="F21" s="1192"/>
    </row>
    <row r="22" spans="1:6">
      <c r="A22" s="1109">
        <v>19</v>
      </c>
      <c r="B22" s="1191">
        <f t="shared" si="1"/>
        <v>45279</v>
      </c>
      <c r="C22" s="1109"/>
      <c r="D22" s="1109"/>
      <c r="E22" s="1109">
        <f t="shared" si="0"/>
        <v>0</v>
      </c>
      <c r="F22" s="1192"/>
    </row>
    <row r="23" spans="1:6">
      <c r="A23" s="1109">
        <v>20</v>
      </c>
      <c r="B23" s="1191">
        <f t="shared" si="1"/>
        <v>45280</v>
      </c>
      <c r="C23" s="1109"/>
      <c r="D23" s="1109"/>
      <c r="E23" s="1109">
        <f t="shared" si="0"/>
        <v>0</v>
      </c>
      <c r="F23" s="1192"/>
    </row>
    <row r="24" spans="1:6">
      <c r="A24" s="1109">
        <v>21</v>
      </c>
      <c r="B24" s="1191">
        <f t="shared" si="1"/>
        <v>45281</v>
      </c>
      <c r="C24" s="1109"/>
      <c r="D24" s="1109"/>
      <c r="E24" s="1109">
        <f t="shared" si="0"/>
        <v>0</v>
      </c>
      <c r="F24" s="1192"/>
    </row>
    <row r="25" spans="1:6">
      <c r="A25" s="1109">
        <v>22</v>
      </c>
      <c r="B25" s="1191">
        <f t="shared" si="1"/>
        <v>45282</v>
      </c>
      <c r="C25" s="1109"/>
      <c r="D25" s="1109"/>
      <c r="E25" s="1109">
        <f t="shared" si="0"/>
        <v>0</v>
      </c>
      <c r="F25" s="1192"/>
    </row>
    <row r="26" spans="1:6">
      <c r="A26" s="1109">
        <v>23</v>
      </c>
      <c r="B26" s="1191">
        <f t="shared" si="1"/>
        <v>45283</v>
      </c>
      <c r="C26" s="1109"/>
      <c r="D26" s="1109"/>
      <c r="E26" s="1109">
        <f t="shared" si="0"/>
        <v>0</v>
      </c>
      <c r="F26" s="1192"/>
    </row>
    <row r="27" spans="1:6">
      <c r="A27" s="1109">
        <v>24</v>
      </c>
      <c r="B27" s="1191">
        <f t="shared" si="1"/>
        <v>45284</v>
      </c>
      <c r="C27" s="1109"/>
      <c r="D27" s="1109"/>
      <c r="E27" s="1109">
        <f t="shared" si="0"/>
        <v>0</v>
      </c>
      <c r="F27" s="1192"/>
    </row>
    <row r="28" spans="1:6">
      <c r="A28" s="1109">
        <v>25</v>
      </c>
      <c r="B28" s="1191">
        <f t="shared" si="1"/>
        <v>45285</v>
      </c>
      <c r="C28" s="1109"/>
      <c r="D28" s="1109"/>
      <c r="E28" s="1109">
        <f t="shared" si="0"/>
        <v>0</v>
      </c>
      <c r="F28" s="1192"/>
    </row>
    <row r="29" spans="1:6">
      <c r="A29" s="1109">
        <v>26</v>
      </c>
      <c r="B29" s="1191">
        <f t="shared" si="1"/>
        <v>45286</v>
      </c>
      <c r="C29" s="1109"/>
      <c r="D29" s="1109"/>
      <c r="E29" s="1109">
        <f t="shared" si="0"/>
        <v>0</v>
      </c>
      <c r="F29" s="1192"/>
    </row>
    <row r="30" spans="1:6">
      <c r="A30" s="1109">
        <v>27</v>
      </c>
      <c r="B30" s="1191">
        <f t="shared" si="1"/>
        <v>45287</v>
      </c>
      <c r="C30" s="1109"/>
      <c r="D30" s="1109"/>
      <c r="E30" s="1109">
        <f t="shared" si="0"/>
        <v>0</v>
      </c>
      <c r="F30" s="1192"/>
    </row>
    <row r="31" spans="1:6">
      <c r="A31" s="1109">
        <v>28</v>
      </c>
      <c r="B31" s="1191">
        <f t="shared" si="1"/>
        <v>45288</v>
      </c>
      <c r="C31" s="1109"/>
      <c r="D31" s="1109"/>
      <c r="E31" s="1109">
        <f t="shared" si="0"/>
        <v>0</v>
      </c>
      <c r="F31" s="1192"/>
    </row>
    <row r="32" spans="1:6">
      <c r="A32" s="1109">
        <v>29</v>
      </c>
      <c r="B32" s="1191">
        <f t="shared" si="1"/>
        <v>45289</v>
      </c>
      <c r="C32" s="1109"/>
      <c r="D32" s="1109"/>
      <c r="E32" s="1109">
        <f t="shared" si="0"/>
        <v>0</v>
      </c>
      <c r="F32" s="1192"/>
    </row>
    <row r="33" spans="1:6">
      <c r="A33" s="1109">
        <v>30</v>
      </c>
      <c r="B33" s="1191">
        <f t="shared" si="1"/>
        <v>45290</v>
      </c>
      <c r="C33" s="1109"/>
      <c r="D33" s="1109"/>
      <c r="E33" s="1109">
        <f t="shared" si="0"/>
        <v>0</v>
      </c>
      <c r="F33" s="1192"/>
    </row>
    <row r="34" spans="1:6">
      <c r="A34" s="1109"/>
      <c r="B34" s="1191"/>
      <c r="C34" s="1109"/>
      <c r="D34" s="1109"/>
      <c r="E34" s="1109"/>
      <c r="F34" s="1192"/>
    </row>
    <row r="35" spans="1:6">
      <c r="A35" s="1193"/>
      <c r="B35" s="1193"/>
      <c r="C35" s="1480" t="s">
        <v>1351</v>
      </c>
      <c r="D35" s="1481"/>
      <c r="E35" s="1194">
        <f>SUM(E4:E34)</f>
        <v>0</v>
      </c>
      <c r="F35" s="1195"/>
    </row>
    <row r="36" spans="1:6">
      <c r="A36" s="1193"/>
      <c r="B36" s="1193"/>
      <c r="C36" s="1480" t="s">
        <v>1352</v>
      </c>
      <c r="D36" s="1481"/>
      <c r="E36" s="1194">
        <f>E35*12</f>
        <v>0</v>
      </c>
      <c r="F36" s="1195"/>
    </row>
    <row r="37" spans="1:6">
      <c r="A37" s="1482" t="s">
        <v>1350</v>
      </c>
      <c r="B37" s="1482"/>
      <c r="C37" s="1482"/>
      <c r="D37" s="1482"/>
      <c r="E37" s="1482"/>
      <c r="F37" s="1482"/>
    </row>
    <row r="38" spans="1:6">
      <c r="A38" s="1109">
        <v>1</v>
      </c>
      <c r="B38" s="1191">
        <v>45272</v>
      </c>
      <c r="C38" s="1109">
        <v>172</v>
      </c>
      <c r="D38" s="1109">
        <v>65</v>
      </c>
      <c r="E38" s="1109">
        <f>C38-D38</f>
        <v>107</v>
      </c>
      <c r="F38" s="1192" t="s">
        <v>2965</v>
      </c>
    </row>
    <row r="39" spans="1:6">
      <c r="A39" s="1109">
        <v>2</v>
      </c>
      <c r="B39" s="1191">
        <v>45273</v>
      </c>
      <c r="C39" s="1109">
        <v>150</v>
      </c>
      <c r="D39" s="1109">
        <v>93</v>
      </c>
      <c r="E39" s="1109">
        <f>C39-D39</f>
        <v>57</v>
      </c>
      <c r="F39" s="1192" t="s">
        <v>2965</v>
      </c>
    </row>
    <row r="40" spans="1:6" ht="29">
      <c r="A40" s="1109">
        <v>3</v>
      </c>
      <c r="B40" s="1191">
        <v>45274</v>
      </c>
      <c r="C40" s="1109">
        <v>158</v>
      </c>
      <c r="D40" s="1109">
        <v>84</v>
      </c>
      <c r="E40" s="1109">
        <f>C40-D40</f>
        <v>74</v>
      </c>
      <c r="F40" s="1192" t="s">
        <v>2966</v>
      </c>
    </row>
    <row r="41" spans="1:6">
      <c r="A41" s="1109">
        <v>4</v>
      </c>
      <c r="B41" s="1191"/>
      <c r="C41" s="1109"/>
      <c r="D41" s="1109"/>
      <c r="E41" s="1109">
        <f t="shared" ref="E41:E48" si="2">C41-D41</f>
        <v>0</v>
      </c>
      <c r="F41" s="1192"/>
    </row>
    <row r="42" spans="1:6">
      <c r="A42" s="1109">
        <v>5</v>
      </c>
      <c r="B42" s="1191"/>
      <c r="C42" s="1109"/>
      <c r="D42" s="1109"/>
      <c r="E42" s="1109">
        <f t="shared" si="2"/>
        <v>0</v>
      </c>
      <c r="F42" s="1192"/>
    </row>
    <row r="43" spans="1:6">
      <c r="A43" s="1109">
        <v>6</v>
      </c>
      <c r="B43" s="1191"/>
      <c r="C43" s="1109"/>
      <c r="D43" s="1066"/>
      <c r="E43" s="1109">
        <f t="shared" si="2"/>
        <v>0</v>
      </c>
      <c r="F43" s="1192"/>
    </row>
    <row r="44" spans="1:6">
      <c r="A44" s="1109">
        <v>7</v>
      </c>
      <c r="B44" s="1191"/>
      <c r="C44" s="1109"/>
      <c r="D44" s="1066"/>
      <c r="E44" s="1109">
        <f t="shared" si="2"/>
        <v>0</v>
      </c>
      <c r="F44" s="1192"/>
    </row>
    <row r="45" spans="1:6">
      <c r="A45" s="1109">
        <v>8</v>
      </c>
      <c r="B45" s="1191"/>
      <c r="C45" s="1109"/>
      <c r="D45" s="1066"/>
      <c r="E45" s="1109">
        <f t="shared" si="2"/>
        <v>0</v>
      </c>
      <c r="F45" s="1192"/>
    </row>
    <row r="46" spans="1:6">
      <c r="A46" s="1109">
        <v>9</v>
      </c>
      <c r="B46" s="1191"/>
      <c r="C46" s="1109"/>
      <c r="D46" s="1066"/>
      <c r="E46" s="1109">
        <f t="shared" si="2"/>
        <v>0</v>
      </c>
      <c r="F46" s="1192"/>
    </row>
    <row r="47" spans="1:6">
      <c r="A47" s="1109">
        <v>10</v>
      </c>
      <c r="B47" s="1191"/>
      <c r="C47" s="1109"/>
      <c r="D47" s="1066"/>
      <c r="E47" s="1109">
        <f t="shared" si="2"/>
        <v>0</v>
      </c>
      <c r="F47" s="1192"/>
    </row>
    <row r="48" spans="1:6">
      <c r="A48" s="1109">
        <v>10</v>
      </c>
      <c r="B48" s="1191"/>
      <c r="C48" s="1109"/>
      <c r="D48" s="1066"/>
      <c r="E48" s="1109">
        <f t="shared" si="2"/>
        <v>0</v>
      </c>
      <c r="F48" s="1192"/>
    </row>
    <row r="49" spans="1:6">
      <c r="A49" s="1109"/>
      <c r="B49" s="1191"/>
      <c r="C49" s="1109"/>
      <c r="D49" s="1066"/>
      <c r="E49" s="1109"/>
      <c r="F49" s="1192"/>
    </row>
    <row r="50" spans="1:6">
      <c r="A50" s="1109"/>
      <c r="B50" s="1191"/>
      <c r="C50" s="1109"/>
      <c r="D50" s="1066"/>
      <c r="E50" s="1109"/>
      <c r="F50" s="1192"/>
    </row>
    <row r="51" spans="1:6">
      <c r="A51" s="1193"/>
      <c r="B51" s="1193"/>
      <c r="C51" s="1480" t="s">
        <v>1352</v>
      </c>
      <c r="D51" s="1481"/>
      <c r="E51" s="1194">
        <f>SUM(E38:E50)</f>
        <v>238</v>
      </c>
      <c r="F51" s="1195"/>
    </row>
    <row r="52" spans="1:6">
      <c r="A52" s="1196"/>
      <c r="B52" s="1196"/>
      <c r="C52" s="1475" t="s">
        <v>1353</v>
      </c>
      <c r="D52" s="1476"/>
      <c r="E52" s="1197">
        <f>E51+E36</f>
        <v>238</v>
      </c>
      <c r="F52" s="1198"/>
    </row>
  </sheetData>
  <mergeCells count="6">
    <mergeCell ref="C52:D52"/>
    <mergeCell ref="A3:F3"/>
    <mergeCell ref="C35:D35"/>
    <mergeCell ref="C36:D36"/>
    <mergeCell ref="A37:F37"/>
    <mergeCell ref="C51:D51"/>
  </mergeCells>
  <pageMargins left="0.7" right="0.7" top="0.75" bottom="0.75" header="0.3" footer="0.3"/>
  <pageSetup paperSize="9" scale="85"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sheetPr>
  <dimension ref="A1:M524"/>
  <sheetViews>
    <sheetView showGridLines="0" topLeftCell="A16" zoomScale="55" zoomScaleNormal="55" workbookViewId="0">
      <selection activeCell="F110" sqref="F110"/>
    </sheetView>
  </sheetViews>
  <sheetFormatPr defaultColWidth="8.81640625" defaultRowHeight="14.5" outlineLevelRow="1"/>
  <cols>
    <col min="1" max="1" width="8.81640625" style="329"/>
    <col min="2" max="2" width="30.1796875" style="329" customWidth="1"/>
    <col min="3" max="5" width="11.453125" style="329" customWidth="1"/>
    <col min="6" max="6" width="40.54296875" style="329" customWidth="1"/>
    <col min="7" max="7" width="8.81640625" style="329"/>
    <col min="8" max="8" width="17.7265625" style="329" customWidth="1"/>
    <col min="9" max="9" width="8.81640625" style="329"/>
    <col min="10" max="10" width="14.81640625" style="329" customWidth="1"/>
    <col min="11" max="11" width="8.81640625" style="329"/>
    <col min="12" max="12" width="11.453125" style="329" bestFit="1" customWidth="1"/>
    <col min="13" max="16384" width="8.81640625" style="329"/>
  </cols>
  <sheetData>
    <row r="1" spans="1:12">
      <c r="A1" s="1165"/>
      <c r="B1" s="1483" t="s">
        <v>322</v>
      </c>
      <c r="C1" s="1483"/>
      <c r="D1" s="327"/>
      <c r="E1" s="328"/>
      <c r="F1" s="1483" t="s">
        <v>331</v>
      </c>
      <c r="G1" s="1483"/>
      <c r="H1" s="328"/>
      <c r="I1" s="328"/>
      <c r="J1" s="328"/>
    </row>
    <row r="2" spans="1:12">
      <c r="A2" s="1166"/>
      <c r="B2" s="1167">
        <f>'[102]Top Sheet'!H8</f>
        <v>45183</v>
      </c>
      <c r="C2" s="1166" t="s">
        <v>323</v>
      </c>
      <c r="D2" s="330"/>
      <c r="E2" s="331"/>
      <c r="F2" s="1168" t="s">
        <v>334</v>
      </c>
      <c r="G2" s="1169">
        <v>1</v>
      </c>
      <c r="H2" s="328"/>
      <c r="I2" s="331"/>
      <c r="J2" s="328"/>
    </row>
    <row r="3" spans="1:12">
      <c r="A3" s="1166" t="s">
        <v>12</v>
      </c>
      <c r="B3" s="1170" t="s">
        <v>324</v>
      </c>
      <c r="C3" s="1166"/>
      <c r="D3" s="330"/>
      <c r="E3" s="332"/>
      <c r="F3" s="1168" t="s">
        <v>335</v>
      </c>
      <c r="G3" s="1169">
        <v>1</v>
      </c>
      <c r="H3" s="438"/>
      <c r="I3" s="332"/>
      <c r="J3" s="328"/>
    </row>
    <row r="4" spans="1:12">
      <c r="A4" s="1171">
        <v>1</v>
      </c>
      <c r="B4" s="1172" t="s">
        <v>325</v>
      </c>
      <c r="C4" s="1173">
        <v>32</v>
      </c>
      <c r="D4" s="330"/>
      <c r="E4" s="332"/>
      <c r="F4" s="1168" t="s">
        <v>336</v>
      </c>
      <c r="G4" s="1169">
        <v>1</v>
      </c>
      <c r="H4" s="438"/>
      <c r="I4" s="332"/>
      <c r="J4" s="328"/>
    </row>
    <row r="5" spans="1:12">
      <c r="A5" s="1171">
        <v>2</v>
      </c>
      <c r="B5" s="1172" t="s">
        <v>326</v>
      </c>
      <c r="C5" s="1173">
        <v>30</v>
      </c>
      <c r="D5" s="330"/>
      <c r="E5" s="332"/>
      <c r="F5" s="1168" t="s">
        <v>1149</v>
      </c>
      <c r="G5" s="1169">
        <v>3</v>
      </c>
      <c r="H5" s="438"/>
      <c r="I5" s="332"/>
      <c r="J5" s="328"/>
    </row>
    <row r="6" spans="1:12">
      <c r="A6" s="1171">
        <v>4</v>
      </c>
      <c r="B6" s="1172" t="s">
        <v>327</v>
      </c>
      <c r="C6" s="1173">
        <v>12</v>
      </c>
      <c r="D6" s="330"/>
      <c r="E6" s="332"/>
      <c r="F6" s="1168" t="s">
        <v>337</v>
      </c>
      <c r="G6" s="1169">
        <v>1</v>
      </c>
      <c r="H6" s="438"/>
      <c r="I6" s="332"/>
      <c r="J6" s="328"/>
    </row>
    <row r="7" spans="1:12">
      <c r="A7" s="1171">
        <v>5</v>
      </c>
      <c r="B7" s="1172" t="s">
        <v>328</v>
      </c>
      <c r="C7" s="1173">
        <v>60</v>
      </c>
      <c r="D7" s="330"/>
      <c r="E7" s="332"/>
      <c r="F7" s="1168" t="s">
        <v>338</v>
      </c>
      <c r="G7" s="1169">
        <v>1</v>
      </c>
      <c r="H7" s="438"/>
      <c r="I7" s="332"/>
      <c r="J7" s="328"/>
    </row>
    <row r="8" spans="1:12">
      <c r="A8" s="1171">
        <v>6</v>
      </c>
      <c r="B8" s="1172" t="s">
        <v>329</v>
      </c>
      <c r="C8" s="1173">
        <v>131</v>
      </c>
      <c r="D8" s="330"/>
      <c r="E8" s="332"/>
      <c r="F8" s="1168" t="s">
        <v>339</v>
      </c>
      <c r="G8" s="1169">
        <v>5</v>
      </c>
      <c r="H8" s="438"/>
      <c r="I8" s="332"/>
      <c r="J8" s="328"/>
    </row>
    <row r="9" spans="1:12">
      <c r="A9" s="1171">
        <v>7</v>
      </c>
      <c r="B9" s="1172" t="s">
        <v>357</v>
      </c>
      <c r="C9" s="1173">
        <v>4</v>
      </c>
      <c r="D9" s="330"/>
      <c r="E9" s="332"/>
      <c r="F9" s="1168" t="s">
        <v>340</v>
      </c>
      <c r="G9" s="1169">
        <v>2</v>
      </c>
      <c r="H9" s="439"/>
      <c r="I9" s="332"/>
      <c r="J9" s="328"/>
      <c r="L9" s="440"/>
    </row>
    <row r="10" spans="1:12">
      <c r="A10" s="1171">
        <v>8</v>
      </c>
      <c r="B10" s="1172" t="s">
        <v>1941</v>
      </c>
      <c r="C10" s="1173">
        <v>7</v>
      </c>
      <c r="D10" s="330"/>
      <c r="E10" s="332"/>
      <c r="F10" s="1168" t="s">
        <v>341</v>
      </c>
      <c r="G10" s="1169">
        <v>1</v>
      </c>
      <c r="H10" s="439"/>
      <c r="I10" s="332"/>
      <c r="J10" s="330"/>
    </row>
    <row r="11" spans="1:12">
      <c r="A11" s="1171">
        <v>9</v>
      </c>
      <c r="B11" s="1172" t="s">
        <v>1124</v>
      </c>
      <c r="C11" s="1173">
        <v>15</v>
      </c>
      <c r="D11" s="330"/>
      <c r="E11" s="332"/>
      <c r="F11" s="1168" t="s">
        <v>342</v>
      </c>
      <c r="G11" s="1169">
        <v>1</v>
      </c>
      <c r="H11" s="438"/>
      <c r="I11" s="332"/>
      <c r="J11" s="330"/>
    </row>
    <row r="12" spans="1:12">
      <c r="A12" s="1171"/>
      <c r="B12" s="1174" t="s">
        <v>330</v>
      </c>
      <c r="C12" s="1166">
        <f>SUM(C4:C11)</f>
        <v>291</v>
      </c>
      <c r="D12" s="330"/>
      <c r="E12" s="332"/>
      <c r="F12" s="1168" t="s">
        <v>343</v>
      </c>
      <c r="G12" s="1169">
        <v>1</v>
      </c>
      <c r="H12" s="438"/>
      <c r="I12" s="332"/>
      <c r="J12" s="330"/>
    </row>
    <row r="13" spans="1:12">
      <c r="A13" s="1166" t="s">
        <v>2</v>
      </c>
      <c r="B13" s="1174" t="s">
        <v>331</v>
      </c>
      <c r="C13" s="1171">
        <f>G19</f>
        <v>27</v>
      </c>
      <c r="D13" s="330"/>
      <c r="E13" s="332"/>
      <c r="F13" s="1168" t="s">
        <v>344</v>
      </c>
      <c r="G13" s="1169">
        <v>1</v>
      </c>
      <c r="H13" s="438"/>
      <c r="I13" s="332"/>
      <c r="J13" s="330"/>
    </row>
    <row r="14" spans="1:12">
      <c r="A14" s="1171"/>
      <c r="B14" s="1174" t="s">
        <v>332</v>
      </c>
      <c r="C14" s="1166">
        <f>C13</f>
        <v>27</v>
      </c>
      <c r="D14" s="330"/>
      <c r="E14" s="332"/>
      <c r="F14" s="1168" t="s">
        <v>345</v>
      </c>
      <c r="G14" s="1169">
        <v>1</v>
      </c>
      <c r="H14" s="438"/>
      <c r="I14" s="332"/>
      <c r="J14" s="330"/>
    </row>
    <row r="15" spans="1:12">
      <c r="A15" s="1172"/>
      <c r="B15" s="1174" t="s">
        <v>333</v>
      </c>
      <c r="C15" s="1166">
        <f>C14+C12</f>
        <v>318</v>
      </c>
      <c r="D15" s="330"/>
      <c r="E15" s="332"/>
      <c r="F15" s="1168" t="s">
        <v>346</v>
      </c>
      <c r="G15" s="1169">
        <v>1</v>
      </c>
      <c r="H15" s="437"/>
      <c r="I15" s="332"/>
      <c r="J15" s="330"/>
    </row>
    <row r="16" spans="1:12">
      <c r="A16" s="330"/>
      <c r="B16" s="327"/>
      <c r="C16" s="1175"/>
      <c r="D16" s="330"/>
      <c r="E16" s="332"/>
      <c r="F16" s="1168" t="s">
        <v>347</v>
      </c>
      <c r="G16" s="1169">
        <v>1</v>
      </c>
      <c r="H16" s="437"/>
      <c r="I16" s="332"/>
      <c r="J16" s="330"/>
    </row>
    <row r="17" spans="1:13">
      <c r="A17" s="330"/>
      <c r="B17" s="327"/>
      <c r="C17" s="1175"/>
      <c r="D17" s="330"/>
      <c r="E17" s="332"/>
      <c r="F17" s="1168" t="s">
        <v>348</v>
      </c>
      <c r="G17" s="1169">
        <v>2</v>
      </c>
      <c r="H17" s="437"/>
      <c r="I17" s="332"/>
      <c r="J17" s="330"/>
    </row>
    <row r="18" spans="1:13">
      <c r="A18" s="330"/>
      <c r="B18" s="327"/>
      <c r="C18" s="1175"/>
      <c r="D18" s="330"/>
      <c r="E18" s="332"/>
      <c r="F18" s="1168" t="s">
        <v>349</v>
      </c>
      <c r="G18" s="1169">
        <v>3</v>
      </c>
      <c r="H18" s="437"/>
      <c r="I18" s="332"/>
      <c r="J18" s="330"/>
    </row>
    <row r="19" spans="1:13">
      <c r="A19" s="330"/>
      <c r="B19" s="327"/>
      <c r="C19" s="1175"/>
      <c r="D19" s="330"/>
      <c r="E19" s="332"/>
      <c r="F19" s="1176"/>
      <c r="G19" s="1177">
        <f>SUM(G2:G18)</f>
        <v>27</v>
      </c>
      <c r="H19" s="437"/>
      <c r="I19" s="332"/>
      <c r="J19" s="330"/>
    </row>
    <row r="20" spans="1:13" ht="28.5">
      <c r="I20" s="1487" t="s">
        <v>2901</v>
      </c>
      <c r="J20" s="1487"/>
      <c r="K20" s="1487"/>
      <c r="L20" s="1487"/>
      <c r="M20" s="1487"/>
    </row>
    <row r="21" spans="1:13" ht="37">
      <c r="A21" s="1178" t="s">
        <v>61</v>
      </c>
      <c r="B21" s="1178" t="s">
        <v>4</v>
      </c>
      <c r="C21" s="1179" t="s">
        <v>1457</v>
      </c>
      <c r="D21" s="1179" t="s">
        <v>847</v>
      </c>
      <c r="E21" s="1179" t="s">
        <v>785</v>
      </c>
      <c r="F21" s="1178" t="s">
        <v>778</v>
      </c>
      <c r="I21" s="1241" t="s">
        <v>2504</v>
      </c>
      <c r="J21" s="1241" t="s">
        <v>2226</v>
      </c>
      <c r="K21" s="1241" t="s">
        <v>2899</v>
      </c>
      <c r="L21" s="1241" t="s">
        <v>2900</v>
      </c>
      <c r="M21" s="1242" t="s">
        <v>2031</v>
      </c>
    </row>
    <row r="22" spans="1:13">
      <c r="A22" s="1180"/>
      <c r="B22" s="1181">
        <v>44805</v>
      </c>
      <c r="C22" s="1182">
        <v>8</v>
      </c>
      <c r="D22" s="1183">
        <v>8</v>
      </c>
      <c r="E22" s="1183">
        <v>8</v>
      </c>
      <c r="F22" s="1184"/>
      <c r="I22" s="1239"/>
      <c r="J22" s="1239"/>
      <c r="K22" s="1239"/>
      <c r="L22" s="1239"/>
      <c r="M22" s="1239"/>
    </row>
    <row r="23" spans="1:13" hidden="1" outlineLevel="1">
      <c r="A23" s="1108">
        <v>1</v>
      </c>
      <c r="B23" s="1185">
        <v>44805</v>
      </c>
      <c r="C23" s="1108">
        <v>6</v>
      </c>
      <c r="D23" s="1108">
        <v>6</v>
      </c>
      <c r="E23" s="1108"/>
      <c r="F23" s="1484" t="s">
        <v>779</v>
      </c>
      <c r="I23" s="1239"/>
      <c r="J23" s="1239"/>
      <c r="K23" s="1239"/>
      <c r="L23" s="1239"/>
      <c r="M23" s="1239"/>
    </row>
    <row r="24" spans="1:13" hidden="1" outlineLevel="1">
      <c r="A24" s="1108">
        <v>2</v>
      </c>
      <c r="B24" s="1185">
        <v>44806</v>
      </c>
      <c r="C24" s="1108">
        <v>340</v>
      </c>
      <c r="D24" s="1108">
        <v>160</v>
      </c>
      <c r="E24" s="1108"/>
      <c r="F24" s="1485"/>
      <c r="I24" s="1239"/>
      <c r="J24" s="1239"/>
      <c r="K24" s="1239"/>
      <c r="L24" s="1239"/>
      <c r="M24" s="1239"/>
    </row>
    <row r="25" spans="1:13" hidden="1" outlineLevel="1">
      <c r="A25" s="1108">
        <v>3</v>
      </c>
      <c r="B25" s="1185">
        <v>44807</v>
      </c>
      <c r="C25" s="1108">
        <v>340</v>
      </c>
      <c r="D25" s="1108">
        <v>155</v>
      </c>
      <c r="E25" s="1108">
        <f t="shared" ref="E25:E52" si="0">C25-D25</f>
        <v>185</v>
      </c>
      <c r="F25" s="1485"/>
      <c r="I25" s="1239"/>
      <c r="J25" s="1239"/>
      <c r="K25" s="1239"/>
      <c r="L25" s="1239"/>
      <c r="M25" s="1239"/>
    </row>
    <row r="26" spans="1:13" hidden="1" outlineLevel="1">
      <c r="A26" s="1108">
        <v>4</v>
      </c>
      <c r="B26" s="1185">
        <v>44808</v>
      </c>
      <c r="C26" s="1108">
        <v>340</v>
      </c>
      <c r="D26" s="1108">
        <v>15</v>
      </c>
      <c r="E26" s="1108">
        <f t="shared" si="0"/>
        <v>325</v>
      </c>
      <c r="F26" s="1485"/>
      <c r="I26" s="1239"/>
      <c r="J26" s="1239"/>
      <c r="K26" s="1239"/>
      <c r="L26" s="1239"/>
      <c r="M26" s="1239"/>
    </row>
    <row r="27" spans="1:13" hidden="1" outlineLevel="1">
      <c r="A27" s="1108">
        <v>5</v>
      </c>
      <c r="B27" s="1185">
        <v>44809</v>
      </c>
      <c r="C27" s="1108">
        <v>340</v>
      </c>
      <c r="D27" s="1108">
        <v>140</v>
      </c>
      <c r="E27" s="1108">
        <f t="shared" si="0"/>
        <v>200</v>
      </c>
      <c r="F27" s="1485"/>
      <c r="I27" s="1239"/>
      <c r="J27" s="1239"/>
      <c r="K27" s="1239"/>
      <c r="L27" s="1239"/>
      <c r="M27" s="1239"/>
    </row>
    <row r="28" spans="1:13" hidden="1" outlineLevel="1">
      <c r="A28" s="1108">
        <v>6</v>
      </c>
      <c r="B28" s="1185">
        <v>44810</v>
      </c>
      <c r="C28" s="1108">
        <v>340</v>
      </c>
      <c r="D28" s="1108">
        <v>155</v>
      </c>
      <c r="E28" s="1108">
        <f t="shared" si="0"/>
        <v>185</v>
      </c>
      <c r="F28" s="1485"/>
      <c r="I28" s="1239"/>
      <c r="J28" s="1239"/>
      <c r="K28" s="1239"/>
      <c r="L28" s="1239"/>
      <c r="M28" s="1239"/>
    </row>
    <row r="29" spans="1:13" hidden="1" outlineLevel="1">
      <c r="A29" s="1108">
        <v>7</v>
      </c>
      <c r="B29" s="1185">
        <v>44811</v>
      </c>
      <c r="C29" s="1108">
        <v>340</v>
      </c>
      <c r="D29" s="1108">
        <v>158</v>
      </c>
      <c r="E29" s="1108">
        <f t="shared" si="0"/>
        <v>182</v>
      </c>
      <c r="F29" s="1485"/>
      <c r="I29" s="1239"/>
      <c r="J29" s="1239"/>
      <c r="K29" s="1239"/>
      <c r="L29" s="1239"/>
      <c r="M29" s="1239"/>
    </row>
    <row r="30" spans="1:13" hidden="1" outlineLevel="1">
      <c r="A30" s="1108">
        <v>8</v>
      </c>
      <c r="B30" s="1185">
        <v>44812</v>
      </c>
      <c r="C30" s="1108">
        <v>340</v>
      </c>
      <c r="D30" s="1108">
        <v>160</v>
      </c>
      <c r="E30" s="1108">
        <f t="shared" si="0"/>
        <v>180</v>
      </c>
      <c r="F30" s="1485"/>
      <c r="I30" s="1239"/>
      <c r="J30" s="1239"/>
      <c r="K30" s="1239"/>
      <c r="L30" s="1239"/>
      <c r="M30" s="1239"/>
    </row>
    <row r="31" spans="1:13" hidden="1" outlineLevel="1">
      <c r="A31" s="1108">
        <v>9</v>
      </c>
      <c r="B31" s="1185">
        <v>44813</v>
      </c>
      <c r="C31" s="1108">
        <v>340</v>
      </c>
      <c r="D31" s="1108">
        <v>164</v>
      </c>
      <c r="E31" s="1108">
        <f t="shared" si="0"/>
        <v>176</v>
      </c>
      <c r="F31" s="1485"/>
      <c r="I31" s="1239"/>
      <c r="J31" s="1239"/>
      <c r="K31" s="1239"/>
      <c r="L31" s="1239"/>
      <c r="M31" s="1239"/>
    </row>
    <row r="32" spans="1:13" hidden="1" outlineLevel="1">
      <c r="A32" s="1108">
        <v>10</v>
      </c>
      <c r="B32" s="1185">
        <v>44814</v>
      </c>
      <c r="C32" s="1108">
        <v>340</v>
      </c>
      <c r="D32" s="1108">
        <v>160</v>
      </c>
      <c r="E32" s="1108">
        <f t="shared" si="0"/>
        <v>180</v>
      </c>
      <c r="F32" s="1485"/>
      <c r="I32" s="1239"/>
      <c r="J32" s="1239"/>
      <c r="K32" s="1239"/>
      <c r="L32" s="1239"/>
      <c r="M32" s="1239"/>
    </row>
    <row r="33" spans="1:13" hidden="1" outlineLevel="1">
      <c r="A33" s="1108">
        <v>11</v>
      </c>
      <c r="B33" s="1185">
        <v>44815</v>
      </c>
      <c r="C33" s="1108">
        <v>340</v>
      </c>
      <c r="D33" s="1108">
        <v>20</v>
      </c>
      <c r="E33" s="1108">
        <f t="shared" si="0"/>
        <v>320</v>
      </c>
      <c r="F33" s="1485"/>
      <c r="I33" s="1239"/>
      <c r="J33" s="1239"/>
      <c r="K33" s="1239"/>
      <c r="L33" s="1239"/>
      <c r="M33" s="1239"/>
    </row>
    <row r="34" spans="1:13" hidden="1" outlineLevel="1">
      <c r="A34" s="1108">
        <v>12</v>
      </c>
      <c r="B34" s="1185">
        <v>44816</v>
      </c>
      <c r="C34" s="1108">
        <v>340</v>
      </c>
      <c r="D34" s="1108">
        <v>155</v>
      </c>
      <c r="E34" s="1108">
        <f t="shared" si="0"/>
        <v>185</v>
      </c>
      <c r="F34" s="1485"/>
      <c r="I34" s="1239"/>
      <c r="J34" s="1239"/>
      <c r="K34" s="1239"/>
      <c r="L34" s="1239"/>
      <c r="M34" s="1239"/>
    </row>
    <row r="35" spans="1:13" hidden="1" outlineLevel="1">
      <c r="A35" s="1108">
        <v>13</v>
      </c>
      <c r="B35" s="1185">
        <v>44817</v>
      </c>
      <c r="C35" s="1108">
        <v>340</v>
      </c>
      <c r="D35" s="1108">
        <v>166</v>
      </c>
      <c r="E35" s="1108">
        <f t="shared" si="0"/>
        <v>174</v>
      </c>
      <c r="F35" s="1485"/>
      <c r="I35" s="1239"/>
      <c r="J35" s="1239"/>
      <c r="K35" s="1239"/>
      <c r="L35" s="1239"/>
      <c r="M35" s="1239"/>
    </row>
    <row r="36" spans="1:13" hidden="1" outlineLevel="1">
      <c r="A36" s="1108">
        <v>14</v>
      </c>
      <c r="B36" s="1185">
        <v>44818</v>
      </c>
      <c r="C36" s="1108">
        <v>340</v>
      </c>
      <c r="D36" s="1108">
        <v>175</v>
      </c>
      <c r="E36" s="1108">
        <f t="shared" si="0"/>
        <v>165</v>
      </c>
      <c r="F36" s="1485"/>
      <c r="I36" s="1239"/>
      <c r="J36" s="1239"/>
      <c r="K36" s="1239"/>
      <c r="L36" s="1239"/>
      <c r="M36" s="1239"/>
    </row>
    <row r="37" spans="1:13" hidden="1" outlineLevel="1">
      <c r="A37" s="1108">
        <v>15</v>
      </c>
      <c r="B37" s="1185">
        <v>44819</v>
      </c>
      <c r="C37" s="1108">
        <v>340</v>
      </c>
      <c r="D37" s="1108">
        <v>174</v>
      </c>
      <c r="E37" s="1108">
        <f t="shared" si="0"/>
        <v>166</v>
      </c>
      <c r="F37" s="1485"/>
      <c r="I37" s="1239"/>
      <c r="J37" s="1239"/>
      <c r="K37" s="1239"/>
      <c r="L37" s="1239"/>
      <c r="M37" s="1239"/>
    </row>
    <row r="38" spans="1:13" hidden="1" outlineLevel="1">
      <c r="A38" s="1108">
        <v>16</v>
      </c>
      <c r="B38" s="1185">
        <v>44820</v>
      </c>
      <c r="C38" s="1108">
        <v>340</v>
      </c>
      <c r="D38" s="1108">
        <v>174</v>
      </c>
      <c r="E38" s="1108">
        <f t="shared" si="0"/>
        <v>166</v>
      </c>
      <c r="F38" s="1485"/>
      <c r="I38" s="1239"/>
      <c r="J38" s="1239"/>
      <c r="K38" s="1239"/>
      <c r="L38" s="1239"/>
      <c r="M38" s="1239"/>
    </row>
    <row r="39" spans="1:13" hidden="1" outlineLevel="1">
      <c r="A39" s="1108">
        <v>17</v>
      </c>
      <c r="B39" s="1185">
        <v>44821</v>
      </c>
      <c r="C39" s="1108">
        <v>340</v>
      </c>
      <c r="D39" s="1108">
        <v>0</v>
      </c>
      <c r="E39" s="1108">
        <f t="shared" si="0"/>
        <v>340</v>
      </c>
      <c r="F39" s="1485"/>
      <c r="I39" s="1239"/>
      <c r="J39" s="1239"/>
      <c r="K39" s="1239"/>
      <c r="L39" s="1239"/>
      <c r="M39" s="1239"/>
    </row>
    <row r="40" spans="1:13" hidden="1" outlineLevel="1">
      <c r="A40" s="1108">
        <v>18</v>
      </c>
      <c r="B40" s="1185">
        <v>44822</v>
      </c>
      <c r="C40" s="1108">
        <v>340</v>
      </c>
      <c r="D40" s="1108">
        <v>42</v>
      </c>
      <c r="E40" s="1108">
        <f t="shared" si="0"/>
        <v>298</v>
      </c>
      <c r="F40" s="1485"/>
      <c r="I40" s="1239"/>
      <c r="J40" s="1239"/>
      <c r="K40" s="1239"/>
      <c r="L40" s="1239"/>
      <c r="M40" s="1239"/>
    </row>
    <row r="41" spans="1:13" hidden="1" outlineLevel="1">
      <c r="A41" s="1108">
        <v>19</v>
      </c>
      <c r="B41" s="1185">
        <v>44823</v>
      </c>
      <c r="C41" s="1108">
        <v>340</v>
      </c>
      <c r="D41" s="1108">
        <v>169</v>
      </c>
      <c r="E41" s="1108">
        <f t="shared" si="0"/>
        <v>171</v>
      </c>
      <c r="F41" s="1485"/>
      <c r="I41" s="1239"/>
      <c r="J41" s="1239"/>
      <c r="K41" s="1239"/>
      <c r="L41" s="1239"/>
      <c r="M41" s="1239"/>
    </row>
    <row r="42" spans="1:13" hidden="1" outlineLevel="1">
      <c r="A42" s="1108">
        <v>20</v>
      </c>
      <c r="B42" s="1185">
        <v>44824</v>
      </c>
      <c r="C42" s="1108">
        <v>340</v>
      </c>
      <c r="D42" s="1108">
        <v>168</v>
      </c>
      <c r="E42" s="1108">
        <f t="shared" si="0"/>
        <v>172</v>
      </c>
      <c r="F42" s="1486"/>
      <c r="I42" s="1239"/>
      <c r="J42" s="1239"/>
      <c r="K42" s="1239"/>
      <c r="L42" s="1239"/>
      <c r="M42" s="1239"/>
    </row>
    <row r="43" spans="1:13" hidden="1" outlineLevel="1">
      <c r="A43" s="1108">
        <v>21</v>
      </c>
      <c r="B43" s="1185">
        <v>44825</v>
      </c>
      <c r="C43" s="1108">
        <v>340</v>
      </c>
      <c r="D43" s="1108">
        <v>170</v>
      </c>
      <c r="E43" s="1108">
        <f t="shared" si="0"/>
        <v>170</v>
      </c>
      <c r="F43" s="1186"/>
      <c r="I43" s="1239"/>
      <c r="J43" s="1239"/>
      <c r="K43" s="1239"/>
      <c r="L43" s="1239"/>
      <c r="M43" s="1239"/>
    </row>
    <row r="44" spans="1:13" hidden="1" outlineLevel="1">
      <c r="A44" s="1108">
        <v>22</v>
      </c>
      <c r="B44" s="1185">
        <v>44826</v>
      </c>
      <c r="C44" s="1108">
        <v>340</v>
      </c>
      <c r="D44" s="1108">
        <v>167</v>
      </c>
      <c r="E44" s="1108">
        <f t="shared" si="0"/>
        <v>173</v>
      </c>
      <c r="F44" s="1186"/>
      <c r="I44" s="1239"/>
      <c r="J44" s="1239"/>
      <c r="K44" s="1239"/>
      <c r="L44" s="1239"/>
      <c r="M44" s="1239"/>
    </row>
    <row r="45" spans="1:13" hidden="1" outlineLevel="1">
      <c r="A45" s="1108">
        <v>23</v>
      </c>
      <c r="B45" s="1185">
        <v>44827</v>
      </c>
      <c r="C45" s="1108">
        <v>340</v>
      </c>
      <c r="D45" s="1108">
        <v>167</v>
      </c>
      <c r="E45" s="1108">
        <f t="shared" si="0"/>
        <v>173</v>
      </c>
      <c r="F45" s="1186"/>
      <c r="I45" s="1239"/>
      <c r="J45" s="1239"/>
      <c r="K45" s="1239"/>
      <c r="L45" s="1239"/>
      <c r="M45" s="1239"/>
    </row>
    <row r="46" spans="1:13" hidden="1" outlineLevel="1">
      <c r="A46" s="1108">
        <v>24</v>
      </c>
      <c r="B46" s="1185">
        <v>44828</v>
      </c>
      <c r="C46" s="1108">
        <v>340</v>
      </c>
      <c r="D46" s="1108">
        <v>167</v>
      </c>
      <c r="E46" s="1108">
        <f t="shared" si="0"/>
        <v>173</v>
      </c>
      <c r="F46" s="1186"/>
      <c r="I46" s="1239"/>
      <c r="J46" s="1239"/>
      <c r="K46" s="1239"/>
      <c r="L46" s="1239"/>
      <c r="M46" s="1239"/>
    </row>
    <row r="47" spans="1:13" hidden="1" outlineLevel="1">
      <c r="A47" s="1108">
        <v>25</v>
      </c>
      <c r="B47" s="1185">
        <v>44829</v>
      </c>
      <c r="C47" s="1108">
        <v>340</v>
      </c>
      <c r="D47" s="1108">
        <v>0</v>
      </c>
      <c r="E47" s="1108">
        <f t="shared" si="0"/>
        <v>340</v>
      </c>
      <c r="F47" s="1186"/>
      <c r="I47" s="1239"/>
      <c r="J47" s="1239"/>
      <c r="K47" s="1239"/>
      <c r="L47" s="1239"/>
      <c r="M47" s="1239"/>
    </row>
    <row r="48" spans="1:13" hidden="1" outlineLevel="1">
      <c r="A48" s="1108">
        <v>26</v>
      </c>
      <c r="B48" s="1185">
        <v>44830</v>
      </c>
      <c r="C48" s="1108">
        <v>340</v>
      </c>
      <c r="D48" s="1108">
        <v>195</v>
      </c>
      <c r="E48" s="1108">
        <f t="shared" si="0"/>
        <v>145</v>
      </c>
      <c r="F48" s="1186"/>
      <c r="I48" s="1239"/>
      <c r="J48" s="1239"/>
      <c r="K48" s="1239"/>
      <c r="L48" s="1239"/>
      <c r="M48" s="1239"/>
    </row>
    <row r="49" spans="1:13" hidden="1" outlineLevel="1">
      <c r="A49" s="1108">
        <v>27</v>
      </c>
      <c r="B49" s="1185">
        <v>44831</v>
      </c>
      <c r="C49" s="1108">
        <v>340</v>
      </c>
      <c r="D49" s="1108">
        <v>199</v>
      </c>
      <c r="E49" s="1108">
        <f t="shared" si="0"/>
        <v>141</v>
      </c>
      <c r="F49" s="1186"/>
      <c r="I49" s="1239"/>
      <c r="J49" s="1239"/>
      <c r="K49" s="1239"/>
      <c r="L49" s="1239"/>
      <c r="M49" s="1239"/>
    </row>
    <row r="50" spans="1:13" hidden="1" outlineLevel="1">
      <c r="A50" s="1108">
        <v>28</v>
      </c>
      <c r="B50" s="1185">
        <v>44832</v>
      </c>
      <c r="C50" s="1108">
        <v>340</v>
      </c>
      <c r="D50" s="1108">
        <v>199</v>
      </c>
      <c r="E50" s="1108">
        <f t="shared" si="0"/>
        <v>141</v>
      </c>
      <c r="F50" s="1186"/>
      <c r="I50" s="1239"/>
      <c r="J50" s="1239"/>
      <c r="K50" s="1239"/>
      <c r="L50" s="1239"/>
      <c r="M50" s="1239"/>
    </row>
    <row r="51" spans="1:13" hidden="1" outlineLevel="1">
      <c r="A51" s="1108">
        <v>29</v>
      </c>
      <c r="B51" s="1185">
        <v>44833</v>
      </c>
      <c r="C51" s="1108">
        <v>340</v>
      </c>
      <c r="D51" s="1108">
        <v>200</v>
      </c>
      <c r="E51" s="1108">
        <f t="shared" si="0"/>
        <v>140</v>
      </c>
      <c r="F51" s="1186"/>
      <c r="I51" s="1239"/>
      <c r="J51" s="1239"/>
      <c r="K51" s="1239"/>
      <c r="L51" s="1239"/>
      <c r="M51" s="1239"/>
    </row>
    <row r="52" spans="1:13" hidden="1" outlineLevel="1">
      <c r="A52" s="1108">
        <v>30</v>
      </c>
      <c r="B52" s="1185">
        <v>44834</v>
      </c>
      <c r="C52" s="1108">
        <v>340</v>
      </c>
      <c r="D52" s="1108">
        <v>203</v>
      </c>
      <c r="E52" s="1108">
        <f t="shared" si="0"/>
        <v>137</v>
      </c>
      <c r="F52" s="1186"/>
      <c r="I52" s="1239"/>
      <c r="J52" s="1239"/>
      <c r="K52" s="1239"/>
      <c r="L52" s="1239"/>
      <c r="M52" s="1239"/>
    </row>
    <row r="53" spans="1:13" outlineLevel="1" collapsed="1">
      <c r="A53" s="1180"/>
      <c r="B53" s="1181">
        <v>44835</v>
      </c>
      <c r="C53" s="1182">
        <f>AVERAGE(C54:C83)</f>
        <v>340</v>
      </c>
      <c r="D53" s="1183">
        <f>AVERAGE(D54:D83)</f>
        <v>219.20833333333334</v>
      </c>
      <c r="E53" s="1183">
        <f>AVERAGE(E54:E83)</f>
        <v>164.63333333333333</v>
      </c>
      <c r="F53" s="1184"/>
      <c r="I53" s="1239"/>
      <c r="J53" s="1239"/>
      <c r="K53" s="1239"/>
      <c r="L53" s="1239"/>
      <c r="M53" s="1239"/>
    </row>
    <row r="54" spans="1:13" ht="14.9" hidden="1" customHeight="1" outlineLevel="1">
      <c r="A54" s="1108">
        <v>1</v>
      </c>
      <c r="B54" s="1185">
        <v>44835</v>
      </c>
      <c r="C54" s="1108">
        <v>340</v>
      </c>
      <c r="D54" s="1108">
        <v>203</v>
      </c>
      <c r="E54" s="1108">
        <f>C54-D54</f>
        <v>137</v>
      </c>
      <c r="F54" s="1187"/>
      <c r="I54" s="1239"/>
      <c r="J54" s="1239"/>
      <c r="K54" s="1239"/>
      <c r="L54" s="1239"/>
      <c r="M54" s="1239"/>
    </row>
    <row r="55" spans="1:13" hidden="1" outlineLevel="1">
      <c r="A55" s="1108">
        <v>2</v>
      </c>
      <c r="B55" s="1185">
        <f>B54+1</f>
        <v>44836</v>
      </c>
      <c r="C55" s="1108">
        <v>340</v>
      </c>
      <c r="D55" s="1108"/>
      <c r="E55" s="1108">
        <f t="shared" ref="E55:E83" si="1">C55-D55</f>
        <v>340</v>
      </c>
      <c r="F55" s="1187"/>
      <c r="I55" s="1239"/>
      <c r="J55" s="1239"/>
      <c r="K55" s="1239"/>
      <c r="L55" s="1239"/>
      <c r="M55" s="1239"/>
    </row>
    <row r="56" spans="1:13" hidden="1" outlineLevel="1">
      <c r="A56" s="1108">
        <v>3</v>
      </c>
      <c r="B56" s="1185">
        <f t="shared" ref="B56:B83" si="2">B55+1</f>
        <v>44837</v>
      </c>
      <c r="C56" s="1108">
        <v>340</v>
      </c>
      <c r="D56" s="1108">
        <v>199</v>
      </c>
      <c r="E56" s="1108">
        <f t="shared" si="1"/>
        <v>141</v>
      </c>
      <c r="F56" s="1187"/>
      <c r="I56" s="1239"/>
      <c r="J56" s="1239"/>
      <c r="K56" s="1239"/>
      <c r="L56" s="1239"/>
      <c r="M56" s="1239"/>
    </row>
    <row r="57" spans="1:13" hidden="1" outlineLevel="1">
      <c r="A57" s="1108">
        <v>4</v>
      </c>
      <c r="B57" s="1185">
        <f t="shared" si="2"/>
        <v>44838</v>
      </c>
      <c r="C57" s="1108">
        <v>340</v>
      </c>
      <c r="D57" s="1108">
        <v>204</v>
      </c>
      <c r="E57" s="1108">
        <f t="shared" si="1"/>
        <v>136</v>
      </c>
      <c r="F57" s="1187"/>
      <c r="I57" s="1239"/>
      <c r="J57" s="1239"/>
      <c r="K57" s="1239"/>
      <c r="L57" s="1239"/>
      <c r="M57" s="1239"/>
    </row>
    <row r="58" spans="1:13" hidden="1" outlineLevel="1">
      <c r="A58" s="1108">
        <v>5</v>
      </c>
      <c r="B58" s="1185">
        <f t="shared" si="2"/>
        <v>44839</v>
      </c>
      <c r="C58" s="1108">
        <v>340</v>
      </c>
      <c r="D58" s="1108">
        <v>157</v>
      </c>
      <c r="E58" s="1108">
        <f t="shared" si="1"/>
        <v>183</v>
      </c>
      <c r="F58" s="1187"/>
      <c r="I58" s="1239"/>
      <c r="J58" s="1239"/>
      <c r="K58" s="1239"/>
      <c r="L58" s="1239"/>
      <c r="M58" s="1239"/>
    </row>
    <row r="59" spans="1:13" hidden="1" outlineLevel="1">
      <c r="A59" s="1108">
        <v>6</v>
      </c>
      <c r="B59" s="1185">
        <f t="shared" si="2"/>
        <v>44840</v>
      </c>
      <c r="C59" s="1108">
        <v>340</v>
      </c>
      <c r="D59" s="1108">
        <v>199</v>
      </c>
      <c r="E59" s="1108">
        <f t="shared" si="1"/>
        <v>141</v>
      </c>
      <c r="F59" s="1187"/>
      <c r="I59" s="1239"/>
      <c r="J59" s="1239"/>
      <c r="K59" s="1239"/>
      <c r="L59" s="1239"/>
      <c r="M59" s="1239"/>
    </row>
    <row r="60" spans="1:13" hidden="1" outlineLevel="1">
      <c r="A60" s="1108">
        <v>7</v>
      </c>
      <c r="B60" s="1185">
        <f t="shared" si="2"/>
        <v>44841</v>
      </c>
      <c r="C60" s="1108">
        <v>340</v>
      </c>
      <c r="D60" s="1108">
        <v>200</v>
      </c>
      <c r="E60" s="1108">
        <f t="shared" si="1"/>
        <v>140</v>
      </c>
      <c r="F60" s="1187"/>
      <c r="I60" s="1239"/>
      <c r="J60" s="1239"/>
      <c r="K60" s="1239"/>
      <c r="L60" s="1239"/>
      <c r="M60" s="1239"/>
    </row>
    <row r="61" spans="1:13" hidden="1" outlineLevel="1">
      <c r="A61" s="1108">
        <v>8</v>
      </c>
      <c r="B61" s="1185">
        <f t="shared" si="2"/>
        <v>44842</v>
      </c>
      <c r="C61" s="1108">
        <v>340</v>
      </c>
      <c r="D61" s="1108">
        <v>228</v>
      </c>
      <c r="E61" s="1108">
        <f t="shared" si="1"/>
        <v>112</v>
      </c>
      <c r="F61" s="1187"/>
      <c r="I61" s="1239"/>
      <c r="J61" s="1239"/>
      <c r="K61" s="1239"/>
      <c r="L61" s="1239"/>
      <c r="M61" s="1239"/>
    </row>
    <row r="62" spans="1:13" hidden="1" outlineLevel="1">
      <c r="A62" s="1108">
        <v>9</v>
      </c>
      <c r="B62" s="1185">
        <f t="shared" si="2"/>
        <v>44843</v>
      </c>
      <c r="C62" s="1108">
        <v>340</v>
      </c>
      <c r="D62" s="1108"/>
      <c r="E62" s="1108">
        <f t="shared" si="1"/>
        <v>340</v>
      </c>
      <c r="F62" s="1187"/>
      <c r="I62" s="1239"/>
      <c r="J62" s="1239"/>
      <c r="K62" s="1239"/>
      <c r="L62" s="1239"/>
      <c r="M62" s="1239"/>
    </row>
    <row r="63" spans="1:13" hidden="1" outlineLevel="1">
      <c r="A63" s="1108">
        <v>10</v>
      </c>
      <c r="B63" s="1185">
        <f t="shared" si="2"/>
        <v>44844</v>
      </c>
      <c r="C63" s="1108">
        <v>340</v>
      </c>
      <c r="D63" s="1108">
        <v>231</v>
      </c>
      <c r="E63" s="1108">
        <f t="shared" si="1"/>
        <v>109</v>
      </c>
      <c r="F63" s="1187"/>
      <c r="I63" s="1239"/>
      <c r="J63" s="1239"/>
      <c r="K63" s="1239"/>
      <c r="L63" s="1239"/>
      <c r="M63" s="1239"/>
    </row>
    <row r="64" spans="1:13" hidden="1" outlineLevel="1">
      <c r="A64" s="1108">
        <v>11</v>
      </c>
      <c r="B64" s="1185">
        <f t="shared" si="2"/>
        <v>44845</v>
      </c>
      <c r="C64" s="1108">
        <v>340</v>
      </c>
      <c r="D64" s="1108">
        <v>227</v>
      </c>
      <c r="E64" s="1108">
        <f t="shared" si="1"/>
        <v>113</v>
      </c>
      <c r="F64" s="1187"/>
      <c r="I64" s="1239"/>
      <c r="J64" s="1239"/>
      <c r="K64" s="1239"/>
      <c r="L64" s="1239"/>
      <c r="M64" s="1239"/>
    </row>
    <row r="65" spans="1:13" hidden="1" outlineLevel="1">
      <c r="A65" s="1108">
        <v>12</v>
      </c>
      <c r="B65" s="1185">
        <f t="shared" si="2"/>
        <v>44846</v>
      </c>
      <c r="C65" s="1108">
        <v>340</v>
      </c>
      <c r="D65" s="1108">
        <v>228</v>
      </c>
      <c r="E65" s="1108">
        <f t="shared" si="1"/>
        <v>112</v>
      </c>
      <c r="F65" s="1187"/>
      <c r="I65" s="1239"/>
      <c r="J65" s="1239"/>
      <c r="K65" s="1239"/>
      <c r="L65" s="1239"/>
      <c r="M65" s="1239"/>
    </row>
    <row r="66" spans="1:13" hidden="1" outlineLevel="1">
      <c r="A66" s="1108">
        <v>13</v>
      </c>
      <c r="B66" s="1185">
        <f t="shared" si="2"/>
        <v>44847</v>
      </c>
      <c r="C66" s="1108">
        <v>340</v>
      </c>
      <c r="D66" s="1108">
        <v>232</v>
      </c>
      <c r="E66" s="1108">
        <f t="shared" si="1"/>
        <v>108</v>
      </c>
      <c r="F66" s="1187"/>
      <c r="I66" s="1239"/>
      <c r="J66" s="1239"/>
      <c r="K66" s="1239"/>
      <c r="L66" s="1239"/>
      <c r="M66" s="1239"/>
    </row>
    <row r="67" spans="1:13" hidden="1" outlineLevel="1">
      <c r="A67" s="1108">
        <v>14</v>
      </c>
      <c r="B67" s="1185">
        <f t="shared" si="2"/>
        <v>44848</v>
      </c>
      <c r="C67" s="1108">
        <v>340</v>
      </c>
      <c r="D67" s="1108">
        <v>234</v>
      </c>
      <c r="E67" s="1108">
        <f t="shared" si="1"/>
        <v>106</v>
      </c>
      <c r="F67" s="1187"/>
      <c r="I67" s="1239"/>
      <c r="J67" s="1239"/>
      <c r="K67" s="1239"/>
      <c r="L67" s="1239"/>
      <c r="M67" s="1239"/>
    </row>
    <row r="68" spans="1:13" hidden="1" outlineLevel="1">
      <c r="A68" s="1108">
        <v>15</v>
      </c>
      <c r="B68" s="1185">
        <f t="shared" si="2"/>
        <v>44849</v>
      </c>
      <c r="C68" s="1108">
        <v>340</v>
      </c>
      <c r="D68" s="1108">
        <v>231</v>
      </c>
      <c r="E68" s="1108">
        <f t="shared" si="1"/>
        <v>109</v>
      </c>
      <c r="F68" s="1187"/>
      <c r="I68" s="1239"/>
      <c r="J68" s="1239"/>
      <c r="K68" s="1239"/>
      <c r="L68" s="1239"/>
      <c r="M68" s="1239"/>
    </row>
    <row r="69" spans="1:13" hidden="1" outlineLevel="1">
      <c r="A69" s="1108">
        <v>16</v>
      </c>
      <c r="B69" s="1185">
        <f t="shared" si="2"/>
        <v>44850</v>
      </c>
      <c r="C69" s="1108">
        <v>340</v>
      </c>
      <c r="D69" s="1108"/>
      <c r="E69" s="1108">
        <f t="shared" si="1"/>
        <v>340</v>
      </c>
      <c r="F69" s="1187"/>
      <c r="I69" s="1239"/>
      <c r="J69" s="1239"/>
      <c r="K69" s="1239"/>
      <c r="L69" s="1239"/>
      <c r="M69" s="1239"/>
    </row>
    <row r="70" spans="1:13" hidden="1" outlineLevel="1">
      <c r="A70" s="1108">
        <v>17</v>
      </c>
      <c r="B70" s="1185">
        <f t="shared" si="2"/>
        <v>44851</v>
      </c>
      <c r="C70" s="1108">
        <v>340</v>
      </c>
      <c r="D70" s="1108">
        <v>234</v>
      </c>
      <c r="E70" s="1108">
        <f t="shared" si="1"/>
        <v>106</v>
      </c>
      <c r="F70" s="1187"/>
      <c r="I70" s="1239"/>
      <c r="J70" s="1239"/>
      <c r="K70" s="1239"/>
      <c r="L70" s="1239"/>
      <c r="M70" s="1239"/>
    </row>
    <row r="71" spans="1:13" hidden="1" outlineLevel="1">
      <c r="A71" s="1108">
        <v>18</v>
      </c>
      <c r="B71" s="1185">
        <f t="shared" si="2"/>
        <v>44852</v>
      </c>
      <c r="C71" s="1108">
        <v>340</v>
      </c>
      <c r="D71" s="1108">
        <v>230</v>
      </c>
      <c r="E71" s="1108">
        <f t="shared" si="1"/>
        <v>110</v>
      </c>
      <c r="F71" s="1187"/>
      <c r="I71" s="1239"/>
      <c r="J71" s="1239"/>
      <c r="K71" s="1239"/>
      <c r="L71" s="1239"/>
      <c r="M71" s="1239"/>
    </row>
    <row r="72" spans="1:13" hidden="1" outlineLevel="1">
      <c r="A72" s="1108">
        <v>19</v>
      </c>
      <c r="B72" s="1185">
        <f t="shared" si="2"/>
        <v>44853</v>
      </c>
      <c r="C72" s="1108">
        <v>340</v>
      </c>
      <c r="D72" s="1108">
        <v>229</v>
      </c>
      <c r="E72" s="1108">
        <f t="shared" si="1"/>
        <v>111</v>
      </c>
      <c r="F72" s="1187"/>
      <c r="I72" s="1239"/>
      <c r="J72" s="1239"/>
      <c r="K72" s="1239"/>
      <c r="L72" s="1239"/>
      <c r="M72" s="1239"/>
    </row>
    <row r="73" spans="1:13" hidden="1" outlineLevel="1">
      <c r="A73" s="1108">
        <v>20</v>
      </c>
      <c r="B73" s="1185">
        <f t="shared" si="2"/>
        <v>44854</v>
      </c>
      <c r="C73" s="1108">
        <v>340</v>
      </c>
      <c r="D73" s="1108">
        <v>231</v>
      </c>
      <c r="E73" s="1108">
        <f t="shared" si="1"/>
        <v>109</v>
      </c>
      <c r="F73" s="1187"/>
      <c r="I73" s="1239"/>
      <c r="J73" s="1239"/>
      <c r="K73" s="1239"/>
      <c r="L73" s="1239"/>
      <c r="M73" s="1239"/>
    </row>
    <row r="74" spans="1:13" hidden="1" outlineLevel="1">
      <c r="A74" s="1108">
        <v>21</v>
      </c>
      <c r="B74" s="1185">
        <f t="shared" si="2"/>
        <v>44855</v>
      </c>
      <c r="C74" s="1108">
        <v>340</v>
      </c>
      <c r="D74" s="1108">
        <v>236</v>
      </c>
      <c r="E74" s="1108">
        <f t="shared" si="1"/>
        <v>104</v>
      </c>
      <c r="F74" s="1186"/>
      <c r="I74" s="1239"/>
      <c r="J74" s="1239"/>
      <c r="K74" s="1239"/>
      <c r="L74" s="1239"/>
      <c r="M74" s="1239"/>
    </row>
    <row r="75" spans="1:13" hidden="1" outlineLevel="1">
      <c r="A75" s="1108">
        <v>22</v>
      </c>
      <c r="B75" s="1185">
        <f t="shared" si="2"/>
        <v>44856</v>
      </c>
      <c r="C75" s="1108">
        <v>340</v>
      </c>
      <c r="D75" s="1108">
        <v>235</v>
      </c>
      <c r="E75" s="1108">
        <f t="shared" si="1"/>
        <v>105</v>
      </c>
      <c r="F75" s="1186"/>
      <c r="I75" s="1239"/>
      <c r="J75" s="1239"/>
      <c r="K75" s="1239"/>
      <c r="L75" s="1239"/>
      <c r="M75" s="1239"/>
    </row>
    <row r="76" spans="1:13" hidden="1" outlineLevel="1">
      <c r="A76" s="1108">
        <v>23</v>
      </c>
      <c r="B76" s="1185">
        <f t="shared" si="2"/>
        <v>44857</v>
      </c>
      <c r="C76" s="1108">
        <v>340</v>
      </c>
      <c r="D76" s="1108"/>
      <c r="E76" s="1108">
        <f t="shared" si="1"/>
        <v>340</v>
      </c>
      <c r="F76" s="1186"/>
      <c r="I76" s="1239"/>
      <c r="J76" s="1239"/>
      <c r="K76" s="1239"/>
      <c r="L76" s="1239"/>
      <c r="M76" s="1239"/>
    </row>
    <row r="77" spans="1:13" hidden="1" outlineLevel="1">
      <c r="A77" s="1108">
        <v>24</v>
      </c>
      <c r="B77" s="1185">
        <f t="shared" si="2"/>
        <v>44858</v>
      </c>
      <c r="C77" s="1108">
        <v>340</v>
      </c>
      <c r="D77" s="1108"/>
      <c r="E77" s="1108">
        <f t="shared" si="1"/>
        <v>340</v>
      </c>
      <c r="F77" s="1186"/>
      <c r="I77" s="1239"/>
      <c r="J77" s="1239"/>
      <c r="K77" s="1239"/>
      <c r="L77" s="1239"/>
      <c r="M77" s="1239"/>
    </row>
    <row r="78" spans="1:13" hidden="1" outlineLevel="1">
      <c r="A78" s="1108">
        <v>25</v>
      </c>
      <c r="B78" s="1185">
        <f t="shared" si="2"/>
        <v>44859</v>
      </c>
      <c r="C78" s="1108">
        <v>340</v>
      </c>
      <c r="D78" s="1108">
        <v>165</v>
      </c>
      <c r="E78" s="1108">
        <f t="shared" si="1"/>
        <v>175</v>
      </c>
      <c r="F78" s="1186"/>
      <c r="I78" s="1239"/>
      <c r="J78" s="1239"/>
      <c r="K78" s="1239"/>
      <c r="L78" s="1239"/>
      <c r="M78" s="1239"/>
    </row>
    <row r="79" spans="1:13" hidden="1" outlineLevel="1">
      <c r="A79" s="1108">
        <v>26</v>
      </c>
      <c r="B79" s="1185">
        <f t="shared" si="2"/>
        <v>44860</v>
      </c>
      <c r="C79" s="1108">
        <v>340</v>
      </c>
      <c r="D79" s="1108">
        <v>220</v>
      </c>
      <c r="E79" s="1108">
        <f t="shared" si="1"/>
        <v>120</v>
      </c>
      <c r="F79" s="1186"/>
      <c r="I79" s="1239"/>
      <c r="J79" s="1239"/>
      <c r="K79" s="1239"/>
      <c r="L79" s="1239"/>
      <c r="M79" s="1239"/>
    </row>
    <row r="80" spans="1:13" hidden="1" outlineLevel="1">
      <c r="A80" s="1108">
        <v>27</v>
      </c>
      <c r="B80" s="1185">
        <f t="shared" si="2"/>
        <v>44861</v>
      </c>
      <c r="C80" s="1108">
        <v>340</v>
      </c>
      <c r="D80" s="1108">
        <v>235</v>
      </c>
      <c r="E80" s="1108">
        <f t="shared" si="1"/>
        <v>105</v>
      </c>
      <c r="F80" s="1186"/>
      <c r="I80" s="1239"/>
      <c r="J80" s="1239"/>
      <c r="K80" s="1239"/>
      <c r="L80" s="1239"/>
      <c r="M80" s="1239"/>
    </row>
    <row r="81" spans="1:13" hidden="1" outlineLevel="1">
      <c r="A81" s="1108">
        <v>28</v>
      </c>
      <c r="B81" s="1185">
        <f t="shared" si="2"/>
        <v>44862</v>
      </c>
      <c r="C81" s="1108">
        <v>340</v>
      </c>
      <c r="D81" s="1108">
        <v>236</v>
      </c>
      <c r="E81" s="1108">
        <f t="shared" si="1"/>
        <v>104</v>
      </c>
      <c r="F81" s="1186"/>
      <c r="I81" s="1239"/>
      <c r="J81" s="1239"/>
      <c r="K81" s="1239"/>
      <c r="L81" s="1239"/>
      <c r="M81" s="1239"/>
    </row>
    <row r="82" spans="1:13" hidden="1" outlineLevel="1">
      <c r="A82" s="1108">
        <v>29</v>
      </c>
      <c r="B82" s="1185">
        <f t="shared" si="2"/>
        <v>44863</v>
      </c>
      <c r="C82" s="1108">
        <v>340</v>
      </c>
      <c r="D82" s="1108">
        <v>237</v>
      </c>
      <c r="E82" s="1108">
        <f t="shared" si="1"/>
        <v>103</v>
      </c>
      <c r="F82" s="1186"/>
      <c r="I82" s="1239"/>
      <c r="J82" s="1239"/>
      <c r="K82" s="1239"/>
      <c r="L82" s="1239"/>
      <c r="M82" s="1239"/>
    </row>
    <row r="83" spans="1:13" hidden="1" outlineLevel="1">
      <c r="A83" s="1108">
        <v>30</v>
      </c>
      <c r="B83" s="1185">
        <f t="shared" si="2"/>
        <v>44864</v>
      </c>
      <c r="C83" s="1108">
        <v>340</v>
      </c>
      <c r="D83" s="1108"/>
      <c r="E83" s="1108">
        <f t="shared" si="1"/>
        <v>340</v>
      </c>
      <c r="F83" s="1186"/>
      <c r="I83" s="1239"/>
      <c r="J83" s="1239"/>
      <c r="K83" s="1239"/>
      <c r="L83" s="1239"/>
      <c r="M83" s="1239"/>
    </row>
    <row r="84" spans="1:13" hidden="1" outlineLevel="1">
      <c r="A84" s="1108">
        <v>31</v>
      </c>
      <c r="B84" s="1185">
        <f>B83+1</f>
        <v>44865</v>
      </c>
      <c r="C84" s="1108">
        <v>340</v>
      </c>
      <c r="D84" s="1108">
        <v>236</v>
      </c>
      <c r="E84" s="1108">
        <f>C84-D84</f>
        <v>104</v>
      </c>
      <c r="F84" s="1186"/>
      <c r="I84" s="1239"/>
      <c r="J84" s="1239"/>
      <c r="K84" s="1239"/>
      <c r="L84" s="1239"/>
      <c r="M84" s="1239"/>
    </row>
    <row r="85" spans="1:13" collapsed="1">
      <c r="A85" s="1180"/>
      <c r="B85" s="1181">
        <v>44866</v>
      </c>
      <c r="C85" s="1182">
        <f>AVERAGE(C86:C115)</f>
        <v>340</v>
      </c>
      <c r="D85" s="1183">
        <f>AVERAGE(D86:D115)</f>
        <v>263.80769230769232</v>
      </c>
      <c r="E85" s="1183">
        <f>AVERAGE(E86:E115)</f>
        <v>111.36666666666666</v>
      </c>
      <c r="F85" s="1184"/>
      <c r="I85" s="1239"/>
      <c r="J85" s="1239"/>
      <c r="K85" s="1239"/>
      <c r="L85" s="1239"/>
      <c r="M85" s="1239"/>
    </row>
    <row r="86" spans="1:13" hidden="1" outlineLevel="1">
      <c r="A86" s="1108">
        <v>1</v>
      </c>
      <c r="B86" s="1185">
        <v>44866</v>
      </c>
      <c r="C86" s="1108">
        <v>340</v>
      </c>
      <c r="D86" s="1108">
        <v>237</v>
      </c>
      <c r="E86" s="1108">
        <f>C86-D86</f>
        <v>103</v>
      </c>
      <c r="F86" s="1187"/>
      <c r="I86" s="1239"/>
      <c r="J86" s="1239"/>
      <c r="K86" s="1239"/>
      <c r="L86" s="1239"/>
      <c r="M86" s="1239"/>
    </row>
    <row r="87" spans="1:13" hidden="1" outlineLevel="1">
      <c r="A87" s="1108">
        <v>2</v>
      </c>
      <c r="B87" s="1185">
        <f>B86+1</f>
        <v>44867</v>
      </c>
      <c r="C87" s="1108">
        <v>340</v>
      </c>
      <c r="D87" s="1108">
        <v>241</v>
      </c>
      <c r="E87" s="1108">
        <f t="shared" ref="E87:E115" si="3">C87-D87</f>
        <v>99</v>
      </c>
      <c r="F87" s="1187"/>
      <c r="I87" s="1239"/>
      <c r="J87" s="1239"/>
      <c r="K87" s="1239"/>
      <c r="L87" s="1239"/>
      <c r="M87" s="1239"/>
    </row>
    <row r="88" spans="1:13" hidden="1" outlineLevel="1">
      <c r="A88" s="1108">
        <v>3</v>
      </c>
      <c r="B88" s="1185">
        <f t="shared" ref="B88:B115" si="4">B87+1</f>
        <v>44868</v>
      </c>
      <c r="C88" s="1108">
        <v>340</v>
      </c>
      <c r="D88" s="1108">
        <v>238</v>
      </c>
      <c r="E88" s="1108">
        <f t="shared" si="3"/>
        <v>102</v>
      </c>
      <c r="F88" s="1187"/>
      <c r="I88" s="1239"/>
      <c r="J88" s="1239"/>
      <c r="K88" s="1239"/>
      <c r="L88" s="1239"/>
      <c r="M88" s="1239"/>
    </row>
    <row r="89" spans="1:13" hidden="1" outlineLevel="1">
      <c r="A89" s="1108">
        <v>4</v>
      </c>
      <c r="B89" s="1185">
        <f t="shared" si="4"/>
        <v>44869</v>
      </c>
      <c r="C89" s="1108">
        <v>340</v>
      </c>
      <c r="D89" s="1108">
        <v>242</v>
      </c>
      <c r="E89" s="1108">
        <f t="shared" si="3"/>
        <v>98</v>
      </c>
      <c r="F89" s="1187"/>
      <c r="I89" s="1239"/>
      <c r="J89" s="1239"/>
      <c r="K89" s="1239"/>
      <c r="L89" s="1239"/>
      <c r="M89" s="1239"/>
    </row>
    <row r="90" spans="1:13" hidden="1" outlineLevel="1">
      <c r="A90" s="1108">
        <v>5</v>
      </c>
      <c r="B90" s="1185">
        <f t="shared" si="4"/>
        <v>44870</v>
      </c>
      <c r="C90" s="1108">
        <v>340</v>
      </c>
      <c r="D90" s="1108">
        <v>241</v>
      </c>
      <c r="E90" s="1108">
        <f t="shared" si="3"/>
        <v>99</v>
      </c>
      <c r="F90" s="1187"/>
      <c r="I90" s="1239"/>
      <c r="J90" s="1239"/>
      <c r="K90" s="1239"/>
      <c r="L90" s="1239"/>
      <c r="M90" s="1239"/>
    </row>
    <row r="91" spans="1:13" hidden="1" outlineLevel="1">
      <c r="A91" s="1108">
        <v>6</v>
      </c>
      <c r="B91" s="1185">
        <f t="shared" si="4"/>
        <v>44871</v>
      </c>
      <c r="C91" s="1108">
        <v>340</v>
      </c>
      <c r="D91" s="1108"/>
      <c r="E91" s="1108">
        <f t="shared" si="3"/>
        <v>340</v>
      </c>
      <c r="F91" s="1187"/>
      <c r="I91" s="1239"/>
      <c r="J91" s="1239"/>
      <c r="K91" s="1239"/>
      <c r="L91" s="1239"/>
      <c r="M91" s="1239"/>
    </row>
    <row r="92" spans="1:13" hidden="1" outlineLevel="1">
      <c r="A92" s="1108">
        <v>7</v>
      </c>
      <c r="B92" s="1185">
        <f t="shared" si="4"/>
        <v>44872</v>
      </c>
      <c r="C92" s="1108">
        <v>340</v>
      </c>
      <c r="D92" s="1108">
        <v>239</v>
      </c>
      <c r="E92" s="1108">
        <f t="shared" si="3"/>
        <v>101</v>
      </c>
      <c r="F92" s="1187"/>
      <c r="I92" s="1239"/>
      <c r="J92" s="1239"/>
      <c r="K92" s="1239"/>
      <c r="L92" s="1239"/>
      <c r="M92" s="1239"/>
    </row>
    <row r="93" spans="1:13" hidden="1" outlineLevel="1">
      <c r="A93" s="1108">
        <v>8</v>
      </c>
      <c r="B93" s="1185">
        <f t="shared" si="4"/>
        <v>44873</v>
      </c>
      <c r="C93" s="1108">
        <v>340</v>
      </c>
      <c r="D93" s="1108">
        <v>243</v>
      </c>
      <c r="E93" s="1108">
        <f t="shared" si="3"/>
        <v>97</v>
      </c>
      <c r="F93" s="1187"/>
      <c r="I93" s="1239"/>
      <c r="J93" s="1239"/>
      <c r="K93" s="1239"/>
      <c r="L93" s="1239"/>
      <c r="M93" s="1239"/>
    </row>
    <row r="94" spans="1:13" hidden="1" outlineLevel="1">
      <c r="A94" s="1108">
        <v>9</v>
      </c>
      <c r="B94" s="1185">
        <f t="shared" si="4"/>
        <v>44874</v>
      </c>
      <c r="C94" s="1108">
        <v>340</v>
      </c>
      <c r="D94" s="1108">
        <v>246</v>
      </c>
      <c r="E94" s="1108">
        <f t="shared" si="3"/>
        <v>94</v>
      </c>
      <c r="F94" s="1187"/>
      <c r="I94" s="1239"/>
      <c r="J94" s="1239"/>
      <c r="K94" s="1239"/>
      <c r="L94" s="1239"/>
      <c r="M94" s="1239"/>
    </row>
    <row r="95" spans="1:13" hidden="1" outlineLevel="1">
      <c r="A95" s="1108">
        <v>10</v>
      </c>
      <c r="B95" s="1185">
        <f t="shared" si="4"/>
        <v>44875</v>
      </c>
      <c r="C95" s="1108">
        <v>340</v>
      </c>
      <c r="D95" s="1108">
        <v>245</v>
      </c>
      <c r="E95" s="1108">
        <f t="shared" si="3"/>
        <v>95</v>
      </c>
      <c r="F95" s="1187"/>
      <c r="I95" s="1239"/>
      <c r="J95" s="1239"/>
      <c r="K95" s="1239"/>
      <c r="L95" s="1239"/>
      <c r="M95" s="1239"/>
    </row>
    <row r="96" spans="1:13" hidden="1" outlineLevel="1">
      <c r="A96" s="1108">
        <v>11</v>
      </c>
      <c r="B96" s="1185">
        <f t="shared" si="4"/>
        <v>44876</v>
      </c>
      <c r="C96" s="1108">
        <v>340</v>
      </c>
      <c r="D96" s="1108">
        <v>261</v>
      </c>
      <c r="E96" s="1108">
        <f t="shared" si="3"/>
        <v>79</v>
      </c>
      <c r="F96" s="1187"/>
      <c r="I96" s="1239"/>
      <c r="J96" s="1239"/>
      <c r="K96" s="1239"/>
      <c r="L96" s="1239"/>
      <c r="M96" s="1239"/>
    </row>
    <row r="97" spans="1:13" hidden="1" outlineLevel="1">
      <c r="A97" s="1108">
        <v>12</v>
      </c>
      <c r="B97" s="1185">
        <f t="shared" si="4"/>
        <v>44877</v>
      </c>
      <c r="C97" s="1108">
        <v>340</v>
      </c>
      <c r="D97" s="1108">
        <v>261</v>
      </c>
      <c r="E97" s="1108">
        <f t="shared" si="3"/>
        <v>79</v>
      </c>
      <c r="F97" s="1187"/>
      <c r="I97" s="1239"/>
      <c r="J97" s="1239"/>
      <c r="K97" s="1239"/>
      <c r="L97" s="1239"/>
      <c r="M97" s="1239"/>
    </row>
    <row r="98" spans="1:13" hidden="1" outlineLevel="1">
      <c r="A98" s="1108">
        <v>13</v>
      </c>
      <c r="B98" s="1185">
        <f t="shared" si="4"/>
        <v>44878</v>
      </c>
      <c r="C98" s="1108">
        <v>340</v>
      </c>
      <c r="D98" s="1108"/>
      <c r="E98" s="1108">
        <f t="shared" si="3"/>
        <v>340</v>
      </c>
      <c r="F98" s="1187"/>
      <c r="I98" s="1239"/>
      <c r="J98" s="1239"/>
      <c r="K98" s="1239"/>
      <c r="L98" s="1239"/>
      <c r="M98" s="1239"/>
    </row>
    <row r="99" spans="1:13" hidden="1" outlineLevel="1">
      <c r="A99" s="1108">
        <v>14</v>
      </c>
      <c r="B99" s="1185">
        <f t="shared" si="4"/>
        <v>44879</v>
      </c>
      <c r="C99" s="1108">
        <v>340</v>
      </c>
      <c r="D99" s="1108">
        <v>269</v>
      </c>
      <c r="E99" s="1108">
        <f t="shared" si="3"/>
        <v>71</v>
      </c>
      <c r="F99" s="1187"/>
      <c r="I99" s="1239"/>
      <c r="J99" s="1239"/>
      <c r="K99" s="1239"/>
      <c r="L99" s="1239"/>
      <c r="M99" s="1239"/>
    </row>
    <row r="100" spans="1:13" hidden="1" outlineLevel="1">
      <c r="A100" s="1108">
        <v>15</v>
      </c>
      <c r="B100" s="1185">
        <f t="shared" si="4"/>
        <v>44880</v>
      </c>
      <c r="C100" s="1108">
        <v>340</v>
      </c>
      <c r="D100" s="1108">
        <v>266</v>
      </c>
      <c r="E100" s="1108">
        <f t="shared" si="3"/>
        <v>74</v>
      </c>
      <c r="F100" s="1187"/>
      <c r="I100" s="1239"/>
      <c r="J100" s="1239"/>
      <c r="K100" s="1239"/>
      <c r="L100" s="1239"/>
      <c r="M100" s="1239"/>
    </row>
    <row r="101" spans="1:13" hidden="1" outlineLevel="1">
      <c r="A101" s="1108">
        <v>16</v>
      </c>
      <c r="B101" s="1185">
        <f t="shared" si="4"/>
        <v>44881</v>
      </c>
      <c r="C101" s="1108">
        <v>340</v>
      </c>
      <c r="D101" s="1108">
        <v>267</v>
      </c>
      <c r="E101" s="1108">
        <f t="shared" si="3"/>
        <v>73</v>
      </c>
      <c r="F101" s="1187"/>
      <c r="I101" s="1239"/>
      <c r="J101" s="1239"/>
      <c r="K101" s="1239"/>
      <c r="L101" s="1239"/>
      <c r="M101" s="1239"/>
    </row>
    <row r="102" spans="1:13" hidden="1" outlineLevel="1">
      <c r="A102" s="1108">
        <v>17</v>
      </c>
      <c r="B102" s="1185">
        <f t="shared" si="4"/>
        <v>44882</v>
      </c>
      <c r="C102" s="1108">
        <v>340</v>
      </c>
      <c r="D102" s="1108">
        <v>270</v>
      </c>
      <c r="E102" s="1108">
        <f t="shared" si="3"/>
        <v>70</v>
      </c>
      <c r="F102" s="1187"/>
      <c r="I102" s="1239"/>
      <c r="J102" s="1239"/>
      <c r="K102" s="1239"/>
      <c r="L102" s="1239"/>
      <c r="M102" s="1239"/>
    </row>
    <row r="103" spans="1:13" hidden="1" outlineLevel="1">
      <c r="A103" s="1108">
        <v>18</v>
      </c>
      <c r="B103" s="1185">
        <f t="shared" si="4"/>
        <v>44883</v>
      </c>
      <c r="C103" s="1108">
        <v>340</v>
      </c>
      <c r="D103" s="1108">
        <v>270</v>
      </c>
      <c r="E103" s="1108">
        <f t="shared" si="3"/>
        <v>70</v>
      </c>
      <c r="F103" s="1187"/>
      <c r="I103" s="1239"/>
      <c r="J103" s="1239"/>
      <c r="K103" s="1239"/>
      <c r="L103" s="1239"/>
      <c r="M103" s="1239"/>
    </row>
    <row r="104" spans="1:13" hidden="1" outlineLevel="1">
      <c r="A104" s="1108">
        <v>19</v>
      </c>
      <c r="B104" s="1185">
        <f t="shared" si="4"/>
        <v>44884</v>
      </c>
      <c r="C104" s="1108">
        <v>340</v>
      </c>
      <c r="D104" s="1108">
        <v>270</v>
      </c>
      <c r="E104" s="1108">
        <f t="shared" si="3"/>
        <v>70</v>
      </c>
      <c r="F104" s="1187"/>
      <c r="I104" s="1239"/>
      <c r="J104" s="1239"/>
      <c r="K104" s="1239"/>
      <c r="L104" s="1239"/>
      <c r="M104" s="1239"/>
    </row>
    <row r="105" spans="1:13" hidden="1" outlineLevel="1">
      <c r="A105" s="1108">
        <v>20</v>
      </c>
      <c r="B105" s="1185">
        <f t="shared" si="4"/>
        <v>44885</v>
      </c>
      <c r="C105" s="1108">
        <v>340</v>
      </c>
      <c r="D105" s="1108"/>
      <c r="E105" s="1108">
        <f t="shared" si="3"/>
        <v>340</v>
      </c>
      <c r="F105" s="1187"/>
      <c r="I105" s="1239"/>
      <c r="J105" s="1239"/>
      <c r="K105" s="1239"/>
      <c r="L105" s="1239"/>
      <c r="M105" s="1239"/>
    </row>
    <row r="106" spans="1:13" hidden="1" outlineLevel="1">
      <c r="A106" s="1108">
        <v>21</v>
      </c>
      <c r="B106" s="1185">
        <f t="shared" si="4"/>
        <v>44886</v>
      </c>
      <c r="C106" s="1108">
        <v>340</v>
      </c>
      <c r="D106" s="1108">
        <v>270</v>
      </c>
      <c r="E106" s="1108">
        <f t="shared" si="3"/>
        <v>70</v>
      </c>
      <c r="F106" s="1186"/>
      <c r="I106" s="1239"/>
      <c r="J106" s="1239"/>
      <c r="K106" s="1239"/>
      <c r="L106" s="1239"/>
      <c r="M106" s="1239"/>
    </row>
    <row r="107" spans="1:13" hidden="1" outlineLevel="1">
      <c r="A107" s="1108">
        <v>22</v>
      </c>
      <c r="B107" s="1185">
        <f t="shared" si="4"/>
        <v>44887</v>
      </c>
      <c r="C107" s="1108">
        <v>340</v>
      </c>
      <c r="D107" s="1108">
        <v>281</v>
      </c>
      <c r="E107" s="1108">
        <f t="shared" si="3"/>
        <v>59</v>
      </c>
      <c r="F107" s="1186"/>
      <c r="I107" s="1239"/>
      <c r="J107" s="1239"/>
      <c r="K107" s="1239"/>
      <c r="L107" s="1239"/>
      <c r="M107" s="1239"/>
    </row>
    <row r="108" spans="1:13" hidden="1" outlineLevel="1">
      <c r="A108" s="1108">
        <v>23</v>
      </c>
      <c r="B108" s="1185">
        <f t="shared" si="4"/>
        <v>44888</v>
      </c>
      <c r="C108" s="1108">
        <v>340</v>
      </c>
      <c r="D108" s="1108">
        <v>280</v>
      </c>
      <c r="E108" s="1108">
        <f t="shared" si="3"/>
        <v>60</v>
      </c>
      <c r="F108" s="1186"/>
      <c r="I108" s="1239"/>
      <c r="J108" s="1239"/>
      <c r="K108" s="990"/>
      <c r="L108" s="1239"/>
      <c r="M108" s="1239"/>
    </row>
    <row r="109" spans="1:13" hidden="1" outlineLevel="1">
      <c r="A109" s="1108">
        <v>24</v>
      </c>
      <c r="B109" s="1185">
        <f t="shared" si="4"/>
        <v>44889</v>
      </c>
      <c r="C109" s="1108">
        <v>340</v>
      </c>
      <c r="D109" s="1108">
        <v>279</v>
      </c>
      <c r="E109" s="1108">
        <f t="shared" si="3"/>
        <v>61</v>
      </c>
      <c r="F109" s="1186"/>
      <c r="I109" s="1239"/>
      <c r="J109" s="1239"/>
      <c r="K109" s="1239"/>
      <c r="L109" s="1239"/>
      <c r="M109" s="1239"/>
    </row>
    <row r="110" spans="1:13" hidden="1" outlineLevel="1">
      <c r="A110" s="1108">
        <v>25</v>
      </c>
      <c r="B110" s="1185">
        <f t="shared" si="4"/>
        <v>44890</v>
      </c>
      <c r="C110" s="1108">
        <v>340</v>
      </c>
      <c r="D110" s="1108">
        <v>279</v>
      </c>
      <c r="E110" s="1108">
        <f t="shared" si="3"/>
        <v>61</v>
      </c>
      <c r="F110" s="1186"/>
      <c r="I110" s="1239"/>
      <c r="J110" s="1239"/>
      <c r="K110" s="1239"/>
      <c r="L110" s="1239"/>
      <c r="M110" s="1239"/>
    </row>
    <row r="111" spans="1:13" hidden="1" outlineLevel="1">
      <c r="A111" s="1108">
        <v>26</v>
      </c>
      <c r="B111" s="1185">
        <f t="shared" si="4"/>
        <v>44891</v>
      </c>
      <c r="C111" s="1108">
        <v>340</v>
      </c>
      <c r="D111" s="1108">
        <v>279</v>
      </c>
      <c r="E111" s="1108">
        <f t="shared" si="3"/>
        <v>61</v>
      </c>
      <c r="F111" s="1186"/>
      <c r="I111" s="1239"/>
      <c r="J111" s="1239"/>
      <c r="K111" s="1239"/>
      <c r="L111" s="1239"/>
      <c r="M111" s="1239"/>
    </row>
    <row r="112" spans="1:13" hidden="1" outlineLevel="1">
      <c r="A112" s="1108">
        <v>27</v>
      </c>
      <c r="B112" s="1185">
        <f t="shared" si="4"/>
        <v>44892</v>
      </c>
      <c r="C112" s="1108">
        <v>340</v>
      </c>
      <c r="D112" s="1108"/>
      <c r="E112" s="1108">
        <f t="shared" si="3"/>
        <v>340</v>
      </c>
      <c r="F112" s="1186"/>
      <c r="I112" s="1239"/>
      <c r="J112" s="1239"/>
      <c r="K112" s="1239"/>
      <c r="L112" s="1239"/>
      <c r="M112" s="1239"/>
    </row>
    <row r="113" spans="1:13" hidden="1" outlineLevel="1">
      <c r="A113" s="1108">
        <v>28</v>
      </c>
      <c r="B113" s="1185">
        <f t="shared" si="4"/>
        <v>44893</v>
      </c>
      <c r="C113" s="1108">
        <v>340</v>
      </c>
      <c r="D113" s="1108">
        <v>279</v>
      </c>
      <c r="E113" s="1108">
        <f t="shared" si="3"/>
        <v>61</v>
      </c>
      <c r="F113" s="1186"/>
      <c r="I113" s="1239"/>
      <c r="J113" s="1239"/>
      <c r="K113" s="1239"/>
      <c r="L113" s="1239"/>
      <c r="M113" s="1239"/>
    </row>
    <row r="114" spans="1:13" hidden="1" outlineLevel="1">
      <c r="A114" s="1108">
        <v>29</v>
      </c>
      <c r="B114" s="1185">
        <f t="shared" si="4"/>
        <v>44894</v>
      </c>
      <c r="C114" s="1108">
        <v>340</v>
      </c>
      <c r="D114" s="1108">
        <v>301</v>
      </c>
      <c r="E114" s="1108">
        <f t="shared" si="3"/>
        <v>39</v>
      </c>
      <c r="F114" s="1186"/>
      <c r="I114" s="1239"/>
      <c r="J114" s="1239"/>
      <c r="K114" s="1239"/>
      <c r="L114" s="1239"/>
      <c r="M114" s="1239"/>
    </row>
    <row r="115" spans="1:13" hidden="1" outlineLevel="1">
      <c r="A115" s="1108">
        <v>30</v>
      </c>
      <c r="B115" s="1185">
        <f t="shared" si="4"/>
        <v>44895</v>
      </c>
      <c r="C115" s="1108">
        <v>340</v>
      </c>
      <c r="D115" s="1108">
        <v>305</v>
      </c>
      <c r="E115" s="1108">
        <f t="shared" si="3"/>
        <v>35</v>
      </c>
      <c r="F115" s="1186"/>
      <c r="I115" s="1239"/>
      <c r="J115" s="1239"/>
      <c r="K115" s="1239"/>
      <c r="L115" s="1239"/>
      <c r="M115" s="1239"/>
    </row>
    <row r="116" spans="1:13" collapsed="1">
      <c r="A116" s="1180"/>
      <c r="B116" s="1181">
        <v>44896</v>
      </c>
      <c r="C116" s="1182">
        <f>AVERAGE(C117:C146)</f>
        <v>340</v>
      </c>
      <c r="D116" s="1183">
        <f>AVERAGE(D117:D146)</f>
        <v>298.85185185185185</v>
      </c>
      <c r="E116" s="1183">
        <f>AVERAGE(E117:E146)</f>
        <v>71.033333333333331</v>
      </c>
      <c r="F116" s="1184"/>
      <c r="I116" s="1239"/>
      <c r="J116" s="1239"/>
      <c r="K116" s="1239"/>
      <c r="L116" s="1239"/>
      <c r="M116" s="1239"/>
    </row>
    <row r="117" spans="1:13" hidden="1" outlineLevel="1">
      <c r="A117" s="1108">
        <v>1</v>
      </c>
      <c r="B117" s="1185">
        <v>44896</v>
      </c>
      <c r="C117" s="1108">
        <v>340</v>
      </c>
      <c r="D117" s="1108">
        <v>306</v>
      </c>
      <c r="E117" s="1108">
        <f>C117-D117</f>
        <v>34</v>
      </c>
      <c r="F117" s="1187"/>
      <c r="I117" s="1239"/>
      <c r="J117" s="1239"/>
      <c r="K117" s="1239"/>
      <c r="L117" s="1239"/>
      <c r="M117" s="1239"/>
    </row>
    <row r="118" spans="1:13" hidden="1" outlineLevel="1">
      <c r="A118" s="1108">
        <v>2</v>
      </c>
      <c r="B118" s="1185">
        <f>B117+1</f>
        <v>44897</v>
      </c>
      <c r="C118" s="1108">
        <v>340</v>
      </c>
      <c r="D118" s="1108">
        <v>303</v>
      </c>
      <c r="E118" s="1108">
        <f t="shared" ref="E118:E179" si="5">C118-D118</f>
        <v>37</v>
      </c>
      <c r="F118" s="1187"/>
      <c r="I118" s="1239"/>
      <c r="J118" s="1239"/>
      <c r="K118" s="1239"/>
      <c r="L118" s="1239"/>
      <c r="M118" s="1239"/>
    </row>
    <row r="119" spans="1:13" hidden="1" outlineLevel="1">
      <c r="A119" s="1108">
        <v>3</v>
      </c>
      <c r="B119" s="1185">
        <f t="shared" ref="B119:B147" si="6">B118+1</f>
        <v>44898</v>
      </c>
      <c r="C119" s="1108">
        <v>340</v>
      </c>
      <c r="D119" s="1108">
        <v>309</v>
      </c>
      <c r="E119" s="1108">
        <f t="shared" si="5"/>
        <v>31</v>
      </c>
      <c r="F119" s="1187"/>
      <c r="I119" s="1239"/>
      <c r="J119" s="1239"/>
      <c r="K119" s="1239"/>
      <c r="L119" s="1239"/>
      <c r="M119" s="1239"/>
    </row>
    <row r="120" spans="1:13" hidden="1" outlineLevel="1">
      <c r="A120" s="1108">
        <v>4</v>
      </c>
      <c r="B120" s="1185">
        <f t="shared" si="6"/>
        <v>44899</v>
      </c>
      <c r="C120" s="1108">
        <v>340</v>
      </c>
      <c r="D120" s="1108"/>
      <c r="E120" s="1108">
        <f t="shared" si="5"/>
        <v>340</v>
      </c>
      <c r="F120" s="1187"/>
      <c r="I120" s="1239"/>
      <c r="J120" s="1239"/>
      <c r="K120" s="1239"/>
      <c r="L120" s="1239"/>
      <c r="M120" s="1239"/>
    </row>
    <row r="121" spans="1:13" hidden="1" outlineLevel="1">
      <c r="A121" s="1108">
        <v>5</v>
      </c>
      <c r="B121" s="1185">
        <f t="shared" si="6"/>
        <v>44900</v>
      </c>
      <c r="C121" s="1108">
        <v>340</v>
      </c>
      <c r="D121" s="1108">
        <v>310</v>
      </c>
      <c r="E121" s="1108">
        <f t="shared" si="5"/>
        <v>30</v>
      </c>
      <c r="F121" s="1187"/>
      <c r="I121" s="1239"/>
      <c r="J121" s="1239"/>
      <c r="K121" s="1239"/>
      <c r="L121" s="1239"/>
      <c r="M121" s="1239"/>
    </row>
    <row r="122" spans="1:13" hidden="1" outlineLevel="1">
      <c r="A122" s="1108">
        <v>6</v>
      </c>
      <c r="B122" s="1185">
        <f t="shared" si="6"/>
        <v>44901</v>
      </c>
      <c r="C122" s="1108">
        <v>340</v>
      </c>
      <c r="D122" s="1108">
        <v>305</v>
      </c>
      <c r="E122" s="1108">
        <f t="shared" si="5"/>
        <v>35</v>
      </c>
      <c r="F122" s="1187"/>
      <c r="I122" s="1239"/>
      <c r="J122" s="1239"/>
      <c r="K122" s="1239"/>
      <c r="L122" s="1239"/>
      <c r="M122" s="1239"/>
    </row>
    <row r="123" spans="1:13" hidden="1" outlineLevel="1">
      <c r="A123" s="1108">
        <v>7</v>
      </c>
      <c r="B123" s="1185">
        <f t="shared" si="6"/>
        <v>44902</v>
      </c>
      <c r="C123" s="1108">
        <v>340</v>
      </c>
      <c r="D123" s="1108">
        <v>305</v>
      </c>
      <c r="E123" s="1108">
        <f t="shared" si="5"/>
        <v>35</v>
      </c>
      <c r="F123" s="1187"/>
      <c r="I123" s="1239"/>
      <c r="J123" s="1239"/>
      <c r="K123" s="1239"/>
      <c r="L123" s="1239"/>
      <c r="M123" s="1239"/>
    </row>
    <row r="124" spans="1:13" hidden="1" outlineLevel="1">
      <c r="A124" s="1108">
        <v>8</v>
      </c>
      <c r="B124" s="1185">
        <f t="shared" si="6"/>
        <v>44903</v>
      </c>
      <c r="C124" s="1108">
        <v>340</v>
      </c>
      <c r="D124" s="1108">
        <v>306</v>
      </c>
      <c r="E124" s="1108">
        <f t="shared" si="5"/>
        <v>34</v>
      </c>
      <c r="F124" s="1187"/>
      <c r="I124" s="1239"/>
      <c r="J124" s="1239"/>
      <c r="K124" s="1239"/>
      <c r="L124" s="1239"/>
      <c r="M124" s="1239"/>
    </row>
    <row r="125" spans="1:13" hidden="1" outlineLevel="1">
      <c r="A125" s="1108">
        <v>9</v>
      </c>
      <c r="B125" s="1185">
        <f t="shared" si="6"/>
        <v>44904</v>
      </c>
      <c r="C125" s="1108">
        <v>340</v>
      </c>
      <c r="D125" s="1108">
        <v>309</v>
      </c>
      <c r="E125" s="1108">
        <f t="shared" si="5"/>
        <v>31</v>
      </c>
      <c r="F125" s="1187"/>
      <c r="I125" s="1239"/>
      <c r="J125" s="1239"/>
      <c r="K125" s="1239"/>
      <c r="L125" s="1239"/>
      <c r="M125" s="1239"/>
    </row>
    <row r="126" spans="1:13" hidden="1" outlineLevel="1">
      <c r="A126" s="1108">
        <v>10</v>
      </c>
      <c r="B126" s="1185">
        <f t="shared" si="6"/>
        <v>44905</v>
      </c>
      <c r="C126" s="1108">
        <v>340</v>
      </c>
      <c r="D126" s="1108">
        <v>310</v>
      </c>
      <c r="E126" s="1108">
        <f t="shared" si="5"/>
        <v>30</v>
      </c>
      <c r="F126" s="1187"/>
      <c r="I126" s="1239"/>
      <c r="J126" s="1239"/>
      <c r="K126" s="1239"/>
      <c r="L126" s="1239"/>
      <c r="M126" s="1239"/>
    </row>
    <row r="127" spans="1:13" hidden="1" outlineLevel="1">
      <c r="A127" s="1108">
        <v>11</v>
      </c>
      <c r="B127" s="1185">
        <f t="shared" si="6"/>
        <v>44906</v>
      </c>
      <c r="C127" s="1108">
        <v>340</v>
      </c>
      <c r="D127" s="1108">
        <v>150</v>
      </c>
      <c r="E127" s="1108">
        <f t="shared" si="5"/>
        <v>190</v>
      </c>
      <c r="F127" s="1187"/>
      <c r="I127" s="1239"/>
      <c r="J127" s="1239"/>
      <c r="K127" s="1239"/>
      <c r="L127" s="1239"/>
      <c r="M127" s="1239"/>
    </row>
    <row r="128" spans="1:13" hidden="1" outlineLevel="1">
      <c r="A128" s="1108">
        <v>12</v>
      </c>
      <c r="B128" s="1185">
        <f t="shared" si="6"/>
        <v>44907</v>
      </c>
      <c r="C128" s="1108">
        <v>340</v>
      </c>
      <c r="D128" s="1108">
        <v>283</v>
      </c>
      <c r="E128" s="1108">
        <f t="shared" si="5"/>
        <v>57</v>
      </c>
      <c r="F128" s="1187"/>
      <c r="I128" s="1239"/>
      <c r="J128" s="1239"/>
      <c r="K128" s="1239"/>
      <c r="L128" s="1239"/>
      <c r="M128" s="1239"/>
    </row>
    <row r="129" spans="1:13" hidden="1" outlineLevel="1">
      <c r="A129" s="1108">
        <v>13</v>
      </c>
      <c r="B129" s="1185">
        <f t="shared" si="6"/>
        <v>44908</v>
      </c>
      <c r="C129" s="1108">
        <v>340</v>
      </c>
      <c r="D129" s="1108"/>
      <c r="E129" s="1108">
        <f t="shared" si="5"/>
        <v>340</v>
      </c>
      <c r="F129" s="1187"/>
      <c r="I129" s="1239"/>
      <c r="J129" s="1239"/>
      <c r="K129" s="1239"/>
      <c r="L129" s="1239"/>
      <c r="M129" s="1239"/>
    </row>
    <row r="130" spans="1:13" hidden="1" outlineLevel="1">
      <c r="A130" s="1108">
        <v>14</v>
      </c>
      <c r="B130" s="1185">
        <f t="shared" si="6"/>
        <v>44909</v>
      </c>
      <c r="C130" s="1108">
        <v>340</v>
      </c>
      <c r="D130" s="1108">
        <v>308</v>
      </c>
      <c r="E130" s="1108">
        <f t="shared" si="5"/>
        <v>32</v>
      </c>
      <c r="F130" s="1187"/>
      <c r="I130" s="1239"/>
      <c r="J130" s="1239"/>
      <c r="K130" s="1239"/>
      <c r="L130" s="1239"/>
      <c r="M130" s="1239"/>
    </row>
    <row r="131" spans="1:13" hidden="1" outlineLevel="1">
      <c r="A131" s="1108">
        <v>15</v>
      </c>
      <c r="B131" s="1185">
        <f t="shared" si="6"/>
        <v>44910</v>
      </c>
      <c r="C131" s="1108">
        <v>340</v>
      </c>
      <c r="D131" s="1108">
        <v>310</v>
      </c>
      <c r="E131" s="1108">
        <f t="shared" si="5"/>
        <v>30</v>
      </c>
      <c r="F131" s="1187"/>
      <c r="I131" s="1239"/>
      <c r="J131" s="1239"/>
      <c r="K131" s="1239"/>
      <c r="L131" s="1239"/>
      <c r="M131" s="1239"/>
    </row>
    <row r="132" spans="1:13" hidden="1" outlineLevel="1">
      <c r="A132" s="1108">
        <v>16</v>
      </c>
      <c r="B132" s="1185">
        <f t="shared" si="6"/>
        <v>44911</v>
      </c>
      <c r="C132" s="1108">
        <v>340</v>
      </c>
      <c r="D132" s="1108">
        <v>304</v>
      </c>
      <c r="E132" s="1108">
        <f t="shared" si="5"/>
        <v>36</v>
      </c>
      <c r="F132" s="1187"/>
      <c r="I132" s="1239"/>
      <c r="J132" s="1239"/>
      <c r="K132" s="1239"/>
      <c r="L132" s="1239"/>
      <c r="M132" s="1239"/>
    </row>
    <row r="133" spans="1:13" hidden="1" outlineLevel="1">
      <c r="A133" s="1108">
        <v>17</v>
      </c>
      <c r="B133" s="1185">
        <f t="shared" si="6"/>
        <v>44912</v>
      </c>
      <c r="C133" s="1108">
        <v>340</v>
      </c>
      <c r="D133" s="1108">
        <v>298</v>
      </c>
      <c r="E133" s="1108">
        <f t="shared" si="5"/>
        <v>42</v>
      </c>
      <c r="F133" s="1187"/>
      <c r="I133" s="1239"/>
      <c r="J133" s="1239"/>
      <c r="K133" s="1239"/>
      <c r="L133" s="1239"/>
      <c r="M133" s="1239"/>
    </row>
    <row r="134" spans="1:13" hidden="1" outlineLevel="1">
      <c r="A134" s="1108">
        <v>18</v>
      </c>
      <c r="B134" s="1185">
        <f t="shared" si="6"/>
        <v>44913</v>
      </c>
      <c r="C134" s="1108">
        <v>340</v>
      </c>
      <c r="D134" s="1108">
        <v>302</v>
      </c>
      <c r="E134" s="1108">
        <f t="shared" si="5"/>
        <v>38</v>
      </c>
      <c r="F134" s="1187"/>
      <c r="I134" s="1239"/>
      <c r="J134" s="1239"/>
      <c r="K134" s="1239"/>
      <c r="L134" s="1239"/>
      <c r="M134" s="1239"/>
    </row>
    <row r="135" spans="1:13" hidden="1" outlineLevel="1">
      <c r="A135" s="1108">
        <v>19</v>
      </c>
      <c r="B135" s="1185">
        <f t="shared" si="6"/>
        <v>44914</v>
      </c>
      <c r="C135" s="1108">
        <v>340</v>
      </c>
      <c r="D135" s="1108">
        <v>308</v>
      </c>
      <c r="E135" s="1108">
        <f t="shared" si="5"/>
        <v>32</v>
      </c>
      <c r="F135" s="1187"/>
      <c r="I135" s="1239"/>
      <c r="J135" s="1239"/>
      <c r="K135" s="1239"/>
      <c r="L135" s="1239"/>
      <c r="M135" s="1239"/>
    </row>
    <row r="136" spans="1:13" hidden="1" outlineLevel="1">
      <c r="A136" s="1108">
        <v>20</v>
      </c>
      <c r="B136" s="1185">
        <f t="shared" si="6"/>
        <v>44915</v>
      </c>
      <c r="C136" s="1108">
        <v>340</v>
      </c>
      <c r="D136" s="1108">
        <v>308</v>
      </c>
      <c r="E136" s="1108">
        <f t="shared" si="5"/>
        <v>32</v>
      </c>
      <c r="F136" s="1187"/>
      <c r="I136" s="1239"/>
      <c r="J136" s="1239"/>
      <c r="K136" s="1239"/>
      <c r="L136" s="1239"/>
      <c r="M136" s="1239"/>
    </row>
    <row r="137" spans="1:13" hidden="1" outlineLevel="1">
      <c r="A137" s="1108">
        <v>21</v>
      </c>
      <c r="B137" s="1185">
        <f t="shared" si="6"/>
        <v>44916</v>
      </c>
      <c r="C137" s="1108">
        <v>340</v>
      </c>
      <c r="D137" s="1108">
        <v>309</v>
      </c>
      <c r="E137" s="1108">
        <f t="shared" si="5"/>
        <v>31</v>
      </c>
      <c r="F137" s="1186"/>
      <c r="I137" s="1239"/>
      <c r="J137" s="1239"/>
      <c r="K137" s="1239"/>
      <c r="L137" s="1239"/>
      <c r="M137" s="1239"/>
    </row>
    <row r="138" spans="1:13" hidden="1" outlineLevel="1">
      <c r="A138" s="1108">
        <v>22</v>
      </c>
      <c r="B138" s="1185">
        <f t="shared" si="6"/>
        <v>44917</v>
      </c>
      <c r="C138" s="1108">
        <v>340</v>
      </c>
      <c r="D138" s="1108">
        <v>308</v>
      </c>
      <c r="E138" s="1108">
        <f t="shared" si="5"/>
        <v>32</v>
      </c>
      <c r="F138" s="1186"/>
      <c r="I138" s="1239"/>
      <c r="J138" s="1239"/>
      <c r="K138" s="1239"/>
      <c r="L138" s="1239"/>
      <c r="M138" s="1239"/>
    </row>
    <row r="139" spans="1:13" hidden="1" outlineLevel="1">
      <c r="A139" s="1108">
        <v>23</v>
      </c>
      <c r="B139" s="1185">
        <f t="shared" si="6"/>
        <v>44918</v>
      </c>
      <c r="C139" s="1108">
        <v>340</v>
      </c>
      <c r="D139" s="1108">
        <v>307</v>
      </c>
      <c r="E139" s="1108">
        <f t="shared" si="5"/>
        <v>33</v>
      </c>
      <c r="F139" s="1186"/>
      <c r="I139" s="1239"/>
      <c r="J139" s="1239"/>
      <c r="K139" s="1239"/>
      <c r="L139" s="1239"/>
      <c r="M139" s="1239"/>
    </row>
    <row r="140" spans="1:13" hidden="1" outlineLevel="1">
      <c r="A140" s="1108">
        <v>24</v>
      </c>
      <c r="B140" s="1185">
        <f t="shared" si="6"/>
        <v>44919</v>
      </c>
      <c r="C140" s="1108">
        <v>340</v>
      </c>
      <c r="D140" s="1108">
        <v>310</v>
      </c>
      <c r="E140" s="1108">
        <f t="shared" si="5"/>
        <v>30</v>
      </c>
      <c r="F140" s="1186"/>
      <c r="I140" s="1239"/>
      <c r="J140" s="1239"/>
      <c r="K140" s="1239"/>
      <c r="L140" s="1239"/>
      <c r="M140" s="1239"/>
    </row>
    <row r="141" spans="1:13" hidden="1" outlineLevel="1">
      <c r="A141" s="1108">
        <v>25</v>
      </c>
      <c r="B141" s="1185">
        <f t="shared" si="6"/>
        <v>44920</v>
      </c>
      <c r="C141" s="1108">
        <v>340</v>
      </c>
      <c r="D141" s="1108"/>
      <c r="E141" s="1108">
        <f t="shared" si="5"/>
        <v>340</v>
      </c>
      <c r="F141" s="1186"/>
      <c r="I141" s="1239"/>
      <c r="J141" s="1239"/>
      <c r="K141" s="1239"/>
      <c r="L141" s="1239"/>
      <c r="M141" s="1239"/>
    </row>
    <row r="142" spans="1:13" hidden="1" outlineLevel="1">
      <c r="A142" s="1108">
        <v>26</v>
      </c>
      <c r="B142" s="1185">
        <f t="shared" si="6"/>
        <v>44921</v>
      </c>
      <c r="C142" s="1108">
        <v>340</v>
      </c>
      <c r="D142" s="1108">
        <v>301</v>
      </c>
      <c r="E142" s="1108">
        <f t="shared" si="5"/>
        <v>39</v>
      </c>
      <c r="F142" s="1186"/>
      <c r="I142" s="1239"/>
      <c r="J142" s="1239"/>
      <c r="K142" s="1239"/>
      <c r="L142" s="1239"/>
      <c r="M142" s="1239"/>
    </row>
    <row r="143" spans="1:13" hidden="1" outlineLevel="1">
      <c r="A143" s="1108">
        <v>27</v>
      </c>
      <c r="B143" s="1185">
        <f t="shared" si="6"/>
        <v>44922</v>
      </c>
      <c r="C143" s="1108">
        <v>340</v>
      </c>
      <c r="D143" s="1108">
        <v>305</v>
      </c>
      <c r="E143" s="1108">
        <f t="shared" si="5"/>
        <v>35</v>
      </c>
      <c r="F143" s="1186"/>
      <c r="I143" s="1239"/>
      <c r="J143" s="1239"/>
      <c r="K143" s="1239"/>
      <c r="L143" s="1239"/>
      <c r="M143" s="1239"/>
    </row>
    <row r="144" spans="1:13" hidden="1" outlineLevel="1">
      <c r="A144" s="1108">
        <v>28</v>
      </c>
      <c r="B144" s="1185">
        <f t="shared" si="6"/>
        <v>44923</v>
      </c>
      <c r="C144" s="1108">
        <v>340</v>
      </c>
      <c r="D144" s="1108">
        <v>297</v>
      </c>
      <c r="E144" s="1108">
        <f t="shared" si="5"/>
        <v>43</v>
      </c>
      <c r="F144" s="1186"/>
      <c r="I144" s="1239"/>
      <c r="J144" s="1239"/>
      <c r="K144" s="1239"/>
      <c r="L144" s="1239"/>
      <c r="M144" s="1239"/>
    </row>
    <row r="145" spans="1:13" hidden="1" outlineLevel="1">
      <c r="A145" s="1108">
        <v>29</v>
      </c>
      <c r="B145" s="1185">
        <f t="shared" si="6"/>
        <v>44924</v>
      </c>
      <c r="C145" s="1108">
        <v>340</v>
      </c>
      <c r="D145" s="1108">
        <v>300</v>
      </c>
      <c r="E145" s="1108">
        <f t="shared" si="5"/>
        <v>40</v>
      </c>
      <c r="F145" s="1186"/>
      <c r="I145" s="1239"/>
      <c r="J145" s="1239"/>
      <c r="K145" s="1239"/>
      <c r="L145" s="1239"/>
      <c r="M145" s="1239"/>
    </row>
    <row r="146" spans="1:13" hidden="1" outlineLevel="1">
      <c r="A146" s="1108">
        <v>30</v>
      </c>
      <c r="B146" s="1185">
        <f t="shared" si="6"/>
        <v>44925</v>
      </c>
      <c r="C146" s="1108">
        <v>340</v>
      </c>
      <c r="D146" s="1108">
        <v>298</v>
      </c>
      <c r="E146" s="1108">
        <f t="shared" si="5"/>
        <v>42</v>
      </c>
      <c r="F146" s="1186"/>
      <c r="I146" s="1239"/>
      <c r="J146" s="1239"/>
      <c r="K146" s="1239"/>
      <c r="L146" s="1239"/>
      <c r="M146" s="1239"/>
    </row>
    <row r="147" spans="1:13" hidden="1" outlineLevel="1">
      <c r="A147" s="1108">
        <v>31</v>
      </c>
      <c r="B147" s="1185">
        <f t="shared" si="6"/>
        <v>44926</v>
      </c>
      <c r="C147" s="1108">
        <v>340</v>
      </c>
      <c r="D147" s="1108">
        <v>301</v>
      </c>
      <c r="E147" s="1108">
        <f t="shared" si="5"/>
        <v>39</v>
      </c>
      <c r="F147" s="1186"/>
      <c r="I147" s="1239"/>
      <c r="J147" s="1239"/>
      <c r="K147" s="1239"/>
      <c r="L147" s="1239"/>
      <c r="M147" s="1239"/>
    </row>
    <row r="148" spans="1:13" collapsed="1">
      <c r="A148" s="1180"/>
      <c r="B148" s="1181">
        <v>44927</v>
      </c>
      <c r="C148" s="1183">
        <f>AVERAGE(C149:C178)</f>
        <v>425</v>
      </c>
      <c r="D148" s="1183">
        <f>AVERAGE(D149:D178)</f>
        <v>308.27999999999997</v>
      </c>
      <c r="E148" s="1183">
        <f>AVERAGE(E149:E178)</f>
        <v>168.1</v>
      </c>
      <c r="F148" s="1184"/>
      <c r="I148" s="1239"/>
      <c r="J148" s="1239"/>
      <c r="K148" s="1239"/>
      <c r="L148" s="1239"/>
      <c r="M148" s="1239"/>
    </row>
    <row r="149" spans="1:13" hidden="1" outlineLevel="1">
      <c r="A149" s="1108">
        <v>1</v>
      </c>
      <c r="B149" s="1185">
        <v>44927</v>
      </c>
      <c r="C149" s="1108">
        <v>425</v>
      </c>
      <c r="D149" s="1108"/>
      <c r="E149" s="1108">
        <f t="shared" si="5"/>
        <v>425</v>
      </c>
      <c r="F149" s="1187"/>
      <c r="I149" s="1239"/>
      <c r="J149" s="1239"/>
      <c r="K149" s="1239"/>
      <c r="L149" s="1239"/>
      <c r="M149" s="1239"/>
    </row>
    <row r="150" spans="1:13" hidden="1" outlineLevel="1">
      <c r="A150" s="1108">
        <v>2</v>
      </c>
      <c r="B150" s="1185">
        <f>B149+1</f>
        <v>44928</v>
      </c>
      <c r="C150" s="1108">
        <v>425</v>
      </c>
      <c r="D150" s="1108">
        <v>290</v>
      </c>
      <c r="E150" s="1108">
        <f t="shared" si="5"/>
        <v>135</v>
      </c>
      <c r="F150" s="1187"/>
      <c r="I150" s="1239"/>
      <c r="J150" s="1239"/>
      <c r="K150" s="1239"/>
      <c r="L150" s="1239"/>
      <c r="M150" s="1239"/>
    </row>
    <row r="151" spans="1:13" hidden="1" outlineLevel="1">
      <c r="A151" s="1108">
        <v>3</v>
      </c>
      <c r="B151" s="1185">
        <f t="shared" ref="B151:B179" si="7">B150+1</f>
        <v>44929</v>
      </c>
      <c r="C151" s="1108">
        <v>425</v>
      </c>
      <c r="D151" s="1108">
        <v>302</v>
      </c>
      <c r="E151" s="1108">
        <f t="shared" si="5"/>
        <v>123</v>
      </c>
      <c r="F151" s="1187"/>
      <c r="I151" s="1239"/>
      <c r="J151" s="1239"/>
      <c r="K151" s="1239"/>
      <c r="L151" s="1239"/>
      <c r="M151" s="1239"/>
    </row>
    <row r="152" spans="1:13" hidden="1" outlineLevel="1">
      <c r="A152" s="1108">
        <v>4</v>
      </c>
      <c r="B152" s="1185">
        <f t="shared" si="7"/>
        <v>44930</v>
      </c>
      <c r="C152" s="1108">
        <v>425</v>
      </c>
      <c r="D152" s="1108">
        <v>300</v>
      </c>
      <c r="E152" s="1108">
        <f t="shared" si="5"/>
        <v>125</v>
      </c>
      <c r="F152" s="1187"/>
      <c r="I152" s="1239"/>
      <c r="J152" s="1239"/>
      <c r="K152" s="1239"/>
      <c r="L152" s="1239"/>
      <c r="M152" s="1239"/>
    </row>
    <row r="153" spans="1:13" hidden="1" outlineLevel="1">
      <c r="A153" s="1108">
        <v>5</v>
      </c>
      <c r="B153" s="1185">
        <f t="shared" si="7"/>
        <v>44931</v>
      </c>
      <c r="C153" s="1108">
        <v>425</v>
      </c>
      <c r="D153" s="1108">
        <v>305</v>
      </c>
      <c r="E153" s="1108">
        <f t="shared" si="5"/>
        <v>120</v>
      </c>
      <c r="F153" s="1187"/>
      <c r="I153" s="1239"/>
      <c r="J153" s="1239"/>
      <c r="K153" s="1239"/>
      <c r="L153" s="1239"/>
      <c r="M153" s="1239"/>
    </row>
    <row r="154" spans="1:13" hidden="1" outlineLevel="1">
      <c r="A154" s="1108">
        <v>6</v>
      </c>
      <c r="B154" s="1185">
        <f t="shared" si="7"/>
        <v>44932</v>
      </c>
      <c r="C154" s="1108">
        <v>425</v>
      </c>
      <c r="D154" s="1108">
        <v>302</v>
      </c>
      <c r="E154" s="1108">
        <f t="shared" si="5"/>
        <v>123</v>
      </c>
      <c r="F154" s="1187"/>
      <c r="I154" s="1239"/>
      <c r="J154" s="1239"/>
      <c r="K154" s="1239"/>
      <c r="L154" s="1239"/>
      <c r="M154" s="1239"/>
    </row>
    <row r="155" spans="1:13" hidden="1" outlineLevel="1">
      <c r="A155" s="1108">
        <v>7</v>
      </c>
      <c r="B155" s="1185">
        <f t="shared" si="7"/>
        <v>44933</v>
      </c>
      <c r="C155" s="1108">
        <v>425</v>
      </c>
      <c r="D155" s="1108">
        <v>305</v>
      </c>
      <c r="E155" s="1108">
        <f t="shared" si="5"/>
        <v>120</v>
      </c>
      <c r="F155" s="1187"/>
      <c r="I155" s="1239"/>
      <c r="J155" s="1239"/>
      <c r="K155" s="1239"/>
      <c r="L155" s="1239"/>
      <c r="M155" s="1239"/>
    </row>
    <row r="156" spans="1:13" hidden="1" outlineLevel="1">
      <c r="A156" s="1108">
        <v>8</v>
      </c>
      <c r="B156" s="1185">
        <f t="shared" si="7"/>
        <v>44934</v>
      </c>
      <c r="C156" s="1108">
        <v>425</v>
      </c>
      <c r="D156" s="1108"/>
      <c r="E156" s="1108">
        <f t="shared" si="5"/>
        <v>425</v>
      </c>
      <c r="F156" s="1187"/>
      <c r="I156" s="1239"/>
      <c r="J156" s="1239"/>
      <c r="K156" s="1239"/>
      <c r="L156" s="1239"/>
      <c r="M156" s="1239"/>
    </row>
    <row r="157" spans="1:13" hidden="1" outlineLevel="1">
      <c r="A157" s="1108">
        <v>9</v>
      </c>
      <c r="B157" s="1185">
        <f t="shared" si="7"/>
        <v>44935</v>
      </c>
      <c r="C157" s="1108">
        <v>425</v>
      </c>
      <c r="D157" s="1108">
        <v>311</v>
      </c>
      <c r="E157" s="1108">
        <f t="shared" si="5"/>
        <v>114</v>
      </c>
      <c r="F157" s="1187"/>
      <c r="I157" s="1239"/>
      <c r="J157" s="1239"/>
      <c r="K157" s="1239"/>
      <c r="L157" s="1239"/>
      <c r="M157" s="1239"/>
    </row>
    <row r="158" spans="1:13" hidden="1" outlineLevel="1">
      <c r="A158" s="1108">
        <v>10</v>
      </c>
      <c r="B158" s="1185">
        <f t="shared" si="7"/>
        <v>44936</v>
      </c>
      <c r="C158" s="1108">
        <v>425</v>
      </c>
      <c r="D158" s="1108">
        <v>313</v>
      </c>
      <c r="E158" s="1108">
        <f t="shared" si="5"/>
        <v>112</v>
      </c>
      <c r="F158" s="1187"/>
      <c r="I158" s="1239"/>
      <c r="J158" s="1239"/>
      <c r="K158" s="1239"/>
      <c r="L158" s="1239"/>
      <c r="M158" s="1239"/>
    </row>
    <row r="159" spans="1:13" hidden="1" outlineLevel="1">
      <c r="A159" s="1108">
        <v>11</v>
      </c>
      <c r="B159" s="1185">
        <f t="shared" si="7"/>
        <v>44937</v>
      </c>
      <c r="C159" s="1108">
        <v>425</v>
      </c>
      <c r="D159" s="1108">
        <v>312</v>
      </c>
      <c r="E159" s="1108">
        <f t="shared" si="5"/>
        <v>113</v>
      </c>
      <c r="F159" s="1187"/>
      <c r="I159" s="1239"/>
      <c r="J159" s="1239"/>
      <c r="K159" s="1239"/>
      <c r="L159" s="1239"/>
      <c r="M159" s="1239"/>
    </row>
    <row r="160" spans="1:13" hidden="1" outlineLevel="1">
      <c r="A160" s="1108">
        <v>12</v>
      </c>
      <c r="B160" s="1185">
        <f t="shared" si="7"/>
        <v>44938</v>
      </c>
      <c r="C160" s="1108">
        <v>425</v>
      </c>
      <c r="D160" s="1108">
        <v>310</v>
      </c>
      <c r="E160" s="1108">
        <f t="shared" si="5"/>
        <v>115</v>
      </c>
      <c r="F160" s="1187"/>
      <c r="I160" s="1239"/>
      <c r="J160" s="1239"/>
      <c r="K160" s="1239"/>
      <c r="L160" s="1239"/>
      <c r="M160" s="1239"/>
    </row>
    <row r="161" spans="1:13" hidden="1" outlineLevel="1">
      <c r="A161" s="1108">
        <v>13</v>
      </c>
      <c r="B161" s="1185">
        <f t="shared" si="7"/>
        <v>44939</v>
      </c>
      <c r="C161" s="1108">
        <v>425</v>
      </c>
      <c r="D161" s="1108">
        <v>311</v>
      </c>
      <c r="E161" s="1108">
        <f t="shared" si="5"/>
        <v>114</v>
      </c>
      <c r="F161" s="1187"/>
      <c r="I161" s="1239"/>
      <c r="J161" s="1239"/>
      <c r="K161" s="1239"/>
      <c r="L161" s="1239"/>
      <c r="M161" s="1239"/>
    </row>
    <row r="162" spans="1:13" hidden="1" outlineLevel="1">
      <c r="A162" s="1108">
        <v>14</v>
      </c>
      <c r="B162" s="1185">
        <f t="shared" si="7"/>
        <v>44940</v>
      </c>
      <c r="C162" s="1108">
        <v>425</v>
      </c>
      <c r="D162" s="1108">
        <v>309</v>
      </c>
      <c r="E162" s="1108">
        <f t="shared" si="5"/>
        <v>116</v>
      </c>
      <c r="F162" s="1187"/>
      <c r="I162" s="1239"/>
      <c r="J162" s="1239"/>
      <c r="K162" s="1239"/>
      <c r="L162" s="1239"/>
      <c r="M162" s="1239"/>
    </row>
    <row r="163" spans="1:13" hidden="1" outlineLevel="1">
      <c r="A163" s="1108">
        <v>15</v>
      </c>
      <c r="B163" s="1185">
        <f t="shared" si="7"/>
        <v>44941</v>
      </c>
      <c r="C163" s="1108">
        <v>425</v>
      </c>
      <c r="D163" s="1108"/>
      <c r="E163" s="1108">
        <f t="shared" si="5"/>
        <v>425</v>
      </c>
      <c r="F163" s="1187"/>
      <c r="I163" s="1239"/>
      <c r="J163" s="1239"/>
      <c r="K163" s="1239"/>
      <c r="L163" s="1239"/>
      <c r="M163" s="1239"/>
    </row>
    <row r="164" spans="1:13" hidden="1" outlineLevel="1">
      <c r="A164" s="1108">
        <v>16</v>
      </c>
      <c r="B164" s="1185">
        <f t="shared" si="7"/>
        <v>44942</v>
      </c>
      <c r="C164" s="1108">
        <v>425</v>
      </c>
      <c r="D164" s="1108">
        <v>303</v>
      </c>
      <c r="E164" s="1108">
        <f t="shared" si="5"/>
        <v>122</v>
      </c>
      <c r="F164" s="1187"/>
      <c r="I164" s="1239"/>
      <c r="J164" s="1239"/>
      <c r="K164" s="1239"/>
      <c r="L164" s="1239"/>
      <c r="M164" s="1239"/>
    </row>
    <row r="165" spans="1:13" hidden="1" outlineLevel="1">
      <c r="A165" s="1108">
        <v>17</v>
      </c>
      <c r="B165" s="1185">
        <f t="shared" si="7"/>
        <v>44943</v>
      </c>
      <c r="C165" s="1108">
        <v>425</v>
      </c>
      <c r="D165" s="1108">
        <v>308</v>
      </c>
      <c r="E165" s="1108">
        <f t="shared" si="5"/>
        <v>117</v>
      </c>
      <c r="F165" s="1187"/>
      <c r="I165" s="1239"/>
      <c r="J165" s="1239"/>
      <c r="K165" s="1239"/>
      <c r="L165" s="1239"/>
      <c r="M165" s="1239"/>
    </row>
    <row r="166" spans="1:13" hidden="1" outlineLevel="1">
      <c r="A166" s="1108">
        <v>18</v>
      </c>
      <c r="B166" s="1185">
        <f t="shared" si="7"/>
        <v>44944</v>
      </c>
      <c r="C166" s="1108">
        <v>425</v>
      </c>
      <c r="D166" s="1108">
        <v>312</v>
      </c>
      <c r="E166" s="1108">
        <f t="shared" si="5"/>
        <v>113</v>
      </c>
      <c r="F166" s="1187"/>
      <c r="I166" s="1239"/>
      <c r="J166" s="1239"/>
      <c r="K166" s="1239"/>
      <c r="L166" s="1239"/>
      <c r="M166" s="1239"/>
    </row>
    <row r="167" spans="1:13" hidden="1" outlineLevel="1">
      <c r="A167" s="1108">
        <v>19</v>
      </c>
      <c r="B167" s="1185">
        <f t="shared" si="7"/>
        <v>44945</v>
      </c>
      <c r="C167" s="1108">
        <v>425</v>
      </c>
      <c r="D167" s="1108">
        <v>310</v>
      </c>
      <c r="E167" s="1108">
        <f t="shared" si="5"/>
        <v>115</v>
      </c>
      <c r="F167" s="1187"/>
      <c r="I167" s="1239"/>
      <c r="J167" s="1239"/>
      <c r="K167" s="1239"/>
      <c r="L167" s="1239"/>
      <c r="M167" s="1239"/>
    </row>
    <row r="168" spans="1:13" hidden="1" outlineLevel="1">
      <c r="A168" s="1108">
        <v>20</v>
      </c>
      <c r="B168" s="1185">
        <f t="shared" si="7"/>
        <v>44946</v>
      </c>
      <c r="C168" s="1108">
        <v>425</v>
      </c>
      <c r="D168" s="1108">
        <v>313</v>
      </c>
      <c r="E168" s="1108">
        <f t="shared" si="5"/>
        <v>112</v>
      </c>
      <c r="F168" s="1187"/>
      <c r="I168" s="1239"/>
      <c r="J168" s="1239"/>
      <c r="K168" s="1239"/>
      <c r="L168" s="1239"/>
      <c r="M168" s="1239"/>
    </row>
    <row r="169" spans="1:13" hidden="1" outlineLevel="1">
      <c r="A169" s="1108">
        <v>21</v>
      </c>
      <c r="B169" s="1185">
        <f t="shared" si="7"/>
        <v>44947</v>
      </c>
      <c r="C169" s="1108">
        <v>425</v>
      </c>
      <c r="D169" s="1108">
        <v>313</v>
      </c>
      <c r="E169" s="1108">
        <f t="shared" si="5"/>
        <v>112</v>
      </c>
      <c r="F169" s="1186"/>
      <c r="I169" s="1239"/>
      <c r="J169" s="1239"/>
      <c r="K169" s="1239"/>
      <c r="L169" s="1239"/>
      <c r="M169" s="1239"/>
    </row>
    <row r="170" spans="1:13" hidden="1" outlineLevel="1">
      <c r="A170" s="1108">
        <v>22</v>
      </c>
      <c r="B170" s="1185">
        <f t="shared" si="7"/>
        <v>44948</v>
      </c>
      <c r="C170" s="1108">
        <v>425</v>
      </c>
      <c r="D170" s="1108"/>
      <c r="E170" s="1108">
        <f t="shared" si="5"/>
        <v>425</v>
      </c>
      <c r="F170" s="1186"/>
      <c r="I170" s="1239"/>
      <c r="J170" s="1239"/>
      <c r="K170" s="1239"/>
      <c r="L170" s="1239"/>
      <c r="M170" s="1239"/>
    </row>
    <row r="171" spans="1:13" hidden="1" outlineLevel="1">
      <c r="A171" s="1108">
        <v>23</v>
      </c>
      <c r="B171" s="1185">
        <f t="shared" si="7"/>
        <v>44949</v>
      </c>
      <c r="C171" s="1108">
        <v>425</v>
      </c>
      <c r="D171" s="1108">
        <v>305</v>
      </c>
      <c r="E171" s="1108">
        <f t="shared" si="5"/>
        <v>120</v>
      </c>
      <c r="F171" s="1186"/>
      <c r="I171" s="1239"/>
      <c r="J171" s="1239"/>
      <c r="K171" s="1239"/>
      <c r="L171" s="1239"/>
      <c r="M171" s="1239"/>
    </row>
    <row r="172" spans="1:13" hidden="1" outlineLevel="1">
      <c r="A172" s="1108">
        <v>24</v>
      </c>
      <c r="B172" s="1185">
        <f t="shared" si="7"/>
        <v>44950</v>
      </c>
      <c r="C172" s="1108">
        <v>425</v>
      </c>
      <c r="D172" s="1108">
        <v>313</v>
      </c>
      <c r="E172" s="1108">
        <f t="shared" si="5"/>
        <v>112</v>
      </c>
      <c r="F172" s="1186"/>
      <c r="I172" s="1239"/>
      <c r="J172" s="1239"/>
      <c r="K172" s="1239"/>
      <c r="L172" s="1239"/>
      <c r="M172" s="1239"/>
    </row>
    <row r="173" spans="1:13" hidden="1" outlineLevel="1">
      <c r="A173" s="1108">
        <v>25</v>
      </c>
      <c r="B173" s="1185">
        <f t="shared" si="7"/>
        <v>44951</v>
      </c>
      <c r="C173" s="1108">
        <v>425</v>
      </c>
      <c r="D173" s="1108">
        <v>310</v>
      </c>
      <c r="E173" s="1108">
        <f t="shared" si="5"/>
        <v>115</v>
      </c>
      <c r="F173" s="1186"/>
      <c r="I173" s="1239"/>
      <c r="J173" s="1239"/>
      <c r="K173" s="1239"/>
      <c r="L173" s="1239"/>
      <c r="M173" s="1239"/>
    </row>
    <row r="174" spans="1:13" hidden="1" outlineLevel="1">
      <c r="A174" s="1108">
        <v>26</v>
      </c>
      <c r="B174" s="1185">
        <f t="shared" si="7"/>
        <v>44952</v>
      </c>
      <c r="C174" s="1108">
        <v>425</v>
      </c>
      <c r="D174" s="1108">
        <v>310</v>
      </c>
      <c r="E174" s="1108">
        <f t="shared" si="5"/>
        <v>115</v>
      </c>
      <c r="F174" s="1186"/>
      <c r="I174" s="1239"/>
      <c r="J174" s="1239"/>
      <c r="K174" s="1239"/>
      <c r="L174" s="1239"/>
      <c r="M174" s="1239"/>
    </row>
    <row r="175" spans="1:13" hidden="1" outlineLevel="1">
      <c r="A175" s="1108">
        <v>27</v>
      </c>
      <c r="B175" s="1185">
        <f t="shared" si="7"/>
        <v>44953</v>
      </c>
      <c r="C175" s="1108">
        <v>425</v>
      </c>
      <c r="D175" s="1108">
        <v>315</v>
      </c>
      <c r="E175" s="1108">
        <f t="shared" si="5"/>
        <v>110</v>
      </c>
      <c r="F175" s="1186"/>
      <c r="I175" s="1239"/>
      <c r="J175" s="1239"/>
      <c r="K175" s="1239"/>
      <c r="L175" s="1239"/>
      <c r="M175" s="1239"/>
    </row>
    <row r="176" spans="1:13" hidden="1" outlineLevel="1">
      <c r="A176" s="1108">
        <v>28</v>
      </c>
      <c r="B176" s="1185">
        <f t="shared" si="7"/>
        <v>44954</v>
      </c>
      <c r="C176" s="1108">
        <v>425</v>
      </c>
      <c r="D176" s="1108">
        <v>315</v>
      </c>
      <c r="E176" s="1108">
        <f t="shared" si="5"/>
        <v>110</v>
      </c>
      <c r="F176" s="1186"/>
      <c r="I176" s="1239"/>
      <c r="J176" s="1239"/>
      <c r="K176" s="1239"/>
      <c r="L176" s="1239"/>
      <c r="M176" s="1239"/>
    </row>
    <row r="177" spans="1:13" hidden="1" outlineLevel="1">
      <c r="A177" s="1108">
        <v>29</v>
      </c>
      <c r="B177" s="1185">
        <f t="shared" si="7"/>
        <v>44955</v>
      </c>
      <c r="C177" s="1108">
        <v>425</v>
      </c>
      <c r="D177" s="1108"/>
      <c r="E177" s="1108">
        <f t="shared" si="5"/>
        <v>425</v>
      </c>
      <c r="F177" s="1186"/>
      <c r="I177" s="1239"/>
      <c r="J177" s="1239"/>
      <c r="K177" s="1239"/>
      <c r="L177" s="1239"/>
      <c r="M177" s="1239"/>
    </row>
    <row r="178" spans="1:13" hidden="1" outlineLevel="1">
      <c r="A178" s="1108">
        <v>30</v>
      </c>
      <c r="B178" s="1185">
        <f t="shared" si="7"/>
        <v>44956</v>
      </c>
      <c r="C178" s="1108">
        <v>425</v>
      </c>
      <c r="D178" s="1108">
        <v>310</v>
      </c>
      <c r="E178" s="1108">
        <f t="shared" si="5"/>
        <v>115</v>
      </c>
      <c r="F178" s="1186"/>
      <c r="I178" s="1239"/>
      <c r="J178" s="1239"/>
      <c r="K178" s="1239"/>
      <c r="L178" s="1239"/>
      <c r="M178" s="1239"/>
    </row>
    <row r="179" spans="1:13" hidden="1" outlineLevel="1">
      <c r="A179" s="1108">
        <v>31</v>
      </c>
      <c r="B179" s="1185">
        <f t="shared" si="7"/>
        <v>44957</v>
      </c>
      <c r="C179" s="1108">
        <v>425</v>
      </c>
      <c r="D179" s="1108">
        <v>318</v>
      </c>
      <c r="E179" s="1108">
        <f t="shared" si="5"/>
        <v>107</v>
      </c>
      <c r="F179" s="1186"/>
      <c r="I179" s="1239"/>
      <c r="J179" s="1239"/>
      <c r="K179" s="1239"/>
      <c r="L179" s="1239"/>
      <c r="M179" s="1239"/>
    </row>
    <row r="180" spans="1:13" collapsed="1">
      <c r="A180" s="1180"/>
      <c r="B180" s="1181">
        <v>44958</v>
      </c>
      <c r="C180" s="1182">
        <f>AVERAGE(C181:C208)</f>
        <v>425</v>
      </c>
      <c r="D180" s="1183">
        <f>AVERAGE(D181:D208)</f>
        <v>311.54166666666669</v>
      </c>
      <c r="E180" s="1183">
        <f>AVERAGE(E181:E208)</f>
        <v>157.96428571428572</v>
      </c>
      <c r="F180" s="1184"/>
      <c r="I180" s="1239"/>
      <c r="J180" s="1239"/>
      <c r="K180" s="1239"/>
      <c r="L180" s="1239"/>
      <c r="M180" s="1239"/>
    </row>
    <row r="181" spans="1:13" hidden="1" outlineLevel="1">
      <c r="A181" s="1108">
        <v>1</v>
      </c>
      <c r="B181" s="1185">
        <v>44958</v>
      </c>
      <c r="C181" s="1108">
        <v>425</v>
      </c>
      <c r="D181" s="1108">
        <v>308</v>
      </c>
      <c r="E181" s="1108">
        <f t="shared" ref="E181:E208" si="8">C181-D181</f>
        <v>117</v>
      </c>
      <c r="F181" s="1187"/>
      <c r="I181" s="1239"/>
      <c r="J181" s="1239"/>
      <c r="K181" s="1239"/>
      <c r="L181" s="1239"/>
      <c r="M181" s="1239"/>
    </row>
    <row r="182" spans="1:13" hidden="1" outlineLevel="1">
      <c r="A182" s="1108">
        <v>2</v>
      </c>
      <c r="B182" s="1185">
        <f>B181+1</f>
        <v>44959</v>
      </c>
      <c r="C182" s="1108">
        <v>425</v>
      </c>
      <c r="D182" s="1108">
        <v>318</v>
      </c>
      <c r="E182" s="1108">
        <f t="shared" si="8"/>
        <v>107</v>
      </c>
      <c r="F182" s="1187"/>
      <c r="I182" s="1239"/>
      <c r="J182" s="1239"/>
      <c r="K182" s="1239"/>
      <c r="L182" s="1239"/>
      <c r="M182" s="1239"/>
    </row>
    <row r="183" spans="1:13" hidden="1" outlineLevel="1">
      <c r="A183" s="1108">
        <v>3</v>
      </c>
      <c r="B183" s="1185">
        <f t="shared" ref="B183:B208" si="9">B182+1</f>
        <v>44960</v>
      </c>
      <c r="C183" s="1108">
        <v>425</v>
      </c>
      <c r="D183" s="1108">
        <v>312</v>
      </c>
      <c r="E183" s="1108">
        <f t="shared" si="8"/>
        <v>113</v>
      </c>
      <c r="F183" s="1187"/>
      <c r="I183" s="1239"/>
      <c r="J183" s="1239"/>
      <c r="K183" s="1239"/>
      <c r="L183" s="1239"/>
      <c r="M183" s="1239"/>
    </row>
    <row r="184" spans="1:13" hidden="1" outlineLevel="1">
      <c r="A184" s="1108">
        <v>4</v>
      </c>
      <c r="B184" s="1185">
        <f t="shared" si="9"/>
        <v>44961</v>
      </c>
      <c r="C184" s="1108">
        <v>425</v>
      </c>
      <c r="D184" s="1108">
        <v>315</v>
      </c>
      <c r="E184" s="1108">
        <f t="shared" si="8"/>
        <v>110</v>
      </c>
      <c r="F184" s="1187"/>
      <c r="I184" s="1239"/>
      <c r="J184" s="1239"/>
      <c r="K184" s="1239"/>
      <c r="L184" s="1239"/>
      <c r="M184" s="1239"/>
    </row>
    <row r="185" spans="1:13" hidden="1" outlineLevel="1">
      <c r="A185" s="1108">
        <v>5</v>
      </c>
      <c r="B185" s="1185">
        <f t="shared" si="9"/>
        <v>44962</v>
      </c>
      <c r="C185" s="1108">
        <v>425</v>
      </c>
      <c r="D185" s="1108"/>
      <c r="E185" s="1108">
        <f t="shared" si="8"/>
        <v>425</v>
      </c>
      <c r="F185" s="1187"/>
      <c r="I185" s="1239"/>
      <c r="J185" s="1239"/>
      <c r="K185" s="1239"/>
      <c r="L185" s="1239"/>
      <c r="M185" s="1239"/>
    </row>
    <row r="186" spans="1:13" hidden="1" outlineLevel="1">
      <c r="A186" s="1108">
        <v>6</v>
      </c>
      <c r="B186" s="1185">
        <f t="shared" si="9"/>
        <v>44963</v>
      </c>
      <c r="C186" s="1108">
        <v>425</v>
      </c>
      <c r="D186" s="1108">
        <v>307</v>
      </c>
      <c r="E186" s="1108">
        <f t="shared" si="8"/>
        <v>118</v>
      </c>
      <c r="F186" s="1187"/>
      <c r="I186" s="1239"/>
      <c r="J186" s="1239"/>
      <c r="K186" s="1239"/>
      <c r="L186" s="1239"/>
      <c r="M186" s="1239"/>
    </row>
    <row r="187" spans="1:13" hidden="1" outlineLevel="1">
      <c r="A187" s="1108">
        <v>7</v>
      </c>
      <c r="B187" s="1185">
        <f t="shared" si="9"/>
        <v>44964</v>
      </c>
      <c r="C187" s="1108">
        <v>425</v>
      </c>
      <c r="D187" s="1108">
        <v>310</v>
      </c>
      <c r="E187" s="1108">
        <f t="shared" si="8"/>
        <v>115</v>
      </c>
      <c r="F187" s="1187"/>
      <c r="I187" s="1239"/>
      <c r="J187" s="1239"/>
      <c r="K187" s="1239"/>
      <c r="L187" s="1239"/>
      <c r="M187" s="1239"/>
    </row>
    <row r="188" spans="1:13" hidden="1" outlineLevel="1">
      <c r="A188" s="1108">
        <v>8</v>
      </c>
      <c r="B188" s="1185">
        <f t="shared" si="9"/>
        <v>44965</v>
      </c>
      <c r="C188" s="1108">
        <v>425</v>
      </c>
      <c r="D188" s="1108">
        <v>318</v>
      </c>
      <c r="E188" s="1108">
        <f t="shared" si="8"/>
        <v>107</v>
      </c>
      <c r="F188" s="1187"/>
      <c r="I188" s="1239"/>
      <c r="J188" s="1239"/>
      <c r="K188" s="1239"/>
      <c r="L188" s="1239"/>
      <c r="M188" s="1239"/>
    </row>
    <row r="189" spans="1:13" hidden="1" outlineLevel="1">
      <c r="A189" s="1108">
        <v>9</v>
      </c>
      <c r="B189" s="1185">
        <f t="shared" si="9"/>
        <v>44966</v>
      </c>
      <c r="C189" s="1108">
        <v>425</v>
      </c>
      <c r="D189" s="1108">
        <v>315</v>
      </c>
      <c r="E189" s="1108">
        <f t="shared" si="8"/>
        <v>110</v>
      </c>
      <c r="F189" s="1187"/>
      <c r="I189" s="1239"/>
      <c r="J189" s="1239"/>
      <c r="K189" s="1239"/>
      <c r="L189" s="1239"/>
      <c r="M189" s="1239"/>
    </row>
    <row r="190" spans="1:13" hidden="1" outlineLevel="1">
      <c r="A190" s="1108">
        <v>10</v>
      </c>
      <c r="B190" s="1185">
        <f t="shared" si="9"/>
        <v>44967</v>
      </c>
      <c r="C190" s="1108">
        <v>425</v>
      </c>
      <c r="D190" s="1108">
        <v>315</v>
      </c>
      <c r="E190" s="1108">
        <f t="shared" si="8"/>
        <v>110</v>
      </c>
      <c r="F190" s="1187"/>
      <c r="I190" s="1239"/>
      <c r="J190" s="1239"/>
      <c r="K190" s="1239"/>
      <c r="L190" s="1239"/>
      <c r="M190" s="1239"/>
    </row>
    <row r="191" spans="1:13" hidden="1" outlineLevel="1">
      <c r="A191" s="1108">
        <v>11</v>
      </c>
      <c r="B191" s="1185">
        <f t="shared" si="9"/>
        <v>44968</v>
      </c>
      <c r="C191" s="1108">
        <v>425</v>
      </c>
      <c r="D191" s="1108">
        <v>312</v>
      </c>
      <c r="E191" s="1108">
        <f t="shared" si="8"/>
        <v>113</v>
      </c>
      <c r="F191" s="1187"/>
      <c r="I191" s="1239"/>
      <c r="J191" s="1239"/>
      <c r="K191" s="1239"/>
      <c r="L191" s="1239"/>
      <c r="M191" s="1239"/>
    </row>
    <row r="192" spans="1:13" hidden="1" outlineLevel="1">
      <c r="A192" s="1108">
        <v>12</v>
      </c>
      <c r="B192" s="1185">
        <f t="shared" si="9"/>
        <v>44969</v>
      </c>
      <c r="C192" s="1108">
        <v>425</v>
      </c>
      <c r="D192" s="1108"/>
      <c r="E192" s="1108">
        <f t="shared" si="8"/>
        <v>425</v>
      </c>
      <c r="F192" s="1187"/>
      <c r="I192" s="1239"/>
      <c r="J192" s="1239"/>
      <c r="K192" s="1239"/>
      <c r="L192" s="1239"/>
      <c r="M192" s="1239"/>
    </row>
    <row r="193" spans="1:13" hidden="1" outlineLevel="1">
      <c r="A193" s="1108">
        <v>13</v>
      </c>
      <c r="B193" s="1185">
        <f t="shared" si="9"/>
        <v>44970</v>
      </c>
      <c r="C193" s="1108">
        <v>425</v>
      </c>
      <c r="D193" s="1108">
        <v>310</v>
      </c>
      <c r="E193" s="1108">
        <f t="shared" si="8"/>
        <v>115</v>
      </c>
      <c r="F193" s="1187"/>
      <c r="I193" s="1239"/>
      <c r="J193" s="1239"/>
      <c r="K193" s="1239"/>
      <c r="L193" s="1239"/>
      <c r="M193" s="1239"/>
    </row>
    <row r="194" spans="1:13" hidden="1" outlineLevel="1">
      <c r="A194" s="1108">
        <v>14</v>
      </c>
      <c r="B194" s="1185">
        <f t="shared" si="9"/>
        <v>44971</v>
      </c>
      <c r="C194" s="1108">
        <v>425</v>
      </c>
      <c r="D194" s="1108">
        <v>313</v>
      </c>
      <c r="E194" s="1108">
        <f t="shared" si="8"/>
        <v>112</v>
      </c>
      <c r="F194" s="1187"/>
      <c r="I194" s="1239"/>
      <c r="J194" s="1239"/>
      <c r="K194" s="1239"/>
      <c r="L194" s="1239"/>
      <c r="M194" s="1239"/>
    </row>
    <row r="195" spans="1:13" hidden="1" outlineLevel="1">
      <c r="A195" s="1108">
        <v>15</v>
      </c>
      <c r="B195" s="1185">
        <f t="shared" si="9"/>
        <v>44972</v>
      </c>
      <c r="C195" s="1108">
        <v>425</v>
      </c>
      <c r="D195" s="1108">
        <v>316</v>
      </c>
      <c r="E195" s="1108">
        <f t="shared" si="8"/>
        <v>109</v>
      </c>
      <c r="F195" s="1187"/>
      <c r="I195" s="1239"/>
      <c r="J195" s="1239"/>
      <c r="K195" s="1239"/>
      <c r="L195" s="1239"/>
      <c r="M195" s="1239"/>
    </row>
    <row r="196" spans="1:13" hidden="1" outlineLevel="1">
      <c r="A196" s="1108">
        <v>16</v>
      </c>
      <c r="B196" s="1185">
        <f t="shared" si="9"/>
        <v>44973</v>
      </c>
      <c r="C196" s="1108">
        <v>425</v>
      </c>
      <c r="D196" s="1108">
        <v>319</v>
      </c>
      <c r="E196" s="1108">
        <f t="shared" si="8"/>
        <v>106</v>
      </c>
      <c r="F196" s="1187"/>
      <c r="I196" s="1239"/>
      <c r="J196" s="1239"/>
      <c r="K196" s="1239"/>
      <c r="L196" s="1239"/>
      <c r="M196" s="1239"/>
    </row>
    <row r="197" spans="1:13" hidden="1" outlineLevel="1">
      <c r="A197" s="1108">
        <v>17</v>
      </c>
      <c r="B197" s="1185">
        <f t="shared" si="9"/>
        <v>44974</v>
      </c>
      <c r="C197" s="1108">
        <v>425</v>
      </c>
      <c r="D197" s="1108">
        <v>315</v>
      </c>
      <c r="E197" s="1108">
        <f t="shared" si="8"/>
        <v>110</v>
      </c>
      <c r="F197" s="1187"/>
      <c r="I197" s="1239"/>
      <c r="J197" s="1239"/>
      <c r="K197" s="1239"/>
      <c r="L197" s="1239"/>
      <c r="M197" s="1239"/>
    </row>
    <row r="198" spans="1:13" hidden="1" outlineLevel="1">
      <c r="A198" s="1108">
        <v>18</v>
      </c>
      <c r="B198" s="1185">
        <f t="shared" si="9"/>
        <v>44975</v>
      </c>
      <c r="C198" s="1108">
        <v>425</v>
      </c>
      <c r="D198" s="1108">
        <v>319</v>
      </c>
      <c r="E198" s="1108">
        <f t="shared" si="8"/>
        <v>106</v>
      </c>
      <c r="F198" s="1187"/>
      <c r="I198" s="1239"/>
      <c r="J198" s="1239"/>
      <c r="K198" s="1239"/>
      <c r="L198" s="1239"/>
      <c r="M198" s="1239"/>
    </row>
    <row r="199" spans="1:13" hidden="1" outlineLevel="1">
      <c r="A199" s="1108">
        <v>19</v>
      </c>
      <c r="B199" s="1185">
        <f t="shared" si="9"/>
        <v>44976</v>
      </c>
      <c r="C199" s="1108">
        <v>425</v>
      </c>
      <c r="D199" s="1108"/>
      <c r="E199" s="1108">
        <f t="shared" si="8"/>
        <v>425</v>
      </c>
      <c r="F199" s="1187"/>
      <c r="I199" s="1239"/>
      <c r="J199" s="1239"/>
      <c r="K199" s="1239"/>
      <c r="L199" s="1239"/>
      <c r="M199" s="1239"/>
    </row>
    <row r="200" spans="1:13" hidden="1" outlineLevel="1">
      <c r="A200" s="1108">
        <v>20</v>
      </c>
      <c r="B200" s="1185">
        <f t="shared" si="9"/>
        <v>44977</v>
      </c>
      <c r="C200" s="1108">
        <v>425</v>
      </c>
      <c r="D200" s="1108">
        <v>308</v>
      </c>
      <c r="E200" s="1108">
        <f t="shared" si="8"/>
        <v>117</v>
      </c>
      <c r="F200" s="1187"/>
      <c r="I200" s="1239"/>
      <c r="J200" s="1239"/>
      <c r="K200" s="1239"/>
      <c r="L200" s="1239"/>
      <c r="M200" s="1239"/>
    </row>
    <row r="201" spans="1:13" hidden="1" outlineLevel="1">
      <c r="A201" s="1108">
        <v>21</v>
      </c>
      <c r="B201" s="1185">
        <f t="shared" si="9"/>
        <v>44978</v>
      </c>
      <c r="C201" s="1108">
        <v>425</v>
      </c>
      <c r="D201" s="1108">
        <v>312</v>
      </c>
      <c r="E201" s="1108">
        <f t="shared" si="8"/>
        <v>113</v>
      </c>
      <c r="F201" s="1186"/>
      <c r="I201" s="1239"/>
      <c r="J201" s="1239"/>
      <c r="K201" s="1239"/>
      <c r="L201" s="1239"/>
      <c r="M201" s="1239"/>
    </row>
    <row r="202" spans="1:13" hidden="1" outlineLevel="1">
      <c r="A202" s="1108">
        <v>22</v>
      </c>
      <c r="B202" s="1185">
        <f t="shared" si="9"/>
        <v>44979</v>
      </c>
      <c r="C202" s="1108">
        <v>425</v>
      </c>
      <c r="D202" s="1108">
        <v>314</v>
      </c>
      <c r="E202" s="1108">
        <f t="shared" si="8"/>
        <v>111</v>
      </c>
      <c r="F202" s="1186"/>
      <c r="I202" s="1239"/>
      <c r="J202" s="1239"/>
      <c r="K202" s="1239"/>
      <c r="L202" s="1239"/>
      <c r="M202" s="1239"/>
    </row>
    <row r="203" spans="1:13" hidden="1" outlineLevel="1">
      <c r="A203" s="1108">
        <v>23</v>
      </c>
      <c r="B203" s="1185">
        <f t="shared" si="9"/>
        <v>44980</v>
      </c>
      <c r="C203" s="1108">
        <v>425</v>
      </c>
      <c r="D203" s="1108">
        <v>315</v>
      </c>
      <c r="E203" s="1108">
        <f t="shared" si="8"/>
        <v>110</v>
      </c>
      <c r="F203" s="1186"/>
      <c r="I203" s="1239"/>
      <c r="J203" s="1239"/>
      <c r="K203" s="1239"/>
      <c r="L203" s="1239"/>
      <c r="M203" s="1239"/>
    </row>
    <row r="204" spans="1:13" hidden="1" outlineLevel="1">
      <c r="A204" s="1108">
        <v>24</v>
      </c>
      <c r="B204" s="1185">
        <f t="shared" si="9"/>
        <v>44981</v>
      </c>
      <c r="C204" s="1108">
        <v>425</v>
      </c>
      <c r="D204" s="1108">
        <v>302</v>
      </c>
      <c r="E204" s="1108">
        <f t="shared" si="8"/>
        <v>123</v>
      </c>
      <c r="F204" s="1186"/>
      <c r="I204" s="1239"/>
      <c r="J204" s="1239"/>
      <c r="K204" s="1239"/>
      <c r="L204" s="1239"/>
      <c r="M204" s="1239"/>
    </row>
    <row r="205" spans="1:13" hidden="1" outlineLevel="1">
      <c r="A205" s="1108">
        <v>25</v>
      </c>
      <c r="B205" s="1185">
        <f t="shared" si="9"/>
        <v>44982</v>
      </c>
      <c r="C205" s="1108">
        <v>425</v>
      </c>
      <c r="D205" s="1108">
        <v>302</v>
      </c>
      <c r="E205" s="1108">
        <f t="shared" si="8"/>
        <v>123</v>
      </c>
      <c r="F205" s="1186"/>
      <c r="I205" s="1239"/>
      <c r="J205" s="1239"/>
      <c r="K205" s="1239"/>
      <c r="L205" s="1239"/>
      <c r="M205" s="1239"/>
    </row>
    <row r="206" spans="1:13" hidden="1" outlineLevel="1">
      <c r="A206" s="1108">
        <v>26</v>
      </c>
      <c r="B206" s="1185">
        <f t="shared" si="9"/>
        <v>44983</v>
      </c>
      <c r="C206" s="1108">
        <v>425</v>
      </c>
      <c r="D206" s="1108"/>
      <c r="E206" s="1108">
        <f t="shared" si="8"/>
        <v>425</v>
      </c>
      <c r="F206" s="1186"/>
      <c r="I206" s="1239"/>
      <c r="J206" s="1239"/>
      <c r="K206" s="1239"/>
      <c r="L206" s="1239"/>
      <c r="M206" s="1239"/>
    </row>
    <row r="207" spans="1:13" hidden="1" outlineLevel="1">
      <c r="A207" s="1108">
        <v>27</v>
      </c>
      <c r="B207" s="1185">
        <f t="shared" si="9"/>
        <v>44984</v>
      </c>
      <c r="C207" s="1108">
        <v>425</v>
      </c>
      <c r="D207" s="1108">
        <v>303</v>
      </c>
      <c r="E207" s="1108">
        <f t="shared" si="8"/>
        <v>122</v>
      </c>
      <c r="F207" s="1186"/>
      <c r="I207" s="1239"/>
      <c r="J207" s="1239"/>
      <c r="K207" s="1239"/>
      <c r="L207" s="1239"/>
      <c r="M207" s="1239"/>
    </row>
    <row r="208" spans="1:13" hidden="1" outlineLevel="1">
      <c r="A208" s="1108">
        <v>28</v>
      </c>
      <c r="B208" s="1185">
        <f t="shared" si="9"/>
        <v>44985</v>
      </c>
      <c r="C208" s="1108">
        <v>425</v>
      </c>
      <c r="D208" s="1108">
        <v>299</v>
      </c>
      <c r="E208" s="1108">
        <f t="shared" si="8"/>
        <v>126</v>
      </c>
      <c r="F208" s="1186"/>
      <c r="I208" s="1239"/>
      <c r="J208" s="1239"/>
      <c r="K208" s="1239"/>
      <c r="L208" s="1239"/>
      <c r="M208" s="1239"/>
    </row>
    <row r="209" spans="1:13" collapsed="1">
      <c r="A209" s="1180"/>
      <c r="B209" s="1181">
        <v>44986</v>
      </c>
      <c r="C209" s="1182">
        <f>AVERAGE(C210:C237)</f>
        <v>425</v>
      </c>
      <c r="D209" s="1183">
        <f>AVERAGE(D210:D237)</f>
        <v>238.39130434782609</v>
      </c>
      <c r="E209" s="1183">
        <f>AVERAGE(E210:E237)</f>
        <v>229.17857142857142</v>
      </c>
      <c r="F209" s="1184"/>
      <c r="I209" s="1239"/>
      <c r="J209" s="1239"/>
      <c r="K209" s="1239"/>
      <c r="L209" s="1239"/>
      <c r="M209" s="1239"/>
    </row>
    <row r="210" spans="1:13" hidden="1" outlineLevel="1">
      <c r="A210" s="1108">
        <v>1</v>
      </c>
      <c r="B210" s="1185">
        <v>44986</v>
      </c>
      <c r="C210" s="1108">
        <v>425</v>
      </c>
      <c r="D210" s="1108">
        <v>290</v>
      </c>
      <c r="E210" s="1108">
        <f t="shared" ref="E210:E240" si="10">C210-D210</f>
        <v>135</v>
      </c>
      <c r="F210" s="1187"/>
      <c r="I210" s="1239"/>
      <c r="J210" s="1239"/>
      <c r="K210" s="1239"/>
      <c r="L210" s="1239"/>
      <c r="M210" s="1239"/>
    </row>
    <row r="211" spans="1:13" hidden="1" outlineLevel="1">
      <c r="A211" s="1108">
        <v>2</v>
      </c>
      <c r="B211" s="1185">
        <f>B210+1</f>
        <v>44987</v>
      </c>
      <c r="C211" s="1108">
        <v>425</v>
      </c>
      <c r="D211" s="1108">
        <v>285</v>
      </c>
      <c r="E211" s="1108">
        <f t="shared" si="10"/>
        <v>140</v>
      </c>
      <c r="F211" s="1187"/>
      <c r="I211" s="1239"/>
      <c r="J211" s="1239"/>
      <c r="K211" s="1239"/>
      <c r="L211" s="1239"/>
      <c r="M211" s="1239"/>
    </row>
    <row r="212" spans="1:13" hidden="1" outlineLevel="1">
      <c r="A212" s="1108">
        <v>3</v>
      </c>
      <c r="B212" s="1185">
        <f t="shared" ref="B212:B240" si="11">B211+1</f>
        <v>44988</v>
      </c>
      <c r="C212" s="1108">
        <v>425</v>
      </c>
      <c r="D212" s="1108">
        <v>283</v>
      </c>
      <c r="E212" s="1108">
        <f t="shared" si="10"/>
        <v>142</v>
      </c>
      <c r="F212" s="1187"/>
      <c r="I212" s="1239"/>
      <c r="J212" s="1239"/>
      <c r="K212" s="1239"/>
      <c r="L212" s="1239"/>
      <c r="M212" s="1239"/>
    </row>
    <row r="213" spans="1:13" hidden="1" outlineLevel="1">
      <c r="A213" s="1108">
        <v>4</v>
      </c>
      <c r="B213" s="1185">
        <f t="shared" si="11"/>
        <v>44989</v>
      </c>
      <c r="C213" s="1108">
        <v>425</v>
      </c>
      <c r="D213" s="1108">
        <v>240</v>
      </c>
      <c r="E213" s="1108">
        <f t="shared" si="10"/>
        <v>185</v>
      </c>
      <c r="F213" s="1188" t="s">
        <v>1794</v>
      </c>
      <c r="I213" s="1239"/>
      <c r="J213" s="1239"/>
      <c r="K213" s="1239"/>
      <c r="L213" s="1239"/>
      <c r="M213" s="1239"/>
    </row>
    <row r="214" spans="1:13" hidden="1" outlineLevel="1">
      <c r="A214" s="1108">
        <v>5</v>
      </c>
      <c r="B214" s="1185">
        <f t="shared" si="11"/>
        <v>44990</v>
      </c>
      <c r="C214" s="1108">
        <v>425</v>
      </c>
      <c r="D214" s="1108"/>
      <c r="E214" s="1108">
        <f t="shared" si="10"/>
        <v>425</v>
      </c>
      <c r="F214" s="1188"/>
      <c r="I214" s="1239"/>
      <c r="J214" s="1239"/>
      <c r="K214" s="1239"/>
      <c r="L214" s="1239"/>
      <c r="M214" s="1239"/>
    </row>
    <row r="215" spans="1:13" hidden="1" outlineLevel="1">
      <c r="A215" s="1108">
        <v>6</v>
      </c>
      <c r="B215" s="1185">
        <f t="shared" si="11"/>
        <v>44991</v>
      </c>
      <c r="C215" s="1108">
        <v>425</v>
      </c>
      <c r="D215" s="1108">
        <v>240</v>
      </c>
      <c r="E215" s="1108">
        <f t="shared" si="10"/>
        <v>185</v>
      </c>
      <c r="F215" s="1188" t="s">
        <v>1794</v>
      </c>
      <c r="I215" s="1239"/>
      <c r="J215" s="1239"/>
      <c r="K215" s="1239"/>
      <c r="L215" s="1239"/>
      <c r="M215" s="1239"/>
    </row>
    <row r="216" spans="1:13" hidden="1" outlineLevel="1">
      <c r="A216" s="1108">
        <v>7</v>
      </c>
      <c r="B216" s="1185">
        <f t="shared" si="11"/>
        <v>44992</v>
      </c>
      <c r="C216" s="1108">
        <v>425</v>
      </c>
      <c r="D216" s="1108">
        <v>230</v>
      </c>
      <c r="E216" s="1108">
        <f t="shared" si="10"/>
        <v>195</v>
      </c>
      <c r="F216" s="1188" t="s">
        <v>1794</v>
      </c>
      <c r="I216" s="1239"/>
      <c r="J216" s="1239"/>
      <c r="K216" s="1239"/>
      <c r="L216" s="1239"/>
      <c r="M216" s="1239"/>
    </row>
    <row r="217" spans="1:13" hidden="1" outlineLevel="1">
      <c r="A217" s="1108">
        <v>8</v>
      </c>
      <c r="B217" s="1185">
        <f t="shared" si="11"/>
        <v>44993</v>
      </c>
      <c r="C217" s="1108">
        <v>425</v>
      </c>
      <c r="D217" s="1108"/>
      <c r="E217" s="1108">
        <f t="shared" si="10"/>
        <v>425</v>
      </c>
      <c r="F217" s="1187"/>
      <c r="I217" s="1239"/>
      <c r="J217" s="1239"/>
      <c r="K217" s="1239"/>
      <c r="L217" s="1239"/>
      <c r="M217" s="1239"/>
    </row>
    <row r="218" spans="1:13" hidden="1" outlineLevel="1">
      <c r="A218" s="1108">
        <v>9</v>
      </c>
      <c r="B218" s="1185">
        <f t="shared" si="11"/>
        <v>44994</v>
      </c>
      <c r="C218" s="1108">
        <v>425</v>
      </c>
      <c r="D218" s="1108">
        <v>223</v>
      </c>
      <c r="E218" s="1108">
        <f t="shared" si="10"/>
        <v>202</v>
      </c>
      <c r="F218" s="1188" t="s">
        <v>1794</v>
      </c>
      <c r="I218" s="1239"/>
      <c r="J218" s="1239"/>
      <c r="K218" s="1239"/>
      <c r="L218" s="1239"/>
      <c r="M218" s="1239"/>
    </row>
    <row r="219" spans="1:13" hidden="1" outlineLevel="1">
      <c r="A219" s="1108">
        <v>10</v>
      </c>
      <c r="B219" s="1185">
        <f t="shared" si="11"/>
        <v>44995</v>
      </c>
      <c r="C219" s="1108">
        <v>425</v>
      </c>
      <c r="D219" s="1108">
        <v>225</v>
      </c>
      <c r="E219" s="1108">
        <f t="shared" si="10"/>
        <v>200</v>
      </c>
      <c r="F219" s="1187"/>
      <c r="I219" s="1239"/>
      <c r="J219" s="1239"/>
      <c r="K219" s="1239"/>
      <c r="L219" s="1239"/>
      <c r="M219" s="1239"/>
    </row>
    <row r="220" spans="1:13" hidden="1" outlineLevel="1">
      <c r="A220" s="1108">
        <v>11</v>
      </c>
      <c r="B220" s="1185">
        <f t="shared" si="11"/>
        <v>44996</v>
      </c>
      <c r="C220" s="1108">
        <v>425</v>
      </c>
      <c r="D220" s="1108">
        <v>231</v>
      </c>
      <c r="E220" s="1108">
        <f t="shared" si="10"/>
        <v>194</v>
      </c>
      <c r="F220" s="1187"/>
      <c r="I220" s="1239"/>
      <c r="J220" s="1239"/>
      <c r="K220" s="1239"/>
      <c r="L220" s="1239"/>
      <c r="M220" s="1239"/>
    </row>
    <row r="221" spans="1:13" hidden="1" outlineLevel="1">
      <c r="A221" s="1108">
        <v>12</v>
      </c>
      <c r="B221" s="1185">
        <f t="shared" si="11"/>
        <v>44997</v>
      </c>
      <c r="C221" s="1108">
        <v>425</v>
      </c>
      <c r="D221" s="1108"/>
      <c r="E221" s="1108">
        <f t="shared" si="10"/>
        <v>425</v>
      </c>
      <c r="F221" s="1187"/>
      <c r="I221" s="1239"/>
      <c r="J221" s="1239"/>
      <c r="K221" s="1239"/>
      <c r="L221" s="1239"/>
      <c r="M221" s="1239"/>
    </row>
    <row r="222" spans="1:13" hidden="1" outlineLevel="1">
      <c r="A222" s="1108">
        <v>13</v>
      </c>
      <c r="B222" s="1185">
        <f t="shared" si="11"/>
        <v>44998</v>
      </c>
      <c r="C222" s="1108">
        <v>425</v>
      </c>
      <c r="D222" s="1108">
        <v>231</v>
      </c>
      <c r="E222" s="1108">
        <f t="shared" si="10"/>
        <v>194</v>
      </c>
      <c r="F222" s="1187"/>
      <c r="I222" s="1239"/>
      <c r="J222" s="1239"/>
      <c r="K222" s="1239"/>
      <c r="L222" s="1239"/>
      <c r="M222" s="1239"/>
    </row>
    <row r="223" spans="1:13" hidden="1" outlineLevel="1">
      <c r="A223" s="1108">
        <v>14</v>
      </c>
      <c r="B223" s="1185">
        <f t="shared" si="11"/>
        <v>44999</v>
      </c>
      <c r="C223" s="1108">
        <v>425</v>
      </c>
      <c r="D223" s="1108">
        <v>234</v>
      </c>
      <c r="E223" s="1108">
        <f t="shared" si="10"/>
        <v>191</v>
      </c>
      <c r="F223" s="1187"/>
      <c r="I223" s="1239"/>
      <c r="J223" s="1239"/>
      <c r="K223" s="1239"/>
      <c r="L223" s="1239"/>
      <c r="M223" s="1239"/>
    </row>
    <row r="224" spans="1:13" hidden="1" outlineLevel="1">
      <c r="A224" s="1108">
        <v>15</v>
      </c>
      <c r="B224" s="1185">
        <f t="shared" si="11"/>
        <v>45000</v>
      </c>
      <c r="C224" s="1108">
        <v>425</v>
      </c>
      <c r="D224" s="1108">
        <v>239</v>
      </c>
      <c r="E224" s="1108">
        <f t="shared" si="10"/>
        <v>186</v>
      </c>
      <c r="F224" s="1187"/>
      <c r="I224" s="1239"/>
      <c r="J224" s="1239"/>
      <c r="K224" s="1239"/>
      <c r="L224" s="1239"/>
      <c r="M224" s="1239"/>
    </row>
    <row r="225" spans="1:13" hidden="1" outlineLevel="1">
      <c r="A225" s="1108">
        <v>16</v>
      </c>
      <c r="B225" s="1185">
        <f t="shared" si="11"/>
        <v>45001</v>
      </c>
      <c r="C225" s="1108">
        <v>425</v>
      </c>
      <c r="D225" s="1108">
        <v>232</v>
      </c>
      <c r="E225" s="1108">
        <f t="shared" si="10"/>
        <v>193</v>
      </c>
      <c r="F225" s="1187"/>
      <c r="I225" s="1239"/>
      <c r="J225" s="1239"/>
      <c r="K225" s="1239"/>
      <c r="L225" s="1239"/>
      <c r="M225" s="1239"/>
    </row>
    <row r="226" spans="1:13" hidden="1" outlineLevel="1">
      <c r="A226" s="1108">
        <v>17</v>
      </c>
      <c r="B226" s="1185">
        <f t="shared" si="11"/>
        <v>45002</v>
      </c>
      <c r="C226" s="1108">
        <v>425</v>
      </c>
      <c r="D226" s="1108">
        <v>233</v>
      </c>
      <c r="E226" s="1108">
        <f t="shared" si="10"/>
        <v>192</v>
      </c>
      <c r="F226" s="1187"/>
      <c r="I226" s="1239"/>
      <c r="J226" s="1239"/>
      <c r="K226" s="1239"/>
      <c r="L226" s="1239"/>
      <c r="M226" s="1239"/>
    </row>
    <row r="227" spans="1:13" hidden="1" outlineLevel="1">
      <c r="A227" s="1108">
        <v>18</v>
      </c>
      <c r="B227" s="1185">
        <f t="shared" si="11"/>
        <v>45003</v>
      </c>
      <c r="C227" s="1108">
        <v>425</v>
      </c>
      <c r="D227" s="1108">
        <v>240</v>
      </c>
      <c r="E227" s="1108">
        <f t="shared" si="10"/>
        <v>185</v>
      </c>
      <c r="F227" s="1187"/>
      <c r="I227" s="1239"/>
      <c r="J227" s="1239"/>
      <c r="K227" s="1239"/>
      <c r="L227" s="1239"/>
      <c r="M227" s="1239"/>
    </row>
    <row r="228" spans="1:13" hidden="1" outlineLevel="1">
      <c r="A228" s="1108">
        <v>19</v>
      </c>
      <c r="B228" s="1185">
        <f t="shared" si="11"/>
        <v>45004</v>
      </c>
      <c r="C228" s="1108">
        <v>425</v>
      </c>
      <c r="D228" s="1108"/>
      <c r="E228" s="1108">
        <f t="shared" si="10"/>
        <v>425</v>
      </c>
      <c r="F228" s="1187"/>
      <c r="I228" s="1239"/>
      <c r="J228" s="1239"/>
      <c r="K228" s="1239"/>
      <c r="L228" s="1239"/>
      <c r="M228" s="1239"/>
    </row>
    <row r="229" spans="1:13" hidden="1" outlineLevel="1">
      <c r="A229" s="1108">
        <v>20</v>
      </c>
      <c r="B229" s="1185">
        <f t="shared" si="11"/>
        <v>45005</v>
      </c>
      <c r="C229" s="1108">
        <v>425</v>
      </c>
      <c r="D229" s="1108">
        <v>232</v>
      </c>
      <c r="E229" s="1108">
        <f t="shared" si="10"/>
        <v>193</v>
      </c>
      <c r="F229" s="1187"/>
      <c r="I229" s="1239"/>
      <c r="J229" s="1239"/>
      <c r="K229" s="1239"/>
      <c r="L229" s="1239"/>
      <c r="M229" s="1239"/>
    </row>
    <row r="230" spans="1:13" hidden="1" outlineLevel="1">
      <c r="A230" s="1108">
        <v>21</v>
      </c>
      <c r="B230" s="1185">
        <f t="shared" si="11"/>
        <v>45006</v>
      </c>
      <c r="C230" s="1108">
        <v>425</v>
      </c>
      <c r="D230" s="1108">
        <v>229</v>
      </c>
      <c r="E230" s="1108">
        <f t="shared" si="10"/>
        <v>196</v>
      </c>
      <c r="F230" s="1186"/>
      <c r="I230" s="1239"/>
      <c r="J230" s="1239"/>
      <c r="K230" s="1239"/>
      <c r="L230" s="1239"/>
      <c r="M230" s="1239"/>
    </row>
    <row r="231" spans="1:13" hidden="1" outlineLevel="1">
      <c r="A231" s="1108">
        <v>22</v>
      </c>
      <c r="B231" s="1185">
        <f t="shared" si="11"/>
        <v>45007</v>
      </c>
      <c r="C231" s="1108">
        <v>425</v>
      </c>
      <c r="D231" s="1108">
        <v>225</v>
      </c>
      <c r="E231" s="1108">
        <f t="shared" si="10"/>
        <v>200</v>
      </c>
      <c r="F231" s="1186"/>
      <c r="I231" s="1239"/>
      <c r="J231" s="1239"/>
      <c r="K231" s="1239"/>
      <c r="L231" s="1239"/>
      <c r="M231" s="1239"/>
    </row>
    <row r="232" spans="1:13" hidden="1" outlineLevel="1">
      <c r="A232" s="1108">
        <v>23</v>
      </c>
      <c r="B232" s="1185">
        <f t="shared" si="11"/>
        <v>45008</v>
      </c>
      <c r="C232" s="1108">
        <v>425</v>
      </c>
      <c r="D232" s="1108">
        <v>230</v>
      </c>
      <c r="E232" s="1108">
        <f t="shared" si="10"/>
        <v>195</v>
      </c>
      <c r="F232" s="1186"/>
      <c r="I232" s="1239"/>
      <c r="J232" s="1239"/>
      <c r="K232" s="1239"/>
      <c r="L232" s="1239"/>
      <c r="M232" s="1239"/>
    </row>
    <row r="233" spans="1:13" hidden="1" outlineLevel="1">
      <c r="A233" s="1108">
        <v>24</v>
      </c>
      <c r="B233" s="1185">
        <f t="shared" si="11"/>
        <v>45009</v>
      </c>
      <c r="C233" s="1108">
        <v>425</v>
      </c>
      <c r="D233" s="1108">
        <v>224</v>
      </c>
      <c r="E233" s="1108">
        <f t="shared" si="10"/>
        <v>201</v>
      </c>
      <c r="F233" s="1186"/>
      <c r="I233" s="1239"/>
      <c r="J233" s="1239"/>
      <c r="K233" s="1239"/>
      <c r="L233" s="1239"/>
      <c r="M233" s="1239"/>
    </row>
    <row r="234" spans="1:13" hidden="1" outlineLevel="1">
      <c r="A234" s="1108">
        <v>25</v>
      </c>
      <c r="B234" s="1185">
        <f t="shared" si="11"/>
        <v>45010</v>
      </c>
      <c r="C234" s="1108">
        <v>425</v>
      </c>
      <c r="D234" s="1108">
        <v>222</v>
      </c>
      <c r="E234" s="1108">
        <f t="shared" si="10"/>
        <v>203</v>
      </c>
      <c r="F234" s="1186"/>
      <c r="I234" s="1239"/>
      <c r="J234" s="1239"/>
      <c r="K234" s="1239"/>
      <c r="L234" s="1239"/>
      <c r="M234" s="1239"/>
    </row>
    <row r="235" spans="1:13" hidden="1" outlineLevel="1">
      <c r="A235" s="1108">
        <v>26</v>
      </c>
      <c r="B235" s="1185">
        <f t="shared" si="11"/>
        <v>45011</v>
      </c>
      <c r="C235" s="1108">
        <v>425</v>
      </c>
      <c r="D235" s="1108"/>
      <c r="E235" s="1108">
        <f t="shared" si="10"/>
        <v>425</v>
      </c>
      <c r="F235" s="1186"/>
      <c r="I235" s="1239"/>
      <c r="J235" s="1239"/>
      <c r="K235" s="1239"/>
      <c r="L235" s="1239"/>
      <c r="M235" s="1239"/>
    </row>
    <row r="236" spans="1:13" hidden="1" outlineLevel="1">
      <c r="A236" s="1108">
        <v>27</v>
      </c>
      <c r="B236" s="1185">
        <f t="shared" si="11"/>
        <v>45012</v>
      </c>
      <c r="C236" s="1108">
        <v>425</v>
      </c>
      <c r="D236" s="1108">
        <v>231</v>
      </c>
      <c r="E236" s="1108">
        <f t="shared" si="10"/>
        <v>194</v>
      </c>
      <c r="F236" s="1186"/>
      <c r="I236" s="1239"/>
      <c r="J236" s="1239"/>
      <c r="K236" s="1239"/>
      <c r="L236" s="1239"/>
      <c r="M236" s="1239"/>
    </row>
    <row r="237" spans="1:13" hidden="1" outlineLevel="1">
      <c r="A237" s="1108">
        <v>28</v>
      </c>
      <c r="B237" s="1185">
        <f t="shared" si="11"/>
        <v>45013</v>
      </c>
      <c r="C237" s="1108">
        <v>425</v>
      </c>
      <c r="D237" s="1108">
        <v>234</v>
      </c>
      <c r="E237" s="1108">
        <f t="shared" si="10"/>
        <v>191</v>
      </c>
      <c r="F237" s="1186"/>
      <c r="I237" s="1239"/>
      <c r="J237" s="1239"/>
      <c r="K237" s="1239"/>
      <c r="L237" s="1239"/>
      <c r="M237" s="1239"/>
    </row>
    <row r="238" spans="1:13" hidden="1" outlineLevel="1">
      <c r="A238" s="1108">
        <v>29</v>
      </c>
      <c r="B238" s="1185">
        <f t="shared" si="11"/>
        <v>45014</v>
      </c>
      <c r="C238" s="1108">
        <v>425</v>
      </c>
      <c r="D238" s="1108">
        <v>236</v>
      </c>
      <c r="E238" s="1108">
        <f t="shared" si="10"/>
        <v>189</v>
      </c>
      <c r="F238" s="1186"/>
      <c r="I238" s="1239"/>
      <c r="J238" s="1239"/>
      <c r="K238" s="1239"/>
      <c r="L238" s="1239"/>
      <c r="M238" s="1239"/>
    </row>
    <row r="239" spans="1:13" hidden="1" outlineLevel="1">
      <c r="A239" s="1108">
        <v>30</v>
      </c>
      <c r="B239" s="1185">
        <f t="shared" si="11"/>
        <v>45015</v>
      </c>
      <c r="C239" s="1108">
        <v>425</v>
      </c>
      <c r="D239" s="1108">
        <v>235</v>
      </c>
      <c r="E239" s="1108">
        <f t="shared" si="10"/>
        <v>190</v>
      </c>
      <c r="F239" s="1186"/>
      <c r="I239" s="1239"/>
      <c r="J239" s="1239"/>
      <c r="K239" s="1239"/>
      <c r="L239" s="1239"/>
      <c r="M239" s="1239"/>
    </row>
    <row r="240" spans="1:13" hidden="1" outlineLevel="1">
      <c r="A240" s="1108">
        <v>31</v>
      </c>
      <c r="B240" s="1185">
        <f t="shared" si="11"/>
        <v>45016</v>
      </c>
      <c r="C240" s="1108">
        <v>425</v>
      </c>
      <c r="D240" s="1108">
        <v>237</v>
      </c>
      <c r="E240" s="1108">
        <f t="shared" si="10"/>
        <v>188</v>
      </c>
      <c r="F240" s="1186"/>
      <c r="I240" s="1239"/>
      <c r="J240" s="1239"/>
      <c r="K240" s="1239"/>
      <c r="L240" s="1239"/>
      <c r="M240" s="1239"/>
    </row>
    <row r="241" spans="1:13" collapsed="1">
      <c r="A241" s="1180"/>
      <c r="B241" s="1181">
        <v>45017</v>
      </c>
      <c r="C241" s="1182">
        <f>AVERAGE(C242:C269)</f>
        <v>425</v>
      </c>
      <c r="D241" s="1183">
        <f>AVERAGE(D242:D269)</f>
        <v>211.79166666666666</v>
      </c>
      <c r="E241" s="1183">
        <f>AVERAGE(E242:E269)</f>
        <v>243.46428571428572</v>
      </c>
      <c r="F241" s="1184"/>
      <c r="I241" s="1239"/>
      <c r="J241" s="1239"/>
      <c r="K241" s="1239"/>
      <c r="L241" s="1239"/>
      <c r="M241" s="1239"/>
    </row>
    <row r="242" spans="1:13" hidden="1" outlineLevel="1">
      <c r="A242" s="1108">
        <v>1</v>
      </c>
      <c r="B242" s="1185">
        <v>45017</v>
      </c>
      <c r="C242" s="1108">
        <v>425</v>
      </c>
      <c r="D242" s="1108">
        <v>233</v>
      </c>
      <c r="E242" s="1108">
        <f t="shared" ref="E242:E271" si="12">C242-D242</f>
        <v>192</v>
      </c>
      <c r="F242" s="1187"/>
      <c r="I242" s="1239"/>
      <c r="J242" s="1239"/>
      <c r="K242" s="1239"/>
      <c r="L242" s="1239"/>
      <c r="M242" s="1239"/>
    </row>
    <row r="243" spans="1:13" hidden="1" outlineLevel="1">
      <c r="A243" s="1108">
        <v>2</v>
      </c>
      <c r="B243" s="1185">
        <f>B242+1</f>
        <v>45018</v>
      </c>
      <c r="C243" s="1108">
        <v>425</v>
      </c>
      <c r="D243" s="1108"/>
      <c r="E243" s="1108">
        <f t="shared" si="12"/>
        <v>425</v>
      </c>
      <c r="F243" s="1187"/>
      <c r="I243" s="1239"/>
      <c r="J243" s="1239"/>
      <c r="K243" s="1239"/>
      <c r="L243" s="1239"/>
      <c r="M243" s="1239"/>
    </row>
    <row r="244" spans="1:13" hidden="1" outlineLevel="1">
      <c r="A244" s="1108">
        <v>3</v>
      </c>
      <c r="B244" s="1185">
        <f t="shared" ref="B244:B271" si="13">B243+1</f>
        <v>45019</v>
      </c>
      <c r="C244" s="1108">
        <v>425</v>
      </c>
      <c r="D244" s="1108">
        <v>236</v>
      </c>
      <c r="E244" s="1108">
        <f t="shared" si="12"/>
        <v>189</v>
      </c>
      <c r="F244" s="1187"/>
      <c r="I244" s="1239"/>
      <c r="J244" s="1239"/>
      <c r="K244" s="1239"/>
      <c r="L244" s="1239"/>
      <c r="M244" s="1239"/>
    </row>
    <row r="245" spans="1:13" hidden="1" outlineLevel="1">
      <c r="A245" s="1108">
        <v>4</v>
      </c>
      <c r="B245" s="1185">
        <f t="shared" si="13"/>
        <v>45020</v>
      </c>
      <c r="C245" s="1108">
        <v>425</v>
      </c>
      <c r="D245" s="1108">
        <v>232</v>
      </c>
      <c r="E245" s="1108">
        <f t="shared" si="12"/>
        <v>193</v>
      </c>
      <c r="F245" s="1188"/>
      <c r="I245" s="1239"/>
      <c r="J245" s="1239"/>
      <c r="K245" s="1239"/>
      <c r="L245" s="1239"/>
      <c r="M245" s="1239"/>
    </row>
    <row r="246" spans="1:13" hidden="1" outlineLevel="1">
      <c r="A246" s="1108">
        <v>5</v>
      </c>
      <c r="B246" s="1185">
        <f t="shared" si="13"/>
        <v>45021</v>
      </c>
      <c r="C246" s="1108">
        <v>425</v>
      </c>
      <c r="D246" s="1108">
        <v>240</v>
      </c>
      <c r="E246" s="1108">
        <f t="shared" si="12"/>
        <v>185</v>
      </c>
      <c r="F246" s="1188"/>
      <c r="I246" s="1239"/>
      <c r="J246" s="1239"/>
      <c r="K246" s="1239"/>
      <c r="L246" s="1239"/>
      <c r="M246" s="1239"/>
    </row>
    <row r="247" spans="1:13" hidden="1" outlineLevel="1">
      <c r="A247" s="1108">
        <v>6</v>
      </c>
      <c r="B247" s="1185">
        <f t="shared" si="13"/>
        <v>45022</v>
      </c>
      <c r="C247" s="1108">
        <v>425</v>
      </c>
      <c r="D247" s="1108">
        <v>243</v>
      </c>
      <c r="E247" s="1108">
        <f t="shared" si="12"/>
        <v>182</v>
      </c>
      <c r="F247" s="1188"/>
      <c r="I247" s="1239"/>
      <c r="J247" s="1239"/>
      <c r="K247" s="1239"/>
      <c r="L247" s="1239"/>
      <c r="M247" s="1239"/>
    </row>
    <row r="248" spans="1:13" hidden="1" outlineLevel="1">
      <c r="A248" s="1108">
        <v>7</v>
      </c>
      <c r="B248" s="1185">
        <f t="shared" si="13"/>
        <v>45023</v>
      </c>
      <c r="C248" s="1108">
        <v>425</v>
      </c>
      <c r="D248" s="1108">
        <v>245</v>
      </c>
      <c r="E248" s="1108">
        <f t="shared" si="12"/>
        <v>180</v>
      </c>
      <c r="F248" s="1188"/>
      <c r="I248" s="1239"/>
      <c r="J248" s="1239"/>
      <c r="K248" s="1239"/>
      <c r="L248" s="1239"/>
      <c r="M248" s="1239"/>
    </row>
    <row r="249" spans="1:13" hidden="1" outlineLevel="1">
      <c r="A249" s="1108">
        <v>8</v>
      </c>
      <c r="B249" s="1185">
        <f t="shared" si="13"/>
        <v>45024</v>
      </c>
      <c r="C249" s="1108">
        <v>425</v>
      </c>
      <c r="D249" s="1108">
        <v>246</v>
      </c>
      <c r="E249" s="1108">
        <f t="shared" si="12"/>
        <v>179</v>
      </c>
      <c r="F249" s="1187"/>
      <c r="I249" s="1239"/>
      <c r="J249" s="1239"/>
      <c r="K249" s="1239"/>
      <c r="L249" s="1239"/>
      <c r="M249" s="1239"/>
    </row>
    <row r="250" spans="1:13" hidden="1" outlineLevel="1">
      <c r="A250" s="1108">
        <v>9</v>
      </c>
      <c r="B250" s="1185">
        <f t="shared" si="13"/>
        <v>45025</v>
      </c>
      <c r="C250" s="1108">
        <v>425</v>
      </c>
      <c r="D250" s="1108"/>
      <c r="E250" s="1108">
        <f t="shared" si="12"/>
        <v>425</v>
      </c>
      <c r="F250" s="1188"/>
      <c r="I250" s="1239"/>
      <c r="J250" s="1239"/>
      <c r="K250" s="1239"/>
      <c r="L250" s="1239"/>
      <c r="M250" s="1239"/>
    </row>
    <row r="251" spans="1:13" hidden="1" outlineLevel="1">
      <c r="A251" s="1108">
        <v>10</v>
      </c>
      <c r="B251" s="1185">
        <f t="shared" si="13"/>
        <v>45026</v>
      </c>
      <c r="C251" s="1108">
        <v>425</v>
      </c>
      <c r="D251" s="1108">
        <v>237</v>
      </c>
      <c r="E251" s="1108">
        <f t="shared" si="12"/>
        <v>188</v>
      </c>
      <c r="F251" s="1187"/>
      <c r="I251" s="1239"/>
      <c r="J251" s="1239"/>
      <c r="K251" s="1239"/>
      <c r="L251" s="1239"/>
      <c r="M251" s="1239"/>
    </row>
    <row r="252" spans="1:13" hidden="1" outlineLevel="1">
      <c r="A252" s="1108">
        <v>11</v>
      </c>
      <c r="B252" s="1185">
        <f t="shared" si="13"/>
        <v>45027</v>
      </c>
      <c r="C252" s="1108">
        <v>425</v>
      </c>
      <c r="D252" s="1108">
        <v>233</v>
      </c>
      <c r="E252" s="1108">
        <f t="shared" si="12"/>
        <v>192</v>
      </c>
      <c r="F252" s="1187"/>
      <c r="I252" s="1239"/>
      <c r="J252" s="1239"/>
      <c r="K252" s="1239"/>
      <c r="L252" s="1239"/>
      <c r="M252" s="1239"/>
    </row>
    <row r="253" spans="1:13" hidden="1" outlineLevel="1">
      <c r="A253" s="1108">
        <v>12</v>
      </c>
      <c r="B253" s="1185">
        <f t="shared" si="13"/>
        <v>45028</v>
      </c>
      <c r="C253" s="1108">
        <v>425</v>
      </c>
      <c r="D253" s="1108">
        <v>235</v>
      </c>
      <c r="E253" s="1108">
        <f t="shared" si="12"/>
        <v>190</v>
      </c>
      <c r="F253" s="1187"/>
      <c r="I253" s="1239"/>
      <c r="J253" s="1239"/>
      <c r="K253" s="1239"/>
      <c r="L253" s="1239"/>
      <c r="M253" s="1239"/>
    </row>
    <row r="254" spans="1:13" hidden="1" outlineLevel="1">
      <c r="A254" s="1108">
        <v>13</v>
      </c>
      <c r="B254" s="1185">
        <f t="shared" si="13"/>
        <v>45029</v>
      </c>
      <c r="C254" s="1108">
        <v>425</v>
      </c>
      <c r="D254" s="1108">
        <v>232</v>
      </c>
      <c r="E254" s="1108">
        <f t="shared" si="12"/>
        <v>193</v>
      </c>
      <c r="F254" s="1187"/>
      <c r="I254" s="1239"/>
      <c r="J254" s="1239"/>
      <c r="K254" s="1239"/>
      <c r="L254" s="1239"/>
      <c r="M254" s="1239"/>
    </row>
    <row r="255" spans="1:13" hidden="1" outlineLevel="1">
      <c r="A255" s="1108">
        <v>14</v>
      </c>
      <c r="B255" s="1185">
        <f t="shared" si="13"/>
        <v>45030</v>
      </c>
      <c r="C255" s="1108">
        <v>425</v>
      </c>
      <c r="D255" s="1108">
        <v>237</v>
      </c>
      <c r="E255" s="1108">
        <f t="shared" si="12"/>
        <v>188</v>
      </c>
      <c r="F255" s="1187"/>
      <c r="I255" s="1239"/>
      <c r="J255" s="1239"/>
      <c r="K255" s="1239"/>
      <c r="L255" s="1239"/>
      <c r="M255" s="1239"/>
    </row>
    <row r="256" spans="1:13" hidden="1" outlineLevel="1">
      <c r="A256" s="1108">
        <v>15</v>
      </c>
      <c r="B256" s="1185">
        <f t="shared" si="13"/>
        <v>45031</v>
      </c>
      <c r="C256" s="1108">
        <v>425</v>
      </c>
      <c r="D256" s="1108">
        <v>238</v>
      </c>
      <c r="E256" s="1108">
        <f t="shared" si="12"/>
        <v>187</v>
      </c>
      <c r="F256" s="1187"/>
      <c r="I256" s="1239"/>
      <c r="J256" s="1239"/>
      <c r="K256" s="1239"/>
      <c r="L256" s="1239"/>
      <c r="M256" s="1239"/>
    </row>
    <row r="257" spans="1:13" hidden="1" outlineLevel="1">
      <c r="A257" s="1108">
        <v>16</v>
      </c>
      <c r="B257" s="1185">
        <f t="shared" si="13"/>
        <v>45032</v>
      </c>
      <c r="C257" s="1108">
        <v>425</v>
      </c>
      <c r="D257" s="1108"/>
      <c r="E257" s="1108">
        <f t="shared" si="12"/>
        <v>425</v>
      </c>
      <c r="F257" s="1187"/>
      <c r="I257" s="1239"/>
      <c r="J257" s="1239"/>
      <c r="K257" s="1239"/>
      <c r="L257" s="1239"/>
      <c r="M257" s="1239"/>
    </row>
    <row r="258" spans="1:13" hidden="1" outlineLevel="1">
      <c r="A258" s="1108">
        <v>17</v>
      </c>
      <c r="B258" s="1185">
        <f t="shared" si="13"/>
        <v>45033</v>
      </c>
      <c r="C258" s="1108">
        <v>425</v>
      </c>
      <c r="D258" s="1108">
        <v>225</v>
      </c>
      <c r="E258" s="1108">
        <f t="shared" si="12"/>
        <v>200</v>
      </c>
      <c r="F258" s="1187"/>
      <c r="I258" s="1239"/>
      <c r="J258" s="1239"/>
      <c r="K258" s="1239"/>
      <c r="L258" s="1239"/>
      <c r="M258" s="1239"/>
    </row>
    <row r="259" spans="1:13" hidden="1" outlineLevel="1">
      <c r="A259" s="1108">
        <v>18</v>
      </c>
      <c r="B259" s="1185">
        <f t="shared" si="13"/>
        <v>45034</v>
      </c>
      <c r="C259" s="1108">
        <v>425</v>
      </c>
      <c r="D259" s="1108">
        <v>228</v>
      </c>
      <c r="E259" s="1108">
        <f t="shared" si="12"/>
        <v>197</v>
      </c>
      <c r="F259" s="1187"/>
      <c r="I259" s="1239"/>
      <c r="J259" s="1239"/>
      <c r="K259" s="1239"/>
      <c r="L259" s="1239"/>
      <c r="M259" s="1239"/>
    </row>
    <row r="260" spans="1:13" hidden="1" outlineLevel="1">
      <c r="A260" s="1108">
        <v>19</v>
      </c>
      <c r="B260" s="1185">
        <f t="shared" si="13"/>
        <v>45035</v>
      </c>
      <c r="C260" s="1108">
        <v>425</v>
      </c>
      <c r="D260" s="1108">
        <v>226</v>
      </c>
      <c r="E260" s="1108">
        <f t="shared" si="12"/>
        <v>199</v>
      </c>
      <c r="F260" s="1187"/>
      <c r="I260" s="1239"/>
      <c r="J260" s="1239"/>
      <c r="K260" s="1239"/>
      <c r="L260" s="1239"/>
      <c r="M260" s="1239"/>
    </row>
    <row r="261" spans="1:13" hidden="1" outlineLevel="1">
      <c r="A261" s="1108">
        <v>20</v>
      </c>
      <c r="B261" s="1185">
        <f t="shared" si="13"/>
        <v>45036</v>
      </c>
      <c r="C261" s="1108">
        <v>425</v>
      </c>
      <c r="D261" s="1108">
        <v>224</v>
      </c>
      <c r="E261" s="1108">
        <f t="shared" si="12"/>
        <v>201</v>
      </c>
      <c r="F261" s="1187"/>
      <c r="I261" s="1239"/>
      <c r="J261" s="1239"/>
      <c r="K261" s="1239"/>
      <c r="L261" s="1239"/>
      <c r="M261" s="1239"/>
    </row>
    <row r="262" spans="1:13" hidden="1" outlineLevel="1">
      <c r="A262" s="1108">
        <v>21</v>
      </c>
      <c r="B262" s="1185">
        <f t="shared" si="13"/>
        <v>45037</v>
      </c>
      <c r="C262" s="1108">
        <v>425</v>
      </c>
      <c r="D262" s="1108">
        <v>180</v>
      </c>
      <c r="E262" s="1108">
        <f t="shared" si="12"/>
        <v>245</v>
      </c>
      <c r="F262" s="1189" t="s">
        <v>1997</v>
      </c>
      <c r="I262" s="1239"/>
      <c r="J262" s="1239"/>
      <c r="K262" s="1239"/>
      <c r="L262" s="1239"/>
      <c r="M262" s="1239"/>
    </row>
    <row r="263" spans="1:13" hidden="1" outlineLevel="1">
      <c r="A263" s="1108">
        <v>22</v>
      </c>
      <c r="B263" s="1185">
        <f t="shared" si="13"/>
        <v>45038</v>
      </c>
      <c r="C263" s="1108">
        <v>425</v>
      </c>
      <c r="D263" s="1108">
        <v>160</v>
      </c>
      <c r="E263" s="1108">
        <f t="shared" si="12"/>
        <v>265</v>
      </c>
      <c r="F263" s="1189" t="s">
        <v>1997</v>
      </c>
      <c r="I263" s="1239"/>
      <c r="J263" s="1239"/>
      <c r="K263" s="1239"/>
      <c r="L263" s="1239"/>
      <c r="M263" s="1239"/>
    </row>
    <row r="264" spans="1:13" hidden="1" outlineLevel="1">
      <c r="A264" s="1108">
        <v>23</v>
      </c>
      <c r="B264" s="1185">
        <f t="shared" si="13"/>
        <v>45039</v>
      </c>
      <c r="C264" s="1108">
        <v>425</v>
      </c>
      <c r="D264" s="1108"/>
      <c r="E264" s="1108">
        <f t="shared" si="12"/>
        <v>425</v>
      </c>
      <c r="F264" s="1186"/>
      <c r="I264" s="1239"/>
      <c r="J264" s="1239"/>
      <c r="K264" s="1239"/>
      <c r="L264" s="1239"/>
      <c r="M264" s="1239"/>
    </row>
    <row r="265" spans="1:13" hidden="1" outlineLevel="1">
      <c r="A265" s="1108">
        <v>24</v>
      </c>
      <c r="B265" s="1185">
        <f t="shared" si="13"/>
        <v>45040</v>
      </c>
      <c r="C265" s="1108">
        <v>425</v>
      </c>
      <c r="D265" s="1108">
        <v>150</v>
      </c>
      <c r="E265" s="1108">
        <f t="shared" si="12"/>
        <v>275</v>
      </c>
      <c r="F265" s="1189" t="s">
        <v>1997</v>
      </c>
      <c r="I265" s="1239"/>
      <c r="J265" s="1239"/>
      <c r="K265" s="1239"/>
      <c r="L265" s="1239"/>
      <c r="M265" s="1239"/>
    </row>
    <row r="266" spans="1:13" hidden="1" outlineLevel="1">
      <c r="A266" s="1108">
        <v>25</v>
      </c>
      <c r="B266" s="1185">
        <f t="shared" si="13"/>
        <v>45041</v>
      </c>
      <c r="C266" s="1108">
        <v>425</v>
      </c>
      <c r="D266" s="1108">
        <v>148</v>
      </c>
      <c r="E266" s="1108">
        <f t="shared" si="12"/>
        <v>277</v>
      </c>
      <c r="F266" s="1189" t="s">
        <v>1997</v>
      </c>
      <c r="I266" s="1239"/>
      <c r="J266" s="1239"/>
      <c r="K266" s="1239"/>
      <c r="L266" s="1239"/>
      <c r="M266" s="1239"/>
    </row>
    <row r="267" spans="1:13" hidden="1" outlineLevel="1">
      <c r="A267" s="1108">
        <v>26</v>
      </c>
      <c r="B267" s="1185">
        <f t="shared" si="13"/>
        <v>45042</v>
      </c>
      <c r="C267" s="1108">
        <v>425</v>
      </c>
      <c r="D267" s="1108">
        <v>151</v>
      </c>
      <c r="E267" s="1108">
        <f t="shared" si="12"/>
        <v>274</v>
      </c>
      <c r="F267" s="1186"/>
      <c r="I267" s="1239"/>
      <c r="J267" s="1239"/>
      <c r="K267" s="1239"/>
      <c r="L267" s="1239"/>
      <c r="M267" s="1239"/>
    </row>
    <row r="268" spans="1:13" hidden="1" outlineLevel="1">
      <c r="A268" s="1108">
        <v>27</v>
      </c>
      <c r="B268" s="1185">
        <f t="shared" si="13"/>
        <v>45043</v>
      </c>
      <c r="C268" s="1108">
        <v>425</v>
      </c>
      <c r="D268" s="1108">
        <v>149</v>
      </c>
      <c r="E268" s="1108">
        <f t="shared" si="12"/>
        <v>276</v>
      </c>
      <c r="F268" s="1186"/>
      <c r="I268" s="1239"/>
      <c r="J268" s="1239"/>
      <c r="K268" s="1239"/>
      <c r="L268" s="1239"/>
      <c r="M268" s="1239"/>
    </row>
    <row r="269" spans="1:13" hidden="1" outlineLevel="1">
      <c r="A269" s="1108">
        <v>28</v>
      </c>
      <c r="B269" s="1185">
        <f t="shared" si="13"/>
        <v>45044</v>
      </c>
      <c r="C269" s="1108">
        <v>425</v>
      </c>
      <c r="D269" s="1108">
        <v>155</v>
      </c>
      <c r="E269" s="1108">
        <f t="shared" si="12"/>
        <v>270</v>
      </c>
      <c r="F269" s="1186"/>
      <c r="I269" s="1239"/>
      <c r="J269" s="1239"/>
      <c r="K269" s="1239"/>
      <c r="L269" s="1239"/>
      <c r="M269" s="1239"/>
    </row>
    <row r="270" spans="1:13" hidden="1" outlineLevel="1">
      <c r="A270" s="1108">
        <v>29</v>
      </c>
      <c r="B270" s="1185">
        <f t="shared" si="13"/>
        <v>45045</v>
      </c>
      <c r="C270" s="1108">
        <v>425</v>
      </c>
      <c r="D270" s="1108">
        <v>158</v>
      </c>
      <c r="E270" s="1108">
        <f t="shared" si="12"/>
        <v>267</v>
      </c>
      <c r="F270" s="1186"/>
      <c r="I270" s="1239"/>
      <c r="J270" s="1239"/>
      <c r="K270" s="1239"/>
      <c r="L270" s="1239"/>
      <c r="M270" s="1239"/>
    </row>
    <row r="271" spans="1:13" hidden="1" outlineLevel="1">
      <c r="A271" s="1108">
        <v>30</v>
      </c>
      <c r="B271" s="1185">
        <f t="shared" si="13"/>
        <v>45046</v>
      </c>
      <c r="C271" s="1108">
        <v>425</v>
      </c>
      <c r="D271" s="1108"/>
      <c r="E271" s="1108">
        <f t="shared" si="12"/>
        <v>425</v>
      </c>
      <c r="F271" s="1186"/>
      <c r="I271" s="1239"/>
      <c r="J271" s="1239"/>
      <c r="K271" s="1239"/>
      <c r="L271" s="1239"/>
      <c r="M271" s="1239"/>
    </row>
    <row r="272" spans="1:13" collapsed="1">
      <c r="A272" s="1180"/>
      <c r="B272" s="1181">
        <v>45047</v>
      </c>
      <c r="C272" s="1182">
        <f>AVERAGE(C273:C300)</f>
        <v>325</v>
      </c>
      <c r="D272" s="1183">
        <f>AVERAGE(D273:D300)</f>
        <v>159.5</v>
      </c>
      <c r="E272" s="1183">
        <f>AVERAGE(E273:E300)</f>
        <v>176.89285714285714</v>
      </c>
      <c r="F272" s="1184"/>
      <c r="I272" s="1239"/>
      <c r="J272" s="1239"/>
      <c r="K272" s="1239"/>
      <c r="L272" s="1239"/>
      <c r="M272" s="1239"/>
    </row>
    <row r="273" spans="1:13" hidden="1" outlineLevel="1">
      <c r="A273" s="1108">
        <v>1</v>
      </c>
      <c r="B273" s="1185">
        <v>45047</v>
      </c>
      <c r="C273" s="1108">
        <v>325</v>
      </c>
      <c r="D273" s="1108">
        <v>168</v>
      </c>
      <c r="E273" s="1108">
        <f t="shared" ref="E273:E301" si="14">C273-D273</f>
        <v>157</v>
      </c>
      <c r="F273" s="1187"/>
      <c r="I273" s="1239"/>
      <c r="J273" s="1239"/>
      <c r="K273" s="1239"/>
      <c r="L273" s="1239"/>
      <c r="M273" s="1239"/>
    </row>
    <row r="274" spans="1:13" hidden="1" outlineLevel="1">
      <c r="A274" s="1108">
        <v>2</v>
      </c>
      <c r="B274" s="1185">
        <f>B273+1</f>
        <v>45048</v>
      </c>
      <c r="C274" s="1108">
        <v>325</v>
      </c>
      <c r="D274" s="1108">
        <v>169</v>
      </c>
      <c r="E274" s="1108">
        <f t="shared" si="14"/>
        <v>156</v>
      </c>
      <c r="F274" s="1187"/>
      <c r="I274" s="1239"/>
      <c r="J274" s="1239"/>
      <c r="K274" s="1239"/>
      <c r="L274" s="1239"/>
      <c r="M274" s="1239"/>
    </row>
    <row r="275" spans="1:13" hidden="1" outlineLevel="1">
      <c r="A275" s="1108">
        <v>3</v>
      </c>
      <c r="B275" s="1185">
        <f t="shared" ref="B275:B303" si="15">B274+1</f>
        <v>45049</v>
      </c>
      <c r="C275" s="1108">
        <v>325</v>
      </c>
      <c r="D275" s="1108">
        <v>167</v>
      </c>
      <c r="E275" s="1108">
        <f t="shared" si="14"/>
        <v>158</v>
      </c>
      <c r="F275" s="1187"/>
      <c r="I275" s="1239"/>
      <c r="J275" s="1239"/>
      <c r="K275" s="1239"/>
      <c r="L275" s="1239"/>
      <c r="M275" s="1239"/>
    </row>
    <row r="276" spans="1:13" hidden="1" outlineLevel="1">
      <c r="A276" s="1108">
        <v>4</v>
      </c>
      <c r="B276" s="1185">
        <f t="shared" si="15"/>
        <v>45050</v>
      </c>
      <c r="C276" s="1108">
        <v>325</v>
      </c>
      <c r="D276" s="1108">
        <v>168</v>
      </c>
      <c r="E276" s="1108">
        <f t="shared" si="14"/>
        <v>157</v>
      </c>
      <c r="F276" s="1188"/>
      <c r="I276" s="1239"/>
      <c r="J276" s="1239"/>
      <c r="K276" s="1239"/>
      <c r="L276" s="1239"/>
      <c r="M276" s="1239"/>
    </row>
    <row r="277" spans="1:13" hidden="1" outlineLevel="1">
      <c r="A277" s="1108">
        <v>5</v>
      </c>
      <c r="B277" s="1185">
        <f t="shared" si="15"/>
        <v>45051</v>
      </c>
      <c r="C277" s="1108">
        <v>325</v>
      </c>
      <c r="D277" s="1108">
        <v>169</v>
      </c>
      <c r="E277" s="1108">
        <f t="shared" si="14"/>
        <v>156</v>
      </c>
      <c r="F277" s="1188"/>
      <c r="I277" s="1239"/>
      <c r="J277" s="1239"/>
      <c r="K277" s="1239"/>
      <c r="L277" s="1239"/>
      <c r="M277" s="1239"/>
    </row>
    <row r="278" spans="1:13" hidden="1" outlineLevel="1">
      <c r="A278" s="1108">
        <v>6</v>
      </c>
      <c r="B278" s="1185">
        <f t="shared" si="15"/>
        <v>45052</v>
      </c>
      <c r="C278" s="1108">
        <v>325</v>
      </c>
      <c r="D278" s="1108">
        <v>170</v>
      </c>
      <c r="E278" s="1108">
        <f t="shared" si="14"/>
        <v>155</v>
      </c>
      <c r="F278" s="1188"/>
      <c r="I278" s="1239"/>
      <c r="J278" s="1239"/>
      <c r="K278" s="1239"/>
      <c r="L278" s="1239"/>
      <c r="M278" s="1239"/>
    </row>
    <row r="279" spans="1:13" hidden="1" outlineLevel="1">
      <c r="A279" s="1108">
        <v>7</v>
      </c>
      <c r="B279" s="1185">
        <f t="shared" si="15"/>
        <v>45053</v>
      </c>
      <c r="C279" s="1108">
        <v>325</v>
      </c>
      <c r="D279" s="1108"/>
      <c r="E279" s="1108">
        <f t="shared" si="14"/>
        <v>325</v>
      </c>
      <c r="F279" s="1188"/>
      <c r="I279" s="1239"/>
      <c r="J279" s="1239"/>
      <c r="K279" s="1239"/>
      <c r="L279" s="1239"/>
      <c r="M279" s="1239"/>
    </row>
    <row r="280" spans="1:13" hidden="1" outlineLevel="1">
      <c r="A280" s="1108">
        <v>8</v>
      </c>
      <c r="B280" s="1185">
        <f t="shared" si="15"/>
        <v>45054</v>
      </c>
      <c r="C280" s="1108">
        <v>325</v>
      </c>
      <c r="D280" s="1108">
        <v>165</v>
      </c>
      <c r="E280" s="1108">
        <f t="shared" si="14"/>
        <v>160</v>
      </c>
      <c r="F280" s="1187"/>
      <c r="I280" s="1239"/>
      <c r="J280" s="1239"/>
      <c r="K280" s="1239"/>
      <c r="L280" s="1239"/>
      <c r="M280" s="1239"/>
    </row>
    <row r="281" spans="1:13" hidden="1" outlineLevel="1">
      <c r="A281" s="1108">
        <v>9</v>
      </c>
      <c r="B281" s="1185">
        <f t="shared" si="15"/>
        <v>45055</v>
      </c>
      <c r="C281" s="1108">
        <v>325</v>
      </c>
      <c r="D281" s="1108">
        <v>172</v>
      </c>
      <c r="E281" s="1108">
        <f t="shared" si="14"/>
        <v>153</v>
      </c>
      <c r="F281" s="1188"/>
      <c r="I281" s="1239"/>
      <c r="J281" s="1239"/>
      <c r="K281" s="1239"/>
      <c r="L281" s="1239"/>
      <c r="M281" s="1239"/>
    </row>
    <row r="282" spans="1:13" hidden="1" outlineLevel="1">
      <c r="A282" s="1108">
        <v>10</v>
      </c>
      <c r="B282" s="1185">
        <f t="shared" si="15"/>
        <v>45056</v>
      </c>
      <c r="C282" s="1108">
        <v>325</v>
      </c>
      <c r="D282" s="1108">
        <v>175</v>
      </c>
      <c r="E282" s="1108">
        <f t="shared" si="14"/>
        <v>150</v>
      </c>
      <c r="F282" s="1187"/>
      <c r="I282" s="1239"/>
      <c r="J282" s="1239"/>
      <c r="K282" s="1239"/>
      <c r="L282" s="1239"/>
      <c r="M282" s="1239"/>
    </row>
    <row r="283" spans="1:13" hidden="1" outlineLevel="1">
      <c r="A283" s="1108">
        <v>11</v>
      </c>
      <c r="B283" s="1185">
        <f t="shared" si="15"/>
        <v>45057</v>
      </c>
      <c r="C283" s="1108">
        <v>325</v>
      </c>
      <c r="D283" s="1108">
        <v>173</v>
      </c>
      <c r="E283" s="1108">
        <f t="shared" si="14"/>
        <v>152</v>
      </c>
      <c r="F283" s="1187"/>
      <c r="I283" s="1239"/>
      <c r="J283" s="1239"/>
      <c r="K283" s="1239"/>
      <c r="L283" s="1239"/>
      <c r="M283" s="1239"/>
    </row>
    <row r="284" spans="1:13" hidden="1" outlineLevel="1">
      <c r="A284" s="1108">
        <v>12</v>
      </c>
      <c r="B284" s="1185">
        <f t="shared" si="15"/>
        <v>45058</v>
      </c>
      <c r="C284" s="1108">
        <v>325</v>
      </c>
      <c r="D284" s="1108">
        <v>125</v>
      </c>
      <c r="E284" s="1108">
        <f t="shared" si="14"/>
        <v>200</v>
      </c>
      <c r="F284" s="1188" t="s">
        <v>2059</v>
      </c>
      <c r="I284" s="1239"/>
      <c r="J284" s="1239"/>
      <c r="K284" s="1239"/>
      <c r="L284" s="1239"/>
      <c r="M284" s="1239"/>
    </row>
    <row r="285" spans="1:13" hidden="1" outlineLevel="1">
      <c r="A285" s="1108">
        <v>13</v>
      </c>
      <c r="B285" s="1185">
        <f t="shared" si="15"/>
        <v>45059</v>
      </c>
      <c r="C285" s="1108">
        <v>325</v>
      </c>
      <c r="D285" s="1108">
        <v>140</v>
      </c>
      <c r="E285" s="1108">
        <f t="shared" si="14"/>
        <v>185</v>
      </c>
      <c r="F285" s="1188" t="s">
        <v>2060</v>
      </c>
      <c r="I285" s="1239"/>
      <c r="J285" s="1239"/>
      <c r="K285" s="1239"/>
      <c r="L285" s="1239"/>
      <c r="M285" s="1239"/>
    </row>
    <row r="286" spans="1:13" hidden="1" outlineLevel="1">
      <c r="A286" s="1108">
        <v>14</v>
      </c>
      <c r="B286" s="1185">
        <f t="shared" si="15"/>
        <v>45060</v>
      </c>
      <c r="C286" s="1108">
        <v>325</v>
      </c>
      <c r="D286" s="1108">
        <v>130</v>
      </c>
      <c r="E286" s="1108">
        <f t="shared" si="14"/>
        <v>195</v>
      </c>
      <c r="F286" s="1187"/>
      <c r="I286" s="1239"/>
      <c r="J286" s="1239"/>
      <c r="K286" s="1239"/>
      <c r="L286" s="1239"/>
      <c r="M286" s="1239"/>
    </row>
    <row r="287" spans="1:13" hidden="1" outlineLevel="1">
      <c r="A287" s="1108">
        <v>15</v>
      </c>
      <c r="B287" s="1185">
        <f t="shared" si="15"/>
        <v>45061</v>
      </c>
      <c r="C287" s="1108">
        <v>325</v>
      </c>
      <c r="D287" s="1108">
        <v>133</v>
      </c>
      <c r="E287" s="1108">
        <f t="shared" si="14"/>
        <v>192</v>
      </c>
      <c r="F287" s="1187"/>
      <c r="I287" s="1239"/>
      <c r="J287" s="1239"/>
      <c r="K287" s="1239"/>
      <c r="L287" s="1239"/>
      <c r="M287" s="1239"/>
    </row>
    <row r="288" spans="1:13" hidden="1" outlineLevel="1">
      <c r="A288" s="1108">
        <v>16</v>
      </c>
      <c r="B288" s="1185">
        <f t="shared" si="15"/>
        <v>45062</v>
      </c>
      <c r="C288" s="1108">
        <v>325</v>
      </c>
      <c r="D288" s="1108">
        <v>146</v>
      </c>
      <c r="E288" s="1108">
        <f t="shared" si="14"/>
        <v>179</v>
      </c>
      <c r="F288" s="1187"/>
      <c r="I288" s="1239"/>
      <c r="J288" s="1239"/>
      <c r="K288" s="1239"/>
      <c r="L288" s="1239"/>
      <c r="M288" s="1239"/>
    </row>
    <row r="289" spans="1:13" hidden="1" outlineLevel="1">
      <c r="A289" s="1108">
        <v>17</v>
      </c>
      <c r="B289" s="1185">
        <f t="shared" si="15"/>
        <v>45063</v>
      </c>
      <c r="C289" s="1108">
        <v>325</v>
      </c>
      <c r="D289" s="1108">
        <v>152</v>
      </c>
      <c r="E289" s="1108">
        <f t="shared" si="14"/>
        <v>173</v>
      </c>
      <c r="F289" s="1187"/>
      <c r="I289" s="1239"/>
      <c r="J289" s="1239"/>
      <c r="K289" s="1239"/>
      <c r="L289" s="1239"/>
      <c r="M289" s="1239"/>
    </row>
    <row r="290" spans="1:13" hidden="1" outlineLevel="1">
      <c r="A290" s="1108">
        <v>18</v>
      </c>
      <c r="B290" s="1185">
        <f t="shared" si="15"/>
        <v>45064</v>
      </c>
      <c r="C290" s="1108">
        <v>325</v>
      </c>
      <c r="D290" s="1108">
        <v>161</v>
      </c>
      <c r="E290" s="1108">
        <f t="shared" si="14"/>
        <v>164</v>
      </c>
      <c r="F290" s="1187"/>
      <c r="I290" s="1239"/>
      <c r="J290" s="1239"/>
      <c r="K290" s="1239"/>
      <c r="L290" s="1239"/>
      <c r="M290" s="1239"/>
    </row>
    <row r="291" spans="1:13" hidden="1" outlineLevel="1">
      <c r="A291" s="1108">
        <v>19</v>
      </c>
      <c r="B291" s="1185">
        <f t="shared" si="15"/>
        <v>45065</v>
      </c>
      <c r="C291" s="1108">
        <v>325</v>
      </c>
      <c r="D291" s="1108">
        <v>161</v>
      </c>
      <c r="E291" s="1108">
        <f t="shared" si="14"/>
        <v>164</v>
      </c>
      <c r="F291" s="1187"/>
      <c r="I291" s="1239"/>
      <c r="J291" s="1239"/>
      <c r="K291" s="1239"/>
      <c r="L291" s="1239"/>
      <c r="M291" s="1239"/>
    </row>
    <row r="292" spans="1:13" hidden="1" outlineLevel="1">
      <c r="A292" s="1108">
        <v>20</v>
      </c>
      <c r="B292" s="1185">
        <f t="shared" si="15"/>
        <v>45066</v>
      </c>
      <c r="C292" s="1108">
        <v>325</v>
      </c>
      <c r="D292" s="1108">
        <v>157</v>
      </c>
      <c r="E292" s="1108">
        <f t="shared" si="14"/>
        <v>168</v>
      </c>
      <c r="F292" s="1187"/>
      <c r="I292" s="1239"/>
      <c r="J292" s="1239"/>
      <c r="K292" s="1239"/>
      <c r="L292" s="1239"/>
      <c r="M292" s="1239"/>
    </row>
    <row r="293" spans="1:13" hidden="1" outlineLevel="1">
      <c r="A293" s="1108">
        <v>21</v>
      </c>
      <c r="B293" s="1185">
        <f t="shared" si="15"/>
        <v>45067</v>
      </c>
      <c r="C293" s="1108">
        <v>325</v>
      </c>
      <c r="D293" s="1108">
        <v>130</v>
      </c>
      <c r="E293" s="1108">
        <f t="shared" si="14"/>
        <v>195</v>
      </c>
      <c r="F293" s="1189"/>
      <c r="I293" s="1239"/>
      <c r="J293" s="1239"/>
      <c r="K293" s="1239"/>
      <c r="L293" s="1239"/>
      <c r="M293" s="1239"/>
    </row>
    <row r="294" spans="1:13" hidden="1" outlineLevel="1">
      <c r="A294" s="1108">
        <v>22</v>
      </c>
      <c r="B294" s="1185">
        <f t="shared" si="15"/>
        <v>45068</v>
      </c>
      <c r="C294" s="1108">
        <v>325</v>
      </c>
      <c r="D294" s="1108">
        <v>162</v>
      </c>
      <c r="E294" s="1108">
        <f t="shared" si="14"/>
        <v>163</v>
      </c>
      <c r="F294" s="1189"/>
      <c r="I294" s="1239"/>
      <c r="J294" s="1239"/>
      <c r="K294" s="1239"/>
      <c r="L294" s="1239"/>
      <c r="M294" s="1239"/>
    </row>
    <row r="295" spans="1:13" hidden="1" outlineLevel="1">
      <c r="A295" s="1108">
        <v>23</v>
      </c>
      <c r="B295" s="1185">
        <f t="shared" si="15"/>
        <v>45069</v>
      </c>
      <c r="C295" s="1108">
        <v>325</v>
      </c>
      <c r="D295" s="1108">
        <v>164</v>
      </c>
      <c r="E295" s="1108">
        <f t="shared" si="14"/>
        <v>161</v>
      </c>
      <c r="F295" s="1186"/>
      <c r="I295" s="1239"/>
      <c r="J295" s="1239"/>
      <c r="K295" s="1239"/>
      <c r="L295" s="1239"/>
      <c r="M295" s="1239"/>
    </row>
    <row r="296" spans="1:13" hidden="1" outlineLevel="1">
      <c r="A296" s="1108">
        <v>24</v>
      </c>
      <c r="B296" s="1185">
        <f t="shared" si="15"/>
        <v>45070</v>
      </c>
      <c r="C296" s="1108">
        <v>325</v>
      </c>
      <c r="D296" s="1108">
        <v>165</v>
      </c>
      <c r="E296" s="1108">
        <f t="shared" si="14"/>
        <v>160</v>
      </c>
      <c r="F296" s="1189"/>
      <c r="I296" s="1239"/>
      <c r="J296" s="1239"/>
      <c r="K296" s="1239"/>
      <c r="L296" s="1239"/>
      <c r="M296" s="1239"/>
    </row>
    <row r="297" spans="1:13" hidden="1" outlineLevel="1">
      <c r="A297" s="1108">
        <v>25</v>
      </c>
      <c r="B297" s="1185">
        <f t="shared" si="15"/>
        <v>45071</v>
      </c>
      <c r="C297" s="1108">
        <v>325</v>
      </c>
      <c r="D297" s="1108">
        <v>165</v>
      </c>
      <c r="E297" s="1108">
        <f t="shared" si="14"/>
        <v>160</v>
      </c>
      <c r="F297" s="1189"/>
      <c r="I297" s="1239"/>
      <c r="J297" s="1239"/>
      <c r="K297" s="1239"/>
      <c r="L297" s="1239"/>
      <c r="M297" s="1239"/>
    </row>
    <row r="298" spans="1:13" hidden="1" outlineLevel="1">
      <c r="A298" s="1108">
        <v>26</v>
      </c>
      <c r="B298" s="1185">
        <f t="shared" si="15"/>
        <v>45072</v>
      </c>
      <c r="C298" s="1108">
        <v>325</v>
      </c>
      <c r="D298" s="1108">
        <v>169</v>
      </c>
      <c r="E298" s="1108">
        <f t="shared" si="14"/>
        <v>156</v>
      </c>
      <c r="F298" s="1186"/>
      <c r="I298" s="1239"/>
      <c r="J298" s="1239"/>
      <c r="K298" s="1239"/>
      <c r="L298" s="1239"/>
      <c r="M298" s="1239"/>
    </row>
    <row r="299" spans="1:13" hidden="1" outlineLevel="1">
      <c r="A299" s="1108">
        <v>27</v>
      </c>
      <c r="B299" s="1185">
        <f t="shared" si="15"/>
        <v>45073</v>
      </c>
      <c r="C299" s="1108">
        <v>325</v>
      </c>
      <c r="D299" s="1108">
        <v>191</v>
      </c>
      <c r="E299" s="1108">
        <f t="shared" si="14"/>
        <v>134</v>
      </c>
      <c r="F299" s="1186"/>
      <c r="I299" s="1239"/>
      <c r="J299" s="1239"/>
      <c r="K299" s="1239"/>
      <c r="L299" s="1239"/>
      <c r="M299" s="1239"/>
    </row>
    <row r="300" spans="1:13" hidden="1" outlineLevel="1">
      <c r="A300" s="1108">
        <v>28</v>
      </c>
      <c r="B300" s="1185">
        <f t="shared" si="15"/>
        <v>45074</v>
      </c>
      <c r="C300" s="1108">
        <v>325</v>
      </c>
      <c r="D300" s="1108"/>
      <c r="E300" s="1108">
        <f t="shared" si="14"/>
        <v>325</v>
      </c>
      <c r="F300" s="1186"/>
      <c r="I300" s="1239"/>
      <c r="J300" s="1239"/>
      <c r="K300" s="1239"/>
      <c r="L300" s="1239"/>
      <c r="M300" s="1239"/>
    </row>
    <row r="301" spans="1:13" hidden="1" outlineLevel="1">
      <c r="A301" s="1108">
        <v>29</v>
      </c>
      <c r="B301" s="1185">
        <f t="shared" si="15"/>
        <v>45075</v>
      </c>
      <c r="C301" s="1108">
        <v>325</v>
      </c>
      <c r="D301" s="1108">
        <v>193</v>
      </c>
      <c r="E301" s="1108">
        <f t="shared" si="14"/>
        <v>132</v>
      </c>
      <c r="F301" s="1186"/>
      <c r="I301" s="1239"/>
      <c r="J301" s="1239"/>
      <c r="K301" s="1239"/>
      <c r="L301" s="1239"/>
      <c r="M301" s="1239"/>
    </row>
    <row r="302" spans="1:13" hidden="1" outlineLevel="1">
      <c r="A302" s="1108">
        <v>30</v>
      </c>
      <c r="B302" s="1185">
        <f t="shared" si="15"/>
        <v>45076</v>
      </c>
      <c r="C302" s="1108">
        <v>325</v>
      </c>
      <c r="D302" s="1108">
        <v>198</v>
      </c>
      <c r="E302" s="1108">
        <f>C302-D302</f>
        <v>127</v>
      </c>
      <c r="F302" s="1186"/>
      <c r="I302" s="1239"/>
      <c r="J302" s="1239"/>
      <c r="K302" s="1239"/>
      <c r="L302" s="1239"/>
      <c r="M302" s="1239"/>
    </row>
    <row r="303" spans="1:13" hidden="1" outlineLevel="1">
      <c r="A303" s="1108">
        <v>31</v>
      </c>
      <c r="B303" s="1185">
        <f t="shared" si="15"/>
        <v>45077</v>
      </c>
      <c r="C303" s="1108">
        <v>325</v>
      </c>
      <c r="D303" s="1108">
        <v>199</v>
      </c>
      <c r="E303" s="1108">
        <f t="shared" ref="E303" si="16">C303-D303</f>
        <v>126</v>
      </c>
      <c r="F303" s="1186"/>
      <c r="I303" s="1239"/>
      <c r="J303" s="1239"/>
      <c r="K303" s="1239"/>
      <c r="L303" s="1239"/>
      <c r="M303" s="1239"/>
    </row>
    <row r="304" spans="1:13" collapsed="1">
      <c r="A304" s="1180"/>
      <c r="B304" s="1181">
        <v>45078</v>
      </c>
      <c r="C304" s="1182">
        <f>AVERAGE(C305:C332)</f>
        <v>325</v>
      </c>
      <c r="D304" s="1183">
        <f>AVERAGE(D305:D332)</f>
        <v>226.08333333333334</v>
      </c>
      <c r="E304" s="1183">
        <f>AVERAGE(E305:E332)</f>
        <v>131.21428571428572</v>
      </c>
      <c r="F304" s="1184"/>
      <c r="I304" s="1239"/>
      <c r="J304" s="1239"/>
      <c r="K304" s="1239"/>
      <c r="L304" s="1239"/>
      <c r="M304" s="1239"/>
    </row>
    <row r="305" spans="1:13" hidden="1" outlineLevel="1">
      <c r="A305" s="1108">
        <v>1</v>
      </c>
      <c r="B305" s="1185">
        <v>45078</v>
      </c>
      <c r="C305" s="1108">
        <v>325</v>
      </c>
      <c r="D305" s="1108">
        <v>205</v>
      </c>
      <c r="E305" s="1108">
        <f t="shared" ref="E305:E333" si="17">C305-D305</f>
        <v>120</v>
      </c>
      <c r="F305" s="1187"/>
      <c r="I305" s="1239"/>
      <c r="J305" s="1239"/>
      <c r="K305" s="1239"/>
      <c r="L305" s="1239"/>
      <c r="M305" s="1239"/>
    </row>
    <row r="306" spans="1:13" hidden="1" outlineLevel="1">
      <c r="A306" s="1108">
        <v>2</v>
      </c>
      <c r="B306" s="1185">
        <f>B305+1</f>
        <v>45079</v>
      </c>
      <c r="C306" s="1108">
        <v>325</v>
      </c>
      <c r="D306" s="1108">
        <v>210</v>
      </c>
      <c r="E306" s="1108">
        <f t="shared" si="17"/>
        <v>115</v>
      </c>
      <c r="F306" s="1187"/>
      <c r="I306" s="1239"/>
      <c r="J306" s="1239"/>
      <c r="K306" s="1239"/>
      <c r="L306" s="1239"/>
      <c r="M306" s="1239"/>
    </row>
    <row r="307" spans="1:13" hidden="1" outlineLevel="1">
      <c r="A307" s="1108">
        <v>3</v>
      </c>
      <c r="B307" s="1185">
        <f t="shared" ref="B307:B334" si="18">B306+1</f>
        <v>45080</v>
      </c>
      <c r="C307" s="1108">
        <v>325</v>
      </c>
      <c r="D307" s="1108">
        <v>209</v>
      </c>
      <c r="E307" s="1108">
        <f t="shared" si="17"/>
        <v>116</v>
      </c>
      <c r="F307" s="1187"/>
      <c r="I307" s="1239"/>
      <c r="J307" s="1239"/>
      <c r="K307" s="1239"/>
      <c r="L307" s="1239"/>
      <c r="M307" s="1239"/>
    </row>
    <row r="308" spans="1:13" hidden="1" outlineLevel="1">
      <c r="A308" s="1108">
        <v>4</v>
      </c>
      <c r="B308" s="1185">
        <f t="shared" si="18"/>
        <v>45081</v>
      </c>
      <c r="C308" s="1108">
        <v>325</v>
      </c>
      <c r="D308" s="1108"/>
      <c r="E308" s="1108">
        <f t="shared" si="17"/>
        <v>325</v>
      </c>
      <c r="F308" s="1188"/>
      <c r="I308" s="1239"/>
      <c r="J308" s="1239"/>
      <c r="K308" s="1239"/>
      <c r="L308" s="1239"/>
      <c r="M308" s="1239"/>
    </row>
    <row r="309" spans="1:13" hidden="1" outlineLevel="1">
      <c r="A309" s="1108">
        <v>5</v>
      </c>
      <c r="B309" s="1185">
        <f t="shared" si="18"/>
        <v>45082</v>
      </c>
      <c r="C309" s="1108">
        <v>325</v>
      </c>
      <c r="D309" s="1108">
        <v>195</v>
      </c>
      <c r="E309" s="1108">
        <f t="shared" si="17"/>
        <v>130</v>
      </c>
      <c r="F309" s="1188"/>
      <c r="I309" s="1239"/>
      <c r="J309" s="1239"/>
      <c r="K309" s="1239"/>
      <c r="L309" s="1239"/>
      <c r="M309" s="1239"/>
    </row>
    <row r="310" spans="1:13" hidden="1" outlineLevel="1">
      <c r="A310" s="1108">
        <v>6</v>
      </c>
      <c r="B310" s="1185">
        <f t="shared" si="18"/>
        <v>45083</v>
      </c>
      <c r="C310" s="1108">
        <v>325</v>
      </c>
      <c r="D310" s="1108">
        <v>211</v>
      </c>
      <c r="E310" s="1108">
        <f t="shared" si="17"/>
        <v>114</v>
      </c>
      <c r="F310" s="1188"/>
      <c r="I310" s="1239"/>
      <c r="J310" s="1239"/>
      <c r="K310" s="1239"/>
      <c r="L310" s="1239"/>
      <c r="M310" s="1239"/>
    </row>
    <row r="311" spans="1:13" hidden="1" outlineLevel="1">
      <c r="A311" s="1108">
        <v>7</v>
      </c>
      <c r="B311" s="1185">
        <f t="shared" si="18"/>
        <v>45084</v>
      </c>
      <c r="C311" s="1108">
        <v>325</v>
      </c>
      <c r="D311" s="1108">
        <v>214</v>
      </c>
      <c r="E311" s="1108">
        <f t="shared" si="17"/>
        <v>111</v>
      </c>
      <c r="F311" s="1188"/>
      <c r="I311" s="1239"/>
      <c r="J311" s="1239"/>
      <c r="K311" s="1239"/>
      <c r="L311" s="1239"/>
      <c r="M311" s="1239"/>
    </row>
    <row r="312" spans="1:13" hidden="1" outlineLevel="1">
      <c r="A312" s="1108">
        <v>8</v>
      </c>
      <c r="B312" s="1185">
        <f t="shared" si="18"/>
        <v>45085</v>
      </c>
      <c r="C312" s="1108">
        <v>325</v>
      </c>
      <c r="D312" s="1108">
        <v>212</v>
      </c>
      <c r="E312" s="1108">
        <f t="shared" si="17"/>
        <v>113</v>
      </c>
      <c r="F312" s="1187"/>
      <c r="I312" s="1239"/>
      <c r="J312" s="1239"/>
      <c r="K312" s="1239"/>
      <c r="L312" s="1239"/>
      <c r="M312" s="1239"/>
    </row>
    <row r="313" spans="1:13" hidden="1" outlineLevel="1">
      <c r="A313" s="1108">
        <v>9</v>
      </c>
      <c r="B313" s="1185">
        <f t="shared" si="18"/>
        <v>45086</v>
      </c>
      <c r="C313" s="1108">
        <v>325</v>
      </c>
      <c r="D313" s="1108">
        <v>213</v>
      </c>
      <c r="E313" s="1108">
        <f t="shared" si="17"/>
        <v>112</v>
      </c>
      <c r="F313" s="1188"/>
      <c r="I313" s="1239"/>
      <c r="J313" s="1239"/>
      <c r="K313" s="1239"/>
      <c r="L313" s="1239"/>
      <c r="M313" s="1239"/>
    </row>
    <row r="314" spans="1:13" hidden="1" outlineLevel="1">
      <c r="A314" s="1108">
        <v>10</v>
      </c>
      <c r="B314" s="1185">
        <f t="shared" si="18"/>
        <v>45087</v>
      </c>
      <c r="C314" s="1108">
        <v>325</v>
      </c>
      <c r="D314" s="1108">
        <v>215</v>
      </c>
      <c r="E314" s="1108">
        <f t="shared" si="17"/>
        <v>110</v>
      </c>
      <c r="F314" s="1187"/>
      <c r="I314" s="1239"/>
      <c r="J314" s="1239"/>
      <c r="K314" s="1239"/>
      <c r="L314" s="1239"/>
      <c r="M314" s="1239"/>
    </row>
    <row r="315" spans="1:13" hidden="1" outlineLevel="1">
      <c r="A315" s="1108">
        <v>11</v>
      </c>
      <c r="B315" s="1185">
        <f t="shared" si="18"/>
        <v>45088</v>
      </c>
      <c r="C315" s="1108">
        <v>325</v>
      </c>
      <c r="D315" s="1108"/>
      <c r="E315" s="1108">
        <f t="shared" si="17"/>
        <v>325</v>
      </c>
      <c r="F315" s="1187"/>
      <c r="I315" s="1239"/>
      <c r="J315" s="1239"/>
      <c r="K315" s="1239"/>
      <c r="L315" s="1239"/>
      <c r="M315" s="1239"/>
    </row>
    <row r="316" spans="1:13" hidden="1" outlineLevel="1">
      <c r="A316" s="1108">
        <v>12</v>
      </c>
      <c r="B316" s="1185">
        <f t="shared" si="18"/>
        <v>45089</v>
      </c>
      <c r="C316" s="1108">
        <v>325</v>
      </c>
      <c r="D316" s="1108">
        <v>210</v>
      </c>
      <c r="E316" s="1108">
        <f t="shared" si="17"/>
        <v>115</v>
      </c>
      <c r="F316" s="1188"/>
      <c r="I316" s="1239"/>
      <c r="J316" s="1239"/>
      <c r="K316" s="1239"/>
      <c r="L316" s="1239"/>
      <c r="M316" s="1239"/>
    </row>
    <row r="317" spans="1:13" hidden="1" outlineLevel="1">
      <c r="A317" s="1108">
        <v>13</v>
      </c>
      <c r="B317" s="1185">
        <f t="shared" si="18"/>
        <v>45090</v>
      </c>
      <c r="C317" s="1108">
        <v>325</v>
      </c>
      <c r="D317" s="1108">
        <v>211</v>
      </c>
      <c r="E317" s="1108">
        <f t="shared" si="17"/>
        <v>114</v>
      </c>
      <c r="F317" s="1188"/>
      <c r="I317" s="1239"/>
      <c r="J317" s="1239"/>
      <c r="K317" s="1239"/>
      <c r="L317" s="1239"/>
      <c r="M317" s="1239"/>
    </row>
    <row r="318" spans="1:13" hidden="1" outlineLevel="1">
      <c r="A318" s="1108">
        <v>14</v>
      </c>
      <c r="B318" s="1185">
        <f t="shared" si="18"/>
        <v>45091</v>
      </c>
      <c r="C318" s="1108">
        <v>325</v>
      </c>
      <c r="D318" s="1108">
        <v>213</v>
      </c>
      <c r="E318" s="1108">
        <f t="shared" si="17"/>
        <v>112</v>
      </c>
      <c r="F318" s="1187"/>
      <c r="I318" s="1239"/>
      <c r="J318" s="1239"/>
      <c r="K318" s="1239"/>
      <c r="L318" s="1239"/>
      <c r="M318" s="1239"/>
    </row>
    <row r="319" spans="1:13" hidden="1" outlineLevel="1">
      <c r="A319" s="1108">
        <v>15</v>
      </c>
      <c r="B319" s="1185">
        <f t="shared" si="18"/>
        <v>45092</v>
      </c>
      <c r="C319" s="1108">
        <v>325</v>
      </c>
      <c r="D319" s="1108">
        <v>211</v>
      </c>
      <c r="E319" s="1108">
        <f t="shared" si="17"/>
        <v>114</v>
      </c>
      <c r="F319" s="1187"/>
      <c r="I319" s="1239"/>
      <c r="J319" s="1239"/>
      <c r="K319" s="1239"/>
      <c r="L319" s="1239"/>
      <c r="M319" s="1239"/>
    </row>
    <row r="320" spans="1:13" hidden="1" outlineLevel="1">
      <c r="A320" s="1108">
        <v>16</v>
      </c>
      <c r="B320" s="1185">
        <f t="shared" si="18"/>
        <v>45093</v>
      </c>
      <c r="C320" s="1108">
        <v>325</v>
      </c>
      <c r="D320" s="1108">
        <v>214</v>
      </c>
      <c r="E320" s="1108">
        <f t="shared" si="17"/>
        <v>111</v>
      </c>
      <c r="F320" s="1187"/>
      <c r="I320" s="1239"/>
      <c r="J320" s="1239"/>
      <c r="K320" s="1239"/>
      <c r="L320" s="1239"/>
      <c r="M320" s="1239"/>
    </row>
    <row r="321" spans="1:13" hidden="1" outlineLevel="1">
      <c r="A321" s="1108">
        <v>17</v>
      </c>
      <c r="B321" s="1185">
        <f t="shared" si="18"/>
        <v>45094</v>
      </c>
      <c r="C321" s="1108">
        <v>325</v>
      </c>
      <c r="D321" s="1108">
        <v>251</v>
      </c>
      <c r="E321" s="1108">
        <f t="shared" si="17"/>
        <v>74</v>
      </c>
      <c r="F321" s="1187"/>
      <c r="I321" s="1239"/>
      <c r="J321" s="1239"/>
      <c r="K321" s="1239"/>
      <c r="L321" s="1239"/>
      <c r="M321" s="1239"/>
    </row>
    <row r="322" spans="1:13" hidden="1" outlineLevel="1">
      <c r="A322" s="1108">
        <v>18</v>
      </c>
      <c r="B322" s="1185">
        <f t="shared" si="18"/>
        <v>45095</v>
      </c>
      <c r="C322" s="1108">
        <v>325</v>
      </c>
      <c r="D322" s="1108"/>
      <c r="E322" s="1108">
        <f t="shared" si="17"/>
        <v>325</v>
      </c>
      <c r="F322" s="1187"/>
      <c r="I322" s="1239"/>
      <c r="J322" s="1239"/>
      <c r="K322" s="1239"/>
      <c r="L322" s="1239"/>
      <c r="M322" s="1239"/>
    </row>
    <row r="323" spans="1:13" hidden="1" outlineLevel="1">
      <c r="A323" s="1108">
        <v>19</v>
      </c>
      <c r="B323" s="1185">
        <f t="shared" si="18"/>
        <v>45096</v>
      </c>
      <c r="C323" s="1108">
        <v>325</v>
      </c>
      <c r="D323" s="1108">
        <v>246</v>
      </c>
      <c r="E323" s="1108">
        <f t="shared" si="17"/>
        <v>79</v>
      </c>
      <c r="F323" s="1187"/>
      <c r="I323" s="1239"/>
      <c r="J323" s="1239"/>
      <c r="K323" s="1239"/>
      <c r="L323" s="1239"/>
      <c r="M323" s="1239"/>
    </row>
    <row r="324" spans="1:13" hidden="1" outlineLevel="1">
      <c r="A324" s="1108">
        <v>20</v>
      </c>
      <c r="B324" s="1185">
        <f t="shared" si="18"/>
        <v>45097</v>
      </c>
      <c r="C324" s="1108">
        <v>325</v>
      </c>
      <c r="D324" s="1108">
        <v>248</v>
      </c>
      <c r="E324" s="1108">
        <f t="shared" si="17"/>
        <v>77</v>
      </c>
      <c r="F324" s="1187"/>
      <c r="I324" s="1239"/>
      <c r="J324" s="1239"/>
      <c r="K324" s="1239"/>
      <c r="L324" s="1239"/>
      <c r="M324" s="1239"/>
    </row>
    <row r="325" spans="1:13" hidden="1" outlineLevel="1">
      <c r="A325" s="1108">
        <v>21</v>
      </c>
      <c r="B325" s="1185">
        <f t="shared" si="18"/>
        <v>45098</v>
      </c>
      <c r="C325" s="1108">
        <v>325</v>
      </c>
      <c r="D325" s="1108">
        <v>249</v>
      </c>
      <c r="E325" s="1108">
        <f t="shared" si="17"/>
        <v>76</v>
      </c>
      <c r="F325" s="1189"/>
      <c r="I325" s="1239"/>
      <c r="J325" s="1239"/>
      <c r="K325" s="1239"/>
      <c r="L325" s="1239"/>
      <c r="M325" s="1239"/>
    </row>
    <row r="326" spans="1:13" hidden="1" outlineLevel="1">
      <c r="A326" s="1108">
        <v>22</v>
      </c>
      <c r="B326" s="1185">
        <f t="shared" si="18"/>
        <v>45099</v>
      </c>
      <c r="C326" s="1108">
        <v>325</v>
      </c>
      <c r="D326" s="1108">
        <v>251</v>
      </c>
      <c r="E326" s="1108">
        <f t="shared" si="17"/>
        <v>74</v>
      </c>
      <c r="F326" s="1189"/>
      <c r="I326" s="1239"/>
      <c r="J326" s="1239"/>
      <c r="K326" s="1239"/>
      <c r="L326" s="1239"/>
      <c r="M326" s="1239"/>
    </row>
    <row r="327" spans="1:13" hidden="1" outlineLevel="1">
      <c r="A327" s="1108">
        <v>23</v>
      </c>
      <c r="B327" s="1185">
        <f t="shared" si="18"/>
        <v>45100</v>
      </c>
      <c r="C327" s="1108">
        <v>325</v>
      </c>
      <c r="D327" s="1108">
        <v>249</v>
      </c>
      <c r="E327" s="1108">
        <f t="shared" si="17"/>
        <v>76</v>
      </c>
      <c r="F327" s="1186"/>
      <c r="I327" s="1239"/>
      <c r="J327" s="1239"/>
      <c r="K327" s="1239"/>
      <c r="L327" s="1239"/>
      <c r="M327" s="1239"/>
    </row>
    <row r="328" spans="1:13" hidden="1" outlineLevel="1">
      <c r="A328" s="1108">
        <v>24</v>
      </c>
      <c r="B328" s="1185">
        <f t="shared" si="18"/>
        <v>45101</v>
      </c>
      <c r="C328" s="1108">
        <v>325</v>
      </c>
      <c r="D328" s="1108">
        <v>250</v>
      </c>
      <c r="E328" s="1108">
        <f t="shared" si="17"/>
        <v>75</v>
      </c>
      <c r="F328" s="1189"/>
      <c r="I328" s="1239"/>
      <c r="J328" s="1239"/>
      <c r="K328" s="1239"/>
      <c r="L328" s="1239"/>
      <c r="M328" s="1239"/>
    </row>
    <row r="329" spans="1:13" hidden="1" outlineLevel="1">
      <c r="A329" s="1108">
        <v>25</v>
      </c>
      <c r="B329" s="1185">
        <f t="shared" si="18"/>
        <v>45102</v>
      </c>
      <c r="C329" s="1108">
        <v>325</v>
      </c>
      <c r="D329" s="1108"/>
      <c r="E329" s="1108">
        <f t="shared" si="17"/>
        <v>325</v>
      </c>
      <c r="F329" s="1189"/>
      <c r="I329" s="1239"/>
      <c r="J329" s="1239"/>
      <c r="K329" s="1239"/>
      <c r="L329" s="1239"/>
      <c r="M329" s="1239"/>
    </row>
    <row r="330" spans="1:13" hidden="1" outlineLevel="1">
      <c r="A330" s="1108">
        <v>26</v>
      </c>
      <c r="B330" s="1185">
        <f t="shared" si="18"/>
        <v>45103</v>
      </c>
      <c r="C330" s="1108">
        <v>325</v>
      </c>
      <c r="D330" s="1108">
        <v>246</v>
      </c>
      <c r="E330" s="1108">
        <f t="shared" si="17"/>
        <v>79</v>
      </c>
      <c r="F330" s="1186"/>
      <c r="I330" s="1239"/>
      <c r="J330" s="1239"/>
      <c r="K330" s="1239"/>
      <c r="L330" s="1239"/>
      <c r="M330" s="1239"/>
    </row>
    <row r="331" spans="1:13" hidden="1" outlineLevel="1">
      <c r="A331" s="1108">
        <v>27</v>
      </c>
      <c r="B331" s="1185">
        <f t="shared" si="18"/>
        <v>45104</v>
      </c>
      <c r="C331" s="1108">
        <v>325</v>
      </c>
      <c r="D331" s="1108">
        <v>245</v>
      </c>
      <c r="E331" s="1108">
        <f t="shared" si="17"/>
        <v>80</v>
      </c>
      <c r="F331" s="1186"/>
      <c r="I331" s="1239"/>
      <c r="J331" s="1239"/>
      <c r="K331" s="1239"/>
      <c r="L331" s="1239"/>
      <c r="M331" s="1239"/>
    </row>
    <row r="332" spans="1:13" hidden="1" outlineLevel="1">
      <c r="A332" s="1108">
        <v>28</v>
      </c>
      <c r="B332" s="1185">
        <f t="shared" si="18"/>
        <v>45105</v>
      </c>
      <c r="C332" s="1108">
        <v>325</v>
      </c>
      <c r="D332" s="1108">
        <v>248</v>
      </c>
      <c r="E332" s="1108">
        <f t="shared" si="17"/>
        <v>77</v>
      </c>
      <c r="F332" s="1186"/>
      <c r="I332" s="1239"/>
      <c r="J332" s="1239"/>
      <c r="K332" s="1239"/>
      <c r="L332" s="1239"/>
      <c r="M332" s="1239"/>
    </row>
    <row r="333" spans="1:13" hidden="1" outlineLevel="1">
      <c r="A333" s="1108">
        <v>29</v>
      </c>
      <c r="B333" s="1185">
        <f t="shared" si="18"/>
        <v>45106</v>
      </c>
      <c r="C333" s="1108">
        <v>325</v>
      </c>
      <c r="D333" s="1108">
        <v>210</v>
      </c>
      <c r="E333" s="1108">
        <f t="shared" si="17"/>
        <v>115</v>
      </c>
      <c r="F333" s="1189" t="s">
        <v>1997</v>
      </c>
      <c r="I333" s="1239"/>
      <c r="J333" s="1239"/>
      <c r="K333" s="1239"/>
      <c r="L333" s="1239"/>
      <c r="M333" s="1239"/>
    </row>
    <row r="334" spans="1:13" hidden="1" outlineLevel="1">
      <c r="A334" s="1108">
        <v>30</v>
      </c>
      <c r="B334" s="1185">
        <f t="shared" si="18"/>
        <v>45107</v>
      </c>
      <c r="C334" s="1108">
        <v>325</v>
      </c>
      <c r="D334" s="1108">
        <v>202</v>
      </c>
      <c r="E334" s="1108">
        <f>C334-D334</f>
        <v>123</v>
      </c>
      <c r="F334" s="1189" t="s">
        <v>1997</v>
      </c>
      <c r="I334" s="1239"/>
      <c r="J334" s="1239"/>
      <c r="K334" s="1239"/>
      <c r="L334" s="1239"/>
      <c r="M334" s="1239"/>
    </row>
    <row r="335" spans="1:13" collapsed="1">
      <c r="A335" s="1180"/>
      <c r="B335" s="1181">
        <v>45108</v>
      </c>
      <c r="C335" s="1182">
        <f>AVERAGE(C336:C363)</f>
        <v>325</v>
      </c>
      <c r="D335" s="1183">
        <f>AVERAGE(D336:D363)</f>
        <v>271.83333333333331</v>
      </c>
      <c r="E335" s="1183">
        <f>AVERAGE(E336:E363)</f>
        <v>92</v>
      </c>
      <c r="F335" s="1184"/>
      <c r="I335" s="1239"/>
      <c r="J335" s="1239"/>
      <c r="K335" s="1239"/>
      <c r="L335" s="1239"/>
      <c r="M335" s="1239"/>
    </row>
    <row r="336" spans="1:13" hidden="1" outlineLevel="1">
      <c r="A336" s="1108">
        <v>1</v>
      </c>
      <c r="B336" s="1185">
        <v>45108</v>
      </c>
      <c r="C336" s="1108">
        <v>325</v>
      </c>
      <c r="D336" s="1108">
        <v>220</v>
      </c>
      <c r="E336" s="1108">
        <f t="shared" ref="E336:E364" si="19">C336-D336</f>
        <v>105</v>
      </c>
      <c r="F336" s="1187"/>
      <c r="I336" s="1239"/>
      <c r="J336" s="1239"/>
      <c r="K336" s="1239"/>
      <c r="L336" s="1239"/>
      <c r="M336" s="1239"/>
    </row>
    <row r="337" spans="1:13" hidden="1" outlineLevel="1">
      <c r="A337" s="1108">
        <v>2</v>
      </c>
      <c r="B337" s="1185">
        <f>B336+1</f>
        <v>45109</v>
      </c>
      <c r="C337" s="1108">
        <v>325</v>
      </c>
      <c r="D337" s="1108"/>
      <c r="E337" s="1108">
        <f t="shared" si="19"/>
        <v>325</v>
      </c>
      <c r="F337" s="1187"/>
      <c r="I337" s="1239"/>
      <c r="J337" s="1239"/>
      <c r="K337" s="1239"/>
      <c r="L337" s="1239"/>
      <c r="M337" s="1239"/>
    </row>
    <row r="338" spans="1:13" hidden="1" outlineLevel="1">
      <c r="A338" s="1108">
        <v>3</v>
      </c>
      <c r="B338" s="1185">
        <f t="shared" ref="B338:B366" si="20">B337+1</f>
        <v>45110</v>
      </c>
      <c r="C338" s="1108">
        <v>325</v>
      </c>
      <c r="D338" s="1108">
        <v>230</v>
      </c>
      <c r="E338" s="1108">
        <f t="shared" si="19"/>
        <v>95</v>
      </c>
      <c r="F338" s="1187"/>
      <c r="I338" s="1239"/>
      <c r="J338" s="1239"/>
      <c r="K338" s="1239"/>
      <c r="L338" s="1239"/>
      <c r="M338" s="1239"/>
    </row>
    <row r="339" spans="1:13" hidden="1" outlineLevel="1">
      <c r="A339" s="1108">
        <v>4</v>
      </c>
      <c r="B339" s="1185">
        <f t="shared" si="20"/>
        <v>45111</v>
      </c>
      <c r="C339" s="1108">
        <v>325</v>
      </c>
      <c r="D339" s="1108">
        <v>241</v>
      </c>
      <c r="E339" s="1108">
        <f t="shared" si="19"/>
        <v>84</v>
      </c>
      <c r="F339" s="1188"/>
      <c r="I339" s="1239"/>
      <c r="J339" s="1239"/>
      <c r="K339" s="1239"/>
      <c r="L339" s="1239"/>
      <c r="M339" s="1239"/>
    </row>
    <row r="340" spans="1:13" hidden="1" outlineLevel="1">
      <c r="A340" s="1108">
        <v>5</v>
      </c>
      <c r="B340" s="1185">
        <f t="shared" si="20"/>
        <v>45112</v>
      </c>
      <c r="C340" s="1108">
        <v>325</v>
      </c>
      <c r="D340" s="1108">
        <v>245</v>
      </c>
      <c r="E340" s="1108">
        <f t="shared" si="19"/>
        <v>80</v>
      </c>
      <c r="F340" s="1188"/>
      <c r="I340" s="1239"/>
      <c r="J340" s="1239"/>
      <c r="K340" s="1239"/>
      <c r="L340" s="1239"/>
      <c r="M340" s="1239"/>
    </row>
    <row r="341" spans="1:13" hidden="1" outlineLevel="1">
      <c r="A341" s="1108">
        <v>6</v>
      </c>
      <c r="B341" s="1185">
        <f t="shared" si="20"/>
        <v>45113</v>
      </c>
      <c r="C341" s="1108">
        <v>325</v>
      </c>
      <c r="D341" s="1108">
        <v>248</v>
      </c>
      <c r="E341" s="1108">
        <f t="shared" si="19"/>
        <v>77</v>
      </c>
      <c r="F341" s="1188"/>
      <c r="I341" s="1239"/>
      <c r="J341" s="1239"/>
      <c r="K341" s="1239"/>
      <c r="L341" s="1239"/>
      <c r="M341" s="1239"/>
    </row>
    <row r="342" spans="1:13" hidden="1" outlineLevel="1">
      <c r="A342" s="1108">
        <v>7</v>
      </c>
      <c r="B342" s="1185">
        <f t="shared" si="20"/>
        <v>45114</v>
      </c>
      <c r="C342" s="1108">
        <v>325</v>
      </c>
      <c r="D342" s="1108">
        <v>249</v>
      </c>
      <c r="E342" s="1108">
        <f t="shared" si="19"/>
        <v>76</v>
      </c>
      <c r="F342" s="1188"/>
      <c r="I342" s="1239"/>
      <c r="J342" s="1239"/>
      <c r="K342" s="1239"/>
      <c r="L342" s="1239"/>
      <c r="M342" s="1239"/>
    </row>
    <row r="343" spans="1:13" hidden="1" outlineLevel="1">
      <c r="A343" s="1108">
        <v>8</v>
      </c>
      <c r="B343" s="1185">
        <f t="shared" si="20"/>
        <v>45115</v>
      </c>
      <c r="C343" s="1108">
        <v>325</v>
      </c>
      <c r="D343" s="1108">
        <v>247</v>
      </c>
      <c r="E343" s="1108">
        <f t="shared" si="19"/>
        <v>78</v>
      </c>
      <c r="F343" s="1187"/>
      <c r="I343" s="1239"/>
      <c r="J343" s="1239"/>
      <c r="K343" s="1239"/>
      <c r="L343" s="1239"/>
      <c r="M343" s="1239"/>
    </row>
    <row r="344" spans="1:13" hidden="1" outlineLevel="1">
      <c r="A344" s="1108">
        <v>9</v>
      </c>
      <c r="B344" s="1185">
        <f t="shared" si="20"/>
        <v>45116</v>
      </c>
      <c r="C344" s="1108">
        <v>325</v>
      </c>
      <c r="D344" s="1108"/>
      <c r="E344" s="1108">
        <f t="shared" si="19"/>
        <v>325</v>
      </c>
      <c r="F344" s="1188"/>
      <c r="I344" s="1239"/>
      <c r="J344" s="1239"/>
      <c r="K344" s="1239"/>
      <c r="L344" s="1239"/>
      <c r="M344" s="1239"/>
    </row>
    <row r="345" spans="1:13" hidden="1" outlineLevel="1">
      <c r="A345" s="1108">
        <v>10</v>
      </c>
      <c r="B345" s="1185">
        <f t="shared" si="20"/>
        <v>45117</v>
      </c>
      <c r="C345" s="1108">
        <v>325</v>
      </c>
      <c r="D345" s="1108">
        <v>240</v>
      </c>
      <c r="E345" s="1108">
        <f t="shared" si="19"/>
        <v>85</v>
      </c>
      <c r="F345" s="1187"/>
      <c r="I345" s="1239"/>
      <c r="J345" s="1239"/>
      <c r="K345" s="1239"/>
      <c r="L345" s="1239"/>
      <c r="M345" s="1239"/>
    </row>
    <row r="346" spans="1:13" hidden="1" outlineLevel="1">
      <c r="A346" s="1108">
        <v>11</v>
      </c>
      <c r="B346" s="1185">
        <f t="shared" si="20"/>
        <v>45118</v>
      </c>
      <c r="C346" s="1108">
        <v>325</v>
      </c>
      <c r="D346" s="1108">
        <v>248</v>
      </c>
      <c r="E346" s="1108">
        <f t="shared" si="19"/>
        <v>77</v>
      </c>
      <c r="F346" s="1187"/>
      <c r="I346" s="1239"/>
      <c r="J346" s="1239"/>
      <c r="K346" s="1239"/>
      <c r="L346" s="1239"/>
      <c r="M346" s="1239"/>
    </row>
    <row r="347" spans="1:13" hidden="1" outlineLevel="1">
      <c r="A347" s="1108">
        <v>12</v>
      </c>
      <c r="B347" s="1185">
        <f t="shared" si="20"/>
        <v>45119</v>
      </c>
      <c r="C347" s="1108">
        <v>325</v>
      </c>
      <c r="D347" s="1108">
        <v>259</v>
      </c>
      <c r="E347" s="1108">
        <f t="shared" si="19"/>
        <v>66</v>
      </c>
      <c r="F347" s="1188"/>
      <c r="I347" s="1239"/>
      <c r="J347" s="1239"/>
      <c r="K347" s="1239"/>
      <c r="L347" s="1239"/>
      <c r="M347" s="1239"/>
    </row>
    <row r="348" spans="1:13" hidden="1" outlineLevel="1">
      <c r="A348" s="1108">
        <v>13</v>
      </c>
      <c r="B348" s="1185">
        <f t="shared" si="20"/>
        <v>45120</v>
      </c>
      <c r="C348" s="1108">
        <v>325</v>
      </c>
      <c r="D348" s="1108">
        <v>271</v>
      </c>
      <c r="E348" s="1108">
        <f t="shared" si="19"/>
        <v>54</v>
      </c>
      <c r="F348" s="1188"/>
      <c r="I348" s="1239"/>
      <c r="J348" s="1239"/>
      <c r="K348" s="1239"/>
      <c r="L348" s="1239"/>
      <c r="M348" s="1239"/>
    </row>
    <row r="349" spans="1:13" hidden="1" outlineLevel="1">
      <c r="A349" s="1108">
        <v>14</v>
      </c>
      <c r="B349" s="1185">
        <f t="shared" si="20"/>
        <v>45121</v>
      </c>
      <c r="C349" s="1108">
        <v>325</v>
      </c>
      <c r="D349" s="1108">
        <v>280</v>
      </c>
      <c r="E349" s="1108">
        <f t="shared" si="19"/>
        <v>45</v>
      </c>
      <c r="F349" s="1187"/>
      <c r="I349" s="1239"/>
      <c r="J349" s="1239"/>
      <c r="K349" s="1239"/>
      <c r="L349" s="1239"/>
      <c r="M349" s="1239"/>
    </row>
    <row r="350" spans="1:13" hidden="1" outlineLevel="1">
      <c r="A350" s="1108">
        <v>15</v>
      </c>
      <c r="B350" s="1185">
        <f t="shared" si="20"/>
        <v>45122</v>
      </c>
      <c r="C350" s="1108">
        <v>325</v>
      </c>
      <c r="D350" s="1108">
        <v>285</v>
      </c>
      <c r="E350" s="1108">
        <f t="shared" si="19"/>
        <v>40</v>
      </c>
      <c r="F350" s="1187"/>
      <c r="I350" s="1239"/>
      <c r="J350" s="1239"/>
      <c r="K350" s="1239"/>
      <c r="L350" s="1239"/>
      <c r="M350" s="1239"/>
    </row>
    <row r="351" spans="1:13" hidden="1" outlineLevel="1">
      <c r="A351" s="1108">
        <v>16</v>
      </c>
      <c r="B351" s="1185">
        <f t="shared" si="20"/>
        <v>45123</v>
      </c>
      <c r="C351" s="1108">
        <v>325</v>
      </c>
      <c r="D351" s="1108"/>
      <c r="E351" s="1108">
        <f t="shared" si="19"/>
        <v>325</v>
      </c>
      <c r="F351" s="1187"/>
      <c r="I351" s="1239"/>
      <c r="J351" s="1239"/>
      <c r="K351" s="1239"/>
      <c r="L351" s="1239"/>
      <c r="M351" s="1239"/>
    </row>
    <row r="352" spans="1:13" hidden="1" outlineLevel="1">
      <c r="A352" s="1108">
        <v>17</v>
      </c>
      <c r="B352" s="1185">
        <f t="shared" si="20"/>
        <v>45124</v>
      </c>
      <c r="C352" s="1108">
        <v>325</v>
      </c>
      <c r="D352" s="1108">
        <v>241</v>
      </c>
      <c r="E352" s="1108">
        <f t="shared" si="19"/>
        <v>84</v>
      </c>
      <c r="F352" s="1187"/>
      <c r="I352" s="1239"/>
      <c r="J352" s="1239"/>
      <c r="K352" s="1239"/>
      <c r="L352" s="1239"/>
      <c r="M352" s="1239"/>
    </row>
    <row r="353" spans="1:13" hidden="1" outlineLevel="1">
      <c r="A353" s="1108">
        <v>18</v>
      </c>
      <c r="B353" s="1185">
        <f t="shared" si="20"/>
        <v>45125</v>
      </c>
      <c r="C353" s="1108">
        <v>325</v>
      </c>
      <c r="D353" s="1108">
        <v>291</v>
      </c>
      <c r="E353" s="1108">
        <f t="shared" si="19"/>
        <v>34</v>
      </c>
      <c r="F353" s="1187"/>
      <c r="I353" s="1239"/>
      <c r="J353" s="1239"/>
      <c r="K353" s="1239"/>
      <c r="L353" s="1239"/>
      <c r="M353" s="1239"/>
    </row>
    <row r="354" spans="1:13" hidden="1" outlineLevel="1">
      <c r="A354" s="1108">
        <v>19</v>
      </c>
      <c r="B354" s="1185">
        <f t="shared" si="20"/>
        <v>45126</v>
      </c>
      <c r="C354" s="1108">
        <v>325</v>
      </c>
      <c r="D354" s="1108">
        <v>300</v>
      </c>
      <c r="E354" s="1108">
        <f t="shared" si="19"/>
        <v>25</v>
      </c>
      <c r="F354" s="1187"/>
      <c r="I354" s="1239"/>
      <c r="J354" s="1239"/>
      <c r="K354" s="1239"/>
      <c r="L354" s="1239"/>
      <c r="M354" s="1239"/>
    </row>
    <row r="355" spans="1:13" hidden="1" outlineLevel="1">
      <c r="A355" s="1108">
        <v>20</v>
      </c>
      <c r="B355" s="1185">
        <f t="shared" si="20"/>
        <v>45127</v>
      </c>
      <c r="C355" s="1108">
        <v>325</v>
      </c>
      <c r="D355" s="1108">
        <v>301</v>
      </c>
      <c r="E355" s="1108">
        <f t="shared" si="19"/>
        <v>24</v>
      </c>
      <c r="F355" s="1187"/>
      <c r="I355" s="1239"/>
      <c r="J355" s="1239"/>
      <c r="K355" s="1239"/>
      <c r="L355" s="1239"/>
      <c r="M355" s="1239"/>
    </row>
    <row r="356" spans="1:13" hidden="1" outlineLevel="1">
      <c r="A356" s="1108">
        <v>21</v>
      </c>
      <c r="B356" s="1185">
        <f t="shared" si="20"/>
        <v>45128</v>
      </c>
      <c r="C356" s="1108">
        <v>325</v>
      </c>
      <c r="D356" s="1108">
        <v>303</v>
      </c>
      <c r="E356" s="1108">
        <f t="shared" si="19"/>
        <v>22</v>
      </c>
      <c r="F356" s="1189"/>
      <c r="I356" s="1239"/>
      <c r="J356" s="1239"/>
      <c r="K356" s="1239"/>
      <c r="L356" s="1239"/>
      <c r="M356" s="1239"/>
    </row>
    <row r="357" spans="1:13" hidden="1" outlineLevel="1">
      <c r="A357" s="1108">
        <v>22</v>
      </c>
      <c r="B357" s="1185">
        <f t="shared" si="20"/>
        <v>45129</v>
      </c>
      <c r="C357" s="1108">
        <v>325</v>
      </c>
      <c r="D357" s="1108">
        <v>301</v>
      </c>
      <c r="E357" s="1108">
        <f t="shared" si="19"/>
        <v>24</v>
      </c>
      <c r="F357" s="1189"/>
      <c r="I357" s="1239"/>
      <c r="J357" s="1239"/>
      <c r="K357" s="1239"/>
      <c r="L357" s="1239"/>
      <c r="M357" s="1239"/>
    </row>
    <row r="358" spans="1:13" hidden="1" outlineLevel="1">
      <c r="A358" s="1108">
        <v>23</v>
      </c>
      <c r="B358" s="1185">
        <f t="shared" si="20"/>
        <v>45130</v>
      </c>
      <c r="C358" s="1108">
        <v>325</v>
      </c>
      <c r="D358" s="1108"/>
      <c r="E358" s="1108">
        <f t="shared" si="19"/>
        <v>325</v>
      </c>
      <c r="F358" s="1186"/>
      <c r="I358" s="1239"/>
      <c r="J358" s="1239"/>
      <c r="K358" s="1239"/>
      <c r="L358" s="1239"/>
      <c r="M358" s="1239"/>
    </row>
    <row r="359" spans="1:13" hidden="1" outlineLevel="1">
      <c r="A359" s="1108">
        <v>24</v>
      </c>
      <c r="B359" s="1185">
        <f t="shared" si="20"/>
        <v>45131</v>
      </c>
      <c r="C359" s="1108">
        <v>325</v>
      </c>
      <c r="D359" s="1108">
        <v>305</v>
      </c>
      <c r="E359" s="1108">
        <f t="shared" si="19"/>
        <v>20</v>
      </c>
      <c r="F359" s="1189"/>
      <c r="I359" s="1239"/>
      <c r="J359" s="1239"/>
      <c r="K359" s="1239"/>
      <c r="L359" s="1239"/>
      <c r="M359" s="1239"/>
    </row>
    <row r="360" spans="1:13" hidden="1" outlineLevel="1">
      <c r="A360" s="1108">
        <v>25</v>
      </c>
      <c r="B360" s="1185">
        <f t="shared" si="20"/>
        <v>45132</v>
      </c>
      <c r="C360" s="1108">
        <v>325</v>
      </c>
      <c r="D360" s="1108">
        <v>304</v>
      </c>
      <c r="E360" s="1108">
        <f t="shared" si="19"/>
        <v>21</v>
      </c>
      <c r="F360" s="1189"/>
      <c r="I360" s="1239"/>
      <c r="J360" s="1239"/>
      <c r="K360" s="1239"/>
      <c r="L360" s="1239"/>
      <c r="M360" s="1239"/>
    </row>
    <row r="361" spans="1:13" hidden="1" outlineLevel="1">
      <c r="A361" s="1108">
        <v>26</v>
      </c>
      <c r="B361" s="1185">
        <f t="shared" si="20"/>
        <v>45133</v>
      </c>
      <c r="C361" s="1108">
        <v>325</v>
      </c>
      <c r="D361" s="1108">
        <v>303</v>
      </c>
      <c r="E361" s="1108">
        <f t="shared" si="19"/>
        <v>22</v>
      </c>
      <c r="F361" s="1186"/>
      <c r="I361" s="1239"/>
      <c r="J361" s="1239"/>
      <c r="K361" s="1239"/>
      <c r="L361" s="1239"/>
      <c r="M361" s="1239"/>
    </row>
    <row r="362" spans="1:13" hidden="1" outlineLevel="1">
      <c r="A362" s="1108">
        <v>27</v>
      </c>
      <c r="B362" s="1185">
        <f t="shared" si="20"/>
        <v>45134</v>
      </c>
      <c r="C362" s="1108">
        <v>325</v>
      </c>
      <c r="D362" s="1108">
        <v>305</v>
      </c>
      <c r="E362" s="1108">
        <f t="shared" si="19"/>
        <v>20</v>
      </c>
      <c r="F362" s="1186"/>
      <c r="I362" s="1239"/>
      <c r="J362" s="1239"/>
      <c r="K362" s="1239"/>
      <c r="L362" s="1239"/>
      <c r="M362" s="1239"/>
    </row>
    <row r="363" spans="1:13" hidden="1" outlineLevel="1">
      <c r="A363" s="1108">
        <v>28</v>
      </c>
      <c r="B363" s="1185">
        <f t="shared" si="20"/>
        <v>45135</v>
      </c>
      <c r="C363" s="1108">
        <v>325</v>
      </c>
      <c r="D363" s="1108">
        <v>307</v>
      </c>
      <c r="E363" s="1108">
        <f t="shared" si="19"/>
        <v>18</v>
      </c>
      <c r="F363" s="1186"/>
      <c r="I363" s="1239"/>
      <c r="J363" s="1239"/>
      <c r="K363" s="1239"/>
      <c r="L363" s="1239"/>
      <c r="M363" s="1239"/>
    </row>
    <row r="364" spans="1:13" hidden="1" outlineLevel="1">
      <c r="A364" s="1108">
        <v>29</v>
      </c>
      <c r="B364" s="1185">
        <f t="shared" si="20"/>
        <v>45136</v>
      </c>
      <c r="C364" s="1108">
        <v>325</v>
      </c>
      <c r="D364" s="1108">
        <v>304</v>
      </c>
      <c r="E364" s="1108">
        <f t="shared" si="19"/>
        <v>21</v>
      </c>
      <c r="F364" s="1189"/>
      <c r="I364" s="1239"/>
      <c r="J364" s="1239"/>
      <c r="K364" s="1239"/>
      <c r="L364" s="1239"/>
      <c r="M364" s="1239"/>
    </row>
    <row r="365" spans="1:13" hidden="1" outlineLevel="1">
      <c r="A365" s="1108">
        <v>30</v>
      </c>
      <c r="B365" s="1185">
        <f t="shared" si="20"/>
        <v>45137</v>
      </c>
      <c r="C365" s="1108">
        <v>325</v>
      </c>
      <c r="D365" s="1108"/>
      <c r="E365" s="1108">
        <f>C365-D365</f>
        <v>325</v>
      </c>
      <c r="F365" s="1189"/>
      <c r="I365" s="1239"/>
      <c r="J365" s="1239"/>
      <c r="K365" s="1239"/>
      <c r="L365" s="1239"/>
      <c r="M365" s="1239"/>
    </row>
    <row r="366" spans="1:13" hidden="1" outlineLevel="1">
      <c r="A366" s="1108">
        <v>31</v>
      </c>
      <c r="B366" s="1185">
        <f t="shared" si="20"/>
        <v>45138</v>
      </c>
      <c r="C366" s="1108">
        <v>325</v>
      </c>
      <c r="D366" s="1108">
        <v>257</v>
      </c>
      <c r="E366" s="1108">
        <f>C366-D366</f>
        <v>68</v>
      </c>
      <c r="F366" s="1189" t="s">
        <v>2390</v>
      </c>
      <c r="I366" s="1239"/>
      <c r="J366" s="1239"/>
      <c r="K366" s="1239"/>
      <c r="L366" s="1239"/>
      <c r="M366" s="1239"/>
    </row>
    <row r="367" spans="1:13" collapsed="1">
      <c r="A367" s="1180"/>
      <c r="B367" s="1181">
        <v>45139</v>
      </c>
      <c r="C367" s="1182">
        <f>AVERAGE(C368:C395)</f>
        <v>325</v>
      </c>
      <c r="D367" s="1183">
        <f>AVERAGE(D368:D395)</f>
        <v>306.86956521739131</v>
      </c>
      <c r="E367" s="1183">
        <f>AVERAGE(E368:E395)</f>
        <v>72.928571428571431</v>
      </c>
      <c r="F367" s="1184"/>
      <c r="I367" s="1239"/>
      <c r="J367" s="1239"/>
      <c r="K367" s="1239"/>
      <c r="L367" s="1239"/>
      <c r="M367" s="1239"/>
    </row>
    <row r="368" spans="1:13" ht="12.75" hidden="1" customHeight="1" outlineLevel="1">
      <c r="A368" s="1108">
        <v>1</v>
      </c>
      <c r="B368" s="1185">
        <v>45108</v>
      </c>
      <c r="C368" s="1108">
        <v>325</v>
      </c>
      <c r="D368" s="1108">
        <v>308</v>
      </c>
      <c r="E368" s="1108">
        <f t="shared" ref="E368:E396" si="21">C368-D368</f>
        <v>17</v>
      </c>
      <c r="F368" s="1187"/>
      <c r="I368" s="1239"/>
      <c r="J368" s="1239"/>
      <c r="K368" s="1239"/>
      <c r="L368" s="1239"/>
      <c r="M368" s="1239"/>
    </row>
    <row r="369" spans="1:13" ht="12.75" hidden="1" customHeight="1" outlineLevel="1">
      <c r="A369" s="1108">
        <v>2</v>
      </c>
      <c r="B369" s="1185">
        <f>B368+1</f>
        <v>45109</v>
      </c>
      <c r="C369" s="1108">
        <v>325</v>
      </c>
      <c r="D369" s="1108">
        <v>309</v>
      </c>
      <c r="E369" s="1108">
        <f t="shared" si="21"/>
        <v>16</v>
      </c>
      <c r="F369" s="1187"/>
      <c r="I369" s="1239"/>
      <c r="J369" s="1239"/>
      <c r="K369" s="1239"/>
      <c r="L369" s="1239"/>
      <c r="M369" s="1239"/>
    </row>
    <row r="370" spans="1:13" ht="12.75" hidden="1" customHeight="1" outlineLevel="1">
      <c r="A370" s="1108">
        <v>3</v>
      </c>
      <c r="B370" s="1185">
        <f t="shared" ref="B370:B398" si="22">B369+1</f>
        <v>45110</v>
      </c>
      <c r="C370" s="1108">
        <v>325</v>
      </c>
      <c r="D370" s="1108">
        <v>305</v>
      </c>
      <c r="E370" s="1108">
        <f t="shared" si="21"/>
        <v>20</v>
      </c>
      <c r="F370" s="1187"/>
      <c r="I370" s="1239"/>
      <c r="J370" s="1239"/>
      <c r="K370" s="1239"/>
      <c r="L370" s="1239"/>
      <c r="M370" s="1239"/>
    </row>
    <row r="371" spans="1:13" ht="12.75" hidden="1" customHeight="1" outlineLevel="1">
      <c r="A371" s="1108">
        <v>4</v>
      </c>
      <c r="B371" s="1185">
        <f t="shared" si="22"/>
        <v>45111</v>
      </c>
      <c r="C371" s="1108">
        <v>325</v>
      </c>
      <c r="D371" s="1108">
        <v>306</v>
      </c>
      <c r="E371" s="1108">
        <f t="shared" si="21"/>
        <v>19</v>
      </c>
      <c r="F371" s="1188"/>
      <c r="I371" s="1239"/>
      <c r="J371" s="1239"/>
      <c r="K371" s="1239"/>
      <c r="L371" s="1239"/>
      <c r="M371" s="1239"/>
    </row>
    <row r="372" spans="1:13" ht="12.75" hidden="1" customHeight="1" outlineLevel="1">
      <c r="A372" s="1108">
        <v>5</v>
      </c>
      <c r="B372" s="1185">
        <f t="shared" si="22"/>
        <v>45112</v>
      </c>
      <c r="C372" s="1108">
        <v>325</v>
      </c>
      <c r="D372" s="1108">
        <v>303</v>
      </c>
      <c r="E372" s="1108">
        <f t="shared" si="21"/>
        <v>22</v>
      </c>
      <c r="F372" s="1188"/>
      <c r="I372" s="1239"/>
      <c r="J372" s="1239"/>
      <c r="K372" s="1239"/>
      <c r="L372" s="1239"/>
      <c r="M372" s="1239"/>
    </row>
    <row r="373" spans="1:13" ht="12.75" hidden="1" customHeight="1" outlineLevel="1">
      <c r="A373" s="1108">
        <v>6</v>
      </c>
      <c r="B373" s="1185">
        <f t="shared" si="22"/>
        <v>45113</v>
      </c>
      <c r="C373" s="1108">
        <v>325</v>
      </c>
      <c r="D373" s="1108"/>
      <c r="E373" s="1108">
        <f t="shared" si="21"/>
        <v>325</v>
      </c>
      <c r="F373" s="1188"/>
      <c r="I373" s="1239"/>
      <c r="J373" s="1239"/>
      <c r="K373" s="1239"/>
      <c r="L373" s="1239"/>
      <c r="M373" s="1239"/>
    </row>
    <row r="374" spans="1:13" ht="12.75" hidden="1" customHeight="1" outlineLevel="1">
      <c r="A374" s="1108">
        <v>7</v>
      </c>
      <c r="B374" s="1185">
        <f t="shared" si="22"/>
        <v>45114</v>
      </c>
      <c r="C374" s="1108">
        <v>325</v>
      </c>
      <c r="D374" s="1108">
        <v>308</v>
      </c>
      <c r="E374" s="1108">
        <f t="shared" si="21"/>
        <v>17</v>
      </c>
      <c r="F374" s="1188"/>
      <c r="I374" s="1239"/>
      <c r="J374" s="1239"/>
      <c r="K374" s="1239"/>
      <c r="L374" s="1239"/>
      <c r="M374" s="1239"/>
    </row>
    <row r="375" spans="1:13" ht="12.75" hidden="1" customHeight="1" outlineLevel="1">
      <c r="A375" s="1108">
        <v>8</v>
      </c>
      <c r="B375" s="1185">
        <f t="shared" si="22"/>
        <v>45115</v>
      </c>
      <c r="C375" s="1108">
        <v>325</v>
      </c>
      <c r="D375" s="1108">
        <v>310</v>
      </c>
      <c r="E375" s="1108">
        <f t="shared" si="21"/>
        <v>15</v>
      </c>
      <c r="F375" s="1187"/>
      <c r="I375" s="1239"/>
      <c r="J375" s="1239"/>
      <c r="K375" s="1239"/>
      <c r="L375" s="1239"/>
      <c r="M375" s="1239"/>
    </row>
    <row r="376" spans="1:13" ht="12.75" hidden="1" customHeight="1" outlineLevel="1">
      <c r="A376" s="1108">
        <v>9</v>
      </c>
      <c r="B376" s="1185">
        <f t="shared" si="22"/>
        <v>45116</v>
      </c>
      <c r="C376" s="1108">
        <v>325</v>
      </c>
      <c r="D376" s="1108">
        <v>311</v>
      </c>
      <c r="E376" s="1108">
        <f t="shared" si="21"/>
        <v>14</v>
      </c>
      <c r="F376" s="1188"/>
      <c r="I376" s="1239"/>
      <c r="J376" s="1239"/>
      <c r="K376" s="1239"/>
      <c r="L376" s="1239"/>
      <c r="M376" s="1239"/>
    </row>
    <row r="377" spans="1:13" ht="12.75" hidden="1" customHeight="1" outlineLevel="1">
      <c r="A377" s="1108">
        <v>10</v>
      </c>
      <c r="B377" s="1185">
        <f t="shared" si="22"/>
        <v>45117</v>
      </c>
      <c r="C377" s="1108">
        <v>325</v>
      </c>
      <c r="D377" s="1108">
        <v>308</v>
      </c>
      <c r="E377" s="1108">
        <f t="shared" si="21"/>
        <v>17</v>
      </c>
      <c r="F377" s="1187"/>
      <c r="I377" s="1239"/>
      <c r="J377" s="1239"/>
      <c r="K377" s="1239"/>
      <c r="L377" s="1239"/>
      <c r="M377" s="1239"/>
    </row>
    <row r="378" spans="1:13" ht="12.75" hidden="1" customHeight="1" outlineLevel="1">
      <c r="A378" s="1108">
        <v>11</v>
      </c>
      <c r="B378" s="1185">
        <f t="shared" si="22"/>
        <v>45118</v>
      </c>
      <c r="C378" s="1108">
        <v>325</v>
      </c>
      <c r="D378" s="1108">
        <v>309</v>
      </c>
      <c r="E378" s="1108">
        <f t="shared" si="21"/>
        <v>16</v>
      </c>
      <c r="F378" s="1187"/>
      <c r="I378" s="1239"/>
      <c r="J378" s="1239"/>
      <c r="K378" s="1239"/>
      <c r="L378" s="1239"/>
      <c r="M378" s="1239"/>
    </row>
    <row r="379" spans="1:13" ht="12.75" hidden="1" customHeight="1" outlineLevel="1">
      <c r="A379" s="1108">
        <v>12</v>
      </c>
      <c r="B379" s="1185">
        <f t="shared" si="22"/>
        <v>45119</v>
      </c>
      <c r="C379" s="1108">
        <v>325</v>
      </c>
      <c r="D379" s="1108">
        <v>307</v>
      </c>
      <c r="E379" s="1108">
        <f t="shared" si="21"/>
        <v>18</v>
      </c>
      <c r="F379" s="1188"/>
      <c r="I379" s="1239"/>
      <c r="J379" s="1239"/>
      <c r="K379" s="1239"/>
      <c r="L379" s="1239"/>
      <c r="M379" s="1239"/>
    </row>
    <row r="380" spans="1:13" ht="12.75" hidden="1" customHeight="1" outlineLevel="1">
      <c r="A380" s="1108">
        <v>13</v>
      </c>
      <c r="B380" s="1185">
        <f t="shared" si="22"/>
        <v>45120</v>
      </c>
      <c r="C380" s="1108">
        <v>325</v>
      </c>
      <c r="D380" s="1108"/>
      <c r="E380" s="1108">
        <f t="shared" si="21"/>
        <v>325</v>
      </c>
      <c r="F380" s="1188"/>
      <c r="I380" s="1239"/>
      <c r="J380" s="1239"/>
      <c r="K380" s="1239"/>
      <c r="L380" s="1239"/>
      <c r="M380" s="1239"/>
    </row>
    <row r="381" spans="1:13" ht="12.75" hidden="1" customHeight="1" outlineLevel="1">
      <c r="A381" s="1108">
        <v>14</v>
      </c>
      <c r="B381" s="1185">
        <f t="shared" si="22"/>
        <v>45121</v>
      </c>
      <c r="C381" s="1108">
        <v>325</v>
      </c>
      <c r="D381" s="1108">
        <v>305</v>
      </c>
      <c r="E381" s="1108">
        <f t="shared" si="21"/>
        <v>20</v>
      </c>
      <c r="F381" s="1187"/>
      <c r="I381" s="1239"/>
      <c r="J381" s="1239"/>
      <c r="K381" s="1239"/>
      <c r="L381" s="1239"/>
      <c r="M381" s="1239"/>
    </row>
    <row r="382" spans="1:13" ht="12.75" hidden="1" customHeight="1" outlineLevel="1">
      <c r="A382" s="1108">
        <v>15</v>
      </c>
      <c r="B382" s="1185">
        <f t="shared" si="22"/>
        <v>45122</v>
      </c>
      <c r="C382" s="1108">
        <v>325</v>
      </c>
      <c r="D382" s="1108"/>
      <c r="E382" s="1108">
        <f t="shared" si="21"/>
        <v>325</v>
      </c>
      <c r="F382" s="1187"/>
      <c r="I382" s="1239"/>
      <c r="J382" s="1239"/>
      <c r="K382" s="1239"/>
      <c r="L382" s="1239"/>
      <c r="M382" s="1239"/>
    </row>
    <row r="383" spans="1:13" ht="12.75" hidden="1" customHeight="1" outlineLevel="1">
      <c r="A383" s="1108">
        <v>16</v>
      </c>
      <c r="B383" s="1185">
        <f t="shared" si="22"/>
        <v>45123</v>
      </c>
      <c r="C383" s="1108">
        <v>325</v>
      </c>
      <c r="D383" s="1108">
        <v>308</v>
      </c>
      <c r="E383" s="1108">
        <f t="shared" si="21"/>
        <v>17</v>
      </c>
      <c r="F383" s="1187"/>
      <c r="I383" s="1239"/>
      <c r="J383" s="1239"/>
      <c r="K383" s="1239"/>
      <c r="L383" s="1239"/>
      <c r="M383" s="1239"/>
    </row>
    <row r="384" spans="1:13" ht="12.75" hidden="1" customHeight="1" outlineLevel="1">
      <c r="A384" s="1108">
        <v>17</v>
      </c>
      <c r="B384" s="1185">
        <f t="shared" si="22"/>
        <v>45124</v>
      </c>
      <c r="C384" s="1108">
        <v>325</v>
      </c>
      <c r="D384" s="1108">
        <v>309</v>
      </c>
      <c r="E384" s="1108">
        <f t="shared" si="21"/>
        <v>16</v>
      </c>
      <c r="F384" s="1187"/>
      <c r="I384" s="1239"/>
      <c r="J384" s="1239"/>
      <c r="K384" s="1239"/>
      <c r="L384" s="1239"/>
      <c r="M384" s="1239"/>
    </row>
    <row r="385" spans="1:13" ht="12.75" hidden="1" customHeight="1" outlineLevel="1">
      <c r="A385" s="1108">
        <v>18</v>
      </c>
      <c r="B385" s="1185">
        <f t="shared" si="22"/>
        <v>45125</v>
      </c>
      <c r="C385" s="1108">
        <v>325</v>
      </c>
      <c r="D385" s="1108">
        <v>303</v>
      </c>
      <c r="E385" s="1108">
        <f t="shared" si="21"/>
        <v>22</v>
      </c>
      <c r="F385" s="1187"/>
      <c r="I385" s="1239"/>
      <c r="J385" s="1239"/>
      <c r="K385" s="1239"/>
      <c r="L385" s="1239"/>
      <c r="M385" s="1239"/>
    </row>
    <row r="386" spans="1:13" ht="12.75" hidden="1" customHeight="1" outlineLevel="1">
      <c r="A386" s="1108">
        <v>19</v>
      </c>
      <c r="B386" s="1185">
        <f t="shared" si="22"/>
        <v>45126</v>
      </c>
      <c r="C386" s="1108">
        <v>325</v>
      </c>
      <c r="D386" s="1108">
        <v>307</v>
      </c>
      <c r="E386" s="1108">
        <f t="shared" si="21"/>
        <v>18</v>
      </c>
      <c r="F386" s="1187"/>
      <c r="I386" s="1239"/>
      <c r="J386" s="1239"/>
      <c r="K386" s="1239"/>
      <c r="L386" s="1239"/>
      <c r="M386" s="1239"/>
    </row>
    <row r="387" spans="1:13" ht="12.75" hidden="1" customHeight="1" outlineLevel="1">
      <c r="A387" s="1108">
        <v>20</v>
      </c>
      <c r="B387" s="1185">
        <f t="shared" si="22"/>
        <v>45127</v>
      </c>
      <c r="C387" s="1108">
        <v>325</v>
      </c>
      <c r="D387" s="1108"/>
      <c r="E387" s="1108">
        <f t="shared" si="21"/>
        <v>325</v>
      </c>
      <c r="F387" s="1187"/>
      <c r="I387" s="1239"/>
      <c r="J387" s="1239"/>
      <c r="K387" s="1239"/>
      <c r="L387" s="1239"/>
      <c r="M387" s="1239"/>
    </row>
    <row r="388" spans="1:13" ht="12.75" hidden="1" customHeight="1" outlineLevel="1">
      <c r="A388" s="1108">
        <v>21</v>
      </c>
      <c r="B388" s="1185">
        <f t="shared" si="22"/>
        <v>45128</v>
      </c>
      <c r="C388" s="1108">
        <v>325</v>
      </c>
      <c r="D388" s="1108">
        <v>300</v>
      </c>
      <c r="E388" s="1108">
        <f t="shared" si="21"/>
        <v>25</v>
      </c>
      <c r="F388" s="1189"/>
      <c r="I388" s="1239"/>
      <c r="J388" s="1239"/>
      <c r="K388" s="1239"/>
      <c r="L388" s="1239"/>
      <c r="M388" s="1239"/>
    </row>
    <row r="389" spans="1:13" ht="12.75" hidden="1" customHeight="1" outlineLevel="1">
      <c r="A389" s="1108">
        <v>22</v>
      </c>
      <c r="B389" s="1185">
        <f t="shared" si="22"/>
        <v>45129</v>
      </c>
      <c r="C389" s="1108">
        <v>325</v>
      </c>
      <c r="D389" s="1108">
        <v>307</v>
      </c>
      <c r="E389" s="1108">
        <f t="shared" si="21"/>
        <v>18</v>
      </c>
      <c r="F389" s="1189"/>
      <c r="I389" s="1239"/>
      <c r="J389" s="1239"/>
      <c r="K389" s="1239"/>
      <c r="L389" s="1239"/>
      <c r="M389" s="1239"/>
    </row>
    <row r="390" spans="1:13" ht="12.75" hidden="1" customHeight="1" outlineLevel="1">
      <c r="A390" s="1108">
        <v>23</v>
      </c>
      <c r="B390" s="1185">
        <f t="shared" si="22"/>
        <v>45130</v>
      </c>
      <c r="C390" s="1108">
        <v>325</v>
      </c>
      <c r="D390" s="1108">
        <v>310</v>
      </c>
      <c r="E390" s="1108">
        <f t="shared" si="21"/>
        <v>15</v>
      </c>
      <c r="F390" s="1186"/>
      <c r="I390" s="1239"/>
      <c r="J390" s="1239"/>
      <c r="K390" s="1239"/>
      <c r="L390" s="1239"/>
      <c r="M390" s="1239"/>
    </row>
    <row r="391" spans="1:13" ht="12.75" hidden="1" customHeight="1" outlineLevel="1">
      <c r="A391" s="1108">
        <v>24</v>
      </c>
      <c r="B391" s="1185">
        <f t="shared" si="22"/>
        <v>45131</v>
      </c>
      <c r="C391" s="1108">
        <v>325</v>
      </c>
      <c r="D391" s="1108">
        <v>306</v>
      </c>
      <c r="E391" s="1108">
        <f t="shared" si="21"/>
        <v>19</v>
      </c>
      <c r="F391" s="1189"/>
      <c r="I391" s="1239"/>
      <c r="J391" s="1239"/>
      <c r="K391" s="1239"/>
      <c r="L391" s="1239"/>
      <c r="M391" s="1239"/>
    </row>
    <row r="392" spans="1:13" ht="12.75" hidden="1" customHeight="1" outlineLevel="1">
      <c r="A392" s="1108">
        <v>25</v>
      </c>
      <c r="B392" s="1185">
        <f t="shared" si="22"/>
        <v>45132</v>
      </c>
      <c r="C392" s="1108">
        <v>325</v>
      </c>
      <c r="D392" s="1108">
        <v>309</v>
      </c>
      <c r="E392" s="1108">
        <f t="shared" si="21"/>
        <v>16</v>
      </c>
      <c r="F392" s="1189"/>
      <c r="I392" s="1239"/>
      <c r="J392" s="1239"/>
      <c r="K392" s="1239"/>
      <c r="L392" s="1239"/>
      <c r="M392" s="1239"/>
    </row>
    <row r="393" spans="1:13" ht="12.75" hidden="1" customHeight="1" outlineLevel="1">
      <c r="A393" s="1108">
        <v>26</v>
      </c>
      <c r="B393" s="1185">
        <f t="shared" si="22"/>
        <v>45133</v>
      </c>
      <c r="C393" s="1108">
        <v>325</v>
      </c>
      <c r="D393" s="1108">
        <v>310</v>
      </c>
      <c r="E393" s="1108">
        <f t="shared" si="21"/>
        <v>15</v>
      </c>
      <c r="F393" s="1186"/>
      <c r="I393" s="1239"/>
      <c r="J393" s="1239"/>
      <c r="K393" s="1239"/>
      <c r="L393" s="1239"/>
      <c r="M393" s="1239"/>
    </row>
    <row r="394" spans="1:13" ht="12.75" hidden="1" customHeight="1" outlineLevel="1">
      <c r="A394" s="1108">
        <v>27</v>
      </c>
      <c r="B394" s="1185">
        <f t="shared" si="22"/>
        <v>45134</v>
      </c>
      <c r="C394" s="1108">
        <v>325</v>
      </c>
      <c r="D394" s="1108"/>
      <c r="E394" s="1108">
        <f t="shared" si="21"/>
        <v>325</v>
      </c>
      <c r="F394" s="1186"/>
      <c r="I394" s="1239"/>
      <c r="J394" s="1239"/>
      <c r="K394" s="1239"/>
      <c r="L394" s="1239"/>
      <c r="M394" s="1239"/>
    </row>
    <row r="395" spans="1:13" ht="12.75" hidden="1" customHeight="1" outlineLevel="1">
      <c r="A395" s="1108">
        <v>28</v>
      </c>
      <c r="B395" s="1185">
        <f t="shared" si="22"/>
        <v>45135</v>
      </c>
      <c r="C395" s="1108">
        <v>325</v>
      </c>
      <c r="D395" s="1108">
        <v>300</v>
      </c>
      <c r="E395" s="1108">
        <f t="shared" si="21"/>
        <v>25</v>
      </c>
      <c r="F395" s="1186"/>
      <c r="I395" s="1239"/>
      <c r="J395" s="1239"/>
      <c r="K395" s="1239"/>
      <c r="L395" s="1239"/>
      <c r="M395" s="1239"/>
    </row>
    <row r="396" spans="1:13" ht="12.75" hidden="1" customHeight="1" outlineLevel="1">
      <c r="A396" s="1108">
        <v>29</v>
      </c>
      <c r="B396" s="1185">
        <f t="shared" si="22"/>
        <v>45136</v>
      </c>
      <c r="C396" s="1108">
        <v>325</v>
      </c>
      <c r="D396" s="1108">
        <v>308</v>
      </c>
      <c r="E396" s="1108">
        <f t="shared" si="21"/>
        <v>17</v>
      </c>
      <c r="F396" s="1189"/>
      <c r="I396" s="1239"/>
      <c r="J396" s="1239"/>
      <c r="K396" s="1239"/>
      <c r="L396" s="1239"/>
      <c r="M396" s="1239"/>
    </row>
    <row r="397" spans="1:13" ht="12.75" hidden="1" customHeight="1" outlineLevel="1">
      <c r="A397" s="1108">
        <v>30</v>
      </c>
      <c r="B397" s="1185">
        <f t="shared" si="22"/>
        <v>45137</v>
      </c>
      <c r="C397" s="1108">
        <v>325</v>
      </c>
      <c r="D397" s="1108">
        <v>305</v>
      </c>
      <c r="E397" s="1108">
        <f>C397-D397</f>
        <v>20</v>
      </c>
      <c r="F397" s="1189"/>
      <c r="I397" s="1239"/>
      <c r="J397" s="1239"/>
      <c r="K397" s="1239"/>
      <c r="L397" s="1239"/>
      <c r="M397" s="1239"/>
    </row>
    <row r="398" spans="1:13" ht="12.75" hidden="1" customHeight="1" outlineLevel="1">
      <c r="A398" s="1108">
        <v>31</v>
      </c>
      <c r="B398" s="1185">
        <f t="shared" si="22"/>
        <v>45138</v>
      </c>
      <c r="C398" s="1108">
        <v>325</v>
      </c>
      <c r="D398" s="1108">
        <v>307</v>
      </c>
      <c r="E398" s="1108">
        <f>C398-D398</f>
        <v>18</v>
      </c>
      <c r="F398" s="1189"/>
      <c r="I398" s="1239"/>
      <c r="J398" s="1239"/>
      <c r="K398" s="1239"/>
      <c r="L398" s="1239"/>
      <c r="M398" s="1239"/>
    </row>
    <row r="399" spans="1:13" collapsed="1">
      <c r="A399" s="1180"/>
      <c r="B399" s="1181">
        <v>45170</v>
      </c>
      <c r="C399" s="1182">
        <f>AVERAGE(C400:C427)</f>
        <v>350</v>
      </c>
      <c r="D399" s="1183">
        <f>AVERAGE(D400:D427)</f>
        <v>313.80769230769232</v>
      </c>
      <c r="E399" s="1183">
        <f>AVERAGE(E400:E427)</f>
        <v>58.607142857142854</v>
      </c>
      <c r="F399" s="1184"/>
      <c r="I399" s="1239"/>
      <c r="J399" s="1239"/>
      <c r="K399" s="1239"/>
      <c r="L399" s="1239"/>
      <c r="M399" s="1239"/>
    </row>
    <row r="400" spans="1:13" hidden="1" outlineLevel="1">
      <c r="A400" s="1108">
        <v>1</v>
      </c>
      <c r="B400" s="1185">
        <v>45170</v>
      </c>
      <c r="C400" s="1108">
        <v>350</v>
      </c>
      <c r="D400" s="1108">
        <v>305</v>
      </c>
      <c r="E400" s="1108">
        <f t="shared" ref="E400:E428" si="23">C400-D400</f>
        <v>45</v>
      </c>
      <c r="F400" s="1187"/>
      <c r="I400" s="1239"/>
      <c r="J400" s="1239"/>
      <c r="K400" s="1239"/>
      <c r="L400" s="1239"/>
      <c r="M400" s="1239"/>
    </row>
    <row r="401" spans="1:13" hidden="1" outlineLevel="1">
      <c r="A401" s="1108">
        <v>2</v>
      </c>
      <c r="B401" s="1185">
        <f>B400+1</f>
        <v>45171</v>
      </c>
      <c r="C401" s="1108">
        <v>350</v>
      </c>
      <c r="D401" s="1108">
        <v>312</v>
      </c>
      <c r="E401" s="1108">
        <f t="shared" si="23"/>
        <v>38</v>
      </c>
      <c r="F401" s="1187"/>
      <c r="I401" s="1239"/>
      <c r="J401" s="1239"/>
      <c r="K401" s="1239"/>
      <c r="L401" s="1239"/>
      <c r="M401" s="1239"/>
    </row>
    <row r="402" spans="1:13" hidden="1" outlineLevel="1">
      <c r="A402" s="1108">
        <v>3</v>
      </c>
      <c r="B402" s="1185">
        <f t="shared" ref="B402:B430" si="24">B401+1</f>
        <v>45172</v>
      </c>
      <c r="C402" s="1108">
        <v>350</v>
      </c>
      <c r="D402" s="1108">
        <v>250</v>
      </c>
      <c r="E402" s="1108">
        <f t="shared" si="23"/>
        <v>100</v>
      </c>
      <c r="F402" s="1187"/>
      <c r="I402" s="1239"/>
      <c r="J402" s="1239"/>
      <c r="K402" s="1239"/>
      <c r="L402" s="1239"/>
      <c r="M402" s="1239"/>
    </row>
    <row r="403" spans="1:13" hidden="1" outlineLevel="1">
      <c r="A403" s="1108">
        <v>4</v>
      </c>
      <c r="B403" s="1185">
        <f t="shared" si="24"/>
        <v>45173</v>
      </c>
      <c r="C403" s="1108">
        <v>350</v>
      </c>
      <c r="D403" s="1108">
        <v>312</v>
      </c>
      <c r="E403" s="1108">
        <f t="shared" si="23"/>
        <v>38</v>
      </c>
      <c r="F403" s="1188"/>
      <c r="I403" s="1239"/>
      <c r="J403" s="1239"/>
      <c r="K403" s="1239"/>
      <c r="L403" s="1239"/>
      <c r="M403" s="1239"/>
    </row>
    <row r="404" spans="1:13" hidden="1" outlineLevel="1">
      <c r="A404" s="1108">
        <v>5</v>
      </c>
      <c r="B404" s="1185">
        <f t="shared" si="24"/>
        <v>45174</v>
      </c>
      <c r="C404" s="1108">
        <v>350</v>
      </c>
      <c r="D404" s="1108">
        <v>308</v>
      </c>
      <c r="E404" s="1108">
        <f t="shared" si="23"/>
        <v>42</v>
      </c>
      <c r="F404" s="1188"/>
      <c r="I404" s="1239"/>
      <c r="J404" s="1239"/>
      <c r="K404" s="1239"/>
      <c r="L404" s="1239"/>
      <c r="M404" s="1239"/>
    </row>
    <row r="405" spans="1:13" hidden="1" outlineLevel="1">
      <c r="A405" s="1108">
        <v>6</v>
      </c>
      <c r="B405" s="1185">
        <f t="shared" si="24"/>
        <v>45175</v>
      </c>
      <c r="C405" s="1108">
        <v>350</v>
      </c>
      <c r="D405" s="1108">
        <v>315</v>
      </c>
      <c r="E405" s="1108">
        <f t="shared" si="23"/>
        <v>35</v>
      </c>
      <c r="F405" s="1188"/>
      <c r="I405" s="1239"/>
      <c r="J405" s="1239"/>
      <c r="K405" s="1239"/>
      <c r="L405" s="1239"/>
      <c r="M405" s="1239"/>
    </row>
    <row r="406" spans="1:13" hidden="1" outlineLevel="1">
      <c r="A406" s="1108">
        <v>7</v>
      </c>
      <c r="B406" s="1185">
        <f t="shared" si="24"/>
        <v>45176</v>
      </c>
      <c r="C406" s="1108">
        <v>350</v>
      </c>
      <c r="D406" s="1108">
        <v>311</v>
      </c>
      <c r="E406" s="1108">
        <f t="shared" si="23"/>
        <v>39</v>
      </c>
      <c r="F406" s="1188"/>
      <c r="I406" s="1239"/>
      <c r="J406" s="1239"/>
      <c r="K406" s="1239"/>
      <c r="L406" s="1239"/>
      <c r="M406" s="1239"/>
    </row>
    <row r="407" spans="1:13" hidden="1" outlineLevel="1">
      <c r="A407" s="1108">
        <v>8</v>
      </c>
      <c r="B407" s="1185">
        <f t="shared" si="24"/>
        <v>45177</v>
      </c>
      <c r="C407" s="1108">
        <v>350</v>
      </c>
      <c r="D407" s="1108">
        <v>305</v>
      </c>
      <c r="E407" s="1108">
        <f t="shared" si="23"/>
        <v>45</v>
      </c>
      <c r="F407" s="1187"/>
      <c r="I407" s="1239"/>
      <c r="J407" s="1239"/>
      <c r="K407" s="1239"/>
      <c r="L407" s="1239"/>
      <c r="M407" s="1239"/>
    </row>
    <row r="408" spans="1:13" hidden="1" outlineLevel="1">
      <c r="A408" s="1108">
        <v>9</v>
      </c>
      <c r="B408" s="1185">
        <f t="shared" si="24"/>
        <v>45178</v>
      </c>
      <c r="C408" s="1108">
        <v>350</v>
      </c>
      <c r="D408" s="1108">
        <v>316</v>
      </c>
      <c r="E408" s="1108">
        <f t="shared" si="23"/>
        <v>34</v>
      </c>
      <c r="F408" s="1188"/>
      <c r="I408" s="1239"/>
      <c r="J408" s="1239"/>
      <c r="K408" s="1239"/>
      <c r="L408" s="1239"/>
      <c r="M408" s="1239"/>
    </row>
    <row r="409" spans="1:13" hidden="1" outlineLevel="1">
      <c r="A409" s="1108">
        <v>10</v>
      </c>
      <c r="B409" s="1185">
        <f t="shared" si="24"/>
        <v>45179</v>
      </c>
      <c r="C409" s="1108">
        <v>350</v>
      </c>
      <c r="D409" s="1108">
        <v>304</v>
      </c>
      <c r="E409" s="1108">
        <f t="shared" si="23"/>
        <v>46</v>
      </c>
      <c r="F409" s="1187"/>
      <c r="I409" s="1239"/>
      <c r="J409" s="1239"/>
      <c r="K409" s="1239"/>
      <c r="L409" s="1239"/>
      <c r="M409" s="1239"/>
    </row>
    <row r="410" spans="1:13" hidden="1" outlineLevel="1">
      <c r="A410" s="1108">
        <v>11</v>
      </c>
      <c r="B410" s="1185">
        <f t="shared" si="24"/>
        <v>45180</v>
      </c>
      <c r="C410" s="1108">
        <v>350</v>
      </c>
      <c r="D410" s="1108">
        <v>310</v>
      </c>
      <c r="E410" s="1108">
        <f t="shared" si="23"/>
        <v>40</v>
      </c>
      <c r="F410" s="1187"/>
      <c r="I410" s="1239"/>
      <c r="J410" s="1239"/>
      <c r="K410" s="1239"/>
      <c r="L410" s="1239"/>
      <c r="M410" s="1239"/>
    </row>
    <row r="411" spans="1:13" hidden="1" outlineLevel="1">
      <c r="A411" s="1108">
        <v>12</v>
      </c>
      <c r="B411" s="1185">
        <f t="shared" si="24"/>
        <v>45181</v>
      </c>
      <c r="C411" s="1108">
        <v>350</v>
      </c>
      <c r="D411" s="1108">
        <v>314</v>
      </c>
      <c r="E411" s="1108">
        <f t="shared" si="23"/>
        <v>36</v>
      </c>
      <c r="F411" s="1188"/>
      <c r="I411" s="1239"/>
      <c r="J411" s="1239"/>
      <c r="K411" s="1239"/>
      <c r="L411" s="1239"/>
      <c r="M411" s="1239"/>
    </row>
    <row r="412" spans="1:13" hidden="1" outlineLevel="1">
      <c r="A412" s="1108">
        <v>13</v>
      </c>
      <c r="B412" s="1185">
        <f t="shared" si="24"/>
        <v>45182</v>
      </c>
      <c r="C412" s="1108">
        <v>350</v>
      </c>
      <c r="D412" s="1108">
        <v>311</v>
      </c>
      <c r="E412" s="1108">
        <f t="shared" si="23"/>
        <v>39</v>
      </c>
      <c r="F412" s="1188"/>
      <c r="I412" s="1239"/>
      <c r="J412" s="1239"/>
      <c r="K412" s="1239"/>
      <c r="L412" s="1239"/>
      <c r="M412" s="1239"/>
    </row>
    <row r="413" spans="1:13" hidden="1" outlineLevel="1">
      <c r="A413" s="1108">
        <v>14</v>
      </c>
      <c r="B413" s="1185">
        <f t="shared" si="24"/>
        <v>45183</v>
      </c>
      <c r="C413" s="1108">
        <v>350</v>
      </c>
      <c r="D413" s="1108">
        <v>315</v>
      </c>
      <c r="E413" s="1108">
        <f t="shared" si="23"/>
        <v>35</v>
      </c>
      <c r="F413" s="1187"/>
      <c r="I413" s="1239"/>
      <c r="J413" s="1239"/>
      <c r="K413" s="1239"/>
      <c r="L413" s="1239"/>
      <c r="M413" s="1239"/>
    </row>
    <row r="414" spans="1:13" hidden="1" outlineLevel="1">
      <c r="A414" s="1108">
        <v>15</v>
      </c>
      <c r="B414" s="1185">
        <f t="shared" si="24"/>
        <v>45184</v>
      </c>
      <c r="C414" s="1108">
        <v>350</v>
      </c>
      <c r="D414" s="1108">
        <v>312</v>
      </c>
      <c r="E414" s="1108">
        <f t="shared" si="23"/>
        <v>38</v>
      </c>
      <c r="F414" s="1187"/>
      <c r="I414" s="1239"/>
      <c r="J414" s="1239"/>
      <c r="K414" s="1239"/>
      <c r="L414" s="1239"/>
      <c r="M414" s="1239"/>
    </row>
    <row r="415" spans="1:13" hidden="1" outlineLevel="1">
      <c r="A415" s="1108">
        <v>16</v>
      </c>
      <c r="B415" s="1185">
        <f t="shared" si="24"/>
        <v>45185</v>
      </c>
      <c r="C415" s="1108">
        <v>350</v>
      </c>
      <c r="D415" s="1108">
        <v>313</v>
      </c>
      <c r="E415" s="1108">
        <f t="shared" si="23"/>
        <v>37</v>
      </c>
      <c r="F415" s="1187"/>
      <c r="I415" s="1239"/>
      <c r="J415" s="1239"/>
      <c r="K415" s="1239"/>
      <c r="L415" s="1239"/>
      <c r="M415" s="1239"/>
    </row>
    <row r="416" spans="1:13" hidden="1" outlineLevel="1">
      <c r="A416" s="1108">
        <v>17</v>
      </c>
      <c r="B416" s="1185">
        <f t="shared" si="24"/>
        <v>45186</v>
      </c>
      <c r="C416" s="1108">
        <v>350</v>
      </c>
      <c r="D416" s="1108"/>
      <c r="E416" s="1108">
        <f t="shared" si="23"/>
        <v>350</v>
      </c>
      <c r="F416" s="1187"/>
      <c r="I416" s="1239"/>
      <c r="J416" s="1239"/>
      <c r="K416" s="1239"/>
      <c r="L416" s="1239"/>
      <c r="M416" s="1239"/>
    </row>
    <row r="417" spans="1:13" hidden="1" outlineLevel="1">
      <c r="A417" s="1108">
        <v>18</v>
      </c>
      <c r="B417" s="1185">
        <f t="shared" si="24"/>
        <v>45187</v>
      </c>
      <c r="C417" s="1108">
        <v>350</v>
      </c>
      <c r="D417" s="1108">
        <v>305</v>
      </c>
      <c r="E417" s="1108">
        <f t="shared" si="23"/>
        <v>45</v>
      </c>
      <c r="F417" s="1187"/>
      <c r="I417" s="1239"/>
      <c r="J417" s="1239"/>
      <c r="K417" s="1239"/>
      <c r="L417" s="1239"/>
      <c r="M417" s="1239"/>
    </row>
    <row r="418" spans="1:13" hidden="1" outlineLevel="1">
      <c r="A418" s="1108">
        <v>19</v>
      </c>
      <c r="B418" s="1185">
        <f t="shared" si="24"/>
        <v>45188</v>
      </c>
      <c r="C418" s="1108">
        <v>350</v>
      </c>
      <c r="D418" s="1108">
        <v>318</v>
      </c>
      <c r="E418" s="1108">
        <f t="shared" si="23"/>
        <v>32</v>
      </c>
      <c r="F418" s="1187"/>
      <c r="I418" s="1239"/>
      <c r="J418" s="1239"/>
      <c r="K418" s="1239"/>
      <c r="L418" s="1239"/>
      <c r="M418" s="1239"/>
    </row>
    <row r="419" spans="1:13" hidden="1" outlineLevel="1">
      <c r="A419" s="1108">
        <v>20</v>
      </c>
      <c r="B419" s="1185">
        <f t="shared" si="24"/>
        <v>45189</v>
      </c>
      <c r="C419" s="1108">
        <v>350</v>
      </c>
      <c r="D419" s="1108">
        <v>315</v>
      </c>
      <c r="E419" s="1108">
        <f t="shared" si="23"/>
        <v>35</v>
      </c>
      <c r="F419" s="1187"/>
      <c r="I419" s="1239"/>
      <c r="J419" s="1239"/>
      <c r="K419" s="1239"/>
      <c r="L419" s="1239"/>
      <c r="M419" s="1239"/>
    </row>
    <row r="420" spans="1:13" hidden="1" outlineLevel="1">
      <c r="A420" s="1108">
        <v>21</v>
      </c>
      <c r="B420" s="1185">
        <f t="shared" si="24"/>
        <v>45190</v>
      </c>
      <c r="C420" s="1108">
        <v>350</v>
      </c>
      <c r="D420" s="1108">
        <v>321</v>
      </c>
      <c r="E420" s="1108">
        <f t="shared" si="23"/>
        <v>29</v>
      </c>
      <c r="F420" s="1189"/>
      <c r="I420" s="1239"/>
      <c r="J420" s="1239"/>
      <c r="K420" s="1239"/>
      <c r="L420" s="1239"/>
      <c r="M420" s="1239"/>
    </row>
    <row r="421" spans="1:13" hidden="1" outlineLevel="1">
      <c r="A421" s="1108">
        <v>22</v>
      </c>
      <c r="B421" s="1185">
        <f t="shared" si="24"/>
        <v>45191</v>
      </c>
      <c r="C421" s="1108">
        <v>350</v>
      </c>
      <c r="D421" s="1108">
        <v>325</v>
      </c>
      <c r="E421" s="1108">
        <f t="shared" si="23"/>
        <v>25</v>
      </c>
      <c r="F421" s="1189"/>
      <c r="I421" s="1239"/>
      <c r="J421" s="1239"/>
      <c r="K421" s="1239"/>
      <c r="L421" s="1239"/>
      <c r="M421" s="1239"/>
    </row>
    <row r="422" spans="1:13" hidden="1" outlineLevel="1">
      <c r="A422" s="1108">
        <v>23</v>
      </c>
      <c r="B422" s="1185">
        <f t="shared" si="24"/>
        <v>45192</v>
      </c>
      <c r="C422" s="1108">
        <v>350</v>
      </c>
      <c r="D422" s="1108">
        <v>327</v>
      </c>
      <c r="E422" s="1108">
        <f t="shared" si="23"/>
        <v>23</v>
      </c>
      <c r="F422" s="1186"/>
      <c r="I422" s="1239"/>
      <c r="J422" s="1239"/>
      <c r="K422" s="1239"/>
      <c r="L422" s="1239"/>
      <c r="M422" s="1239"/>
    </row>
    <row r="423" spans="1:13" hidden="1" outlineLevel="1">
      <c r="A423" s="1108">
        <v>24</v>
      </c>
      <c r="B423" s="1185">
        <f t="shared" si="24"/>
        <v>45193</v>
      </c>
      <c r="C423" s="1108">
        <v>350</v>
      </c>
      <c r="D423" s="1108"/>
      <c r="E423" s="1108">
        <f t="shared" si="23"/>
        <v>350</v>
      </c>
      <c r="F423" s="1189"/>
      <c r="I423" s="1239"/>
      <c r="J423" s="1239"/>
      <c r="K423" s="1239"/>
      <c r="L423" s="1239"/>
      <c r="M423" s="1239"/>
    </row>
    <row r="424" spans="1:13" hidden="1" outlineLevel="1">
      <c r="A424" s="1108">
        <v>25</v>
      </c>
      <c r="B424" s="1185">
        <f t="shared" si="24"/>
        <v>45194</v>
      </c>
      <c r="C424" s="1108">
        <v>350</v>
      </c>
      <c r="D424" s="1108">
        <v>322</v>
      </c>
      <c r="E424" s="1108">
        <f t="shared" si="23"/>
        <v>28</v>
      </c>
      <c r="F424" s="1189"/>
      <c r="I424" s="1239"/>
      <c r="J424" s="1239"/>
      <c r="K424" s="1239"/>
      <c r="L424" s="1239"/>
      <c r="M424" s="1239"/>
    </row>
    <row r="425" spans="1:13" hidden="1" outlineLevel="1">
      <c r="A425" s="1108">
        <v>26</v>
      </c>
      <c r="B425" s="1185">
        <f t="shared" si="24"/>
        <v>45195</v>
      </c>
      <c r="C425" s="1108">
        <v>350</v>
      </c>
      <c r="D425" s="1108">
        <v>327</v>
      </c>
      <c r="E425" s="1108">
        <f t="shared" si="23"/>
        <v>23</v>
      </c>
      <c r="F425" s="1186"/>
      <c r="I425" s="1239"/>
      <c r="J425" s="1239"/>
      <c r="K425" s="1239"/>
      <c r="L425" s="1239"/>
      <c r="M425" s="1239"/>
    </row>
    <row r="426" spans="1:13" hidden="1" outlineLevel="1">
      <c r="A426" s="1108">
        <v>27</v>
      </c>
      <c r="B426" s="1185">
        <f t="shared" si="24"/>
        <v>45196</v>
      </c>
      <c r="C426" s="1108">
        <v>350</v>
      </c>
      <c r="D426" s="1108">
        <v>326</v>
      </c>
      <c r="E426" s="1108">
        <f t="shared" si="23"/>
        <v>24</v>
      </c>
      <c r="F426" s="1186"/>
      <c r="I426" s="1239"/>
      <c r="J426" s="1239"/>
      <c r="K426" s="1239"/>
      <c r="L426" s="1239"/>
      <c r="M426" s="1239"/>
    </row>
    <row r="427" spans="1:13" hidden="1" outlineLevel="1">
      <c r="A427" s="1108">
        <v>28</v>
      </c>
      <c r="B427" s="1185">
        <f t="shared" si="24"/>
        <v>45197</v>
      </c>
      <c r="C427" s="1108">
        <v>350</v>
      </c>
      <c r="D427" s="1108">
        <v>360</v>
      </c>
      <c r="E427" s="1108">
        <f t="shared" si="23"/>
        <v>-10</v>
      </c>
      <c r="F427" s="1186"/>
      <c r="I427" s="1239"/>
      <c r="J427" s="1239"/>
      <c r="K427" s="1239"/>
      <c r="L427" s="1239"/>
      <c r="M427" s="1239"/>
    </row>
    <row r="428" spans="1:13" hidden="1" outlineLevel="1">
      <c r="A428" s="1108">
        <v>29</v>
      </c>
      <c r="B428" s="1185">
        <f t="shared" si="24"/>
        <v>45198</v>
      </c>
      <c r="C428" s="1108">
        <v>350</v>
      </c>
      <c r="D428" s="1108">
        <v>370</v>
      </c>
      <c r="E428" s="1108">
        <f t="shared" si="23"/>
        <v>-20</v>
      </c>
      <c r="F428" s="1189"/>
      <c r="I428" s="1239"/>
      <c r="J428" s="1239"/>
      <c r="K428" s="1239"/>
      <c r="L428" s="1239"/>
      <c r="M428" s="1239"/>
    </row>
    <row r="429" spans="1:13" hidden="1" outlineLevel="1">
      <c r="A429" s="1108">
        <v>30</v>
      </c>
      <c r="B429" s="1185">
        <f t="shared" si="24"/>
        <v>45199</v>
      </c>
      <c r="C429" s="1108">
        <v>350</v>
      </c>
      <c r="D429" s="1108">
        <v>365</v>
      </c>
      <c r="E429" s="1108">
        <f>C429-D429</f>
        <v>-15</v>
      </c>
      <c r="F429" s="1189"/>
      <c r="I429" s="1239"/>
      <c r="J429" s="1239"/>
      <c r="K429" s="1239"/>
      <c r="L429" s="1239"/>
      <c r="M429" s="1239"/>
    </row>
    <row r="430" spans="1:13" hidden="1" outlineLevel="1">
      <c r="A430" s="1108">
        <v>31</v>
      </c>
      <c r="B430" s="1185">
        <f t="shared" si="24"/>
        <v>45200</v>
      </c>
      <c r="C430" s="1108">
        <v>350</v>
      </c>
      <c r="D430" s="1108"/>
      <c r="E430" s="1108">
        <f>C430-D430</f>
        <v>350</v>
      </c>
      <c r="F430" s="1189"/>
      <c r="I430" s="1239"/>
      <c r="J430" s="1239"/>
      <c r="K430" s="1239"/>
      <c r="L430" s="1239"/>
      <c r="M430" s="1239"/>
    </row>
    <row r="431" spans="1:13" collapsed="1">
      <c r="A431" s="1180"/>
      <c r="B431" s="1181">
        <v>45200</v>
      </c>
      <c r="C431" s="1182">
        <f>AVERAGE(C432:C459)</f>
        <v>350</v>
      </c>
      <c r="D431" s="1183">
        <f>AVERAGE(D434:D459)</f>
        <v>357.04545454545456</v>
      </c>
      <c r="E431" s="1183">
        <f>AVERAGE(E432:E459)</f>
        <v>69.464285714285708</v>
      </c>
      <c r="F431" s="1184"/>
      <c r="I431" s="1239"/>
      <c r="J431" s="1239"/>
      <c r="K431" s="1239"/>
      <c r="L431" s="1239"/>
      <c r="M431" s="1239"/>
    </row>
    <row r="432" spans="1:13" hidden="1" outlineLevel="1">
      <c r="A432" s="1108">
        <v>1</v>
      </c>
      <c r="B432" s="1185">
        <v>45200</v>
      </c>
      <c r="C432" s="1108">
        <v>350</v>
      </c>
      <c r="E432" s="1108">
        <f t="shared" ref="E432:E436" si="25">C432-D432</f>
        <v>350</v>
      </c>
      <c r="F432" s="1187"/>
      <c r="I432" s="1239"/>
      <c r="J432" s="1239"/>
      <c r="K432" s="1239"/>
      <c r="L432" s="1239"/>
      <c r="M432" s="1239"/>
    </row>
    <row r="433" spans="1:13" hidden="1" outlineLevel="1">
      <c r="A433" s="1108">
        <v>2</v>
      </c>
      <c r="B433" s="1185">
        <f>B432+1</f>
        <v>45201</v>
      </c>
      <c r="C433" s="1108">
        <v>350</v>
      </c>
      <c r="E433" s="1108">
        <f t="shared" si="25"/>
        <v>350</v>
      </c>
      <c r="F433" s="1187"/>
      <c r="I433" s="1239"/>
      <c r="J433" s="1239"/>
      <c r="K433" s="1239"/>
      <c r="L433" s="1239"/>
      <c r="M433" s="1239"/>
    </row>
    <row r="434" spans="1:13" hidden="1" outlineLevel="1">
      <c r="A434" s="1108">
        <v>3</v>
      </c>
      <c r="B434" s="1185">
        <f t="shared" ref="B434:B462" si="26">B433+1</f>
        <v>45202</v>
      </c>
      <c r="C434" s="1108">
        <v>350</v>
      </c>
      <c r="D434" s="1108">
        <v>356</v>
      </c>
      <c r="E434" s="1108">
        <f t="shared" si="25"/>
        <v>-6</v>
      </c>
      <c r="F434" s="1187"/>
      <c r="I434" s="1239"/>
      <c r="J434" s="1239"/>
      <c r="K434" s="1239"/>
      <c r="L434" s="1239"/>
      <c r="M434" s="1239"/>
    </row>
    <row r="435" spans="1:13" hidden="1" outlineLevel="1">
      <c r="A435" s="1108">
        <v>4</v>
      </c>
      <c r="B435" s="1185">
        <f t="shared" si="26"/>
        <v>45203</v>
      </c>
      <c r="C435" s="1108">
        <v>350</v>
      </c>
      <c r="D435" s="1108">
        <v>359</v>
      </c>
      <c r="E435" s="1108">
        <f t="shared" si="25"/>
        <v>-9</v>
      </c>
      <c r="F435" s="1188"/>
      <c r="I435" s="1239"/>
      <c r="J435" s="1239"/>
      <c r="K435" s="1239"/>
      <c r="L435" s="1239"/>
      <c r="M435" s="1239"/>
    </row>
    <row r="436" spans="1:13" hidden="1" outlineLevel="1">
      <c r="A436" s="1108">
        <v>5</v>
      </c>
      <c r="B436" s="1185">
        <f t="shared" si="26"/>
        <v>45204</v>
      </c>
      <c r="C436" s="1108">
        <v>350</v>
      </c>
      <c r="D436" s="1108">
        <v>364</v>
      </c>
      <c r="E436" s="1108">
        <f t="shared" si="25"/>
        <v>-14</v>
      </c>
      <c r="F436" s="1188"/>
      <c r="I436" s="1239"/>
      <c r="J436" s="1239"/>
      <c r="K436" s="1239"/>
      <c r="L436" s="1239"/>
      <c r="M436" s="1239"/>
    </row>
    <row r="437" spans="1:13" hidden="1" outlineLevel="1">
      <c r="A437" s="1108">
        <v>6</v>
      </c>
      <c r="B437" s="1185">
        <f t="shared" si="26"/>
        <v>45205</v>
      </c>
      <c r="C437" s="1108">
        <v>350</v>
      </c>
      <c r="D437" s="1108">
        <v>364</v>
      </c>
      <c r="E437" s="1108">
        <f t="shared" ref="E437:E460" si="27">C437-D437</f>
        <v>-14</v>
      </c>
      <c r="F437" s="1188"/>
      <c r="I437" s="1239"/>
      <c r="J437" s="1239"/>
      <c r="K437" s="1239"/>
      <c r="L437" s="1239"/>
      <c r="M437" s="1239"/>
    </row>
    <row r="438" spans="1:13" hidden="1" outlineLevel="1">
      <c r="A438" s="1108">
        <v>7</v>
      </c>
      <c r="B438" s="1185">
        <f t="shared" si="26"/>
        <v>45206</v>
      </c>
      <c r="C438" s="1108">
        <v>350</v>
      </c>
      <c r="D438" s="1108">
        <v>367</v>
      </c>
      <c r="E438" s="1108">
        <f t="shared" si="27"/>
        <v>-17</v>
      </c>
      <c r="F438" s="1188"/>
      <c r="I438" s="1239"/>
      <c r="J438" s="1239"/>
      <c r="K438" s="1239"/>
      <c r="L438" s="1239"/>
      <c r="M438" s="1239"/>
    </row>
    <row r="439" spans="1:13" hidden="1" outlineLevel="1">
      <c r="A439" s="1108">
        <v>8</v>
      </c>
      <c r="B439" s="1185">
        <f t="shared" si="26"/>
        <v>45207</v>
      </c>
      <c r="C439" s="1108">
        <v>350</v>
      </c>
      <c r="D439" s="1108"/>
      <c r="E439" s="1108">
        <f t="shared" si="27"/>
        <v>350</v>
      </c>
      <c r="F439" s="1187"/>
      <c r="I439" s="1239"/>
      <c r="J439" s="1239"/>
      <c r="K439" s="1239"/>
      <c r="L439" s="1239"/>
      <c r="M439" s="1239"/>
    </row>
    <row r="440" spans="1:13" hidden="1" outlineLevel="1">
      <c r="A440" s="1108">
        <v>9</v>
      </c>
      <c r="B440" s="1185">
        <f t="shared" si="26"/>
        <v>45208</v>
      </c>
      <c r="C440" s="1108">
        <v>350</v>
      </c>
      <c r="D440" s="1108">
        <v>352</v>
      </c>
      <c r="E440" s="1108">
        <f t="shared" si="27"/>
        <v>-2</v>
      </c>
      <c r="F440" s="1188"/>
      <c r="I440" s="1239"/>
      <c r="J440" s="1239"/>
      <c r="K440" s="1239"/>
      <c r="L440" s="1239"/>
      <c r="M440" s="1239"/>
    </row>
    <row r="441" spans="1:13" hidden="1" outlineLevel="1">
      <c r="A441" s="1108">
        <v>10</v>
      </c>
      <c r="B441" s="1185">
        <f t="shared" si="26"/>
        <v>45209</v>
      </c>
      <c r="C441" s="1108">
        <v>350</v>
      </c>
      <c r="D441" s="1108">
        <v>362</v>
      </c>
      <c r="E441" s="1108">
        <f t="shared" si="27"/>
        <v>-12</v>
      </c>
      <c r="F441" s="1187"/>
      <c r="I441" s="1239"/>
      <c r="J441" s="1239"/>
      <c r="K441" s="1239"/>
      <c r="L441" s="1239"/>
      <c r="M441" s="1239"/>
    </row>
    <row r="442" spans="1:13" hidden="1" outlineLevel="1">
      <c r="A442" s="1108">
        <v>11</v>
      </c>
      <c r="B442" s="1185">
        <f t="shared" si="26"/>
        <v>45210</v>
      </c>
      <c r="C442" s="1108">
        <v>350</v>
      </c>
      <c r="D442" s="1108">
        <v>358</v>
      </c>
      <c r="E442" s="1108">
        <f t="shared" si="27"/>
        <v>-8</v>
      </c>
      <c r="F442" s="1187"/>
      <c r="I442" s="1239"/>
      <c r="J442" s="1239"/>
      <c r="K442" s="1239"/>
      <c r="L442" s="1239"/>
      <c r="M442" s="1239"/>
    </row>
    <row r="443" spans="1:13" hidden="1" outlineLevel="1">
      <c r="A443" s="1108">
        <v>12</v>
      </c>
      <c r="B443" s="1185">
        <f t="shared" si="26"/>
        <v>45211</v>
      </c>
      <c r="C443" s="1108">
        <v>350</v>
      </c>
      <c r="D443" s="1108">
        <v>360</v>
      </c>
      <c r="E443" s="1108">
        <f t="shared" si="27"/>
        <v>-10</v>
      </c>
      <c r="F443" s="1188"/>
      <c r="I443" s="1239"/>
      <c r="J443" s="1239"/>
      <c r="K443" s="1239"/>
      <c r="L443" s="1239"/>
      <c r="M443" s="1239"/>
    </row>
    <row r="444" spans="1:13" hidden="1" outlineLevel="1">
      <c r="A444" s="1108">
        <v>13</v>
      </c>
      <c r="B444" s="1185">
        <f t="shared" si="26"/>
        <v>45212</v>
      </c>
      <c r="C444" s="1108">
        <v>350</v>
      </c>
      <c r="D444" s="1108">
        <v>359</v>
      </c>
      <c r="E444" s="1108">
        <f t="shared" si="27"/>
        <v>-9</v>
      </c>
      <c r="F444" s="1188"/>
      <c r="I444" s="1239"/>
      <c r="J444" s="1239"/>
      <c r="K444" s="1239"/>
      <c r="L444" s="1239"/>
      <c r="M444" s="1239"/>
    </row>
    <row r="445" spans="1:13" hidden="1" outlineLevel="1">
      <c r="A445" s="1108">
        <v>14</v>
      </c>
      <c r="B445" s="1185">
        <f t="shared" si="26"/>
        <v>45213</v>
      </c>
      <c r="C445" s="1108">
        <v>350</v>
      </c>
      <c r="D445" s="1108">
        <v>356</v>
      </c>
      <c r="E445" s="1108">
        <f t="shared" si="27"/>
        <v>-6</v>
      </c>
      <c r="F445" s="1187"/>
      <c r="I445" s="1239"/>
      <c r="J445" s="1239"/>
      <c r="K445" s="1239"/>
      <c r="L445" s="1239"/>
      <c r="M445" s="1239"/>
    </row>
    <row r="446" spans="1:13" hidden="1" outlineLevel="1">
      <c r="A446" s="1108">
        <v>15</v>
      </c>
      <c r="B446" s="1185">
        <f t="shared" si="26"/>
        <v>45214</v>
      </c>
      <c r="C446" s="1108">
        <v>350</v>
      </c>
      <c r="D446" s="1108"/>
      <c r="E446" s="1108">
        <f t="shared" si="27"/>
        <v>350</v>
      </c>
      <c r="F446" s="1187"/>
      <c r="I446" s="1239"/>
      <c r="J446" s="1239"/>
      <c r="K446" s="1239"/>
      <c r="L446" s="1239"/>
      <c r="M446" s="1239"/>
    </row>
    <row r="447" spans="1:13" hidden="1" outlineLevel="1">
      <c r="A447" s="1108">
        <v>16</v>
      </c>
      <c r="B447" s="1185">
        <f t="shared" si="26"/>
        <v>45215</v>
      </c>
      <c r="C447" s="1108">
        <v>350</v>
      </c>
      <c r="D447" s="1108">
        <v>352</v>
      </c>
      <c r="E447" s="1108">
        <f t="shared" si="27"/>
        <v>-2</v>
      </c>
      <c r="F447" s="1187"/>
      <c r="I447" s="1239"/>
      <c r="J447" s="1239"/>
      <c r="K447" s="1239"/>
      <c r="L447" s="1239"/>
      <c r="M447" s="1239"/>
    </row>
    <row r="448" spans="1:13" hidden="1" outlineLevel="1">
      <c r="A448" s="1108">
        <v>17</v>
      </c>
      <c r="B448" s="1185">
        <f t="shared" si="26"/>
        <v>45216</v>
      </c>
      <c r="C448" s="1108">
        <v>350</v>
      </c>
      <c r="D448" s="1108">
        <v>358</v>
      </c>
      <c r="E448" s="1108">
        <f t="shared" si="27"/>
        <v>-8</v>
      </c>
      <c r="F448" s="1187"/>
      <c r="I448" s="1239"/>
      <c r="J448" s="1239"/>
      <c r="K448" s="1239"/>
      <c r="L448" s="1239"/>
      <c r="M448" s="1239"/>
    </row>
    <row r="449" spans="1:13" hidden="1" outlineLevel="1">
      <c r="A449" s="1108">
        <v>18</v>
      </c>
      <c r="B449" s="1185">
        <f t="shared" si="26"/>
        <v>45217</v>
      </c>
      <c r="C449" s="1108">
        <v>350</v>
      </c>
      <c r="D449" s="1108">
        <v>362</v>
      </c>
      <c r="E449" s="1108">
        <f t="shared" si="27"/>
        <v>-12</v>
      </c>
      <c r="F449" s="1187"/>
      <c r="I449" s="1239"/>
      <c r="J449" s="1239"/>
      <c r="K449" s="1239"/>
      <c r="L449" s="1239"/>
      <c r="M449" s="1239"/>
    </row>
    <row r="450" spans="1:13" hidden="1" outlineLevel="1">
      <c r="A450" s="1108">
        <v>19</v>
      </c>
      <c r="B450" s="1185">
        <f t="shared" si="26"/>
        <v>45218</v>
      </c>
      <c r="C450" s="1108">
        <v>350</v>
      </c>
      <c r="D450" s="1108">
        <v>357</v>
      </c>
      <c r="E450" s="1108">
        <f t="shared" si="27"/>
        <v>-7</v>
      </c>
      <c r="F450" s="1187"/>
      <c r="I450" s="1239"/>
      <c r="J450" s="1239"/>
      <c r="K450" s="1239"/>
      <c r="L450" s="1239"/>
      <c r="M450" s="1239"/>
    </row>
    <row r="451" spans="1:13" hidden="1" outlineLevel="1">
      <c r="A451" s="1108">
        <v>20</v>
      </c>
      <c r="B451" s="1185">
        <f t="shared" si="26"/>
        <v>45219</v>
      </c>
      <c r="C451" s="1108">
        <v>350</v>
      </c>
      <c r="D451" s="1108">
        <v>354</v>
      </c>
      <c r="E451" s="1108">
        <f t="shared" si="27"/>
        <v>-4</v>
      </c>
      <c r="F451" s="1187"/>
      <c r="I451" s="1239"/>
      <c r="J451" s="1239"/>
      <c r="K451" s="1239"/>
      <c r="L451" s="1239"/>
      <c r="M451" s="1239"/>
    </row>
    <row r="452" spans="1:13" hidden="1" outlineLevel="1">
      <c r="A452" s="1108">
        <v>21</v>
      </c>
      <c r="B452" s="1185">
        <f t="shared" si="26"/>
        <v>45220</v>
      </c>
      <c r="C452" s="1108">
        <v>350</v>
      </c>
      <c r="D452" s="1108">
        <v>351</v>
      </c>
      <c r="E452" s="1108">
        <f t="shared" si="27"/>
        <v>-1</v>
      </c>
      <c r="F452" s="1189"/>
      <c r="I452" s="1239"/>
      <c r="J452" s="1239"/>
      <c r="K452" s="1239"/>
      <c r="L452" s="1239"/>
      <c r="M452" s="1239"/>
    </row>
    <row r="453" spans="1:13" hidden="1" outlineLevel="1">
      <c r="A453" s="1108">
        <v>22</v>
      </c>
      <c r="B453" s="1185">
        <f t="shared" si="26"/>
        <v>45221</v>
      </c>
      <c r="C453" s="1108">
        <v>350</v>
      </c>
      <c r="D453" s="1108"/>
      <c r="E453" s="1108">
        <f t="shared" si="27"/>
        <v>350</v>
      </c>
      <c r="F453" s="1189"/>
      <c r="I453" s="1239"/>
      <c r="J453" s="1239"/>
      <c r="K453" s="1239"/>
      <c r="L453" s="1239"/>
      <c r="M453" s="1239"/>
    </row>
    <row r="454" spans="1:13" hidden="1" outlineLevel="1">
      <c r="A454" s="1108">
        <v>23</v>
      </c>
      <c r="B454" s="1185">
        <f t="shared" si="26"/>
        <v>45222</v>
      </c>
      <c r="C454" s="1108">
        <v>350</v>
      </c>
      <c r="D454" s="1108">
        <v>348</v>
      </c>
      <c r="E454" s="1108">
        <f t="shared" si="27"/>
        <v>2</v>
      </c>
      <c r="F454" s="1186"/>
      <c r="I454" s="1239"/>
      <c r="J454" s="1239"/>
      <c r="K454" s="1239"/>
      <c r="L454" s="1239"/>
      <c r="M454" s="1239"/>
    </row>
    <row r="455" spans="1:13" hidden="1" outlineLevel="1">
      <c r="A455" s="1108">
        <v>24</v>
      </c>
      <c r="B455" s="1185">
        <f t="shared" si="26"/>
        <v>45223</v>
      </c>
      <c r="C455" s="1108">
        <v>350</v>
      </c>
      <c r="D455" s="1108"/>
      <c r="E455" s="1108">
        <f t="shared" si="27"/>
        <v>350</v>
      </c>
      <c r="F455" s="1189"/>
      <c r="I455" s="1239"/>
      <c r="J455" s="1239"/>
      <c r="K455" s="1239"/>
      <c r="L455" s="1239"/>
      <c r="M455" s="1239"/>
    </row>
    <row r="456" spans="1:13" hidden="1" outlineLevel="1">
      <c r="A456" s="1108">
        <v>25</v>
      </c>
      <c r="B456" s="1185">
        <f t="shared" si="26"/>
        <v>45224</v>
      </c>
      <c r="C456" s="1108">
        <v>350</v>
      </c>
      <c r="D456" s="1108">
        <v>347</v>
      </c>
      <c r="E456" s="1108">
        <f t="shared" si="27"/>
        <v>3</v>
      </c>
      <c r="F456" s="1189"/>
      <c r="I456" s="1239"/>
      <c r="J456" s="1239"/>
      <c r="K456" s="1239"/>
      <c r="L456" s="1239"/>
      <c r="M456" s="1239"/>
    </row>
    <row r="457" spans="1:13" hidden="1" outlineLevel="1">
      <c r="A457" s="1108">
        <v>26</v>
      </c>
      <c r="B457" s="1185">
        <f t="shared" si="26"/>
        <v>45225</v>
      </c>
      <c r="C457" s="1108">
        <v>350</v>
      </c>
      <c r="D457" s="1108">
        <v>357</v>
      </c>
      <c r="E457" s="1108">
        <f t="shared" si="27"/>
        <v>-7</v>
      </c>
      <c r="F457" s="1186"/>
      <c r="I457" s="1239"/>
      <c r="J457" s="1239"/>
      <c r="K457" s="1239"/>
      <c r="L457" s="1239"/>
      <c r="M457" s="1239"/>
    </row>
    <row r="458" spans="1:13" hidden="1" outlineLevel="1">
      <c r="A458" s="1108">
        <v>27</v>
      </c>
      <c r="B458" s="1185">
        <f t="shared" si="26"/>
        <v>45226</v>
      </c>
      <c r="C458" s="1108">
        <v>350</v>
      </c>
      <c r="D458" s="1108">
        <v>358</v>
      </c>
      <c r="E458" s="1108">
        <f t="shared" si="27"/>
        <v>-8</v>
      </c>
      <c r="F458" s="1186"/>
      <c r="I458" s="1239"/>
      <c r="J458" s="1239"/>
      <c r="K458" s="1239"/>
      <c r="L458" s="1239"/>
      <c r="M458" s="1239"/>
    </row>
    <row r="459" spans="1:13" hidden="1" outlineLevel="1">
      <c r="A459" s="1108">
        <v>28</v>
      </c>
      <c r="B459" s="1185">
        <f t="shared" si="26"/>
        <v>45227</v>
      </c>
      <c r="C459" s="1108">
        <v>350</v>
      </c>
      <c r="D459" s="1108">
        <v>354</v>
      </c>
      <c r="E459" s="1108">
        <f t="shared" si="27"/>
        <v>-4</v>
      </c>
      <c r="F459" s="1186"/>
      <c r="I459" s="1239"/>
      <c r="J459" s="1239"/>
      <c r="K459" s="1239"/>
      <c r="L459" s="1239"/>
      <c r="M459" s="1239"/>
    </row>
    <row r="460" spans="1:13" hidden="1" outlineLevel="1">
      <c r="A460" s="1108">
        <v>29</v>
      </c>
      <c r="B460" s="1185">
        <f t="shared" si="26"/>
        <v>45228</v>
      </c>
      <c r="C460" s="1108">
        <v>350</v>
      </c>
      <c r="D460" s="1108"/>
      <c r="E460" s="1108">
        <f t="shared" si="27"/>
        <v>350</v>
      </c>
      <c r="F460" s="1189"/>
      <c r="I460" s="1239"/>
      <c r="J460" s="1239"/>
      <c r="K460" s="1239"/>
      <c r="L460" s="1239"/>
      <c r="M460" s="1239"/>
    </row>
    <row r="461" spans="1:13" hidden="1" outlineLevel="1">
      <c r="A461" s="1108">
        <v>30</v>
      </c>
      <c r="B461" s="1185">
        <f t="shared" si="26"/>
        <v>45229</v>
      </c>
      <c r="C461" s="1108">
        <v>350</v>
      </c>
      <c r="D461" s="1108">
        <v>358</v>
      </c>
      <c r="E461" s="1108">
        <f>C461-D461</f>
        <v>-8</v>
      </c>
      <c r="F461" s="1189"/>
      <c r="I461" s="1239"/>
      <c r="J461" s="1239"/>
      <c r="K461" s="1239"/>
      <c r="L461" s="1239"/>
      <c r="M461" s="1239"/>
    </row>
    <row r="462" spans="1:13" hidden="1" outlineLevel="1">
      <c r="A462" s="1108">
        <v>31</v>
      </c>
      <c r="B462" s="1185">
        <f t="shared" si="26"/>
        <v>45230</v>
      </c>
      <c r="C462" s="1108">
        <v>350</v>
      </c>
      <c r="D462" s="1108">
        <v>360</v>
      </c>
      <c r="E462" s="1108">
        <f>C462-D462</f>
        <v>-10</v>
      </c>
      <c r="F462" s="1189"/>
      <c r="I462" s="1239"/>
      <c r="J462" s="1239"/>
      <c r="K462" s="1239"/>
      <c r="L462" s="1239"/>
      <c r="M462" s="1239"/>
    </row>
    <row r="463" spans="1:13" collapsed="1">
      <c r="A463" s="1180"/>
      <c r="B463" s="1181">
        <v>45231</v>
      </c>
      <c r="C463" s="1182">
        <f>AVERAGE(C464:C491)</f>
        <v>350</v>
      </c>
      <c r="D463" s="1183">
        <f>AVERAGE(D464:D493)</f>
        <v>263.70833333333331</v>
      </c>
      <c r="E463" s="1183">
        <f>AVERAGE(E464:E491)</f>
        <v>133.96428571428572</v>
      </c>
      <c r="F463" s="1184"/>
      <c r="I463" s="1239"/>
      <c r="J463" s="1239"/>
      <c r="K463" s="1239"/>
      <c r="L463" s="1239"/>
      <c r="M463" s="1239"/>
    </row>
    <row r="464" spans="1:13" hidden="1" outlineLevel="1">
      <c r="A464" s="1108">
        <v>1</v>
      </c>
      <c r="B464" s="1185">
        <v>45231</v>
      </c>
      <c r="C464" s="1108">
        <v>350</v>
      </c>
      <c r="D464" s="1108">
        <v>359</v>
      </c>
      <c r="E464" s="1108">
        <f t="shared" ref="E464:E492" si="28">C464-D464</f>
        <v>-9</v>
      </c>
      <c r="F464" s="1187"/>
      <c r="I464" s="1239"/>
      <c r="J464" s="1239"/>
      <c r="K464" s="1239"/>
      <c r="L464" s="1239"/>
      <c r="M464" s="1239"/>
    </row>
    <row r="465" spans="1:13" hidden="1" outlineLevel="1">
      <c r="A465" s="1108">
        <v>2</v>
      </c>
      <c r="B465" s="1185">
        <f>B464+1</f>
        <v>45232</v>
      </c>
      <c r="C465" s="1108">
        <v>350</v>
      </c>
      <c r="D465" s="329">
        <v>358</v>
      </c>
      <c r="E465" s="1108">
        <f t="shared" si="28"/>
        <v>-8</v>
      </c>
      <c r="F465" s="1187"/>
      <c r="I465" s="1239"/>
      <c r="J465" s="1239"/>
      <c r="K465" s="1239"/>
      <c r="L465" s="1239"/>
      <c r="M465" s="1239"/>
    </row>
    <row r="466" spans="1:13" hidden="1" outlineLevel="1">
      <c r="A466" s="1108">
        <v>3</v>
      </c>
      <c r="B466" s="1185">
        <f t="shared" ref="B466:B493" si="29">B465+1</f>
        <v>45233</v>
      </c>
      <c r="C466" s="1108">
        <v>350</v>
      </c>
      <c r="D466" s="1108">
        <v>359</v>
      </c>
      <c r="E466" s="1108">
        <f t="shared" si="28"/>
        <v>-9</v>
      </c>
      <c r="F466" s="1187"/>
      <c r="I466" s="1239"/>
      <c r="J466" s="1239"/>
      <c r="K466" s="1239"/>
      <c r="L466" s="1239"/>
      <c r="M466" s="1239"/>
    </row>
    <row r="467" spans="1:13" hidden="1" outlineLevel="1">
      <c r="A467" s="1108">
        <v>4</v>
      </c>
      <c r="B467" s="1185">
        <f t="shared" si="29"/>
        <v>45234</v>
      </c>
      <c r="C467" s="1108">
        <v>350</v>
      </c>
      <c r="D467" s="1108">
        <v>361</v>
      </c>
      <c r="E467" s="1108">
        <f t="shared" si="28"/>
        <v>-11</v>
      </c>
      <c r="F467" s="1188"/>
      <c r="I467" s="1239"/>
      <c r="J467" s="1239"/>
      <c r="K467" s="1239"/>
      <c r="L467" s="1239"/>
      <c r="M467" s="1239"/>
    </row>
    <row r="468" spans="1:13" hidden="1" outlineLevel="1">
      <c r="A468" s="1108">
        <v>5</v>
      </c>
      <c r="B468" s="1185">
        <f t="shared" si="29"/>
        <v>45235</v>
      </c>
      <c r="C468" s="1108">
        <v>350</v>
      </c>
      <c r="D468" s="1108">
        <v>154</v>
      </c>
      <c r="E468" s="1108">
        <f t="shared" si="28"/>
        <v>196</v>
      </c>
      <c r="F468" s="1188"/>
      <c r="I468" s="1239"/>
      <c r="J468" s="1239"/>
      <c r="K468" s="1239"/>
      <c r="L468" s="1239"/>
      <c r="M468" s="1239"/>
    </row>
    <row r="469" spans="1:13" hidden="1" outlineLevel="1">
      <c r="A469" s="1108">
        <v>6</v>
      </c>
      <c r="B469" s="1185">
        <f t="shared" si="29"/>
        <v>45236</v>
      </c>
      <c r="C469" s="1108">
        <v>350</v>
      </c>
      <c r="D469" s="1108"/>
      <c r="E469" s="1108">
        <f t="shared" si="28"/>
        <v>350</v>
      </c>
      <c r="F469" s="1188"/>
      <c r="I469" s="1239"/>
      <c r="J469" s="1239"/>
      <c r="K469" s="1239"/>
      <c r="L469" s="1239"/>
      <c r="M469" s="1239"/>
    </row>
    <row r="470" spans="1:13" hidden="1" outlineLevel="1">
      <c r="A470" s="1108">
        <v>7</v>
      </c>
      <c r="B470" s="1185">
        <f t="shared" si="29"/>
        <v>45237</v>
      </c>
      <c r="C470" s="1108">
        <v>350</v>
      </c>
      <c r="D470" s="1108">
        <v>259</v>
      </c>
      <c r="E470" s="1108">
        <f t="shared" si="28"/>
        <v>91</v>
      </c>
      <c r="F470" s="1188"/>
      <c r="I470" s="1239"/>
      <c r="J470" s="1239"/>
      <c r="K470" s="1239"/>
      <c r="L470" s="1239"/>
      <c r="M470" s="1239"/>
    </row>
    <row r="471" spans="1:13" hidden="1" outlineLevel="1">
      <c r="A471" s="1108">
        <v>8</v>
      </c>
      <c r="B471" s="1185">
        <f t="shared" si="29"/>
        <v>45238</v>
      </c>
      <c r="C471" s="1108">
        <v>350</v>
      </c>
      <c r="D471" s="1108">
        <v>261</v>
      </c>
      <c r="E471" s="1108">
        <f t="shared" si="28"/>
        <v>89</v>
      </c>
      <c r="F471" s="1187"/>
      <c r="I471" s="1239"/>
      <c r="J471" s="1239"/>
      <c r="K471" s="1239"/>
      <c r="L471" s="1239"/>
      <c r="M471" s="1239"/>
    </row>
    <row r="472" spans="1:13" hidden="1" outlineLevel="1">
      <c r="A472" s="1108">
        <v>9</v>
      </c>
      <c r="B472" s="1185">
        <f t="shared" si="29"/>
        <v>45239</v>
      </c>
      <c r="C472" s="1108">
        <v>350</v>
      </c>
      <c r="D472" s="1108">
        <v>241</v>
      </c>
      <c r="E472" s="1108">
        <f t="shared" si="28"/>
        <v>109</v>
      </c>
      <c r="F472" s="1188"/>
      <c r="I472" s="1239"/>
      <c r="J472" s="1239"/>
      <c r="K472" s="1239"/>
      <c r="L472" s="1239"/>
      <c r="M472" s="1239"/>
    </row>
    <row r="473" spans="1:13" hidden="1" outlineLevel="1">
      <c r="A473" s="1108">
        <v>10</v>
      </c>
      <c r="B473" s="1185">
        <f t="shared" si="29"/>
        <v>45240</v>
      </c>
      <c r="C473" s="1108">
        <v>350</v>
      </c>
      <c r="D473" s="1108">
        <v>229</v>
      </c>
      <c r="E473" s="1108">
        <f t="shared" si="28"/>
        <v>121</v>
      </c>
      <c r="F473" s="1187"/>
      <c r="I473" s="1239"/>
      <c r="J473" s="1239"/>
      <c r="K473" s="1239"/>
      <c r="L473" s="1239"/>
      <c r="M473" s="1239"/>
    </row>
    <row r="474" spans="1:13" hidden="1" outlineLevel="1">
      <c r="A474" s="1108">
        <v>11</v>
      </c>
      <c r="B474" s="1185">
        <f t="shared" si="29"/>
        <v>45241</v>
      </c>
      <c r="C474" s="1108">
        <v>350</v>
      </c>
      <c r="D474" s="1108">
        <v>239</v>
      </c>
      <c r="E474" s="1108">
        <f t="shared" si="28"/>
        <v>111</v>
      </c>
      <c r="F474" s="1187"/>
      <c r="I474" s="1239"/>
      <c r="J474" s="1239"/>
      <c r="K474" s="1239"/>
      <c r="L474" s="1239"/>
      <c r="M474" s="1239"/>
    </row>
    <row r="475" spans="1:13" hidden="1" outlineLevel="1">
      <c r="A475" s="1108">
        <v>12</v>
      </c>
      <c r="B475" s="1185">
        <f t="shared" si="29"/>
        <v>45242</v>
      </c>
      <c r="C475" s="1108">
        <v>350</v>
      </c>
      <c r="D475" s="1108"/>
      <c r="E475" s="1108">
        <f t="shared" si="28"/>
        <v>350</v>
      </c>
      <c r="F475" s="1188"/>
      <c r="I475" s="1239"/>
      <c r="J475" s="1239"/>
      <c r="K475" s="1239"/>
      <c r="L475" s="1239"/>
      <c r="M475" s="1239"/>
    </row>
    <row r="476" spans="1:13" hidden="1" outlineLevel="1">
      <c r="A476" s="1108">
        <v>13</v>
      </c>
      <c r="B476" s="1185">
        <f t="shared" si="29"/>
        <v>45243</v>
      </c>
      <c r="C476" s="1108">
        <v>350</v>
      </c>
      <c r="D476" s="1108"/>
      <c r="E476" s="1108">
        <f t="shared" si="28"/>
        <v>350</v>
      </c>
      <c r="F476" s="1188"/>
      <c r="I476" s="1239"/>
      <c r="J476" s="1239"/>
      <c r="K476" s="1239"/>
      <c r="L476" s="1239"/>
      <c r="M476" s="1239"/>
    </row>
    <row r="477" spans="1:13" hidden="1" outlineLevel="1">
      <c r="A477" s="1108">
        <v>14</v>
      </c>
      <c r="B477" s="1185">
        <f t="shared" si="29"/>
        <v>45244</v>
      </c>
      <c r="C477" s="1108">
        <v>350</v>
      </c>
      <c r="D477" s="1108"/>
      <c r="E477" s="1108">
        <f t="shared" si="28"/>
        <v>350</v>
      </c>
      <c r="F477" s="1187"/>
      <c r="I477" s="1239"/>
      <c r="J477" s="1239"/>
      <c r="K477" s="1239"/>
      <c r="L477" s="1239"/>
      <c r="M477" s="1239"/>
    </row>
    <row r="478" spans="1:13" hidden="1" outlineLevel="1">
      <c r="A478" s="1108">
        <v>15</v>
      </c>
      <c r="B478" s="1185">
        <f t="shared" si="29"/>
        <v>45245</v>
      </c>
      <c r="C478" s="1108">
        <v>350</v>
      </c>
      <c r="D478" s="1108">
        <v>230</v>
      </c>
      <c r="E478" s="1108">
        <f t="shared" si="28"/>
        <v>120</v>
      </c>
      <c r="F478" s="1187"/>
      <c r="I478" s="1239"/>
      <c r="J478" s="1239"/>
      <c r="K478" s="1239"/>
      <c r="L478" s="1239"/>
      <c r="M478" s="1239"/>
    </row>
    <row r="479" spans="1:13" hidden="1" outlineLevel="1">
      <c r="A479" s="1108">
        <v>16</v>
      </c>
      <c r="B479" s="1185">
        <f t="shared" si="29"/>
        <v>45246</v>
      </c>
      <c r="C479" s="1108">
        <v>350</v>
      </c>
      <c r="D479" s="1108">
        <v>242</v>
      </c>
      <c r="E479" s="1108">
        <f t="shared" si="28"/>
        <v>108</v>
      </c>
      <c r="F479" s="1187"/>
      <c r="I479" s="1239"/>
      <c r="J479" s="1239"/>
      <c r="K479" s="1239"/>
      <c r="L479" s="1239"/>
      <c r="M479" s="1239"/>
    </row>
    <row r="480" spans="1:13" hidden="1" outlineLevel="1">
      <c r="A480" s="1108">
        <v>17</v>
      </c>
      <c r="B480" s="1185">
        <f t="shared" si="29"/>
        <v>45247</v>
      </c>
      <c r="C480" s="1108">
        <v>350</v>
      </c>
      <c r="D480" s="1108">
        <v>238</v>
      </c>
      <c r="E480" s="1108">
        <f t="shared" si="28"/>
        <v>112</v>
      </c>
      <c r="F480" s="1187"/>
      <c r="I480" s="1239"/>
      <c r="J480" s="1239"/>
      <c r="K480" s="1239"/>
      <c r="L480" s="1239"/>
      <c r="M480" s="1239"/>
    </row>
    <row r="481" spans="1:13" hidden="1" outlineLevel="1">
      <c r="A481" s="1108">
        <v>18</v>
      </c>
      <c r="B481" s="1185">
        <f t="shared" si="29"/>
        <v>45248</v>
      </c>
      <c r="C481" s="1108">
        <v>350</v>
      </c>
      <c r="D481" s="1108">
        <v>246</v>
      </c>
      <c r="E481" s="1108">
        <f t="shared" si="28"/>
        <v>104</v>
      </c>
      <c r="F481" s="1187"/>
      <c r="I481" s="1239"/>
      <c r="J481" s="1239"/>
      <c r="K481" s="1239"/>
      <c r="L481" s="1239"/>
      <c r="M481" s="1239"/>
    </row>
    <row r="482" spans="1:13" hidden="1" outlineLevel="1">
      <c r="A482" s="1108">
        <v>19</v>
      </c>
      <c r="B482" s="1185">
        <f t="shared" si="29"/>
        <v>45249</v>
      </c>
      <c r="C482" s="1108">
        <v>350</v>
      </c>
      <c r="D482" s="1108">
        <v>229</v>
      </c>
      <c r="E482" s="1108">
        <f t="shared" si="28"/>
        <v>121</v>
      </c>
      <c r="F482" s="1187"/>
      <c r="I482" s="1239"/>
      <c r="J482" s="1239"/>
      <c r="K482" s="1239"/>
      <c r="L482" s="1239"/>
      <c r="M482" s="1239"/>
    </row>
    <row r="483" spans="1:13" hidden="1" outlineLevel="1">
      <c r="A483" s="1108">
        <v>20</v>
      </c>
      <c r="B483" s="1185">
        <f t="shared" si="29"/>
        <v>45250</v>
      </c>
      <c r="C483" s="1108">
        <v>350</v>
      </c>
      <c r="D483" s="1108">
        <v>233</v>
      </c>
      <c r="E483" s="1108">
        <f t="shared" si="28"/>
        <v>117</v>
      </c>
      <c r="F483" s="1187"/>
      <c r="I483" s="1239"/>
      <c r="J483" s="1239"/>
      <c r="K483" s="1239"/>
      <c r="L483" s="1239"/>
      <c r="M483" s="1239"/>
    </row>
    <row r="484" spans="1:13" hidden="1" outlineLevel="1">
      <c r="A484" s="1108">
        <v>21</v>
      </c>
      <c r="B484" s="1185">
        <f t="shared" si="29"/>
        <v>45251</v>
      </c>
      <c r="C484" s="1108">
        <v>350</v>
      </c>
      <c r="D484" s="1108">
        <v>239</v>
      </c>
      <c r="E484" s="1108">
        <f t="shared" si="28"/>
        <v>111</v>
      </c>
      <c r="F484" s="1189"/>
      <c r="I484" s="1239"/>
      <c r="J484" s="1239"/>
      <c r="K484" s="1239"/>
      <c r="L484" s="1239"/>
      <c r="M484" s="1239"/>
    </row>
    <row r="485" spans="1:13" hidden="1" outlineLevel="1">
      <c r="A485" s="1108">
        <v>22</v>
      </c>
      <c r="B485" s="1185">
        <f t="shared" si="29"/>
        <v>45252</v>
      </c>
      <c r="C485" s="1108">
        <v>350</v>
      </c>
      <c r="D485" s="1108">
        <v>251</v>
      </c>
      <c r="E485" s="1108">
        <f t="shared" si="28"/>
        <v>99</v>
      </c>
      <c r="F485" s="1189"/>
      <c r="I485" s="1239"/>
      <c r="J485" s="1239"/>
      <c r="K485" s="1239"/>
      <c r="L485" s="1239"/>
      <c r="M485" s="1239"/>
    </row>
    <row r="486" spans="1:13" hidden="1" outlineLevel="1">
      <c r="A486" s="1108">
        <v>23</v>
      </c>
      <c r="B486" s="1185">
        <f t="shared" si="29"/>
        <v>45253</v>
      </c>
      <c r="C486" s="1108">
        <v>350</v>
      </c>
      <c r="D486" s="1108">
        <v>260</v>
      </c>
      <c r="E486" s="1108">
        <f t="shared" si="28"/>
        <v>90</v>
      </c>
      <c r="F486" s="1186"/>
      <c r="I486" s="1239"/>
      <c r="J486" s="1239"/>
      <c r="K486" s="1239"/>
      <c r="L486" s="1239"/>
      <c r="M486" s="1239"/>
    </row>
    <row r="487" spans="1:13" hidden="1" outlineLevel="1">
      <c r="A487" s="1108">
        <v>24</v>
      </c>
      <c r="B487" s="1185">
        <f t="shared" si="29"/>
        <v>45254</v>
      </c>
      <c r="C487" s="1108">
        <v>350</v>
      </c>
      <c r="D487" s="1108">
        <v>265</v>
      </c>
      <c r="E487" s="1108">
        <f t="shared" si="28"/>
        <v>85</v>
      </c>
      <c r="F487" s="1189"/>
      <c r="I487" s="1239"/>
      <c r="J487" s="1239"/>
      <c r="K487" s="1239"/>
      <c r="L487" s="1239"/>
      <c r="M487" s="1239"/>
    </row>
    <row r="488" spans="1:13" hidden="1" outlineLevel="1">
      <c r="A488" s="1108">
        <v>25</v>
      </c>
      <c r="B488" s="1185">
        <f t="shared" si="29"/>
        <v>45255</v>
      </c>
      <c r="C488" s="1108">
        <v>350</v>
      </c>
      <c r="D488" s="1108">
        <v>268</v>
      </c>
      <c r="E488" s="1108">
        <f t="shared" si="28"/>
        <v>82</v>
      </c>
      <c r="F488" s="1189"/>
      <c r="I488" s="1239"/>
      <c r="J488" s="1239"/>
      <c r="K488" s="1239"/>
      <c r="L488" s="1239"/>
      <c r="M488" s="1239"/>
    </row>
    <row r="489" spans="1:13" hidden="1" outlineLevel="1">
      <c r="A489" s="1108">
        <v>26</v>
      </c>
      <c r="B489" s="1185">
        <f t="shared" si="29"/>
        <v>45256</v>
      </c>
      <c r="C489" s="1108">
        <v>350</v>
      </c>
      <c r="D489" s="1108"/>
      <c r="E489" s="1108">
        <f t="shared" si="28"/>
        <v>350</v>
      </c>
      <c r="F489" s="1186"/>
      <c r="I489" s="1239"/>
      <c r="J489" s="1239"/>
      <c r="K489" s="1239"/>
      <c r="L489" s="1239"/>
      <c r="M489" s="1239"/>
    </row>
    <row r="490" spans="1:13" hidden="1" outlineLevel="1">
      <c r="A490" s="1108">
        <v>27</v>
      </c>
      <c r="B490" s="1185">
        <f t="shared" si="29"/>
        <v>45257</v>
      </c>
      <c r="C490" s="1108">
        <v>350</v>
      </c>
      <c r="D490" s="1108">
        <v>261</v>
      </c>
      <c r="E490" s="1108">
        <f t="shared" si="28"/>
        <v>89</v>
      </c>
      <c r="F490" s="1186"/>
      <c r="I490" s="1239"/>
      <c r="J490" s="1239"/>
      <c r="K490" s="1239"/>
      <c r="L490" s="1239"/>
      <c r="M490" s="1239"/>
    </row>
    <row r="491" spans="1:13" hidden="1" outlineLevel="1">
      <c r="A491" s="1108">
        <v>28</v>
      </c>
      <c r="B491" s="1185">
        <f t="shared" si="29"/>
        <v>45258</v>
      </c>
      <c r="C491" s="1108">
        <v>350</v>
      </c>
      <c r="D491" s="1108">
        <v>267</v>
      </c>
      <c r="E491" s="1108">
        <f t="shared" si="28"/>
        <v>83</v>
      </c>
      <c r="F491" s="1186"/>
      <c r="I491" s="1239"/>
      <c r="J491" s="1239"/>
      <c r="K491" s="1239"/>
      <c r="L491" s="1239"/>
      <c r="M491" s="1239"/>
    </row>
    <row r="492" spans="1:13" hidden="1" outlineLevel="1">
      <c r="A492" s="1108">
        <v>29</v>
      </c>
      <c r="B492" s="1185">
        <f t="shared" si="29"/>
        <v>45259</v>
      </c>
      <c r="C492" s="1108">
        <v>350</v>
      </c>
      <c r="D492" s="1108">
        <v>280</v>
      </c>
      <c r="E492" s="1108">
        <f t="shared" si="28"/>
        <v>70</v>
      </c>
      <c r="F492" s="1189"/>
      <c r="I492" s="1239"/>
      <c r="J492" s="1239"/>
      <c r="K492" s="1239"/>
      <c r="L492" s="1239"/>
      <c r="M492" s="1239"/>
    </row>
    <row r="493" spans="1:13" hidden="1" outlineLevel="1">
      <c r="A493" s="1108">
        <v>30</v>
      </c>
      <c r="B493" s="1185">
        <f t="shared" si="29"/>
        <v>45260</v>
      </c>
      <c r="C493" s="1108">
        <v>350</v>
      </c>
      <c r="D493" s="1108"/>
      <c r="E493" s="1108">
        <f>C493-D493</f>
        <v>350</v>
      </c>
      <c r="F493" s="1189"/>
      <c r="I493" s="1239"/>
      <c r="J493" s="1239"/>
      <c r="K493" s="1239"/>
      <c r="L493" s="1239"/>
      <c r="M493" s="1239"/>
    </row>
    <row r="494" spans="1:13" collapsed="1">
      <c r="A494" s="1180"/>
      <c r="B494" s="1181">
        <v>45261</v>
      </c>
      <c r="C494" s="1182">
        <f>AVERAGE(C495:C522)</f>
        <v>350</v>
      </c>
      <c r="D494" s="1183">
        <f>AVERAGE(D495:D524)</f>
        <v>280.60000000000002</v>
      </c>
      <c r="E494" s="1183">
        <f>AVERAGE(E495:E522)</f>
        <v>199.67857142857142</v>
      </c>
      <c r="F494" s="1184"/>
      <c r="H494" s="1181">
        <v>45261</v>
      </c>
      <c r="I494" s="1239" t="e">
        <f>AVERAGE(I495:I522)</f>
        <v>#DIV/0!</v>
      </c>
      <c r="J494" s="1239" t="e">
        <f t="shared" ref="J494:M494" si="30">AVERAGE(J495:J522)</f>
        <v>#DIV/0!</v>
      </c>
      <c r="K494" s="1239" t="e">
        <f t="shared" si="30"/>
        <v>#DIV/0!</v>
      </c>
      <c r="L494" s="1239" t="e">
        <f t="shared" si="30"/>
        <v>#DIV/0!</v>
      </c>
      <c r="M494" s="1239">
        <f t="shared" si="30"/>
        <v>0</v>
      </c>
    </row>
    <row r="495" spans="1:13" outlineLevel="1">
      <c r="A495" s="1108">
        <v>1</v>
      </c>
      <c r="B495" s="1185">
        <v>45261</v>
      </c>
      <c r="C495" s="1108">
        <v>350</v>
      </c>
      <c r="D495" s="1108">
        <v>281</v>
      </c>
      <c r="E495" s="1108">
        <f t="shared" ref="E495:E523" si="31">C495-D495</f>
        <v>69</v>
      </c>
      <c r="F495" s="1187"/>
      <c r="H495" s="1240">
        <f>B495</f>
        <v>45261</v>
      </c>
      <c r="I495" s="1239"/>
      <c r="J495" s="1239"/>
      <c r="K495" s="1239"/>
      <c r="L495" s="1239"/>
      <c r="M495" s="1239">
        <f t="shared" ref="M495:M524" si="32">I495+J495+K495+L495</f>
        <v>0</v>
      </c>
    </row>
    <row r="496" spans="1:13" outlineLevel="1">
      <c r="A496" s="1108">
        <v>2</v>
      </c>
      <c r="B496" s="1185">
        <f>B495+1</f>
        <v>45262</v>
      </c>
      <c r="C496" s="1108">
        <v>350</v>
      </c>
      <c r="D496" s="329">
        <v>285</v>
      </c>
      <c r="E496" s="1108">
        <f t="shared" si="31"/>
        <v>65</v>
      </c>
      <c r="F496" s="1187"/>
      <c r="H496" s="1240">
        <f t="shared" ref="H496:H524" si="33">B496</f>
        <v>45262</v>
      </c>
      <c r="I496" s="1239"/>
      <c r="J496" s="1239"/>
      <c r="K496" s="1239"/>
      <c r="L496" s="1239"/>
      <c r="M496" s="1239">
        <f t="shared" si="32"/>
        <v>0</v>
      </c>
    </row>
    <row r="497" spans="1:13" outlineLevel="1">
      <c r="A497" s="1108">
        <v>3</v>
      </c>
      <c r="B497" s="1185">
        <f t="shared" ref="B497:B524" si="34">B496+1</f>
        <v>45263</v>
      </c>
      <c r="C497" s="1108">
        <v>350</v>
      </c>
      <c r="D497" s="1108"/>
      <c r="E497" s="1108">
        <f t="shared" si="31"/>
        <v>350</v>
      </c>
      <c r="F497" s="1187"/>
      <c r="H497" s="1240">
        <f t="shared" si="33"/>
        <v>45263</v>
      </c>
      <c r="I497" s="1239"/>
      <c r="J497" s="1239"/>
      <c r="K497" s="1239"/>
      <c r="L497" s="1239"/>
      <c r="M497" s="1239">
        <f t="shared" si="32"/>
        <v>0</v>
      </c>
    </row>
    <row r="498" spans="1:13" outlineLevel="1">
      <c r="A498" s="1108">
        <v>4</v>
      </c>
      <c r="B498" s="1185">
        <f t="shared" si="34"/>
        <v>45264</v>
      </c>
      <c r="C498" s="1108">
        <v>350</v>
      </c>
      <c r="D498" s="1108">
        <v>250</v>
      </c>
      <c r="E498" s="1108">
        <f t="shared" si="31"/>
        <v>100</v>
      </c>
      <c r="F498" s="1188"/>
      <c r="H498" s="1240">
        <f t="shared" si="33"/>
        <v>45264</v>
      </c>
      <c r="I498" s="1239"/>
      <c r="J498" s="1239"/>
      <c r="K498" s="1239"/>
      <c r="L498" s="1239"/>
      <c r="M498" s="1239">
        <f t="shared" si="32"/>
        <v>0</v>
      </c>
    </row>
    <row r="499" spans="1:13" outlineLevel="1">
      <c r="A499" s="1108">
        <v>5</v>
      </c>
      <c r="B499" s="1185">
        <f t="shared" si="34"/>
        <v>45265</v>
      </c>
      <c r="C499" s="1108">
        <v>350</v>
      </c>
      <c r="D499" s="1108">
        <v>258</v>
      </c>
      <c r="E499" s="1108">
        <f t="shared" si="31"/>
        <v>92</v>
      </c>
      <c r="F499" s="1188"/>
      <c r="H499" s="1240">
        <f t="shared" si="33"/>
        <v>45265</v>
      </c>
      <c r="I499" s="1239"/>
      <c r="J499" s="1239"/>
      <c r="K499" s="1239"/>
      <c r="L499" s="1239"/>
      <c r="M499" s="1239">
        <f t="shared" si="32"/>
        <v>0</v>
      </c>
    </row>
    <row r="500" spans="1:13" outlineLevel="1">
      <c r="A500" s="1108">
        <v>6</v>
      </c>
      <c r="B500" s="1185">
        <f t="shared" si="34"/>
        <v>45266</v>
      </c>
      <c r="C500" s="1108">
        <v>350</v>
      </c>
      <c r="D500" s="1108">
        <v>253</v>
      </c>
      <c r="E500" s="1108">
        <f t="shared" si="31"/>
        <v>97</v>
      </c>
      <c r="F500" s="1188"/>
      <c r="H500" s="1240">
        <f t="shared" si="33"/>
        <v>45266</v>
      </c>
      <c r="I500" s="1239"/>
      <c r="J500" s="1239"/>
      <c r="K500" s="1239"/>
      <c r="L500" s="1239"/>
      <c r="M500" s="1239">
        <f t="shared" si="32"/>
        <v>0</v>
      </c>
    </row>
    <row r="501" spans="1:13" outlineLevel="1">
      <c r="A501" s="1108">
        <v>7</v>
      </c>
      <c r="B501" s="1185">
        <f t="shared" si="34"/>
        <v>45267</v>
      </c>
      <c r="C501" s="1108">
        <v>350</v>
      </c>
      <c r="D501" s="1108">
        <v>255</v>
      </c>
      <c r="E501" s="1108">
        <f t="shared" si="31"/>
        <v>95</v>
      </c>
      <c r="F501" s="1188"/>
      <c r="H501" s="1240">
        <f t="shared" si="33"/>
        <v>45267</v>
      </c>
      <c r="I501" s="1239"/>
      <c r="J501" s="1239"/>
      <c r="K501" s="1239"/>
      <c r="L501" s="1239"/>
      <c r="M501" s="1239">
        <f t="shared" si="32"/>
        <v>0</v>
      </c>
    </row>
    <row r="502" spans="1:13" outlineLevel="1">
      <c r="A502" s="1108">
        <v>8</v>
      </c>
      <c r="B502" s="1185">
        <f t="shared" si="34"/>
        <v>45268</v>
      </c>
      <c r="C502" s="1108">
        <v>350</v>
      </c>
      <c r="D502" s="1108">
        <v>263</v>
      </c>
      <c r="E502" s="1108">
        <f t="shared" si="31"/>
        <v>87</v>
      </c>
      <c r="F502" s="1187"/>
      <c r="H502" s="1240">
        <f t="shared" si="33"/>
        <v>45268</v>
      </c>
      <c r="I502" s="1239"/>
      <c r="J502" s="1239"/>
      <c r="K502" s="1239"/>
      <c r="L502" s="1239"/>
      <c r="M502" s="1239">
        <f t="shared" si="32"/>
        <v>0</v>
      </c>
    </row>
    <row r="503" spans="1:13" outlineLevel="1">
      <c r="A503" s="1108">
        <v>9</v>
      </c>
      <c r="B503" s="1185">
        <f t="shared" si="34"/>
        <v>45269</v>
      </c>
      <c r="C503" s="1108">
        <v>350</v>
      </c>
      <c r="D503" s="1108">
        <v>278</v>
      </c>
      <c r="E503" s="1108">
        <f t="shared" si="31"/>
        <v>72</v>
      </c>
      <c r="F503" s="1188"/>
      <c r="H503" s="1240">
        <f t="shared" si="33"/>
        <v>45269</v>
      </c>
      <c r="I503" s="1239"/>
      <c r="J503" s="1239"/>
      <c r="K503" s="1239"/>
      <c r="L503" s="1239"/>
      <c r="M503" s="1239">
        <f t="shared" si="32"/>
        <v>0</v>
      </c>
    </row>
    <row r="504" spans="1:13" outlineLevel="1">
      <c r="A504" s="1108">
        <v>10</v>
      </c>
      <c r="B504" s="1185">
        <f t="shared" si="34"/>
        <v>45270</v>
      </c>
      <c r="C504" s="1108">
        <v>350</v>
      </c>
      <c r="D504" s="1108"/>
      <c r="E504" s="1108">
        <f t="shared" si="31"/>
        <v>350</v>
      </c>
      <c r="F504" s="1187"/>
      <c r="H504" s="1240">
        <f t="shared" si="33"/>
        <v>45270</v>
      </c>
      <c r="I504" s="1239"/>
      <c r="J504" s="1239"/>
      <c r="K504" s="1239"/>
      <c r="L504" s="1239"/>
      <c r="M504" s="1239">
        <f t="shared" si="32"/>
        <v>0</v>
      </c>
    </row>
    <row r="505" spans="1:13" outlineLevel="1">
      <c r="A505" s="1108">
        <v>11</v>
      </c>
      <c r="B505" s="1185">
        <f t="shared" si="34"/>
        <v>45271</v>
      </c>
      <c r="C505" s="1108">
        <v>350</v>
      </c>
      <c r="D505" s="1108">
        <v>259</v>
      </c>
      <c r="E505" s="1108">
        <f t="shared" si="31"/>
        <v>91</v>
      </c>
      <c r="F505" s="1187"/>
      <c r="H505" s="1240">
        <f t="shared" si="33"/>
        <v>45271</v>
      </c>
      <c r="I505" s="1239"/>
      <c r="J505" s="1239"/>
      <c r="K505" s="1239"/>
      <c r="L505" s="1239"/>
      <c r="M505" s="1239">
        <f t="shared" si="32"/>
        <v>0</v>
      </c>
    </row>
    <row r="506" spans="1:13" outlineLevel="1">
      <c r="A506" s="1108">
        <v>12</v>
      </c>
      <c r="B506" s="1185">
        <f t="shared" si="34"/>
        <v>45272</v>
      </c>
      <c r="C506" s="1108">
        <v>350</v>
      </c>
      <c r="D506" s="1108">
        <v>289</v>
      </c>
      <c r="E506" s="1108">
        <f t="shared" si="31"/>
        <v>61</v>
      </c>
      <c r="F506" s="1188"/>
      <c r="H506" s="1240">
        <f t="shared" si="33"/>
        <v>45272</v>
      </c>
      <c r="I506" s="1239"/>
      <c r="J506" s="1239"/>
      <c r="K506" s="1239"/>
      <c r="L506" s="1239"/>
      <c r="M506" s="1239">
        <f t="shared" si="32"/>
        <v>0</v>
      </c>
    </row>
    <row r="507" spans="1:13" outlineLevel="1">
      <c r="A507" s="1108">
        <v>13</v>
      </c>
      <c r="B507" s="1185">
        <f t="shared" si="34"/>
        <v>45273</v>
      </c>
      <c r="C507" s="1108">
        <v>350</v>
      </c>
      <c r="D507" s="1108">
        <v>298</v>
      </c>
      <c r="E507" s="1108">
        <f t="shared" si="31"/>
        <v>52</v>
      </c>
      <c r="F507" s="1188"/>
      <c r="H507" s="1240">
        <f t="shared" si="33"/>
        <v>45273</v>
      </c>
      <c r="I507" s="1239"/>
      <c r="J507" s="1239"/>
      <c r="K507" s="1239"/>
      <c r="L507" s="1239"/>
      <c r="M507" s="1239">
        <f t="shared" si="32"/>
        <v>0</v>
      </c>
    </row>
    <row r="508" spans="1:13" outlineLevel="1">
      <c r="A508" s="1108">
        <v>14</v>
      </c>
      <c r="B508" s="1185">
        <f t="shared" si="34"/>
        <v>45274</v>
      </c>
      <c r="C508" s="1108">
        <v>350</v>
      </c>
      <c r="D508" s="1108">
        <v>305</v>
      </c>
      <c r="E508" s="1108">
        <f t="shared" si="31"/>
        <v>45</v>
      </c>
      <c r="F508" s="1187"/>
      <c r="H508" s="1240">
        <f t="shared" si="33"/>
        <v>45274</v>
      </c>
      <c r="I508" s="1239"/>
      <c r="J508" s="1239"/>
      <c r="K508" s="1239"/>
      <c r="L508" s="1239"/>
      <c r="M508" s="1239">
        <f t="shared" si="32"/>
        <v>0</v>
      </c>
    </row>
    <row r="509" spans="1:13" outlineLevel="1">
      <c r="A509" s="1108">
        <v>15</v>
      </c>
      <c r="B509" s="1185">
        <f t="shared" si="34"/>
        <v>45275</v>
      </c>
      <c r="C509" s="1108">
        <v>350</v>
      </c>
      <c r="D509" s="1108">
        <v>309</v>
      </c>
      <c r="E509" s="1108">
        <f t="shared" si="31"/>
        <v>41</v>
      </c>
      <c r="F509" s="1187"/>
      <c r="H509" s="1240">
        <f t="shared" si="33"/>
        <v>45275</v>
      </c>
      <c r="I509" s="1239"/>
      <c r="J509" s="1239"/>
      <c r="K509" s="1239"/>
      <c r="L509" s="1239"/>
      <c r="M509" s="1239">
        <f t="shared" si="32"/>
        <v>0</v>
      </c>
    </row>
    <row r="510" spans="1:13" outlineLevel="1">
      <c r="A510" s="1108">
        <v>16</v>
      </c>
      <c r="B510" s="1185">
        <f t="shared" si="34"/>
        <v>45276</v>
      </c>
      <c r="C510" s="1108">
        <v>350</v>
      </c>
      <c r="D510" s="1108">
        <v>315</v>
      </c>
      <c r="E510" s="1108">
        <f t="shared" si="31"/>
        <v>35</v>
      </c>
      <c r="F510" s="1187"/>
      <c r="H510" s="1240">
        <f t="shared" si="33"/>
        <v>45276</v>
      </c>
      <c r="I510" s="1239"/>
      <c r="J510" s="1239"/>
      <c r="K510" s="1239"/>
      <c r="L510" s="1239"/>
      <c r="M510" s="1239">
        <f t="shared" si="32"/>
        <v>0</v>
      </c>
    </row>
    <row r="511" spans="1:13" outlineLevel="1">
      <c r="A511" s="1108">
        <v>17</v>
      </c>
      <c r="B511" s="1185">
        <f t="shared" si="34"/>
        <v>45277</v>
      </c>
      <c r="C511" s="1108">
        <v>350</v>
      </c>
      <c r="D511" s="1108"/>
      <c r="E511" s="1108">
        <f t="shared" si="31"/>
        <v>350</v>
      </c>
      <c r="F511" s="1187"/>
      <c r="H511" s="1240">
        <f t="shared" si="33"/>
        <v>45277</v>
      </c>
      <c r="I511" s="1239"/>
      <c r="J511" s="1239"/>
      <c r="K511" s="1239"/>
      <c r="L511" s="1239"/>
      <c r="M511" s="1239">
        <f t="shared" si="32"/>
        <v>0</v>
      </c>
    </row>
    <row r="512" spans="1:13" outlineLevel="1">
      <c r="A512" s="1108">
        <v>18</v>
      </c>
      <c r="B512" s="1185">
        <f t="shared" si="34"/>
        <v>45278</v>
      </c>
      <c r="C512" s="1108">
        <v>350</v>
      </c>
      <c r="D512" s="1108">
        <v>311</v>
      </c>
      <c r="E512" s="1108">
        <f t="shared" si="31"/>
        <v>39</v>
      </c>
      <c r="F512" s="1187"/>
      <c r="H512" s="1240">
        <f t="shared" si="33"/>
        <v>45278</v>
      </c>
      <c r="I512" s="1239"/>
      <c r="J512" s="1239"/>
      <c r="K512" s="1239"/>
      <c r="L512" s="1239"/>
      <c r="M512" s="1239">
        <f t="shared" si="32"/>
        <v>0</v>
      </c>
    </row>
    <row r="513" spans="1:13" outlineLevel="1">
      <c r="A513" s="1108">
        <v>19</v>
      </c>
      <c r="B513" s="1185">
        <f t="shared" si="34"/>
        <v>45279</v>
      </c>
      <c r="C513" s="1108">
        <v>350</v>
      </c>
      <c r="D513" s="1108"/>
      <c r="E513" s="1108">
        <f t="shared" si="31"/>
        <v>350</v>
      </c>
      <c r="F513" s="1187"/>
      <c r="H513" s="1240">
        <f t="shared" si="33"/>
        <v>45279</v>
      </c>
      <c r="I513" s="1239"/>
      <c r="J513" s="1239"/>
      <c r="K513" s="1239"/>
      <c r="L513" s="1239"/>
      <c r="M513" s="1239">
        <f t="shared" si="32"/>
        <v>0</v>
      </c>
    </row>
    <row r="514" spans="1:13" outlineLevel="1">
      <c r="A514" s="1108">
        <v>20</v>
      </c>
      <c r="B514" s="1185">
        <f t="shared" si="34"/>
        <v>45280</v>
      </c>
      <c r="C514" s="1108">
        <v>350</v>
      </c>
      <c r="D514" s="1108"/>
      <c r="E514" s="1108">
        <f t="shared" si="31"/>
        <v>350</v>
      </c>
      <c r="F514" s="1187"/>
      <c r="H514" s="1240">
        <f t="shared" si="33"/>
        <v>45280</v>
      </c>
      <c r="I514" s="1239"/>
      <c r="J514" s="1239"/>
      <c r="K514" s="1239"/>
      <c r="L514" s="1239"/>
      <c r="M514" s="1239">
        <f t="shared" si="32"/>
        <v>0</v>
      </c>
    </row>
    <row r="515" spans="1:13" outlineLevel="1">
      <c r="A515" s="1108">
        <v>21</v>
      </c>
      <c r="B515" s="1185">
        <f t="shared" si="34"/>
        <v>45281</v>
      </c>
      <c r="C515" s="1108">
        <v>350</v>
      </c>
      <c r="D515" s="1108"/>
      <c r="E515" s="1108">
        <f t="shared" si="31"/>
        <v>350</v>
      </c>
      <c r="F515" s="1189"/>
      <c r="H515" s="1240">
        <f t="shared" si="33"/>
        <v>45281</v>
      </c>
      <c r="I515" s="1239"/>
      <c r="J515" s="1239"/>
      <c r="K515" s="1239"/>
      <c r="L515" s="1239"/>
      <c r="M515" s="1239">
        <f t="shared" si="32"/>
        <v>0</v>
      </c>
    </row>
    <row r="516" spans="1:13" outlineLevel="1">
      <c r="A516" s="1108">
        <v>22</v>
      </c>
      <c r="B516" s="1185">
        <f t="shared" si="34"/>
        <v>45282</v>
      </c>
      <c r="C516" s="1108">
        <v>350</v>
      </c>
      <c r="D516" s="1108"/>
      <c r="E516" s="1108">
        <f t="shared" si="31"/>
        <v>350</v>
      </c>
      <c r="F516" s="1189"/>
      <c r="H516" s="1240">
        <f t="shared" si="33"/>
        <v>45282</v>
      </c>
      <c r="I516" s="1239"/>
      <c r="J516" s="1239"/>
      <c r="K516" s="1239"/>
      <c r="L516" s="1239"/>
      <c r="M516" s="1239">
        <f t="shared" si="32"/>
        <v>0</v>
      </c>
    </row>
    <row r="517" spans="1:13" outlineLevel="1">
      <c r="A517" s="1108">
        <v>23</v>
      </c>
      <c r="B517" s="1185">
        <f t="shared" si="34"/>
        <v>45283</v>
      </c>
      <c r="C517" s="1108">
        <v>350</v>
      </c>
      <c r="D517" s="1108"/>
      <c r="E517" s="1108">
        <f t="shared" si="31"/>
        <v>350</v>
      </c>
      <c r="F517" s="1186"/>
      <c r="H517" s="1240">
        <f t="shared" si="33"/>
        <v>45283</v>
      </c>
      <c r="I517" s="1239"/>
      <c r="J517" s="1239"/>
      <c r="K517" s="1239"/>
      <c r="L517" s="1239"/>
      <c r="M517" s="1239">
        <f t="shared" si="32"/>
        <v>0</v>
      </c>
    </row>
    <row r="518" spans="1:13" outlineLevel="1">
      <c r="A518" s="1108">
        <v>24</v>
      </c>
      <c r="B518" s="1185">
        <f t="shared" si="34"/>
        <v>45284</v>
      </c>
      <c r="C518" s="1108">
        <v>350</v>
      </c>
      <c r="D518" s="1108"/>
      <c r="E518" s="1108">
        <f t="shared" si="31"/>
        <v>350</v>
      </c>
      <c r="F518" s="1189"/>
      <c r="H518" s="1240">
        <f t="shared" si="33"/>
        <v>45284</v>
      </c>
      <c r="I518" s="1239"/>
      <c r="J518" s="1239"/>
      <c r="K518" s="1239"/>
      <c r="L518" s="1239"/>
      <c r="M518" s="1239">
        <f t="shared" si="32"/>
        <v>0</v>
      </c>
    </row>
    <row r="519" spans="1:13" outlineLevel="1">
      <c r="A519" s="1108">
        <v>25</v>
      </c>
      <c r="B519" s="1185">
        <f t="shared" si="34"/>
        <v>45285</v>
      </c>
      <c r="C519" s="1108">
        <v>350</v>
      </c>
      <c r="D519" s="1108"/>
      <c r="E519" s="1108">
        <f t="shared" si="31"/>
        <v>350</v>
      </c>
      <c r="F519" s="1189"/>
      <c r="H519" s="1240">
        <f t="shared" si="33"/>
        <v>45285</v>
      </c>
      <c r="I519" s="1239"/>
      <c r="J519" s="1239"/>
      <c r="K519" s="1239"/>
      <c r="L519" s="1239"/>
      <c r="M519" s="1239">
        <f t="shared" si="32"/>
        <v>0</v>
      </c>
    </row>
    <row r="520" spans="1:13" outlineLevel="1">
      <c r="A520" s="1108">
        <v>26</v>
      </c>
      <c r="B520" s="1185">
        <f t="shared" si="34"/>
        <v>45286</v>
      </c>
      <c r="C520" s="1108">
        <v>350</v>
      </c>
      <c r="D520" s="1108"/>
      <c r="E520" s="1108">
        <f t="shared" si="31"/>
        <v>350</v>
      </c>
      <c r="F520" s="1186"/>
      <c r="H520" s="1240">
        <f t="shared" si="33"/>
        <v>45286</v>
      </c>
      <c r="I520" s="1239"/>
      <c r="J520" s="1239"/>
      <c r="K520" s="1239"/>
      <c r="L520" s="1239"/>
      <c r="M520" s="1239">
        <f t="shared" si="32"/>
        <v>0</v>
      </c>
    </row>
    <row r="521" spans="1:13" outlineLevel="1">
      <c r="A521" s="1108">
        <v>27</v>
      </c>
      <c r="B521" s="1185">
        <f t="shared" si="34"/>
        <v>45287</v>
      </c>
      <c r="C521" s="1108">
        <v>350</v>
      </c>
      <c r="D521" s="1108"/>
      <c r="E521" s="1108">
        <f t="shared" si="31"/>
        <v>350</v>
      </c>
      <c r="F521" s="1186"/>
      <c r="H521" s="1240">
        <f t="shared" si="33"/>
        <v>45287</v>
      </c>
      <c r="I521" s="1239"/>
      <c r="J521" s="1239"/>
      <c r="K521" s="1239"/>
      <c r="L521" s="1239"/>
      <c r="M521" s="1239">
        <f t="shared" si="32"/>
        <v>0</v>
      </c>
    </row>
    <row r="522" spans="1:13" outlineLevel="1">
      <c r="A522" s="1108">
        <v>28</v>
      </c>
      <c r="B522" s="1185">
        <f t="shared" si="34"/>
        <v>45288</v>
      </c>
      <c r="C522" s="1108">
        <v>350</v>
      </c>
      <c r="D522" s="1108"/>
      <c r="E522" s="1108">
        <f t="shared" si="31"/>
        <v>350</v>
      </c>
      <c r="F522" s="1186"/>
      <c r="H522" s="1240">
        <f t="shared" si="33"/>
        <v>45288</v>
      </c>
      <c r="I522" s="1239"/>
      <c r="J522" s="1239"/>
      <c r="K522" s="1239"/>
      <c r="L522" s="1239"/>
      <c r="M522" s="1239">
        <f t="shared" si="32"/>
        <v>0</v>
      </c>
    </row>
    <row r="523" spans="1:13" outlineLevel="1">
      <c r="A523" s="1108">
        <v>29</v>
      </c>
      <c r="B523" s="1185">
        <f t="shared" si="34"/>
        <v>45289</v>
      </c>
      <c r="C523" s="1108">
        <v>350</v>
      </c>
      <c r="D523" s="1108"/>
      <c r="E523" s="1108">
        <f t="shared" si="31"/>
        <v>350</v>
      </c>
      <c r="F523" s="1189"/>
      <c r="H523" s="1240">
        <f t="shared" si="33"/>
        <v>45289</v>
      </c>
      <c r="I523" s="1239"/>
      <c r="J523" s="1239"/>
      <c r="K523" s="1239"/>
      <c r="L523" s="1239"/>
      <c r="M523" s="1239">
        <f t="shared" si="32"/>
        <v>0</v>
      </c>
    </row>
    <row r="524" spans="1:13" outlineLevel="1">
      <c r="A524" s="1108">
        <v>30</v>
      </c>
      <c r="B524" s="1185">
        <f t="shared" si="34"/>
        <v>45290</v>
      </c>
      <c r="C524" s="1108">
        <v>350</v>
      </c>
      <c r="D524" s="1108"/>
      <c r="E524" s="1108">
        <f>C524-D524</f>
        <v>350</v>
      </c>
      <c r="F524" s="1189"/>
      <c r="H524" s="1240">
        <f t="shared" si="33"/>
        <v>45290</v>
      </c>
      <c r="I524" s="1239"/>
      <c r="J524" s="1239"/>
      <c r="K524" s="1239"/>
      <c r="L524" s="1239"/>
      <c r="M524" s="1239">
        <f t="shared" si="32"/>
        <v>0</v>
      </c>
    </row>
  </sheetData>
  <mergeCells count="4">
    <mergeCell ref="B1:C1"/>
    <mergeCell ref="F1:G1"/>
    <mergeCell ref="F23:F42"/>
    <mergeCell ref="I20:M20"/>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S180"/>
  <sheetViews>
    <sheetView showGridLines="0" zoomScale="55" zoomScaleNormal="55" workbookViewId="0">
      <pane xSplit="5" ySplit="3" topLeftCell="F135" activePane="bottomRight" state="frozen"/>
      <selection activeCell="F110" sqref="F110"/>
      <selection pane="topRight" activeCell="F110" sqref="F110"/>
      <selection pane="bottomLeft" activeCell="F110" sqref="F110"/>
      <selection pane="bottomRight" activeCell="F110" sqref="F110"/>
    </sheetView>
  </sheetViews>
  <sheetFormatPr defaultColWidth="8.7265625" defaultRowHeight="14.5"/>
  <cols>
    <col min="1" max="1" width="6.453125" style="184" customWidth="1"/>
    <col min="2" max="2" width="18.453125" style="184" customWidth="1"/>
    <col min="3" max="3" width="14.26953125" style="184" customWidth="1"/>
    <col min="4" max="4" width="9" style="184" customWidth="1"/>
    <col min="5" max="5" width="11.7265625" style="184" hidden="1" customWidth="1"/>
    <col min="6" max="10" width="13.453125" style="184" customWidth="1"/>
    <col min="11" max="11" width="16.26953125" style="184" hidden="1" customWidth="1"/>
    <col min="12" max="12" width="51.7265625" style="257" customWidth="1"/>
    <col min="13" max="13" width="14.26953125" style="184" bestFit="1" customWidth="1"/>
    <col min="14" max="17" width="14.54296875" style="184" customWidth="1"/>
    <col min="18" max="16384" width="8.7265625" style="184"/>
  </cols>
  <sheetData>
    <row r="1" spans="1:19" ht="15" thickBot="1"/>
    <row r="2" spans="1:19" ht="28.5" customHeight="1">
      <c r="A2" s="1514" t="s">
        <v>667</v>
      </c>
      <c r="B2" s="1512" t="s">
        <v>668</v>
      </c>
      <c r="C2" s="1512" t="s">
        <v>669</v>
      </c>
      <c r="D2" s="1512" t="s">
        <v>670</v>
      </c>
      <c r="E2" s="1512" t="s">
        <v>671</v>
      </c>
      <c r="F2" s="1512" t="s">
        <v>672</v>
      </c>
      <c r="G2" s="1512"/>
      <c r="H2" s="1512"/>
      <c r="I2" s="1512"/>
      <c r="J2" s="1512"/>
      <c r="K2" s="1512" t="s">
        <v>673</v>
      </c>
      <c r="L2" s="1512" t="s">
        <v>68</v>
      </c>
      <c r="M2" s="1512" t="s">
        <v>674</v>
      </c>
      <c r="N2" s="1512" t="s">
        <v>675</v>
      </c>
      <c r="O2" s="1516"/>
      <c r="P2" s="1512" t="s">
        <v>676</v>
      </c>
      <c r="Q2" s="1517"/>
    </row>
    <row r="3" spans="1:19" ht="46.4" customHeight="1">
      <c r="A3" s="1515"/>
      <c r="B3" s="1513"/>
      <c r="C3" s="1513"/>
      <c r="D3" s="1513"/>
      <c r="E3" s="1513"/>
      <c r="F3" s="750" t="s">
        <v>427</v>
      </c>
      <c r="G3" s="750" t="s">
        <v>677</v>
      </c>
      <c r="H3" s="750" t="s">
        <v>678</v>
      </c>
      <c r="I3" s="750" t="s">
        <v>679</v>
      </c>
      <c r="J3" s="750" t="s">
        <v>204</v>
      </c>
      <c r="K3" s="1513"/>
      <c r="L3" s="1513"/>
      <c r="M3" s="1513"/>
      <c r="N3" s="750" t="s">
        <v>680</v>
      </c>
      <c r="O3" s="751" t="s">
        <v>681</v>
      </c>
      <c r="P3" s="750" t="s">
        <v>680</v>
      </c>
      <c r="Q3" s="752" t="str">
        <f>O3</f>
        <v>Front availability</v>
      </c>
      <c r="R3" s="184" t="s">
        <v>927</v>
      </c>
      <c r="S3" s="184" t="s">
        <v>512</v>
      </c>
    </row>
    <row r="4" spans="1:19" ht="29.9" customHeight="1">
      <c r="A4" s="1495">
        <v>1</v>
      </c>
      <c r="B4" s="1498" t="s">
        <v>682</v>
      </c>
      <c r="C4" s="735" t="s">
        <v>683</v>
      </c>
      <c r="D4" s="735">
        <v>0</v>
      </c>
      <c r="E4" s="735"/>
      <c r="F4" s="735"/>
      <c r="G4" s="735"/>
      <c r="H4" s="735"/>
      <c r="I4" s="735"/>
      <c r="J4" s="735"/>
      <c r="K4" s="735"/>
      <c r="L4" s="734" t="s">
        <v>684</v>
      </c>
      <c r="M4" s="735"/>
      <c r="N4" s="735"/>
      <c r="O4" s="747"/>
      <c r="P4" s="735"/>
      <c r="Q4" s="696"/>
    </row>
    <row r="5" spans="1:19" ht="29.9" customHeight="1">
      <c r="A5" s="1495"/>
      <c r="B5" s="1498"/>
      <c r="C5" s="735" t="s">
        <v>685</v>
      </c>
      <c r="D5" s="735">
        <v>4</v>
      </c>
      <c r="E5" s="735" t="s">
        <v>686</v>
      </c>
      <c r="F5" s="736" t="s">
        <v>687</v>
      </c>
      <c r="G5" s="736" t="s">
        <v>687</v>
      </c>
      <c r="H5" s="736" t="s">
        <v>687</v>
      </c>
      <c r="I5" s="736" t="s">
        <v>687</v>
      </c>
      <c r="J5" s="736" t="s">
        <v>687</v>
      </c>
      <c r="K5" s="735" t="s">
        <v>688</v>
      </c>
      <c r="L5" s="734"/>
      <c r="M5" s="735" t="s">
        <v>706</v>
      </c>
      <c r="N5" s="735">
        <v>0</v>
      </c>
      <c r="O5" s="747">
        <v>4</v>
      </c>
      <c r="P5" s="735"/>
      <c r="Q5" s="696"/>
      <c r="S5" s="1511" t="s">
        <v>928</v>
      </c>
    </row>
    <row r="6" spans="1:19" ht="29.9" customHeight="1">
      <c r="A6" s="1495"/>
      <c r="B6" s="1498"/>
      <c r="C6" s="735" t="s">
        <v>689</v>
      </c>
      <c r="D6" s="735">
        <v>2</v>
      </c>
      <c r="E6" s="735"/>
      <c r="F6" s="736" t="s">
        <v>687</v>
      </c>
      <c r="G6" s="736" t="s">
        <v>687</v>
      </c>
      <c r="H6" s="736" t="s">
        <v>687</v>
      </c>
      <c r="I6" s="736" t="s">
        <v>687</v>
      </c>
      <c r="J6" s="736" t="s">
        <v>687</v>
      </c>
      <c r="K6" s="735" t="s">
        <v>691</v>
      </c>
      <c r="L6" s="734"/>
      <c r="M6" s="735" t="s">
        <v>706</v>
      </c>
      <c r="N6" s="735">
        <v>0</v>
      </c>
      <c r="O6" s="747">
        <v>2</v>
      </c>
      <c r="P6" s="735"/>
      <c r="Q6" s="696"/>
      <c r="S6" s="1511"/>
    </row>
    <row r="7" spans="1:19" ht="29.9" customHeight="1">
      <c r="A7" s="1495"/>
      <c r="B7" s="1498"/>
      <c r="C7" s="735" t="s">
        <v>693</v>
      </c>
      <c r="D7" s="735">
        <v>2</v>
      </c>
      <c r="E7" s="735"/>
      <c r="F7" s="736" t="s">
        <v>687</v>
      </c>
      <c r="G7" s="736" t="s">
        <v>687</v>
      </c>
      <c r="H7" s="736" t="s">
        <v>687</v>
      </c>
      <c r="I7" s="736" t="s">
        <v>687</v>
      </c>
      <c r="J7" s="736" t="s">
        <v>687</v>
      </c>
      <c r="K7" s="735" t="s">
        <v>691</v>
      </c>
      <c r="L7" s="734"/>
      <c r="M7" s="735" t="s">
        <v>706</v>
      </c>
      <c r="N7" s="735">
        <v>0</v>
      </c>
      <c r="O7" s="747">
        <v>2</v>
      </c>
      <c r="P7" s="735"/>
      <c r="Q7" s="696"/>
      <c r="S7" s="1511"/>
    </row>
    <row r="8" spans="1:19" ht="29.9" customHeight="1">
      <c r="A8" s="1495"/>
      <c r="B8" s="1498"/>
      <c r="C8" s="735" t="s">
        <v>694</v>
      </c>
      <c r="D8" s="735">
        <v>2</v>
      </c>
      <c r="E8" s="735"/>
      <c r="F8" s="736" t="s">
        <v>687</v>
      </c>
      <c r="G8" s="736" t="s">
        <v>687</v>
      </c>
      <c r="H8" s="736" t="s">
        <v>687</v>
      </c>
      <c r="I8" s="736" t="s">
        <v>687</v>
      </c>
      <c r="J8" s="736" t="s">
        <v>687</v>
      </c>
      <c r="K8" s="735" t="s">
        <v>691</v>
      </c>
      <c r="L8" s="734"/>
      <c r="M8" s="735" t="s">
        <v>706</v>
      </c>
      <c r="N8" s="735">
        <v>0</v>
      </c>
      <c r="O8" s="747">
        <v>2</v>
      </c>
      <c r="P8" s="735"/>
      <c r="Q8" s="696"/>
      <c r="S8" s="1511"/>
    </row>
    <row r="9" spans="1:19" ht="29.9" customHeight="1">
      <c r="A9" s="1495"/>
      <c r="B9" s="1498"/>
      <c r="C9" s="735" t="s">
        <v>695</v>
      </c>
      <c r="D9" s="735">
        <v>12</v>
      </c>
      <c r="E9" s="735"/>
      <c r="F9" s="736" t="s">
        <v>687</v>
      </c>
      <c r="G9" s="736" t="s">
        <v>687</v>
      </c>
      <c r="H9" s="736" t="s">
        <v>687</v>
      </c>
      <c r="I9" s="736" t="s">
        <v>687</v>
      </c>
      <c r="J9" s="736" t="s">
        <v>687</v>
      </c>
      <c r="K9" s="735" t="s">
        <v>691</v>
      </c>
      <c r="L9" s="734"/>
      <c r="M9" s="735" t="s">
        <v>706</v>
      </c>
      <c r="N9" s="735">
        <v>0</v>
      </c>
      <c r="O9" s="747">
        <v>12</v>
      </c>
      <c r="P9" s="735"/>
      <c r="Q9" s="696"/>
      <c r="S9" s="1511"/>
    </row>
    <row r="10" spans="1:19" ht="29.9" customHeight="1">
      <c r="A10" s="1495"/>
      <c r="B10" s="1498"/>
      <c r="C10" s="735" t="s">
        <v>696</v>
      </c>
      <c r="D10" s="735">
        <v>2</v>
      </c>
      <c r="E10" s="735"/>
      <c r="F10" s="736" t="s">
        <v>687</v>
      </c>
      <c r="G10" s="736" t="s">
        <v>687</v>
      </c>
      <c r="H10" s="736" t="s">
        <v>687</v>
      </c>
      <c r="I10" s="736" t="s">
        <v>687</v>
      </c>
      <c r="J10" s="736" t="s">
        <v>687</v>
      </c>
      <c r="K10" s="735" t="s">
        <v>697</v>
      </c>
      <c r="L10" s="734"/>
      <c r="M10" s="735" t="s">
        <v>706</v>
      </c>
      <c r="N10" s="735">
        <v>0</v>
      </c>
      <c r="O10" s="747">
        <v>2</v>
      </c>
      <c r="P10" s="735"/>
      <c r="Q10" s="696"/>
    </row>
    <row r="11" spans="1:19" ht="29.9" customHeight="1">
      <c r="A11" s="1495"/>
      <c r="B11" s="1498"/>
      <c r="C11" s="735" t="s">
        <v>698</v>
      </c>
      <c r="D11" s="735">
        <v>2</v>
      </c>
      <c r="E11" s="735"/>
      <c r="F11" s="736" t="s">
        <v>687</v>
      </c>
      <c r="G11" s="736" t="s">
        <v>687</v>
      </c>
      <c r="H11" s="736" t="s">
        <v>687</v>
      </c>
      <c r="I11" s="736" t="s">
        <v>687</v>
      </c>
      <c r="J11" s="736" t="s">
        <v>687</v>
      </c>
      <c r="K11" s="735" t="s">
        <v>688</v>
      </c>
      <c r="L11" s="734"/>
      <c r="M11" s="735" t="s">
        <v>706</v>
      </c>
      <c r="N11" s="735">
        <v>0</v>
      </c>
      <c r="O11" s="747">
        <v>2</v>
      </c>
      <c r="P11" s="735"/>
      <c r="Q11" s="696"/>
    </row>
    <row r="12" spans="1:19" ht="29.9" customHeight="1">
      <c r="A12" s="1495"/>
      <c r="B12" s="1498"/>
      <c r="C12" s="735" t="s">
        <v>699</v>
      </c>
      <c r="D12" s="735">
        <f>76-68</f>
        <v>8</v>
      </c>
      <c r="E12" s="735"/>
      <c r="F12" s="736" t="s">
        <v>687</v>
      </c>
      <c r="G12" s="736" t="s">
        <v>687</v>
      </c>
      <c r="H12" s="736" t="s">
        <v>687</v>
      </c>
      <c r="I12" s="736" t="s">
        <v>687</v>
      </c>
      <c r="J12" s="736" t="s">
        <v>687</v>
      </c>
      <c r="K12" s="735" t="s">
        <v>697</v>
      </c>
      <c r="L12" s="734"/>
      <c r="M12" s="735" t="s">
        <v>706</v>
      </c>
      <c r="N12" s="735">
        <v>0</v>
      </c>
      <c r="O12" s="747">
        <v>8</v>
      </c>
      <c r="P12" s="735"/>
      <c r="Q12" s="696"/>
    </row>
    <row r="13" spans="1:19" ht="29.9" customHeight="1">
      <c r="A13" s="1495"/>
      <c r="B13" s="1498"/>
      <c r="C13" s="735" t="s">
        <v>701</v>
      </c>
      <c r="D13" s="735">
        <v>6</v>
      </c>
      <c r="E13" s="735"/>
      <c r="F13" s="736" t="s">
        <v>687</v>
      </c>
      <c r="G13" s="736" t="s">
        <v>687</v>
      </c>
      <c r="H13" s="736" t="s">
        <v>687</v>
      </c>
      <c r="I13" s="736" t="s">
        <v>687</v>
      </c>
      <c r="J13" s="736" t="s">
        <v>687</v>
      </c>
      <c r="K13" s="735" t="s">
        <v>690</v>
      </c>
      <c r="L13" s="734" t="s">
        <v>702</v>
      </c>
      <c r="M13" s="735" t="s">
        <v>706</v>
      </c>
      <c r="N13" s="735">
        <v>0</v>
      </c>
      <c r="O13" s="747">
        <v>6</v>
      </c>
      <c r="P13" s="735"/>
      <c r="Q13" s="696"/>
    </row>
    <row r="14" spans="1:19" ht="29.9" customHeight="1" thickBot="1">
      <c r="A14" s="1496"/>
      <c r="B14" s="1499"/>
      <c r="C14" s="697"/>
      <c r="D14" s="698">
        <f>SUM(D4:D13)</f>
        <v>40</v>
      </c>
      <c r="E14" s="697"/>
      <c r="F14" s="698">
        <f>SUMIFS($D$4:$D$13,F4:F13, $F$5)</f>
        <v>40</v>
      </c>
      <c r="G14" s="698">
        <f t="shared" ref="G14:J14" si="0">SUMIFS($D$4:$D$13,G4:G13, $F$5)</f>
        <v>40</v>
      </c>
      <c r="H14" s="698">
        <f t="shared" si="0"/>
        <v>40</v>
      </c>
      <c r="I14" s="698">
        <f t="shared" si="0"/>
        <v>40</v>
      </c>
      <c r="J14" s="698">
        <f t="shared" si="0"/>
        <v>40</v>
      </c>
      <c r="K14" s="697">
        <f t="shared" ref="K14" si="1">COUNTIF(K4:K13,K10)</f>
        <v>2</v>
      </c>
      <c r="L14" s="699"/>
      <c r="M14" s="697"/>
      <c r="N14" s="700">
        <f>SUM(N5:N13)</f>
        <v>0</v>
      </c>
      <c r="O14" s="700">
        <f>SUM(O5:O13)</f>
        <v>40</v>
      </c>
      <c r="P14" s="698">
        <f>N14*Summary!E18</f>
        <v>0</v>
      </c>
      <c r="Q14" s="746">
        <f>O14*Summary!E18</f>
        <v>2414</v>
      </c>
    </row>
    <row r="15" spans="1:19" ht="29.9" customHeight="1" thickBot="1">
      <c r="A15" s="1494">
        <v>2</v>
      </c>
      <c r="B15" s="1497" t="s">
        <v>703</v>
      </c>
      <c r="C15" s="249" t="s">
        <v>2439</v>
      </c>
      <c r="D15" s="249">
        <v>14</v>
      </c>
      <c r="E15" s="249"/>
      <c r="F15" s="736" t="s">
        <v>687</v>
      </c>
      <c r="G15" s="736" t="s">
        <v>687</v>
      </c>
      <c r="H15" s="736" t="s">
        <v>687</v>
      </c>
      <c r="I15" s="736" t="s">
        <v>687</v>
      </c>
      <c r="J15" s="736" t="s">
        <v>687</v>
      </c>
      <c r="K15" s="249" t="s">
        <v>704</v>
      </c>
      <c r="L15" s="734" t="s">
        <v>702</v>
      </c>
      <c r="M15" s="735" t="s">
        <v>706</v>
      </c>
      <c r="N15" s="249">
        <v>0</v>
      </c>
      <c r="O15" s="252">
        <v>14</v>
      </c>
      <c r="P15" s="249"/>
      <c r="Q15" s="253"/>
    </row>
    <row r="16" spans="1:19" ht="29.9" customHeight="1">
      <c r="A16" s="1500"/>
      <c r="B16" s="1501"/>
      <c r="C16" s="600">
        <v>90</v>
      </c>
      <c r="D16" s="600">
        <v>2</v>
      </c>
      <c r="E16" s="600"/>
      <c r="F16" s="250" t="s">
        <v>252</v>
      </c>
      <c r="G16" s="250" t="s">
        <v>690</v>
      </c>
      <c r="H16" s="250" t="s">
        <v>690</v>
      </c>
      <c r="I16" s="250" t="s">
        <v>690</v>
      </c>
      <c r="J16" s="250" t="s">
        <v>690</v>
      </c>
      <c r="K16" s="600"/>
      <c r="L16" s="734" t="s">
        <v>702</v>
      </c>
      <c r="M16" s="735" t="s">
        <v>706</v>
      </c>
      <c r="N16" s="600">
        <v>0</v>
      </c>
      <c r="O16" s="927">
        <v>2</v>
      </c>
      <c r="P16" s="600"/>
      <c r="Q16" s="473"/>
    </row>
    <row r="17" spans="1:17" ht="29.9" customHeight="1">
      <c r="A17" s="1500"/>
      <c r="B17" s="1502"/>
      <c r="C17" s="470">
        <v>91</v>
      </c>
      <c r="D17" s="470">
        <v>2</v>
      </c>
      <c r="E17" s="470"/>
      <c r="F17" s="736" t="s">
        <v>687</v>
      </c>
      <c r="G17" s="736" t="s">
        <v>687</v>
      </c>
      <c r="H17" s="736" t="s">
        <v>687</v>
      </c>
      <c r="I17" s="736" t="s">
        <v>687</v>
      </c>
      <c r="J17" s="736" t="s">
        <v>687</v>
      </c>
      <c r="K17" s="470"/>
      <c r="L17" s="471"/>
      <c r="M17" s="735" t="s">
        <v>706</v>
      </c>
      <c r="N17" s="470">
        <v>0</v>
      </c>
      <c r="O17" s="472">
        <v>2</v>
      </c>
      <c r="P17" s="470"/>
      <c r="Q17" s="473"/>
    </row>
    <row r="18" spans="1:17" ht="29.9" customHeight="1">
      <c r="A18" s="1495"/>
      <c r="B18" s="1498"/>
      <c r="C18" s="735">
        <v>92</v>
      </c>
      <c r="D18" s="735">
        <v>2</v>
      </c>
      <c r="E18" s="735"/>
      <c r="F18" s="736" t="s">
        <v>687</v>
      </c>
      <c r="G18" s="736" t="s">
        <v>687</v>
      </c>
      <c r="H18" s="736" t="s">
        <v>687</v>
      </c>
      <c r="I18" s="736" t="s">
        <v>687</v>
      </c>
      <c r="J18" s="736" t="s">
        <v>687</v>
      </c>
      <c r="K18" s="735" t="s">
        <v>705</v>
      </c>
      <c r="L18" s="734"/>
      <c r="M18" s="735" t="s">
        <v>706</v>
      </c>
      <c r="N18" s="735">
        <v>0</v>
      </c>
      <c r="O18" s="747">
        <v>2</v>
      </c>
      <c r="P18" s="735"/>
      <c r="Q18" s="696"/>
    </row>
    <row r="19" spans="1:17" ht="29.9" customHeight="1">
      <c r="A19" s="1495"/>
      <c r="B19" s="1498"/>
      <c r="C19" s="735">
        <v>93</v>
      </c>
      <c r="D19" s="735">
        <v>2</v>
      </c>
      <c r="E19" s="735"/>
      <c r="F19" s="736" t="s">
        <v>687</v>
      </c>
      <c r="G19" s="736" t="s">
        <v>687</v>
      </c>
      <c r="H19" s="736" t="s">
        <v>687</v>
      </c>
      <c r="I19" s="736" t="s">
        <v>687</v>
      </c>
      <c r="J19" s="736" t="s">
        <v>687</v>
      </c>
      <c r="K19" s="735" t="s">
        <v>705</v>
      </c>
      <c r="L19" s="734"/>
      <c r="M19" s="735" t="s">
        <v>706</v>
      </c>
      <c r="N19" s="735">
        <v>0</v>
      </c>
      <c r="O19" s="747">
        <v>2</v>
      </c>
      <c r="P19" s="735"/>
      <c r="Q19" s="696"/>
    </row>
    <row r="20" spans="1:17" ht="29.9" customHeight="1">
      <c r="A20" s="1495"/>
      <c r="B20" s="1498"/>
      <c r="C20" s="735">
        <v>94</v>
      </c>
      <c r="D20" s="735">
        <v>2</v>
      </c>
      <c r="E20" s="735" t="s">
        <v>707</v>
      </c>
      <c r="F20" s="736" t="s">
        <v>687</v>
      </c>
      <c r="G20" s="736" t="s">
        <v>687</v>
      </c>
      <c r="H20" s="736" t="s">
        <v>687</v>
      </c>
      <c r="I20" s="736" t="s">
        <v>687</v>
      </c>
      <c r="J20" s="736" t="s">
        <v>687</v>
      </c>
      <c r="K20" s="735" t="s">
        <v>688</v>
      </c>
      <c r="L20" s="734"/>
      <c r="M20" s="735" t="s">
        <v>706</v>
      </c>
      <c r="N20" s="735">
        <v>0</v>
      </c>
      <c r="O20" s="747">
        <v>2</v>
      </c>
      <c r="P20" s="735"/>
      <c r="Q20" s="696"/>
    </row>
    <row r="21" spans="1:17" ht="29.9" customHeight="1">
      <c r="A21" s="1495"/>
      <c r="B21" s="1498"/>
      <c r="C21" s="735">
        <v>95</v>
      </c>
      <c r="D21" s="735">
        <v>2</v>
      </c>
      <c r="E21" s="735"/>
      <c r="F21" s="736" t="s">
        <v>687</v>
      </c>
      <c r="G21" s="736" t="s">
        <v>687</v>
      </c>
      <c r="H21" s="736" t="s">
        <v>687</v>
      </c>
      <c r="I21" s="736" t="s">
        <v>687</v>
      </c>
      <c r="J21" s="736" t="s">
        <v>687</v>
      </c>
      <c r="K21" s="735" t="s">
        <v>705</v>
      </c>
      <c r="L21" s="734"/>
      <c r="M21" s="735" t="s">
        <v>706</v>
      </c>
      <c r="N21" s="735">
        <v>0</v>
      </c>
      <c r="O21" s="747">
        <v>2</v>
      </c>
      <c r="P21" s="735"/>
      <c r="Q21" s="696"/>
    </row>
    <row r="22" spans="1:17" ht="29.9" customHeight="1">
      <c r="A22" s="1495"/>
      <c r="B22" s="1498"/>
      <c r="C22" s="735">
        <v>96</v>
      </c>
      <c r="D22" s="735">
        <v>2</v>
      </c>
      <c r="E22" s="735"/>
      <c r="F22" s="736" t="s">
        <v>687</v>
      </c>
      <c r="G22" s="736" t="s">
        <v>687</v>
      </c>
      <c r="H22" s="736" t="s">
        <v>687</v>
      </c>
      <c r="I22" s="736" t="s">
        <v>687</v>
      </c>
      <c r="J22" s="736" t="s">
        <v>687</v>
      </c>
      <c r="K22" s="735" t="s">
        <v>705</v>
      </c>
      <c r="L22" s="734"/>
      <c r="M22" s="735" t="s">
        <v>706</v>
      </c>
      <c r="N22" s="735">
        <v>0</v>
      </c>
      <c r="O22" s="747">
        <v>2</v>
      </c>
      <c r="P22" s="735"/>
      <c r="Q22" s="696"/>
    </row>
    <row r="23" spans="1:17" ht="29.9" customHeight="1" thickBot="1">
      <c r="A23" s="1496"/>
      <c r="B23" s="1499"/>
      <c r="C23" s="697"/>
      <c r="D23" s="698">
        <f>SUM(D15:D22)</f>
        <v>28</v>
      </c>
      <c r="E23" s="735"/>
      <c r="F23" s="698">
        <f>SUMIFS($D$15:$D$22, F15:F22, $F$18)</f>
        <v>26</v>
      </c>
      <c r="G23" s="698">
        <f t="shared" ref="G23:J23" si="2">SUMIFS($D$15:$D$22, G15:G22, $F$18)</f>
        <v>26</v>
      </c>
      <c r="H23" s="698">
        <f t="shared" si="2"/>
        <v>26</v>
      </c>
      <c r="I23" s="698">
        <f t="shared" si="2"/>
        <v>26</v>
      </c>
      <c r="J23" s="698">
        <f t="shared" si="2"/>
        <v>26</v>
      </c>
      <c r="K23" s="697"/>
      <c r="L23" s="699"/>
      <c r="M23" s="697"/>
      <c r="N23" s="698">
        <f>SUM(N15:N22)</f>
        <v>0</v>
      </c>
      <c r="O23" s="698">
        <f>SUM(O15:O22)</f>
        <v>28</v>
      </c>
      <c r="P23" s="748">
        <f>N23*Summary!E19</f>
        <v>0</v>
      </c>
      <c r="Q23" s="749">
        <f>O23*Summary!E19</f>
        <v>1408</v>
      </c>
    </row>
    <row r="24" spans="1:17" ht="29.9" customHeight="1">
      <c r="A24" s="1488">
        <v>3</v>
      </c>
      <c r="B24" s="1491" t="s">
        <v>708</v>
      </c>
      <c r="C24" s="735" t="s">
        <v>1361</v>
      </c>
      <c r="D24" s="735">
        <v>3</v>
      </c>
      <c r="E24" s="735"/>
      <c r="F24" s="736" t="s">
        <v>687</v>
      </c>
      <c r="G24" s="736" t="s">
        <v>687</v>
      </c>
      <c r="H24" s="736" t="s">
        <v>687</v>
      </c>
      <c r="I24" s="736" t="s">
        <v>687</v>
      </c>
      <c r="J24" s="736" t="s">
        <v>687</v>
      </c>
      <c r="K24" s="762"/>
      <c r="L24" s="763"/>
      <c r="M24" s="735" t="s">
        <v>706</v>
      </c>
      <c r="N24" s="735">
        <v>0</v>
      </c>
      <c r="O24" s="735">
        <v>3</v>
      </c>
      <c r="P24" s="764"/>
      <c r="Q24" s="765"/>
    </row>
    <row r="25" spans="1:17" ht="29.9" customHeight="1">
      <c r="A25" s="1489"/>
      <c r="B25" s="1492"/>
      <c r="C25" s="735" t="s">
        <v>1362</v>
      </c>
      <c r="D25" s="735">
        <v>3</v>
      </c>
      <c r="E25" s="735"/>
      <c r="F25" s="736" t="s">
        <v>687</v>
      </c>
      <c r="G25" s="736" t="s">
        <v>687</v>
      </c>
      <c r="H25" s="736" t="s">
        <v>687</v>
      </c>
      <c r="I25" s="736" t="s">
        <v>687</v>
      </c>
      <c r="J25" s="736" t="s">
        <v>687</v>
      </c>
      <c r="K25" s="735"/>
      <c r="L25" s="734"/>
      <c r="M25" s="735" t="s">
        <v>706</v>
      </c>
      <c r="N25" s="735">
        <v>0</v>
      </c>
      <c r="O25" s="735">
        <v>3</v>
      </c>
      <c r="P25" s="764"/>
      <c r="Q25" s="765"/>
    </row>
    <row r="26" spans="1:17" ht="29.9" customHeight="1">
      <c r="A26" s="1489"/>
      <c r="B26" s="1492"/>
      <c r="C26" s="735" t="s">
        <v>1363</v>
      </c>
      <c r="D26" s="735">
        <v>3</v>
      </c>
      <c r="E26" s="735"/>
      <c r="F26" s="736" t="s">
        <v>687</v>
      </c>
      <c r="G26" s="736" t="s">
        <v>687</v>
      </c>
      <c r="H26" s="736" t="s">
        <v>687</v>
      </c>
      <c r="I26" s="736" t="s">
        <v>687</v>
      </c>
      <c r="J26" s="736" t="s">
        <v>687</v>
      </c>
      <c r="K26" s="735"/>
      <c r="L26" s="734"/>
      <c r="M26" s="735" t="s">
        <v>706</v>
      </c>
      <c r="N26" s="735">
        <v>0</v>
      </c>
      <c r="O26" s="735">
        <v>3</v>
      </c>
      <c r="P26" s="764"/>
      <c r="Q26" s="765"/>
    </row>
    <row r="27" spans="1:17" ht="29.9" customHeight="1" thickBot="1">
      <c r="A27" s="1489"/>
      <c r="B27" s="1492"/>
      <c r="C27" s="735" t="s">
        <v>1364</v>
      </c>
      <c r="D27" s="735">
        <v>3</v>
      </c>
      <c r="E27" s="735"/>
      <c r="F27" s="736" t="s">
        <v>687</v>
      </c>
      <c r="G27" s="736" t="s">
        <v>687</v>
      </c>
      <c r="H27" s="736" t="s">
        <v>687</v>
      </c>
      <c r="I27" s="736" t="s">
        <v>687</v>
      </c>
      <c r="J27" s="736" t="s">
        <v>687</v>
      </c>
      <c r="K27" s="735"/>
      <c r="L27" s="734"/>
      <c r="M27" s="735" t="s">
        <v>706</v>
      </c>
      <c r="N27" s="735">
        <v>0</v>
      </c>
      <c r="O27" s="735">
        <v>3</v>
      </c>
      <c r="P27" s="764"/>
      <c r="Q27" s="765"/>
    </row>
    <row r="28" spans="1:17" ht="29.9" customHeight="1">
      <c r="A28" s="1489"/>
      <c r="B28" s="1492"/>
      <c r="C28" s="735" t="s">
        <v>1365</v>
      </c>
      <c r="D28" s="735">
        <v>3</v>
      </c>
      <c r="E28" s="735"/>
      <c r="F28" s="736" t="s">
        <v>687</v>
      </c>
      <c r="G28" s="736" t="s">
        <v>687</v>
      </c>
      <c r="H28" s="736" t="s">
        <v>687</v>
      </c>
      <c r="I28" s="736" t="s">
        <v>687</v>
      </c>
      <c r="J28" s="736" t="s">
        <v>687</v>
      </c>
      <c r="K28" s="735" t="s">
        <v>690</v>
      </c>
      <c r="L28" s="734"/>
      <c r="M28" s="735" t="s">
        <v>706</v>
      </c>
      <c r="N28" s="735">
        <v>0</v>
      </c>
      <c r="O28" s="735">
        <v>3</v>
      </c>
      <c r="P28" s="249"/>
      <c r="Q28" s="253"/>
    </row>
    <row r="29" spans="1:17" ht="29.9" customHeight="1">
      <c r="A29" s="1489"/>
      <c r="B29" s="1492"/>
      <c r="C29" s="735" t="s">
        <v>1853</v>
      </c>
      <c r="D29" s="735">
        <v>3</v>
      </c>
      <c r="E29" s="735"/>
      <c r="F29" s="736" t="s">
        <v>687</v>
      </c>
      <c r="G29" s="736" t="s">
        <v>687</v>
      </c>
      <c r="H29" s="736" t="s">
        <v>687</v>
      </c>
      <c r="I29" s="736" t="s">
        <v>687</v>
      </c>
      <c r="J29" s="736" t="s">
        <v>687</v>
      </c>
      <c r="K29" s="735" t="s">
        <v>709</v>
      </c>
      <c r="L29" s="734"/>
      <c r="M29" s="735" t="s">
        <v>706</v>
      </c>
      <c r="N29" s="735">
        <v>0</v>
      </c>
      <c r="O29" s="747">
        <v>3</v>
      </c>
      <c r="P29" s="735"/>
      <c r="Q29" s="696"/>
    </row>
    <row r="30" spans="1:17" ht="29.9" customHeight="1">
      <c r="A30" s="1489"/>
      <c r="B30" s="1492"/>
      <c r="C30" s="735" t="s">
        <v>1852</v>
      </c>
      <c r="D30" s="826">
        <v>3</v>
      </c>
      <c r="E30" s="826"/>
      <c r="F30" s="736" t="s">
        <v>687</v>
      </c>
      <c r="G30" s="736" t="s">
        <v>687</v>
      </c>
      <c r="H30" s="736" t="s">
        <v>687</v>
      </c>
      <c r="I30" s="736" t="s">
        <v>687</v>
      </c>
      <c r="J30" s="736" t="s">
        <v>687</v>
      </c>
      <c r="K30" s="826"/>
      <c r="L30" s="859"/>
      <c r="M30" s="735" t="s">
        <v>706</v>
      </c>
      <c r="N30" s="826">
        <v>0</v>
      </c>
      <c r="O30" s="860">
        <v>3</v>
      </c>
      <c r="P30" s="826"/>
      <c r="Q30" s="861"/>
    </row>
    <row r="31" spans="1:17" ht="29.9" customHeight="1">
      <c r="A31" s="1489"/>
      <c r="B31" s="1492"/>
      <c r="C31" s="735" t="s">
        <v>710</v>
      </c>
      <c r="D31" s="735">
        <f>3+3</f>
        <v>6</v>
      </c>
      <c r="E31" s="735"/>
      <c r="F31" s="736" t="s">
        <v>687</v>
      </c>
      <c r="G31" s="736" t="s">
        <v>687</v>
      </c>
      <c r="H31" s="736" t="s">
        <v>687</v>
      </c>
      <c r="I31" s="736" t="s">
        <v>687</v>
      </c>
      <c r="J31" s="736" t="s">
        <v>687</v>
      </c>
      <c r="K31" s="735" t="s">
        <v>690</v>
      </c>
      <c r="L31" s="734"/>
      <c r="M31" s="735" t="s">
        <v>706</v>
      </c>
      <c r="N31" s="735">
        <v>0</v>
      </c>
      <c r="O31" s="747">
        <v>6</v>
      </c>
      <c r="P31" s="735"/>
      <c r="Q31" s="696"/>
    </row>
    <row r="32" spans="1:17" ht="29.9" customHeight="1">
      <c r="A32" s="1489"/>
      <c r="B32" s="1492"/>
      <c r="C32" s="735" t="s">
        <v>711</v>
      </c>
      <c r="D32" s="735">
        <f>3+3</f>
        <v>6</v>
      </c>
      <c r="E32" s="735"/>
      <c r="F32" s="736" t="s">
        <v>687</v>
      </c>
      <c r="G32" s="736" t="s">
        <v>687</v>
      </c>
      <c r="H32" s="736" t="s">
        <v>687</v>
      </c>
      <c r="I32" s="736" t="s">
        <v>687</v>
      </c>
      <c r="J32" s="736" t="s">
        <v>687</v>
      </c>
      <c r="K32" s="735" t="s">
        <v>700</v>
      </c>
      <c r="L32" s="734"/>
      <c r="M32" s="735" t="s">
        <v>706</v>
      </c>
      <c r="N32" s="735">
        <v>0</v>
      </c>
      <c r="O32" s="747">
        <v>6</v>
      </c>
      <c r="P32" s="735"/>
      <c r="Q32" s="696"/>
    </row>
    <row r="33" spans="1:17" ht="29.9" customHeight="1">
      <c r="A33" s="1489"/>
      <c r="B33" s="1492"/>
      <c r="C33" s="735" t="s">
        <v>712</v>
      </c>
      <c r="D33" s="735">
        <f>1</f>
        <v>1</v>
      </c>
      <c r="E33" s="735"/>
      <c r="F33" s="736" t="s">
        <v>687</v>
      </c>
      <c r="G33" s="736" t="s">
        <v>687</v>
      </c>
      <c r="H33" s="736" t="s">
        <v>687</v>
      </c>
      <c r="I33" s="736" t="s">
        <v>687</v>
      </c>
      <c r="J33" s="736" t="s">
        <v>687</v>
      </c>
      <c r="K33" s="735" t="s">
        <v>690</v>
      </c>
      <c r="L33" s="734"/>
      <c r="M33" s="735" t="s">
        <v>706</v>
      </c>
      <c r="N33" s="735">
        <v>0</v>
      </c>
      <c r="O33" s="747">
        <v>1</v>
      </c>
      <c r="P33" s="735"/>
      <c r="Q33" s="696"/>
    </row>
    <row r="34" spans="1:17" ht="29.9" customHeight="1">
      <c r="A34" s="1489"/>
      <c r="B34" s="1492"/>
      <c r="C34" s="735" t="s">
        <v>713</v>
      </c>
      <c r="D34" s="735">
        <f>3</f>
        <v>3</v>
      </c>
      <c r="E34" s="735"/>
      <c r="F34" s="736" t="s">
        <v>687</v>
      </c>
      <c r="G34" s="736" t="s">
        <v>687</v>
      </c>
      <c r="H34" s="736" t="s">
        <v>687</v>
      </c>
      <c r="I34" s="736" t="s">
        <v>687</v>
      </c>
      <c r="J34" s="736" t="s">
        <v>687</v>
      </c>
      <c r="K34" s="735" t="s">
        <v>714</v>
      </c>
      <c r="L34" s="734"/>
      <c r="M34" s="735" t="s">
        <v>706</v>
      </c>
      <c r="N34" s="735">
        <v>0</v>
      </c>
      <c r="O34" s="747">
        <v>3</v>
      </c>
      <c r="P34" s="735"/>
      <c r="Q34" s="696"/>
    </row>
    <row r="35" spans="1:17" ht="29.9" customHeight="1">
      <c r="A35" s="1489"/>
      <c r="B35" s="1492"/>
      <c r="C35" s="735" t="s">
        <v>715</v>
      </c>
      <c r="D35" s="735">
        <f>1</f>
        <v>1</v>
      </c>
      <c r="E35" s="735"/>
      <c r="F35" s="736" t="s">
        <v>687</v>
      </c>
      <c r="G35" s="736" t="s">
        <v>687</v>
      </c>
      <c r="H35" s="736" t="s">
        <v>687</v>
      </c>
      <c r="I35" s="736" t="s">
        <v>687</v>
      </c>
      <c r="J35" s="736" t="s">
        <v>687</v>
      </c>
      <c r="K35" s="735" t="s">
        <v>690</v>
      </c>
      <c r="L35" s="734"/>
      <c r="M35" s="735" t="s">
        <v>706</v>
      </c>
      <c r="N35" s="735">
        <v>0</v>
      </c>
      <c r="O35" s="747">
        <v>1</v>
      </c>
      <c r="P35" s="735"/>
      <c r="Q35" s="696"/>
    </row>
    <row r="36" spans="1:17" ht="29.9" customHeight="1">
      <c r="A36" s="1489"/>
      <c r="B36" s="1492"/>
      <c r="C36" s="735" t="s">
        <v>716</v>
      </c>
      <c r="D36" s="735">
        <v>3</v>
      </c>
      <c r="E36" s="735"/>
      <c r="F36" s="736" t="s">
        <v>687</v>
      </c>
      <c r="G36" s="736" t="s">
        <v>687</v>
      </c>
      <c r="H36" s="736" t="s">
        <v>687</v>
      </c>
      <c r="I36" s="736" t="s">
        <v>687</v>
      </c>
      <c r="J36" s="736" t="s">
        <v>687</v>
      </c>
      <c r="K36" s="735" t="s">
        <v>690</v>
      </c>
      <c r="L36" s="734"/>
      <c r="M36" s="735" t="s">
        <v>706</v>
      </c>
      <c r="N36" s="735">
        <v>0</v>
      </c>
      <c r="O36" s="747">
        <v>3</v>
      </c>
      <c r="P36" s="735"/>
      <c r="Q36" s="696"/>
    </row>
    <row r="37" spans="1:17" ht="29.9" customHeight="1">
      <c r="A37" s="1489"/>
      <c r="B37" s="1492"/>
      <c r="C37" s="735" t="s">
        <v>717</v>
      </c>
      <c r="D37" s="735">
        <v>1</v>
      </c>
      <c r="E37" s="735"/>
      <c r="F37" s="736" t="s">
        <v>687</v>
      </c>
      <c r="G37" s="736" t="s">
        <v>687</v>
      </c>
      <c r="H37" s="736" t="s">
        <v>687</v>
      </c>
      <c r="I37" s="736" t="s">
        <v>687</v>
      </c>
      <c r="J37" s="736" t="s">
        <v>687</v>
      </c>
      <c r="K37" s="735" t="s">
        <v>690</v>
      </c>
      <c r="L37" s="734"/>
      <c r="M37" s="735" t="s">
        <v>706</v>
      </c>
      <c r="N37" s="735">
        <v>0</v>
      </c>
      <c r="O37" s="747">
        <v>1</v>
      </c>
      <c r="P37" s="735"/>
      <c r="Q37" s="696"/>
    </row>
    <row r="38" spans="1:17" ht="29.9" customHeight="1">
      <c r="A38" s="1489"/>
      <c r="B38" s="1492"/>
      <c r="C38" s="735" t="s">
        <v>718</v>
      </c>
      <c r="D38" s="735">
        <f>3+3</f>
        <v>6</v>
      </c>
      <c r="E38" s="735"/>
      <c r="F38" s="736" t="s">
        <v>687</v>
      </c>
      <c r="G38" s="736" t="s">
        <v>687</v>
      </c>
      <c r="H38" s="736" t="s">
        <v>687</v>
      </c>
      <c r="I38" s="736" t="s">
        <v>687</v>
      </c>
      <c r="J38" s="736" t="s">
        <v>687</v>
      </c>
      <c r="K38" s="735"/>
      <c r="L38" s="734"/>
      <c r="M38" s="735" t="s">
        <v>706</v>
      </c>
      <c r="N38" s="735">
        <v>0</v>
      </c>
      <c r="O38" s="747">
        <v>6</v>
      </c>
      <c r="P38" s="735"/>
      <c r="Q38" s="696"/>
    </row>
    <row r="39" spans="1:17" ht="29.9" customHeight="1">
      <c r="A39" s="1489"/>
      <c r="B39" s="1492"/>
      <c r="C39" s="735" t="s">
        <v>719</v>
      </c>
      <c r="D39" s="735">
        <v>1</v>
      </c>
      <c r="E39" s="735"/>
      <c r="F39" s="736" t="s">
        <v>687</v>
      </c>
      <c r="G39" s="736" t="s">
        <v>687</v>
      </c>
      <c r="H39" s="736" t="s">
        <v>687</v>
      </c>
      <c r="I39" s="736" t="s">
        <v>687</v>
      </c>
      <c r="J39" s="736" t="s">
        <v>687</v>
      </c>
      <c r="K39" s="735" t="s">
        <v>690</v>
      </c>
      <c r="L39" s="734"/>
      <c r="M39" s="735" t="s">
        <v>706</v>
      </c>
      <c r="N39" s="735">
        <v>0</v>
      </c>
      <c r="O39" s="747">
        <v>1</v>
      </c>
      <c r="P39" s="735"/>
      <c r="Q39" s="696"/>
    </row>
    <row r="40" spans="1:17" ht="29.9" customHeight="1">
      <c r="A40" s="1489"/>
      <c r="B40" s="1492"/>
      <c r="C40" s="735" t="s">
        <v>720</v>
      </c>
      <c r="D40" s="735">
        <v>1</v>
      </c>
      <c r="E40" s="735"/>
      <c r="F40" s="736" t="s">
        <v>687</v>
      </c>
      <c r="G40" s="736" t="s">
        <v>687</v>
      </c>
      <c r="H40" s="736" t="s">
        <v>687</v>
      </c>
      <c r="I40" s="736" t="s">
        <v>687</v>
      </c>
      <c r="J40" s="733" t="s">
        <v>746</v>
      </c>
      <c r="K40" s="735" t="s">
        <v>690</v>
      </c>
      <c r="L40" s="734" t="s">
        <v>2121</v>
      </c>
      <c r="M40" s="735" t="s">
        <v>929</v>
      </c>
      <c r="N40" s="735">
        <v>0</v>
      </c>
      <c r="O40" s="747">
        <v>1</v>
      </c>
      <c r="P40" s="735"/>
      <c r="Q40" s="696"/>
    </row>
    <row r="41" spans="1:17" ht="29.9" customHeight="1" thickBot="1">
      <c r="A41" s="1490"/>
      <c r="B41" s="1493"/>
      <c r="C41" s="697"/>
      <c r="D41" s="698">
        <f>SUM(D24:D40)</f>
        <v>50</v>
      </c>
      <c r="E41" s="697"/>
      <c r="F41" s="698">
        <f>SUMIFS($D$24:$D$40, F24:F40, $F$28)</f>
        <v>50</v>
      </c>
      <c r="G41" s="698">
        <f t="shared" ref="G41:J41" si="3">SUMIFS($D$24:$D$40, G24:G40, $F$28)</f>
        <v>50</v>
      </c>
      <c r="H41" s="698">
        <f t="shared" si="3"/>
        <v>50</v>
      </c>
      <c r="I41" s="698">
        <f t="shared" si="3"/>
        <v>50</v>
      </c>
      <c r="J41" s="698">
        <f t="shared" si="3"/>
        <v>49</v>
      </c>
      <c r="K41" s="698">
        <f t="shared" ref="K41" si="4">COUNTIF(K28:K40,$F$28)</f>
        <v>0</v>
      </c>
      <c r="L41" s="699"/>
      <c r="M41" s="697"/>
      <c r="N41" s="700">
        <f>SUM(N28:N40)</f>
        <v>0</v>
      </c>
      <c r="O41" s="700">
        <f>SUM(O24:O40)</f>
        <v>50</v>
      </c>
      <c r="P41" s="698">
        <f>N41*Summary!E20</f>
        <v>0</v>
      </c>
      <c r="Q41" s="746">
        <f>O41*Summary!E20</f>
        <v>2073.0769230769229</v>
      </c>
    </row>
    <row r="42" spans="1:17" ht="29.9" customHeight="1">
      <c r="A42" s="1494">
        <v>4</v>
      </c>
      <c r="B42" s="1497" t="s">
        <v>721</v>
      </c>
      <c r="C42" s="249" t="s">
        <v>1385</v>
      </c>
      <c r="D42" s="249">
        <v>2</v>
      </c>
      <c r="E42" s="249"/>
      <c r="F42" s="736" t="s">
        <v>687</v>
      </c>
      <c r="G42" s="736" t="s">
        <v>687</v>
      </c>
      <c r="H42" s="736" t="s">
        <v>687</v>
      </c>
      <c r="I42" s="736" t="s">
        <v>687</v>
      </c>
      <c r="J42" s="736" t="s">
        <v>687</v>
      </c>
      <c r="K42" s="249" t="s">
        <v>704</v>
      </c>
      <c r="L42" s="251" t="s">
        <v>953</v>
      </c>
      <c r="M42" s="249" t="s">
        <v>706</v>
      </c>
      <c r="N42" s="249">
        <v>0</v>
      </c>
      <c r="O42" s="252">
        <v>2</v>
      </c>
      <c r="P42" s="249"/>
      <c r="Q42" s="253"/>
    </row>
    <row r="43" spans="1:17" ht="29.9" customHeight="1">
      <c r="A43" s="1495"/>
      <c r="B43" s="1498"/>
      <c r="C43" s="735" t="s">
        <v>1386</v>
      </c>
      <c r="D43" s="735">
        <v>2</v>
      </c>
      <c r="E43" s="735"/>
      <c r="F43" s="736" t="s">
        <v>687</v>
      </c>
      <c r="G43" s="733" t="s">
        <v>252</v>
      </c>
      <c r="H43" s="733" t="s">
        <v>252</v>
      </c>
      <c r="I43" s="733" t="s">
        <v>746</v>
      </c>
      <c r="J43" s="733" t="s">
        <v>690</v>
      </c>
      <c r="K43" s="735" t="s">
        <v>690</v>
      </c>
      <c r="L43" s="734" t="s">
        <v>1731</v>
      </c>
      <c r="M43" s="735" t="s">
        <v>706</v>
      </c>
      <c r="N43" s="735">
        <v>1</v>
      </c>
      <c r="O43" s="747">
        <v>1</v>
      </c>
      <c r="P43" s="735"/>
      <c r="Q43" s="696"/>
    </row>
    <row r="44" spans="1:17" ht="29.9" customHeight="1">
      <c r="A44" s="1495"/>
      <c r="B44" s="1498"/>
      <c r="C44" s="735" t="s">
        <v>1387</v>
      </c>
      <c r="D44" s="735">
        <v>2</v>
      </c>
      <c r="E44" s="735"/>
      <c r="F44" s="736" t="s">
        <v>687</v>
      </c>
      <c r="G44" s="736" t="s">
        <v>687</v>
      </c>
      <c r="H44" s="736" t="s">
        <v>687</v>
      </c>
      <c r="I44" s="736" t="s">
        <v>687</v>
      </c>
      <c r="J44" s="736" t="s">
        <v>687</v>
      </c>
      <c r="K44" s="735"/>
      <c r="L44" s="734" t="s">
        <v>722</v>
      </c>
      <c r="M44" s="735" t="s">
        <v>706</v>
      </c>
      <c r="N44" s="735">
        <v>0</v>
      </c>
      <c r="O44" s="747">
        <v>2</v>
      </c>
      <c r="P44" s="735"/>
      <c r="Q44" s="696"/>
    </row>
    <row r="45" spans="1:17" ht="29.9" customHeight="1">
      <c r="A45" s="1503"/>
      <c r="B45" s="1505"/>
      <c r="C45" s="772" t="s">
        <v>1388</v>
      </c>
      <c r="D45" s="772">
        <v>2</v>
      </c>
      <c r="E45" s="772"/>
      <c r="F45" s="733" t="s">
        <v>252</v>
      </c>
      <c r="G45" s="733" t="s">
        <v>690</v>
      </c>
      <c r="H45" s="733" t="s">
        <v>690</v>
      </c>
      <c r="I45" s="733" t="s">
        <v>690</v>
      </c>
      <c r="J45" s="733" t="s">
        <v>690</v>
      </c>
      <c r="K45" s="772"/>
      <c r="L45" s="774"/>
      <c r="M45" s="735" t="s">
        <v>706</v>
      </c>
      <c r="N45" s="772">
        <v>2</v>
      </c>
      <c r="O45" s="771"/>
      <c r="P45" s="772"/>
      <c r="Q45" s="773"/>
    </row>
    <row r="46" spans="1:17" ht="29.9" customHeight="1">
      <c r="A46" s="1503"/>
      <c r="B46" s="1505"/>
      <c r="C46" s="772" t="s">
        <v>1389</v>
      </c>
      <c r="D46" s="772">
        <v>2</v>
      </c>
      <c r="E46" s="772"/>
      <c r="F46" s="733" t="s">
        <v>252</v>
      </c>
      <c r="G46" s="733" t="s">
        <v>690</v>
      </c>
      <c r="H46" s="733" t="s">
        <v>690</v>
      </c>
      <c r="I46" s="733" t="s">
        <v>690</v>
      </c>
      <c r="J46" s="733" t="s">
        <v>690</v>
      </c>
      <c r="K46" s="772"/>
      <c r="L46" s="774"/>
      <c r="M46" s="735" t="s">
        <v>706</v>
      </c>
      <c r="N46" s="772">
        <v>2</v>
      </c>
      <c r="O46" s="771"/>
      <c r="P46" s="772"/>
      <c r="Q46" s="773"/>
    </row>
    <row r="47" spans="1:17" ht="29.9" customHeight="1">
      <c r="A47" s="1503"/>
      <c r="B47" s="1505"/>
      <c r="C47" s="772" t="s">
        <v>1390</v>
      </c>
      <c r="D47" s="772">
        <v>2</v>
      </c>
      <c r="E47" s="772"/>
      <c r="F47" s="736" t="s">
        <v>687</v>
      </c>
      <c r="G47" s="736" t="s">
        <v>687</v>
      </c>
      <c r="H47" s="736" t="s">
        <v>687</v>
      </c>
      <c r="I47" s="736" t="s">
        <v>687</v>
      </c>
      <c r="J47" s="736" t="s">
        <v>687</v>
      </c>
      <c r="K47" s="772"/>
      <c r="L47" s="774"/>
      <c r="M47" s="735" t="s">
        <v>706</v>
      </c>
      <c r="N47" s="772"/>
      <c r="O47" s="771">
        <v>2</v>
      </c>
      <c r="P47" s="772"/>
      <c r="Q47" s="773"/>
    </row>
    <row r="48" spans="1:17" ht="29.9" customHeight="1">
      <c r="A48" s="1503"/>
      <c r="B48" s="1505"/>
      <c r="C48" s="772" t="s">
        <v>1391</v>
      </c>
      <c r="D48" s="772">
        <v>2</v>
      </c>
      <c r="E48" s="772"/>
      <c r="F48" s="736" t="s">
        <v>687</v>
      </c>
      <c r="G48" s="736" t="s">
        <v>687</v>
      </c>
      <c r="H48" s="736" t="s">
        <v>687</v>
      </c>
      <c r="I48" s="736" t="s">
        <v>687</v>
      </c>
      <c r="J48" s="736" t="s">
        <v>687</v>
      </c>
      <c r="K48" s="772"/>
      <c r="L48" s="774"/>
      <c r="M48" s="735" t="s">
        <v>706</v>
      </c>
      <c r="N48" s="772"/>
      <c r="O48" s="771">
        <v>2</v>
      </c>
      <c r="P48" s="772"/>
      <c r="Q48" s="773"/>
    </row>
    <row r="49" spans="1:17" ht="29.9" customHeight="1">
      <c r="A49" s="1503"/>
      <c r="B49" s="1505"/>
      <c r="C49" s="772" t="s">
        <v>1392</v>
      </c>
      <c r="D49" s="772">
        <v>2</v>
      </c>
      <c r="E49" s="772"/>
      <c r="F49" s="736" t="s">
        <v>687</v>
      </c>
      <c r="G49" s="736" t="s">
        <v>687</v>
      </c>
      <c r="H49" s="736" t="s">
        <v>687</v>
      </c>
      <c r="I49" s="736" t="s">
        <v>687</v>
      </c>
      <c r="J49" s="736" t="s">
        <v>687</v>
      </c>
      <c r="K49" s="772"/>
      <c r="L49" s="774"/>
      <c r="M49" s="735" t="s">
        <v>706</v>
      </c>
      <c r="N49" s="772"/>
      <c r="O49" s="771">
        <v>2</v>
      </c>
      <c r="P49" s="772"/>
      <c r="Q49" s="773"/>
    </row>
    <row r="50" spans="1:17" ht="29.9" customHeight="1">
      <c r="A50" s="1503"/>
      <c r="B50" s="1505"/>
      <c r="C50" s="772" t="s">
        <v>1393</v>
      </c>
      <c r="D50" s="772">
        <v>2</v>
      </c>
      <c r="E50" s="772"/>
      <c r="F50" s="736" t="s">
        <v>687</v>
      </c>
      <c r="G50" s="736" t="s">
        <v>687</v>
      </c>
      <c r="H50" s="736" t="s">
        <v>687</v>
      </c>
      <c r="I50" s="736" t="s">
        <v>687</v>
      </c>
      <c r="J50" s="736" t="s">
        <v>687</v>
      </c>
      <c r="K50" s="772"/>
      <c r="L50" s="774"/>
      <c r="M50" s="735" t="s">
        <v>706</v>
      </c>
      <c r="N50" s="772"/>
      <c r="O50" s="771">
        <v>2</v>
      </c>
      <c r="P50" s="772"/>
      <c r="Q50" s="773"/>
    </row>
    <row r="51" spans="1:17" ht="29.9" customHeight="1">
      <c r="A51" s="1503"/>
      <c r="B51" s="1505"/>
      <c r="C51" s="772" t="s">
        <v>1394</v>
      </c>
      <c r="D51" s="772">
        <v>2</v>
      </c>
      <c r="E51" s="772"/>
      <c r="F51" s="736" t="s">
        <v>687</v>
      </c>
      <c r="G51" s="736" t="s">
        <v>687</v>
      </c>
      <c r="H51" s="736" t="s">
        <v>687</v>
      </c>
      <c r="I51" s="736" t="s">
        <v>687</v>
      </c>
      <c r="J51" s="736" t="s">
        <v>687</v>
      </c>
      <c r="K51" s="772"/>
      <c r="L51" s="774"/>
      <c r="M51" s="735" t="s">
        <v>706</v>
      </c>
      <c r="N51" s="772"/>
      <c r="O51" s="771">
        <v>2</v>
      </c>
      <c r="P51" s="772"/>
      <c r="Q51" s="773"/>
    </row>
    <row r="52" spans="1:17" ht="29.9" customHeight="1">
      <c r="A52" s="1503"/>
      <c r="B52" s="1505"/>
      <c r="C52" s="772" t="s">
        <v>1395</v>
      </c>
      <c r="D52" s="772">
        <v>2</v>
      </c>
      <c r="E52" s="772"/>
      <c r="F52" s="736" t="s">
        <v>687</v>
      </c>
      <c r="G52" s="736" t="s">
        <v>687</v>
      </c>
      <c r="H52" s="736" t="s">
        <v>687</v>
      </c>
      <c r="I52" s="736" t="s">
        <v>687</v>
      </c>
      <c r="J52" s="736" t="s">
        <v>687</v>
      </c>
      <c r="K52" s="772"/>
      <c r="L52" s="774"/>
      <c r="M52" s="735" t="s">
        <v>706</v>
      </c>
      <c r="N52" s="772"/>
      <c r="O52" s="771">
        <v>2</v>
      </c>
      <c r="P52" s="772"/>
      <c r="Q52" s="773"/>
    </row>
    <row r="53" spans="1:17" ht="29.9" customHeight="1">
      <c r="A53" s="1503"/>
      <c r="B53" s="1505"/>
      <c r="C53" s="772" t="s">
        <v>1396</v>
      </c>
      <c r="D53" s="772">
        <v>2</v>
      </c>
      <c r="E53" s="772"/>
      <c r="F53" s="736" t="s">
        <v>687</v>
      </c>
      <c r="G53" s="736" t="s">
        <v>687</v>
      </c>
      <c r="H53" s="736" t="s">
        <v>687</v>
      </c>
      <c r="I53" s="736" t="s">
        <v>687</v>
      </c>
      <c r="J53" s="736" t="s">
        <v>687</v>
      </c>
      <c r="K53" s="772"/>
      <c r="L53" s="774"/>
      <c r="M53" s="735" t="s">
        <v>706</v>
      </c>
      <c r="N53" s="772"/>
      <c r="O53" s="771">
        <v>2</v>
      </c>
      <c r="P53" s="772"/>
      <c r="Q53" s="773"/>
    </row>
    <row r="54" spans="1:17" ht="29.9" customHeight="1">
      <c r="A54" s="1503"/>
      <c r="B54" s="1505"/>
      <c r="C54" s="772" t="s">
        <v>1397</v>
      </c>
      <c r="D54" s="772">
        <v>2</v>
      </c>
      <c r="E54" s="772"/>
      <c r="F54" s="736" t="s">
        <v>687</v>
      </c>
      <c r="G54" s="736" t="s">
        <v>687</v>
      </c>
      <c r="H54" s="736" t="s">
        <v>687</v>
      </c>
      <c r="I54" s="736" t="s">
        <v>687</v>
      </c>
      <c r="J54" s="733" t="s">
        <v>746</v>
      </c>
      <c r="K54" s="772"/>
      <c r="L54" s="774"/>
      <c r="M54" s="735" t="s">
        <v>706</v>
      </c>
      <c r="N54" s="772"/>
      <c r="O54" s="771">
        <v>2</v>
      </c>
      <c r="P54" s="772"/>
      <c r="Q54" s="773"/>
    </row>
    <row r="55" spans="1:17" ht="29.9" customHeight="1">
      <c r="A55" s="1503"/>
      <c r="B55" s="1505"/>
      <c r="C55" s="772" t="s">
        <v>1398</v>
      </c>
      <c r="D55" s="772">
        <v>2</v>
      </c>
      <c r="E55" s="772"/>
      <c r="F55" s="736" t="s">
        <v>687</v>
      </c>
      <c r="G55" s="736" t="s">
        <v>687</v>
      </c>
      <c r="H55" s="736" t="s">
        <v>687</v>
      </c>
      <c r="I55" s="736" t="s">
        <v>687</v>
      </c>
      <c r="J55" s="733" t="s">
        <v>746</v>
      </c>
      <c r="K55" s="772"/>
      <c r="L55" s="774"/>
      <c r="M55" s="735" t="s">
        <v>706</v>
      </c>
      <c r="N55" s="772"/>
      <c r="O55" s="771">
        <v>2</v>
      </c>
      <c r="P55" s="772"/>
      <c r="Q55" s="773"/>
    </row>
    <row r="56" spans="1:17" ht="29.9" customHeight="1">
      <c r="A56" s="1503"/>
      <c r="B56" s="1505"/>
      <c r="C56" s="772" t="s">
        <v>1399</v>
      </c>
      <c r="D56" s="772">
        <v>2</v>
      </c>
      <c r="E56" s="772"/>
      <c r="F56" s="736" t="s">
        <v>687</v>
      </c>
      <c r="G56" s="736" t="s">
        <v>687</v>
      </c>
      <c r="H56" s="736" t="s">
        <v>687</v>
      </c>
      <c r="I56" s="736" t="s">
        <v>687</v>
      </c>
      <c r="J56" s="733" t="s">
        <v>746</v>
      </c>
      <c r="K56" s="772"/>
      <c r="L56" s="774"/>
      <c r="M56" s="735" t="s">
        <v>706</v>
      </c>
      <c r="N56" s="772"/>
      <c r="O56" s="771">
        <v>2</v>
      </c>
      <c r="P56" s="772"/>
      <c r="Q56" s="773"/>
    </row>
    <row r="57" spans="1:17" ht="29.9" customHeight="1">
      <c r="A57" s="1503"/>
      <c r="B57" s="1505"/>
      <c r="C57" s="772" t="s">
        <v>1400</v>
      </c>
      <c r="D57" s="772">
        <v>2</v>
      </c>
      <c r="E57" s="772"/>
      <c r="F57" s="736" t="s">
        <v>687</v>
      </c>
      <c r="G57" s="736" t="s">
        <v>687</v>
      </c>
      <c r="H57" s="736" t="s">
        <v>687</v>
      </c>
      <c r="I57" s="736" t="s">
        <v>687</v>
      </c>
      <c r="J57" s="736" t="s">
        <v>687</v>
      </c>
      <c r="K57" s="772"/>
      <c r="L57" s="774"/>
      <c r="M57" s="735" t="s">
        <v>706</v>
      </c>
      <c r="N57" s="772"/>
      <c r="O57" s="771">
        <v>2</v>
      </c>
      <c r="P57" s="772"/>
      <c r="Q57" s="773"/>
    </row>
    <row r="58" spans="1:17" ht="29.9" customHeight="1">
      <c r="A58" s="1503"/>
      <c r="B58" s="1505"/>
      <c r="C58" s="772" t="s">
        <v>1401</v>
      </c>
      <c r="D58" s="772">
        <v>2</v>
      </c>
      <c r="E58" s="772"/>
      <c r="F58" s="736" t="s">
        <v>687</v>
      </c>
      <c r="G58" s="736" t="s">
        <v>687</v>
      </c>
      <c r="H58" s="736" t="s">
        <v>687</v>
      </c>
      <c r="I58" s="736" t="s">
        <v>687</v>
      </c>
      <c r="J58" s="733" t="s">
        <v>746</v>
      </c>
      <c r="K58" s="772"/>
      <c r="L58" s="734"/>
      <c r="M58" s="735" t="s">
        <v>929</v>
      </c>
      <c r="N58" s="771">
        <v>2</v>
      </c>
      <c r="O58" s="771"/>
      <c r="P58" s="772"/>
      <c r="Q58" s="773"/>
    </row>
    <row r="59" spans="1:17" ht="29.9" customHeight="1">
      <c r="A59" s="1503"/>
      <c r="B59" s="1505"/>
      <c r="C59" s="772" t="s">
        <v>1402</v>
      </c>
      <c r="D59" s="772">
        <v>2</v>
      </c>
      <c r="E59" s="772"/>
      <c r="F59" s="736" t="s">
        <v>687</v>
      </c>
      <c r="G59" s="736" t="s">
        <v>687</v>
      </c>
      <c r="H59" s="736" t="s">
        <v>687</v>
      </c>
      <c r="I59" s="736" t="s">
        <v>687</v>
      </c>
      <c r="J59" s="733" t="s">
        <v>746</v>
      </c>
      <c r="K59" s="772"/>
      <c r="L59" s="774"/>
      <c r="M59" s="735" t="s">
        <v>929</v>
      </c>
      <c r="N59" s="771">
        <v>2</v>
      </c>
      <c r="O59" s="771"/>
      <c r="P59" s="772"/>
      <c r="Q59" s="773"/>
    </row>
    <row r="60" spans="1:17" ht="29.9" customHeight="1">
      <c r="A60" s="1503"/>
      <c r="B60" s="1505"/>
      <c r="C60" s="772" t="s">
        <v>1403</v>
      </c>
      <c r="D60" s="772">
        <v>2</v>
      </c>
      <c r="E60" s="772"/>
      <c r="F60" s="736" t="s">
        <v>687</v>
      </c>
      <c r="G60" s="736" t="s">
        <v>687</v>
      </c>
      <c r="H60" s="736" t="s">
        <v>687</v>
      </c>
      <c r="I60" s="736" t="s">
        <v>687</v>
      </c>
      <c r="J60" s="733" t="s">
        <v>746</v>
      </c>
      <c r="K60" s="772"/>
      <c r="L60" s="774"/>
      <c r="M60" s="735" t="s">
        <v>929</v>
      </c>
      <c r="N60" s="771">
        <v>2</v>
      </c>
      <c r="O60" s="771"/>
      <c r="P60" s="772"/>
      <c r="Q60" s="773"/>
    </row>
    <row r="61" spans="1:17" ht="29.9" customHeight="1">
      <c r="A61" s="1503"/>
      <c r="B61" s="1505"/>
      <c r="C61" s="772" t="s">
        <v>1404</v>
      </c>
      <c r="D61" s="772">
        <v>2</v>
      </c>
      <c r="E61" s="772"/>
      <c r="F61" s="736" t="s">
        <v>687</v>
      </c>
      <c r="G61" s="736" t="s">
        <v>687</v>
      </c>
      <c r="H61" s="736" t="s">
        <v>687</v>
      </c>
      <c r="I61" s="736" t="s">
        <v>687</v>
      </c>
      <c r="J61" s="733" t="s">
        <v>746</v>
      </c>
      <c r="K61" s="772"/>
      <c r="L61" s="774"/>
      <c r="M61" s="735" t="s">
        <v>929</v>
      </c>
      <c r="N61" s="771">
        <v>2</v>
      </c>
      <c r="O61" s="771"/>
      <c r="P61" s="772"/>
      <c r="Q61" s="773"/>
    </row>
    <row r="62" spans="1:17" ht="29.9" customHeight="1">
      <c r="A62" s="1503"/>
      <c r="B62" s="1505"/>
      <c r="C62" s="772" t="s">
        <v>1405</v>
      </c>
      <c r="D62" s="772">
        <v>2</v>
      </c>
      <c r="E62" s="772"/>
      <c r="F62" s="736" t="s">
        <v>687</v>
      </c>
      <c r="G62" s="733" t="s">
        <v>252</v>
      </c>
      <c r="H62" s="733" t="s">
        <v>252</v>
      </c>
      <c r="I62" s="733" t="s">
        <v>746</v>
      </c>
      <c r="J62" s="733" t="s">
        <v>690</v>
      </c>
      <c r="K62" s="772"/>
      <c r="L62" s="774" t="s">
        <v>2121</v>
      </c>
      <c r="M62" s="735" t="s">
        <v>929</v>
      </c>
      <c r="N62" s="772">
        <v>2</v>
      </c>
      <c r="O62" s="771"/>
      <c r="P62" s="772"/>
      <c r="Q62" s="773"/>
    </row>
    <row r="63" spans="1:17" ht="29.9" customHeight="1">
      <c r="A63" s="1503"/>
      <c r="B63" s="1505"/>
      <c r="C63" s="772" t="s">
        <v>1406</v>
      </c>
      <c r="D63" s="772">
        <v>2</v>
      </c>
      <c r="E63" s="772"/>
      <c r="F63" s="736" t="s">
        <v>687</v>
      </c>
      <c r="G63" s="736" t="s">
        <v>687</v>
      </c>
      <c r="H63" s="736" t="s">
        <v>687</v>
      </c>
      <c r="I63" s="733" t="s">
        <v>690</v>
      </c>
      <c r="J63" s="733" t="s">
        <v>690</v>
      </c>
      <c r="K63" s="772"/>
      <c r="L63" s="774" t="s">
        <v>2121</v>
      </c>
      <c r="M63" s="735" t="s">
        <v>929</v>
      </c>
      <c r="N63" s="772">
        <v>2</v>
      </c>
      <c r="O63" s="771"/>
      <c r="P63" s="772"/>
      <c r="Q63" s="773"/>
    </row>
    <row r="64" spans="1:17" ht="29.9" customHeight="1">
      <c r="A64" s="1503"/>
      <c r="B64" s="1505"/>
      <c r="C64" s="772" t="s">
        <v>1407</v>
      </c>
      <c r="D64" s="772">
        <v>2</v>
      </c>
      <c r="E64" s="772"/>
      <c r="F64" s="736" t="s">
        <v>687</v>
      </c>
      <c r="G64" s="736" t="s">
        <v>687</v>
      </c>
      <c r="H64" s="736" t="s">
        <v>687</v>
      </c>
      <c r="I64" s="733" t="s">
        <v>690</v>
      </c>
      <c r="J64" s="733" t="s">
        <v>690</v>
      </c>
      <c r="K64" s="772"/>
      <c r="L64" s="774" t="s">
        <v>2121</v>
      </c>
      <c r="M64" s="735" t="s">
        <v>929</v>
      </c>
      <c r="N64" s="772">
        <v>3</v>
      </c>
      <c r="O64" s="771"/>
      <c r="P64" s="772"/>
      <c r="Q64" s="773"/>
    </row>
    <row r="65" spans="1:17" ht="29.9" customHeight="1">
      <c r="A65" s="1503"/>
      <c r="B65" s="1505"/>
      <c r="C65" s="772" t="s">
        <v>1408</v>
      </c>
      <c r="D65" s="772">
        <v>2</v>
      </c>
      <c r="E65" s="772"/>
      <c r="F65" s="736" t="s">
        <v>687</v>
      </c>
      <c r="G65" s="736" t="s">
        <v>687</v>
      </c>
      <c r="H65" s="736" t="s">
        <v>687</v>
      </c>
      <c r="I65" s="733" t="s">
        <v>690</v>
      </c>
      <c r="J65" s="733" t="s">
        <v>690</v>
      </c>
      <c r="K65" s="772"/>
      <c r="L65" s="774" t="s">
        <v>2121</v>
      </c>
      <c r="M65" s="735" t="s">
        <v>929</v>
      </c>
      <c r="N65" s="772">
        <v>2</v>
      </c>
      <c r="O65" s="771"/>
      <c r="P65" s="772"/>
      <c r="Q65" s="773"/>
    </row>
    <row r="66" spans="1:17" ht="29.9" customHeight="1">
      <c r="A66" s="1503"/>
      <c r="B66" s="1505"/>
      <c r="C66" s="772" t="s">
        <v>1409</v>
      </c>
      <c r="D66" s="772">
        <v>2</v>
      </c>
      <c r="E66" s="772"/>
      <c r="F66" s="736" t="s">
        <v>687</v>
      </c>
      <c r="G66" s="736" t="s">
        <v>687</v>
      </c>
      <c r="H66" s="736" t="s">
        <v>687</v>
      </c>
      <c r="I66" s="733" t="s">
        <v>690</v>
      </c>
      <c r="J66" s="733" t="s">
        <v>690</v>
      </c>
      <c r="K66" s="772"/>
      <c r="L66" s="774" t="s">
        <v>2121</v>
      </c>
      <c r="M66" s="735" t="s">
        <v>929</v>
      </c>
      <c r="N66" s="772">
        <v>3</v>
      </c>
      <c r="O66" s="771"/>
      <c r="P66" s="772"/>
      <c r="Q66" s="773"/>
    </row>
    <row r="67" spans="1:17" ht="29.9" customHeight="1">
      <c r="A67" s="1503"/>
      <c r="B67" s="1505"/>
      <c r="C67" s="772" t="s">
        <v>1410</v>
      </c>
      <c r="D67" s="772">
        <v>2</v>
      </c>
      <c r="E67" s="772"/>
      <c r="F67" s="736" t="s">
        <v>687</v>
      </c>
      <c r="G67" s="736" t="s">
        <v>687</v>
      </c>
      <c r="H67" s="736" t="s">
        <v>687</v>
      </c>
      <c r="I67" s="733" t="s">
        <v>690</v>
      </c>
      <c r="J67" s="733" t="s">
        <v>690</v>
      </c>
      <c r="K67" s="772"/>
      <c r="L67" s="774" t="s">
        <v>2121</v>
      </c>
      <c r="M67" s="735" t="s">
        <v>929</v>
      </c>
      <c r="N67" s="772">
        <v>3</v>
      </c>
      <c r="O67" s="771"/>
      <c r="P67" s="772"/>
      <c r="Q67" s="773"/>
    </row>
    <row r="68" spans="1:17" ht="29.9" customHeight="1">
      <c r="A68" s="1503"/>
      <c r="B68" s="1505"/>
      <c r="C68" s="772" t="s">
        <v>1411</v>
      </c>
      <c r="D68" s="772">
        <v>2</v>
      </c>
      <c r="E68" s="772"/>
      <c r="F68" s="736" t="s">
        <v>687</v>
      </c>
      <c r="G68" s="736" t="s">
        <v>687</v>
      </c>
      <c r="H68" s="736" t="s">
        <v>687</v>
      </c>
      <c r="I68" s="733" t="s">
        <v>690</v>
      </c>
      <c r="J68" s="733" t="s">
        <v>690</v>
      </c>
      <c r="K68" s="772"/>
      <c r="L68" s="774" t="s">
        <v>2121</v>
      </c>
      <c r="M68" s="735" t="s">
        <v>929</v>
      </c>
      <c r="N68" s="772">
        <v>2</v>
      </c>
      <c r="O68" s="771"/>
      <c r="P68" s="772"/>
      <c r="Q68" s="773"/>
    </row>
    <row r="69" spans="1:17" ht="29.9" customHeight="1">
      <c r="A69" s="1503"/>
      <c r="B69" s="1505"/>
      <c r="C69" s="772" t="s">
        <v>1412</v>
      </c>
      <c r="D69" s="772">
        <v>3</v>
      </c>
      <c r="E69" s="772"/>
      <c r="F69" s="736" t="s">
        <v>687</v>
      </c>
      <c r="G69" s="736" t="s">
        <v>687</v>
      </c>
      <c r="H69" s="736" t="s">
        <v>687</v>
      </c>
      <c r="I69" s="733" t="s">
        <v>690</v>
      </c>
      <c r="J69" s="733" t="s">
        <v>690</v>
      </c>
      <c r="K69" s="772"/>
      <c r="L69" s="774" t="s">
        <v>2121</v>
      </c>
      <c r="M69" s="735" t="s">
        <v>929</v>
      </c>
      <c r="N69" s="772">
        <v>3</v>
      </c>
      <c r="O69" s="771"/>
      <c r="P69" s="772"/>
      <c r="Q69" s="773"/>
    </row>
    <row r="70" spans="1:17" ht="29.9" customHeight="1">
      <c r="A70" s="1503"/>
      <c r="B70" s="1505"/>
      <c r="C70" s="772" t="s">
        <v>1413</v>
      </c>
      <c r="D70" s="772">
        <v>1</v>
      </c>
      <c r="E70" s="772"/>
      <c r="F70" s="736" t="s">
        <v>687</v>
      </c>
      <c r="G70" s="736" t="s">
        <v>687</v>
      </c>
      <c r="H70" s="736" t="s">
        <v>687</v>
      </c>
      <c r="I70" s="736" t="s">
        <v>687</v>
      </c>
      <c r="J70" s="733" t="s">
        <v>746</v>
      </c>
      <c r="K70" s="772"/>
      <c r="L70" s="774" t="s">
        <v>2121</v>
      </c>
      <c r="M70" s="735" t="s">
        <v>929</v>
      </c>
      <c r="N70" s="772">
        <v>1</v>
      </c>
      <c r="O70" s="771"/>
      <c r="P70" s="772"/>
      <c r="Q70" s="773"/>
    </row>
    <row r="71" spans="1:17" ht="29.9" customHeight="1">
      <c r="A71" s="1504"/>
      <c r="B71" s="1506"/>
      <c r="C71" s="753" t="s">
        <v>1414</v>
      </c>
      <c r="D71" s="753">
        <v>2</v>
      </c>
      <c r="E71" s="753"/>
      <c r="F71" s="736" t="s">
        <v>687</v>
      </c>
      <c r="G71" s="736" t="s">
        <v>687</v>
      </c>
      <c r="H71" s="733" t="s">
        <v>252</v>
      </c>
      <c r="I71" s="733" t="s">
        <v>690</v>
      </c>
      <c r="J71" s="733" t="s">
        <v>690</v>
      </c>
      <c r="K71" s="753"/>
      <c r="L71" s="774" t="s">
        <v>2121</v>
      </c>
      <c r="M71" s="735" t="s">
        <v>929</v>
      </c>
      <c r="N71" s="753">
        <v>2</v>
      </c>
      <c r="O71" s="771"/>
      <c r="P71" s="772"/>
      <c r="Q71" s="773"/>
    </row>
    <row r="72" spans="1:17" ht="29.9" customHeight="1" thickBot="1">
      <c r="A72" s="1496"/>
      <c r="B72" s="1499"/>
      <c r="C72" s="697"/>
      <c r="D72" s="698">
        <f>SUM(D42:D71)</f>
        <v>60</v>
      </c>
      <c r="E72" s="697"/>
      <c r="F72" s="698">
        <f>SUMIFS($D$42:$D$71, F42:F71, $F$43)</f>
        <v>56</v>
      </c>
      <c r="G72" s="698">
        <f>SUMIFS($D$42:$D$71, G42:G71, $F$43)</f>
        <v>52</v>
      </c>
      <c r="H72" s="698">
        <f>SUMIFS($D$42:$D$71, H42:H71, $F$43)</f>
        <v>50</v>
      </c>
      <c r="I72" s="698">
        <f>SUMIFS($D$42:$D$71, I42:I71, $F$43)</f>
        <v>35</v>
      </c>
      <c r="J72" s="698">
        <f>SUMIFS($D$42:$D$71, J42:J71, $F$43)</f>
        <v>20</v>
      </c>
      <c r="K72" s="697"/>
      <c r="L72" s="699"/>
      <c r="M72" s="697"/>
      <c r="N72" s="698">
        <f>SUM(N42:N71)</f>
        <v>36</v>
      </c>
      <c r="O72" s="698">
        <f>SUM(O42:O71)</f>
        <v>27</v>
      </c>
      <c r="P72" s="748">
        <f>N72*Summary!E21</f>
        <v>2836.4516129032259</v>
      </c>
      <c r="Q72" s="749">
        <f>O72*Summary!E21</f>
        <v>2127.3387096774195</v>
      </c>
    </row>
    <row r="73" spans="1:17" ht="29.9" customHeight="1">
      <c r="A73" s="1494">
        <v>5</v>
      </c>
      <c r="B73" s="1497" t="s">
        <v>518</v>
      </c>
      <c r="C73" s="249" t="s">
        <v>1415</v>
      </c>
      <c r="D73" s="249">
        <v>3</v>
      </c>
      <c r="E73" s="249"/>
      <c r="F73" s="736" t="s">
        <v>687</v>
      </c>
      <c r="G73" s="736" t="s">
        <v>687</v>
      </c>
      <c r="H73" s="736" t="s">
        <v>687</v>
      </c>
      <c r="I73" s="736" t="s">
        <v>687</v>
      </c>
      <c r="J73" s="736" t="s">
        <v>687</v>
      </c>
      <c r="K73" s="249" t="s">
        <v>690</v>
      </c>
      <c r="L73" s="251" t="s">
        <v>746</v>
      </c>
      <c r="M73" s="735" t="s">
        <v>706</v>
      </c>
      <c r="N73" s="249">
        <v>0</v>
      </c>
      <c r="O73" s="252">
        <v>2</v>
      </c>
      <c r="P73" s="249"/>
      <c r="Q73" s="253"/>
    </row>
    <row r="74" spans="1:17" ht="29.9" customHeight="1">
      <c r="A74" s="1495"/>
      <c r="B74" s="1498"/>
      <c r="C74" s="735" t="s">
        <v>1416</v>
      </c>
      <c r="D74" s="735">
        <v>2</v>
      </c>
      <c r="E74" s="735"/>
      <c r="F74" s="736" t="s">
        <v>687</v>
      </c>
      <c r="G74" s="736" t="s">
        <v>687</v>
      </c>
      <c r="H74" s="736" t="s">
        <v>687</v>
      </c>
      <c r="I74" s="736" t="s">
        <v>687</v>
      </c>
      <c r="J74" s="736" t="s">
        <v>687</v>
      </c>
      <c r="K74" s="735" t="s">
        <v>723</v>
      </c>
      <c r="L74" s="734"/>
      <c r="M74" s="735" t="s">
        <v>706</v>
      </c>
      <c r="N74" s="735">
        <v>0</v>
      </c>
      <c r="O74" s="747">
        <v>2</v>
      </c>
      <c r="P74" s="735"/>
      <c r="Q74" s="696"/>
    </row>
    <row r="75" spans="1:17" ht="29.9" customHeight="1">
      <c r="A75" s="1495"/>
      <c r="B75" s="1498"/>
      <c r="C75" s="735" t="s">
        <v>1417</v>
      </c>
      <c r="D75" s="735">
        <v>2</v>
      </c>
      <c r="E75" s="735"/>
      <c r="F75" s="736" t="s">
        <v>687</v>
      </c>
      <c r="G75" s="736" t="s">
        <v>687</v>
      </c>
      <c r="H75" s="736" t="s">
        <v>687</v>
      </c>
      <c r="I75" s="736" t="s">
        <v>687</v>
      </c>
      <c r="J75" s="736" t="s">
        <v>687</v>
      </c>
      <c r="K75" s="735" t="s">
        <v>725</v>
      </c>
      <c r="L75" s="734"/>
      <c r="M75" s="735" t="s">
        <v>706</v>
      </c>
      <c r="N75" s="735">
        <v>0</v>
      </c>
      <c r="O75" s="747">
        <v>2</v>
      </c>
      <c r="P75" s="735"/>
      <c r="Q75" s="696"/>
    </row>
    <row r="76" spans="1:17" ht="29.9" customHeight="1">
      <c r="A76" s="1495"/>
      <c r="B76" s="1498"/>
      <c r="C76" s="735" t="s">
        <v>1418</v>
      </c>
      <c r="D76" s="735">
        <v>2</v>
      </c>
      <c r="E76" s="735"/>
      <c r="F76" s="736" t="s">
        <v>687</v>
      </c>
      <c r="G76" s="736" t="s">
        <v>687</v>
      </c>
      <c r="H76" s="736" t="s">
        <v>687</v>
      </c>
      <c r="I76" s="736" t="s">
        <v>687</v>
      </c>
      <c r="J76" s="736" t="s">
        <v>687</v>
      </c>
      <c r="K76" s="735" t="s">
        <v>726</v>
      </c>
      <c r="L76" s="734"/>
      <c r="M76" s="735" t="s">
        <v>706</v>
      </c>
      <c r="N76" s="735">
        <v>0</v>
      </c>
      <c r="O76" s="747">
        <v>2</v>
      </c>
      <c r="P76" s="735"/>
      <c r="Q76" s="696"/>
    </row>
    <row r="77" spans="1:17" ht="29.9" customHeight="1">
      <c r="A77" s="1495"/>
      <c r="B77" s="1498"/>
      <c r="C77" s="735" t="s">
        <v>1419</v>
      </c>
      <c r="D77" s="735">
        <v>2</v>
      </c>
      <c r="E77" s="735"/>
      <c r="F77" s="736" t="s">
        <v>687</v>
      </c>
      <c r="G77" s="736" t="s">
        <v>687</v>
      </c>
      <c r="H77" s="736" t="s">
        <v>687</v>
      </c>
      <c r="I77" s="736" t="s">
        <v>687</v>
      </c>
      <c r="J77" s="736" t="s">
        <v>687</v>
      </c>
      <c r="K77" s="735" t="s">
        <v>690</v>
      </c>
      <c r="L77" s="734"/>
      <c r="M77" s="735" t="s">
        <v>706</v>
      </c>
      <c r="N77" s="735">
        <v>0</v>
      </c>
      <c r="O77" s="747">
        <v>2</v>
      </c>
      <c r="P77" s="735"/>
      <c r="Q77" s="696"/>
    </row>
    <row r="78" spans="1:17" ht="29.9" customHeight="1">
      <c r="A78" s="1495"/>
      <c r="B78" s="1498"/>
      <c r="C78" s="735" t="s">
        <v>1420</v>
      </c>
      <c r="D78" s="735">
        <v>2</v>
      </c>
      <c r="E78" s="735"/>
      <c r="F78" s="736" t="s">
        <v>687</v>
      </c>
      <c r="G78" s="736" t="s">
        <v>687</v>
      </c>
      <c r="H78" s="736" t="s">
        <v>687</v>
      </c>
      <c r="I78" s="736" t="s">
        <v>687</v>
      </c>
      <c r="J78" s="736" t="s">
        <v>687</v>
      </c>
      <c r="K78" s="735" t="s">
        <v>690</v>
      </c>
      <c r="L78" s="734"/>
      <c r="M78" s="735" t="s">
        <v>706</v>
      </c>
      <c r="N78" s="735"/>
      <c r="O78" s="747">
        <v>2</v>
      </c>
      <c r="P78" s="735"/>
      <c r="Q78" s="696"/>
    </row>
    <row r="79" spans="1:17" ht="29.9" customHeight="1">
      <c r="A79" s="1495"/>
      <c r="B79" s="1498"/>
      <c r="C79" s="735" t="s">
        <v>1421</v>
      </c>
      <c r="D79" s="735">
        <v>2</v>
      </c>
      <c r="E79" s="735"/>
      <c r="F79" s="736" t="s">
        <v>687</v>
      </c>
      <c r="G79" s="736" t="s">
        <v>687</v>
      </c>
      <c r="H79" s="736" t="s">
        <v>687</v>
      </c>
      <c r="I79" s="736" t="s">
        <v>687</v>
      </c>
      <c r="J79" s="736" t="s">
        <v>687</v>
      </c>
      <c r="K79" s="735" t="s">
        <v>690</v>
      </c>
      <c r="L79" s="734"/>
      <c r="M79" s="735" t="s">
        <v>706</v>
      </c>
      <c r="N79" s="735">
        <v>0</v>
      </c>
      <c r="O79" s="747">
        <v>2</v>
      </c>
      <c r="P79" s="735"/>
      <c r="Q79" s="696"/>
    </row>
    <row r="80" spans="1:17" ht="29.9" customHeight="1">
      <c r="A80" s="1495"/>
      <c r="B80" s="1498"/>
      <c r="C80" s="735" t="s">
        <v>724</v>
      </c>
      <c r="D80" s="735">
        <v>2</v>
      </c>
      <c r="E80" s="735"/>
      <c r="F80" s="736" t="s">
        <v>687</v>
      </c>
      <c r="G80" s="736" t="s">
        <v>687</v>
      </c>
      <c r="H80" s="736" t="s">
        <v>687</v>
      </c>
      <c r="I80" s="736" t="s">
        <v>687</v>
      </c>
      <c r="J80" s="736" t="s">
        <v>687</v>
      </c>
      <c r="K80" s="735" t="s">
        <v>690</v>
      </c>
      <c r="L80" s="734"/>
      <c r="M80" s="735" t="s">
        <v>706</v>
      </c>
      <c r="N80" s="735">
        <v>0</v>
      </c>
      <c r="O80" s="747">
        <v>2</v>
      </c>
      <c r="P80" s="735"/>
      <c r="Q80" s="696"/>
    </row>
    <row r="81" spans="1:17" ht="29.9" customHeight="1">
      <c r="A81" s="1495"/>
      <c r="B81" s="1498"/>
      <c r="C81" s="735" t="s">
        <v>1422</v>
      </c>
      <c r="D81" s="735">
        <v>2</v>
      </c>
      <c r="E81" s="735"/>
      <c r="F81" s="736" t="s">
        <v>687</v>
      </c>
      <c r="G81" s="736" t="s">
        <v>687</v>
      </c>
      <c r="H81" s="736" t="s">
        <v>687</v>
      </c>
      <c r="I81" s="736" t="s">
        <v>687</v>
      </c>
      <c r="J81" s="736" t="s">
        <v>687</v>
      </c>
      <c r="K81" s="735" t="s">
        <v>690</v>
      </c>
      <c r="L81" s="734"/>
      <c r="M81" s="735" t="s">
        <v>706</v>
      </c>
      <c r="N81" s="735">
        <v>0</v>
      </c>
      <c r="O81" s="747">
        <v>2</v>
      </c>
      <c r="P81" s="735"/>
      <c r="Q81" s="696"/>
    </row>
    <row r="82" spans="1:17" ht="29.9" customHeight="1">
      <c r="A82" s="1495"/>
      <c r="B82" s="1498"/>
      <c r="C82" s="735" t="s">
        <v>1423</v>
      </c>
      <c r="D82" s="735">
        <v>2</v>
      </c>
      <c r="E82" s="735"/>
      <c r="F82" s="736" t="s">
        <v>687</v>
      </c>
      <c r="G82" s="736" t="s">
        <v>687</v>
      </c>
      <c r="H82" s="736" t="s">
        <v>687</v>
      </c>
      <c r="I82" s="736" t="s">
        <v>687</v>
      </c>
      <c r="J82" s="736" t="s">
        <v>687</v>
      </c>
      <c r="K82" s="735"/>
      <c r="L82" s="734"/>
      <c r="M82" s="735" t="s">
        <v>706</v>
      </c>
      <c r="N82" s="735"/>
      <c r="O82" s="747">
        <v>2</v>
      </c>
      <c r="P82" s="735"/>
      <c r="Q82" s="696"/>
    </row>
    <row r="83" spans="1:17" ht="29.9" customHeight="1">
      <c r="A83" s="1495"/>
      <c r="B83" s="1498"/>
      <c r="C83" s="735" t="s">
        <v>727</v>
      </c>
      <c r="D83" s="735">
        <v>2</v>
      </c>
      <c r="E83" s="735"/>
      <c r="F83" s="736" t="s">
        <v>687</v>
      </c>
      <c r="G83" s="736" t="s">
        <v>687</v>
      </c>
      <c r="H83" s="736" t="s">
        <v>687</v>
      </c>
      <c r="I83" s="736" t="s">
        <v>687</v>
      </c>
      <c r="J83" s="736" t="s">
        <v>687</v>
      </c>
      <c r="K83" s="735"/>
      <c r="L83" s="734"/>
      <c r="M83" s="735" t="s">
        <v>706</v>
      </c>
      <c r="N83" s="735"/>
      <c r="O83" s="747">
        <v>2</v>
      </c>
      <c r="P83" s="735"/>
      <c r="Q83" s="696"/>
    </row>
    <row r="84" spans="1:17" ht="29.9" customHeight="1">
      <c r="A84" s="1495"/>
      <c r="B84" s="1498"/>
      <c r="C84" s="735" t="s">
        <v>1424</v>
      </c>
      <c r="D84" s="735">
        <v>2</v>
      </c>
      <c r="E84" s="735"/>
      <c r="F84" s="733" t="s">
        <v>252</v>
      </c>
      <c r="G84" s="733" t="s">
        <v>690</v>
      </c>
      <c r="H84" s="733" t="s">
        <v>690</v>
      </c>
      <c r="I84" s="733" t="s">
        <v>690</v>
      </c>
      <c r="J84" s="733" t="s">
        <v>690</v>
      </c>
      <c r="K84" s="735"/>
      <c r="L84" s="734" t="s">
        <v>1733</v>
      </c>
      <c r="M84" s="735" t="s">
        <v>692</v>
      </c>
      <c r="N84" s="735">
        <v>2</v>
      </c>
      <c r="O84" s="747"/>
      <c r="P84" s="735"/>
      <c r="Q84" s="696"/>
    </row>
    <row r="85" spans="1:17" ht="29.9" customHeight="1">
      <c r="A85" s="1495"/>
      <c r="B85" s="1498"/>
      <c r="C85" s="735" t="s">
        <v>1425</v>
      </c>
      <c r="D85" s="735">
        <v>2</v>
      </c>
      <c r="E85" s="735"/>
      <c r="F85" s="733" t="s">
        <v>252</v>
      </c>
      <c r="G85" s="733" t="s">
        <v>690</v>
      </c>
      <c r="H85" s="733" t="s">
        <v>690</v>
      </c>
      <c r="I85" s="733" t="s">
        <v>690</v>
      </c>
      <c r="J85" s="733" t="s">
        <v>690</v>
      </c>
      <c r="K85" s="735"/>
      <c r="L85" s="734" t="s">
        <v>1732</v>
      </c>
      <c r="M85" s="735" t="s">
        <v>692</v>
      </c>
      <c r="N85" s="735">
        <v>2</v>
      </c>
      <c r="O85" s="747"/>
      <c r="P85" s="735"/>
      <c r="Q85" s="696"/>
    </row>
    <row r="86" spans="1:17" ht="29.9" customHeight="1">
      <c r="A86" s="1495"/>
      <c r="B86" s="1498"/>
      <c r="C86" s="735" t="s">
        <v>1426</v>
      </c>
      <c r="D86" s="735">
        <v>2</v>
      </c>
      <c r="E86" s="735"/>
      <c r="F86" s="733" t="s">
        <v>252</v>
      </c>
      <c r="G86" s="733" t="s">
        <v>690</v>
      </c>
      <c r="H86" s="733" t="s">
        <v>690</v>
      </c>
      <c r="I86" s="733" t="s">
        <v>690</v>
      </c>
      <c r="J86" s="733" t="s">
        <v>690</v>
      </c>
      <c r="K86" s="735"/>
      <c r="L86" s="734"/>
      <c r="M86" s="735" t="s">
        <v>692</v>
      </c>
      <c r="N86" s="735">
        <v>2</v>
      </c>
      <c r="O86" s="747"/>
      <c r="P86" s="735"/>
      <c r="Q86" s="696"/>
    </row>
    <row r="87" spans="1:17" ht="29.9" customHeight="1">
      <c r="A87" s="1495"/>
      <c r="B87" s="1498"/>
      <c r="C87" s="735" t="s">
        <v>1427</v>
      </c>
      <c r="D87" s="735">
        <v>2</v>
      </c>
      <c r="E87" s="735"/>
      <c r="F87" s="736" t="s">
        <v>687</v>
      </c>
      <c r="G87" s="736" t="s">
        <v>687</v>
      </c>
      <c r="H87" s="736" t="s">
        <v>687</v>
      </c>
      <c r="I87" s="736" t="s">
        <v>687</v>
      </c>
      <c r="J87" s="736" t="s">
        <v>687</v>
      </c>
      <c r="K87" s="735"/>
      <c r="L87" s="734" t="s">
        <v>1488</v>
      </c>
      <c r="M87" s="735" t="s">
        <v>929</v>
      </c>
      <c r="N87" s="735"/>
      <c r="O87" s="735">
        <v>2</v>
      </c>
      <c r="P87" s="735"/>
      <c r="Q87" s="696"/>
    </row>
    <row r="88" spans="1:17" ht="29.9" customHeight="1">
      <c r="A88" s="1495"/>
      <c r="B88" s="1498"/>
      <c r="C88" s="735" t="s">
        <v>728</v>
      </c>
      <c r="D88" s="735">
        <v>2</v>
      </c>
      <c r="E88" s="735"/>
      <c r="F88" s="736" t="s">
        <v>687</v>
      </c>
      <c r="G88" s="736" t="s">
        <v>687</v>
      </c>
      <c r="H88" s="736" t="s">
        <v>687</v>
      </c>
      <c r="I88" s="736" t="s">
        <v>687</v>
      </c>
      <c r="J88" s="736" t="s">
        <v>687</v>
      </c>
      <c r="K88" s="735"/>
      <c r="L88" s="734" t="s">
        <v>1488</v>
      </c>
      <c r="M88" s="735" t="s">
        <v>929</v>
      </c>
      <c r="N88" s="735"/>
      <c r="O88" s="735">
        <v>2</v>
      </c>
      <c r="P88" s="735"/>
      <c r="Q88" s="696"/>
    </row>
    <row r="89" spans="1:17" ht="29.9" customHeight="1">
      <c r="A89" s="1495"/>
      <c r="B89" s="1498"/>
      <c r="C89" s="735" t="s">
        <v>1428</v>
      </c>
      <c r="D89" s="735">
        <v>2</v>
      </c>
      <c r="E89" s="735"/>
      <c r="F89" s="736" t="s">
        <v>687</v>
      </c>
      <c r="G89" s="736" t="s">
        <v>687</v>
      </c>
      <c r="H89" s="736" t="s">
        <v>687</v>
      </c>
      <c r="I89" s="736" t="s">
        <v>687</v>
      </c>
      <c r="J89" s="736" t="s">
        <v>687</v>
      </c>
      <c r="K89" s="735"/>
      <c r="L89" s="734" t="s">
        <v>1488</v>
      </c>
      <c r="M89" s="735" t="s">
        <v>929</v>
      </c>
      <c r="N89" s="735"/>
      <c r="O89" s="735">
        <v>2</v>
      </c>
      <c r="P89" s="735"/>
      <c r="Q89" s="696"/>
    </row>
    <row r="90" spans="1:17" ht="29.9" customHeight="1">
      <c r="A90" s="1495"/>
      <c r="B90" s="1498"/>
      <c r="C90" s="735" t="s">
        <v>1429</v>
      </c>
      <c r="D90" s="735">
        <v>1</v>
      </c>
      <c r="E90" s="735"/>
      <c r="F90" s="736" t="s">
        <v>687</v>
      </c>
      <c r="G90" s="736" t="s">
        <v>687</v>
      </c>
      <c r="H90" s="736" t="s">
        <v>687</v>
      </c>
      <c r="I90" s="736" t="s">
        <v>687</v>
      </c>
      <c r="J90" s="736" t="s">
        <v>687</v>
      </c>
      <c r="K90" s="735"/>
      <c r="L90" s="734" t="s">
        <v>1488</v>
      </c>
      <c r="M90" s="735" t="s">
        <v>929</v>
      </c>
      <c r="N90" s="735"/>
      <c r="O90" s="735">
        <v>2</v>
      </c>
      <c r="P90" s="735"/>
      <c r="Q90" s="696"/>
    </row>
    <row r="91" spans="1:17" ht="29.9" customHeight="1">
      <c r="A91" s="1495"/>
      <c r="B91" s="1498"/>
      <c r="C91" s="735" t="s">
        <v>1430</v>
      </c>
      <c r="D91" s="735">
        <v>2</v>
      </c>
      <c r="E91" s="735"/>
      <c r="F91" s="736" t="s">
        <v>687</v>
      </c>
      <c r="G91" s="736" t="s">
        <v>687</v>
      </c>
      <c r="H91" s="736" t="s">
        <v>687</v>
      </c>
      <c r="I91" s="736" t="s">
        <v>687</v>
      </c>
      <c r="J91" s="736" t="s">
        <v>687</v>
      </c>
      <c r="K91" s="735"/>
      <c r="L91" s="734" t="s">
        <v>1488</v>
      </c>
      <c r="M91" s="735" t="s">
        <v>929</v>
      </c>
      <c r="N91" s="735"/>
      <c r="O91" s="735">
        <v>2</v>
      </c>
      <c r="P91" s="735"/>
      <c r="Q91" s="696"/>
    </row>
    <row r="92" spans="1:17" ht="29.9" customHeight="1">
      <c r="A92" s="1495"/>
      <c r="B92" s="1498"/>
      <c r="C92" s="735" t="s">
        <v>1431</v>
      </c>
      <c r="D92" s="735">
        <v>2</v>
      </c>
      <c r="E92" s="735"/>
      <c r="F92" s="736" t="s">
        <v>687</v>
      </c>
      <c r="G92" s="736" t="s">
        <v>687</v>
      </c>
      <c r="H92" s="736" t="s">
        <v>687</v>
      </c>
      <c r="I92" s="736" t="s">
        <v>687</v>
      </c>
      <c r="J92" s="736" t="s">
        <v>687</v>
      </c>
      <c r="K92" s="735"/>
      <c r="L92" s="734" t="s">
        <v>1366</v>
      </c>
      <c r="M92" s="735" t="s">
        <v>706</v>
      </c>
      <c r="N92" s="735"/>
      <c r="O92" s="747">
        <v>2</v>
      </c>
      <c r="P92" s="735"/>
      <c r="Q92" s="696"/>
    </row>
    <row r="93" spans="1:17" ht="29.9" customHeight="1" thickBot="1">
      <c r="A93" s="1496"/>
      <c r="B93" s="1499"/>
      <c r="C93" s="697"/>
      <c r="D93" s="698">
        <f>SUM(D73:D92)</f>
        <v>40</v>
      </c>
      <c r="E93" s="697"/>
      <c r="F93" s="698">
        <f>SUMIFS($D$73:$D$92, F73:F92, $F$73)</f>
        <v>34</v>
      </c>
      <c r="G93" s="698">
        <f>SUMIFS($D$73:$D$92, G73:G92, $F$73)</f>
        <v>34</v>
      </c>
      <c r="H93" s="698">
        <f>SUMIFS($D$73:$D$92, H73:H92, $F$73)</f>
        <v>34</v>
      </c>
      <c r="I93" s="698">
        <f>SUMIFS($D$73:$D$92, I73:I92, $F$73)</f>
        <v>34</v>
      </c>
      <c r="J93" s="698">
        <f>SUMIFS($D$73:$D$92, J73:J92, $F$73)</f>
        <v>34</v>
      </c>
      <c r="K93" s="697"/>
      <c r="L93" s="699"/>
      <c r="M93" s="697"/>
      <c r="N93" s="700">
        <f>SUM(N73:N92)</f>
        <v>6</v>
      </c>
      <c r="O93" s="700">
        <f>SUM(O73:O92)</f>
        <v>34</v>
      </c>
      <c r="P93" s="698">
        <f>N93*Summary!E22</f>
        <v>515.54999999999995</v>
      </c>
      <c r="Q93" s="746">
        <f>O93*Summary!E22</f>
        <v>2921.45</v>
      </c>
    </row>
    <row r="94" spans="1:17" ht="29.9" customHeight="1">
      <c r="A94" s="1488">
        <v>6</v>
      </c>
      <c r="B94" s="1491" t="s">
        <v>516</v>
      </c>
      <c r="C94" s="249" t="s">
        <v>729</v>
      </c>
      <c r="D94" s="249">
        <v>9</v>
      </c>
      <c r="E94" s="249"/>
      <c r="F94" s="254" t="s">
        <v>687</v>
      </c>
      <c r="G94" s="254" t="s">
        <v>687</v>
      </c>
      <c r="H94" s="254" t="s">
        <v>687</v>
      </c>
      <c r="I94" s="254" t="s">
        <v>687</v>
      </c>
      <c r="J94" s="254" t="s">
        <v>687</v>
      </c>
      <c r="K94" s="249" t="s">
        <v>726</v>
      </c>
      <c r="L94" s="251"/>
      <c r="M94" s="249" t="s">
        <v>706</v>
      </c>
      <c r="N94" s="249">
        <v>0</v>
      </c>
      <c r="O94" s="252">
        <v>9</v>
      </c>
      <c r="P94" s="249"/>
      <c r="Q94" s="253"/>
    </row>
    <row r="95" spans="1:17" ht="29.9" customHeight="1">
      <c r="A95" s="1489"/>
      <c r="B95" s="1492"/>
      <c r="C95" s="735" t="s">
        <v>730</v>
      </c>
      <c r="D95" s="735">
        <v>20</v>
      </c>
      <c r="E95" s="735"/>
      <c r="F95" s="736" t="s">
        <v>687</v>
      </c>
      <c r="G95" s="736" t="s">
        <v>687</v>
      </c>
      <c r="H95" s="736" t="s">
        <v>687</v>
      </c>
      <c r="I95" s="760" t="s">
        <v>687</v>
      </c>
      <c r="J95" s="760" t="s">
        <v>687</v>
      </c>
      <c r="K95" s="735" t="s">
        <v>731</v>
      </c>
      <c r="L95" s="734"/>
      <c r="M95" s="735" t="s">
        <v>706</v>
      </c>
      <c r="N95" s="735">
        <v>0</v>
      </c>
      <c r="O95" s="747">
        <v>20</v>
      </c>
      <c r="P95" s="735"/>
      <c r="Q95" s="696"/>
    </row>
    <row r="96" spans="1:17" ht="29.9" customHeight="1">
      <c r="A96" s="1489"/>
      <c r="B96" s="1492"/>
      <c r="C96" s="735" t="s">
        <v>732</v>
      </c>
      <c r="D96" s="735">
        <v>4</v>
      </c>
      <c r="E96" s="735"/>
      <c r="F96" s="736" t="s">
        <v>687</v>
      </c>
      <c r="G96" s="736" t="s">
        <v>687</v>
      </c>
      <c r="H96" s="736" t="s">
        <v>687</v>
      </c>
      <c r="I96" s="760" t="s">
        <v>687</v>
      </c>
      <c r="J96" s="760" t="s">
        <v>687</v>
      </c>
      <c r="K96" s="735" t="s">
        <v>733</v>
      </c>
      <c r="L96" s="734"/>
      <c r="M96" s="735" t="s">
        <v>706</v>
      </c>
      <c r="N96" s="735">
        <v>0</v>
      </c>
      <c r="O96" s="747">
        <v>4</v>
      </c>
      <c r="P96" s="735"/>
      <c r="Q96" s="696"/>
    </row>
    <row r="97" spans="1:17" ht="29.9" customHeight="1">
      <c r="A97" s="1489"/>
      <c r="B97" s="1492"/>
      <c r="C97" s="735" t="s">
        <v>734</v>
      </c>
      <c r="D97" s="735">
        <v>4</v>
      </c>
      <c r="E97" s="735"/>
      <c r="F97" s="736" t="s">
        <v>687</v>
      </c>
      <c r="G97" s="736" t="s">
        <v>687</v>
      </c>
      <c r="H97" s="736" t="s">
        <v>687</v>
      </c>
      <c r="I97" s="760" t="s">
        <v>687</v>
      </c>
      <c r="J97" s="760" t="s">
        <v>687</v>
      </c>
      <c r="K97" s="735" t="s">
        <v>735</v>
      </c>
      <c r="L97" s="734"/>
      <c r="M97" s="735" t="s">
        <v>706</v>
      </c>
      <c r="N97" s="735">
        <v>0</v>
      </c>
      <c r="O97" s="747">
        <v>4</v>
      </c>
      <c r="P97" s="735"/>
      <c r="Q97" s="696"/>
    </row>
    <row r="98" spans="1:17" ht="29.9" customHeight="1">
      <c r="A98" s="1489"/>
      <c r="B98" s="1492"/>
      <c r="C98" s="735" t="s">
        <v>736</v>
      </c>
      <c r="D98" s="735">
        <v>2</v>
      </c>
      <c r="E98" s="735"/>
      <c r="F98" s="736" t="s">
        <v>687</v>
      </c>
      <c r="G98" s="736" t="s">
        <v>687</v>
      </c>
      <c r="H98" s="736" t="s">
        <v>687</v>
      </c>
      <c r="I98" s="760" t="s">
        <v>687</v>
      </c>
      <c r="J98" s="760" t="s">
        <v>687</v>
      </c>
      <c r="K98" s="735" t="s">
        <v>723</v>
      </c>
      <c r="L98" s="734"/>
      <c r="M98" s="735" t="s">
        <v>706</v>
      </c>
      <c r="N98" s="735">
        <v>0</v>
      </c>
      <c r="O98" s="747">
        <v>2</v>
      </c>
      <c r="P98" s="735"/>
      <c r="Q98" s="696"/>
    </row>
    <row r="99" spans="1:17" ht="29.9" customHeight="1">
      <c r="A99" s="1489"/>
      <c r="B99" s="1492"/>
      <c r="C99" s="735" t="s">
        <v>737</v>
      </c>
      <c r="D99" s="735">
        <v>4</v>
      </c>
      <c r="E99" s="735"/>
      <c r="F99" s="736" t="s">
        <v>687</v>
      </c>
      <c r="G99" s="736" t="s">
        <v>687</v>
      </c>
      <c r="H99" s="736" t="s">
        <v>687</v>
      </c>
      <c r="I99" s="760" t="s">
        <v>687</v>
      </c>
      <c r="J99" s="760" t="s">
        <v>687</v>
      </c>
      <c r="K99" s="735" t="s">
        <v>735</v>
      </c>
      <c r="L99" s="734"/>
      <c r="M99" s="735" t="s">
        <v>706</v>
      </c>
      <c r="N99" s="735">
        <v>0</v>
      </c>
      <c r="O99" s="747">
        <v>4</v>
      </c>
      <c r="P99" s="735"/>
      <c r="Q99" s="696"/>
    </row>
    <row r="100" spans="1:17" ht="29.9" customHeight="1">
      <c r="A100" s="1489"/>
      <c r="B100" s="1492"/>
      <c r="C100" s="735" t="s">
        <v>739</v>
      </c>
      <c r="D100" s="735">
        <v>2</v>
      </c>
      <c r="E100" s="735"/>
      <c r="F100" s="736" t="s">
        <v>687</v>
      </c>
      <c r="G100" s="736" t="s">
        <v>687</v>
      </c>
      <c r="H100" s="736" t="s">
        <v>687</v>
      </c>
      <c r="I100" s="760" t="s">
        <v>687</v>
      </c>
      <c r="J100" s="760" t="s">
        <v>687</v>
      </c>
      <c r="K100" s="735" t="s">
        <v>740</v>
      </c>
      <c r="L100" s="734"/>
      <c r="M100" s="735" t="s">
        <v>706</v>
      </c>
      <c r="N100" s="735">
        <v>0</v>
      </c>
      <c r="O100" s="747">
        <v>2</v>
      </c>
      <c r="P100" s="735"/>
      <c r="Q100" s="696"/>
    </row>
    <row r="101" spans="1:17" ht="29.9" customHeight="1">
      <c r="A101" s="1489"/>
      <c r="B101" s="1492"/>
      <c r="C101" s="735" t="s">
        <v>741</v>
      </c>
      <c r="D101" s="735">
        <v>6</v>
      </c>
      <c r="E101" s="735"/>
      <c r="F101" s="736" t="s">
        <v>687</v>
      </c>
      <c r="G101" s="736" t="s">
        <v>687</v>
      </c>
      <c r="H101" s="736" t="s">
        <v>687</v>
      </c>
      <c r="I101" s="736" t="s">
        <v>687</v>
      </c>
      <c r="J101" s="736" t="s">
        <v>687</v>
      </c>
      <c r="K101" s="735" t="s">
        <v>742</v>
      </c>
      <c r="L101" s="734"/>
      <c r="M101" s="735" t="s">
        <v>706</v>
      </c>
      <c r="N101" s="735">
        <v>0</v>
      </c>
      <c r="O101" s="747">
        <v>6</v>
      </c>
      <c r="P101" s="735"/>
      <c r="Q101" s="696"/>
    </row>
    <row r="102" spans="1:17" ht="29.9" customHeight="1">
      <c r="A102" s="1489"/>
      <c r="B102" s="1492"/>
      <c r="C102" s="735" t="s">
        <v>743</v>
      </c>
      <c r="D102" s="735">
        <v>4</v>
      </c>
      <c r="E102" s="735"/>
      <c r="F102" s="736" t="s">
        <v>687</v>
      </c>
      <c r="G102" s="736" t="s">
        <v>687</v>
      </c>
      <c r="H102" s="736" t="s">
        <v>687</v>
      </c>
      <c r="I102" s="736" t="s">
        <v>687</v>
      </c>
      <c r="J102" s="736" t="s">
        <v>687</v>
      </c>
      <c r="K102" s="735" t="s">
        <v>690</v>
      </c>
      <c r="L102" s="734"/>
      <c r="M102" s="735" t="s">
        <v>706</v>
      </c>
      <c r="N102" s="735">
        <v>0</v>
      </c>
      <c r="O102" s="747">
        <v>4</v>
      </c>
      <c r="P102" s="735"/>
      <c r="Q102" s="696"/>
    </row>
    <row r="103" spans="1:17" ht="29.9" customHeight="1" thickBot="1">
      <c r="A103" s="1490"/>
      <c r="B103" s="1493"/>
      <c r="C103" s="697"/>
      <c r="D103" s="698">
        <f>SUM(D94:D102)</f>
        <v>55</v>
      </c>
      <c r="E103" s="697"/>
      <c r="F103" s="698">
        <f>SUMIFS($D$94:$D$102, F94:F102, $F$94)</f>
        <v>55</v>
      </c>
      <c r="G103" s="698">
        <f t="shared" ref="G103:J103" si="5">SUMIFS($D$94:$D$102, G94:G102, $F$94)</f>
        <v>55</v>
      </c>
      <c r="H103" s="698">
        <f t="shared" si="5"/>
        <v>55</v>
      </c>
      <c r="I103" s="698">
        <f t="shared" si="5"/>
        <v>55</v>
      </c>
      <c r="J103" s="698">
        <f t="shared" si="5"/>
        <v>55</v>
      </c>
      <c r="K103" s="697"/>
      <c r="L103" s="699"/>
      <c r="M103" s="697"/>
      <c r="N103" s="698">
        <f>SUM(N94:N102)</f>
        <v>0</v>
      </c>
      <c r="O103" s="698">
        <f>SUM(O94:O102)</f>
        <v>55</v>
      </c>
      <c r="P103" s="748">
        <f>N103*Summary!E23</f>
        <v>0</v>
      </c>
      <c r="Q103" s="749">
        <f>O103*Summary!E23</f>
        <v>2141</v>
      </c>
    </row>
    <row r="104" spans="1:17" ht="29.9" customHeight="1">
      <c r="A104" s="1488">
        <v>7</v>
      </c>
      <c r="B104" s="1491" t="s">
        <v>519</v>
      </c>
      <c r="C104" s="249" t="s">
        <v>744</v>
      </c>
      <c r="D104" s="249">
        <v>0</v>
      </c>
      <c r="E104" s="249"/>
      <c r="F104" s="249"/>
      <c r="G104" s="249"/>
      <c r="H104" s="249"/>
      <c r="I104" s="249"/>
      <c r="J104" s="249"/>
      <c r="K104" s="249" t="s">
        <v>690</v>
      </c>
      <c r="L104" s="251"/>
      <c r="M104" s="249"/>
      <c r="N104" s="249">
        <v>0</v>
      </c>
      <c r="O104" s="252">
        <v>0</v>
      </c>
      <c r="P104" s="249"/>
      <c r="Q104" s="253"/>
    </row>
    <row r="105" spans="1:17" ht="29.9" customHeight="1">
      <c r="A105" s="1489"/>
      <c r="B105" s="1492"/>
      <c r="C105" s="735" t="s">
        <v>745</v>
      </c>
      <c r="D105" s="735">
        <v>3</v>
      </c>
      <c r="E105" s="735"/>
      <c r="F105" s="736" t="s">
        <v>687</v>
      </c>
      <c r="G105" s="736" t="s">
        <v>687</v>
      </c>
      <c r="H105" s="736" t="s">
        <v>687</v>
      </c>
      <c r="I105" s="736" t="s">
        <v>687</v>
      </c>
      <c r="J105" s="736" t="s">
        <v>687</v>
      </c>
      <c r="K105" s="735" t="s">
        <v>735</v>
      </c>
      <c r="L105" s="734"/>
      <c r="M105" s="735" t="s">
        <v>706</v>
      </c>
      <c r="N105" s="735">
        <v>0</v>
      </c>
      <c r="O105" s="747">
        <v>3</v>
      </c>
      <c r="P105" s="735"/>
      <c r="Q105" s="696"/>
    </row>
    <row r="106" spans="1:17" ht="29.9" customHeight="1">
      <c r="A106" s="1489"/>
      <c r="B106" s="1492"/>
      <c r="C106" s="735" t="s">
        <v>747</v>
      </c>
      <c r="D106" s="735">
        <v>3</v>
      </c>
      <c r="E106" s="735"/>
      <c r="F106" s="736" t="s">
        <v>687</v>
      </c>
      <c r="G106" s="736" t="s">
        <v>687</v>
      </c>
      <c r="H106" s="736" t="s">
        <v>687</v>
      </c>
      <c r="I106" s="736" t="s">
        <v>687</v>
      </c>
      <c r="J106" s="736" t="s">
        <v>687</v>
      </c>
      <c r="K106" s="735"/>
      <c r="L106" s="734"/>
      <c r="M106" s="735" t="s">
        <v>706</v>
      </c>
      <c r="N106" s="735">
        <v>0</v>
      </c>
      <c r="O106" s="747">
        <v>3</v>
      </c>
      <c r="P106" s="735"/>
      <c r="Q106" s="696"/>
    </row>
    <row r="107" spans="1:17" ht="29.9" customHeight="1">
      <c r="A107" s="1489"/>
      <c r="B107" s="1492"/>
      <c r="C107" s="735" t="s">
        <v>748</v>
      </c>
      <c r="D107" s="735">
        <v>3</v>
      </c>
      <c r="E107" s="735"/>
      <c r="F107" s="736" t="s">
        <v>687</v>
      </c>
      <c r="G107" s="736" t="s">
        <v>687</v>
      </c>
      <c r="H107" s="736" t="s">
        <v>687</v>
      </c>
      <c r="I107" s="736" t="s">
        <v>687</v>
      </c>
      <c r="J107" s="736" t="s">
        <v>687</v>
      </c>
      <c r="K107" s="735" t="s">
        <v>749</v>
      </c>
      <c r="L107" s="734"/>
      <c r="M107" s="735" t="s">
        <v>706</v>
      </c>
      <c r="N107" s="735">
        <v>0</v>
      </c>
      <c r="O107" s="747">
        <v>3</v>
      </c>
      <c r="P107" s="735"/>
      <c r="Q107" s="696"/>
    </row>
    <row r="108" spans="1:17" ht="29.9" customHeight="1">
      <c r="A108" s="1489"/>
      <c r="B108" s="1492"/>
      <c r="C108" s="735" t="s">
        <v>750</v>
      </c>
      <c r="D108" s="735">
        <v>3</v>
      </c>
      <c r="E108" s="735"/>
      <c r="F108" s="736" t="s">
        <v>687</v>
      </c>
      <c r="G108" s="736" t="s">
        <v>687</v>
      </c>
      <c r="H108" s="736" t="s">
        <v>687</v>
      </c>
      <c r="I108" s="736" t="s">
        <v>687</v>
      </c>
      <c r="J108" s="736" t="s">
        <v>687</v>
      </c>
      <c r="K108" s="735" t="s">
        <v>749</v>
      </c>
      <c r="L108" s="734"/>
      <c r="M108" s="735" t="s">
        <v>706</v>
      </c>
      <c r="N108" s="735">
        <v>0</v>
      </c>
      <c r="O108" s="747">
        <v>3</v>
      </c>
      <c r="P108" s="735"/>
      <c r="Q108" s="696"/>
    </row>
    <row r="109" spans="1:17" ht="29.9" customHeight="1">
      <c r="A109" s="1489"/>
      <c r="B109" s="1492"/>
      <c r="C109" s="735" t="s">
        <v>751</v>
      </c>
      <c r="D109" s="735">
        <v>3</v>
      </c>
      <c r="E109" s="735"/>
      <c r="F109" s="736" t="s">
        <v>687</v>
      </c>
      <c r="G109" s="736" t="s">
        <v>687</v>
      </c>
      <c r="H109" s="736" t="s">
        <v>687</v>
      </c>
      <c r="I109" s="736" t="s">
        <v>687</v>
      </c>
      <c r="J109" s="736" t="s">
        <v>687</v>
      </c>
      <c r="K109" s="735" t="s">
        <v>749</v>
      </c>
      <c r="L109" s="734"/>
      <c r="M109" s="735" t="s">
        <v>706</v>
      </c>
      <c r="N109" s="735">
        <v>0</v>
      </c>
      <c r="O109" s="747">
        <v>3</v>
      </c>
      <c r="P109" s="735"/>
      <c r="Q109" s="696"/>
    </row>
    <row r="110" spans="1:17" ht="29.9" customHeight="1">
      <c r="A110" s="1489"/>
      <c r="B110" s="1492"/>
      <c r="C110" s="735" t="s">
        <v>752</v>
      </c>
      <c r="D110" s="735">
        <v>3</v>
      </c>
      <c r="E110" s="735"/>
      <c r="F110" s="736" t="s">
        <v>687</v>
      </c>
      <c r="G110" s="736" t="s">
        <v>687</v>
      </c>
      <c r="H110" s="736" t="s">
        <v>687</v>
      </c>
      <c r="I110" s="736" t="s">
        <v>687</v>
      </c>
      <c r="J110" s="736" t="s">
        <v>687</v>
      </c>
      <c r="K110" s="735" t="s">
        <v>753</v>
      </c>
      <c r="L110" s="734"/>
      <c r="M110" s="735" t="s">
        <v>706</v>
      </c>
      <c r="N110" s="735">
        <v>0</v>
      </c>
      <c r="O110" s="747">
        <v>3</v>
      </c>
      <c r="P110" s="735"/>
      <c r="Q110" s="696"/>
    </row>
    <row r="111" spans="1:17" ht="29.9" customHeight="1">
      <c r="A111" s="1489"/>
      <c r="B111" s="1492"/>
      <c r="C111" s="735" t="s">
        <v>754</v>
      </c>
      <c r="D111" s="735">
        <v>3</v>
      </c>
      <c r="E111" s="735"/>
      <c r="F111" s="736" t="s">
        <v>687</v>
      </c>
      <c r="G111" s="736" t="s">
        <v>687</v>
      </c>
      <c r="H111" s="736" t="s">
        <v>687</v>
      </c>
      <c r="I111" s="736" t="s">
        <v>687</v>
      </c>
      <c r="J111" s="736" t="s">
        <v>687</v>
      </c>
      <c r="K111" s="735" t="s">
        <v>753</v>
      </c>
      <c r="L111" s="734"/>
      <c r="M111" s="735" t="s">
        <v>706</v>
      </c>
      <c r="N111" s="735">
        <v>0</v>
      </c>
      <c r="O111" s="747">
        <v>3</v>
      </c>
      <c r="P111" s="735"/>
      <c r="Q111" s="696"/>
    </row>
    <row r="112" spans="1:17" ht="29.9" customHeight="1">
      <c r="A112" s="1489"/>
      <c r="B112" s="1492"/>
      <c r="C112" s="735" t="s">
        <v>755</v>
      </c>
      <c r="D112" s="735">
        <f>4*3</f>
        <v>12</v>
      </c>
      <c r="E112" s="735"/>
      <c r="F112" s="736" t="s">
        <v>687</v>
      </c>
      <c r="G112" s="736" t="s">
        <v>687</v>
      </c>
      <c r="H112" s="736" t="s">
        <v>687</v>
      </c>
      <c r="I112" s="736" t="s">
        <v>687</v>
      </c>
      <c r="J112" s="736" t="s">
        <v>687</v>
      </c>
      <c r="K112" s="735" t="s">
        <v>735</v>
      </c>
      <c r="L112" s="734"/>
      <c r="M112" s="735" t="s">
        <v>706</v>
      </c>
      <c r="N112" s="735">
        <v>0</v>
      </c>
      <c r="O112" s="747">
        <v>12</v>
      </c>
      <c r="P112" s="735"/>
      <c r="Q112" s="696"/>
    </row>
    <row r="113" spans="1:17" ht="29.9" customHeight="1">
      <c r="A113" s="1489"/>
      <c r="B113" s="1492"/>
      <c r="C113" s="735" t="s">
        <v>756</v>
      </c>
      <c r="D113" s="735">
        <f>6*3</f>
        <v>18</v>
      </c>
      <c r="E113" s="735"/>
      <c r="F113" s="736" t="s">
        <v>687</v>
      </c>
      <c r="G113" s="736" t="s">
        <v>687</v>
      </c>
      <c r="H113" s="736" t="s">
        <v>687</v>
      </c>
      <c r="I113" s="736" t="s">
        <v>687</v>
      </c>
      <c r="J113" s="736" t="s">
        <v>687</v>
      </c>
      <c r="K113" s="735" t="s">
        <v>690</v>
      </c>
      <c r="L113" s="734"/>
      <c r="M113" s="735" t="s">
        <v>706</v>
      </c>
      <c r="N113" s="735">
        <v>0</v>
      </c>
      <c r="O113" s="747">
        <v>18</v>
      </c>
      <c r="P113" s="735"/>
      <c r="Q113" s="696"/>
    </row>
    <row r="114" spans="1:17" ht="29.9" customHeight="1">
      <c r="A114" s="1489"/>
      <c r="B114" s="1492"/>
      <c r="C114" s="735" t="s">
        <v>757</v>
      </c>
      <c r="D114" s="735">
        <v>3</v>
      </c>
      <c r="E114" s="735"/>
      <c r="F114" s="736" t="s">
        <v>687</v>
      </c>
      <c r="G114" s="736" t="s">
        <v>687</v>
      </c>
      <c r="H114" s="736" t="s">
        <v>687</v>
      </c>
      <c r="I114" s="736" t="s">
        <v>687</v>
      </c>
      <c r="J114" s="736" t="s">
        <v>687</v>
      </c>
      <c r="K114" s="735"/>
      <c r="L114" s="734"/>
      <c r="M114" s="735" t="s">
        <v>706</v>
      </c>
      <c r="N114" s="735">
        <v>0</v>
      </c>
      <c r="O114" s="747">
        <v>3</v>
      </c>
      <c r="P114" s="735"/>
      <c r="Q114" s="696"/>
    </row>
    <row r="115" spans="1:17" ht="29.9" customHeight="1" thickBot="1">
      <c r="A115" s="1490"/>
      <c r="B115" s="1493"/>
      <c r="C115" s="697"/>
      <c r="D115" s="698">
        <f>SUM(D104:D114)</f>
        <v>54</v>
      </c>
      <c r="E115" s="697"/>
      <c r="F115" s="698">
        <f>SUMIFS($D$104:$D$114, F104:F114, $F$114)</f>
        <v>54</v>
      </c>
      <c r="G115" s="698">
        <f t="shared" ref="G115:J115" si="6">SUMIFS($D$104:$D$114, G104:G114, $F$114)</f>
        <v>54</v>
      </c>
      <c r="H115" s="698">
        <f t="shared" si="6"/>
        <v>54</v>
      </c>
      <c r="I115" s="698">
        <f t="shared" si="6"/>
        <v>54</v>
      </c>
      <c r="J115" s="698">
        <f t="shared" si="6"/>
        <v>54</v>
      </c>
      <c r="K115" s="697"/>
      <c r="L115" s="699"/>
      <c r="M115" s="697"/>
      <c r="N115" s="698">
        <f>SUM(N104:N114)</f>
        <v>0</v>
      </c>
      <c r="O115" s="698">
        <f>SUM(O104:O114)</f>
        <v>54</v>
      </c>
      <c r="P115" s="748">
        <f>N115*Summary!E24</f>
        <v>0</v>
      </c>
      <c r="Q115" s="749">
        <f>O115*Summary!E24</f>
        <v>2668</v>
      </c>
    </row>
    <row r="116" spans="1:17" ht="29.9" customHeight="1">
      <c r="A116" s="1494">
        <v>8</v>
      </c>
      <c r="B116" s="1497" t="s">
        <v>525</v>
      </c>
      <c r="C116" s="249" t="s">
        <v>758</v>
      </c>
      <c r="D116" s="443">
        <v>3</v>
      </c>
      <c r="E116" s="249"/>
      <c r="F116" s="254" t="s">
        <v>687</v>
      </c>
      <c r="G116" s="254" t="s">
        <v>687</v>
      </c>
      <c r="H116" s="254" t="s">
        <v>687</v>
      </c>
      <c r="I116" s="736" t="s">
        <v>687</v>
      </c>
      <c r="J116" s="736" t="s">
        <v>687</v>
      </c>
      <c r="K116" s="249" t="s">
        <v>735</v>
      </c>
      <c r="L116" s="251"/>
      <c r="M116" s="249" t="s">
        <v>706</v>
      </c>
      <c r="N116" s="249">
        <v>0</v>
      </c>
      <c r="O116" s="252">
        <v>3</v>
      </c>
      <c r="P116" s="249"/>
      <c r="Q116" s="253"/>
    </row>
    <row r="117" spans="1:17" ht="29.9" customHeight="1">
      <c r="A117" s="1495"/>
      <c r="B117" s="1498"/>
      <c r="C117" s="735" t="s">
        <v>759</v>
      </c>
      <c r="D117" s="754">
        <v>3</v>
      </c>
      <c r="E117" s="735"/>
      <c r="F117" s="736" t="s">
        <v>687</v>
      </c>
      <c r="G117" s="736" t="s">
        <v>687</v>
      </c>
      <c r="H117" s="736" t="s">
        <v>687</v>
      </c>
      <c r="I117" s="736" t="s">
        <v>687</v>
      </c>
      <c r="J117" s="736" t="s">
        <v>687</v>
      </c>
      <c r="K117" s="735" t="s">
        <v>735</v>
      </c>
      <c r="L117" s="734"/>
      <c r="M117" s="735" t="s">
        <v>706</v>
      </c>
      <c r="N117" s="735">
        <v>0</v>
      </c>
      <c r="O117" s="747">
        <v>3</v>
      </c>
      <c r="P117" s="735"/>
      <c r="Q117" s="696"/>
    </row>
    <row r="118" spans="1:17" ht="29.9" customHeight="1">
      <c r="A118" s="1495"/>
      <c r="B118" s="1498"/>
      <c r="C118" s="735" t="s">
        <v>760</v>
      </c>
      <c r="D118" s="754">
        <v>3</v>
      </c>
      <c r="E118" s="735"/>
      <c r="F118" s="736" t="s">
        <v>687</v>
      </c>
      <c r="G118" s="736" t="s">
        <v>687</v>
      </c>
      <c r="H118" s="736" t="s">
        <v>687</v>
      </c>
      <c r="I118" s="736" t="s">
        <v>687</v>
      </c>
      <c r="J118" s="736" t="s">
        <v>687</v>
      </c>
      <c r="K118" s="735" t="s">
        <v>735</v>
      </c>
      <c r="L118" s="734"/>
      <c r="M118" s="735" t="s">
        <v>706</v>
      </c>
      <c r="N118" s="735">
        <v>0</v>
      </c>
      <c r="O118" s="747">
        <v>3</v>
      </c>
      <c r="P118" s="735"/>
      <c r="Q118" s="696"/>
    </row>
    <row r="119" spans="1:17" ht="29.9" customHeight="1">
      <c r="A119" s="1495"/>
      <c r="B119" s="1498"/>
      <c r="C119" s="735" t="s">
        <v>761</v>
      </c>
      <c r="D119" s="754">
        <v>3</v>
      </c>
      <c r="E119" s="735"/>
      <c r="F119" s="736" t="s">
        <v>687</v>
      </c>
      <c r="G119" s="736" t="s">
        <v>687</v>
      </c>
      <c r="H119" s="736" t="s">
        <v>687</v>
      </c>
      <c r="I119" s="736" t="s">
        <v>687</v>
      </c>
      <c r="J119" s="736" t="s">
        <v>687</v>
      </c>
      <c r="K119" s="735" t="s">
        <v>762</v>
      </c>
      <c r="L119" s="734"/>
      <c r="M119" s="735" t="s">
        <v>706</v>
      </c>
      <c r="N119" s="735">
        <v>0</v>
      </c>
      <c r="O119" s="747">
        <v>3</v>
      </c>
      <c r="P119" s="735"/>
      <c r="Q119" s="696"/>
    </row>
    <row r="120" spans="1:17" ht="29.9" customHeight="1">
      <c r="A120" s="1495"/>
      <c r="B120" s="1498"/>
      <c r="C120" s="735" t="s">
        <v>763</v>
      </c>
      <c r="D120" s="754">
        <v>3</v>
      </c>
      <c r="E120" s="735"/>
      <c r="F120" s="736" t="s">
        <v>687</v>
      </c>
      <c r="G120" s="736" t="s">
        <v>687</v>
      </c>
      <c r="H120" s="736" t="s">
        <v>687</v>
      </c>
      <c r="I120" s="736" t="s">
        <v>687</v>
      </c>
      <c r="J120" s="736" t="s">
        <v>687</v>
      </c>
      <c r="K120" s="735" t="s">
        <v>764</v>
      </c>
      <c r="L120" s="734"/>
      <c r="M120" s="735" t="s">
        <v>706</v>
      </c>
      <c r="N120" s="735">
        <v>0</v>
      </c>
      <c r="O120" s="747">
        <v>3</v>
      </c>
      <c r="P120" s="735"/>
      <c r="Q120" s="696"/>
    </row>
    <row r="121" spans="1:17" ht="29.9" customHeight="1">
      <c r="A121" s="1495"/>
      <c r="B121" s="1498"/>
      <c r="C121" s="735" t="s">
        <v>766</v>
      </c>
      <c r="D121" s="754">
        <v>3</v>
      </c>
      <c r="E121" s="735"/>
      <c r="F121" s="736" t="s">
        <v>687</v>
      </c>
      <c r="G121" s="736" t="s">
        <v>687</v>
      </c>
      <c r="H121" s="736" t="s">
        <v>687</v>
      </c>
      <c r="I121" s="736" t="s">
        <v>687</v>
      </c>
      <c r="J121" s="736" t="s">
        <v>687</v>
      </c>
      <c r="K121" s="735" t="s">
        <v>764</v>
      </c>
      <c r="L121" s="734" t="s">
        <v>765</v>
      </c>
      <c r="M121" s="735" t="s">
        <v>706</v>
      </c>
      <c r="N121" s="735">
        <v>0</v>
      </c>
      <c r="O121" s="747">
        <v>3</v>
      </c>
      <c r="P121" s="735"/>
      <c r="Q121" s="696"/>
    </row>
    <row r="122" spans="1:17" ht="29.9" customHeight="1">
      <c r="A122" s="1495"/>
      <c r="B122" s="1498"/>
      <c r="C122" s="735" t="s">
        <v>767</v>
      </c>
      <c r="D122" s="754">
        <v>3</v>
      </c>
      <c r="E122" s="735"/>
      <c r="F122" s="736" t="s">
        <v>687</v>
      </c>
      <c r="G122" s="736" t="s">
        <v>687</v>
      </c>
      <c r="H122" s="736" t="s">
        <v>687</v>
      </c>
      <c r="I122" s="736" t="s">
        <v>687</v>
      </c>
      <c r="J122" s="736" t="s">
        <v>687</v>
      </c>
      <c r="K122" s="735" t="s">
        <v>764</v>
      </c>
      <c r="L122" s="734" t="s">
        <v>765</v>
      </c>
      <c r="M122" s="735" t="s">
        <v>706</v>
      </c>
      <c r="N122" s="735">
        <v>0</v>
      </c>
      <c r="O122" s="747">
        <v>3</v>
      </c>
      <c r="P122" s="735"/>
      <c r="Q122" s="696"/>
    </row>
    <row r="123" spans="1:17" ht="29.9" customHeight="1">
      <c r="A123" s="1495"/>
      <c r="B123" s="1498"/>
      <c r="C123" s="735" t="s">
        <v>768</v>
      </c>
      <c r="D123" s="754">
        <v>3</v>
      </c>
      <c r="E123" s="735"/>
      <c r="F123" s="736" t="s">
        <v>687</v>
      </c>
      <c r="G123" s="736" t="s">
        <v>687</v>
      </c>
      <c r="H123" s="736" t="s">
        <v>687</v>
      </c>
      <c r="I123" s="736" t="s">
        <v>687</v>
      </c>
      <c r="J123" s="736" t="s">
        <v>687</v>
      </c>
      <c r="K123" s="735" t="s">
        <v>764</v>
      </c>
      <c r="L123" s="734" t="s">
        <v>765</v>
      </c>
      <c r="M123" s="735" t="s">
        <v>706</v>
      </c>
      <c r="N123" s="735">
        <v>0</v>
      </c>
      <c r="O123" s="747">
        <v>3</v>
      </c>
      <c r="P123" s="735"/>
      <c r="Q123" s="696"/>
    </row>
    <row r="124" spans="1:17" ht="29.9" customHeight="1">
      <c r="A124" s="1495"/>
      <c r="B124" s="1498"/>
      <c r="C124" s="735" t="s">
        <v>769</v>
      </c>
      <c r="D124" s="754">
        <v>3</v>
      </c>
      <c r="E124" s="735"/>
      <c r="F124" s="736" t="s">
        <v>687</v>
      </c>
      <c r="G124" s="736" t="s">
        <v>687</v>
      </c>
      <c r="H124" s="736" t="s">
        <v>687</v>
      </c>
      <c r="I124" s="736" t="s">
        <v>687</v>
      </c>
      <c r="J124" s="736" t="s">
        <v>687</v>
      </c>
      <c r="K124" s="735" t="s">
        <v>764</v>
      </c>
      <c r="L124" s="734" t="s">
        <v>765</v>
      </c>
      <c r="M124" s="735" t="s">
        <v>706</v>
      </c>
      <c r="N124" s="735">
        <v>0</v>
      </c>
      <c r="O124" s="747">
        <v>3</v>
      </c>
      <c r="P124" s="735"/>
      <c r="Q124" s="696"/>
    </row>
    <row r="125" spans="1:17" ht="29.9" customHeight="1">
      <c r="A125" s="1495"/>
      <c r="B125" s="1498"/>
      <c r="C125" s="735" t="s">
        <v>770</v>
      </c>
      <c r="D125" s="754">
        <v>3</v>
      </c>
      <c r="E125" s="735"/>
      <c r="F125" s="736" t="s">
        <v>687</v>
      </c>
      <c r="G125" s="736" t="s">
        <v>687</v>
      </c>
      <c r="H125" s="736" t="s">
        <v>687</v>
      </c>
      <c r="I125" s="736" t="s">
        <v>687</v>
      </c>
      <c r="J125" s="736" t="s">
        <v>687</v>
      </c>
      <c r="K125" s="735" t="s">
        <v>771</v>
      </c>
      <c r="L125" s="734" t="s">
        <v>765</v>
      </c>
      <c r="M125" s="735" t="s">
        <v>706</v>
      </c>
      <c r="N125" s="735">
        <v>0</v>
      </c>
      <c r="O125" s="747">
        <v>3</v>
      </c>
      <c r="P125" s="735"/>
      <c r="Q125" s="696"/>
    </row>
    <row r="126" spans="1:17" ht="29.9" customHeight="1" thickBot="1">
      <c r="A126" s="1496"/>
      <c r="B126" s="1499"/>
      <c r="C126" s="697"/>
      <c r="D126" s="698">
        <f>SUM(D116:D125)</f>
        <v>30</v>
      </c>
      <c r="E126" s="697"/>
      <c r="F126" s="698">
        <f>SUMIFS($D$116:$D$125, F116:F125, $F$116)</f>
        <v>30</v>
      </c>
      <c r="G126" s="698">
        <f t="shared" ref="G126:J126" si="7">SUMIFS($D$116:$D$125, G116:G125, $F$116)</f>
        <v>30</v>
      </c>
      <c r="H126" s="698">
        <f t="shared" si="7"/>
        <v>30</v>
      </c>
      <c r="I126" s="698">
        <f t="shared" si="7"/>
        <v>30</v>
      </c>
      <c r="J126" s="698">
        <f t="shared" si="7"/>
        <v>30</v>
      </c>
      <c r="K126" s="698">
        <f t="shared" ref="K126" si="8">COUNTIF(K116:K125,$F$116)</f>
        <v>0</v>
      </c>
      <c r="L126" s="699"/>
      <c r="M126" s="697"/>
      <c r="N126" s="698">
        <v>0</v>
      </c>
      <c r="O126" s="700">
        <v>30</v>
      </c>
      <c r="P126" s="698">
        <f>N126*Summary!E25</f>
        <v>0</v>
      </c>
      <c r="Q126" s="746">
        <f>O126*Summary!E25</f>
        <v>2442</v>
      </c>
    </row>
    <row r="127" spans="1:17" ht="29.9" customHeight="1">
      <c r="A127" s="1494">
        <v>9</v>
      </c>
      <c r="B127" s="1497" t="s">
        <v>524</v>
      </c>
      <c r="C127" s="249" t="s">
        <v>772</v>
      </c>
      <c r="D127" s="249">
        <v>3</v>
      </c>
      <c r="E127" s="249"/>
      <c r="F127" s="254" t="s">
        <v>687</v>
      </c>
      <c r="G127" s="254" t="s">
        <v>687</v>
      </c>
      <c r="H127" s="254" t="s">
        <v>687</v>
      </c>
      <c r="I127" s="254" t="s">
        <v>687</v>
      </c>
      <c r="J127" s="254" t="s">
        <v>687</v>
      </c>
      <c r="K127" s="249" t="s">
        <v>735</v>
      </c>
      <c r="L127" s="734"/>
      <c r="M127" s="249" t="s">
        <v>706</v>
      </c>
      <c r="N127" s="249">
        <v>0</v>
      </c>
      <c r="O127" s="252">
        <v>3</v>
      </c>
      <c r="P127" s="249"/>
      <c r="Q127" s="253"/>
    </row>
    <row r="128" spans="1:17" ht="29.9" customHeight="1">
      <c r="A128" s="1495"/>
      <c r="B128" s="1498"/>
      <c r="C128" s="735" t="s">
        <v>773</v>
      </c>
      <c r="D128" s="735">
        <v>3</v>
      </c>
      <c r="E128" s="735"/>
      <c r="F128" s="736" t="s">
        <v>687</v>
      </c>
      <c r="G128" s="736" t="s">
        <v>687</v>
      </c>
      <c r="H128" s="736" t="s">
        <v>687</v>
      </c>
      <c r="I128" s="736" t="s">
        <v>687</v>
      </c>
      <c r="J128" s="736" t="s">
        <v>687</v>
      </c>
      <c r="K128" s="735" t="s">
        <v>735</v>
      </c>
      <c r="L128" s="734"/>
      <c r="M128" s="735" t="s">
        <v>706</v>
      </c>
      <c r="N128" s="735">
        <v>0</v>
      </c>
      <c r="O128" s="747">
        <v>3</v>
      </c>
      <c r="P128" s="735"/>
      <c r="Q128" s="696"/>
    </row>
    <row r="129" spans="1:17" ht="29.9" customHeight="1">
      <c r="A129" s="1495"/>
      <c r="B129" s="1498"/>
      <c r="C129" s="735" t="s">
        <v>774</v>
      </c>
      <c r="D129" s="735">
        <v>3</v>
      </c>
      <c r="E129" s="735"/>
      <c r="F129" s="736" t="s">
        <v>687</v>
      </c>
      <c r="G129" s="736" t="s">
        <v>687</v>
      </c>
      <c r="H129" s="736" t="s">
        <v>687</v>
      </c>
      <c r="I129" s="736" t="s">
        <v>687</v>
      </c>
      <c r="J129" s="736" t="s">
        <v>687</v>
      </c>
      <c r="K129" s="735" t="s">
        <v>735</v>
      </c>
      <c r="L129" s="734"/>
      <c r="M129" s="735" t="s">
        <v>706</v>
      </c>
      <c r="N129" s="735">
        <v>0</v>
      </c>
      <c r="O129" s="747">
        <v>3</v>
      </c>
      <c r="P129" s="735"/>
      <c r="Q129" s="696"/>
    </row>
    <row r="130" spans="1:17" ht="29.9" customHeight="1">
      <c r="A130" s="1495"/>
      <c r="B130" s="1498"/>
      <c r="C130" s="735" t="s">
        <v>775</v>
      </c>
      <c r="D130" s="735">
        <v>4</v>
      </c>
      <c r="E130" s="735"/>
      <c r="F130" s="736" t="s">
        <v>687</v>
      </c>
      <c r="G130" s="736" t="s">
        <v>687</v>
      </c>
      <c r="H130" s="736" t="s">
        <v>687</v>
      </c>
      <c r="I130" s="736" t="s">
        <v>687</v>
      </c>
      <c r="J130" s="736" t="s">
        <v>687</v>
      </c>
      <c r="K130" s="735" t="s">
        <v>735</v>
      </c>
      <c r="L130" s="734"/>
      <c r="M130" s="735" t="s">
        <v>706</v>
      </c>
      <c r="N130" s="735">
        <v>0</v>
      </c>
      <c r="O130" s="747">
        <v>4</v>
      </c>
      <c r="P130" s="735"/>
      <c r="Q130" s="696"/>
    </row>
    <row r="131" spans="1:17" ht="29.9" customHeight="1">
      <c r="A131" s="1495"/>
      <c r="B131" s="1498"/>
      <c r="C131" s="735" t="s">
        <v>930</v>
      </c>
      <c r="D131" s="735">
        <v>8</v>
      </c>
      <c r="E131" s="735"/>
      <c r="F131" s="736" t="s">
        <v>687</v>
      </c>
      <c r="G131" s="736" t="s">
        <v>687</v>
      </c>
      <c r="H131" s="736" t="s">
        <v>687</v>
      </c>
      <c r="I131" s="736" t="s">
        <v>687</v>
      </c>
      <c r="J131" s="736" t="s">
        <v>687</v>
      </c>
      <c r="K131" s="735"/>
      <c r="L131" s="734"/>
      <c r="M131" s="735" t="s">
        <v>706</v>
      </c>
      <c r="N131" s="735">
        <v>0</v>
      </c>
      <c r="O131" s="747">
        <v>8</v>
      </c>
      <c r="P131" s="735"/>
      <c r="Q131" s="696"/>
    </row>
    <row r="132" spans="1:17" ht="29.9" customHeight="1">
      <c r="A132" s="1495"/>
      <c r="B132" s="1498"/>
      <c r="C132" s="735" t="s">
        <v>931</v>
      </c>
      <c r="D132" s="735">
        <v>8</v>
      </c>
      <c r="E132" s="735"/>
      <c r="F132" s="736" t="s">
        <v>687</v>
      </c>
      <c r="G132" s="736" t="s">
        <v>687</v>
      </c>
      <c r="H132" s="736" t="s">
        <v>687</v>
      </c>
      <c r="I132" s="736" t="s">
        <v>687</v>
      </c>
      <c r="J132" s="733" t="s">
        <v>746</v>
      </c>
      <c r="K132" s="735"/>
      <c r="L132" s="734"/>
      <c r="M132" s="735" t="s">
        <v>706</v>
      </c>
      <c r="N132" s="735">
        <v>0</v>
      </c>
      <c r="O132" s="747">
        <v>8</v>
      </c>
      <c r="P132" s="735"/>
      <c r="Q132" s="696"/>
    </row>
    <row r="133" spans="1:17" ht="29.9" customHeight="1">
      <c r="A133" s="1495"/>
      <c r="B133" s="1498"/>
      <c r="C133" s="735" t="s">
        <v>932</v>
      </c>
      <c r="D133" s="735">
        <v>8</v>
      </c>
      <c r="E133" s="735"/>
      <c r="F133" s="736" t="s">
        <v>687</v>
      </c>
      <c r="G133" s="736" t="s">
        <v>687</v>
      </c>
      <c r="H133" s="736" t="s">
        <v>687</v>
      </c>
      <c r="I133" s="736" t="s">
        <v>687</v>
      </c>
      <c r="J133" s="733" t="s">
        <v>746</v>
      </c>
      <c r="K133" s="735"/>
      <c r="L133" s="734"/>
      <c r="M133" s="735" t="s">
        <v>706</v>
      </c>
      <c r="N133" s="735">
        <v>0</v>
      </c>
      <c r="O133" s="747">
        <v>8</v>
      </c>
      <c r="P133" s="735"/>
      <c r="Q133" s="696"/>
    </row>
    <row r="134" spans="1:17" ht="29.9" customHeight="1">
      <c r="A134" s="1495"/>
      <c r="B134" s="1498"/>
      <c r="C134" s="735" t="s">
        <v>933</v>
      </c>
      <c r="D134" s="735">
        <v>6</v>
      </c>
      <c r="E134" s="735"/>
      <c r="F134" s="736" t="s">
        <v>687</v>
      </c>
      <c r="G134" s="736" t="s">
        <v>687</v>
      </c>
      <c r="H134" s="736" t="s">
        <v>687</v>
      </c>
      <c r="I134" s="736" t="s">
        <v>687</v>
      </c>
      <c r="J134" s="736" t="s">
        <v>687</v>
      </c>
      <c r="K134" s="735" t="s">
        <v>776</v>
      </c>
      <c r="L134" s="734"/>
      <c r="M134" s="735" t="s">
        <v>706</v>
      </c>
      <c r="N134" s="735">
        <v>0</v>
      </c>
      <c r="O134" s="747">
        <v>6</v>
      </c>
      <c r="P134" s="735"/>
      <c r="Q134" s="696"/>
    </row>
    <row r="135" spans="1:17" ht="29.9" customHeight="1" thickBot="1">
      <c r="A135" s="1496"/>
      <c r="B135" s="1499"/>
      <c r="C135" s="697"/>
      <c r="D135" s="698">
        <f>SUM(D127:D134)</f>
        <v>43</v>
      </c>
      <c r="E135" s="697"/>
      <c r="F135" s="698">
        <f>SUMIFS($D$127:$D$134, F127:F134, $F$127)</f>
        <v>43</v>
      </c>
      <c r="G135" s="698">
        <f t="shared" ref="G135:J135" si="9">SUMIFS($D$127:$D$134, G127:G134, $F$127)</f>
        <v>43</v>
      </c>
      <c r="H135" s="698">
        <f t="shared" si="9"/>
        <v>43</v>
      </c>
      <c r="I135" s="698">
        <f>SUMIFS($D$127:$D$134, I127:I134, $F$127)</f>
        <v>43</v>
      </c>
      <c r="J135" s="698">
        <f t="shared" si="9"/>
        <v>27</v>
      </c>
      <c r="K135" s="697"/>
      <c r="L135" s="699"/>
      <c r="M135" s="697"/>
      <c r="N135" s="700">
        <f>SUM(N127:N134)</f>
        <v>0</v>
      </c>
      <c r="O135" s="700">
        <f>SUM(O127:O134)</f>
        <v>43</v>
      </c>
      <c r="P135" s="698">
        <f>N135*Summary!E26</f>
        <v>0</v>
      </c>
      <c r="Q135" s="746">
        <f>O135*Summary!E26</f>
        <v>2580</v>
      </c>
    </row>
    <row r="136" spans="1:17" ht="29.9" customHeight="1" thickBot="1">
      <c r="A136" s="1488">
        <v>10</v>
      </c>
      <c r="B136" s="1491" t="s">
        <v>539</v>
      </c>
      <c r="C136" s="737" t="s">
        <v>1292</v>
      </c>
      <c r="D136" s="737">
        <v>2</v>
      </c>
      <c r="E136" s="249"/>
      <c r="F136" s="250" t="s">
        <v>252</v>
      </c>
      <c r="G136" s="250" t="s">
        <v>690</v>
      </c>
      <c r="H136" s="250" t="s">
        <v>690</v>
      </c>
      <c r="I136" s="250" t="s">
        <v>690</v>
      </c>
      <c r="J136" s="250" t="s">
        <v>690</v>
      </c>
      <c r="K136" s="249"/>
      <c r="L136" s="249" t="s">
        <v>1733</v>
      </c>
      <c r="M136" s="249" t="s">
        <v>692</v>
      </c>
      <c r="N136" s="249">
        <v>2</v>
      </c>
      <c r="O136" s="249"/>
      <c r="P136" s="249"/>
      <c r="Q136" s="253">
        <f>O136*[104]Summary!E28</f>
        <v>0</v>
      </c>
    </row>
    <row r="137" spans="1:17" ht="29.9" customHeight="1">
      <c r="A137" s="1489"/>
      <c r="B137" s="1492"/>
      <c r="C137" s="731" t="s">
        <v>1293</v>
      </c>
      <c r="D137" s="731">
        <v>2</v>
      </c>
      <c r="E137" s="735"/>
      <c r="F137" s="733" t="s">
        <v>252</v>
      </c>
      <c r="G137" s="733" t="s">
        <v>252</v>
      </c>
      <c r="H137" s="733" t="s">
        <v>252</v>
      </c>
      <c r="I137" s="733" t="s">
        <v>746</v>
      </c>
      <c r="J137" s="733" t="s">
        <v>690</v>
      </c>
      <c r="K137" s="735"/>
      <c r="L137" s="249" t="s">
        <v>1733</v>
      </c>
      <c r="M137" s="735" t="s">
        <v>706</v>
      </c>
      <c r="N137" s="735">
        <v>1</v>
      </c>
      <c r="O137" s="735">
        <v>1</v>
      </c>
      <c r="P137" s="735"/>
      <c r="Q137" s="696"/>
    </row>
    <row r="138" spans="1:17" ht="29.9" customHeight="1">
      <c r="A138" s="1489"/>
      <c r="B138" s="1492"/>
      <c r="C138" s="731" t="s">
        <v>1294</v>
      </c>
      <c r="D138" s="731">
        <v>2</v>
      </c>
      <c r="E138" s="735"/>
      <c r="F138" s="736" t="s">
        <v>687</v>
      </c>
      <c r="G138" s="736" t="s">
        <v>687</v>
      </c>
      <c r="H138" s="736" t="s">
        <v>687</v>
      </c>
      <c r="I138" s="736" t="s">
        <v>687</v>
      </c>
      <c r="J138" s="736" t="s">
        <v>687</v>
      </c>
      <c r="K138" s="735"/>
      <c r="L138" s="735"/>
      <c r="M138" s="735" t="s">
        <v>706</v>
      </c>
      <c r="N138" s="735"/>
      <c r="O138" s="735">
        <v>2</v>
      </c>
      <c r="P138" s="735"/>
      <c r="Q138" s="696"/>
    </row>
    <row r="139" spans="1:17" ht="29.9" customHeight="1">
      <c r="A139" s="1489"/>
      <c r="B139" s="1492"/>
      <c r="C139" s="731" t="s">
        <v>1295</v>
      </c>
      <c r="D139" s="731">
        <v>2</v>
      </c>
      <c r="E139" s="735"/>
      <c r="F139" s="736" t="s">
        <v>687</v>
      </c>
      <c r="G139" s="733" t="s">
        <v>252</v>
      </c>
      <c r="H139" s="733" t="s">
        <v>690</v>
      </c>
      <c r="I139" s="733" t="s">
        <v>690</v>
      </c>
      <c r="J139" s="733" t="s">
        <v>690</v>
      </c>
      <c r="K139" s="735"/>
      <c r="L139" s="735" t="s">
        <v>2120</v>
      </c>
      <c r="M139" s="735" t="s">
        <v>692</v>
      </c>
      <c r="N139" s="735">
        <v>2</v>
      </c>
      <c r="O139" s="735"/>
      <c r="P139" s="735"/>
      <c r="Q139" s="696"/>
    </row>
    <row r="140" spans="1:17" ht="29.9" customHeight="1">
      <c r="A140" s="1489"/>
      <c r="B140" s="1492"/>
      <c r="C140" s="731" t="s">
        <v>1296</v>
      </c>
      <c r="D140" s="731">
        <v>2</v>
      </c>
      <c r="E140" s="735"/>
      <c r="F140" s="736" t="s">
        <v>687</v>
      </c>
      <c r="G140" s="733" t="s">
        <v>252</v>
      </c>
      <c r="H140" s="733" t="s">
        <v>690</v>
      </c>
      <c r="I140" s="733" t="s">
        <v>690</v>
      </c>
      <c r="J140" s="733" t="s">
        <v>690</v>
      </c>
      <c r="K140" s="735"/>
      <c r="L140" s="735" t="s">
        <v>2120</v>
      </c>
      <c r="M140" s="735" t="s">
        <v>692</v>
      </c>
      <c r="N140" s="735">
        <v>2</v>
      </c>
      <c r="O140" s="735"/>
      <c r="P140" s="735"/>
      <c r="Q140" s="696"/>
    </row>
    <row r="141" spans="1:17" ht="29.9" customHeight="1">
      <c r="A141" s="1489"/>
      <c r="B141" s="1492"/>
      <c r="C141" s="731" t="s">
        <v>1297</v>
      </c>
      <c r="D141" s="731">
        <v>2</v>
      </c>
      <c r="E141" s="735"/>
      <c r="F141" s="736" t="s">
        <v>687</v>
      </c>
      <c r="G141" s="733" t="s">
        <v>690</v>
      </c>
      <c r="H141" s="733" t="s">
        <v>690</v>
      </c>
      <c r="I141" s="733" t="s">
        <v>690</v>
      </c>
      <c r="J141" s="733" t="s">
        <v>690</v>
      </c>
      <c r="K141" s="735"/>
      <c r="L141" s="735" t="s">
        <v>2120</v>
      </c>
      <c r="M141" s="735" t="s">
        <v>692</v>
      </c>
      <c r="N141" s="735">
        <v>2</v>
      </c>
      <c r="O141" s="735"/>
      <c r="P141" s="735"/>
      <c r="Q141" s="696"/>
    </row>
    <row r="142" spans="1:17" ht="29.9" customHeight="1">
      <c r="A142" s="1489"/>
      <c r="B142" s="1492"/>
      <c r="C142" s="731" t="s">
        <v>1298</v>
      </c>
      <c r="D142" s="731">
        <v>2</v>
      </c>
      <c r="E142" s="735"/>
      <c r="F142" s="736" t="s">
        <v>688</v>
      </c>
      <c r="G142" s="733" t="s">
        <v>252</v>
      </c>
      <c r="H142" s="733" t="s">
        <v>690</v>
      </c>
      <c r="I142" s="733" t="s">
        <v>690</v>
      </c>
      <c r="J142" s="733" t="s">
        <v>690</v>
      </c>
      <c r="K142" s="735"/>
      <c r="L142" s="735" t="s">
        <v>2120</v>
      </c>
      <c r="M142" s="735" t="s">
        <v>692</v>
      </c>
      <c r="N142" s="735">
        <v>2</v>
      </c>
      <c r="O142" s="735"/>
      <c r="P142" s="735"/>
      <c r="Q142" s="696"/>
    </row>
    <row r="143" spans="1:17" ht="29.9" customHeight="1">
      <c r="A143" s="1489"/>
      <c r="B143" s="1492"/>
      <c r="C143" s="731" t="s">
        <v>1299</v>
      </c>
      <c r="D143" s="731">
        <v>2</v>
      </c>
      <c r="E143" s="735"/>
      <c r="F143" s="736" t="s">
        <v>688</v>
      </c>
      <c r="G143" s="733" t="s">
        <v>252</v>
      </c>
      <c r="H143" s="733" t="s">
        <v>690</v>
      </c>
      <c r="I143" s="733" t="s">
        <v>690</v>
      </c>
      <c r="J143" s="733" t="s">
        <v>690</v>
      </c>
      <c r="K143" s="735"/>
      <c r="L143" s="735" t="s">
        <v>2120</v>
      </c>
      <c r="M143" s="735" t="s">
        <v>692</v>
      </c>
      <c r="N143" s="735">
        <v>2</v>
      </c>
      <c r="O143" s="735"/>
      <c r="P143" s="735"/>
      <c r="Q143" s="696"/>
    </row>
    <row r="144" spans="1:17" ht="29.9" customHeight="1">
      <c r="A144" s="1489"/>
      <c r="B144" s="1492"/>
      <c r="C144" s="731" t="s">
        <v>1300</v>
      </c>
      <c r="D144" s="731">
        <v>2</v>
      </c>
      <c r="E144" s="735"/>
      <c r="F144" s="736" t="s">
        <v>688</v>
      </c>
      <c r="G144" s="736" t="s">
        <v>688</v>
      </c>
      <c r="H144" s="733" t="s">
        <v>252</v>
      </c>
      <c r="I144" s="733" t="s">
        <v>690</v>
      </c>
      <c r="J144" s="733" t="s">
        <v>690</v>
      </c>
      <c r="K144" s="735"/>
      <c r="L144" s="735" t="s">
        <v>2120</v>
      </c>
      <c r="M144" s="735" t="s">
        <v>692</v>
      </c>
      <c r="N144" s="735">
        <v>2</v>
      </c>
      <c r="O144" s="735"/>
      <c r="P144" s="735"/>
      <c r="Q144" s="696"/>
    </row>
    <row r="145" spans="1:17" ht="29.9" customHeight="1">
      <c r="A145" s="1489"/>
      <c r="B145" s="1492"/>
      <c r="C145" s="731" t="s">
        <v>1301</v>
      </c>
      <c r="D145" s="731">
        <v>2</v>
      </c>
      <c r="E145" s="735"/>
      <c r="F145" s="736" t="s">
        <v>688</v>
      </c>
      <c r="G145" s="736" t="s">
        <v>688</v>
      </c>
      <c r="H145" s="733" t="s">
        <v>252</v>
      </c>
      <c r="I145" s="733" t="s">
        <v>690</v>
      </c>
      <c r="J145" s="733" t="s">
        <v>690</v>
      </c>
      <c r="K145" s="735"/>
      <c r="L145" s="735" t="s">
        <v>2120</v>
      </c>
      <c r="M145" s="735" t="s">
        <v>692</v>
      </c>
      <c r="N145" s="735">
        <v>2</v>
      </c>
      <c r="O145" s="735"/>
      <c r="P145" s="735"/>
      <c r="Q145" s="696"/>
    </row>
    <row r="146" spans="1:17" ht="29.9" customHeight="1">
      <c r="A146" s="1489"/>
      <c r="B146" s="1492"/>
      <c r="C146" s="731" t="s">
        <v>1302</v>
      </c>
      <c r="D146" s="731">
        <v>2</v>
      </c>
      <c r="E146" s="735"/>
      <c r="F146" s="736" t="s">
        <v>688</v>
      </c>
      <c r="G146" s="736" t="s">
        <v>688</v>
      </c>
      <c r="H146" s="736" t="s">
        <v>688</v>
      </c>
      <c r="I146" s="736" t="s">
        <v>688</v>
      </c>
      <c r="J146" s="736" t="s">
        <v>688</v>
      </c>
      <c r="K146" s="735"/>
      <c r="L146" s="735"/>
      <c r="M146" s="735" t="s">
        <v>706</v>
      </c>
      <c r="N146" s="735"/>
      <c r="O146" s="735">
        <v>2</v>
      </c>
      <c r="P146" s="735"/>
      <c r="Q146" s="696"/>
    </row>
    <row r="147" spans="1:17" ht="29.9" customHeight="1">
      <c r="A147" s="1489"/>
      <c r="B147" s="1492"/>
      <c r="C147" s="731" t="s">
        <v>1303</v>
      </c>
      <c r="D147" s="731">
        <v>2</v>
      </c>
      <c r="E147" s="735"/>
      <c r="F147" s="736" t="s">
        <v>688</v>
      </c>
      <c r="G147" s="736" t="s">
        <v>688</v>
      </c>
      <c r="H147" s="736" t="s">
        <v>688</v>
      </c>
      <c r="I147" s="736" t="s">
        <v>688</v>
      </c>
      <c r="J147" s="733" t="s">
        <v>746</v>
      </c>
      <c r="K147" s="735"/>
      <c r="L147" s="735"/>
      <c r="M147" s="735" t="s">
        <v>706</v>
      </c>
      <c r="N147" s="735"/>
      <c r="O147" s="735">
        <v>2</v>
      </c>
      <c r="P147" s="735"/>
      <c r="Q147" s="696"/>
    </row>
    <row r="148" spans="1:17" ht="29.9" customHeight="1">
      <c r="A148" s="1489"/>
      <c r="B148" s="1492"/>
      <c r="C148" s="731" t="s">
        <v>1304</v>
      </c>
      <c r="D148" s="731">
        <v>2</v>
      </c>
      <c r="E148" s="735"/>
      <c r="F148" s="736" t="s">
        <v>688</v>
      </c>
      <c r="G148" s="736" t="s">
        <v>688</v>
      </c>
      <c r="H148" s="736" t="s">
        <v>688</v>
      </c>
      <c r="I148" s="736" t="s">
        <v>688</v>
      </c>
      <c r="J148" s="733" t="s">
        <v>746</v>
      </c>
      <c r="K148" s="735"/>
      <c r="L148" s="735"/>
      <c r="M148" s="735" t="s">
        <v>706</v>
      </c>
      <c r="N148" s="735"/>
      <c r="O148" s="735">
        <v>2</v>
      </c>
      <c r="P148" s="735"/>
      <c r="Q148" s="696"/>
    </row>
    <row r="149" spans="1:17" ht="29.9" customHeight="1">
      <c r="A149" s="1489"/>
      <c r="B149" s="1492"/>
      <c r="C149" s="731" t="s">
        <v>1305</v>
      </c>
      <c r="D149" s="731">
        <v>2</v>
      </c>
      <c r="E149" s="735"/>
      <c r="F149" s="736" t="s">
        <v>688</v>
      </c>
      <c r="G149" s="736" t="s">
        <v>688</v>
      </c>
      <c r="H149" s="736" t="s">
        <v>688</v>
      </c>
      <c r="I149" s="736" t="s">
        <v>688</v>
      </c>
      <c r="J149" s="733" t="s">
        <v>746</v>
      </c>
      <c r="K149" s="735"/>
      <c r="L149" s="735"/>
      <c r="M149" s="735" t="s">
        <v>706</v>
      </c>
      <c r="N149" s="735"/>
      <c r="O149" s="735">
        <v>2</v>
      </c>
      <c r="P149" s="735"/>
      <c r="Q149" s="696"/>
    </row>
    <row r="150" spans="1:17" ht="29.9" customHeight="1">
      <c r="A150" s="1489"/>
      <c r="B150" s="1492"/>
      <c r="C150" s="731" t="s">
        <v>1306</v>
      </c>
      <c r="D150" s="731">
        <v>2</v>
      </c>
      <c r="E150" s="735"/>
      <c r="F150" s="736" t="s">
        <v>688</v>
      </c>
      <c r="G150" s="736" t="s">
        <v>688</v>
      </c>
      <c r="H150" s="736" t="s">
        <v>688</v>
      </c>
      <c r="I150" s="736" t="s">
        <v>688</v>
      </c>
      <c r="J150" s="736" t="s">
        <v>688</v>
      </c>
      <c r="K150" s="735"/>
      <c r="L150" s="735"/>
      <c r="M150" s="735" t="s">
        <v>706</v>
      </c>
      <c r="N150" s="735"/>
      <c r="O150" s="735">
        <v>2</v>
      </c>
      <c r="P150" s="735"/>
      <c r="Q150" s="696"/>
    </row>
    <row r="151" spans="1:17" ht="29.9" customHeight="1">
      <c r="A151" s="1489"/>
      <c r="B151" s="1492"/>
      <c r="C151" s="731" t="s">
        <v>1307</v>
      </c>
      <c r="D151" s="731">
        <v>2</v>
      </c>
      <c r="E151" s="735"/>
      <c r="F151" s="736" t="s">
        <v>688</v>
      </c>
      <c r="G151" s="736" t="s">
        <v>688</v>
      </c>
      <c r="H151" s="736" t="s">
        <v>688</v>
      </c>
      <c r="I151" s="736" t="s">
        <v>688</v>
      </c>
      <c r="J151" s="733" t="s">
        <v>746</v>
      </c>
      <c r="K151" s="735"/>
      <c r="L151" s="735"/>
      <c r="M151" s="735" t="s">
        <v>929</v>
      </c>
      <c r="N151" s="735"/>
      <c r="O151" s="735">
        <v>2</v>
      </c>
      <c r="P151" s="735"/>
      <c r="Q151" s="696"/>
    </row>
    <row r="152" spans="1:17" ht="29.9" customHeight="1">
      <c r="A152" s="1489"/>
      <c r="B152" s="1492"/>
      <c r="C152" s="731" t="s">
        <v>1308</v>
      </c>
      <c r="D152" s="731">
        <v>2</v>
      </c>
      <c r="E152" s="735"/>
      <c r="F152" s="736" t="s">
        <v>688</v>
      </c>
      <c r="G152" s="736" t="s">
        <v>688</v>
      </c>
      <c r="H152" s="736" t="s">
        <v>688</v>
      </c>
      <c r="I152" s="736" t="s">
        <v>688</v>
      </c>
      <c r="J152" s="733" t="s">
        <v>746</v>
      </c>
      <c r="K152" s="735"/>
      <c r="L152" s="735"/>
      <c r="M152" s="735" t="s">
        <v>929</v>
      </c>
      <c r="N152" s="735"/>
      <c r="O152" s="735">
        <v>2</v>
      </c>
      <c r="P152" s="735"/>
      <c r="Q152" s="696"/>
    </row>
    <row r="153" spans="1:17" ht="29.9" customHeight="1">
      <c r="A153" s="1489"/>
      <c r="B153" s="1492"/>
      <c r="C153" s="731" t="s">
        <v>1309</v>
      </c>
      <c r="D153" s="731">
        <v>2</v>
      </c>
      <c r="E153" s="735"/>
      <c r="F153" s="736" t="s">
        <v>688</v>
      </c>
      <c r="G153" s="736" t="s">
        <v>688</v>
      </c>
      <c r="H153" s="736" t="s">
        <v>688</v>
      </c>
      <c r="I153" s="736" t="s">
        <v>688</v>
      </c>
      <c r="J153" s="736" t="s">
        <v>688</v>
      </c>
      <c r="K153" s="735"/>
      <c r="L153" s="735"/>
      <c r="M153" s="735" t="s">
        <v>929</v>
      </c>
      <c r="N153" s="735"/>
      <c r="O153" s="735">
        <v>2</v>
      </c>
      <c r="P153" s="735"/>
      <c r="Q153" s="696"/>
    </row>
    <row r="154" spans="1:17" ht="29.9" customHeight="1" thickBot="1">
      <c r="A154" s="1490"/>
      <c r="B154" s="1493"/>
      <c r="C154" s="697"/>
      <c r="D154" s="698">
        <f>SUM(D136:D153)</f>
        <v>36</v>
      </c>
      <c r="E154" s="697"/>
      <c r="F154" s="698">
        <f>SUMIFS($D$136:$D$153, F136:F153, $F$148)</f>
        <v>24</v>
      </c>
      <c r="G154" s="698">
        <f t="shared" ref="G154:J154" si="10">SUMIFS($D$136:$D$153, G136:G153, $F$148)</f>
        <v>20</v>
      </c>
      <c r="H154" s="698">
        <f t="shared" si="10"/>
        <v>16</v>
      </c>
      <c r="I154" s="698">
        <f t="shared" si="10"/>
        <v>16</v>
      </c>
      <c r="J154" s="698">
        <f t="shared" si="10"/>
        <v>6</v>
      </c>
      <c r="K154" s="697"/>
      <c r="L154" s="699"/>
      <c r="M154" s="697"/>
      <c r="N154" s="700">
        <f>SUM(N136:N153)</f>
        <v>17</v>
      </c>
      <c r="O154" s="700">
        <f>SUM(O136:O153)</f>
        <v>19</v>
      </c>
      <c r="P154" s="698">
        <f>ROUND(N154*[104]Summary!E28,0)</f>
        <v>697</v>
      </c>
      <c r="Q154" s="746">
        <f>ROUND(O154*[104]Summary!E28,0)</f>
        <v>780</v>
      </c>
    </row>
    <row r="155" spans="1:17" ht="29.9" customHeight="1">
      <c r="A155" s="1509">
        <v>11</v>
      </c>
      <c r="B155" s="1507" t="s">
        <v>777</v>
      </c>
      <c r="C155" s="737" t="s">
        <v>1268</v>
      </c>
      <c r="D155" s="737">
        <v>8</v>
      </c>
      <c r="E155" s="738"/>
      <c r="F155" s="736" t="s">
        <v>687</v>
      </c>
      <c r="G155" s="736" t="s">
        <v>687</v>
      </c>
      <c r="H155" s="736" t="s">
        <v>687</v>
      </c>
      <c r="I155" s="736" t="s">
        <v>687</v>
      </c>
      <c r="J155" s="250" t="s">
        <v>690</v>
      </c>
      <c r="K155" s="738"/>
      <c r="L155" s="251" t="s">
        <v>1383</v>
      </c>
      <c r="M155" s="249" t="s">
        <v>692</v>
      </c>
      <c r="N155" s="249">
        <v>8</v>
      </c>
      <c r="O155" s="249"/>
      <c r="P155" s="249"/>
      <c r="Q155" s="253"/>
    </row>
    <row r="156" spans="1:17" ht="29.9" customHeight="1">
      <c r="A156" s="1510"/>
      <c r="B156" s="1508"/>
      <c r="C156" s="731" t="s">
        <v>1269</v>
      </c>
      <c r="D156" s="731">
        <v>8</v>
      </c>
      <c r="E156" s="732"/>
      <c r="F156" s="736" t="s">
        <v>687</v>
      </c>
      <c r="G156" s="736" t="s">
        <v>687</v>
      </c>
      <c r="H156" s="736" t="s">
        <v>687</v>
      </c>
      <c r="I156" s="733" t="s">
        <v>746</v>
      </c>
      <c r="J156" s="733" t="s">
        <v>690</v>
      </c>
      <c r="K156" s="732"/>
      <c r="L156" s="734" t="s">
        <v>1383</v>
      </c>
      <c r="M156" s="735" t="s">
        <v>692</v>
      </c>
      <c r="N156" s="735">
        <v>8</v>
      </c>
      <c r="O156" s="735"/>
      <c r="P156" s="735"/>
      <c r="Q156" s="696"/>
    </row>
    <row r="157" spans="1:17" ht="29.9" customHeight="1">
      <c r="A157" s="1510"/>
      <c r="B157" s="1508"/>
      <c r="C157" s="731" t="s">
        <v>1270</v>
      </c>
      <c r="D157" s="731">
        <v>8</v>
      </c>
      <c r="E157" s="732"/>
      <c r="F157" s="736" t="s">
        <v>687</v>
      </c>
      <c r="G157" s="736" t="s">
        <v>687</v>
      </c>
      <c r="H157" s="736" t="s">
        <v>687</v>
      </c>
      <c r="I157" s="733" t="s">
        <v>746</v>
      </c>
      <c r="J157" s="733" t="s">
        <v>690</v>
      </c>
      <c r="K157" s="732"/>
      <c r="L157" s="734" t="s">
        <v>1383</v>
      </c>
      <c r="M157" s="735" t="s">
        <v>706</v>
      </c>
      <c r="N157" s="735"/>
      <c r="O157" s="735">
        <v>6</v>
      </c>
      <c r="P157" s="735"/>
      <c r="Q157" s="696"/>
    </row>
    <row r="158" spans="1:17" ht="29.9" customHeight="1">
      <c r="A158" s="1510"/>
      <c r="B158" s="1508"/>
      <c r="C158" s="731" t="s">
        <v>1271</v>
      </c>
      <c r="D158" s="731">
        <v>8</v>
      </c>
      <c r="E158" s="732"/>
      <c r="F158" s="736" t="s">
        <v>687</v>
      </c>
      <c r="G158" s="736" t="s">
        <v>687</v>
      </c>
      <c r="H158" s="736" t="s">
        <v>687</v>
      </c>
      <c r="I158" s="733" t="s">
        <v>746</v>
      </c>
      <c r="J158" s="733" t="s">
        <v>690</v>
      </c>
      <c r="K158" s="732"/>
      <c r="L158" s="734" t="s">
        <v>1383</v>
      </c>
      <c r="M158" s="735" t="s">
        <v>706</v>
      </c>
      <c r="N158" s="735"/>
      <c r="O158" s="735">
        <v>6</v>
      </c>
      <c r="P158" s="735"/>
      <c r="Q158" s="696"/>
    </row>
    <row r="159" spans="1:17" ht="29.9" customHeight="1">
      <c r="A159" s="1510"/>
      <c r="B159" s="1508"/>
      <c r="C159" s="731" t="s">
        <v>1272</v>
      </c>
      <c r="D159" s="731">
        <v>6</v>
      </c>
      <c r="E159" s="732"/>
      <c r="F159" s="736" t="s">
        <v>687</v>
      </c>
      <c r="G159" s="736" t="s">
        <v>687</v>
      </c>
      <c r="H159" s="736" t="s">
        <v>687</v>
      </c>
      <c r="I159" s="733" t="s">
        <v>746</v>
      </c>
      <c r="J159" s="733" t="s">
        <v>690</v>
      </c>
      <c r="K159" s="732"/>
      <c r="L159" s="734" t="s">
        <v>1383</v>
      </c>
      <c r="M159" s="735" t="s">
        <v>706</v>
      </c>
      <c r="N159" s="735"/>
      <c r="O159" s="735">
        <v>6</v>
      </c>
      <c r="P159" s="735"/>
      <c r="Q159" s="696"/>
    </row>
    <row r="160" spans="1:17" ht="29.9" customHeight="1">
      <c r="A160" s="1510"/>
      <c r="B160" s="1508"/>
      <c r="C160" s="731" t="s">
        <v>1273</v>
      </c>
      <c r="D160" s="731">
        <v>6</v>
      </c>
      <c r="E160" s="732"/>
      <c r="F160" s="736" t="s">
        <v>687</v>
      </c>
      <c r="G160" s="736" t="s">
        <v>687</v>
      </c>
      <c r="H160" s="736" t="s">
        <v>687</v>
      </c>
      <c r="I160" s="733" t="s">
        <v>746</v>
      </c>
      <c r="J160" s="733" t="s">
        <v>690</v>
      </c>
      <c r="K160" s="732"/>
      <c r="L160" s="734" t="s">
        <v>1383</v>
      </c>
      <c r="M160" s="735" t="s">
        <v>706</v>
      </c>
      <c r="N160" s="735"/>
      <c r="O160" s="735">
        <v>6</v>
      </c>
      <c r="P160" s="735"/>
      <c r="Q160" s="696"/>
    </row>
    <row r="161" spans="1:17" ht="29.9" customHeight="1">
      <c r="A161" s="1510"/>
      <c r="B161" s="1508"/>
      <c r="C161" s="731" t="s">
        <v>1274</v>
      </c>
      <c r="D161" s="731">
        <v>6</v>
      </c>
      <c r="E161" s="732"/>
      <c r="F161" s="736" t="s">
        <v>687</v>
      </c>
      <c r="G161" s="736" t="s">
        <v>687</v>
      </c>
      <c r="H161" s="736" t="s">
        <v>687</v>
      </c>
      <c r="I161" s="736" t="s">
        <v>687</v>
      </c>
      <c r="J161" s="733" t="s">
        <v>690</v>
      </c>
      <c r="K161" s="732"/>
      <c r="L161" s="734" t="s">
        <v>1383</v>
      </c>
      <c r="M161" s="735" t="s">
        <v>706</v>
      </c>
      <c r="N161" s="735"/>
      <c r="O161" s="735">
        <v>6</v>
      </c>
      <c r="P161" s="735"/>
      <c r="Q161" s="696"/>
    </row>
    <row r="162" spans="1:17" ht="29.9" customHeight="1">
      <c r="A162" s="1510"/>
      <c r="B162" s="1508"/>
      <c r="C162" s="731" t="s">
        <v>1275</v>
      </c>
      <c r="D162" s="731">
        <v>6</v>
      </c>
      <c r="E162" s="732"/>
      <c r="F162" s="736" t="s">
        <v>687</v>
      </c>
      <c r="G162" s="736" t="s">
        <v>687</v>
      </c>
      <c r="H162" s="736" t="s">
        <v>687</v>
      </c>
      <c r="I162" s="736" t="s">
        <v>687</v>
      </c>
      <c r="J162" s="733" t="s">
        <v>690</v>
      </c>
      <c r="K162" s="732"/>
      <c r="L162" s="734" t="s">
        <v>1383</v>
      </c>
      <c r="M162" s="735" t="s">
        <v>706</v>
      </c>
      <c r="N162" s="735"/>
      <c r="O162" s="735">
        <v>6</v>
      </c>
      <c r="P162" s="735"/>
      <c r="Q162" s="696"/>
    </row>
    <row r="163" spans="1:17" ht="29.9" customHeight="1">
      <c r="A163" s="1510"/>
      <c r="B163" s="1508"/>
      <c r="C163" s="731" t="s">
        <v>1276</v>
      </c>
      <c r="D163" s="731">
        <v>6</v>
      </c>
      <c r="E163" s="732"/>
      <c r="F163" s="736" t="s">
        <v>687</v>
      </c>
      <c r="G163" s="736" t="s">
        <v>687</v>
      </c>
      <c r="H163" s="736" t="s">
        <v>687</v>
      </c>
      <c r="I163" s="736" t="s">
        <v>687</v>
      </c>
      <c r="J163" s="733" t="s">
        <v>690</v>
      </c>
      <c r="K163" s="732"/>
      <c r="L163" s="734" t="s">
        <v>1383</v>
      </c>
      <c r="M163" s="735" t="s">
        <v>706</v>
      </c>
      <c r="N163" s="735"/>
      <c r="O163" s="735">
        <v>6</v>
      </c>
      <c r="P163" s="735"/>
      <c r="Q163" s="696"/>
    </row>
    <row r="164" spans="1:17" ht="29.9" customHeight="1">
      <c r="A164" s="1510"/>
      <c r="B164" s="1508"/>
      <c r="C164" s="731" t="s">
        <v>1277</v>
      </c>
      <c r="D164" s="731">
        <v>6</v>
      </c>
      <c r="E164" s="732"/>
      <c r="F164" s="736" t="s">
        <v>687</v>
      </c>
      <c r="G164" s="736" t="s">
        <v>687</v>
      </c>
      <c r="H164" s="736" t="s">
        <v>687</v>
      </c>
      <c r="I164" s="736" t="s">
        <v>687</v>
      </c>
      <c r="J164" s="733" t="s">
        <v>690</v>
      </c>
      <c r="K164" s="732"/>
      <c r="L164" s="734" t="s">
        <v>1383</v>
      </c>
      <c r="M164" s="735" t="s">
        <v>706</v>
      </c>
      <c r="N164" s="735"/>
      <c r="O164" s="735">
        <v>6</v>
      </c>
      <c r="P164" s="735"/>
      <c r="Q164" s="696"/>
    </row>
    <row r="165" spans="1:17" ht="29.9" customHeight="1">
      <c r="A165" s="1510"/>
      <c r="B165" s="1508"/>
      <c r="C165" s="731" t="s">
        <v>1278</v>
      </c>
      <c r="D165" s="731">
        <v>6</v>
      </c>
      <c r="E165" s="732"/>
      <c r="F165" s="736" t="s">
        <v>687</v>
      </c>
      <c r="G165" s="736" t="s">
        <v>687</v>
      </c>
      <c r="H165" s="736" t="s">
        <v>687</v>
      </c>
      <c r="I165" s="736" t="s">
        <v>687</v>
      </c>
      <c r="J165" s="733" t="s">
        <v>690</v>
      </c>
      <c r="K165" s="732"/>
      <c r="L165" s="734" t="s">
        <v>1383</v>
      </c>
      <c r="M165" s="735" t="s">
        <v>706</v>
      </c>
      <c r="N165" s="735"/>
      <c r="O165" s="735">
        <v>6</v>
      </c>
      <c r="P165" s="735"/>
      <c r="Q165" s="696"/>
    </row>
    <row r="166" spans="1:17" ht="29.9" customHeight="1">
      <c r="A166" s="1510"/>
      <c r="B166" s="1508"/>
      <c r="C166" s="731" t="s">
        <v>1279</v>
      </c>
      <c r="D166" s="731">
        <v>6</v>
      </c>
      <c r="E166" s="732"/>
      <c r="F166" s="736" t="s">
        <v>687</v>
      </c>
      <c r="G166" s="736" t="s">
        <v>687</v>
      </c>
      <c r="H166" s="736" t="s">
        <v>687</v>
      </c>
      <c r="I166" s="736" t="s">
        <v>687</v>
      </c>
      <c r="J166" s="733" t="s">
        <v>690</v>
      </c>
      <c r="K166" s="732"/>
      <c r="L166" s="734"/>
      <c r="M166" s="735" t="s">
        <v>706</v>
      </c>
      <c r="N166" s="735"/>
      <c r="O166" s="735">
        <v>6</v>
      </c>
      <c r="P166" s="735"/>
      <c r="Q166" s="696"/>
    </row>
    <row r="167" spans="1:17" ht="29.9" customHeight="1">
      <c r="A167" s="1510"/>
      <c r="B167" s="1508"/>
      <c r="C167" s="731" t="s">
        <v>1280</v>
      </c>
      <c r="D167" s="731">
        <v>5</v>
      </c>
      <c r="E167" s="732"/>
      <c r="F167" s="736" t="s">
        <v>687</v>
      </c>
      <c r="G167" s="736" t="s">
        <v>687</v>
      </c>
      <c r="H167" s="736" t="s">
        <v>687</v>
      </c>
      <c r="I167" s="736" t="s">
        <v>687</v>
      </c>
      <c r="J167" s="733" t="s">
        <v>690</v>
      </c>
      <c r="K167" s="732"/>
      <c r="L167" s="734"/>
      <c r="M167" s="735" t="s">
        <v>706</v>
      </c>
      <c r="N167" s="735"/>
      <c r="O167" s="735">
        <v>5</v>
      </c>
      <c r="P167" s="735"/>
      <c r="Q167" s="696"/>
    </row>
    <row r="168" spans="1:17" ht="29.9" customHeight="1">
      <c r="A168" s="1510"/>
      <c r="B168" s="1508"/>
      <c r="C168" s="731" t="s">
        <v>1281</v>
      </c>
      <c r="D168" s="731">
        <v>5</v>
      </c>
      <c r="E168" s="732"/>
      <c r="F168" s="736" t="s">
        <v>687</v>
      </c>
      <c r="G168" s="736" t="s">
        <v>687</v>
      </c>
      <c r="H168" s="736" t="s">
        <v>687</v>
      </c>
      <c r="I168" s="736" t="s">
        <v>687</v>
      </c>
      <c r="J168" s="733" t="s">
        <v>746</v>
      </c>
      <c r="K168" s="732"/>
      <c r="L168" s="734"/>
      <c r="M168" s="735" t="s">
        <v>706</v>
      </c>
      <c r="N168" s="735"/>
      <c r="O168" s="735">
        <v>5</v>
      </c>
      <c r="P168" s="735"/>
      <c r="Q168" s="696"/>
    </row>
    <row r="169" spans="1:17" ht="29.9" customHeight="1">
      <c r="A169" s="1510"/>
      <c r="B169" s="1508"/>
      <c r="C169" s="731" t="s">
        <v>1282</v>
      </c>
      <c r="D169" s="731">
        <v>4</v>
      </c>
      <c r="E169" s="732"/>
      <c r="F169" s="736" t="s">
        <v>687</v>
      </c>
      <c r="G169" s="736" t="s">
        <v>687</v>
      </c>
      <c r="H169" s="736" t="s">
        <v>687</v>
      </c>
      <c r="I169" s="736" t="s">
        <v>687</v>
      </c>
      <c r="J169" s="736" t="s">
        <v>687</v>
      </c>
      <c r="K169" s="732"/>
      <c r="L169" s="734"/>
      <c r="M169" s="735" t="s">
        <v>706</v>
      </c>
      <c r="N169" s="735"/>
      <c r="O169" s="735">
        <v>4</v>
      </c>
      <c r="P169" s="735"/>
      <c r="Q169" s="696"/>
    </row>
    <row r="170" spans="1:17" ht="29.9" customHeight="1">
      <c r="A170" s="1510"/>
      <c r="B170" s="1508"/>
      <c r="C170" s="731" t="s">
        <v>1283</v>
      </c>
      <c r="D170" s="731">
        <v>4</v>
      </c>
      <c r="E170" s="732"/>
      <c r="F170" s="736" t="s">
        <v>687</v>
      </c>
      <c r="G170" s="736" t="s">
        <v>687</v>
      </c>
      <c r="H170" s="736" t="s">
        <v>687</v>
      </c>
      <c r="I170" s="736" t="s">
        <v>687</v>
      </c>
      <c r="J170" s="736" t="s">
        <v>687</v>
      </c>
      <c r="K170" s="732"/>
      <c r="L170" s="734"/>
      <c r="M170" s="735" t="s">
        <v>706</v>
      </c>
      <c r="N170" s="735"/>
      <c r="O170" s="735">
        <v>4</v>
      </c>
      <c r="P170" s="735"/>
      <c r="Q170" s="696"/>
    </row>
    <row r="171" spans="1:17" ht="29.9" customHeight="1">
      <c r="A171" s="1510"/>
      <c r="B171" s="1508"/>
      <c r="C171" s="731" t="s">
        <v>1284</v>
      </c>
      <c r="D171" s="731">
        <v>4</v>
      </c>
      <c r="E171" s="732"/>
      <c r="F171" s="736" t="s">
        <v>687</v>
      </c>
      <c r="G171" s="736" t="s">
        <v>687</v>
      </c>
      <c r="H171" s="736" t="s">
        <v>687</v>
      </c>
      <c r="I171" s="736" t="s">
        <v>687</v>
      </c>
      <c r="J171" s="736" t="s">
        <v>687</v>
      </c>
      <c r="K171" s="732"/>
      <c r="L171" s="734"/>
      <c r="M171" s="735" t="s">
        <v>706</v>
      </c>
      <c r="N171" s="735"/>
      <c r="O171" s="735">
        <v>4</v>
      </c>
      <c r="P171" s="735"/>
      <c r="Q171" s="696"/>
    </row>
    <row r="172" spans="1:17" ht="29.9" customHeight="1">
      <c r="A172" s="1510"/>
      <c r="B172" s="1508"/>
      <c r="C172" s="731" t="s">
        <v>1285</v>
      </c>
      <c r="D172" s="731">
        <v>4</v>
      </c>
      <c r="E172" s="732"/>
      <c r="F172" s="736" t="s">
        <v>687</v>
      </c>
      <c r="G172" s="736" t="s">
        <v>687</v>
      </c>
      <c r="H172" s="736" t="s">
        <v>687</v>
      </c>
      <c r="I172" s="736" t="s">
        <v>687</v>
      </c>
      <c r="J172" s="736" t="s">
        <v>687</v>
      </c>
      <c r="K172" s="732"/>
      <c r="L172" s="734"/>
      <c r="M172" s="735" t="s">
        <v>706</v>
      </c>
      <c r="N172" s="735"/>
      <c r="O172" s="735">
        <v>4</v>
      </c>
      <c r="P172" s="735"/>
      <c r="Q172" s="696"/>
    </row>
    <row r="173" spans="1:17" ht="29.9" customHeight="1">
      <c r="A173" s="1510"/>
      <c r="B173" s="1508"/>
      <c r="C173" s="731" t="s">
        <v>1286</v>
      </c>
      <c r="D173" s="731">
        <v>4</v>
      </c>
      <c r="E173" s="732"/>
      <c r="F173" s="736" t="s">
        <v>687</v>
      </c>
      <c r="G173" s="736" t="s">
        <v>687</v>
      </c>
      <c r="H173" s="736" t="s">
        <v>687</v>
      </c>
      <c r="I173" s="736" t="s">
        <v>687</v>
      </c>
      <c r="J173" s="736" t="s">
        <v>687</v>
      </c>
      <c r="K173" s="732"/>
      <c r="L173" s="734"/>
      <c r="M173" s="735" t="s">
        <v>706</v>
      </c>
      <c r="N173" s="735"/>
      <c r="O173" s="735">
        <v>4</v>
      </c>
      <c r="P173" s="735"/>
      <c r="Q173" s="696"/>
    </row>
    <row r="174" spans="1:17" ht="29.9" customHeight="1" thickBot="1">
      <c r="A174" s="744"/>
      <c r="B174" s="697"/>
      <c r="C174" s="697"/>
      <c r="D174" s="698">
        <f>SUM(D155:D173)</f>
        <v>110</v>
      </c>
      <c r="E174" s="697"/>
      <c r="F174" s="698">
        <f>SUMIFS($D$155:$D$173, F155:F173, $F$171)</f>
        <v>110</v>
      </c>
      <c r="G174" s="698">
        <f t="shared" ref="G174:J174" si="11">SUMIFS($D$155:$D$173, G155:G173, $F$171)</f>
        <v>110</v>
      </c>
      <c r="H174" s="698">
        <f t="shared" si="11"/>
        <v>110</v>
      </c>
      <c r="I174" s="698">
        <f>SUMIFS($D$155:$D$173, I155:I173, $F$171)</f>
        <v>74</v>
      </c>
      <c r="J174" s="698">
        <f t="shared" si="11"/>
        <v>20</v>
      </c>
      <c r="K174" s="697"/>
      <c r="L174" s="699"/>
      <c r="M174" s="697"/>
      <c r="N174" s="698">
        <f>SUM(N155:N173)</f>
        <v>16</v>
      </c>
      <c r="O174" s="698">
        <f>SUM(O155:O173)</f>
        <v>90</v>
      </c>
      <c r="P174" s="745">
        <f>N174*Summary!E28</f>
        <v>1496.4444444444443</v>
      </c>
      <c r="Q174" s="746">
        <f>O174*Summary!E52</f>
        <v>0</v>
      </c>
    </row>
    <row r="175" spans="1:17" ht="29.9" customHeight="1" thickBot="1">
      <c r="A175" s="739"/>
      <c r="B175" s="740" t="s">
        <v>410</v>
      </c>
      <c r="C175" s="741"/>
      <c r="D175" s="740">
        <f>D174+D154+D135+D126+D115+D103+D93+D72+D41+D23+D14</f>
        <v>546</v>
      </c>
      <c r="E175" s="741"/>
      <c r="F175" s="740">
        <f>F174+F154+F135+F126+F115+F103+F93+F72+F41+F23+F14</f>
        <v>522</v>
      </c>
      <c r="G175" s="740">
        <f>G174+G154+G135+G126+G115+G103+G93+G72+G41+G23+G14</f>
        <v>514</v>
      </c>
      <c r="H175" s="740">
        <f>H174+H154+H135+H126+H115+H103+H93+H72+H41+H23+H14</f>
        <v>508</v>
      </c>
      <c r="I175" s="740">
        <f>I174+I154+I135+I126+I115+I103+I93+I72+I41+I23+I14</f>
        <v>457</v>
      </c>
      <c r="J175" s="740">
        <f>J174+J154+J135+J126+J115+J103+J93+J72+J41+J23+J14</f>
        <v>361</v>
      </c>
      <c r="K175" s="741"/>
      <c r="L175" s="742"/>
      <c r="M175" s="741"/>
      <c r="N175" s="740">
        <f>N174+N154+N135+N126+N115+N103+N93+N72+N41+N23+N14</f>
        <v>75</v>
      </c>
      <c r="O175" s="740">
        <f>O174+O154+O135+O126+O115+O103+O93+O72+O41+O23+O14</f>
        <v>470</v>
      </c>
      <c r="P175" s="743">
        <f>P174+P154+P135+P126+P115+P103+P93+P72+P41+P23+P14</f>
        <v>5545.4460573476699</v>
      </c>
      <c r="Q175" s="755">
        <f>Q174+Q154+Q135+Q126+Q115+Q103+Q93+Q72+Q41+Q23+Q14</f>
        <v>21554.865632754343</v>
      </c>
    </row>
    <row r="176" spans="1:17" ht="29">
      <c r="B176" s="256" t="s">
        <v>954</v>
      </c>
      <c r="D176" s="184">
        <f>D175</f>
        <v>546</v>
      </c>
      <c r="G176" s="184">
        <v>12686</v>
      </c>
      <c r="H176" s="184">
        <f>ROUND(D176*3.142*2*0.95*0.95,0)</f>
        <v>3097</v>
      </c>
      <c r="I176" s="184">
        <f>ROUND(D176*3.142*3.3331*0.8*0.8,0)</f>
        <v>3660</v>
      </c>
      <c r="J176" s="184">
        <v>4758</v>
      </c>
    </row>
    <row r="177" spans="4:11">
      <c r="D177" s="184">
        <f>D176-O175</f>
        <v>76</v>
      </c>
    </row>
    <row r="180" spans="4:11">
      <c r="K180" s="184">
        <f>71-17</f>
        <v>54</v>
      </c>
    </row>
  </sheetData>
  <autoFilter ref="A3:S177" xr:uid="{00000000-0009-0000-0000-000010000000}"/>
  <mergeCells count="34">
    <mergeCell ref="B155:B173"/>
    <mergeCell ref="A155:A173"/>
    <mergeCell ref="S5:S9"/>
    <mergeCell ref="D2:D3"/>
    <mergeCell ref="E2:E3"/>
    <mergeCell ref="F2:J2"/>
    <mergeCell ref="A4:A14"/>
    <mergeCell ref="B4:B14"/>
    <mergeCell ref="A2:A3"/>
    <mergeCell ref="B2:B3"/>
    <mergeCell ref="C2:C3"/>
    <mergeCell ref="K2:K3"/>
    <mergeCell ref="L2:L3"/>
    <mergeCell ref="M2:M3"/>
    <mergeCell ref="N2:O2"/>
    <mergeCell ref="P2:Q2"/>
    <mergeCell ref="A15:A23"/>
    <mergeCell ref="B15:B23"/>
    <mergeCell ref="A42:A72"/>
    <mergeCell ref="B42:B72"/>
    <mergeCell ref="B24:B41"/>
    <mergeCell ref="A24:A41"/>
    <mergeCell ref="A73:A93"/>
    <mergeCell ref="B73:B93"/>
    <mergeCell ref="A94:A103"/>
    <mergeCell ref="B94:B103"/>
    <mergeCell ref="A104:A115"/>
    <mergeCell ref="B104:B115"/>
    <mergeCell ref="A136:A154"/>
    <mergeCell ref="B136:B154"/>
    <mergeCell ref="A116:A126"/>
    <mergeCell ref="B116:B126"/>
    <mergeCell ref="A127:A135"/>
    <mergeCell ref="B127:B135"/>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M29"/>
  <sheetViews>
    <sheetView zoomScale="55" zoomScaleNormal="55" workbookViewId="0">
      <selection activeCell="F110" sqref="F110"/>
    </sheetView>
  </sheetViews>
  <sheetFormatPr defaultColWidth="8.7265625" defaultRowHeight="14.5"/>
  <cols>
    <col min="1" max="1" width="12.26953125" customWidth="1"/>
    <col min="2" max="2" width="10.26953125" customWidth="1"/>
    <col min="3" max="3" width="12.7265625" customWidth="1"/>
    <col min="4" max="4" width="15.453125" customWidth="1"/>
    <col min="5" max="5" width="13.7265625" customWidth="1"/>
    <col min="6" max="10" width="16.453125" customWidth="1"/>
    <col min="11" max="11" width="14.26953125" customWidth="1"/>
    <col min="12" max="12" width="54.453125" customWidth="1"/>
    <col min="13" max="13" width="14.26953125" customWidth="1"/>
    <col min="17" max="17" width="28.7265625" customWidth="1"/>
    <col min="18" max="18" width="31.7265625" customWidth="1"/>
    <col min="19" max="19" width="14.7265625" customWidth="1"/>
    <col min="20" max="20" width="13.7265625" customWidth="1"/>
    <col min="21" max="21" width="11.54296875" customWidth="1"/>
    <col min="22" max="22" width="19.26953125" customWidth="1"/>
    <col min="23" max="23" width="15.7265625" customWidth="1"/>
    <col min="24" max="24" width="16.7265625" customWidth="1"/>
    <col min="25" max="25" width="20.7265625" customWidth="1"/>
    <col min="26" max="26" width="11.453125" customWidth="1"/>
  </cols>
  <sheetData>
    <row r="1" spans="1:12" ht="40.5" customHeight="1" thickBot="1">
      <c r="A1" s="1523" t="s">
        <v>2492</v>
      </c>
      <c r="B1" s="1523"/>
      <c r="D1" s="662"/>
    </row>
    <row r="2" spans="1:12" ht="30" customHeight="1" thickTop="1" thickBot="1">
      <c r="A2" s="1531" t="s">
        <v>61</v>
      </c>
      <c r="B2" s="1531" t="s">
        <v>2484</v>
      </c>
      <c r="C2" s="1531" t="s">
        <v>2485</v>
      </c>
      <c r="D2" s="1529" t="s">
        <v>2485</v>
      </c>
      <c r="E2" s="1530"/>
      <c r="F2" s="1526" t="s">
        <v>2491</v>
      </c>
      <c r="G2" s="1527"/>
      <c r="H2" s="1527"/>
      <c r="I2" s="1527"/>
      <c r="J2" s="1528"/>
      <c r="K2" s="1531" t="s">
        <v>413</v>
      </c>
      <c r="L2" s="1533"/>
    </row>
    <row r="3" spans="1:12" ht="34.5" customHeight="1" thickTop="1" thickBot="1">
      <c r="A3" s="1532"/>
      <c r="B3" s="1532"/>
      <c r="C3" s="1532"/>
      <c r="D3" s="1133" t="s">
        <v>2489</v>
      </c>
      <c r="E3" s="1133" t="s">
        <v>2490</v>
      </c>
      <c r="F3" s="1139" t="s">
        <v>95</v>
      </c>
      <c r="G3" s="1139"/>
      <c r="H3" s="1139" t="s">
        <v>96</v>
      </c>
      <c r="I3" s="1139" t="s">
        <v>97</v>
      </c>
      <c r="J3" s="1139" t="s">
        <v>98</v>
      </c>
      <c r="K3" s="1532"/>
      <c r="L3" s="1533"/>
    </row>
    <row r="4" spans="1:12" ht="16" thickBot="1">
      <c r="A4" s="1118">
        <v>1</v>
      </c>
      <c r="B4" s="1119" t="s">
        <v>12</v>
      </c>
      <c r="C4" s="1120">
        <v>266</v>
      </c>
      <c r="D4" s="1120">
        <f>C4-E4</f>
        <v>266</v>
      </c>
      <c r="E4" s="1120">
        <v>0</v>
      </c>
      <c r="F4" s="1121">
        <f>IFERROR(SUMIFS(Backup!$J:$J, Backup!$B:$B, $B4, Backup!$D:$D, $F$3), "-")</f>
        <v>0</v>
      </c>
      <c r="G4" s="1121">
        <f>IFERROR(SUMIFS(Backup!$J:$J, Backup!$B:$B, $B4, Backup!$D:$D, $G$3), "-")</f>
        <v>0</v>
      </c>
      <c r="H4" s="1121">
        <f>IFERROR(SUMIFS(Backup!$J:$J, Backup!$B:$B, $B4, Backup!$D:$D, $H$3), "-")</f>
        <v>0</v>
      </c>
      <c r="I4" s="1121">
        <f>IFERROR(SUMIFS(Backup!$J:$J, Backup!$B:$B, $B4, Backup!$D:$D, $I$3), "-")</f>
        <v>0</v>
      </c>
      <c r="J4" s="1121">
        <f>IFERROR(SUMIFS(Backup!$J:$J, Backup!$B:$B, $B4, Backup!$D:$D, $J$3), "-")</f>
        <v>0</v>
      </c>
      <c r="K4" s="1121">
        <f>E4-SUM(F4:J4)</f>
        <v>0</v>
      </c>
    </row>
    <row r="5" spans="1:12" ht="16" thickBot="1">
      <c r="A5" s="1118">
        <v>2</v>
      </c>
      <c r="B5" s="1119" t="s">
        <v>2</v>
      </c>
      <c r="C5" s="1120">
        <v>190</v>
      </c>
      <c r="D5" s="1120">
        <f t="shared" ref="D5:D14" si="0">C5-E5</f>
        <v>190</v>
      </c>
      <c r="E5" s="1120">
        <v>0</v>
      </c>
      <c r="F5" s="1121">
        <f>IFERROR(SUMIFS(Backup!$J:$J, Backup!$B:$B, $B5, Backup!$D:$D, $F$3), "-")</f>
        <v>0</v>
      </c>
      <c r="G5" s="1121">
        <f>IFERROR(SUMIFS(Backup!$J:$J, Backup!$B:$B, $B5, Backup!$D:$D, $G$3), "-")</f>
        <v>0</v>
      </c>
      <c r="H5" s="1121">
        <f>IFERROR(SUMIFS(Backup!$J:$J, Backup!$B:$B, $B5, Backup!$D:$D, $H$3), "-")</f>
        <v>0</v>
      </c>
      <c r="I5" s="1121">
        <f>IFERROR(SUMIFS(Backup!$J:$J, Backup!$B:$B, $B5, Backup!$D:$D, $I$3), "-")</f>
        <v>0</v>
      </c>
      <c r="J5" s="1121">
        <f>IFERROR(SUMIFS(Backup!$J:$J, Backup!$B:$B, $B5, Backup!$D:$D, $J$3), "-")</f>
        <v>0</v>
      </c>
      <c r="K5" s="1121">
        <f t="shared" ref="K5:K14" si="1">E5-SUM(F5:J5)</f>
        <v>0</v>
      </c>
    </row>
    <row r="6" spans="1:12" ht="16" thickBot="1">
      <c r="A6" s="1118">
        <v>3</v>
      </c>
      <c r="B6" s="1119" t="s">
        <v>37</v>
      </c>
      <c r="C6" s="1120">
        <v>232</v>
      </c>
      <c r="D6" s="1120">
        <f t="shared" si="0"/>
        <v>120</v>
      </c>
      <c r="E6" s="1120">
        <v>112</v>
      </c>
      <c r="F6" s="1121">
        <f>IFERROR(SUMIFS(Backup!$J:$J, Backup!$B:$B, $B6, Backup!$D:$D, $F$3), "-")</f>
        <v>46</v>
      </c>
      <c r="G6" s="1121">
        <f>IFERROR(SUMIFS(Backup!$J:$J, Backup!$B:$B, $B6, Backup!$D:$D, $G$3), "-")</f>
        <v>0</v>
      </c>
      <c r="H6" s="1121">
        <f>IFERROR(SUMIFS(Backup!$J:$J, Backup!$B:$B, $B6, Backup!$D:$D, $H$3), "-")</f>
        <v>20</v>
      </c>
      <c r="I6" s="1121">
        <f>IFERROR(SUMIFS(Backup!$J:$J, Backup!$B:$B, $B6, Backup!$D:$D, $I$3), "-")</f>
        <v>22</v>
      </c>
      <c r="J6" s="1121">
        <f>IFERROR(SUMIFS(Backup!$J:$J, Backup!$B:$B, $B6, Backup!$D:$D, $J$3), "-")</f>
        <v>23</v>
      </c>
      <c r="K6" s="1121">
        <f t="shared" si="1"/>
        <v>1</v>
      </c>
    </row>
    <row r="7" spans="1:12" ht="16" thickBot="1">
      <c r="A7" s="1118">
        <v>4</v>
      </c>
      <c r="B7" s="1119" t="s">
        <v>1</v>
      </c>
      <c r="C7" s="1120">
        <v>184</v>
      </c>
      <c r="D7" s="1120">
        <f t="shared" si="0"/>
        <v>184</v>
      </c>
      <c r="E7" s="1120">
        <v>0</v>
      </c>
      <c r="F7" s="1121">
        <f>IFERROR(SUMIFS(Backup!$J:$J, Backup!$B:$B, $B7, Backup!$D:$D, $F$3), "-")</f>
        <v>0</v>
      </c>
      <c r="G7" s="1121">
        <f>IFERROR(SUMIFS(Backup!$J:$J, Backup!$B:$B, $B7, Backup!$D:$D, $G$3), "-")</f>
        <v>0</v>
      </c>
      <c r="H7" s="1121">
        <f>IFERROR(SUMIFS(Backup!$J:$J, Backup!$B:$B, $B7, Backup!$D:$D, $H$3), "-")</f>
        <v>0</v>
      </c>
      <c r="I7" s="1121">
        <f>IFERROR(SUMIFS(Backup!$J:$J, Backup!$B:$B, $B7, Backup!$D:$D, $I$3), "-")</f>
        <v>0</v>
      </c>
      <c r="J7" s="1121">
        <f>IFERROR(SUMIFS(Backup!$J:$J, Backup!$B:$B, $B7, Backup!$D:$D, $J$3), "-")</f>
        <v>0</v>
      </c>
      <c r="K7" s="1121">
        <f t="shared" si="1"/>
        <v>0</v>
      </c>
    </row>
    <row r="8" spans="1:12" ht="16" thickBot="1">
      <c r="A8" s="1118">
        <v>5</v>
      </c>
      <c r="B8" s="1119" t="s">
        <v>40</v>
      </c>
      <c r="C8" s="1120">
        <v>319</v>
      </c>
      <c r="D8" s="1120">
        <f t="shared" si="0"/>
        <v>147</v>
      </c>
      <c r="E8" s="1120">
        <v>172</v>
      </c>
      <c r="F8" s="1121">
        <f>IFERROR(SUMIFS(Backup!$J:$J, Backup!$B:$B, $B8, Backup!$D:$D, $F$3), "-")</f>
        <v>8</v>
      </c>
      <c r="G8" s="1121">
        <f>IFERROR(SUMIFS(Backup!$J:$J, Backup!$B:$B, $B8, Backup!$D:$D, $G$3), "-")</f>
        <v>0</v>
      </c>
      <c r="H8" s="1121">
        <f>IFERROR(SUMIFS(Backup!$J:$J, Backup!$B:$B, $B8, Backup!$D:$D, $H$3), "-")</f>
        <v>32</v>
      </c>
      <c r="I8" s="1121">
        <f>IFERROR(SUMIFS(Backup!$J:$J, Backup!$B:$B, $B8, Backup!$D:$D, $I$3), "-")</f>
        <v>3</v>
      </c>
      <c r="J8" s="1121">
        <f>IFERROR(SUMIFS(Backup!$J:$J, Backup!$B:$B, $B8, Backup!$D:$D, $J$3), "-")</f>
        <v>1</v>
      </c>
      <c r="K8" s="1121">
        <f t="shared" si="1"/>
        <v>128</v>
      </c>
    </row>
    <row r="9" spans="1:12" ht="16" thickBot="1">
      <c r="A9" s="1118">
        <v>6</v>
      </c>
      <c r="B9" s="1119" t="s">
        <v>14</v>
      </c>
      <c r="C9" s="1120">
        <v>342</v>
      </c>
      <c r="D9" s="1120">
        <f t="shared" si="0"/>
        <v>342</v>
      </c>
      <c r="E9" s="1120">
        <v>0</v>
      </c>
      <c r="F9" s="1121">
        <f>IFERROR(SUMIFS(Backup!$J:$J, Backup!$B:$B, $B9, Backup!$D:$D, $F$3), "-")</f>
        <v>0</v>
      </c>
      <c r="G9" s="1121">
        <f>IFERROR(SUMIFS(Backup!$J:$J, Backup!$B:$B, $B9, Backup!$D:$D, $G$3), "-")</f>
        <v>0</v>
      </c>
      <c r="H9" s="1121">
        <f>IFERROR(SUMIFS(Backup!$J:$J, Backup!$B:$B, $B9, Backup!$D:$D, $H$3), "-")</f>
        <v>1</v>
      </c>
      <c r="I9" s="1121">
        <f>IFERROR(SUMIFS(Backup!$J:$J, Backup!$B:$B, $B9, Backup!$D:$D, $I$3), "-")</f>
        <v>0</v>
      </c>
      <c r="J9" s="1121">
        <f>IFERROR(SUMIFS(Backup!$J:$J, Backup!$B:$B, $B9, Backup!$D:$D, $J$3), "-")</f>
        <v>0</v>
      </c>
      <c r="K9" s="1121">
        <f t="shared" si="1"/>
        <v>-1</v>
      </c>
    </row>
    <row r="10" spans="1:12" ht="16" thickBot="1">
      <c r="A10" s="1118">
        <v>7</v>
      </c>
      <c r="B10" s="1119" t="s">
        <v>41</v>
      </c>
      <c r="C10" s="1120">
        <v>190</v>
      </c>
      <c r="D10" s="1120">
        <f t="shared" si="0"/>
        <v>185</v>
      </c>
      <c r="E10" s="1120">
        <v>5</v>
      </c>
      <c r="F10" s="1121">
        <f>IFERROR(SUMIFS(Backup!$J:$J, Backup!$B:$B, $B10, Backup!$D:$D, $F$3), "-")</f>
        <v>0</v>
      </c>
      <c r="G10" s="1121">
        <f>IFERROR(SUMIFS(Backup!$J:$J, Backup!$B:$B, $B10, Backup!$D:$D, $G$3), "-")</f>
        <v>0</v>
      </c>
      <c r="H10" s="1121">
        <f>IFERROR(SUMIFS(Backup!$J:$J, Backup!$B:$B, $B10, Backup!$D:$D, $H$3), "-")</f>
        <v>3</v>
      </c>
      <c r="I10" s="1121">
        <f>IFERROR(SUMIFS(Backup!$J:$J, Backup!$B:$B, $B10, Backup!$D:$D, $I$3), "-")</f>
        <v>0</v>
      </c>
      <c r="J10" s="1121">
        <f>IFERROR(SUMIFS(Backup!$J:$J, Backup!$B:$B, $B10, Backup!$D:$D, $J$3), "-")</f>
        <v>1</v>
      </c>
      <c r="K10" s="1121">
        <f t="shared" si="1"/>
        <v>1</v>
      </c>
    </row>
    <row r="11" spans="1:12" ht="16" thickBot="1">
      <c r="A11" s="1118">
        <v>8</v>
      </c>
      <c r="B11" s="1119" t="s">
        <v>34</v>
      </c>
      <c r="C11" s="1120">
        <v>231</v>
      </c>
      <c r="D11" s="1120">
        <f t="shared" si="0"/>
        <v>205</v>
      </c>
      <c r="E11" s="1120">
        <v>26</v>
      </c>
      <c r="F11" s="1121">
        <f>IFERROR(SUMIFS(Backup!$J:$J, Backup!$B:$B, $B11, Backup!$D:$D, $F$3), "-")</f>
        <v>4</v>
      </c>
      <c r="G11" s="1121">
        <f>IFERROR(SUMIFS(Backup!$J:$J, Backup!$B:$B, $B11, Backup!$D:$D, $G$3), "-")</f>
        <v>0</v>
      </c>
      <c r="H11" s="1121">
        <f>IFERROR(SUMIFS(Backup!$J:$J, Backup!$B:$B, $B11, Backup!$D:$D, $H$3), "-")</f>
        <v>0</v>
      </c>
      <c r="I11" s="1121">
        <f>IFERROR(SUMIFS(Backup!$J:$J, Backup!$B:$B, $B11, Backup!$D:$D, $I$3), "-")</f>
        <v>12</v>
      </c>
      <c r="J11" s="1121">
        <f>IFERROR(SUMIFS(Backup!$J:$J, Backup!$B:$B, $B11, Backup!$D:$D, $J$3), "-")</f>
        <v>1</v>
      </c>
      <c r="K11" s="1121">
        <f t="shared" si="1"/>
        <v>9</v>
      </c>
    </row>
    <row r="12" spans="1:12" ht="16" thickBot="1">
      <c r="A12" s="1118">
        <v>9</v>
      </c>
      <c r="B12" s="1119" t="s">
        <v>3</v>
      </c>
      <c r="C12" s="1120">
        <v>234</v>
      </c>
      <c r="D12" s="1120">
        <f t="shared" si="0"/>
        <v>159</v>
      </c>
      <c r="E12" s="1120">
        <v>75</v>
      </c>
      <c r="F12" s="1121">
        <f>IFERROR(SUMIFS(Backup!$J:$J, Backup!$B:$B, $B12, Backup!$D:$D, $F$3), "-")</f>
        <v>22</v>
      </c>
      <c r="G12" s="1121">
        <f>IFERROR(SUMIFS(Backup!$J:$J, Backup!$B:$B, $B12, Backup!$D:$D, $G$3), "-")</f>
        <v>0</v>
      </c>
      <c r="H12" s="1121">
        <f>IFERROR(SUMIFS(Backup!$J:$J, Backup!$B:$B, $B12, Backup!$D:$D, $H$3), "-")</f>
        <v>13</v>
      </c>
      <c r="I12" s="1121">
        <f>IFERROR(SUMIFS(Backup!$J:$J, Backup!$B:$B, $B12, Backup!$D:$D, $I$3), "-")</f>
        <v>8</v>
      </c>
      <c r="J12" s="1121">
        <f>IFERROR(SUMIFS(Backup!$J:$J, Backup!$B:$B, $B12, Backup!$D:$D, $J$3), "-")</f>
        <v>12</v>
      </c>
      <c r="K12" s="1121">
        <f t="shared" si="1"/>
        <v>20</v>
      </c>
      <c r="L12" s="1147"/>
    </row>
    <row r="13" spans="1:12" ht="16" thickBot="1">
      <c r="A13" s="1118">
        <v>10</v>
      </c>
      <c r="B13" s="1119" t="s">
        <v>43</v>
      </c>
      <c r="C13" s="1120">
        <v>182</v>
      </c>
      <c r="D13" s="1120">
        <f t="shared" si="0"/>
        <v>33</v>
      </c>
      <c r="E13" s="1120">
        <v>149</v>
      </c>
      <c r="F13" s="1121">
        <f>IFERROR(SUMIFS(Backup!$J:$J, Backup!$B:$B, $B13, Backup!$D:$D, $F$3), "-")</f>
        <v>22</v>
      </c>
      <c r="G13" s="1121">
        <f>IFERROR(SUMIFS(Backup!$J:$J, Backup!$B:$B, $B13, Backup!$D:$D, $G$3), "-")</f>
        <v>0</v>
      </c>
      <c r="H13" s="1121">
        <f>IFERROR(SUMIFS(Backup!$J:$J, Backup!$B:$B, $B13, Backup!$D:$D, $H$3), "-")</f>
        <v>18</v>
      </c>
      <c r="I13" s="1121">
        <f>IFERROR(SUMIFS(Backup!$J:$J, Backup!$B:$B, $B13, Backup!$D:$D, $I$3), "-")</f>
        <v>0</v>
      </c>
      <c r="J13" s="1121">
        <f>IFERROR(SUMIFS(Backup!$J:$J, Backup!$B:$B, $B13, Backup!$D:$D, $J$3), "-")</f>
        <v>0</v>
      </c>
      <c r="K13" s="1121">
        <f t="shared" si="1"/>
        <v>109</v>
      </c>
    </row>
    <row r="14" spans="1:12" ht="16" thickBot="1">
      <c r="A14" s="1118">
        <v>11</v>
      </c>
      <c r="B14" s="1119" t="s">
        <v>472</v>
      </c>
      <c r="C14" s="1120">
        <v>576</v>
      </c>
      <c r="D14" s="1120">
        <f t="shared" si="0"/>
        <v>480</v>
      </c>
      <c r="E14" s="1120">
        <v>96</v>
      </c>
      <c r="F14" s="1121">
        <f>IFERROR(SUMIFS(Backup!$J:$J, Backup!$B:$B, $B14, Backup!$D:$D, $F$3), "-")</f>
        <v>4</v>
      </c>
      <c r="G14" s="1121">
        <f>IFERROR(SUMIFS(Backup!$J:$J, Backup!$B:$B, $B14, Backup!$D:$D, $G$3), "-")</f>
        <v>0</v>
      </c>
      <c r="H14" s="1121">
        <f>IFERROR(SUMIFS(Backup!$J:$J, Backup!$B:$B, $B14, Backup!$D:$D, $H$3), "-")</f>
        <v>13</v>
      </c>
      <c r="I14" s="1121">
        <f>IFERROR(SUMIFS(Backup!$J:$J, Backup!$B:$B, $B14, Backup!$D:$D, $I$3), "-")</f>
        <v>0</v>
      </c>
      <c r="J14" s="1121">
        <f>IFERROR(SUMIFS(Backup!$J:$J, Backup!$B:$B, $B14, Backup!$D:$D, $J$3), "-")</f>
        <v>1</v>
      </c>
      <c r="K14" s="1121">
        <f t="shared" si="1"/>
        <v>78</v>
      </c>
    </row>
    <row r="15" spans="1:12" ht="16" thickBot="1">
      <c r="A15" s="1122"/>
      <c r="B15" s="1122" t="s">
        <v>47</v>
      </c>
      <c r="C15" s="1122">
        <f t="shared" ref="C15:E15" si="2">SUM(C4:C14)</f>
        <v>2946</v>
      </c>
      <c r="D15" s="1122">
        <f>SUM(D4:D14)</f>
        <v>2311</v>
      </c>
      <c r="E15" s="1122">
        <f t="shared" si="2"/>
        <v>635</v>
      </c>
      <c r="F15" s="1122">
        <f>SUM(F4:F14)</f>
        <v>106</v>
      </c>
      <c r="G15" s="1122">
        <f t="shared" ref="G15:J15" si="3">SUM(G4:G14)</f>
        <v>0</v>
      </c>
      <c r="H15" s="1122">
        <f t="shared" si="3"/>
        <v>100</v>
      </c>
      <c r="I15" s="1122">
        <f t="shared" si="3"/>
        <v>45</v>
      </c>
      <c r="J15" s="1122">
        <f t="shared" si="3"/>
        <v>39</v>
      </c>
      <c r="K15" s="1122">
        <f>SUM(K4:K14)</f>
        <v>345</v>
      </c>
      <c r="L15" s="1148"/>
    </row>
    <row r="16" spans="1:12" ht="15.5">
      <c r="A16" s="379"/>
      <c r="B16" s="379"/>
      <c r="C16" s="379"/>
      <c r="D16" s="379"/>
      <c r="E16" s="379"/>
      <c r="F16" s="379"/>
      <c r="G16" s="379"/>
      <c r="H16" s="379"/>
      <c r="I16" s="379"/>
      <c r="J16" s="379"/>
      <c r="K16" s="379"/>
    </row>
    <row r="17" spans="1:13" ht="15.5">
      <c r="A17" s="1524" t="s">
        <v>2486</v>
      </c>
      <c r="B17" s="1525"/>
      <c r="C17" s="1124">
        <f t="shared" ref="C17:E17" si="4">C4+C5+C6+C7+C12+C11</f>
        <v>1337</v>
      </c>
      <c r="D17" s="1124">
        <f t="shared" si="4"/>
        <v>1124</v>
      </c>
      <c r="E17" s="1124">
        <f t="shared" si="4"/>
        <v>213</v>
      </c>
      <c r="F17" s="1124">
        <f>F4+F5+F6+F7+F12+F11</f>
        <v>72</v>
      </c>
      <c r="G17" s="1124">
        <f t="shared" ref="G17:J17" si="5">G4+G5+G6+G7+G12+G11</f>
        <v>0</v>
      </c>
      <c r="H17" s="1124">
        <f t="shared" si="5"/>
        <v>33</v>
      </c>
      <c r="I17" s="1124">
        <f t="shared" si="5"/>
        <v>42</v>
      </c>
      <c r="J17" s="1124">
        <f t="shared" si="5"/>
        <v>36</v>
      </c>
      <c r="K17" s="1124">
        <f>K4+K5+K6+K7+K12+K11</f>
        <v>30</v>
      </c>
    </row>
    <row r="18" spans="1:13" ht="18.5">
      <c r="A18" s="1524" t="s">
        <v>2487</v>
      </c>
      <c r="B18" s="1525"/>
      <c r="C18" s="1124">
        <f t="shared" ref="C18:E18" si="6">C14+C13+C10+C9</f>
        <v>1290</v>
      </c>
      <c r="D18" s="1124">
        <f t="shared" si="6"/>
        <v>1040</v>
      </c>
      <c r="E18" s="1124">
        <f t="shared" si="6"/>
        <v>250</v>
      </c>
      <c r="F18" s="1124">
        <f>F14+F13+F10+F9</f>
        <v>26</v>
      </c>
      <c r="G18" s="1124">
        <f t="shared" ref="G18:J18" si="7">G14+G13+G10+G9</f>
        <v>0</v>
      </c>
      <c r="H18" s="1124">
        <f t="shared" si="7"/>
        <v>35</v>
      </c>
      <c r="I18" s="1124">
        <f t="shared" si="7"/>
        <v>0</v>
      </c>
      <c r="J18" s="1124">
        <f t="shared" si="7"/>
        <v>2</v>
      </c>
      <c r="K18" s="1124">
        <f>K14+K13+K10+K9</f>
        <v>187</v>
      </c>
      <c r="L18" s="974"/>
      <c r="M18" s="1149"/>
    </row>
    <row r="19" spans="1:13" ht="15.5">
      <c r="A19" s="1524" t="s">
        <v>2488</v>
      </c>
      <c r="B19" s="1525"/>
      <c r="C19" s="1124">
        <f t="shared" ref="C19:E19" si="8">C8</f>
        <v>319</v>
      </c>
      <c r="D19" s="1124">
        <f t="shared" si="8"/>
        <v>147</v>
      </c>
      <c r="E19" s="1124">
        <f t="shared" si="8"/>
        <v>172</v>
      </c>
      <c r="F19" s="1124">
        <f>F8</f>
        <v>8</v>
      </c>
      <c r="G19" s="1124">
        <f t="shared" ref="G19:J19" si="9">G8</f>
        <v>0</v>
      </c>
      <c r="H19" s="1124">
        <f t="shared" si="9"/>
        <v>32</v>
      </c>
      <c r="I19" s="1124">
        <f t="shared" si="9"/>
        <v>3</v>
      </c>
      <c r="J19" s="1124">
        <f t="shared" si="9"/>
        <v>1</v>
      </c>
      <c r="K19" s="1124">
        <f>K8</f>
        <v>128</v>
      </c>
    </row>
    <row r="20" spans="1:13" ht="15.5">
      <c r="A20" s="379"/>
      <c r="B20" s="379"/>
      <c r="C20" s="1123">
        <f>SUM(C17:C19)</f>
        <v>2946</v>
      </c>
      <c r="D20" s="1123">
        <f>SUM(D17:D19)</f>
        <v>2311</v>
      </c>
      <c r="E20" s="1123">
        <f t="shared" ref="E20:K20" si="10">SUM(E17:E19)</f>
        <v>635</v>
      </c>
      <c r="F20" s="1123">
        <f t="shared" si="10"/>
        <v>106</v>
      </c>
      <c r="G20" s="1123">
        <f t="shared" ref="G20:J20" si="11">SUM(G17:G19)</f>
        <v>0</v>
      </c>
      <c r="H20" s="1123">
        <f t="shared" si="11"/>
        <v>100</v>
      </c>
      <c r="I20" s="1123">
        <f t="shared" si="11"/>
        <v>45</v>
      </c>
      <c r="J20" s="1123">
        <f t="shared" si="11"/>
        <v>39</v>
      </c>
      <c r="K20" s="1123">
        <f t="shared" si="10"/>
        <v>345</v>
      </c>
    </row>
    <row r="21" spans="1:13">
      <c r="L21" s="1150"/>
      <c r="M21" s="974"/>
    </row>
    <row r="22" spans="1:13" ht="34.15" customHeight="1">
      <c r="A22" s="1521" t="s">
        <v>2518</v>
      </c>
      <c r="B22" s="1521"/>
      <c r="C22" s="1151"/>
      <c r="D22" s="1151"/>
      <c r="E22" s="1151"/>
      <c r="F22" s="1151"/>
      <c r="G22" s="1151"/>
      <c r="H22" s="1151"/>
      <c r="I22" s="1151"/>
      <c r="J22" s="1151"/>
      <c r="K22" s="1152">
        <f>E15-(SUM(F15:J15))</f>
        <v>345</v>
      </c>
    </row>
    <row r="23" spans="1:13" ht="18.5">
      <c r="A23" s="1518" t="s">
        <v>2650</v>
      </c>
      <c r="B23" s="1518"/>
      <c r="C23" s="1153"/>
      <c r="D23" s="1153"/>
      <c r="E23" s="1153"/>
      <c r="F23" s="1152">
        <v>58</v>
      </c>
      <c r="G23" s="1153">
        <v>0</v>
      </c>
      <c r="H23" s="1153">
        <v>36</v>
      </c>
      <c r="I23" s="1153">
        <v>4</v>
      </c>
      <c r="J23" s="1153">
        <v>5</v>
      </c>
      <c r="K23" s="1153">
        <f>SUM(F23:J23)</f>
        <v>103</v>
      </c>
    </row>
    <row r="24" spans="1:13" ht="18.5">
      <c r="A24" s="1518" t="s">
        <v>2805</v>
      </c>
      <c r="B24" s="1518"/>
      <c r="C24" s="1153"/>
      <c r="D24" s="1153"/>
      <c r="E24" s="1153"/>
      <c r="F24" s="1152">
        <v>84</v>
      </c>
      <c r="G24" s="1153">
        <v>0</v>
      </c>
      <c r="H24" s="1153">
        <v>67</v>
      </c>
      <c r="I24" s="1153">
        <v>11</v>
      </c>
      <c r="J24" s="1153">
        <v>21</v>
      </c>
      <c r="K24" s="1153">
        <f>SUM(F24:J24)</f>
        <v>183</v>
      </c>
    </row>
    <row r="25" spans="1:13" ht="18.5">
      <c r="A25" s="1518" t="s">
        <v>2902</v>
      </c>
      <c r="B25" s="1518"/>
      <c r="C25" s="1153"/>
      <c r="D25" s="1153"/>
      <c r="E25" s="1153"/>
      <c r="F25" s="1152">
        <v>100</v>
      </c>
      <c r="G25" s="1153">
        <v>0</v>
      </c>
      <c r="H25" s="1153">
        <v>98</v>
      </c>
      <c r="I25" s="1153">
        <v>32</v>
      </c>
      <c r="J25" s="1153">
        <v>39</v>
      </c>
      <c r="K25" s="1153">
        <f>SUM(F25:J25)</f>
        <v>269</v>
      </c>
    </row>
    <row r="26" spans="1:13" ht="18.5">
      <c r="A26" s="1519">
        <v>45261</v>
      </c>
      <c r="B26" s="1520"/>
      <c r="C26" s="1153"/>
      <c r="D26" s="1153"/>
      <c r="E26" s="1153"/>
      <c r="F26" s="1152">
        <f>F20-F25</f>
        <v>6</v>
      </c>
      <c r="G26" s="1152">
        <f t="shared" ref="G26:J26" si="12">G20-G25</f>
        <v>0</v>
      </c>
      <c r="H26" s="1152">
        <f t="shared" si="12"/>
        <v>2</v>
      </c>
      <c r="I26" s="1152">
        <f t="shared" si="12"/>
        <v>13</v>
      </c>
      <c r="J26" s="1152">
        <f t="shared" si="12"/>
        <v>0</v>
      </c>
      <c r="K26" s="1153">
        <f>SUM(F26:J26)</f>
        <v>21</v>
      </c>
    </row>
    <row r="27" spans="1:13" ht="18.5">
      <c r="A27" s="1522" t="s">
        <v>2903</v>
      </c>
      <c r="B27" s="1522"/>
      <c r="C27" s="1153"/>
      <c r="D27" s="1153"/>
      <c r="E27" s="1153"/>
      <c r="F27" s="1152">
        <f>'Precast- Segment Casting plan '!K28-'Trapezoidal- Girder Update '!F26</f>
        <v>14</v>
      </c>
      <c r="G27" s="1152">
        <f>'Precast- Segment Casting plan '!K26-'Trapezoidal- Girder Update '!G26</f>
        <v>12</v>
      </c>
      <c r="H27" s="1152"/>
      <c r="I27" s="1152">
        <f>'Precast- Segment Casting plan '!K22-'Trapezoidal- Girder Update '!I26</f>
        <v>3</v>
      </c>
      <c r="J27" s="1152">
        <f>'Precast- Segment Casting plan '!K24-'Trapezoidal- Girder Update '!J26</f>
        <v>21</v>
      </c>
      <c r="K27" s="1153">
        <f>SUM(F27:J27)</f>
        <v>50</v>
      </c>
    </row>
    <row r="29" spans="1:13">
      <c r="F29" s="1243"/>
      <c r="G29" s="1243"/>
      <c r="H29" s="1243"/>
      <c r="I29" s="1243"/>
      <c r="J29" s="1243"/>
    </row>
  </sheetData>
  <mergeCells count="17">
    <mergeCell ref="F2:J2"/>
    <mergeCell ref="D2:E2"/>
    <mergeCell ref="K2:K3"/>
    <mergeCell ref="L2:L3"/>
    <mergeCell ref="A17:B17"/>
    <mergeCell ref="C2:C3"/>
    <mergeCell ref="A2:A3"/>
    <mergeCell ref="B2:B3"/>
    <mergeCell ref="A23:B23"/>
    <mergeCell ref="A26:B26"/>
    <mergeCell ref="A22:B22"/>
    <mergeCell ref="A27:B27"/>
    <mergeCell ref="A1:B1"/>
    <mergeCell ref="A18:B18"/>
    <mergeCell ref="A19:B19"/>
    <mergeCell ref="A24:B24"/>
    <mergeCell ref="A25:B25"/>
  </mergeCells>
  <phoneticPr fontId="119" type="noConversion"/>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sheetPr>
  <dimension ref="A1:H29"/>
  <sheetViews>
    <sheetView showGridLines="0" zoomScale="80" zoomScaleNormal="80" workbookViewId="0">
      <pane ySplit="2" topLeftCell="A27" activePane="bottomLeft" state="frozen"/>
      <selection activeCell="F110" sqref="F110"/>
      <selection pane="bottomLeft" activeCell="F110" sqref="F110"/>
    </sheetView>
  </sheetViews>
  <sheetFormatPr defaultColWidth="8.7265625" defaultRowHeight="14.5"/>
  <cols>
    <col min="1" max="1" width="6.453125" style="184" bestFit="1" customWidth="1"/>
    <col min="2" max="2" width="12.54296875" style="184" customWidth="1"/>
    <col min="3" max="3" width="23.54296875" style="184" bestFit="1" customWidth="1"/>
    <col min="4" max="7" width="11.453125" style="184" customWidth="1"/>
    <col min="8" max="8" width="40" style="184" customWidth="1"/>
    <col min="9" max="16384" width="8.7265625" style="184"/>
  </cols>
  <sheetData>
    <row r="1" spans="1:8" ht="18.5">
      <c r="A1" s="1534" t="s">
        <v>780</v>
      </c>
      <c r="B1" s="1534"/>
      <c r="C1" s="1534"/>
      <c r="D1" s="1534"/>
      <c r="E1" s="1534"/>
      <c r="F1" s="1534"/>
      <c r="G1" s="1534"/>
      <c r="H1" s="1534"/>
    </row>
    <row r="2" spans="1:8">
      <c r="A2" s="282" t="s">
        <v>61</v>
      </c>
      <c r="B2" s="282" t="s">
        <v>781</v>
      </c>
      <c r="C2" s="282" t="s">
        <v>651</v>
      </c>
      <c r="D2" s="282" t="s">
        <v>782</v>
      </c>
      <c r="E2" s="282" t="s">
        <v>783</v>
      </c>
      <c r="F2" s="282" t="s">
        <v>784</v>
      </c>
      <c r="G2" s="282" t="s">
        <v>785</v>
      </c>
      <c r="H2" s="282" t="s">
        <v>786</v>
      </c>
    </row>
    <row r="3" spans="1:8">
      <c r="A3" s="284">
        <v>1</v>
      </c>
      <c r="B3" s="1535" t="s">
        <v>787</v>
      </c>
      <c r="C3" s="285" t="s">
        <v>788</v>
      </c>
      <c r="D3" s="284" t="s">
        <v>789</v>
      </c>
      <c r="E3" s="651">
        <v>4</v>
      </c>
      <c r="F3" s="651">
        <v>4</v>
      </c>
      <c r="G3" s="651">
        <f>F3-E3</f>
        <v>0</v>
      </c>
      <c r="H3" s="652"/>
    </row>
    <row r="4" spans="1:8" ht="29">
      <c r="A4" s="284">
        <v>2</v>
      </c>
      <c r="B4" s="1535"/>
      <c r="C4" s="285" t="s">
        <v>790</v>
      </c>
      <c r="D4" s="284" t="s">
        <v>789</v>
      </c>
      <c r="E4" s="651">
        <v>27</v>
      </c>
      <c r="F4" s="651">
        <v>12</v>
      </c>
      <c r="G4" s="651">
        <f t="shared" ref="G4:G20" si="0">F4-E4</f>
        <v>-15</v>
      </c>
      <c r="H4" s="652" t="s">
        <v>2053</v>
      </c>
    </row>
    <row r="5" spans="1:8" ht="29">
      <c r="A5" s="284">
        <v>3</v>
      </c>
      <c r="B5" s="1535"/>
      <c r="C5" s="285" t="s">
        <v>791</v>
      </c>
      <c r="D5" s="284" t="s">
        <v>789</v>
      </c>
      <c r="E5" s="651">
        <v>19</v>
      </c>
      <c r="F5" s="651">
        <v>10</v>
      </c>
      <c r="G5" s="651">
        <f t="shared" si="0"/>
        <v>-9</v>
      </c>
      <c r="H5" s="652" t="s">
        <v>1936</v>
      </c>
    </row>
    <row r="6" spans="1:8">
      <c r="A6" s="284">
        <v>4</v>
      </c>
      <c r="B6" s="1535"/>
      <c r="C6" s="285" t="s">
        <v>792</v>
      </c>
      <c r="D6" s="284" t="s">
        <v>789</v>
      </c>
      <c r="E6" s="651">
        <v>3</v>
      </c>
      <c r="F6" s="651">
        <v>3</v>
      </c>
      <c r="G6" s="651">
        <f t="shared" si="0"/>
        <v>0</v>
      </c>
      <c r="H6" s="652"/>
    </row>
    <row r="7" spans="1:8">
      <c r="A7" s="284">
        <v>5</v>
      </c>
      <c r="B7" s="1535"/>
      <c r="C7" s="285" t="s">
        <v>793</v>
      </c>
      <c r="D7" s="284" t="s">
        <v>789</v>
      </c>
      <c r="E7" s="651">
        <v>5</v>
      </c>
      <c r="F7" s="651">
        <v>3</v>
      </c>
      <c r="G7" s="651">
        <f t="shared" si="0"/>
        <v>-2</v>
      </c>
      <c r="H7" s="652"/>
    </row>
    <row r="8" spans="1:8">
      <c r="A8" s="284">
        <v>6</v>
      </c>
      <c r="B8" s="1535"/>
      <c r="C8" s="285" t="s">
        <v>794</v>
      </c>
      <c r="D8" s="284" t="s">
        <v>789</v>
      </c>
      <c r="E8" s="651">
        <v>3</v>
      </c>
      <c r="F8" s="651">
        <v>2</v>
      </c>
      <c r="G8" s="651">
        <f t="shared" si="0"/>
        <v>-1</v>
      </c>
      <c r="H8" s="652"/>
    </row>
    <row r="9" spans="1:8">
      <c r="A9" s="284">
        <v>7</v>
      </c>
      <c r="B9" s="1535"/>
      <c r="C9" s="285" t="s">
        <v>795</v>
      </c>
      <c r="D9" s="284" t="s">
        <v>789</v>
      </c>
      <c r="E9" s="651">
        <v>3</v>
      </c>
      <c r="F9" s="651">
        <v>2</v>
      </c>
      <c r="G9" s="651">
        <f t="shared" si="0"/>
        <v>-1</v>
      </c>
      <c r="H9" s="652"/>
    </row>
    <row r="10" spans="1:8">
      <c r="A10" s="284">
        <v>8</v>
      </c>
      <c r="B10" s="1535"/>
      <c r="C10" s="285" t="s">
        <v>645</v>
      </c>
      <c r="D10" s="284" t="s">
        <v>789</v>
      </c>
      <c r="E10" s="651">
        <v>3</v>
      </c>
      <c r="F10" s="651">
        <v>2</v>
      </c>
      <c r="G10" s="651">
        <f t="shared" si="0"/>
        <v>-1</v>
      </c>
      <c r="H10" s="652"/>
    </row>
    <row r="11" spans="1:8">
      <c r="A11" s="284">
        <v>9</v>
      </c>
      <c r="B11" s="1535"/>
      <c r="C11" s="285" t="s">
        <v>796</v>
      </c>
      <c r="D11" s="284" t="s">
        <v>789</v>
      </c>
      <c r="E11" s="651">
        <v>5</v>
      </c>
      <c r="F11" s="651">
        <v>3</v>
      </c>
      <c r="G11" s="651">
        <f t="shared" si="0"/>
        <v>-2</v>
      </c>
      <c r="H11" s="652"/>
    </row>
    <row r="12" spans="1:8">
      <c r="A12" s="284">
        <v>10</v>
      </c>
      <c r="B12" s="1536" t="s">
        <v>797</v>
      </c>
      <c r="C12" s="957" t="s">
        <v>1767</v>
      </c>
      <c r="D12" s="284" t="s">
        <v>789</v>
      </c>
      <c r="E12" s="651">
        <v>1</v>
      </c>
      <c r="F12" s="651">
        <v>1</v>
      </c>
      <c r="G12" s="651">
        <f t="shared" si="0"/>
        <v>0</v>
      </c>
      <c r="H12" s="652"/>
    </row>
    <row r="13" spans="1:8">
      <c r="A13" s="816"/>
      <c r="B13" s="1536"/>
      <c r="C13" s="957" t="s">
        <v>1766</v>
      </c>
      <c r="D13" s="284" t="s">
        <v>789</v>
      </c>
      <c r="E13" s="816">
        <v>1</v>
      </c>
      <c r="F13" s="816">
        <v>1</v>
      </c>
      <c r="G13" s="816">
        <f t="shared" si="0"/>
        <v>0</v>
      </c>
      <c r="H13" s="817"/>
    </row>
    <row r="14" spans="1:8">
      <c r="A14" s="284">
        <v>11</v>
      </c>
      <c r="B14" s="1536"/>
      <c r="C14" s="957" t="s">
        <v>798</v>
      </c>
      <c r="D14" s="284" t="s">
        <v>789</v>
      </c>
      <c r="E14" s="651">
        <v>6</v>
      </c>
      <c r="F14" s="651">
        <v>2</v>
      </c>
      <c r="G14" s="651">
        <f t="shared" si="0"/>
        <v>-4</v>
      </c>
      <c r="H14" s="652" t="s">
        <v>1876</v>
      </c>
    </row>
    <row r="15" spans="1:8">
      <c r="A15" s="284"/>
      <c r="B15" s="1536"/>
      <c r="C15" s="957" t="s">
        <v>799</v>
      </c>
      <c r="D15" s="284" t="s">
        <v>789</v>
      </c>
      <c r="E15" s="651">
        <v>1</v>
      </c>
      <c r="F15" s="651">
        <v>1</v>
      </c>
      <c r="G15" s="651">
        <f t="shared" si="0"/>
        <v>0</v>
      </c>
      <c r="H15" s="652" t="s">
        <v>800</v>
      </c>
    </row>
    <row r="16" spans="1:8" ht="29">
      <c r="A16" s="284">
        <v>12</v>
      </c>
      <c r="B16" s="1536"/>
      <c r="C16" s="957" t="s">
        <v>801</v>
      </c>
      <c r="D16" s="284" t="s">
        <v>789</v>
      </c>
      <c r="E16" s="651">
        <v>5</v>
      </c>
      <c r="F16" s="651">
        <v>2</v>
      </c>
      <c r="G16" s="651">
        <f t="shared" si="0"/>
        <v>-3</v>
      </c>
      <c r="H16" s="652" t="s">
        <v>1890</v>
      </c>
    </row>
    <row r="17" spans="1:8">
      <c r="A17" s="284">
        <v>13</v>
      </c>
      <c r="B17" s="1536"/>
      <c r="C17" s="957" t="s">
        <v>802</v>
      </c>
      <c r="D17" s="284" t="s">
        <v>789</v>
      </c>
      <c r="E17" s="651">
        <v>1</v>
      </c>
      <c r="F17" s="651">
        <v>1</v>
      </c>
      <c r="G17" s="651">
        <f t="shared" si="0"/>
        <v>0</v>
      </c>
      <c r="H17" s="652"/>
    </row>
    <row r="18" spans="1:8">
      <c r="A18" s="284">
        <v>14</v>
      </c>
      <c r="B18" s="1536"/>
      <c r="C18" s="957" t="s">
        <v>803</v>
      </c>
      <c r="D18" s="284" t="s">
        <v>789</v>
      </c>
      <c r="E18" s="651">
        <v>1</v>
      </c>
      <c r="F18" s="651">
        <v>1</v>
      </c>
      <c r="G18" s="651">
        <f t="shared" si="0"/>
        <v>0</v>
      </c>
      <c r="H18" s="652"/>
    </row>
    <row r="19" spans="1:8">
      <c r="A19" s="284">
        <v>15</v>
      </c>
      <c r="B19" s="1536"/>
      <c r="C19" s="958" t="s">
        <v>804</v>
      </c>
      <c r="D19" s="959" t="s">
        <v>789</v>
      </c>
      <c r="E19" s="959">
        <v>2</v>
      </c>
      <c r="F19" s="959">
        <v>1</v>
      </c>
      <c r="G19" s="959">
        <f t="shared" si="0"/>
        <v>-1</v>
      </c>
      <c r="H19" s="960" t="s">
        <v>1592</v>
      </c>
    </row>
    <row r="20" spans="1:8">
      <c r="A20" s="284">
        <v>16</v>
      </c>
      <c r="B20" s="1536"/>
      <c r="C20" s="958" t="s">
        <v>2237</v>
      </c>
      <c r="D20" s="959" t="s">
        <v>789</v>
      </c>
      <c r="E20" s="959">
        <v>1</v>
      </c>
      <c r="F20" s="959">
        <v>1</v>
      </c>
      <c r="G20" s="959">
        <f t="shared" si="0"/>
        <v>0</v>
      </c>
      <c r="H20" s="960"/>
    </row>
    <row r="22" spans="1:8">
      <c r="C22" s="811" t="s">
        <v>651</v>
      </c>
      <c r="D22" s="811" t="s">
        <v>782</v>
      </c>
      <c r="E22" s="811" t="s">
        <v>783</v>
      </c>
      <c r="F22" s="811" t="s">
        <v>784</v>
      </c>
      <c r="G22" s="811" t="s">
        <v>785</v>
      </c>
    </row>
    <row r="23" spans="1:8">
      <c r="C23" s="814" t="s">
        <v>792</v>
      </c>
      <c r="D23" s="815" t="s">
        <v>1140</v>
      </c>
      <c r="E23" s="815">
        <f>E6</f>
        <v>3</v>
      </c>
      <c r="F23" s="815">
        <f t="shared" ref="F23:G23" si="1">F6</f>
        <v>3</v>
      </c>
      <c r="G23" s="815">
        <f t="shared" si="1"/>
        <v>0</v>
      </c>
    </row>
    <row r="24" spans="1:8">
      <c r="C24" s="814" t="s">
        <v>793</v>
      </c>
      <c r="D24" s="815" t="s">
        <v>1140</v>
      </c>
      <c r="E24" s="815">
        <f t="shared" ref="E24:G24" si="2">E7</f>
        <v>5</v>
      </c>
      <c r="F24" s="815">
        <f t="shared" si="2"/>
        <v>3</v>
      </c>
      <c r="G24" s="815">
        <f t="shared" si="2"/>
        <v>-2</v>
      </c>
    </row>
    <row r="25" spans="1:8">
      <c r="C25" s="814" t="s">
        <v>794</v>
      </c>
      <c r="D25" s="815" t="s">
        <v>1140</v>
      </c>
      <c r="E25" s="815">
        <f t="shared" ref="E25:G25" si="3">E8</f>
        <v>3</v>
      </c>
      <c r="F25" s="815">
        <f t="shared" si="3"/>
        <v>2</v>
      </c>
      <c r="G25" s="815">
        <f t="shared" si="3"/>
        <v>-1</v>
      </c>
    </row>
    <row r="26" spans="1:8">
      <c r="C26" s="814" t="s">
        <v>795</v>
      </c>
      <c r="D26" s="815" t="s">
        <v>1140</v>
      </c>
      <c r="E26" s="815">
        <f t="shared" ref="E26:G26" si="4">E9</f>
        <v>3</v>
      </c>
      <c r="F26" s="815">
        <f t="shared" si="4"/>
        <v>2</v>
      </c>
      <c r="G26" s="815">
        <f t="shared" si="4"/>
        <v>-1</v>
      </c>
    </row>
    <row r="27" spans="1:8">
      <c r="C27" s="814" t="s">
        <v>645</v>
      </c>
      <c r="D27" s="815" t="s">
        <v>1140</v>
      </c>
      <c r="E27" s="815">
        <f t="shared" ref="E27:G27" si="5">E10</f>
        <v>3</v>
      </c>
      <c r="F27" s="815">
        <f t="shared" si="5"/>
        <v>2</v>
      </c>
      <c r="G27" s="815">
        <f t="shared" si="5"/>
        <v>-1</v>
      </c>
    </row>
    <row r="28" spans="1:8">
      <c r="C28" s="814" t="s">
        <v>796</v>
      </c>
      <c r="D28" s="815" t="s">
        <v>1140</v>
      </c>
      <c r="E28" s="815">
        <f t="shared" ref="E28:G28" si="6">E11</f>
        <v>5</v>
      </c>
      <c r="F28" s="815">
        <f t="shared" si="6"/>
        <v>3</v>
      </c>
      <c r="G28" s="815">
        <f t="shared" si="6"/>
        <v>-2</v>
      </c>
    </row>
    <row r="29" spans="1:8">
      <c r="C29" s="812" t="s">
        <v>47</v>
      </c>
      <c r="D29" s="813" t="s">
        <v>1140</v>
      </c>
      <c r="E29" s="813">
        <f>SUM(E23:E28)</f>
        <v>22</v>
      </c>
      <c r="F29" s="813">
        <f t="shared" ref="F29:G29" si="7">SUM(F23:F28)</f>
        <v>15</v>
      </c>
      <c r="G29" s="813">
        <f t="shared" si="7"/>
        <v>-7</v>
      </c>
    </row>
  </sheetData>
  <mergeCells count="3">
    <mergeCell ref="A1:H1"/>
    <mergeCell ref="B3:B11"/>
    <mergeCell ref="B12:B20"/>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V96"/>
  <sheetViews>
    <sheetView showGridLines="0" zoomScale="60" zoomScaleNormal="60" workbookViewId="0">
      <pane xSplit="1" ySplit="4" topLeftCell="C77" activePane="bottomRight" state="frozen"/>
      <selection pane="topRight" activeCell="B1" sqref="B1"/>
      <selection pane="bottomLeft" activeCell="A5" sqref="A5"/>
      <selection pane="bottomRight" activeCell="C90" sqref="C90"/>
    </sheetView>
  </sheetViews>
  <sheetFormatPr defaultColWidth="8.7265625" defaultRowHeight="14.5"/>
  <cols>
    <col min="1" max="1" width="10.54296875" style="256" customWidth="1"/>
    <col min="2" max="2" width="11.26953125" style="256" customWidth="1"/>
    <col min="3" max="10" width="11.26953125" style="184" customWidth="1"/>
    <col min="11" max="11" width="28.7265625" style="257" customWidth="1"/>
    <col min="12" max="12" width="8.7265625" style="184"/>
    <col min="13" max="14" width="11.453125" style="184" customWidth="1"/>
    <col min="15" max="16" width="11.54296875" style="184" customWidth="1"/>
    <col min="17" max="17" width="29.7265625" style="257" customWidth="1"/>
    <col min="18" max="19" width="8.7265625" style="184"/>
    <col min="20" max="20" width="26.26953125" style="184" customWidth="1"/>
    <col min="21" max="21" width="11.7265625" style="184" customWidth="1"/>
    <col min="22" max="16384" width="8.7265625" style="184"/>
  </cols>
  <sheetData>
    <row r="1" spans="1:22">
      <c r="A1" s="256" t="s">
        <v>738</v>
      </c>
      <c r="D1" s="184">
        <v>3</v>
      </c>
      <c r="E1" s="184">
        <v>20</v>
      </c>
      <c r="F1" s="184">
        <v>5</v>
      </c>
      <c r="G1" s="184">
        <v>6</v>
      </c>
      <c r="H1" s="184">
        <v>5</v>
      </c>
      <c r="I1" s="184">
        <v>10</v>
      </c>
      <c r="O1" s="184">
        <v>12</v>
      </c>
      <c r="P1" s="650">
        <v>0.5</v>
      </c>
    </row>
    <row r="2" spans="1:22" ht="15" thickBot="1">
      <c r="A2" s="592" t="s">
        <v>1122</v>
      </c>
    </row>
    <row r="3" spans="1:22" ht="14.9" customHeight="1" thickBot="1">
      <c r="A3" s="1354" t="s">
        <v>903</v>
      </c>
      <c r="B3" s="1356" t="s">
        <v>508</v>
      </c>
      <c r="C3" s="1357"/>
      <c r="D3" s="1357"/>
      <c r="E3" s="1357"/>
      <c r="F3" s="1357"/>
      <c r="G3" s="1357"/>
      <c r="H3" s="1357"/>
      <c r="I3" s="1358"/>
      <c r="J3" s="775"/>
      <c r="K3" s="776"/>
      <c r="M3" s="1359" t="s">
        <v>904</v>
      </c>
      <c r="N3" s="1360"/>
      <c r="O3" s="1363" t="s">
        <v>509</v>
      </c>
      <c r="P3" s="1364"/>
      <c r="Q3" s="1365"/>
    </row>
    <row r="4" spans="1:22" ht="29.5" thickBot="1">
      <c r="A4" s="1355"/>
      <c r="B4" s="818"/>
      <c r="C4" s="819" t="s">
        <v>427</v>
      </c>
      <c r="D4" s="819" t="s">
        <v>200</v>
      </c>
      <c r="E4" s="819" t="s">
        <v>253</v>
      </c>
      <c r="F4" s="819" t="s">
        <v>354</v>
      </c>
      <c r="G4" s="819" t="s">
        <v>11</v>
      </c>
      <c r="H4" s="819" t="s">
        <v>10</v>
      </c>
      <c r="I4" s="819" t="s">
        <v>204</v>
      </c>
      <c r="J4" s="819" t="s">
        <v>47</v>
      </c>
      <c r="K4" s="820" t="s">
        <v>68</v>
      </c>
      <c r="M4" s="1361"/>
      <c r="N4" s="1362"/>
      <c r="O4" s="596" t="s">
        <v>913</v>
      </c>
      <c r="P4" s="597" t="s">
        <v>69</v>
      </c>
      <c r="Q4" s="598" t="s">
        <v>68</v>
      </c>
    </row>
    <row r="5" spans="1:22" ht="21" customHeight="1">
      <c r="A5" s="1366" t="s">
        <v>906</v>
      </c>
      <c r="B5" s="599" t="s">
        <v>69</v>
      </c>
      <c r="C5" s="709">
        <f>C7+C9+C11+C13+C15+C17</f>
        <v>30</v>
      </c>
      <c r="D5" s="709">
        <f t="shared" ref="D5:I6" si="0">D7+D9+D11+D13+D15+D17</f>
        <v>30</v>
      </c>
      <c r="E5" s="709">
        <f>E7+E9+E11+E13+E15+E17</f>
        <v>13</v>
      </c>
      <c r="F5" s="709">
        <f t="shared" si="0"/>
        <v>15</v>
      </c>
      <c r="G5" s="709">
        <f t="shared" si="0"/>
        <v>19</v>
      </c>
      <c r="H5" s="709">
        <f t="shared" si="0"/>
        <v>16</v>
      </c>
      <c r="I5" s="709">
        <f t="shared" si="0"/>
        <v>24</v>
      </c>
      <c r="J5" s="710"/>
      <c r="K5" s="451"/>
      <c r="M5" s="1368" t="s">
        <v>909</v>
      </c>
      <c r="N5" s="1369"/>
      <c r="O5" s="719">
        <f>P5*$O$1</f>
        <v>1140</v>
      </c>
      <c r="P5" s="600">
        <v>95</v>
      </c>
      <c r="Q5" s="1370" t="s">
        <v>1456</v>
      </c>
    </row>
    <row r="6" spans="1:22" ht="21" customHeight="1" thickBot="1">
      <c r="A6" s="1367"/>
      <c r="B6" s="821" t="s">
        <v>907</v>
      </c>
      <c r="C6" s="822">
        <f>C8+C10+C12+C14+C16+C18</f>
        <v>0</v>
      </c>
      <c r="D6" s="822">
        <f t="shared" si="0"/>
        <v>90</v>
      </c>
      <c r="E6" s="822">
        <f>E8+E10+E12+E14+E16+E18</f>
        <v>260</v>
      </c>
      <c r="F6" s="822">
        <f t="shared" si="0"/>
        <v>75</v>
      </c>
      <c r="G6" s="822">
        <f t="shared" si="0"/>
        <v>114</v>
      </c>
      <c r="H6" s="822">
        <f t="shared" si="0"/>
        <v>80</v>
      </c>
      <c r="I6" s="822">
        <f t="shared" si="0"/>
        <v>535</v>
      </c>
      <c r="J6" s="823">
        <f>SUM(C6:I6)</f>
        <v>1154</v>
      </c>
      <c r="K6" s="824"/>
      <c r="M6" s="1373" t="s">
        <v>910</v>
      </c>
      <c r="N6" s="1374"/>
      <c r="O6" s="825">
        <f>P6*$O$1</f>
        <v>960</v>
      </c>
      <c r="P6" s="826">
        <v>80</v>
      </c>
      <c r="Q6" s="1371"/>
    </row>
    <row r="7" spans="1:22" ht="21" customHeight="1">
      <c r="A7" s="1375" t="s">
        <v>522</v>
      </c>
      <c r="B7" s="460" t="s">
        <v>69</v>
      </c>
      <c r="C7" s="249">
        <v>6</v>
      </c>
      <c r="D7" s="249">
        <v>6</v>
      </c>
      <c r="E7" s="249">
        <v>3</v>
      </c>
      <c r="F7" s="249">
        <v>5</v>
      </c>
      <c r="G7" s="249">
        <v>9</v>
      </c>
      <c r="H7" s="249">
        <v>14</v>
      </c>
      <c r="I7" s="249">
        <v>8</v>
      </c>
      <c r="J7" s="714"/>
      <c r="K7" s="1377"/>
      <c r="M7" s="1373" t="s">
        <v>911</v>
      </c>
      <c r="N7" s="1374"/>
      <c r="O7" s="825">
        <f>P7*$O$1</f>
        <v>336</v>
      </c>
      <c r="P7" s="826">
        <v>28</v>
      </c>
      <c r="Q7" s="1371"/>
    </row>
    <row r="8" spans="1:22" ht="21" customHeight="1" thickBot="1">
      <c r="A8" s="1376"/>
      <c r="B8" s="827" t="s">
        <v>907</v>
      </c>
      <c r="C8" s="828"/>
      <c r="D8" s="828">
        <v>18</v>
      </c>
      <c r="E8" s="828">
        <v>60</v>
      </c>
      <c r="F8" s="828">
        <v>25</v>
      </c>
      <c r="G8" s="828">
        <v>54</v>
      </c>
      <c r="H8" s="828">
        <v>70</v>
      </c>
      <c r="I8" s="829">
        <v>80</v>
      </c>
      <c r="J8" s="830">
        <f>SUM(C8:I8)</f>
        <v>307</v>
      </c>
      <c r="K8" s="1378"/>
      <c r="M8" s="1373" t="s">
        <v>912</v>
      </c>
      <c r="N8" s="1374"/>
      <c r="O8" s="825">
        <f>P8*$O$1</f>
        <v>336</v>
      </c>
      <c r="P8" s="826">
        <v>28</v>
      </c>
      <c r="Q8" s="1371"/>
    </row>
    <row r="9" spans="1:22" ht="21" customHeight="1" thickBot="1">
      <c r="A9" s="1375" t="s">
        <v>523</v>
      </c>
      <c r="B9" s="460" t="s">
        <v>69</v>
      </c>
      <c r="C9" s="249">
        <v>14</v>
      </c>
      <c r="D9" s="249">
        <v>14</v>
      </c>
      <c r="E9" s="249"/>
      <c r="F9" s="249"/>
      <c r="G9" s="249"/>
      <c r="H9" s="249"/>
      <c r="I9" s="249"/>
      <c r="J9" s="714"/>
      <c r="K9" s="1377" t="s">
        <v>1594</v>
      </c>
      <c r="M9" s="1379" t="s">
        <v>99</v>
      </c>
      <c r="N9" s="1380"/>
      <c r="O9" s="831">
        <f>P9*P1</f>
        <v>38</v>
      </c>
      <c r="P9" s="612">
        <v>76</v>
      </c>
      <c r="Q9" s="1372"/>
    </row>
    <row r="10" spans="1:22" ht="21" customHeight="1" thickBot="1">
      <c r="A10" s="1376"/>
      <c r="B10" s="827" t="s">
        <v>907</v>
      </c>
      <c r="C10" s="828"/>
      <c r="D10" s="828">
        <v>42</v>
      </c>
      <c r="E10" s="828">
        <v>0</v>
      </c>
      <c r="F10" s="828">
        <v>0</v>
      </c>
      <c r="G10" s="828">
        <v>0</v>
      </c>
      <c r="H10" s="828">
        <v>0</v>
      </c>
      <c r="I10" s="829">
        <v>0</v>
      </c>
      <c r="J10" s="830">
        <f>SUM(C10:I10)</f>
        <v>42</v>
      </c>
      <c r="K10" s="1378"/>
      <c r="M10" s="1381" t="s">
        <v>643</v>
      </c>
      <c r="N10" s="1382"/>
      <c r="O10" s="725">
        <f>SUM(O5:O9)</f>
        <v>2810</v>
      </c>
      <c r="P10" s="727">
        <f>SUM(P5:P9)</f>
        <v>307</v>
      </c>
      <c r="Q10" s="615"/>
    </row>
    <row r="11" spans="1:22" ht="21" customHeight="1">
      <c r="A11" s="1375" t="s">
        <v>520</v>
      </c>
      <c r="B11" s="460" t="s">
        <v>69</v>
      </c>
      <c r="C11" s="249"/>
      <c r="D11" s="249"/>
      <c r="E11" s="249"/>
      <c r="F11" s="249"/>
      <c r="G11" s="249"/>
      <c r="H11" s="249"/>
      <c r="I11" s="249">
        <v>9</v>
      </c>
      <c r="J11" s="714"/>
      <c r="K11" s="1377"/>
      <c r="U11" s="256" t="s">
        <v>1684</v>
      </c>
      <c r="V11" s="256" t="s">
        <v>1685</v>
      </c>
    </row>
    <row r="12" spans="1:22" ht="21" customHeight="1" thickBot="1">
      <c r="A12" s="1376"/>
      <c r="B12" s="827" t="s">
        <v>907</v>
      </c>
      <c r="C12" s="828"/>
      <c r="D12" s="828">
        <v>0</v>
      </c>
      <c r="E12" s="828">
        <v>0</v>
      </c>
      <c r="F12" s="828">
        <v>0</v>
      </c>
      <c r="G12" s="828">
        <v>0</v>
      </c>
      <c r="H12" s="828">
        <v>0</v>
      </c>
      <c r="I12" s="829">
        <v>315</v>
      </c>
      <c r="J12" s="830">
        <f>SUM(C12:I12)</f>
        <v>315</v>
      </c>
      <c r="K12" s="1378"/>
      <c r="M12" s="1383" t="s">
        <v>921</v>
      </c>
      <c r="N12" s="1383"/>
      <c r="P12" s="256" t="s">
        <v>919</v>
      </c>
      <c r="Q12" s="256" t="s">
        <v>904</v>
      </c>
      <c r="R12" s="256" t="s">
        <v>47</v>
      </c>
      <c r="S12" s="114"/>
      <c r="T12" s="184" t="s">
        <v>200</v>
      </c>
      <c r="U12" s="429">
        <f>D32</f>
        <v>216</v>
      </c>
      <c r="V12" s="677">
        <f>U12*$P$43</f>
        <v>104.70853549028109</v>
      </c>
    </row>
    <row r="13" spans="1:22" ht="21" customHeight="1">
      <c r="A13" s="1375" t="s">
        <v>518</v>
      </c>
      <c r="B13" s="460" t="s">
        <v>69</v>
      </c>
      <c r="C13" s="249">
        <v>10</v>
      </c>
      <c r="D13" s="249">
        <v>10</v>
      </c>
      <c r="E13" s="249">
        <v>10</v>
      </c>
      <c r="F13" s="249">
        <v>10</v>
      </c>
      <c r="G13" s="249">
        <v>10</v>
      </c>
      <c r="H13" s="249">
        <v>2</v>
      </c>
      <c r="I13" s="249">
        <v>6</v>
      </c>
      <c r="J13" s="714"/>
      <c r="K13" s="1377" t="s">
        <v>1595</v>
      </c>
      <c r="O13" s="256" t="s">
        <v>12</v>
      </c>
      <c r="P13" s="429">
        <f>J8</f>
        <v>307</v>
      </c>
      <c r="Q13" s="429">
        <f>$O$10/11</f>
        <v>255.45454545454547</v>
      </c>
      <c r="R13" s="429">
        <f>P13+Q13</f>
        <v>562.4545454545455</v>
      </c>
      <c r="T13" s="184" t="s">
        <v>228</v>
      </c>
      <c r="U13" s="429">
        <f>E32</f>
        <v>1100</v>
      </c>
      <c r="V13" s="677">
        <f t="shared" ref="V13:V22" si="1">U13*$P$43</f>
        <v>533.23791221902411</v>
      </c>
    </row>
    <row r="14" spans="1:22" ht="21" customHeight="1" thickBot="1">
      <c r="A14" s="1376"/>
      <c r="B14" s="827" t="s">
        <v>907</v>
      </c>
      <c r="C14" s="828"/>
      <c r="D14" s="828">
        <v>30</v>
      </c>
      <c r="E14" s="828">
        <v>200</v>
      </c>
      <c r="F14" s="828">
        <v>50</v>
      </c>
      <c r="G14" s="828">
        <v>60</v>
      </c>
      <c r="H14" s="828">
        <v>10</v>
      </c>
      <c r="I14" s="829">
        <v>120</v>
      </c>
      <c r="J14" s="830">
        <f>SUM(C14:I14)</f>
        <v>470</v>
      </c>
      <c r="K14" s="1378"/>
      <c r="O14" s="256" t="s">
        <v>2</v>
      </c>
      <c r="P14" s="429">
        <f>J10</f>
        <v>42</v>
      </c>
      <c r="Q14" s="429">
        <f t="shared" ref="Q14:Q23" si="2">$O$10/11</f>
        <v>255.45454545454547</v>
      </c>
      <c r="R14" s="429">
        <f t="shared" ref="R14:R23" si="3">P14+Q14</f>
        <v>297.4545454545455</v>
      </c>
      <c r="T14" s="184" t="s">
        <v>354</v>
      </c>
      <c r="U14" s="429">
        <f>F32</f>
        <v>160</v>
      </c>
      <c r="V14" s="677">
        <f t="shared" si="1"/>
        <v>77.561878140948963</v>
      </c>
    </row>
    <row r="15" spans="1:22" ht="21" customHeight="1">
      <c r="A15" s="1375" t="s">
        <v>516</v>
      </c>
      <c r="B15" s="460" t="s">
        <v>69</v>
      </c>
      <c r="C15" s="249"/>
      <c r="D15" s="249"/>
      <c r="E15" s="249"/>
      <c r="F15" s="249"/>
      <c r="G15" s="249"/>
      <c r="H15" s="249"/>
      <c r="I15" s="249"/>
      <c r="J15" s="714"/>
      <c r="K15" s="1377"/>
      <c r="O15" s="256" t="s">
        <v>37</v>
      </c>
      <c r="P15" s="429">
        <f>J14</f>
        <v>470</v>
      </c>
      <c r="Q15" s="429">
        <f t="shared" si="2"/>
        <v>255.45454545454547</v>
      </c>
      <c r="R15" s="429">
        <f t="shared" si="3"/>
        <v>725.4545454545455</v>
      </c>
      <c r="T15" s="184" t="s">
        <v>11</v>
      </c>
      <c r="U15" s="429">
        <f>G32</f>
        <v>330</v>
      </c>
      <c r="V15" s="677">
        <f t="shared" si="1"/>
        <v>159.97137366570723</v>
      </c>
    </row>
    <row r="16" spans="1:22" ht="21" customHeight="1" thickBot="1">
      <c r="A16" s="1376"/>
      <c r="B16" s="827" t="s">
        <v>907</v>
      </c>
      <c r="C16" s="828"/>
      <c r="D16" s="828">
        <v>0</v>
      </c>
      <c r="E16" s="828">
        <v>0</v>
      </c>
      <c r="F16" s="828">
        <v>0</v>
      </c>
      <c r="G16" s="828">
        <v>0</v>
      </c>
      <c r="H16" s="828">
        <v>0</v>
      </c>
      <c r="I16" s="829">
        <v>0</v>
      </c>
      <c r="J16" s="830">
        <f>SUM(C16:I16)</f>
        <v>0</v>
      </c>
      <c r="K16" s="1378"/>
      <c r="O16" s="256" t="s">
        <v>1</v>
      </c>
      <c r="P16" s="429">
        <f>J18</f>
        <v>20</v>
      </c>
      <c r="Q16" s="429">
        <f t="shared" si="2"/>
        <v>255.45454545454547</v>
      </c>
      <c r="R16" s="429">
        <f t="shared" si="3"/>
        <v>275.4545454545455</v>
      </c>
      <c r="T16" s="184" t="s">
        <v>10</v>
      </c>
      <c r="U16" s="429">
        <f>H32</f>
        <v>505</v>
      </c>
      <c r="V16" s="677">
        <f t="shared" si="1"/>
        <v>244.80467788237016</v>
      </c>
    </row>
    <row r="17" spans="1:22" ht="21" customHeight="1">
      <c r="A17" s="1375" t="s">
        <v>519</v>
      </c>
      <c r="B17" s="460" t="s">
        <v>69</v>
      </c>
      <c r="C17" s="249"/>
      <c r="D17" s="249"/>
      <c r="E17" s="249"/>
      <c r="F17" s="249"/>
      <c r="G17" s="249"/>
      <c r="H17" s="249"/>
      <c r="I17" s="249">
        <v>1</v>
      </c>
      <c r="J17" s="714"/>
      <c r="K17" s="1377"/>
      <c r="O17" s="256" t="s">
        <v>40</v>
      </c>
      <c r="P17" s="429">
        <f>J22</f>
        <v>593</v>
      </c>
      <c r="Q17" s="429">
        <f t="shared" si="2"/>
        <v>255.45454545454547</v>
      </c>
      <c r="R17" s="429">
        <f t="shared" si="3"/>
        <v>848.4545454545455</v>
      </c>
      <c r="T17" s="184" t="s">
        <v>204</v>
      </c>
      <c r="U17" s="429">
        <f>I32</f>
        <v>535</v>
      </c>
      <c r="V17" s="677">
        <f t="shared" si="1"/>
        <v>259.34753003379808</v>
      </c>
    </row>
    <row r="18" spans="1:22" ht="21" customHeight="1" thickBot="1">
      <c r="A18" s="1376"/>
      <c r="B18" s="827" t="s">
        <v>907</v>
      </c>
      <c r="C18" s="828"/>
      <c r="D18" s="828">
        <v>0</v>
      </c>
      <c r="E18" s="828">
        <v>0</v>
      </c>
      <c r="F18" s="828">
        <v>0</v>
      </c>
      <c r="G18" s="828">
        <v>0</v>
      </c>
      <c r="H18" s="828">
        <v>0</v>
      </c>
      <c r="I18" s="829">
        <v>20</v>
      </c>
      <c r="J18" s="830">
        <f>SUM(C18:I18)</f>
        <v>20</v>
      </c>
      <c r="K18" s="1378"/>
      <c r="O18" s="256" t="s">
        <v>14</v>
      </c>
      <c r="P18" s="429">
        <f>J24</f>
        <v>150</v>
      </c>
      <c r="Q18" s="429">
        <f t="shared" si="2"/>
        <v>255.45454545454547</v>
      </c>
      <c r="R18" s="429">
        <f t="shared" si="3"/>
        <v>405.4545454545455</v>
      </c>
      <c r="T18" s="184" t="s">
        <v>95</v>
      </c>
      <c r="U18" s="429">
        <f>O5</f>
        <v>1140</v>
      </c>
      <c r="V18" s="677">
        <f t="shared" si="1"/>
        <v>552.62838175426134</v>
      </c>
    </row>
    <row r="19" spans="1:22" ht="21" customHeight="1">
      <c r="A19" s="1366" t="s">
        <v>908</v>
      </c>
      <c r="B19" s="599" t="s">
        <v>69</v>
      </c>
      <c r="C19" s="709">
        <f>C21+C23+C25+C27+C29</f>
        <v>42</v>
      </c>
      <c r="D19" s="709">
        <f t="shared" ref="D19:I20" si="4">D21+D23+D25+D27+D29</f>
        <v>42</v>
      </c>
      <c r="E19" s="709">
        <f>E21+E23+E25+E27+E29</f>
        <v>42</v>
      </c>
      <c r="F19" s="709">
        <f>F21+F23+F25+F27+F29</f>
        <v>17</v>
      </c>
      <c r="G19" s="709">
        <f t="shared" si="4"/>
        <v>36</v>
      </c>
      <c r="H19" s="709">
        <f t="shared" si="4"/>
        <v>85</v>
      </c>
      <c r="I19" s="709">
        <f t="shared" si="4"/>
        <v>0</v>
      </c>
      <c r="J19" s="710"/>
      <c r="K19" s="451"/>
      <c r="O19" s="256" t="s">
        <v>41</v>
      </c>
      <c r="P19" s="429">
        <f>J26</f>
        <v>110</v>
      </c>
      <c r="Q19" s="429">
        <f t="shared" si="2"/>
        <v>255.45454545454547</v>
      </c>
      <c r="R19" s="429">
        <f t="shared" si="3"/>
        <v>365.4545454545455</v>
      </c>
      <c r="T19" s="184" t="s">
        <v>96</v>
      </c>
      <c r="U19" s="429">
        <f t="shared" ref="U19:U22" si="5">O6</f>
        <v>960</v>
      </c>
      <c r="V19" s="677">
        <f t="shared" si="1"/>
        <v>465.37126884569375</v>
      </c>
    </row>
    <row r="20" spans="1:22" ht="21" customHeight="1" thickBot="1">
      <c r="A20" s="1367"/>
      <c r="B20" s="821" t="s">
        <v>907</v>
      </c>
      <c r="C20" s="822">
        <f>C22+C24+C26+C28+C30</f>
        <v>0</v>
      </c>
      <c r="D20" s="822">
        <f t="shared" si="4"/>
        <v>126</v>
      </c>
      <c r="E20" s="822">
        <f>E22+E24+E26+E28+E30</f>
        <v>840</v>
      </c>
      <c r="F20" s="822">
        <f>F22+F24+F26+F28+F30</f>
        <v>85</v>
      </c>
      <c r="G20" s="822">
        <f t="shared" si="4"/>
        <v>216</v>
      </c>
      <c r="H20" s="822">
        <f t="shared" si="4"/>
        <v>425</v>
      </c>
      <c r="I20" s="822">
        <f t="shared" si="4"/>
        <v>0</v>
      </c>
      <c r="J20" s="823">
        <f>SUM(C20:I20)</f>
        <v>1692</v>
      </c>
      <c r="K20" s="824"/>
      <c r="O20" s="256" t="s">
        <v>34</v>
      </c>
      <c r="P20" s="429">
        <f>J12</f>
        <v>315</v>
      </c>
      <c r="Q20" s="429">
        <f t="shared" si="2"/>
        <v>255.45454545454547</v>
      </c>
      <c r="R20" s="429">
        <f t="shared" si="3"/>
        <v>570.4545454545455</v>
      </c>
      <c r="T20" s="184" t="s">
        <v>1683</v>
      </c>
      <c r="U20" s="429">
        <f t="shared" si="5"/>
        <v>336</v>
      </c>
      <c r="V20" s="677">
        <f t="shared" si="1"/>
        <v>162.87994409599281</v>
      </c>
    </row>
    <row r="21" spans="1:22" ht="21" customHeight="1">
      <c r="A21" s="1375" t="s">
        <v>539</v>
      </c>
      <c r="B21" s="460" t="s">
        <v>69</v>
      </c>
      <c r="C21" s="249">
        <v>17</v>
      </c>
      <c r="D21" s="249">
        <v>17</v>
      </c>
      <c r="E21" s="249">
        <v>17</v>
      </c>
      <c r="F21" s="249">
        <v>17</v>
      </c>
      <c r="G21" s="249">
        <v>17</v>
      </c>
      <c r="H21" s="249">
        <v>3</v>
      </c>
      <c r="I21" s="249"/>
      <c r="J21" s="714"/>
      <c r="K21" s="1377"/>
      <c r="O21" s="256" t="s">
        <v>3</v>
      </c>
      <c r="P21" s="429">
        <f>J16</f>
        <v>0</v>
      </c>
      <c r="Q21" s="429">
        <f t="shared" si="2"/>
        <v>255.45454545454547</v>
      </c>
      <c r="R21" s="429">
        <f t="shared" si="3"/>
        <v>255.45454545454547</v>
      </c>
      <c r="T21" s="184" t="s">
        <v>98</v>
      </c>
      <c r="U21" s="429">
        <f t="shared" si="5"/>
        <v>336</v>
      </c>
      <c r="V21" s="677">
        <f t="shared" si="1"/>
        <v>162.87994409599281</v>
      </c>
    </row>
    <row r="22" spans="1:22" ht="21" customHeight="1" thickBot="1">
      <c r="A22" s="1376"/>
      <c r="B22" s="827" t="s">
        <v>907</v>
      </c>
      <c r="C22" s="828"/>
      <c r="D22" s="828">
        <v>51</v>
      </c>
      <c r="E22" s="828">
        <v>340</v>
      </c>
      <c r="F22" s="828">
        <v>85</v>
      </c>
      <c r="G22" s="828">
        <v>102</v>
      </c>
      <c r="H22" s="828">
        <v>15</v>
      </c>
      <c r="I22" s="829">
        <v>0</v>
      </c>
      <c r="J22" s="830">
        <f>SUM(C22:I22)</f>
        <v>593</v>
      </c>
      <c r="K22" s="1378"/>
      <c r="O22" s="256" t="s">
        <v>43</v>
      </c>
      <c r="P22" s="429">
        <f>J28</f>
        <v>150</v>
      </c>
      <c r="Q22" s="429">
        <f t="shared" si="2"/>
        <v>255.45454545454547</v>
      </c>
      <c r="R22" s="429">
        <f t="shared" si="3"/>
        <v>405.4545454545455</v>
      </c>
      <c r="T22" s="184" t="s">
        <v>99</v>
      </c>
      <c r="U22" s="429">
        <f t="shared" si="5"/>
        <v>38</v>
      </c>
      <c r="V22" s="677">
        <f t="shared" si="1"/>
        <v>18.42094605847538</v>
      </c>
    </row>
    <row r="23" spans="1:22" ht="21" customHeight="1">
      <c r="A23" s="1375" t="s">
        <v>525</v>
      </c>
      <c r="B23" s="460" t="s">
        <v>69</v>
      </c>
      <c r="C23" s="249"/>
      <c r="D23" s="249"/>
      <c r="E23" s="249"/>
      <c r="F23" s="249"/>
      <c r="G23" s="249"/>
      <c r="H23" s="249">
        <v>30</v>
      </c>
      <c r="I23" s="249"/>
      <c r="J23" s="714"/>
      <c r="K23" s="1377"/>
      <c r="O23" s="256" t="s">
        <v>472</v>
      </c>
      <c r="P23" s="429">
        <f>J30</f>
        <v>689</v>
      </c>
      <c r="Q23" s="429">
        <f t="shared" si="2"/>
        <v>255.45454545454547</v>
      </c>
      <c r="R23" s="429">
        <f t="shared" si="3"/>
        <v>944.4545454545455</v>
      </c>
    </row>
    <row r="24" spans="1:22" ht="21" customHeight="1" thickBot="1">
      <c r="A24" s="1376"/>
      <c r="B24" s="827" t="s">
        <v>907</v>
      </c>
      <c r="C24" s="828"/>
      <c r="D24" s="828">
        <v>0</v>
      </c>
      <c r="E24" s="828">
        <v>0</v>
      </c>
      <c r="F24" s="828">
        <v>0</v>
      </c>
      <c r="G24" s="828">
        <v>0</v>
      </c>
      <c r="H24" s="828">
        <v>150</v>
      </c>
      <c r="I24" s="829">
        <v>0</v>
      </c>
      <c r="J24" s="830">
        <f>SUM(C24:I24)</f>
        <v>150</v>
      </c>
      <c r="K24" s="1378"/>
      <c r="P24" s="435">
        <f>SUM(P13:P23)</f>
        <v>2846</v>
      </c>
      <c r="Q24" s="435">
        <f>SUM(Q13:Q23)</f>
        <v>2810</v>
      </c>
      <c r="R24" s="435">
        <f>SUM(R13:R23)</f>
        <v>5656</v>
      </c>
    </row>
    <row r="25" spans="1:22" ht="21" customHeight="1">
      <c r="A25" s="1375" t="s">
        <v>521</v>
      </c>
      <c r="B25" s="460" t="s">
        <v>69</v>
      </c>
      <c r="C25" s="249"/>
      <c r="D25" s="249"/>
      <c r="E25" s="249"/>
      <c r="F25" s="249"/>
      <c r="G25" s="249"/>
      <c r="H25" s="249">
        <v>22</v>
      </c>
      <c r="I25" s="249"/>
      <c r="J25" s="714"/>
      <c r="K25" s="1377"/>
    </row>
    <row r="26" spans="1:22" ht="21" customHeight="1" thickBot="1">
      <c r="A26" s="1376"/>
      <c r="B26" s="827" t="s">
        <v>907</v>
      </c>
      <c r="C26" s="828"/>
      <c r="D26" s="828">
        <v>0</v>
      </c>
      <c r="E26" s="828">
        <v>0</v>
      </c>
      <c r="F26" s="828">
        <v>0</v>
      </c>
      <c r="G26" s="828">
        <v>0</v>
      </c>
      <c r="H26" s="828">
        <v>110</v>
      </c>
      <c r="I26" s="829">
        <v>0</v>
      </c>
      <c r="J26" s="830">
        <f>SUM(C26:I26)</f>
        <v>110</v>
      </c>
      <c r="K26" s="1378"/>
    </row>
    <row r="27" spans="1:22" ht="21" customHeight="1">
      <c r="A27" s="1375" t="s">
        <v>524</v>
      </c>
      <c r="B27" s="460" t="s">
        <v>69</v>
      </c>
      <c r="C27" s="249"/>
      <c r="D27" s="249"/>
      <c r="E27" s="249"/>
      <c r="F27" s="249"/>
      <c r="G27" s="249"/>
      <c r="H27" s="249">
        <v>30</v>
      </c>
      <c r="I27" s="249"/>
      <c r="J27" s="714"/>
      <c r="K27" s="1377"/>
    </row>
    <row r="28" spans="1:22" ht="21" customHeight="1" thickBot="1">
      <c r="A28" s="1376"/>
      <c r="B28" s="827" t="s">
        <v>907</v>
      </c>
      <c r="C28" s="828"/>
      <c r="D28" s="828">
        <v>0</v>
      </c>
      <c r="E28" s="828">
        <v>0</v>
      </c>
      <c r="F28" s="828">
        <v>0</v>
      </c>
      <c r="G28" s="828">
        <v>0</v>
      </c>
      <c r="H28" s="828">
        <v>150</v>
      </c>
      <c r="I28" s="829">
        <v>0</v>
      </c>
      <c r="J28" s="830">
        <f>SUM(C28:I28)</f>
        <v>150</v>
      </c>
      <c r="K28" s="1378"/>
    </row>
    <row r="29" spans="1:22" ht="21" customHeight="1">
      <c r="A29" s="1375" t="s">
        <v>777</v>
      </c>
      <c r="B29" s="460" t="s">
        <v>69</v>
      </c>
      <c r="C29" s="249">
        <v>25</v>
      </c>
      <c r="D29" s="249">
        <v>25</v>
      </c>
      <c r="E29" s="249">
        <v>25</v>
      </c>
      <c r="F29" s="249"/>
      <c r="G29" s="249">
        <v>19</v>
      </c>
      <c r="H29" s="249"/>
      <c r="I29" s="249"/>
      <c r="J29" s="714"/>
      <c r="K29" s="1377" t="s">
        <v>1593</v>
      </c>
    </row>
    <row r="30" spans="1:22" ht="21" customHeight="1" thickBot="1">
      <c r="A30" s="1376"/>
      <c r="B30" s="827" t="s">
        <v>907</v>
      </c>
      <c r="C30" s="828"/>
      <c r="D30" s="828">
        <v>75</v>
      </c>
      <c r="E30" s="828">
        <v>500</v>
      </c>
      <c r="F30" s="828">
        <v>0</v>
      </c>
      <c r="G30" s="828">
        <v>114</v>
      </c>
      <c r="H30" s="828">
        <v>0</v>
      </c>
      <c r="I30" s="829">
        <v>0</v>
      </c>
      <c r="J30" s="830">
        <f>SUM(C30:I30)</f>
        <v>689</v>
      </c>
      <c r="K30" s="1378"/>
    </row>
    <row r="31" spans="1:22" ht="21" customHeight="1">
      <c r="A31" s="1384" t="s">
        <v>47</v>
      </c>
      <c r="B31" s="599" t="s">
        <v>69</v>
      </c>
      <c r="C31" s="709">
        <f>C5+C19</f>
        <v>72</v>
      </c>
      <c r="D31" s="709">
        <f t="shared" ref="D31:I32" si="6">D5+D19</f>
        <v>72</v>
      </c>
      <c r="E31" s="709">
        <f>E5+E19</f>
        <v>55</v>
      </c>
      <c r="F31" s="709">
        <f>F5+F19</f>
        <v>32</v>
      </c>
      <c r="G31" s="709">
        <f t="shared" si="6"/>
        <v>55</v>
      </c>
      <c r="H31" s="709">
        <f t="shared" si="6"/>
        <v>101</v>
      </c>
      <c r="I31" s="709">
        <f t="shared" si="6"/>
        <v>24</v>
      </c>
      <c r="J31" s="717"/>
      <c r="K31" s="451"/>
    </row>
    <row r="32" spans="1:22" ht="21" customHeight="1" thickBot="1">
      <c r="A32" s="1385"/>
      <c r="B32" s="821" t="s">
        <v>907</v>
      </c>
      <c r="C32" s="822">
        <f>C6+C20</f>
        <v>0</v>
      </c>
      <c r="D32" s="822">
        <f t="shared" si="6"/>
        <v>216</v>
      </c>
      <c r="E32" s="822">
        <f>E6+E20</f>
        <v>1100</v>
      </c>
      <c r="F32" s="822">
        <f>F6+F20</f>
        <v>160</v>
      </c>
      <c r="G32" s="822">
        <f t="shared" si="6"/>
        <v>330</v>
      </c>
      <c r="H32" s="822">
        <f t="shared" si="6"/>
        <v>505</v>
      </c>
      <c r="I32" s="822">
        <f t="shared" si="6"/>
        <v>535</v>
      </c>
      <c r="J32" s="832">
        <f>SUM(C32:I32)</f>
        <v>2846</v>
      </c>
      <c r="K32" s="824"/>
    </row>
    <row r="36" spans="10:16">
      <c r="J36" s="1386" t="s">
        <v>904</v>
      </c>
      <c r="K36" s="1387" t="s">
        <v>918</v>
      </c>
      <c r="L36" s="1387"/>
      <c r="M36" s="1387"/>
    </row>
    <row r="37" spans="10:16">
      <c r="J37" s="1386"/>
      <c r="K37" s="1388" t="s">
        <v>914</v>
      </c>
      <c r="L37" s="1388"/>
      <c r="M37" s="833">
        <f>$O$10*N37</f>
        <v>673.13965341488279</v>
      </c>
      <c r="N37" s="534">
        <v>0.23955147808358818</v>
      </c>
    </row>
    <row r="38" spans="10:16">
      <c r="J38" s="1386"/>
      <c r="K38" s="1388" t="s">
        <v>915</v>
      </c>
      <c r="L38" s="1388"/>
      <c r="M38" s="833">
        <f>$O$10*N38</f>
        <v>703.21610601427119</v>
      </c>
      <c r="N38" s="534">
        <v>0.25025484199796127</v>
      </c>
    </row>
    <row r="39" spans="10:16">
      <c r="J39" s="1386"/>
      <c r="K39" s="1388" t="s">
        <v>916</v>
      </c>
      <c r="L39" s="1388"/>
      <c r="M39" s="833">
        <f>$O$10*N39</f>
        <v>703.21610601427119</v>
      </c>
      <c r="N39" s="534">
        <v>0.25025484199796127</v>
      </c>
    </row>
    <row r="40" spans="10:16">
      <c r="J40" s="1386"/>
      <c r="K40" s="1388" t="s">
        <v>917</v>
      </c>
      <c r="L40" s="1388"/>
      <c r="M40" s="833">
        <f>$O$10*N40</f>
        <v>730.42813455657483</v>
      </c>
      <c r="N40" s="534">
        <v>0.25993883792048927</v>
      </c>
    </row>
    <row r="41" spans="10:16">
      <c r="J41" s="1386"/>
      <c r="K41" s="1389" t="s">
        <v>47</v>
      </c>
      <c r="L41" s="1389"/>
      <c r="M41" s="834">
        <f>SUM(M37:M40)</f>
        <v>2810</v>
      </c>
    </row>
    <row r="42" spans="10:16">
      <c r="J42" s="1386" t="s">
        <v>919</v>
      </c>
      <c r="K42" s="1387" t="s">
        <v>918</v>
      </c>
      <c r="L42" s="1387"/>
      <c r="M42" s="1387"/>
    </row>
    <row r="43" spans="10:16">
      <c r="J43" s="1386"/>
      <c r="K43" s="1388" t="s">
        <v>914</v>
      </c>
      <c r="L43" s="1388"/>
      <c r="M43" s="833">
        <f>$J$32*N43</f>
        <v>597.37402307406023</v>
      </c>
      <c r="N43" s="534">
        <v>0.20989951618905842</v>
      </c>
      <c r="O43" s="405">
        <f>(N37+N43)/2</f>
        <v>0.22472549713632328</v>
      </c>
      <c r="P43" s="405">
        <f>O43+O44</f>
        <v>0.48476173838093101</v>
      </c>
    </row>
    <row r="44" spans="10:16">
      <c r="J44" s="1386"/>
      <c r="K44" s="1388" t="s">
        <v>915</v>
      </c>
      <c r="L44" s="1388"/>
      <c r="M44" s="833">
        <f>$J$32*N44</f>
        <v>767.90100483810943</v>
      </c>
      <c r="N44" s="534">
        <v>0.26981764049125417</v>
      </c>
      <c r="O44" s="405">
        <f t="shared" ref="O44:O46" si="7">(N38+N44)/2</f>
        <v>0.26003624124460772</v>
      </c>
      <c r="P44" s="405"/>
    </row>
    <row r="45" spans="10:16">
      <c r="J45" s="1386"/>
      <c r="K45" s="1388" t="s">
        <v>916</v>
      </c>
      <c r="L45" s="1388"/>
      <c r="M45" s="833">
        <f>$J$32*N45</f>
        <v>767.90100483810943</v>
      </c>
      <c r="N45" s="534">
        <v>0.26981764049125417</v>
      </c>
      <c r="O45" s="405">
        <f t="shared" si="7"/>
        <v>0.26003624124460772</v>
      </c>
      <c r="P45" s="405"/>
    </row>
    <row r="46" spans="10:16">
      <c r="J46" s="1386"/>
      <c r="K46" s="1388" t="s">
        <v>917</v>
      </c>
      <c r="L46" s="1388"/>
      <c r="M46" s="833">
        <f>$J$32*N46</f>
        <v>712.82396724972091</v>
      </c>
      <c r="N46" s="534">
        <v>0.25046520282843321</v>
      </c>
      <c r="O46" s="405">
        <f t="shared" si="7"/>
        <v>0.25520202037446127</v>
      </c>
      <c r="P46" s="405"/>
    </row>
    <row r="47" spans="10:16">
      <c r="J47" s="1386"/>
      <c r="K47" s="1389" t="s">
        <v>47</v>
      </c>
      <c r="L47" s="1389"/>
      <c r="M47" s="834">
        <f>SUM(M43:M46)</f>
        <v>2846</v>
      </c>
    </row>
    <row r="48" spans="10:16" ht="15" thickBot="1"/>
    <row r="49" spans="1:22" ht="19.5" thickTop="1" thickBot="1">
      <c r="K49" s="1391" t="s">
        <v>1123</v>
      </c>
      <c r="L49" s="1392"/>
      <c r="M49" s="728">
        <f>M41+M47</f>
        <v>5656</v>
      </c>
      <c r="N49" s="468" t="s">
        <v>564</v>
      </c>
    </row>
    <row r="50" spans="1:22" ht="15" thickTop="1">
      <c r="K50" s="184"/>
      <c r="P50" s="405"/>
      <c r="Q50" s="405"/>
    </row>
    <row r="52" spans="1:22">
      <c r="A52" s="592" t="s">
        <v>1124</v>
      </c>
    </row>
    <row r="53" spans="1:22" ht="51.65" customHeight="1">
      <c r="C53" s="625" t="s">
        <v>909</v>
      </c>
      <c r="D53" s="625" t="s">
        <v>910</v>
      </c>
      <c r="E53" s="625" t="s">
        <v>912</v>
      </c>
      <c r="F53" s="625" t="s">
        <v>911</v>
      </c>
      <c r="G53" s="625" t="s">
        <v>99</v>
      </c>
      <c r="H53" s="835" t="s">
        <v>47</v>
      </c>
    </row>
    <row r="54" spans="1:22">
      <c r="A54" s="1393" t="s">
        <v>906</v>
      </c>
      <c r="B54" s="836" t="s">
        <v>69</v>
      </c>
      <c r="C54" s="837">
        <f t="shared" ref="C54:G55" si="8">C56+C58+C60+C62+C64+C66</f>
        <v>27</v>
      </c>
      <c r="D54" s="837">
        <f t="shared" si="8"/>
        <v>112</v>
      </c>
      <c r="E54" s="837">
        <f t="shared" si="8"/>
        <v>14</v>
      </c>
      <c r="F54" s="837">
        <f t="shared" si="8"/>
        <v>4</v>
      </c>
      <c r="G54" s="837">
        <f t="shared" si="8"/>
        <v>9</v>
      </c>
      <c r="H54" s="838">
        <f t="shared" ref="H54:H81" si="9">SUM(C54:G54)</f>
        <v>166</v>
      </c>
      <c r="U54" s="256" t="s">
        <v>1684</v>
      </c>
      <c r="V54" s="256" t="s">
        <v>1685</v>
      </c>
    </row>
    <row r="55" spans="1:22">
      <c r="A55" s="1393"/>
      <c r="B55" s="836" t="s">
        <v>907</v>
      </c>
      <c r="C55" s="837">
        <f t="shared" si="8"/>
        <v>324</v>
      </c>
      <c r="D55" s="837">
        <f t="shared" si="8"/>
        <v>1344</v>
      </c>
      <c r="E55" s="837">
        <f t="shared" si="8"/>
        <v>168</v>
      </c>
      <c r="F55" s="837">
        <f t="shared" si="8"/>
        <v>48</v>
      </c>
      <c r="G55" s="837">
        <f t="shared" si="8"/>
        <v>108</v>
      </c>
      <c r="H55" s="838">
        <f t="shared" si="9"/>
        <v>1992</v>
      </c>
      <c r="T55" s="184" t="s">
        <v>909</v>
      </c>
      <c r="U55" s="429">
        <f>C80</f>
        <v>27</v>
      </c>
      <c r="V55" s="677">
        <f>U55*$O$73</f>
        <v>8.1000000000000014</v>
      </c>
    </row>
    <row r="56" spans="1:22">
      <c r="A56" s="1390" t="s">
        <v>522</v>
      </c>
      <c r="B56" s="839" t="s">
        <v>69</v>
      </c>
      <c r="C56" s="833"/>
      <c r="D56" s="833"/>
      <c r="E56" s="833"/>
      <c r="F56" s="833"/>
      <c r="G56" s="833"/>
      <c r="H56" s="840">
        <f t="shared" si="9"/>
        <v>0</v>
      </c>
      <c r="P56" s="256" t="s">
        <v>12</v>
      </c>
      <c r="Q56" s="781">
        <f>H56</f>
        <v>0</v>
      </c>
      <c r="T56" s="184" t="s">
        <v>910</v>
      </c>
      <c r="U56" s="429">
        <f>D80</f>
        <v>112</v>
      </c>
      <c r="V56" s="677">
        <f t="shared" ref="V56:V59" si="10">U56*$O$73</f>
        <v>33.600000000000009</v>
      </c>
    </row>
    <row r="57" spans="1:22">
      <c r="A57" s="1390"/>
      <c r="B57" s="839" t="s">
        <v>907</v>
      </c>
      <c r="C57" s="833"/>
      <c r="D57" s="833"/>
      <c r="E57" s="833"/>
      <c r="F57" s="833"/>
      <c r="G57" s="833"/>
      <c r="H57" s="840">
        <f t="shared" si="9"/>
        <v>0</v>
      </c>
      <c r="P57" s="256" t="s">
        <v>2</v>
      </c>
      <c r="Q57" s="781">
        <f>H58</f>
        <v>0</v>
      </c>
      <c r="T57" s="184" t="s">
        <v>911</v>
      </c>
      <c r="U57" s="429">
        <f>E80</f>
        <v>14</v>
      </c>
      <c r="V57" s="677">
        <f t="shared" si="10"/>
        <v>4.2000000000000011</v>
      </c>
    </row>
    <row r="58" spans="1:22">
      <c r="A58" s="1390" t="s">
        <v>523</v>
      </c>
      <c r="B58" s="839" t="s">
        <v>69</v>
      </c>
      <c r="C58" s="826"/>
      <c r="D58" s="826"/>
      <c r="E58" s="826"/>
      <c r="F58" s="826"/>
      <c r="G58" s="826"/>
      <c r="H58" s="840">
        <f t="shared" si="9"/>
        <v>0</v>
      </c>
      <c r="P58" s="256" t="s">
        <v>37</v>
      </c>
      <c r="Q58" s="781">
        <f>H62</f>
        <v>0</v>
      </c>
      <c r="T58" s="184" t="s">
        <v>912</v>
      </c>
      <c r="U58" s="429">
        <f>F80</f>
        <v>4</v>
      </c>
      <c r="V58" s="677">
        <f t="shared" si="10"/>
        <v>1.2000000000000002</v>
      </c>
    </row>
    <row r="59" spans="1:22">
      <c r="A59" s="1390"/>
      <c r="B59" s="839" t="s">
        <v>907</v>
      </c>
      <c r="C59" s="833"/>
      <c r="D59" s="833"/>
      <c r="E59" s="833"/>
      <c r="F59" s="833"/>
      <c r="G59" s="833"/>
      <c r="H59" s="840">
        <f t="shared" si="9"/>
        <v>0</v>
      </c>
      <c r="P59" s="256" t="s">
        <v>1</v>
      </c>
      <c r="Q59" s="781">
        <f>H66</f>
        <v>0</v>
      </c>
      <c r="T59" s="184" t="s">
        <v>99</v>
      </c>
      <c r="U59" s="429">
        <f>G80</f>
        <v>9</v>
      </c>
      <c r="V59" s="677">
        <f t="shared" si="10"/>
        <v>2.7</v>
      </c>
    </row>
    <row r="60" spans="1:22">
      <c r="A60" s="1390" t="s">
        <v>520</v>
      </c>
      <c r="B60" s="839" t="s">
        <v>69</v>
      </c>
      <c r="C60" s="833">
        <v>13</v>
      </c>
      <c r="D60" s="833">
        <v>62</v>
      </c>
      <c r="E60" s="833">
        <v>8</v>
      </c>
      <c r="F60" s="833">
        <v>4</v>
      </c>
      <c r="G60" s="833">
        <v>9</v>
      </c>
      <c r="H60" s="840">
        <f t="shared" si="9"/>
        <v>96</v>
      </c>
      <c r="P60" s="256" t="s">
        <v>40</v>
      </c>
      <c r="Q60" s="781">
        <f>H70</f>
        <v>0</v>
      </c>
    </row>
    <row r="61" spans="1:22">
      <c r="A61" s="1390"/>
      <c r="B61" s="839" t="s">
        <v>907</v>
      </c>
      <c r="C61" s="833">
        <f>C60*$O$1</f>
        <v>156</v>
      </c>
      <c r="D61" s="833">
        <f t="shared" ref="D61:G61" si="11">D60*$O$1</f>
        <v>744</v>
      </c>
      <c r="E61" s="833">
        <f t="shared" si="11"/>
        <v>96</v>
      </c>
      <c r="F61" s="833">
        <f t="shared" si="11"/>
        <v>48</v>
      </c>
      <c r="G61" s="833">
        <f t="shared" si="11"/>
        <v>108</v>
      </c>
      <c r="H61" s="840">
        <f t="shared" si="9"/>
        <v>1152</v>
      </c>
      <c r="P61" s="256" t="s">
        <v>14</v>
      </c>
      <c r="Q61" s="781">
        <f>H72</f>
        <v>0</v>
      </c>
    </row>
    <row r="62" spans="1:22">
      <c r="A62" s="1390" t="s">
        <v>518</v>
      </c>
      <c r="B62" s="839" t="s">
        <v>69</v>
      </c>
      <c r="C62" s="833"/>
      <c r="D62" s="833"/>
      <c r="E62" s="833"/>
      <c r="F62" s="833"/>
      <c r="G62" s="833"/>
      <c r="H62" s="840">
        <f t="shared" si="9"/>
        <v>0</v>
      </c>
      <c r="P62" s="256" t="s">
        <v>41</v>
      </c>
      <c r="Q62" s="781">
        <f>H74</f>
        <v>0</v>
      </c>
    </row>
    <row r="63" spans="1:22">
      <c r="A63" s="1390"/>
      <c r="B63" s="839" t="s">
        <v>907</v>
      </c>
      <c r="C63" s="833"/>
      <c r="D63" s="833"/>
      <c r="E63" s="833"/>
      <c r="F63" s="833"/>
      <c r="G63" s="833"/>
      <c r="H63" s="840">
        <f t="shared" si="9"/>
        <v>0</v>
      </c>
      <c r="P63" s="256" t="s">
        <v>34</v>
      </c>
      <c r="Q63" s="781">
        <f>H60</f>
        <v>96</v>
      </c>
    </row>
    <row r="64" spans="1:22">
      <c r="A64" s="1390" t="s">
        <v>516</v>
      </c>
      <c r="B64" s="839" t="s">
        <v>69</v>
      </c>
      <c r="C64" s="826">
        <v>14</v>
      </c>
      <c r="D64" s="826">
        <v>50</v>
      </c>
      <c r="E64" s="826">
        <v>6</v>
      </c>
      <c r="F64" s="826"/>
      <c r="G64" s="826"/>
      <c r="H64" s="840">
        <f t="shared" si="9"/>
        <v>70</v>
      </c>
      <c r="P64" s="256" t="s">
        <v>3</v>
      </c>
      <c r="Q64" s="781">
        <f>H64</f>
        <v>70</v>
      </c>
    </row>
    <row r="65" spans="1:17">
      <c r="A65" s="1390"/>
      <c r="B65" s="839" t="s">
        <v>907</v>
      </c>
      <c r="C65" s="833">
        <f>C64*$O$1</f>
        <v>168</v>
      </c>
      <c r="D65" s="833">
        <f t="shared" ref="D65:G65" si="12">D64*$O$1</f>
        <v>600</v>
      </c>
      <c r="E65" s="833">
        <f t="shared" si="12"/>
        <v>72</v>
      </c>
      <c r="F65" s="833">
        <f t="shared" si="12"/>
        <v>0</v>
      </c>
      <c r="G65" s="833">
        <f t="shared" si="12"/>
        <v>0</v>
      </c>
      <c r="H65" s="840">
        <f t="shared" si="9"/>
        <v>840</v>
      </c>
      <c r="P65" s="256" t="s">
        <v>43</v>
      </c>
      <c r="Q65" s="781">
        <f>H76</f>
        <v>0</v>
      </c>
    </row>
    <row r="66" spans="1:17">
      <c r="A66" s="1390" t="s">
        <v>519</v>
      </c>
      <c r="B66" s="839" t="s">
        <v>69</v>
      </c>
      <c r="C66" s="826"/>
      <c r="D66" s="826"/>
      <c r="E66" s="826"/>
      <c r="F66" s="826"/>
      <c r="G66" s="826"/>
      <c r="H66" s="840">
        <f t="shared" si="9"/>
        <v>0</v>
      </c>
      <c r="P66" s="256" t="s">
        <v>472</v>
      </c>
      <c r="Q66" s="781">
        <f>H78</f>
        <v>0</v>
      </c>
    </row>
    <row r="67" spans="1:17">
      <c r="A67" s="1390"/>
      <c r="B67" s="839" t="s">
        <v>907</v>
      </c>
      <c r="C67" s="833"/>
      <c r="D67" s="833"/>
      <c r="E67" s="833"/>
      <c r="F67" s="833"/>
      <c r="G67" s="833"/>
      <c r="H67" s="840">
        <f t="shared" si="9"/>
        <v>0</v>
      </c>
      <c r="Q67" s="782">
        <f>SUM(Q56:Q66)</f>
        <v>166</v>
      </c>
    </row>
    <row r="68" spans="1:17">
      <c r="A68" s="1393" t="s">
        <v>908</v>
      </c>
      <c r="B68" s="836" t="s">
        <v>69</v>
      </c>
      <c r="C68" s="837">
        <f t="shared" ref="C68:G69" si="13">C70+C72+C74+C76+C78</f>
        <v>0</v>
      </c>
      <c r="D68" s="837">
        <f t="shared" si="13"/>
        <v>0</v>
      </c>
      <c r="E68" s="837">
        <f t="shared" si="13"/>
        <v>0</v>
      </c>
      <c r="F68" s="837">
        <f t="shared" si="13"/>
        <v>0</v>
      </c>
      <c r="G68" s="837">
        <f t="shared" si="13"/>
        <v>0</v>
      </c>
      <c r="H68" s="838">
        <f t="shared" si="9"/>
        <v>0</v>
      </c>
    </row>
    <row r="69" spans="1:17">
      <c r="A69" s="1393"/>
      <c r="B69" s="836" t="s">
        <v>907</v>
      </c>
      <c r="C69" s="837">
        <f t="shared" si="13"/>
        <v>0</v>
      </c>
      <c r="D69" s="837">
        <f t="shared" si="13"/>
        <v>0</v>
      </c>
      <c r="E69" s="837">
        <f t="shared" si="13"/>
        <v>0</v>
      </c>
      <c r="F69" s="837">
        <f t="shared" si="13"/>
        <v>0</v>
      </c>
      <c r="G69" s="837">
        <f t="shared" si="13"/>
        <v>0</v>
      </c>
      <c r="H69" s="838">
        <f t="shared" si="9"/>
        <v>0</v>
      </c>
    </row>
    <row r="70" spans="1:17">
      <c r="A70" s="1390" t="s">
        <v>539</v>
      </c>
      <c r="B70" s="839" t="s">
        <v>69</v>
      </c>
      <c r="C70" s="707"/>
      <c r="D70" s="707"/>
      <c r="E70" s="707"/>
      <c r="F70" s="707"/>
      <c r="G70" s="707"/>
      <c r="H70" s="840">
        <f t="shared" si="9"/>
        <v>0</v>
      </c>
    </row>
    <row r="71" spans="1:17">
      <c r="A71" s="1390"/>
      <c r="B71" s="839" t="s">
        <v>907</v>
      </c>
      <c r="C71" s="833">
        <f>C70*$O$1</f>
        <v>0</v>
      </c>
      <c r="D71" s="833">
        <f>D70*$O$1</f>
        <v>0</v>
      </c>
      <c r="E71" s="833">
        <f>E70*$O$1</f>
        <v>0</v>
      </c>
      <c r="F71" s="833">
        <f>F70*$O$1</f>
        <v>0</v>
      </c>
      <c r="G71" s="833">
        <f>G70*$O$1</f>
        <v>0</v>
      </c>
      <c r="H71" s="840">
        <f t="shared" si="9"/>
        <v>0</v>
      </c>
    </row>
    <row r="72" spans="1:17">
      <c r="A72" s="1390" t="s">
        <v>525</v>
      </c>
      <c r="B72" s="839" t="s">
        <v>69</v>
      </c>
      <c r="C72" s="833"/>
      <c r="D72" s="833"/>
      <c r="E72" s="833"/>
      <c r="F72" s="833"/>
      <c r="G72" s="833"/>
      <c r="H72" s="840">
        <f t="shared" si="9"/>
        <v>0</v>
      </c>
      <c r="J72" s="1386" t="s">
        <v>1316</v>
      </c>
      <c r="K72" s="1387" t="s">
        <v>918</v>
      </c>
      <c r="L72" s="1387"/>
      <c r="M72" s="1387"/>
    </row>
    <row r="73" spans="1:17">
      <c r="A73" s="1390"/>
      <c r="B73" s="839" t="s">
        <v>907</v>
      </c>
      <c r="C73" s="833">
        <f>C72*$O$1</f>
        <v>0</v>
      </c>
      <c r="D73" s="833">
        <f>D72*$O$1</f>
        <v>0</v>
      </c>
      <c r="E73" s="833">
        <f>E72*$O$1</f>
        <v>0</v>
      </c>
      <c r="F73" s="833">
        <f>F72*$O$1</f>
        <v>0</v>
      </c>
      <c r="G73" s="833">
        <f>G72*$O$1</f>
        <v>0</v>
      </c>
      <c r="H73" s="840">
        <f t="shared" si="9"/>
        <v>0</v>
      </c>
      <c r="J73" s="1386"/>
      <c r="K73" s="1388" t="s">
        <v>914</v>
      </c>
      <c r="L73" s="1388"/>
      <c r="M73" s="833">
        <f>$H$80*N73</f>
        <v>16.600000000000001</v>
      </c>
      <c r="N73" s="534">
        <v>0.1</v>
      </c>
      <c r="O73" s="534">
        <f>N73+N74</f>
        <v>0.30000000000000004</v>
      </c>
    </row>
    <row r="74" spans="1:17">
      <c r="A74" s="1390" t="s">
        <v>521</v>
      </c>
      <c r="B74" s="839" t="s">
        <v>69</v>
      </c>
      <c r="C74" s="833"/>
      <c r="D74" s="833"/>
      <c r="E74" s="833"/>
      <c r="F74" s="833"/>
      <c r="G74" s="833"/>
      <c r="H74" s="840">
        <f t="shared" si="9"/>
        <v>0</v>
      </c>
      <c r="J74" s="1386"/>
      <c r="K74" s="1388" t="s">
        <v>915</v>
      </c>
      <c r="L74" s="1388"/>
      <c r="M74" s="833">
        <f t="shared" ref="M74:M76" si="14">$H$80*N74</f>
        <v>33.200000000000003</v>
      </c>
      <c r="N74" s="534">
        <v>0.2</v>
      </c>
    </row>
    <row r="75" spans="1:17">
      <c r="A75" s="1390"/>
      <c r="B75" s="839" t="s">
        <v>907</v>
      </c>
      <c r="C75" s="833">
        <f>C74*$O$1</f>
        <v>0</v>
      </c>
      <c r="D75" s="833">
        <f>D74*$O$1</f>
        <v>0</v>
      </c>
      <c r="E75" s="833">
        <f>E74*$O$1</f>
        <v>0</v>
      </c>
      <c r="F75" s="833">
        <f>F74*$O$1</f>
        <v>0</v>
      </c>
      <c r="G75" s="833">
        <f>G74*$O$1</f>
        <v>0</v>
      </c>
      <c r="H75" s="840">
        <f t="shared" si="9"/>
        <v>0</v>
      </c>
      <c r="J75" s="1386"/>
      <c r="K75" s="1388" t="s">
        <v>916</v>
      </c>
      <c r="L75" s="1388"/>
      <c r="M75" s="833">
        <f t="shared" si="14"/>
        <v>58.099999999999994</v>
      </c>
      <c r="N75" s="534">
        <v>0.35</v>
      </c>
    </row>
    <row r="76" spans="1:17">
      <c r="A76" s="1390" t="s">
        <v>524</v>
      </c>
      <c r="B76" s="839" t="s">
        <v>69</v>
      </c>
      <c r="C76" s="833"/>
      <c r="D76" s="833"/>
      <c r="E76" s="833"/>
      <c r="F76" s="833"/>
      <c r="G76" s="833"/>
      <c r="H76" s="840">
        <f t="shared" si="9"/>
        <v>0</v>
      </c>
      <c r="J76" s="1386"/>
      <c r="K76" s="1388" t="s">
        <v>917</v>
      </c>
      <c r="L76" s="1388"/>
      <c r="M76" s="833">
        <f t="shared" si="14"/>
        <v>58.099999999999994</v>
      </c>
      <c r="N76" s="534">
        <v>0.35</v>
      </c>
    </row>
    <row r="77" spans="1:17">
      <c r="A77" s="1390"/>
      <c r="B77" s="839" t="s">
        <v>907</v>
      </c>
      <c r="C77" s="833">
        <f>C76*$O$1</f>
        <v>0</v>
      </c>
      <c r="D77" s="833">
        <f>D76*$O$1</f>
        <v>0</v>
      </c>
      <c r="E77" s="833">
        <f>E76*$O$1</f>
        <v>0</v>
      </c>
      <c r="F77" s="833">
        <f>F76*$O$1</f>
        <v>0</v>
      </c>
      <c r="G77" s="833">
        <f>G76*$O$1</f>
        <v>0</v>
      </c>
      <c r="H77" s="840">
        <f t="shared" si="9"/>
        <v>0</v>
      </c>
      <c r="J77" s="1386"/>
      <c r="K77" s="1389" t="s">
        <v>47</v>
      </c>
      <c r="L77" s="1389"/>
      <c r="M77" s="834">
        <f>SUM(M73:M76)</f>
        <v>166</v>
      </c>
    </row>
    <row r="78" spans="1:17">
      <c r="A78" s="1390" t="s">
        <v>777</v>
      </c>
      <c r="B78" s="839" t="s">
        <v>69</v>
      </c>
      <c r="C78" s="833"/>
      <c r="D78" s="833"/>
      <c r="E78" s="833"/>
      <c r="F78" s="833"/>
      <c r="G78" s="833"/>
      <c r="H78" s="840">
        <f t="shared" si="9"/>
        <v>0</v>
      </c>
    </row>
    <row r="79" spans="1:17">
      <c r="A79" s="1390"/>
      <c r="B79" s="839" t="s">
        <v>907</v>
      </c>
      <c r="C79" s="833">
        <f>C78*$O$1</f>
        <v>0</v>
      </c>
      <c r="D79" s="833">
        <f>D78*$O$1</f>
        <v>0</v>
      </c>
      <c r="E79" s="833">
        <f>E78*$O$1</f>
        <v>0</v>
      </c>
      <c r="F79" s="833">
        <f>F78*$O$1</f>
        <v>0</v>
      </c>
      <c r="G79" s="833">
        <f>G78*$O$1</f>
        <v>0</v>
      </c>
      <c r="H79" s="840">
        <f t="shared" si="9"/>
        <v>0</v>
      </c>
    </row>
    <row r="80" spans="1:17">
      <c r="A80" s="1394" t="s">
        <v>47</v>
      </c>
      <c r="B80" s="836" t="s">
        <v>69</v>
      </c>
      <c r="C80" s="837">
        <f t="shared" ref="C80:G81" si="15">C54+C68</f>
        <v>27</v>
      </c>
      <c r="D80" s="837">
        <f t="shared" si="15"/>
        <v>112</v>
      </c>
      <c r="E80" s="837">
        <f t="shared" si="15"/>
        <v>14</v>
      </c>
      <c r="F80" s="837">
        <f t="shared" si="15"/>
        <v>4</v>
      </c>
      <c r="G80" s="837">
        <f t="shared" si="15"/>
        <v>9</v>
      </c>
      <c r="H80" s="841">
        <f t="shared" si="9"/>
        <v>166</v>
      </c>
    </row>
    <row r="81" spans="1:8">
      <c r="A81" s="1394"/>
      <c r="B81" s="836" t="s">
        <v>907</v>
      </c>
      <c r="C81" s="837">
        <f>C55+C69</f>
        <v>324</v>
      </c>
      <c r="D81" s="837">
        <f t="shared" si="15"/>
        <v>1344</v>
      </c>
      <c r="E81" s="837">
        <f t="shared" si="15"/>
        <v>168</v>
      </c>
      <c r="F81" s="837">
        <f t="shared" si="15"/>
        <v>48</v>
      </c>
      <c r="G81" s="837">
        <f t="shared" si="15"/>
        <v>108</v>
      </c>
      <c r="H81" s="841">
        <f t="shared" si="9"/>
        <v>1992</v>
      </c>
    </row>
    <row r="83" spans="1:8" ht="14.9" customHeight="1" thickBot="1">
      <c r="C83" s="819" t="s">
        <v>2037</v>
      </c>
    </row>
    <row r="84" spans="1:8">
      <c r="A84" s="1393" t="s">
        <v>1017</v>
      </c>
    </row>
    <row r="85" spans="1:8">
      <c r="A85" s="1393"/>
    </row>
    <row r="86" spans="1:8">
      <c r="A86" s="256" t="s">
        <v>12</v>
      </c>
      <c r="C86" s="914">
        <v>0</v>
      </c>
    </row>
    <row r="87" spans="1:8">
      <c r="A87" s="256" t="s">
        <v>2</v>
      </c>
      <c r="C87" s="914">
        <v>0</v>
      </c>
    </row>
    <row r="88" spans="1:8">
      <c r="A88" s="256" t="s">
        <v>37</v>
      </c>
      <c r="C88" s="914">
        <v>0</v>
      </c>
    </row>
    <row r="89" spans="1:8">
      <c r="A89" s="256" t="s">
        <v>1</v>
      </c>
      <c r="C89" s="914">
        <v>300</v>
      </c>
    </row>
    <row r="90" spans="1:8">
      <c r="A90" s="256" t="s">
        <v>40</v>
      </c>
      <c r="C90" s="914">
        <v>0</v>
      </c>
    </row>
    <row r="91" spans="1:8">
      <c r="A91" s="256" t="s">
        <v>14</v>
      </c>
      <c r="C91" s="914">
        <v>0</v>
      </c>
    </row>
    <row r="92" spans="1:8">
      <c r="A92" s="256" t="s">
        <v>41</v>
      </c>
      <c r="C92" s="914">
        <v>0</v>
      </c>
    </row>
    <row r="93" spans="1:8">
      <c r="A93" s="256" t="s">
        <v>34</v>
      </c>
      <c r="C93" s="914">
        <v>0</v>
      </c>
    </row>
    <row r="94" spans="1:8">
      <c r="A94" s="256" t="s">
        <v>3</v>
      </c>
      <c r="C94" s="914">
        <v>0</v>
      </c>
    </row>
    <row r="95" spans="1:8">
      <c r="A95" s="256" t="s">
        <v>43</v>
      </c>
      <c r="C95" s="914">
        <v>0</v>
      </c>
    </row>
    <row r="96" spans="1:8">
      <c r="A96" s="256" t="s">
        <v>472</v>
      </c>
      <c r="C96" s="914">
        <v>0</v>
      </c>
    </row>
  </sheetData>
  <mergeCells count="74">
    <mergeCell ref="A78:A79"/>
    <mergeCell ref="A80:A81"/>
    <mergeCell ref="A84:A85"/>
    <mergeCell ref="K72:M72"/>
    <mergeCell ref="K73:L73"/>
    <mergeCell ref="A74:A75"/>
    <mergeCell ref="K74:L74"/>
    <mergeCell ref="K75:L75"/>
    <mergeCell ref="A76:A77"/>
    <mergeCell ref="K76:L76"/>
    <mergeCell ref="K77:L77"/>
    <mergeCell ref="J72:J77"/>
    <mergeCell ref="A64:A65"/>
    <mergeCell ref="A66:A67"/>
    <mergeCell ref="A68:A69"/>
    <mergeCell ref="A70:A71"/>
    <mergeCell ref="A72:A73"/>
    <mergeCell ref="A62:A63"/>
    <mergeCell ref="J42:J47"/>
    <mergeCell ref="K42:M42"/>
    <mergeCell ref="K43:L43"/>
    <mergeCell ref="K44:L44"/>
    <mergeCell ref="K45:L45"/>
    <mergeCell ref="K46:L46"/>
    <mergeCell ref="K47:L47"/>
    <mergeCell ref="K49:L49"/>
    <mergeCell ref="A54:A55"/>
    <mergeCell ref="A56:A57"/>
    <mergeCell ref="A58:A59"/>
    <mergeCell ref="A60:A61"/>
    <mergeCell ref="A31:A32"/>
    <mergeCell ref="J36:J41"/>
    <mergeCell ref="K36:M36"/>
    <mergeCell ref="K37:L37"/>
    <mergeCell ref="K38:L38"/>
    <mergeCell ref="K39:L39"/>
    <mergeCell ref="K40:L40"/>
    <mergeCell ref="K41:L41"/>
    <mergeCell ref="A25:A26"/>
    <mergeCell ref="K25:K26"/>
    <mergeCell ref="A27:A28"/>
    <mergeCell ref="K27:K28"/>
    <mergeCell ref="A29:A30"/>
    <mergeCell ref="K29:K30"/>
    <mergeCell ref="A23:A24"/>
    <mergeCell ref="K23:K24"/>
    <mergeCell ref="A11:A12"/>
    <mergeCell ref="K11:K12"/>
    <mergeCell ref="M12:N12"/>
    <mergeCell ref="A13:A14"/>
    <mergeCell ref="K13:K14"/>
    <mergeCell ref="A15:A16"/>
    <mergeCell ref="K15:K16"/>
    <mergeCell ref="A17:A18"/>
    <mergeCell ref="K17:K18"/>
    <mergeCell ref="A19:A20"/>
    <mergeCell ref="A21:A22"/>
    <mergeCell ref="K21:K22"/>
    <mergeCell ref="A3:A4"/>
    <mergeCell ref="B3:I3"/>
    <mergeCell ref="M3:N4"/>
    <mergeCell ref="O3:Q3"/>
    <mergeCell ref="A5:A6"/>
    <mergeCell ref="M5:N5"/>
    <mergeCell ref="Q5:Q9"/>
    <mergeCell ref="M6:N6"/>
    <mergeCell ref="A7:A8"/>
    <mergeCell ref="K7:K8"/>
    <mergeCell ref="M7:N7"/>
    <mergeCell ref="M8:N8"/>
    <mergeCell ref="A9:A10"/>
    <mergeCell ref="K9:K10"/>
    <mergeCell ref="M9:N9"/>
    <mergeCell ref="M10:N10"/>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sheetPr>
  <dimension ref="A1:F82"/>
  <sheetViews>
    <sheetView showGridLines="0" zoomScale="80" zoomScaleNormal="80" workbookViewId="0">
      <pane ySplit="4" topLeftCell="A49" activePane="bottomLeft" state="frozen"/>
      <selection activeCell="F110" sqref="F110"/>
      <selection pane="bottomLeft" activeCell="F110" sqref="F110"/>
    </sheetView>
  </sheetViews>
  <sheetFormatPr defaultColWidth="8.7265625" defaultRowHeight="14.5"/>
  <cols>
    <col min="1" max="1" width="6.7265625" style="345" bestFit="1" customWidth="1"/>
    <col min="2" max="2" width="16.7265625" style="345" bestFit="1" customWidth="1"/>
    <col min="3" max="3" width="50.26953125" style="351" customWidth="1"/>
    <col min="4" max="4" width="16.7265625" style="345" bestFit="1" customWidth="1"/>
    <col min="5" max="5" width="16.26953125" style="345" bestFit="1" customWidth="1"/>
    <col min="6" max="6" width="31.26953125" style="351" customWidth="1"/>
    <col min="7" max="16384" width="8.7265625" style="336"/>
  </cols>
  <sheetData>
    <row r="1" spans="1:6">
      <c r="A1" s="1537" t="s">
        <v>254</v>
      </c>
      <c r="B1" s="1538"/>
      <c r="C1" s="1538"/>
      <c r="D1" s="1538"/>
      <c r="E1" s="1538"/>
      <c r="F1" s="1539"/>
    </row>
    <row r="2" spans="1:6">
      <c r="A2" s="1540" t="s">
        <v>255</v>
      </c>
      <c r="B2" s="1541"/>
      <c r="C2" s="1541"/>
      <c r="D2" s="1541"/>
      <c r="E2" s="1541"/>
      <c r="F2" s="1542"/>
    </row>
    <row r="3" spans="1:6" ht="15" thickBot="1">
      <c r="A3" s="1543" t="s">
        <v>256</v>
      </c>
      <c r="B3" s="1544"/>
      <c r="C3" s="1544"/>
      <c r="D3" s="1544"/>
      <c r="E3" s="1544"/>
      <c r="F3" s="1545"/>
    </row>
    <row r="4" spans="1:6" ht="29.5" thickBot="1">
      <c r="A4" s="333" t="s">
        <v>257</v>
      </c>
      <c r="B4" s="333" t="s">
        <v>258</v>
      </c>
      <c r="C4" s="333" t="s">
        <v>259</v>
      </c>
      <c r="D4" s="333" t="s">
        <v>260</v>
      </c>
      <c r="E4" s="333" t="s">
        <v>261</v>
      </c>
      <c r="F4" s="337" t="s">
        <v>68</v>
      </c>
    </row>
    <row r="5" spans="1:6" ht="29">
      <c r="A5" s="338">
        <v>1</v>
      </c>
      <c r="B5" s="334">
        <v>44621</v>
      </c>
      <c r="C5" s="339" t="s">
        <v>262</v>
      </c>
      <c r="D5" s="334">
        <v>44627</v>
      </c>
      <c r="E5" s="334">
        <v>44656</v>
      </c>
      <c r="F5" s="441" t="s">
        <v>263</v>
      </c>
    </row>
    <row r="6" spans="1:6" ht="29">
      <c r="A6" s="338">
        <v>2</v>
      </c>
      <c r="B6" s="334">
        <v>44643</v>
      </c>
      <c r="C6" s="340" t="s">
        <v>264</v>
      </c>
      <c r="D6" s="334">
        <v>44643</v>
      </c>
      <c r="E6" s="334">
        <v>44646</v>
      </c>
      <c r="F6" s="442" t="s">
        <v>33</v>
      </c>
    </row>
    <row r="7" spans="1:6" ht="29">
      <c r="A7" s="338">
        <v>3</v>
      </c>
      <c r="B7" s="334">
        <v>44668</v>
      </c>
      <c r="C7" s="335" t="s">
        <v>265</v>
      </c>
      <c r="D7" s="334">
        <v>44669</v>
      </c>
      <c r="E7" s="334">
        <v>44688</v>
      </c>
      <c r="F7" s="442"/>
    </row>
    <row r="8" spans="1:6">
      <c r="A8" s="338">
        <v>4</v>
      </c>
      <c r="B8" s="334">
        <v>44667</v>
      </c>
      <c r="C8" s="335" t="s">
        <v>266</v>
      </c>
      <c r="D8" s="334">
        <v>44697</v>
      </c>
      <c r="E8" s="334">
        <v>44719</v>
      </c>
      <c r="F8" s="335" t="s">
        <v>267</v>
      </c>
    </row>
    <row r="9" spans="1:6" ht="72.5">
      <c r="A9" s="338">
        <v>5</v>
      </c>
      <c r="B9" s="334">
        <v>44711</v>
      </c>
      <c r="C9" s="335" t="s">
        <v>268</v>
      </c>
      <c r="D9" s="334">
        <v>44729</v>
      </c>
      <c r="E9" s="334">
        <v>44739</v>
      </c>
      <c r="F9" s="335" t="s">
        <v>269</v>
      </c>
    </row>
    <row r="10" spans="1:6" ht="29">
      <c r="A10" s="338">
        <v>6</v>
      </c>
      <c r="B10" s="334">
        <v>44732</v>
      </c>
      <c r="C10" s="335" t="s">
        <v>270</v>
      </c>
      <c r="D10" s="334">
        <v>44732</v>
      </c>
      <c r="E10" s="334">
        <v>44741</v>
      </c>
      <c r="F10" s="335"/>
    </row>
    <row r="11" spans="1:6" ht="72.5">
      <c r="A11" s="338">
        <v>7</v>
      </c>
      <c r="B11" s="334">
        <v>44733</v>
      </c>
      <c r="C11" s="335" t="s">
        <v>271</v>
      </c>
      <c r="D11" s="334">
        <v>44733</v>
      </c>
      <c r="E11" s="334">
        <v>44738</v>
      </c>
      <c r="F11" s="335" t="s">
        <v>272</v>
      </c>
    </row>
    <row r="12" spans="1:6" ht="43.5">
      <c r="A12" s="338">
        <v>8</v>
      </c>
      <c r="B12" s="334">
        <v>44736</v>
      </c>
      <c r="C12" s="335" t="s">
        <v>273</v>
      </c>
      <c r="D12" s="334">
        <v>44736</v>
      </c>
      <c r="E12" s="334">
        <v>44736</v>
      </c>
      <c r="F12" s="335" t="s">
        <v>274</v>
      </c>
    </row>
    <row r="13" spans="1:6" ht="29">
      <c r="A13" s="338">
        <v>9</v>
      </c>
      <c r="B13" s="334">
        <v>44751</v>
      </c>
      <c r="C13" s="335" t="s">
        <v>275</v>
      </c>
      <c r="D13" s="334">
        <v>44752</v>
      </c>
      <c r="E13" s="334">
        <v>44755</v>
      </c>
      <c r="F13" s="335" t="s">
        <v>365</v>
      </c>
    </row>
    <row r="14" spans="1:6" ht="29">
      <c r="A14" s="338">
        <v>10</v>
      </c>
      <c r="B14" s="334">
        <v>44751</v>
      </c>
      <c r="C14" s="335" t="s">
        <v>276</v>
      </c>
      <c r="D14" s="334">
        <v>44761</v>
      </c>
      <c r="E14" s="334">
        <v>44763</v>
      </c>
      <c r="F14" s="335" t="s">
        <v>366</v>
      </c>
    </row>
    <row r="15" spans="1:6" ht="58">
      <c r="A15" s="338">
        <v>11</v>
      </c>
      <c r="B15" s="334">
        <v>44757</v>
      </c>
      <c r="C15" s="335" t="s">
        <v>376</v>
      </c>
      <c r="D15" s="334">
        <v>44763</v>
      </c>
      <c r="E15" s="334">
        <v>44765</v>
      </c>
      <c r="F15" s="335" t="s">
        <v>540</v>
      </c>
    </row>
    <row r="16" spans="1:6" ht="58">
      <c r="A16" s="338">
        <v>12</v>
      </c>
      <c r="B16" s="334">
        <v>44758</v>
      </c>
      <c r="C16" s="335" t="s">
        <v>377</v>
      </c>
      <c r="D16" s="334">
        <v>44763</v>
      </c>
      <c r="E16" s="334">
        <v>44765</v>
      </c>
      <c r="F16" s="335" t="s">
        <v>540</v>
      </c>
    </row>
    <row r="17" spans="1:6" ht="58">
      <c r="A17" s="338">
        <v>13</v>
      </c>
      <c r="B17" s="334">
        <v>44762</v>
      </c>
      <c r="C17" s="335" t="s">
        <v>378</v>
      </c>
      <c r="D17" s="334">
        <v>44763</v>
      </c>
      <c r="E17" s="334">
        <v>44765</v>
      </c>
      <c r="F17" s="335" t="s">
        <v>540</v>
      </c>
    </row>
    <row r="18" spans="1:6" ht="101.5">
      <c r="A18" s="338">
        <v>14</v>
      </c>
      <c r="B18" s="334">
        <v>44767</v>
      </c>
      <c r="C18" s="335" t="s">
        <v>379</v>
      </c>
      <c r="D18" s="334">
        <v>44770</v>
      </c>
      <c r="E18" s="334">
        <v>44771</v>
      </c>
      <c r="F18" s="335" t="s">
        <v>541</v>
      </c>
    </row>
    <row r="19" spans="1:6" ht="43.5">
      <c r="A19" s="341">
        <v>15</v>
      </c>
      <c r="B19" s="342">
        <v>44775</v>
      </c>
      <c r="C19" s="343" t="s">
        <v>431</v>
      </c>
      <c r="D19" s="344">
        <v>44784</v>
      </c>
      <c r="E19" s="344">
        <v>44793</v>
      </c>
      <c r="F19" s="343" t="s">
        <v>542</v>
      </c>
    </row>
    <row r="20" spans="1:6" ht="58">
      <c r="A20" s="341">
        <v>16</v>
      </c>
      <c r="B20" s="342">
        <v>44775</v>
      </c>
      <c r="C20" s="343" t="s">
        <v>432</v>
      </c>
      <c r="D20" s="341"/>
      <c r="F20" s="343" t="s">
        <v>543</v>
      </c>
    </row>
    <row r="21" spans="1:6" ht="43.5">
      <c r="A21" s="341">
        <v>17</v>
      </c>
      <c r="B21" s="342">
        <v>44774</v>
      </c>
      <c r="C21" s="343" t="s">
        <v>446</v>
      </c>
      <c r="D21" s="344">
        <v>44784</v>
      </c>
      <c r="E21" s="344">
        <v>44793</v>
      </c>
      <c r="F21" s="343" t="s">
        <v>544</v>
      </c>
    </row>
    <row r="22" spans="1:6" ht="43.5">
      <c r="A22" s="341">
        <v>18</v>
      </c>
      <c r="B22" s="342">
        <v>44791</v>
      </c>
      <c r="C22" s="343" t="s">
        <v>473</v>
      </c>
      <c r="D22" s="344">
        <v>44793</v>
      </c>
      <c r="E22" s="344">
        <v>44797</v>
      </c>
      <c r="F22" s="343" t="s">
        <v>550</v>
      </c>
    </row>
    <row r="23" spans="1:6" ht="43.5">
      <c r="A23" s="346">
        <v>19</v>
      </c>
      <c r="B23" s="347">
        <v>44794</v>
      </c>
      <c r="C23" s="348" t="s">
        <v>490</v>
      </c>
      <c r="D23" s="349">
        <v>44797</v>
      </c>
      <c r="E23" s="349">
        <v>44800</v>
      </c>
      <c r="F23" s="348" t="s">
        <v>545</v>
      </c>
    </row>
    <row r="24" spans="1:6" ht="43.5">
      <c r="A24" s="341">
        <v>20</v>
      </c>
      <c r="B24" s="342">
        <v>44794</v>
      </c>
      <c r="C24" s="343" t="s">
        <v>493</v>
      </c>
      <c r="D24" s="344">
        <v>44798</v>
      </c>
      <c r="E24" s="341"/>
      <c r="F24" s="343" t="s">
        <v>546</v>
      </c>
    </row>
    <row r="25" spans="1:6" ht="72.5">
      <c r="A25" s="341">
        <v>21</v>
      </c>
      <c r="B25" s="342">
        <v>44798</v>
      </c>
      <c r="C25" s="343" t="s">
        <v>494</v>
      </c>
      <c r="D25" s="344">
        <v>44798</v>
      </c>
      <c r="E25" s="344">
        <v>44804</v>
      </c>
      <c r="F25" s="343" t="s">
        <v>547</v>
      </c>
    </row>
    <row r="26" spans="1:6" ht="58">
      <c r="A26" s="341">
        <v>22</v>
      </c>
      <c r="B26" s="342">
        <v>44798</v>
      </c>
      <c r="C26" s="343" t="s">
        <v>495</v>
      </c>
      <c r="D26" s="344">
        <v>44798</v>
      </c>
      <c r="E26" s="341"/>
      <c r="F26" s="343" t="s">
        <v>548</v>
      </c>
    </row>
    <row r="27" spans="1:6" ht="29">
      <c r="A27" s="341">
        <v>23</v>
      </c>
      <c r="B27" s="342">
        <v>44798</v>
      </c>
      <c r="C27" s="343" t="s">
        <v>496</v>
      </c>
      <c r="D27" s="344"/>
      <c r="E27" s="341"/>
      <c r="F27" s="343"/>
    </row>
    <row r="28" spans="1:6" ht="101.5">
      <c r="A28" s="341">
        <v>24</v>
      </c>
      <c r="B28" s="342">
        <v>44798</v>
      </c>
      <c r="C28" s="343" t="s">
        <v>497</v>
      </c>
      <c r="D28" s="344">
        <v>44798</v>
      </c>
      <c r="E28" s="344">
        <v>44802</v>
      </c>
      <c r="F28" s="343" t="s">
        <v>549</v>
      </c>
    </row>
    <row r="29" spans="1:6" ht="43.5">
      <c r="A29" s="341">
        <v>25</v>
      </c>
      <c r="B29" s="342">
        <v>44793</v>
      </c>
      <c r="C29" s="343" t="s">
        <v>498</v>
      </c>
      <c r="D29" s="344">
        <v>44793</v>
      </c>
      <c r="E29" s="344">
        <v>44797</v>
      </c>
      <c r="F29" s="343" t="s">
        <v>550</v>
      </c>
    </row>
    <row r="30" spans="1:6" ht="29">
      <c r="A30" s="488">
        <v>26</v>
      </c>
      <c r="B30" s="489">
        <v>44837</v>
      </c>
      <c r="C30" s="490" t="s">
        <v>972</v>
      </c>
      <c r="D30" s="491">
        <v>44838</v>
      </c>
      <c r="E30" s="491">
        <v>44840</v>
      </c>
      <c r="F30" s="490"/>
    </row>
    <row r="31" spans="1:6" ht="43.5">
      <c r="A31" s="488">
        <v>27</v>
      </c>
      <c r="B31" s="489">
        <v>44848</v>
      </c>
      <c r="C31" s="490" t="s">
        <v>1058</v>
      </c>
      <c r="D31" s="491">
        <v>44848</v>
      </c>
      <c r="E31" s="491">
        <v>44849</v>
      </c>
      <c r="F31" s="490"/>
    </row>
    <row r="32" spans="1:6" ht="29">
      <c r="A32" s="488">
        <v>27</v>
      </c>
      <c r="B32" s="489">
        <v>44852</v>
      </c>
      <c r="C32" s="490" t="s">
        <v>1066</v>
      </c>
      <c r="D32" s="491">
        <v>44852</v>
      </c>
      <c r="E32" s="491">
        <v>44853</v>
      </c>
      <c r="F32" s="490"/>
    </row>
    <row r="33" spans="1:6" ht="29">
      <c r="A33" s="488">
        <v>28</v>
      </c>
      <c r="B33" s="489">
        <v>44884</v>
      </c>
      <c r="C33" s="490" t="s">
        <v>1223</v>
      </c>
      <c r="D33" s="491">
        <v>44884</v>
      </c>
      <c r="E33" s="491">
        <v>44886</v>
      </c>
      <c r="F33" s="490"/>
    </row>
    <row r="34" spans="1:6" ht="29">
      <c r="A34" s="488">
        <v>29</v>
      </c>
      <c r="B34" s="489">
        <v>44900</v>
      </c>
      <c r="C34" s="490" t="s">
        <v>1223</v>
      </c>
      <c r="D34" s="491">
        <v>44900</v>
      </c>
      <c r="E34" s="491">
        <v>44908</v>
      </c>
      <c r="F34" s="490"/>
    </row>
    <row r="35" spans="1:6" ht="43.5">
      <c r="A35" s="488">
        <v>30</v>
      </c>
      <c r="B35" s="489">
        <v>44918</v>
      </c>
      <c r="C35" s="490" t="s">
        <v>1369</v>
      </c>
      <c r="D35" s="491">
        <v>44918</v>
      </c>
      <c r="E35" s="491">
        <v>44921</v>
      </c>
      <c r="F35" s="490"/>
    </row>
    <row r="36" spans="1:6" ht="29">
      <c r="A36" s="488">
        <v>31</v>
      </c>
      <c r="B36" s="489">
        <v>44923</v>
      </c>
      <c r="C36" s="490" t="s">
        <v>1223</v>
      </c>
      <c r="D36" s="491">
        <v>44923</v>
      </c>
      <c r="E36" s="491">
        <v>44925</v>
      </c>
      <c r="F36" s="490"/>
    </row>
    <row r="37" spans="1:6" ht="43.5">
      <c r="A37" s="488">
        <v>31</v>
      </c>
      <c r="B37" s="489">
        <v>44925</v>
      </c>
      <c r="C37" s="490" t="s">
        <v>1369</v>
      </c>
      <c r="D37" s="491">
        <v>44925</v>
      </c>
      <c r="E37" s="491">
        <v>45291</v>
      </c>
      <c r="F37" s="490"/>
    </row>
    <row r="38" spans="1:6" ht="29">
      <c r="A38" s="488">
        <v>32</v>
      </c>
      <c r="B38" s="489">
        <v>44932</v>
      </c>
      <c r="C38" s="490" t="s">
        <v>1496</v>
      </c>
      <c r="D38" s="491">
        <v>44932</v>
      </c>
      <c r="E38" s="491">
        <v>44934</v>
      </c>
      <c r="F38" s="490"/>
    </row>
    <row r="39" spans="1:6" ht="29">
      <c r="A39" s="488">
        <v>33</v>
      </c>
      <c r="B39" s="489">
        <v>44936</v>
      </c>
      <c r="C39" s="490" t="s">
        <v>1509</v>
      </c>
      <c r="D39" s="491">
        <v>44936</v>
      </c>
      <c r="E39" s="491">
        <v>44938</v>
      </c>
      <c r="F39" s="490"/>
    </row>
    <row r="40" spans="1:6" ht="29">
      <c r="A40" s="488">
        <v>34</v>
      </c>
      <c r="B40" s="489">
        <v>44938</v>
      </c>
      <c r="C40" s="490" t="s">
        <v>1223</v>
      </c>
      <c r="D40" s="491">
        <v>44938</v>
      </c>
      <c r="E40" s="491">
        <v>44938</v>
      </c>
      <c r="F40" s="490"/>
    </row>
    <row r="41" spans="1:6" ht="43.5">
      <c r="A41" s="488">
        <v>35</v>
      </c>
      <c r="B41" s="489">
        <v>44939</v>
      </c>
      <c r="C41" s="490" t="s">
        <v>1518</v>
      </c>
      <c r="D41" s="491">
        <v>44939</v>
      </c>
      <c r="E41" s="491"/>
      <c r="F41" s="490"/>
    </row>
    <row r="42" spans="1:6" ht="43.5">
      <c r="A42" s="803">
        <v>36</v>
      </c>
      <c r="B42" s="804">
        <v>44947</v>
      </c>
      <c r="C42" s="805" t="s">
        <v>1540</v>
      </c>
      <c r="D42" s="806">
        <v>44947</v>
      </c>
      <c r="E42" s="806">
        <v>44949</v>
      </c>
      <c r="F42" s="805"/>
    </row>
    <row r="43" spans="1:6" ht="29">
      <c r="A43" s="803">
        <v>37</v>
      </c>
      <c r="B43" s="804">
        <v>44954</v>
      </c>
      <c r="C43" s="583" t="s">
        <v>1586</v>
      </c>
      <c r="D43" s="806">
        <v>44954</v>
      </c>
      <c r="E43" s="806">
        <v>44958</v>
      </c>
      <c r="F43" s="805"/>
    </row>
    <row r="44" spans="1:6" ht="29">
      <c r="A44" s="803">
        <v>38</v>
      </c>
      <c r="B44" s="804">
        <v>44971</v>
      </c>
      <c r="C44" s="583" t="s">
        <v>1695</v>
      </c>
      <c r="D44" s="806">
        <v>44975</v>
      </c>
      <c r="E44" s="806">
        <v>44977</v>
      </c>
      <c r="F44" s="805"/>
    </row>
    <row r="45" spans="1:6">
      <c r="A45" s="803">
        <v>39</v>
      </c>
      <c r="B45" s="804">
        <v>44977</v>
      </c>
      <c r="C45" s="583" t="s">
        <v>1792</v>
      </c>
      <c r="D45" s="806">
        <v>44977</v>
      </c>
      <c r="E45" s="806">
        <v>44979</v>
      </c>
      <c r="F45" s="805"/>
    </row>
    <row r="46" spans="1:6">
      <c r="A46" s="803">
        <v>40</v>
      </c>
      <c r="B46" s="804">
        <v>45058</v>
      </c>
      <c r="C46" s="583" t="s">
        <v>2061</v>
      </c>
      <c r="D46" s="806">
        <v>45058</v>
      </c>
      <c r="E46" s="806"/>
      <c r="F46" s="805"/>
    </row>
    <row r="47" spans="1:6" ht="29">
      <c r="A47" s="932">
        <v>41</v>
      </c>
      <c r="B47" s="933">
        <v>45075</v>
      </c>
      <c r="C47" s="934" t="s">
        <v>2109</v>
      </c>
      <c r="D47" s="935">
        <v>45075</v>
      </c>
      <c r="E47" s="935">
        <v>45087</v>
      </c>
      <c r="F47" s="934"/>
    </row>
    <row r="48" spans="1:6" ht="29">
      <c r="A48" s="932">
        <v>42</v>
      </c>
      <c r="B48" s="933">
        <v>45078</v>
      </c>
      <c r="C48" s="934" t="s">
        <v>2137</v>
      </c>
      <c r="D48" s="935">
        <v>45080</v>
      </c>
      <c r="E48" s="935">
        <v>45084</v>
      </c>
      <c r="F48" s="934"/>
    </row>
    <row r="49" spans="1:6" ht="29">
      <c r="A49" s="932">
        <v>43</v>
      </c>
      <c r="B49" s="933">
        <v>45084</v>
      </c>
      <c r="C49" s="934" t="s">
        <v>2140</v>
      </c>
      <c r="D49" s="935">
        <v>45085</v>
      </c>
      <c r="E49" s="935">
        <v>45085</v>
      </c>
      <c r="F49" s="934"/>
    </row>
    <row r="50" spans="1:6" ht="29">
      <c r="A50" s="932">
        <v>44</v>
      </c>
      <c r="B50" s="933">
        <v>45094</v>
      </c>
      <c r="C50" s="583" t="s">
        <v>2177</v>
      </c>
      <c r="D50" s="935">
        <v>45095</v>
      </c>
      <c r="E50" s="935">
        <v>45095</v>
      </c>
      <c r="F50" s="934"/>
    </row>
    <row r="51" spans="1:6" ht="43.5">
      <c r="A51" s="932">
        <v>45</v>
      </c>
      <c r="B51" s="933">
        <v>45101</v>
      </c>
      <c r="C51" s="934" t="s">
        <v>2211</v>
      </c>
      <c r="D51" s="935">
        <v>45102</v>
      </c>
      <c r="E51" s="935">
        <v>45117</v>
      </c>
      <c r="F51" s="934" t="s">
        <v>2278</v>
      </c>
    </row>
    <row r="52" spans="1:6" ht="29">
      <c r="A52" s="932">
        <v>46</v>
      </c>
      <c r="B52" s="933">
        <v>45121</v>
      </c>
      <c r="C52" s="934" t="s">
        <v>2317</v>
      </c>
      <c r="D52" s="935">
        <v>45121</v>
      </c>
      <c r="E52" s="935">
        <v>45121</v>
      </c>
      <c r="F52" s="934"/>
    </row>
    <row r="53" spans="1:6" ht="29">
      <c r="A53" s="932">
        <v>47</v>
      </c>
      <c r="B53" s="933">
        <v>45127</v>
      </c>
      <c r="C53" s="934" t="s">
        <v>2339</v>
      </c>
      <c r="D53" s="935">
        <v>45130</v>
      </c>
      <c r="E53" s="935">
        <v>45131</v>
      </c>
      <c r="F53" s="934"/>
    </row>
    <row r="54" spans="1:6" ht="29">
      <c r="A54" s="932">
        <v>48</v>
      </c>
      <c r="B54" s="933">
        <v>45162</v>
      </c>
      <c r="C54" s="934" t="s">
        <v>2483</v>
      </c>
      <c r="D54" s="935">
        <v>45164</v>
      </c>
      <c r="E54" s="935">
        <v>45166</v>
      </c>
      <c r="F54" s="934"/>
    </row>
    <row r="55" spans="1:6" ht="29">
      <c r="A55" s="932">
        <v>49</v>
      </c>
      <c r="B55" s="933">
        <v>45166</v>
      </c>
      <c r="C55" s="934" t="s">
        <v>2494</v>
      </c>
      <c r="D55" s="935">
        <v>45175</v>
      </c>
      <c r="E55" s="935">
        <v>45184</v>
      </c>
      <c r="F55" s="934" t="s">
        <v>2594</v>
      </c>
    </row>
    <row r="56" spans="1:6">
      <c r="A56" s="932">
        <v>50</v>
      </c>
      <c r="B56" s="933">
        <v>45185</v>
      </c>
      <c r="C56" s="934" t="s">
        <v>2593</v>
      </c>
      <c r="D56" s="935">
        <v>45189</v>
      </c>
      <c r="E56" s="935">
        <v>45189</v>
      </c>
      <c r="F56" s="934" t="s">
        <v>2666</v>
      </c>
    </row>
    <row r="57" spans="1:6">
      <c r="A57" s="932">
        <v>51</v>
      </c>
      <c r="B57" s="933">
        <v>45206</v>
      </c>
      <c r="C57" s="934" t="s">
        <v>2665</v>
      </c>
      <c r="D57" s="935">
        <v>45210</v>
      </c>
      <c r="E57" s="935">
        <v>45211</v>
      </c>
      <c r="F57" s="934"/>
    </row>
    <row r="58" spans="1:6" ht="29">
      <c r="A58" s="932">
        <v>52</v>
      </c>
      <c r="B58" s="933">
        <v>45206</v>
      </c>
      <c r="C58" s="934" t="s">
        <v>2682</v>
      </c>
      <c r="D58" s="935">
        <v>45211</v>
      </c>
      <c r="E58" s="935">
        <v>45213</v>
      </c>
      <c r="F58" s="934"/>
    </row>
    <row r="59" spans="1:6" ht="29">
      <c r="A59" s="932">
        <v>53</v>
      </c>
      <c r="B59" s="933">
        <v>45260</v>
      </c>
      <c r="C59" s="934" t="s">
        <v>2917</v>
      </c>
      <c r="D59" s="935">
        <v>45262</v>
      </c>
      <c r="E59" s="935">
        <v>45271</v>
      </c>
      <c r="F59" s="934"/>
    </row>
    <row r="60" spans="1:6">
      <c r="B60" s="350"/>
    </row>
    <row r="61" spans="1:6">
      <c r="B61" s="350"/>
    </row>
    <row r="62" spans="1:6">
      <c r="B62" s="350"/>
    </row>
    <row r="63" spans="1:6">
      <c r="B63" s="350"/>
    </row>
    <row r="64" spans="1:6">
      <c r="B64" s="350"/>
    </row>
    <row r="65" spans="2:2">
      <c r="B65" s="350"/>
    </row>
    <row r="66" spans="2:2">
      <c r="B66" s="350"/>
    </row>
    <row r="67" spans="2:2">
      <c r="B67" s="350"/>
    </row>
    <row r="68" spans="2:2">
      <c r="B68" s="350"/>
    </row>
    <row r="69" spans="2:2">
      <c r="B69" s="350"/>
    </row>
    <row r="70" spans="2:2">
      <c r="B70" s="350"/>
    </row>
    <row r="71" spans="2:2">
      <c r="B71" s="350"/>
    </row>
    <row r="72" spans="2:2">
      <c r="B72" s="350"/>
    </row>
    <row r="73" spans="2:2">
      <c r="B73" s="350"/>
    </row>
    <row r="74" spans="2:2">
      <c r="B74" s="350"/>
    </row>
    <row r="75" spans="2:2">
      <c r="B75" s="350"/>
    </row>
    <row r="76" spans="2:2">
      <c r="B76" s="350"/>
    </row>
    <row r="77" spans="2:2">
      <c r="B77" s="350"/>
    </row>
    <row r="78" spans="2:2">
      <c r="B78" s="350"/>
    </row>
    <row r="79" spans="2:2">
      <c r="B79" s="350"/>
    </row>
    <row r="80" spans="2:2">
      <c r="B80" s="350"/>
    </row>
    <row r="81" spans="2:2">
      <c r="B81" s="350"/>
    </row>
    <row r="82" spans="2:2">
      <c r="B82" s="350"/>
    </row>
  </sheetData>
  <mergeCells count="3">
    <mergeCell ref="A1:F1"/>
    <mergeCell ref="A2:F2"/>
    <mergeCell ref="A3:F3"/>
  </mergeCells>
  <pageMargins left="0.7" right="0.7" top="0.75" bottom="0.75" header="0.3" footer="0.3"/>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sheetPr>
  <dimension ref="A1:G11"/>
  <sheetViews>
    <sheetView showGridLines="0" zoomScale="80" zoomScaleNormal="80" workbookViewId="0">
      <pane xSplit="3" ySplit="1" topLeftCell="D2" activePane="bottomRight" state="frozen"/>
      <selection activeCell="F110" sqref="F110"/>
      <selection pane="topRight" activeCell="F110" sqref="F110"/>
      <selection pane="bottomLeft" activeCell="F110" sqref="F110"/>
      <selection pane="bottomRight" activeCell="F110" sqref="F110"/>
    </sheetView>
  </sheetViews>
  <sheetFormatPr defaultColWidth="8.7265625" defaultRowHeight="14.5"/>
  <cols>
    <col min="1" max="1" width="6" style="287" customWidth="1"/>
    <col min="2" max="2" width="30.26953125" style="299" customWidth="1"/>
    <col min="3" max="3" width="18" style="287" customWidth="1"/>
    <col min="4" max="4" width="32.26953125" style="299" customWidth="1"/>
    <col min="5" max="5" width="18" style="287" customWidth="1"/>
    <col min="6" max="6" width="13.26953125" style="287" customWidth="1"/>
    <col min="7" max="7" width="39" style="299" customWidth="1"/>
    <col min="8" max="16384" width="8.7265625" style="287"/>
  </cols>
  <sheetData>
    <row r="1" spans="1:7" ht="15" customHeight="1">
      <c r="A1" s="286" t="s">
        <v>805</v>
      </c>
      <c r="B1" s="286" t="s">
        <v>806</v>
      </c>
      <c r="C1" s="286" t="s">
        <v>807</v>
      </c>
      <c r="D1" s="286" t="s">
        <v>808</v>
      </c>
      <c r="E1" s="286" t="s">
        <v>674</v>
      </c>
      <c r="F1" s="286" t="s">
        <v>809</v>
      </c>
      <c r="G1" s="286" t="s">
        <v>807</v>
      </c>
    </row>
    <row r="2" spans="1:7">
      <c r="A2" s="288" t="s">
        <v>12</v>
      </c>
      <c r="B2" s="289" t="s">
        <v>810</v>
      </c>
      <c r="C2" s="288"/>
      <c r="D2" s="289"/>
      <c r="E2" s="288"/>
      <c r="F2" s="288"/>
      <c r="G2" s="289"/>
    </row>
    <row r="3" spans="1:7" ht="29">
      <c r="A3" s="290">
        <v>1</v>
      </c>
      <c r="B3" s="291" t="s">
        <v>811</v>
      </c>
      <c r="C3" s="292" t="s">
        <v>251</v>
      </c>
      <c r="D3" s="291" t="s">
        <v>812</v>
      </c>
      <c r="E3" s="290" t="s">
        <v>813</v>
      </c>
      <c r="F3" s="293">
        <v>44805</v>
      </c>
      <c r="G3" s="294" t="s">
        <v>814</v>
      </c>
    </row>
    <row r="4" spans="1:7">
      <c r="A4" s="290">
        <v>2</v>
      </c>
      <c r="B4" s="291" t="s">
        <v>815</v>
      </c>
      <c r="C4" s="292" t="s">
        <v>251</v>
      </c>
      <c r="D4" s="291" t="s">
        <v>816</v>
      </c>
      <c r="E4" s="290" t="s">
        <v>817</v>
      </c>
      <c r="F4" s="293">
        <v>44896</v>
      </c>
      <c r="G4" s="291" t="s">
        <v>818</v>
      </c>
    </row>
    <row r="5" spans="1:7" ht="58">
      <c r="A5" s="290">
        <v>3</v>
      </c>
      <c r="B5" s="291" t="s">
        <v>819</v>
      </c>
      <c r="C5" s="292" t="s">
        <v>704</v>
      </c>
      <c r="D5" s="291" t="s">
        <v>820</v>
      </c>
      <c r="E5" s="290" t="s">
        <v>821</v>
      </c>
      <c r="F5" s="293">
        <v>44835</v>
      </c>
      <c r="G5" s="291" t="s">
        <v>822</v>
      </c>
    </row>
    <row r="6" spans="1:7">
      <c r="A6" s="288" t="s">
        <v>2</v>
      </c>
      <c r="B6" s="295" t="s">
        <v>823</v>
      </c>
      <c r="C6" s="296"/>
      <c r="D6" s="297"/>
      <c r="E6" s="296"/>
      <c r="F6" s="296"/>
      <c r="G6" s="298"/>
    </row>
    <row r="7" spans="1:7" ht="29">
      <c r="A7" s="290">
        <v>1</v>
      </c>
      <c r="B7" s="291" t="s">
        <v>2100</v>
      </c>
      <c r="C7" s="292" t="s">
        <v>251</v>
      </c>
      <c r="D7" s="291" t="s">
        <v>824</v>
      </c>
      <c r="E7" s="290" t="s">
        <v>825</v>
      </c>
      <c r="F7" s="290" t="s">
        <v>826</v>
      </c>
      <c r="G7" s="294"/>
    </row>
    <row r="8" spans="1:7" ht="29">
      <c r="A8" s="290">
        <v>2</v>
      </c>
      <c r="B8" s="291" t="s">
        <v>827</v>
      </c>
      <c r="C8" s="292" t="s">
        <v>251</v>
      </c>
      <c r="D8" s="291" t="s">
        <v>828</v>
      </c>
      <c r="E8" s="290" t="s">
        <v>829</v>
      </c>
      <c r="F8" s="293">
        <v>44805</v>
      </c>
      <c r="G8" s="294" t="s">
        <v>2095</v>
      </c>
    </row>
    <row r="9" spans="1:7">
      <c r="A9" s="290">
        <v>3</v>
      </c>
      <c r="B9" s="291" t="s">
        <v>2096</v>
      </c>
      <c r="C9" s="292" t="s">
        <v>251</v>
      </c>
      <c r="D9" s="291" t="s">
        <v>2097</v>
      </c>
      <c r="E9" s="290" t="s">
        <v>680</v>
      </c>
      <c r="F9" s="293"/>
      <c r="G9" s="294" t="s">
        <v>2667</v>
      </c>
    </row>
    <row r="10" spans="1:7" ht="29">
      <c r="A10" s="290">
        <v>4</v>
      </c>
      <c r="B10" s="291" t="s">
        <v>2098</v>
      </c>
      <c r="C10" s="292" t="s">
        <v>251</v>
      </c>
      <c r="D10" s="291" t="s">
        <v>2099</v>
      </c>
      <c r="E10" s="290" t="s">
        <v>680</v>
      </c>
      <c r="F10" s="293"/>
      <c r="G10" s="294" t="s">
        <v>2452</v>
      </c>
    </row>
    <row r="11" spans="1:7" ht="43.5">
      <c r="A11" s="290">
        <v>5</v>
      </c>
      <c r="B11" s="291" t="s">
        <v>2108</v>
      </c>
      <c r="C11" s="292" t="s">
        <v>251</v>
      </c>
      <c r="D11" s="291" t="s">
        <v>2233</v>
      </c>
      <c r="E11" s="290" t="s">
        <v>929</v>
      </c>
      <c r="F11" s="293"/>
      <c r="G11" s="294" t="s">
        <v>2451</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pageSetUpPr fitToPage="1"/>
  </sheetPr>
  <dimension ref="B1:AS756"/>
  <sheetViews>
    <sheetView showGridLines="0" view="pageBreakPreview" zoomScale="40" zoomScaleNormal="70" zoomScaleSheetLayoutView="40" workbookViewId="0">
      <pane ySplit="4" topLeftCell="A267" activePane="bottomLeft" state="frozen"/>
      <selection activeCell="F110" sqref="F110"/>
      <selection pane="bottomLeft" activeCell="F110" sqref="F110"/>
    </sheetView>
  </sheetViews>
  <sheetFormatPr defaultRowHeight="15.5"/>
  <cols>
    <col min="1" max="1" width="4.453125" style="361" customWidth="1"/>
    <col min="2" max="2" width="5.7265625" style="378" customWidth="1"/>
    <col min="3" max="3" width="35.26953125" style="361" customWidth="1"/>
    <col min="4" max="4" width="43" style="361" customWidth="1"/>
    <col min="5" max="5" width="12.7265625" style="361" bestFit="1" customWidth="1"/>
    <col min="6" max="6" width="12.7265625" style="361" customWidth="1"/>
    <col min="7" max="7" width="15.453125" style="376" bestFit="1" customWidth="1"/>
    <col min="8" max="8" width="13.453125" style="361" customWidth="1"/>
    <col min="9" max="9" width="19" style="361" bestFit="1" customWidth="1"/>
    <col min="10" max="10" width="13" style="376" bestFit="1" customWidth="1"/>
    <col min="11" max="11" width="17" style="361" customWidth="1"/>
    <col min="12" max="12" width="19" style="361" bestFit="1" customWidth="1"/>
    <col min="13" max="13" width="15.453125" style="376" bestFit="1" customWidth="1"/>
    <col min="14" max="14" width="15.26953125" style="361" customWidth="1"/>
    <col min="15" max="15" width="19" style="377" bestFit="1" customWidth="1"/>
    <col min="16" max="16" width="13.7265625" style="376" bestFit="1" customWidth="1"/>
    <col min="17" max="17" width="12.26953125" style="361" bestFit="1" customWidth="1"/>
    <col min="18" max="18" width="24.26953125" style="377" customWidth="1"/>
    <col min="19" max="19" width="12.54296875" style="376" customWidth="1"/>
    <col min="20" max="20" width="12.7265625" style="361" bestFit="1" customWidth="1"/>
    <col min="21" max="21" width="10.7265625" style="377" bestFit="1" customWidth="1"/>
    <col min="22" max="22" width="13.26953125" style="376" customWidth="1"/>
    <col min="23" max="23" width="12.54296875" style="361" customWidth="1"/>
    <col min="24" max="24" width="10.7265625" style="377" bestFit="1" customWidth="1"/>
    <col min="25" max="250" width="9.26953125" style="361"/>
    <col min="251" max="251" width="4.453125" style="361" customWidth="1"/>
    <col min="252" max="252" width="5.7265625" style="361" customWidth="1"/>
    <col min="253" max="253" width="25.54296875" style="361" customWidth="1"/>
    <col min="254" max="254" width="0" style="361" hidden="1" customWidth="1"/>
    <col min="255" max="255" width="41.7265625" style="361" customWidth="1"/>
    <col min="256" max="256" width="10.7265625" style="361" customWidth="1"/>
    <col min="257" max="257" width="9.7265625" style="361" customWidth="1"/>
    <col min="258" max="258" width="7.453125" style="361" customWidth="1"/>
    <col min="259" max="259" width="18" style="361" customWidth="1"/>
    <col min="260" max="260" width="10.7265625" style="361" customWidth="1"/>
    <col min="261" max="261" width="12.26953125" style="361" customWidth="1"/>
    <col min="262" max="262" width="14.453125" style="361" customWidth="1"/>
    <col min="263" max="263" width="9.7265625" style="361" bestFit="1" customWidth="1"/>
    <col min="264" max="264" width="9.7265625" style="361" customWidth="1"/>
    <col min="265" max="265" width="11.26953125" style="361" customWidth="1"/>
    <col min="266" max="266" width="9.7265625" style="361" customWidth="1"/>
    <col min="267" max="267" width="10.26953125" style="361" customWidth="1"/>
    <col min="268" max="268" width="8.54296875" style="361" customWidth="1"/>
    <col min="269" max="269" width="10" style="361" customWidth="1"/>
    <col min="270" max="270" width="9.54296875" style="361" customWidth="1"/>
    <col min="271" max="271" width="7.26953125" style="361" customWidth="1"/>
    <col min="272" max="272" width="10.26953125" style="361" customWidth="1"/>
    <col min="273" max="273" width="9.453125" style="361" customWidth="1"/>
    <col min="274" max="274" width="7.26953125" style="361" customWidth="1"/>
    <col min="275" max="277" width="0" style="361" hidden="1" customWidth="1"/>
    <col min="278" max="506" width="9.26953125" style="361"/>
    <col min="507" max="507" width="4.453125" style="361" customWidth="1"/>
    <col min="508" max="508" width="5.7265625" style="361" customWidth="1"/>
    <col min="509" max="509" width="25.54296875" style="361" customWidth="1"/>
    <col min="510" max="510" width="0" style="361" hidden="1" customWidth="1"/>
    <col min="511" max="511" width="41.7265625" style="361" customWidth="1"/>
    <col min="512" max="512" width="10.7265625" style="361" customWidth="1"/>
    <col min="513" max="513" width="9.7265625" style="361" customWidth="1"/>
    <col min="514" max="514" width="7.453125" style="361" customWidth="1"/>
    <col min="515" max="515" width="18" style="361" customWidth="1"/>
    <col min="516" max="516" width="10.7265625" style="361" customWidth="1"/>
    <col min="517" max="517" width="12.26953125" style="361" customWidth="1"/>
    <col min="518" max="518" width="14.453125" style="361" customWidth="1"/>
    <col min="519" max="519" width="9.7265625" style="361" bestFit="1" customWidth="1"/>
    <col min="520" max="520" width="9.7265625" style="361" customWidth="1"/>
    <col min="521" max="521" width="11.26953125" style="361" customWidth="1"/>
    <col min="522" max="522" width="9.7265625" style="361" customWidth="1"/>
    <col min="523" max="523" width="10.26953125" style="361" customWidth="1"/>
    <col min="524" max="524" width="8.54296875" style="361" customWidth="1"/>
    <col min="525" max="525" width="10" style="361" customWidth="1"/>
    <col min="526" max="526" width="9.54296875" style="361" customWidth="1"/>
    <col min="527" max="527" width="7.26953125" style="361" customWidth="1"/>
    <col min="528" max="528" width="10.26953125" style="361" customWidth="1"/>
    <col min="529" max="529" width="9.453125" style="361" customWidth="1"/>
    <col min="530" max="530" width="7.26953125" style="361" customWidth="1"/>
    <col min="531" max="533" width="0" style="361" hidden="1" customWidth="1"/>
    <col min="534" max="762" width="9.26953125" style="361"/>
    <col min="763" max="763" width="4.453125" style="361" customWidth="1"/>
    <col min="764" max="764" width="5.7265625" style="361" customWidth="1"/>
    <col min="765" max="765" width="25.54296875" style="361" customWidth="1"/>
    <col min="766" max="766" width="0" style="361" hidden="1" customWidth="1"/>
    <col min="767" max="767" width="41.7265625" style="361" customWidth="1"/>
    <col min="768" max="768" width="10.7265625" style="361" customWidth="1"/>
    <col min="769" max="769" width="9.7265625" style="361" customWidth="1"/>
    <col min="770" max="770" width="7.453125" style="361" customWidth="1"/>
    <col min="771" max="771" width="18" style="361" customWidth="1"/>
    <col min="772" max="772" width="10.7265625" style="361" customWidth="1"/>
    <col min="773" max="773" width="12.26953125" style="361" customWidth="1"/>
    <col min="774" max="774" width="14.453125" style="361" customWidth="1"/>
    <col min="775" max="775" width="9.7265625" style="361" bestFit="1" customWidth="1"/>
    <col min="776" max="776" width="9.7265625" style="361" customWidth="1"/>
    <col min="777" max="777" width="11.26953125" style="361" customWidth="1"/>
    <col min="778" max="778" width="9.7265625" style="361" customWidth="1"/>
    <col min="779" max="779" width="10.26953125" style="361" customWidth="1"/>
    <col min="780" max="780" width="8.54296875" style="361" customWidth="1"/>
    <col min="781" max="781" width="10" style="361" customWidth="1"/>
    <col min="782" max="782" width="9.54296875" style="361" customWidth="1"/>
    <col min="783" max="783" width="7.26953125" style="361" customWidth="1"/>
    <col min="784" max="784" width="10.26953125" style="361" customWidth="1"/>
    <col min="785" max="785" width="9.453125" style="361" customWidth="1"/>
    <col min="786" max="786" width="7.26953125" style="361" customWidth="1"/>
    <col min="787" max="789" width="0" style="361" hidden="1" customWidth="1"/>
    <col min="790" max="1018" width="9.26953125" style="361"/>
    <col min="1019" max="1019" width="4.453125" style="361" customWidth="1"/>
    <col min="1020" max="1020" width="5.7265625" style="361" customWidth="1"/>
    <col min="1021" max="1021" width="25.54296875" style="361" customWidth="1"/>
    <col min="1022" max="1022" width="0" style="361" hidden="1" customWidth="1"/>
    <col min="1023" max="1023" width="41.7265625" style="361" customWidth="1"/>
    <col min="1024" max="1024" width="10.7265625" style="361" customWidth="1"/>
    <col min="1025" max="1025" width="9.7265625" style="361" customWidth="1"/>
    <col min="1026" max="1026" width="7.453125" style="361" customWidth="1"/>
    <col min="1027" max="1027" width="18" style="361" customWidth="1"/>
    <col min="1028" max="1028" width="10.7265625" style="361" customWidth="1"/>
    <col min="1029" max="1029" width="12.26953125" style="361" customWidth="1"/>
    <col min="1030" max="1030" width="14.453125" style="361" customWidth="1"/>
    <col min="1031" max="1031" width="9.7265625" style="361" bestFit="1" customWidth="1"/>
    <col min="1032" max="1032" width="9.7265625" style="361" customWidth="1"/>
    <col min="1033" max="1033" width="11.26953125" style="361" customWidth="1"/>
    <col min="1034" max="1034" width="9.7265625" style="361" customWidth="1"/>
    <col min="1035" max="1035" width="10.26953125" style="361" customWidth="1"/>
    <col min="1036" max="1036" width="8.54296875" style="361" customWidth="1"/>
    <col min="1037" max="1037" width="10" style="361" customWidth="1"/>
    <col min="1038" max="1038" width="9.54296875" style="361" customWidth="1"/>
    <col min="1039" max="1039" width="7.26953125" style="361" customWidth="1"/>
    <col min="1040" max="1040" width="10.26953125" style="361" customWidth="1"/>
    <col min="1041" max="1041" width="9.453125" style="361" customWidth="1"/>
    <col min="1042" max="1042" width="7.26953125" style="361" customWidth="1"/>
    <col min="1043" max="1045" width="0" style="361" hidden="1" customWidth="1"/>
    <col min="1046" max="1274" width="9.26953125" style="361"/>
    <col min="1275" max="1275" width="4.453125" style="361" customWidth="1"/>
    <col min="1276" max="1276" width="5.7265625" style="361" customWidth="1"/>
    <col min="1277" max="1277" width="25.54296875" style="361" customWidth="1"/>
    <col min="1278" max="1278" width="0" style="361" hidden="1" customWidth="1"/>
    <col min="1279" max="1279" width="41.7265625" style="361" customWidth="1"/>
    <col min="1280" max="1280" width="10.7265625" style="361" customWidth="1"/>
    <col min="1281" max="1281" width="9.7265625" style="361" customWidth="1"/>
    <col min="1282" max="1282" width="7.453125" style="361" customWidth="1"/>
    <col min="1283" max="1283" width="18" style="361" customWidth="1"/>
    <col min="1284" max="1284" width="10.7265625" style="361" customWidth="1"/>
    <col min="1285" max="1285" width="12.26953125" style="361" customWidth="1"/>
    <col min="1286" max="1286" width="14.453125" style="361" customWidth="1"/>
    <col min="1287" max="1287" width="9.7265625" style="361" bestFit="1" customWidth="1"/>
    <col min="1288" max="1288" width="9.7265625" style="361" customWidth="1"/>
    <col min="1289" max="1289" width="11.26953125" style="361" customWidth="1"/>
    <col min="1290" max="1290" width="9.7265625" style="361" customWidth="1"/>
    <col min="1291" max="1291" width="10.26953125" style="361" customWidth="1"/>
    <col min="1292" max="1292" width="8.54296875" style="361" customWidth="1"/>
    <col min="1293" max="1293" width="10" style="361" customWidth="1"/>
    <col min="1294" max="1294" width="9.54296875" style="361" customWidth="1"/>
    <col min="1295" max="1295" width="7.26953125" style="361" customWidth="1"/>
    <col min="1296" max="1296" width="10.26953125" style="361" customWidth="1"/>
    <col min="1297" max="1297" width="9.453125" style="361" customWidth="1"/>
    <col min="1298" max="1298" width="7.26953125" style="361" customWidth="1"/>
    <col min="1299" max="1301" width="0" style="361" hidden="1" customWidth="1"/>
    <col min="1302" max="1530" width="9.26953125" style="361"/>
    <col min="1531" max="1531" width="4.453125" style="361" customWidth="1"/>
    <col min="1532" max="1532" width="5.7265625" style="361" customWidth="1"/>
    <col min="1533" max="1533" width="25.54296875" style="361" customWidth="1"/>
    <col min="1534" max="1534" width="0" style="361" hidden="1" customWidth="1"/>
    <col min="1535" max="1535" width="41.7265625" style="361" customWidth="1"/>
    <col min="1536" max="1536" width="10.7265625" style="361" customWidth="1"/>
    <col min="1537" max="1537" width="9.7265625" style="361" customWidth="1"/>
    <col min="1538" max="1538" width="7.453125" style="361" customWidth="1"/>
    <col min="1539" max="1539" width="18" style="361" customWidth="1"/>
    <col min="1540" max="1540" width="10.7265625" style="361" customWidth="1"/>
    <col min="1541" max="1541" width="12.26953125" style="361" customWidth="1"/>
    <col min="1542" max="1542" width="14.453125" style="361" customWidth="1"/>
    <col min="1543" max="1543" width="9.7265625" style="361" bestFit="1" customWidth="1"/>
    <col min="1544" max="1544" width="9.7265625" style="361" customWidth="1"/>
    <col min="1545" max="1545" width="11.26953125" style="361" customWidth="1"/>
    <col min="1546" max="1546" width="9.7265625" style="361" customWidth="1"/>
    <col min="1547" max="1547" width="10.26953125" style="361" customWidth="1"/>
    <col min="1548" max="1548" width="8.54296875" style="361" customWidth="1"/>
    <col min="1549" max="1549" width="10" style="361" customWidth="1"/>
    <col min="1550" max="1550" width="9.54296875" style="361" customWidth="1"/>
    <col min="1551" max="1551" width="7.26953125" style="361" customWidth="1"/>
    <col min="1552" max="1552" width="10.26953125" style="361" customWidth="1"/>
    <col min="1553" max="1553" width="9.453125" style="361" customWidth="1"/>
    <col min="1554" max="1554" width="7.26953125" style="361" customWidth="1"/>
    <col min="1555" max="1557" width="0" style="361" hidden="1" customWidth="1"/>
    <col min="1558" max="1786" width="9.26953125" style="361"/>
    <col min="1787" max="1787" width="4.453125" style="361" customWidth="1"/>
    <col min="1788" max="1788" width="5.7265625" style="361" customWidth="1"/>
    <col min="1789" max="1789" width="25.54296875" style="361" customWidth="1"/>
    <col min="1790" max="1790" width="0" style="361" hidden="1" customWidth="1"/>
    <col min="1791" max="1791" width="41.7265625" style="361" customWidth="1"/>
    <col min="1792" max="1792" width="10.7265625" style="361" customWidth="1"/>
    <col min="1793" max="1793" width="9.7265625" style="361" customWidth="1"/>
    <col min="1794" max="1794" width="7.453125" style="361" customWidth="1"/>
    <col min="1795" max="1795" width="18" style="361" customWidth="1"/>
    <col min="1796" max="1796" width="10.7265625" style="361" customWidth="1"/>
    <col min="1797" max="1797" width="12.26953125" style="361" customWidth="1"/>
    <col min="1798" max="1798" width="14.453125" style="361" customWidth="1"/>
    <col min="1799" max="1799" width="9.7265625" style="361" bestFit="1" customWidth="1"/>
    <col min="1800" max="1800" width="9.7265625" style="361" customWidth="1"/>
    <col min="1801" max="1801" width="11.26953125" style="361" customWidth="1"/>
    <col min="1802" max="1802" width="9.7265625" style="361" customWidth="1"/>
    <col min="1803" max="1803" width="10.26953125" style="361" customWidth="1"/>
    <col min="1804" max="1804" width="8.54296875" style="361" customWidth="1"/>
    <col min="1805" max="1805" width="10" style="361" customWidth="1"/>
    <col min="1806" max="1806" width="9.54296875" style="361" customWidth="1"/>
    <col min="1807" max="1807" width="7.26953125" style="361" customWidth="1"/>
    <col min="1808" max="1808" width="10.26953125" style="361" customWidth="1"/>
    <col min="1809" max="1809" width="9.453125" style="361" customWidth="1"/>
    <col min="1810" max="1810" width="7.26953125" style="361" customWidth="1"/>
    <col min="1811" max="1813" width="0" style="361" hidden="1" customWidth="1"/>
    <col min="1814" max="2042" width="9.26953125" style="361"/>
    <col min="2043" max="2043" width="4.453125" style="361" customWidth="1"/>
    <col min="2044" max="2044" width="5.7265625" style="361" customWidth="1"/>
    <col min="2045" max="2045" width="25.54296875" style="361" customWidth="1"/>
    <col min="2046" max="2046" width="0" style="361" hidden="1" customWidth="1"/>
    <col min="2047" max="2047" width="41.7265625" style="361" customWidth="1"/>
    <col min="2048" max="2048" width="10.7265625" style="361" customWidth="1"/>
    <col min="2049" max="2049" width="9.7265625" style="361" customWidth="1"/>
    <col min="2050" max="2050" width="7.453125" style="361" customWidth="1"/>
    <col min="2051" max="2051" width="18" style="361" customWidth="1"/>
    <col min="2052" max="2052" width="10.7265625" style="361" customWidth="1"/>
    <col min="2053" max="2053" width="12.26953125" style="361" customWidth="1"/>
    <col min="2054" max="2054" width="14.453125" style="361" customWidth="1"/>
    <col min="2055" max="2055" width="9.7265625" style="361" bestFit="1" customWidth="1"/>
    <col min="2056" max="2056" width="9.7265625" style="361" customWidth="1"/>
    <col min="2057" max="2057" width="11.26953125" style="361" customWidth="1"/>
    <col min="2058" max="2058" width="9.7265625" style="361" customWidth="1"/>
    <col min="2059" max="2059" width="10.26953125" style="361" customWidth="1"/>
    <col min="2060" max="2060" width="8.54296875" style="361" customWidth="1"/>
    <col min="2061" max="2061" width="10" style="361" customWidth="1"/>
    <col min="2062" max="2062" width="9.54296875" style="361" customWidth="1"/>
    <col min="2063" max="2063" width="7.26953125" style="361" customWidth="1"/>
    <col min="2064" max="2064" width="10.26953125" style="361" customWidth="1"/>
    <col min="2065" max="2065" width="9.453125" style="361" customWidth="1"/>
    <col min="2066" max="2066" width="7.26953125" style="361" customWidth="1"/>
    <col min="2067" max="2069" width="0" style="361" hidden="1" customWidth="1"/>
    <col min="2070" max="2298" width="9.26953125" style="361"/>
    <col min="2299" max="2299" width="4.453125" style="361" customWidth="1"/>
    <col min="2300" max="2300" width="5.7265625" style="361" customWidth="1"/>
    <col min="2301" max="2301" width="25.54296875" style="361" customWidth="1"/>
    <col min="2302" max="2302" width="0" style="361" hidden="1" customWidth="1"/>
    <col min="2303" max="2303" width="41.7265625" style="361" customWidth="1"/>
    <col min="2304" max="2304" width="10.7265625" style="361" customWidth="1"/>
    <col min="2305" max="2305" width="9.7265625" style="361" customWidth="1"/>
    <col min="2306" max="2306" width="7.453125" style="361" customWidth="1"/>
    <col min="2307" max="2307" width="18" style="361" customWidth="1"/>
    <col min="2308" max="2308" width="10.7265625" style="361" customWidth="1"/>
    <col min="2309" max="2309" width="12.26953125" style="361" customWidth="1"/>
    <col min="2310" max="2310" width="14.453125" style="361" customWidth="1"/>
    <col min="2311" max="2311" width="9.7265625" style="361" bestFit="1" customWidth="1"/>
    <col min="2312" max="2312" width="9.7265625" style="361" customWidth="1"/>
    <col min="2313" max="2313" width="11.26953125" style="361" customWidth="1"/>
    <col min="2314" max="2314" width="9.7265625" style="361" customWidth="1"/>
    <col min="2315" max="2315" width="10.26953125" style="361" customWidth="1"/>
    <col min="2316" max="2316" width="8.54296875" style="361" customWidth="1"/>
    <col min="2317" max="2317" width="10" style="361" customWidth="1"/>
    <col min="2318" max="2318" width="9.54296875" style="361" customWidth="1"/>
    <col min="2319" max="2319" width="7.26953125" style="361" customWidth="1"/>
    <col min="2320" max="2320" width="10.26953125" style="361" customWidth="1"/>
    <col min="2321" max="2321" width="9.453125" style="361" customWidth="1"/>
    <col min="2322" max="2322" width="7.26953125" style="361" customWidth="1"/>
    <col min="2323" max="2325" width="0" style="361" hidden="1" customWidth="1"/>
    <col min="2326" max="2554" width="9.26953125" style="361"/>
    <col min="2555" max="2555" width="4.453125" style="361" customWidth="1"/>
    <col min="2556" max="2556" width="5.7265625" style="361" customWidth="1"/>
    <col min="2557" max="2557" width="25.54296875" style="361" customWidth="1"/>
    <col min="2558" max="2558" width="0" style="361" hidden="1" customWidth="1"/>
    <col min="2559" max="2559" width="41.7265625" style="361" customWidth="1"/>
    <col min="2560" max="2560" width="10.7265625" style="361" customWidth="1"/>
    <col min="2561" max="2561" width="9.7265625" style="361" customWidth="1"/>
    <col min="2562" max="2562" width="7.453125" style="361" customWidth="1"/>
    <col min="2563" max="2563" width="18" style="361" customWidth="1"/>
    <col min="2564" max="2564" width="10.7265625" style="361" customWidth="1"/>
    <col min="2565" max="2565" width="12.26953125" style="361" customWidth="1"/>
    <col min="2566" max="2566" width="14.453125" style="361" customWidth="1"/>
    <col min="2567" max="2567" width="9.7265625" style="361" bestFit="1" customWidth="1"/>
    <col min="2568" max="2568" width="9.7265625" style="361" customWidth="1"/>
    <col min="2569" max="2569" width="11.26953125" style="361" customWidth="1"/>
    <col min="2570" max="2570" width="9.7265625" style="361" customWidth="1"/>
    <col min="2571" max="2571" width="10.26953125" style="361" customWidth="1"/>
    <col min="2572" max="2572" width="8.54296875" style="361" customWidth="1"/>
    <col min="2573" max="2573" width="10" style="361" customWidth="1"/>
    <col min="2574" max="2574" width="9.54296875" style="361" customWidth="1"/>
    <col min="2575" max="2575" width="7.26953125" style="361" customWidth="1"/>
    <col min="2576" max="2576" width="10.26953125" style="361" customWidth="1"/>
    <col min="2577" max="2577" width="9.453125" style="361" customWidth="1"/>
    <col min="2578" max="2578" width="7.26953125" style="361" customWidth="1"/>
    <col min="2579" max="2581" width="0" style="361" hidden="1" customWidth="1"/>
    <col min="2582" max="2810" width="9.26953125" style="361"/>
    <col min="2811" max="2811" width="4.453125" style="361" customWidth="1"/>
    <col min="2812" max="2812" width="5.7265625" style="361" customWidth="1"/>
    <col min="2813" max="2813" width="25.54296875" style="361" customWidth="1"/>
    <col min="2814" max="2814" width="0" style="361" hidden="1" customWidth="1"/>
    <col min="2815" max="2815" width="41.7265625" style="361" customWidth="1"/>
    <col min="2816" max="2816" width="10.7265625" style="361" customWidth="1"/>
    <col min="2817" max="2817" width="9.7265625" style="361" customWidth="1"/>
    <col min="2818" max="2818" width="7.453125" style="361" customWidth="1"/>
    <col min="2819" max="2819" width="18" style="361" customWidth="1"/>
    <col min="2820" max="2820" width="10.7265625" style="361" customWidth="1"/>
    <col min="2821" max="2821" width="12.26953125" style="361" customWidth="1"/>
    <col min="2822" max="2822" width="14.453125" style="361" customWidth="1"/>
    <col min="2823" max="2823" width="9.7265625" style="361" bestFit="1" customWidth="1"/>
    <col min="2824" max="2824" width="9.7265625" style="361" customWidth="1"/>
    <col min="2825" max="2825" width="11.26953125" style="361" customWidth="1"/>
    <col min="2826" max="2826" width="9.7265625" style="361" customWidth="1"/>
    <col min="2827" max="2827" width="10.26953125" style="361" customWidth="1"/>
    <col min="2828" max="2828" width="8.54296875" style="361" customWidth="1"/>
    <col min="2829" max="2829" width="10" style="361" customWidth="1"/>
    <col min="2830" max="2830" width="9.54296875" style="361" customWidth="1"/>
    <col min="2831" max="2831" width="7.26953125" style="361" customWidth="1"/>
    <col min="2832" max="2832" width="10.26953125" style="361" customWidth="1"/>
    <col min="2833" max="2833" width="9.453125" style="361" customWidth="1"/>
    <col min="2834" max="2834" width="7.26953125" style="361" customWidth="1"/>
    <col min="2835" max="2837" width="0" style="361" hidden="1" customWidth="1"/>
    <col min="2838" max="3066" width="9.26953125" style="361"/>
    <col min="3067" max="3067" width="4.453125" style="361" customWidth="1"/>
    <col min="3068" max="3068" width="5.7265625" style="361" customWidth="1"/>
    <col min="3069" max="3069" width="25.54296875" style="361" customWidth="1"/>
    <col min="3070" max="3070" width="0" style="361" hidden="1" customWidth="1"/>
    <col min="3071" max="3071" width="41.7265625" style="361" customWidth="1"/>
    <col min="3072" max="3072" width="10.7265625" style="361" customWidth="1"/>
    <col min="3073" max="3073" width="9.7265625" style="361" customWidth="1"/>
    <col min="3074" max="3074" width="7.453125" style="361" customWidth="1"/>
    <col min="3075" max="3075" width="18" style="361" customWidth="1"/>
    <col min="3076" max="3076" width="10.7265625" style="361" customWidth="1"/>
    <col min="3077" max="3077" width="12.26953125" style="361" customWidth="1"/>
    <col min="3078" max="3078" width="14.453125" style="361" customWidth="1"/>
    <col min="3079" max="3079" width="9.7265625" style="361" bestFit="1" customWidth="1"/>
    <col min="3080" max="3080" width="9.7265625" style="361" customWidth="1"/>
    <col min="3081" max="3081" width="11.26953125" style="361" customWidth="1"/>
    <col min="3082" max="3082" width="9.7265625" style="361" customWidth="1"/>
    <col min="3083" max="3083" width="10.26953125" style="361" customWidth="1"/>
    <col min="3084" max="3084" width="8.54296875" style="361" customWidth="1"/>
    <col min="3085" max="3085" width="10" style="361" customWidth="1"/>
    <col min="3086" max="3086" width="9.54296875" style="361" customWidth="1"/>
    <col min="3087" max="3087" width="7.26953125" style="361" customWidth="1"/>
    <col min="3088" max="3088" width="10.26953125" style="361" customWidth="1"/>
    <col min="3089" max="3089" width="9.453125" style="361" customWidth="1"/>
    <col min="3090" max="3090" width="7.26953125" style="361" customWidth="1"/>
    <col min="3091" max="3093" width="0" style="361" hidden="1" customWidth="1"/>
    <col min="3094" max="3322" width="9.26953125" style="361"/>
    <col min="3323" max="3323" width="4.453125" style="361" customWidth="1"/>
    <col min="3324" max="3324" width="5.7265625" style="361" customWidth="1"/>
    <col min="3325" max="3325" width="25.54296875" style="361" customWidth="1"/>
    <col min="3326" max="3326" width="0" style="361" hidden="1" customWidth="1"/>
    <col min="3327" max="3327" width="41.7265625" style="361" customWidth="1"/>
    <col min="3328" max="3328" width="10.7265625" style="361" customWidth="1"/>
    <col min="3329" max="3329" width="9.7265625" style="361" customWidth="1"/>
    <col min="3330" max="3330" width="7.453125" style="361" customWidth="1"/>
    <col min="3331" max="3331" width="18" style="361" customWidth="1"/>
    <col min="3332" max="3332" width="10.7265625" style="361" customWidth="1"/>
    <col min="3333" max="3333" width="12.26953125" style="361" customWidth="1"/>
    <col min="3334" max="3334" width="14.453125" style="361" customWidth="1"/>
    <col min="3335" max="3335" width="9.7265625" style="361" bestFit="1" customWidth="1"/>
    <col min="3336" max="3336" width="9.7265625" style="361" customWidth="1"/>
    <col min="3337" max="3337" width="11.26953125" style="361" customWidth="1"/>
    <col min="3338" max="3338" width="9.7265625" style="361" customWidth="1"/>
    <col min="3339" max="3339" width="10.26953125" style="361" customWidth="1"/>
    <col min="3340" max="3340" width="8.54296875" style="361" customWidth="1"/>
    <col min="3341" max="3341" width="10" style="361" customWidth="1"/>
    <col min="3342" max="3342" width="9.54296875" style="361" customWidth="1"/>
    <col min="3343" max="3343" width="7.26953125" style="361" customWidth="1"/>
    <col min="3344" max="3344" width="10.26953125" style="361" customWidth="1"/>
    <col min="3345" max="3345" width="9.453125" style="361" customWidth="1"/>
    <col min="3346" max="3346" width="7.26953125" style="361" customWidth="1"/>
    <col min="3347" max="3349" width="0" style="361" hidden="1" customWidth="1"/>
    <col min="3350" max="3578" width="9.26953125" style="361"/>
    <col min="3579" max="3579" width="4.453125" style="361" customWidth="1"/>
    <col min="3580" max="3580" width="5.7265625" style="361" customWidth="1"/>
    <col min="3581" max="3581" width="25.54296875" style="361" customWidth="1"/>
    <col min="3582" max="3582" width="0" style="361" hidden="1" customWidth="1"/>
    <col min="3583" max="3583" width="41.7265625" style="361" customWidth="1"/>
    <col min="3584" max="3584" width="10.7265625" style="361" customWidth="1"/>
    <col min="3585" max="3585" width="9.7265625" style="361" customWidth="1"/>
    <col min="3586" max="3586" width="7.453125" style="361" customWidth="1"/>
    <col min="3587" max="3587" width="18" style="361" customWidth="1"/>
    <col min="3588" max="3588" width="10.7265625" style="361" customWidth="1"/>
    <col min="3589" max="3589" width="12.26953125" style="361" customWidth="1"/>
    <col min="3590" max="3590" width="14.453125" style="361" customWidth="1"/>
    <col min="3591" max="3591" width="9.7265625" style="361" bestFit="1" customWidth="1"/>
    <col min="3592" max="3592" width="9.7265625" style="361" customWidth="1"/>
    <col min="3593" max="3593" width="11.26953125" style="361" customWidth="1"/>
    <col min="3594" max="3594" width="9.7265625" style="361" customWidth="1"/>
    <col min="3595" max="3595" width="10.26953125" style="361" customWidth="1"/>
    <col min="3596" max="3596" width="8.54296875" style="361" customWidth="1"/>
    <col min="3597" max="3597" width="10" style="361" customWidth="1"/>
    <col min="3598" max="3598" width="9.54296875" style="361" customWidth="1"/>
    <col min="3599" max="3599" width="7.26953125" style="361" customWidth="1"/>
    <col min="3600" max="3600" width="10.26953125" style="361" customWidth="1"/>
    <col min="3601" max="3601" width="9.453125" style="361" customWidth="1"/>
    <col min="3602" max="3602" width="7.26953125" style="361" customWidth="1"/>
    <col min="3603" max="3605" width="0" style="361" hidden="1" customWidth="1"/>
    <col min="3606" max="3834" width="9.26953125" style="361"/>
    <col min="3835" max="3835" width="4.453125" style="361" customWidth="1"/>
    <col min="3836" max="3836" width="5.7265625" style="361" customWidth="1"/>
    <col min="3837" max="3837" width="25.54296875" style="361" customWidth="1"/>
    <col min="3838" max="3838" width="0" style="361" hidden="1" customWidth="1"/>
    <col min="3839" max="3839" width="41.7265625" style="361" customWidth="1"/>
    <col min="3840" max="3840" width="10.7265625" style="361" customWidth="1"/>
    <col min="3841" max="3841" width="9.7265625" style="361" customWidth="1"/>
    <col min="3842" max="3842" width="7.453125" style="361" customWidth="1"/>
    <col min="3843" max="3843" width="18" style="361" customWidth="1"/>
    <col min="3844" max="3844" width="10.7265625" style="361" customWidth="1"/>
    <col min="3845" max="3845" width="12.26953125" style="361" customWidth="1"/>
    <col min="3846" max="3846" width="14.453125" style="361" customWidth="1"/>
    <col min="3847" max="3847" width="9.7265625" style="361" bestFit="1" customWidth="1"/>
    <col min="3848" max="3848" width="9.7265625" style="361" customWidth="1"/>
    <col min="3849" max="3849" width="11.26953125" style="361" customWidth="1"/>
    <col min="3850" max="3850" width="9.7265625" style="361" customWidth="1"/>
    <col min="3851" max="3851" width="10.26953125" style="361" customWidth="1"/>
    <col min="3852" max="3852" width="8.54296875" style="361" customWidth="1"/>
    <col min="3853" max="3853" width="10" style="361" customWidth="1"/>
    <col min="3854" max="3854" width="9.54296875" style="361" customWidth="1"/>
    <col min="3855" max="3855" width="7.26953125" style="361" customWidth="1"/>
    <col min="3856" max="3856" width="10.26953125" style="361" customWidth="1"/>
    <col min="3857" max="3857" width="9.453125" style="361" customWidth="1"/>
    <col min="3858" max="3858" width="7.26953125" style="361" customWidth="1"/>
    <col min="3859" max="3861" width="0" style="361" hidden="1" customWidth="1"/>
    <col min="3862" max="4090" width="9.26953125" style="361"/>
    <col min="4091" max="4091" width="4.453125" style="361" customWidth="1"/>
    <col min="4092" max="4092" width="5.7265625" style="361" customWidth="1"/>
    <col min="4093" max="4093" width="25.54296875" style="361" customWidth="1"/>
    <col min="4094" max="4094" width="0" style="361" hidden="1" customWidth="1"/>
    <col min="4095" max="4095" width="41.7265625" style="361" customWidth="1"/>
    <col min="4096" max="4096" width="10.7265625" style="361" customWidth="1"/>
    <col min="4097" max="4097" width="9.7265625" style="361" customWidth="1"/>
    <col min="4098" max="4098" width="7.453125" style="361" customWidth="1"/>
    <col min="4099" max="4099" width="18" style="361" customWidth="1"/>
    <col min="4100" max="4100" width="10.7265625" style="361" customWidth="1"/>
    <col min="4101" max="4101" width="12.26953125" style="361" customWidth="1"/>
    <col min="4102" max="4102" width="14.453125" style="361" customWidth="1"/>
    <col min="4103" max="4103" width="9.7265625" style="361" bestFit="1" customWidth="1"/>
    <col min="4104" max="4104" width="9.7265625" style="361" customWidth="1"/>
    <col min="4105" max="4105" width="11.26953125" style="361" customWidth="1"/>
    <col min="4106" max="4106" width="9.7265625" style="361" customWidth="1"/>
    <col min="4107" max="4107" width="10.26953125" style="361" customWidth="1"/>
    <col min="4108" max="4108" width="8.54296875" style="361" customWidth="1"/>
    <col min="4109" max="4109" width="10" style="361" customWidth="1"/>
    <col min="4110" max="4110" width="9.54296875" style="361" customWidth="1"/>
    <col min="4111" max="4111" width="7.26953125" style="361" customWidth="1"/>
    <col min="4112" max="4112" width="10.26953125" style="361" customWidth="1"/>
    <col min="4113" max="4113" width="9.453125" style="361" customWidth="1"/>
    <col min="4114" max="4114" width="7.26953125" style="361" customWidth="1"/>
    <col min="4115" max="4117" width="0" style="361" hidden="1" customWidth="1"/>
    <col min="4118" max="4346" width="9.26953125" style="361"/>
    <col min="4347" max="4347" width="4.453125" style="361" customWidth="1"/>
    <col min="4348" max="4348" width="5.7265625" style="361" customWidth="1"/>
    <col min="4349" max="4349" width="25.54296875" style="361" customWidth="1"/>
    <col min="4350" max="4350" width="0" style="361" hidden="1" customWidth="1"/>
    <col min="4351" max="4351" width="41.7265625" style="361" customWidth="1"/>
    <col min="4352" max="4352" width="10.7265625" style="361" customWidth="1"/>
    <col min="4353" max="4353" width="9.7265625" style="361" customWidth="1"/>
    <col min="4354" max="4354" width="7.453125" style="361" customWidth="1"/>
    <col min="4355" max="4355" width="18" style="361" customWidth="1"/>
    <col min="4356" max="4356" width="10.7265625" style="361" customWidth="1"/>
    <col min="4357" max="4357" width="12.26953125" style="361" customWidth="1"/>
    <col min="4358" max="4358" width="14.453125" style="361" customWidth="1"/>
    <col min="4359" max="4359" width="9.7265625" style="361" bestFit="1" customWidth="1"/>
    <col min="4360" max="4360" width="9.7265625" style="361" customWidth="1"/>
    <col min="4361" max="4361" width="11.26953125" style="361" customWidth="1"/>
    <col min="4362" max="4362" width="9.7265625" style="361" customWidth="1"/>
    <col min="4363" max="4363" width="10.26953125" style="361" customWidth="1"/>
    <col min="4364" max="4364" width="8.54296875" style="361" customWidth="1"/>
    <col min="4365" max="4365" width="10" style="361" customWidth="1"/>
    <col min="4366" max="4366" width="9.54296875" style="361" customWidth="1"/>
    <col min="4367" max="4367" width="7.26953125" style="361" customWidth="1"/>
    <col min="4368" max="4368" width="10.26953125" style="361" customWidth="1"/>
    <col min="4369" max="4369" width="9.453125" style="361" customWidth="1"/>
    <col min="4370" max="4370" width="7.26953125" style="361" customWidth="1"/>
    <col min="4371" max="4373" width="0" style="361" hidden="1" customWidth="1"/>
    <col min="4374" max="4602" width="9.26953125" style="361"/>
    <col min="4603" max="4603" width="4.453125" style="361" customWidth="1"/>
    <col min="4604" max="4604" width="5.7265625" style="361" customWidth="1"/>
    <col min="4605" max="4605" width="25.54296875" style="361" customWidth="1"/>
    <col min="4606" max="4606" width="0" style="361" hidden="1" customWidth="1"/>
    <col min="4607" max="4607" width="41.7265625" style="361" customWidth="1"/>
    <col min="4608" max="4608" width="10.7265625" style="361" customWidth="1"/>
    <col min="4609" max="4609" width="9.7265625" style="361" customWidth="1"/>
    <col min="4610" max="4610" width="7.453125" style="361" customWidth="1"/>
    <col min="4611" max="4611" width="18" style="361" customWidth="1"/>
    <col min="4612" max="4612" width="10.7265625" style="361" customWidth="1"/>
    <col min="4613" max="4613" width="12.26953125" style="361" customWidth="1"/>
    <col min="4614" max="4614" width="14.453125" style="361" customWidth="1"/>
    <col min="4615" max="4615" width="9.7265625" style="361" bestFit="1" customWidth="1"/>
    <col min="4616" max="4616" width="9.7265625" style="361" customWidth="1"/>
    <col min="4617" max="4617" width="11.26953125" style="361" customWidth="1"/>
    <col min="4618" max="4618" width="9.7265625" style="361" customWidth="1"/>
    <col min="4619" max="4619" width="10.26953125" style="361" customWidth="1"/>
    <col min="4620" max="4620" width="8.54296875" style="361" customWidth="1"/>
    <col min="4621" max="4621" width="10" style="361" customWidth="1"/>
    <col min="4622" max="4622" width="9.54296875" style="361" customWidth="1"/>
    <col min="4623" max="4623" width="7.26953125" style="361" customWidth="1"/>
    <col min="4624" max="4624" width="10.26953125" style="361" customWidth="1"/>
    <col min="4625" max="4625" width="9.453125" style="361" customWidth="1"/>
    <col min="4626" max="4626" width="7.26953125" style="361" customWidth="1"/>
    <col min="4627" max="4629" width="0" style="361" hidden="1" customWidth="1"/>
    <col min="4630" max="4858" width="9.26953125" style="361"/>
    <col min="4859" max="4859" width="4.453125" style="361" customWidth="1"/>
    <col min="4860" max="4860" width="5.7265625" style="361" customWidth="1"/>
    <col min="4861" max="4861" width="25.54296875" style="361" customWidth="1"/>
    <col min="4862" max="4862" width="0" style="361" hidden="1" customWidth="1"/>
    <col min="4863" max="4863" width="41.7265625" style="361" customWidth="1"/>
    <col min="4864" max="4864" width="10.7265625" style="361" customWidth="1"/>
    <col min="4865" max="4865" width="9.7265625" style="361" customWidth="1"/>
    <col min="4866" max="4866" width="7.453125" style="361" customWidth="1"/>
    <col min="4867" max="4867" width="18" style="361" customWidth="1"/>
    <col min="4868" max="4868" width="10.7265625" style="361" customWidth="1"/>
    <col min="4869" max="4869" width="12.26953125" style="361" customWidth="1"/>
    <col min="4870" max="4870" width="14.453125" style="361" customWidth="1"/>
    <col min="4871" max="4871" width="9.7265625" style="361" bestFit="1" customWidth="1"/>
    <col min="4872" max="4872" width="9.7265625" style="361" customWidth="1"/>
    <col min="4873" max="4873" width="11.26953125" style="361" customWidth="1"/>
    <col min="4874" max="4874" width="9.7265625" style="361" customWidth="1"/>
    <col min="4875" max="4875" width="10.26953125" style="361" customWidth="1"/>
    <col min="4876" max="4876" width="8.54296875" style="361" customWidth="1"/>
    <col min="4877" max="4877" width="10" style="361" customWidth="1"/>
    <col min="4878" max="4878" width="9.54296875" style="361" customWidth="1"/>
    <col min="4879" max="4879" width="7.26953125" style="361" customWidth="1"/>
    <col min="4880" max="4880" width="10.26953125" style="361" customWidth="1"/>
    <col min="4881" max="4881" width="9.453125" style="361" customWidth="1"/>
    <col min="4882" max="4882" width="7.26953125" style="361" customWidth="1"/>
    <col min="4883" max="4885" width="0" style="361" hidden="1" customWidth="1"/>
    <col min="4886" max="5114" width="9.26953125" style="361"/>
    <col min="5115" max="5115" width="4.453125" style="361" customWidth="1"/>
    <col min="5116" max="5116" width="5.7265625" style="361" customWidth="1"/>
    <col min="5117" max="5117" width="25.54296875" style="361" customWidth="1"/>
    <col min="5118" max="5118" width="0" style="361" hidden="1" customWidth="1"/>
    <col min="5119" max="5119" width="41.7265625" style="361" customWidth="1"/>
    <col min="5120" max="5120" width="10.7265625" style="361" customWidth="1"/>
    <col min="5121" max="5121" width="9.7265625" style="361" customWidth="1"/>
    <col min="5122" max="5122" width="7.453125" style="361" customWidth="1"/>
    <col min="5123" max="5123" width="18" style="361" customWidth="1"/>
    <col min="5124" max="5124" width="10.7265625" style="361" customWidth="1"/>
    <col min="5125" max="5125" width="12.26953125" style="361" customWidth="1"/>
    <col min="5126" max="5126" width="14.453125" style="361" customWidth="1"/>
    <col min="5127" max="5127" width="9.7265625" style="361" bestFit="1" customWidth="1"/>
    <col min="5128" max="5128" width="9.7265625" style="361" customWidth="1"/>
    <col min="5129" max="5129" width="11.26953125" style="361" customWidth="1"/>
    <col min="5130" max="5130" width="9.7265625" style="361" customWidth="1"/>
    <col min="5131" max="5131" width="10.26953125" style="361" customWidth="1"/>
    <col min="5132" max="5132" width="8.54296875" style="361" customWidth="1"/>
    <col min="5133" max="5133" width="10" style="361" customWidth="1"/>
    <col min="5134" max="5134" width="9.54296875" style="361" customWidth="1"/>
    <col min="5135" max="5135" width="7.26953125" style="361" customWidth="1"/>
    <col min="5136" max="5136" width="10.26953125" style="361" customWidth="1"/>
    <col min="5137" max="5137" width="9.453125" style="361" customWidth="1"/>
    <col min="5138" max="5138" width="7.26953125" style="361" customWidth="1"/>
    <col min="5139" max="5141" width="0" style="361" hidden="1" customWidth="1"/>
    <col min="5142" max="5370" width="9.26953125" style="361"/>
    <col min="5371" max="5371" width="4.453125" style="361" customWidth="1"/>
    <col min="5372" max="5372" width="5.7265625" style="361" customWidth="1"/>
    <col min="5373" max="5373" width="25.54296875" style="361" customWidth="1"/>
    <col min="5374" max="5374" width="0" style="361" hidden="1" customWidth="1"/>
    <col min="5375" max="5375" width="41.7265625" style="361" customWidth="1"/>
    <col min="5376" max="5376" width="10.7265625" style="361" customWidth="1"/>
    <col min="5377" max="5377" width="9.7265625" style="361" customWidth="1"/>
    <col min="5378" max="5378" width="7.453125" style="361" customWidth="1"/>
    <col min="5379" max="5379" width="18" style="361" customWidth="1"/>
    <col min="5380" max="5380" width="10.7265625" style="361" customWidth="1"/>
    <col min="5381" max="5381" width="12.26953125" style="361" customWidth="1"/>
    <col min="5382" max="5382" width="14.453125" style="361" customWidth="1"/>
    <col min="5383" max="5383" width="9.7265625" style="361" bestFit="1" customWidth="1"/>
    <col min="5384" max="5384" width="9.7265625" style="361" customWidth="1"/>
    <col min="5385" max="5385" width="11.26953125" style="361" customWidth="1"/>
    <col min="5386" max="5386" width="9.7265625" style="361" customWidth="1"/>
    <col min="5387" max="5387" width="10.26953125" style="361" customWidth="1"/>
    <col min="5388" max="5388" width="8.54296875" style="361" customWidth="1"/>
    <col min="5389" max="5389" width="10" style="361" customWidth="1"/>
    <col min="5390" max="5390" width="9.54296875" style="361" customWidth="1"/>
    <col min="5391" max="5391" width="7.26953125" style="361" customWidth="1"/>
    <col min="5392" max="5392" width="10.26953125" style="361" customWidth="1"/>
    <col min="5393" max="5393" width="9.453125" style="361" customWidth="1"/>
    <col min="5394" max="5394" width="7.26953125" style="361" customWidth="1"/>
    <col min="5395" max="5397" width="0" style="361" hidden="1" customWidth="1"/>
    <col min="5398" max="5626" width="9.26953125" style="361"/>
    <col min="5627" max="5627" width="4.453125" style="361" customWidth="1"/>
    <col min="5628" max="5628" width="5.7265625" style="361" customWidth="1"/>
    <col min="5629" max="5629" width="25.54296875" style="361" customWidth="1"/>
    <col min="5630" max="5630" width="0" style="361" hidden="1" customWidth="1"/>
    <col min="5631" max="5631" width="41.7265625" style="361" customWidth="1"/>
    <col min="5632" max="5632" width="10.7265625" style="361" customWidth="1"/>
    <col min="5633" max="5633" width="9.7265625" style="361" customWidth="1"/>
    <col min="5634" max="5634" width="7.453125" style="361" customWidth="1"/>
    <col min="5635" max="5635" width="18" style="361" customWidth="1"/>
    <col min="5636" max="5636" width="10.7265625" style="361" customWidth="1"/>
    <col min="5637" max="5637" width="12.26953125" style="361" customWidth="1"/>
    <col min="5638" max="5638" width="14.453125" style="361" customWidth="1"/>
    <col min="5639" max="5639" width="9.7265625" style="361" bestFit="1" customWidth="1"/>
    <col min="5640" max="5640" width="9.7265625" style="361" customWidth="1"/>
    <col min="5641" max="5641" width="11.26953125" style="361" customWidth="1"/>
    <col min="5642" max="5642" width="9.7265625" style="361" customWidth="1"/>
    <col min="5643" max="5643" width="10.26953125" style="361" customWidth="1"/>
    <col min="5644" max="5644" width="8.54296875" style="361" customWidth="1"/>
    <col min="5645" max="5645" width="10" style="361" customWidth="1"/>
    <col min="5646" max="5646" width="9.54296875" style="361" customWidth="1"/>
    <col min="5647" max="5647" width="7.26953125" style="361" customWidth="1"/>
    <col min="5648" max="5648" width="10.26953125" style="361" customWidth="1"/>
    <col min="5649" max="5649" width="9.453125" style="361" customWidth="1"/>
    <col min="5650" max="5650" width="7.26953125" style="361" customWidth="1"/>
    <col min="5651" max="5653" width="0" style="361" hidden="1" customWidth="1"/>
    <col min="5654" max="5882" width="9.26953125" style="361"/>
    <col min="5883" max="5883" width="4.453125" style="361" customWidth="1"/>
    <col min="5884" max="5884" width="5.7265625" style="361" customWidth="1"/>
    <col min="5885" max="5885" width="25.54296875" style="361" customWidth="1"/>
    <col min="5886" max="5886" width="0" style="361" hidden="1" customWidth="1"/>
    <col min="5887" max="5887" width="41.7265625" style="361" customWidth="1"/>
    <col min="5888" max="5888" width="10.7265625" style="361" customWidth="1"/>
    <col min="5889" max="5889" width="9.7265625" style="361" customWidth="1"/>
    <col min="5890" max="5890" width="7.453125" style="361" customWidth="1"/>
    <col min="5891" max="5891" width="18" style="361" customWidth="1"/>
    <col min="5892" max="5892" width="10.7265625" style="361" customWidth="1"/>
    <col min="5893" max="5893" width="12.26953125" style="361" customWidth="1"/>
    <col min="5894" max="5894" width="14.453125" style="361" customWidth="1"/>
    <col min="5895" max="5895" width="9.7265625" style="361" bestFit="1" customWidth="1"/>
    <col min="5896" max="5896" width="9.7265625" style="361" customWidth="1"/>
    <col min="5897" max="5897" width="11.26953125" style="361" customWidth="1"/>
    <col min="5898" max="5898" width="9.7265625" style="361" customWidth="1"/>
    <col min="5899" max="5899" width="10.26953125" style="361" customWidth="1"/>
    <col min="5900" max="5900" width="8.54296875" style="361" customWidth="1"/>
    <col min="5901" max="5901" width="10" style="361" customWidth="1"/>
    <col min="5902" max="5902" width="9.54296875" style="361" customWidth="1"/>
    <col min="5903" max="5903" width="7.26953125" style="361" customWidth="1"/>
    <col min="5904" max="5904" width="10.26953125" style="361" customWidth="1"/>
    <col min="5905" max="5905" width="9.453125" style="361" customWidth="1"/>
    <col min="5906" max="5906" width="7.26953125" style="361" customWidth="1"/>
    <col min="5907" max="5909" width="0" style="361" hidden="1" customWidth="1"/>
    <col min="5910" max="6138" width="9.26953125" style="361"/>
    <col min="6139" max="6139" width="4.453125" style="361" customWidth="1"/>
    <col min="6140" max="6140" width="5.7265625" style="361" customWidth="1"/>
    <col min="6141" max="6141" width="25.54296875" style="361" customWidth="1"/>
    <col min="6142" max="6142" width="0" style="361" hidden="1" customWidth="1"/>
    <col min="6143" max="6143" width="41.7265625" style="361" customWidth="1"/>
    <col min="6144" max="6144" width="10.7265625" style="361" customWidth="1"/>
    <col min="6145" max="6145" width="9.7265625" style="361" customWidth="1"/>
    <col min="6146" max="6146" width="7.453125" style="361" customWidth="1"/>
    <col min="6147" max="6147" width="18" style="361" customWidth="1"/>
    <col min="6148" max="6148" width="10.7265625" style="361" customWidth="1"/>
    <col min="6149" max="6149" width="12.26953125" style="361" customWidth="1"/>
    <col min="6150" max="6150" width="14.453125" style="361" customWidth="1"/>
    <col min="6151" max="6151" width="9.7265625" style="361" bestFit="1" customWidth="1"/>
    <col min="6152" max="6152" width="9.7265625" style="361" customWidth="1"/>
    <col min="6153" max="6153" width="11.26953125" style="361" customWidth="1"/>
    <col min="6154" max="6154" width="9.7265625" style="361" customWidth="1"/>
    <col min="6155" max="6155" width="10.26953125" style="361" customWidth="1"/>
    <col min="6156" max="6156" width="8.54296875" style="361" customWidth="1"/>
    <col min="6157" max="6157" width="10" style="361" customWidth="1"/>
    <col min="6158" max="6158" width="9.54296875" style="361" customWidth="1"/>
    <col min="6159" max="6159" width="7.26953125" style="361" customWidth="1"/>
    <col min="6160" max="6160" width="10.26953125" style="361" customWidth="1"/>
    <col min="6161" max="6161" width="9.453125" style="361" customWidth="1"/>
    <col min="6162" max="6162" width="7.26953125" style="361" customWidth="1"/>
    <col min="6163" max="6165" width="0" style="361" hidden="1" customWidth="1"/>
    <col min="6166" max="6394" width="9.26953125" style="361"/>
    <col min="6395" max="6395" width="4.453125" style="361" customWidth="1"/>
    <col min="6396" max="6396" width="5.7265625" style="361" customWidth="1"/>
    <col min="6397" max="6397" width="25.54296875" style="361" customWidth="1"/>
    <col min="6398" max="6398" width="0" style="361" hidden="1" customWidth="1"/>
    <col min="6399" max="6399" width="41.7265625" style="361" customWidth="1"/>
    <col min="6400" max="6400" width="10.7265625" style="361" customWidth="1"/>
    <col min="6401" max="6401" width="9.7265625" style="361" customWidth="1"/>
    <col min="6402" max="6402" width="7.453125" style="361" customWidth="1"/>
    <col min="6403" max="6403" width="18" style="361" customWidth="1"/>
    <col min="6404" max="6404" width="10.7265625" style="361" customWidth="1"/>
    <col min="6405" max="6405" width="12.26953125" style="361" customWidth="1"/>
    <col min="6406" max="6406" width="14.453125" style="361" customWidth="1"/>
    <col min="6407" max="6407" width="9.7265625" style="361" bestFit="1" customWidth="1"/>
    <col min="6408" max="6408" width="9.7265625" style="361" customWidth="1"/>
    <col min="6409" max="6409" width="11.26953125" style="361" customWidth="1"/>
    <col min="6410" max="6410" width="9.7265625" style="361" customWidth="1"/>
    <col min="6411" max="6411" width="10.26953125" style="361" customWidth="1"/>
    <col min="6412" max="6412" width="8.54296875" style="361" customWidth="1"/>
    <col min="6413" max="6413" width="10" style="361" customWidth="1"/>
    <col min="6414" max="6414" width="9.54296875" style="361" customWidth="1"/>
    <col min="6415" max="6415" width="7.26953125" style="361" customWidth="1"/>
    <col min="6416" max="6416" width="10.26953125" style="361" customWidth="1"/>
    <col min="6417" max="6417" width="9.453125" style="361" customWidth="1"/>
    <col min="6418" max="6418" width="7.26953125" style="361" customWidth="1"/>
    <col min="6419" max="6421" width="0" style="361" hidden="1" customWidth="1"/>
    <col min="6422" max="6650" width="9.26953125" style="361"/>
    <col min="6651" max="6651" width="4.453125" style="361" customWidth="1"/>
    <col min="6652" max="6652" width="5.7265625" style="361" customWidth="1"/>
    <col min="6653" max="6653" width="25.54296875" style="361" customWidth="1"/>
    <col min="6654" max="6654" width="0" style="361" hidden="1" customWidth="1"/>
    <col min="6655" max="6655" width="41.7265625" style="361" customWidth="1"/>
    <col min="6656" max="6656" width="10.7265625" style="361" customWidth="1"/>
    <col min="6657" max="6657" width="9.7265625" style="361" customWidth="1"/>
    <col min="6658" max="6658" width="7.453125" style="361" customWidth="1"/>
    <col min="6659" max="6659" width="18" style="361" customWidth="1"/>
    <col min="6660" max="6660" width="10.7265625" style="361" customWidth="1"/>
    <col min="6661" max="6661" width="12.26953125" style="361" customWidth="1"/>
    <col min="6662" max="6662" width="14.453125" style="361" customWidth="1"/>
    <col min="6663" max="6663" width="9.7265625" style="361" bestFit="1" customWidth="1"/>
    <col min="6664" max="6664" width="9.7265625" style="361" customWidth="1"/>
    <col min="6665" max="6665" width="11.26953125" style="361" customWidth="1"/>
    <col min="6666" max="6666" width="9.7265625" style="361" customWidth="1"/>
    <col min="6667" max="6667" width="10.26953125" style="361" customWidth="1"/>
    <col min="6668" max="6668" width="8.54296875" style="361" customWidth="1"/>
    <col min="6669" max="6669" width="10" style="361" customWidth="1"/>
    <col min="6670" max="6670" width="9.54296875" style="361" customWidth="1"/>
    <col min="6671" max="6671" width="7.26953125" style="361" customWidth="1"/>
    <col min="6672" max="6672" width="10.26953125" style="361" customWidth="1"/>
    <col min="6673" max="6673" width="9.453125" style="361" customWidth="1"/>
    <col min="6674" max="6674" width="7.26953125" style="361" customWidth="1"/>
    <col min="6675" max="6677" width="0" style="361" hidden="1" customWidth="1"/>
    <col min="6678" max="6906" width="9.26953125" style="361"/>
    <col min="6907" max="6907" width="4.453125" style="361" customWidth="1"/>
    <col min="6908" max="6908" width="5.7265625" style="361" customWidth="1"/>
    <col min="6909" max="6909" width="25.54296875" style="361" customWidth="1"/>
    <col min="6910" max="6910" width="0" style="361" hidden="1" customWidth="1"/>
    <col min="6911" max="6911" width="41.7265625" style="361" customWidth="1"/>
    <col min="6912" max="6912" width="10.7265625" style="361" customWidth="1"/>
    <col min="6913" max="6913" width="9.7265625" style="361" customWidth="1"/>
    <col min="6914" max="6914" width="7.453125" style="361" customWidth="1"/>
    <col min="6915" max="6915" width="18" style="361" customWidth="1"/>
    <col min="6916" max="6916" width="10.7265625" style="361" customWidth="1"/>
    <col min="6917" max="6917" width="12.26953125" style="361" customWidth="1"/>
    <col min="6918" max="6918" width="14.453125" style="361" customWidth="1"/>
    <col min="6919" max="6919" width="9.7265625" style="361" bestFit="1" customWidth="1"/>
    <col min="6920" max="6920" width="9.7265625" style="361" customWidth="1"/>
    <col min="6921" max="6921" width="11.26953125" style="361" customWidth="1"/>
    <col min="6922" max="6922" width="9.7265625" style="361" customWidth="1"/>
    <col min="6923" max="6923" width="10.26953125" style="361" customWidth="1"/>
    <col min="6924" max="6924" width="8.54296875" style="361" customWidth="1"/>
    <col min="6925" max="6925" width="10" style="361" customWidth="1"/>
    <col min="6926" max="6926" width="9.54296875" style="361" customWidth="1"/>
    <col min="6927" max="6927" width="7.26953125" style="361" customWidth="1"/>
    <col min="6928" max="6928" width="10.26953125" style="361" customWidth="1"/>
    <col min="6929" max="6929" width="9.453125" style="361" customWidth="1"/>
    <col min="6930" max="6930" width="7.26953125" style="361" customWidth="1"/>
    <col min="6931" max="6933" width="0" style="361" hidden="1" customWidth="1"/>
    <col min="6934" max="7162" width="9.26953125" style="361"/>
    <col min="7163" max="7163" width="4.453125" style="361" customWidth="1"/>
    <col min="7164" max="7164" width="5.7265625" style="361" customWidth="1"/>
    <col min="7165" max="7165" width="25.54296875" style="361" customWidth="1"/>
    <col min="7166" max="7166" width="0" style="361" hidden="1" customWidth="1"/>
    <col min="7167" max="7167" width="41.7265625" style="361" customWidth="1"/>
    <col min="7168" max="7168" width="10.7265625" style="361" customWidth="1"/>
    <col min="7169" max="7169" width="9.7265625" style="361" customWidth="1"/>
    <col min="7170" max="7170" width="7.453125" style="361" customWidth="1"/>
    <col min="7171" max="7171" width="18" style="361" customWidth="1"/>
    <col min="7172" max="7172" width="10.7265625" style="361" customWidth="1"/>
    <col min="7173" max="7173" width="12.26953125" style="361" customWidth="1"/>
    <col min="7174" max="7174" width="14.453125" style="361" customWidth="1"/>
    <col min="7175" max="7175" width="9.7265625" style="361" bestFit="1" customWidth="1"/>
    <col min="7176" max="7176" width="9.7265625" style="361" customWidth="1"/>
    <col min="7177" max="7177" width="11.26953125" style="361" customWidth="1"/>
    <col min="7178" max="7178" width="9.7265625" style="361" customWidth="1"/>
    <col min="7179" max="7179" width="10.26953125" style="361" customWidth="1"/>
    <col min="7180" max="7180" width="8.54296875" style="361" customWidth="1"/>
    <col min="7181" max="7181" width="10" style="361" customWidth="1"/>
    <col min="7182" max="7182" width="9.54296875" style="361" customWidth="1"/>
    <col min="7183" max="7183" width="7.26953125" style="361" customWidth="1"/>
    <col min="7184" max="7184" width="10.26953125" style="361" customWidth="1"/>
    <col min="7185" max="7185" width="9.453125" style="361" customWidth="1"/>
    <col min="7186" max="7186" width="7.26953125" style="361" customWidth="1"/>
    <col min="7187" max="7189" width="0" style="361" hidden="1" customWidth="1"/>
    <col min="7190" max="7418" width="9.26953125" style="361"/>
    <col min="7419" max="7419" width="4.453125" style="361" customWidth="1"/>
    <col min="7420" max="7420" width="5.7265625" style="361" customWidth="1"/>
    <col min="7421" max="7421" width="25.54296875" style="361" customWidth="1"/>
    <col min="7422" max="7422" width="0" style="361" hidden="1" customWidth="1"/>
    <col min="7423" max="7423" width="41.7265625" style="361" customWidth="1"/>
    <col min="7424" max="7424" width="10.7265625" style="361" customWidth="1"/>
    <col min="7425" max="7425" width="9.7265625" style="361" customWidth="1"/>
    <col min="7426" max="7426" width="7.453125" style="361" customWidth="1"/>
    <col min="7427" max="7427" width="18" style="361" customWidth="1"/>
    <col min="7428" max="7428" width="10.7265625" style="361" customWidth="1"/>
    <col min="7429" max="7429" width="12.26953125" style="361" customWidth="1"/>
    <col min="7430" max="7430" width="14.453125" style="361" customWidth="1"/>
    <col min="7431" max="7431" width="9.7265625" style="361" bestFit="1" customWidth="1"/>
    <col min="7432" max="7432" width="9.7265625" style="361" customWidth="1"/>
    <col min="7433" max="7433" width="11.26953125" style="361" customWidth="1"/>
    <col min="7434" max="7434" width="9.7265625" style="361" customWidth="1"/>
    <col min="7435" max="7435" width="10.26953125" style="361" customWidth="1"/>
    <col min="7436" max="7436" width="8.54296875" style="361" customWidth="1"/>
    <col min="7437" max="7437" width="10" style="361" customWidth="1"/>
    <col min="7438" max="7438" width="9.54296875" style="361" customWidth="1"/>
    <col min="7439" max="7439" width="7.26953125" style="361" customWidth="1"/>
    <col min="7440" max="7440" width="10.26953125" style="361" customWidth="1"/>
    <col min="7441" max="7441" width="9.453125" style="361" customWidth="1"/>
    <col min="7442" max="7442" width="7.26953125" style="361" customWidth="1"/>
    <col min="7443" max="7445" width="0" style="361" hidden="1" customWidth="1"/>
    <col min="7446" max="7674" width="9.26953125" style="361"/>
    <col min="7675" max="7675" width="4.453125" style="361" customWidth="1"/>
    <col min="7676" max="7676" width="5.7265625" style="361" customWidth="1"/>
    <col min="7677" max="7677" width="25.54296875" style="361" customWidth="1"/>
    <col min="7678" max="7678" width="0" style="361" hidden="1" customWidth="1"/>
    <col min="7679" max="7679" width="41.7265625" style="361" customWidth="1"/>
    <col min="7680" max="7680" width="10.7265625" style="361" customWidth="1"/>
    <col min="7681" max="7681" width="9.7265625" style="361" customWidth="1"/>
    <col min="7682" max="7682" width="7.453125" style="361" customWidth="1"/>
    <col min="7683" max="7683" width="18" style="361" customWidth="1"/>
    <col min="7684" max="7684" width="10.7265625" style="361" customWidth="1"/>
    <col min="7685" max="7685" width="12.26953125" style="361" customWidth="1"/>
    <col min="7686" max="7686" width="14.453125" style="361" customWidth="1"/>
    <col min="7687" max="7687" width="9.7265625" style="361" bestFit="1" customWidth="1"/>
    <col min="7688" max="7688" width="9.7265625" style="361" customWidth="1"/>
    <col min="7689" max="7689" width="11.26953125" style="361" customWidth="1"/>
    <col min="7690" max="7690" width="9.7265625" style="361" customWidth="1"/>
    <col min="7691" max="7691" width="10.26953125" style="361" customWidth="1"/>
    <col min="7692" max="7692" width="8.54296875" style="361" customWidth="1"/>
    <col min="7693" max="7693" width="10" style="361" customWidth="1"/>
    <col min="7694" max="7694" width="9.54296875" style="361" customWidth="1"/>
    <col min="7695" max="7695" width="7.26953125" style="361" customWidth="1"/>
    <col min="7696" max="7696" width="10.26953125" style="361" customWidth="1"/>
    <col min="7697" max="7697" width="9.453125" style="361" customWidth="1"/>
    <col min="7698" max="7698" width="7.26953125" style="361" customWidth="1"/>
    <col min="7699" max="7701" width="0" style="361" hidden="1" customWidth="1"/>
    <col min="7702" max="7930" width="9.26953125" style="361"/>
    <col min="7931" max="7931" width="4.453125" style="361" customWidth="1"/>
    <col min="7932" max="7932" width="5.7265625" style="361" customWidth="1"/>
    <col min="7933" max="7933" width="25.54296875" style="361" customWidth="1"/>
    <col min="7934" max="7934" width="0" style="361" hidden="1" customWidth="1"/>
    <col min="7935" max="7935" width="41.7265625" style="361" customWidth="1"/>
    <col min="7936" max="7936" width="10.7265625" style="361" customWidth="1"/>
    <col min="7937" max="7937" width="9.7265625" style="361" customWidth="1"/>
    <col min="7938" max="7938" width="7.453125" style="361" customWidth="1"/>
    <col min="7939" max="7939" width="18" style="361" customWidth="1"/>
    <col min="7940" max="7940" width="10.7265625" style="361" customWidth="1"/>
    <col min="7941" max="7941" width="12.26953125" style="361" customWidth="1"/>
    <col min="7942" max="7942" width="14.453125" style="361" customWidth="1"/>
    <col min="7943" max="7943" width="9.7265625" style="361" bestFit="1" customWidth="1"/>
    <col min="7944" max="7944" width="9.7265625" style="361" customWidth="1"/>
    <col min="7945" max="7945" width="11.26953125" style="361" customWidth="1"/>
    <col min="7946" max="7946" width="9.7265625" style="361" customWidth="1"/>
    <col min="7947" max="7947" width="10.26953125" style="361" customWidth="1"/>
    <col min="7948" max="7948" width="8.54296875" style="361" customWidth="1"/>
    <col min="7949" max="7949" width="10" style="361" customWidth="1"/>
    <col min="7950" max="7950" width="9.54296875" style="361" customWidth="1"/>
    <col min="7951" max="7951" width="7.26953125" style="361" customWidth="1"/>
    <col min="7952" max="7952" width="10.26953125" style="361" customWidth="1"/>
    <col min="7953" max="7953" width="9.453125" style="361" customWidth="1"/>
    <col min="7954" max="7954" width="7.26953125" style="361" customWidth="1"/>
    <col min="7955" max="7957" width="0" style="361" hidden="1" customWidth="1"/>
    <col min="7958" max="8186" width="9.26953125" style="361"/>
    <col min="8187" max="8187" width="4.453125" style="361" customWidth="1"/>
    <col min="8188" max="8188" width="5.7265625" style="361" customWidth="1"/>
    <col min="8189" max="8189" width="25.54296875" style="361" customWidth="1"/>
    <col min="8190" max="8190" width="0" style="361" hidden="1" customWidth="1"/>
    <col min="8191" max="8191" width="41.7265625" style="361" customWidth="1"/>
    <col min="8192" max="8192" width="10.7265625" style="361" customWidth="1"/>
    <col min="8193" max="8193" width="9.7265625" style="361" customWidth="1"/>
    <col min="8194" max="8194" width="7.453125" style="361" customWidth="1"/>
    <col min="8195" max="8195" width="18" style="361" customWidth="1"/>
    <col min="8196" max="8196" width="10.7265625" style="361" customWidth="1"/>
    <col min="8197" max="8197" width="12.26953125" style="361" customWidth="1"/>
    <col min="8198" max="8198" width="14.453125" style="361" customWidth="1"/>
    <col min="8199" max="8199" width="9.7265625" style="361" bestFit="1" customWidth="1"/>
    <col min="8200" max="8200" width="9.7265625" style="361" customWidth="1"/>
    <col min="8201" max="8201" width="11.26953125" style="361" customWidth="1"/>
    <col min="8202" max="8202" width="9.7265625" style="361" customWidth="1"/>
    <col min="8203" max="8203" width="10.26953125" style="361" customWidth="1"/>
    <col min="8204" max="8204" width="8.54296875" style="361" customWidth="1"/>
    <col min="8205" max="8205" width="10" style="361" customWidth="1"/>
    <col min="8206" max="8206" width="9.54296875" style="361" customWidth="1"/>
    <col min="8207" max="8207" width="7.26953125" style="361" customWidth="1"/>
    <col min="8208" max="8208" width="10.26953125" style="361" customWidth="1"/>
    <col min="8209" max="8209" width="9.453125" style="361" customWidth="1"/>
    <col min="8210" max="8210" width="7.26953125" style="361" customWidth="1"/>
    <col min="8211" max="8213" width="0" style="361" hidden="1" customWidth="1"/>
    <col min="8214" max="8442" width="9.26953125" style="361"/>
    <col min="8443" max="8443" width="4.453125" style="361" customWidth="1"/>
    <col min="8444" max="8444" width="5.7265625" style="361" customWidth="1"/>
    <col min="8445" max="8445" width="25.54296875" style="361" customWidth="1"/>
    <col min="8446" max="8446" width="0" style="361" hidden="1" customWidth="1"/>
    <col min="8447" max="8447" width="41.7265625" style="361" customWidth="1"/>
    <col min="8448" max="8448" width="10.7265625" style="361" customWidth="1"/>
    <col min="8449" max="8449" width="9.7265625" style="361" customWidth="1"/>
    <col min="8450" max="8450" width="7.453125" style="361" customWidth="1"/>
    <col min="8451" max="8451" width="18" style="361" customWidth="1"/>
    <col min="8452" max="8452" width="10.7265625" style="361" customWidth="1"/>
    <col min="8453" max="8453" width="12.26953125" style="361" customWidth="1"/>
    <col min="8454" max="8454" width="14.453125" style="361" customWidth="1"/>
    <col min="8455" max="8455" width="9.7265625" style="361" bestFit="1" customWidth="1"/>
    <col min="8456" max="8456" width="9.7265625" style="361" customWidth="1"/>
    <col min="8457" max="8457" width="11.26953125" style="361" customWidth="1"/>
    <col min="8458" max="8458" width="9.7265625" style="361" customWidth="1"/>
    <col min="8459" max="8459" width="10.26953125" style="361" customWidth="1"/>
    <col min="8460" max="8460" width="8.54296875" style="361" customWidth="1"/>
    <col min="8461" max="8461" width="10" style="361" customWidth="1"/>
    <col min="8462" max="8462" width="9.54296875" style="361" customWidth="1"/>
    <col min="8463" max="8463" width="7.26953125" style="361" customWidth="1"/>
    <col min="8464" max="8464" width="10.26953125" style="361" customWidth="1"/>
    <col min="8465" max="8465" width="9.453125" style="361" customWidth="1"/>
    <col min="8466" max="8466" width="7.26953125" style="361" customWidth="1"/>
    <col min="8467" max="8469" width="0" style="361" hidden="1" customWidth="1"/>
    <col min="8470" max="8698" width="9.26953125" style="361"/>
    <col min="8699" max="8699" width="4.453125" style="361" customWidth="1"/>
    <col min="8700" max="8700" width="5.7265625" style="361" customWidth="1"/>
    <col min="8701" max="8701" width="25.54296875" style="361" customWidth="1"/>
    <col min="8702" max="8702" width="0" style="361" hidden="1" customWidth="1"/>
    <col min="8703" max="8703" width="41.7265625" style="361" customWidth="1"/>
    <col min="8704" max="8704" width="10.7265625" style="361" customWidth="1"/>
    <col min="8705" max="8705" width="9.7265625" style="361" customWidth="1"/>
    <col min="8706" max="8706" width="7.453125" style="361" customWidth="1"/>
    <col min="8707" max="8707" width="18" style="361" customWidth="1"/>
    <col min="8708" max="8708" width="10.7265625" style="361" customWidth="1"/>
    <col min="8709" max="8709" width="12.26953125" style="361" customWidth="1"/>
    <col min="8710" max="8710" width="14.453125" style="361" customWidth="1"/>
    <col min="8711" max="8711" width="9.7265625" style="361" bestFit="1" customWidth="1"/>
    <col min="8712" max="8712" width="9.7265625" style="361" customWidth="1"/>
    <col min="8713" max="8713" width="11.26953125" style="361" customWidth="1"/>
    <col min="8714" max="8714" width="9.7265625" style="361" customWidth="1"/>
    <col min="8715" max="8715" width="10.26953125" style="361" customWidth="1"/>
    <col min="8716" max="8716" width="8.54296875" style="361" customWidth="1"/>
    <col min="8717" max="8717" width="10" style="361" customWidth="1"/>
    <col min="8718" max="8718" width="9.54296875" style="361" customWidth="1"/>
    <col min="8719" max="8719" width="7.26953125" style="361" customWidth="1"/>
    <col min="8720" max="8720" width="10.26953125" style="361" customWidth="1"/>
    <col min="8721" max="8721" width="9.453125" style="361" customWidth="1"/>
    <col min="8722" max="8722" width="7.26953125" style="361" customWidth="1"/>
    <col min="8723" max="8725" width="0" style="361" hidden="1" customWidth="1"/>
    <col min="8726" max="8954" width="9.26953125" style="361"/>
    <col min="8955" max="8955" width="4.453125" style="361" customWidth="1"/>
    <col min="8956" max="8956" width="5.7265625" style="361" customWidth="1"/>
    <col min="8957" max="8957" width="25.54296875" style="361" customWidth="1"/>
    <col min="8958" max="8958" width="0" style="361" hidden="1" customWidth="1"/>
    <col min="8959" max="8959" width="41.7265625" style="361" customWidth="1"/>
    <col min="8960" max="8960" width="10.7265625" style="361" customWidth="1"/>
    <col min="8961" max="8961" width="9.7265625" style="361" customWidth="1"/>
    <col min="8962" max="8962" width="7.453125" style="361" customWidth="1"/>
    <col min="8963" max="8963" width="18" style="361" customWidth="1"/>
    <col min="8964" max="8964" width="10.7265625" style="361" customWidth="1"/>
    <col min="8965" max="8965" width="12.26953125" style="361" customWidth="1"/>
    <col min="8966" max="8966" width="14.453125" style="361" customWidth="1"/>
    <col min="8967" max="8967" width="9.7265625" style="361" bestFit="1" customWidth="1"/>
    <col min="8968" max="8968" width="9.7265625" style="361" customWidth="1"/>
    <col min="8969" max="8969" width="11.26953125" style="361" customWidth="1"/>
    <col min="8970" max="8970" width="9.7265625" style="361" customWidth="1"/>
    <col min="8971" max="8971" width="10.26953125" style="361" customWidth="1"/>
    <col min="8972" max="8972" width="8.54296875" style="361" customWidth="1"/>
    <col min="8973" max="8973" width="10" style="361" customWidth="1"/>
    <col min="8974" max="8974" width="9.54296875" style="361" customWidth="1"/>
    <col min="8975" max="8975" width="7.26953125" style="361" customWidth="1"/>
    <col min="8976" max="8976" width="10.26953125" style="361" customWidth="1"/>
    <col min="8977" max="8977" width="9.453125" style="361" customWidth="1"/>
    <col min="8978" max="8978" width="7.26953125" style="361" customWidth="1"/>
    <col min="8979" max="8981" width="0" style="361" hidden="1" customWidth="1"/>
    <col min="8982" max="9210" width="9.26953125" style="361"/>
    <col min="9211" max="9211" width="4.453125" style="361" customWidth="1"/>
    <col min="9212" max="9212" width="5.7265625" style="361" customWidth="1"/>
    <col min="9213" max="9213" width="25.54296875" style="361" customWidth="1"/>
    <col min="9214" max="9214" width="0" style="361" hidden="1" customWidth="1"/>
    <col min="9215" max="9215" width="41.7265625" style="361" customWidth="1"/>
    <col min="9216" max="9216" width="10.7265625" style="361" customWidth="1"/>
    <col min="9217" max="9217" width="9.7265625" style="361" customWidth="1"/>
    <col min="9218" max="9218" width="7.453125" style="361" customWidth="1"/>
    <col min="9219" max="9219" width="18" style="361" customWidth="1"/>
    <col min="9220" max="9220" width="10.7265625" style="361" customWidth="1"/>
    <col min="9221" max="9221" width="12.26953125" style="361" customWidth="1"/>
    <col min="9222" max="9222" width="14.453125" style="361" customWidth="1"/>
    <col min="9223" max="9223" width="9.7265625" style="361" bestFit="1" customWidth="1"/>
    <col min="9224" max="9224" width="9.7265625" style="361" customWidth="1"/>
    <col min="9225" max="9225" width="11.26953125" style="361" customWidth="1"/>
    <col min="9226" max="9226" width="9.7265625" style="361" customWidth="1"/>
    <col min="9227" max="9227" width="10.26953125" style="361" customWidth="1"/>
    <col min="9228" max="9228" width="8.54296875" style="361" customWidth="1"/>
    <col min="9229" max="9229" width="10" style="361" customWidth="1"/>
    <col min="9230" max="9230" width="9.54296875" style="361" customWidth="1"/>
    <col min="9231" max="9231" width="7.26953125" style="361" customWidth="1"/>
    <col min="9232" max="9232" width="10.26953125" style="361" customWidth="1"/>
    <col min="9233" max="9233" width="9.453125" style="361" customWidth="1"/>
    <col min="9234" max="9234" width="7.26953125" style="361" customWidth="1"/>
    <col min="9235" max="9237" width="0" style="361" hidden="1" customWidth="1"/>
    <col min="9238" max="9466" width="9.26953125" style="361"/>
    <col min="9467" max="9467" width="4.453125" style="361" customWidth="1"/>
    <col min="9468" max="9468" width="5.7265625" style="361" customWidth="1"/>
    <col min="9469" max="9469" width="25.54296875" style="361" customWidth="1"/>
    <col min="9470" max="9470" width="0" style="361" hidden="1" customWidth="1"/>
    <col min="9471" max="9471" width="41.7265625" style="361" customWidth="1"/>
    <col min="9472" max="9472" width="10.7265625" style="361" customWidth="1"/>
    <col min="9473" max="9473" width="9.7265625" style="361" customWidth="1"/>
    <col min="9474" max="9474" width="7.453125" style="361" customWidth="1"/>
    <col min="9475" max="9475" width="18" style="361" customWidth="1"/>
    <col min="9476" max="9476" width="10.7265625" style="361" customWidth="1"/>
    <col min="9477" max="9477" width="12.26953125" style="361" customWidth="1"/>
    <col min="9478" max="9478" width="14.453125" style="361" customWidth="1"/>
    <col min="9479" max="9479" width="9.7265625" style="361" bestFit="1" customWidth="1"/>
    <col min="9480" max="9480" width="9.7265625" style="361" customWidth="1"/>
    <col min="9481" max="9481" width="11.26953125" style="361" customWidth="1"/>
    <col min="9482" max="9482" width="9.7265625" style="361" customWidth="1"/>
    <col min="9483" max="9483" width="10.26953125" style="361" customWidth="1"/>
    <col min="9484" max="9484" width="8.54296875" style="361" customWidth="1"/>
    <col min="9485" max="9485" width="10" style="361" customWidth="1"/>
    <col min="9486" max="9486" width="9.54296875" style="361" customWidth="1"/>
    <col min="9487" max="9487" width="7.26953125" style="361" customWidth="1"/>
    <col min="9488" max="9488" width="10.26953125" style="361" customWidth="1"/>
    <col min="9489" max="9489" width="9.453125" style="361" customWidth="1"/>
    <col min="9490" max="9490" width="7.26953125" style="361" customWidth="1"/>
    <col min="9491" max="9493" width="0" style="361" hidden="1" customWidth="1"/>
    <col min="9494" max="9722" width="9.26953125" style="361"/>
    <col min="9723" max="9723" width="4.453125" style="361" customWidth="1"/>
    <col min="9724" max="9724" width="5.7265625" style="361" customWidth="1"/>
    <col min="9725" max="9725" width="25.54296875" style="361" customWidth="1"/>
    <col min="9726" max="9726" width="0" style="361" hidden="1" customWidth="1"/>
    <col min="9727" max="9727" width="41.7265625" style="361" customWidth="1"/>
    <col min="9728" max="9728" width="10.7265625" style="361" customWidth="1"/>
    <col min="9729" max="9729" width="9.7265625" style="361" customWidth="1"/>
    <col min="9730" max="9730" width="7.453125" style="361" customWidth="1"/>
    <col min="9731" max="9731" width="18" style="361" customWidth="1"/>
    <col min="9732" max="9732" width="10.7265625" style="361" customWidth="1"/>
    <col min="9733" max="9733" width="12.26953125" style="361" customWidth="1"/>
    <col min="9734" max="9734" width="14.453125" style="361" customWidth="1"/>
    <col min="9735" max="9735" width="9.7265625" style="361" bestFit="1" customWidth="1"/>
    <col min="9736" max="9736" width="9.7265625" style="361" customWidth="1"/>
    <col min="9737" max="9737" width="11.26953125" style="361" customWidth="1"/>
    <col min="9738" max="9738" width="9.7265625" style="361" customWidth="1"/>
    <col min="9739" max="9739" width="10.26953125" style="361" customWidth="1"/>
    <col min="9740" max="9740" width="8.54296875" style="361" customWidth="1"/>
    <col min="9741" max="9741" width="10" style="361" customWidth="1"/>
    <col min="9742" max="9742" width="9.54296875" style="361" customWidth="1"/>
    <col min="9743" max="9743" width="7.26953125" style="361" customWidth="1"/>
    <col min="9744" max="9744" width="10.26953125" style="361" customWidth="1"/>
    <col min="9745" max="9745" width="9.453125" style="361" customWidth="1"/>
    <col min="9746" max="9746" width="7.26953125" style="361" customWidth="1"/>
    <col min="9747" max="9749" width="0" style="361" hidden="1" customWidth="1"/>
    <col min="9750" max="9978" width="9.26953125" style="361"/>
    <col min="9979" max="9979" width="4.453125" style="361" customWidth="1"/>
    <col min="9980" max="9980" width="5.7265625" style="361" customWidth="1"/>
    <col min="9981" max="9981" width="25.54296875" style="361" customWidth="1"/>
    <col min="9982" max="9982" width="0" style="361" hidden="1" customWidth="1"/>
    <col min="9983" max="9983" width="41.7265625" style="361" customWidth="1"/>
    <col min="9984" max="9984" width="10.7265625" style="361" customWidth="1"/>
    <col min="9985" max="9985" width="9.7265625" style="361" customWidth="1"/>
    <col min="9986" max="9986" width="7.453125" style="361" customWidth="1"/>
    <col min="9987" max="9987" width="18" style="361" customWidth="1"/>
    <col min="9988" max="9988" width="10.7265625" style="361" customWidth="1"/>
    <col min="9989" max="9989" width="12.26953125" style="361" customWidth="1"/>
    <col min="9990" max="9990" width="14.453125" style="361" customWidth="1"/>
    <col min="9991" max="9991" width="9.7265625" style="361" bestFit="1" customWidth="1"/>
    <col min="9992" max="9992" width="9.7265625" style="361" customWidth="1"/>
    <col min="9993" max="9993" width="11.26953125" style="361" customWidth="1"/>
    <col min="9994" max="9994" width="9.7265625" style="361" customWidth="1"/>
    <col min="9995" max="9995" width="10.26953125" style="361" customWidth="1"/>
    <col min="9996" max="9996" width="8.54296875" style="361" customWidth="1"/>
    <col min="9997" max="9997" width="10" style="361" customWidth="1"/>
    <col min="9998" max="9998" width="9.54296875" style="361" customWidth="1"/>
    <col min="9999" max="9999" width="7.26953125" style="361" customWidth="1"/>
    <col min="10000" max="10000" width="10.26953125" style="361" customWidth="1"/>
    <col min="10001" max="10001" width="9.453125" style="361" customWidth="1"/>
    <col min="10002" max="10002" width="7.26953125" style="361" customWidth="1"/>
    <col min="10003" max="10005" width="0" style="361" hidden="1" customWidth="1"/>
    <col min="10006" max="10234" width="9.26953125" style="361"/>
    <col min="10235" max="10235" width="4.453125" style="361" customWidth="1"/>
    <col min="10236" max="10236" width="5.7265625" style="361" customWidth="1"/>
    <col min="10237" max="10237" width="25.54296875" style="361" customWidth="1"/>
    <col min="10238" max="10238" width="0" style="361" hidden="1" customWidth="1"/>
    <col min="10239" max="10239" width="41.7265625" style="361" customWidth="1"/>
    <col min="10240" max="10240" width="10.7265625" style="361" customWidth="1"/>
    <col min="10241" max="10241" width="9.7265625" style="361" customWidth="1"/>
    <col min="10242" max="10242" width="7.453125" style="361" customWidth="1"/>
    <col min="10243" max="10243" width="18" style="361" customWidth="1"/>
    <col min="10244" max="10244" width="10.7265625" style="361" customWidth="1"/>
    <col min="10245" max="10245" width="12.26953125" style="361" customWidth="1"/>
    <col min="10246" max="10246" width="14.453125" style="361" customWidth="1"/>
    <col min="10247" max="10247" width="9.7265625" style="361" bestFit="1" customWidth="1"/>
    <col min="10248" max="10248" width="9.7265625" style="361" customWidth="1"/>
    <col min="10249" max="10249" width="11.26953125" style="361" customWidth="1"/>
    <col min="10250" max="10250" width="9.7265625" style="361" customWidth="1"/>
    <col min="10251" max="10251" width="10.26953125" style="361" customWidth="1"/>
    <col min="10252" max="10252" width="8.54296875" style="361" customWidth="1"/>
    <col min="10253" max="10253" width="10" style="361" customWidth="1"/>
    <col min="10254" max="10254" width="9.54296875" style="361" customWidth="1"/>
    <col min="10255" max="10255" width="7.26953125" style="361" customWidth="1"/>
    <col min="10256" max="10256" width="10.26953125" style="361" customWidth="1"/>
    <col min="10257" max="10257" width="9.453125" style="361" customWidth="1"/>
    <col min="10258" max="10258" width="7.26953125" style="361" customWidth="1"/>
    <col min="10259" max="10261" width="0" style="361" hidden="1" customWidth="1"/>
    <col min="10262" max="10490" width="9.26953125" style="361"/>
    <col min="10491" max="10491" width="4.453125" style="361" customWidth="1"/>
    <col min="10492" max="10492" width="5.7265625" style="361" customWidth="1"/>
    <col min="10493" max="10493" width="25.54296875" style="361" customWidth="1"/>
    <col min="10494" max="10494" width="0" style="361" hidden="1" customWidth="1"/>
    <col min="10495" max="10495" width="41.7265625" style="361" customWidth="1"/>
    <col min="10496" max="10496" width="10.7265625" style="361" customWidth="1"/>
    <col min="10497" max="10497" width="9.7265625" style="361" customWidth="1"/>
    <col min="10498" max="10498" width="7.453125" style="361" customWidth="1"/>
    <col min="10499" max="10499" width="18" style="361" customWidth="1"/>
    <col min="10500" max="10500" width="10.7265625" style="361" customWidth="1"/>
    <col min="10501" max="10501" width="12.26953125" style="361" customWidth="1"/>
    <col min="10502" max="10502" width="14.453125" style="361" customWidth="1"/>
    <col min="10503" max="10503" width="9.7265625" style="361" bestFit="1" customWidth="1"/>
    <col min="10504" max="10504" width="9.7265625" style="361" customWidth="1"/>
    <col min="10505" max="10505" width="11.26953125" style="361" customWidth="1"/>
    <col min="10506" max="10506" width="9.7265625" style="361" customWidth="1"/>
    <col min="10507" max="10507" width="10.26953125" style="361" customWidth="1"/>
    <col min="10508" max="10508" width="8.54296875" style="361" customWidth="1"/>
    <col min="10509" max="10509" width="10" style="361" customWidth="1"/>
    <col min="10510" max="10510" width="9.54296875" style="361" customWidth="1"/>
    <col min="10511" max="10511" width="7.26953125" style="361" customWidth="1"/>
    <col min="10512" max="10512" width="10.26953125" style="361" customWidth="1"/>
    <col min="10513" max="10513" width="9.453125" style="361" customWidth="1"/>
    <col min="10514" max="10514" width="7.26953125" style="361" customWidth="1"/>
    <col min="10515" max="10517" width="0" style="361" hidden="1" customWidth="1"/>
    <col min="10518" max="10746" width="9.26953125" style="361"/>
    <col min="10747" max="10747" width="4.453125" style="361" customWidth="1"/>
    <col min="10748" max="10748" width="5.7265625" style="361" customWidth="1"/>
    <col min="10749" max="10749" width="25.54296875" style="361" customWidth="1"/>
    <col min="10750" max="10750" width="0" style="361" hidden="1" customWidth="1"/>
    <col min="10751" max="10751" width="41.7265625" style="361" customWidth="1"/>
    <col min="10752" max="10752" width="10.7265625" style="361" customWidth="1"/>
    <col min="10753" max="10753" width="9.7265625" style="361" customWidth="1"/>
    <col min="10754" max="10754" width="7.453125" style="361" customWidth="1"/>
    <col min="10755" max="10755" width="18" style="361" customWidth="1"/>
    <col min="10756" max="10756" width="10.7265625" style="361" customWidth="1"/>
    <col min="10757" max="10757" width="12.26953125" style="361" customWidth="1"/>
    <col min="10758" max="10758" width="14.453125" style="361" customWidth="1"/>
    <col min="10759" max="10759" width="9.7265625" style="361" bestFit="1" customWidth="1"/>
    <col min="10760" max="10760" width="9.7265625" style="361" customWidth="1"/>
    <col min="10761" max="10761" width="11.26953125" style="361" customWidth="1"/>
    <col min="10762" max="10762" width="9.7265625" style="361" customWidth="1"/>
    <col min="10763" max="10763" width="10.26953125" style="361" customWidth="1"/>
    <col min="10764" max="10764" width="8.54296875" style="361" customWidth="1"/>
    <col min="10765" max="10765" width="10" style="361" customWidth="1"/>
    <col min="10766" max="10766" width="9.54296875" style="361" customWidth="1"/>
    <col min="10767" max="10767" width="7.26953125" style="361" customWidth="1"/>
    <col min="10768" max="10768" width="10.26953125" style="361" customWidth="1"/>
    <col min="10769" max="10769" width="9.453125" style="361" customWidth="1"/>
    <col min="10770" max="10770" width="7.26953125" style="361" customWidth="1"/>
    <col min="10771" max="10773" width="0" style="361" hidden="1" customWidth="1"/>
    <col min="10774" max="11002" width="9.26953125" style="361"/>
    <col min="11003" max="11003" width="4.453125" style="361" customWidth="1"/>
    <col min="11004" max="11004" width="5.7265625" style="361" customWidth="1"/>
    <col min="11005" max="11005" width="25.54296875" style="361" customWidth="1"/>
    <col min="11006" max="11006" width="0" style="361" hidden="1" customWidth="1"/>
    <col min="11007" max="11007" width="41.7265625" style="361" customWidth="1"/>
    <col min="11008" max="11008" width="10.7265625" style="361" customWidth="1"/>
    <col min="11009" max="11009" width="9.7265625" style="361" customWidth="1"/>
    <col min="11010" max="11010" width="7.453125" style="361" customWidth="1"/>
    <col min="11011" max="11011" width="18" style="361" customWidth="1"/>
    <col min="11012" max="11012" width="10.7265625" style="361" customWidth="1"/>
    <col min="11013" max="11013" width="12.26953125" style="361" customWidth="1"/>
    <col min="11014" max="11014" width="14.453125" style="361" customWidth="1"/>
    <col min="11015" max="11015" width="9.7265625" style="361" bestFit="1" customWidth="1"/>
    <col min="11016" max="11016" width="9.7265625" style="361" customWidth="1"/>
    <col min="11017" max="11017" width="11.26953125" style="361" customWidth="1"/>
    <col min="11018" max="11018" width="9.7265625" style="361" customWidth="1"/>
    <col min="11019" max="11019" width="10.26953125" style="361" customWidth="1"/>
    <col min="11020" max="11020" width="8.54296875" style="361" customWidth="1"/>
    <col min="11021" max="11021" width="10" style="361" customWidth="1"/>
    <col min="11022" max="11022" width="9.54296875" style="361" customWidth="1"/>
    <col min="11023" max="11023" width="7.26953125" style="361" customWidth="1"/>
    <col min="11024" max="11024" width="10.26953125" style="361" customWidth="1"/>
    <col min="11025" max="11025" width="9.453125" style="361" customWidth="1"/>
    <col min="11026" max="11026" width="7.26953125" style="361" customWidth="1"/>
    <col min="11027" max="11029" width="0" style="361" hidden="1" customWidth="1"/>
    <col min="11030" max="11258" width="9.26953125" style="361"/>
    <col min="11259" max="11259" width="4.453125" style="361" customWidth="1"/>
    <col min="11260" max="11260" width="5.7265625" style="361" customWidth="1"/>
    <col min="11261" max="11261" width="25.54296875" style="361" customWidth="1"/>
    <col min="11262" max="11262" width="0" style="361" hidden="1" customWidth="1"/>
    <col min="11263" max="11263" width="41.7265625" style="361" customWidth="1"/>
    <col min="11264" max="11264" width="10.7265625" style="361" customWidth="1"/>
    <col min="11265" max="11265" width="9.7265625" style="361" customWidth="1"/>
    <col min="11266" max="11266" width="7.453125" style="361" customWidth="1"/>
    <col min="11267" max="11267" width="18" style="361" customWidth="1"/>
    <col min="11268" max="11268" width="10.7265625" style="361" customWidth="1"/>
    <col min="11269" max="11269" width="12.26953125" style="361" customWidth="1"/>
    <col min="11270" max="11270" width="14.453125" style="361" customWidth="1"/>
    <col min="11271" max="11271" width="9.7265625" style="361" bestFit="1" customWidth="1"/>
    <col min="11272" max="11272" width="9.7265625" style="361" customWidth="1"/>
    <col min="11273" max="11273" width="11.26953125" style="361" customWidth="1"/>
    <col min="11274" max="11274" width="9.7265625" style="361" customWidth="1"/>
    <col min="11275" max="11275" width="10.26953125" style="361" customWidth="1"/>
    <col min="11276" max="11276" width="8.54296875" style="361" customWidth="1"/>
    <col min="11277" max="11277" width="10" style="361" customWidth="1"/>
    <col min="11278" max="11278" width="9.54296875" style="361" customWidth="1"/>
    <col min="11279" max="11279" width="7.26953125" style="361" customWidth="1"/>
    <col min="11280" max="11280" width="10.26953125" style="361" customWidth="1"/>
    <col min="11281" max="11281" width="9.453125" style="361" customWidth="1"/>
    <col min="11282" max="11282" width="7.26953125" style="361" customWidth="1"/>
    <col min="11283" max="11285" width="0" style="361" hidden="1" customWidth="1"/>
    <col min="11286" max="11514" width="9.26953125" style="361"/>
    <col min="11515" max="11515" width="4.453125" style="361" customWidth="1"/>
    <col min="11516" max="11516" width="5.7265625" style="361" customWidth="1"/>
    <col min="11517" max="11517" width="25.54296875" style="361" customWidth="1"/>
    <col min="11518" max="11518" width="0" style="361" hidden="1" customWidth="1"/>
    <col min="11519" max="11519" width="41.7265625" style="361" customWidth="1"/>
    <col min="11520" max="11520" width="10.7265625" style="361" customWidth="1"/>
    <col min="11521" max="11521" width="9.7265625" style="361" customWidth="1"/>
    <col min="11522" max="11522" width="7.453125" style="361" customWidth="1"/>
    <col min="11523" max="11523" width="18" style="361" customWidth="1"/>
    <col min="11524" max="11524" width="10.7265625" style="361" customWidth="1"/>
    <col min="11525" max="11525" width="12.26953125" style="361" customWidth="1"/>
    <col min="11526" max="11526" width="14.453125" style="361" customWidth="1"/>
    <col min="11527" max="11527" width="9.7265625" style="361" bestFit="1" customWidth="1"/>
    <col min="11528" max="11528" width="9.7265625" style="361" customWidth="1"/>
    <col min="11529" max="11529" width="11.26953125" style="361" customWidth="1"/>
    <col min="11530" max="11530" width="9.7265625" style="361" customWidth="1"/>
    <col min="11531" max="11531" width="10.26953125" style="361" customWidth="1"/>
    <col min="11532" max="11532" width="8.54296875" style="361" customWidth="1"/>
    <col min="11533" max="11533" width="10" style="361" customWidth="1"/>
    <col min="11534" max="11534" width="9.54296875" style="361" customWidth="1"/>
    <col min="11535" max="11535" width="7.26953125" style="361" customWidth="1"/>
    <col min="11536" max="11536" width="10.26953125" style="361" customWidth="1"/>
    <col min="11537" max="11537" width="9.453125" style="361" customWidth="1"/>
    <col min="11538" max="11538" width="7.26953125" style="361" customWidth="1"/>
    <col min="11539" max="11541" width="0" style="361" hidden="1" customWidth="1"/>
    <col min="11542" max="11770" width="9.26953125" style="361"/>
    <col min="11771" max="11771" width="4.453125" style="361" customWidth="1"/>
    <col min="11772" max="11772" width="5.7265625" style="361" customWidth="1"/>
    <col min="11773" max="11773" width="25.54296875" style="361" customWidth="1"/>
    <col min="11774" max="11774" width="0" style="361" hidden="1" customWidth="1"/>
    <col min="11775" max="11775" width="41.7265625" style="361" customWidth="1"/>
    <col min="11776" max="11776" width="10.7265625" style="361" customWidth="1"/>
    <col min="11777" max="11777" width="9.7265625" style="361" customWidth="1"/>
    <col min="11778" max="11778" width="7.453125" style="361" customWidth="1"/>
    <col min="11779" max="11779" width="18" style="361" customWidth="1"/>
    <col min="11780" max="11780" width="10.7265625" style="361" customWidth="1"/>
    <col min="11781" max="11781" width="12.26953125" style="361" customWidth="1"/>
    <col min="11782" max="11782" width="14.453125" style="361" customWidth="1"/>
    <col min="11783" max="11783" width="9.7265625" style="361" bestFit="1" customWidth="1"/>
    <col min="11784" max="11784" width="9.7265625" style="361" customWidth="1"/>
    <col min="11785" max="11785" width="11.26953125" style="361" customWidth="1"/>
    <col min="11786" max="11786" width="9.7265625" style="361" customWidth="1"/>
    <col min="11787" max="11787" width="10.26953125" style="361" customWidth="1"/>
    <col min="11788" max="11788" width="8.54296875" style="361" customWidth="1"/>
    <col min="11789" max="11789" width="10" style="361" customWidth="1"/>
    <col min="11790" max="11790" width="9.54296875" style="361" customWidth="1"/>
    <col min="11791" max="11791" width="7.26953125" style="361" customWidth="1"/>
    <col min="11792" max="11792" width="10.26953125" style="361" customWidth="1"/>
    <col min="11793" max="11793" width="9.453125" style="361" customWidth="1"/>
    <col min="11794" max="11794" width="7.26953125" style="361" customWidth="1"/>
    <col min="11795" max="11797" width="0" style="361" hidden="1" customWidth="1"/>
    <col min="11798" max="12026" width="9.26953125" style="361"/>
    <col min="12027" max="12027" width="4.453125" style="361" customWidth="1"/>
    <col min="12028" max="12028" width="5.7265625" style="361" customWidth="1"/>
    <col min="12029" max="12029" width="25.54296875" style="361" customWidth="1"/>
    <col min="12030" max="12030" width="0" style="361" hidden="1" customWidth="1"/>
    <col min="12031" max="12031" width="41.7265625" style="361" customWidth="1"/>
    <col min="12032" max="12032" width="10.7265625" style="361" customWidth="1"/>
    <col min="12033" max="12033" width="9.7265625" style="361" customWidth="1"/>
    <col min="12034" max="12034" width="7.453125" style="361" customWidth="1"/>
    <col min="12035" max="12035" width="18" style="361" customWidth="1"/>
    <col min="12036" max="12036" width="10.7265625" style="361" customWidth="1"/>
    <col min="12037" max="12037" width="12.26953125" style="361" customWidth="1"/>
    <col min="12038" max="12038" width="14.453125" style="361" customWidth="1"/>
    <col min="12039" max="12039" width="9.7265625" style="361" bestFit="1" customWidth="1"/>
    <col min="12040" max="12040" width="9.7265625" style="361" customWidth="1"/>
    <col min="12041" max="12041" width="11.26953125" style="361" customWidth="1"/>
    <col min="12042" max="12042" width="9.7265625" style="361" customWidth="1"/>
    <col min="12043" max="12043" width="10.26953125" style="361" customWidth="1"/>
    <col min="12044" max="12044" width="8.54296875" style="361" customWidth="1"/>
    <col min="12045" max="12045" width="10" style="361" customWidth="1"/>
    <col min="12046" max="12046" width="9.54296875" style="361" customWidth="1"/>
    <col min="12047" max="12047" width="7.26953125" style="361" customWidth="1"/>
    <col min="12048" max="12048" width="10.26953125" style="361" customWidth="1"/>
    <col min="12049" max="12049" width="9.453125" style="361" customWidth="1"/>
    <col min="12050" max="12050" width="7.26953125" style="361" customWidth="1"/>
    <col min="12051" max="12053" width="0" style="361" hidden="1" customWidth="1"/>
    <col min="12054" max="12282" width="9.26953125" style="361"/>
    <col min="12283" max="12283" width="4.453125" style="361" customWidth="1"/>
    <col min="12284" max="12284" width="5.7265625" style="361" customWidth="1"/>
    <col min="12285" max="12285" width="25.54296875" style="361" customWidth="1"/>
    <col min="12286" max="12286" width="0" style="361" hidden="1" customWidth="1"/>
    <col min="12287" max="12287" width="41.7265625" style="361" customWidth="1"/>
    <col min="12288" max="12288" width="10.7265625" style="361" customWidth="1"/>
    <col min="12289" max="12289" width="9.7265625" style="361" customWidth="1"/>
    <col min="12290" max="12290" width="7.453125" style="361" customWidth="1"/>
    <col min="12291" max="12291" width="18" style="361" customWidth="1"/>
    <col min="12292" max="12292" width="10.7265625" style="361" customWidth="1"/>
    <col min="12293" max="12293" width="12.26953125" style="361" customWidth="1"/>
    <col min="12294" max="12294" width="14.453125" style="361" customWidth="1"/>
    <col min="12295" max="12295" width="9.7265625" style="361" bestFit="1" customWidth="1"/>
    <col min="12296" max="12296" width="9.7265625" style="361" customWidth="1"/>
    <col min="12297" max="12297" width="11.26953125" style="361" customWidth="1"/>
    <col min="12298" max="12298" width="9.7265625" style="361" customWidth="1"/>
    <col min="12299" max="12299" width="10.26953125" style="361" customWidth="1"/>
    <col min="12300" max="12300" width="8.54296875" style="361" customWidth="1"/>
    <col min="12301" max="12301" width="10" style="361" customWidth="1"/>
    <col min="12302" max="12302" width="9.54296875" style="361" customWidth="1"/>
    <col min="12303" max="12303" width="7.26953125" style="361" customWidth="1"/>
    <col min="12304" max="12304" width="10.26953125" style="361" customWidth="1"/>
    <col min="12305" max="12305" width="9.453125" style="361" customWidth="1"/>
    <col min="12306" max="12306" width="7.26953125" style="361" customWidth="1"/>
    <col min="12307" max="12309" width="0" style="361" hidden="1" customWidth="1"/>
    <col min="12310" max="12538" width="9.26953125" style="361"/>
    <col min="12539" max="12539" width="4.453125" style="361" customWidth="1"/>
    <col min="12540" max="12540" width="5.7265625" style="361" customWidth="1"/>
    <col min="12541" max="12541" width="25.54296875" style="361" customWidth="1"/>
    <col min="12542" max="12542" width="0" style="361" hidden="1" customWidth="1"/>
    <col min="12543" max="12543" width="41.7265625" style="361" customWidth="1"/>
    <col min="12544" max="12544" width="10.7265625" style="361" customWidth="1"/>
    <col min="12545" max="12545" width="9.7265625" style="361" customWidth="1"/>
    <col min="12546" max="12546" width="7.453125" style="361" customWidth="1"/>
    <col min="12547" max="12547" width="18" style="361" customWidth="1"/>
    <col min="12548" max="12548" width="10.7265625" style="361" customWidth="1"/>
    <col min="12549" max="12549" width="12.26953125" style="361" customWidth="1"/>
    <col min="12550" max="12550" width="14.453125" style="361" customWidth="1"/>
    <col min="12551" max="12551" width="9.7265625" style="361" bestFit="1" customWidth="1"/>
    <col min="12552" max="12552" width="9.7265625" style="361" customWidth="1"/>
    <col min="12553" max="12553" width="11.26953125" style="361" customWidth="1"/>
    <col min="12554" max="12554" width="9.7265625" style="361" customWidth="1"/>
    <col min="12555" max="12555" width="10.26953125" style="361" customWidth="1"/>
    <col min="12556" max="12556" width="8.54296875" style="361" customWidth="1"/>
    <col min="12557" max="12557" width="10" style="361" customWidth="1"/>
    <col min="12558" max="12558" width="9.54296875" style="361" customWidth="1"/>
    <col min="12559" max="12559" width="7.26953125" style="361" customWidth="1"/>
    <col min="12560" max="12560" width="10.26953125" style="361" customWidth="1"/>
    <col min="12561" max="12561" width="9.453125" style="361" customWidth="1"/>
    <col min="12562" max="12562" width="7.26953125" style="361" customWidth="1"/>
    <col min="12563" max="12565" width="0" style="361" hidden="1" customWidth="1"/>
    <col min="12566" max="12794" width="9.26953125" style="361"/>
    <col min="12795" max="12795" width="4.453125" style="361" customWidth="1"/>
    <col min="12796" max="12796" width="5.7265625" style="361" customWidth="1"/>
    <col min="12797" max="12797" width="25.54296875" style="361" customWidth="1"/>
    <col min="12798" max="12798" width="0" style="361" hidden="1" customWidth="1"/>
    <col min="12799" max="12799" width="41.7265625" style="361" customWidth="1"/>
    <col min="12800" max="12800" width="10.7265625" style="361" customWidth="1"/>
    <col min="12801" max="12801" width="9.7265625" style="361" customWidth="1"/>
    <col min="12802" max="12802" width="7.453125" style="361" customWidth="1"/>
    <col min="12803" max="12803" width="18" style="361" customWidth="1"/>
    <col min="12804" max="12804" width="10.7265625" style="361" customWidth="1"/>
    <col min="12805" max="12805" width="12.26953125" style="361" customWidth="1"/>
    <col min="12806" max="12806" width="14.453125" style="361" customWidth="1"/>
    <col min="12807" max="12807" width="9.7265625" style="361" bestFit="1" customWidth="1"/>
    <col min="12808" max="12808" width="9.7265625" style="361" customWidth="1"/>
    <col min="12809" max="12809" width="11.26953125" style="361" customWidth="1"/>
    <col min="12810" max="12810" width="9.7265625" style="361" customWidth="1"/>
    <col min="12811" max="12811" width="10.26953125" style="361" customWidth="1"/>
    <col min="12812" max="12812" width="8.54296875" style="361" customWidth="1"/>
    <col min="12813" max="12813" width="10" style="361" customWidth="1"/>
    <col min="12814" max="12814" width="9.54296875" style="361" customWidth="1"/>
    <col min="12815" max="12815" width="7.26953125" style="361" customWidth="1"/>
    <col min="12816" max="12816" width="10.26953125" style="361" customWidth="1"/>
    <col min="12817" max="12817" width="9.453125" style="361" customWidth="1"/>
    <col min="12818" max="12818" width="7.26953125" style="361" customWidth="1"/>
    <col min="12819" max="12821" width="0" style="361" hidden="1" customWidth="1"/>
    <col min="12822" max="13050" width="9.26953125" style="361"/>
    <col min="13051" max="13051" width="4.453125" style="361" customWidth="1"/>
    <col min="13052" max="13052" width="5.7265625" style="361" customWidth="1"/>
    <col min="13053" max="13053" width="25.54296875" style="361" customWidth="1"/>
    <col min="13054" max="13054" width="0" style="361" hidden="1" customWidth="1"/>
    <col min="13055" max="13055" width="41.7265625" style="361" customWidth="1"/>
    <col min="13056" max="13056" width="10.7265625" style="361" customWidth="1"/>
    <col min="13057" max="13057" width="9.7265625" style="361" customWidth="1"/>
    <col min="13058" max="13058" width="7.453125" style="361" customWidth="1"/>
    <col min="13059" max="13059" width="18" style="361" customWidth="1"/>
    <col min="13060" max="13060" width="10.7265625" style="361" customWidth="1"/>
    <col min="13061" max="13061" width="12.26953125" style="361" customWidth="1"/>
    <col min="13062" max="13062" width="14.453125" style="361" customWidth="1"/>
    <col min="13063" max="13063" width="9.7265625" style="361" bestFit="1" customWidth="1"/>
    <col min="13064" max="13064" width="9.7265625" style="361" customWidth="1"/>
    <col min="13065" max="13065" width="11.26953125" style="361" customWidth="1"/>
    <col min="13066" max="13066" width="9.7265625" style="361" customWidth="1"/>
    <col min="13067" max="13067" width="10.26953125" style="361" customWidth="1"/>
    <col min="13068" max="13068" width="8.54296875" style="361" customWidth="1"/>
    <col min="13069" max="13069" width="10" style="361" customWidth="1"/>
    <col min="13070" max="13070" width="9.54296875" style="361" customWidth="1"/>
    <col min="13071" max="13071" width="7.26953125" style="361" customWidth="1"/>
    <col min="13072" max="13072" width="10.26953125" style="361" customWidth="1"/>
    <col min="13073" max="13073" width="9.453125" style="361" customWidth="1"/>
    <col min="13074" max="13074" width="7.26953125" style="361" customWidth="1"/>
    <col min="13075" max="13077" width="0" style="361" hidden="1" customWidth="1"/>
    <col min="13078" max="13306" width="9.26953125" style="361"/>
    <col min="13307" max="13307" width="4.453125" style="361" customWidth="1"/>
    <col min="13308" max="13308" width="5.7265625" style="361" customWidth="1"/>
    <col min="13309" max="13309" width="25.54296875" style="361" customWidth="1"/>
    <col min="13310" max="13310" width="0" style="361" hidden="1" customWidth="1"/>
    <col min="13311" max="13311" width="41.7265625" style="361" customWidth="1"/>
    <col min="13312" max="13312" width="10.7265625" style="361" customWidth="1"/>
    <col min="13313" max="13313" width="9.7265625" style="361" customWidth="1"/>
    <col min="13314" max="13314" width="7.453125" style="361" customWidth="1"/>
    <col min="13315" max="13315" width="18" style="361" customWidth="1"/>
    <col min="13316" max="13316" width="10.7265625" style="361" customWidth="1"/>
    <col min="13317" max="13317" width="12.26953125" style="361" customWidth="1"/>
    <col min="13318" max="13318" width="14.453125" style="361" customWidth="1"/>
    <col min="13319" max="13319" width="9.7265625" style="361" bestFit="1" customWidth="1"/>
    <col min="13320" max="13320" width="9.7265625" style="361" customWidth="1"/>
    <col min="13321" max="13321" width="11.26953125" style="361" customWidth="1"/>
    <col min="13322" max="13322" width="9.7265625" style="361" customWidth="1"/>
    <col min="13323" max="13323" width="10.26953125" style="361" customWidth="1"/>
    <col min="13324" max="13324" width="8.54296875" style="361" customWidth="1"/>
    <col min="13325" max="13325" width="10" style="361" customWidth="1"/>
    <col min="13326" max="13326" width="9.54296875" style="361" customWidth="1"/>
    <col min="13327" max="13327" width="7.26953125" style="361" customWidth="1"/>
    <col min="13328" max="13328" width="10.26953125" style="361" customWidth="1"/>
    <col min="13329" max="13329" width="9.453125" style="361" customWidth="1"/>
    <col min="13330" max="13330" width="7.26953125" style="361" customWidth="1"/>
    <col min="13331" max="13333" width="0" style="361" hidden="1" customWidth="1"/>
    <col min="13334" max="13562" width="9.26953125" style="361"/>
    <col min="13563" max="13563" width="4.453125" style="361" customWidth="1"/>
    <col min="13564" max="13564" width="5.7265625" style="361" customWidth="1"/>
    <col min="13565" max="13565" width="25.54296875" style="361" customWidth="1"/>
    <col min="13566" max="13566" width="0" style="361" hidden="1" customWidth="1"/>
    <col min="13567" max="13567" width="41.7265625" style="361" customWidth="1"/>
    <col min="13568" max="13568" width="10.7265625" style="361" customWidth="1"/>
    <col min="13569" max="13569" width="9.7265625" style="361" customWidth="1"/>
    <col min="13570" max="13570" width="7.453125" style="361" customWidth="1"/>
    <col min="13571" max="13571" width="18" style="361" customWidth="1"/>
    <col min="13572" max="13572" width="10.7265625" style="361" customWidth="1"/>
    <col min="13573" max="13573" width="12.26953125" style="361" customWidth="1"/>
    <col min="13574" max="13574" width="14.453125" style="361" customWidth="1"/>
    <col min="13575" max="13575" width="9.7265625" style="361" bestFit="1" customWidth="1"/>
    <col min="13576" max="13576" width="9.7265625" style="361" customWidth="1"/>
    <col min="13577" max="13577" width="11.26953125" style="361" customWidth="1"/>
    <col min="13578" max="13578" width="9.7265625" style="361" customWidth="1"/>
    <col min="13579" max="13579" width="10.26953125" style="361" customWidth="1"/>
    <col min="13580" max="13580" width="8.54296875" style="361" customWidth="1"/>
    <col min="13581" max="13581" width="10" style="361" customWidth="1"/>
    <col min="13582" max="13582" width="9.54296875" style="361" customWidth="1"/>
    <col min="13583" max="13583" width="7.26953125" style="361" customWidth="1"/>
    <col min="13584" max="13584" width="10.26953125" style="361" customWidth="1"/>
    <col min="13585" max="13585" width="9.453125" style="361" customWidth="1"/>
    <col min="13586" max="13586" width="7.26953125" style="361" customWidth="1"/>
    <col min="13587" max="13589" width="0" style="361" hidden="1" customWidth="1"/>
    <col min="13590" max="13818" width="9.26953125" style="361"/>
    <col min="13819" max="13819" width="4.453125" style="361" customWidth="1"/>
    <col min="13820" max="13820" width="5.7265625" style="361" customWidth="1"/>
    <col min="13821" max="13821" width="25.54296875" style="361" customWidth="1"/>
    <col min="13822" max="13822" width="0" style="361" hidden="1" customWidth="1"/>
    <col min="13823" max="13823" width="41.7265625" style="361" customWidth="1"/>
    <col min="13824" max="13824" width="10.7265625" style="361" customWidth="1"/>
    <col min="13825" max="13825" width="9.7265625" style="361" customWidth="1"/>
    <col min="13826" max="13826" width="7.453125" style="361" customWidth="1"/>
    <col min="13827" max="13827" width="18" style="361" customWidth="1"/>
    <col min="13828" max="13828" width="10.7265625" style="361" customWidth="1"/>
    <col min="13829" max="13829" width="12.26953125" style="361" customWidth="1"/>
    <col min="13830" max="13830" width="14.453125" style="361" customWidth="1"/>
    <col min="13831" max="13831" width="9.7265625" style="361" bestFit="1" customWidth="1"/>
    <col min="13832" max="13832" width="9.7265625" style="361" customWidth="1"/>
    <col min="13833" max="13833" width="11.26953125" style="361" customWidth="1"/>
    <col min="13834" max="13834" width="9.7265625" style="361" customWidth="1"/>
    <col min="13835" max="13835" width="10.26953125" style="361" customWidth="1"/>
    <col min="13836" max="13836" width="8.54296875" style="361" customWidth="1"/>
    <col min="13837" max="13837" width="10" style="361" customWidth="1"/>
    <col min="13838" max="13838" width="9.54296875" style="361" customWidth="1"/>
    <col min="13839" max="13839" width="7.26953125" style="361" customWidth="1"/>
    <col min="13840" max="13840" width="10.26953125" style="361" customWidth="1"/>
    <col min="13841" max="13841" width="9.453125" style="361" customWidth="1"/>
    <col min="13842" max="13842" width="7.26953125" style="361" customWidth="1"/>
    <col min="13843" max="13845" width="0" style="361" hidden="1" customWidth="1"/>
    <col min="13846" max="14074" width="9.26953125" style="361"/>
    <col min="14075" max="14075" width="4.453125" style="361" customWidth="1"/>
    <col min="14076" max="14076" width="5.7265625" style="361" customWidth="1"/>
    <col min="14077" max="14077" width="25.54296875" style="361" customWidth="1"/>
    <col min="14078" max="14078" width="0" style="361" hidden="1" customWidth="1"/>
    <col min="14079" max="14079" width="41.7265625" style="361" customWidth="1"/>
    <col min="14080" max="14080" width="10.7265625" style="361" customWidth="1"/>
    <col min="14081" max="14081" width="9.7265625" style="361" customWidth="1"/>
    <col min="14082" max="14082" width="7.453125" style="361" customWidth="1"/>
    <col min="14083" max="14083" width="18" style="361" customWidth="1"/>
    <col min="14084" max="14084" width="10.7265625" style="361" customWidth="1"/>
    <col min="14085" max="14085" width="12.26953125" style="361" customWidth="1"/>
    <col min="14086" max="14086" width="14.453125" style="361" customWidth="1"/>
    <col min="14087" max="14087" width="9.7265625" style="361" bestFit="1" customWidth="1"/>
    <col min="14088" max="14088" width="9.7265625" style="361" customWidth="1"/>
    <col min="14089" max="14089" width="11.26953125" style="361" customWidth="1"/>
    <col min="14090" max="14090" width="9.7265625" style="361" customWidth="1"/>
    <col min="14091" max="14091" width="10.26953125" style="361" customWidth="1"/>
    <col min="14092" max="14092" width="8.54296875" style="361" customWidth="1"/>
    <col min="14093" max="14093" width="10" style="361" customWidth="1"/>
    <col min="14094" max="14094" width="9.54296875" style="361" customWidth="1"/>
    <col min="14095" max="14095" width="7.26953125" style="361" customWidth="1"/>
    <col min="14096" max="14096" width="10.26953125" style="361" customWidth="1"/>
    <col min="14097" max="14097" width="9.453125" style="361" customWidth="1"/>
    <col min="14098" max="14098" width="7.26953125" style="361" customWidth="1"/>
    <col min="14099" max="14101" width="0" style="361" hidden="1" customWidth="1"/>
    <col min="14102" max="14330" width="9.26953125" style="361"/>
    <col min="14331" max="14331" width="4.453125" style="361" customWidth="1"/>
    <col min="14332" max="14332" width="5.7265625" style="361" customWidth="1"/>
    <col min="14333" max="14333" width="25.54296875" style="361" customWidth="1"/>
    <col min="14334" max="14334" width="0" style="361" hidden="1" customWidth="1"/>
    <col min="14335" max="14335" width="41.7265625" style="361" customWidth="1"/>
    <col min="14336" max="14336" width="10.7265625" style="361" customWidth="1"/>
    <col min="14337" max="14337" width="9.7265625" style="361" customWidth="1"/>
    <col min="14338" max="14338" width="7.453125" style="361" customWidth="1"/>
    <col min="14339" max="14339" width="18" style="361" customWidth="1"/>
    <col min="14340" max="14340" width="10.7265625" style="361" customWidth="1"/>
    <col min="14341" max="14341" width="12.26953125" style="361" customWidth="1"/>
    <col min="14342" max="14342" width="14.453125" style="361" customWidth="1"/>
    <col min="14343" max="14343" width="9.7265625" style="361" bestFit="1" customWidth="1"/>
    <col min="14344" max="14344" width="9.7265625" style="361" customWidth="1"/>
    <col min="14345" max="14345" width="11.26953125" style="361" customWidth="1"/>
    <col min="14346" max="14346" width="9.7265625" style="361" customWidth="1"/>
    <col min="14347" max="14347" width="10.26953125" style="361" customWidth="1"/>
    <col min="14348" max="14348" width="8.54296875" style="361" customWidth="1"/>
    <col min="14349" max="14349" width="10" style="361" customWidth="1"/>
    <col min="14350" max="14350" width="9.54296875" style="361" customWidth="1"/>
    <col min="14351" max="14351" width="7.26953125" style="361" customWidth="1"/>
    <col min="14352" max="14352" width="10.26953125" style="361" customWidth="1"/>
    <col min="14353" max="14353" width="9.453125" style="361" customWidth="1"/>
    <col min="14354" max="14354" width="7.26953125" style="361" customWidth="1"/>
    <col min="14355" max="14357" width="0" style="361" hidden="1" customWidth="1"/>
    <col min="14358" max="14586" width="9.26953125" style="361"/>
    <col min="14587" max="14587" width="4.453125" style="361" customWidth="1"/>
    <col min="14588" max="14588" width="5.7265625" style="361" customWidth="1"/>
    <col min="14589" max="14589" width="25.54296875" style="361" customWidth="1"/>
    <col min="14590" max="14590" width="0" style="361" hidden="1" customWidth="1"/>
    <col min="14591" max="14591" width="41.7265625" style="361" customWidth="1"/>
    <col min="14592" max="14592" width="10.7265625" style="361" customWidth="1"/>
    <col min="14593" max="14593" width="9.7265625" style="361" customWidth="1"/>
    <col min="14594" max="14594" width="7.453125" style="361" customWidth="1"/>
    <col min="14595" max="14595" width="18" style="361" customWidth="1"/>
    <col min="14596" max="14596" width="10.7265625" style="361" customWidth="1"/>
    <col min="14597" max="14597" width="12.26953125" style="361" customWidth="1"/>
    <col min="14598" max="14598" width="14.453125" style="361" customWidth="1"/>
    <col min="14599" max="14599" width="9.7265625" style="361" bestFit="1" customWidth="1"/>
    <col min="14600" max="14600" width="9.7265625" style="361" customWidth="1"/>
    <col min="14601" max="14601" width="11.26953125" style="361" customWidth="1"/>
    <col min="14602" max="14602" width="9.7265625" style="361" customWidth="1"/>
    <col min="14603" max="14603" width="10.26953125" style="361" customWidth="1"/>
    <col min="14604" max="14604" width="8.54296875" style="361" customWidth="1"/>
    <col min="14605" max="14605" width="10" style="361" customWidth="1"/>
    <col min="14606" max="14606" width="9.54296875" style="361" customWidth="1"/>
    <col min="14607" max="14607" width="7.26953125" style="361" customWidth="1"/>
    <col min="14608" max="14608" width="10.26953125" style="361" customWidth="1"/>
    <col min="14609" max="14609" width="9.453125" style="361" customWidth="1"/>
    <col min="14610" max="14610" width="7.26953125" style="361" customWidth="1"/>
    <col min="14611" max="14613" width="0" style="361" hidden="1" customWidth="1"/>
    <col min="14614" max="14842" width="9.26953125" style="361"/>
    <col min="14843" max="14843" width="4.453125" style="361" customWidth="1"/>
    <col min="14844" max="14844" width="5.7265625" style="361" customWidth="1"/>
    <col min="14845" max="14845" width="25.54296875" style="361" customWidth="1"/>
    <col min="14846" max="14846" width="0" style="361" hidden="1" customWidth="1"/>
    <col min="14847" max="14847" width="41.7265625" style="361" customWidth="1"/>
    <col min="14848" max="14848" width="10.7265625" style="361" customWidth="1"/>
    <col min="14849" max="14849" width="9.7265625" style="361" customWidth="1"/>
    <col min="14850" max="14850" width="7.453125" style="361" customWidth="1"/>
    <col min="14851" max="14851" width="18" style="361" customWidth="1"/>
    <col min="14852" max="14852" width="10.7265625" style="361" customWidth="1"/>
    <col min="14853" max="14853" width="12.26953125" style="361" customWidth="1"/>
    <col min="14854" max="14854" width="14.453125" style="361" customWidth="1"/>
    <col min="14855" max="14855" width="9.7265625" style="361" bestFit="1" customWidth="1"/>
    <col min="14856" max="14856" width="9.7265625" style="361" customWidth="1"/>
    <col min="14857" max="14857" width="11.26953125" style="361" customWidth="1"/>
    <col min="14858" max="14858" width="9.7265625" style="361" customWidth="1"/>
    <col min="14859" max="14859" width="10.26953125" style="361" customWidth="1"/>
    <col min="14860" max="14860" width="8.54296875" style="361" customWidth="1"/>
    <col min="14861" max="14861" width="10" style="361" customWidth="1"/>
    <col min="14862" max="14862" width="9.54296875" style="361" customWidth="1"/>
    <col min="14863" max="14863" width="7.26953125" style="361" customWidth="1"/>
    <col min="14864" max="14864" width="10.26953125" style="361" customWidth="1"/>
    <col min="14865" max="14865" width="9.453125" style="361" customWidth="1"/>
    <col min="14866" max="14866" width="7.26953125" style="361" customWidth="1"/>
    <col min="14867" max="14869" width="0" style="361" hidden="1" customWidth="1"/>
    <col min="14870" max="15098" width="9.26953125" style="361"/>
    <col min="15099" max="15099" width="4.453125" style="361" customWidth="1"/>
    <col min="15100" max="15100" width="5.7265625" style="361" customWidth="1"/>
    <col min="15101" max="15101" width="25.54296875" style="361" customWidth="1"/>
    <col min="15102" max="15102" width="0" style="361" hidden="1" customWidth="1"/>
    <col min="15103" max="15103" width="41.7265625" style="361" customWidth="1"/>
    <col min="15104" max="15104" width="10.7265625" style="361" customWidth="1"/>
    <col min="15105" max="15105" width="9.7265625" style="361" customWidth="1"/>
    <col min="15106" max="15106" width="7.453125" style="361" customWidth="1"/>
    <col min="15107" max="15107" width="18" style="361" customWidth="1"/>
    <col min="15108" max="15108" width="10.7265625" style="361" customWidth="1"/>
    <col min="15109" max="15109" width="12.26953125" style="361" customWidth="1"/>
    <col min="15110" max="15110" width="14.453125" style="361" customWidth="1"/>
    <col min="15111" max="15111" width="9.7265625" style="361" bestFit="1" customWidth="1"/>
    <col min="15112" max="15112" width="9.7265625" style="361" customWidth="1"/>
    <col min="15113" max="15113" width="11.26953125" style="361" customWidth="1"/>
    <col min="15114" max="15114" width="9.7265625" style="361" customWidth="1"/>
    <col min="15115" max="15115" width="10.26953125" style="361" customWidth="1"/>
    <col min="15116" max="15116" width="8.54296875" style="361" customWidth="1"/>
    <col min="15117" max="15117" width="10" style="361" customWidth="1"/>
    <col min="15118" max="15118" width="9.54296875" style="361" customWidth="1"/>
    <col min="15119" max="15119" width="7.26953125" style="361" customWidth="1"/>
    <col min="15120" max="15120" width="10.26953125" style="361" customWidth="1"/>
    <col min="15121" max="15121" width="9.453125" style="361" customWidth="1"/>
    <col min="15122" max="15122" width="7.26953125" style="361" customWidth="1"/>
    <col min="15123" max="15125" width="0" style="361" hidden="1" customWidth="1"/>
    <col min="15126" max="15354" width="9.26953125" style="361"/>
    <col min="15355" max="15355" width="4.453125" style="361" customWidth="1"/>
    <col min="15356" max="15356" width="5.7265625" style="361" customWidth="1"/>
    <col min="15357" max="15357" width="25.54296875" style="361" customWidth="1"/>
    <col min="15358" max="15358" width="0" style="361" hidden="1" customWidth="1"/>
    <col min="15359" max="15359" width="41.7265625" style="361" customWidth="1"/>
    <col min="15360" max="15360" width="10.7265625" style="361" customWidth="1"/>
    <col min="15361" max="15361" width="9.7265625" style="361" customWidth="1"/>
    <col min="15362" max="15362" width="7.453125" style="361" customWidth="1"/>
    <col min="15363" max="15363" width="18" style="361" customWidth="1"/>
    <col min="15364" max="15364" width="10.7265625" style="361" customWidth="1"/>
    <col min="15365" max="15365" width="12.26953125" style="361" customWidth="1"/>
    <col min="15366" max="15366" width="14.453125" style="361" customWidth="1"/>
    <col min="15367" max="15367" width="9.7265625" style="361" bestFit="1" customWidth="1"/>
    <col min="15368" max="15368" width="9.7265625" style="361" customWidth="1"/>
    <col min="15369" max="15369" width="11.26953125" style="361" customWidth="1"/>
    <col min="15370" max="15370" width="9.7265625" style="361" customWidth="1"/>
    <col min="15371" max="15371" width="10.26953125" style="361" customWidth="1"/>
    <col min="15372" max="15372" width="8.54296875" style="361" customWidth="1"/>
    <col min="15373" max="15373" width="10" style="361" customWidth="1"/>
    <col min="15374" max="15374" width="9.54296875" style="361" customWidth="1"/>
    <col min="15375" max="15375" width="7.26953125" style="361" customWidth="1"/>
    <col min="15376" max="15376" width="10.26953125" style="361" customWidth="1"/>
    <col min="15377" max="15377" width="9.453125" style="361" customWidth="1"/>
    <col min="15378" max="15378" width="7.26953125" style="361" customWidth="1"/>
    <col min="15379" max="15381" width="0" style="361" hidden="1" customWidth="1"/>
    <col min="15382" max="15610" width="9.26953125" style="361"/>
    <col min="15611" max="15611" width="4.453125" style="361" customWidth="1"/>
    <col min="15612" max="15612" width="5.7265625" style="361" customWidth="1"/>
    <col min="15613" max="15613" width="25.54296875" style="361" customWidth="1"/>
    <col min="15614" max="15614" width="0" style="361" hidden="1" customWidth="1"/>
    <col min="15615" max="15615" width="41.7265625" style="361" customWidth="1"/>
    <col min="15616" max="15616" width="10.7265625" style="361" customWidth="1"/>
    <col min="15617" max="15617" width="9.7265625" style="361" customWidth="1"/>
    <col min="15618" max="15618" width="7.453125" style="361" customWidth="1"/>
    <col min="15619" max="15619" width="18" style="361" customWidth="1"/>
    <col min="15620" max="15620" width="10.7265625" style="361" customWidth="1"/>
    <col min="15621" max="15621" width="12.26953125" style="361" customWidth="1"/>
    <col min="15622" max="15622" width="14.453125" style="361" customWidth="1"/>
    <col min="15623" max="15623" width="9.7265625" style="361" bestFit="1" customWidth="1"/>
    <col min="15624" max="15624" width="9.7265625" style="361" customWidth="1"/>
    <col min="15625" max="15625" width="11.26953125" style="361" customWidth="1"/>
    <col min="15626" max="15626" width="9.7265625" style="361" customWidth="1"/>
    <col min="15627" max="15627" width="10.26953125" style="361" customWidth="1"/>
    <col min="15628" max="15628" width="8.54296875" style="361" customWidth="1"/>
    <col min="15629" max="15629" width="10" style="361" customWidth="1"/>
    <col min="15630" max="15630" width="9.54296875" style="361" customWidth="1"/>
    <col min="15631" max="15631" width="7.26953125" style="361" customWidth="1"/>
    <col min="15632" max="15632" width="10.26953125" style="361" customWidth="1"/>
    <col min="15633" max="15633" width="9.453125" style="361" customWidth="1"/>
    <col min="15634" max="15634" width="7.26953125" style="361" customWidth="1"/>
    <col min="15635" max="15637" width="0" style="361" hidden="1" customWidth="1"/>
    <col min="15638" max="15866" width="9.26953125" style="361"/>
    <col min="15867" max="15867" width="4.453125" style="361" customWidth="1"/>
    <col min="15868" max="15868" width="5.7265625" style="361" customWidth="1"/>
    <col min="15869" max="15869" width="25.54296875" style="361" customWidth="1"/>
    <col min="15870" max="15870" width="0" style="361" hidden="1" customWidth="1"/>
    <col min="15871" max="15871" width="41.7265625" style="361" customWidth="1"/>
    <col min="15872" max="15872" width="10.7265625" style="361" customWidth="1"/>
    <col min="15873" max="15873" width="9.7265625" style="361" customWidth="1"/>
    <col min="15874" max="15874" width="7.453125" style="361" customWidth="1"/>
    <col min="15875" max="15875" width="18" style="361" customWidth="1"/>
    <col min="15876" max="15876" width="10.7265625" style="361" customWidth="1"/>
    <col min="15877" max="15877" width="12.26953125" style="361" customWidth="1"/>
    <col min="15878" max="15878" width="14.453125" style="361" customWidth="1"/>
    <col min="15879" max="15879" width="9.7265625" style="361" bestFit="1" customWidth="1"/>
    <col min="15880" max="15880" width="9.7265625" style="361" customWidth="1"/>
    <col min="15881" max="15881" width="11.26953125" style="361" customWidth="1"/>
    <col min="15882" max="15882" width="9.7265625" style="361" customWidth="1"/>
    <col min="15883" max="15883" width="10.26953125" style="361" customWidth="1"/>
    <col min="15884" max="15884" width="8.54296875" style="361" customWidth="1"/>
    <col min="15885" max="15885" width="10" style="361" customWidth="1"/>
    <col min="15886" max="15886" width="9.54296875" style="361" customWidth="1"/>
    <col min="15887" max="15887" width="7.26953125" style="361" customWidth="1"/>
    <col min="15888" max="15888" width="10.26953125" style="361" customWidth="1"/>
    <col min="15889" max="15889" width="9.453125" style="361" customWidth="1"/>
    <col min="15890" max="15890" width="7.26953125" style="361" customWidth="1"/>
    <col min="15891" max="15893" width="0" style="361" hidden="1" customWidth="1"/>
    <col min="15894" max="16122" width="9.26953125" style="361"/>
    <col min="16123" max="16123" width="4.453125" style="361" customWidth="1"/>
    <col min="16124" max="16124" width="5.7265625" style="361" customWidth="1"/>
    <col min="16125" max="16125" width="25.54296875" style="361" customWidth="1"/>
    <col min="16126" max="16126" width="0" style="361" hidden="1" customWidth="1"/>
    <col min="16127" max="16127" width="41.7265625" style="361" customWidth="1"/>
    <col min="16128" max="16128" width="10.7265625" style="361" customWidth="1"/>
    <col min="16129" max="16129" width="9.7265625" style="361" customWidth="1"/>
    <col min="16130" max="16130" width="7.453125" style="361" customWidth="1"/>
    <col min="16131" max="16131" width="18" style="361" customWidth="1"/>
    <col min="16132" max="16132" width="10.7265625" style="361" customWidth="1"/>
    <col min="16133" max="16133" width="12.26953125" style="361" customWidth="1"/>
    <col min="16134" max="16134" width="14.453125" style="361" customWidth="1"/>
    <col min="16135" max="16135" width="9.7265625" style="361" bestFit="1" customWidth="1"/>
    <col min="16136" max="16136" width="9.7265625" style="361" customWidth="1"/>
    <col min="16137" max="16137" width="11.26953125" style="361" customWidth="1"/>
    <col min="16138" max="16138" width="9.7265625" style="361" customWidth="1"/>
    <col min="16139" max="16139" width="10.26953125" style="361" customWidth="1"/>
    <col min="16140" max="16140" width="8.54296875" style="361" customWidth="1"/>
    <col min="16141" max="16141" width="10" style="361" customWidth="1"/>
    <col min="16142" max="16142" width="9.54296875" style="361" customWidth="1"/>
    <col min="16143" max="16143" width="7.26953125" style="361" customWidth="1"/>
    <col min="16144" max="16144" width="10.26953125" style="361" customWidth="1"/>
    <col min="16145" max="16145" width="9.453125" style="361" customWidth="1"/>
    <col min="16146" max="16146" width="7.26953125" style="361" customWidth="1"/>
    <col min="16147" max="16149" width="0" style="361" hidden="1" customWidth="1"/>
    <col min="16150" max="16384" width="9.26953125" style="361"/>
  </cols>
  <sheetData>
    <row r="1" spans="2:45" s="352" customFormat="1" ht="23.25" customHeight="1" thickBot="1">
      <c r="B1" s="353" t="s">
        <v>277</v>
      </c>
      <c r="C1" s="354"/>
      <c r="D1" s="354"/>
      <c r="E1" s="354"/>
      <c r="F1" s="354"/>
      <c r="G1" s="355"/>
      <c r="H1" s="356"/>
      <c r="I1" s="356"/>
      <c r="J1" s="355"/>
      <c r="K1" s="356"/>
      <c r="L1" s="356"/>
      <c r="M1" s="355"/>
      <c r="N1" s="356"/>
      <c r="O1" s="357"/>
      <c r="P1" s="355"/>
      <c r="Q1" s="356"/>
      <c r="R1" s="357"/>
      <c r="S1" s="355"/>
      <c r="T1" s="356"/>
      <c r="U1" s="357"/>
      <c r="V1" s="358"/>
      <c r="W1" s="359"/>
      <c r="X1" s="360"/>
      <c r="Y1" s="358"/>
      <c r="Z1" s="359"/>
      <c r="AA1" s="360"/>
    </row>
    <row r="2" spans="2:45" ht="15.75" customHeight="1">
      <c r="B2" s="1558" t="s">
        <v>61</v>
      </c>
      <c r="C2" s="1552" t="s">
        <v>278</v>
      </c>
      <c r="D2" s="1552" t="s">
        <v>6</v>
      </c>
      <c r="E2" s="1552" t="s">
        <v>248</v>
      </c>
      <c r="F2" s="1554" t="s">
        <v>279</v>
      </c>
      <c r="G2" s="1556" t="s">
        <v>280</v>
      </c>
      <c r="H2" s="1557"/>
      <c r="I2" s="1557"/>
      <c r="J2" s="1557"/>
      <c r="K2" s="1557"/>
      <c r="L2" s="1557"/>
      <c r="M2" s="362"/>
      <c r="N2" s="363"/>
      <c r="O2" s="364"/>
      <c r="P2" s="362"/>
      <c r="Q2" s="363"/>
      <c r="R2" s="364"/>
      <c r="S2" s="362"/>
      <c r="T2" s="363"/>
      <c r="U2" s="364"/>
      <c r="V2" s="362"/>
      <c r="W2" s="363"/>
      <c r="X2" s="364"/>
      <c r="Y2" s="362"/>
      <c r="Z2" s="363"/>
      <c r="AA2" s="364"/>
    </row>
    <row r="3" spans="2:45">
      <c r="B3" s="1559"/>
      <c r="C3" s="1553"/>
      <c r="D3" s="1553"/>
      <c r="E3" s="1553"/>
      <c r="F3" s="1555"/>
      <c r="G3" s="1546" t="s">
        <v>281</v>
      </c>
      <c r="H3" s="1547"/>
      <c r="I3" s="1548"/>
      <c r="J3" s="1546" t="s">
        <v>282</v>
      </c>
      <c r="K3" s="1547"/>
      <c r="L3" s="1548"/>
      <c r="M3" s="1546" t="s">
        <v>283</v>
      </c>
      <c r="N3" s="1547"/>
      <c r="O3" s="1548"/>
      <c r="P3" s="1546" t="s">
        <v>284</v>
      </c>
      <c r="Q3" s="1547"/>
      <c r="R3" s="1548"/>
      <c r="S3" s="1546" t="s">
        <v>285</v>
      </c>
      <c r="T3" s="1547"/>
      <c r="U3" s="1548"/>
      <c r="V3" s="1546" t="s">
        <v>286</v>
      </c>
      <c r="W3" s="1547"/>
      <c r="X3" s="1548"/>
      <c r="Y3" s="1546" t="s">
        <v>1703</v>
      </c>
      <c r="Z3" s="1547"/>
      <c r="AA3" s="1548"/>
    </row>
    <row r="4" spans="2:45" s="365" customFormat="1" ht="47.25" customHeight="1">
      <c r="B4" s="1559"/>
      <c r="C4" s="1560"/>
      <c r="D4" s="1560"/>
      <c r="E4" s="1252" t="s">
        <v>287</v>
      </c>
      <c r="F4" s="1555"/>
      <c r="G4" s="1253" t="s">
        <v>288</v>
      </c>
      <c r="H4" s="1252" t="s">
        <v>289</v>
      </c>
      <c r="I4" s="1254" t="s">
        <v>68</v>
      </c>
      <c r="J4" s="1253" t="s">
        <v>288</v>
      </c>
      <c r="K4" s="1252" t="s">
        <v>289</v>
      </c>
      <c r="L4" s="1254" t="s">
        <v>68</v>
      </c>
      <c r="M4" s="1253" t="s">
        <v>288</v>
      </c>
      <c r="N4" s="1252" t="s">
        <v>289</v>
      </c>
      <c r="O4" s="1255" t="s">
        <v>68</v>
      </c>
      <c r="P4" s="1253" t="s">
        <v>288</v>
      </c>
      <c r="Q4" s="1252" t="s">
        <v>289</v>
      </c>
      <c r="R4" s="1255" t="s">
        <v>68</v>
      </c>
      <c r="S4" s="1253" t="s">
        <v>288</v>
      </c>
      <c r="T4" s="1252" t="s">
        <v>289</v>
      </c>
      <c r="U4" s="1255" t="s">
        <v>68</v>
      </c>
      <c r="V4" s="1253" t="s">
        <v>288</v>
      </c>
      <c r="W4" s="1252" t="s">
        <v>289</v>
      </c>
      <c r="X4" s="1255" t="s">
        <v>68</v>
      </c>
      <c r="Y4" s="1253" t="s">
        <v>288</v>
      </c>
      <c r="Z4" s="1252" t="s">
        <v>289</v>
      </c>
      <c r="AA4" s="1255" t="s">
        <v>68</v>
      </c>
    </row>
    <row r="5" spans="2:45">
      <c r="Y5" s="376"/>
      <c r="AA5" s="377"/>
    </row>
    <row r="6" spans="2:45" s="366" customFormat="1" ht="18" customHeight="1">
      <c r="B6" s="1561" t="s">
        <v>290</v>
      </c>
      <c r="C6" s="1562"/>
      <c r="D6" s="1562"/>
      <c r="E6" s="1563"/>
      <c r="F6" s="1256"/>
      <c r="G6" s="1257"/>
      <c r="H6" s="1258"/>
      <c r="I6" s="1256"/>
      <c r="J6" s="1259"/>
      <c r="K6" s="1201"/>
      <c r="L6" s="1256"/>
      <c r="M6" s="1257"/>
      <c r="N6" s="1201"/>
      <c r="O6" s="1260"/>
      <c r="P6" s="1257"/>
      <c r="Q6" s="1201"/>
      <c r="R6" s="1260"/>
      <c r="S6" s="1257"/>
      <c r="T6" s="1201"/>
      <c r="U6" s="1260"/>
      <c r="V6" s="1257"/>
      <c r="W6" s="1201"/>
      <c r="X6" s="1260"/>
      <c r="Y6" s="1257"/>
      <c r="Z6" s="1201"/>
      <c r="AA6" s="1260"/>
      <c r="AB6" s="367"/>
      <c r="AC6" s="367"/>
      <c r="AD6" s="367"/>
      <c r="AE6" s="367"/>
      <c r="AF6" s="367"/>
      <c r="AG6" s="367"/>
      <c r="AH6" s="367"/>
      <c r="AI6" s="367"/>
      <c r="AJ6" s="367"/>
      <c r="AK6" s="367"/>
      <c r="AL6" s="367"/>
      <c r="AM6" s="367"/>
      <c r="AN6" s="367"/>
      <c r="AO6" s="367"/>
      <c r="AP6" s="367"/>
      <c r="AQ6" s="367"/>
      <c r="AR6" s="367"/>
      <c r="AS6" s="367"/>
    </row>
    <row r="7" spans="2:45" s="366" customFormat="1" ht="18" customHeight="1">
      <c r="B7" s="1564"/>
      <c r="C7" s="1565"/>
      <c r="D7" s="1565"/>
      <c r="E7" s="1566"/>
      <c r="F7" s="1256"/>
      <c r="G7" s="1257"/>
      <c r="H7" s="1258"/>
      <c r="I7" s="1256"/>
      <c r="J7" s="1259"/>
      <c r="K7" s="1201"/>
      <c r="L7" s="1256"/>
      <c r="M7" s="1257"/>
      <c r="N7" s="1201"/>
      <c r="O7" s="1260"/>
      <c r="P7" s="1257"/>
      <c r="Q7" s="1201"/>
      <c r="R7" s="1260"/>
      <c r="S7" s="1257"/>
      <c r="T7" s="1201"/>
      <c r="U7" s="1260"/>
      <c r="V7" s="1257"/>
      <c r="W7" s="1201"/>
      <c r="X7" s="1260"/>
      <c r="Y7" s="1257"/>
      <c r="Z7" s="1201"/>
      <c r="AA7" s="1260"/>
      <c r="AB7" s="367"/>
      <c r="AC7" s="367"/>
      <c r="AD7" s="367"/>
      <c r="AE7" s="367"/>
      <c r="AF7" s="367"/>
      <c r="AG7" s="367"/>
      <c r="AH7" s="367"/>
      <c r="AI7" s="367"/>
      <c r="AJ7" s="367"/>
      <c r="AK7" s="367"/>
      <c r="AL7" s="367"/>
      <c r="AM7" s="367"/>
      <c r="AN7" s="367"/>
      <c r="AO7" s="367"/>
      <c r="AP7" s="367"/>
      <c r="AQ7" s="367"/>
      <c r="AR7" s="367"/>
      <c r="AS7" s="367"/>
    </row>
    <row r="8" spans="2:45" s="366" customFormat="1" ht="18" customHeight="1">
      <c r="B8" s="1549" t="s">
        <v>291</v>
      </c>
      <c r="C8" s="1550"/>
      <c r="D8" s="1551"/>
      <c r="E8" s="1201"/>
      <c r="F8" s="1256"/>
      <c r="G8" s="1259"/>
      <c r="H8" s="1258"/>
      <c r="I8" s="1256"/>
      <c r="J8" s="1259"/>
      <c r="K8" s="1201"/>
      <c r="L8" s="1256"/>
      <c r="M8" s="1257"/>
      <c r="N8" s="1201"/>
      <c r="O8" s="1260"/>
      <c r="P8" s="1257"/>
      <c r="Q8" s="1201"/>
      <c r="R8" s="1260"/>
      <c r="S8" s="1257"/>
      <c r="T8" s="1201"/>
      <c r="U8" s="1260"/>
      <c r="V8" s="1257"/>
      <c r="W8" s="1201"/>
      <c r="X8" s="1260"/>
      <c r="Y8" s="1257"/>
      <c r="Z8" s="1201"/>
      <c r="AA8" s="1260"/>
      <c r="AB8" s="367"/>
      <c r="AC8" s="367"/>
      <c r="AD8" s="367"/>
      <c r="AE8" s="367"/>
      <c r="AF8" s="367"/>
      <c r="AG8" s="367"/>
      <c r="AH8" s="367"/>
      <c r="AI8" s="367"/>
      <c r="AJ8" s="367"/>
      <c r="AK8" s="367"/>
      <c r="AL8" s="367"/>
      <c r="AM8" s="367"/>
      <c r="AN8" s="367"/>
      <c r="AO8" s="367"/>
      <c r="AP8" s="367"/>
      <c r="AQ8" s="367"/>
      <c r="AR8" s="367"/>
      <c r="AS8" s="367"/>
    </row>
    <row r="9" spans="2:45" s="367" customFormat="1" ht="18" customHeight="1">
      <c r="B9" s="1111">
        <v>1</v>
      </c>
      <c r="C9" s="801" t="s">
        <v>292</v>
      </c>
      <c r="D9" s="1261"/>
      <c r="E9" s="1201" t="s">
        <v>293</v>
      </c>
      <c r="F9" s="1262"/>
      <c r="G9" s="1263"/>
      <c r="H9" s="1110"/>
      <c r="I9" s="802" t="s">
        <v>294</v>
      </c>
      <c r="J9" s="1263">
        <v>44614</v>
      </c>
      <c r="K9" s="1110"/>
      <c r="L9" s="802"/>
      <c r="M9" s="1263"/>
      <c r="N9" s="1110"/>
      <c r="O9" s="802"/>
      <c r="P9" s="1263"/>
      <c r="Q9" s="1110"/>
      <c r="R9" s="802"/>
      <c r="S9" s="1263"/>
      <c r="T9" s="1110"/>
      <c r="U9" s="802"/>
      <c r="V9" s="1263"/>
      <c r="W9" s="1110"/>
      <c r="X9" s="802"/>
      <c r="Y9" s="1263"/>
      <c r="Z9" s="1110"/>
      <c r="AA9" s="802"/>
    </row>
    <row r="10" spans="2:45" s="366" customFormat="1" ht="18" customHeight="1">
      <c r="B10" s="1111">
        <v>2</v>
      </c>
      <c r="C10" s="801" t="s">
        <v>1702</v>
      </c>
      <c r="D10" s="1264"/>
      <c r="E10" s="1201" t="s">
        <v>293</v>
      </c>
      <c r="F10" s="1256"/>
      <c r="G10" s="1263"/>
      <c r="H10" s="1110"/>
      <c r="I10" s="802" t="s">
        <v>294</v>
      </c>
      <c r="J10" s="1263"/>
      <c r="K10" s="1110"/>
      <c r="L10" s="802" t="s">
        <v>295</v>
      </c>
      <c r="M10" s="1263">
        <v>44614</v>
      </c>
      <c r="N10" s="1110"/>
      <c r="O10" s="802"/>
      <c r="P10" s="1263"/>
      <c r="Q10" s="1110"/>
      <c r="R10" s="802" t="s">
        <v>362</v>
      </c>
      <c r="S10" s="1263"/>
      <c r="T10" s="1110"/>
      <c r="U10" s="802" t="s">
        <v>362</v>
      </c>
      <c r="V10" s="1263"/>
      <c r="W10" s="1110"/>
      <c r="X10" s="802" t="s">
        <v>362</v>
      </c>
      <c r="Y10" s="1263">
        <v>44976</v>
      </c>
      <c r="Z10" s="1110"/>
      <c r="AA10" s="802"/>
      <c r="AB10" s="367"/>
      <c r="AC10" s="367"/>
      <c r="AD10" s="367"/>
      <c r="AE10" s="367"/>
      <c r="AF10" s="367"/>
      <c r="AG10" s="367"/>
      <c r="AH10" s="367"/>
      <c r="AI10" s="367"/>
      <c r="AJ10" s="367"/>
      <c r="AK10" s="367"/>
      <c r="AL10" s="367"/>
      <c r="AM10" s="367"/>
      <c r="AN10" s="367"/>
      <c r="AO10" s="367"/>
      <c r="AP10" s="367"/>
      <c r="AQ10" s="367"/>
      <c r="AR10" s="367"/>
      <c r="AS10" s="367"/>
    </row>
    <row r="11" spans="2:45" s="365" customFormat="1" ht="18" customHeight="1">
      <c r="B11" s="1111">
        <v>3</v>
      </c>
      <c r="C11" s="801" t="s">
        <v>1704</v>
      </c>
      <c r="D11" s="1265"/>
      <c r="E11" s="1201" t="s">
        <v>293</v>
      </c>
      <c r="F11" s="1266"/>
      <c r="G11" s="1263"/>
      <c r="H11" s="1110"/>
      <c r="I11" s="802" t="s">
        <v>294</v>
      </c>
      <c r="J11" s="1263"/>
      <c r="K11" s="1110"/>
      <c r="L11" s="802" t="s">
        <v>295</v>
      </c>
      <c r="M11" s="1263">
        <v>44614</v>
      </c>
      <c r="N11" s="1110"/>
      <c r="O11" s="802"/>
      <c r="P11" s="1263"/>
      <c r="Q11" s="1110"/>
      <c r="R11" s="802"/>
      <c r="S11" s="1263">
        <v>44976</v>
      </c>
      <c r="T11" s="1110"/>
      <c r="U11" s="802"/>
      <c r="V11" s="1263"/>
      <c r="W11" s="1110"/>
      <c r="X11" s="802"/>
      <c r="Y11" s="1263"/>
      <c r="Z11" s="1110"/>
      <c r="AA11" s="802"/>
      <c r="AB11" s="371"/>
      <c r="AC11" s="371"/>
      <c r="AD11" s="371"/>
      <c r="AE11" s="371"/>
      <c r="AF11" s="371"/>
      <c r="AG11" s="371"/>
      <c r="AH11" s="371"/>
      <c r="AI11" s="371"/>
      <c r="AJ11" s="371"/>
      <c r="AK11" s="371"/>
      <c r="AL11" s="371"/>
      <c r="AM11" s="371"/>
      <c r="AN11" s="371"/>
      <c r="AO11" s="371"/>
      <c r="AP11" s="371"/>
      <c r="AQ11" s="371"/>
      <c r="AR11" s="371"/>
      <c r="AS11" s="371"/>
    </row>
    <row r="12" spans="2:45" ht="17.899999999999999" customHeight="1">
      <c r="B12" s="1111">
        <v>4</v>
      </c>
      <c r="C12" s="801" t="s">
        <v>1705</v>
      </c>
      <c r="D12" s="1110"/>
      <c r="E12" s="1201" t="s">
        <v>293</v>
      </c>
      <c r="F12" s="802"/>
      <c r="G12" s="1263"/>
      <c r="H12" s="1110"/>
      <c r="I12" s="802" t="s">
        <v>294</v>
      </c>
      <c r="J12" s="1263">
        <v>44614</v>
      </c>
      <c r="K12" s="1110"/>
      <c r="L12" s="802"/>
      <c r="M12" s="1263"/>
      <c r="N12" s="1110"/>
      <c r="O12" s="802"/>
      <c r="P12" s="1263">
        <v>44976</v>
      </c>
      <c r="Q12" s="1110"/>
      <c r="R12" s="802"/>
      <c r="S12" s="1263"/>
      <c r="T12" s="1110"/>
      <c r="U12" s="802"/>
      <c r="V12" s="1263"/>
      <c r="W12" s="1110"/>
      <c r="X12" s="802"/>
      <c r="Y12" s="1263"/>
      <c r="Z12" s="1110"/>
      <c r="AA12" s="802"/>
    </row>
    <row r="13" spans="2:45" ht="17.899999999999999" customHeight="1">
      <c r="B13" s="1111">
        <v>5</v>
      </c>
      <c r="C13" s="801" t="s">
        <v>1707</v>
      </c>
      <c r="D13" s="1110"/>
      <c r="E13" s="1201" t="s">
        <v>293</v>
      </c>
      <c r="F13" s="802"/>
      <c r="G13" s="1263"/>
      <c r="H13" s="1110"/>
      <c r="I13" s="802" t="s">
        <v>294</v>
      </c>
      <c r="J13" s="1263">
        <v>44614</v>
      </c>
      <c r="K13" s="1110"/>
      <c r="L13" s="802"/>
      <c r="M13" s="1263"/>
      <c r="N13" s="1110"/>
      <c r="O13" s="802"/>
      <c r="P13" s="1263">
        <v>44976</v>
      </c>
      <c r="Q13" s="1110"/>
      <c r="R13" s="802"/>
      <c r="S13" s="1263"/>
      <c r="T13" s="1110"/>
      <c r="U13" s="802"/>
      <c r="V13" s="1263"/>
      <c r="W13" s="1110"/>
      <c r="X13" s="802"/>
      <c r="Y13" s="1263"/>
      <c r="Z13" s="1110"/>
      <c r="AA13" s="802"/>
    </row>
    <row r="14" spans="2:45" ht="17.899999999999999" customHeight="1">
      <c r="B14" s="1111">
        <v>6</v>
      </c>
      <c r="C14" s="801" t="s">
        <v>1706</v>
      </c>
      <c r="D14" s="1110"/>
      <c r="E14" s="1201" t="s">
        <v>293</v>
      </c>
      <c r="F14" s="802"/>
      <c r="G14" s="1263"/>
      <c r="H14" s="1110"/>
      <c r="I14" s="802" t="s">
        <v>294</v>
      </c>
      <c r="J14" s="1263">
        <v>44614</v>
      </c>
      <c r="K14" s="1110"/>
      <c r="L14" s="802"/>
      <c r="M14" s="1263"/>
      <c r="N14" s="1110"/>
      <c r="O14" s="802"/>
      <c r="P14" s="1263">
        <v>44976</v>
      </c>
      <c r="Q14" s="1110"/>
      <c r="R14" s="802"/>
      <c r="S14" s="1263"/>
      <c r="T14" s="1110"/>
      <c r="U14" s="802"/>
      <c r="V14" s="1263"/>
      <c r="W14" s="1110"/>
      <c r="X14" s="802"/>
      <c r="Y14" s="1263"/>
      <c r="Z14" s="1110"/>
      <c r="AA14" s="802"/>
    </row>
    <row r="15" spans="2:45" ht="17.899999999999999" customHeight="1">
      <c r="B15" s="1111">
        <v>7</v>
      </c>
      <c r="C15" s="801" t="s">
        <v>1863</v>
      </c>
      <c r="D15" s="1110"/>
      <c r="E15" s="1201" t="s">
        <v>293</v>
      </c>
      <c r="F15" s="802"/>
      <c r="G15" s="1263"/>
      <c r="H15" s="1110"/>
      <c r="I15" s="802" t="s">
        <v>294</v>
      </c>
      <c r="J15" s="1263">
        <v>44614</v>
      </c>
      <c r="K15" s="1110"/>
      <c r="L15" s="802"/>
      <c r="M15" s="1263"/>
      <c r="N15" s="1110"/>
      <c r="O15" s="802"/>
      <c r="P15" s="1263"/>
      <c r="Q15" s="1110"/>
      <c r="R15" s="802"/>
      <c r="S15" s="1263"/>
      <c r="T15" s="1110"/>
      <c r="U15" s="802"/>
      <c r="V15" s="1263"/>
      <c r="W15" s="1110"/>
      <c r="X15" s="802"/>
      <c r="Y15" s="1263"/>
      <c r="Z15" s="1110"/>
      <c r="AA15" s="802"/>
    </row>
    <row r="16" spans="2:45" ht="17.899999999999999" customHeight="1">
      <c r="B16" s="1111">
        <v>8</v>
      </c>
      <c r="C16" s="801" t="s">
        <v>1708</v>
      </c>
      <c r="D16" s="1110"/>
      <c r="E16" s="1201" t="s">
        <v>293</v>
      </c>
      <c r="F16" s="802"/>
      <c r="G16" s="1263"/>
      <c r="H16" s="1110"/>
      <c r="I16" s="802" t="s">
        <v>294</v>
      </c>
      <c r="J16" s="1263"/>
      <c r="K16" s="1110"/>
      <c r="L16" s="802" t="s">
        <v>295</v>
      </c>
      <c r="M16" s="1263">
        <v>44614</v>
      </c>
      <c r="N16" s="1110"/>
      <c r="O16" s="802"/>
      <c r="P16" s="1263">
        <v>44742</v>
      </c>
      <c r="Q16" s="1110"/>
      <c r="R16" s="802"/>
      <c r="S16" s="1263">
        <v>44762</v>
      </c>
      <c r="T16" s="1110"/>
      <c r="U16" s="802" t="s">
        <v>362</v>
      </c>
      <c r="V16" s="1263"/>
      <c r="W16" s="1110"/>
      <c r="X16" s="802" t="s">
        <v>362</v>
      </c>
      <c r="Y16" s="1263">
        <v>44976</v>
      </c>
      <c r="Z16" s="1110"/>
      <c r="AA16" s="802"/>
    </row>
    <row r="17" spans="2:27" ht="17.899999999999999" customHeight="1">
      <c r="B17" s="1111">
        <v>9</v>
      </c>
      <c r="C17" s="801" t="s">
        <v>1709</v>
      </c>
      <c r="D17" s="1110"/>
      <c r="E17" s="1201" t="s">
        <v>293</v>
      </c>
      <c r="F17" s="802"/>
      <c r="G17" s="1263"/>
      <c r="H17" s="1110"/>
      <c r="I17" s="802" t="s">
        <v>294</v>
      </c>
      <c r="J17" s="1263"/>
      <c r="K17" s="1110"/>
      <c r="L17" s="802" t="s">
        <v>295</v>
      </c>
      <c r="M17" s="1263">
        <v>44614</v>
      </c>
      <c r="N17" s="1110"/>
      <c r="O17" s="802"/>
      <c r="P17" s="1263"/>
      <c r="Q17" s="1110"/>
      <c r="R17" s="802" t="s">
        <v>296</v>
      </c>
      <c r="S17" s="1263">
        <v>44738</v>
      </c>
      <c r="T17" s="1110"/>
      <c r="U17" s="802"/>
      <c r="V17" s="1263"/>
      <c r="W17" s="1110"/>
      <c r="X17" s="802" t="s">
        <v>362</v>
      </c>
      <c r="Y17" s="1263">
        <v>44976</v>
      </c>
      <c r="Z17" s="1110"/>
      <c r="AA17" s="802"/>
    </row>
    <row r="18" spans="2:27" ht="17.899999999999999" customHeight="1">
      <c r="B18" s="1111">
        <v>10</v>
      </c>
      <c r="C18" s="801" t="s">
        <v>1710</v>
      </c>
      <c r="D18" s="1110"/>
      <c r="E18" s="1201" t="s">
        <v>293</v>
      </c>
      <c r="F18" s="802"/>
      <c r="G18" s="1263"/>
      <c r="H18" s="1110"/>
      <c r="I18" s="802" t="s">
        <v>294</v>
      </c>
      <c r="J18" s="1263">
        <v>44614</v>
      </c>
      <c r="K18" s="1110"/>
      <c r="L18" s="802"/>
      <c r="M18" s="1263"/>
      <c r="N18" s="1110"/>
      <c r="O18" s="802"/>
      <c r="P18" s="1263"/>
      <c r="Q18" s="1110"/>
      <c r="R18" s="802"/>
      <c r="S18" s="1263">
        <v>44976</v>
      </c>
      <c r="T18" s="1110"/>
      <c r="U18" s="802"/>
      <c r="V18" s="1263"/>
      <c r="W18" s="1110"/>
      <c r="X18" s="802"/>
      <c r="Y18" s="1263"/>
      <c r="Z18" s="1110"/>
      <c r="AA18" s="802"/>
    </row>
    <row r="19" spans="2:27" ht="17.899999999999999" customHeight="1">
      <c r="B19" s="1111">
        <v>11</v>
      </c>
      <c r="C19" s="801" t="s">
        <v>1711</v>
      </c>
      <c r="D19" s="1110"/>
      <c r="E19" s="1201" t="s">
        <v>293</v>
      </c>
      <c r="F19" s="802"/>
      <c r="G19" s="1263"/>
      <c r="H19" s="1110"/>
      <c r="I19" s="802" t="s">
        <v>294</v>
      </c>
      <c r="J19" s="1263">
        <v>44614</v>
      </c>
      <c r="K19" s="1110"/>
      <c r="L19" s="802"/>
      <c r="M19" s="1263">
        <v>44976</v>
      </c>
      <c r="N19" s="1110"/>
      <c r="O19" s="802"/>
      <c r="P19" s="1263"/>
      <c r="Q19" s="1110"/>
      <c r="R19" s="802"/>
      <c r="S19" s="1263"/>
      <c r="T19" s="1110"/>
      <c r="U19" s="802"/>
      <c r="V19" s="1263"/>
      <c r="W19" s="1110"/>
      <c r="X19" s="802"/>
      <c r="Y19" s="1263"/>
      <c r="Z19" s="1110"/>
      <c r="AA19" s="802"/>
    </row>
    <row r="20" spans="2:27" ht="17.899999999999999" customHeight="1">
      <c r="B20" s="1111">
        <v>12</v>
      </c>
      <c r="C20" s="801" t="s">
        <v>937</v>
      </c>
      <c r="D20" s="1110"/>
      <c r="E20" s="1201" t="s">
        <v>293</v>
      </c>
      <c r="F20" s="802"/>
      <c r="G20" s="1263">
        <v>44614</v>
      </c>
      <c r="H20" s="1110"/>
      <c r="I20" s="802"/>
      <c r="J20" s="1263"/>
      <c r="K20" s="1110"/>
      <c r="L20" s="802"/>
      <c r="M20" s="1263">
        <v>44835</v>
      </c>
      <c r="N20" s="1110"/>
      <c r="O20" s="802"/>
      <c r="P20" s="1263"/>
      <c r="Q20" s="1110"/>
      <c r="R20" s="802"/>
      <c r="S20" s="1263"/>
      <c r="T20" s="1110"/>
      <c r="U20" s="802"/>
      <c r="V20" s="1263"/>
      <c r="W20" s="1110"/>
      <c r="X20" s="802"/>
      <c r="Y20" s="1263"/>
      <c r="Z20" s="1110"/>
      <c r="AA20" s="802"/>
    </row>
    <row r="21" spans="2:27" ht="17.899999999999999" customHeight="1">
      <c r="B21" s="1111">
        <v>13</v>
      </c>
      <c r="C21" s="801" t="s">
        <v>426</v>
      </c>
      <c r="D21" s="1110"/>
      <c r="E21" s="1201" t="s">
        <v>293</v>
      </c>
      <c r="F21" s="802"/>
      <c r="G21" s="1263">
        <v>44631</v>
      </c>
      <c r="H21" s="1110"/>
      <c r="I21" s="802"/>
      <c r="J21" s="1263">
        <v>44706</v>
      </c>
      <c r="K21" s="1110"/>
      <c r="L21" s="802"/>
      <c r="M21" s="1263">
        <v>44755</v>
      </c>
      <c r="N21" s="1110"/>
      <c r="O21" s="802"/>
      <c r="P21" s="1263">
        <v>44764</v>
      </c>
      <c r="Q21" s="1110"/>
      <c r="R21" s="802"/>
      <c r="S21" s="1263"/>
      <c r="T21" s="1110"/>
      <c r="U21" s="802"/>
      <c r="V21" s="1263"/>
      <c r="W21" s="1110"/>
      <c r="X21" s="802"/>
      <c r="Y21" s="1263"/>
      <c r="Z21" s="1110"/>
      <c r="AA21" s="802"/>
    </row>
    <row r="22" spans="2:27" ht="17.899999999999999" customHeight="1">
      <c r="B22" s="1111">
        <v>14</v>
      </c>
      <c r="C22" s="801" t="s">
        <v>2453</v>
      </c>
      <c r="D22" s="1110" t="s">
        <v>2248</v>
      </c>
      <c r="E22" s="1201" t="s">
        <v>293</v>
      </c>
      <c r="F22" s="802"/>
      <c r="G22" s="1263">
        <v>45035</v>
      </c>
      <c r="H22" s="1110"/>
      <c r="I22" s="802"/>
      <c r="J22" s="1263">
        <v>45119</v>
      </c>
      <c r="K22" s="1110"/>
      <c r="L22" s="802"/>
      <c r="M22" s="1263"/>
      <c r="N22" s="1110"/>
      <c r="O22" s="802"/>
      <c r="P22" s="1263"/>
      <c r="Q22" s="1110"/>
      <c r="R22" s="802"/>
      <c r="S22" s="1263"/>
      <c r="T22" s="1110"/>
      <c r="U22" s="802"/>
      <c r="V22" s="1263"/>
      <c r="W22" s="1110"/>
      <c r="X22" s="802"/>
      <c r="Y22" s="1263"/>
      <c r="Z22" s="1110"/>
      <c r="AA22" s="802"/>
    </row>
    <row r="23" spans="2:27" ht="17.899999999999999" customHeight="1">
      <c r="B23" s="1111">
        <v>15</v>
      </c>
      <c r="C23" s="801" t="s">
        <v>2454</v>
      </c>
      <c r="D23" s="1110" t="s">
        <v>2779</v>
      </c>
      <c r="E23" s="1201" t="s">
        <v>293</v>
      </c>
      <c r="F23" s="802"/>
      <c r="G23" s="1263">
        <v>45035</v>
      </c>
      <c r="H23" s="1110"/>
      <c r="I23" s="802"/>
      <c r="J23" s="1263">
        <v>45119</v>
      </c>
      <c r="K23" s="1110"/>
      <c r="L23" s="802"/>
      <c r="M23" s="1263"/>
      <c r="N23" s="1110"/>
      <c r="O23" s="802"/>
      <c r="P23" s="1263"/>
      <c r="Q23" s="1110"/>
      <c r="R23" s="802"/>
      <c r="S23" s="1263"/>
      <c r="T23" s="1110"/>
      <c r="U23" s="802"/>
      <c r="V23" s="1263"/>
      <c r="W23" s="1110"/>
      <c r="X23" s="802"/>
      <c r="Y23" s="1263"/>
      <c r="Z23" s="1110"/>
      <c r="AA23" s="802"/>
    </row>
    <row r="24" spans="2:27" ht="17.899999999999999" customHeight="1">
      <c r="B24" s="1111">
        <v>16</v>
      </c>
      <c r="C24" s="801" t="s">
        <v>2455</v>
      </c>
      <c r="D24" s="1110" t="s">
        <v>2779</v>
      </c>
      <c r="E24" s="1201" t="s">
        <v>293</v>
      </c>
      <c r="F24" s="802"/>
      <c r="G24" s="1263">
        <v>45035</v>
      </c>
      <c r="H24" s="1110"/>
      <c r="I24" s="802"/>
      <c r="J24" s="1263">
        <v>45119</v>
      </c>
      <c r="K24" s="1110"/>
      <c r="L24" s="802"/>
      <c r="M24" s="1263"/>
      <c r="N24" s="1110"/>
      <c r="O24" s="802"/>
      <c r="P24" s="1263"/>
      <c r="Q24" s="1110"/>
      <c r="R24" s="802"/>
      <c r="S24" s="1263"/>
      <c r="T24" s="1110"/>
      <c r="U24" s="802"/>
      <c r="V24" s="1263"/>
      <c r="W24" s="1110"/>
      <c r="X24" s="802"/>
      <c r="Y24" s="1263"/>
      <c r="Z24" s="1110"/>
      <c r="AA24" s="802"/>
    </row>
    <row r="25" spans="2:27" ht="17.899999999999999" customHeight="1">
      <c r="B25" s="1111">
        <v>17</v>
      </c>
      <c r="C25" s="801" t="s">
        <v>2668</v>
      </c>
      <c r="D25" s="1110" t="s">
        <v>2248</v>
      </c>
      <c r="E25" s="1201" t="s">
        <v>293</v>
      </c>
      <c r="F25" s="802"/>
      <c r="G25" s="1263">
        <v>45203</v>
      </c>
      <c r="H25" s="1110"/>
      <c r="I25" s="802"/>
      <c r="J25" s="1263"/>
      <c r="K25" s="1110"/>
      <c r="L25" s="802"/>
      <c r="M25" s="1263"/>
      <c r="N25" s="1110"/>
      <c r="O25" s="802"/>
      <c r="P25" s="1263"/>
      <c r="Q25" s="1110"/>
      <c r="R25" s="802"/>
      <c r="S25" s="1263"/>
      <c r="T25" s="1110"/>
      <c r="U25" s="802"/>
      <c r="V25" s="1263"/>
      <c r="W25" s="1110"/>
      <c r="X25" s="802"/>
      <c r="Y25" s="1263"/>
      <c r="Z25" s="1110"/>
      <c r="AA25" s="802"/>
    </row>
    <row r="26" spans="2:27" ht="17.899999999999999" customHeight="1">
      <c r="B26" s="1111">
        <v>18</v>
      </c>
      <c r="C26" s="801" t="s">
        <v>2669</v>
      </c>
      <c r="D26" s="1110" t="s">
        <v>2248</v>
      </c>
      <c r="E26" s="1201" t="s">
        <v>293</v>
      </c>
      <c r="F26" s="802"/>
      <c r="G26" s="1263">
        <v>45203</v>
      </c>
      <c r="H26" s="1110"/>
      <c r="I26" s="802"/>
      <c r="J26" s="1263"/>
      <c r="K26" s="1110"/>
      <c r="L26" s="802"/>
      <c r="M26" s="1263"/>
      <c r="N26" s="1110"/>
      <c r="O26" s="802"/>
      <c r="P26" s="1263"/>
      <c r="Q26" s="1110"/>
      <c r="R26" s="802"/>
      <c r="S26" s="1263"/>
      <c r="T26" s="1110"/>
      <c r="U26" s="802"/>
      <c r="V26" s="1263"/>
      <c r="W26" s="1110"/>
      <c r="X26" s="802"/>
      <c r="Y26" s="1263"/>
      <c r="Z26" s="1110"/>
      <c r="AA26" s="802"/>
    </row>
    <row r="27" spans="2:27" ht="17.899999999999999" customHeight="1">
      <c r="B27" s="1111">
        <v>19</v>
      </c>
      <c r="C27" s="801" t="s">
        <v>2670</v>
      </c>
      <c r="D27" s="1110" t="s">
        <v>2248</v>
      </c>
      <c r="E27" s="1201" t="s">
        <v>293</v>
      </c>
      <c r="F27" s="802"/>
      <c r="G27" s="1263">
        <v>45203</v>
      </c>
      <c r="H27" s="1110"/>
      <c r="I27" s="802"/>
      <c r="J27" s="1263"/>
      <c r="K27" s="1110"/>
      <c r="L27" s="802"/>
      <c r="M27" s="1263"/>
      <c r="N27" s="1110"/>
      <c r="O27" s="802"/>
      <c r="P27" s="1263"/>
      <c r="Q27" s="1110"/>
      <c r="R27" s="802"/>
      <c r="S27" s="1263"/>
      <c r="T27" s="1110"/>
      <c r="U27" s="802"/>
      <c r="V27" s="1263"/>
      <c r="W27" s="1110"/>
      <c r="X27" s="802"/>
      <c r="Y27" s="1263"/>
      <c r="Z27" s="1110"/>
      <c r="AA27" s="802"/>
    </row>
    <row r="28" spans="2:27" ht="17.899999999999999" customHeight="1">
      <c r="B28" s="1111">
        <v>20</v>
      </c>
      <c r="C28" s="801" t="s">
        <v>2930</v>
      </c>
      <c r="D28" s="1110" t="s">
        <v>2248</v>
      </c>
      <c r="E28" s="1201" t="s">
        <v>293</v>
      </c>
      <c r="F28" s="802"/>
      <c r="G28" s="1263">
        <v>45240</v>
      </c>
      <c r="H28" s="1110"/>
      <c r="I28" s="802"/>
      <c r="J28" s="1263"/>
      <c r="K28" s="1110"/>
      <c r="L28" s="802"/>
      <c r="M28" s="1263"/>
      <c r="N28" s="1110"/>
      <c r="O28" s="802"/>
      <c r="P28" s="1263"/>
      <c r="Q28" s="1110"/>
      <c r="R28" s="802"/>
      <c r="S28" s="1263"/>
      <c r="T28" s="1110"/>
      <c r="U28" s="802"/>
      <c r="V28" s="1263"/>
      <c r="W28" s="1110"/>
      <c r="X28" s="802"/>
      <c r="Y28" s="1263"/>
      <c r="Z28" s="1110"/>
      <c r="AA28" s="802"/>
    </row>
    <row r="29" spans="2:27" ht="17.899999999999999" customHeight="1">
      <c r="B29" s="1111"/>
      <c r="C29" s="801"/>
      <c r="D29" s="1203"/>
      <c r="E29" s="1203"/>
      <c r="F29" s="802"/>
      <c r="G29" s="1263"/>
      <c r="H29" s="1110"/>
      <c r="I29" s="802"/>
      <c r="J29" s="1263"/>
      <c r="K29" s="1110"/>
      <c r="L29" s="802"/>
      <c r="M29" s="1263"/>
      <c r="N29" s="1110"/>
      <c r="O29" s="802"/>
      <c r="P29" s="1263"/>
      <c r="Q29" s="1110"/>
      <c r="R29" s="802"/>
      <c r="S29" s="1263"/>
      <c r="T29" s="1110"/>
      <c r="U29" s="802"/>
      <c r="V29" s="1263"/>
      <c r="W29" s="1110"/>
      <c r="X29" s="802"/>
      <c r="Y29" s="1263"/>
      <c r="Z29" s="1110"/>
      <c r="AA29" s="802"/>
    </row>
    <row r="30" spans="2:27" ht="17.899999999999999" customHeight="1">
      <c r="B30" s="1549" t="s">
        <v>297</v>
      </c>
      <c r="C30" s="1550"/>
      <c r="D30" s="1551"/>
      <c r="E30" s="1203"/>
      <c r="F30" s="802"/>
      <c r="G30" s="1263"/>
      <c r="H30" s="1110"/>
      <c r="I30" s="802"/>
      <c r="J30" s="1263"/>
      <c r="K30" s="1110"/>
      <c r="L30" s="802"/>
      <c r="M30" s="1263"/>
      <c r="N30" s="1110"/>
      <c r="O30" s="802"/>
      <c r="P30" s="1263"/>
      <c r="Q30" s="1110"/>
      <c r="R30" s="802"/>
      <c r="S30" s="1263"/>
      <c r="T30" s="1110"/>
      <c r="U30" s="802"/>
      <c r="V30" s="1263"/>
      <c r="W30" s="1110"/>
      <c r="X30" s="802"/>
      <c r="Y30" s="1263"/>
      <c r="Z30" s="1110"/>
      <c r="AA30" s="802"/>
    </row>
    <row r="31" spans="2:27" ht="17.899999999999999" customHeight="1">
      <c r="B31" s="1111">
        <v>1</v>
      </c>
      <c r="C31" s="801" t="s">
        <v>1073</v>
      </c>
      <c r="D31" s="1203"/>
      <c r="E31" s="1203" t="s">
        <v>293</v>
      </c>
      <c r="F31" s="802"/>
      <c r="G31" s="1263"/>
      <c r="H31" s="1110"/>
      <c r="I31" s="802" t="s">
        <v>294</v>
      </c>
      <c r="J31" s="1263">
        <v>44614</v>
      </c>
      <c r="K31" s="1110"/>
      <c r="L31" s="802"/>
      <c r="M31" s="1263">
        <v>44852</v>
      </c>
      <c r="N31" s="1110"/>
      <c r="O31" s="802"/>
      <c r="P31" s="1263"/>
      <c r="Q31" s="1110"/>
      <c r="R31" s="802"/>
      <c r="S31" s="1263"/>
      <c r="T31" s="1110"/>
      <c r="U31" s="802"/>
      <c r="V31" s="1263"/>
      <c r="W31" s="1110"/>
      <c r="X31" s="802"/>
      <c r="Y31" s="1263"/>
      <c r="Z31" s="1110"/>
      <c r="AA31" s="802"/>
    </row>
    <row r="32" spans="2:27" ht="17.899999999999999" customHeight="1">
      <c r="B32" s="1111">
        <v>2</v>
      </c>
      <c r="C32" s="801" t="s">
        <v>1074</v>
      </c>
      <c r="D32" s="1203"/>
      <c r="E32" s="1203" t="s">
        <v>293</v>
      </c>
      <c r="F32" s="802"/>
      <c r="G32" s="1263"/>
      <c r="H32" s="1110"/>
      <c r="I32" s="802" t="s">
        <v>294</v>
      </c>
      <c r="J32" s="1263">
        <v>44614</v>
      </c>
      <c r="K32" s="1110"/>
      <c r="L32" s="802"/>
      <c r="M32" s="1263">
        <v>44852</v>
      </c>
      <c r="N32" s="1110"/>
      <c r="O32" s="802"/>
      <c r="P32" s="1263"/>
      <c r="Q32" s="1110"/>
      <c r="R32" s="802"/>
      <c r="S32" s="1263"/>
      <c r="T32" s="1110"/>
      <c r="U32" s="802"/>
      <c r="V32" s="1263"/>
      <c r="W32" s="1110"/>
      <c r="X32" s="802"/>
      <c r="Y32" s="1263"/>
      <c r="Z32" s="1110"/>
      <c r="AA32" s="802"/>
    </row>
    <row r="33" spans="2:27" ht="17.899999999999999" customHeight="1">
      <c r="B33" s="1111">
        <v>3</v>
      </c>
      <c r="C33" s="801" t="s">
        <v>1075</v>
      </c>
      <c r="D33" s="1203"/>
      <c r="E33" s="1203" t="s">
        <v>293</v>
      </c>
      <c r="F33" s="802"/>
      <c r="G33" s="1263"/>
      <c r="H33" s="1110"/>
      <c r="I33" s="802" t="s">
        <v>294</v>
      </c>
      <c r="J33" s="1263">
        <v>44614</v>
      </c>
      <c r="K33" s="1110"/>
      <c r="L33" s="802"/>
      <c r="M33" s="1263">
        <v>44695</v>
      </c>
      <c r="N33" s="1110"/>
      <c r="O33" s="802"/>
      <c r="P33" s="1263"/>
      <c r="Q33" s="1110"/>
      <c r="R33" s="802"/>
      <c r="S33" s="1263">
        <v>44852</v>
      </c>
      <c r="T33" s="1110"/>
      <c r="U33" s="802"/>
      <c r="V33" s="1263"/>
      <c r="W33" s="1110"/>
      <c r="X33" s="802"/>
      <c r="Y33" s="1263"/>
      <c r="Z33" s="1110"/>
      <c r="AA33" s="802"/>
    </row>
    <row r="34" spans="2:27" ht="17.899999999999999" customHeight="1">
      <c r="B34" s="1111">
        <v>4</v>
      </c>
      <c r="C34" s="801" t="s">
        <v>1076</v>
      </c>
      <c r="D34" s="1203"/>
      <c r="E34" s="1203" t="s">
        <v>293</v>
      </c>
      <c r="F34" s="802"/>
      <c r="G34" s="1263">
        <v>44852</v>
      </c>
      <c r="H34" s="1110"/>
      <c r="I34" s="802"/>
      <c r="J34" s="1263"/>
      <c r="K34" s="1110"/>
      <c r="L34" s="802"/>
      <c r="M34" s="1263"/>
      <c r="N34" s="1110"/>
      <c r="O34" s="802"/>
      <c r="P34" s="1263"/>
      <c r="Q34" s="1110"/>
      <c r="R34" s="802"/>
      <c r="S34" s="1263"/>
      <c r="T34" s="1110"/>
      <c r="U34" s="802"/>
      <c r="V34" s="1263"/>
      <c r="W34" s="1110"/>
      <c r="X34" s="802"/>
      <c r="Y34" s="1263"/>
      <c r="Z34" s="1110"/>
      <c r="AA34" s="802"/>
    </row>
    <row r="35" spans="2:27" ht="17.899999999999999" customHeight="1">
      <c r="B35" s="1111">
        <v>5</v>
      </c>
      <c r="C35" s="801" t="s">
        <v>1077</v>
      </c>
      <c r="D35" s="1203"/>
      <c r="E35" s="1203" t="s">
        <v>293</v>
      </c>
      <c r="F35" s="802"/>
      <c r="G35" s="1263"/>
      <c r="H35" s="1110"/>
      <c r="I35" s="802" t="s">
        <v>294</v>
      </c>
      <c r="J35" s="1263">
        <v>44614</v>
      </c>
      <c r="K35" s="1110"/>
      <c r="L35" s="802"/>
      <c r="M35" s="1263">
        <v>44695</v>
      </c>
      <c r="N35" s="1110"/>
      <c r="O35" s="802"/>
      <c r="P35" s="1263"/>
      <c r="Q35" s="1110"/>
      <c r="R35" s="802"/>
      <c r="S35" s="1263">
        <v>44852</v>
      </c>
      <c r="T35" s="1110"/>
      <c r="U35" s="802"/>
      <c r="V35" s="1263"/>
      <c r="W35" s="1110"/>
      <c r="X35" s="802"/>
      <c r="Y35" s="1263"/>
      <c r="Z35" s="1110"/>
      <c r="AA35" s="802"/>
    </row>
    <row r="36" spans="2:27" ht="17.899999999999999" customHeight="1">
      <c r="B36" s="1111">
        <v>6</v>
      </c>
      <c r="C36" s="801" t="s">
        <v>363</v>
      </c>
      <c r="D36" s="1203"/>
      <c r="E36" s="1203" t="s">
        <v>293</v>
      </c>
      <c r="F36" s="802"/>
      <c r="G36" s="1263">
        <v>44695</v>
      </c>
      <c r="H36" s="1110"/>
      <c r="I36" s="802"/>
      <c r="J36" s="1263"/>
      <c r="K36" s="1110"/>
      <c r="L36" s="802"/>
      <c r="M36" s="1263"/>
      <c r="N36" s="1110"/>
      <c r="O36" s="802"/>
      <c r="P36" s="1263"/>
      <c r="Q36" s="1110"/>
      <c r="R36" s="802"/>
      <c r="S36" s="1263"/>
      <c r="T36" s="1110"/>
      <c r="U36" s="802"/>
      <c r="V36" s="1263"/>
      <c r="W36" s="1110"/>
      <c r="X36" s="802"/>
      <c r="Y36" s="1263"/>
      <c r="Z36" s="1110"/>
      <c r="AA36" s="802"/>
    </row>
    <row r="37" spans="2:27" ht="17.899999999999999" customHeight="1">
      <c r="B37" s="1111">
        <v>7</v>
      </c>
      <c r="C37" s="801" t="s">
        <v>298</v>
      </c>
      <c r="D37" s="1203"/>
      <c r="E37" s="1203" t="s">
        <v>293</v>
      </c>
      <c r="F37" s="802"/>
      <c r="G37" s="1263">
        <v>44614</v>
      </c>
      <c r="H37" s="1110"/>
      <c r="I37" s="802"/>
      <c r="J37" s="1263">
        <v>44695</v>
      </c>
      <c r="K37" s="1110"/>
      <c r="L37" s="802"/>
      <c r="M37" s="1263"/>
      <c r="N37" s="1110"/>
      <c r="O37" s="802"/>
      <c r="P37" s="1263"/>
      <c r="Q37" s="1110"/>
      <c r="R37" s="802"/>
      <c r="S37" s="1263"/>
      <c r="T37" s="1110"/>
      <c r="U37" s="802"/>
      <c r="V37" s="1263"/>
      <c r="W37" s="1110"/>
      <c r="X37" s="802"/>
      <c r="Y37" s="1263"/>
      <c r="Z37" s="1110"/>
      <c r="AA37" s="802"/>
    </row>
    <row r="38" spans="2:27" ht="17.899999999999999" customHeight="1">
      <c r="B38" s="1111">
        <v>8</v>
      </c>
      <c r="C38" s="801" t="s">
        <v>1078</v>
      </c>
      <c r="D38" s="1203"/>
      <c r="E38" s="1203" t="s">
        <v>293</v>
      </c>
      <c r="F38" s="802"/>
      <c r="G38" s="1263">
        <v>44614</v>
      </c>
      <c r="H38" s="1110"/>
      <c r="I38" s="802"/>
      <c r="J38" s="1263">
        <v>44695</v>
      </c>
      <c r="K38" s="1110"/>
      <c r="L38" s="802"/>
      <c r="M38" s="1263">
        <v>44755</v>
      </c>
      <c r="N38" s="1110"/>
      <c r="O38" s="802"/>
      <c r="P38" s="1263">
        <v>44852</v>
      </c>
      <c r="Q38" s="1110"/>
      <c r="R38" s="802"/>
      <c r="S38" s="1263"/>
      <c r="T38" s="1110"/>
      <c r="U38" s="802"/>
      <c r="V38" s="1263"/>
      <c r="W38" s="1110"/>
      <c r="X38" s="802"/>
      <c r="Y38" s="1263"/>
      <c r="Z38" s="1110"/>
      <c r="AA38" s="802"/>
    </row>
    <row r="39" spans="2:27" ht="17.899999999999999" customHeight="1">
      <c r="B39" s="1111">
        <v>9</v>
      </c>
      <c r="C39" s="801" t="s">
        <v>361</v>
      </c>
      <c r="D39" s="1203"/>
      <c r="E39" s="1203" t="s">
        <v>293</v>
      </c>
      <c r="F39" s="802"/>
      <c r="G39" s="1263">
        <v>44614</v>
      </c>
      <c r="H39" s="1110"/>
      <c r="I39" s="802"/>
      <c r="J39" s="1263">
        <v>44755</v>
      </c>
      <c r="K39" s="1110"/>
      <c r="L39" s="802"/>
      <c r="M39" s="1263"/>
      <c r="N39" s="1110"/>
      <c r="O39" s="802"/>
      <c r="P39" s="1263"/>
      <c r="Q39" s="1110"/>
      <c r="R39" s="802"/>
      <c r="S39" s="1263"/>
      <c r="T39" s="1110"/>
      <c r="U39" s="802"/>
      <c r="V39" s="1263"/>
      <c r="W39" s="1110"/>
      <c r="X39" s="802"/>
      <c r="Y39" s="1263"/>
      <c r="Z39" s="1110"/>
      <c r="AA39" s="802"/>
    </row>
    <row r="40" spans="2:27" ht="17.899999999999999" customHeight="1">
      <c r="B40" s="1111">
        <v>10</v>
      </c>
      <c r="C40" s="801" t="s">
        <v>1712</v>
      </c>
      <c r="D40" s="1203"/>
      <c r="E40" s="1203" t="s">
        <v>293</v>
      </c>
      <c r="F40" s="802"/>
      <c r="G40" s="1263">
        <v>44614</v>
      </c>
      <c r="H40" s="1110"/>
      <c r="I40" s="802"/>
      <c r="J40" s="1263"/>
      <c r="K40" s="1110"/>
      <c r="L40" s="802" t="s">
        <v>362</v>
      </c>
      <c r="M40" s="1263">
        <v>44695</v>
      </c>
      <c r="N40" s="1110"/>
      <c r="O40" s="802"/>
      <c r="P40" s="1263">
        <v>44755</v>
      </c>
      <c r="Q40" s="1110"/>
      <c r="R40" s="802"/>
      <c r="S40" s="1263">
        <v>44976</v>
      </c>
      <c r="T40" s="1110"/>
      <c r="U40" s="802"/>
      <c r="V40" s="1263"/>
      <c r="W40" s="1110"/>
      <c r="X40" s="802"/>
      <c r="Y40" s="1263"/>
      <c r="Z40" s="1110"/>
      <c r="AA40" s="802"/>
    </row>
    <row r="41" spans="2:27" ht="17.899999999999999" customHeight="1">
      <c r="B41" s="1111"/>
      <c r="C41" s="801"/>
      <c r="D41" s="1110"/>
      <c r="E41" s="1110"/>
      <c r="F41" s="802"/>
      <c r="G41" s="1263"/>
      <c r="H41" s="1110"/>
      <c r="I41" s="802"/>
      <c r="J41" s="1263"/>
      <c r="K41" s="1110"/>
      <c r="L41" s="802"/>
      <c r="M41" s="1263"/>
      <c r="N41" s="1110"/>
      <c r="O41" s="802"/>
      <c r="P41" s="1263"/>
      <c r="Q41" s="1110"/>
      <c r="R41" s="802"/>
      <c r="S41" s="1263"/>
      <c r="T41" s="1110"/>
      <c r="U41" s="802"/>
      <c r="V41" s="1263"/>
      <c r="W41" s="1110"/>
      <c r="X41" s="802"/>
      <c r="Y41" s="1263"/>
      <c r="Z41" s="1110"/>
      <c r="AA41" s="802"/>
    </row>
    <row r="42" spans="2:27" ht="17.899999999999999" customHeight="1">
      <c r="B42" s="1549" t="s">
        <v>455</v>
      </c>
      <c r="C42" s="1550"/>
      <c r="D42" s="1551"/>
      <c r="E42" s="1110"/>
      <c r="F42" s="802"/>
      <c r="G42" s="1263"/>
      <c r="H42" s="1110"/>
      <c r="I42" s="802"/>
      <c r="J42" s="1263"/>
      <c r="K42" s="1110"/>
      <c r="L42" s="802"/>
      <c r="M42" s="1263"/>
      <c r="N42" s="1110"/>
      <c r="O42" s="802"/>
      <c r="P42" s="1263"/>
      <c r="Q42" s="1110"/>
      <c r="R42" s="802"/>
      <c r="S42" s="1263"/>
      <c r="T42" s="1110"/>
      <c r="U42" s="802"/>
      <c r="V42" s="1263"/>
      <c r="W42" s="1110"/>
      <c r="X42" s="802"/>
      <c r="Y42" s="1263"/>
      <c r="Z42" s="1110"/>
      <c r="AA42" s="802"/>
    </row>
    <row r="43" spans="2:27" ht="17.899999999999999" customHeight="1">
      <c r="B43" s="1110">
        <v>1</v>
      </c>
      <c r="C43" s="801" t="s">
        <v>2249</v>
      </c>
      <c r="D43" s="1110"/>
      <c r="E43" s="1203"/>
      <c r="F43" s="802"/>
      <c r="G43" s="1263"/>
      <c r="H43" s="1110"/>
      <c r="I43" s="802"/>
      <c r="J43" s="1263"/>
      <c r="K43" s="1110"/>
      <c r="L43" s="802"/>
      <c r="M43" s="1263"/>
      <c r="N43" s="1110"/>
      <c r="O43" s="802"/>
      <c r="P43" s="1263"/>
      <c r="Q43" s="1110"/>
      <c r="R43" s="802"/>
      <c r="S43" s="1263"/>
      <c r="T43" s="1110"/>
      <c r="U43" s="802"/>
      <c r="V43" s="1263"/>
      <c r="W43" s="1110"/>
      <c r="X43" s="802"/>
      <c r="Y43" s="1263"/>
      <c r="Z43" s="1110"/>
      <c r="AA43" s="802"/>
    </row>
    <row r="44" spans="2:27" ht="17.899999999999999" customHeight="1">
      <c r="B44" s="1110">
        <v>2</v>
      </c>
      <c r="C44" s="801" t="s">
        <v>1440</v>
      </c>
      <c r="D44" s="1110"/>
      <c r="E44" s="1203" t="s">
        <v>293</v>
      </c>
      <c r="F44" s="802"/>
      <c r="G44" s="1263">
        <v>44783</v>
      </c>
      <c r="H44" s="1110"/>
      <c r="I44" s="802"/>
      <c r="J44" s="1263">
        <v>44910</v>
      </c>
      <c r="K44" s="1110"/>
      <c r="L44" s="802"/>
      <c r="M44" s="1263"/>
      <c r="N44" s="1110"/>
      <c r="O44" s="802"/>
      <c r="P44" s="1263">
        <v>44926</v>
      </c>
      <c r="Q44" s="1110"/>
      <c r="R44" s="802"/>
      <c r="S44" s="1263"/>
      <c r="T44" s="1110"/>
      <c r="U44" s="802"/>
      <c r="V44" s="1263"/>
      <c r="W44" s="1110"/>
      <c r="X44" s="802"/>
      <c r="Y44" s="1263"/>
      <c r="Z44" s="1110"/>
      <c r="AA44" s="802"/>
    </row>
    <row r="45" spans="2:27" ht="17.899999999999999" customHeight="1">
      <c r="B45" s="1110">
        <v>3</v>
      </c>
      <c r="C45" s="801" t="s">
        <v>2250</v>
      </c>
      <c r="D45" s="1110"/>
      <c r="E45" s="1203" t="s">
        <v>293</v>
      </c>
      <c r="F45" s="802"/>
      <c r="G45" s="1263">
        <v>44783</v>
      </c>
      <c r="H45" s="1110"/>
      <c r="I45" s="802"/>
      <c r="J45" s="1263">
        <v>44877</v>
      </c>
      <c r="K45" s="1110"/>
      <c r="L45" s="802"/>
      <c r="M45" s="1263">
        <v>44910</v>
      </c>
      <c r="N45" s="1110"/>
      <c r="O45" s="802"/>
      <c r="P45" s="1263">
        <v>44959</v>
      </c>
      <c r="Q45" s="1110"/>
      <c r="R45" s="802"/>
      <c r="S45" s="1263">
        <v>45013</v>
      </c>
      <c r="T45" s="1110"/>
      <c r="U45" s="802"/>
      <c r="V45" s="1263">
        <v>45050</v>
      </c>
      <c r="W45" s="1110"/>
      <c r="X45" s="802"/>
      <c r="Y45" s="1263"/>
      <c r="Z45" s="1110"/>
      <c r="AA45" s="802"/>
    </row>
    <row r="46" spans="2:27" ht="17.899999999999999" customHeight="1">
      <c r="B46" s="1110">
        <v>4</v>
      </c>
      <c r="C46" s="801" t="s">
        <v>456</v>
      </c>
      <c r="D46" s="1110"/>
      <c r="E46" s="1203" t="s">
        <v>293</v>
      </c>
      <c r="F46" s="802"/>
      <c r="G46" s="1263">
        <v>44783</v>
      </c>
      <c r="H46" s="1110"/>
      <c r="I46" s="802"/>
      <c r="J46" s="1263"/>
      <c r="K46" s="1110"/>
      <c r="L46" s="802"/>
      <c r="M46" s="1263"/>
      <c r="N46" s="1110"/>
      <c r="O46" s="802"/>
      <c r="P46" s="1263"/>
      <c r="Q46" s="1110"/>
      <c r="R46" s="802"/>
      <c r="S46" s="1263"/>
      <c r="T46" s="1110"/>
      <c r="U46" s="802"/>
      <c r="V46" s="1263"/>
      <c r="W46" s="1110"/>
      <c r="X46" s="802"/>
      <c r="Y46" s="1263"/>
      <c r="Z46" s="1110"/>
      <c r="AA46" s="802"/>
    </row>
    <row r="47" spans="2:27" ht="17.899999999999999" customHeight="1">
      <c r="B47" s="1110">
        <v>5</v>
      </c>
      <c r="C47" s="801" t="s">
        <v>2251</v>
      </c>
      <c r="D47" s="1110"/>
      <c r="E47" s="1203" t="s">
        <v>293</v>
      </c>
      <c r="F47" s="802"/>
      <c r="G47" s="1263">
        <v>44783</v>
      </c>
      <c r="H47" s="1110"/>
      <c r="I47" s="802"/>
      <c r="J47" s="1263">
        <v>45013</v>
      </c>
      <c r="K47" s="1110"/>
      <c r="L47" s="802"/>
      <c r="M47" s="1263">
        <v>45050</v>
      </c>
      <c r="N47" s="1110"/>
      <c r="O47" s="802"/>
      <c r="P47" s="1263"/>
      <c r="Q47" s="1110"/>
      <c r="R47" s="802"/>
      <c r="S47" s="1263"/>
      <c r="T47" s="1110"/>
      <c r="U47" s="802"/>
      <c r="V47" s="1263"/>
      <c r="W47" s="1110"/>
      <c r="X47" s="802"/>
      <c r="Y47" s="1263"/>
      <c r="Z47" s="1110"/>
      <c r="AA47" s="802"/>
    </row>
    <row r="48" spans="2:27" ht="17.25" customHeight="1">
      <c r="B48" s="1110">
        <v>6</v>
      </c>
      <c r="C48" s="801" t="s">
        <v>1904</v>
      </c>
      <c r="D48" s="1110"/>
      <c r="E48" s="1203" t="s">
        <v>293</v>
      </c>
      <c r="F48" s="802"/>
      <c r="G48" s="1263">
        <v>44783</v>
      </c>
      <c r="H48" s="1110"/>
      <c r="I48" s="802"/>
      <c r="J48" s="1263">
        <v>44910</v>
      </c>
      <c r="K48" s="1110"/>
      <c r="L48" s="802"/>
      <c r="M48" s="1263">
        <v>44926</v>
      </c>
      <c r="N48" s="1110"/>
      <c r="O48" s="802"/>
      <c r="P48" s="1263">
        <v>45013</v>
      </c>
      <c r="Q48" s="1110"/>
      <c r="R48" s="802"/>
      <c r="S48" s="1263"/>
      <c r="T48" s="1110"/>
      <c r="U48" s="802"/>
      <c r="V48" s="1263"/>
      <c r="W48" s="1110"/>
      <c r="X48" s="802"/>
      <c r="Y48" s="1263"/>
      <c r="Z48" s="1110"/>
      <c r="AA48" s="802"/>
    </row>
    <row r="49" spans="2:27" ht="17.25" customHeight="1">
      <c r="B49" s="1110">
        <v>7</v>
      </c>
      <c r="C49" s="801" t="s">
        <v>1905</v>
      </c>
      <c r="D49" s="1110"/>
      <c r="E49" s="1203" t="s">
        <v>293</v>
      </c>
      <c r="F49" s="802"/>
      <c r="G49" s="1263">
        <v>44783</v>
      </c>
      <c r="H49" s="1110"/>
      <c r="I49" s="802"/>
      <c r="J49" s="1263">
        <v>44910</v>
      </c>
      <c r="K49" s="1110"/>
      <c r="L49" s="802"/>
      <c r="M49" s="1263">
        <v>44926</v>
      </c>
      <c r="N49" s="1110"/>
      <c r="O49" s="802"/>
      <c r="P49" s="1263">
        <v>45013</v>
      </c>
      <c r="Q49" s="1110"/>
      <c r="R49" s="802"/>
      <c r="S49" s="1263"/>
      <c r="T49" s="1110"/>
      <c r="U49" s="802"/>
      <c r="V49" s="1263"/>
      <c r="W49" s="1110"/>
      <c r="X49" s="802"/>
      <c r="Y49" s="1263"/>
      <c r="Z49" s="1110"/>
      <c r="AA49" s="802"/>
    </row>
    <row r="50" spans="2:27" ht="17.25" customHeight="1">
      <c r="B50" s="1110">
        <v>8</v>
      </c>
      <c r="C50" s="801" t="s">
        <v>1906</v>
      </c>
      <c r="D50" s="1110"/>
      <c r="E50" s="1203" t="s">
        <v>293</v>
      </c>
      <c r="F50" s="802"/>
      <c r="G50" s="1263">
        <v>44783</v>
      </c>
      <c r="H50" s="1110"/>
      <c r="I50" s="802"/>
      <c r="J50" s="1263">
        <v>45013</v>
      </c>
      <c r="K50" s="1110"/>
      <c r="L50" s="802"/>
      <c r="M50" s="1263"/>
      <c r="N50" s="1110"/>
      <c r="O50" s="802"/>
      <c r="P50" s="1263"/>
      <c r="Q50" s="1110"/>
      <c r="R50" s="802"/>
      <c r="S50" s="1263"/>
      <c r="T50" s="1110"/>
      <c r="U50" s="802"/>
      <c r="V50" s="1263"/>
      <c r="W50" s="1110"/>
      <c r="X50" s="802"/>
      <c r="Y50" s="1263"/>
      <c r="Z50" s="1110"/>
      <c r="AA50" s="802"/>
    </row>
    <row r="51" spans="2:27" ht="17.25" customHeight="1">
      <c r="B51" s="1110">
        <v>9</v>
      </c>
      <c r="C51" s="801" t="s">
        <v>2114</v>
      </c>
      <c r="D51" s="1110"/>
      <c r="E51" s="1203" t="s">
        <v>293</v>
      </c>
      <c r="F51" s="802"/>
      <c r="G51" s="1263">
        <v>44946</v>
      </c>
      <c r="H51" s="1110"/>
      <c r="I51" s="802"/>
      <c r="J51" s="1263" t="s">
        <v>296</v>
      </c>
      <c r="K51" s="1110"/>
      <c r="L51" s="802"/>
      <c r="M51" s="1263">
        <v>45076</v>
      </c>
      <c r="N51" s="1110"/>
      <c r="O51" s="802"/>
      <c r="P51" s="1263"/>
      <c r="Q51" s="1110"/>
      <c r="R51" s="802"/>
      <c r="S51" s="1263"/>
      <c r="T51" s="1110"/>
      <c r="U51" s="802"/>
      <c r="V51" s="1263"/>
      <c r="W51" s="1110"/>
      <c r="X51" s="802"/>
      <c r="Y51" s="1263"/>
      <c r="Z51" s="1110"/>
      <c r="AA51" s="802"/>
    </row>
    <row r="52" spans="2:27" ht="17.25" customHeight="1">
      <c r="B52" s="1110">
        <v>10</v>
      </c>
      <c r="C52" s="801" t="s">
        <v>1559</v>
      </c>
      <c r="D52" s="1110"/>
      <c r="E52" s="1203" t="s">
        <v>293</v>
      </c>
      <c r="F52" s="802"/>
      <c r="G52" s="1263">
        <v>44946</v>
      </c>
      <c r="H52" s="1110"/>
      <c r="I52" s="802"/>
      <c r="J52" s="1263"/>
      <c r="K52" s="1110"/>
      <c r="L52" s="802"/>
      <c r="M52" s="1263"/>
      <c r="N52" s="1110"/>
      <c r="O52" s="802"/>
      <c r="P52" s="1263"/>
      <c r="Q52" s="1110"/>
      <c r="R52" s="802"/>
      <c r="S52" s="1263"/>
      <c r="T52" s="1110"/>
      <c r="U52" s="802"/>
      <c r="V52" s="1263"/>
      <c r="W52" s="1110"/>
      <c r="X52" s="802"/>
      <c r="Y52" s="1263"/>
      <c r="Z52" s="1110"/>
      <c r="AA52" s="802"/>
    </row>
    <row r="53" spans="2:27" ht="17.25" customHeight="1">
      <c r="B53" s="1110">
        <v>11</v>
      </c>
      <c r="C53" s="801" t="s">
        <v>1560</v>
      </c>
      <c r="D53" s="1110"/>
      <c r="E53" s="1203" t="s">
        <v>293</v>
      </c>
      <c r="F53" s="802"/>
      <c r="G53" s="1263">
        <v>44946</v>
      </c>
      <c r="H53" s="1110"/>
      <c r="I53" s="802"/>
      <c r="J53" s="1263"/>
      <c r="K53" s="1110"/>
      <c r="L53" s="802"/>
      <c r="M53" s="1263"/>
      <c r="N53" s="1110"/>
      <c r="O53" s="802"/>
      <c r="P53" s="1263"/>
      <c r="Q53" s="1110"/>
      <c r="R53" s="802"/>
      <c r="S53" s="1263"/>
      <c r="T53" s="1110"/>
      <c r="U53" s="802"/>
      <c r="V53" s="1263"/>
      <c r="W53" s="1110"/>
      <c r="X53" s="802"/>
      <c r="Y53" s="1263"/>
      <c r="Z53" s="1110"/>
      <c r="AA53" s="802"/>
    </row>
    <row r="54" spans="2:27" ht="17.25" customHeight="1">
      <c r="B54" s="1110">
        <v>12</v>
      </c>
      <c r="C54" s="801" t="s">
        <v>1561</v>
      </c>
      <c r="D54" s="1110"/>
      <c r="E54" s="1203" t="s">
        <v>293</v>
      </c>
      <c r="F54" s="802"/>
      <c r="G54" s="1263">
        <v>44946</v>
      </c>
      <c r="H54" s="1110"/>
      <c r="I54" s="802"/>
      <c r="J54" s="1263"/>
      <c r="K54" s="1110"/>
      <c r="L54" s="802"/>
      <c r="M54" s="1263"/>
      <c r="N54" s="1110"/>
      <c r="O54" s="802"/>
      <c r="P54" s="1263"/>
      <c r="Q54" s="1110"/>
      <c r="R54" s="802"/>
      <c r="S54" s="1263"/>
      <c r="T54" s="1110"/>
      <c r="U54" s="802"/>
      <c r="V54" s="1263"/>
      <c r="W54" s="1110"/>
      <c r="X54" s="802"/>
      <c r="Y54" s="1263"/>
      <c r="Z54" s="1110"/>
      <c r="AA54" s="802"/>
    </row>
    <row r="55" spans="2:27" ht="17.25" customHeight="1">
      <c r="B55" s="1110">
        <v>13</v>
      </c>
      <c r="C55" s="801" t="s">
        <v>2252</v>
      </c>
      <c r="D55" s="1110"/>
      <c r="E55" s="1203" t="s">
        <v>293</v>
      </c>
      <c r="F55" s="802"/>
      <c r="G55" s="1263">
        <v>44946</v>
      </c>
      <c r="H55" s="1110"/>
      <c r="I55" s="802"/>
      <c r="J55" s="1263">
        <v>45100</v>
      </c>
      <c r="K55" s="1110"/>
      <c r="L55" s="802"/>
      <c r="M55" s="1263"/>
      <c r="N55" s="1110"/>
      <c r="O55" s="802"/>
      <c r="P55" s="1263"/>
      <c r="Q55" s="1110"/>
      <c r="R55" s="802"/>
      <c r="S55" s="1263"/>
      <c r="T55" s="1110"/>
      <c r="U55" s="802"/>
      <c r="V55" s="1263"/>
      <c r="W55" s="1110"/>
      <c r="X55" s="802"/>
      <c r="Y55" s="1263"/>
      <c r="Z55" s="1110"/>
      <c r="AA55" s="802"/>
    </row>
    <row r="56" spans="2:27" ht="17.25" customHeight="1">
      <c r="B56" s="1110">
        <v>14</v>
      </c>
      <c r="C56" s="801" t="s">
        <v>1558</v>
      </c>
      <c r="D56" s="1110"/>
      <c r="E56" s="1203" t="s">
        <v>293</v>
      </c>
      <c r="F56" s="802"/>
      <c r="G56" s="1263">
        <v>44946</v>
      </c>
      <c r="H56" s="1110"/>
      <c r="I56" s="802"/>
      <c r="J56" s="1263"/>
      <c r="K56" s="1110"/>
      <c r="L56" s="802"/>
      <c r="M56" s="1263"/>
      <c r="N56" s="1110"/>
      <c r="O56" s="802"/>
      <c r="P56" s="1263"/>
      <c r="Q56" s="1110"/>
      <c r="R56" s="802"/>
      <c r="S56" s="1263"/>
      <c r="T56" s="1110"/>
      <c r="U56" s="802"/>
      <c r="V56" s="1263"/>
      <c r="W56" s="1110"/>
      <c r="X56" s="802"/>
      <c r="Y56" s="1263"/>
      <c r="Z56" s="1110"/>
      <c r="AA56" s="802"/>
    </row>
    <row r="57" spans="2:27" ht="17.25" customHeight="1">
      <c r="B57" s="1110">
        <v>15</v>
      </c>
      <c r="C57" s="801" t="s">
        <v>2456</v>
      </c>
      <c r="D57" s="1110"/>
      <c r="E57" s="1203" t="s">
        <v>293</v>
      </c>
      <c r="F57" s="802"/>
      <c r="G57" s="1263">
        <v>44834</v>
      </c>
      <c r="H57" s="1110"/>
      <c r="I57" s="802"/>
      <c r="J57" s="1263">
        <v>45100</v>
      </c>
      <c r="K57" s="1110"/>
      <c r="L57" s="802"/>
      <c r="M57" s="1263">
        <v>45115</v>
      </c>
      <c r="N57" s="1110"/>
      <c r="O57" s="802"/>
      <c r="P57" s="1263">
        <v>45118</v>
      </c>
      <c r="Q57" s="1110"/>
      <c r="R57" s="802"/>
      <c r="S57" s="1263"/>
      <c r="T57" s="1110"/>
      <c r="U57" s="802"/>
      <c r="V57" s="1263"/>
      <c r="W57" s="1110"/>
      <c r="X57" s="802"/>
      <c r="Y57" s="1263"/>
      <c r="Z57" s="1110"/>
      <c r="AA57" s="802"/>
    </row>
    <row r="58" spans="2:27" ht="17.25" customHeight="1">
      <c r="B58" s="1110">
        <v>16</v>
      </c>
      <c r="C58" s="801" t="s">
        <v>2457</v>
      </c>
      <c r="D58" s="1110"/>
      <c r="E58" s="1203" t="s">
        <v>293</v>
      </c>
      <c r="F58" s="802"/>
      <c r="G58" s="1263">
        <v>44834</v>
      </c>
      <c r="H58" s="1110"/>
      <c r="I58" s="802"/>
      <c r="J58" s="1263">
        <v>45100</v>
      </c>
      <c r="K58" s="1110"/>
      <c r="L58" s="802"/>
      <c r="M58" s="1263">
        <v>45118</v>
      </c>
      <c r="N58" s="1110"/>
      <c r="O58" s="802"/>
      <c r="P58" s="1263"/>
      <c r="Q58" s="1110"/>
      <c r="R58" s="802"/>
      <c r="S58" s="1263"/>
      <c r="T58" s="1110"/>
      <c r="U58" s="802"/>
      <c r="V58" s="1263"/>
      <c r="W58" s="1110"/>
      <c r="X58" s="802"/>
      <c r="Y58" s="1263"/>
      <c r="Z58" s="1110"/>
      <c r="AA58" s="802"/>
    </row>
    <row r="59" spans="2:27" ht="17.25" customHeight="1">
      <c r="B59" s="1110">
        <v>17</v>
      </c>
      <c r="C59" s="801" t="s">
        <v>2458</v>
      </c>
      <c r="D59" s="1110"/>
      <c r="E59" s="1203" t="s">
        <v>293</v>
      </c>
      <c r="F59" s="802"/>
      <c r="G59" s="1263">
        <v>44834</v>
      </c>
      <c r="H59" s="1110"/>
      <c r="I59" s="802"/>
      <c r="J59" s="1263">
        <v>44946</v>
      </c>
      <c r="K59" s="1110"/>
      <c r="L59" s="802"/>
      <c r="M59" s="1263">
        <v>45100</v>
      </c>
      <c r="N59" s="1110"/>
      <c r="O59" s="802"/>
      <c r="P59" s="1263">
        <v>45115</v>
      </c>
      <c r="Q59" s="1110"/>
      <c r="R59" s="802"/>
      <c r="S59" s="1263">
        <v>45118</v>
      </c>
      <c r="T59" s="1110"/>
      <c r="U59" s="802"/>
      <c r="V59" s="1263"/>
      <c r="W59" s="1110"/>
      <c r="X59" s="802"/>
      <c r="Y59" s="1263"/>
      <c r="Z59" s="1110"/>
      <c r="AA59" s="802"/>
    </row>
    <row r="60" spans="2:27" ht="17.25" customHeight="1">
      <c r="B60" s="1110">
        <v>18</v>
      </c>
      <c r="C60" s="801" t="s">
        <v>2253</v>
      </c>
      <c r="D60" s="1110"/>
      <c r="E60" s="1203" t="s">
        <v>293</v>
      </c>
      <c r="F60" s="802"/>
      <c r="G60" s="1263">
        <v>44834</v>
      </c>
      <c r="H60" s="1110"/>
      <c r="I60" s="802"/>
      <c r="J60" s="1263">
        <v>45100</v>
      </c>
      <c r="K60" s="1110"/>
      <c r="L60" s="802"/>
      <c r="M60" s="1263"/>
      <c r="N60" s="1110"/>
      <c r="O60" s="802"/>
      <c r="P60" s="1263"/>
      <c r="Q60" s="1110"/>
      <c r="R60" s="802"/>
      <c r="S60" s="1263"/>
      <c r="T60" s="1110"/>
      <c r="U60" s="802"/>
      <c r="V60" s="1263"/>
      <c r="W60" s="1110"/>
      <c r="X60" s="802"/>
      <c r="Y60" s="1263"/>
      <c r="Z60" s="1110"/>
      <c r="AA60" s="802"/>
    </row>
    <row r="61" spans="2:27" ht="17.25" customHeight="1">
      <c r="B61" s="1110">
        <v>19</v>
      </c>
      <c r="C61" s="801" t="s">
        <v>2254</v>
      </c>
      <c r="D61" s="1110"/>
      <c r="E61" s="1203" t="s">
        <v>293</v>
      </c>
      <c r="F61" s="802"/>
      <c r="G61" s="1263">
        <v>44834</v>
      </c>
      <c r="H61" s="1110"/>
      <c r="I61" s="802"/>
      <c r="J61" s="1263">
        <v>45100</v>
      </c>
      <c r="K61" s="1110"/>
      <c r="L61" s="802"/>
      <c r="M61" s="1263"/>
      <c r="N61" s="1110"/>
      <c r="O61" s="802"/>
      <c r="P61" s="1263"/>
      <c r="Q61" s="1110"/>
      <c r="R61" s="802"/>
      <c r="S61" s="1263"/>
      <c r="T61" s="1110"/>
      <c r="U61" s="802"/>
      <c r="V61" s="1263"/>
      <c r="W61" s="1110"/>
      <c r="X61" s="802"/>
      <c r="Y61" s="1263"/>
      <c r="Z61" s="1110"/>
      <c r="AA61" s="802"/>
    </row>
    <row r="62" spans="2:27" ht="17.25" customHeight="1">
      <c r="B62" s="1110">
        <v>20</v>
      </c>
      <c r="C62" s="801" t="s">
        <v>2255</v>
      </c>
      <c r="D62" s="1110"/>
      <c r="E62" s="1203" t="s">
        <v>293</v>
      </c>
      <c r="F62" s="802"/>
      <c r="G62" s="1263">
        <v>44834</v>
      </c>
      <c r="H62" s="1110"/>
      <c r="I62" s="802"/>
      <c r="J62" s="1263">
        <v>44946</v>
      </c>
      <c r="K62" s="1110"/>
      <c r="L62" s="802"/>
      <c r="M62" s="1263">
        <v>45100</v>
      </c>
      <c r="N62" s="1110"/>
      <c r="O62" s="802"/>
      <c r="P62" s="1263"/>
      <c r="Q62" s="1110"/>
      <c r="R62" s="802"/>
      <c r="S62" s="1263"/>
      <c r="T62" s="1110"/>
      <c r="U62" s="802"/>
      <c r="V62" s="1263"/>
      <c r="W62" s="1110"/>
      <c r="X62" s="802"/>
      <c r="Y62" s="1263"/>
      <c r="Z62" s="1110"/>
      <c r="AA62" s="802"/>
    </row>
    <row r="63" spans="2:27" ht="17.25" customHeight="1">
      <c r="B63" s="1110">
        <v>21</v>
      </c>
      <c r="C63" s="801" t="s">
        <v>2256</v>
      </c>
      <c r="D63" s="1110"/>
      <c r="E63" s="1203" t="s">
        <v>293</v>
      </c>
      <c r="F63" s="802"/>
      <c r="G63" s="1263">
        <v>44834</v>
      </c>
      <c r="H63" s="1110"/>
      <c r="I63" s="802"/>
      <c r="J63" s="1263">
        <v>45100</v>
      </c>
      <c r="K63" s="1110"/>
      <c r="L63" s="802"/>
      <c r="M63" s="1263"/>
      <c r="N63" s="1110"/>
      <c r="O63" s="802"/>
      <c r="P63" s="1263"/>
      <c r="Q63" s="1110"/>
      <c r="R63" s="802"/>
      <c r="S63" s="1263"/>
      <c r="T63" s="1110"/>
      <c r="U63" s="802"/>
      <c r="V63" s="1263"/>
      <c r="W63" s="1110"/>
      <c r="X63" s="802"/>
      <c r="Y63" s="1263"/>
      <c r="Z63" s="1110"/>
      <c r="AA63" s="802"/>
    </row>
    <row r="64" spans="2:27" ht="17.25" customHeight="1">
      <c r="B64" s="1110">
        <v>22</v>
      </c>
      <c r="C64" s="801" t="s">
        <v>2257</v>
      </c>
      <c r="D64" s="1110"/>
      <c r="E64" s="1203" t="s">
        <v>293</v>
      </c>
      <c r="F64" s="802"/>
      <c r="G64" s="1263">
        <v>44834</v>
      </c>
      <c r="H64" s="1110"/>
      <c r="I64" s="802"/>
      <c r="J64" s="1263">
        <v>44946</v>
      </c>
      <c r="K64" s="1110"/>
      <c r="L64" s="802"/>
      <c r="M64" s="1263">
        <v>45100</v>
      </c>
      <c r="N64" s="1110"/>
      <c r="O64" s="802"/>
      <c r="P64" s="1263"/>
      <c r="Q64" s="1110"/>
      <c r="R64" s="802"/>
      <c r="S64" s="1263"/>
      <c r="T64" s="1110"/>
      <c r="U64" s="802"/>
      <c r="V64" s="1263"/>
      <c r="W64" s="1110"/>
      <c r="X64" s="802"/>
      <c r="Y64" s="1263"/>
      <c r="Z64" s="1110"/>
      <c r="AA64" s="802"/>
    </row>
    <row r="65" spans="2:27" ht="17.25" customHeight="1">
      <c r="B65" s="1110">
        <v>23</v>
      </c>
      <c r="C65" s="801" t="s">
        <v>2258</v>
      </c>
      <c r="D65" s="1110"/>
      <c r="E65" s="1203" t="s">
        <v>293</v>
      </c>
      <c r="F65" s="802"/>
      <c r="G65" s="1263">
        <v>44834</v>
      </c>
      <c r="H65" s="1110"/>
      <c r="I65" s="802"/>
      <c r="J65" s="1263">
        <v>45100</v>
      </c>
      <c r="K65" s="1110"/>
      <c r="L65" s="802"/>
      <c r="M65" s="1263"/>
      <c r="N65" s="1110"/>
      <c r="O65" s="802"/>
      <c r="P65" s="1263"/>
      <c r="Q65" s="1110"/>
      <c r="R65" s="802"/>
      <c r="S65" s="1263"/>
      <c r="T65" s="1110"/>
      <c r="U65" s="802"/>
      <c r="V65" s="1263"/>
      <c r="W65" s="1110"/>
      <c r="X65" s="802"/>
      <c r="Y65" s="1263"/>
      <c r="Z65" s="1110"/>
      <c r="AA65" s="802"/>
    </row>
    <row r="66" spans="2:27" ht="17.25" customHeight="1">
      <c r="B66" s="1110">
        <v>24</v>
      </c>
      <c r="C66" s="801" t="s">
        <v>944</v>
      </c>
      <c r="D66" s="1110"/>
      <c r="E66" s="1203" t="s">
        <v>293</v>
      </c>
      <c r="F66" s="802"/>
      <c r="G66" s="1263">
        <v>44834</v>
      </c>
      <c r="H66" s="1110"/>
      <c r="I66" s="802"/>
      <c r="J66" s="1263"/>
      <c r="K66" s="1110"/>
      <c r="L66" s="802"/>
      <c r="M66" s="1263"/>
      <c r="N66" s="1110"/>
      <c r="O66" s="802"/>
      <c r="P66" s="1263"/>
      <c r="Q66" s="1110"/>
      <c r="R66" s="802"/>
      <c r="S66" s="1263"/>
      <c r="T66" s="1110"/>
      <c r="U66" s="802"/>
      <c r="V66" s="1263"/>
      <c r="W66" s="1110"/>
      <c r="X66" s="802"/>
      <c r="Y66" s="1263"/>
      <c r="Z66" s="1110"/>
      <c r="AA66" s="802"/>
    </row>
    <row r="67" spans="2:27" ht="17.25" customHeight="1">
      <c r="B67" s="1110">
        <v>25</v>
      </c>
      <c r="C67" s="801" t="s">
        <v>945</v>
      </c>
      <c r="D67" s="1110"/>
      <c r="E67" s="1203" t="s">
        <v>293</v>
      </c>
      <c r="F67" s="802"/>
      <c r="G67" s="1263">
        <v>44834</v>
      </c>
      <c r="H67" s="1110"/>
      <c r="I67" s="802"/>
      <c r="J67" s="1263"/>
      <c r="K67" s="1110"/>
      <c r="L67" s="802"/>
      <c r="M67" s="1263"/>
      <c r="N67" s="1110"/>
      <c r="O67" s="802"/>
      <c r="P67" s="1263"/>
      <c r="Q67" s="1110"/>
      <c r="R67" s="802"/>
      <c r="S67" s="1263"/>
      <c r="T67" s="1110"/>
      <c r="U67" s="802"/>
      <c r="V67" s="1263"/>
      <c r="W67" s="1110"/>
      <c r="X67" s="802"/>
      <c r="Y67" s="1263"/>
      <c r="Z67" s="1110"/>
      <c r="AA67" s="802"/>
    </row>
    <row r="68" spans="2:27" ht="17.25" customHeight="1">
      <c r="B68" s="1110">
        <v>26</v>
      </c>
      <c r="C68" s="801" t="s">
        <v>2459</v>
      </c>
      <c r="D68" s="1110"/>
      <c r="E68" s="1203" t="s">
        <v>293</v>
      </c>
      <c r="F68" s="802"/>
      <c r="G68" s="1263">
        <v>44834</v>
      </c>
      <c r="H68" s="1110"/>
      <c r="I68" s="802"/>
      <c r="J68" s="1263">
        <v>45100</v>
      </c>
      <c r="K68" s="1110"/>
      <c r="L68" s="802"/>
      <c r="M68" s="1263">
        <v>45115</v>
      </c>
      <c r="N68" s="1110"/>
      <c r="O68" s="802"/>
      <c r="P68" s="1263">
        <v>45118</v>
      </c>
      <c r="Q68" s="1110"/>
      <c r="R68" s="802"/>
      <c r="S68" s="1263"/>
      <c r="T68" s="1110"/>
      <c r="U68" s="802"/>
      <c r="V68" s="1263"/>
      <c r="W68" s="1110"/>
      <c r="X68" s="802"/>
      <c r="Y68" s="1263"/>
      <c r="Z68" s="1110"/>
      <c r="AA68" s="802"/>
    </row>
    <row r="69" spans="2:27" ht="17.899999999999999" customHeight="1">
      <c r="B69" s="1110">
        <v>27</v>
      </c>
      <c r="C69" s="801" t="s">
        <v>2460</v>
      </c>
      <c r="D69" s="1110"/>
      <c r="E69" s="1203" t="s">
        <v>293</v>
      </c>
      <c r="F69" s="802"/>
      <c r="G69" s="1263">
        <v>44834</v>
      </c>
      <c r="H69" s="1110"/>
      <c r="I69" s="802"/>
      <c r="J69" s="1263">
        <v>45100</v>
      </c>
      <c r="K69" s="1110"/>
      <c r="L69" s="802"/>
      <c r="M69" s="1263">
        <v>45115</v>
      </c>
      <c r="N69" s="1110"/>
      <c r="O69" s="802"/>
      <c r="P69" s="1263">
        <v>45118</v>
      </c>
      <c r="Q69" s="1110"/>
      <c r="R69" s="802"/>
      <c r="S69" s="1263"/>
      <c r="T69" s="1110"/>
      <c r="U69" s="802"/>
      <c r="V69" s="1263"/>
      <c r="W69" s="1110"/>
      <c r="X69" s="802"/>
      <c r="Y69" s="1263"/>
      <c r="Z69" s="1110"/>
      <c r="AA69" s="802"/>
    </row>
    <row r="70" spans="2:27" ht="17.899999999999999" customHeight="1">
      <c r="B70" s="1110">
        <v>28</v>
      </c>
      <c r="C70" s="801" t="s">
        <v>2259</v>
      </c>
      <c r="D70" s="1110"/>
      <c r="E70" s="1203" t="s">
        <v>293</v>
      </c>
      <c r="F70" s="802"/>
      <c r="G70" s="1263">
        <v>44946</v>
      </c>
      <c r="H70" s="1110"/>
      <c r="I70" s="802"/>
      <c r="J70" s="1263">
        <v>45076</v>
      </c>
      <c r="K70" s="1110"/>
      <c r="L70" s="802"/>
      <c r="M70" s="1263">
        <v>45100</v>
      </c>
      <c r="N70" s="1110"/>
      <c r="O70" s="802"/>
      <c r="P70" s="1263"/>
      <c r="Q70" s="1110"/>
      <c r="R70" s="802"/>
      <c r="S70" s="1263"/>
      <c r="T70" s="1110"/>
      <c r="U70" s="802"/>
      <c r="V70" s="1263"/>
      <c r="W70" s="1110"/>
      <c r="X70" s="802"/>
      <c r="Y70" s="1263"/>
      <c r="Z70" s="1110"/>
      <c r="AA70" s="802"/>
    </row>
    <row r="71" spans="2:27" ht="17.899999999999999" customHeight="1">
      <c r="B71" s="1110">
        <v>29</v>
      </c>
      <c r="C71" s="801" t="s">
        <v>1474</v>
      </c>
      <c r="D71" s="1110"/>
      <c r="E71" s="1203" t="s">
        <v>293</v>
      </c>
      <c r="F71" s="802"/>
      <c r="G71" s="1263">
        <v>44926</v>
      </c>
      <c r="H71" s="1110"/>
      <c r="I71" s="802"/>
      <c r="J71" s="1263"/>
      <c r="K71" s="1110"/>
      <c r="L71" s="802"/>
      <c r="M71" s="1263"/>
      <c r="N71" s="1110"/>
      <c r="O71" s="802"/>
      <c r="P71" s="1263"/>
      <c r="Q71" s="1110"/>
      <c r="R71" s="802"/>
      <c r="S71" s="1263"/>
      <c r="T71" s="1110"/>
      <c r="U71" s="802"/>
      <c r="V71" s="1263"/>
      <c r="W71" s="1110"/>
      <c r="X71" s="802"/>
      <c r="Y71" s="1263"/>
      <c r="Z71" s="1110"/>
      <c r="AA71" s="802"/>
    </row>
    <row r="72" spans="2:27" ht="17.899999999999999" customHeight="1">
      <c r="B72" s="1110">
        <v>30</v>
      </c>
      <c r="C72" s="801" t="s">
        <v>1475</v>
      </c>
      <c r="D72" s="1110"/>
      <c r="E72" s="1203" t="s">
        <v>293</v>
      </c>
      <c r="F72" s="802"/>
      <c r="G72" s="1263">
        <v>44926</v>
      </c>
      <c r="H72" s="1110"/>
      <c r="I72" s="802"/>
      <c r="J72" s="1263"/>
      <c r="K72" s="1110"/>
      <c r="L72" s="802"/>
      <c r="M72" s="1263"/>
      <c r="N72" s="1110"/>
      <c r="O72" s="802"/>
      <c r="P72" s="1263"/>
      <c r="Q72" s="1110"/>
      <c r="R72" s="802"/>
      <c r="S72" s="1263"/>
      <c r="T72" s="1110"/>
      <c r="U72" s="802"/>
      <c r="V72" s="1263"/>
      <c r="W72" s="1110"/>
      <c r="X72" s="802"/>
      <c r="Y72" s="1263"/>
      <c r="Z72" s="1110"/>
      <c r="AA72" s="802"/>
    </row>
    <row r="73" spans="2:27" ht="17.899999999999999" customHeight="1">
      <c r="B73" s="1110">
        <v>31</v>
      </c>
      <c r="C73" s="801" t="s">
        <v>1476</v>
      </c>
      <c r="D73" s="1110"/>
      <c r="E73" s="1203" t="s">
        <v>293</v>
      </c>
      <c r="F73" s="802"/>
      <c r="G73" s="1263">
        <v>44926</v>
      </c>
      <c r="H73" s="1110"/>
      <c r="I73" s="802"/>
      <c r="J73" s="1263"/>
      <c r="K73" s="1110"/>
      <c r="L73" s="802"/>
      <c r="M73" s="1263"/>
      <c r="N73" s="1110"/>
      <c r="O73" s="802"/>
      <c r="P73" s="1263"/>
      <c r="Q73" s="1110"/>
      <c r="R73" s="802"/>
      <c r="S73" s="1263"/>
      <c r="T73" s="1110"/>
      <c r="U73" s="802"/>
      <c r="V73" s="1263"/>
      <c r="W73" s="1110"/>
      <c r="X73" s="802"/>
      <c r="Y73" s="1263"/>
      <c r="Z73" s="1110"/>
      <c r="AA73" s="802"/>
    </row>
    <row r="74" spans="2:27" ht="17.899999999999999" customHeight="1">
      <c r="B74" s="1110">
        <v>32</v>
      </c>
      <c r="C74" s="801" t="s">
        <v>1477</v>
      </c>
      <c r="D74" s="1110"/>
      <c r="E74" s="1203" t="s">
        <v>293</v>
      </c>
      <c r="F74" s="802"/>
      <c r="G74" s="1263">
        <v>44926</v>
      </c>
      <c r="H74" s="1110"/>
      <c r="I74" s="802"/>
      <c r="J74" s="1263"/>
      <c r="K74" s="1110"/>
      <c r="L74" s="802"/>
      <c r="M74" s="1263"/>
      <c r="N74" s="1110"/>
      <c r="O74" s="802"/>
      <c r="P74" s="1263"/>
      <c r="Q74" s="1110"/>
      <c r="R74" s="802"/>
      <c r="S74" s="1263"/>
      <c r="T74" s="1110"/>
      <c r="U74" s="802"/>
      <c r="V74" s="1263"/>
      <c r="W74" s="1110"/>
      <c r="X74" s="802"/>
      <c r="Y74" s="1263"/>
      <c r="Z74" s="1110"/>
      <c r="AA74" s="802"/>
    </row>
    <row r="75" spans="2:27" ht="17.899999999999999" customHeight="1">
      <c r="B75" s="1110">
        <v>33</v>
      </c>
      <c r="C75" s="801" t="s">
        <v>1478</v>
      </c>
      <c r="D75" s="1110"/>
      <c r="E75" s="1203" t="s">
        <v>293</v>
      </c>
      <c r="F75" s="802"/>
      <c r="G75" s="1263">
        <v>44926</v>
      </c>
      <c r="H75" s="1110"/>
      <c r="I75" s="802"/>
      <c r="J75" s="1263"/>
      <c r="K75" s="1110"/>
      <c r="L75" s="802"/>
      <c r="M75" s="1263"/>
      <c r="N75" s="1110"/>
      <c r="O75" s="802"/>
      <c r="P75" s="1263"/>
      <c r="Q75" s="1110"/>
      <c r="R75" s="802"/>
      <c r="S75" s="1263"/>
      <c r="T75" s="1110"/>
      <c r="U75" s="802"/>
      <c r="V75" s="1263"/>
      <c r="W75" s="1110"/>
      <c r="X75" s="802"/>
      <c r="Y75" s="1263"/>
      <c r="Z75" s="1110"/>
      <c r="AA75" s="802"/>
    </row>
    <row r="76" spans="2:27" ht="17.899999999999999" customHeight="1">
      <c r="B76" s="1110">
        <v>34</v>
      </c>
      <c r="C76" s="801" t="s">
        <v>1479</v>
      </c>
      <c r="D76" s="1110"/>
      <c r="E76" s="1203" t="s">
        <v>293</v>
      </c>
      <c r="F76" s="802"/>
      <c r="G76" s="1263">
        <v>44926</v>
      </c>
      <c r="H76" s="1110"/>
      <c r="I76" s="802"/>
      <c r="J76" s="1263"/>
      <c r="K76" s="1110"/>
      <c r="L76" s="802"/>
      <c r="M76" s="1263"/>
      <c r="N76" s="1110"/>
      <c r="O76" s="802"/>
      <c r="P76" s="1263"/>
      <c r="Q76" s="1110"/>
      <c r="R76" s="802"/>
      <c r="S76" s="1263"/>
      <c r="T76" s="1110"/>
      <c r="U76" s="802"/>
      <c r="V76" s="1263"/>
      <c r="W76" s="1110"/>
      <c r="X76" s="802"/>
      <c r="Y76" s="1263"/>
      <c r="Z76" s="1110"/>
      <c r="AA76" s="802"/>
    </row>
    <row r="77" spans="2:27" ht="17.899999999999999" customHeight="1">
      <c r="B77" s="1110">
        <v>35</v>
      </c>
      <c r="C77" s="801" t="s">
        <v>1480</v>
      </c>
      <c r="D77" s="1110"/>
      <c r="E77" s="1203" t="s">
        <v>293</v>
      </c>
      <c r="F77" s="802"/>
      <c r="G77" s="1263">
        <v>44926</v>
      </c>
      <c r="H77" s="1110"/>
      <c r="I77" s="802"/>
      <c r="J77" s="1263"/>
      <c r="K77" s="1110"/>
      <c r="L77" s="802"/>
      <c r="M77" s="1263"/>
      <c r="N77" s="1110"/>
      <c r="O77" s="802"/>
      <c r="P77" s="1263"/>
      <c r="Q77" s="1110"/>
      <c r="R77" s="802"/>
      <c r="S77" s="1263"/>
      <c r="T77" s="1110"/>
      <c r="U77" s="802"/>
      <c r="V77" s="1263"/>
      <c r="W77" s="1110"/>
      <c r="X77" s="802"/>
      <c r="Y77" s="1263"/>
      <c r="Z77" s="1110"/>
      <c r="AA77" s="802"/>
    </row>
    <row r="78" spans="2:27" ht="17.899999999999999" customHeight="1">
      <c r="B78" s="1110">
        <v>36</v>
      </c>
      <c r="C78" s="801" t="s">
        <v>1481</v>
      </c>
      <c r="D78" s="1110"/>
      <c r="E78" s="1203" t="s">
        <v>293</v>
      </c>
      <c r="F78" s="802"/>
      <c r="G78" s="1263">
        <v>44926</v>
      </c>
      <c r="H78" s="1110"/>
      <c r="I78" s="802"/>
      <c r="J78" s="1263"/>
      <c r="K78" s="1110"/>
      <c r="L78" s="802"/>
      <c r="M78" s="1263"/>
      <c r="N78" s="1110"/>
      <c r="O78" s="802"/>
      <c r="P78" s="1263"/>
      <c r="Q78" s="1110"/>
      <c r="R78" s="802"/>
      <c r="S78" s="1263"/>
      <c r="T78" s="1110"/>
      <c r="U78" s="802"/>
      <c r="V78" s="1263"/>
      <c r="W78" s="1110"/>
      <c r="X78" s="802"/>
      <c r="Y78" s="1263"/>
      <c r="Z78" s="1110"/>
      <c r="AA78" s="802"/>
    </row>
    <row r="79" spans="2:27" ht="17.899999999999999" customHeight="1">
      <c r="B79" s="1110">
        <v>37</v>
      </c>
      <c r="C79" s="801" t="s">
        <v>1482</v>
      </c>
      <c r="D79" s="1110"/>
      <c r="E79" s="1203" t="s">
        <v>293</v>
      </c>
      <c r="F79" s="802"/>
      <c r="G79" s="1263">
        <v>44926</v>
      </c>
      <c r="H79" s="1110"/>
      <c r="I79" s="802"/>
      <c r="J79" s="1263"/>
      <c r="K79" s="1110"/>
      <c r="L79" s="802"/>
      <c r="M79" s="1263"/>
      <c r="N79" s="1110"/>
      <c r="O79" s="802"/>
      <c r="P79" s="1263"/>
      <c r="Q79" s="1110"/>
      <c r="R79" s="802"/>
      <c r="S79" s="1263"/>
      <c r="T79" s="1110"/>
      <c r="U79" s="802"/>
      <c r="V79" s="1263"/>
      <c r="W79" s="1110"/>
      <c r="X79" s="802"/>
      <c r="Y79" s="1263"/>
      <c r="Z79" s="1110"/>
      <c r="AA79" s="802"/>
    </row>
    <row r="80" spans="2:27" ht="17.899999999999999" customHeight="1">
      <c r="B80" s="1110">
        <v>38</v>
      </c>
      <c r="C80" s="801" t="s">
        <v>1483</v>
      </c>
      <c r="D80" s="1110"/>
      <c r="E80" s="1203" t="s">
        <v>293</v>
      </c>
      <c r="F80" s="802"/>
      <c r="G80" s="1263">
        <v>44926</v>
      </c>
      <c r="H80" s="1110"/>
      <c r="I80" s="802"/>
      <c r="J80" s="1263"/>
      <c r="K80" s="1110"/>
      <c r="L80" s="802"/>
      <c r="M80" s="1263"/>
      <c r="N80" s="1110"/>
      <c r="O80" s="802"/>
      <c r="P80" s="1263"/>
      <c r="Q80" s="1110"/>
      <c r="R80" s="802"/>
      <c r="S80" s="1263"/>
      <c r="T80" s="1110"/>
      <c r="U80" s="802"/>
      <c r="V80" s="1263"/>
      <c r="W80" s="1110"/>
      <c r="X80" s="802"/>
      <c r="Y80" s="1263"/>
      <c r="Z80" s="1110"/>
      <c r="AA80" s="802"/>
    </row>
    <row r="81" spans="2:27" ht="17.899999999999999" customHeight="1">
      <c r="B81" s="1110">
        <v>39</v>
      </c>
      <c r="C81" s="801" t="s">
        <v>1484</v>
      </c>
      <c r="D81" s="1110"/>
      <c r="E81" s="1203" t="s">
        <v>293</v>
      </c>
      <c r="F81" s="802"/>
      <c r="G81" s="1263">
        <v>44926</v>
      </c>
      <c r="H81" s="1110"/>
      <c r="I81" s="802"/>
      <c r="J81" s="1263"/>
      <c r="K81" s="1110"/>
      <c r="L81" s="802"/>
      <c r="M81" s="1263"/>
      <c r="N81" s="1110"/>
      <c r="O81" s="802"/>
      <c r="P81" s="1263"/>
      <c r="Q81" s="1110"/>
      <c r="R81" s="802"/>
      <c r="S81" s="1263"/>
      <c r="T81" s="1110"/>
      <c r="U81" s="802"/>
      <c r="V81" s="1263"/>
      <c r="W81" s="1110"/>
      <c r="X81" s="802"/>
      <c r="Y81" s="1263"/>
      <c r="Z81" s="1110"/>
      <c r="AA81" s="802"/>
    </row>
    <row r="82" spans="2:27" ht="17.899999999999999" customHeight="1">
      <c r="B82" s="1110">
        <v>40</v>
      </c>
      <c r="C82" s="801" t="s">
        <v>2276</v>
      </c>
      <c r="D82" s="1110"/>
      <c r="E82" s="1203" t="s">
        <v>293</v>
      </c>
      <c r="F82" s="802"/>
      <c r="G82" s="1263">
        <v>44926</v>
      </c>
      <c r="H82" s="1110"/>
      <c r="I82" s="802"/>
      <c r="J82" s="1263" t="s">
        <v>362</v>
      </c>
      <c r="K82" s="1110"/>
      <c r="L82" s="802"/>
      <c r="M82" s="1263">
        <v>45115</v>
      </c>
      <c r="N82" s="1110"/>
      <c r="O82" s="802"/>
      <c r="P82" s="1263"/>
      <c r="Q82" s="1110"/>
      <c r="R82" s="802"/>
      <c r="S82" s="1263"/>
      <c r="T82" s="1110"/>
      <c r="U82" s="802"/>
      <c r="V82" s="1263"/>
      <c r="W82" s="1110"/>
      <c r="X82" s="802"/>
      <c r="Y82" s="1263"/>
      <c r="Z82" s="1110"/>
      <c r="AA82" s="802"/>
    </row>
    <row r="83" spans="2:27" ht="17.899999999999999" customHeight="1">
      <c r="B83" s="1110">
        <v>41</v>
      </c>
      <c r="C83" s="801" t="s">
        <v>1485</v>
      </c>
      <c r="D83" s="1110"/>
      <c r="E83" s="1203" t="s">
        <v>293</v>
      </c>
      <c r="F83" s="802"/>
      <c r="G83" s="1263">
        <v>44926</v>
      </c>
      <c r="H83" s="1110"/>
      <c r="I83" s="802"/>
      <c r="J83" s="1263"/>
      <c r="K83" s="1110"/>
      <c r="L83" s="802"/>
      <c r="M83" s="1263"/>
      <c r="N83" s="1110"/>
      <c r="O83" s="802"/>
      <c r="P83" s="1263"/>
      <c r="Q83" s="1110"/>
      <c r="R83" s="802"/>
      <c r="S83" s="1263"/>
      <c r="T83" s="1110"/>
      <c r="U83" s="802"/>
      <c r="V83" s="1263"/>
      <c r="W83" s="1110"/>
      <c r="X83" s="802"/>
      <c r="Y83" s="1263"/>
      <c r="Z83" s="1110"/>
      <c r="AA83" s="802"/>
    </row>
    <row r="84" spans="2:27" ht="17.899999999999999" customHeight="1">
      <c r="B84" s="1110">
        <v>42</v>
      </c>
      <c r="C84" s="801" t="s">
        <v>1486</v>
      </c>
      <c r="D84" s="1110"/>
      <c r="E84" s="1203" t="s">
        <v>293</v>
      </c>
      <c r="F84" s="802"/>
      <c r="G84" s="1263">
        <v>44926</v>
      </c>
      <c r="H84" s="1110"/>
      <c r="I84" s="802"/>
      <c r="J84" s="1263"/>
      <c r="K84" s="1110"/>
      <c r="L84" s="802"/>
      <c r="M84" s="1263"/>
      <c r="N84" s="1110"/>
      <c r="O84" s="802"/>
      <c r="P84" s="1263"/>
      <c r="Q84" s="1110"/>
      <c r="R84" s="802"/>
      <c r="S84" s="1263"/>
      <c r="T84" s="1110"/>
      <c r="U84" s="802"/>
      <c r="V84" s="1263"/>
      <c r="W84" s="1110"/>
      <c r="X84" s="802"/>
      <c r="Y84" s="1263"/>
      <c r="Z84" s="1110"/>
      <c r="AA84" s="802"/>
    </row>
    <row r="85" spans="2:27" ht="17.899999999999999" customHeight="1">
      <c r="B85" s="1110">
        <v>43</v>
      </c>
      <c r="C85" s="801" t="s">
        <v>1487</v>
      </c>
      <c r="D85" s="1110"/>
      <c r="E85" s="1203" t="s">
        <v>293</v>
      </c>
      <c r="F85" s="802"/>
      <c r="G85" s="1263">
        <v>44926</v>
      </c>
      <c r="H85" s="1110"/>
      <c r="I85" s="802"/>
      <c r="J85" s="1263"/>
      <c r="K85" s="1110"/>
      <c r="L85" s="802"/>
      <c r="M85" s="1263"/>
      <c r="N85" s="1110"/>
      <c r="O85" s="802"/>
      <c r="P85" s="1263"/>
      <c r="Q85" s="1110"/>
      <c r="R85" s="802"/>
      <c r="S85" s="1263"/>
      <c r="T85" s="1110"/>
      <c r="U85" s="802"/>
      <c r="V85" s="1263"/>
      <c r="W85" s="1110"/>
      <c r="X85" s="802"/>
      <c r="Y85" s="1263"/>
      <c r="Z85" s="1110"/>
      <c r="AA85" s="802"/>
    </row>
    <row r="86" spans="2:27" ht="17.899999999999999" customHeight="1">
      <c r="B86" s="1110">
        <v>44</v>
      </c>
      <c r="C86" s="801" t="s">
        <v>1988</v>
      </c>
      <c r="D86" s="1110"/>
      <c r="E86" s="1203" t="s">
        <v>293</v>
      </c>
      <c r="F86" s="802"/>
      <c r="G86" s="1263">
        <v>45028</v>
      </c>
      <c r="H86" s="1110"/>
      <c r="I86" s="802"/>
      <c r="J86" s="1263"/>
      <c r="K86" s="1110"/>
      <c r="L86" s="802"/>
      <c r="M86" s="1263"/>
      <c r="N86" s="1110"/>
      <c r="O86" s="802"/>
      <c r="P86" s="1263"/>
      <c r="Q86" s="1110"/>
      <c r="R86" s="802"/>
      <c r="S86" s="1263"/>
      <c r="T86" s="1110"/>
      <c r="U86" s="802"/>
      <c r="V86" s="1263"/>
      <c r="W86" s="1110"/>
      <c r="X86" s="802"/>
      <c r="Y86" s="1263"/>
      <c r="Z86" s="1110"/>
      <c r="AA86" s="802"/>
    </row>
    <row r="87" spans="2:27" ht="17.899999999999999" customHeight="1">
      <c r="B87" s="1110">
        <v>45</v>
      </c>
      <c r="C87" s="801" t="s">
        <v>1987</v>
      </c>
      <c r="D87" s="1110"/>
      <c r="E87" s="1203" t="s">
        <v>293</v>
      </c>
      <c r="F87" s="802"/>
      <c r="G87" s="1263">
        <v>45028</v>
      </c>
      <c r="H87" s="1110"/>
      <c r="I87" s="802"/>
      <c r="J87" s="1263"/>
      <c r="K87" s="1110"/>
      <c r="L87" s="802"/>
      <c r="M87" s="1263"/>
      <c r="N87" s="1110"/>
      <c r="O87" s="802"/>
      <c r="P87" s="1263"/>
      <c r="Q87" s="1110"/>
      <c r="R87" s="802"/>
      <c r="S87" s="1263"/>
      <c r="T87" s="1110"/>
      <c r="U87" s="802"/>
      <c r="V87" s="1263"/>
      <c r="W87" s="1110"/>
      <c r="X87" s="802"/>
      <c r="Y87" s="1263"/>
      <c r="Z87" s="1110"/>
      <c r="AA87" s="802"/>
    </row>
    <row r="88" spans="2:27" ht="17.899999999999999" customHeight="1">
      <c r="B88" s="1110">
        <v>46</v>
      </c>
      <c r="C88" s="801" t="s">
        <v>1986</v>
      </c>
      <c r="D88" s="1110"/>
      <c r="E88" s="1203" t="s">
        <v>293</v>
      </c>
      <c r="F88" s="802"/>
      <c r="G88" s="1263">
        <v>45028</v>
      </c>
      <c r="H88" s="1110"/>
      <c r="I88" s="802"/>
      <c r="J88" s="1263"/>
      <c r="K88" s="1110"/>
      <c r="L88" s="802"/>
      <c r="M88" s="1263"/>
      <c r="N88" s="1110"/>
      <c r="O88" s="802"/>
      <c r="P88" s="1263"/>
      <c r="Q88" s="1110"/>
      <c r="R88" s="802"/>
      <c r="S88" s="1263"/>
      <c r="T88" s="1110"/>
      <c r="U88" s="802"/>
      <c r="V88" s="1263"/>
      <c r="W88" s="1110"/>
      <c r="X88" s="802"/>
      <c r="Y88" s="1263"/>
      <c r="Z88" s="1110"/>
      <c r="AA88" s="802"/>
    </row>
    <row r="89" spans="2:27" ht="17.25" customHeight="1">
      <c r="B89" s="1110">
        <v>47</v>
      </c>
      <c r="C89" s="801" t="s">
        <v>1989</v>
      </c>
      <c r="D89" s="1110"/>
      <c r="E89" s="1203" t="s">
        <v>293</v>
      </c>
      <c r="F89" s="802"/>
      <c r="G89" s="1263">
        <v>45028</v>
      </c>
      <c r="H89" s="1110"/>
      <c r="I89" s="802"/>
      <c r="J89" s="1263"/>
      <c r="K89" s="1110"/>
      <c r="L89" s="802"/>
      <c r="M89" s="1263"/>
      <c r="N89" s="1110"/>
      <c r="O89" s="802"/>
      <c r="P89" s="1263"/>
      <c r="Q89" s="1110"/>
      <c r="R89" s="802"/>
      <c r="S89" s="1263"/>
      <c r="T89" s="1110"/>
      <c r="U89" s="802"/>
      <c r="V89" s="1263"/>
      <c r="W89" s="1110"/>
      <c r="X89" s="802"/>
      <c r="Y89" s="1263"/>
      <c r="Z89" s="1110"/>
      <c r="AA89" s="802"/>
    </row>
    <row r="90" spans="2:27" ht="17.899999999999999" customHeight="1">
      <c r="B90" s="1110">
        <v>48</v>
      </c>
      <c r="C90" s="801" t="s">
        <v>1990</v>
      </c>
      <c r="D90" s="1110"/>
      <c r="E90" s="1203" t="s">
        <v>293</v>
      </c>
      <c r="F90" s="802"/>
      <c r="G90" s="1263">
        <v>45028</v>
      </c>
      <c r="H90" s="1110"/>
      <c r="I90" s="802"/>
      <c r="J90" s="1263"/>
      <c r="K90" s="1110"/>
      <c r="L90" s="802"/>
      <c r="M90" s="1263"/>
      <c r="N90" s="1110"/>
      <c r="O90" s="802"/>
      <c r="P90" s="1263"/>
      <c r="Q90" s="1110"/>
      <c r="R90" s="802"/>
      <c r="S90" s="1263"/>
      <c r="T90" s="1110"/>
      <c r="U90" s="802"/>
      <c r="V90" s="1263"/>
      <c r="W90" s="1110"/>
      <c r="X90" s="802"/>
      <c r="Y90" s="1263"/>
      <c r="Z90" s="1110"/>
      <c r="AA90" s="802"/>
    </row>
    <row r="91" spans="2:27" ht="17.899999999999999" customHeight="1">
      <c r="B91" s="1110">
        <v>49</v>
      </c>
      <c r="C91" s="801" t="s">
        <v>2115</v>
      </c>
      <c r="D91" s="1110"/>
      <c r="E91" s="1203" t="s">
        <v>293</v>
      </c>
      <c r="F91" s="802"/>
      <c r="G91" s="1263">
        <v>45076</v>
      </c>
      <c r="H91" s="1110"/>
      <c r="I91" s="802"/>
      <c r="J91" s="1263"/>
      <c r="K91" s="1110"/>
      <c r="L91" s="802"/>
      <c r="M91" s="1263"/>
      <c r="N91" s="1110"/>
      <c r="O91" s="802"/>
      <c r="P91" s="1263"/>
      <c r="Q91" s="1110"/>
      <c r="R91" s="802"/>
      <c r="S91" s="1263"/>
      <c r="T91" s="1110"/>
      <c r="U91" s="802"/>
      <c r="V91" s="1263"/>
      <c r="W91" s="1110"/>
      <c r="X91" s="802"/>
      <c r="Y91" s="1263"/>
      <c r="Z91" s="1110"/>
      <c r="AA91" s="802"/>
    </row>
    <row r="92" spans="2:27" ht="17.899999999999999" customHeight="1">
      <c r="B92" s="1110">
        <v>50</v>
      </c>
      <c r="C92" s="801" t="s">
        <v>2116</v>
      </c>
      <c r="D92" s="1110"/>
      <c r="E92" s="1203" t="s">
        <v>293</v>
      </c>
      <c r="F92" s="802"/>
      <c r="G92" s="1263">
        <v>45076</v>
      </c>
      <c r="H92" s="1110"/>
      <c r="I92" s="802"/>
      <c r="J92" s="1263"/>
      <c r="K92" s="1110"/>
      <c r="L92" s="802"/>
      <c r="M92" s="1263"/>
      <c r="N92" s="1110"/>
      <c r="O92" s="802"/>
      <c r="P92" s="1263"/>
      <c r="Q92" s="1110"/>
      <c r="R92" s="802"/>
      <c r="S92" s="1263"/>
      <c r="T92" s="1110"/>
      <c r="U92" s="802"/>
      <c r="V92" s="1263"/>
      <c r="W92" s="1110"/>
      <c r="X92" s="802"/>
      <c r="Y92" s="1263"/>
      <c r="Z92" s="1110"/>
      <c r="AA92" s="802"/>
    </row>
    <row r="93" spans="2:27" ht="17.899999999999999" customHeight="1">
      <c r="B93" s="1110">
        <v>51</v>
      </c>
      <c r="C93" s="801" t="s">
        <v>2117</v>
      </c>
      <c r="D93" s="1110"/>
      <c r="E93" s="1203" t="s">
        <v>293</v>
      </c>
      <c r="F93" s="802"/>
      <c r="G93" s="1263">
        <v>45076</v>
      </c>
      <c r="H93" s="1110"/>
      <c r="I93" s="802"/>
      <c r="J93" s="1263"/>
      <c r="K93" s="1110"/>
      <c r="L93" s="802"/>
      <c r="M93" s="1263"/>
      <c r="N93" s="1110"/>
      <c r="O93" s="802"/>
      <c r="P93" s="1263"/>
      <c r="Q93" s="1110"/>
      <c r="R93" s="802"/>
      <c r="S93" s="1263"/>
      <c r="T93" s="1110"/>
      <c r="U93" s="802"/>
      <c r="V93" s="1263"/>
      <c r="W93" s="1110"/>
      <c r="X93" s="802"/>
      <c r="Y93" s="1263"/>
      <c r="Z93" s="1110"/>
      <c r="AA93" s="802"/>
    </row>
    <row r="94" spans="2:27" ht="17.899999999999999" customHeight="1">
      <c r="B94" s="1110">
        <v>52</v>
      </c>
      <c r="C94" s="801" t="s">
        <v>2118</v>
      </c>
      <c r="D94" s="1110"/>
      <c r="E94" s="1203" t="s">
        <v>293</v>
      </c>
      <c r="F94" s="802"/>
      <c r="G94" s="1263">
        <v>45076</v>
      </c>
      <c r="H94" s="1110"/>
      <c r="I94" s="802"/>
      <c r="J94" s="1263"/>
      <c r="K94" s="1110"/>
      <c r="L94" s="802"/>
      <c r="M94" s="1263"/>
      <c r="N94" s="1110"/>
      <c r="O94" s="802"/>
      <c r="P94" s="1263"/>
      <c r="Q94" s="1110"/>
      <c r="R94" s="802"/>
      <c r="S94" s="1263"/>
      <c r="T94" s="1110"/>
      <c r="U94" s="802"/>
      <c r="V94" s="1263"/>
      <c r="W94" s="1110"/>
      <c r="X94" s="802"/>
      <c r="Y94" s="1263"/>
      <c r="Z94" s="1110"/>
      <c r="AA94" s="802"/>
    </row>
    <row r="95" spans="2:27" ht="17.899999999999999" customHeight="1">
      <c r="B95" s="1110">
        <v>53</v>
      </c>
      <c r="C95" s="801" t="s">
        <v>2119</v>
      </c>
      <c r="D95" s="1110"/>
      <c r="E95" s="1203" t="s">
        <v>293</v>
      </c>
      <c r="F95" s="802"/>
      <c r="G95" s="1263">
        <v>45076</v>
      </c>
      <c r="H95" s="1110"/>
      <c r="I95" s="802"/>
      <c r="J95" s="1263"/>
      <c r="K95" s="1110"/>
      <c r="L95" s="802"/>
      <c r="M95" s="1263"/>
      <c r="N95" s="1110"/>
      <c r="O95" s="802"/>
      <c r="P95" s="1263"/>
      <c r="Q95" s="1110"/>
      <c r="R95" s="802"/>
      <c r="S95" s="1263"/>
      <c r="T95" s="1110"/>
      <c r="U95" s="802"/>
      <c r="V95" s="1263"/>
      <c r="W95" s="1110"/>
      <c r="X95" s="802"/>
      <c r="Y95" s="1263"/>
      <c r="Z95" s="1110"/>
      <c r="AA95" s="802"/>
    </row>
    <row r="96" spans="2:27" ht="17.899999999999999" customHeight="1">
      <c r="B96" s="1110">
        <v>54</v>
      </c>
      <c r="C96" s="801" t="s">
        <v>2780</v>
      </c>
      <c r="D96" s="1110" t="s">
        <v>2260</v>
      </c>
      <c r="E96" s="1203" t="s">
        <v>293</v>
      </c>
      <c r="F96" s="802"/>
      <c r="G96" s="1263">
        <v>45106</v>
      </c>
      <c r="H96" s="1110"/>
      <c r="I96" s="802"/>
      <c r="J96" s="1263"/>
      <c r="K96" s="1110"/>
      <c r="L96" s="802"/>
      <c r="M96" s="1263">
        <v>45190</v>
      </c>
      <c r="N96" s="1110"/>
      <c r="O96" s="802"/>
      <c r="P96" s="1263"/>
      <c r="Q96" s="1110"/>
      <c r="R96" s="802"/>
      <c r="S96" s="1263"/>
      <c r="T96" s="1110"/>
      <c r="U96" s="802"/>
      <c r="V96" s="1263"/>
      <c r="W96" s="1110"/>
      <c r="X96" s="802"/>
      <c r="Y96" s="1263"/>
      <c r="Z96" s="1110"/>
      <c r="AA96" s="802"/>
    </row>
    <row r="97" spans="2:27" ht="17.899999999999999" customHeight="1">
      <c r="B97" s="1110">
        <v>55</v>
      </c>
      <c r="C97" s="801" t="s">
        <v>2781</v>
      </c>
      <c r="D97" s="1110" t="s">
        <v>2260</v>
      </c>
      <c r="E97" s="1203" t="s">
        <v>293</v>
      </c>
      <c r="F97" s="802"/>
      <c r="G97" s="1263">
        <v>45145</v>
      </c>
      <c r="H97" s="1110"/>
      <c r="I97" s="802"/>
      <c r="J97" s="1263"/>
      <c r="K97" s="1110"/>
      <c r="L97" s="802"/>
      <c r="M97" s="1263">
        <v>45190</v>
      </c>
      <c r="N97" s="1110"/>
      <c r="O97" s="802"/>
      <c r="P97" s="1263"/>
      <c r="Q97" s="1110"/>
      <c r="R97" s="802"/>
      <c r="S97" s="1263"/>
      <c r="T97" s="1110"/>
      <c r="U97" s="802"/>
      <c r="V97" s="1263"/>
      <c r="W97" s="1110"/>
      <c r="X97" s="802"/>
      <c r="Y97" s="1263"/>
      <c r="Z97" s="1110"/>
      <c r="AA97" s="802"/>
    </row>
    <row r="98" spans="2:27" ht="17.899999999999999" customHeight="1">
      <c r="B98" s="1110">
        <v>56</v>
      </c>
      <c r="C98" s="801" t="s">
        <v>2461</v>
      </c>
      <c r="D98" s="1110" t="s">
        <v>2260</v>
      </c>
      <c r="E98" s="1203" t="s">
        <v>293</v>
      </c>
      <c r="F98" s="802"/>
      <c r="G98" s="1263">
        <v>45145</v>
      </c>
      <c r="H98" s="1110"/>
      <c r="I98" s="802"/>
      <c r="J98" s="1263"/>
      <c r="K98" s="1110"/>
      <c r="L98" s="802"/>
      <c r="M98" s="1263"/>
      <c r="N98" s="1110"/>
      <c r="O98" s="802"/>
      <c r="P98" s="1263"/>
      <c r="Q98" s="1110"/>
      <c r="R98" s="802"/>
      <c r="S98" s="1263"/>
      <c r="T98" s="1110"/>
      <c r="U98" s="802"/>
      <c r="V98" s="1263"/>
      <c r="W98" s="1110"/>
      <c r="X98" s="802"/>
      <c r="Y98" s="1263"/>
      <c r="Z98" s="1110"/>
      <c r="AA98" s="802"/>
    </row>
    <row r="99" spans="2:27" ht="17.899999999999999" customHeight="1">
      <c r="B99" s="1110">
        <v>57</v>
      </c>
      <c r="C99" s="801" t="s">
        <v>2462</v>
      </c>
      <c r="D99" s="1110" t="s">
        <v>2260</v>
      </c>
      <c r="E99" s="1203" t="s">
        <v>293</v>
      </c>
      <c r="F99" s="802"/>
      <c r="G99" s="1263">
        <v>45145</v>
      </c>
      <c r="H99" s="1110"/>
      <c r="I99" s="802"/>
      <c r="J99" s="1263"/>
      <c r="K99" s="1110"/>
      <c r="L99" s="802"/>
      <c r="M99" s="1263"/>
      <c r="N99" s="1110"/>
      <c r="O99" s="802"/>
      <c r="P99" s="1263"/>
      <c r="Q99" s="1110"/>
      <c r="R99" s="802"/>
      <c r="S99" s="1263"/>
      <c r="T99" s="1110"/>
      <c r="U99" s="802"/>
      <c r="V99" s="1263"/>
      <c r="W99" s="1110"/>
      <c r="X99" s="802"/>
      <c r="Y99" s="1263"/>
      <c r="Z99" s="1110"/>
      <c r="AA99" s="802"/>
    </row>
    <row r="100" spans="2:27" ht="17.899999999999999" customHeight="1">
      <c r="B100" s="1110">
        <v>58</v>
      </c>
      <c r="C100" s="801" t="s">
        <v>2463</v>
      </c>
      <c r="D100" s="1110" t="s">
        <v>2468</v>
      </c>
      <c r="E100" s="1203" t="s">
        <v>293</v>
      </c>
      <c r="F100" s="802"/>
      <c r="G100" s="1263">
        <v>45129</v>
      </c>
      <c r="H100" s="1110"/>
      <c r="I100" s="802"/>
      <c r="J100" s="1263"/>
      <c r="K100" s="1110"/>
      <c r="L100" s="802"/>
      <c r="M100" s="1263"/>
      <c r="N100" s="1110"/>
      <c r="O100" s="802"/>
      <c r="P100" s="1263"/>
      <c r="Q100" s="1110"/>
      <c r="R100" s="802"/>
      <c r="S100" s="1263"/>
      <c r="T100" s="1110"/>
      <c r="U100" s="802"/>
      <c r="V100" s="1263"/>
      <c r="W100" s="1110"/>
      <c r="X100" s="802"/>
      <c r="Y100" s="1263"/>
      <c r="Z100" s="1110"/>
      <c r="AA100" s="802"/>
    </row>
    <row r="101" spans="2:27" ht="17.899999999999999" customHeight="1">
      <c r="B101" s="1110">
        <v>59</v>
      </c>
      <c r="C101" s="801" t="s">
        <v>2464</v>
      </c>
      <c r="D101" s="1110" t="s">
        <v>2468</v>
      </c>
      <c r="E101" s="1203" t="s">
        <v>293</v>
      </c>
      <c r="F101" s="802"/>
      <c r="G101" s="1263">
        <v>45129</v>
      </c>
      <c r="H101" s="1110"/>
      <c r="I101" s="802"/>
      <c r="J101" s="1263"/>
      <c r="K101" s="1110"/>
      <c r="L101" s="802"/>
      <c r="M101" s="1263"/>
      <c r="N101" s="1110"/>
      <c r="O101" s="802"/>
      <c r="P101" s="1263"/>
      <c r="Q101" s="1110"/>
      <c r="R101" s="802"/>
      <c r="S101" s="1263"/>
      <c r="T101" s="1110"/>
      <c r="U101" s="802"/>
      <c r="V101" s="1263"/>
      <c r="W101" s="1110"/>
      <c r="X101" s="802"/>
      <c r="Y101" s="1263"/>
      <c r="Z101" s="1110"/>
      <c r="AA101" s="802"/>
    </row>
    <row r="102" spans="2:27" ht="17.899999999999999" customHeight="1">
      <c r="B102" s="1110">
        <v>60</v>
      </c>
      <c r="C102" s="801" t="s">
        <v>2465</v>
      </c>
      <c r="D102" s="1110" t="s">
        <v>2467</v>
      </c>
      <c r="E102" s="1203" t="s">
        <v>293</v>
      </c>
      <c r="F102" s="802"/>
      <c r="G102" s="1263">
        <v>45234</v>
      </c>
      <c r="H102" s="1110"/>
      <c r="I102" s="802"/>
      <c r="J102" s="1263"/>
      <c r="K102" s="1110"/>
      <c r="L102" s="802"/>
      <c r="M102" s="1263"/>
      <c r="N102" s="1110"/>
      <c r="O102" s="802"/>
      <c r="P102" s="1263"/>
      <c r="Q102" s="1110"/>
      <c r="R102" s="802"/>
      <c r="S102" s="1263"/>
      <c r="T102" s="1110"/>
      <c r="U102" s="802"/>
      <c r="V102" s="1263"/>
      <c r="W102" s="1110"/>
      <c r="X102" s="802"/>
      <c r="Y102" s="1263"/>
      <c r="Z102" s="1110"/>
      <c r="AA102" s="802"/>
    </row>
    <row r="103" spans="2:27" ht="17.899999999999999" customHeight="1">
      <c r="B103" s="1110">
        <v>61</v>
      </c>
      <c r="C103" s="801" t="s">
        <v>2466</v>
      </c>
      <c r="D103" s="1110" t="s">
        <v>2467</v>
      </c>
      <c r="E103" s="1203" t="s">
        <v>293</v>
      </c>
      <c r="F103" s="802"/>
      <c r="G103" s="1263">
        <v>45234</v>
      </c>
      <c r="H103" s="1110"/>
      <c r="I103" s="802"/>
      <c r="J103" s="1263"/>
      <c r="K103" s="1110"/>
      <c r="L103" s="802"/>
      <c r="M103" s="1263"/>
      <c r="N103" s="1110"/>
      <c r="O103" s="802"/>
      <c r="P103" s="1263"/>
      <c r="Q103" s="1110"/>
      <c r="R103" s="802"/>
      <c r="S103" s="1263"/>
      <c r="T103" s="1110"/>
      <c r="U103" s="802"/>
      <c r="V103" s="1263"/>
      <c r="W103" s="1110"/>
      <c r="X103" s="802"/>
      <c r="Y103" s="1263"/>
      <c r="Z103" s="1110"/>
      <c r="AA103" s="802"/>
    </row>
    <row r="104" spans="2:27" ht="17.899999999999999" customHeight="1">
      <c r="B104" s="1110">
        <v>62</v>
      </c>
      <c r="C104" s="801" t="s">
        <v>2782</v>
      </c>
      <c r="D104" s="1110" t="s">
        <v>2467</v>
      </c>
      <c r="E104" s="1203" t="s">
        <v>293</v>
      </c>
      <c r="F104" s="802"/>
      <c r="G104" s="1263">
        <v>45234</v>
      </c>
      <c r="H104" s="1110"/>
      <c r="I104" s="802"/>
      <c r="J104" s="1263"/>
      <c r="K104" s="1110"/>
      <c r="L104" s="802"/>
      <c r="M104" s="1263"/>
      <c r="N104" s="1110"/>
      <c r="O104" s="802"/>
      <c r="P104" s="1263"/>
      <c r="Q104" s="1110"/>
      <c r="R104" s="802"/>
      <c r="S104" s="1263"/>
      <c r="T104" s="1110"/>
      <c r="U104" s="802"/>
      <c r="V104" s="1263"/>
      <c r="W104" s="1110"/>
      <c r="X104" s="802"/>
      <c r="Y104" s="1263"/>
      <c r="Z104" s="1110"/>
      <c r="AA104" s="802"/>
    </row>
    <row r="105" spans="2:27" ht="17.899999999999999" customHeight="1">
      <c r="B105" s="1110">
        <v>63</v>
      </c>
      <c r="C105" s="801" t="s">
        <v>2783</v>
      </c>
      <c r="D105" s="1110" t="s">
        <v>2467</v>
      </c>
      <c r="E105" s="1203" t="s">
        <v>293</v>
      </c>
      <c r="F105" s="802"/>
      <c r="G105" s="1263">
        <v>45234</v>
      </c>
      <c r="H105" s="1110"/>
      <c r="I105" s="802"/>
      <c r="J105" s="1263"/>
      <c r="K105" s="1110"/>
      <c r="L105" s="802"/>
      <c r="M105" s="1263"/>
      <c r="N105" s="1110"/>
      <c r="O105" s="802"/>
      <c r="P105" s="1263"/>
      <c r="Q105" s="1110"/>
      <c r="R105" s="802"/>
      <c r="S105" s="1263"/>
      <c r="T105" s="1110"/>
      <c r="U105" s="802"/>
      <c r="V105" s="1263"/>
      <c r="W105" s="1110"/>
      <c r="X105" s="802"/>
      <c r="Y105" s="1263"/>
      <c r="Z105" s="1110"/>
      <c r="AA105" s="802"/>
    </row>
    <row r="106" spans="2:27" ht="17.899999999999999" customHeight="1">
      <c r="B106" s="1110">
        <v>64</v>
      </c>
      <c r="C106" s="801" t="s">
        <v>2628</v>
      </c>
      <c r="D106" s="1110" t="s">
        <v>2467</v>
      </c>
      <c r="E106" s="1203" t="s">
        <v>293</v>
      </c>
      <c r="F106" s="802"/>
      <c r="G106" s="1263" t="s">
        <v>33</v>
      </c>
      <c r="H106" s="1110"/>
      <c r="I106" s="802"/>
      <c r="J106" s="1263">
        <v>45195</v>
      </c>
      <c r="K106" s="1110"/>
      <c r="L106" s="802"/>
      <c r="M106" s="1263"/>
      <c r="N106" s="1110"/>
      <c r="O106" s="802"/>
      <c r="P106" s="1263"/>
      <c r="Q106" s="1110"/>
      <c r="R106" s="802"/>
      <c r="S106" s="1263"/>
      <c r="T106" s="1110"/>
      <c r="U106" s="802"/>
      <c r="V106" s="1263"/>
      <c r="W106" s="1110"/>
      <c r="X106" s="802"/>
      <c r="Y106" s="1263"/>
      <c r="Z106" s="1110"/>
      <c r="AA106" s="802"/>
    </row>
    <row r="107" spans="2:27" ht="17.899999999999999" customHeight="1">
      <c r="B107" s="1110">
        <v>65</v>
      </c>
      <c r="C107" s="801" t="s">
        <v>2931</v>
      </c>
      <c r="D107" s="1110" t="s">
        <v>2932</v>
      </c>
      <c r="E107" s="1203" t="s">
        <v>293</v>
      </c>
      <c r="F107" s="802"/>
      <c r="G107" s="1263">
        <v>45240</v>
      </c>
      <c r="H107" s="1110"/>
      <c r="I107" s="802"/>
      <c r="J107" s="1263"/>
      <c r="K107" s="1110"/>
      <c r="L107" s="802"/>
      <c r="M107" s="1263"/>
      <c r="N107" s="1110"/>
      <c r="O107" s="802"/>
      <c r="P107" s="1263"/>
      <c r="Q107" s="1110"/>
      <c r="R107" s="802"/>
      <c r="S107" s="1263"/>
      <c r="T107" s="1110"/>
      <c r="U107" s="802"/>
      <c r="V107" s="1263"/>
      <c r="W107" s="1110"/>
      <c r="X107" s="802"/>
      <c r="Y107" s="1263"/>
      <c r="Z107" s="1110"/>
      <c r="AA107" s="802"/>
    </row>
    <row r="108" spans="2:27" ht="17.899999999999999" customHeight="1">
      <c r="B108" s="1110">
        <v>66</v>
      </c>
      <c r="C108" s="801" t="s">
        <v>2933</v>
      </c>
      <c r="D108" s="1110" t="s">
        <v>2785</v>
      </c>
      <c r="E108" s="1203" t="s">
        <v>293</v>
      </c>
      <c r="F108" s="802"/>
      <c r="G108" s="1263">
        <v>45234</v>
      </c>
      <c r="H108" s="1110"/>
      <c r="I108" s="802"/>
      <c r="J108" s="1263">
        <v>45269</v>
      </c>
      <c r="K108" s="1110"/>
      <c r="L108" s="802"/>
      <c r="M108" s="1263"/>
      <c r="N108" s="1110"/>
      <c r="O108" s="802"/>
      <c r="P108" s="1263"/>
      <c r="Q108" s="1110"/>
      <c r="R108" s="802"/>
      <c r="S108" s="1263"/>
      <c r="T108" s="1110"/>
      <c r="U108" s="802"/>
      <c r="V108" s="1263"/>
      <c r="W108" s="1110"/>
      <c r="X108" s="802"/>
      <c r="Y108" s="1263"/>
      <c r="Z108" s="1110"/>
      <c r="AA108" s="802"/>
    </row>
    <row r="109" spans="2:27" ht="17.899999999999999" customHeight="1">
      <c r="B109" s="1110">
        <v>67</v>
      </c>
      <c r="C109" s="801" t="s">
        <v>2784</v>
      </c>
      <c r="D109" s="1110" t="s">
        <v>2785</v>
      </c>
      <c r="E109" s="1203" t="s">
        <v>293</v>
      </c>
      <c r="F109" s="802"/>
      <c r="G109" s="1263">
        <v>45234</v>
      </c>
      <c r="H109" s="1110"/>
      <c r="I109" s="802"/>
      <c r="J109" s="1263"/>
      <c r="K109" s="1110"/>
      <c r="L109" s="802"/>
      <c r="M109" s="1263"/>
      <c r="N109" s="1110"/>
      <c r="O109" s="802"/>
      <c r="P109" s="1263"/>
      <c r="Q109" s="1110"/>
      <c r="R109" s="802"/>
      <c r="S109" s="1263"/>
      <c r="T109" s="1110"/>
      <c r="U109" s="802"/>
      <c r="V109" s="1263"/>
      <c r="W109" s="1110"/>
      <c r="X109" s="802"/>
      <c r="Y109" s="1263"/>
      <c r="Z109" s="1110"/>
      <c r="AA109" s="802"/>
    </row>
    <row r="110" spans="2:27" ht="17.899999999999999" customHeight="1">
      <c r="B110" s="1110">
        <v>68</v>
      </c>
      <c r="C110" s="801" t="s">
        <v>2934</v>
      </c>
      <c r="D110" s="1110" t="s">
        <v>2785</v>
      </c>
      <c r="E110" s="1203" t="s">
        <v>293</v>
      </c>
      <c r="F110" s="802"/>
      <c r="G110" s="1263">
        <v>45269</v>
      </c>
      <c r="H110" s="1110"/>
      <c r="I110" s="802"/>
      <c r="J110" s="1263"/>
      <c r="K110" s="1110"/>
      <c r="L110" s="802"/>
      <c r="M110" s="1263"/>
      <c r="N110" s="1110"/>
      <c r="O110" s="802"/>
      <c r="P110" s="1263"/>
      <c r="Q110" s="1110"/>
      <c r="R110" s="802"/>
      <c r="S110" s="1263"/>
      <c r="T110" s="1110"/>
      <c r="U110" s="802"/>
      <c r="V110" s="1263"/>
      <c r="W110" s="1110"/>
      <c r="X110" s="802"/>
      <c r="Y110" s="1263"/>
      <c r="Z110" s="1110"/>
      <c r="AA110" s="802"/>
    </row>
    <row r="111" spans="2:27" ht="17.899999999999999" customHeight="1">
      <c r="B111" s="1110">
        <v>69</v>
      </c>
      <c r="C111" s="801" t="s">
        <v>2935</v>
      </c>
      <c r="D111" s="1110" t="s">
        <v>2785</v>
      </c>
      <c r="E111" s="1203" t="s">
        <v>293</v>
      </c>
      <c r="F111" s="802"/>
      <c r="G111" s="1263">
        <v>45269</v>
      </c>
      <c r="H111" s="1110"/>
      <c r="I111" s="802"/>
      <c r="J111" s="1263"/>
      <c r="K111" s="1110"/>
      <c r="L111" s="802"/>
      <c r="M111" s="1263"/>
      <c r="N111" s="1110"/>
      <c r="O111" s="802"/>
      <c r="P111" s="1263"/>
      <c r="Q111" s="1110"/>
      <c r="R111" s="802"/>
      <c r="S111" s="1263"/>
      <c r="T111" s="1110"/>
      <c r="U111" s="802"/>
      <c r="V111" s="1263"/>
      <c r="W111" s="1110"/>
      <c r="X111" s="802"/>
      <c r="Y111" s="1263"/>
      <c r="Z111" s="1110"/>
      <c r="AA111" s="802"/>
    </row>
    <row r="112" spans="2:27" ht="17.899999999999999" customHeight="1">
      <c r="B112" s="1110">
        <v>70</v>
      </c>
      <c r="C112" s="801" t="s">
        <v>2936</v>
      </c>
      <c r="D112" s="1110" t="s">
        <v>2785</v>
      </c>
      <c r="E112" s="1203" t="s">
        <v>293</v>
      </c>
      <c r="F112" s="802"/>
      <c r="G112" s="1263">
        <v>45269</v>
      </c>
      <c r="H112" s="1110"/>
      <c r="I112" s="802"/>
      <c r="J112" s="1263"/>
      <c r="K112" s="1110"/>
      <c r="L112" s="802"/>
      <c r="M112" s="1263"/>
      <c r="N112" s="1110"/>
      <c r="O112" s="802"/>
      <c r="P112" s="1263"/>
      <c r="Q112" s="1110"/>
      <c r="R112" s="802"/>
      <c r="S112" s="1263"/>
      <c r="T112" s="1110"/>
      <c r="U112" s="802"/>
      <c r="V112" s="1263"/>
      <c r="W112" s="1110"/>
      <c r="X112" s="802"/>
      <c r="Y112" s="1263"/>
      <c r="Z112" s="1110"/>
      <c r="AA112" s="802"/>
    </row>
    <row r="113" spans="2:27" ht="17.899999999999999" customHeight="1">
      <c r="B113" s="1110">
        <v>71</v>
      </c>
      <c r="C113" s="801" t="s">
        <v>2937</v>
      </c>
      <c r="D113" s="1110" t="s">
        <v>2785</v>
      </c>
      <c r="E113" s="1203" t="s">
        <v>293</v>
      </c>
      <c r="F113" s="802"/>
      <c r="G113" s="1263">
        <v>45269</v>
      </c>
      <c r="H113" s="1110"/>
      <c r="I113" s="802"/>
      <c r="J113" s="1263"/>
      <c r="K113" s="1110"/>
      <c r="L113" s="802"/>
      <c r="M113" s="1263"/>
      <c r="N113" s="1110"/>
      <c r="O113" s="802"/>
      <c r="P113" s="1263"/>
      <c r="Q113" s="1110"/>
      <c r="R113" s="802"/>
      <c r="S113" s="1263"/>
      <c r="T113" s="1110"/>
      <c r="U113" s="802"/>
      <c r="V113" s="1263"/>
      <c r="W113" s="1110"/>
      <c r="X113" s="802"/>
      <c r="Y113" s="1263"/>
      <c r="Z113" s="1110"/>
      <c r="AA113" s="802"/>
    </row>
    <row r="114" spans="2:27" ht="17.899999999999999" customHeight="1">
      <c r="B114" s="1110">
        <v>72</v>
      </c>
      <c r="C114" s="801" t="s">
        <v>2938</v>
      </c>
      <c r="D114" s="1110" t="s">
        <v>2467</v>
      </c>
      <c r="E114" s="1203" t="s">
        <v>293</v>
      </c>
      <c r="F114" s="802"/>
      <c r="G114" s="1263">
        <v>45268</v>
      </c>
      <c r="H114" s="1110"/>
      <c r="I114" s="802"/>
      <c r="J114" s="1263"/>
      <c r="K114" s="1110"/>
      <c r="L114" s="802"/>
      <c r="M114" s="1263"/>
      <c r="N114" s="1110"/>
      <c r="O114" s="802"/>
      <c r="P114" s="1263"/>
      <c r="Q114" s="1110"/>
      <c r="R114" s="802"/>
      <c r="S114" s="1263"/>
      <c r="T114" s="1110"/>
      <c r="U114" s="802"/>
      <c r="V114" s="1263"/>
      <c r="W114" s="1110"/>
      <c r="X114" s="802"/>
      <c r="Y114" s="1263"/>
      <c r="Z114" s="1110"/>
      <c r="AA114" s="802"/>
    </row>
    <row r="115" spans="2:27" ht="17.899999999999999" customHeight="1">
      <c r="B115" s="1110">
        <v>73</v>
      </c>
      <c r="C115" s="801" t="s">
        <v>2939</v>
      </c>
      <c r="D115" s="1110" t="s">
        <v>2467</v>
      </c>
      <c r="E115" s="1203" t="s">
        <v>293</v>
      </c>
      <c r="F115" s="802"/>
      <c r="G115" s="1263">
        <v>45268</v>
      </c>
      <c r="H115" s="1110"/>
      <c r="I115" s="802"/>
      <c r="J115" s="1263"/>
      <c r="K115" s="1110"/>
      <c r="L115" s="802"/>
      <c r="M115" s="1263"/>
      <c r="N115" s="1110"/>
      <c r="O115" s="802"/>
      <c r="P115" s="1263"/>
      <c r="Q115" s="1110"/>
      <c r="R115" s="802"/>
      <c r="S115" s="1263"/>
      <c r="T115" s="1110"/>
      <c r="U115" s="802"/>
      <c r="V115" s="1263"/>
      <c r="W115" s="1110"/>
      <c r="X115" s="802"/>
      <c r="Y115" s="1263"/>
      <c r="Z115" s="1110"/>
      <c r="AA115" s="802"/>
    </row>
    <row r="116" spans="2:27" ht="17.899999999999999" customHeight="1">
      <c r="B116" s="1110">
        <v>74</v>
      </c>
      <c r="C116" s="801" t="s">
        <v>2940</v>
      </c>
      <c r="D116" s="1110" t="s">
        <v>2467</v>
      </c>
      <c r="E116" s="1203" t="s">
        <v>293</v>
      </c>
      <c r="F116" s="802"/>
      <c r="G116" s="1263">
        <v>45268</v>
      </c>
      <c r="H116" s="1110"/>
      <c r="I116" s="802"/>
      <c r="J116" s="1263"/>
      <c r="K116" s="1110"/>
      <c r="L116" s="802"/>
      <c r="M116" s="1263"/>
      <c r="N116" s="1110"/>
      <c r="O116" s="802"/>
      <c r="P116" s="1263"/>
      <c r="Q116" s="1110"/>
      <c r="R116" s="802"/>
      <c r="S116" s="1263"/>
      <c r="T116" s="1110"/>
      <c r="U116" s="802"/>
      <c r="V116" s="1263"/>
      <c r="W116" s="1110"/>
      <c r="X116" s="802"/>
      <c r="Y116" s="1263"/>
      <c r="Z116" s="1110"/>
      <c r="AA116" s="802"/>
    </row>
    <row r="117" spans="2:27" ht="17.899999999999999" customHeight="1">
      <c r="B117" s="1110">
        <v>75</v>
      </c>
      <c r="C117" s="801" t="s">
        <v>2941</v>
      </c>
      <c r="D117" s="1110" t="s">
        <v>2467</v>
      </c>
      <c r="E117" s="1203" t="s">
        <v>293</v>
      </c>
      <c r="F117" s="802"/>
      <c r="G117" s="1263">
        <v>45268</v>
      </c>
      <c r="H117" s="1110"/>
      <c r="I117" s="802"/>
      <c r="J117" s="1263"/>
      <c r="K117" s="1110"/>
      <c r="L117" s="802"/>
      <c r="M117" s="1263"/>
      <c r="N117" s="1110"/>
      <c r="O117" s="802"/>
      <c r="P117" s="1263"/>
      <c r="Q117" s="1110"/>
      <c r="R117" s="802"/>
      <c r="S117" s="1263"/>
      <c r="T117" s="1110"/>
      <c r="U117" s="802"/>
      <c r="V117" s="1263"/>
      <c r="W117" s="1110"/>
      <c r="X117" s="802"/>
      <c r="Y117" s="1263"/>
      <c r="Z117" s="1110"/>
      <c r="AA117" s="802"/>
    </row>
    <row r="118" spans="2:27" ht="17.899999999999999" customHeight="1">
      <c r="B118" s="1110">
        <v>76</v>
      </c>
      <c r="C118" s="801" t="s">
        <v>2942</v>
      </c>
      <c r="D118" s="1110" t="s">
        <v>2467</v>
      </c>
      <c r="E118" s="1203" t="s">
        <v>293</v>
      </c>
      <c r="F118" s="802"/>
      <c r="G118" s="1263">
        <v>45268</v>
      </c>
      <c r="H118" s="1110"/>
      <c r="I118" s="802"/>
      <c r="J118" s="1263"/>
      <c r="K118" s="1110"/>
      <c r="L118" s="802"/>
      <c r="M118" s="1263"/>
      <c r="N118" s="1110"/>
      <c r="O118" s="802"/>
      <c r="P118" s="1263"/>
      <c r="Q118" s="1110"/>
      <c r="R118" s="802"/>
      <c r="S118" s="1263"/>
      <c r="T118" s="1110"/>
      <c r="U118" s="802"/>
      <c r="V118" s="1263"/>
      <c r="W118" s="1110"/>
      <c r="X118" s="802"/>
      <c r="Y118" s="1263"/>
      <c r="Z118" s="1110"/>
      <c r="AA118" s="802"/>
    </row>
    <row r="119" spans="2:27" ht="17.899999999999999" customHeight="1">
      <c r="B119" s="1110">
        <v>77</v>
      </c>
      <c r="C119" s="801" t="s">
        <v>2943</v>
      </c>
      <c r="D119" s="1110" t="s">
        <v>2260</v>
      </c>
      <c r="E119" s="1203" t="s">
        <v>293</v>
      </c>
      <c r="F119" s="802"/>
      <c r="G119" s="1263">
        <v>45268</v>
      </c>
      <c r="H119" s="1110"/>
      <c r="I119" s="802"/>
      <c r="J119" s="1263"/>
      <c r="K119" s="1110"/>
      <c r="L119" s="802"/>
      <c r="M119" s="1263"/>
      <c r="N119" s="1110"/>
      <c r="O119" s="802"/>
      <c r="P119" s="1263"/>
      <c r="Q119" s="1110"/>
      <c r="R119" s="802"/>
      <c r="S119" s="1263"/>
      <c r="T119" s="1110"/>
      <c r="U119" s="802"/>
      <c r="V119" s="1263"/>
      <c r="W119" s="1110"/>
      <c r="X119" s="802"/>
      <c r="Y119" s="1263"/>
      <c r="Z119" s="1110"/>
      <c r="AA119" s="802"/>
    </row>
    <row r="120" spans="2:27" ht="17.899999999999999" customHeight="1">
      <c r="B120" s="1110"/>
      <c r="C120" s="801"/>
      <c r="D120" s="1110"/>
      <c r="E120" s="1203"/>
      <c r="F120" s="802"/>
      <c r="G120" s="1263"/>
      <c r="H120" s="1110"/>
      <c r="I120" s="802"/>
      <c r="J120" s="1263"/>
      <c r="K120" s="1110"/>
      <c r="L120" s="802"/>
      <c r="M120" s="1263"/>
      <c r="N120" s="1110"/>
      <c r="O120" s="802"/>
      <c r="P120" s="1263"/>
      <c r="Q120" s="1110"/>
      <c r="R120" s="802"/>
      <c r="S120" s="1263"/>
      <c r="T120" s="1110"/>
      <c r="U120" s="802"/>
      <c r="V120" s="1263"/>
      <c r="W120" s="1110"/>
      <c r="X120" s="802"/>
      <c r="Y120" s="1263"/>
      <c r="Z120" s="1110"/>
      <c r="AA120" s="802"/>
    </row>
    <row r="121" spans="2:27" ht="17.899999999999999" customHeight="1">
      <c r="B121" s="1110"/>
      <c r="C121" s="1267"/>
      <c r="D121" s="1110"/>
      <c r="E121" s="1110"/>
      <c r="F121" s="802"/>
      <c r="G121" s="1263"/>
      <c r="H121" s="1110"/>
      <c r="I121" s="802"/>
      <c r="J121" s="1263"/>
      <c r="K121" s="1110"/>
      <c r="L121" s="802"/>
      <c r="M121" s="1263"/>
      <c r="N121" s="1110"/>
      <c r="O121" s="802"/>
      <c r="P121" s="1263"/>
      <c r="Q121" s="1110"/>
      <c r="R121" s="802"/>
      <c r="S121" s="1263"/>
      <c r="T121" s="1110"/>
      <c r="U121" s="802"/>
      <c r="V121" s="1263"/>
      <c r="W121" s="1110"/>
      <c r="X121" s="802"/>
      <c r="Y121" s="1263"/>
      <c r="Z121" s="1110"/>
      <c r="AA121" s="802"/>
    </row>
    <row r="122" spans="2:27" ht="17.899999999999999" customHeight="1">
      <c r="B122" s="1549" t="s">
        <v>299</v>
      </c>
      <c r="C122" s="1550"/>
      <c r="D122" s="1551"/>
      <c r="E122" s="1110"/>
      <c r="F122" s="802"/>
      <c r="G122" s="1263"/>
      <c r="H122" s="1110"/>
      <c r="I122" s="802"/>
      <c r="J122" s="1263"/>
      <c r="K122" s="1110"/>
      <c r="L122" s="802"/>
      <c r="M122" s="1263"/>
      <c r="N122" s="1110"/>
      <c r="O122" s="802"/>
      <c r="P122" s="1263"/>
      <c r="Q122" s="1110"/>
      <c r="R122" s="802"/>
      <c r="S122" s="1263"/>
      <c r="T122" s="1110"/>
      <c r="U122" s="802"/>
      <c r="V122" s="1263"/>
      <c r="W122" s="1110"/>
      <c r="X122" s="802"/>
      <c r="Y122" s="1263"/>
      <c r="Z122" s="1110"/>
      <c r="AA122" s="802"/>
    </row>
    <row r="123" spans="2:27" ht="17.899999999999999" customHeight="1">
      <c r="B123" s="1111">
        <v>1</v>
      </c>
      <c r="C123" s="801" t="s">
        <v>1225</v>
      </c>
      <c r="D123" s="1110"/>
      <c r="E123" s="1203" t="s">
        <v>293</v>
      </c>
      <c r="F123" s="802"/>
      <c r="G123" s="1263">
        <v>44614</v>
      </c>
      <c r="H123" s="1110"/>
      <c r="I123" s="802"/>
      <c r="J123" s="1263">
        <v>44744</v>
      </c>
      <c r="K123" s="1110"/>
      <c r="L123" s="802"/>
      <c r="M123" s="1263">
        <v>44883</v>
      </c>
      <c r="N123" s="1110"/>
      <c r="O123" s="802"/>
      <c r="P123" s="1263"/>
      <c r="Q123" s="1110"/>
      <c r="R123" s="802"/>
      <c r="S123" s="1263"/>
      <c r="T123" s="1110"/>
      <c r="U123" s="802"/>
      <c r="V123" s="1263"/>
      <c r="W123" s="1110"/>
      <c r="X123" s="802"/>
      <c r="Y123" s="1263"/>
      <c r="Z123" s="1110"/>
      <c r="AA123" s="802"/>
    </row>
    <row r="124" spans="2:27" ht="17.899999999999999" customHeight="1">
      <c r="B124" s="1111">
        <v>2</v>
      </c>
      <c r="C124" s="801" t="s">
        <v>1226</v>
      </c>
      <c r="D124" s="1110"/>
      <c r="E124" s="1203" t="s">
        <v>293</v>
      </c>
      <c r="F124" s="802"/>
      <c r="G124" s="1263">
        <v>44614</v>
      </c>
      <c r="H124" s="1110"/>
      <c r="I124" s="802"/>
      <c r="J124" s="1263">
        <v>44883</v>
      </c>
      <c r="K124" s="1110"/>
      <c r="L124" s="802"/>
      <c r="M124" s="1263"/>
      <c r="N124" s="1110"/>
      <c r="O124" s="802"/>
      <c r="P124" s="1263"/>
      <c r="Q124" s="1110"/>
      <c r="R124" s="802"/>
      <c r="S124" s="1263"/>
      <c r="T124" s="1110"/>
      <c r="U124" s="802"/>
      <c r="V124" s="1263"/>
      <c r="W124" s="1110"/>
      <c r="X124" s="802"/>
      <c r="Y124" s="1263"/>
      <c r="Z124" s="1110"/>
      <c r="AA124" s="802"/>
    </row>
    <row r="125" spans="2:27" ht="17.899999999999999" customHeight="1">
      <c r="B125" s="1111">
        <v>3</v>
      </c>
      <c r="C125" s="801" t="s">
        <v>1227</v>
      </c>
      <c r="D125" s="1110"/>
      <c r="E125" s="1203" t="s">
        <v>293</v>
      </c>
      <c r="F125" s="802"/>
      <c r="G125" s="1263">
        <v>44614</v>
      </c>
      <c r="H125" s="1110"/>
      <c r="I125" s="802"/>
      <c r="J125" s="1263" t="s">
        <v>296</v>
      </c>
      <c r="K125" s="1110"/>
      <c r="L125" s="802"/>
      <c r="M125" s="1263">
        <v>44744</v>
      </c>
      <c r="N125" s="1110"/>
      <c r="O125" s="802"/>
      <c r="P125" s="1263">
        <v>44883</v>
      </c>
      <c r="Q125" s="1110"/>
      <c r="R125" s="802"/>
      <c r="S125" s="1263"/>
      <c r="T125" s="1110"/>
      <c r="U125" s="802"/>
      <c r="V125" s="1263"/>
      <c r="W125" s="1110"/>
      <c r="X125" s="802"/>
      <c r="Y125" s="1263"/>
      <c r="Z125" s="1110"/>
      <c r="AA125" s="802"/>
    </row>
    <row r="126" spans="2:27" ht="17.899999999999999" customHeight="1">
      <c r="B126" s="1111">
        <v>4</v>
      </c>
      <c r="C126" s="801" t="s">
        <v>1228</v>
      </c>
      <c r="D126" s="1110"/>
      <c r="E126" s="1203" t="s">
        <v>293</v>
      </c>
      <c r="F126" s="802"/>
      <c r="G126" s="1263">
        <v>44614</v>
      </c>
      <c r="H126" s="1110"/>
      <c r="I126" s="802"/>
      <c r="J126" s="1263" t="s">
        <v>296</v>
      </c>
      <c r="K126" s="1110"/>
      <c r="L126" s="802"/>
      <c r="M126" s="1263">
        <v>44744</v>
      </c>
      <c r="N126" s="1110"/>
      <c r="O126" s="802"/>
      <c r="P126" s="1263">
        <v>44883</v>
      </c>
      <c r="Q126" s="1110"/>
      <c r="R126" s="802"/>
      <c r="S126" s="1263"/>
      <c r="T126" s="1110"/>
      <c r="U126" s="802"/>
      <c r="V126" s="1263"/>
      <c r="W126" s="1110"/>
      <c r="X126" s="802"/>
      <c r="Y126" s="1263"/>
      <c r="Z126" s="1110"/>
      <c r="AA126" s="802"/>
    </row>
    <row r="127" spans="2:27" ht="17.899999999999999" customHeight="1">
      <c r="B127" s="1111">
        <v>5</v>
      </c>
      <c r="C127" s="801" t="s">
        <v>1229</v>
      </c>
      <c r="D127" s="1110"/>
      <c r="E127" s="1203" t="s">
        <v>293</v>
      </c>
      <c r="F127" s="802"/>
      <c r="G127" s="1263">
        <v>44614</v>
      </c>
      <c r="H127" s="1110"/>
      <c r="I127" s="802"/>
      <c r="J127" s="1263" t="s">
        <v>296</v>
      </c>
      <c r="K127" s="1110"/>
      <c r="L127" s="802"/>
      <c r="M127" s="1263" t="s">
        <v>296</v>
      </c>
      <c r="N127" s="1110"/>
      <c r="O127" s="802"/>
      <c r="P127" s="1263">
        <v>44744</v>
      </c>
      <c r="Q127" s="1110"/>
      <c r="R127" s="802"/>
      <c r="S127" s="1263">
        <v>44883</v>
      </c>
      <c r="T127" s="1110"/>
      <c r="U127" s="802"/>
      <c r="V127" s="1263"/>
      <c r="W127" s="1110"/>
      <c r="X127" s="802"/>
      <c r="Y127" s="1263"/>
      <c r="Z127" s="1110"/>
      <c r="AA127" s="802"/>
    </row>
    <row r="128" spans="2:27" ht="17.899999999999999" customHeight="1">
      <c r="B128" s="1111">
        <v>6</v>
      </c>
      <c r="C128" s="801" t="s">
        <v>1570</v>
      </c>
      <c r="D128" s="1110"/>
      <c r="E128" s="1203" t="s">
        <v>293</v>
      </c>
      <c r="F128" s="802"/>
      <c r="G128" s="1263">
        <v>44614</v>
      </c>
      <c r="H128" s="1110"/>
      <c r="I128" s="802"/>
      <c r="J128" s="1263">
        <v>44740</v>
      </c>
      <c r="K128" s="1110"/>
      <c r="L128" s="802"/>
      <c r="M128" s="1263">
        <v>44883</v>
      </c>
      <c r="N128" s="1110"/>
      <c r="O128" s="802"/>
      <c r="P128" s="1263">
        <v>44946</v>
      </c>
      <c r="Q128" s="1110"/>
      <c r="R128" s="802"/>
      <c r="S128" s="1263"/>
      <c r="T128" s="1110"/>
      <c r="U128" s="802"/>
      <c r="V128" s="1263"/>
      <c r="W128" s="1110"/>
      <c r="X128" s="802"/>
      <c r="Y128" s="1263"/>
      <c r="Z128" s="1110"/>
      <c r="AA128" s="802"/>
    </row>
    <row r="129" spans="2:27" ht="17.899999999999999" customHeight="1">
      <c r="B129" s="1111">
        <v>7</v>
      </c>
      <c r="C129" s="801" t="s">
        <v>1571</v>
      </c>
      <c r="D129" s="1110"/>
      <c r="E129" s="1203" t="s">
        <v>293</v>
      </c>
      <c r="F129" s="802"/>
      <c r="G129" s="1263">
        <v>44946</v>
      </c>
      <c r="H129" s="1110"/>
      <c r="I129" s="802"/>
      <c r="J129" s="1263"/>
      <c r="K129" s="1110"/>
      <c r="L129" s="802"/>
      <c r="M129" s="1263"/>
      <c r="N129" s="1110"/>
      <c r="O129" s="802"/>
      <c r="P129" s="1263"/>
      <c r="Q129" s="1110"/>
      <c r="R129" s="802"/>
      <c r="S129" s="1263"/>
      <c r="T129" s="1110"/>
      <c r="U129" s="802"/>
      <c r="V129" s="1263"/>
      <c r="W129" s="1110"/>
      <c r="X129" s="802"/>
      <c r="Y129" s="1263"/>
      <c r="Z129" s="1110"/>
      <c r="AA129" s="802"/>
    </row>
    <row r="130" spans="2:27" ht="17.899999999999999" customHeight="1">
      <c r="B130" s="1111">
        <v>8</v>
      </c>
      <c r="C130" s="801" t="s">
        <v>1572</v>
      </c>
      <c r="D130" s="1110"/>
      <c r="E130" s="1203" t="s">
        <v>293</v>
      </c>
      <c r="F130" s="802"/>
      <c r="G130" s="1263">
        <v>44946</v>
      </c>
      <c r="H130" s="1110"/>
      <c r="I130" s="802"/>
      <c r="J130" s="1263"/>
      <c r="K130" s="1110"/>
      <c r="L130" s="802"/>
      <c r="M130" s="1263"/>
      <c r="N130" s="1110"/>
      <c r="O130" s="802"/>
      <c r="P130" s="1263"/>
      <c r="Q130" s="1110"/>
      <c r="R130" s="802"/>
      <c r="S130" s="1263"/>
      <c r="T130" s="1110"/>
      <c r="U130" s="802"/>
      <c r="V130" s="1263"/>
      <c r="W130" s="1110"/>
      <c r="X130" s="802"/>
      <c r="Y130" s="1263"/>
      <c r="Z130" s="1110"/>
      <c r="AA130" s="802"/>
    </row>
    <row r="131" spans="2:27" ht="17.899999999999999" customHeight="1">
      <c r="B131" s="1111">
        <v>9</v>
      </c>
      <c r="C131" s="801" t="s">
        <v>1230</v>
      </c>
      <c r="D131" s="1110"/>
      <c r="E131" s="1203" t="s">
        <v>293</v>
      </c>
      <c r="F131" s="802"/>
      <c r="G131" s="1263">
        <v>44614</v>
      </c>
      <c r="H131" s="1110"/>
      <c r="I131" s="802"/>
      <c r="J131" s="1263" t="s">
        <v>296</v>
      </c>
      <c r="K131" s="1110"/>
      <c r="L131" s="802"/>
      <c r="M131" s="1263">
        <v>44883</v>
      </c>
      <c r="N131" s="1110"/>
      <c r="O131" s="802"/>
      <c r="P131" s="1263"/>
      <c r="Q131" s="1110"/>
      <c r="R131" s="802"/>
      <c r="S131" s="1263"/>
      <c r="T131" s="1110"/>
      <c r="U131" s="802"/>
      <c r="V131" s="1263"/>
      <c r="W131" s="1110"/>
      <c r="X131" s="802"/>
      <c r="Y131" s="1263"/>
      <c r="Z131" s="1110"/>
      <c r="AA131" s="802"/>
    </row>
    <row r="132" spans="2:27" ht="17.899999999999999" customHeight="1">
      <c r="B132" s="1111">
        <v>10</v>
      </c>
      <c r="C132" s="801" t="s">
        <v>300</v>
      </c>
      <c r="D132" s="1110"/>
      <c r="E132" s="1203" t="s">
        <v>293</v>
      </c>
      <c r="F132" s="802"/>
      <c r="G132" s="1263">
        <v>44614</v>
      </c>
      <c r="H132" s="1110"/>
      <c r="I132" s="802"/>
      <c r="J132" s="1263"/>
      <c r="K132" s="1110"/>
      <c r="L132" s="802"/>
      <c r="M132" s="1263"/>
      <c r="N132" s="1110"/>
      <c r="O132" s="802"/>
      <c r="P132" s="1263"/>
      <c r="Q132" s="1110"/>
      <c r="R132" s="802"/>
      <c r="S132" s="1263"/>
      <c r="T132" s="1110"/>
      <c r="U132" s="802"/>
      <c r="V132" s="1263"/>
      <c r="W132" s="1110"/>
      <c r="X132" s="802"/>
      <c r="Y132" s="1263"/>
      <c r="Z132" s="1110"/>
      <c r="AA132" s="802"/>
    </row>
    <row r="133" spans="2:27" ht="17.899999999999999" customHeight="1">
      <c r="B133" s="1111">
        <v>11</v>
      </c>
      <c r="C133" s="801" t="s">
        <v>301</v>
      </c>
      <c r="D133" s="1110"/>
      <c r="E133" s="1203" t="s">
        <v>293</v>
      </c>
      <c r="F133" s="802"/>
      <c r="G133" s="1263">
        <v>44614</v>
      </c>
      <c r="H133" s="1110"/>
      <c r="I133" s="802"/>
      <c r="J133" s="1263"/>
      <c r="K133" s="1110"/>
      <c r="L133" s="802"/>
      <c r="M133" s="1263"/>
      <c r="N133" s="1110"/>
      <c r="O133" s="802"/>
      <c r="P133" s="1263"/>
      <c r="Q133" s="1110"/>
      <c r="R133" s="802"/>
      <c r="S133" s="1263"/>
      <c r="T133" s="1110"/>
      <c r="U133" s="802"/>
      <c r="V133" s="1263"/>
      <c r="W133" s="1110"/>
      <c r="X133" s="802"/>
      <c r="Y133" s="1263"/>
      <c r="Z133" s="1110"/>
      <c r="AA133" s="802"/>
    </row>
    <row r="134" spans="2:27" ht="17.899999999999999" customHeight="1">
      <c r="B134" s="1111">
        <v>12</v>
      </c>
      <c r="C134" s="801" t="s">
        <v>302</v>
      </c>
      <c r="D134" s="1110"/>
      <c r="E134" s="1203" t="s">
        <v>293</v>
      </c>
      <c r="F134" s="802"/>
      <c r="G134" s="1263">
        <v>44614</v>
      </c>
      <c r="H134" s="1110"/>
      <c r="I134" s="802"/>
      <c r="J134" s="1263">
        <v>44743</v>
      </c>
      <c r="K134" s="1110"/>
      <c r="L134" s="802"/>
      <c r="M134" s="1263"/>
      <c r="N134" s="1110"/>
      <c r="O134" s="802"/>
      <c r="P134" s="1263"/>
      <c r="Q134" s="1110"/>
      <c r="R134" s="802"/>
      <c r="S134" s="1263"/>
      <c r="T134" s="1110"/>
      <c r="U134" s="802"/>
      <c r="V134" s="1263"/>
      <c r="W134" s="1110"/>
      <c r="X134" s="802"/>
      <c r="Y134" s="1263"/>
      <c r="Z134" s="1110"/>
      <c r="AA134" s="802"/>
    </row>
    <row r="135" spans="2:27" ht="17.899999999999999" customHeight="1">
      <c r="B135" s="1111">
        <v>13</v>
      </c>
      <c r="C135" s="801" t="s">
        <v>1231</v>
      </c>
      <c r="D135" s="1110"/>
      <c r="E135" s="1203" t="s">
        <v>293</v>
      </c>
      <c r="F135" s="802"/>
      <c r="G135" s="1263">
        <v>44614</v>
      </c>
      <c r="H135" s="1110"/>
      <c r="I135" s="802"/>
      <c r="J135" s="1263">
        <v>44883</v>
      </c>
      <c r="K135" s="1110"/>
      <c r="L135" s="802"/>
      <c r="M135" s="1263"/>
      <c r="N135" s="1110"/>
      <c r="O135" s="802"/>
      <c r="P135" s="1263"/>
      <c r="Q135" s="1110"/>
      <c r="R135" s="802"/>
      <c r="S135" s="1263"/>
      <c r="T135" s="1110"/>
      <c r="U135" s="802"/>
      <c r="V135" s="1263"/>
      <c r="W135" s="1110"/>
      <c r="X135" s="802"/>
      <c r="Y135" s="1263"/>
      <c r="Z135" s="1110"/>
      <c r="AA135" s="802"/>
    </row>
    <row r="136" spans="2:27" ht="17.899999999999999" customHeight="1">
      <c r="B136" s="1111">
        <v>14</v>
      </c>
      <c r="C136" s="801" t="s">
        <v>1864</v>
      </c>
      <c r="D136" s="1110"/>
      <c r="E136" s="1203" t="s">
        <v>293</v>
      </c>
      <c r="F136" s="802"/>
      <c r="G136" s="1263">
        <v>44614</v>
      </c>
      <c r="H136" s="1110"/>
      <c r="I136" s="802"/>
      <c r="J136" s="1263">
        <v>44744</v>
      </c>
      <c r="K136" s="1110"/>
      <c r="L136" s="802"/>
      <c r="M136" s="1263">
        <v>44976</v>
      </c>
      <c r="N136" s="1110"/>
      <c r="O136" s="802"/>
      <c r="P136" s="1263"/>
      <c r="Q136" s="1110"/>
      <c r="R136" s="802"/>
      <c r="S136" s="1263"/>
      <c r="T136" s="1110"/>
      <c r="U136" s="802"/>
      <c r="V136" s="1263"/>
      <c r="W136" s="1110"/>
      <c r="X136" s="802"/>
      <c r="Y136" s="1263"/>
      <c r="Z136" s="1110"/>
      <c r="AA136" s="802"/>
    </row>
    <row r="137" spans="2:27" ht="17.899999999999999" customHeight="1">
      <c r="B137" s="1111">
        <v>15</v>
      </c>
      <c r="C137" s="801" t="s">
        <v>1067</v>
      </c>
      <c r="D137" s="1110"/>
      <c r="E137" s="1203" t="s">
        <v>293</v>
      </c>
      <c r="F137" s="802"/>
      <c r="G137" s="1263">
        <v>44614</v>
      </c>
      <c r="H137" s="1110"/>
      <c r="I137" s="802"/>
      <c r="J137" s="1263">
        <v>44852</v>
      </c>
      <c r="K137" s="1110"/>
      <c r="L137" s="802"/>
      <c r="M137" s="1263"/>
      <c r="N137" s="1110"/>
      <c r="O137" s="802"/>
      <c r="P137" s="1263"/>
      <c r="Q137" s="1110"/>
      <c r="R137" s="802"/>
      <c r="S137" s="1263"/>
      <c r="T137" s="1110"/>
      <c r="U137" s="802"/>
      <c r="V137" s="1263"/>
      <c r="W137" s="1110"/>
      <c r="X137" s="802"/>
      <c r="Y137" s="1263"/>
      <c r="Z137" s="1110"/>
      <c r="AA137" s="802"/>
    </row>
    <row r="138" spans="2:27" ht="17.899999999999999" customHeight="1">
      <c r="B138" s="1111">
        <v>16</v>
      </c>
      <c r="C138" s="801" t="s">
        <v>1068</v>
      </c>
      <c r="D138" s="1110"/>
      <c r="E138" s="1203" t="s">
        <v>293</v>
      </c>
      <c r="F138" s="802"/>
      <c r="G138" s="1263">
        <v>44614</v>
      </c>
      <c r="H138" s="1110"/>
      <c r="I138" s="802"/>
      <c r="J138" s="1263">
        <v>44852</v>
      </c>
      <c r="K138" s="1110"/>
      <c r="L138" s="802"/>
      <c r="M138" s="1263"/>
      <c r="N138" s="1110"/>
      <c r="O138" s="802"/>
      <c r="P138" s="1263"/>
      <c r="Q138" s="1110"/>
      <c r="R138" s="802"/>
      <c r="S138" s="1263"/>
      <c r="T138" s="1110"/>
      <c r="U138" s="802"/>
      <c r="V138" s="1263"/>
      <c r="W138" s="1110"/>
      <c r="X138" s="802"/>
      <c r="Y138" s="1263"/>
      <c r="Z138" s="1110"/>
      <c r="AA138" s="802"/>
    </row>
    <row r="139" spans="2:27" ht="17.899999999999999" customHeight="1">
      <c r="B139" s="1111">
        <v>17</v>
      </c>
      <c r="C139" s="801" t="s">
        <v>1069</v>
      </c>
      <c r="D139" s="1110"/>
      <c r="E139" s="1203" t="s">
        <v>293</v>
      </c>
      <c r="F139" s="802"/>
      <c r="G139" s="1263">
        <v>44614</v>
      </c>
      <c r="H139" s="1110"/>
      <c r="I139" s="802"/>
      <c r="J139" s="1263">
        <v>44852</v>
      </c>
      <c r="K139" s="1110"/>
      <c r="L139" s="802"/>
      <c r="M139" s="1263"/>
      <c r="N139" s="1110"/>
      <c r="O139" s="802"/>
      <c r="P139" s="1263"/>
      <c r="Q139" s="1110"/>
      <c r="R139" s="802"/>
      <c r="S139" s="1263"/>
      <c r="T139" s="1110"/>
      <c r="U139" s="802"/>
      <c r="V139" s="1263"/>
      <c r="W139" s="1110"/>
      <c r="X139" s="802"/>
      <c r="Y139" s="1263"/>
      <c r="Z139" s="1110"/>
      <c r="AA139" s="802"/>
    </row>
    <row r="140" spans="2:27" ht="17.899999999999999" customHeight="1">
      <c r="B140" s="1111">
        <v>18</v>
      </c>
      <c r="C140" s="801" t="s">
        <v>1865</v>
      </c>
      <c r="D140" s="1110" t="s">
        <v>2262</v>
      </c>
      <c r="E140" s="1203" t="s">
        <v>293</v>
      </c>
      <c r="F140" s="802"/>
      <c r="G140" s="1263" t="s">
        <v>296</v>
      </c>
      <c r="H140" s="1110"/>
      <c r="I140" s="802"/>
      <c r="J140" s="1263">
        <v>45003</v>
      </c>
      <c r="K140" s="1110"/>
      <c r="L140" s="802"/>
      <c r="M140" s="1263"/>
      <c r="N140" s="1110"/>
      <c r="O140" s="802"/>
      <c r="P140" s="1263"/>
      <c r="Q140" s="1110"/>
      <c r="R140" s="802"/>
      <c r="S140" s="1263"/>
      <c r="T140" s="1110"/>
      <c r="U140" s="802"/>
      <c r="V140" s="1263"/>
      <c r="W140" s="1110"/>
      <c r="X140" s="802"/>
      <c r="Y140" s="1263"/>
      <c r="Z140" s="1110"/>
      <c r="AA140" s="802"/>
    </row>
    <row r="141" spans="2:27" ht="17.899999999999999" customHeight="1">
      <c r="B141" s="1111">
        <v>19</v>
      </c>
      <c r="C141" s="801" t="s">
        <v>1866</v>
      </c>
      <c r="D141" s="1110" t="s">
        <v>2262</v>
      </c>
      <c r="E141" s="1203" t="s">
        <v>293</v>
      </c>
      <c r="F141" s="802"/>
      <c r="G141" s="1263" t="s">
        <v>296</v>
      </c>
      <c r="H141" s="1110"/>
      <c r="I141" s="802"/>
      <c r="J141" s="1263">
        <v>45003</v>
      </c>
      <c r="K141" s="1110"/>
      <c r="L141" s="802"/>
      <c r="M141" s="1263"/>
      <c r="N141" s="1110"/>
      <c r="O141" s="802"/>
      <c r="P141" s="1263"/>
      <c r="Q141" s="1110"/>
      <c r="R141" s="802"/>
      <c r="S141" s="1263"/>
      <c r="T141" s="1110"/>
      <c r="U141" s="802"/>
      <c r="V141" s="1263"/>
      <c r="W141" s="1110"/>
      <c r="X141" s="802"/>
      <c r="Y141" s="1263"/>
      <c r="Z141" s="1110"/>
      <c r="AA141" s="802"/>
    </row>
    <row r="142" spans="2:27" ht="17.899999999999999" customHeight="1">
      <c r="B142" s="1111">
        <v>20</v>
      </c>
      <c r="C142" s="801" t="s">
        <v>1867</v>
      </c>
      <c r="D142" s="1110" t="s">
        <v>2262</v>
      </c>
      <c r="E142" s="1203" t="s">
        <v>293</v>
      </c>
      <c r="F142" s="802"/>
      <c r="G142" s="1263" t="s">
        <v>296</v>
      </c>
      <c r="H142" s="1110"/>
      <c r="I142" s="802"/>
      <c r="J142" s="1263">
        <v>45003</v>
      </c>
      <c r="K142" s="1110"/>
      <c r="L142" s="802"/>
      <c r="M142" s="1263"/>
      <c r="N142" s="1110"/>
      <c r="O142" s="802"/>
      <c r="P142" s="1263"/>
      <c r="Q142" s="1110"/>
      <c r="R142" s="802"/>
      <c r="S142" s="1263"/>
      <c r="T142" s="1110"/>
      <c r="U142" s="802"/>
      <c r="V142" s="1263"/>
      <c r="W142" s="1110"/>
      <c r="X142" s="802"/>
      <c r="Y142" s="1263"/>
      <c r="Z142" s="1110"/>
      <c r="AA142" s="802"/>
    </row>
    <row r="143" spans="2:27" ht="17.899999999999999" customHeight="1">
      <c r="B143" s="1111">
        <v>21</v>
      </c>
      <c r="C143" s="801" t="s">
        <v>2261</v>
      </c>
      <c r="D143" s="1110" t="s">
        <v>2262</v>
      </c>
      <c r="E143" s="1203" t="s">
        <v>293</v>
      </c>
      <c r="F143" s="802"/>
      <c r="G143" s="1263" t="s">
        <v>296</v>
      </c>
      <c r="H143" s="1110"/>
      <c r="I143" s="802"/>
      <c r="J143" s="1263">
        <v>45003</v>
      </c>
      <c r="K143" s="1110"/>
      <c r="L143" s="802"/>
      <c r="M143" s="1263"/>
      <c r="N143" s="1110"/>
      <c r="O143" s="802"/>
      <c r="P143" s="1263"/>
      <c r="Q143" s="1110"/>
      <c r="R143" s="802"/>
      <c r="S143" s="1263"/>
      <c r="T143" s="1110"/>
      <c r="U143" s="802"/>
      <c r="V143" s="1263"/>
      <c r="W143" s="1110"/>
      <c r="X143" s="802"/>
      <c r="Y143" s="1263"/>
      <c r="Z143" s="1110"/>
      <c r="AA143" s="802"/>
    </row>
    <row r="144" spans="2:27" ht="17.899999999999999" customHeight="1">
      <c r="B144" s="1111">
        <v>22</v>
      </c>
      <c r="C144" s="801" t="s">
        <v>2263</v>
      </c>
      <c r="D144" s="1110" t="s">
        <v>2248</v>
      </c>
      <c r="E144" s="1203" t="s">
        <v>293</v>
      </c>
      <c r="F144" s="802"/>
      <c r="G144" s="1263">
        <v>45110</v>
      </c>
      <c r="H144" s="1110"/>
      <c r="I144" s="802"/>
      <c r="J144" s="1263"/>
      <c r="K144" s="1110"/>
      <c r="L144" s="802"/>
      <c r="M144" s="1263"/>
      <c r="N144" s="1110"/>
      <c r="O144" s="802"/>
      <c r="P144" s="1263"/>
      <c r="Q144" s="1110"/>
      <c r="R144" s="802"/>
      <c r="S144" s="1263"/>
      <c r="T144" s="1110"/>
      <c r="U144" s="802"/>
      <c r="V144" s="1263"/>
      <c r="W144" s="1110"/>
      <c r="X144" s="802"/>
      <c r="Y144" s="1263"/>
      <c r="Z144" s="1110"/>
      <c r="AA144" s="802"/>
    </row>
    <row r="145" spans="2:27" ht="17.899999999999999" customHeight="1">
      <c r="B145" s="1111">
        <v>23</v>
      </c>
      <c r="C145" s="801" t="s">
        <v>2264</v>
      </c>
      <c r="D145" s="1110" t="s">
        <v>2248</v>
      </c>
      <c r="E145" s="1203" t="s">
        <v>293</v>
      </c>
      <c r="F145" s="802"/>
      <c r="G145" s="1263">
        <v>45110</v>
      </c>
      <c r="H145" s="1110"/>
      <c r="I145" s="802"/>
      <c r="J145" s="1263"/>
      <c r="K145" s="1110"/>
      <c r="L145" s="802"/>
      <c r="M145" s="1263"/>
      <c r="N145" s="1110"/>
      <c r="O145" s="802"/>
      <c r="P145" s="1263"/>
      <c r="Q145" s="1110"/>
      <c r="R145" s="802"/>
      <c r="S145" s="1263"/>
      <c r="T145" s="1110"/>
      <c r="U145" s="802"/>
      <c r="V145" s="1263"/>
      <c r="W145" s="1110"/>
      <c r="X145" s="802"/>
      <c r="Y145" s="1263"/>
      <c r="Z145" s="1110"/>
      <c r="AA145" s="802"/>
    </row>
    <row r="146" spans="2:27" ht="17.899999999999999" customHeight="1">
      <c r="B146" s="1111">
        <v>24</v>
      </c>
      <c r="C146" s="801" t="s">
        <v>2265</v>
      </c>
      <c r="D146" s="1110" t="s">
        <v>2248</v>
      </c>
      <c r="E146" s="1203" t="s">
        <v>293</v>
      </c>
      <c r="F146" s="802"/>
      <c r="G146" s="1263">
        <v>45110</v>
      </c>
      <c r="H146" s="1110"/>
      <c r="I146" s="802"/>
      <c r="J146" s="1263"/>
      <c r="K146" s="1110"/>
      <c r="L146" s="802"/>
      <c r="M146" s="1263"/>
      <c r="N146" s="1110"/>
      <c r="O146" s="802"/>
      <c r="P146" s="1263"/>
      <c r="Q146" s="1110"/>
      <c r="R146" s="802"/>
      <c r="S146" s="1263"/>
      <c r="T146" s="1110"/>
      <c r="U146" s="802"/>
      <c r="V146" s="1263"/>
      <c r="W146" s="1110"/>
      <c r="X146" s="802"/>
      <c r="Y146" s="1263"/>
      <c r="Z146" s="1110"/>
      <c r="AA146" s="802"/>
    </row>
    <row r="147" spans="2:27" ht="17.899999999999999" customHeight="1">
      <c r="B147" s="1111">
        <v>25</v>
      </c>
      <c r="C147" s="801" t="s">
        <v>2266</v>
      </c>
      <c r="D147" s="1110" t="s">
        <v>2248</v>
      </c>
      <c r="E147" s="1203" t="s">
        <v>293</v>
      </c>
      <c r="F147" s="802"/>
      <c r="G147" s="1263">
        <v>45110</v>
      </c>
      <c r="H147" s="1110"/>
      <c r="I147" s="802"/>
      <c r="J147" s="1263"/>
      <c r="K147" s="1110"/>
      <c r="L147" s="802"/>
      <c r="M147" s="1263"/>
      <c r="N147" s="1110"/>
      <c r="O147" s="802"/>
      <c r="P147" s="1263"/>
      <c r="Q147" s="1110"/>
      <c r="R147" s="802"/>
      <c r="S147" s="1263"/>
      <c r="T147" s="1110"/>
      <c r="U147" s="802"/>
      <c r="V147" s="1263"/>
      <c r="W147" s="1110"/>
      <c r="X147" s="802"/>
      <c r="Y147" s="1263"/>
      <c r="Z147" s="1110"/>
      <c r="AA147" s="802"/>
    </row>
    <row r="148" spans="2:27" ht="17.899999999999999" customHeight="1">
      <c r="B148" s="1111">
        <v>26</v>
      </c>
      <c r="C148" s="801" t="s">
        <v>2683</v>
      </c>
      <c r="D148" s="1110" t="s">
        <v>2248</v>
      </c>
      <c r="E148" s="1203" t="s">
        <v>293</v>
      </c>
      <c r="F148" s="802"/>
      <c r="G148" s="1263">
        <v>45206</v>
      </c>
      <c r="H148" s="1110"/>
      <c r="I148" s="802"/>
      <c r="J148" s="1263"/>
      <c r="K148" s="1110"/>
      <c r="L148" s="802"/>
      <c r="M148" s="1263"/>
      <c r="N148" s="1110"/>
      <c r="O148" s="802"/>
      <c r="P148" s="1263"/>
      <c r="Q148" s="1110"/>
      <c r="R148" s="802"/>
      <c r="S148" s="1263"/>
      <c r="T148" s="1110"/>
      <c r="U148" s="802"/>
      <c r="V148" s="1263"/>
      <c r="W148" s="1110"/>
      <c r="X148" s="802"/>
      <c r="Y148" s="1263"/>
      <c r="Z148" s="1110"/>
      <c r="AA148" s="802"/>
    </row>
    <row r="149" spans="2:27" ht="17.899999999999999" customHeight="1">
      <c r="B149" s="1111"/>
      <c r="C149" s="801"/>
      <c r="D149" s="1110"/>
      <c r="E149" s="1203"/>
      <c r="F149" s="802"/>
      <c r="G149" s="1263"/>
      <c r="H149" s="1110"/>
      <c r="I149" s="802"/>
      <c r="J149" s="1263"/>
      <c r="K149" s="1110"/>
      <c r="L149" s="802"/>
      <c r="M149" s="1263"/>
      <c r="N149" s="1110"/>
      <c r="O149" s="802"/>
      <c r="P149" s="1263"/>
      <c r="Q149" s="1110"/>
      <c r="R149" s="802"/>
      <c r="S149" s="1263"/>
      <c r="T149" s="1110"/>
      <c r="U149" s="802"/>
      <c r="V149" s="1263"/>
      <c r="W149" s="1110"/>
      <c r="X149" s="802"/>
      <c r="Y149" s="1263"/>
      <c r="Z149" s="1110"/>
      <c r="AA149" s="802"/>
    </row>
    <row r="150" spans="2:27" ht="17.899999999999999" customHeight="1">
      <c r="B150" s="1111"/>
      <c r="C150" s="801"/>
      <c r="D150" s="1110"/>
      <c r="E150" s="1110"/>
      <c r="F150" s="802"/>
      <c r="G150" s="1263"/>
      <c r="H150" s="1110"/>
      <c r="I150" s="802"/>
      <c r="J150" s="1263"/>
      <c r="K150" s="1110"/>
      <c r="L150" s="802"/>
      <c r="M150" s="1263"/>
      <c r="N150" s="1110"/>
      <c r="O150" s="802"/>
      <c r="P150" s="1263"/>
      <c r="Q150" s="1110"/>
      <c r="R150" s="802"/>
      <c r="S150" s="1263"/>
      <c r="T150" s="1110"/>
      <c r="U150" s="802"/>
      <c r="V150" s="1263"/>
      <c r="W150" s="1110"/>
      <c r="X150" s="802"/>
      <c r="Y150" s="1263"/>
      <c r="Z150" s="1110"/>
      <c r="AA150" s="802"/>
    </row>
    <row r="151" spans="2:27" ht="17.899999999999999" customHeight="1">
      <c r="B151" s="1549" t="s">
        <v>303</v>
      </c>
      <c r="C151" s="1550"/>
      <c r="D151" s="1551"/>
      <c r="E151" s="1110"/>
      <c r="F151" s="802"/>
      <c r="G151" s="1263"/>
      <c r="H151" s="1110"/>
      <c r="I151" s="802"/>
      <c r="J151" s="1263"/>
      <c r="K151" s="1110"/>
      <c r="L151" s="802"/>
      <c r="M151" s="1263"/>
      <c r="N151" s="1110"/>
      <c r="O151" s="802"/>
      <c r="P151" s="1263"/>
      <c r="Q151" s="1110"/>
      <c r="R151" s="802"/>
      <c r="S151" s="1263"/>
      <c r="T151" s="1110"/>
      <c r="U151" s="802"/>
      <c r="V151" s="1263"/>
      <c r="W151" s="1110"/>
      <c r="X151" s="802"/>
      <c r="Y151" s="1263"/>
      <c r="Z151" s="1110"/>
      <c r="AA151" s="802"/>
    </row>
    <row r="152" spans="2:27" ht="17.899999999999999" customHeight="1">
      <c r="B152" s="1111">
        <v>1</v>
      </c>
      <c r="C152" s="801" t="s">
        <v>1900</v>
      </c>
      <c r="D152" s="1110"/>
      <c r="E152" s="1203" t="s">
        <v>293</v>
      </c>
      <c r="F152" s="802"/>
      <c r="G152" s="1263" t="s">
        <v>305</v>
      </c>
      <c r="H152" s="1110"/>
      <c r="I152" s="802"/>
      <c r="J152" s="1263">
        <v>44755</v>
      </c>
      <c r="K152" s="1110"/>
      <c r="L152" s="802"/>
      <c r="M152" s="1263">
        <v>45242</v>
      </c>
      <c r="N152" s="1110"/>
      <c r="O152" s="802"/>
      <c r="P152" s="1263">
        <v>45013</v>
      </c>
      <c r="Q152" s="1110"/>
      <c r="R152" s="802"/>
      <c r="S152" s="1263"/>
      <c r="T152" s="1110"/>
      <c r="U152" s="802"/>
      <c r="V152" s="1263"/>
      <c r="W152" s="1110"/>
      <c r="X152" s="802"/>
      <c r="Y152" s="1263"/>
      <c r="Z152" s="1110"/>
      <c r="AA152" s="802"/>
    </row>
    <row r="153" spans="2:27" ht="17.899999999999999" customHeight="1">
      <c r="B153" s="1111">
        <v>2</v>
      </c>
      <c r="C153" s="801" t="s">
        <v>1901</v>
      </c>
      <c r="D153" s="1110"/>
      <c r="E153" s="1203" t="s">
        <v>293</v>
      </c>
      <c r="F153" s="802"/>
      <c r="G153" s="1263" t="s">
        <v>305</v>
      </c>
      <c r="H153" s="1110"/>
      <c r="I153" s="802"/>
      <c r="J153" s="1263">
        <v>44755</v>
      </c>
      <c r="K153" s="1110"/>
      <c r="L153" s="802"/>
      <c r="M153" s="1263" t="s">
        <v>362</v>
      </c>
      <c r="N153" s="1110"/>
      <c r="O153" s="802"/>
      <c r="P153" s="1263">
        <v>45242</v>
      </c>
      <c r="Q153" s="1110"/>
      <c r="R153" s="802"/>
      <c r="S153" s="1263">
        <v>45013</v>
      </c>
      <c r="T153" s="1110"/>
      <c r="U153" s="802"/>
      <c r="V153" s="1263"/>
      <c r="W153" s="1110"/>
      <c r="X153" s="802"/>
      <c r="Y153" s="1263"/>
      <c r="Z153" s="1110"/>
      <c r="AA153" s="802"/>
    </row>
    <row r="154" spans="2:27" ht="17.899999999999999" customHeight="1">
      <c r="B154" s="1111">
        <v>3</v>
      </c>
      <c r="C154" s="801" t="s">
        <v>938</v>
      </c>
      <c r="D154" s="1110"/>
      <c r="E154" s="1203" t="s">
        <v>293</v>
      </c>
      <c r="F154" s="802"/>
      <c r="G154" s="1263">
        <v>44835</v>
      </c>
      <c r="H154" s="1110"/>
      <c r="I154" s="802"/>
      <c r="J154" s="1263"/>
      <c r="K154" s="1110"/>
      <c r="L154" s="802"/>
      <c r="M154" s="1263"/>
      <c r="N154" s="1110"/>
      <c r="O154" s="802"/>
      <c r="P154" s="1263"/>
      <c r="Q154" s="1110"/>
      <c r="R154" s="802"/>
      <c r="S154" s="1263"/>
      <c r="T154" s="1110"/>
      <c r="U154" s="802"/>
      <c r="V154" s="1263"/>
      <c r="W154" s="1110"/>
      <c r="X154" s="802"/>
      <c r="Y154" s="1263"/>
      <c r="Z154" s="1110"/>
      <c r="AA154" s="802"/>
    </row>
    <row r="155" spans="2:27" ht="17.899999999999999" customHeight="1">
      <c r="B155" s="1111">
        <v>4</v>
      </c>
      <c r="C155" s="801" t="s">
        <v>939</v>
      </c>
      <c r="D155" s="1110"/>
      <c r="E155" s="1203" t="s">
        <v>293</v>
      </c>
      <c r="F155" s="802"/>
      <c r="G155" s="1263">
        <v>44835</v>
      </c>
      <c r="H155" s="1110"/>
      <c r="I155" s="802"/>
      <c r="J155" s="1263"/>
      <c r="K155" s="1110"/>
      <c r="L155" s="802"/>
      <c r="M155" s="1263"/>
      <c r="N155" s="1110"/>
      <c r="O155" s="802"/>
      <c r="P155" s="1263"/>
      <c r="Q155" s="1110"/>
      <c r="R155" s="802"/>
      <c r="S155" s="1263"/>
      <c r="T155" s="1110"/>
      <c r="U155" s="802"/>
      <c r="V155" s="1263"/>
      <c r="W155" s="1110"/>
      <c r="X155" s="802"/>
      <c r="Y155" s="1263"/>
      <c r="Z155" s="1110"/>
      <c r="AA155" s="802"/>
    </row>
    <row r="156" spans="2:27" ht="17.899999999999999" customHeight="1">
      <c r="B156" s="1111">
        <v>5</v>
      </c>
      <c r="C156" s="801" t="s">
        <v>1713</v>
      </c>
      <c r="D156" s="1110"/>
      <c r="E156" s="1203" t="s">
        <v>293</v>
      </c>
      <c r="F156" s="802"/>
      <c r="G156" s="1263">
        <v>44835</v>
      </c>
      <c r="H156" s="1110"/>
      <c r="I156" s="802"/>
      <c r="J156" s="1263">
        <v>44976</v>
      </c>
      <c r="K156" s="1110"/>
      <c r="L156" s="802"/>
      <c r="M156" s="1263"/>
      <c r="N156" s="1110"/>
      <c r="O156" s="802"/>
      <c r="P156" s="1263"/>
      <c r="Q156" s="1110"/>
      <c r="R156" s="802"/>
      <c r="S156" s="1263"/>
      <c r="T156" s="1110"/>
      <c r="U156" s="802"/>
      <c r="V156" s="1263"/>
      <c r="W156" s="1110"/>
      <c r="X156" s="802"/>
      <c r="Y156" s="1263"/>
      <c r="Z156" s="1110"/>
      <c r="AA156" s="802"/>
    </row>
    <row r="157" spans="2:27" ht="17.899999999999999" customHeight="1">
      <c r="B157" s="1111">
        <v>6</v>
      </c>
      <c r="C157" s="801" t="s">
        <v>304</v>
      </c>
      <c r="D157" s="1110"/>
      <c r="E157" s="1203" t="s">
        <v>293</v>
      </c>
      <c r="F157" s="802"/>
      <c r="G157" s="1263" t="s">
        <v>305</v>
      </c>
      <c r="H157" s="1110"/>
      <c r="I157" s="802"/>
      <c r="J157" s="1263">
        <v>44740</v>
      </c>
      <c r="K157" s="1110"/>
      <c r="L157" s="802"/>
      <c r="M157" s="1263"/>
      <c r="N157" s="1110"/>
      <c r="O157" s="802"/>
      <c r="P157" s="1263"/>
      <c r="Q157" s="1110"/>
      <c r="R157" s="802"/>
      <c r="S157" s="1263"/>
      <c r="T157" s="1110"/>
      <c r="U157" s="802"/>
      <c r="V157" s="1263"/>
      <c r="W157" s="1110"/>
      <c r="X157" s="802"/>
      <c r="Y157" s="1263"/>
      <c r="Z157" s="1110"/>
      <c r="AA157" s="802"/>
    </row>
    <row r="158" spans="2:27" ht="17.899999999999999" customHeight="1">
      <c r="B158" s="1111">
        <v>7</v>
      </c>
      <c r="C158" s="801" t="s">
        <v>946</v>
      </c>
      <c r="D158" s="1110"/>
      <c r="E158" s="1203" t="s">
        <v>293</v>
      </c>
      <c r="F158" s="802"/>
      <c r="G158" s="1263">
        <v>44833</v>
      </c>
      <c r="H158" s="1110"/>
      <c r="I158" s="802"/>
      <c r="J158" s="1263"/>
      <c r="K158" s="1110"/>
      <c r="L158" s="802"/>
      <c r="M158" s="1263"/>
      <c r="N158" s="1110"/>
      <c r="O158" s="802"/>
      <c r="P158" s="1263"/>
      <c r="Q158" s="1110"/>
      <c r="R158" s="802"/>
      <c r="S158" s="1263"/>
      <c r="T158" s="1110"/>
      <c r="U158" s="802"/>
      <c r="V158" s="1263"/>
      <c r="W158" s="1110"/>
      <c r="X158" s="802"/>
      <c r="Y158" s="1263"/>
      <c r="Z158" s="1110"/>
      <c r="AA158" s="802"/>
    </row>
    <row r="159" spans="2:27" ht="17.899999999999999" customHeight="1">
      <c r="B159" s="1111">
        <v>8</v>
      </c>
      <c r="C159" s="801" t="s">
        <v>947</v>
      </c>
      <c r="D159" s="1110"/>
      <c r="E159" s="1203" t="s">
        <v>293</v>
      </c>
      <c r="F159" s="802"/>
      <c r="G159" s="1263">
        <v>44833</v>
      </c>
      <c r="H159" s="1110"/>
      <c r="I159" s="802"/>
      <c r="J159" s="1263"/>
      <c r="K159" s="1110"/>
      <c r="L159" s="802"/>
      <c r="M159" s="1263"/>
      <c r="N159" s="1110"/>
      <c r="O159" s="802"/>
      <c r="P159" s="1263"/>
      <c r="Q159" s="1110"/>
      <c r="R159" s="802"/>
      <c r="S159" s="1263"/>
      <c r="T159" s="1110"/>
      <c r="U159" s="802"/>
      <c r="V159" s="1263"/>
      <c r="W159" s="1110"/>
      <c r="X159" s="802"/>
      <c r="Y159" s="1263"/>
      <c r="Z159" s="1110"/>
      <c r="AA159" s="802"/>
    </row>
    <row r="160" spans="2:27" ht="17.899999999999999" customHeight="1">
      <c r="B160" s="1111">
        <v>9</v>
      </c>
      <c r="C160" s="801" t="s">
        <v>1902</v>
      </c>
      <c r="D160" s="1110"/>
      <c r="E160" s="1203" t="s">
        <v>293</v>
      </c>
      <c r="F160" s="802"/>
      <c r="G160" s="1263">
        <v>44833</v>
      </c>
      <c r="H160" s="1110"/>
      <c r="I160" s="802"/>
      <c r="J160" s="1263">
        <v>45013</v>
      </c>
      <c r="K160" s="1110"/>
      <c r="L160" s="802"/>
      <c r="M160" s="1263"/>
      <c r="N160" s="1110"/>
      <c r="O160" s="802"/>
      <c r="P160" s="1263"/>
      <c r="Q160" s="1110"/>
      <c r="R160" s="802"/>
      <c r="S160" s="1263"/>
      <c r="T160" s="1110"/>
      <c r="U160" s="802"/>
      <c r="V160" s="1263"/>
      <c r="W160" s="1110"/>
      <c r="X160" s="802"/>
      <c r="Y160" s="1263"/>
      <c r="Z160" s="1110"/>
      <c r="AA160" s="802"/>
    </row>
    <row r="161" spans="2:27" ht="17.899999999999999" customHeight="1">
      <c r="B161" s="1111">
        <v>9</v>
      </c>
      <c r="C161" s="801" t="s">
        <v>1903</v>
      </c>
      <c r="D161" s="1110"/>
      <c r="E161" s="1203" t="s">
        <v>293</v>
      </c>
      <c r="F161" s="802"/>
      <c r="G161" s="1263">
        <v>45013</v>
      </c>
      <c r="H161" s="1110"/>
      <c r="I161" s="802"/>
      <c r="J161" s="1263"/>
      <c r="K161" s="1110"/>
      <c r="L161" s="802"/>
      <c r="M161" s="1263"/>
      <c r="N161" s="1110"/>
      <c r="O161" s="802"/>
      <c r="P161" s="1263"/>
      <c r="Q161" s="1110"/>
      <c r="R161" s="802"/>
      <c r="S161" s="1263"/>
      <c r="T161" s="1110"/>
      <c r="U161" s="802"/>
      <c r="V161" s="1263"/>
      <c r="W161" s="1110"/>
      <c r="X161" s="802"/>
      <c r="Y161" s="1263"/>
      <c r="Z161" s="1110"/>
      <c r="AA161" s="802"/>
    </row>
    <row r="162" spans="2:27" ht="17.899999999999999" customHeight="1">
      <c r="B162" s="1111">
        <v>10</v>
      </c>
      <c r="C162" s="801" t="s">
        <v>948</v>
      </c>
      <c r="D162" s="1110"/>
      <c r="E162" s="1203" t="s">
        <v>293</v>
      </c>
      <c r="F162" s="802"/>
      <c r="G162" s="1263">
        <v>44833</v>
      </c>
      <c r="H162" s="1110"/>
      <c r="I162" s="802"/>
      <c r="J162" s="1263"/>
      <c r="K162" s="1110"/>
      <c r="L162" s="802"/>
      <c r="M162" s="1263"/>
      <c r="N162" s="1110"/>
      <c r="O162" s="802"/>
      <c r="P162" s="1263"/>
      <c r="Q162" s="1110"/>
      <c r="R162" s="802"/>
      <c r="S162" s="1263"/>
      <c r="T162" s="1110"/>
      <c r="U162" s="802"/>
      <c r="V162" s="1263"/>
      <c r="W162" s="1110"/>
      <c r="X162" s="802"/>
      <c r="Y162" s="1263"/>
      <c r="Z162" s="1110"/>
      <c r="AA162" s="802"/>
    </row>
    <row r="163" spans="2:27" ht="17.899999999999999" customHeight="1">
      <c r="B163" s="1111">
        <v>11</v>
      </c>
      <c r="C163" s="801" t="s">
        <v>949</v>
      </c>
      <c r="D163" s="1110"/>
      <c r="E163" s="1203" t="s">
        <v>293</v>
      </c>
      <c r="F163" s="802"/>
      <c r="G163" s="1263">
        <v>44833</v>
      </c>
      <c r="H163" s="1110"/>
      <c r="I163" s="802"/>
      <c r="J163" s="1263"/>
      <c r="K163" s="1110"/>
      <c r="L163" s="802"/>
      <c r="M163" s="1263"/>
      <c r="N163" s="1110"/>
      <c r="O163" s="802"/>
      <c r="P163" s="1263"/>
      <c r="Q163" s="1110"/>
      <c r="R163" s="802"/>
      <c r="S163" s="1263"/>
      <c r="T163" s="1110"/>
      <c r="U163" s="802"/>
      <c r="V163" s="1263"/>
      <c r="W163" s="1110"/>
      <c r="X163" s="802"/>
      <c r="Y163" s="1263"/>
      <c r="Z163" s="1110"/>
      <c r="AA163" s="802"/>
    </row>
    <row r="164" spans="2:27" ht="17.899999999999999" customHeight="1">
      <c r="B164" s="1111">
        <v>12</v>
      </c>
      <c r="C164" s="801" t="s">
        <v>950</v>
      </c>
      <c r="D164" s="1110"/>
      <c r="E164" s="1203" t="s">
        <v>293</v>
      </c>
      <c r="F164" s="802"/>
      <c r="G164" s="1263">
        <v>44833</v>
      </c>
      <c r="H164" s="1110"/>
      <c r="I164" s="802"/>
      <c r="J164" s="1263"/>
      <c r="K164" s="1110"/>
      <c r="L164" s="802"/>
      <c r="M164" s="1263"/>
      <c r="N164" s="1110"/>
      <c r="O164" s="802"/>
      <c r="P164" s="1263"/>
      <c r="Q164" s="1110"/>
      <c r="R164" s="802"/>
      <c r="S164" s="1263"/>
      <c r="T164" s="1110"/>
      <c r="U164" s="802"/>
      <c r="V164" s="1263"/>
      <c r="W164" s="1110"/>
      <c r="X164" s="802"/>
      <c r="Y164" s="1263"/>
      <c r="Z164" s="1110"/>
      <c r="AA164" s="802"/>
    </row>
    <row r="165" spans="2:27" ht="17.899999999999999" customHeight="1">
      <c r="B165" s="1111">
        <v>13</v>
      </c>
      <c r="C165" s="801" t="s">
        <v>951</v>
      </c>
      <c r="D165" s="1110"/>
      <c r="E165" s="1203" t="s">
        <v>293</v>
      </c>
      <c r="F165" s="802"/>
      <c r="G165" s="1263">
        <v>44833</v>
      </c>
      <c r="H165" s="1110"/>
      <c r="I165" s="802"/>
      <c r="J165" s="1263"/>
      <c r="K165" s="1110"/>
      <c r="L165" s="802"/>
      <c r="M165" s="1263"/>
      <c r="N165" s="1110"/>
      <c r="O165" s="802"/>
      <c r="P165" s="1263"/>
      <c r="Q165" s="1110"/>
      <c r="R165" s="802"/>
      <c r="S165" s="1263"/>
      <c r="T165" s="1110"/>
      <c r="U165" s="802"/>
      <c r="V165" s="1263"/>
      <c r="W165" s="1110"/>
      <c r="X165" s="802"/>
      <c r="Y165" s="1263"/>
      <c r="Z165" s="1110"/>
      <c r="AA165" s="802"/>
    </row>
    <row r="166" spans="2:27" ht="17.899999999999999" customHeight="1">
      <c r="B166" s="1111">
        <v>14</v>
      </c>
      <c r="C166" s="801" t="s">
        <v>952</v>
      </c>
      <c r="D166" s="1110"/>
      <c r="E166" s="1203" t="s">
        <v>293</v>
      </c>
      <c r="F166" s="802"/>
      <c r="G166" s="1263">
        <v>44833</v>
      </c>
      <c r="H166" s="1110"/>
      <c r="I166" s="802"/>
      <c r="J166" s="1263"/>
      <c r="K166" s="1110"/>
      <c r="L166" s="802"/>
      <c r="M166" s="1263"/>
      <c r="N166" s="1110"/>
      <c r="O166" s="802"/>
      <c r="P166" s="1263"/>
      <c r="Q166" s="1110"/>
      <c r="R166" s="802"/>
      <c r="S166" s="1263"/>
      <c r="T166" s="1110"/>
      <c r="U166" s="802"/>
      <c r="V166" s="1263"/>
      <c r="W166" s="1110"/>
      <c r="X166" s="802"/>
      <c r="Y166" s="1263"/>
      <c r="Z166" s="1110"/>
      <c r="AA166" s="802"/>
    </row>
    <row r="167" spans="2:27" ht="17.899999999999999" customHeight="1">
      <c r="B167" s="1111">
        <v>15</v>
      </c>
      <c r="C167" s="801" t="s">
        <v>940</v>
      </c>
      <c r="D167" s="1110"/>
      <c r="E167" s="1203" t="s">
        <v>293</v>
      </c>
      <c r="F167" s="802"/>
      <c r="G167" s="1263">
        <v>44835</v>
      </c>
      <c r="H167" s="1110"/>
      <c r="I167" s="802"/>
      <c r="J167" s="1263"/>
      <c r="K167" s="1110"/>
      <c r="L167" s="802"/>
      <c r="M167" s="1263"/>
      <c r="N167" s="1110"/>
      <c r="O167" s="802"/>
      <c r="P167" s="1263"/>
      <c r="Q167" s="1110"/>
      <c r="R167" s="802"/>
      <c r="S167" s="1263"/>
      <c r="T167" s="1110"/>
      <c r="U167" s="802"/>
      <c r="V167" s="1263"/>
      <c r="W167" s="1110"/>
      <c r="X167" s="802"/>
      <c r="Y167" s="1263"/>
      <c r="Z167" s="1110"/>
      <c r="AA167" s="802"/>
    </row>
    <row r="168" spans="2:27" ht="17.899999999999999" customHeight="1">
      <c r="B168" s="1111">
        <v>16</v>
      </c>
      <c r="C168" s="801" t="s">
        <v>941</v>
      </c>
      <c r="D168" s="1110"/>
      <c r="E168" s="1203" t="s">
        <v>293</v>
      </c>
      <c r="F168" s="802"/>
      <c r="G168" s="1263">
        <v>44835</v>
      </c>
      <c r="H168" s="1110"/>
      <c r="I168" s="802"/>
      <c r="J168" s="1263"/>
      <c r="K168" s="1110"/>
      <c r="L168" s="802"/>
      <c r="M168" s="1263"/>
      <c r="N168" s="1110"/>
      <c r="O168" s="802"/>
      <c r="P168" s="1263"/>
      <c r="Q168" s="1110"/>
      <c r="R168" s="802"/>
      <c r="S168" s="1263"/>
      <c r="T168" s="1110"/>
      <c r="U168" s="802"/>
      <c r="V168" s="1263"/>
      <c r="W168" s="1110"/>
      <c r="X168" s="802"/>
      <c r="Y168" s="1263"/>
      <c r="Z168" s="1110"/>
      <c r="AA168" s="802"/>
    </row>
    <row r="169" spans="2:27" ht="17.899999999999999" customHeight="1">
      <c r="B169" s="1111">
        <v>17</v>
      </c>
      <c r="C169" s="801" t="s">
        <v>942</v>
      </c>
      <c r="D169" s="1110"/>
      <c r="E169" s="1203" t="s">
        <v>293</v>
      </c>
      <c r="F169" s="802"/>
      <c r="G169" s="1263">
        <v>44835</v>
      </c>
      <c r="H169" s="1110"/>
      <c r="I169" s="802"/>
      <c r="J169" s="1263"/>
      <c r="K169" s="1110"/>
      <c r="L169" s="802"/>
      <c r="M169" s="1263"/>
      <c r="N169" s="1110"/>
      <c r="O169" s="802"/>
      <c r="P169" s="1263"/>
      <c r="Q169" s="1110"/>
      <c r="R169" s="802"/>
      <c r="S169" s="1263"/>
      <c r="T169" s="1110"/>
      <c r="U169" s="802"/>
      <c r="V169" s="1263"/>
      <c r="W169" s="1110"/>
      <c r="X169" s="802"/>
      <c r="Y169" s="1263"/>
      <c r="Z169" s="1110"/>
      <c r="AA169" s="802"/>
    </row>
    <row r="170" spans="2:27" ht="17.899999999999999" customHeight="1">
      <c r="B170" s="1111">
        <v>18</v>
      </c>
      <c r="C170" s="801" t="s">
        <v>943</v>
      </c>
      <c r="D170" s="1110"/>
      <c r="E170" s="1203" t="s">
        <v>293</v>
      </c>
      <c r="F170" s="802"/>
      <c r="G170" s="1263">
        <v>44835</v>
      </c>
      <c r="H170" s="1110"/>
      <c r="I170" s="802"/>
      <c r="J170" s="1263"/>
      <c r="K170" s="1110"/>
      <c r="L170" s="802"/>
      <c r="M170" s="1263"/>
      <c r="N170" s="1110"/>
      <c r="O170" s="802"/>
      <c r="P170" s="1263"/>
      <c r="Q170" s="1110"/>
      <c r="R170" s="802"/>
      <c r="S170" s="1263"/>
      <c r="T170" s="1110"/>
      <c r="U170" s="802"/>
      <c r="V170" s="1263"/>
      <c r="W170" s="1110"/>
      <c r="X170" s="802"/>
      <c r="Y170" s="1263"/>
      <c r="Z170" s="1110"/>
      <c r="AA170" s="802"/>
    </row>
    <row r="171" spans="2:27" ht="17.899999999999999" customHeight="1">
      <c r="B171" s="1111">
        <v>19</v>
      </c>
      <c r="C171" s="801" t="s">
        <v>1079</v>
      </c>
      <c r="D171" s="1110"/>
      <c r="E171" s="1203" t="s">
        <v>293</v>
      </c>
      <c r="F171" s="802"/>
      <c r="G171" s="1263">
        <v>44852</v>
      </c>
      <c r="H171" s="1110"/>
      <c r="I171" s="802"/>
      <c r="J171" s="1263"/>
      <c r="K171" s="1110"/>
      <c r="L171" s="802"/>
      <c r="M171" s="1263"/>
      <c r="N171" s="1110"/>
      <c r="O171" s="802"/>
      <c r="P171" s="1263"/>
      <c r="Q171" s="1110"/>
      <c r="R171" s="802"/>
      <c r="S171" s="1263"/>
      <c r="T171" s="1110"/>
      <c r="U171" s="802"/>
      <c r="V171" s="1263"/>
      <c r="W171" s="1110"/>
      <c r="X171" s="802"/>
      <c r="Y171" s="1263"/>
      <c r="Z171" s="1110"/>
      <c r="AA171" s="802"/>
    </row>
    <row r="172" spans="2:27" ht="17.899999999999999" customHeight="1">
      <c r="B172" s="1111"/>
      <c r="C172" s="801"/>
      <c r="D172" s="1110"/>
      <c r="E172" s="1110"/>
      <c r="F172" s="802"/>
      <c r="G172" s="1263"/>
      <c r="H172" s="1110"/>
      <c r="I172" s="802"/>
      <c r="J172" s="1263"/>
      <c r="K172" s="1110"/>
      <c r="L172" s="802"/>
      <c r="M172" s="1263"/>
      <c r="N172" s="1110"/>
      <c r="O172" s="802"/>
      <c r="P172" s="1263"/>
      <c r="Q172" s="1110"/>
      <c r="R172" s="802"/>
      <c r="S172" s="1263"/>
      <c r="T172" s="1110"/>
      <c r="U172" s="802"/>
      <c r="V172" s="1263"/>
      <c r="W172" s="1110"/>
      <c r="X172" s="802"/>
      <c r="Y172" s="1263"/>
      <c r="Z172" s="1110"/>
      <c r="AA172" s="802"/>
    </row>
    <row r="173" spans="2:27" ht="17.899999999999999" customHeight="1">
      <c r="B173" s="1549" t="s">
        <v>306</v>
      </c>
      <c r="C173" s="1550"/>
      <c r="D173" s="1551"/>
      <c r="E173" s="1110"/>
      <c r="F173" s="802"/>
      <c r="G173" s="1263"/>
      <c r="H173" s="1110"/>
      <c r="I173" s="802"/>
      <c r="J173" s="1263"/>
      <c r="K173" s="1110"/>
      <c r="L173" s="802"/>
      <c r="M173" s="1263"/>
      <c r="N173" s="1110"/>
      <c r="O173" s="802"/>
      <c r="P173" s="1263"/>
      <c r="Q173" s="1110"/>
      <c r="R173" s="802"/>
      <c r="S173" s="1263"/>
      <c r="T173" s="1110"/>
      <c r="U173" s="802"/>
      <c r="V173" s="1263"/>
      <c r="W173" s="1110"/>
      <c r="X173" s="802"/>
      <c r="Y173" s="1263"/>
      <c r="Z173" s="1110"/>
      <c r="AA173" s="802"/>
    </row>
    <row r="174" spans="2:27" ht="17.899999999999999" customHeight="1">
      <c r="B174" s="1111">
        <v>1</v>
      </c>
      <c r="C174" s="801" t="s">
        <v>601</v>
      </c>
      <c r="D174" s="1110"/>
      <c r="E174" s="1203" t="s">
        <v>293</v>
      </c>
      <c r="F174" s="802"/>
      <c r="G174" s="1263">
        <v>44614</v>
      </c>
      <c r="H174" s="1110"/>
      <c r="I174" s="802"/>
      <c r="J174" s="1263">
        <v>44744</v>
      </c>
      <c r="K174" s="1110"/>
      <c r="L174" s="802"/>
      <c r="M174" s="1263">
        <v>44815</v>
      </c>
      <c r="N174" s="1110"/>
      <c r="O174" s="802"/>
      <c r="P174" s="1263"/>
      <c r="Q174" s="1110"/>
      <c r="R174" s="802"/>
      <c r="S174" s="1263"/>
      <c r="T174" s="1110"/>
      <c r="U174" s="802"/>
      <c r="V174" s="1263"/>
      <c r="W174" s="1110"/>
      <c r="X174" s="802"/>
      <c r="Y174" s="1263"/>
      <c r="Z174" s="1110"/>
      <c r="AA174" s="802"/>
    </row>
    <row r="175" spans="2:27" ht="17.899999999999999" customHeight="1">
      <c r="B175" s="1111">
        <v>2</v>
      </c>
      <c r="C175" s="801" t="s">
        <v>602</v>
      </c>
      <c r="D175" s="1110"/>
      <c r="E175" s="1203" t="s">
        <v>293</v>
      </c>
      <c r="F175" s="802"/>
      <c r="G175" s="1263">
        <v>44614</v>
      </c>
      <c r="H175" s="1110"/>
      <c r="I175" s="802"/>
      <c r="J175" s="1263">
        <v>44755</v>
      </c>
      <c r="K175" s="1110"/>
      <c r="L175" s="802"/>
      <c r="M175" s="1263">
        <v>44815</v>
      </c>
      <c r="N175" s="1110"/>
      <c r="O175" s="802"/>
      <c r="P175" s="1263"/>
      <c r="Q175" s="1110"/>
      <c r="R175" s="802"/>
      <c r="S175" s="1263"/>
      <c r="T175" s="1110"/>
      <c r="U175" s="802"/>
      <c r="V175" s="1263"/>
      <c r="W175" s="1110"/>
      <c r="X175" s="802"/>
      <c r="Y175" s="1263"/>
      <c r="Z175" s="1110"/>
      <c r="AA175" s="802"/>
    </row>
    <row r="176" spans="2:27" ht="17.899999999999999" customHeight="1">
      <c r="B176" s="1111">
        <v>3</v>
      </c>
      <c r="C176" s="801" t="s">
        <v>603</v>
      </c>
      <c r="D176" s="1110"/>
      <c r="E176" s="1203" t="s">
        <v>293</v>
      </c>
      <c r="F176" s="802"/>
      <c r="G176" s="1263">
        <v>44614</v>
      </c>
      <c r="H176" s="1110"/>
      <c r="I176" s="802"/>
      <c r="J176" s="1263">
        <v>44740</v>
      </c>
      <c r="K176" s="1110"/>
      <c r="L176" s="802"/>
      <c r="M176" s="1263">
        <v>44815</v>
      </c>
      <c r="N176" s="1110"/>
      <c r="O176" s="802"/>
      <c r="P176" s="1263"/>
      <c r="Q176" s="1110"/>
      <c r="R176" s="802"/>
      <c r="S176" s="1263"/>
      <c r="T176" s="1110"/>
      <c r="U176" s="802"/>
      <c r="V176" s="1263"/>
      <c r="W176" s="1110"/>
      <c r="X176" s="802"/>
      <c r="Y176" s="1263"/>
      <c r="Z176" s="1110"/>
      <c r="AA176" s="802"/>
    </row>
    <row r="177" spans="2:27" ht="17.899999999999999" customHeight="1">
      <c r="B177" s="1111">
        <v>4</v>
      </c>
      <c r="C177" s="801" t="s">
        <v>360</v>
      </c>
      <c r="D177" s="1110"/>
      <c r="E177" s="1203" t="s">
        <v>293</v>
      </c>
      <c r="F177" s="802"/>
      <c r="G177" s="1263">
        <v>44614</v>
      </c>
      <c r="H177" s="1110"/>
      <c r="I177" s="802"/>
      <c r="J177" s="1263">
        <v>44755</v>
      </c>
      <c r="K177" s="1110"/>
      <c r="L177" s="802"/>
      <c r="M177" s="1263"/>
      <c r="N177" s="1110"/>
      <c r="O177" s="802"/>
      <c r="P177" s="1263"/>
      <c r="Q177" s="1110"/>
      <c r="R177" s="802"/>
      <c r="S177" s="1263"/>
      <c r="T177" s="1110"/>
      <c r="U177" s="802"/>
      <c r="V177" s="1263"/>
      <c r="W177" s="1110"/>
      <c r="X177" s="802"/>
      <c r="Y177" s="1263"/>
      <c r="Z177" s="1110"/>
      <c r="AA177" s="802"/>
    </row>
    <row r="178" spans="2:27" ht="17.899999999999999" customHeight="1">
      <c r="B178" s="1111">
        <v>5</v>
      </c>
      <c r="C178" s="801" t="s">
        <v>307</v>
      </c>
      <c r="D178" s="1110"/>
      <c r="E178" s="1203" t="s">
        <v>293</v>
      </c>
      <c r="F178" s="802"/>
      <c r="G178" s="1263">
        <v>44614</v>
      </c>
      <c r="H178" s="1110"/>
      <c r="I178" s="802"/>
      <c r="J178" s="1263"/>
      <c r="K178" s="1110"/>
      <c r="L178" s="802"/>
      <c r="M178" s="1263"/>
      <c r="N178" s="1110"/>
      <c r="O178" s="802"/>
      <c r="P178" s="1263"/>
      <c r="Q178" s="1110"/>
      <c r="R178" s="802"/>
      <c r="S178" s="1263"/>
      <c r="T178" s="1110"/>
      <c r="U178" s="802"/>
      <c r="V178" s="1263"/>
      <c r="W178" s="1110"/>
      <c r="X178" s="802"/>
      <c r="Y178" s="1263"/>
      <c r="Z178" s="1110"/>
      <c r="AA178" s="802"/>
    </row>
    <row r="179" spans="2:27" ht="17.899999999999999" customHeight="1">
      <c r="B179" s="1111">
        <v>6</v>
      </c>
      <c r="C179" s="801" t="s">
        <v>308</v>
      </c>
      <c r="D179" s="1110"/>
      <c r="E179" s="1203" t="s">
        <v>293</v>
      </c>
      <c r="F179" s="802"/>
      <c r="G179" s="1263">
        <v>44614</v>
      </c>
      <c r="H179" s="1110"/>
      <c r="I179" s="802"/>
      <c r="J179" s="1263"/>
      <c r="K179" s="1110"/>
      <c r="L179" s="802"/>
      <c r="M179" s="1263"/>
      <c r="N179" s="1110"/>
      <c r="O179" s="802"/>
      <c r="P179" s="1263"/>
      <c r="Q179" s="1110"/>
      <c r="R179" s="802"/>
      <c r="S179" s="1263"/>
      <c r="T179" s="1110"/>
      <c r="U179" s="802"/>
      <c r="V179" s="1263"/>
      <c r="W179" s="1110"/>
      <c r="X179" s="802"/>
      <c r="Y179" s="1263"/>
      <c r="Z179" s="1110"/>
      <c r="AA179" s="802"/>
    </row>
    <row r="180" spans="2:27" ht="17.899999999999999" customHeight="1">
      <c r="B180" s="1111">
        <v>7</v>
      </c>
      <c r="C180" s="801" t="s">
        <v>1070</v>
      </c>
      <c r="D180" s="1110"/>
      <c r="E180" s="1203" t="s">
        <v>293</v>
      </c>
      <c r="F180" s="802"/>
      <c r="G180" s="1263">
        <v>44671</v>
      </c>
      <c r="H180" s="1110"/>
      <c r="I180" s="802"/>
      <c r="J180" s="1263">
        <v>44852</v>
      </c>
      <c r="K180" s="1110"/>
      <c r="L180" s="802"/>
      <c r="M180" s="1263"/>
      <c r="N180" s="1110"/>
      <c r="O180" s="802"/>
      <c r="P180" s="1263"/>
      <c r="Q180" s="1110"/>
      <c r="R180" s="802"/>
      <c r="S180" s="1263"/>
      <c r="T180" s="1110"/>
      <c r="U180" s="802"/>
      <c r="V180" s="1263"/>
      <c r="W180" s="1110"/>
      <c r="X180" s="802"/>
      <c r="Y180" s="1263"/>
      <c r="Z180" s="1110"/>
      <c r="AA180" s="802"/>
    </row>
    <row r="181" spans="2:27" ht="17.899999999999999" customHeight="1">
      <c r="B181" s="1111">
        <v>8</v>
      </c>
      <c r="C181" s="801" t="s">
        <v>1071</v>
      </c>
      <c r="D181" s="1110"/>
      <c r="E181" s="1203" t="s">
        <v>293</v>
      </c>
      <c r="F181" s="802"/>
      <c r="G181" s="1263">
        <v>44671</v>
      </c>
      <c r="H181" s="1110"/>
      <c r="I181" s="802"/>
      <c r="J181" s="1263">
        <v>44852</v>
      </c>
      <c r="K181" s="1110"/>
      <c r="L181" s="802"/>
      <c r="M181" s="1263"/>
      <c r="N181" s="1110"/>
      <c r="O181" s="802"/>
      <c r="P181" s="1263"/>
      <c r="Q181" s="1110"/>
      <c r="R181" s="802"/>
      <c r="S181" s="1263"/>
      <c r="T181" s="1110"/>
      <c r="U181" s="802"/>
      <c r="V181" s="1263"/>
      <c r="W181" s="1110"/>
      <c r="X181" s="802"/>
      <c r="Y181" s="1263"/>
      <c r="Z181" s="1110"/>
      <c r="AA181" s="802"/>
    </row>
    <row r="182" spans="2:27" ht="17.899999999999999" customHeight="1">
      <c r="B182" s="1111">
        <v>9</v>
      </c>
      <c r="C182" s="801" t="s">
        <v>1072</v>
      </c>
      <c r="D182" s="1110"/>
      <c r="E182" s="1203" t="s">
        <v>293</v>
      </c>
      <c r="F182" s="802"/>
      <c r="G182" s="1263">
        <v>44671</v>
      </c>
      <c r="H182" s="1110"/>
      <c r="I182" s="802"/>
      <c r="J182" s="1263">
        <v>44852</v>
      </c>
      <c r="K182" s="1110"/>
      <c r="L182" s="802"/>
      <c r="M182" s="1263"/>
      <c r="N182" s="1110"/>
      <c r="O182" s="802"/>
      <c r="P182" s="1263"/>
      <c r="Q182" s="1110"/>
      <c r="R182" s="802"/>
      <c r="S182" s="1263"/>
      <c r="T182" s="1110"/>
      <c r="U182" s="802"/>
      <c r="V182" s="1263"/>
      <c r="W182" s="1110"/>
      <c r="X182" s="802"/>
      <c r="Y182" s="1263"/>
      <c r="Z182" s="1110"/>
      <c r="AA182" s="802"/>
    </row>
    <row r="183" spans="2:27" ht="17.899999999999999" customHeight="1">
      <c r="B183" s="1111">
        <v>10</v>
      </c>
      <c r="C183" s="801" t="s">
        <v>309</v>
      </c>
      <c r="D183" s="1110"/>
      <c r="E183" s="1203" t="s">
        <v>293</v>
      </c>
      <c r="F183" s="802"/>
      <c r="G183" s="1263">
        <v>44671</v>
      </c>
      <c r="H183" s="1110"/>
      <c r="I183" s="802"/>
      <c r="J183" s="1263">
        <v>44744</v>
      </c>
      <c r="K183" s="1110"/>
      <c r="L183" s="802"/>
      <c r="M183" s="1263"/>
      <c r="N183" s="1110"/>
      <c r="O183" s="802"/>
      <c r="P183" s="1263"/>
      <c r="Q183" s="1110"/>
      <c r="R183" s="802"/>
      <c r="S183" s="1263"/>
      <c r="T183" s="1110"/>
      <c r="U183" s="802"/>
      <c r="V183" s="1263"/>
      <c r="W183" s="1110"/>
      <c r="X183" s="802"/>
      <c r="Y183" s="1263"/>
      <c r="Z183" s="1110"/>
      <c r="AA183" s="802"/>
    </row>
    <row r="184" spans="2:27" ht="17.899999999999999" customHeight="1">
      <c r="B184" s="1111">
        <v>11</v>
      </c>
      <c r="C184" s="801" t="s">
        <v>310</v>
      </c>
      <c r="D184" s="1110"/>
      <c r="E184" s="1203" t="s">
        <v>293</v>
      </c>
      <c r="F184" s="802"/>
      <c r="G184" s="1263">
        <v>44671</v>
      </c>
      <c r="H184" s="1110"/>
      <c r="I184" s="802"/>
      <c r="J184" s="1263">
        <v>44744</v>
      </c>
      <c r="K184" s="1110"/>
      <c r="L184" s="802"/>
      <c r="M184" s="1263"/>
      <c r="N184" s="1110"/>
      <c r="O184" s="802"/>
      <c r="P184" s="1263"/>
      <c r="Q184" s="1110"/>
      <c r="R184" s="802"/>
      <c r="S184" s="1263"/>
      <c r="T184" s="1110"/>
      <c r="U184" s="802"/>
      <c r="V184" s="1263"/>
      <c r="W184" s="1110"/>
      <c r="X184" s="802"/>
      <c r="Y184" s="1263"/>
      <c r="Z184" s="1110"/>
      <c r="AA184" s="802"/>
    </row>
    <row r="185" spans="2:27" ht="17.899999999999999" customHeight="1">
      <c r="B185" s="1111"/>
      <c r="C185" s="801"/>
      <c r="D185" s="1110"/>
      <c r="E185" s="1110"/>
      <c r="F185" s="802"/>
      <c r="G185" s="1263"/>
      <c r="H185" s="1110"/>
      <c r="I185" s="802"/>
      <c r="J185" s="1263"/>
      <c r="K185" s="1110"/>
      <c r="L185" s="802"/>
      <c r="M185" s="1263"/>
      <c r="N185" s="1110"/>
      <c r="O185" s="802"/>
      <c r="P185" s="1263"/>
      <c r="Q185" s="1110"/>
      <c r="R185" s="802"/>
      <c r="S185" s="1263"/>
      <c r="T185" s="1110"/>
      <c r="U185" s="802"/>
      <c r="V185" s="1263"/>
      <c r="W185" s="1110"/>
      <c r="X185" s="802"/>
      <c r="Y185" s="1263"/>
      <c r="Z185" s="1110"/>
      <c r="AA185" s="802"/>
    </row>
    <row r="186" spans="2:27" ht="17.899999999999999" customHeight="1">
      <c r="B186" s="1549" t="s">
        <v>311</v>
      </c>
      <c r="C186" s="1550"/>
      <c r="D186" s="1551"/>
      <c r="E186" s="1110"/>
      <c r="F186" s="802"/>
      <c r="G186" s="1263"/>
      <c r="H186" s="1110"/>
      <c r="I186" s="802"/>
      <c r="J186" s="1263"/>
      <c r="K186" s="1110"/>
      <c r="L186" s="802"/>
      <c r="M186" s="1263"/>
      <c r="N186" s="1110"/>
      <c r="O186" s="802"/>
      <c r="P186" s="1263"/>
      <c r="Q186" s="1110"/>
      <c r="R186" s="802"/>
      <c r="S186" s="1263"/>
      <c r="T186" s="1110"/>
      <c r="U186" s="802"/>
      <c r="V186" s="1263"/>
      <c r="W186" s="1110"/>
      <c r="X186" s="802"/>
      <c r="Y186" s="1263"/>
      <c r="Z186" s="1110"/>
      <c r="AA186" s="802"/>
    </row>
    <row r="187" spans="2:27" ht="17.899999999999999" customHeight="1">
      <c r="B187" s="1111"/>
      <c r="C187" s="801"/>
      <c r="D187" s="1110"/>
      <c r="E187" s="1110"/>
      <c r="F187" s="802"/>
      <c r="G187" s="1263"/>
      <c r="H187" s="1110"/>
      <c r="I187" s="802"/>
      <c r="J187" s="1263"/>
      <c r="K187" s="1110"/>
      <c r="L187" s="802"/>
      <c r="M187" s="1263"/>
      <c r="N187" s="1110"/>
      <c r="O187" s="802"/>
      <c r="P187" s="1263"/>
      <c r="Q187" s="1110"/>
      <c r="R187" s="802"/>
      <c r="S187" s="1263"/>
      <c r="T187" s="1110"/>
      <c r="U187" s="802"/>
      <c r="V187" s="1263"/>
      <c r="W187" s="1110"/>
      <c r="X187" s="802"/>
      <c r="Y187" s="1263"/>
      <c r="Z187" s="1110"/>
      <c r="AA187" s="802"/>
    </row>
    <row r="188" spans="2:27" ht="17.899999999999999" customHeight="1">
      <c r="B188" s="1111"/>
      <c r="C188" s="801"/>
      <c r="D188" s="1110"/>
      <c r="E188" s="1110"/>
      <c r="F188" s="802"/>
      <c r="G188" s="1263"/>
      <c r="H188" s="1110"/>
      <c r="I188" s="802"/>
      <c r="J188" s="1263"/>
      <c r="K188" s="1110"/>
      <c r="L188" s="802"/>
      <c r="M188" s="1263"/>
      <c r="N188" s="1110"/>
      <c r="O188" s="802"/>
      <c r="P188" s="1263"/>
      <c r="Q188" s="1110"/>
      <c r="R188" s="802"/>
      <c r="S188" s="1263"/>
      <c r="T188" s="1110"/>
      <c r="U188" s="802"/>
      <c r="V188" s="1263"/>
      <c r="W188" s="1110"/>
      <c r="X188" s="802"/>
      <c r="Y188" s="1263"/>
      <c r="Z188" s="1110"/>
      <c r="AA188" s="802"/>
    </row>
    <row r="189" spans="2:27" ht="17.899999999999999" customHeight="1">
      <c r="B189" s="1549" t="s">
        <v>312</v>
      </c>
      <c r="C189" s="1550"/>
      <c r="D189" s="1551"/>
      <c r="E189" s="1110"/>
      <c r="F189" s="802"/>
      <c r="G189" s="1263"/>
      <c r="H189" s="1110"/>
      <c r="I189" s="802"/>
      <c r="J189" s="1263"/>
      <c r="K189" s="1110"/>
      <c r="L189" s="802"/>
      <c r="M189" s="1263"/>
      <c r="N189" s="1110"/>
      <c r="O189" s="802"/>
      <c r="P189" s="1263"/>
      <c r="Q189" s="1110"/>
      <c r="R189" s="802"/>
      <c r="S189" s="1263"/>
      <c r="T189" s="1110"/>
      <c r="U189" s="802"/>
      <c r="V189" s="1263"/>
      <c r="W189" s="1110"/>
      <c r="X189" s="802"/>
      <c r="Y189" s="1263"/>
      <c r="Z189" s="1110"/>
      <c r="AA189" s="802"/>
    </row>
    <row r="190" spans="2:27" ht="17.899999999999999" customHeight="1">
      <c r="B190" s="1111">
        <v>1</v>
      </c>
      <c r="C190" s="801" t="s">
        <v>394</v>
      </c>
      <c r="D190" s="1110"/>
      <c r="E190" s="1203" t="s">
        <v>293</v>
      </c>
      <c r="F190" s="802"/>
      <c r="G190" s="1263">
        <v>44763</v>
      </c>
      <c r="H190" s="1110"/>
      <c r="I190" s="802"/>
      <c r="J190" s="1263">
        <v>44770</v>
      </c>
      <c r="K190" s="1110"/>
      <c r="L190" s="802"/>
      <c r="M190" s="1263"/>
      <c r="N190" s="1110"/>
      <c r="O190" s="802"/>
      <c r="P190" s="1263"/>
      <c r="Q190" s="1110"/>
      <c r="R190" s="802"/>
      <c r="S190" s="1263"/>
      <c r="T190" s="1110"/>
      <c r="U190" s="802"/>
      <c r="V190" s="1263"/>
      <c r="W190" s="1110"/>
      <c r="X190" s="802"/>
      <c r="Y190" s="1263"/>
      <c r="Z190" s="1110"/>
      <c r="AA190" s="802"/>
    </row>
    <row r="191" spans="2:27" ht="17.899999999999999" customHeight="1">
      <c r="B191" s="1111">
        <v>2</v>
      </c>
      <c r="C191" s="801" t="s">
        <v>1355</v>
      </c>
      <c r="D191" s="1110"/>
      <c r="E191" s="1203" t="s">
        <v>293</v>
      </c>
      <c r="F191" s="802"/>
      <c r="G191" s="1263">
        <v>44770</v>
      </c>
      <c r="H191" s="1110"/>
      <c r="I191" s="802"/>
      <c r="J191" s="1263" t="s">
        <v>296</v>
      </c>
      <c r="K191" s="1110"/>
      <c r="L191" s="802"/>
      <c r="M191" s="1263">
        <v>44910</v>
      </c>
      <c r="N191" s="1110"/>
      <c r="O191" s="802"/>
      <c r="P191" s="1263"/>
      <c r="Q191" s="1110"/>
      <c r="R191" s="802"/>
      <c r="S191" s="1263"/>
      <c r="T191" s="1110"/>
      <c r="U191" s="802"/>
      <c r="V191" s="1263"/>
      <c r="W191" s="1110"/>
      <c r="X191" s="802"/>
      <c r="Y191" s="1263"/>
      <c r="Z191" s="1110"/>
      <c r="AA191" s="802"/>
    </row>
    <row r="192" spans="2:27" ht="17.899999999999999" customHeight="1">
      <c r="B192" s="1111">
        <v>3</v>
      </c>
      <c r="C192" s="801" t="s">
        <v>395</v>
      </c>
      <c r="D192" s="1110"/>
      <c r="E192" s="1203" t="s">
        <v>293</v>
      </c>
      <c r="F192" s="802"/>
      <c r="G192" s="1263">
        <v>44770</v>
      </c>
      <c r="H192" s="1110"/>
      <c r="I192" s="802"/>
      <c r="J192" s="1263"/>
      <c r="K192" s="1110"/>
      <c r="L192" s="802"/>
      <c r="M192" s="1263"/>
      <c r="N192" s="1110"/>
      <c r="O192" s="802"/>
      <c r="P192" s="1263"/>
      <c r="Q192" s="1110"/>
      <c r="R192" s="802"/>
      <c r="S192" s="1263"/>
      <c r="T192" s="1110"/>
      <c r="U192" s="802"/>
      <c r="V192" s="1263"/>
      <c r="W192" s="1110"/>
      <c r="X192" s="802"/>
      <c r="Y192" s="1263"/>
      <c r="Z192" s="1110"/>
      <c r="AA192" s="802"/>
    </row>
    <row r="193" spans="2:27" ht="17.899999999999999" customHeight="1">
      <c r="B193" s="1111">
        <v>4</v>
      </c>
      <c r="C193" s="801" t="s">
        <v>1567</v>
      </c>
      <c r="D193" s="1110"/>
      <c r="E193" s="1203" t="s">
        <v>293</v>
      </c>
      <c r="F193" s="802"/>
      <c r="G193" s="1263">
        <v>44804</v>
      </c>
      <c r="H193" s="1110"/>
      <c r="I193" s="802"/>
      <c r="J193" s="1263">
        <v>44834</v>
      </c>
      <c r="K193" s="1110"/>
      <c r="L193" s="802"/>
      <c r="M193" s="1263">
        <v>44852</v>
      </c>
      <c r="N193" s="1110"/>
      <c r="O193" s="802"/>
      <c r="P193" s="1263">
        <v>44946</v>
      </c>
      <c r="Q193" s="1110"/>
      <c r="R193" s="802"/>
      <c r="S193" s="1263"/>
      <c r="T193" s="1110"/>
      <c r="U193" s="802"/>
      <c r="V193" s="1263"/>
      <c r="W193" s="1110"/>
      <c r="X193" s="802"/>
      <c r="Y193" s="1263"/>
      <c r="Z193" s="1110"/>
      <c r="AA193" s="802"/>
    </row>
    <row r="194" spans="2:27" ht="17.899999999999999" customHeight="1">
      <c r="B194" s="1111">
        <v>5</v>
      </c>
      <c r="C194" s="801" t="s">
        <v>1568</v>
      </c>
      <c r="D194" s="1110"/>
      <c r="E194" s="1203" t="s">
        <v>293</v>
      </c>
      <c r="F194" s="802"/>
      <c r="G194" s="1263">
        <v>44804</v>
      </c>
      <c r="H194" s="1110"/>
      <c r="I194" s="802"/>
      <c r="J194" s="1263">
        <v>44852</v>
      </c>
      <c r="K194" s="1110"/>
      <c r="L194" s="802"/>
      <c r="M194" s="1263">
        <v>44946</v>
      </c>
      <c r="N194" s="1110"/>
      <c r="O194" s="802"/>
      <c r="P194" s="1263"/>
      <c r="Q194" s="1110"/>
      <c r="R194" s="802"/>
      <c r="S194" s="1263"/>
      <c r="T194" s="1110"/>
      <c r="U194" s="802"/>
      <c r="V194" s="1263"/>
      <c r="W194" s="1110"/>
      <c r="X194" s="802"/>
      <c r="Y194" s="1263"/>
      <c r="Z194" s="1110"/>
      <c r="AA194" s="802"/>
    </row>
    <row r="195" spans="2:27" ht="17.899999999999999" customHeight="1">
      <c r="B195" s="1111">
        <v>6</v>
      </c>
      <c r="C195" s="801" t="s">
        <v>1569</v>
      </c>
      <c r="D195" s="1110"/>
      <c r="E195" s="1203" t="s">
        <v>293</v>
      </c>
      <c r="F195" s="802"/>
      <c r="G195" s="1263">
        <v>44804</v>
      </c>
      <c r="H195" s="1110"/>
      <c r="I195" s="802"/>
      <c r="J195" s="1263">
        <v>44852</v>
      </c>
      <c r="K195" s="1110"/>
      <c r="L195" s="802"/>
      <c r="M195" s="1263">
        <v>44946</v>
      </c>
      <c r="N195" s="1110"/>
      <c r="O195" s="802"/>
      <c r="P195" s="1263"/>
      <c r="Q195" s="1110"/>
      <c r="R195" s="802"/>
      <c r="S195" s="1263"/>
      <c r="T195" s="1110"/>
      <c r="U195" s="802"/>
      <c r="V195" s="1263"/>
      <c r="W195" s="1110"/>
      <c r="X195" s="802"/>
      <c r="Y195" s="1263"/>
      <c r="Z195" s="1110"/>
      <c r="AA195" s="802"/>
    </row>
    <row r="196" spans="2:27" ht="17.899999999999999" customHeight="1">
      <c r="B196" s="1111">
        <v>7</v>
      </c>
      <c r="C196" s="801" t="s">
        <v>1093</v>
      </c>
      <c r="D196" s="1110"/>
      <c r="E196" s="1203" t="s">
        <v>293</v>
      </c>
      <c r="F196" s="802"/>
      <c r="G196" s="1263">
        <v>44804</v>
      </c>
      <c r="H196" s="1110"/>
      <c r="I196" s="802"/>
      <c r="J196" s="1263">
        <v>44834</v>
      </c>
      <c r="K196" s="1110"/>
      <c r="L196" s="802"/>
      <c r="M196" s="1263"/>
      <c r="N196" s="1110"/>
      <c r="O196" s="802"/>
      <c r="P196" s="1263">
        <v>44854</v>
      </c>
      <c r="Q196" s="1110"/>
      <c r="R196" s="802"/>
      <c r="S196" s="1263"/>
      <c r="T196" s="1110"/>
      <c r="U196" s="802"/>
      <c r="V196" s="1263"/>
      <c r="W196" s="1110"/>
      <c r="X196" s="802"/>
      <c r="Y196" s="1263"/>
      <c r="Z196" s="1110"/>
      <c r="AA196" s="802"/>
    </row>
    <row r="197" spans="2:27" ht="17.899999999999999" customHeight="1">
      <c r="B197" s="1111">
        <v>8</v>
      </c>
      <c r="C197" s="801" t="s">
        <v>1080</v>
      </c>
      <c r="D197" s="1110"/>
      <c r="E197" s="1203" t="s">
        <v>293</v>
      </c>
      <c r="F197" s="802"/>
      <c r="G197" s="1263">
        <v>44804</v>
      </c>
      <c r="H197" s="1110"/>
      <c r="I197" s="802"/>
      <c r="J197" s="1263">
        <v>44834</v>
      </c>
      <c r="K197" s="1110"/>
      <c r="L197" s="802"/>
      <c r="M197" s="1263">
        <v>44852</v>
      </c>
      <c r="N197" s="1110"/>
      <c r="O197" s="802"/>
      <c r="P197" s="1263"/>
      <c r="Q197" s="1110"/>
      <c r="R197" s="802"/>
      <c r="S197" s="1263"/>
      <c r="T197" s="1110"/>
      <c r="U197" s="802"/>
      <c r="V197" s="1263"/>
      <c r="W197" s="1110"/>
      <c r="X197" s="802"/>
      <c r="Y197" s="1263"/>
      <c r="Z197" s="1110"/>
      <c r="AA197" s="802"/>
    </row>
    <row r="198" spans="2:27" ht="17.899999999999999" customHeight="1">
      <c r="B198" s="1111">
        <v>9</v>
      </c>
      <c r="C198" s="801" t="s">
        <v>1081</v>
      </c>
      <c r="D198" s="1110"/>
      <c r="E198" s="1203" t="s">
        <v>293</v>
      </c>
      <c r="F198" s="802"/>
      <c r="G198" s="1263">
        <v>44804</v>
      </c>
      <c r="H198" s="1110"/>
      <c r="I198" s="802"/>
      <c r="J198" s="1263">
        <v>44834</v>
      </c>
      <c r="K198" s="1110"/>
      <c r="L198" s="802"/>
      <c r="M198" s="1263">
        <v>44852</v>
      </c>
      <c r="N198" s="1110"/>
      <c r="O198" s="802"/>
      <c r="P198" s="1263"/>
      <c r="Q198" s="1110"/>
      <c r="R198" s="802"/>
      <c r="S198" s="1263"/>
      <c r="T198" s="1110"/>
      <c r="U198" s="802"/>
      <c r="V198" s="1263"/>
      <c r="W198" s="1110"/>
      <c r="X198" s="802"/>
      <c r="Y198" s="1263"/>
      <c r="Z198" s="1110"/>
      <c r="AA198" s="802"/>
    </row>
    <row r="199" spans="2:27" ht="17.899999999999999" customHeight="1">
      <c r="B199" s="1111">
        <v>10</v>
      </c>
      <c r="C199" s="801" t="s">
        <v>1094</v>
      </c>
      <c r="D199" s="1110"/>
      <c r="E199" s="1203" t="s">
        <v>293</v>
      </c>
      <c r="F199" s="802"/>
      <c r="G199" s="1263">
        <v>44854</v>
      </c>
      <c r="H199" s="1110"/>
      <c r="I199" s="802"/>
      <c r="J199" s="1263"/>
      <c r="K199" s="1110"/>
      <c r="L199" s="802"/>
      <c r="M199" s="1263"/>
      <c r="N199" s="1110"/>
      <c r="O199" s="802"/>
      <c r="P199" s="1263"/>
      <c r="Q199" s="1110"/>
      <c r="R199" s="802"/>
      <c r="S199" s="1263"/>
      <c r="T199" s="1110"/>
      <c r="U199" s="802"/>
      <c r="V199" s="1263"/>
      <c r="W199" s="1110"/>
      <c r="X199" s="802"/>
      <c r="Y199" s="1263"/>
      <c r="Z199" s="1110"/>
      <c r="AA199" s="802"/>
    </row>
    <row r="200" spans="2:27" ht="17.899999999999999" customHeight="1">
      <c r="B200" s="1111">
        <v>11</v>
      </c>
      <c r="C200" s="801" t="s">
        <v>1095</v>
      </c>
      <c r="D200" s="1110"/>
      <c r="E200" s="1203" t="s">
        <v>293</v>
      </c>
      <c r="F200" s="802"/>
      <c r="G200" s="1263">
        <v>44854</v>
      </c>
      <c r="H200" s="1110"/>
      <c r="I200" s="802"/>
      <c r="J200" s="1263"/>
      <c r="K200" s="1110"/>
      <c r="L200" s="802"/>
      <c r="M200" s="1263"/>
      <c r="N200" s="1110"/>
      <c r="O200" s="802"/>
      <c r="P200" s="1263"/>
      <c r="Q200" s="1110"/>
      <c r="R200" s="802"/>
      <c r="S200" s="1263"/>
      <c r="T200" s="1110"/>
      <c r="U200" s="802"/>
      <c r="V200" s="1263"/>
      <c r="W200" s="1110"/>
      <c r="X200" s="802"/>
      <c r="Y200" s="1263"/>
      <c r="Z200" s="1110"/>
      <c r="AA200" s="802"/>
    </row>
    <row r="201" spans="2:27" ht="17.899999999999999" customHeight="1">
      <c r="B201" s="1111">
        <v>12</v>
      </c>
      <c r="C201" s="801" t="s">
        <v>1097</v>
      </c>
      <c r="D201" s="1110"/>
      <c r="E201" s="1203" t="s">
        <v>293</v>
      </c>
      <c r="F201" s="802"/>
      <c r="G201" s="1263">
        <v>44854</v>
      </c>
      <c r="H201" s="1110"/>
      <c r="I201" s="802"/>
      <c r="J201" s="1263"/>
      <c r="K201" s="1110"/>
      <c r="L201" s="802"/>
      <c r="M201" s="1263"/>
      <c r="N201" s="1110"/>
      <c r="O201" s="802"/>
      <c r="P201" s="1263"/>
      <c r="Q201" s="1110"/>
      <c r="R201" s="802"/>
      <c r="S201" s="1263"/>
      <c r="T201" s="1110"/>
      <c r="U201" s="802"/>
      <c r="V201" s="1263"/>
      <c r="W201" s="1110"/>
      <c r="X201" s="802"/>
      <c r="Y201" s="1263"/>
      <c r="Z201" s="1110"/>
      <c r="AA201" s="802"/>
    </row>
    <row r="202" spans="2:27" ht="17.899999999999999" customHeight="1">
      <c r="B202" s="1111">
        <v>13</v>
      </c>
      <c r="C202" s="801" t="s">
        <v>1096</v>
      </c>
      <c r="D202" s="1110"/>
      <c r="E202" s="1203" t="s">
        <v>293</v>
      </c>
      <c r="F202" s="802"/>
      <c r="G202" s="1263">
        <v>44854</v>
      </c>
      <c r="H202" s="1110"/>
      <c r="I202" s="802"/>
      <c r="J202" s="1263"/>
      <c r="K202" s="1110"/>
      <c r="L202" s="802"/>
      <c r="M202" s="1263"/>
      <c r="N202" s="1110"/>
      <c r="O202" s="802"/>
      <c r="P202" s="1263"/>
      <c r="Q202" s="1110"/>
      <c r="R202" s="802"/>
      <c r="S202" s="1263"/>
      <c r="T202" s="1110"/>
      <c r="U202" s="802"/>
      <c r="V202" s="1263"/>
      <c r="W202" s="1110"/>
      <c r="X202" s="802"/>
      <c r="Y202" s="1263"/>
      <c r="Z202" s="1110"/>
      <c r="AA202" s="802"/>
    </row>
    <row r="203" spans="2:27" ht="17.899999999999999" customHeight="1">
      <c r="B203" s="1111">
        <v>14</v>
      </c>
      <c r="C203" s="801" t="s">
        <v>1721</v>
      </c>
      <c r="D203" s="1110"/>
      <c r="E203" s="1203" t="s">
        <v>293</v>
      </c>
      <c r="F203" s="802"/>
      <c r="G203" s="1263">
        <v>44976</v>
      </c>
      <c r="H203" s="1110"/>
      <c r="I203" s="802"/>
      <c r="J203" s="1263"/>
      <c r="K203" s="1110"/>
      <c r="L203" s="802"/>
      <c r="M203" s="1263"/>
      <c r="N203" s="1110"/>
      <c r="O203" s="802"/>
      <c r="P203" s="1263"/>
      <c r="Q203" s="1110"/>
      <c r="R203" s="802"/>
      <c r="S203" s="1263"/>
      <c r="T203" s="1110"/>
      <c r="U203" s="802"/>
      <c r="V203" s="1263"/>
      <c r="W203" s="1110"/>
      <c r="X203" s="802"/>
      <c r="Y203" s="1263"/>
      <c r="Z203" s="1110"/>
      <c r="AA203" s="802"/>
    </row>
    <row r="204" spans="2:27" ht="17.899999999999999" customHeight="1">
      <c r="B204" s="1111">
        <v>15</v>
      </c>
      <c r="C204" s="801" t="s">
        <v>1722</v>
      </c>
      <c r="D204" s="1110"/>
      <c r="E204" s="1203" t="s">
        <v>293</v>
      </c>
      <c r="F204" s="802"/>
      <c r="G204" s="1263">
        <v>44976</v>
      </c>
      <c r="H204" s="1110"/>
      <c r="I204" s="802"/>
      <c r="J204" s="1263"/>
      <c r="K204" s="1110"/>
      <c r="L204" s="802"/>
      <c r="M204" s="1263"/>
      <c r="N204" s="1110"/>
      <c r="O204" s="802"/>
      <c r="P204" s="1263"/>
      <c r="Q204" s="1110"/>
      <c r="R204" s="802"/>
      <c r="S204" s="1263"/>
      <c r="T204" s="1110"/>
      <c r="U204" s="802"/>
      <c r="V204" s="1263"/>
      <c r="W204" s="1110"/>
      <c r="X204" s="802"/>
      <c r="Y204" s="1263"/>
      <c r="Z204" s="1110"/>
      <c r="AA204" s="802"/>
    </row>
    <row r="205" spans="2:27" ht="17.899999999999999" customHeight="1">
      <c r="B205" s="1111">
        <v>16</v>
      </c>
      <c r="C205" s="801" t="s">
        <v>1723</v>
      </c>
      <c r="D205" s="1110"/>
      <c r="E205" s="1203" t="s">
        <v>293</v>
      </c>
      <c r="F205" s="802"/>
      <c r="G205" s="1263">
        <v>44976</v>
      </c>
      <c r="H205" s="1110"/>
      <c r="I205" s="802"/>
      <c r="J205" s="1263"/>
      <c r="K205" s="1110"/>
      <c r="L205" s="802"/>
      <c r="M205" s="1263"/>
      <c r="N205" s="1110"/>
      <c r="O205" s="802"/>
      <c r="P205" s="1263"/>
      <c r="Q205" s="1110"/>
      <c r="R205" s="802"/>
      <c r="S205" s="1263"/>
      <c r="T205" s="1110"/>
      <c r="U205" s="802"/>
      <c r="V205" s="1263"/>
      <c r="W205" s="1110"/>
      <c r="X205" s="802"/>
      <c r="Y205" s="1263"/>
      <c r="Z205" s="1110"/>
      <c r="AA205" s="802"/>
    </row>
    <row r="206" spans="2:27" ht="17.899999999999999" customHeight="1">
      <c r="B206" s="1111">
        <v>17</v>
      </c>
      <c r="C206" s="801" t="s">
        <v>1172</v>
      </c>
      <c r="D206" s="1110"/>
      <c r="E206" s="1203" t="s">
        <v>293</v>
      </c>
      <c r="F206" s="802"/>
      <c r="G206" s="1263">
        <v>44869</v>
      </c>
      <c r="H206" s="1110"/>
      <c r="I206" s="802"/>
      <c r="J206" s="1263"/>
      <c r="K206" s="1110"/>
      <c r="L206" s="802"/>
      <c r="M206" s="1263"/>
      <c r="N206" s="1110"/>
      <c r="O206" s="802"/>
      <c r="P206" s="1263"/>
      <c r="Q206" s="1110"/>
      <c r="R206" s="802"/>
      <c r="S206" s="1263"/>
      <c r="T206" s="1110"/>
      <c r="U206" s="802"/>
      <c r="V206" s="1263"/>
      <c r="W206" s="1110"/>
      <c r="X206" s="802"/>
      <c r="Y206" s="1263"/>
      <c r="Z206" s="1110"/>
      <c r="AA206" s="802"/>
    </row>
    <row r="207" spans="2:27" ht="17.899999999999999" customHeight="1">
      <c r="B207" s="1111">
        <v>18</v>
      </c>
      <c r="C207" s="801" t="s">
        <v>1173</v>
      </c>
      <c r="D207" s="1110"/>
      <c r="E207" s="1203" t="s">
        <v>293</v>
      </c>
      <c r="F207" s="802"/>
      <c r="G207" s="1263">
        <v>44869</v>
      </c>
      <c r="H207" s="1110"/>
      <c r="I207" s="802"/>
      <c r="J207" s="1263"/>
      <c r="K207" s="1110"/>
      <c r="L207" s="802"/>
      <c r="M207" s="1263"/>
      <c r="N207" s="1110"/>
      <c r="O207" s="802"/>
      <c r="P207" s="1263"/>
      <c r="Q207" s="1110"/>
      <c r="R207" s="802"/>
      <c r="S207" s="1263"/>
      <c r="T207" s="1110"/>
      <c r="U207" s="802"/>
      <c r="V207" s="1263"/>
      <c r="W207" s="1110"/>
      <c r="X207" s="802"/>
      <c r="Y207" s="1263"/>
      <c r="Z207" s="1110"/>
      <c r="AA207" s="802"/>
    </row>
    <row r="208" spans="2:27" ht="17.899999999999999" customHeight="1">
      <c r="B208" s="1111">
        <v>19</v>
      </c>
      <c r="C208" s="801" t="s">
        <v>1174</v>
      </c>
      <c r="D208" s="1110"/>
      <c r="E208" s="1203" t="s">
        <v>293</v>
      </c>
      <c r="F208" s="802"/>
      <c r="G208" s="1263">
        <v>44869</v>
      </c>
      <c r="H208" s="1110"/>
      <c r="I208" s="802"/>
      <c r="J208" s="1263"/>
      <c r="K208" s="1110"/>
      <c r="L208" s="802"/>
      <c r="M208" s="1263"/>
      <c r="N208" s="1110"/>
      <c r="O208" s="802"/>
      <c r="P208" s="1263"/>
      <c r="Q208" s="1110"/>
      <c r="R208" s="802"/>
      <c r="S208" s="1263"/>
      <c r="T208" s="1110"/>
      <c r="U208" s="802"/>
      <c r="V208" s="1263"/>
      <c r="W208" s="1110"/>
      <c r="X208" s="802"/>
      <c r="Y208" s="1263"/>
      <c r="Z208" s="1110"/>
      <c r="AA208" s="802"/>
    </row>
    <row r="209" spans="2:27" ht="17.899999999999999" customHeight="1">
      <c r="B209" s="1111">
        <v>20</v>
      </c>
      <c r="C209" s="801" t="s">
        <v>1175</v>
      </c>
      <c r="D209" s="1110"/>
      <c r="E209" s="1203" t="s">
        <v>293</v>
      </c>
      <c r="F209" s="802"/>
      <c r="G209" s="1263">
        <v>44869</v>
      </c>
      <c r="H209" s="1110"/>
      <c r="I209" s="802"/>
      <c r="J209" s="1263"/>
      <c r="K209" s="1110"/>
      <c r="L209" s="802"/>
      <c r="M209" s="1263"/>
      <c r="N209" s="1110"/>
      <c r="O209" s="802"/>
      <c r="P209" s="1263"/>
      <c r="Q209" s="1110"/>
      <c r="R209" s="802"/>
      <c r="S209" s="1263"/>
      <c r="T209" s="1110"/>
      <c r="U209" s="802"/>
      <c r="V209" s="1263"/>
      <c r="W209" s="1110"/>
      <c r="X209" s="802"/>
      <c r="Y209" s="1263"/>
      <c r="Z209" s="1110"/>
      <c r="AA209" s="802"/>
    </row>
    <row r="210" spans="2:27" ht="17.899999999999999" customHeight="1">
      <c r="B210" s="1111">
        <v>21</v>
      </c>
      <c r="C210" s="801" t="s">
        <v>1176</v>
      </c>
      <c r="D210" s="1110"/>
      <c r="E210" s="1203" t="s">
        <v>293</v>
      </c>
      <c r="F210" s="802"/>
      <c r="G210" s="1263">
        <v>44869</v>
      </c>
      <c r="H210" s="1110"/>
      <c r="I210" s="802"/>
      <c r="J210" s="1263"/>
      <c r="K210" s="1110"/>
      <c r="L210" s="802"/>
      <c r="M210" s="1263"/>
      <c r="N210" s="1110"/>
      <c r="O210" s="802"/>
      <c r="P210" s="1263"/>
      <c r="Q210" s="1110"/>
      <c r="R210" s="802"/>
      <c r="S210" s="1263"/>
      <c r="T210" s="1110"/>
      <c r="U210" s="802"/>
      <c r="V210" s="1263"/>
      <c r="W210" s="1110"/>
      <c r="X210" s="802"/>
      <c r="Y210" s="1263"/>
      <c r="Z210" s="1110"/>
      <c r="AA210" s="802"/>
    </row>
    <row r="211" spans="2:27" ht="17.899999999999999" customHeight="1">
      <c r="B211" s="1111">
        <v>22</v>
      </c>
      <c r="C211" s="801" t="s">
        <v>1177</v>
      </c>
      <c r="D211" s="1110"/>
      <c r="E211" s="1203" t="s">
        <v>293</v>
      </c>
      <c r="F211" s="802"/>
      <c r="G211" s="1263">
        <v>44869</v>
      </c>
      <c r="H211" s="1110"/>
      <c r="I211" s="802"/>
      <c r="J211" s="1263"/>
      <c r="K211" s="1110"/>
      <c r="L211" s="802"/>
      <c r="M211" s="1263"/>
      <c r="N211" s="1110"/>
      <c r="O211" s="802"/>
      <c r="P211" s="1263"/>
      <c r="Q211" s="1110"/>
      <c r="R211" s="802"/>
      <c r="S211" s="1263"/>
      <c r="T211" s="1110"/>
      <c r="U211" s="802"/>
      <c r="V211" s="1263"/>
      <c r="W211" s="1110"/>
      <c r="X211" s="802"/>
      <c r="Y211" s="1263"/>
      <c r="Z211" s="1110"/>
      <c r="AA211" s="802"/>
    </row>
    <row r="212" spans="2:27" ht="17.899999999999999" customHeight="1">
      <c r="B212" s="1111"/>
      <c r="C212" s="801"/>
      <c r="D212" s="1110"/>
      <c r="E212" s="1110"/>
      <c r="F212" s="802"/>
      <c r="G212" s="1263"/>
      <c r="H212" s="1110"/>
      <c r="I212" s="802"/>
      <c r="J212" s="1263"/>
      <c r="K212" s="1110"/>
      <c r="L212" s="802"/>
      <c r="M212" s="1263"/>
      <c r="N212" s="1110"/>
      <c r="O212" s="802"/>
      <c r="P212" s="1263"/>
      <c r="Q212" s="1110"/>
      <c r="R212" s="802"/>
      <c r="S212" s="1263"/>
      <c r="T212" s="1110"/>
      <c r="U212" s="802"/>
      <c r="V212" s="1263"/>
      <c r="W212" s="1110"/>
      <c r="X212" s="802"/>
      <c r="Y212" s="1263"/>
      <c r="Z212" s="1110"/>
      <c r="AA212" s="802"/>
    </row>
    <row r="213" spans="2:27" ht="17.899999999999999" customHeight="1">
      <c r="B213" s="1549" t="s">
        <v>313</v>
      </c>
      <c r="C213" s="1550"/>
      <c r="D213" s="1551"/>
      <c r="E213" s="1110"/>
      <c r="F213" s="802"/>
      <c r="G213" s="1263"/>
      <c r="H213" s="1110"/>
      <c r="I213" s="802"/>
      <c r="J213" s="1263"/>
      <c r="K213" s="1110"/>
      <c r="L213" s="802"/>
      <c r="M213" s="1263"/>
      <c r="N213" s="1110"/>
      <c r="O213" s="802"/>
      <c r="P213" s="1263"/>
      <c r="Q213" s="1110"/>
      <c r="R213" s="802"/>
      <c r="S213" s="1263"/>
      <c r="T213" s="1110"/>
      <c r="U213" s="802"/>
      <c r="V213" s="1263"/>
      <c r="W213" s="1110"/>
      <c r="X213" s="802"/>
      <c r="Y213" s="1263"/>
      <c r="Z213" s="1110"/>
      <c r="AA213" s="802"/>
    </row>
    <row r="214" spans="2:27" ht="17.899999999999999" customHeight="1">
      <c r="B214" s="1111">
        <v>1</v>
      </c>
      <c r="C214" s="801" t="s">
        <v>1868</v>
      </c>
      <c r="D214" s="1110"/>
      <c r="E214" s="1203" t="s">
        <v>293</v>
      </c>
      <c r="F214" s="802"/>
      <c r="G214" s="1263">
        <v>44677</v>
      </c>
      <c r="H214" s="1110"/>
      <c r="I214" s="802"/>
      <c r="J214" s="1263">
        <v>45242</v>
      </c>
      <c r="K214" s="1110"/>
      <c r="L214" s="802"/>
      <c r="M214" s="1263"/>
      <c r="N214" s="1110"/>
      <c r="O214" s="802"/>
      <c r="P214" s="1263"/>
      <c r="Q214" s="1110"/>
      <c r="R214" s="802"/>
      <c r="S214" s="1263"/>
      <c r="T214" s="1110"/>
      <c r="U214" s="802"/>
      <c r="V214" s="1263"/>
      <c r="W214" s="1110"/>
      <c r="X214" s="802"/>
      <c r="Y214" s="1263"/>
      <c r="Z214" s="1110"/>
      <c r="AA214" s="802"/>
    </row>
    <row r="215" spans="2:27" ht="17.899999999999999" customHeight="1">
      <c r="B215" s="1111">
        <v>2</v>
      </c>
      <c r="C215" s="801" t="s">
        <v>314</v>
      </c>
      <c r="D215" s="1110"/>
      <c r="E215" s="1203" t="s">
        <v>293</v>
      </c>
      <c r="F215" s="802"/>
      <c r="G215" s="1263">
        <v>44677</v>
      </c>
      <c r="H215" s="1110"/>
      <c r="I215" s="802"/>
      <c r="J215" s="1263"/>
      <c r="K215" s="1110"/>
      <c r="L215" s="802"/>
      <c r="M215" s="1263"/>
      <c r="N215" s="1110"/>
      <c r="O215" s="802"/>
      <c r="P215" s="1263"/>
      <c r="Q215" s="1110"/>
      <c r="R215" s="802"/>
      <c r="S215" s="1263"/>
      <c r="T215" s="1110"/>
      <c r="U215" s="802"/>
      <c r="V215" s="1263"/>
      <c r="W215" s="1110"/>
      <c r="X215" s="802"/>
      <c r="Y215" s="1263"/>
      <c r="Z215" s="1110"/>
      <c r="AA215" s="802"/>
    </row>
    <row r="216" spans="2:27" ht="17.899999999999999" customHeight="1">
      <c r="B216" s="1111">
        <v>3</v>
      </c>
      <c r="C216" s="801" t="s">
        <v>2267</v>
      </c>
      <c r="D216" s="1110"/>
      <c r="E216" s="1203" t="s">
        <v>293</v>
      </c>
      <c r="F216" s="802"/>
      <c r="G216" s="1263">
        <v>44677</v>
      </c>
      <c r="H216" s="1110"/>
      <c r="I216" s="802"/>
      <c r="J216" s="1263">
        <v>45190</v>
      </c>
      <c r="K216" s="1110"/>
      <c r="L216" s="802"/>
      <c r="M216" s="1263">
        <v>45017</v>
      </c>
      <c r="N216" s="1110"/>
      <c r="O216" s="802"/>
      <c r="P216" s="1263"/>
      <c r="Q216" s="1110"/>
      <c r="R216" s="802"/>
      <c r="S216" s="1263"/>
      <c r="T216" s="1110"/>
      <c r="U216" s="802"/>
      <c r="V216" s="1263"/>
      <c r="W216" s="1110"/>
      <c r="X216" s="802"/>
      <c r="Y216" s="1263"/>
      <c r="Z216" s="1110"/>
      <c r="AA216" s="802"/>
    </row>
    <row r="217" spans="2:27" ht="17.899999999999999" customHeight="1">
      <c r="B217" s="1111">
        <v>4</v>
      </c>
      <c r="C217" s="801" t="s">
        <v>315</v>
      </c>
      <c r="D217" s="1110"/>
      <c r="E217" s="1203" t="s">
        <v>293</v>
      </c>
      <c r="F217" s="802"/>
      <c r="G217" s="1263">
        <v>44677</v>
      </c>
      <c r="H217" s="1110"/>
      <c r="I217" s="802"/>
      <c r="J217" s="1263"/>
      <c r="K217" s="1110"/>
      <c r="L217" s="802"/>
      <c r="M217" s="1263"/>
      <c r="N217" s="1110"/>
      <c r="O217" s="802"/>
      <c r="P217" s="1263"/>
      <c r="Q217" s="1110"/>
      <c r="R217" s="802"/>
      <c r="S217" s="1263"/>
      <c r="T217" s="1110"/>
      <c r="U217" s="802"/>
      <c r="V217" s="1263"/>
      <c r="W217" s="1110"/>
      <c r="X217" s="802"/>
      <c r="Y217" s="1263"/>
      <c r="Z217" s="1110"/>
      <c r="AA217" s="802"/>
    </row>
    <row r="218" spans="2:27" ht="17.899999999999999" customHeight="1">
      <c r="B218" s="1111">
        <v>5</v>
      </c>
      <c r="C218" s="801" t="s">
        <v>316</v>
      </c>
      <c r="D218" s="1110"/>
      <c r="E218" s="1203" t="s">
        <v>293</v>
      </c>
      <c r="F218" s="802"/>
      <c r="G218" s="1263">
        <v>44677</v>
      </c>
      <c r="H218" s="1110"/>
      <c r="I218" s="802"/>
      <c r="J218" s="1263">
        <v>44740</v>
      </c>
      <c r="K218" s="1110"/>
      <c r="L218" s="802"/>
      <c r="M218" s="1263"/>
      <c r="N218" s="1110"/>
      <c r="O218" s="802"/>
      <c r="P218" s="1263"/>
      <c r="Q218" s="1110"/>
      <c r="R218" s="802"/>
      <c r="S218" s="1263"/>
      <c r="T218" s="1110"/>
      <c r="U218" s="802"/>
      <c r="V218" s="1263"/>
      <c r="W218" s="1110"/>
      <c r="X218" s="802"/>
      <c r="Y218" s="1263"/>
      <c r="Z218" s="1110"/>
      <c r="AA218" s="802"/>
    </row>
    <row r="219" spans="2:27" ht="17.899999999999999" customHeight="1">
      <c r="B219" s="1111">
        <v>6</v>
      </c>
      <c r="C219" s="801" t="s">
        <v>1869</v>
      </c>
      <c r="D219" s="1110"/>
      <c r="E219" s="1203" t="s">
        <v>293</v>
      </c>
      <c r="F219" s="802"/>
      <c r="G219" s="1263">
        <v>44716</v>
      </c>
      <c r="H219" s="1110"/>
      <c r="I219" s="802"/>
      <c r="J219" s="1263">
        <v>45190</v>
      </c>
      <c r="K219" s="1110"/>
      <c r="L219" s="802"/>
      <c r="M219" s="1263"/>
      <c r="N219" s="1110"/>
      <c r="O219" s="802"/>
      <c r="P219" s="1263"/>
      <c r="Q219" s="1110"/>
      <c r="R219" s="802"/>
      <c r="S219" s="1263"/>
      <c r="T219" s="1110"/>
      <c r="U219" s="802"/>
      <c r="V219" s="1263"/>
      <c r="W219" s="1110"/>
      <c r="X219" s="802"/>
      <c r="Y219" s="1263"/>
      <c r="Z219" s="1110"/>
      <c r="AA219" s="802"/>
    </row>
    <row r="220" spans="2:27" ht="17.899999999999999" customHeight="1">
      <c r="B220" s="1111">
        <v>7</v>
      </c>
      <c r="C220" s="801" t="s">
        <v>1870</v>
      </c>
      <c r="D220" s="1110"/>
      <c r="E220" s="1203" t="s">
        <v>293</v>
      </c>
      <c r="F220" s="802"/>
      <c r="G220" s="1263">
        <v>44716</v>
      </c>
      <c r="H220" s="1110"/>
      <c r="I220" s="802"/>
      <c r="J220" s="1263">
        <v>45190</v>
      </c>
      <c r="K220" s="1110"/>
      <c r="L220" s="802"/>
      <c r="M220" s="1263"/>
      <c r="N220" s="1110"/>
      <c r="O220" s="802"/>
      <c r="P220" s="1263"/>
      <c r="Q220" s="1110"/>
      <c r="R220" s="802"/>
      <c r="S220" s="1263"/>
      <c r="T220" s="1110"/>
      <c r="U220" s="802"/>
      <c r="V220" s="1263"/>
      <c r="W220" s="1110"/>
      <c r="X220" s="802"/>
      <c r="Y220" s="1263"/>
      <c r="Z220" s="1110"/>
      <c r="AA220" s="802"/>
    </row>
    <row r="221" spans="2:27" ht="17.899999999999999" customHeight="1">
      <c r="B221" s="1111">
        <v>8</v>
      </c>
      <c r="C221" s="801" t="s">
        <v>317</v>
      </c>
      <c r="D221" s="1110"/>
      <c r="E221" s="1203" t="s">
        <v>293</v>
      </c>
      <c r="F221" s="802"/>
      <c r="G221" s="1263">
        <v>44716</v>
      </c>
      <c r="H221" s="1110"/>
      <c r="I221" s="802"/>
      <c r="J221" s="1263"/>
      <c r="K221" s="1110"/>
      <c r="L221" s="802"/>
      <c r="M221" s="1263"/>
      <c r="N221" s="1110"/>
      <c r="O221" s="802"/>
      <c r="P221" s="1263"/>
      <c r="Q221" s="1110"/>
      <c r="R221" s="802"/>
      <c r="S221" s="1263"/>
      <c r="T221" s="1110"/>
      <c r="U221" s="802"/>
      <c r="V221" s="1263"/>
      <c r="W221" s="1110"/>
      <c r="X221" s="802"/>
      <c r="Y221" s="1263"/>
      <c r="Z221" s="1110"/>
      <c r="AA221" s="802"/>
    </row>
    <row r="222" spans="2:27" ht="17.899999999999999" customHeight="1">
      <c r="B222" s="1111">
        <v>9</v>
      </c>
      <c r="C222" s="801" t="s">
        <v>318</v>
      </c>
      <c r="D222" s="1110"/>
      <c r="E222" s="1203" t="s">
        <v>293</v>
      </c>
      <c r="F222" s="802"/>
      <c r="G222" s="1263">
        <v>44716</v>
      </c>
      <c r="H222" s="1110"/>
      <c r="I222" s="802"/>
      <c r="J222" s="1263"/>
      <c r="K222" s="1110"/>
      <c r="L222" s="802"/>
      <c r="M222" s="1263"/>
      <c r="N222" s="1110"/>
      <c r="O222" s="802"/>
      <c r="P222" s="1263"/>
      <c r="Q222" s="1110"/>
      <c r="R222" s="802"/>
      <c r="S222" s="1263"/>
      <c r="T222" s="1110"/>
      <c r="U222" s="802"/>
      <c r="V222" s="1263"/>
      <c r="W222" s="1110"/>
      <c r="X222" s="802"/>
      <c r="Y222" s="1263"/>
      <c r="Z222" s="1110"/>
      <c r="AA222" s="802"/>
    </row>
    <row r="223" spans="2:27" ht="17.899999999999999" customHeight="1">
      <c r="B223" s="1111">
        <v>10</v>
      </c>
      <c r="C223" s="801" t="s">
        <v>319</v>
      </c>
      <c r="D223" s="1110"/>
      <c r="E223" s="1203" t="s">
        <v>293</v>
      </c>
      <c r="F223" s="802"/>
      <c r="G223" s="1263">
        <v>44716</v>
      </c>
      <c r="H223" s="1110"/>
      <c r="I223" s="802"/>
      <c r="J223" s="1263"/>
      <c r="K223" s="1110"/>
      <c r="L223" s="802"/>
      <c r="M223" s="1263"/>
      <c r="N223" s="1110"/>
      <c r="O223" s="802"/>
      <c r="P223" s="1263"/>
      <c r="Q223" s="1110"/>
      <c r="R223" s="802"/>
      <c r="S223" s="1263"/>
      <c r="T223" s="1110"/>
      <c r="U223" s="802"/>
      <c r="V223" s="1263"/>
      <c r="W223" s="1110"/>
      <c r="X223" s="802"/>
      <c r="Y223" s="1263"/>
      <c r="Z223" s="1110"/>
      <c r="AA223" s="802"/>
    </row>
    <row r="224" spans="2:27" ht="17.899999999999999" customHeight="1">
      <c r="B224" s="1111">
        <v>11</v>
      </c>
      <c r="C224" s="801" t="s">
        <v>2268</v>
      </c>
      <c r="D224" s="1110"/>
      <c r="E224" s="1203" t="s">
        <v>293</v>
      </c>
      <c r="F224" s="802"/>
      <c r="G224" s="1263">
        <v>44767</v>
      </c>
      <c r="H224" s="1110"/>
      <c r="I224" s="802"/>
      <c r="J224" s="1263">
        <v>44946</v>
      </c>
      <c r="K224" s="1110"/>
      <c r="L224" s="802"/>
      <c r="M224" s="1263">
        <v>45017</v>
      </c>
      <c r="N224" s="1110"/>
      <c r="O224" s="802"/>
      <c r="P224" s="1263"/>
      <c r="Q224" s="1110"/>
      <c r="R224" s="802"/>
      <c r="S224" s="1263"/>
      <c r="T224" s="1110"/>
      <c r="U224" s="802"/>
      <c r="V224" s="1263"/>
      <c r="W224" s="1110"/>
      <c r="X224" s="802"/>
      <c r="Y224" s="1263"/>
      <c r="Z224" s="1110"/>
      <c r="AA224" s="802"/>
    </row>
    <row r="225" spans="2:27" ht="17.899999999999999" customHeight="1">
      <c r="B225" s="1111">
        <v>12</v>
      </c>
      <c r="C225" s="801" t="s">
        <v>2269</v>
      </c>
      <c r="D225" s="1110"/>
      <c r="E225" s="1203" t="s">
        <v>293</v>
      </c>
      <c r="F225" s="802"/>
      <c r="G225" s="1263">
        <v>44767</v>
      </c>
      <c r="H225" s="1110"/>
      <c r="I225" s="802"/>
      <c r="J225" s="1263">
        <v>45017</v>
      </c>
      <c r="K225" s="1110"/>
      <c r="L225" s="802"/>
      <c r="M225" s="1263"/>
      <c r="N225" s="1110"/>
      <c r="O225" s="802"/>
      <c r="P225" s="1263"/>
      <c r="Q225" s="1110"/>
      <c r="R225" s="802"/>
      <c r="S225" s="1263"/>
      <c r="T225" s="1110"/>
      <c r="U225" s="802"/>
      <c r="V225" s="1263"/>
      <c r="W225" s="1110"/>
      <c r="X225" s="802"/>
      <c r="Y225" s="1263"/>
      <c r="Z225" s="1110"/>
      <c r="AA225" s="802"/>
    </row>
    <row r="226" spans="2:27" ht="17.899999999999999" customHeight="1">
      <c r="B226" s="1111">
        <v>13</v>
      </c>
      <c r="C226" s="801" t="s">
        <v>2270</v>
      </c>
      <c r="D226" s="1110"/>
      <c r="E226" s="1203" t="s">
        <v>293</v>
      </c>
      <c r="F226" s="802"/>
      <c r="G226" s="1263">
        <v>44767</v>
      </c>
      <c r="H226" s="1110"/>
      <c r="I226" s="802"/>
      <c r="J226" s="1263">
        <v>45017</v>
      </c>
      <c r="K226" s="1110"/>
      <c r="L226" s="802"/>
      <c r="M226" s="1263"/>
      <c r="N226" s="1110"/>
      <c r="O226" s="802"/>
      <c r="P226" s="1263"/>
      <c r="Q226" s="1110"/>
      <c r="R226" s="802"/>
      <c r="S226" s="1263"/>
      <c r="T226" s="1110"/>
      <c r="U226" s="802"/>
      <c r="V226" s="1263"/>
      <c r="W226" s="1110"/>
      <c r="X226" s="802"/>
      <c r="Y226" s="1263"/>
      <c r="Z226" s="1110"/>
      <c r="AA226" s="802"/>
    </row>
    <row r="227" spans="2:27" ht="17.899999999999999" customHeight="1">
      <c r="B227" s="1111">
        <v>14</v>
      </c>
      <c r="C227" s="801" t="s">
        <v>2271</v>
      </c>
      <c r="D227" s="1110"/>
      <c r="E227" s="1203" t="s">
        <v>293</v>
      </c>
      <c r="F227" s="802"/>
      <c r="G227" s="1263">
        <v>44767</v>
      </c>
      <c r="H227" s="1110"/>
      <c r="I227" s="802"/>
      <c r="J227" s="1263">
        <v>45017</v>
      </c>
      <c r="K227" s="1110"/>
      <c r="L227" s="802"/>
      <c r="M227" s="1263"/>
      <c r="N227" s="1110"/>
      <c r="O227" s="802"/>
      <c r="P227" s="1263"/>
      <c r="Q227" s="1110"/>
      <c r="R227" s="802"/>
      <c r="S227" s="1263"/>
      <c r="T227" s="1110"/>
      <c r="U227" s="802"/>
      <c r="V227" s="1263"/>
      <c r="W227" s="1110"/>
      <c r="X227" s="802"/>
      <c r="Y227" s="1263"/>
      <c r="Z227" s="1110"/>
      <c r="AA227" s="802"/>
    </row>
    <row r="228" spans="2:27" ht="17.899999999999999" customHeight="1">
      <c r="B228" s="1111">
        <v>15</v>
      </c>
      <c r="C228" s="801" t="s">
        <v>1576</v>
      </c>
      <c r="D228" s="1110"/>
      <c r="E228" s="1203" t="s">
        <v>293</v>
      </c>
      <c r="F228" s="802"/>
      <c r="G228" s="1263">
        <v>45186</v>
      </c>
      <c r="H228" s="1110"/>
      <c r="I228" s="802"/>
      <c r="J228" s="1263"/>
      <c r="K228" s="1110"/>
      <c r="L228" s="802"/>
      <c r="M228" s="1263"/>
      <c r="N228" s="1110"/>
      <c r="O228" s="802"/>
      <c r="P228" s="1263"/>
      <c r="Q228" s="1110"/>
      <c r="R228" s="802"/>
      <c r="S228" s="1263"/>
      <c r="T228" s="1110"/>
      <c r="U228" s="802"/>
      <c r="V228" s="1263"/>
      <c r="W228" s="1110"/>
      <c r="X228" s="802"/>
      <c r="Y228" s="1263"/>
      <c r="Z228" s="1110"/>
      <c r="AA228" s="802"/>
    </row>
    <row r="229" spans="2:27" ht="17.899999999999999" customHeight="1">
      <c r="B229" s="1111">
        <v>16</v>
      </c>
      <c r="C229" s="801" t="s">
        <v>1577</v>
      </c>
      <c r="D229" s="1110"/>
      <c r="E229" s="1203" t="s">
        <v>293</v>
      </c>
      <c r="F229" s="802"/>
      <c r="G229" s="1263">
        <v>45186</v>
      </c>
      <c r="H229" s="1110"/>
      <c r="I229" s="802"/>
      <c r="J229" s="1263"/>
      <c r="K229" s="1110"/>
      <c r="L229" s="802"/>
      <c r="M229" s="1263"/>
      <c r="N229" s="1110"/>
      <c r="O229" s="802"/>
      <c r="P229" s="1263"/>
      <c r="Q229" s="1110"/>
      <c r="R229" s="802"/>
      <c r="S229" s="1263"/>
      <c r="T229" s="1110"/>
      <c r="U229" s="802"/>
      <c r="V229" s="1263"/>
      <c r="W229" s="1110"/>
      <c r="X229" s="802"/>
      <c r="Y229" s="1263"/>
      <c r="Z229" s="1110"/>
      <c r="AA229" s="802"/>
    </row>
    <row r="230" spans="2:27" ht="17.899999999999999" customHeight="1">
      <c r="B230" s="1111">
        <v>17</v>
      </c>
      <c r="C230" s="801" t="s">
        <v>1578</v>
      </c>
      <c r="D230" s="1110"/>
      <c r="E230" s="1203" t="s">
        <v>293</v>
      </c>
      <c r="F230" s="802"/>
      <c r="G230" s="1263">
        <v>45186</v>
      </c>
      <c r="H230" s="1110"/>
      <c r="I230" s="802"/>
      <c r="J230" s="1263"/>
      <c r="K230" s="1110"/>
      <c r="L230" s="802"/>
      <c r="M230" s="1263"/>
      <c r="N230" s="1110"/>
      <c r="O230" s="802"/>
      <c r="P230" s="1263"/>
      <c r="Q230" s="1110"/>
      <c r="R230" s="802"/>
      <c r="S230" s="1263"/>
      <c r="T230" s="1110"/>
      <c r="U230" s="802"/>
      <c r="V230" s="1263"/>
      <c r="W230" s="1110"/>
      <c r="X230" s="802"/>
      <c r="Y230" s="1263"/>
      <c r="Z230" s="1110"/>
      <c r="AA230" s="802"/>
    </row>
    <row r="231" spans="2:27" ht="17.899999999999999" customHeight="1">
      <c r="B231" s="1111">
        <v>18</v>
      </c>
      <c r="C231" s="801" t="s">
        <v>1579</v>
      </c>
      <c r="D231" s="1110"/>
      <c r="E231" s="1203" t="s">
        <v>293</v>
      </c>
      <c r="F231" s="802"/>
      <c r="G231" s="1263">
        <v>45186</v>
      </c>
      <c r="H231" s="1110"/>
      <c r="I231" s="802"/>
      <c r="J231" s="1263"/>
      <c r="K231" s="1110"/>
      <c r="L231" s="802"/>
      <c r="M231" s="1263"/>
      <c r="N231" s="1110"/>
      <c r="O231" s="802"/>
      <c r="P231" s="1263"/>
      <c r="Q231" s="1110"/>
      <c r="R231" s="802"/>
      <c r="S231" s="1263"/>
      <c r="T231" s="1110"/>
      <c r="U231" s="802"/>
      <c r="V231" s="1263"/>
      <c r="W231" s="1110"/>
      <c r="X231" s="802"/>
      <c r="Y231" s="1263"/>
      <c r="Z231" s="1110"/>
      <c r="AA231" s="802"/>
    </row>
    <row r="232" spans="2:27" ht="17.899999999999999" customHeight="1">
      <c r="B232" s="1111"/>
      <c r="C232" s="801"/>
      <c r="D232" s="1110"/>
      <c r="E232" s="1110"/>
      <c r="F232" s="802"/>
      <c r="G232" s="1263"/>
      <c r="H232" s="1110"/>
      <c r="I232" s="802"/>
      <c r="J232" s="1263"/>
      <c r="K232" s="1110"/>
      <c r="L232" s="802"/>
      <c r="M232" s="1263"/>
      <c r="N232" s="1110"/>
      <c r="O232" s="802"/>
      <c r="P232" s="1263"/>
      <c r="Q232" s="1110"/>
      <c r="R232" s="802"/>
      <c r="S232" s="1263"/>
      <c r="T232" s="1110"/>
      <c r="U232" s="802"/>
      <c r="V232" s="1263"/>
      <c r="W232" s="1110"/>
      <c r="X232" s="802"/>
      <c r="Y232" s="1263"/>
      <c r="Z232" s="1110"/>
      <c r="AA232" s="802"/>
    </row>
    <row r="233" spans="2:27" ht="17.25" customHeight="1">
      <c r="B233" s="1549" t="s">
        <v>320</v>
      </c>
      <c r="C233" s="1550"/>
      <c r="D233" s="1551"/>
      <c r="E233" s="1110"/>
      <c r="F233" s="802"/>
      <c r="G233" s="1263"/>
      <c r="H233" s="1110"/>
      <c r="I233" s="802"/>
      <c r="J233" s="1263"/>
      <c r="K233" s="1110"/>
      <c r="L233" s="802"/>
      <c r="M233" s="1263"/>
      <c r="N233" s="1110"/>
      <c r="O233" s="802"/>
      <c r="P233" s="1263"/>
      <c r="Q233" s="1110"/>
      <c r="R233" s="802"/>
      <c r="S233" s="1263"/>
      <c r="T233" s="1110"/>
      <c r="U233" s="802"/>
      <c r="V233" s="1263"/>
      <c r="W233" s="1110"/>
      <c r="X233" s="802"/>
      <c r="Y233" s="1263"/>
      <c r="Z233" s="1110"/>
      <c r="AA233" s="802"/>
    </row>
    <row r="234" spans="2:27" ht="17.25" customHeight="1">
      <c r="B234" s="1111">
        <v>1</v>
      </c>
      <c r="C234" s="801" t="s">
        <v>1236</v>
      </c>
      <c r="D234" s="1110"/>
      <c r="E234" s="1203" t="s">
        <v>293</v>
      </c>
      <c r="F234" s="802"/>
      <c r="G234" s="1263">
        <v>44678</v>
      </c>
      <c r="H234" s="1110"/>
      <c r="I234" s="802"/>
      <c r="J234" s="1263">
        <v>44887</v>
      </c>
      <c r="K234" s="1110"/>
      <c r="L234" s="802"/>
      <c r="M234" s="1263"/>
      <c r="N234" s="1110"/>
      <c r="O234" s="802"/>
      <c r="P234" s="1263"/>
      <c r="Q234" s="1110"/>
      <c r="R234" s="802"/>
      <c r="S234" s="1263"/>
      <c r="T234" s="1110"/>
      <c r="U234" s="802"/>
      <c r="V234" s="1263"/>
      <c r="W234" s="1110"/>
      <c r="X234" s="802"/>
      <c r="Y234" s="1263"/>
      <c r="Z234" s="1110"/>
      <c r="AA234" s="802"/>
    </row>
    <row r="235" spans="2:27" ht="17.25" customHeight="1">
      <c r="B235" s="1111">
        <v>2</v>
      </c>
      <c r="C235" s="801" t="s">
        <v>1573</v>
      </c>
      <c r="D235" s="1110"/>
      <c r="E235" s="1203" t="s">
        <v>293</v>
      </c>
      <c r="F235" s="802"/>
      <c r="G235" s="1263">
        <v>44678</v>
      </c>
      <c r="H235" s="1110"/>
      <c r="I235" s="802"/>
      <c r="J235" s="1263">
        <v>44946</v>
      </c>
      <c r="K235" s="1110"/>
      <c r="L235" s="802"/>
      <c r="M235" s="1263"/>
      <c r="N235" s="1110"/>
      <c r="O235" s="802"/>
      <c r="P235" s="1263"/>
      <c r="Q235" s="1110"/>
      <c r="R235" s="802"/>
      <c r="S235" s="1263"/>
      <c r="T235" s="1110"/>
      <c r="U235" s="802"/>
      <c r="V235" s="1263"/>
      <c r="W235" s="1110"/>
      <c r="X235" s="802"/>
      <c r="Y235" s="1263"/>
      <c r="Z235" s="1110"/>
      <c r="AA235" s="802"/>
    </row>
    <row r="236" spans="2:27" ht="17.25" customHeight="1">
      <c r="B236" s="1111">
        <v>3</v>
      </c>
      <c r="C236" s="801" t="s">
        <v>321</v>
      </c>
      <c r="D236" s="1110"/>
      <c r="E236" s="1203" t="s">
        <v>293</v>
      </c>
      <c r="F236" s="802"/>
      <c r="G236" s="1263">
        <v>44678</v>
      </c>
      <c r="H236" s="1110"/>
      <c r="I236" s="802"/>
      <c r="J236" s="1263"/>
      <c r="K236" s="1110"/>
      <c r="L236" s="802"/>
      <c r="M236" s="1263"/>
      <c r="N236" s="1110"/>
      <c r="O236" s="802"/>
      <c r="P236" s="1263"/>
      <c r="Q236" s="1110"/>
      <c r="R236" s="802"/>
      <c r="S236" s="1263"/>
      <c r="T236" s="1110"/>
      <c r="U236" s="802"/>
      <c r="V236" s="1263"/>
      <c r="W236" s="1110"/>
      <c r="X236" s="802"/>
      <c r="Y236" s="1263"/>
      <c r="Z236" s="1110"/>
      <c r="AA236" s="802"/>
    </row>
    <row r="237" spans="2:27" ht="17.25" customHeight="1">
      <c r="B237" s="1111">
        <v>4</v>
      </c>
      <c r="C237" s="801" t="s">
        <v>2672</v>
      </c>
      <c r="D237" s="1110"/>
      <c r="E237" s="1203" t="s">
        <v>293</v>
      </c>
      <c r="F237" s="802"/>
      <c r="G237" s="1263">
        <v>44678</v>
      </c>
      <c r="H237" s="1110"/>
      <c r="I237" s="802"/>
      <c r="J237" s="1263">
        <v>44744</v>
      </c>
      <c r="K237" s="1110"/>
      <c r="L237" s="802"/>
      <c r="M237" s="1263"/>
      <c r="N237" s="1110"/>
      <c r="O237" s="802" t="s">
        <v>362</v>
      </c>
      <c r="P237" s="1263">
        <v>44976</v>
      </c>
      <c r="Q237" s="1110"/>
      <c r="R237" s="802"/>
      <c r="S237" s="1263">
        <v>45205</v>
      </c>
      <c r="T237" s="1110"/>
      <c r="U237" s="802"/>
      <c r="V237" s="1263"/>
      <c r="W237" s="1110"/>
      <c r="X237" s="802"/>
      <c r="Y237" s="1263"/>
      <c r="Z237" s="1110"/>
      <c r="AA237" s="802"/>
    </row>
    <row r="238" spans="2:27" ht="17.25" customHeight="1">
      <c r="B238" s="1111">
        <v>5</v>
      </c>
      <c r="C238" s="801" t="s">
        <v>1574</v>
      </c>
      <c r="D238" s="1110"/>
      <c r="E238" s="1203" t="s">
        <v>293</v>
      </c>
      <c r="F238" s="802"/>
      <c r="G238" s="1263">
        <v>44946</v>
      </c>
      <c r="H238" s="1110"/>
      <c r="I238" s="802"/>
      <c r="J238" s="1263"/>
      <c r="K238" s="1110"/>
      <c r="L238" s="802"/>
      <c r="M238" s="1263"/>
      <c r="N238" s="1110"/>
      <c r="O238" s="802"/>
      <c r="P238" s="1263"/>
      <c r="Q238" s="1110"/>
      <c r="R238" s="802"/>
      <c r="S238" s="1263"/>
      <c r="T238" s="1110"/>
      <c r="U238" s="802"/>
      <c r="V238" s="1263"/>
      <c r="W238" s="1110"/>
      <c r="X238" s="802"/>
      <c r="Y238" s="1263"/>
      <c r="Z238" s="1110"/>
      <c r="AA238" s="802"/>
    </row>
    <row r="239" spans="2:27" ht="17.25" customHeight="1">
      <c r="B239" s="1111">
        <v>6</v>
      </c>
      <c r="C239" s="801" t="s">
        <v>1575</v>
      </c>
      <c r="D239" s="1110"/>
      <c r="E239" s="1203" t="s">
        <v>293</v>
      </c>
      <c r="F239" s="802"/>
      <c r="G239" s="1263">
        <v>44946</v>
      </c>
      <c r="H239" s="1110"/>
      <c r="I239" s="802"/>
      <c r="J239" s="1263"/>
      <c r="K239" s="1110"/>
      <c r="L239" s="802"/>
      <c r="M239" s="1263"/>
      <c r="N239" s="1110"/>
      <c r="O239" s="802"/>
      <c r="P239" s="1263"/>
      <c r="Q239" s="1110"/>
      <c r="R239" s="802"/>
      <c r="S239" s="1263"/>
      <c r="T239" s="1110"/>
      <c r="U239" s="802"/>
      <c r="V239" s="1263"/>
      <c r="W239" s="1110"/>
      <c r="X239" s="802"/>
      <c r="Y239" s="1263"/>
      <c r="Z239" s="1110"/>
      <c r="AA239" s="802"/>
    </row>
    <row r="240" spans="2:27" ht="17.25" customHeight="1">
      <c r="B240" s="1111">
        <v>7</v>
      </c>
      <c r="C240" s="801" t="s">
        <v>2673</v>
      </c>
      <c r="D240" s="1110"/>
      <c r="E240" s="1203" t="s">
        <v>293</v>
      </c>
      <c r="F240" s="802"/>
      <c r="G240" s="1263">
        <v>44678</v>
      </c>
      <c r="H240" s="1110"/>
      <c r="I240" s="802"/>
      <c r="J240" s="1263">
        <v>44744</v>
      </c>
      <c r="K240" s="1110"/>
      <c r="L240" s="802"/>
      <c r="M240" s="1263">
        <v>44946</v>
      </c>
      <c r="N240" s="1110"/>
      <c r="O240" s="802"/>
      <c r="P240" s="1263">
        <v>45205</v>
      </c>
      <c r="Q240" s="1110"/>
      <c r="R240" s="802"/>
      <c r="S240" s="1263"/>
      <c r="T240" s="1110"/>
      <c r="U240" s="802"/>
      <c r="V240" s="1263"/>
      <c r="W240" s="1110"/>
      <c r="X240" s="802"/>
      <c r="Y240" s="1263"/>
      <c r="Z240" s="1110"/>
      <c r="AA240" s="802"/>
    </row>
    <row r="241" spans="2:27" ht="17.25" customHeight="1">
      <c r="B241" s="1111">
        <v>8</v>
      </c>
      <c r="C241" s="801" t="s">
        <v>423</v>
      </c>
      <c r="D241" s="1110"/>
      <c r="E241" s="1203" t="s">
        <v>293</v>
      </c>
      <c r="F241" s="802"/>
      <c r="G241" s="1263">
        <v>44706</v>
      </c>
      <c r="H241" s="1110"/>
      <c r="I241" s="802"/>
      <c r="J241" s="1263">
        <v>44774</v>
      </c>
      <c r="K241" s="1110"/>
      <c r="L241" s="802"/>
      <c r="M241" s="1263"/>
      <c r="N241" s="1110"/>
      <c r="O241" s="802"/>
      <c r="P241" s="1263"/>
      <c r="Q241" s="1110"/>
      <c r="R241" s="802"/>
      <c r="S241" s="1263"/>
      <c r="T241" s="1110"/>
      <c r="U241" s="802"/>
      <c r="V241" s="1263"/>
      <c r="W241" s="1110"/>
      <c r="X241" s="802"/>
      <c r="Y241" s="1263"/>
      <c r="Z241" s="1110"/>
      <c r="AA241" s="802"/>
    </row>
    <row r="242" spans="2:27" ht="17.25" customHeight="1">
      <c r="B242" s="1111">
        <v>9</v>
      </c>
      <c r="C242" s="801" t="s">
        <v>1562</v>
      </c>
      <c r="D242" s="1110"/>
      <c r="E242" s="1203" t="s">
        <v>293</v>
      </c>
      <c r="F242" s="802"/>
      <c r="G242" s="1263">
        <v>44706</v>
      </c>
      <c r="H242" s="1110"/>
      <c r="I242" s="802"/>
      <c r="J242" s="1263">
        <v>44946</v>
      </c>
      <c r="K242" s="1110"/>
      <c r="L242" s="802"/>
      <c r="M242" s="1263"/>
      <c r="N242" s="1110"/>
      <c r="O242" s="802"/>
      <c r="P242" s="1263"/>
      <c r="Q242" s="1110"/>
      <c r="R242" s="802"/>
      <c r="S242" s="1263"/>
      <c r="T242" s="1110"/>
      <c r="U242" s="802"/>
      <c r="V242" s="1263"/>
      <c r="W242" s="1110"/>
      <c r="X242" s="802"/>
      <c r="Y242" s="1263"/>
      <c r="Z242" s="1110"/>
      <c r="AA242" s="802"/>
    </row>
    <row r="243" spans="2:27" ht="17.25" customHeight="1">
      <c r="B243" s="1111">
        <v>10</v>
      </c>
      <c r="C243" s="801" t="s">
        <v>1563</v>
      </c>
      <c r="D243" s="1110"/>
      <c r="E243" s="1203" t="s">
        <v>293</v>
      </c>
      <c r="F243" s="802"/>
      <c r="G243" s="1263">
        <v>44706</v>
      </c>
      <c r="H243" s="1110"/>
      <c r="I243" s="802"/>
      <c r="J243" s="1263">
        <v>44946</v>
      </c>
      <c r="K243" s="1110"/>
      <c r="L243" s="802"/>
      <c r="M243" s="1263"/>
      <c r="N243" s="1110"/>
      <c r="O243" s="802"/>
      <c r="P243" s="1263"/>
      <c r="Q243" s="1110"/>
      <c r="R243" s="802"/>
      <c r="S243" s="1263"/>
      <c r="T243" s="1110"/>
      <c r="U243" s="802"/>
      <c r="V243" s="1263"/>
      <c r="W243" s="1110"/>
      <c r="X243" s="802"/>
      <c r="Y243" s="1263"/>
      <c r="Z243" s="1110"/>
      <c r="AA243" s="802"/>
    </row>
    <row r="244" spans="2:27" ht="17.25" customHeight="1">
      <c r="B244" s="1111">
        <v>11</v>
      </c>
      <c r="C244" s="801" t="s">
        <v>1564</v>
      </c>
      <c r="D244" s="1110"/>
      <c r="E244" s="1203" t="s">
        <v>293</v>
      </c>
      <c r="F244" s="802"/>
      <c r="G244" s="1263">
        <v>44706</v>
      </c>
      <c r="H244" s="1110"/>
      <c r="I244" s="802"/>
      <c r="J244" s="1263">
        <v>44946</v>
      </c>
      <c r="K244" s="1110"/>
      <c r="L244" s="802"/>
      <c r="M244" s="1263"/>
      <c r="N244" s="1110"/>
      <c r="O244" s="802"/>
      <c r="P244" s="1263"/>
      <c r="Q244" s="1110"/>
      <c r="R244" s="802"/>
      <c r="S244" s="1263"/>
      <c r="T244" s="1110"/>
      <c r="U244" s="802"/>
      <c r="V244" s="1263"/>
      <c r="W244" s="1110"/>
      <c r="X244" s="802"/>
      <c r="Y244" s="1263"/>
      <c r="Z244" s="1110"/>
      <c r="AA244" s="802"/>
    </row>
    <row r="245" spans="2:27" ht="17.899999999999999" customHeight="1">
      <c r="B245" s="1111">
        <v>12</v>
      </c>
      <c r="C245" s="801" t="s">
        <v>1565</v>
      </c>
      <c r="D245" s="1110"/>
      <c r="E245" s="1203" t="s">
        <v>293</v>
      </c>
      <c r="F245" s="802"/>
      <c r="G245" s="1263">
        <v>44785</v>
      </c>
      <c r="H245" s="1110"/>
      <c r="I245" s="802"/>
      <c r="J245" s="1263">
        <v>44946</v>
      </c>
      <c r="K245" s="1110"/>
      <c r="L245" s="802"/>
      <c r="M245" s="1263"/>
      <c r="N245" s="1110"/>
      <c r="O245" s="802"/>
      <c r="P245" s="1263"/>
      <c r="Q245" s="1110"/>
      <c r="R245" s="802"/>
      <c r="S245" s="1263"/>
      <c r="T245" s="1110"/>
      <c r="U245" s="802"/>
      <c r="V245" s="1263"/>
      <c r="W245" s="1110"/>
      <c r="X245" s="802"/>
      <c r="Y245" s="1263"/>
      <c r="Z245" s="1110"/>
      <c r="AA245" s="802"/>
    </row>
    <row r="246" spans="2:27" ht="17.899999999999999" customHeight="1">
      <c r="B246" s="1111">
        <v>13</v>
      </c>
      <c r="C246" s="801" t="s">
        <v>459</v>
      </c>
      <c r="D246" s="1110"/>
      <c r="E246" s="1203" t="s">
        <v>293</v>
      </c>
      <c r="F246" s="802"/>
      <c r="G246" s="1263">
        <v>44785</v>
      </c>
      <c r="H246" s="1110"/>
      <c r="I246" s="802"/>
      <c r="J246" s="1263"/>
      <c r="K246" s="1110"/>
      <c r="L246" s="802"/>
      <c r="M246" s="1263"/>
      <c r="N246" s="1110"/>
      <c r="O246" s="802"/>
      <c r="P246" s="1263"/>
      <c r="Q246" s="1110"/>
      <c r="R246" s="802"/>
      <c r="S246" s="1263"/>
      <c r="T246" s="1110"/>
      <c r="U246" s="802"/>
      <c r="V246" s="1263"/>
      <c r="W246" s="1110"/>
      <c r="X246" s="802"/>
      <c r="Y246" s="1263"/>
      <c r="Z246" s="1110"/>
      <c r="AA246" s="802"/>
    </row>
    <row r="247" spans="2:27" ht="17.899999999999999" customHeight="1">
      <c r="B247" s="1111">
        <v>14</v>
      </c>
      <c r="C247" s="801" t="s">
        <v>460</v>
      </c>
      <c r="D247" s="1110"/>
      <c r="E247" s="1203" t="s">
        <v>293</v>
      </c>
      <c r="F247" s="802"/>
      <c r="G247" s="1263">
        <v>44785</v>
      </c>
      <c r="H247" s="1110"/>
      <c r="I247" s="802"/>
      <c r="J247" s="1263"/>
      <c r="K247" s="1110"/>
      <c r="L247" s="802"/>
      <c r="M247" s="1263"/>
      <c r="N247" s="1110"/>
      <c r="O247" s="802"/>
      <c r="P247" s="1263"/>
      <c r="Q247" s="1110"/>
      <c r="R247" s="802"/>
      <c r="S247" s="1263"/>
      <c r="T247" s="1110"/>
      <c r="U247" s="802"/>
      <c r="V247" s="1263"/>
      <c r="W247" s="1110"/>
      <c r="X247" s="802"/>
      <c r="Y247" s="1263"/>
      <c r="Z247" s="1110"/>
      <c r="AA247" s="802"/>
    </row>
    <row r="248" spans="2:27" ht="17.899999999999999" customHeight="1">
      <c r="B248" s="1111">
        <v>15</v>
      </c>
      <c r="C248" s="801" t="s">
        <v>461</v>
      </c>
      <c r="D248" s="1110"/>
      <c r="E248" s="1203" t="s">
        <v>293</v>
      </c>
      <c r="F248" s="802"/>
      <c r="G248" s="1263">
        <v>44785</v>
      </c>
      <c r="H248" s="1110"/>
      <c r="I248" s="802"/>
      <c r="J248" s="1263"/>
      <c r="K248" s="1110"/>
      <c r="L248" s="802"/>
      <c r="M248" s="1263"/>
      <c r="N248" s="1110"/>
      <c r="O248" s="802"/>
      <c r="P248" s="1263"/>
      <c r="Q248" s="1110"/>
      <c r="R248" s="802"/>
      <c r="S248" s="1263"/>
      <c r="T248" s="1110"/>
      <c r="U248" s="802"/>
      <c r="V248" s="1263"/>
      <c r="W248" s="1110"/>
      <c r="X248" s="802"/>
      <c r="Y248" s="1263"/>
      <c r="Z248" s="1110"/>
      <c r="AA248" s="802"/>
    </row>
    <row r="249" spans="2:27" ht="17.899999999999999" customHeight="1">
      <c r="B249" s="1111">
        <v>16</v>
      </c>
      <c r="C249" s="801" t="s">
        <v>1566</v>
      </c>
      <c r="D249" s="1110"/>
      <c r="E249" s="1203" t="s">
        <v>293</v>
      </c>
      <c r="F249" s="802"/>
      <c r="G249" s="1263">
        <v>44785</v>
      </c>
      <c r="H249" s="1110"/>
      <c r="I249" s="802"/>
      <c r="J249" s="1263">
        <v>44946</v>
      </c>
      <c r="K249" s="1110"/>
      <c r="L249" s="802"/>
      <c r="M249" s="1263"/>
      <c r="N249" s="1110"/>
      <c r="O249" s="802"/>
      <c r="P249" s="1263"/>
      <c r="Q249" s="1110"/>
      <c r="R249" s="802"/>
      <c r="S249" s="1263"/>
      <c r="T249" s="1110"/>
      <c r="U249" s="802"/>
      <c r="V249" s="1263"/>
      <c r="W249" s="1110"/>
      <c r="X249" s="802"/>
      <c r="Y249" s="1263"/>
      <c r="Z249" s="1110"/>
      <c r="AA249" s="802"/>
    </row>
    <row r="250" spans="2:27" ht="17.899999999999999" customHeight="1">
      <c r="B250" s="1111">
        <v>17</v>
      </c>
      <c r="C250" s="801" t="s">
        <v>479</v>
      </c>
      <c r="D250" s="1110"/>
      <c r="E250" s="1203" t="s">
        <v>293</v>
      </c>
      <c r="F250" s="802"/>
      <c r="G250" s="1263">
        <v>44793</v>
      </c>
      <c r="H250" s="1110"/>
      <c r="I250" s="802"/>
      <c r="J250" s="1263"/>
      <c r="K250" s="1110"/>
      <c r="L250" s="802"/>
      <c r="M250" s="1263"/>
      <c r="N250" s="1110"/>
      <c r="O250" s="802"/>
      <c r="P250" s="1263"/>
      <c r="Q250" s="1110"/>
      <c r="R250" s="802"/>
      <c r="S250" s="1263"/>
      <c r="T250" s="1110"/>
      <c r="U250" s="802"/>
      <c r="V250" s="1263"/>
      <c r="W250" s="1110"/>
      <c r="X250" s="802"/>
      <c r="Y250" s="1263"/>
      <c r="Z250" s="1110"/>
      <c r="AA250" s="802"/>
    </row>
    <row r="251" spans="2:27" ht="17.899999999999999" customHeight="1">
      <c r="B251" s="1111">
        <v>18</v>
      </c>
      <c r="C251" s="801" t="s">
        <v>482</v>
      </c>
      <c r="D251" s="1110"/>
      <c r="E251" s="1203" t="s">
        <v>293</v>
      </c>
      <c r="F251" s="802"/>
      <c r="G251" s="1263">
        <v>44793</v>
      </c>
      <c r="H251" s="1110"/>
      <c r="I251" s="802"/>
      <c r="J251" s="1263"/>
      <c r="K251" s="1110"/>
      <c r="L251" s="802"/>
      <c r="M251" s="1263"/>
      <c r="N251" s="1110"/>
      <c r="O251" s="802"/>
      <c r="P251" s="1263"/>
      <c r="Q251" s="1110"/>
      <c r="R251" s="802"/>
      <c r="S251" s="1263"/>
      <c r="T251" s="1110"/>
      <c r="U251" s="802"/>
      <c r="V251" s="1263"/>
      <c r="W251" s="1110"/>
      <c r="X251" s="802"/>
      <c r="Y251" s="1263"/>
      <c r="Z251" s="1110"/>
      <c r="AA251" s="802"/>
    </row>
    <row r="252" spans="2:27" ht="17.899999999999999" customHeight="1">
      <c r="B252" s="1111">
        <v>19</v>
      </c>
      <c r="C252" s="801" t="s">
        <v>481</v>
      </c>
      <c r="D252" s="1110"/>
      <c r="E252" s="1203" t="s">
        <v>293</v>
      </c>
      <c r="F252" s="802"/>
      <c r="G252" s="1263">
        <v>44793</v>
      </c>
      <c r="H252" s="1110"/>
      <c r="I252" s="802"/>
      <c r="J252" s="1263"/>
      <c r="K252" s="1110"/>
      <c r="L252" s="802"/>
      <c r="M252" s="1263"/>
      <c r="N252" s="1110"/>
      <c r="O252" s="802"/>
      <c r="P252" s="1263"/>
      <c r="Q252" s="1110"/>
      <c r="R252" s="802"/>
      <c r="S252" s="1263"/>
      <c r="T252" s="1110"/>
      <c r="U252" s="802"/>
      <c r="V252" s="1263"/>
      <c r="W252" s="1110"/>
      <c r="X252" s="802"/>
      <c r="Y252" s="1263"/>
      <c r="Z252" s="1110"/>
      <c r="AA252" s="802"/>
    </row>
    <row r="253" spans="2:27" ht="17.899999999999999" customHeight="1">
      <c r="B253" s="1111">
        <v>20</v>
      </c>
      <c r="C253" s="801" t="s">
        <v>480</v>
      </c>
      <c r="D253" s="1110"/>
      <c r="E253" s="1203" t="s">
        <v>293</v>
      </c>
      <c r="F253" s="802"/>
      <c r="G253" s="1263">
        <v>44793</v>
      </c>
      <c r="H253" s="1110"/>
      <c r="I253" s="802"/>
      <c r="J253" s="1263"/>
      <c r="K253" s="1110"/>
      <c r="L253" s="802"/>
      <c r="M253" s="1263"/>
      <c r="N253" s="1110"/>
      <c r="O253" s="802"/>
      <c r="P253" s="1263"/>
      <c r="Q253" s="1110"/>
      <c r="R253" s="802"/>
      <c r="S253" s="1263"/>
      <c r="T253" s="1110"/>
      <c r="U253" s="802"/>
      <c r="V253" s="1263"/>
      <c r="W253" s="1110"/>
      <c r="X253" s="802"/>
      <c r="Y253" s="1263"/>
      <c r="Z253" s="1110"/>
      <c r="AA253" s="802"/>
    </row>
    <row r="254" spans="2:27" ht="17.899999999999999" customHeight="1">
      <c r="B254" s="1111">
        <v>21</v>
      </c>
      <c r="C254" s="801" t="s">
        <v>2469</v>
      </c>
      <c r="D254" s="1110"/>
      <c r="E254" s="1203" t="s">
        <v>293</v>
      </c>
      <c r="F254" s="802"/>
      <c r="G254" s="1263">
        <v>45125</v>
      </c>
      <c r="H254" s="1110"/>
      <c r="I254" s="802"/>
      <c r="J254" s="1263"/>
      <c r="K254" s="1110"/>
      <c r="L254" s="802"/>
      <c r="M254" s="1263"/>
      <c r="N254" s="1110"/>
      <c r="O254" s="802"/>
      <c r="P254" s="1263"/>
      <c r="Q254" s="1110"/>
      <c r="R254" s="802"/>
      <c r="S254" s="1263"/>
      <c r="T254" s="1110"/>
      <c r="U254" s="802"/>
      <c r="V254" s="1263"/>
      <c r="W254" s="1110"/>
      <c r="X254" s="802"/>
      <c r="Y254" s="1263"/>
      <c r="Z254" s="1110"/>
      <c r="AA254" s="802"/>
    </row>
    <row r="255" spans="2:27" ht="17.899999999999999" customHeight="1">
      <c r="B255" s="1111">
        <v>22</v>
      </c>
      <c r="C255" s="801" t="s">
        <v>2470</v>
      </c>
      <c r="D255" s="1110"/>
      <c r="E255" s="1203" t="s">
        <v>293</v>
      </c>
      <c r="F255" s="802"/>
      <c r="G255" s="1263">
        <v>45125</v>
      </c>
      <c r="H255" s="1110"/>
      <c r="I255" s="802"/>
      <c r="J255" s="1263"/>
      <c r="K255" s="1110"/>
      <c r="L255" s="802"/>
      <c r="M255" s="1263"/>
      <c r="N255" s="1110"/>
      <c r="O255" s="802"/>
      <c r="P255" s="1263"/>
      <c r="Q255" s="1110"/>
      <c r="R255" s="802"/>
      <c r="S255" s="1263"/>
      <c r="T255" s="1110"/>
      <c r="U255" s="802"/>
      <c r="V255" s="1263"/>
      <c r="W255" s="1110"/>
      <c r="X255" s="802"/>
      <c r="Y255" s="1263"/>
      <c r="Z255" s="1110"/>
      <c r="AA255" s="802"/>
    </row>
    <row r="256" spans="2:27" ht="17.899999999999999" customHeight="1">
      <c r="B256" s="1111"/>
      <c r="C256" s="801"/>
      <c r="D256" s="1110"/>
      <c r="E256" s="1110"/>
      <c r="F256" s="802"/>
      <c r="G256" s="1263"/>
      <c r="H256" s="1110"/>
      <c r="I256" s="802"/>
      <c r="J256" s="1263"/>
      <c r="K256" s="1110"/>
      <c r="L256" s="802"/>
      <c r="M256" s="1263"/>
      <c r="N256" s="1110"/>
      <c r="O256" s="802"/>
      <c r="P256" s="1263"/>
      <c r="Q256" s="1110"/>
      <c r="R256" s="802"/>
      <c r="S256" s="1263"/>
      <c r="T256" s="1110"/>
      <c r="U256" s="802"/>
      <c r="V256" s="1263"/>
      <c r="W256" s="1110"/>
      <c r="X256" s="802"/>
      <c r="Y256" s="1263"/>
      <c r="Z256" s="1110"/>
      <c r="AA256" s="802"/>
    </row>
    <row r="257" spans="2:27" ht="17.899999999999999" customHeight="1">
      <c r="B257" s="1549" t="s">
        <v>358</v>
      </c>
      <c r="C257" s="1550"/>
      <c r="D257" s="1551"/>
      <c r="E257" s="1110"/>
      <c r="F257" s="802"/>
      <c r="G257" s="1263"/>
      <c r="H257" s="1110"/>
      <c r="I257" s="802"/>
      <c r="J257" s="1263"/>
      <c r="K257" s="1110"/>
      <c r="L257" s="802"/>
      <c r="M257" s="1263"/>
      <c r="N257" s="1110"/>
      <c r="O257" s="802"/>
      <c r="P257" s="1263"/>
      <c r="Q257" s="1110"/>
      <c r="R257" s="802"/>
      <c r="S257" s="1263"/>
      <c r="T257" s="1110"/>
      <c r="U257" s="802"/>
      <c r="V257" s="1263"/>
      <c r="W257" s="1110"/>
      <c r="X257" s="802"/>
      <c r="Y257" s="1263"/>
      <c r="Z257" s="1110"/>
      <c r="AA257" s="802"/>
    </row>
    <row r="258" spans="2:27" ht="17.899999999999999" customHeight="1">
      <c r="B258" s="1111">
        <v>1</v>
      </c>
      <c r="C258" s="801" t="s">
        <v>359</v>
      </c>
      <c r="D258" s="1110" t="s">
        <v>2944</v>
      </c>
      <c r="E258" s="1203" t="s">
        <v>293</v>
      </c>
      <c r="F258" s="802"/>
      <c r="G258" s="1263">
        <v>44758</v>
      </c>
      <c r="H258" s="1110"/>
      <c r="I258" s="802"/>
      <c r="J258" s="1263"/>
      <c r="K258" s="1110"/>
      <c r="L258" s="802"/>
      <c r="M258" s="1263"/>
      <c r="N258" s="1110"/>
      <c r="O258" s="802"/>
      <c r="P258" s="1263"/>
      <c r="Q258" s="1110"/>
      <c r="R258" s="802"/>
      <c r="S258" s="1263"/>
      <c r="T258" s="1110"/>
      <c r="U258" s="802"/>
      <c r="V258" s="1263"/>
      <c r="W258" s="1110"/>
      <c r="X258" s="802"/>
      <c r="Y258" s="1263"/>
      <c r="Z258" s="1110"/>
      <c r="AA258" s="802"/>
    </row>
    <row r="259" spans="2:27" ht="17.899999999999999" customHeight="1">
      <c r="B259" s="1111">
        <v>2</v>
      </c>
      <c r="C259" s="801" t="s">
        <v>2272</v>
      </c>
      <c r="D259" s="1110"/>
      <c r="E259" s="1203" t="s">
        <v>293</v>
      </c>
      <c r="F259" s="802"/>
      <c r="G259" s="1263">
        <v>44779</v>
      </c>
      <c r="H259" s="1110"/>
      <c r="I259" s="802"/>
      <c r="J259" s="1263">
        <v>44815</v>
      </c>
      <c r="K259" s="1110"/>
      <c r="L259" s="802"/>
      <c r="M259" s="1263">
        <v>45009</v>
      </c>
      <c r="N259" s="1110"/>
      <c r="O259" s="802"/>
      <c r="P259" s="1263"/>
      <c r="Q259" s="1110"/>
      <c r="R259" s="802"/>
      <c r="S259" s="1263"/>
      <c r="T259" s="1110"/>
      <c r="U259" s="802"/>
      <c r="V259" s="1263"/>
      <c r="W259" s="1110"/>
      <c r="X259" s="802"/>
      <c r="Y259" s="1263"/>
      <c r="Z259" s="1110"/>
      <c r="AA259" s="802"/>
    </row>
    <row r="260" spans="2:27" ht="17.899999999999999" customHeight="1">
      <c r="B260" s="1111">
        <v>3</v>
      </c>
      <c r="C260" s="801" t="s">
        <v>604</v>
      </c>
      <c r="D260" s="1110"/>
      <c r="E260" s="1203" t="s">
        <v>293</v>
      </c>
      <c r="F260" s="802"/>
      <c r="G260" s="1263">
        <v>44779</v>
      </c>
      <c r="H260" s="1110"/>
      <c r="I260" s="802"/>
      <c r="J260" s="1263">
        <v>44815</v>
      </c>
      <c r="K260" s="1110"/>
      <c r="L260" s="802"/>
      <c r="M260" s="1263"/>
      <c r="N260" s="1110"/>
      <c r="O260" s="802"/>
      <c r="P260" s="1263"/>
      <c r="Q260" s="1110"/>
      <c r="R260" s="802"/>
      <c r="S260" s="1263"/>
      <c r="T260" s="1110"/>
      <c r="U260" s="802"/>
      <c r="V260" s="1263"/>
      <c r="W260" s="1110"/>
      <c r="X260" s="802"/>
      <c r="Y260" s="1263"/>
      <c r="Z260" s="1110"/>
      <c r="AA260" s="802"/>
    </row>
    <row r="261" spans="2:27" ht="17.899999999999999" customHeight="1">
      <c r="B261" s="1111">
        <v>4</v>
      </c>
      <c r="C261" s="801" t="s">
        <v>605</v>
      </c>
      <c r="D261" s="1110"/>
      <c r="E261" s="1203" t="s">
        <v>293</v>
      </c>
      <c r="F261" s="802"/>
      <c r="G261" s="1263">
        <v>44779</v>
      </c>
      <c r="H261" s="1110"/>
      <c r="I261" s="802"/>
      <c r="J261" s="1263">
        <v>44815</v>
      </c>
      <c r="K261" s="1110"/>
      <c r="L261" s="802"/>
      <c r="M261" s="1263"/>
      <c r="N261" s="1110"/>
      <c r="O261" s="802"/>
      <c r="P261" s="1263"/>
      <c r="Q261" s="1110"/>
      <c r="R261" s="802"/>
      <c r="S261" s="1263"/>
      <c r="T261" s="1110"/>
      <c r="U261" s="802"/>
      <c r="V261" s="1263"/>
      <c r="W261" s="1110"/>
      <c r="X261" s="802"/>
      <c r="Y261" s="1263"/>
      <c r="Z261" s="1110"/>
      <c r="AA261" s="802"/>
    </row>
    <row r="262" spans="2:27" ht="17.899999999999999" customHeight="1">
      <c r="B262" s="1111">
        <v>5</v>
      </c>
      <c r="C262" s="801" t="s">
        <v>2275</v>
      </c>
      <c r="D262" s="1110"/>
      <c r="E262" s="1203" t="s">
        <v>293</v>
      </c>
      <c r="F262" s="802"/>
      <c r="G262" s="1263">
        <v>44779</v>
      </c>
      <c r="H262" s="1110"/>
      <c r="I262" s="802"/>
      <c r="J262" s="1263">
        <v>44815</v>
      </c>
      <c r="K262" s="1110"/>
      <c r="L262" s="802"/>
      <c r="M262" s="1263">
        <v>45009</v>
      </c>
      <c r="N262" s="1110"/>
      <c r="O262" s="802"/>
      <c r="P262" s="1263"/>
      <c r="Q262" s="1110"/>
      <c r="R262" s="802"/>
      <c r="S262" s="1263"/>
      <c r="T262" s="1110"/>
      <c r="U262" s="802"/>
      <c r="V262" s="1263"/>
      <c r="W262" s="1110"/>
      <c r="X262" s="802"/>
      <c r="Y262" s="1263"/>
      <c r="Z262" s="1110"/>
      <c r="AA262" s="802"/>
    </row>
    <row r="263" spans="2:27" ht="17.899999999999999" customHeight="1">
      <c r="B263" s="1111">
        <v>6</v>
      </c>
      <c r="C263" s="801" t="s">
        <v>2274</v>
      </c>
      <c r="D263" s="1110"/>
      <c r="E263" s="1203" t="s">
        <v>293</v>
      </c>
      <c r="F263" s="802"/>
      <c r="G263" s="1263">
        <v>44800</v>
      </c>
      <c r="H263" s="1110"/>
      <c r="I263" s="802"/>
      <c r="J263" s="1263">
        <v>45009</v>
      </c>
      <c r="K263" s="1110"/>
      <c r="L263" s="802"/>
      <c r="M263" s="1263"/>
      <c r="N263" s="1110"/>
      <c r="O263" s="802"/>
      <c r="P263" s="1263"/>
      <c r="Q263" s="1110"/>
      <c r="R263" s="802"/>
      <c r="S263" s="1263"/>
      <c r="T263" s="1110"/>
      <c r="U263" s="802"/>
      <c r="V263" s="1263"/>
      <c r="W263" s="1110"/>
      <c r="X263" s="802"/>
      <c r="Y263" s="1263"/>
      <c r="Z263" s="1110"/>
      <c r="AA263" s="802"/>
    </row>
    <row r="264" spans="2:27" ht="17.899999999999999" customHeight="1">
      <c r="B264" s="1111">
        <v>7</v>
      </c>
      <c r="C264" s="801" t="s">
        <v>2273</v>
      </c>
      <c r="D264" s="1110"/>
      <c r="E264" s="1203" t="s">
        <v>293</v>
      </c>
      <c r="F264" s="802"/>
      <c r="G264" s="1263">
        <v>44800</v>
      </c>
      <c r="H264" s="1110"/>
      <c r="I264" s="802"/>
      <c r="J264" s="1263">
        <v>45009</v>
      </c>
      <c r="K264" s="1110"/>
      <c r="L264" s="802"/>
      <c r="M264" s="1263"/>
      <c r="N264" s="1110"/>
      <c r="O264" s="802"/>
      <c r="P264" s="1263"/>
      <c r="Q264" s="1110"/>
      <c r="R264" s="802"/>
      <c r="S264" s="1263"/>
      <c r="T264" s="1110"/>
      <c r="U264" s="802"/>
      <c r="V264" s="1263"/>
      <c r="W264" s="1110"/>
      <c r="X264" s="802"/>
      <c r="Y264" s="1263"/>
      <c r="Z264" s="1110"/>
      <c r="AA264" s="802"/>
    </row>
    <row r="265" spans="2:27" ht="17.899999999999999" customHeight="1">
      <c r="B265" s="1111">
        <v>8</v>
      </c>
      <c r="C265" s="801" t="s">
        <v>552</v>
      </c>
      <c r="D265" s="1110"/>
      <c r="E265" s="1203" t="s">
        <v>293</v>
      </c>
      <c r="F265" s="802"/>
      <c r="G265" s="1263">
        <v>44800</v>
      </c>
      <c r="H265" s="1110"/>
      <c r="I265" s="802"/>
      <c r="J265" s="1263"/>
      <c r="K265" s="1110"/>
      <c r="L265" s="802"/>
      <c r="M265" s="1263"/>
      <c r="N265" s="1110"/>
      <c r="O265" s="802"/>
      <c r="P265" s="1263"/>
      <c r="Q265" s="1110"/>
      <c r="R265" s="802"/>
      <c r="S265" s="1263"/>
      <c r="T265" s="1110"/>
      <c r="U265" s="802"/>
      <c r="V265" s="1263"/>
      <c r="W265" s="1110"/>
      <c r="X265" s="802"/>
      <c r="Y265" s="1263"/>
      <c r="Z265" s="1110"/>
      <c r="AA265" s="802"/>
    </row>
    <row r="266" spans="2:27" ht="17.899999999999999" customHeight="1">
      <c r="B266" s="1111">
        <v>9</v>
      </c>
      <c r="C266" s="801" t="s">
        <v>2945</v>
      </c>
      <c r="D266" s="1110"/>
      <c r="E266" s="1203" t="s">
        <v>293</v>
      </c>
      <c r="F266" s="802"/>
      <c r="G266" s="1263">
        <v>44815</v>
      </c>
      <c r="H266" s="1110"/>
      <c r="I266" s="802"/>
      <c r="J266" s="1263">
        <v>45009</v>
      </c>
      <c r="K266" s="1110"/>
      <c r="L266" s="802"/>
      <c r="M266" s="1263">
        <v>45269</v>
      </c>
      <c r="N266" s="1110"/>
      <c r="O266" s="802" t="s">
        <v>362</v>
      </c>
      <c r="P266" s="1263">
        <v>45205</v>
      </c>
      <c r="Q266" s="1110"/>
      <c r="R266" s="802"/>
      <c r="S266" s="1263">
        <v>45259</v>
      </c>
      <c r="T266" s="1110"/>
      <c r="U266" s="802"/>
      <c r="V266" s="1263"/>
      <c r="W266" s="1110"/>
      <c r="X266" s="802"/>
      <c r="Y266" s="1263"/>
      <c r="Z266" s="1110"/>
      <c r="AA266" s="802"/>
    </row>
    <row r="267" spans="2:27" ht="17.899999999999999" customHeight="1">
      <c r="B267" s="1111">
        <v>10</v>
      </c>
      <c r="C267" s="801" t="s">
        <v>2946</v>
      </c>
      <c r="D267" s="1110"/>
      <c r="E267" s="1203" t="s">
        <v>293</v>
      </c>
      <c r="F267" s="802"/>
      <c r="G267" s="1263">
        <v>44815</v>
      </c>
      <c r="H267" s="1110"/>
      <c r="I267" s="802"/>
      <c r="J267" s="1263">
        <v>45269</v>
      </c>
      <c r="K267" s="1110"/>
      <c r="L267" s="802"/>
      <c r="M267" s="1263"/>
      <c r="N267" s="1110"/>
      <c r="O267" s="802"/>
      <c r="P267" s="1263"/>
      <c r="Q267" s="1110"/>
      <c r="R267" s="802"/>
      <c r="S267" s="1263"/>
      <c r="T267" s="1110"/>
      <c r="U267" s="802"/>
      <c r="V267" s="1263"/>
      <c r="W267" s="1110"/>
      <c r="X267" s="802"/>
      <c r="Y267" s="1263"/>
      <c r="Z267" s="1110"/>
      <c r="AA267" s="802"/>
    </row>
    <row r="268" spans="2:27" ht="17.899999999999999" customHeight="1">
      <c r="B268" s="1111">
        <v>11</v>
      </c>
      <c r="C268" s="801" t="s">
        <v>2671</v>
      </c>
      <c r="D268" s="1110"/>
      <c r="E268" s="1203" t="s">
        <v>293</v>
      </c>
      <c r="F268" s="802"/>
      <c r="G268" s="1263">
        <v>44815</v>
      </c>
      <c r="H268" s="1110"/>
      <c r="I268" s="802"/>
      <c r="J268" s="1263">
        <v>45009</v>
      </c>
      <c r="K268" s="1110"/>
      <c r="L268" s="802"/>
      <c r="M268" s="1263"/>
      <c r="N268" s="1110"/>
      <c r="O268" s="802" t="s">
        <v>362</v>
      </c>
      <c r="P268" s="1263">
        <v>45205</v>
      </c>
      <c r="Q268" s="1110"/>
      <c r="R268" s="802"/>
      <c r="S268" s="1263"/>
      <c r="T268" s="1110"/>
      <c r="U268" s="802"/>
      <c r="V268" s="1263"/>
      <c r="W268" s="1110"/>
      <c r="X268" s="802"/>
      <c r="Y268" s="1263"/>
      <c r="Z268" s="1110"/>
      <c r="AA268" s="802"/>
    </row>
    <row r="269" spans="2:27" ht="17.899999999999999" customHeight="1">
      <c r="B269" s="1111">
        <v>12</v>
      </c>
      <c r="C269" s="801" t="s">
        <v>2947</v>
      </c>
      <c r="D269" s="1110"/>
      <c r="E269" s="1203" t="s">
        <v>293</v>
      </c>
      <c r="F269" s="802"/>
      <c r="G269" s="1263">
        <v>44815</v>
      </c>
      <c r="H269" s="1110"/>
      <c r="I269" s="802"/>
      <c r="J269" s="1263">
        <v>45269</v>
      </c>
      <c r="K269" s="1110"/>
      <c r="L269" s="802"/>
      <c r="M269" s="1263">
        <v>45259</v>
      </c>
      <c r="N269" s="1110"/>
      <c r="O269" s="802"/>
      <c r="P269" s="1263"/>
      <c r="Q269" s="1110"/>
      <c r="R269" s="802"/>
      <c r="S269" s="1263"/>
      <c r="T269" s="1110"/>
      <c r="U269" s="802"/>
      <c r="V269" s="1263"/>
      <c r="W269" s="1110"/>
      <c r="X269" s="802"/>
      <c r="Y269" s="1263"/>
      <c r="Z269" s="1110"/>
      <c r="AA269" s="802"/>
    </row>
    <row r="270" spans="2:27" ht="17.899999999999999" customHeight="1">
      <c r="B270" s="1111">
        <v>13</v>
      </c>
      <c r="C270" s="801" t="s">
        <v>2948</v>
      </c>
      <c r="D270" s="1110"/>
      <c r="E270" s="1203" t="s">
        <v>293</v>
      </c>
      <c r="F270" s="802"/>
      <c r="G270" s="1263">
        <v>44815</v>
      </c>
      <c r="H270" s="1110"/>
      <c r="I270" s="802"/>
      <c r="J270" s="1263">
        <v>45269</v>
      </c>
      <c r="K270" s="1110"/>
      <c r="L270" s="802"/>
      <c r="M270" s="1263">
        <v>45259</v>
      </c>
      <c r="N270" s="1110"/>
      <c r="O270" s="802"/>
      <c r="P270" s="1263"/>
      <c r="Q270" s="1110"/>
      <c r="R270" s="802"/>
      <c r="S270" s="1263"/>
      <c r="T270" s="1110"/>
      <c r="U270" s="802"/>
      <c r="V270" s="1263"/>
      <c r="W270" s="1110"/>
      <c r="X270" s="802"/>
      <c r="Y270" s="1263"/>
      <c r="Z270" s="1110"/>
      <c r="AA270" s="802"/>
    </row>
    <row r="271" spans="2:27" ht="17.899999999999999" customHeight="1">
      <c r="B271" s="1111">
        <v>14</v>
      </c>
      <c r="C271" s="801" t="s">
        <v>2949</v>
      </c>
      <c r="D271" s="1110"/>
      <c r="E271" s="1203" t="s">
        <v>293</v>
      </c>
      <c r="F271" s="802"/>
      <c r="G271" s="1263">
        <v>44815</v>
      </c>
      <c r="H271" s="1110"/>
      <c r="I271" s="802"/>
      <c r="J271" s="1263">
        <v>45269</v>
      </c>
      <c r="K271" s="1110"/>
      <c r="L271" s="802"/>
      <c r="M271" s="1263"/>
      <c r="N271" s="1110"/>
      <c r="O271" s="802"/>
      <c r="P271" s="1263"/>
      <c r="Q271" s="1110"/>
      <c r="R271" s="802"/>
      <c r="S271" s="1263"/>
      <c r="T271" s="1110"/>
      <c r="U271" s="802"/>
      <c r="V271" s="1263"/>
      <c r="W271" s="1110"/>
      <c r="X271" s="802"/>
      <c r="Y271" s="1263"/>
      <c r="Z271" s="1110"/>
      <c r="AA271" s="802"/>
    </row>
    <row r="272" spans="2:27" ht="17.899999999999999" customHeight="1">
      <c r="B272" s="1111">
        <v>15</v>
      </c>
      <c r="C272" s="801" t="s">
        <v>1714</v>
      </c>
      <c r="D272" s="1110"/>
      <c r="E272" s="1203" t="s">
        <v>293</v>
      </c>
      <c r="F272" s="802"/>
      <c r="G272" s="1263" t="s">
        <v>362</v>
      </c>
      <c r="H272" s="1110"/>
      <c r="I272" s="802" t="s">
        <v>362</v>
      </c>
      <c r="J272" s="1263">
        <v>44976</v>
      </c>
      <c r="K272" s="1110"/>
      <c r="L272" s="802"/>
      <c r="M272" s="1263"/>
      <c r="N272" s="1110"/>
      <c r="O272" s="802"/>
      <c r="P272" s="1263"/>
      <c r="Q272" s="1110"/>
      <c r="R272" s="802"/>
      <c r="S272" s="1263"/>
      <c r="T272" s="1110"/>
      <c r="U272" s="802"/>
      <c r="V272" s="1263"/>
      <c r="W272" s="1110"/>
      <c r="X272" s="802"/>
      <c r="Y272" s="1263"/>
      <c r="Z272" s="1110"/>
      <c r="AA272" s="802"/>
    </row>
    <row r="273" spans="2:27" ht="17.899999999999999" customHeight="1">
      <c r="B273" s="1111">
        <v>16</v>
      </c>
      <c r="C273" s="801" t="s">
        <v>1715</v>
      </c>
      <c r="D273" s="1110"/>
      <c r="E273" s="1203" t="s">
        <v>293</v>
      </c>
      <c r="F273" s="802"/>
      <c r="G273" s="1263" t="s">
        <v>362</v>
      </c>
      <c r="H273" s="1110"/>
      <c r="I273" s="802" t="s">
        <v>362</v>
      </c>
      <c r="J273" s="1263">
        <v>44976</v>
      </c>
      <c r="K273" s="1110"/>
      <c r="L273" s="802"/>
      <c r="M273" s="1263"/>
      <c r="N273" s="1110"/>
      <c r="O273" s="802"/>
      <c r="P273" s="1263"/>
      <c r="Q273" s="1110"/>
      <c r="R273" s="802"/>
      <c r="S273" s="1263"/>
      <c r="T273" s="1110"/>
      <c r="U273" s="802"/>
      <c r="V273" s="1263"/>
      <c r="W273" s="1110"/>
      <c r="X273" s="802"/>
      <c r="Y273" s="1263"/>
      <c r="Z273" s="1110"/>
      <c r="AA273" s="802"/>
    </row>
    <row r="274" spans="2:27" ht="17.899999999999999" customHeight="1">
      <c r="B274" s="1111">
        <v>17</v>
      </c>
      <c r="C274" s="801" t="s">
        <v>1716</v>
      </c>
      <c r="D274" s="1110"/>
      <c r="E274" s="1203" t="s">
        <v>293</v>
      </c>
      <c r="F274" s="802"/>
      <c r="G274" s="1263" t="s">
        <v>362</v>
      </c>
      <c r="H274" s="1110"/>
      <c r="I274" s="802" t="s">
        <v>362</v>
      </c>
      <c r="J274" s="1263">
        <v>44976</v>
      </c>
      <c r="K274" s="1110"/>
      <c r="L274" s="802"/>
      <c r="M274" s="1263"/>
      <c r="N274" s="1110"/>
      <c r="O274" s="802"/>
      <c r="P274" s="1263"/>
      <c r="Q274" s="1110"/>
      <c r="R274" s="802"/>
      <c r="S274" s="1263"/>
      <c r="T274" s="1110"/>
      <c r="U274" s="802"/>
      <c r="V274" s="1263"/>
      <c r="W274" s="1110"/>
      <c r="X274" s="802"/>
      <c r="Y274" s="1263"/>
      <c r="Z274" s="1110"/>
      <c r="AA274" s="802"/>
    </row>
    <row r="275" spans="2:27" ht="17.899999999999999" customHeight="1">
      <c r="B275" s="1111">
        <v>18</v>
      </c>
      <c r="C275" s="801" t="s">
        <v>1717</v>
      </c>
      <c r="D275" s="1110"/>
      <c r="E275" s="1203" t="s">
        <v>293</v>
      </c>
      <c r="F275" s="802"/>
      <c r="G275" s="1263" t="s">
        <v>362</v>
      </c>
      <c r="H275" s="1110"/>
      <c r="I275" s="802" t="s">
        <v>362</v>
      </c>
      <c r="J275" s="1263">
        <v>44976</v>
      </c>
      <c r="K275" s="1110"/>
      <c r="L275" s="802"/>
      <c r="M275" s="1263"/>
      <c r="N275" s="1110"/>
      <c r="O275" s="802"/>
      <c r="P275" s="1263"/>
      <c r="Q275" s="1110"/>
      <c r="R275" s="802"/>
      <c r="S275" s="1263"/>
      <c r="T275" s="1110"/>
      <c r="U275" s="802"/>
      <c r="V275" s="1263"/>
      <c r="W275" s="1110"/>
      <c r="X275" s="802"/>
      <c r="Y275" s="1263"/>
      <c r="Z275" s="1110"/>
      <c r="AA275" s="802"/>
    </row>
    <row r="276" spans="2:27" ht="17.899999999999999" customHeight="1">
      <c r="B276" s="1111">
        <v>19</v>
      </c>
      <c r="C276" s="801" t="s">
        <v>1718</v>
      </c>
      <c r="D276" s="1110"/>
      <c r="E276" s="1203" t="s">
        <v>293</v>
      </c>
      <c r="F276" s="802"/>
      <c r="G276" s="1263" t="s">
        <v>362</v>
      </c>
      <c r="H276" s="1110"/>
      <c r="I276" s="802" t="s">
        <v>362</v>
      </c>
      <c r="J276" s="1263">
        <v>44976</v>
      </c>
      <c r="K276" s="1110"/>
      <c r="L276" s="802"/>
      <c r="M276" s="1263"/>
      <c r="N276" s="1110"/>
      <c r="O276" s="802"/>
      <c r="P276" s="1263"/>
      <c r="Q276" s="1110"/>
      <c r="R276" s="802"/>
      <c r="S276" s="1263"/>
      <c r="T276" s="1110"/>
      <c r="U276" s="802"/>
      <c r="V276" s="1263"/>
      <c r="W276" s="1110"/>
      <c r="X276" s="802"/>
      <c r="Y276" s="1263"/>
      <c r="Z276" s="1110"/>
      <c r="AA276" s="802"/>
    </row>
    <row r="277" spans="2:27" ht="17.899999999999999" customHeight="1">
      <c r="B277" s="1111">
        <v>20</v>
      </c>
      <c r="C277" s="801" t="s">
        <v>1719</v>
      </c>
      <c r="D277" s="1110"/>
      <c r="E277" s="1203" t="s">
        <v>293</v>
      </c>
      <c r="F277" s="802"/>
      <c r="G277" s="1263" t="s">
        <v>362</v>
      </c>
      <c r="H277" s="1110"/>
      <c r="I277" s="802" t="s">
        <v>362</v>
      </c>
      <c r="J277" s="1263">
        <v>44976</v>
      </c>
      <c r="K277" s="1110"/>
      <c r="L277" s="802"/>
      <c r="M277" s="1263"/>
      <c r="N277" s="1110"/>
      <c r="O277" s="802"/>
      <c r="P277" s="1263"/>
      <c r="Q277" s="1110"/>
      <c r="R277" s="802"/>
      <c r="S277" s="1263"/>
      <c r="T277" s="1110"/>
      <c r="U277" s="802"/>
      <c r="V277" s="1263"/>
      <c r="W277" s="1110"/>
      <c r="X277" s="802"/>
      <c r="Y277" s="1263"/>
      <c r="Z277" s="1110"/>
      <c r="AA277" s="802"/>
    </row>
    <row r="278" spans="2:27" ht="17.899999999999999" customHeight="1">
      <c r="B278" s="1111">
        <v>21</v>
      </c>
      <c r="C278" s="801" t="s">
        <v>1720</v>
      </c>
      <c r="D278" s="1110"/>
      <c r="E278" s="1203" t="s">
        <v>293</v>
      </c>
      <c r="F278" s="802"/>
      <c r="G278" s="1263" t="s">
        <v>362</v>
      </c>
      <c r="H278" s="1110"/>
      <c r="I278" s="802" t="s">
        <v>362</v>
      </c>
      <c r="J278" s="1263">
        <v>44976</v>
      </c>
      <c r="K278" s="1110"/>
      <c r="L278" s="802"/>
      <c r="M278" s="1263"/>
      <c r="N278" s="1110"/>
      <c r="O278" s="802"/>
      <c r="P278" s="1263"/>
      <c r="Q278" s="1110"/>
      <c r="R278" s="802"/>
      <c r="S278" s="1263"/>
      <c r="T278" s="1110"/>
      <c r="U278" s="802"/>
      <c r="V278" s="1263"/>
      <c r="W278" s="1110"/>
      <c r="X278" s="802"/>
      <c r="Y278" s="1263"/>
      <c r="Z278" s="1110"/>
      <c r="AA278" s="802"/>
    </row>
    <row r="279" spans="2:27" ht="17.899999999999999" customHeight="1">
      <c r="B279" s="1111">
        <v>22</v>
      </c>
      <c r="C279" s="801" t="s">
        <v>1237</v>
      </c>
      <c r="D279" s="1110"/>
      <c r="E279" s="1203" t="s">
        <v>293</v>
      </c>
      <c r="F279" s="802"/>
      <c r="G279" s="1263">
        <v>44887</v>
      </c>
      <c r="H279" s="1110"/>
      <c r="I279" s="802"/>
      <c r="J279" s="1263"/>
      <c r="K279" s="1110"/>
      <c r="L279" s="802"/>
      <c r="M279" s="1263"/>
      <c r="N279" s="1110"/>
      <c r="O279" s="802"/>
      <c r="P279" s="1263"/>
      <c r="Q279" s="1110"/>
      <c r="R279" s="802"/>
      <c r="S279" s="1263"/>
      <c r="T279" s="1110"/>
      <c r="U279" s="802"/>
      <c r="V279" s="1263"/>
      <c r="W279" s="1110"/>
      <c r="X279" s="802"/>
      <c r="Y279" s="1263"/>
      <c r="Z279" s="1110"/>
      <c r="AA279" s="802"/>
    </row>
    <row r="280" spans="2:27" ht="17.899999999999999" customHeight="1">
      <c r="B280" s="1111">
        <v>23</v>
      </c>
      <c r="C280" s="801" t="s">
        <v>1238</v>
      </c>
      <c r="D280" s="1110"/>
      <c r="E280" s="1203" t="s">
        <v>293</v>
      </c>
      <c r="F280" s="802"/>
      <c r="G280" s="1263">
        <v>44887</v>
      </c>
      <c r="H280" s="1110"/>
      <c r="I280" s="802"/>
      <c r="J280" s="1263"/>
      <c r="K280" s="1110"/>
      <c r="L280" s="802"/>
      <c r="M280" s="1263"/>
      <c r="N280" s="1110"/>
      <c r="O280" s="802"/>
      <c r="P280" s="1263"/>
      <c r="Q280" s="1110"/>
      <c r="R280" s="802"/>
      <c r="S280" s="1263"/>
      <c r="T280" s="1110"/>
      <c r="U280" s="802"/>
      <c r="V280" s="1263"/>
      <c r="W280" s="1110"/>
      <c r="X280" s="802"/>
      <c r="Y280" s="1263"/>
      <c r="Z280" s="1110"/>
      <c r="AA280" s="802"/>
    </row>
    <row r="281" spans="2:27" ht="17.899999999999999" customHeight="1">
      <c r="B281" s="1111">
        <v>24</v>
      </c>
      <c r="C281" s="801" t="s">
        <v>1239</v>
      </c>
      <c r="D281" s="1110"/>
      <c r="E281" s="1203" t="s">
        <v>293</v>
      </c>
      <c r="F281" s="802"/>
      <c r="G281" s="1263">
        <v>44887</v>
      </c>
      <c r="H281" s="1110"/>
      <c r="I281" s="802"/>
      <c r="J281" s="1263"/>
      <c r="K281" s="1110"/>
      <c r="L281" s="802"/>
      <c r="M281" s="1263"/>
      <c r="N281" s="1110"/>
      <c r="O281" s="802"/>
      <c r="P281" s="1263"/>
      <c r="Q281" s="1110"/>
      <c r="R281" s="802"/>
      <c r="S281" s="1263"/>
      <c r="T281" s="1110"/>
      <c r="U281" s="802"/>
      <c r="V281" s="1263"/>
      <c r="W281" s="1110"/>
      <c r="X281" s="802"/>
      <c r="Y281" s="1263"/>
      <c r="Z281" s="1110"/>
      <c r="AA281" s="802"/>
    </row>
    <row r="282" spans="2:27" ht="17.899999999999999" customHeight="1">
      <c r="B282" s="1111">
        <v>25</v>
      </c>
      <c r="C282" s="801" t="s">
        <v>1168</v>
      </c>
      <c r="D282" s="1110"/>
      <c r="E282" s="1203" t="s">
        <v>293</v>
      </c>
      <c r="F282" s="802"/>
      <c r="G282" s="1263">
        <v>44870</v>
      </c>
      <c r="H282" s="1110"/>
      <c r="I282" s="802"/>
      <c r="J282" s="1263"/>
      <c r="K282" s="1110"/>
      <c r="L282" s="802"/>
      <c r="M282" s="1263"/>
      <c r="N282" s="1110"/>
      <c r="O282" s="802"/>
      <c r="P282" s="1263"/>
      <c r="Q282" s="1110"/>
      <c r="R282" s="802"/>
      <c r="S282" s="1263"/>
      <c r="T282" s="1110"/>
      <c r="U282" s="802"/>
      <c r="V282" s="1263"/>
      <c r="W282" s="1110"/>
      <c r="X282" s="802"/>
      <c r="Y282" s="1263"/>
      <c r="Z282" s="1110"/>
      <c r="AA282" s="802"/>
    </row>
    <row r="283" spans="2:27" ht="17.899999999999999" customHeight="1">
      <c r="B283" s="1111">
        <v>26</v>
      </c>
      <c r="C283" s="801" t="s">
        <v>1169</v>
      </c>
      <c r="D283" s="1110"/>
      <c r="E283" s="1203" t="s">
        <v>293</v>
      </c>
      <c r="F283" s="802"/>
      <c r="G283" s="1263">
        <v>44870</v>
      </c>
      <c r="H283" s="1110"/>
      <c r="I283" s="802"/>
      <c r="J283" s="1263"/>
      <c r="K283" s="1110"/>
      <c r="L283" s="802"/>
      <c r="M283" s="1263"/>
      <c r="N283" s="1110"/>
      <c r="O283" s="802"/>
      <c r="P283" s="1263"/>
      <c r="Q283" s="1110"/>
      <c r="R283" s="802"/>
      <c r="S283" s="1263"/>
      <c r="T283" s="1110"/>
      <c r="U283" s="802"/>
      <c r="V283" s="1263"/>
      <c r="W283" s="1110"/>
      <c r="X283" s="802"/>
      <c r="Y283" s="1263"/>
      <c r="Z283" s="1110"/>
      <c r="AA283" s="802"/>
    </row>
    <row r="284" spans="2:27" ht="17.899999999999999" customHeight="1">
      <c r="B284" s="1111">
        <v>27</v>
      </c>
      <c r="C284" s="801" t="s">
        <v>1170</v>
      </c>
      <c r="D284" s="1110"/>
      <c r="E284" s="1203" t="s">
        <v>293</v>
      </c>
      <c r="F284" s="802"/>
      <c r="G284" s="1263">
        <v>44870</v>
      </c>
      <c r="H284" s="1110"/>
      <c r="I284" s="802"/>
      <c r="J284" s="1263"/>
      <c r="K284" s="1110"/>
      <c r="L284" s="802"/>
      <c r="M284" s="1263"/>
      <c r="N284" s="1110"/>
      <c r="O284" s="802"/>
      <c r="P284" s="1263"/>
      <c r="Q284" s="1110"/>
      <c r="R284" s="802"/>
      <c r="S284" s="1263"/>
      <c r="T284" s="1110"/>
      <c r="U284" s="802"/>
      <c r="V284" s="1263"/>
      <c r="W284" s="1110"/>
      <c r="X284" s="802"/>
      <c r="Y284" s="1263"/>
      <c r="Z284" s="1110"/>
      <c r="AA284" s="802"/>
    </row>
    <row r="285" spans="2:27" ht="17.899999999999999" customHeight="1">
      <c r="B285" s="1111">
        <v>28</v>
      </c>
      <c r="C285" s="801" t="s">
        <v>1171</v>
      </c>
      <c r="D285" s="1110"/>
      <c r="E285" s="1203" t="s">
        <v>293</v>
      </c>
      <c r="F285" s="802"/>
      <c r="G285" s="1263">
        <v>44870</v>
      </c>
      <c r="H285" s="1110"/>
      <c r="I285" s="802"/>
      <c r="J285" s="1263"/>
      <c r="K285" s="1110"/>
      <c r="L285" s="802"/>
      <c r="M285" s="1263"/>
      <c r="N285" s="1110"/>
      <c r="O285" s="802"/>
      <c r="P285" s="1263"/>
      <c r="Q285" s="1110"/>
      <c r="R285" s="802"/>
      <c r="S285" s="1263"/>
      <c r="T285" s="1110"/>
      <c r="U285" s="802"/>
      <c r="V285" s="1263"/>
      <c r="W285" s="1110"/>
      <c r="X285" s="802"/>
      <c r="Y285" s="1263"/>
      <c r="Z285" s="1110"/>
      <c r="AA285" s="802"/>
    </row>
    <row r="286" spans="2:27" ht="17.899999999999999" customHeight="1">
      <c r="B286" s="1111">
        <v>29</v>
      </c>
      <c r="C286" s="801" t="s">
        <v>2950</v>
      </c>
      <c r="D286" s="1110"/>
      <c r="E286" s="1203" t="s">
        <v>293</v>
      </c>
      <c r="F286" s="802"/>
      <c r="G286" s="1263">
        <v>45269</v>
      </c>
      <c r="H286" s="1110"/>
      <c r="I286" s="802"/>
      <c r="J286" s="1263"/>
      <c r="K286" s="1110"/>
      <c r="L286" s="802"/>
      <c r="M286" s="1263"/>
      <c r="N286" s="1110"/>
      <c r="O286" s="802"/>
      <c r="P286" s="1263"/>
      <c r="Q286" s="1110"/>
      <c r="R286" s="802"/>
      <c r="S286" s="1263"/>
      <c r="T286" s="1110"/>
      <c r="U286" s="802"/>
      <c r="V286" s="1263"/>
      <c r="W286" s="1110"/>
      <c r="X286" s="802"/>
      <c r="Y286" s="1263"/>
      <c r="Z286" s="1110"/>
      <c r="AA286" s="802"/>
    </row>
    <row r="287" spans="2:27" ht="17.899999999999999" customHeight="1">
      <c r="B287" s="1111">
        <v>30</v>
      </c>
      <c r="C287" s="801" t="s">
        <v>2951</v>
      </c>
      <c r="D287" s="1110"/>
      <c r="E287" s="1203" t="s">
        <v>293</v>
      </c>
      <c r="F287" s="802"/>
      <c r="G287" s="1263">
        <v>45269</v>
      </c>
      <c r="H287" s="1110"/>
      <c r="I287" s="802"/>
      <c r="J287" s="1263"/>
      <c r="K287" s="1110"/>
      <c r="L287" s="802"/>
      <c r="M287" s="1263"/>
      <c r="N287" s="1110"/>
      <c r="O287" s="802"/>
      <c r="P287" s="1263"/>
      <c r="Q287" s="1110"/>
      <c r="R287" s="802"/>
      <c r="S287" s="1263"/>
      <c r="T287" s="1110"/>
      <c r="U287" s="802"/>
      <c r="V287" s="1263"/>
      <c r="W287" s="1110"/>
      <c r="X287" s="802"/>
      <c r="Y287" s="1263"/>
      <c r="Z287" s="1110"/>
      <c r="AA287" s="802"/>
    </row>
    <row r="288" spans="2:27" ht="17.899999999999999" customHeight="1">
      <c r="B288" s="1111">
        <v>31</v>
      </c>
      <c r="C288" s="801" t="s">
        <v>2952</v>
      </c>
      <c r="D288" s="1110"/>
      <c r="E288" s="1203" t="s">
        <v>293</v>
      </c>
      <c r="F288" s="802"/>
      <c r="G288" s="1263">
        <v>45269</v>
      </c>
      <c r="H288" s="1110"/>
      <c r="I288" s="802"/>
      <c r="J288" s="1263"/>
      <c r="K288" s="1110"/>
      <c r="L288" s="802"/>
      <c r="M288" s="1263"/>
      <c r="N288" s="1110"/>
      <c r="O288" s="802"/>
      <c r="P288" s="1263"/>
      <c r="Q288" s="1110"/>
      <c r="R288" s="802"/>
      <c r="S288" s="1263"/>
      <c r="T288" s="1110"/>
      <c r="U288" s="802"/>
      <c r="V288" s="1263"/>
      <c r="W288" s="1110"/>
      <c r="X288" s="802"/>
      <c r="Y288" s="1263"/>
      <c r="Z288" s="1110"/>
      <c r="AA288" s="802"/>
    </row>
    <row r="289" spans="2:27" ht="17.899999999999999" customHeight="1">
      <c r="B289" s="1111">
        <v>32</v>
      </c>
      <c r="C289" s="801" t="s">
        <v>2953</v>
      </c>
      <c r="D289" s="1110"/>
      <c r="E289" s="1203" t="s">
        <v>293</v>
      </c>
      <c r="F289" s="802"/>
      <c r="G289" s="1263">
        <v>45269</v>
      </c>
      <c r="H289" s="1110"/>
      <c r="I289" s="802"/>
      <c r="J289" s="1263"/>
      <c r="K289" s="1110"/>
      <c r="L289" s="802"/>
      <c r="M289" s="1263"/>
      <c r="N289" s="1110"/>
      <c r="O289" s="802"/>
      <c r="P289" s="1263"/>
      <c r="Q289" s="1110"/>
      <c r="R289" s="802"/>
      <c r="S289" s="1263"/>
      <c r="T289" s="1110"/>
      <c r="U289" s="802"/>
      <c r="V289" s="1263"/>
      <c r="W289" s="1110"/>
      <c r="X289" s="802"/>
      <c r="Y289" s="1263"/>
      <c r="Z289" s="1110"/>
      <c r="AA289" s="802"/>
    </row>
    <row r="290" spans="2:27" ht="17.899999999999999" customHeight="1">
      <c r="B290" s="1111">
        <v>33</v>
      </c>
      <c r="C290" s="801" t="s">
        <v>2954</v>
      </c>
      <c r="D290" s="1110"/>
      <c r="E290" s="1203" t="s">
        <v>293</v>
      </c>
      <c r="F290" s="802"/>
      <c r="G290" s="1263">
        <v>45269</v>
      </c>
      <c r="H290" s="1110"/>
      <c r="I290" s="802"/>
      <c r="J290" s="1263"/>
      <c r="K290" s="1110"/>
      <c r="L290" s="802"/>
      <c r="M290" s="1263"/>
      <c r="N290" s="1110"/>
      <c r="O290" s="802"/>
      <c r="P290" s="1263"/>
      <c r="Q290" s="1110"/>
      <c r="R290" s="802"/>
      <c r="S290" s="1263"/>
      <c r="T290" s="1110"/>
      <c r="U290" s="802"/>
      <c r="V290" s="1263"/>
      <c r="W290" s="1110"/>
      <c r="X290" s="802"/>
      <c r="Y290" s="1263"/>
      <c r="Z290" s="1110"/>
      <c r="AA290" s="802"/>
    </row>
    <row r="291" spans="2:27" ht="17.899999999999999" customHeight="1">
      <c r="B291" s="1111">
        <v>34</v>
      </c>
      <c r="C291" s="801" t="s">
        <v>2955</v>
      </c>
      <c r="D291" s="1110"/>
      <c r="E291" s="1203" t="s">
        <v>293</v>
      </c>
      <c r="F291" s="802"/>
      <c r="G291" s="1263">
        <v>45269</v>
      </c>
      <c r="H291" s="1110"/>
      <c r="I291" s="802"/>
      <c r="J291" s="1263"/>
      <c r="K291" s="1110"/>
      <c r="L291" s="802"/>
      <c r="M291" s="1263"/>
      <c r="N291" s="1110"/>
      <c r="O291" s="802"/>
      <c r="P291" s="1263"/>
      <c r="Q291" s="1110"/>
      <c r="R291" s="802"/>
      <c r="S291" s="1263"/>
      <c r="T291" s="1110"/>
      <c r="U291" s="802"/>
      <c r="V291" s="1263"/>
      <c r="W291" s="1110"/>
      <c r="X291" s="802"/>
      <c r="Y291" s="1263"/>
      <c r="Z291" s="1110"/>
      <c r="AA291" s="802"/>
    </row>
    <row r="292" spans="2:27" ht="17.899999999999999" customHeight="1">
      <c r="B292" s="1111">
        <v>35</v>
      </c>
      <c r="C292" s="801" t="s">
        <v>2956</v>
      </c>
      <c r="D292" s="1110"/>
      <c r="E292" s="1203" t="s">
        <v>293</v>
      </c>
      <c r="F292" s="802"/>
      <c r="G292" s="1263">
        <v>45269</v>
      </c>
      <c r="H292" s="1110"/>
      <c r="I292" s="802"/>
      <c r="J292" s="1263"/>
      <c r="K292" s="1110"/>
      <c r="L292" s="802"/>
      <c r="M292" s="1263"/>
      <c r="N292" s="1110"/>
      <c r="O292" s="802"/>
      <c r="P292" s="1263"/>
      <c r="Q292" s="1110"/>
      <c r="R292" s="802"/>
      <c r="S292" s="1263"/>
      <c r="T292" s="1110"/>
      <c r="U292" s="802"/>
      <c r="V292" s="1263"/>
      <c r="W292" s="1110"/>
      <c r="X292" s="802"/>
      <c r="Y292" s="1263"/>
      <c r="Z292" s="1110"/>
      <c r="AA292" s="802"/>
    </row>
    <row r="293" spans="2:27" ht="17.899999999999999" customHeight="1">
      <c r="B293" s="1111">
        <v>36</v>
      </c>
      <c r="C293" s="801" t="s">
        <v>2957</v>
      </c>
      <c r="D293" s="1110"/>
      <c r="E293" s="1203" t="s">
        <v>293</v>
      </c>
      <c r="F293" s="802"/>
      <c r="G293" s="1263">
        <v>45269</v>
      </c>
      <c r="H293" s="1110"/>
      <c r="I293" s="802"/>
      <c r="J293" s="1263"/>
      <c r="K293" s="1110"/>
      <c r="L293" s="802"/>
      <c r="M293" s="1263"/>
      <c r="N293" s="1110"/>
      <c r="O293" s="802"/>
      <c r="P293" s="1263"/>
      <c r="Q293" s="1110"/>
      <c r="R293" s="802"/>
      <c r="S293" s="1263"/>
      <c r="T293" s="1110"/>
      <c r="U293" s="802"/>
      <c r="V293" s="1263"/>
      <c r="W293" s="1110"/>
      <c r="X293" s="802"/>
      <c r="Y293" s="1263"/>
      <c r="Z293" s="1110"/>
      <c r="AA293" s="802"/>
    </row>
    <row r="294" spans="2:27" ht="17.899999999999999" customHeight="1">
      <c r="B294" s="1111">
        <v>37</v>
      </c>
      <c r="C294" s="801" t="s">
        <v>2471</v>
      </c>
      <c r="D294" s="1110"/>
      <c r="E294" s="1203" t="s">
        <v>293</v>
      </c>
      <c r="F294" s="802"/>
      <c r="G294" s="1263">
        <v>45129</v>
      </c>
      <c r="H294" s="1110"/>
      <c r="I294" s="802"/>
      <c r="J294" s="1263"/>
      <c r="K294" s="1110"/>
      <c r="L294" s="802"/>
      <c r="M294" s="1263"/>
      <c r="N294" s="1110"/>
      <c r="O294" s="802"/>
      <c r="P294" s="1263"/>
      <c r="Q294" s="1110"/>
      <c r="R294" s="802"/>
      <c r="S294" s="1263"/>
      <c r="T294" s="1110"/>
      <c r="U294" s="802"/>
      <c r="V294" s="1263"/>
      <c r="W294" s="1110"/>
      <c r="X294" s="802"/>
      <c r="Y294" s="1263"/>
      <c r="Z294" s="1110"/>
      <c r="AA294" s="802"/>
    </row>
    <row r="295" spans="2:27" ht="17.899999999999999" customHeight="1">
      <c r="B295" s="1111">
        <v>38</v>
      </c>
      <c r="C295" s="801" t="s">
        <v>2472</v>
      </c>
      <c r="D295" s="1110"/>
      <c r="E295" s="1203" t="s">
        <v>293</v>
      </c>
      <c r="F295" s="802"/>
      <c r="G295" s="1263">
        <v>45129</v>
      </c>
      <c r="H295" s="1110"/>
      <c r="I295" s="802"/>
      <c r="J295" s="1263"/>
      <c r="K295" s="1110"/>
      <c r="L295" s="802"/>
      <c r="M295" s="1263"/>
      <c r="N295" s="1110"/>
      <c r="O295" s="802"/>
      <c r="P295" s="1263"/>
      <c r="Q295" s="1110"/>
      <c r="R295" s="802"/>
      <c r="S295" s="1263"/>
      <c r="T295" s="1110"/>
      <c r="U295" s="802"/>
      <c r="V295" s="1263"/>
      <c r="W295" s="1110"/>
      <c r="X295" s="802"/>
      <c r="Y295" s="1263"/>
      <c r="Z295" s="1110"/>
      <c r="AA295" s="802"/>
    </row>
    <row r="296" spans="2:27" ht="17.899999999999999" customHeight="1">
      <c r="B296" s="1111">
        <v>39</v>
      </c>
      <c r="C296" s="801" t="s">
        <v>2473</v>
      </c>
      <c r="D296" s="1110"/>
      <c r="E296" s="1203" t="s">
        <v>293</v>
      </c>
      <c r="F296" s="802"/>
      <c r="G296" s="1263">
        <v>45129</v>
      </c>
      <c r="H296" s="1110"/>
      <c r="I296" s="802"/>
      <c r="J296" s="1263"/>
      <c r="K296" s="1110"/>
      <c r="L296" s="802"/>
      <c r="M296" s="1263"/>
      <c r="N296" s="1110"/>
      <c r="O296" s="802"/>
      <c r="P296" s="1263"/>
      <c r="Q296" s="1110"/>
      <c r="R296" s="802"/>
      <c r="S296" s="1263"/>
      <c r="T296" s="1110"/>
      <c r="U296" s="802"/>
      <c r="V296" s="1263"/>
      <c r="W296" s="1110"/>
      <c r="X296" s="802"/>
      <c r="Y296" s="1263"/>
      <c r="Z296" s="1110"/>
      <c r="AA296" s="802"/>
    </row>
    <row r="297" spans="2:27" ht="17.899999999999999" customHeight="1">
      <c r="B297" s="1111">
        <v>40</v>
      </c>
      <c r="C297" s="801" t="s">
        <v>2474</v>
      </c>
      <c r="D297" s="1110"/>
      <c r="E297" s="1203" t="s">
        <v>293</v>
      </c>
      <c r="F297" s="802"/>
      <c r="G297" s="1263">
        <v>45129</v>
      </c>
      <c r="H297" s="1110"/>
      <c r="I297" s="802"/>
      <c r="J297" s="1263"/>
      <c r="K297" s="1110"/>
      <c r="L297" s="802"/>
      <c r="M297" s="1263"/>
      <c r="N297" s="1110"/>
      <c r="O297" s="802"/>
      <c r="P297" s="1263"/>
      <c r="Q297" s="1110"/>
      <c r="R297" s="802"/>
      <c r="S297" s="1263"/>
      <c r="T297" s="1110"/>
      <c r="U297" s="802"/>
      <c r="V297" s="1263"/>
      <c r="W297" s="1110"/>
      <c r="X297" s="802"/>
      <c r="Y297" s="1263"/>
      <c r="Z297" s="1110"/>
      <c r="AA297" s="802"/>
    </row>
    <row r="298" spans="2:27" ht="17.899999999999999" customHeight="1">
      <c r="B298" s="1111">
        <v>41</v>
      </c>
      <c r="C298" s="801" t="s">
        <v>2475</v>
      </c>
      <c r="D298" s="1110"/>
      <c r="E298" s="1203" t="s">
        <v>293</v>
      </c>
      <c r="F298" s="802"/>
      <c r="G298" s="1263">
        <v>45129</v>
      </c>
      <c r="H298" s="1110"/>
      <c r="I298" s="802"/>
      <c r="J298" s="1263"/>
      <c r="K298" s="1110"/>
      <c r="L298" s="802"/>
      <c r="M298" s="1263"/>
      <c r="N298" s="1110"/>
      <c r="O298" s="802"/>
      <c r="P298" s="1263"/>
      <c r="Q298" s="1110"/>
      <c r="R298" s="802"/>
      <c r="S298" s="1263"/>
      <c r="T298" s="1110"/>
      <c r="U298" s="802"/>
      <c r="V298" s="1263"/>
      <c r="W298" s="1110"/>
      <c r="X298" s="802"/>
      <c r="Y298" s="1263"/>
      <c r="Z298" s="1110"/>
      <c r="AA298" s="802"/>
    </row>
    <row r="299" spans="2:27" ht="17.899999999999999" customHeight="1">
      <c r="B299" s="1111">
        <v>42</v>
      </c>
      <c r="C299" s="801" t="s">
        <v>2476</v>
      </c>
      <c r="D299" s="1110"/>
      <c r="E299" s="1203" t="s">
        <v>293</v>
      </c>
      <c r="F299" s="802"/>
      <c r="G299" s="1263">
        <v>45129</v>
      </c>
      <c r="H299" s="1110"/>
      <c r="I299" s="802"/>
      <c r="J299" s="1263"/>
      <c r="K299" s="1110"/>
      <c r="L299" s="802"/>
      <c r="M299" s="1263"/>
      <c r="N299" s="1110"/>
      <c r="O299" s="802"/>
      <c r="P299" s="1263"/>
      <c r="Q299" s="1110"/>
      <c r="R299" s="802"/>
      <c r="S299" s="1263"/>
      <c r="T299" s="1110"/>
      <c r="U299" s="802"/>
      <c r="V299" s="1263"/>
      <c r="W299" s="1110"/>
      <c r="X299" s="802"/>
      <c r="Y299" s="1263"/>
      <c r="Z299" s="1110"/>
      <c r="AA299" s="802"/>
    </row>
    <row r="300" spans="2:27" ht="17.899999999999999" customHeight="1">
      <c r="B300" s="1111">
        <v>43</v>
      </c>
      <c r="C300" s="801" t="s">
        <v>2477</v>
      </c>
      <c r="D300" s="1110"/>
      <c r="E300" s="1203" t="s">
        <v>293</v>
      </c>
      <c r="F300" s="802"/>
      <c r="G300" s="1263">
        <v>45129</v>
      </c>
      <c r="H300" s="1110"/>
      <c r="I300" s="802"/>
      <c r="J300" s="1263"/>
      <c r="K300" s="1110"/>
      <c r="L300" s="802"/>
      <c r="M300" s="1263"/>
      <c r="N300" s="1110"/>
      <c r="O300" s="802"/>
      <c r="P300" s="1263"/>
      <c r="Q300" s="1110"/>
      <c r="R300" s="802"/>
      <c r="S300" s="1263"/>
      <c r="T300" s="1110"/>
      <c r="U300" s="802"/>
      <c r="V300" s="1263"/>
      <c r="W300" s="1110"/>
      <c r="X300" s="802"/>
      <c r="Y300" s="1263"/>
      <c r="Z300" s="1110"/>
      <c r="AA300" s="802"/>
    </row>
    <row r="301" spans="2:27" ht="17.899999999999999" customHeight="1">
      <c r="B301" s="1111">
        <v>44</v>
      </c>
      <c r="C301" s="801" t="s">
        <v>2478</v>
      </c>
      <c r="D301" s="1110"/>
      <c r="E301" s="1203" t="s">
        <v>293</v>
      </c>
      <c r="F301" s="802"/>
      <c r="G301" s="1263">
        <v>45129</v>
      </c>
      <c r="H301" s="1110"/>
      <c r="I301" s="802"/>
      <c r="J301" s="1263"/>
      <c r="K301" s="1110"/>
      <c r="L301" s="802"/>
      <c r="M301" s="1263"/>
      <c r="N301" s="1110"/>
      <c r="O301" s="802"/>
      <c r="P301" s="1263"/>
      <c r="Q301" s="1110"/>
      <c r="R301" s="802"/>
      <c r="S301" s="1263"/>
      <c r="T301" s="1110"/>
      <c r="U301" s="802"/>
      <c r="V301" s="1263"/>
      <c r="W301" s="1110"/>
      <c r="X301" s="802"/>
      <c r="Y301" s="1263"/>
      <c r="Z301" s="1110"/>
      <c r="AA301" s="802"/>
    </row>
    <row r="302" spans="2:27" ht="17.899999999999999" customHeight="1">
      <c r="B302" s="1111">
        <v>45</v>
      </c>
      <c r="C302" s="801" t="s">
        <v>2479</v>
      </c>
      <c r="D302" s="1110"/>
      <c r="E302" s="1203" t="s">
        <v>293</v>
      </c>
      <c r="F302" s="802"/>
      <c r="G302" s="1263">
        <v>45129</v>
      </c>
      <c r="H302" s="1110"/>
      <c r="I302" s="802"/>
      <c r="J302" s="1263"/>
      <c r="K302" s="1110"/>
      <c r="L302" s="802"/>
      <c r="M302" s="1263"/>
      <c r="N302" s="1110"/>
      <c r="O302" s="802"/>
      <c r="P302" s="1263"/>
      <c r="Q302" s="1110"/>
      <c r="R302" s="802"/>
      <c r="S302" s="1263"/>
      <c r="T302" s="1110"/>
      <c r="U302" s="802"/>
      <c r="V302" s="1263"/>
      <c r="W302" s="1110"/>
      <c r="X302" s="802"/>
      <c r="Y302" s="1263"/>
      <c r="Z302" s="1110"/>
      <c r="AA302" s="802"/>
    </row>
    <row r="303" spans="2:27" ht="17.899999999999999" customHeight="1">
      <c r="B303" s="1111">
        <v>46</v>
      </c>
      <c r="C303" s="801" t="s">
        <v>2480</v>
      </c>
      <c r="D303" s="1110"/>
      <c r="E303" s="1203" t="s">
        <v>293</v>
      </c>
      <c r="F303" s="802"/>
      <c r="G303" s="1263">
        <v>45129</v>
      </c>
      <c r="H303" s="1110"/>
      <c r="I303" s="802"/>
      <c r="J303" s="1263"/>
      <c r="K303" s="1110"/>
      <c r="L303" s="802"/>
      <c r="M303" s="1263"/>
      <c r="N303" s="1110"/>
      <c r="O303" s="802"/>
      <c r="P303" s="1263"/>
      <c r="Q303" s="1110"/>
      <c r="R303" s="802"/>
      <c r="S303" s="1263"/>
      <c r="T303" s="1110"/>
      <c r="U303" s="802"/>
      <c r="V303" s="1263"/>
      <c r="W303" s="1110"/>
      <c r="X303" s="802"/>
      <c r="Y303" s="1263"/>
      <c r="Z303" s="1110"/>
      <c r="AA303" s="802"/>
    </row>
    <row r="304" spans="2:27" ht="17.899999999999999" customHeight="1">
      <c r="B304" s="1111">
        <v>47</v>
      </c>
      <c r="C304" s="801" t="s">
        <v>2481</v>
      </c>
      <c r="D304" s="1110"/>
      <c r="E304" s="1203" t="s">
        <v>293</v>
      </c>
      <c r="F304" s="802"/>
      <c r="G304" s="1263">
        <v>45129</v>
      </c>
      <c r="H304" s="1110"/>
      <c r="I304" s="802"/>
      <c r="J304" s="1263"/>
      <c r="K304" s="1110"/>
      <c r="L304" s="802"/>
      <c r="M304" s="1263"/>
      <c r="N304" s="1110"/>
      <c r="O304" s="802"/>
      <c r="P304" s="1263"/>
      <c r="Q304" s="1110"/>
      <c r="R304" s="802"/>
      <c r="S304" s="1263"/>
      <c r="T304" s="1110"/>
      <c r="U304" s="802"/>
      <c r="V304" s="1263"/>
      <c r="W304" s="1110"/>
      <c r="X304" s="802"/>
      <c r="Y304" s="1263"/>
      <c r="Z304" s="1110"/>
      <c r="AA304" s="802"/>
    </row>
    <row r="305" spans="2:24" ht="17.899999999999999" customHeight="1">
      <c r="B305" s="368"/>
      <c r="C305" s="369"/>
      <c r="D305" s="372"/>
      <c r="E305" s="372"/>
      <c r="F305" s="373"/>
      <c r="G305" s="370"/>
      <c r="H305" s="372"/>
      <c r="I305" s="373"/>
      <c r="J305" s="374"/>
      <c r="K305" s="372"/>
      <c r="L305" s="373"/>
      <c r="M305" s="374"/>
      <c r="N305" s="372"/>
      <c r="O305" s="375"/>
      <c r="P305" s="374"/>
      <c r="Q305" s="372"/>
      <c r="R305" s="375"/>
      <c r="S305" s="374"/>
      <c r="T305" s="372"/>
      <c r="U305" s="375"/>
      <c r="V305" s="374"/>
      <c r="W305" s="372"/>
      <c r="X305" s="375"/>
    </row>
    <row r="306" spans="2:24" ht="17.899999999999999" customHeight="1">
      <c r="B306" s="368"/>
      <c r="C306" s="369"/>
      <c r="D306" s="372"/>
      <c r="E306" s="372"/>
      <c r="F306" s="373"/>
      <c r="G306" s="370"/>
      <c r="H306" s="372"/>
      <c r="I306" s="373"/>
      <c r="J306" s="374"/>
      <c r="K306" s="372"/>
      <c r="L306" s="373"/>
      <c r="M306" s="374"/>
      <c r="N306" s="372"/>
      <c r="O306" s="375"/>
      <c r="P306" s="374"/>
      <c r="Q306" s="372"/>
      <c r="R306" s="375"/>
      <c r="S306" s="374"/>
      <c r="T306" s="372"/>
      <c r="U306" s="375"/>
      <c r="V306" s="374"/>
      <c r="W306" s="372"/>
      <c r="X306" s="375"/>
    </row>
    <row r="307" spans="2:24" ht="17.899999999999999" customHeight="1">
      <c r="B307" s="368"/>
      <c r="C307" s="369"/>
      <c r="D307" s="372"/>
      <c r="E307" s="372"/>
      <c r="F307" s="373"/>
      <c r="G307" s="370"/>
      <c r="H307" s="372"/>
      <c r="I307" s="373"/>
      <c r="J307" s="374"/>
      <c r="K307" s="372"/>
      <c r="L307" s="373"/>
      <c r="M307" s="374"/>
      <c r="N307" s="372"/>
      <c r="O307" s="375"/>
      <c r="P307" s="374"/>
      <c r="Q307" s="372"/>
      <c r="R307" s="375"/>
      <c r="S307" s="374"/>
      <c r="T307" s="372"/>
      <c r="U307" s="375"/>
      <c r="V307" s="374"/>
      <c r="W307" s="372"/>
      <c r="X307" s="375"/>
    </row>
    <row r="308" spans="2:24" ht="17.899999999999999" customHeight="1">
      <c r="B308" s="368"/>
      <c r="C308" s="369"/>
      <c r="D308" s="372"/>
      <c r="E308" s="372"/>
      <c r="F308" s="373"/>
      <c r="G308" s="370"/>
      <c r="H308" s="372"/>
      <c r="I308" s="373"/>
      <c r="J308" s="374"/>
      <c r="K308" s="372"/>
      <c r="L308" s="373"/>
      <c r="M308" s="374"/>
      <c r="N308" s="372"/>
      <c r="O308" s="375"/>
      <c r="P308" s="374"/>
      <c r="Q308" s="372"/>
      <c r="R308" s="375"/>
      <c r="S308" s="374"/>
      <c r="T308" s="372"/>
      <c r="U308" s="375"/>
      <c r="V308" s="374"/>
      <c r="W308" s="372"/>
      <c r="X308" s="375"/>
    </row>
    <row r="309" spans="2:24" ht="17.899999999999999" customHeight="1">
      <c r="B309" s="368"/>
      <c r="C309" s="369"/>
      <c r="D309" s="372"/>
      <c r="E309" s="372"/>
      <c r="F309" s="373"/>
      <c r="G309" s="370"/>
      <c r="H309" s="372"/>
      <c r="I309" s="373"/>
      <c r="J309" s="374"/>
      <c r="K309" s="372"/>
      <c r="L309" s="373"/>
      <c r="M309" s="374"/>
      <c r="N309" s="372"/>
      <c r="O309" s="375"/>
      <c r="P309" s="374"/>
      <c r="Q309" s="372"/>
      <c r="R309" s="375"/>
      <c r="S309" s="374"/>
      <c r="T309" s="372"/>
      <c r="U309" s="375"/>
      <c r="V309" s="374"/>
      <c r="W309" s="372"/>
      <c r="X309" s="375"/>
    </row>
    <row r="310" spans="2:24" ht="17.899999999999999" customHeight="1">
      <c r="B310" s="368"/>
      <c r="C310" s="369"/>
      <c r="D310" s="372"/>
      <c r="E310" s="372"/>
      <c r="F310" s="373"/>
      <c r="G310" s="370"/>
      <c r="H310" s="372"/>
      <c r="I310" s="373"/>
      <c r="J310" s="374"/>
      <c r="K310" s="372"/>
      <c r="L310" s="373"/>
      <c r="M310" s="374"/>
      <c r="N310" s="372"/>
      <c r="O310" s="375"/>
      <c r="P310" s="374"/>
      <c r="Q310" s="372"/>
      <c r="R310" s="375"/>
      <c r="S310" s="374"/>
      <c r="T310" s="372"/>
      <c r="U310" s="375"/>
      <c r="V310" s="374"/>
      <c r="W310" s="372"/>
      <c r="X310" s="375"/>
    </row>
    <row r="311" spans="2:24" ht="17.899999999999999" customHeight="1">
      <c r="B311" s="368"/>
      <c r="C311" s="369"/>
      <c r="D311" s="372"/>
      <c r="E311" s="372"/>
      <c r="F311" s="373"/>
      <c r="G311" s="370"/>
      <c r="H311" s="372"/>
      <c r="I311" s="373"/>
      <c r="J311" s="374"/>
      <c r="K311" s="372"/>
      <c r="L311" s="373"/>
      <c r="M311" s="374"/>
      <c r="N311" s="372"/>
      <c r="O311" s="375"/>
      <c r="P311" s="374"/>
      <c r="Q311" s="372"/>
      <c r="R311" s="375"/>
      <c r="S311" s="374"/>
      <c r="T311" s="372"/>
      <c r="U311" s="375"/>
      <c r="V311" s="374"/>
      <c r="W311" s="372"/>
      <c r="X311" s="375"/>
    </row>
    <row r="312" spans="2:24" ht="17.899999999999999" customHeight="1">
      <c r="B312" s="368"/>
      <c r="C312" s="369"/>
      <c r="D312" s="372"/>
      <c r="E312" s="372"/>
      <c r="F312" s="373"/>
      <c r="G312" s="370"/>
      <c r="H312" s="372"/>
      <c r="I312" s="373"/>
      <c r="J312" s="374"/>
      <c r="K312" s="372"/>
      <c r="L312" s="373"/>
      <c r="M312" s="374"/>
      <c r="N312" s="372"/>
      <c r="O312" s="375"/>
      <c r="P312" s="374"/>
      <c r="Q312" s="372"/>
      <c r="R312" s="375"/>
      <c r="S312" s="374"/>
      <c r="T312" s="372"/>
      <c r="U312" s="375"/>
      <c r="V312" s="374"/>
      <c r="W312" s="372"/>
      <c r="X312" s="375"/>
    </row>
    <row r="313" spans="2:24" ht="17.899999999999999" customHeight="1">
      <c r="B313" s="368"/>
      <c r="C313" s="369"/>
      <c r="D313" s="372"/>
      <c r="E313" s="372"/>
      <c r="F313" s="373"/>
      <c r="G313" s="370"/>
      <c r="H313" s="372"/>
      <c r="I313" s="373"/>
      <c r="J313" s="374"/>
      <c r="K313" s="372"/>
      <c r="L313" s="373"/>
      <c r="M313" s="374"/>
      <c r="N313" s="372"/>
      <c r="O313" s="375"/>
      <c r="P313" s="374"/>
      <c r="Q313" s="372"/>
      <c r="R313" s="375"/>
      <c r="S313" s="374"/>
      <c r="T313" s="372"/>
      <c r="U313" s="375"/>
      <c r="V313" s="374"/>
      <c r="W313" s="372"/>
      <c r="X313" s="375"/>
    </row>
    <row r="314" spans="2:24" ht="17.899999999999999" customHeight="1">
      <c r="B314" s="368"/>
      <c r="C314" s="369"/>
      <c r="D314" s="372"/>
      <c r="E314" s="372"/>
      <c r="F314" s="373"/>
      <c r="G314" s="370"/>
      <c r="H314" s="372"/>
      <c r="I314" s="373"/>
      <c r="J314" s="374"/>
      <c r="K314" s="372"/>
      <c r="L314" s="373"/>
      <c r="M314" s="374"/>
      <c r="N314" s="372"/>
      <c r="O314" s="375"/>
      <c r="P314" s="374"/>
      <c r="Q314" s="372"/>
      <c r="R314" s="375"/>
      <c r="S314" s="374"/>
      <c r="T314" s="372"/>
      <c r="U314" s="375"/>
      <c r="V314" s="374"/>
      <c r="W314" s="372"/>
      <c r="X314" s="375"/>
    </row>
    <row r="315" spans="2:24" ht="17.899999999999999" customHeight="1">
      <c r="B315" s="368"/>
      <c r="C315" s="369"/>
      <c r="D315" s="372"/>
      <c r="E315" s="372"/>
      <c r="F315" s="373"/>
      <c r="G315" s="370"/>
      <c r="H315" s="372"/>
      <c r="I315" s="373"/>
      <c r="J315" s="374"/>
      <c r="K315" s="372"/>
      <c r="L315" s="373"/>
      <c r="M315" s="374"/>
      <c r="N315" s="372"/>
      <c r="O315" s="375"/>
      <c r="P315" s="374"/>
      <c r="Q315" s="372"/>
      <c r="R315" s="375"/>
      <c r="S315" s="374"/>
      <c r="T315" s="372"/>
      <c r="U315" s="375"/>
      <c r="V315" s="374"/>
      <c r="W315" s="372"/>
      <c r="X315" s="375"/>
    </row>
    <row r="316" spans="2:24" ht="17.899999999999999" customHeight="1">
      <c r="B316" s="368"/>
      <c r="C316" s="369"/>
      <c r="D316" s="372"/>
      <c r="E316" s="372"/>
      <c r="F316" s="373"/>
      <c r="G316" s="370"/>
      <c r="H316" s="372"/>
      <c r="I316" s="373"/>
      <c r="J316" s="374"/>
      <c r="K316" s="372"/>
      <c r="L316" s="373"/>
      <c r="M316" s="374"/>
      <c r="N316" s="372"/>
      <c r="O316" s="375"/>
      <c r="P316" s="374"/>
      <c r="Q316" s="372"/>
      <c r="R316" s="375"/>
      <c r="S316" s="374"/>
      <c r="T316" s="372"/>
      <c r="U316" s="375"/>
      <c r="V316" s="374"/>
      <c r="W316" s="372"/>
      <c r="X316" s="375"/>
    </row>
    <row r="317" spans="2:24" ht="17.899999999999999" customHeight="1">
      <c r="B317" s="368"/>
      <c r="C317" s="369"/>
      <c r="D317" s="372"/>
      <c r="E317" s="372"/>
      <c r="F317" s="373"/>
      <c r="G317" s="370"/>
      <c r="H317" s="372"/>
      <c r="I317" s="373"/>
      <c r="J317" s="374"/>
      <c r="K317" s="372"/>
      <c r="L317" s="373"/>
      <c r="M317" s="374"/>
      <c r="N317" s="372"/>
      <c r="O317" s="375"/>
      <c r="P317" s="374"/>
      <c r="Q317" s="372"/>
      <c r="R317" s="375"/>
      <c r="S317" s="374"/>
      <c r="T317" s="372"/>
      <c r="U317" s="375"/>
      <c r="V317" s="374"/>
      <c r="W317" s="372"/>
      <c r="X317" s="375"/>
    </row>
    <row r="318" spans="2:24" ht="17.899999999999999" customHeight="1">
      <c r="B318" s="368"/>
      <c r="C318" s="369"/>
      <c r="D318" s="372"/>
      <c r="E318" s="372"/>
      <c r="F318" s="373"/>
      <c r="G318" s="370"/>
      <c r="H318" s="372"/>
      <c r="I318" s="373"/>
      <c r="J318" s="374"/>
      <c r="K318" s="372"/>
      <c r="L318" s="373"/>
      <c r="M318" s="374"/>
      <c r="N318" s="372"/>
      <c r="O318" s="375"/>
      <c r="P318" s="374"/>
      <c r="Q318" s="372"/>
      <c r="R318" s="375"/>
      <c r="S318" s="374"/>
      <c r="T318" s="372"/>
      <c r="U318" s="375"/>
      <c r="V318" s="374"/>
      <c r="W318" s="372"/>
      <c r="X318" s="375"/>
    </row>
    <row r="319" spans="2:24" ht="17.899999999999999" customHeight="1">
      <c r="B319" s="368"/>
      <c r="C319" s="369"/>
      <c r="D319" s="372"/>
      <c r="E319" s="372"/>
      <c r="F319" s="373"/>
      <c r="G319" s="370"/>
      <c r="H319" s="372"/>
      <c r="I319" s="373"/>
      <c r="J319" s="374"/>
      <c r="K319" s="372"/>
      <c r="L319" s="373"/>
      <c r="M319" s="374"/>
      <c r="N319" s="372"/>
      <c r="O319" s="375"/>
      <c r="P319" s="374"/>
      <c r="Q319" s="372"/>
      <c r="R319" s="375"/>
      <c r="S319" s="374"/>
      <c r="T319" s="372"/>
      <c r="U319" s="375"/>
      <c r="V319" s="374"/>
      <c r="W319" s="372"/>
      <c r="X319" s="375"/>
    </row>
    <row r="320" spans="2:24" ht="17.899999999999999" customHeight="1">
      <c r="B320" s="368"/>
      <c r="C320" s="369"/>
      <c r="D320" s="372"/>
      <c r="E320" s="372"/>
      <c r="F320" s="373"/>
      <c r="G320" s="370"/>
      <c r="H320" s="372"/>
      <c r="I320" s="373"/>
      <c r="J320" s="374"/>
      <c r="K320" s="372"/>
      <c r="L320" s="373"/>
      <c r="M320" s="374"/>
      <c r="N320" s="372"/>
      <c r="O320" s="375"/>
      <c r="P320" s="374"/>
      <c r="Q320" s="372"/>
      <c r="R320" s="375"/>
      <c r="S320" s="374"/>
      <c r="T320" s="372"/>
      <c r="U320" s="375"/>
      <c r="V320" s="374"/>
      <c r="W320" s="372"/>
      <c r="X320" s="375"/>
    </row>
    <row r="321" spans="2:24" ht="17.899999999999999" customHeight="1">
      <c r="B321" s="368"/>
      <c r="C321" s="369"/>
      <c r="D321" s="372"/>
      <c r="E321" s="372"/>
      <c r="F321" s="373"/>
      <c r="G321" s="370"/>
      <c r="H321" s="372"/>
      <c r="I321" s="373"/>
      <c r="J321" s="374"/>
      <c r="K321" s="372"/>
      <c r="L321" s="373"/>
      <c r="M321" s="374"/>
      <c r="N321" s="372"/>
      <c r="O321" s="375"/>
      <c r="P321" s="374"/>
      <c r="Q321" s="372"/>
      <c r="R321" s="375"/>
      <c r="S321" s="374"/>
      <c r="T321" s="372"/>
      <c r="U321" s="375"/>
      <c r="V321" s="374"/>
      <c r="W321" s="372"/>
      <c r="X321" s="375"/>
    </row>
    <row r="322" spans="2:24" ht="17.899999999999999" customHeight="1">
      <c r="B322" s="368"/>
      <c r="C322" s="369"/>
      <c r="D322" s="372"/>
      <c r="E322" s="372"/>
      <c r="F322" s="373"/>
      <c r="G322" s="370"/>
      <c r="H322" s="372"/>
      <c r="I322" s="373"/>
      <c r="J322" s="374"/>
      <c r="K322" s="372"/>
      <c r="L322" s="373"/>
      <c r="M322" s="374"/>
      <c r="N322" s="372"/>
      <c r="O322" s="375"/>
      <c r="P322" s="374"/>
      <c r="Q322" s="372"/>
      <c r="R322" s="375"/>
      <c r="S322" s="374"/>
      <c r="T322" s="372"/>
      <c r="U322" s="375"/>
      <c r="V322" s="374"/>
      <c r="W322" s="372"/>
      <c r="X322" s="375"/>
    </row>
    <row r="323" spans="2:24" ht="17.899999999999999" customHeight="1">
      <c r="B323" s="368"/>
      <c r="C323" s="369"/>
      <c r="D323" s="372"/>
      <c r="E323" s="372"/>
      <c r="F323" s="373"/>
      <c r="G323" s="370"/>
      <c r="H323" s="372"/>
      <c r="I323" s="373"/>
      <c r="J323" s="374"/>
      <c r="K323" s="372"/>
      <c r="L323" s="373"/>
      <c r="M323" s="374"/>
      <c r="N323" s="372"/>
      <c r="O323" s="375"/>
      <c r="P323" s="374"/>
      <c r="Q323" s="372"/>
      <c r="R323" s="375"/>
      <c r="S323" s="374"/>
      <c r="T323" s="372"/>
      <c r="U323" s="375"/>
      <c r="V323" s="374"/>
      <c r="W323" s="372"/>
      <c r="X323" s="375"/>
    </row>
    <row r="324" spans="2:24" ht="17.899999999999999" customHeight="1">
      <c r="B324" s="368"/>
      <c r="C324" s="369"/>
      <c r="D324" s="372"/>
      <c r="E324" s="372"/>
      <c r="F324" s="373"/>
      <c r="G324" s="370"/>
      <c r="H324" s="372"/>
      <c r="I324" s="373"/>
      <c r="J324" s="374"/>
      <c r="K324" s="372"/>
      <c r="L324" s="373"/>
      <c r="M324" s="374"/>
      <c r="N324" s="372"/>
      <c r="O324" s="375"/>
      <c r="P324" s="374"/>
      <c r="Q324" s="372"/>
      <c r="R324" s="375"/>
      <c r="S324" s="374"/>
      <c r="T324" s="372"/>
      <c r="U324" s="375"/>
      <c r="V324" s="374"/>
      <c r="W324" s="372"/>
      <c r="X324" s="375"/>
    </row>
    <row r="325" spans="2:24" ht="17.899999999999999" customHeight="1">
      <c r="B325" s="368"/>
      <c r="C325" s="369"/>
      <c r="D325" s="372"/>
      <c r="E325" s="372"/>
      <c r="F325" s="373"/>
      <c r="G325" s="370"/>
      <c r="H325" s="372"/>
      <c r="I325" s="373"/>
      <c r="J325" s="374"/>
      <c r="K325" s="372"/>
      <c r="L325" s="373"/>
      <c r="M325" s="374"/>
      <c r="N325" s="372"/>
      <c r="O325" s="375"/>
      <c r="P325" s="374"/>
      <c r="Q325" s="372"/>
      <c r="R325" s="375"/>
      <c r="S325" s="374"/>
      <c r="T325" s="372"/>
      <c r="U325" s="375"/>
      <c r="V325" s="374"/>
      <c r="W325" s="372"/>
      <c r="X325" s="375"/>
    </row>
    <row r="326" spans="2:24" ht="17.899999999999999" customHeight="1">
      <c r="B326" s="368"/>
      <c r="C326" s="369"/>
      <c r="D326" s="372"/>
      <c r="E326" s="372"/>
      <c r="F326" s="373"/>
      <c r="G326" s="370"/>
      <c r="H326" s="372"/>
      <c r="I326" s="373"/>
      <c r="J326" s="374"/>
      <c r="K326" s="372"/>
      <c r="L326" s="373"/>
      <c r="M326" s="374"/>
      <c r="N326" s="372"/>
      <c r="O326" s="375"/>
      <c r="P326" s="374"/>
      <c r="Q326" s="372"/>
      <c r="R326" s="375"/>
      <c r="S326" s="374"/>
      <c r="T326" s="372"/>
      <c r="U326" s="375"/>
      <c r="V326" s="374"/>
      <c r="W326" s="372"/>
      <c r="X326" s="375"/>
    </row>
    <row r="327" spans="2:24" ht="17.899999999999999" customHeight="1">
      <c r="B327" s="368"/>
      <c r="C327" s="369"/>
      <c r="D327" s="372"/>
      <c r="E327" s="372"/>
      <c r="F327" s="373"/>
      <c r="G327" s="370"/>
      <c r="H327" s="372"/>
      <c r="I327" s="373"/>
      <c r="J327" s="374"/>
      <c r="K327" s="372"/>
      <c r="L327" s="373"/>
      <c r="M327" s="374"/>
      <c r="N327" s="372"/>
      <c r="O327" s="375"/>
      <c r="P327" s="374"/>
      <c r="Q327" s="372"/>
      <c r="R327" s="375"/>
      <c r="S327" s="374"/>
      <c r="T327" s="372"/>
      <c r="U327" s="375"/>
      <c r="V327" s="374"/>
      <c r="W327" s="372"/>
      <c r="X327" s="375"/>
    </row>
    <row r="328" spans="2:24" ht="17.899999999999999" customHeight="1">
      <c r="B328" s="368"/>
      <c r="C328" s="369"/>
      <c r="D328" s="372"/>
      <c r="E328" s="372"/>
      <c r="F328" s="373"/>
      <c r="G328" s="370"/>
      <c r="H328" s="372"/>
      <c r="I328" s="373"/>
      <c r="J328" s="374"/>
      <c r="K328" s="372"/>
      <c r="L328" s="373"/>
      <c r="M328" s="374"/>
      <c r="N328" s="372"/>
      <c r="O328" s="375"/>
      <c r="P328" s="374"/>
      <c r="Q328" s="372"/>
      <c r="R328" s="375"/>
      <c r="S328" s="374"/>
      <c r="T328" s="372"/>
      <c r="U328" s="375"/>
      <c r="V328" s="374"/>
      <c r="W328" s="372"/>
      <c r="X328" s="375"/>
    </row>
    <row r="329" spans="2:24" ht="17.899999999999999" customHeight="1">
      <c r="B329" s="368"/>
      <c r="C329" s="369"/>
      <c r="D329" s="372"/>
      <c r="E329" s="372"/>
      <c r="F329" s="373"/>
      <c r="G329" s="370"/>
      <c r="H329" s="372"/>
      <c r="I329" s="373"/>
      <c r="J329" s="374"/>
      <c r="K329" s="372"/>
      <c r="L329" s="373"/>
      <c r="M329" s="374"/>
      <c r="N329" s="372"/>
      <c r="O329" s="375"/>
      <c r="P329" s="374"/>
      <c r="Q329" s="372"/>
      <c r="R329" s="375"/>
      <c r="S329" s="374"/>
      <c r="T329" s="372"/>
      <c r="U329" s="375"/>
      <c r="V329" s="374"/>
      <c r="W329" s="372"/>
      <c r="X329" s="375"/>
    </row>
    <row r="330" spans="2:24" ht="17.899999999999999" customHeight="1">
      <c r="B330" s="368"/>
      <c r="C330" s="369"/>
      <c r="D330" s="372"/>
      <c r="E330" s="372"/>
      <c r="F330" s="373"/>
      <c r="G330" s="370"/>
      <c r="H330" s="372"/>
      <c r="I330" s="373"/>
      <c r="J330" s="374"/>
      <c r="K330" s="372"/>
      <c r="L330" s="373"/>
      <c r="M330" s="374"/>
      <c r="N330" s="372"/>
      <c r="O330" s="375"/>
      <c r="P330" s="374"/>
      <c r="Q330" s="372"/>
      <c r="R330" s="375"/>
      <c r="S330" s="374"/>
      <c r="T330" s="372"/>
      <c r="U330" s="375"/>
      <c r="V330" s="374"/>
      <c r="W330" s="372"/>
      <c r="X330" s="375"/>
    </row>
    <row r="331" spans="2:24" ht="17.899999999999999" customHeight="1">
      <c r="B331" s="368"/>
      <c r="C331" s="369"/>
      <c r="D331" s="372"/>
      <c r="E331" s="372"/>
      <c r="F331" s="373"/>
      <c r="G331" s="370"/>
      <c r="H331" s="372"/>
      <c r="I331" s="373"/>
      <c r="J331" s="374"/>
      <c r="K331" s="372"/>
      <c r="L331" s="373"/>
      <c r="M331" s="374"/>
      <c r="N331" s="372"/>
      <c r="O331" s="375"/>
      <c r="P331" s="374"/>
      <c r="Q331" s="372"/>
      <c r="R331" s="375"/>
      <c r="S331" s="374"/>
      <c r="T331" s="372"/>
      <c r="U331" s="375"/>
      <c r="V331" s="374"/>
      <c r="W331" s="372"/>
      <c r="X331" s="375"/>
    </row>
    <row r="332" spans="2:24" ht="17.899999999999999" customHeight="1">
      <c r="B332" s="368"/>
      <c r="C332" s="369"/>
      <c r="D332" s="372"/>
      <c r="E332" s="372"/>
      <c r="F332" s="373"/>
      <c r="G332" s="370"/>
      <c r="H332" s="372"/>
      <c r="I332" s="373"/>
      <c r="J332" s="374"/>
      <c r="K332" s="372"/>
      <c r="L332" s="373"/>
      <c r="M332" s="374"/>
      <c r="N332" s="372"/>
      <c r="O332" s="375"/>
      <c r="P332" s="374"/>
      <c r="Q332" s="372"/>
      <c r="R332" s="375"/>
      <c r="S332" s="374"/>
      <c r="T332" s="372"/>
      <c r="U332" s="375"/>
      <c r="V332" s="374"/>
      <c r="W332" s="372"/>
      <c r="X332" s="375"/>
    </row>
    <row r="333" spans="2:24" ht="17.899999999999999" customHeight="1">
      <c r="B333" s="368"/>
      <c r="C333" s="369"/>
      <c r="D333" s="372"/>
      <c r="E333" s="372"/>
      <c r="F333" s="373"/>
      <c r="G333" s="370"/>
      <c r="H333" s="372"/>
      <c r="I333" s="373"/>
      <c r="J333" s="374"/>
      <c r="K333" s="372"/>
      <c r="L333" s="373"/>
      <c r="M333" s="374"/>
      <c r="N333" s="372"/>
      <c r="O333" s="375"/>
      <c r="P333" s="374"/>
      <c r="Q333" s="372"/>
      <c r="R333" s="375"/>
      <c r="S333" s="374"/>
      <c r="T333" s="372"/>
      <c r="U333" s="375"/>
      <c r="V333" s="374"/>
      <c r="W333" s="372"/>
      <c r="X333" s="375"/>
    </row>
    <row r="334" spans="2:24" ht="17.899999999999999" customHeight="1">
      <c r="B334" s="368"/>
      <c r="C334" s="369"/>
      <c r="D334" s="372"/>
      <c r="E334" s="372"/>
      <c r="F334" s="373"/>
      <c r="G334" s="370"/>
      <c r="H334" s="372"/>
      <c r="I334" s="373"/>
      <c r="J334" s="374"/>
      <c r="K334" s="372"/>
      <c r="L334" s="373"/>
      <c r="M334" s="374"/>
      <c r="N334" s="372"/>
      <c r="O334" s="375"/>
      <c r="P334" s="374"/>
      <c r="Q334" s="372"/>
      <c r="R334" s="375"/>
      <c r="S334" s="374"/>
      <c r="T334" s="372"/>
      <c r="U334" s="375"/>
      <c r="V334" s="374"/>
      <c r="W334" s="372"/>
      <c r="X334" s="375"/>
    </row>
    <row r="335" spans="2:24" ht="17.899999999999999" customHeight="1">
      <c r="B335" s="368"/>
      <c r="C335" s="369"/>
      <c r="D335" s="372"/>
      <c r="E335" s="372"/>
      <c r="F335" s="373"/>
      <c r="G335" s="370"/>
      <c r="H335" s="372"/>
      <c r="I335" s="373"/>
      <c r="J335" s="374"/>
      <c r="K335" s="372"/>
      <c r="L335" s="373"/>
      <c r="M335" s="374"/>
      <c r="N335" s="372"/>
      <c r="O335" s="375"/>
      <c r="P335" s="374"/>
      <c r="Q335" s="372"/>
      <c r="R335" s="375"/>
      <c r="S335" s="374"/>
      <c r="T335" s="372"/>
      <c r="U335" s="375"/>
      <c r="V335" s="374"/>
      <c r="W335" s="372"/>
      <c r="X335" s="375"/>
    </row>
    <row r="336" spans="2:24" ht="17.899999999999999" customHeight="1">
      <c r="B336" s="368"/>
      <c r="C336" s="369"/>
      <c r="D336" s="372"/>
      <c r="E336" s="372"/>
      <c r="F336" s="373"/>
      <c r="G336" s="370"/>
      <c r="H336" s="372"/>
      <c r="I336" s="373"/>
      <c r="J336" s="374"/>
      <c r="K336" s="372"/>
      <c r="L336" s="373"/>
      <c r="M336" s="374"/>
      <c r="N336" s="372"/>
      <c r="O336" s="375"/>
      <c r="P336" s="374"/>
      <c r="Q336" s="372"/>
      <c r="R336" s="375"/>
      <c r="S336" s="374"/>
      <c r="T336" s="372"/>
      <c r="U336" s="375"/>
      <c r="V336" s="374"/>
      <c r="W336" s="372"/>
      <c r="X336" s="375"/>
    </row>
    <row r="337" spans="2:24" ht="17.899999999999999" customHeight="1">
      <c r="B337" s="368"/>
      <c r="C337" s="369"/>
      <c r="D337" s="372"/>
      <c r="E337" s="372"/>
      <c r="F337" s="373"/>
      <c r="G337" s="370"/>
      <c r="H337" s="372"/>
      <c r="I337" s="373"/>
      <c r="J337" s="374"/>
      <c r="K337" s="372"/>
      <c r="L337" s="373"/>
      <c r="M337" s="374"/>
      <c r="N337" s="372"/>
      <c r="O337" s="375"/>
      <c r="P337" s="374"/>
      <c r="Q337" s="372"/>
      <c r="R337" s="375"/>
      <c r="S337" s="374"/>
      <c r="T337" s="372"/>
      <c r="U337" s="375"/>
      <c r="V337" s="374"/>
      <c r="W337" s="372"/>
      <c r="X337" s="375"/>
    </row>
    <row r="338" spans="2:24" ht="17.899999999999999" customHeight="1">
      <c r="B338" s="368"/>
      <c r="C338" s="369"/>
      <c r="D338" s="372"/>
      <c r="E338" s="372"/>
      <c r="F338" s="373"/>
      <c r="G338" s="370"/>
      <c r="H338" s="372"/>
      <c r="I338" s="373"/>
      <c r="J338" s="374"/>
      <c r="K338" s="372"/>
      <c r="L338" s="373"/>
      <c r="M338" s="374"/>
      <c r="N338" s="372"/>
      <c r="O338" s="375"/>
      <c r="P338" s="374"/>
      <c r="Q338" s="372"/>
      <c r="R338" s="375"/>
      <c r="S338" s="374"/>
      <c r="T338" s="372"/>
      <c r="U338" s="375"/>
      <c r="V338" s="374"/>
      <c r="W338" s="372"/>
      <c r="X338" s="375"/>
    </row>
    <row r="339" spans="2:24" ht="17.899999999999999" customHeight="1">
      <c r="B339" s="368"/>
      <c r="C339" s="369"/>
      <c r="D339" s="372"/>
      <c r="E339" s="372"/>
      <c r="F339" s="373"/>
      <c r="G339" s="370"/>
      <c r="H339" s="372"/>
      <c r="I339" s="373"/>
      <c r="J339" s="374"/>
      <c r="K339" s="372"/>
      <c r="L339" s="373"/>
      <c r="M339" s="374"/>
      <c r="N339" s="372"/>
      <c r="O339" s="375"/>
      <c r="P339" s="374"/>
      <c r="Q339" s="372"/>
      <c r="R339" s="375"/>
      <c r="S339" s="374"/>
      <c r="T339" s="372"/>
      <c r="U339" s="375"/>
      <c r="V339" s="374"/>
      <c r="W339" s="372"/>
      <c r="X339" s="375"/>
    </row>
    <row r="340" spans="2:24" ht="17.899999999999999" customHeight="1">
      <c r="B340" s="368"/>
      <c r="C340" s="369"/>
      <c r="D340" s="372"/>
      <c r="E340" s="372"/>
      <c r="F340" s="373"/>
      <c r="G340" s="370"/>
      <c r="H340" s="372"/>
      <c r="I340" s="373"/>
      <c r="J340" s="374"/>
      <c r="K340" s="372"/>
      <c r="L340" s="373"/>
      <c r="M340" s="374"/>
      <c r="N340" s="372"/>
      <c r="O340" s="375"/>
      <c r="P340" s="374"/>
      <c r="Q340" s="372"/>
      <c r="R340" s="375"/>
      <c r="S340" s="374"/>
      <c r="T340" s="372"/>
      <c r="U340" s="375"/>
      <c r="V340" s="374"/>
      <c r="W340" s="372"/>
      <c r="X340" s="375"/>
    </row>
    <row r="341" spans="2:24" ht="17.899999999999999" customHeight="1">
      <c r="B341" s="368"/>
      <c r="C341" s="369"/>
      <c r="D341" s="372"/>
      <c r="E341" s="372"/>
      <c r="F341" s="373"/>
      <c r="G341" s="370"/>
      <c r="H341" s="372"/>
      <c r="I341" s="373"/>
      <c r="J341" s="374"/>
      <c r="K341" s="372"/>
      <c r="L341" s="373"/>
      <c r="M341" s="374"/>
      <c r="N341" s="372"/>
      <c r="O341" s="375"/>
      <c r="P341" s="374"/>
      <c r="Q341" s="372"/>
      <c r="R341" s="375"/>
      <c r="S341" s="374"/>
      <c r="T341" s="372"/>
      <c r="U341" s="375"/>
      <c r="V341" s="374"/>
      <c r="W341" s="372"/>
      <c r="X341" s="375"/>
    </row>
    <row r="342" spans="2:24" ht="17.899999999999999" customHeight="1">
      <c r="B342" s="368"/>
      <c r="C342" s="369"/>
      <c r="D342" s="372"/>
      <c r="E342" s="372"/>
      <c r="F342" s="373"/>
      <c r="G342" s="370"/>
      <c r="H342" s="372"/>
      <c r="I342" s="373"/>
      <c r="J342" s="374"/>
      <c r="K342" s="372"/>
      <c r="L342" s="373"/>
      <c r="M342" s="374"/>
      <c r="N342" s="372"/>
      <c r="O342" s="375"/>
      <c r="P342" s="374"/>
      <c r="Q342" s="372"/>
      <c r="R342" s="375"/>
      <c r="S342" s="374"/>
      <c r="T342" s="372"/>
      <c r="U342" s="375"/>
      <c r="V342" s="374"/>
      <c r="W342" s="372"/>
      <c r="X342" s="375"/>
    </row>
    <row r="343" spans="2:24">
      <c r="B343" s="368"/>
      <c r="C343" s="369"/>
      <c r="D343" s="372"/>
      <c r="E343" s="372"/>
      <c r="F343" s="373"/>
      <c r="G343" s="370"/>
      <c r="H343" s="372"/>
      <c r="I343" s="373"/>
      <c r="J343" s="374"/>
      <c r="K343" s="372"/>
      <c r="L343" s="373"/>
      <c r="M343" s="374"/>
      <c r="N343" s="372"/>
      <c r="O343" s="375"/>
      <c r="P343" s="374"/>
      <c r="Q343" s="372"/>
      <c r="R343" s="375"/>
      <c r="S343" s="374"/>
      <c r="T343" s="372"/>
      <c r="U343" s="375"/>
      <c r="V343" s="374"/>
      <c r="W343" s="372"/>
      <c r="X343" s="375"/>
    </row>
    <row r="344" spans="2:24">
      <c r="B344" s="368"/>
      <c r="C344" s="369"/>
      <c r="D344" s="372"/>
      <c r="E344" s="372"/>
      <c r="F344" s="373"/>
      <c r="G344" s="370"/>
      <c r="H344" s="372"/>
      <c r="I344" s="373"/>
      <c r="J344" s="374"/>
      <c r="K344" s="372"/>
      <c r="L344" s="373"/>
      <c r="M344" s="374"/>
      <c r="N344" s="372"/>
      <c r="O344" s="375"/>
      <c r="P344" s="374"/>
      <c r="Q344" s="372"/>
      <c r="R344" s="375"/>
      <c r="S344" s="374"/>
      <c r="T344" s="372"/>
      <c r="U344" s="375"/>
      <c r="V344" s="374"/>
      <c r="W344" s="372"/>
      <c r="X344" s="375"/>
    </row>
    <row r="345" spans="2:24">
      <c r="B345" s="368"/>
      <c r="C345" s="369"/>
      <c r="D345" s="372"/>
      <c r="E345" s="372"/>
      <c r="F345" s="373"/>
      <c r="G345" s="370"/>
      <c r="H345" s="372"/>
      <c r="I345" s="373"/>
      <c r="J345" s="374"/>
      <c r="K345" s="372"/>
      <c r="L345" s="373"/>
      <c r="M345" s="374"/>
      <c r="N345" s="372"/>
      <c r="O345" s="375"/>
      <c r="P345" s="374"/>
      <c r="Q345" s="372"/>
      <c r="R345" s="375"/>
      <c r="S345" s="374"/>
      <c r="T345" s="372"/>
      <c r="U345" s="375"/>
      <c r="V345" s="374"/>
      <c r="W345" s="372"/>
      <c r="X345" s="375"/>
    </row>
    <row r="346" spans="2:24">
      <c r="B346" s="368"/>
      <c r="C346" s="369"/>
      <c r="D346" s="372"/>
      <c r="E346" s="372"/>
      <c r="F346" s="373"/>
      <c r="G346" s="370"/>
      <c r="H346" s="372"/>
      <c r="I346" s="373"/>
      <c r="J346" s="374"/>
      <c r="K346" s="372"/>
      <c r="L346" s="373"/>
      <c r="M346" s="374"/>
      <c r="N346" s="372"/>
      <c r="O346" s="375"/>
      <c r="P346" s="374"/>
      <c r="Q346" s="372"/>
      <c r="R346" s="375"/>
      <c r="S346" s="374"/>
      <c r="T346" s="372"/>
      <c r="U346" s="375"/>
      <c r="V346" s="374"/>
      <c r="W346" s="372"/>
      <c r="X346" s="375"/>
    </row>
    <row r="347" spans="2:24">
      <c r="B347" s="368"/>
      <c r="C347" s="369"/>
      <c r="D347" s="372"/>
      <c r="E347" s="372"/>
      <c r="F347" s="373"/>
      <c r="G347" s="370"/>
      <c r="H347" s="372"/>
      <c r="I347" s="373"/>
      <c r="J347" s="374"/>
      <c r="K347" s="372"/>
      <c r="L347" s="373"/>
      <c r="M347" s="374"/>
      <c r="N347" s="372"/>
      <c r="O347" s="375"/>
      <c r="P347" s="374"/>
      <c r="Q347" s="372"/>
      <c r="R347" s="375"/>
      <c r="S347" s="374"/>
      <c r="T347" s="372"/>
      <c r="U347" s="375"/>
      <c r="V347" s="374"/>
      <c r="W347" s="372"/>
      <c r="X347" s="375"/>
    </row>
    <row r="348" spans="2:24">
      <c r="B348" s="368"/>
      <c r="C348" s="369"/>
      <c r="D348" s="372"/>
      <c r="E348" s="372"/>
      <c r="F348" s="373"/>
      <c r="G348" s="370"/>
      <c r="H348" s="372"/>
      <c r="I348" s="373"/>
      <c r="J348" s="374"/>
      <c r="K348" s="372"/>
      <c r="L348" s="373"/>
      <c r="M348" s="374"/>
      <c r="N348" s="372"/>
      <c r="O348" s="375"/>
      <c r="P348" s="374"/>
      <c r="Q348" s="372"/>
      <c r="R348" s="375"/>
      <c r="S348" s="374"/>
      <c r="T348" s="372"/>
      <c r="U348" s="375"/>
      <c r="V348" s="374"/>
      <c r="W348" s="372"/>
      <c r="X348" s="375"/>
    </row>
    <row r="349" spans="2:24">
      <c r="B349" s="368"/>
      <c r="C349" s="369"/>
      <c r="D349" s="372"/>
      <c r="E349" s="372"/>
      <c r="F349" s="373"/>
      <c r="G349" s="370"/>
      <c r="H349" s="372"/>
      <c r="I349" s="373"/>
      <c r="J349" s="374"/>
      <c r="K349" s="372"/>
      <c r="L349" s="373"/>
      <c r="M349" s="374"/>
      <c r="N349" s="372"/>
      <c r="O349" s="375"/>
      <c r="P349" s="374"/>
      <c r="Q349" s="372"/>
      <c r="R349" s="375"/>
      <c r="S349" s="374"/>
      <c r="T349" s="372"/>
      <c r="U349" s="375"/>
      <c r="V349" s="374"/>
      <c r="W349" s="372"/>
      <c r="X349" s="375"/>
    </row>
    <row r="350" spans="2:24">
      <c r="B350" s="368"/>
      <c r="C350" s="369"/>
      <c r="D350" s="372"/>
      <c r="E350" s="372"/>
      <c r="F350" s="373"/>
      <c r="G350" s="370"/>
      <c r="H350" s="372"/>
      <c r="I350" s="373"/>
      <c r="J350" s="374"/>
      <c r="K350" s="372"/>
      <c r="L350" s="373"/>
      <c r="M350" s="374"/>
      <c r="N350" s="372"/>
      <c r="O350" s="375"/>
      <c r="P350" s="374"/>
      <c r="Q350" s="372"/>
      <c r="R350" s="375"/>
      <c r="S350" s="374"/>
      <c r="T350" s="372"/>
      <c r="U350" s="375"/>
      <c r="V350" s="374"/>
      <c r="W350" s="372"/>
      <c r="X350" s="375"/>
    </row>
    <row r="351" spans="2:24">
      <c r="B351" s="368"/>
      <c r="C351" s="369"/>
      <c r="D351" s="372"/>
      <c r="E351" s="372"/>
      <c r="F351" s="373"/>
      <c r="G351" s="370"/>
      <c r="H351" s="372"/>
      <c r="I351" s="373"/>
      <c r="J351" s="374"/>
      <c r="K351" s="372"/>
      <c r="L351" s="373"/>
      <c r="M351" s="374"/>
      <c r="N351" s="372"/>
      <c r="O351" s="375"/>
      <c r="P351" s="374"/>
      <c r="Q351" s="372"/>
      <c r="R351" s="375"/>
      <c r="S351" s="374"/>
      <c r="T351" s="372"/>
      <c r="U351" s="375"/>
      <c r="V351" s="374"/>
      <c r="W351" s="372"/>
      <c r="X351" s="375"/>
    </row>
    <row r="352" spans="2:24">
      <c r="B352" s="368"/>
      <c r="C352" s="369"/>
      <c r="D352" s="372"/>
      <c r="E352" s="372"/>
      <c r="F352" s="373"/>
      <c r="G352" s="370"/>
      <c r="H352" s="372"/>
      <c r="I352" s="373"/>
      <c r="J352" s="374"/>
      <c r="K352" s="372"/>
      <c r="L352" s="373"/>
      <c r="M352" s="374"/>
      <c r="N352" s="372"/>
      <c r="O352" s="375"/>
      <c r="P352" s="374"/>
      <c r="Q352" s="372"/>
      <c r="R352" s="375"/>
      <c r="S352" s="374"/>
      <c r="T352" s="372"/>
      <c r="U352" s="375"/>
      <c r="V352" s="374"/>
      <c r="W352" s="372"/>
      <c r="X352" s="375"/>
    </row>
    <row r="353" spans="2:24">
      <c r="B353" s="368"/>
      <c r="C353" s="369"/>
      <c r="D353" s="372"/>
      <c r="E353" s="372"/>
      <c r="F353" s="373"/>
      <c r="G353" s="370"/>
      <c r="H353" s="372"/>
      <c r="I353" s="373"/>
      <c r="J353" s="374"/>
      <c r="K353" s="372"/>
      <c r="L353" s="373"/>
      <c r="M353" s="374"/>
      <c r="N353" s="372"/>
      <c r="O353" s="375"/>
      <c r="P353" s="374"/>
      <c r="Q353" s="372"/>
      <c r="R353" s="375"/>
      <c r="S353" s="374"/>
      <c r="T353" s="372"/>
      <c r="U353" s="375"/>
      <c r="V353" s="374"/>
      <c r="W353" s="372"/>
      <c r="X353" s="375"/>
    </row>
    <row r="354" spans="2:24">
      <c r="B354" s="368"/>
      <c r="C354" s="369"/>
      <c r="D354" s="372"/>
      <c r="E354" s="372"/>
      <c r="F354" s="373"/>
      <c r="G354" s="370"/>
      <c r="H354" s="372"/>
      <c r="I354" s="373"/>
      <c r="J354" s="374"/>
      <c r="K354" s="372"/>
      <c r="L354" s="373"/>
      <c r="M354" s="374"/>
      <c r="N354" s="372"/>
      <c r="O354" s="375"/>
      <c r="P354" s="374"/>
      <c r="Q354" s="372"/>
      <c r="R354" s="375"/>
      <c r="S354" s="374"/>
      <c r="T354" s="372"/>
      <c r="U354" s="375"/>
      <c r="V354" s="374"/>
      <c r="W354" s="372"/>
      <c r="X354" s="375"/>
    </row>
    <row r="355" spans="2:24">
      <c r="B355" s="368"/>
      <c r="C355" s="369"/>
      <c r="D355" s="372"/>
      <c r="E355" s="372"/>
      <c r="F355" s="373"/>
      <c r="G355" s="370"/>
      <c r="H355" s="372"/>
      <c r="I355" s="373"/>
      <c r="J355" s="374"/>
      <c r="K355" s="372"/>
      <c r="L355" s="373"/>
      <c r="M355" s="374"/>
      <c r="N355" s="372"/>
      <c r="O355" s="375"/>
      <c r="P355" s="374"/>
      <c r="Q355" s="372"/>
      <c r="R355" s="375"/>
      <c r="S355" s="374"/>
      <c r="T355" s="372"/>
      <c r="U355" s="375"/>
      <c r="V355" s="374"/>
      <c r="W355" s="372"/>
      <c r="X355" s="375"/>
    </row>
    <row r="356" spans="2:24">
      <c r="B356" s="368"/>
      <c r="C356" s="369"/>
      <c r="D356" s="372"/>
      <c r="E356" s="372"/>
      <c r="F356" s="373"/>
      <c r="G356" s="370"/>
      <c r="H356" s="372"/>
      <c r="I356" s="373"/>
      <c r="J356" s="374"/>
      <c r="K356" s="372"/>
      <c r="L356" s="373"/>
      <c r="M356" s="374"/>
      <c r="N356" s="372"/>
      <c r="O356" s="375"/>
      <c r="P356" s="374"/>
      <c r="Q356" s="372"/>
      <c r="R356" s="375"/>
      <c r="S356" s="374"/>
      <c r="T356" s="372"/>
      <c r="U356" s="375"/>
      <c r="V356" s="374"/>
      <c r="W356" s="372"/>
      <c r="X356" s="375"/>
    </row>
    <row r="357" spans="2:24">
      <c r="B357" s="368"/>
      <c r="C357" s="369"/>
      <c r="D357" s="372"/>
      <c r="E357" s="372"/>
      <c r="F357" s="373"/>
      <c r="G357" s="370"/>
      <c r="H357" s="372"/>
      <c r="I357" s="373"/>
      <c r="J357" s="374"/>
      <c r="K357" s="372"/>
      <c r="L357" s="373"/>
      <c r="M357" s="374"/>
      <c r="N357" s="372"/>
      <c r="O357" s="375"/>
      <c r="P357" s="374"/>
      <c r="Q357" s="372"/>
      <c r="R357" s="375"/>
      <c r="S357" s="374"/>
      <c r="T357" s="372"/>
      <c r="U357" s="375"/>
      <c r="V357" s="374"/>
      <c r="W357" s="372"/>
      <c r="X357" s="375"/>
    </row>
    <row r="358" spans="2:24">
      <c r="B358" s="368"/>
      <c r="C358" s="369"/>
      <c r="D358" s="372"/>
      <c r="E358" s="372"/>
      <c r="F358" s="373"/>
      <c r="G358" s="370"/>
      <c r="H358" s="372"/>
      <c r="I358" s="373"/>
      <c r="J358" s="374"/>
      <c r="K358" s="372"/>
      <c r="L358" s="373"/>
      <c r="M358" s="374"/>
      <c r="N358" s="372"/>
      <c r="O358" s="375"/>
      <c r="P358" s="374"/>
      <c r="Q358" s="372"/>
      <c r="R358" s="375"/>
      <c r="S358" s="374"/>
      <c r="T358" s="372"/>
      <c r="U358" s="375"/>
      <c r="V358" s="374"/>
      <c r="W358" s="372"/>
      <c r="X358" s="375"/>
    </row>
    <row r="359" spans="2:24">
      <c r="B359" s="368"/>
      <c r="C359" s="369"/>
      <c r="D359" s="372"/>
      <c r="E359" s="372"/>
      <c r="F359" s="373"/>
      <c r="G359" s="370"/>
      <c r="H359" s="372"/>
      <c r="I359" s="373"/>
      <c r="J359" s="374"/>
      <c r="K359" s="372"/>
      <c r="L359" s="373"/>
      <c r="M359" s="374"/>
      <c r="N359" s="372"/>
      <c r="O359" s="375"/>
      <c r="P359" s="374"/>
      <c r="Q359" s="372"/>
      <c r="R359" s="375"/>
      <c r="S359" s="374"/>
      <c r="T359" s="372"/>
      <c r="U359" s="375"/>
      <c r="V359" s="374"/>
      <c r="W359" s="372"/>
      <c r="X359" s="375"/>
    </row>
    <row r="360" spans="2:24">
      <c r="B360" s="368"/>
      <c r="C360" s="369"/>
      <c r="D360" s="372"/>
      <c r="E360" s="372"/>
      <c r="F360" s="373"/>
      <c r="G360" s="370"/>
      <c r="H360" s="372"/>
      <c r="I360" s="373"/>
      <c r="J360" s="374"/>
      <c r="K360" s="372"/>
      <c r="L360" s="373"/>
      <c r="M360" s="374"/>
      <c r="N360" s="372"/>
      <c r="O360" s="375"/>
      <c r="P360" s="374"/>
      <c r="Q360" s="372"/>
      <c r="R360" s="375"/>
      <c r="S360" s="374"/>
      <c r="T360" s="372"/>
      <c r="U360" s="375"/>
      <c r="V360" s="374"/>
      <c r="W360" s="372"/>
      <c r="X360" s="375"/>
    </row>
    <row r="361" spans="2:24">
      <c r="B361" s="368"/>
      <c r="C361" s="369"/>
      <c r="D361" s="372"/>
      <c r="E361" s="372"/>
      <c r="F361" s="373"/>
      <c r="G361" s="370"/>
      <c r="H361" s="372"/>
      <c r="I361" s="373"/>
      <c r="J361" s="374"/>
      <c r="K361" s="372"/>
      <c r="L361" s="373"/>
      <c r="M361" s="374"/>
      <c r="N361" s="372"/>
      <c r="O361" s="375"/>
      <c r="P361" s="374"/>
      <c r="Q361" s="372"/>
      <c r="R361" s="375"/>
      <c r="S361" s="374"/>
      <c r="T361" s="372"/>
      <c r="U361" s="375"/>
      <c r="V361" s="374"/>
      <c r="W361" s="372"/>
      <c r="X361" s="375"/>
    </row>
    <row r="362" spans="2:24">
      <c r="B362" s="368"/>
      <c r="C362" s="369"/>
      <c r="D362" s="372"/>
      <c r="E362" s="372"/>
      <c r="F362" s="373"/>
      <c r="G362" s="370"/>
      <c r="H362" s="372"/>
      <c r="I362" s="373"/>
      <c r="J362" s="374"/>
      <c r="K362" s="372"/>
      <c r="L362" s="373"/>
      <c r="M362" s="374"/>
      <c r="N362" s="372"/>
      <c r="O362" s="375"/>
      <c r="P362" s="374"/>
      <c r="Q362" s="372"/>
      <c r="R362" s="375"/>
      <c r="S362" s="374"/>
      <c r="T362" s="372"/>
      <c r="U362" s="375"/>
      <c r="V362" s="374"/>
      <c r="W362" s="372"/>
      <c r="X362" s="375"/>
    </row>
    <row r="363" spans="2:24">
      <c r="B363" s="368"/>
      <c r="C363" s="369"/>
      <c r="D363" s="372"/>
      <c r="E363" s="372"/>
      <c r="F363" s="373"/>
      <c r="G363" s="370"/>
      <c r="H363" s="372"/>
      <c r="I363" s="373"/>
      <c r="J363" s="374"/>
      <c r="K363" s="372"/>
      <c r="L363" s="373"/>
      <c r="M363" s="374"/>
      <c r="N363" s="372"/>
      <c r="O363" s="375"/>
      <c r="P363" s="374"/>
      <c r="Q363" s="372"/>
      <c r="R363" s="375"/>
      <c r="S363" s="374"/>
      <c r="T363" s="372"/>
      <c r="U363" s="375"/>
      <c r="V363" s="374"/>
      <c r="W363" s="372"/>
      <c r="X363" s="375"/>
    </row>
    <row r="364" spans="2:24">
      <c r="B364" s="368"/>
      <c r="C364" s="369"/>
      <c r="D364" s="372"/>
      <c r="E364" s="372"/>
      <c r="F364" s="373"/>
      <c r="G364" s="370"/>
      <c r="H364" s="372"/>
      <c r="I364" s="373"/>
      <c r="J364" s="374"/>
      <c r="K364" s="372"/>
      <c r="L364" s="373"/>
      <c r="M364" s="374"/>
      <c r="N364" s="372"/>
      <c r="O364" s="375"/>
      <c r="P364" s="374"/>
      <c r="Q364" s="372"/>
      <c r="R364" s="375"/>
      <c r="S364" s="374"/>
      <c r="T364" s="372"/>
      <c r="U364" s="375"/>
      <c r="V364" s="374"/>
      <c r="W364" s="372"/>
      <c r="X364" s="375"/>
    </row>
    <row r="365" spans="2:24">
      <c r="B365" s="368"/>
      <c r="C365" s="369"/>
      <c r="D365" s="372"/>
      <c r="E365" s="372"/>
      <c r="F365" s="373"/>
      <c r="G365" s="370"/>
      <c r="H365" s="372"/>
      <c r="I365" s="373"/>
      <c r="J365" s="374"/>
      <c r="K365" s="372"/>
      <c r="L365" s="373"/>
      <c r="M365" s="374"/>
      <c r="N365" s="372"/>
      <c r="O365" s="375"/>
      <c r="P365" s="374"/>
      <c r="Q365" s="372"/>
      <c r="R365" s="375"/>
      <c r="S365" s="374"/>
      <c r="T365" s="372"/>
      <c r="U365" s="375"/>
      <c r="V365" s="374"/>
      <c r="W365" s="372"/>
      <c r="X365" s="375"/>
    </row>
    <row r="366" spans="2:24">
      <c r="B366" s="368"/>
      <c r="C366" s="369"/>
      <c r="D366" s="372"/>
      <c r="E366" s="372"/>
      <c r="F366" s="373"/>
      <c r="G366" s="370"/>
      <c r="H366" s="372"/>
      <c r="I366" s="373"/>
      <c r="J366" s="374"/>
      <c r="K366" s="372"/>
      <c r="L366" s="373"/>
      <c r="M366" s="374"/>
      <c r="N366" s="372"/>
      <c r="O366" s="375"/>
      <c r="P366" s="374"/>
      <c r="Q366" s="372"/>
      <c r="R366" s="375"/>
      <c r="S366" s="374"/>
      <c r="T366" s="372"/>
      <c r="U366" s="375"/>
      <c r="V366" s="374"/>
      <c r="W366" s="372"/>
      <c r="X366" s="375"/>
    </row>
    <row r="367" spans="2:24">
      <c r="B367" s="368"/>
      <c r="C367" s="369"/>
      <c r="D367" s="372"/>
      <c r="E367" s="372"/>
      <c r="F367" s="373"/>
      <c r="G367" s="370"/>
      <c r="H367" s="372"/>
      <c r="I367" s="373"/>
      <c r="J367" s="374"/>
      <c r="K367" s="372"/>
      <c r="L367" s="373"/>
      <c r="M367" s="374"/>
      <c r="N367" s="372"/>
      <c r="O367" s="375"/>
      <c r="P367" s="374"/>
      <c r="Q367" s="372"/>
      <c r="R367" s="375"/>
      <c r="S367" s="374"/>
      <c r="T367" s="372"/>
      <c r="U367" s="375"/>
      <c r="V367" s="374"/>
      <c r="W367" s="372"/>
      <c r="X367" s="375"/>
    </row>
    <row r="368" spans="2:24">
      <c r="B368" s="368"/>
      <c r="C368" s="369"/>
      <c r="D368" s="372"/>
      <c r="E368" s="372"/>
      <c r="F368" s="373"/>
      <c r="G368" s="370"/>
      <c r="H368" s="372"/>
      <c r="I368" s="373"/>
      <c r="J368" s="374"/>
      <c r="K368" s="372"/>
      <c r="L368" s="373"/>
      <c r="M368" s="374"/>
      <c r="N368" s="372"/>
      <c r="O368" s="375"/>
      <c r="P368" s="374"/>
      <c r="Q368" s="372"/>
      <c r="R368" s="375"/>
      <c r="S368" s="374"/>
      <c r="T368" s="372"/>
      <c r="U368" s="375"/>
      <c r="V368" s="374"/>
      <c r="W368" s="372"/>
      <c r="X368" s="375"/>
    </row>
    <row r="369" spans="2:24">
      <c r="B369" s="368"/>
      <c r="C369" s="369"/>
      <c r="D369" s="372"/>
      <c r="E369" s="372"/>
      <c r="F369" s="373"/>
      <c r="G369" s="370"/>
      <c r="H369" s="372"/>
      <c r="I369" s="373"/>
      <c r="J369" s="374"/>
      <c r="K369" s="372"/>
      <c r="L369" s="373"/>
      <c r="M369" s="374"/>
      <c r="N369" s="372"/>
      <c r="O369" s="375"/>
      <c r="P369" s="374"/>
      <c r="Q369" s="372"/>
      <c r="R369" s="375"/>
      <c r="S369" s="374"/>
      <c r="T369" s="372"/>
      <c r="U369" s="375"/>
      <c r="V369" s="374"/>
      <c r="W369" s="372"/>
      <c r="X369" s="375"/>
    </row>
    <row r="370" spans="2:24">
      <c r="B370" s="368"/>
      <c r="C370" s="369"/>
      <c r="D370" s="372"/>
      <c r="E370" s="372"/>
      <c r="F370" s="373"/>
      <c r="G370" s="370"/>
      <c r="H370" s="372"/>
      <c r="I370" s="373"/>
      <c r="J370" s="374"/>
      <c r="K370" s="372"/>
      <c r="L370" s="373"/>
      <c r="M370" s="374"/>
      <c r="N370" s="372"/>
      <c r="O370" s="375"/>
      <c r="P370" s="374"/>
      <c r="Q370" s="372"/>
      <c r="R370" s="375"/>
      <c r="S370" s="374"/>
      <c r="T370" s="372"/>
      <c r="U370" s="375"/>
      <c r="V370" s="374"/>
      <c r="W370" s="372"/>
      <c r="X370" s="375"/>
    </row>
    <row r="371" spans="2:24">
      <c r="B371" s="368"/>
      <c r="C371" s="369"/>
      <c r="D371" s="372"/>
      <c r="E371" s="372"/>
      <c r="F371" s="373"/>
      <c r="G371" s="370"/>
      <c r="H371" s="372"/>
      <c r="I371" s="373"/>
      <c r="J371" s="374"/>
      <c r="K371" s="372"/>
      <c r="L371" s="373"/>
      <c r="M371" s="374"/>
      <c r="N371" s="372"/>
      <c r="O371" s="375"/>
      <c r="P371" s="374"/>
      <c r="Q371" s="372"/>
      <c r="R371" s="375"/>
      <c r="S371" s="374"/>
      <c r="T371" s="372"/>
      <c r="U371" s="375"/>
      <c r="V371" s="374"/>
      <c r="W371" s="372"/>
      <c r="X371" s="375"/>
    </row>
    <row r="372" spans="2:24">
      <c r="B372" s="368"/>
      <c r="C372" s="369"/>
      <c r="D372" s="372"/>
      <c r="E372" s="372"/>
      <c r="F372" s="373"/>
      <c r="G372" s="370"/>
      <c r="H372" s="372"/>
      <c r="I372" s="373"/>
      <c r="J372" s="374"/>
      <c r="K372" s="372"/>
      <c r="L372" s="373"/>
      <c r="M372" s="374"/>
      <c r="N372" s="372"/>
      <c r="O372" s="375"/>
      <c r="P372" s="374"/>
      <c r="Q372" s="372"/>
      <c r="R372" s="375"/>
      <c r="S372" s="374"/>
      <c r="T372" s="372"/>
      <c r="U372" s="375"/>
      <c r="V372" s="374"/>
      <c r="W372" s="372"/>
      <c r="X372" s="375"/>
    </row>
    <row r="373" spans="2:24">
      <c r="B373" s="368"/>
      <c r="C373" s="369"/>
      <c r="D373" s="372"/>
      <c r="E373" s="372"/>
      <c r="F373" s="373"/>
      <c r="G373" s="370"/>
      <c r="H373" s="372"/>
      <c r="I373" s="373"/>
      <c r="J373" s="374"/>
      <c r="K373" s="372"/>
      <c r="L373" s="373"/>
      <c r="M373" s="374"/>
      <c r="N373" s="372"/>
      <c r="O373" s="375"/>
      <c r="P373" s="374"/>
      <c r="Q373" s="372"/>
      <c r="R373" s="375"/>
      <c r="S373" s="374"/>
      <c r="T373" s="372"/>
      <c r="U373" s="375"/>
      <c r="V373" s="374"/>
      <c r="W373" s="372"/>
      <c r="X373" s="375"/>
    </row>
    <row r="374" spans="2:24">
      <c r="B374" s="368"/>
      <c r="C374" s="369"/>
      <c r="D374" s="372"/>
      <c r="E374" s="372"/>
      <c r="F374" s="373"/>
      <c r="G374" s="370"/>
      <c r="H374" s="372"/>
      <c r="I374" s="373"/>
      <c r="J374" s="374"/>
      <c r="K374" s="372"/>
      <c r="L374" s="373"/>
      <c r="M374" s="374"/>
      <c r="N374" s="372"/>
      <c r="O374" s="375"/>
      <c r="P374" s="374"/>
      <c r="Q374" s="372"/>
      <c r="R374" s="375"/>
      <c r="S374" s="374"/>
      <c r="T374" s="372"/>
      <c r="U374" s="375"/>
      <c r="V374" s="374"/>
      <c r="W374" s="372"/>
      <c r="X374" s="375"/>
    </row>
    <row r="375" spans="2:24">
      <c r="B375" s="368"/>
      <c r="C375" s="369"/>
      <c r="D375" s="372"/>
      <c r="E375" s="372"/>
      <c r="F375" s="373"/>
      <c r="G375" s="370"/>
      <c r="H375" s="372"/>
      <c r="I375" s="373"/>
      <c r="J375" s="374"/>
      <c r="K375" s="372"/>
      <c r="L375" s="373"/>
      <c r="M375" s="374"/>
      <c r="N375" s="372"/>
      <c r="O375" s="375"/>
      <c r="P375" s="374"/>
      <c r="Q375" s="372"/>
      <c r="R375" s="375"/>
      <c r="S375" s="374"/>
      <c r="T375" s="372"/>
      <c r="U375" s="375"/>
      <c r="V375" s="374"/>
      <c r="W375" s="372"/>
      <c r="X375" s="375"/>
    </row>
    <row r="376" spans="2:24">
      <c r="B376" s="368"/>
      <c r="C376" s="369"/>
      <c r="D376" s="372"/>
      <c r="E376" s="372"/>
      <c r="F376" s="373"/>
      <c r="G376" s="370"/>
      <c r="H376" s="372"/>
      <c r="I376" s="373"/>
      <c r="J376" s="374"/>
      <c r="K376" s="372"/>
      <c r="L376" s="373"/>
      <c r="M376" s="374"/>
      <c r="N376" s="372"/>
      <c r="O376" s="375"/>
      <c r="P376" s="374"/>
      <c r="Q376" s="372"/>
      <c r="R376" s="375"/>
      <c r="S376" s="374"/>
      <c r="T376" s="372"/>
      <c r="U376" s="375"/>
      <c r="V376" s="374"/>
      <c r="W376" s="372"/>
      <c r="X376" s="375"/>
    </row>
    <row r="377" spans="2:24">
      <c r="B377" s="368"/>
      <c r="C377" s="369"/>
      <c r="D377" s="372"/>
      <c r="E377" s="372"/>
      <c r="F377" s="373"/>
      <c r="G377" s="370"/>
      <c r="H377" s="372"/>
      <c r="I377" s="373"/>
      <c r="J377" s="374"/>
      <c r="K377" s="372"/>
      <c r="L377" s="373"/>
      <c r="M377" s="374"/>
      <c r="N377" s="372"/>
      <c r="O377" s="375"/>
      <c r="P377" s="374"/>
      <c r="Q377" s="372"/>
      <c r="R377" s="375"/>
      <c r="S377" s="374"/>
      <c r="T377" s="372"/>
      <c r="U377" s="375"/>
      <c r="V377" s="374"/>
      <c r="W377" s="372"/>
      <c r="X377" s="375"/>
    </row>
    <row r="378" spans="2:24">
      <c r="B378" s="368"/>
      <c r="C378" s="369"/>
      <c r="D378" s="372"/>
      <c r="E378" s="372"/>
      <c r="F378" s="373"/>
      <c r="G378" s="370"/>
      <c r="H378" s="372"/>
      <c r="I378" s="373"/>
      <c r="J378" s="374"/>
      <c r="K378" s="372"/>
      <c r="L378" s="373"/>
      <c r="M378" s="374"/>
      <c r="N378" s="372"/>
      <c r="O378" s="375"/>
      <c r="P378" s="374"/>
      <c r="Q378" s="372"/>
      <c r="R378" s="375"/>
      <c r="S378" s="374"/>
      <c r="T378" s="372"/>
      <c r="U378" s="375"/>
      <c r="V378" s="374"/>
      <c r="W378" s="372"/>
      <c r="X378" s="375"/>
    </row>
    <row r="379" spans="2:24">
      <c r="B379" s="368"/>
      <c r="C379" s="369"/>
      <c r="D379" s="372"/>
      <c r="E379" s="372"/>
      <c r="F379" s="373"/>
      <c r="G379" s="370"/>
      <c r="H379" s="372"/>
      <c r="I379" s="373"/>
      <c r="J379" s="374"/>
      <c r="K379" s="372"/>
      <c r="L379" s="373"/>
      <c r="M379" s="374"/>
      <c r="N379" s="372"/>
      <c r="O379" s="375"/>
      <c r="P379" s="374"/>
      <c r="Q379" s="372"/>
      <c r="R379" s="375"/>
      <c r="S379" s="374"/>
      <c r="T379" s="372"/>
      <c r="U379" s="375"/>
      <c r="V379" s="374"/>
      <c r="W379" s="372"/>
      <c r="X379" s="375"/>
    </row>
    <row r="380" spans="2:24">
      <c r="B380" s="368"/>
      <c r="C380" s="369"/>
      <c r="D380" s="372"/>
      <c r="E380" s="372"/>
      <c r="F380" s="373"/>
      <c r="G380" s="370"/>
      <c r="H380" s="372"/>
      <c r="I380" s="373"/>
      <c r="J380" s="374"/>
      <c r="K380" s="372"/>
      <c r="L380" s="373"/>
      <c r="M380" s="374"/>
      <c r="N380" s="372"/>
      <c r="O380" s="375"/>
      <c r="P380" s="374"/>
      <c r="Q380" s="372"/>
      <c r="R380" s="375"/>
      <c r="S380" s="374"/>
      <c r="T380" s="372"/>
      <c r="U380" s="375"/>
      <c r="V380" s="374"/>
      <c r="W380" s="372"/>
      <c r="X380" s="375"/>
    </row>
    <row r="381" spans="2:24">
      <c r="B381" s="368"/>
      <c r="C381" s="369"/>
      <c r="D381" s="372"/>
      <c r="E381" s="372"/>
      <c r="F381" s="373"/>
      <c r="G381" s="370"/>
      <c r="H381" s="372"/>
      <c r="I381" s="373"/>
      <c r="J381" s="374"/>
      <c r="K381" s="372"/>
      <c r="L381" s="373"/>
      <c r="M381" s="374"/>
      <c r="N381" s="372"/>
      <c r="O381" s="375"/>
      <c r="P381" s="374"/>
      <c r="Q381" s="372"/>
      <c r="R381" s="375"/>
      <c r="S381" s="374"/>
      <c r="T381" s="372"/>
      <c r="U381" s="375"/>
      <c r="V381" s="374"/>
      <c r="W381" s="372"/>
      <c r="X381" s="375"/>
    </row>
    <row r="382" spans="2:24">
      <c r="B382" s="368"/>
      <c r="C382" s="369"/>
      <c r="D382" s="372"/>
      <c r="E382" s="372"/>
      <c r="F382" s="373"/>
      <c r="G382" s="370"/>
      <c r="H382" s="372"/>
      <c r="I382" s="373"/>
      <c r="J382" s="374"/>
      <c r="K382" s="372"/>
      <c r="L382" s="373"/>
      <c r="M382" s="374"/>
      <c r="N382" s="372"/>
      <c r="O382" s="375"/>
      <c r="P382" s="374"/>
      <c r="Q382" s="372"/>
      <c r="R382" s="375"/>
      <c r="S382" s="374"/>
      <c r="T382" s="372"/>
      <c r="U382" s="375"/>
      <c r="V382" s="374"/>
      <c r="W382" s="372"/>
      <c r="X382" s="375"/>
    </row>
    <row r="383" spans="2:24">
      <c r="B383" s="368"/>
      <c r="C383" s="369"/>
      <c r="D383" s="372"/>
      <c r="E383" s="372"/>
      <c r="F383" s="373"/>
      <c r="G383" s="370"/>
      <c r="H383" s="372"/>
      <c r="I383" s="373"/>
      <c r="J383" s="374"/>
      <c r="K383" s="372"/>
      <c r="L383" s="373"/>
      <c r="M383" s="374"/>
      <c r="N383" s="372"/>
      <c r="O383" s="375"/>
      <c r="P383" s="374"/>
      <c r="Q383" s="372"/>
      <c r="R383" s="375"/>
      <c r="S383" s="374"/>
      <c r="T383" s="372"/>
      <c r="U383" s="375"/>
      <c r="V383" s="374"/>
      <c r="W383" s="372"/>
      <c r="X383" s="375"/>
    </row>
    <row r="384" spans="2:24">
      <c r="B384" s="368"/>
      <c r="C384" s="369"/>
      <c r="D384" s="372"/>
      <c r="E384" s="372"/>
      <c r="F384" s="373"/>
      <c r="G384" s="370"/>
      <c r="H384" s="372"/>
      <c r="I384" s="373"/>
      <c r="J384" s="374"/>
      <c r="K384" s="372"/>
      <c r="L384" s="373"/>
      <c r="M384" s="374"/>
      <c r="N384" s="372"/>
      <c r="O384" s="375"/>
      <c r="P384" s="374"/>
      <c r="Q384" s="372"/>
      <c r="R384" s="375"/>
      <c r="S384" s="374"/>
      <c r="T384" s="372"/>
      <c r="U384" s="375"/>
      <c r="V384" s="374"/>
      <c r="W384" s="372"/>
      <c r="X384" s="375"/>
    </row>
    <row r="385" spans="2:24">
      <c r="B385" s="368"/>
      <c r="C385" s="369"/>
      <c r="D385" s="372"/>
      <c r="E385" s="372"/>
      <c r="F385" s="373"/>
      <c r="G385" s="370"/>
      <c r="H385" s="372"/>
      <c r="I385" s="373"/>
      <c r="J385" s="374"/>
      <c r="K385" s="372"/>
      <c r="L385" s="373"/>
      <c r="M385" s="374"/>
      <c r="N385" s="372"/>
      <c r="O385" s="375"/>
      <c r="P385" s="374"/>
      <c r="Q385" s="372"/>
      <c r="R385" s="375"/>
      <c r="S385" s="374"/>
      <c r="T385" s="372"/>
      <c r="U385" s="375"/>
      <c r="V385" s="374"/>
      <c r="W385" s="372"/>
      <c r="X385" s="375"/>
    </row>
    <row r="386" spans="2:24">
      <c r="B386" s="368"/>
      <c r="C386" s="369"/>
      <c r="D386" s="372"/>
      <c r="E386" s="372"/>
      <c r="F386" s="373"/>
      <c r="G386" s="370"/>
      <c r="H386" s="372"/>
      <c r="I386" s="373"/>
      <c r="J386" s="374"/>
      <c r="K386" s="372"/>
      <c r="L386" s="373"/>
      <c r="M386" s="374"/>
      <c r="N386" s="372"/>
      <c r="O386" s="375"/>
      <c r="P386" s="374"/>
      <c r="Q386" s="372"/>
      <c r="R386" s="375"/>
      <c r="S386" s="374"/>
      <c r="T386" s="372"/>
      <c r="U386" s="375"/>
      <c r="V386" s="374"/>
      <c r="W386" s="372"/>
      <c r="X386" s="375"/>
    </row>
    <row r="387" spans="2:24">
      <c r="B387" s="368"/>
      <c r="C387" s="369"/>
      <c r="D387" s="372"/>
      <c r="E387" s="372"/>
      <c r="F387" s="373"/>
      <c r="G387" s="370"/>
      <c r="H387" s="372"/>
      <c r="I387" s="373"/>
      <c r="J387" s="374"/>
      <c r="K387" s="372"/>
      <c r="L387" s="373"/>
      <c r="M387" s="374"/>
      <c r="N387" s="372"/>
      <c r="O387" s="375"/>
      <c r="P387" s="374"/>
      <c r="Q387" s="372"/>
      <c r="R387" s="375"/>
      <c r="S387" s="374"/>
      <c r="T387" s="372"/>
      <c r="U387" s="375"/>
      <c r="V387" s="374"/>
      <c r="W387" s="372"/>
      <c r="X387" s="375"/>
    </row>
    <row r="388" spans="2:24">
      <c r="B388" s="368"/>
      <c r="C388" s="369"/>
      <c r="D388" s="372"/>
      <c r="E388" s="372"/>
      <c r="F388" s="373"/>
      <c r="G388" s="370"/>
      <c r="H388" s="372"/>
      <c r="I388" s="373"/>
      <c r="J388" s="374"/>
      <c r="K388" s="372"/>
      <c r="L388" s="373"/>
      <c r="M388" s="374"/>
      <c r="N388" s="372"/>
      <c r="O388" s="375"/>
      <c r="P388" s="374"/>
      <c r="Q388" s="372"/>
      <c r="R388" s="375"/>
      <c r="S388" s="374"/>
      <c r="T388" s="372"/>
      <c r="U388" s="375"/>
      <c r="V388" s="374"/>
      <c r="W388" s="372"/>
      <c r="X388" s="375"/>
    </row>
    <row r="389" spans="2:24">
      <c r="B389" s="368"/>
      <c r="C389" s="369"/>
      <c r="D389" s="372"/>
      <c r="E389" s="372"/>
      <c r="F389" s="373"/>
      <c r="G389" s="370"/>
      <c r="H389" s="372"/>
      <c r="I389" s="373"/>
      <c r="J389" s="374"/>
      <c r="K389" s="372"/>
      <c r="L389" s="373"/>
      <c r="M389" s="374"/>
      <c r="N389" s="372"/>
      <c r="O389" s="375"/>
      <c r="P389" s="374"/>
      <c r="Q389" s="372"/>
      <c r="R389" s="375"/>
      <c r="S389" s="374"/>
      <c r="T389" s="372"/>
      <c r="U389" s="375"/>
      <c r="V389" s="374"/>
      <c r="W389" s="372"/>
      <c r="X389" s="375"/>
    </row>
    <row r="390" spans="2:24">
      <c r="B390" s="368"/>
      <c r="C390" s="369"/>
      <c r="D390" s="372"/>
      <c r="E390" s="372"/>
      <c r="F390" s="373"/>
      <c r="G390" s="370"/>
      <c r="H390" s="372"/>
      <c r="I390" s="373"/>
      <c r="J390" s="374"/>
      <c r="K390" s="372"/>
      <c r="L390" s="373"/>
      <c r="M390" s="374"/>
      <c r="N390" s="372"/>
      <c r="O390" s="375"/>
      <c r="P390" s="374"/>
      <c r="Q390" s="372"/>
      <c r="R390" s="375"/>
      <c r="S390" s="374"/>
      <c r="T390" s="372"/>
      <c r="U390" s="375"/>
      <c r="V390" s="374"/>
      <c r="W390" s="372"/>
      <c r="X390" s="375"/>
    </row>
    <row r="391" spans="2:24">
      <c r="B391" s="368"/>
      <c r="C391" s="369"/>
      <c r="D391" s="372"/>
      <c r="E391" s="372"/>
      <c r="F391" s="373"/>
      <c r="G391" s="370"/>
      <c r="H391" s="372"/>
      <c r="I391" s="373"/>
      <c r="J391" s="374"/>
      <c r="K391" s="372"/>
      <c r="L391" s="373"/>
      <c r="M391" s="374"/>
      <c r="N391" s="372"/>
      <c r="O391" s="375"/>
      <c r="P391" s="374"/>
      <c r="Q391" s="372"/>
      <c r="R391" s="375"/>
      <c r="S391" s="374"/>
      <c r="T391" s="372"/>
      <c r="U391" s="375"/>
      <c r="V391" s="374"/>
      <c r="W391" s="372"/>
      <c r="X391" s="375"/>
    </row>
    <row r="392" spans="2:24">
      <c r="B392" s="368"/>
      <c r="C392" s="369"/>
      <c r="D392" s="372"/>
      <c r="E392" s="372"/>
      <c r="F392" s="373"/>
      <c r="G392" s="370"/>
      <c r="H392" s="372"/>
      <c r="I392" s="373"/>
      <c r="J392" s="374"/>
      <c r="K392" s="372"/>
      <c r="L392" s="373"/>
      <c r="M392" s="374"/>
      <c r="N392" s="372"/>
      <c r="O392" s="375"/>
      <c r="P392" s="374"/>
      <c r="Q392" s="372"/>
      <c r="R392" s="375"/>
      <c r="S392" s="374"/>
      <c r="T392" s="372"/>
      <c r="U392" s="375"/>
      <c r="V392" s="374"/>
      <c r="W392" s="372"/>
      <c r="X392" s="375"/>
    </row>
    <row r="393" spans="2:24">
      <c r="B393" s="368"/>
      <c r="C393" s="369"/>
      <c r="D393" s="372"/>
      <c r="E393" s="372"/>
      <c r="F393" s="373"/>
      <c r="G393" s="370"/>
      <c r="H393" s="372"/>
      <c r="I393" s="373"/>
      <c r="J393" s="374"/>
      <c r="K393" s="372"/>
      <c r="L393" s="373"/>
      <c r="M393" s="374"/>
      <c r="N393" s="372"/>
      <c r="O393" s="375"/>
      <c r="P393" s="374"/>
      <c r="Q393" s="372"/>
      <c r="R393" s="375"/>
      <c r="S393" s="374"/>
      <c r="T393" s="372"/>
      <c r="U393" s="375"/>
      <c r="V393" s="374"/>
      <c r="W393" s="372"/>
      <c r="X393" s="375"/>
    </row>
    <row r="394" spans="2:24">
      <c r="B394" s="368"/>
      <c r="C394" s="369"/>
      <c r="D394" s="372"/>
      <c r="E394" s="372"/>
      <c r="F394" s="373"/>
      <c r="G394" s="370"/>
      <c r="H394" s="372"/>
      <c r="I394" s="373"/>
      <c r="J394" s="374"/>
      <c r="K394" s="372"/>
      <c r="L394" s="373"/>
      <c r="M394" s="374"/>
      <c r="N394" s="372"/>
      <c r="O394" s="375"/>
      <c r="P394" s="374"/>
      <c r="Q394" s="372"/>
      <c r="R394" s="375"/>
      <c r="S394" s="374"/>
      <c r="T394" s="372"/>
      <c r="U394" s="375"/>
      <c r="V394" s="374"/>
      <c r="W394" s="372"/>
      <c r="X394" s="375"/>
    </row>
    <row r="395" spans="2:24">
      <c r="B395" s="368"/>
      <c r="C395" s="369"/>
      <c r="D395" s="372"/>
      <c r="E395" s="372"/>
      <c r="F395" s="373"/>
      <c r="G395" s="370"/>
      <c r="H395" s="372"/>
      <c r="I395" s="373"/>
      <c r="J395" s="374"/>
      <c r="K395" s="372"/>
      <c r="L395" s="373"/>
      <c r="M395" s="374"/>
      <c r="N395" s="372"/>
      <c r="O395" s="375"/>
      <c r="P395" s="374"/>
      <c r="Q395" s="372"/>
      <c r="R395" s="375"/>
      <c r="S395" s="374"/>
      <c r="T395" s="372"/>
      <c r="U395" s="375"/>
      <c r="V395" s="374"/>
      <c r="W395" s="372"/>
      <c r="X395" s="375"/>
    </row>
    <row r="396" spans="2:24">
      <c r="B396" s="368"/>
      <c r="C396" s="369"/>
      <c r="D396" s="372"/>
      <c r="E396" s="372"/>
      <c r="F396" s="373"/>
      <c r="G396" s="370"/>
      <c r="H396" s="372"/>
      <c r="I396" s="373"/>
      <c r="J396" s="374"/>
      <c r="K396" s="372"/>
      <c r="L396" s="373"/>
      <c r="M396" s="374"/>
      <c r="N396" s="372"/>
      <c r="O396" s="375"/>
      <c r="P396" s="374"/>
      <c r="Q396" s="372"/>
      <c r="R396" s="375"/>
      <c r="S396" s="374"/>
      <c r="T396" s="372"/>
      <c r="U396" s="375"/>
      <c r="V396" s="374"/>
      <c r="W396" s="372"/>
      <c r="X396" s="375"/>
    </row>
    <row r="397" spans="2:24">
      <c r="B397" s="368"/>
      <c r="C397" s="369"/>
      <c r="D397" s="372"/>
      <c r="E397" s="372"/>
      <c r="F397" s="373"/>
      <c r="G397" s="370"/>
      <c r="H397" s="372"/>
      <c r="I397" s="373"/>
      <c r="J397" s="374"/>
      <c r="K397" s="372"/>
      <c r="L397" s="373"/>
      <c r="M397" s="374"/>
      <c r="N397" s="372"/>
      <c r="O397" s="375"/>
      <c r="P397" s="374"/>
      <c r="Q397" s="372"/>
      <c r="R397" s="375"/>
      <c r="S397" s="374"/>
      <c r="T397" s="372"/>
      <c r="U397" s="375"/>
      <c r="V397" s="374"/>
      <c r="W397" s="372"/>
      <c r="X397" s="375"/>
    </row>
    <row r="398" spans="2:24">
      <c r="B398" s="368"/>
      <c r="C398" s="369"/>
      <c r="D398" s="372"/>
      <c r="E398" s="372"/>
      <c r="F398" s="373"/>
      <c r="G398" s="370"/>
      <c r="H398" s="372"/>
      <c r="I398" s="373"/>
      <c r="J398" s="374"/>
      <c r="K398" s="372"/>
      <c r="L398" s="373"/>
      <c r="M398" s="374"/>
      <c r="N398" s="372"/>
      <c r="O398" s="375"/>
      <c r="P398" s="374"/>
      <c r="Q398" s="372"/>
      <c r="R398" s="375"/>
      <c r="S398" s="374"/>
      <c r="T398" s="372"/>
      <c r="U398" s="375"/>
      <c r="V398" s="374"/>
      <c r="W398" s="372"/>
      <c r="X398" s="375"/>
    </row>
    <row r="399" spans="2:24">
      <c r="B399" s="368"/>
      <c r="C399" s="369"/>
      <c r="D399" s="372"/>
      <c r="E399" s="372"/>
      <c r="F399" s="373"/>
      <c r="G399" s="370"/>
      <c r="H399" s="372"/>
      <c r="I399" s="373"/>
      <c r="J399" s="374"/>
      <c r="K399" s="372"/>
      <c r="L399" s="373"/>
      <c r="M399" s="374"/>
      <c r="N399" s="372"/>
      <c r="O399" s="375"/>
      <c r="P399" s="374"/>
      <c r="Q399" s="372"/>
      <c r="R399" s="375"/>
      <c r="S399" s="374"/>
      <c r="T399" s="372"/>
      <c r="U399" s="375"/>
      <c r="V399" s="374"/>
      <c r="W399" s="372"/>
      <c r="X399" s="375"/>
    </row>
    <row r="400" spans="2:24">
      <c r="B400" s="368"/>
      <c r="C400" s="369"/>
      <c r="D400" s="372"/>
      <c r="E400" s="372"/>
      <c r="F400" s="373"/>
      <c r="G400" s="370"/>
      <c r="H400" s="372"/>
      <c r="I400" s="373"/>
      <c r="J400" s="374"/>
      <c r="K400" s="372"/>
      <c r="L400" s="373"/>
      <c r="M400" s="374"/>
      <c r="N400" s="372"/>
      <c r="O400" s="375"/>
      <c r="P400" s="374"/>
      <c r="Q400" s="372"/>
      <c r="R400" s="375"/>
      <c r="S400" s="374"/>
      <c r="T400" s="372"/>
      <c r="U400" s="375"/>
      <c r="V400" s="374"/>
      <c r="W400" s="372"/>
      <c r="X400" s="375"/>
    </row>
    <row r="401" spans="2:24">
      <c r="B401" s="368"/>
      <c r="C401" s="369"/>
      <c r="D401" s="372"/>
      <c r="E401" s="372"/>
      <c r="F401" s="373"/>
      <c r="G401" s="370"/>
      <c r="H401" s="372"/>
      <c r="I401" s="373"/>
      <c r="J401" s="374"/>
      <c r="K401" s="372"/>
      <c r="L401" s="373"/>
      <c r="M401" s="374"/>
      <c r="N401" s="372"/>
      <c r="O401" s="375"/>
      <c r="P401" s="374"/>
      <c r="Q401" s="372"/>
      <c r="R401" s="375"/>
      <c r="S401" s="374"/>
      <c r="T401" s="372"/>
      <c r="U401" s="375"/>
      <c r="V401" s="374"/>
      <c r="W401" s="372"/>
      <c r="X401" s="375"/>
    </row>
    <row r="402" spans="2:24">
      <c r="B402" s="368"/>
      <c r="C402" s="369"/>
      <c r="D402" s="372"/>
      <c r="E402" s="372"/>
      <c r="F402" s="373"/>
      <c r="G402" s="374"/>
      <c r="H402" s="372"/>
      <c r="I402" s="373"/>
      <c r="J402" s="374"/>
      <c r="K402" s="372"/>
      <c r="L402" s="373"/>
      <c r="M402" s="374"/>
      <c r="N402" s="372"/>
      <c r="O402" s="375"/>
      <c r="P402" s="374"/>
      <c r="Q402" s="372"/>
      <c r="R402" s="375"/>
      <c r="S402" s="374"/>
      <c r="T402" s="372"/>
      <c r="U402" s="375"/>
      <c r="V402" s="374"/>
      <c r="W402" s="372"/>
      <c r="X402" s="375"/>
    </row>
    <row r="403" spans="2:24">
      <c r="B403" s="368"/>
      <c r="C403" s="369"/>
      <c r="D403" s="372"/>
      <c r="E403" s="372"/>
      <c r="F403" s="373"/>
      <c r="G403" s="374"/>
      <c r="H403" s="372"/>
      <c r="I403" s="373"/>
      <c r="J403" s="374"/>
      <c r="K403" s="372"/>
      <c r="L403" s="373"/>
      <c r="M403" s="374"/>
      <c r="N403" s="372"/>
      <c r="O403" s="375"/>
      <c r="P403" s="374"/>
      <c r="Q403" s="372"/>
      <c r="R403" s="375"/>
      <c r="S403" s="374"/>
      <c r="T403" s="372"/>
      <c r="U403" s="375"/>
      <c r="V403" s="374"/>
      <c r="W403" s="372"/>
      <c r="X403" s="375"/>
    </row>
    <row r="404" spans="2:24">
      <c r="B404" s="368"/>
      <c r="C404" s="369"/>
      <c r="D404" s="372"/>
      <c r="E404" s="372"/>
      <c r="F404" s="373"/>
      <c r="G404" s="374"/>
      <c r="H404" s="372"/>
      <c r="I404" s="373"/>
      <c r="J404" s="374"/>
      <c r="K404" s="372"/>
      <c r="L404" s="373"/>
      <c r="M404" s="374"/>
      <c r="N404" s="372"/>
      <c r="O404" s="375"/>
      <c r="P404" s="374"/>
      <c r="Q404" s="372"/>
      <c r="R404" s="375"/>
      <c r="S404" s="374"/>
      <c r="T404" s="372"/>
      <c r="U404" s="375"/>
      <c r="V404" s="374"/>
      <c r="W404" s="372"/>
      <c r="X404" s="375"/>
    </row>
    <row r="405" spans="2:24">
      <c r="B405" s="368"/>
      <c r="C405" s="369"/>
      <c r="D405" s="372"/>
      <c r="E405" s="372"/>
      <c r="F405" s="373"/>
      <c r="G405" s="374"/>
      <c r="H405" s="372"/>
      <c r="I405" s="373"/>
      <c r="J405" s="374"/>
      <c r="K405" s="372"/>
      <c r="L405" s="373"/>
      <c r="M405" s="374"/>
      <c r="N405" s="372"/>
      <c r="O405" s="375"/>
      <c r="P405" s="374"/>
      <c r="Q405" s="372"/>
      <c r="R405" s="375"/>
      <c r="S405" s="374"/>
      <c r="T405" s="372"/>
      <c r="U405" s="375"/>
      <c r="V405" s="374"/>
      <c r="W405" s="372"/>
      <c r="X405" s="375"/>
    </row>
    <row r="406" spans="2:24">
      <c r="B406" s="368"/>
      <c r="C406" s="369"/>
      <c r="D406" s="372"/>
      <c r="E406" s="372"/>
      <c r="F406" s="373"/>
      <c r="G406" s="374"/>
      <c r="H406" s="372"/>
      <c r="I406" s="373"/>
      <c r="J406" s="374"/>
      <c r="K406" s="372"/>
      <c r="L406" s="373"/>
      <c r="M406" s="374"/>
      <c r="N406" s="372"/>
      <c r="O406" s="375"/>
      <c r="P406" s="374"/>
      <c r="Q406" s="372"/>
      <c r="R406" s="375"/>
      <c r="S406" s="374"/>
      <c r="T406" s="372"/>
      <c r="U406" s="375"/>
      <c r="V406" s="374"/>
      <c r="W406" s="372"/>
      <c r="X406" s="375"/>
    </row>
    <row r="407" spans="2:24">
      <c r="B407" s="368"/>
      <c r="C407" s="369"/>
      <c r="D407" s="372"/>
      <c r="E407" s="372"/>
      <c r="F407" s="373"/>
      <c r="G407" s="374"/>
      <c r="H407" s="372"/>
      <c r="I407" s="373"/>
      <c r="J407" s="374"/>
      <c r="K407" s="372"/>
      <c r="L407" s="373"/>
      <c r="M407" s="374"/>
      <c r="N407" s="372"/>
      <c r="O407" s="375"/>
      <c r="P407" s="374"/>
      <c r="Q407" s="372"/>
      <c r="R407" s="375"/>
      <c r="S407" s="374"/>
      <c r="T407" s="372"/>
      <c r="U407" s="375"/>
      <c r="V407" s="374"/>
      <c r="W407" s="372"/>
      <c r="X407" s="375"/>
    </row>
    <row r="408" spans="2:24">
      <c r="B408" s="368"/>
      <c r="C408" s="369"/>
      <c r="D408" s="372"/>
      <c r="E408" s="372"/>
      <c r="F408" s="373"/>
      <c r="G408" s="374"/>
      <c r="H408" s="372"/>
      <c r="I408" s="373"/>
      <c r="J408" s="374"/>
      <c r="K408" s="372"/>
      <c r="L408" s="373"/>
      <c r="M408" s="374"/>
      <c r="N408" s="372"/>
      <c r="O408" s="375"/>
      <c r="P408" s="374"/>
      <c r="Q408" s="372"/>
      <c r="R408" s="375"/>
      <c r="S408" s="374"/>
      <c r="T408" s="372"/>
      <c r="U408" s="375"/>
      <c r="V408" s="374"/>
      <c r="W408" s="372"/>
      <c r="X408" s="375"/>
    </row>
    <row r="409" spans="2:24">
      <c r="B409" s="368"/>
      <c r="C409" s="369"/>
      <c r="D409" s="372"/>
      <c r="E409" s="372"/>
      <c r="F409" s="373"/>
      <c r="G409" s="374"/>
      <c r="H409" s="372"/>
      <c r="I409" s="373"/>
      <c r="J409" s="374"/>
      <c r="K409" s="372"/>
      <c r="L409" s="373"/>
      <c r="M409" s="374"/>
      <c r="N409" s="372"/>
      <c r="O409" s="375"/>
      <c r="P409" s="374"/>
      <c r="Q409" s="372"/>
      <c r="R409" s="375"/>
      <c r="S409" s="374"/>
      <c r="T409" s="372"/>
      <c r="U409" s="375"/>
      <c r="V409" s="374"/>
      <c r="W409" s="372"/>
      <c r="X409" s="375"/>
    </row>
    <row r="410" spans="2:24">
      <c r="B410" s="368"/>
      <c r="C410" s="369"/>
      <c r="D410" s="372"/>
      <c r="E410" s="372"/>
      <c r="F410" s="373"/>
      <c r="G410" s="374"/>
      <c r="H410" s="372"/>
      <c r="I410" s="373"/>
      <c r="J410" s="374"/>
      <c r="K410" s="372"/>
      <c r="L410" s="373"/>
      <c r="M410" s="374"/>
      <c r="N410" s="372"/>
      <c r="O410" s="375"/>
      <c r="P410" s="374"/>
      <c r="Q410" s="372"/>
      <c r="R410" s="375"/>
      <c r="S410" s="374"/>
      <c r="T410" s="372"/>
      <c r="U410" s="375"/>
      <c r="V410" s="374"/>
      <c r="W410" s="372"/>
      <c r="X410" s="375"/>
    </row>
    <row r="411" spans="2:24">
      <c r="B411" s="368"/>
      <c r="C411" s="369"/>
      <c r="D411" s="372"/>
      <c r="E411" s="372"/>
      <c r="F411" s="373"/>
      <c r="G411" s="374"/>
      <c r="H411" s="372"/>
      <c r="I411" s="373"/>
      <c r="J411" s="374"/>
      <c r="K411" s="372"/>
      <c r="L411" s="373"/>
      <c r="M411" s="374"/>
      <c r="N411" s="372"/>
      <c r="O411" s="375"/>
      <c r="P411" s="374"/>
      <c r="Q411" s="372"/>
      <c r="R411" s="375"/>
      <c r="S411" s="374"/>
      <c r="T411" s="372"/>
      <c r="U411" s="375"/>
      <c r="V411" s="374"/>
      <c r="W411" s="372"/>
      <c r="X411" s="375"/>
    </row>
    <row r="412" spans="2:24">
      <c r="B412" s="368"/>
      <c r="C412" s="369"/>
      <c r="D412" s="372"/>
      <c r="E412" s="372"/>
      <c r="F412" s="373"/>
      <c r="G412" s="374"/>
      <c r="H412" s="372"/>
      <c r="I412" s="373"/>
      <c r="J412" s="374"/>
      <c r="K412" s="372"/>
      <c r="L412" s="373"/>
      <c r="M412" s="374"/>
      <c r="N412" s="372"/>
      <c r="O412" s="375"/>
      <c r="P412" s="374"/>
      <c r="Q412" s="372"/>
      <c r="R412" s="375"/>
      <c r="S412" s="374"/>
      <c r="T412" s="372"/>
      <c r="U412" s="375"/>
      <c r="V412" s="374"/>
      <c r="W412" s="372"/>
      <c r="X412" s="375"/>
    </row>
    <row r="413" spans="2:24">
      <c r="B413" s="368"/>
      <c r="C413" s="369"/>
      <c r="D413" s="372"/>
      <c r="E413" s="372"/>
      <c r="F413" s="373"/>
      <c r="G413" s="374"/>
      <c r="H413" s="372"/>
      <c r="I413" s="373"/>
      <c r="J413" s="374"/>
      <c r="K413" s="372"/>
      <c r="L413" s="373"/>
      <c r="M413" s="374"/>
      <c r="N413" s="372"/>
      <c r="O413" s="375"/>
      <c r="P413" s="374"/>
      <c r="Q413" s="372"/>
      <c r="R413" s="375"/>
      <c r="S413" s="374"/>
      <c r="T413" s="372"/>
      <c r="U413" s="375"/>
      <c r="V413" s="374"/>
      <c r="W413" s="372"/>
      <c r="X413" s="375"/>
    </row>
    <row r="414" spans="2:24">
      <c r="B414" s="368"/>
      <c r="C414" s="369"/>
      <c r="D414" s="372"/>
      <c r="E414" s="372"/>
      <c r="F414" s="373"/>
      <c r="G414" s="374"/>
      <c r="H414" s="372"/>
      <c r="I414" s="373"/>
      <c r="J414" s="374"/>
      <c r="K414" s="372"/>
      <c r="L414" s="373"/>
      <c r="M414" s="374"/>
      <c r="N414" s="372"/>
      <c r="O414" s="375"/>
      <c r="P414" s="374"/>
      <c r="Q414" s="372"/>
      <c r="R414" s="375"/>
      <c r="S414" s="374"/>
      <c r="T414" s="372"/>
      <c r="U414" s="375"/>
      <c r="V414" s="374"/>
      <c r="W414" s="372"/>
      <c r="X414" s="375"/>
    </row>
    <row r="415" spans="2:24">
      <c r="B415" s="368"/>
      <c r="C415" s="369"/>
      <c r="D415" s="372"/>
      <c r="E415" s="372"/>
      <c r="F415" s="373"/>
      <c r="G415" s="374"/>
      <c r="H415" s="372"/>
      <c r="I415" s="373"/>
      <c r="J415" s="374"/>
      <c r="K415" s="372"/>
      <c r="L415" s="373"/>
      <c r="M415" s="374"/>
      <c r="N415" s="372"/>
      <c r="O415" s="375"/>
      <c r="P415" s="374"/>
      <c r="Q415" s="372"/>
      <c r="R415" s="375"/>
      <c r="S415" s="374"/>
      <c r="T415" s="372"/>
      <c r="U415" s="375"/>
      <c r="V415" s="374"/>
      <c r="W415" s="372"/>
      <c r="X415" s="375"/>
    </row>
    <row r="416" spans="2:24">
      <c r="B416" s="368"/>
      <c r="C416" s="369"/>
      <c r="D416" s="372"/>
      <c r="E416" s="372"/>
      <c r="F416" s="373"/>
      <c r="G416" s="374"/>
      <c r="H416" s="372"/>
      <c r="I416" s="373"/>
      <c r="J416" s="374"/>
      <c r="K416" s="372"/>
      <c r="L416" s="373"/>
      <c r="M416" s="374"/>
      <c r="N416" s="372"/>
      <c r="O416" s="375"/>
      <c r="P416" s="374"/>
      <c r="Q416" s="372"/>
      <c r="R416" s="375"/>
      <c r="S416" s="374"/>
      <c r="T416" s="372"/>
      <c r="U416" s="375"/>
      <c r="V416" s="374"/>
      <c r="W416" s="372"/>
      <c r="X416" s="375"/>
    </row>
    <row r="417" spans="2:24">
      <c r="B417" s="368"/>
      <c r="C417" s="369"/>
      <c r="D417" s="372"/>
      <c r="E417" s="372"/>
      <c r="F417" s="373"/>
      <c r="G417" s="374"/>
      <c r="H417" s="372"/>
      <c r="I417" s="373"/>
      <c r="J417" s="374"/>
      <c r="K417" s="372"/>
      <c r="L417" s="373"/>
      <c r="M417" s="374"/>
      <c r="N417" s="372"/>
      <c r="O417" s="375"/>
      <c r="P417" s="374"/>
      <c r="Q417" s="372"/>
      <c r="R417" s="375"/>
      <c r="S417" s="374"/>
      <c r="T417" s="372"/>
      <c r="U417" s="375"/>
      <c r="V417" s="374"/>
      <c r="W417" s="372"/>
      <c r="X417" s="375"/>
    </row>
    <row r="418" spans="2:24">
      <c r="B418" s="368"/>
      <c r="C418" s="369"/>
      <c r="D418" s="372"/>
      <c r="E418" s="372"/>
      <c r="F418" s="373"/>
      <c r="G418" s="374"/>
      <c r="H418" s="372"/>
      <c r="I418" s="373"/>
      <c r="J418" s="374"/>
      <c r="K418" s="372"/>
      <c r="L418" s="373"/>
      <c r="M418" s="374"/>
      <c r="N418" s="372"/>
      <c r="O418" s="375"/>
      <c r="P418" s="374"/>
      <c r="Q418" s="372"/>
      <c r="R418" s="375"/>
      <c r="S418" s="374"/>
      <c r="T418" s="372"/>
      <c r="U418" s="375"/>
      <c r="V418" s="374"/>
      <c r="W418" s="372"/>
      <c r="X418" s="375"/>
    </row>
    <row r="419" spans="2:24">
      <c r="B419" s="368"/>
      <c r="C419" s="369"/>
      <c r="D419" s="372"/>
      <c r="E419" s="372"/>
      <c r="F419" s="373"/>
      <c r="G419" s="374"/>
      <c r="H419" s="372"/>
      <c r="I419" s="373"/>
      <c r="J419" s="374"/>
      <c r="K419" s="372"/>
      <c r="L419" s="373"/>
      <c r="M419" s="374"/>
      <c r="N419" s="372"/>
      <c r="O419" s="375"/>
      <c r="P419" s="374"/>
      <c r="Q419" s="372"/>
      <c r="R419" s="375"/>
      <c r="S419" s="374"/>
      <c r="T419" s="372"/>
      <c r="U419" s="375"/>
      <c r="V419" s="374"/>
      <c r="W419" s="372"/>
      <c r="X419" s="375"/>
    </row>
    <row r="420" spans="2:24">
      <c r="B420" s="368"/>
      <c r="C420" s="369"/>
      <c r="D420" s="372"/>
      <c r="E420" s="372"/>
      <c r="F420" s="373"/>
      <c r="G420" s="374"/>
      <c r="H420" s="372"/>
      <c r="I420" s="373"/>
      <c r="J420" s="374"/>
      <c r="K420" s="372"/>
      <c r="L420" s="373"/>
      <c r="M420" s="374"/>
      <c r="N420" s="372"/>
      <c r="O420" s="375"/>
      <c r="P420" s="374"/>
      <c r="Q420" s="372"/>
      <c r="R420" s="375"/>
      <c r="S420" s="374"/>
      <c r="T420" s="372"/>
      <c r="U420" s="375"/>
      <c r="V420" s="374"/>
      <c r="W420" s="372"/>
      <c r="X420" s="375"/>
    </row>
    <row r="421" spans="2:24">
      <c r="B421" s="368"/>
      <c r="C421" s="369"/>
      <c r="D421" s="372"/>
      <c r="E421" s="372"/>
      <c r="F421" s="373"/>
      <c r="G421" s="374"/>
      <c r="H421" s="372"/>
      <c r="I421" s="373"/>
      <c r="J421" s="374"/>
      <c r="K421" s="372"/>
      <c r="L421" s="373"/>
      <c r="M421" s="374"/>
      <c r="N421" s="372"/>
      <c r="O421" s="375"/>
      <c r="P421" s="374"/>
      <c r="Q421" s="372"/>
      <c r="R421" s="375"/>
      <c r="S421" s="374"/>
      <c r="T421" s="372"/>
      <c r="U421" s="375"/>
      <c r="V421" s="374"/>
      <c r="W421" s="372"/>
      <c r="X421" s="375"/>
    </row>
    <row r="422" spans="2:24">
      <c r="B422" s="368"/>
      <c r="C422" s="369"/>
      <c r="D422" s="372"/>
      <c r="E422" s="372"/>
      <c r="F422" s="373"/>
      <c r="G422" s="374"/>
      <c r="H422" s="372"/>
      <c r="I422" s="373"/>
      <c r="J422" s="374"/>
      <c r="K422" s="372"/>
      <c r="L422" s="373"/>
      <c r="M422" s="374"/>
      <c r="N422" s="372"/>
      <c r="O422" s="375"/>
      <c r="P422" s="374"/>
      <c r="Q422" s="372"/>
      <c r="R422" s="375"/>
      <c r="S422" s="374"/>
      <c r="T422" s="372"/>
      <c r="U422" s="375"/>
      <c r="V422" s="374"/>
      <c r="W422" s="372"/>
      <c r="X422" s="375"/>
    </row>
    <row r="423" spans="2:24">
      <c r="B423" s="368"/>
      <c r="C423" s="369"/>
      <c r="D423" s="372"/>
      <c r="E423" s="372"/>
      <c r="F423" s="373"/>
      <c r="G423" s="374"/>
      <c r="H423" s="372"/>
      <c r="I423" s="373"/>
      <c r="J423" s="374"/>
      <c r="K423" s="372"/>
      <c r="L423" s="373"/>
      <c r="M423" s="374"/>
      <c r="N423" s="372"/>
      <c r="O423" s="375"/>
      <c r="P423" s="374"/>
      <c r="Q423" s="372"/>
      <c r="R423" s="375"/>
      <c r="S423" s="374"/>
      <c r="T423" s="372"/>
      <c r="U423" s="375"/>
      <c r="V423" s="374"/>
      <c r="W423" s="372"/>
      <c r="X423" s="375"/>
    </row>
    <row r="424" spans="2:24">
      <c r="B424" s="368"/>
      <c r="C424" s="369"/>
      <c r="D424" s="372"/>
      <c r="E424" s="372"/>
      <c r="F424" s="373"/>
      <c r="G424" s="374"/>
      <c r="H424" s="372"/>
      <c r="I424" s="373"/>
      <c r="J424" s="374"/>
      <c r="K424" s="372"/>
      <c r="L424" s="373"/>
      <c r="M424" s="374"/>
      <c r="N424" s="372"/>
      <c r="O424" s="375"/>
      <c r="P424" s="374"/>
      <c r="Q424" s="372"/>
      <c r="R424" s="375"/>
      <c r="S424" s="374"/>
      <c r="T424" s="372"/>
      <c r="U424" s="375"/>
      <c r="V424" s="374"/>
      <c r="W424" s="372"/>
      <c r="X424" s="375"/>
    </row>
    <row r="425" spans="2:24">
      <c r="B425" s="368"/>
      <c r="C425" s="369"/>
      <c r="D425" s="372"/>
      <c r="E425" s="372"/>
      <c r="F425" s="373"/>
      <c r="G425" s="374"/>
      <c r="H425" s="372"/>
      <c r="I425" s="373"/>
      <c r="J425" s="374"/>
      <c r="K425" s="372"/>
      <c r="L425" s="373"/>
      <c r="M425" s="374"/>
      <c r="N425" s="372"/>
      <c r="O425" s="375"/>
      <c r="P425" s="374"/>
      <c r="Q425" s="372"/>
      <c r="R425" s="375"/>
      <c r="S425" s="374"/>
      <c r="T425" s="372"/>
      <c r="U425" s="375"/>
      <c r="V425" s="374"/>
      <c r="W425" s="372"/>
      <c r="X425" s="375"/>
    </row>
    <row r="426" spans="2:24">
      <c r="B426" s="368"/>
      <c r="C426" s="369"/>
      <c r="D426" s="372"/>
      <c r="E426" s="372"/>
      <c r="F426" s="373"/>
      <c r="G426" s="374"/>
      <c r="H426" s="372"/>
      <c r="I426" s="373"/>
      <c r="J426" s="374"/>
      <c r="K426" s="372"/>
      <c r="L426" s="373"/>
      <c r="M426" s="374"/>
      <c r="N426" s="372"/>
      <c r="O426" s="375"/>
      <c r="P426" s="374"/>
      <c r="Q426" s="372"/>
      <c r="R426" s="375"/>
      <c r="S426" s="374"/>
      <c r="T426" s="372"/>
      <c r="U426" s="375"/>
      <c r="V426" s="374"/>
      <c r="W426" s="372"/>
      <c r="X426" s="375"/>
    </row>
    <row r="427" spans="2:24">
      <c r="B427" s="368"/>
      <c r="C427" s="369"/>
      <c r="D427" s="372"/>
      <c r="E427" s="372"/>
      <c r="F427" s="373"/>
      <c r="G427" s="374"/>
      <c r="H427" s="372"/>
      <c r="I427" s="373"/>
      <c r="J427" s="374"/>
      <c r="K427" s="372"/>
      <c r="L427" s="373"/>
      <c r="M427" s="374"/>
      <c r="N427" s="372"/>
      <c r="O427" s="375"/>
      <c r="P427" s="374"/>
      <c r="Q427" s="372"/>
      <c r="R427" s="375"/>
      <c r="S427" s="374"/>
      <c r="T427" s="372"/>
      <c r="U427" s="375"/>
      <c r="V427" s="374"/>
      <c r="W427" s="372"/>
      <c r="X427" s="375"/>
    </row>
    <row r="428" spans="2:24">
      <c r="B428" s="368"/>
      <c r="C428" s="369"/>
      <c r="D428" s="372"/>
      <c r="E428" s="372"/>
      <c r="F428" s="373"/>
      <c r="G428" s="374"/>
      <c r="H428" s="372"/>
      <c r="I428" s="373"/>
      <c r="J428" s="374"/>
      <c r="K428" s="372"/>
      <c r="L428" s="373"/>
      <c r="M428" s="374"/>
      <c r="N428" s="372"/>
      <c r="O428" s="375"/>
      <c r="P428" s="374"/>
      <c r="Q428" s="372"/>
      <c r="R428" s="375"/>
      <c r="S428" s="374"/>
      <c r="T428" s="372"/>
      <c r="U428" s="375"/>
      <c r="V428" s="374"/>
      <c r="W428" s="372"/>
      <c r="X428" s="375"/>
    </row>
    <row r="429" spans="2:24">
      <c r="B429" s="368"/>
      <c r="C429" s="369"/>
      <c r="D429" s="372"/>
      <c r="E429" s="372"/>
      <c r="F429" s="373"/>
      <c r="G429" s="374"/>
      <c r="H429" s="372"/>
      <c r="I429" s="373"/>
      <c r="J429" s="374"/>
      <c r="K429" s="372"/>
      <c r="L429" s="373"/>
      <c r="M429" s="374"/>
      <c r="N429" s="372"/>
      <c r="O429" s="375"/>
      <c r="P429" s="374"/>
      <c r="Q429" s="372"/>
      <c r="R429" s="375"/>
      <c r="S429" s="374"/>
      <c r="T429" s="372"/>
      <c r="U429" s="375"/>
      <c r="V429" s="374"/>
      <c r="W429" s="372"/>
      <c r="X429" s="375"/>
    </row>
    <row r="430" spans="2:24">
      <c r="B430" s="368"/>
      <c r="C430" s="369"/>
      <c r="D430" s="372"/>
      <c r="E430" s="372"/>
      <c r="F430" s="373"/>
      <c r="G430" s="374"/>
      <c r="H430" s="372"/>
      <c r="I430" s="373"/>
      <c r="J430" s="374"/>
      <c r="K430" s="372"/>
      <c r="L430" s="373"/>
      <c r="M430" s="374"/>
      <c r="N430" s="372"/>
      <c r="O430" s="375"/>
      <c r="P430" s="374"/>
      <c r="Q430" s="372"/>
      <c r="R430" s="375"/>
      <c r="S430" s="374"/>
      <c r="T430" s="372"/>
      <c r="U430" s="375"/>
      <c r="V430" s="374"/>
      <c r="W430" s="372"/>
      <c r="X430" s="375"/>
    </row>
    <row r="431" spans="2:24">
      <c r="B431" s="368"/>
      <c r="C431" s="369"/>
      <c r="D431" s="372"/>
      <c r="E431" s="372"/>
      <c r="F431" s="373"/>
      <c r="G431" s="374"/>
      <c r="H431" s="372"/>
      <c r="I431" s="373"/>
      <c r="J431" s="374"/>
      <c r="K431" s="372"/>
      <c r="L431" s="373"/>
      <c r="M431" s="374"/>
      <c r="N431" s="372"/>
      <c r="O431" s="375"/>
      <c r="P431" s="374"/>
      <c r="Q431" s="372"/>
      <c r="R431" s="375"/>
      <c r="S431" s="374"/>
      <c r="T431" s="372"/>
      <c r="U431" s="375"/>
      <c r="V431" s="374"/>
      <c r="W431" s="372"/>
      <c r="X431" s="375"/>
    </row>
    <row r="432" spans="2:24">
      <c r="B432" s="368"/>
      <c r="C432" s="369"/>
      <c r="D432" s="372"/>
      <c r="E432" s="372"/>
      <c r="F432" s="373"/>
      <c r="G432" s="374"/>
      <c r="H432" s="372"/>
      <c r="I432" s="373"/>
      <c r="J432" s="374"/>
      <c r="K432" s="372"/>
      <c r="L432" s="373"/>
      <c r="M432" s="374"/>
      <c r="N432" s="372"/>
      <c r="O432" s="375"/>
      <c r="P432" s="374"/>
      <c r="Q432" s="372"/>
      <c r="R432" s="375"/>
      <c r="S432" s="374"/>
      <c r="T432" s="372"/>
      <c r="U432" s="375"/>
      <c r="V432" s="374"/>
      <c r="W432" s="372"/>
      <c r="X432" s="375"/>
    </row>
    <row r="433" spans="2:24">
      <c r="B433" s="368"/>
      <c r="C433" s="369"/>
      <c r="D433" s="372"/>
      <c r="E433" s="372"/>
      <c r="F433" s="373"/>
      <c r="G433" s="374"/>
      <c r="H433" s="372"/>
      <c r="I433" s="373"/>
      <c r="J433" s="374"/>
      <c r="K433" s="372"/>
      <c r="L433" s="373"/>
      <c r="M433" s="374"/>
      <c r="N433" s="372"/>
      <c r="O433" s="375"/>
      <c r="P433" s="374"/>
      <c r="Q433" s="372"/>
      <c r="R433" s="375"/>
      <c r="S433" s="374"/>
      <c r="T433" s="372"/>
      <c r="U433" s="375"/>
      <c r="V433" s="374"/>
      <c r="W433" s="372"/>
      <c r="X433" s="375"/>
    </row>
    <row r="434" spans="2:24">
      <c r="B434" s="368"/>
      <c r="C434" s="369"/>
      <c r="D434" s="372"/>
      <c r="E434" s="372"/>
      <c r="F434" s="373"/>
      <c r="G434" s="374"/>
      <c r="H434" s="372"/>
      <c r="I434" s="373"/>
      <c r="J434" s="374"/>
      <c r="K434" s="372"/>
      <c r="L434" s="373"/>
      <c r="M434" s="374"/>
      <c r="N434" s="372"/>
      <c r="O434" s="375"/>
      <c r="P434" s="374"/>
      <c r="Q434" s="372"/>
      <c r="R434" s="375"/>
      <c r="S434" s="374"/>
      <c r="T434" s="372"/>
      <c r="U434" s="375"/>
      <c r="V434" s="374"/>
      <c r="W434" s="372"/>
      <c r="X434" s="375"/>
    </row>
    <row r="435" spans="2:24">
      <c r="B435" s="368"/>
      <c r="C435" s="369"/>
      <c r="D435" s="372"/>
      <c r="E435" s="372"/>
      <c r="F435" s="373"/>
      <c r="G435" s="374"/>
      <c r="H435" s="372"/>
      <c r="I435" s="373"/>
      <c r="J435" s="374"/>
      <c r="K435" s="372"/>
      <c r="L435" s="373"/>
      <c r="M435" s="374"/>
      <c r="N435" s="372"/>
      <c r="O435" s="375"/>
      <c r="P435" s="374"/>
      <c r="Q435" s="372"/>
      <c r="R435" s="375"/>
      <c r="S435" s="374"/>
      <c r="T435" s="372"/>
      <c r="U435" s="375"/>
      <c r="V435" s="374"/>
      <c r="W435" s="372"/>
      <c r="X435" s="375"/>
    </row>
    <row r="436" spans="2:24">
      <c r="B436" s="368"/>
      <c r="C436" s="369"/>
      <c r="D436" s="372"/>
      <c r="E436" s="372"/>
      <c r="F436" s="373"/>
      <c r="G436" s="374"/>
      <c r="H436" s="372"/>
      <c r="I436" s="373"/>
      <c r="J436" s="374"/>
      <c r="K436" s="372"/>
      <c r="L436" s="373"/>
      <c r="M436" s="374"/>
      <c r="N436" s="372"/>
      <c r="O436" s="375"/>
      <c r="P436" s="374"/>
      <c r="Q436" s="372"/>
      <c r="R436" s="375"/>
      <c r="S436" s="374"/>
      <c r="T436" s="372"/>
      <c r="U436" s="375"/>
      <c r="V436" s="374"/>
      <c r="W436" s="372"/>
      <c r="X436" s="375"/>
    </row>
    <row r="437" spans="2:24">
      <c r="B437" s="368"/>
      <c r="C437" s="369"/>
      <c r="D437" s="372"/>
      <c r="E437" s="372"/>
      <c r="F437" s="373"/>
      <c r="G437" s="374"/>
      <c r="H437" s="372"/>
      <c r="I437" s="373"/>
      <c r="J437" s="374"/>
      <c r="K437" s="372"/>
      <c r="L437" s="373"/>
      <c r="M437" s="374"/>
      <c r="N437" s="372"/>
      <c r="O437" s="375"/>
      <c r="P437" s="374"/>
      <c r="Q437" s="372"/>
      <c r="R437" s="375"/>
      <c r="S437" s="374"/>
      <c r="T437" s="372"/>
      <c r="U437" s="375"/>
      <c r="V437" s="374"/>
      <c r="W437" s="372"/>
      <c r="X437" s="375"/>
    </row>
    <row r="438" spans="2:24">
      <c r="B438" s="368"/>
      <c r="C438" s="369"/>
      <c r="D438" s="372"/>
      <c r="E438" s="372"/>
      <c r="F438" s="373"/>
      <c r="G438" s="374"/>
      <c r="H438" s="372"/>
      <c r="I438" s="373"/>
      <c r="J438" s="374"/>
      <c r="K438" s="372"/>
      <c r="L438" s="373"/>
      <c r="M438" s="374"/>
      <c r="N438" s="372"/>
      <c r="O438" s="375"/>
      <c r="P438" s="374"/>
      <c r="Q438" s="372"/>
      <c r="R438" s="375"/>
      <c r="S438" s="374"/>
      <c r="T438" s="372"/>
      <c r="U438" s="375"/>
      <c r="V438" s="374"/>
      <c r="W438" s="372"/>
      <c r="X438" s="375"/>
    </row>
    <row r="439" spans="2:24">
      <c r="B439" s="368"/>
      <c r="C439" s="369"/>
      <c r="D439" s="372"/>
      <c r="E439" s="372"/>
      <c r="F439" s="373"/>
      <c r="G439" s="374"/>
      <c r="H439" s="372"/>
      <c r="I439" s="373"/>
      <c r="J439" s="374"/>
      <c r="K439" s="372"/>
      <c r="L439" s="373"/>
      <c r="M439" s="374"/>
      <c r="N439" s="372"/>
      <c r="O439" s="375"/>
      <c r="P439" s="374"/>
      <c r="Q439" s="372"/>
      <c r="R439" s="375"/>
      <c r="S439" s="374"/>
      <c r="T439" s="372"/>
      <c r="U439" s="375"/>
      <c r="V439" s="374"/>
      <c r="W439" s="372"/>
      <c r="X439" s="375"/>
    </row>
    <row r="440" spans="2:24">
      <c r="B440" s="368"/>
      <c r="C440" s="369"/>
      <c r="D440" s="372"/>
      <c r="E440" s="372"/>
      <c r="F440" s="373"/>
      <c r="G440" s="374"/>
      <c r="H440" s="372"/>
      <c r="I440" s="373"/>
      <c r="J440" s="374"/>
      <c r="K440" s="372"/>
      <c r="L440" s="373"/>
      <c r="M440" s="374"/>
      <c r="N440" s="372"/>
      <c r="O440" s="375"/>
      <c r="P440" s="374"/>
      <c r="Q440" s="372"/>
      <c r="R440" s="375"/>
      <c r="S440" s="374"/>
      <c r="T440" s="372"/>
      <c r="U440" s="375"/>
      <c r="V440" s="374"/>
      <c r="W440" s="372"/>
      <c r="X440" s="375"/>
    </row>
    <row r="441" spans="2:24">
      <c r="B441" s="368"/>
      <c r="C441" s="369"/>
      <c r="D441" s="372"/>
      <c r="E441" s="372"/>
      <c r="F441" s="373"/>
      <c r="G441" s="374"/>
      <c r="H441" s="372"/>
      <c r="I441" s="373"/>
      <c r="J441" s="374"/>
      <c r="K441" s="372"/>
      <c r="L441" s="373"/>
      <c r="M441" s="374"/>
      <c r="N441" s="372"/>
      <c r="O441" s="375"/>
      <c r="P441" s="374"/>
      <c r="Q441" s="372"/>
      <c r="R441" s="375"/>
      <c r="S441" s="374"/>
      <c r="T441" s="372"/>
      <c r="U441" s="375"/>
      <c r="V441" s="374"/>
      <c r="W441" s="372"/>
      <c r="X441" s="375"/>
    </row>
    <row r="442" spans="2:24">
      <c r="B442" s="368"/>
      <c r="C442" s="369"/>
      <c r="D442" s="372"/>
      <c r="E442" s="372"/>
      <c r="F442" s="373"/>
      <c r="G442" s="374"/>
      <c r="H442" s="372"/>
      <c r="I442" s="373"/>
      <c r="J442" s="374"/>
      <c r="K442" s="372"/>
      <c r="L442" s="373"/>
      <c r="M442" s="374"/>
      <c r="N442" s="372"/>
      <c r="O442" s="375"/>
      <c r="P442" s="374"/>
      <c r="Q442" s="372"/>
      <c r="R442" s="375"/>
      <c r="S442" s="374"/>
      <c r="T442" s="372"/>
      <c r="U442" s="375"/>
      <c r="V442" s="374"/>
      <c r="W442" s="372"/>
      <c r="X442" s="375"/>
    </row>
    <row r="443" spans="2:24">
      <c r="B443" s="368"/>
      <c r="C443" s="369"/>
      <c r="D443" s="372"/>
      <c r="E443" s="372"/>
      <c r="F443" s="373"/>
      <c r="G443" s="374"/>
      <c r="H443" s="372"/>
      <c r="I443" s="373"/>
      <c r="J443" s="374"/>
      <c r="K443" s="372"/>
      <c r="L443" s="373"/>
      <c r="M443" s="374"/>
      <c r="N443" s="372"/>
      <c r="O443" s="375"/>
      <c r="P443" s="374"/>
      <c r="Q443" s="372"/>
      <c r="R443" s="375"/>
      <c r="S443" s="374"/>
      <c r="T443" s="372"/>
      <c r="U443" s="375"/>
      <c r="V443" s="374"/>
      <c r="W443" s="372"/>
      <c r="X443" s="375"/>
    </row>
    <row r="444" spans="2:24">
      <c r="B444" s="368"/>
      <c r="C444" s="369"/>
      <c r="D444" s="372"/>
      <c r="E444" s="372"/>
      <c r="F444" s="373"/>
      <c r="G444" s="374"/>
      <c r="H444" s="372"/>
      <c r="I444" s="373"/>
      <c r="J444" s="374"/>
      <c r="K444" s="372"/>
      <c r="L444" s="373"/>
      <c r="M444" s="374"/>
      <c r="N444" s="372"/>
      <c r="O444" s="375"/>
      <c r="P444" s="374"/>
      <c r="Q444" s="372"/>
      <c r="R444" s="375"/>
      <c r="S444" s="374"/>
      <c r="T444" s="372"/>
      <c r="U444" s="375"/>
      <c r="V444" s="374"/>
      <c r="W444" s="372"/>
      <c r="X444" s="375"/>
    </row>
    <row r="445" spans="2:24">
      <c r="B445" s="368"/>
      <c r="C445" s="369"/>
      <c r="D445" s="372"/>
      <c r="E445" s="372"/>
      <c r="F445" s="373"/>
      <c r="G445" s="374"/>
      <c r="H445" s="372"/>
      <c r="I445" s="373"/>
      <c r="J445" s="374"/>
      <c r="K445" s="372"/>
      <c r="L445" s="373"/>
      <c r="M445" s="374"/>
      <c r="N445" s="372"/>
      <c r="O445" s="375"/>
      <c r="P445" s="374"/>
      <c r="Q445" s="372"/>
      <c r="R445" s="375"/>
      <c r="S445" s="374"/>
      <c r="T445" s="372"/>
      <c r="U445" s="375"/>
      <c r="V445" s="374"/>
      <c r="W445" s="372"/>
      <c r="X445" s="375"/>
    </row>
    <row r="446" spans="2:24">
      <c r="B446" s="368"/>
      <c r="C446" s="369"/>
      <c r="D446" s="372"/>
      <c r="E446" s="372"/>
      <c r="F446" s="373"/>
      <c r="G446" s="374"/>
      <c r="H446" s="372"/>
      <c r="I446" s="373"/>
      <c r="J446" s="374"/>
      <c r="K446" s="372"/>
      <c r="L446" s="373"/>
      <c r="M446" s="374"/>
      <c r="N446" s="372"/>
      <c r="O446" s="375"/>
      <c r="P446" s="374"/>
      <c r="Q446" s="372"/>
      <c r="R446" s="375"/>
      <c r="S446" s="374"/>
      <c r="T446" s="372"/>
      <c r="U446" s="375"/>
      <c r="V446" s="374"/>
      <c r="W446" s="372"/>
      <c r="X446" s="375"/>
    </row>
    <row r="447" spans="2:24">
      <c r="B447" s="368"/>
      <c r="C447" s="369"/>
      <c r="D447" s="372"/>
      <c r="E447" s="372"/>
      <c r="F447" s="373"/>
      <c r="G447" s="374"/>
      <c r="H447" s="372"/>
      <c r="I447" s="373"/>
      <c r="J447" s="374"/>
      <c r="K447" s="372"/>
      <c r="L447" s="373"/>
      <c r="M447" s="374"/>
      <c r="N447" s="372"/>
      <c r="O447" s="375"/>
      <c r="P447" s="374"/>
      <c r="Q447" s="372"/>
      <c r="R447" s="375"/>
      <c r="S447" s="374"/>
      <c r="T447" s="372"/>
      <c r="U447" s="375"/>
      <c r="V447" s="374"/>
      <c r="W447" s="372"/>
      <c r="X447" s="375"/>
    </row>
    <row r="448" spans="2:24">
      <c r="B448" s="368"/>
      <c r="C448" s="369"/>
      <c r="D448" s="372"/>
      <c r="E448" s="372"/>
      <c r="F448" s="373"/>
      <c r="G448" s="374"/>
      <c r="H448" s="372"/>
      <c r="I448" s="373"/>
      <c r="J448" s="374"/>
      <c r="K448" s="372"/>
      <c r="L448" s="373"/>
      <c r="M448" s="374"/>
      <c r="N448" s="372"/>
      <c r="O448" s="375"/>
      <c r="P448" s="374"/>
      <c r="Q448" s="372"/>
      <c r="R448" s="375"/>
      <c r="S448" s="374"/>
      <c r="T448" s="372"/>
      <c r="U448" s="375"/>
      <c r="V448" s="374"/>
      <c r="W448" s="372"/>
      <c r="X448" s="375"/>
    </row>
    <row r="449" spans="2:24">
      <c r="B449" s="368"/>
      <c r="C449" s="369"/>
      <c r="D449" s="372"/>
      <c r="E449" s="372"/>
      <c r="F449" s="373"/>
      <c r="G449" s="374"/>
      <c r="H449" s="372"/>
      <c r="I449" s="373"/>
      <c r="J449" s="374"/>
      <c r="K449" s="372"/>
      <c r="L449" s="373"/>
      <c r="M449" s="374"/>
      <c r="N449" s="372"/>
      <c r="O449" s="375"/>
      <c r="P449" s="374"/>
      <c r="Q449" s="372"/>
      <c r="R449" s="375"/>
      <c r="S449" s="374"/>
      <c r="T449" s="372"/>
      <c r="U449" s="375"/>
      <c r="V449" s="374"/>
      <c r="W449" s="372"/>
      <c r="X449" s="375"/>
    </row>
    <row r="450" spans="2:24">
      <c r="B450" s="368"/>
      <c r="C450" s="369"/>
      <c r="D450" s="372"/>
      <c r="E450" s="372"/>
      <c r="F450" s="373"/>
      <c r="G450" s="374"/>
      <c r="H450" s="372"/>
      <c r="I450" s="373"/>
      <c r="J450" s="374"/>
      <c r="K450" s="372"/>
      <c r="L450" s="373"/>
      <c r="M450" s="374"/>
      <c r="N450" s="372"/>
      <c r="O450" s="375"/>
      <c r="P450" s="374"/>
      <c r="Q450" s="372"/>
      <c r="R450" s="375"/>
      <c r="S450" s="374"/>
      <c r="T450" s="372"/>
      <c r="U450" s="375"/>
      <c r="V450" s="374"/>
      <c r="W450" s="372"/>
      <c r="X450" s="375"/>
    </row>
    <row r="451" spans="2:24">
      <c r="B451" s="368"/>
      <c r="C451" s="369"/>
      <c r="D451" s="372"/>
      <c r="E451" s="372"/>
      <c r="F451" s="373"/>
      <c r="G451" s="374"/>
      <c r="H451" s="372"/>
      <c r="I451" s="373"/>
      <c r="J451" s="374"/>
      <c r="K451" s="372"/>
      <c r="L451" s="373"/>
      <c r="M451" s="374"/>
      <c r="N451" s="372"/>
      <c r="O451" s="375"/>
      <c r="P451" s="374"/>
      <c r="Q451" s="372"/>
      <c r="R451" s="375"/>
      <c r="S451" s="374"/>
      <c r="T451" s="372"/>
      <c r="U451" s="375"/>
      <c r="V451" s="374"/>
      <c r="W451" s="372"/>
      <c r="X451" s="375"/>
    </row>
    <row r="452" spans="2:24">
      <c r="B452" s="368"/>
      <c r="C452" s="369"/>
      <c r="D452" s="372"/>
      <c r="E452" s="372"/>
      <c r="F452" s="373"/>
      <c r="G452" s="374"/>
      <c r="H452" s="372"/>
      <c r="I452" s="373"/>
      <c r="J452" s="374"/>
      <c r="K452" s="372"/>
      <c r="L452" s="373"/>
      <c r="M452" s="374"/>
      <c r="N452" s="372"/>
      <c r="O452" s="375"/>
      <c r="P452" s="374"/>
      <c r="Q452" s="372"/>
      <c r="R452" s="375"/>
      <c r="S452" s="374"/>
      <c r="T452" s="372"/>
      <c r="U452" s="375"/>
      <c r="V452" s="374"/>
      <c r="W452" s="372"/>
      <c r="X452" s="375"/>
    </row>
    <row r="453" spans="2:24">
      <c r="B453" s="368"/>
      <c r="C453" s="369"/>
      <c r="D453" s="372"/>
      <c r="E453" s="372"/>
      <c r="F453" s="373"/>
      <c r="G453" s="374"/>
      <c r="H453" s="372"/>
      <c r="I453" s="373"/>
      <c r="J453" s="374"/>
      <c r="K453" s="372"/>
      <c r="L453" s="373"/>
      <c r="M453" s="374"/>
      <c r="N453" s="372"/>
      <c r="O453" s="375"/>
      <c r="P453" s="374"/>
      <c r="Q453" s="372"/>
      <c r="R453" s="375"/>
      <c r="S453" s="374"/>
      <c r="T453" s="372"/>
      <c r="U453" s="375"/>
      <c r="V453" s="374"/>
      <c r="W453" s="372"/>
      <c r="X453" s="375"/>
    </row>
    <row r="454" spans="2:24">
      <c r="B454" s="368"/>
      <c r="C454" s="369"/>
      <c r="D454" s="372"/>
      <c r="E454" s="372"/>
      <c r="F454" s="373"/>
      <c r="G454" s="374"/>
      <c r="H454" s="372"/>
      <c r="I454" s="373"/>
      <c r="J454" s="374"/>
      <c r="K454" s="372"/>
      <c r="L454" s="373"/>
      <c r="M454" s="374"/>
      <c r="N454" s="372"/>
      <c r="O454" s="375"/>
      <c r="P454" s="374"/>
      <c r="Q454" s="372"/>
      <c r="R454" s="375"/>
      <c r="S454" s="374"/>
      <c r="T454" s="372"/>
      <c r="U454" s="375"/>
      <c r="V454" s="374"/>
      <c r="W454" s="372"/>
      <c r="X454" s="375"/>
    </row>
    <row r="455" spans="2:24">
      <c r="B455" s="368"/>
      <c r="C455" s="369"/>
      <c r="D455" s="372"/>
      <c r="E455" s="372"/>
      <c r="F455" s="373"/>
      <c r="G455" s="374"/>
      <c r="H455" s="372"/>
      <c r="I455" s="373"/>
      <c r="J455" s="374"/>
      <c r="K455" s="372"/>
      <c r="L455" s="373"/>
      <c r="M455" s="374"/>
      <c r="N455" s="372"/>
      <c r="O455" s="375"/>
      <c r="P455" s="374"/>
      <c r="Q455" s="372"/>
      <c r="R455" s="375"/>
      <c r="S455" s="374"/>
      <c r="T455" s="372"/>
      <c r="U455" s="375"/>
      <c r="V455" s="374"/>
      <c r="W455" s="372"/>
      <c r="X455" s="375"/>
    </row>
    <row r="456" spans="2:24">
      <c r="B456" s="368"/>
      <c r="C456" s="369"/>
      <c r="D456" s="372"/>
      <c r="E456" s="372"/>
      <c r="F456" s="373"/>
      <c r="G456" s="374"/>
      <c r="H456" s="372"/>
      <c r="I456" s="373"/>
      <c r="J456" s="374"/>
      <c r="K456" s="372"/>
      <c r="L456" s="373"/>
      <c r="M456" s="374"/>
      <c r="N456" s="372"/>
      <c r="O456" s="375"/>
      <c r="P456" s="374"/>
      <c r="Q456" s="372"/>
      <c r="R456" s="375"/>
      <c r="S456" s="374"/>
      <c r="T456" s="372"/>
      <c r="U456" s="375"/>
      <c r="V456" s="374"/>
      <c r="W456" s="372"/>
      <c r="X456" s="375"/>
    </row>
    <row r="457" spans="2:24">
      <c r="B457" s="368"/>
      <c r="C457" s="369"/>
      <c r="D457" s="372"/>
      <c r="E457" s="372"/>
      <c r="F457" s="373"/>
      <c r="G457" s="374"/>
      <c r="H457" s="372"/>
      <c r="I457" s="373"/>
      <c r="J457" s="374"/>
      <c r="K457" s="372"/>
      <c r="L457" s="373"/>
      <c r="M457" s="374"/>
      <c r="N457" s="372"/>
      <c r="O457" s="375"/>
      <c r="P457" s="374"/>
      <c r="Q457" s="372"/>
      <c r="R457" s="375"/>
      <c r="S457" s="374"/>
      <c r="T457" s="372"/>
      <c r="U457" s="375"/>
      <c r="V457" s="374"/>
      <c r="W457" s="372"/>
      <c r="X457" s="375"/>
    </row>
    <row r="458" spans="2:24">
      <c r="B458" s="368"/>
      <c r="C458" s="369"/>
      <c r="D458" s="372"/>
      <c r="E458" s="372"/>
      <c r="F458" s="373"/>
      <c r="G458" s="374"/>
      <c r="H458" s="372"/>
      <c r="I458" s="373"/>
      <c r="J458" s="374"/>
      <c r="K458" s="372"/>
      <c r="L458" s="373"/>
      <c r="M458" s="374"/>
      <c r="N458" s="372"/>
      <c r="O458" s="375"/>
      <c r="P458" s="374"/>
      <c r="Q458" s="372"/>
      <c r="R458" s="375"/>
      <c r="S458" s="374"/>
      <c r="T458" s="372"/>
      <c r="U458" s="375"/>
      <c r="V458" s="374"/>
      <c r="W458" s="372"/>
      <c r="X458" s="375"/>
    </row>
    <row r="459" spans="2:24">
      <c r="B459" s="368"/>
      <c r="C459" s="369"/>
      <c r="D459" s="372"/>
      <c r="E459" s="372"/>
      <c r="F459" s="373"/>
      <c r="G459" s="374"/>
      <c r="H459" s="372"/>
      <c r="I459" s="373"/>
      <c r="J459" s="374"/>
      <c r="K459" s="372"/>
      <c r="L459" s="373"/>
      <c r="M459" s="374"/>
      <c r="N459" s="372"/>
      <c r="O459" s="375"/>
      <c r="P459" s="374"/>
      <c r="Q459" s="372"/>
      <c r="R459" s="375"/>
      <c r="S459" s="374"/>
      <c r="T459" s="372"/>
      <c r="U459" s="375"/>
      <c r="V459" s="374"/>
      <c r="W459" s="372"/>
      <c r="X459" s="375"/>
    </row>
    <row r="460" spans="2:24">
      <c r="B460" s="368"/>
      <c r="C460" s="369"/>
      <c r="D460" s="372"/>
      <c r="E460" s="372"/>
      <c r="F460" s="373"/>
      <c r="G460" s="374"/>
      <c r="H460" s="372"/>
      <c r="I460" s="373"/>
      <c r="J460" s="374"/>
      <c r="K460" s="372"/>
      <c r="L460" s="373"/>
      <c r="M460" s="374"/>
      <c r="N460" s="372"/>
      <c r="O460" s="375"/>
      <c r="P460" s="374"/>
      <c r="Q460" s="372"/>
      <c r="R460" s="375"/>
      <c r="S460" s="374"/>
      <c r="T460" s="372"/>
      <c r="U460" s="375"/>
      <c r="V460" s="374"/>
      <c r="W460" s="372"/>
      <c r="X460" s="375"/>
    </row>
    <row r="461" spans="2:24">
      <c r="B461" s="368"/>
      <c r="C461" s="369"/>
      <c r="D461" s="372"/>
      <c r="E461" s="372"/>
      <c r="F461" s="373"/>
      <c r="G461" s="374"/>
      <c r="H461" s="372"/>
      <c r="I461" s="373"/>
      <c r="J461" s="374"/>
      <c r="K461" s="372"/>
      <c r="L461" s="373"/>
      <c r="M461" s="374"/>
      <c r="N461" s="372"/>
      <c r="O461" s="375"/>
      <c r="P461" s="374"/>
      <c r="Q461" s="372"/>
      <c r="R461" s="375"/>
      <c r="S461" s="374"/>
      <c r="T461" s="372"/>
      <c r="U461" s="375"/>
      <c r="V461" s="374"/>
      <c r="W461" s="372"/>
      <c r="X461" s="375"/>
    </row>
    <row r="462" spans="2:24">
      <c r="B462" s="368"/>
      <c r="C462" s="369"/>
      <c r="D462" s="372"/>
      <c r="E462" s="372"/>
      <c r="F462" s="373"/>
      <c r="G462" s="374"/>
      <c r="H462" s="372"/>
      <c r="I462" s="373"/>
      <c r="J462" s="374"/>
      <c r="K462" s="372"/>
      <c r="L462" s="373"/>
      <c r="M462" s="374"/>
      <c r="N462" s="372"/>
      <c r="O462" s="375"/>
      <c r="P462" s="374"/>
      <c r="Q462" s="372"/>
      <c r="R462" s="375"/>
      <c r="S462" s="374"/>
      <c r="T462" s="372"/>
      <c r="U462" s="375"/>
      <c r="V462" s="374"/>
      <c r="W462" s="372"/>
      <c r="X462" s="375"/>
    </row>
    <row r="463" spans="2:24">
      <c r="B463" s="368"/>
      <c r="C463" s="369"/>
      <c r="D463" s="372"/>
      <c r="E463" s="372"/>
      <c r="F463" s="373"/>
      <c r="G463" s="374"/>
      <c r="H463" s="372"/>
      <c r="I463" s="373"/>
      <c r="J463" s="374"/>
      <c r="K463" s="372"/>
      <c r="L463" s="373"/>
      <c r="M463" s="374"/>
      <c r="N463" s="372"/>
      <c r="O463" s="375"/>
      <c r="P463" s="374"/>
      <c r="Q463" s="372"/>
      <c r="R463" s="375"/>
      <c r="S463" s="374"/>
      <c r="T463" s="372"/>
      <c r="U463" s="375"/>
      <c r="V463" s="374"/>
      <c r="W463" s="372"/>
      <c r="X463" s="375"/>
    </row>
    <row r="464" spans="2:24">
      <c r="B464" s="368"/>
      <c r="C464" s="369"/>
      <c r="D464" s="372"/>
      <c r="E464" s="372"/>
      <c r="F464" s="373"/>
      <c r="G464" s="374"/>
      <c r="H464" s="372"/>
      <c r="I464" s="373"/>
      <c r="J464" s="374"/>
      <c r="K464" s="372"/>
      <c r="L464" s="373"/>
      <c r="M464" s="374"/>
      <c r="N464" s="372"/>
      <c r="O464" s="375"/>
      <c r="P464" s="374"/>
      <c r="Q464" s="372"/>
      <c r="R464" s="375"/>
      <c r="S464" s="374"/>
      <c r="T464" s="372"/>
      <c r="U464" s="375"/>
      <c r="V464" s="374"/>
      <c r="W464" s="372"/>
      <c r="X464" s="375"/>
    </row>
    <row r="465" spans="2:24">
      <c r="B465" s="368"/>
      <c r="C465" s="369"/>
      <c r="D465" s="372"/>
      <c r="E465" s="372"/>
      <c r="F465" s="373"/>
      <c r="G465" s="374"/>
      <c r="H465" s="372"/>
      <c r="I465" s="373"/>
      <c r="J465" s="374"/>
      <c r="K465" s="372"/>
      <c r="L465" s="373"/>
      <c r="M465" s="374"/>
      <c r="N465" s="372"/>
      <c r="O465" s="375"/>
      <c r="P465" s="374"/>
      <c r="Q465" s="372"/>
      <c r="R465" s="375"/>
      <c r="S465" s="374"/>
      <c r="T465" s="372"/>
      <c r="U465" s="375"/>
      <c r="V465" s="374"/>
      <c r="W465" s="372"/>
      <c r="X465" s="375"/>
    </row>
    <row r="466" spans="2:24">
      <c r="B466" s="368"/>
      <c r="C466" s="369"/>
      <c r="D466" s="372"/>
      <c r="E466" s="372"/>
      <c r="F466" s="373"/>
      <c r="G466" s="374"/>
      <c r="H466" s="372"/>
      <c r="I466" s="373"/>
      <c r="J466" s="374"/>
      <c r="K466" s="372"/>
      <c r="L466" s="373"/>
      <c r="M466" s="374"/>
      <c r="N466" s="372"/>
      <c r="O466" s="375"/>
      <c r="P466" s="374"/>
      <c r="Q466" s="372"/>
      <c r="R466" s="375"/>
      <c r="S466" s="374"/>
      <c r="T466" s="372"/>
      <c r="U466" s="375"/>
      <c r="V466" s="374"/>
      <c r="W466" s="372"/>
      <c r="X466" s="375"/>
    </row>
    <row r="467" spans="2:24">
      <c r="B467" s="368"/>
      <c r="C467" s="369"/>
      <c r="D467" s="372"/>
      <c r="E467" s="372"/>
      <c r="F467" s="373"/>
      <c r="G467" s="374"/>
      <c r="H467" s="372"/>
      <c r="I467" s="373"/>
      <c r="J467" s="374"/>
      <c r="K467" s="372"/>
      <c r="L467" s="373"/>
      <c r="M467" s="374"/>
      <c r="N467" s="372"/>
      <c r="O467" s="375"/>
      <c r="P467" s="374"/>
      <c r="Q467" s="372"/>
      <c r="R467" s="375"/>
      <c r="S467" s="374"/>
      <c r="T467" s="372"/>
      <c r="U467" s="375"/>
      <c r="V467" s="374"/>
      <c r="W467" s="372"/>
      <c r="X467" s="375"/>
    </row>
    <row r="468" spans="2:24">
      <c r="B468" s="368"/>
      <c r="C468" s="369"/>
      <c r="D468" s="372"/>
      <c r="E468" s="372"/>
      <c r="F468" s="373"/>
      <c r="G468" s="374"/>
      <c r="H468" s="372"/>
      <c r="I468" s="373"/>
      <c r="J468" s="374"/>
      <c r="K468" s="372"/>
      <c r="L468" s="373"/>
      <c r="M468" s="374"/>
      <c r="N468" s="372"/>
      <c r="O468" s="375"/>
      <c r="P468" s="374"/>
      <c r="Q468" s="372"/>
      <c r="R468" s="375"/>
      <c r="S468" s="374"/>
      <c r="T468" s="372"/>
      <c r="U468" s="375"/>
      <c r="V468" s="374"/>
      <c r="W468" s="372"/>
      <c r="X468" s="375"/>
    </row>
    <row r="469" spans="2:24">
      <c r="B469" s="368"/>
      <c r="C469" s="369"/>
      <c r="D469" s="372"/>
      <c r="E469" s="372"/>
      <c r="F469" s="373"/>
      <c r="G469" s="374"/>
      <c r="H469" s="372"/>
      <c r="I469" s="373"/>
      <c r="J469" s="374"/>
      <c r="K469" s="372"/>
      <c r="L469" s="373"/>
      <c r="M469" s="374"/>
      <c r="N469" s="372"/>
      <c r="O469" s="375"/>
      <c r="P469" s="374"/>
      <c r="Q469" s="372"/>
      <c r="R469" s="375"/>
      <c r="S469" s="374"/>
      <c r="T469" s="372"/>
      <c r="U469" s="375"/>
      <c r="V469" s="374"/>
      <c r="W469" s="372"/>
      <c r="X469" s="375"/>
    </row>
    <row r="470" spans="2:24">
      <c r="B470" s="368"/>
      <c r="C470" s="369"/>
      <c r="D470" s="372"/>
      <c r="E470" s="372"/>
      <c r="F470" s="373"/>
      <c r="G470" s="374"/>
      <c r="H470" s="372"/>
      <c r="I470" s="373"/>
      <c r="J470" s="374"/>
      <c r="K470" s="372"/>
      <c r="L470" s="373"/>
      <c r="M470" s="374"/>
      <c r="N470" s="372"/>
      <c r="O470" s="375"/>
      <c r="P470" s="374"/>
      <c r="Q470" s="372"/>
      <c r="R470" s="375"/>
      <c r="S470" s="374"/>
      <c r="T470" s="372"/>
      <c r="U470" s="375"/>
      <c r="V470" s="374"/>
      <c r="W470" s="372"/>
      <c r="X470" s="375"/>
    </row>
    <row r="471" spans="2:24">
      <c r="B471" s="368"/>
      <c r="C471" s="369"/>
      <c r="D471" s="372"/>
      <c r="E471" s="372"/>
      <c r="F471" s="373"/>
      <c r="G471" s="374"/>
      <c r="H471" s="372"/>
      <c r="I471" s="373"/>
      <c r="J471" s="374"/>
      <c r="K471" s="372"/>
      <c r="L471" s="373"/>
      <c r="M471" s="374"/>
      <c r="N471" s="372"/>
      <c r="O471" s="375"/>
      <c r="P471" s="374"/>
      <c r="Q471" s="372"/>
      <c r="R471" s="375"/>
      <c r="S471" s="374"/>
      <c r="T471" s="372"/>
      <c r="U471" s="375"/>
      <c r="V471" s="374"/>
      <c r="W471" s="372"/>
      <c r="X471" s="375"/>
    </row>
    <row r="472" spans="2:24">
      <c r="B472" s="368"/>
      <c r="C472" s="369"/>
      <c r="D472" s="372"/>
      <c r="E472" s="372"/>
      <c r="F472" s="373"/>
      <c r="G472" s="374"/>
      <c r="H472" s="372"/>
      <c r="I472" s="373"/>
      <c r="J472" s="374"/>
      <c r="K472" s="372"/>
      <c r="L472" s="373"/>
      <c r="M472" s="374"/>
      <c r="N472" s="372"/>
      <c r="O472" s="375"/>
      <c r="P472" s="374"/>
      <c r="Q472" s="372"/>
      <c r="R472" s="375"/>
      <c r="S472" s="374"/>
      <c r="T472" s="372"/>
      <c r="U472" s="375"/>
      <c r="V472" s="374"/>
      <c r="W472" s="372"/>
      <c r="X472" s="375"/>
    </row>
    <row r="473" spans="2:24">
      <c r="B473" s="368"/>
      <c r="C473" s="369"/>
      <c r="D473" s="372"/>
      <c r="E473" s="372"/>
      <c r="F473" s="373"/>
      <c r="G473" s="374"/>
      <c r="H473" s="372"/>
      <c r="I473" s="373"/>
      <c r="J473" s="374"/>
      <c r="K473" s="372"/>
      <c r="L473" s="373"/>
      <c r="M473" s="374"/>
      <c r="N473" s="372"/>
      <c r="O473" s="375"/>
      <c r="P473" s="374"/>
      <c r="Q473" s="372"/>
      <c r="R473" s="375"/>
      <c r="S473" s="374"/>
      <c r="T473" s="372"/>
      <c r="U473" s="375"/>
      <c r="V473" s="374"/>
      <c r="W473" s="372"/>
      <c r="X473" s="375"/>
    </row>
    <row r="474" spans="2:24">
      <c r="B474" s="368"/>
      <c r="C474" s="369"/>
      <c r="D474" s="372"/>
      <c r="E474" s="372"/>
      <c r="F474" s="373"/>
      <c r="G474" s="374"/>
      <c r="H474" s="372"/>
      <c r="I474" s="373"/>
      <c r="J474" s="374"/>
      <c r="K474" s="372"/>
      <c r="L474" s="373"/>
      <c r="M474" s="374"/>
      <c r="N474" s="372"/>
      <c r="O474" s="375"/>
      <c r="P474" s="374"/>
      <c r="Q474" s="372"/>
      <c r="R474" s="375"/>
      <c r="S474" s="374"/>
      <c r="T474" s="372"/>
      <c r="U474" s="375"/>
      <c r="V474" s="374"/>
      <c r="W474" s="372"/>
      <c r="X474" s="375"/>
    </row>
    <row r="475" spans="2:24">
      <c r="B475" s="368"/>
      <c r="C475" s="369"/>
      <c r="D475" s="372"/>
      <c r="E475" s="372"/>
      <c r="F475" s="373"/>
      <c r="G475" s="374"/>
      <c r="H475" s="372"/>
      <c r="I475" s="373"/>
      <c r="J475" s="374"/>
      <c r="K475" s="372"/>
      <c r="L475" s="373"/>
      <c r="M475" s="374"/>
      <c r="N475" s="372"/>
      <c r="O475" s="375"/>
      <c r="P475" s="374"/>
      <c r="Q475" s="372"/>
      <c r="R475" s="375"/>
      <c r="S475" s="374"/>
      <c r="T475" s="372"/>
      <c r="U475" s="375"/>
      <c r="V475" s="374"/>
      <c r="W475" s="372"/>
      <c r="X475" s="375"/>
    </row>
    <row r="476" spans="2:24">
      <c r="B476" s="368"/>
      <c r="C476" s="369"/>
      <c r="D476" s="372"/>
      <c r="E476" s="372"/>
      <c r="F476" s="373"/>
      <c r="G476" s="374"/>
      <c r="H476" s="372"/>
      <c r="I476" s="373"/>
      <c r="J476" s="374"/>
      <c r="K476" s="372"/>
      <c r="L476" s="373"/>
      <c r="M476" s="374"/>
      <c r="N476" s="372"/>
      <c r="O476" s="375"/>
      <c r="P476" s="374"/>
      <c r="Q476" s="372"/>
      <c r="R476" s="375"/>
      <c r="S476" s="374"/>
      <c r="T476" s="372"/>
      <c r="U476" s="375"/>
      <c r="V476" s="374"/>
      <c r="W476" s="372"/>
      <c r="X476" s="375"/>
    </row>
    <row r="477" spans="2:24">
      <c r="B477" s="368"/>
      <c r="C477" s="369"/>
      <c r="D477" s="372"/>
      <c r="E477" s="372"/>
      <c r="F477" s="373"/>
      <c r="G477" s="374"/>
      <c r="H477" s="372"/>
      <c r="I477" s="373"/>
      <c r="J477" s="374"/>
      <c r="K477" s="372"/>
      <c r="L477" s="373"/>
      <c r="M477" s="374"/>
      <c r="N477" s="372"/>
      <c r="O477" s="375"/>
      <c r="P477" s="374"/>
      <c r="Q477" s="372"/>
      <c r="R477" s="375"/>
      <c r="S477" s="374"/>
      <c r="T477" s="372"/>
      <c r="U477" s="375"/>
      <c r="V477" s="374"/>
      <c r="W477" s="372"/>
      <c r="X477" s="375"/>
    </row>
    <row r="478" spans="2:24">
      <c r="B478" s="368"/>
      <c r="C478" s="369"/>
      <c r="D478" s="372"/>
      <c r="E478" s="372"/>
      <c r="F478" s="373"/>
      <c r="G478" s="374"/>
      <c r="H478" s="372"/>
      <c r="I478" s="373"/>
      <c r="J478" s="374"/>
      <c r="K478" s="372"/>
      <c r="L478" s="373"/>
      <c r="M478" s="374"/>
      <c r="N478" s="372"/>
      <c r="O478" s="375"/>
      <c r="P478" s="374"/>
      <c r="Q478" s="372"/>
      <c r="R478" s="375"/>
      <c r="S478" s="374"/>
      <c r="T478" s="372"/>
      <c r="U478" s="375"/>
      <c r="V478" s="374"/>
      <c r="W478" s="372"/>
      <c r="X478" s="375"/>
    </row>
    <row r="479" spans="2:24">
      <c r="B479" s="368"/>
      <c r="C479" s="369"/>
      <c r="D479" s="372"/>
      <c r="E479" s="372"/>
      <c r="F479" s="373"/>
      <c r="G479" s="374"/>
      <c r="H479" s="372"/>
      <c r="I479" s="373"/>
      <c r="J479" s="374"/>
      <c r="K479" s="372"/>
      <c r="L479" s="373"/>
      <c r="M479" s="374"/>
      <c r="N479" s="372"/>
      <c r="O479" s="375"/>
      <c r="P479" s="374"/>
      <c r="Q479" s="372"/>
      <c r="R479" s="375"/>
      <c r="S479" s="374"/>
      <c r="T479" s="372"/>
      <c r="U479" s="375"/>
      <c r="V479" s="374"/>
      <c r="W479" s="372"/>
      <c r="X479" s="375"/>
    </row>
    <row r="480" spans="2:24">
      <c r="B480" s="368"/>
      <c r="C480" s="369"/>
      <c r="D480" s="372"/>
      <c r="E480" s="372"/>
      <c r="F480" s="373"/>
      <c r="G480" s="374"/>
      <c r="H480" s="372"/>
      <c r="I480" s="373"/>
      <c r="J480" s="374"/>
      <c r="K480" s="372"/>
      <c r="L480" s="373"/>
      <c r="M480" s="374"/>
      <c r="N480" s="372"/>
      <c r="O480" s="375"/>
      <c r="P480" s="374"/>
      <c r="Q480" s="372"/>
      <c r="R480" s="375"/>
      <c r="S480" s="374"/>
      <c r="T480" s="372"/>
      <c r="U480" s="375"/>
      <c r="V480" s="374"/>
      <c r="W480" s="372"/>
      <c r="X480" s="375"/>
    </row>
    <row r="481" spans="2:24">
      <c r="B481" s="368"/>
      <c r="C481" s="369"/>
      <c r="D481" s="372"/>
      <c r="E481" s="372"/>
      <c r="F481" s="373"/>
      <c r="G481" s="374"/>
      <c r="H481" s="372"/>
      <c r="I481" s="373"/>
      <c r="J481" s="374"/>
      <c r="K481" s="372"/>
      <c r="L481" s="373"/>
      <c r="M481" s="374"/>
      <c r="N481" s="372"/>
      <c r="O481" s="375"/>
      <c r="P481" s="374"/>
      <c r="Q481" s="372"/>
      <c r="R481" s="375"/>
      <c r="S481" s="374"/>
      <c r="T481" s="372"/>
      <c r="U481" s="375"/>
      <c r="V481" s="374"/>
      <c r="W481" s="372"/>
      <c r="X481" s="375"/>
    </row>
    <row r="482" spans="2:24">
      <c r="B482" s="368"/>
      <c r="C482" s="369"/>
      <c r="D482" s="372"/>
      <c r="E482" s="372"/>
      <c r="F482" s="373"/>
      <c r="G482" s="374"/>
      <c r="H482" s="372"/>
      <c r="I482" s="373"/>
      <c r="J482" s="374"/>
      <c r="K482" s="372"/>
      <c r="L482" s="373"/>
      <c r="M482" s="374"/>
      <c r="N482" s="372"/>
      <c r="O482" s="375"/>
      <c r="P482" s="374"/>
      <c r="Q482" s="372"/>
      <c r="R482" s="375"/>
      <c r="S482" s="374"/>
      <c r="T482" s="372"/>
      <c r="U482" s="375"/>
      <c r="V482" s="374"/>
      <c r="W482" s="372"/>
      <c r="X482" s="375"/>
    </row>
    <row r="483" spans="2:24">
      <c r="B483" s="368"/>
      <c r="C483" s="369"/>
      <c r="D483" s="372"/>
      <c r="E483" s="372"/>
      <c r="F483" s="373"/>
      <c r="G483" s="374"/>
      <c r="H483" s="372"/>
      <c r="I483" s="373"/>
      <c r="J483" s="374"/>
      <c r="K483" s="372"/>
      <c r="L483" s="373"/>
      <c r="M483" s="374"/>
      <c r="N483" s="372"/>
      <c r="O483" s="375"/>
      <c r="P483" s="374"/>
      <c r="Q483" s="372"/>
      <c r="R483" s="375"/>
      <c r="S483" s="374"/>
      <c r="T483" s="372"/>
      <c r="U483" s="375"/>
      <c r="V483" s="374"/>
      <c r="W483" s="372"/>
      <c r="X483" s="375"/>
    </row>
    <row r="484" spans="2:24">
      <c r="B484" s="368"/>
      <c r="C484" s="369"/>
      <c r="D484" s="372"/>
      <c r="E484" s="372"/>
      <c r="F484" s="373"/>
      <c r="G484" s="374"/>
      <c r="H484" s="372"/>
      <c r="I484" s="373"/>
      <c r="J484" s="374"/>
      <c r="K484" s="372"/>
      <c r="L484" s="373"/>
      <c r="M484" s="374"/>
      <c r="N484" s="372"/>
      <c r="O484" s="375"/>
      <c r="P484" s="374"/>
      <c r="Q484" s="372"/>
      <c r="R484" s="375"/>
      <c r="S484" s="374"/>
      <c r="T484" s="372"/>
      <c r="U484" s="375"/>
      <c r="V484" s="374"/>
      <c r="W484" s="372"/>
      <c r="X484" s="375"/>
    </row>
    <row r="485" spans="2:24">
      <c r="B485" s="368"/>
      <c r="C485" s="369"/>
      <c r="D485" s="372"/>
      <c r="E485" s="372"/>
      <c r="F485" s="373"/>
      <c r="G485" s="374"/>
      <c r="H485" s="372"/>
      <c r="I485" s="373"/>
      <c r="J485" s="374"/>
      <c r="K485" s="372"/>
      <c r="L485" s="373"/>
      <c r="M485" s="374"/>
      <c r="N485" s="372"/>
      <c r="O485" s="375"/>
      <c r="P485" s="374"/>
      <c r="Q485" s="372"/>
      <c r="R485" s="375"/>
      <c r="S485" s="374"/>
      <c r="T485" s="372"/>
      <c r="U485" s="375"/>
      <c r="V485" s="374"/>
      <c r="W485" s="372"/>
      <c r="X485" s="375"/>
    </row>
    <row r="486" spans="2:24">
      <c r="B486" s="368"/>
      <c r="C486" s="369"/>
      <c r="D486" s="372"/>
      <c r="E486" s="372"/>
      <c r="F486" s="373"/>
      <c r="G486" s="374"/>
      <c r="H486" s="372"/>
      <c r="I486" s="373"/>
      <c r="J486" s="374"/>
      <c r="K486" s="372"/>
      <c r="L486" s="373"/>
      <c r="M486" s="374"/>
      <c r="N486" s="372"/>
      <c r="O486" s="375"/>
      <c r="P486" s="374"/>
      <c r="Q486" s="372"/>
      <c r="R486" s="375"/>
      <c r="S486" s="374"/>
      <c r="T486" s="372"/>
      <c r="U486" s="375"/>
      <c r="V486" s="374"/>
      <c r="W486" s="372"/>
      <c r="X486" s="375"/>
    </row>
    <row r="487" spans="2:24">
      <c r="B487" s="368"/>
      <c r="C487" s="369"/>
      <c r="D487" s="372"/>
      <c r="E487" s="372"/>
      <c r="F487" s="373"/>
      <c r="G487" s="374"/>
      <c r="H487" s="372"/>
      <c r="I487" s="373"/>
      <c r="J487" s="374"/>
      <c r="K487" s="372"/>
      <c r="L487" s="373"/>
      <c r="M487" s="374"/>
      <c r="N487" s="372"/>
      <c r="O487" s="375"/>
      <c r="P487" s="374"/>
      <c r="Q487" s="372"/>
      <c r="R487" s="375"/>
      <c r="S487" s="374"/>
      <c r="T487" s="372"/>
      <c r="U487" s="375"/>
      <c r="V487" s="374"/>
      <c r="W487" s="372"/>
      <c r="X487" s="375"/>
    </row>
    <row r="488" spans="2:24">
      <c r="B488" s="368"/>
      <c r="C488" s="369"/>
      <c r="D488" s="372"/>
      <c r="E488" s="372"/>
      <c r="F488" s="373"/>
      <c r="G488" s="374"/>
      <c r="H488" s="372"/>
      <c r="I488" s="373"/>
      <c r="J488" s="374"/>
      <c r="K488" s="372"/>
      <c r="L488" s="373"/>
      <c r="M488" s="374"/>
      <c r="N488" s="372"/>
      <c r="O488" s="375"/>
      <c r="P488" s="374"/>
      <c r="Q488" s="372"/>
      <c r="R488" s="375"/>
      <c r="S488" s="374"/>
      <c r="T488" s="372"/>
      <c r="U488" s="375"/>
      <c r="V488" s="374"/>
      <c r="W488" s="372"/>
      <c r="X488" s="375"/>
    </row>
    <row r="489" spans="2:24">
      <c r="B489" s="368"/>
      <c r="C489" s="369"/>
      <c r="D489" s="372"/>
      <c r="E489" s="372"/>
      <c r="F489" s="373"/>
      <c r="G489" s="374"/>
      <c r="H489" s="372"/>
      <c r="I489" s="373"/>
      <c r="J489" s="374"/>
      <c r="K489" s="372"/>
      <c r="L489" s="373"/>
      <c r="M489" s="374"/>
      <c r="N489" s="372"/>
      <c r="O489" s="375"/>
      <c r="P489" s="374"/>
      <c r="Q489" s="372"/>
      <c r="R489" s="375"/>
      <c r="S489" s="374"/>
      <c r="T489" s="372"/>
      <c r="U489" s="375"/>
      <c r="V489" s="374"/>
      <c r="W489" s="372"/>
      <c r="X489" s="375"/>
    </row>
    <row r="490" spans="2:24">
      <c r="B490" s="368"/>
      <c r="C490" s="369"/>
      <c r="D490" s="372"/>
      <c r="E490" s="372"/>
      <c r="F490" s="373"/>
      <c r="G490" s="374"/>
      <c r="H490" s="372"/>
      <c r="I490" s="373"/>
      <c r="J490" s="374"/>
      <c r="K490" s="372"/>
      <c r="L490" s="373"/>
      <c r="M490" s="374"/>
      <c r="N490" s="372"/>
      <c r="O490" s="375"/>
      <c r="P490" s="374"/>
      <c r="Q490" s="372"/>
      <c r="R490" s="375"/>
      <c r="S490" s="374"/>
      <c r="T490" s="372"/>
      <c r="U490" s="375"/>
      <c r="V490" s="374"/>
      <c r="W490" s="372"/>
      <c r="X490" s="375"/>
    </row>
    <row r="491" spans="2:24">
      <c r="B491" s="368"/>
      <c r="C491" s="369"/>
      <c r="D491" s="372"/>
      <c r="E491" s="372"/>
      <c r="F491" s="373"/>
      <c r="G491" s="374"/>
      <c r="H491" s="372"/>
      <c r="I491" s="373"/>
      <c r="J491" s="374"/>
      <c r="K491" s="372"/>
      <c r="L491" s="373"/>
      <c r="M491" s="374"/>
      <c r="N491" s="372"/>
      <c r="O491" s="375"/>
      <c r="P491" s="374"/>
      <c r="Q491" s="372"/>
      <c r="R491" s="375"/>
      <c r="S491" s="374"/>
      <c r="T491" s="372"/>
      <c r="U491" s="375"/>
      <c r="V491" s="374"/>
      <c r="W491" s="372"/>
      <c r="X491" s="375"/>
    </row>
    <row r="492" spans="2:24">
      <c r="B492" s="368"/>
      <c r="C492" s="369"/>
      <c r="D492" s="372"/>
      <c r="E492" s="372"/>
      <c r="F492" s="373"/>
      <c r="G492" s="374"/>
      <c r="H492" s="372"/>
      <c r="I492" s="373"/>
      <c r="J492" s="374"/>
      <c r="K492" s="372"/>
      <c r="L492" s="373"/>
      <c r="M492" s="374"/>
      <c r="N492" s="372"/>
      <c r="O492" s="375"/>
      <c r="P492" s="374"/>
      <c r="Q492" s="372"/>
      <c r="R492" s="375"/>
      <c r="S492" s="374"/>
      <c r="T492" s="372"/>
      <c r="U492" s="375"/>
      <c r="V492" s="374"/>
      <c r="W492" s="372"/>
      <c r="X492" s="375"/>
    </row>
    <row r="493" spans="2:24">
      <c r="B493" s="368"/>
      <c r="C493" s="369"/>
      <c r="D493" s="372"/>
      <c r="E493" s="372"/>
      <c r="F493" s="373"/>
      <c r="G493" s="374"/>
      <c r="H493" s="372"/>
      <c r="I493" s="373"/>
      <c r="J493" s="374"/>
      <c r="K493" s="372"/>
      <c r="L493" s="373"/>
      <c r="M493" s="374"/>
      <c r="N493" s="372"/>
      <c r="O493" s="375"/>
      <c r="P493" s="374"/>
      <c r="Q493" s="372"/>
      <c r="R493" s="375"/>
      <c r="S493" s="374"/>
      <c r="T493" s="372"/>
      <c r="U493" s="375"/>
      <c r="V493" s="374"/>
      <c r="W493" s="372"/>
      <c r="X493" s="375"/>
    </row>
    <row r="494" spans="2:24">
      <c r="B494" s="368"/>
      <c r="C494" s="369"/>
      <c r="D494" s="372"/>
      <c r="E494" s="372"/>
      <c r="F494" s="373"/>
      <c r="G494" s="374"/>
      <c r="H494" s="372"/>
      <c r="I494" s="373"/>
      <c r="J494" s="374"/>
      <c r="K494" s="372"/>
      <c r="L494" s="373"/>
      <c r="M494" s="374"/>
      <c r="N494" s="372"/>
      <c r="O494" s="375"/>
      <c r="P494" s="374"/>
      <c r="Q494" s="372"/>
      <c r="R494" s="375"/>
      <c r="S494" s="374"/>
      <c r="T494" s="372"/>
      <c r="U494" s="375"/>
      <c r="V494" s="374"/>
      <c r="W494" s="372"/>
      <c r="X494" s="375"/>
    </row>
    <row r="495" spans="2:24">
      <c r="B495" s="368"/>
      <c r="C495" s="369"/>
      <c r="D495" s="372"/>
      <c r="E495" s="372"/>
      <c r="F495" s="373"/>
      <c r="G495" s="374"/>
      <c r="H495" s="372"/>
      <c r="I495" s="373"/>
      <c r="J495" s="374"/>
      <c r="K495" s="372"/>
      <c r="L495" s="373"/>
      <c r="M495" s="374"/>
      <c r="N495" s="372"/>
      <c r="O495" s="375"/>
      <c r="P495" s="374"/>
      <c r="Q495" s="372"/>
      <c r="R495" s="375"/>
      <c r="S495" s="374"/>
      <c r="T495" s="372"/>
      <c r="U495" s="375"/>
      <c r="V495" s="374"/>
      <c r="W495" s="372"/>
      <c r="X495" s="375"/>
    </row>
    <row r="496" spans="2:24">
      <c r="B496" s="368"/>
      <c r="C496" s="369"/>
      <c r="D496" s="372"/>
      <c r="E496" s="372"/>
      <c r="F496" s="373"/>
      <c r="G496" s="374"/>
      <c r="H496" s="372"/>
      <c r="I496" s="373"/>
      <c r="J496" s="374"/>
      <c r="K496" s="372"/>
      <c r="L496" s="373"/>
      <c r="M496" s="374"/>
      <c r="N496" s="372"/>
      <c r="O496" s="375"/>
      <c r="P496" s="374"/>
      <c r="Q496" s="372"/>
      <c r="R496" s="375"/>
      <c r="S496" s="374"/>
      <c r="T496" s="372"/>
      <c r="U496" s="375"/>
      <c r="V496" s="374"/>
      <c r="W496" s="372"/>
      <c r="X496" s="375"/>
    </row>
    <row r="497" spans="2:24">
      <c r="B497" s="368"/>
      <c r="C497" s="369"/>
      <c r="D497" s="372"/>
      <c r="E497" s="372"/>
      <c r="F497" s="373"/>
      <c r="G497" s="374"/>
      <c r="H497" s="372"/>
      <c r="I497" s="373"/>
      <c r="J497" s="374"/>
      <c r="K497" s="372"/>
      <c r="L497" s="373"/>
      <c r="M497" s="374"/>
      <c r="N497" s="372"/>
      <c r="O497" s="375"/>
      <c r="P497" s="374"/>
      <c r="Q497" s="372"/>
      <c r="R497" s="375"/>
      <c r="S497" s="374"/>
      <c r="T497" s="372"/>
      <c r="U497" s="375"/>
      <c r="V497" s="374"/>
      <c r="W497" s="372"/>
      <c r="X497" s="375"/>
    </row>
    <row r="498" spans="2:24">
      <c r="B498" s="368"/>
      <c r="C498" s="369"/>
      <c r="D498" s="372"/>
      <c r="E498" s="372"/>
      <c r="F498" s="373"/>
      <c r="G498" s="374"/>
      <c r="H498" s="372"/>
      <c r="I498" s="373"/>
      <c r="J498" s="374"/>
      <c r="K498" s="372"/>
      <c r="L498" s="373"/>
      <c r="M498" s="374"/>
      <c r="N498" s="372"/>
      <c r="O498" s="375"/>
      <c r="P498" s="374"/>
      <c r="Q498" s="372"/>
      <c r="R498" s="375"/>
      <c r="S498" s="374"/>
      <c r="T498" s="372"/>
      <c r="U498" s="375"/>
      <c r="V498" s="374"/>
      <c r="W498" s="372"/>
      <c r="X498" s="375"/>
    </row>
    <row r="499" spans="2:24">
      <c r="B499" s="368"/>
      <c r="C499" s="369"/>
      <c r="D499" s="372"/>
      <c r="E499" s="372"/>
      <c r="F499" s="373"/>
      <c r="G499" s="374"/>
      <c r="H499" s="372"/>
      <c r="I499" s="373"/>
      <c r="J499" s="374"/>
      <c r="K499" s="372"/>
      <c r="L499" s="373"/>
      <c r="M499" s="374"/>
      <c r="N499" s="372"/>
      <c r="O499" s="375"/>
      <c r="P499" s="374"/>
      <c r="Q499" s="372"/>
      <c r="R499" s="375"/>
      <c r="S499" s="374"/>
      <c r="T499" s="372"/>
      <c r="U499" s="375"/>
      <c r="V499" s="374"/>
      <c r="W499" s="372"/>
      <c r="X499" s="375"/>
    </row>
    <row r="500" spans="2:24">
      <c r="B500" s="368"/>
      <c r="C500" s="369"/>
      <c r="D500" s="372"/>
      <c r="E500" s="372"/>
      <c r="F500" s="373"/>
      <c r="G500" s="374"/>
      <c r="H500" s="372"/>
      <c r="I500" s="373"/>
      <c r="J500" s="374"/>
      <c r="K500" s="372"/>
      <c r="L500" s="373"/>
      <c r="M500" s="374"/>
      <c r="N500" s="372"/>
      <c r="O500" s="375"/>
      <c r="P500" s="374"/>
      <c r="Q500" s="372"/>
      <c r="R500" s="375"/>
      <c r="S500" s="374"/>
      <c r="T500" s="372"/>
      <c r="U500" s="375"/>
      <c r="V500" s="374"/>
      <c r="W500" s="372"/>
      <c r="X500" s="375"/>
    </row>
    <row r="501" spans="2:24">
      <c r="B501" s="368"/>
      <c r="C501" s="369"/>
      <c r="D501" s="372"/>
      <c r="E501" s="372"/>
      <c r="F501" s="373"/>
      <c r="G501" s="374"/>
      <c r="H501" s="372"/>
      <c r="I501" s="373"/>
      <c r="J501" s="374"/>
      <c r="K501" s="372"/>
      <c r="L501" s="373"/>
      <c r="M501" s="374"/>
      <c r="N501" s="372"/>
      <c r="O501" s="375"/>
      <c r="P501" s="374"/>
      <c r="Q501" s="372"/>
      <c r="R501" s="375"/>
      <c r="S501" s="374"/>
      <c r="T501" s="372"/>
      <c r="U501" s="375"/>
      <c r="V501" s="374"/>
      <c r="W501" s="372"/>
      <c r="X501" s="375"/>
    </row>
    <row r="502" spans="2:24">
      <c r="B502" s="368"/>
      <c r="C502" s="369"/>
      <c r="D502" s="372"/>
      <c r="E502" s="372"/>
      <c r="F502" s="373"/>
      <c r="G502" s="374"/>
      <c r="H502" s="372"/>
      <c r="I502" s="373"/>
      <c r="J502" s="374"/>
      <c r="K502" s="372"/>
      <c r="L502" s="373"/>
      <c r="M502" s="374"/>
      <c r="N502" s="372"/>
      <c r="O502" s="375"/>
      <c r="P502" s="374"/>
      <c r="Q502" s="372"/>
      <c r="R502" s="375"/>
      <c r="S502" s="374"/>
      <c r="T502" s="372"/>
      <c r="U502" s="375"/>
      <c r="V502" s="374"/>
      <c r="W502" s="372"/>
      <c r="X502" s="375"/>
    </row>
    <row r="503" spans="2:24">
      <c r="B503" s="368"/>
      <c r="C503" s="369"/>
      <c r="D503" s="372"/>
      <c r="E503" s="372"/>
      <c r="F503" s="373"/>
      <c r="G503" s="374"/>
      <c r="H503" s="372"/>
      <c r="I503" s="373"/>
      <c r="J503" s="374"/>
      <c r="K503" s="372"/>
      <c r="L503" s="373"/>
      <c r="M503" s="374"/>
      <c r="N503" s="372"/>
      <c r="O503" s="375"/>
      <c r="P503" s="374"/>
      <c r="Q503" s="372"/>
      <c r="R503" s="375"/>
      <c r="S503" s="374"/>
      <c r="T503" s="372"/>
      <c r="U503" s="375"/>
      <c r="V503" s="374"/>
      <c r="W503" s="372"/>
      <c r="X503" s="375"/>
    </row>
    <row r="504" spans="2:24">
      <c r="B504" s="368"/>
      <c r="C504" s="369"/>
      <c r="D504" s="372"/>
      <c r="E504" s="372"/>
      <c r="F504" s="373"/>
      <c r="G504" s="374"/>
      <c r="H504" s="372"/>
      <c r="I504" s="373"/>
      <c r="J504" s="374"/>
      <c r="K504" s="372"/>
      <c r="L504" s="373"/>
      <c r="M504" s="374"/>
      <c r="N504" s="372"/>
      <c r="O504" s="375"/>
      <c r="P504" s="374"/>
      <c r="Q504" s="372"/>
      <c r="R504" s="375"/>
      <c r="S504" s="374"/>
      <c r="T504" s="372"/>
      <c r="U504" s="375"/>
      <c r="V504" s="374"/>
      <c r="W504" s="372"/>
      <c r="X504" s="375"/>
    </row>
    <row r="505" spans="2:24">
      <c r="B505" s="368"/>
      <c r="C505" s="369"/>
      <c r="D505" s="372"/>
      <c r="E505" s="372"/>
      <c r="F505" s="373"/>
      <c r="G505" s="374"/>
      <c r="H505" s="372"/>
      <c r="I505" s="373"/>
      <c r="J505" s="374"/>
      <c r="K505" s="372"/>
      <c r="L505" s="373"/>
      <c r="M505" s="374"/>
      <c r="N505" s="372"/>
      <c r="O505" s="375"/>
      <c r="P505" s="374"/>
      <c r="Q505" s="372"/>
      <c r="R505" s="375"/>
      <c r="S505" s="374"/>
      <c r="T505" s="372"/>
      <c r="U505" s="375"/>
      <c r="V505" s="374"/>
      <c r="W505" s="372"/>
      <c r="X505" s="375"/>
    </row>
    <row r="506" spans="2:24">
      <c r="B506" s="368"/>
      <c r="C506" s="369"/>
      <c r="D506" s="372"/>
      <c r="E506" s="372"/>
      <c r="F506" s="373"/>
      <c r="G506" s="374"/>
      <c r="H506" s="372"/>
      <c r="I506" s="373"/>
      <c r="J506" s="374"/>
      <c r="K506" s="372"/>
      <c r="L506" s="373"/>
      <c r="M506" s="374"/>
      <c r="N506" s="372"/>
      <c r="O506" s="375"/>
      <c r="P506" s="374"/>
      <c r="Q506" s="372"/>
      <c r="R506" s="375"/>
      <c r="S506" s="374"/>
      <c r="T506" s="372"/>
      <c r="U506" s="375"/>
      <c r="V506" s="374"/>
      <c r="W506" s="372"/>
      <c r="X506" s="375"/>
    </row>
    <row r="507" spans="2:24">
      <c r="B507" s="368"/>
      <c r="C507" s="369"/>
      <c r="D507" s="372"/>
      <c r="E507" s="372"/>
      <c r="F507" s="373"/>
      <c r="G507" s="374"/>
      <c r="H507" s="372"/>
      <c r="I507" s="373"/>
      <c r="J507" s="374"/>
      <c r="K507" s="372"/>
      <c r="L507" s="373"/>
      <c r="M507" s="374"/>
      <c r="N507" s="372"/>
      <c r="O507" s="375"/>
      <c r="P507" s="374"/>
      <c r="Q507" s="372"/>
      <c r="R507" s="375"/>
      <c r="S507" s="374"/>
      <c r="T507" s="372"/>
      <c r="U507" s="375"/>
      <c r="V507" s="374"/>
      <c r="W507" s="372"/>
      <c r="X507" s="375"/>
    </row>
    <row r="508" spans="2:24">
      <c r="B508" s="368"/>
      <c r="C508" s="369"/>
      <c r="D508" s="372"/>
      <c r="E508" s="372"/>
      <c r="F508" s="373"/>
      <c r="G508" s="374"/>
      <c r="H508" s="372"/>
      <c r="I508" s="373"/>
      <c r="J508" s="374"/>
      <c r="K508" s="372"/>
      <c r="L508" s="373"/>
      <c r="M508" s="374"/>
      <c r="N508" s="372"/>
      <c r="O508" s="375"/>
      <c r="P508" s="374"/>
      <c r="Q508" s="372"/>
      <c r="R508" s="375"/>
      <c r="S508" s="374"/>
      <c r="T508" s="372"/>
      <c r="U508" s="375"/>
      <c r="V508" s="374"/>
      <c r="W508" s="372"/>
      <c r="X508" s="375"/>
    </row>
    <row r="509" spans="2:24">
      <c r="B509" s="368"/>
      <c r="C509" s="369"/>
      <c r="D509" s="372"/>
      <c r="E509" s="372"/>
      <c r="F509" s="373"/>
      <c r="G509" s="374"/>
      <c r="H509" s="372"/>
      <c r="I509" s="373"/>
      <c r="J509" s="374"/>
      <c r="K509" s="372"/>
      <c r="L509" s="373"/>
      <c r="M509" s="374"/>
      <c r="N509" s="372"/>
      <c r="O509" s="375"/>
      <c r="P509" s="374"/>
      <c r="Q509" s="372"/>
      <c r="R509" s="375"/>
      <c r="S509" s="374"/>
      <c r="T509" s="372"/>
      <c r="U509" s="375"/>
      <c r="V509" s="374"/>
      <c r="W509" s="372"/>
      <c r="X509" s="375"/>
    </row>
    <row r="510" spans="2:24">
      <c r="B510" s="368"/>
      <c r="C510" s="369"/>
      <c r="D510" s="372"/>
      <c r="E510" s="372"/>
      <c r="F510" s="373"/>
      <c r="G510" s="374"/>
      <c r="H510" s="372"/>
      <c r="I510" s="373"/>
      <c r="J510" s="374"/>
      <c r="K510" s="372"/>
      <c r="L510" s="373"/>
      <c r="M510" s="374"/>
      <c r="N510" s="372"/>
      <c r="O510" s="375"/>
      <c r="P510" s="374"/>
      <c r="Q510" s="372"/>
      <c r="R510" s="375"/>
      <c r="S510" s="374"/>
      <c r="T510" s="372"/>
      <c r="U510" s="375"/>
      <c r="V510" s="374"/>
      <c r="W510" s="372"/>
      <c r="X510" s="375"/>
    </row>
    <row r="511" spans="2:24">
      <c r="B511" s="368"/>
      <c r="C511" s="369"/>
      <c r="D511" s="372"/>
      <c r="E511" s="372"/>
      <c r="F511" s="373"/>
      <c r="G511" s="374"/>
      <c r="H511" s="372"/>
      <c r="I511" s="373"/>
      <c r="J511" s="374"/>
      <c r="K511" s="372"/>
      <c r="L511" s="373"/>
      <c r="M511" s="374"/>
      <c r="N511" s="372"/>
      <c r="O511" s="375"/>
      <c r="P511" s="374"/>
      <c r="Q511" s="372"/>
      <c r="R511" s="375"/>
      <c r="S511" s="374"/>
      <c r="T511" s="372"/>
      <c r="U511" s="375"/>
      <c r="V511" s="374"/>
      <c r="W511" s="372"/>
      <c r="X511" s="375"/>
    </row>
    <row r="512" spans="2:24">
      <c r="B512" s="368"/>
      <c r="C512" s="369"/>
      <c r="D512" s="372"/>
      <c r="E512" s="372"/>
      <c r="F512" s="373"/>
      <c r="G512" s="374"/>
      <c r="H512" s="372"/>
      <c r="I512" s="373"/>
      <c r="J512" s="374"/>
      <c r="K512" s="372"/>
      <c r="L512" s="373"/>
      <c r="M512" s="374"/>
      <c r="N512" s="372"/>
      <c r="O512" s="375"/>
      <c r="P512" s="374"/>
      <c r="Q512" s="372"/>
      <c r="R512" s="375"/>
      <c r="S512" s="374"/>
      <c r="T512" s="372"/>
      <c r="U512" s="375"/>
      <c r="V512" s="374"/>
      <c r="W512" s="372"/>
      <c r="X512" s="375"/>
    </row>
    <row r="513" spans="2:24">
      <c r="B513" s="368"/>
      <c r="C513" s="369"/>
      <c r="D513" s="372"/>
      <c r="E513" s="372"/>
      <c r="F513" s="373"/>
      <c r="G513" s="374"/>
      <c r="H513" s="372"/>
      <c r="I513" s="373"/>
      <c r="J513" s="374"/>
      <c r="K513" s="372"/>
      <c r="L513" s="373"/>
      <c r="M513" s="374"/>
      <c r="N513" s="372"/>
      <c r="O513" s="375"/>
      <c r="P513" s="374"/>
      <c r="Q513" s="372"/>
      <c r="R513" s="375"/>
      <c r="S513" s="374"/>
      <c r="T513" s="372"/>
      <c r="U513" s="375"/>
      <c r="V513" s="374"/>
      <c r="W513" s="372"/>
      <c r="X513" s="375"/>
    </row>
    <row r="514" spans="2:24">
      <c r="B514" s="368"/>
      <c r="C514" s="369"/>
      <c r="D514" s="372"/>
      <c r="E514" s="372"/>
      <c r="F514" s="373"/>
      <c r="G514" s="374"/>
      <c r="H514" s="372"/>
      <c r="I514" s="373"/>
      <c r="J514" s="374"/>
      <c r="K514" s="372"/>
      <c r="L514" s="373"/>
      <c r="M514" s="374"/>
      <c r="N514" s="372"/>
      <c r="O514" s="375"/>
      <c r="P514" s="374"/>
      <c r="Q514" s="372"/>
      <c r="R514" s="375"/>
      <c r="S514" s="374"/>
      <c r="T514" s="372"/>
      <c r="U514" s="375"/>
      <c r="V514" s="374"/>
      <c r="W514" s="372"/>
      <c r="X514" s="375"/>
    </row>
    <row r="515" spans="2:24">
      <c r="B515" s="368"/>
      <c r="C515" s="369"/>
      <c r="D515" s="372"/>
      <c r="E515" s="372"/>
      <c r="F515" s="373"/>
      <c r="G515" s="374"/>
      <c r="H515" s="372"/>
      <c r="I515" s="373"/>
      <c r="J515" s="374"/>
      <c r="K515" s="372"/>
      <c r="L515" s="373"/>
      <c r="M515" s="374"/>
      <c r="N515" s="372"/>
      <c r="O515" s="375"/>
      <c r="P515" s="374"/>
      <c r="Q515" s="372"/>
      <c r="R515" s="375"/>
      <c r="S515" s="374"/>
      <c r="T515" s="372"/>
      <c r="U515" s="375"/>
      <c r="V515" s="374"/>
      <c r="W515" s="372"/>
      <c r="X515" s="375"/>
    </row>
    <row r="516" spans="2:24">
      <c r="B516" s="368"/>
      <c r="C516" s="369"/>
      <c r="D516" s="372"/>
      <c r="E516" s="372"/>
      <c r="F516" s="373"/>
      <c r="G516" s="374"/>
      <c r="H516" s="372"/>
      <c r="I516" s="373"/>
      <c r="J516" s="374"/>
      <c r="K516" s="372"/>
      <c r="L516" s="373"/>
      <c r="M516" s="374"/>
      <c r="N516" s="372"/>
      <c r="O516" s="375"/>
      <c r="P516" s="374"/>
      <c r="Q516" s="372"/>
      <c r="R516" s="375"/>
      <c r="S516" s="374"/>
      <c r="T516" s="372"/>
      <c r="U516" s="375"/>
      <c r="V516" s="374"/>
      <c r="W516" s="372"/>
      <c r="X516" s="375"/>
    </row>
    <row r="517" spans="2:24">
      <c r="B517" s="368"/>
      <c r="C517" s="369"/>
      <c r="D517" s="372"/>
      <c r="E517" s="372"/>
      <c r="F517" s="373"/>
      <c r="G517" s="374"/>
      <c r="H517" s="372"/>
      <c r="I517" s="373"/>
      <c r="J517" s="374"/>
      <c r="K517" s="372"/>
      <c r="L517" s="373"/>
      <c r="M517" s="374"/>
      <c r="N517" s="372"/>
      <c r="O517" s="375"/>
      <c r="P517" s="374"/>
      <c r="Q517" s="372"/>
      <c r="R517" s="375"/>
      <c r="S517" s="374"/>
      <c r="T517" s="372"/>
      <c r="U517" s="375"/>
      <c r="V517" s="374"/>
      <c r="W517" s="372"/>
      <c r="X517" s="375"/>
    </row>
    <row r="518" spans="2:24">
      <c r="B518" s="368"/>
      <c r="C518" s="369"/>
      <c r="D518" s="372"/>
      <c r="E518" s="372"/>
      <c r="F518" s="373"/>
      <c r="G518" s="374"/>
      <c r="H518" s="372"/>
      <c r="I518" s="373"/>
      <c r="J518" s="374"/>
      <c r="K518" s="372"/>
      <c r="L518" s="373"/>
      <c r="M518" s="374"/>
      <c r="N518" s="372"/>
      <c r="O518" s="375"/>
      <c r="P518" s="374"/>
      <c r="Q518" s="372"/>
      <c r="R518" s="375"/>
      <c r="S518" s="374"/>
      <c r="T518" s="372"/>
      <c r="U518" s="375"/>
      <c r="V518" s="374"/>
      <c r="W518" s="372"/>
      <c r="X518" s="375"/>
    </row>
    <row r="519" spans="2:24">
      <c r="B519" s="368"/>
      <c r="C519" s="369"/>
      <c r="D519" s="372"/>
      <c r="E519" s="372"/>
      <c r="F519" s="373"/>
      <c r="G519" s="374"/>
      <c r="H519" s="372"/>
      <c r="I519" s="373"/>
      <c r="J519" s="374"/>
      <c r="K519" s="372"/>
      <c r="L519" s="373"/>
      <c r="M519" s="374"/>
      <c r="N519" s="372"/>
      <c r="O519" s="375"/>
      <c r="P519" s="374"/>
      <c r="Q519" s="372"/>
      <c r="R519" s="375"/>
      <c r="S519" s="374"/>
      <c r="T519" s="372"/>
      <c r="U519" s="375"/>
      <c r="V519" s="374"/>
      <c r="W519" s="372"/>
      <c r="X519" s="375"/>
    </row>
    <row r="520" spans="2:24">
      <c r="B520" s="368"/>
      <c r="C520" s="369"/>
      <c r="D520" s="372"/>
      <c r="E520" s="372"/>
      <c r="F520" s="373"/>
      <c r="G520" s="374"/>
      <c r="H520" s="372"/>
      <c r="I520" s="373"/>
      <c r="J520" s="374"/>
      <c r="K520" s="372"/>
      <c r="L520" s="373"/>
      <c r="M520" s="374"/>
      <c r="N520" s="372"/>
      <c r="O520" s="375"/>
      <c r="P520" s="374"/>
      <c r="Q520" s="372"/>
      <c r="R520" s="375"/>
      <c r="S520" s="374"/>
      <c r="T520" s="372"/>
      <c r="U520" s="375"/>
      <c r="V520" s="374"/>
      <c r="W520" s="372"/>
      <c r="X520" s="375"/>
    </row>
    <row r="521" spans="2:24">
      <c r="B521" s="368"/>
      <c r="C521" s="369"/>
      <c r="D521" s="372"/>
      <c r="E521" s="372"/>
      <c r="F521" s="373"/>
      <c r="G521" s="374"/>
      <c r="H521" s="372"/>
      <c r="I521" s="373"/>
      <c r="J521" s="374"/>
      <c r="K521" s="372"/>
      <c r="L521" s="373"/>
      <c r="M521" s="374"/>
      <c r="N521" s="372"/>
      <c r="O521" s="375"/>
      <c r="P521" s="374"/>
      <c r="Q521" s="372"/>
      <c r="R521" s="375"/>
      <c r="S521" s="374"/>
      <c r="T521" s="372"/>
      <c r="U521" s="375"/>
      <c r="V521" s="374"/>
      <c r="W521" s="372"/>
      <c r="X521" s="375"/>
    </row>
    <row r="522" spans="2:24">
      <c r="B522" s="368"/>
      <c r="C522" s="369"/>
      <c r="D522" s="372"/>
      <c r="E522" s="372"/>
      <c r="F522" s="373"/>
      <c r="G522" s="374"/>
      <c r="H522" s="372"/>
      <c r="I522" s="373"/>
      <c r="J522" s="374"/>
      <c r="K522" s="372"/>
      <c r="L522" s="373"/>
      <c r="M522" s="374"/>
      <c r="N522" s="372"/>
      <c r="O522" s="375"/>
      <c r="P522" s="374"/>
      <c r="Q522" s="372"/>
      <c r="R522" s="375"/>
      <c r="S522" s="374"/>
      <c r="T522" s="372"/>
      <c r="U522" s="375"/>
      <c r="V522" s="374"/>
      <c r="W522" s="372"/>
      <c r="X522" s="375"/>
    </row>
    <row r="523" spans="2:24">
      <c r="B523" s="368"/>
      <c r="C523" s="369"/>
      <c r="D523" s="372"/>
      <c r="E523" s="372"/>
      <c r="F523" s="373"/>
      <c r="G523" s="374"/>
      <c r="H523" s="372"/>
      <c r="I523" s="373"/>
      <c r="J523" s="374"/>
      <c r="K523" s="372"/>
      <c r="L523" s="373"/>
      <c r="M523" s="374"/>
      <c r="N523" s="372"/>
      <c r="O523" s="375"/>
      <c r="P523" s="374"/>
      <c r="Q523" s="372"/>
      <c r="R523" s="375"/>
      <c r="S523" s="374"/>
      <c r="T523" s="372"/>
      <c r="U523" s="375"/>
      <c r="V523" s="374"/>
      <c r="W523" s="372"/>
      <c r="X523" s="375"/>
    </row>
    <row r="524" spans="2:24">
      <c r="B524" s="368"/>
      <c r="C524" s="369"/>
      <c r="D524" s="372"/>
      <c r="E524" s="372"/>
      <c r="F524" s="373"/>
      <c r="G524" s="374"/>
      <c r="H524" s="372"/>
      <c r="I524" s="373"/>
      <c r="J524" s="374"/>
      <c r="K524" s="372"/>
      <c r="L524" s="373"/>
      <c r="M524" s="374"/>
      <c r="N524" s="372"/>
      <c r="O524" s="375"/>
      <c r="P524" s="374"/>
      <c r="Q524" s="372"/>
      <c r="R524" s="375"/>
      <c r="S524" s="374"/>
      <c r="T524" s="372"/>
      <c r="U524" s="375"/>
      <c r="V524" s="374"/>
      <c r="W524" s="372"/>
      <c r="X524" s="375"/>
    </row>
    <row r="525" spans="2:24">
      <c r="B525" s="368"/>
      <c r="C525" s="369"/>
      <c r="D525" s="372"/>
      <c r="E525" s="372"/>
      <c r="F525" s="373"/>
      <c r="G525" s="374"/>
      <c r="H525" s="372"/>
      <c r="I525" s="373"/>
      <c r="J525" s="374"/>
      <c r="K525" s="372"/>
      <c r="L525" s="373"/>
      <c r="M525" s="374"/>
      <c r="N525" s="372"/>
      <c r="O525" s="375"/>
      <c r="P525" s="374"/>
      <c r="Q525" s="372"/>
      <c r="R525" s="375"/>
      <c r="S525" s="374"/>
      <c r="T525" s="372"/>
      <c r="U525" s="375"/>
      <c r="V525" s="374"/>
      <c r="W525" s="372"/>
      <c r="X525" s="375"/>
    </row>
    <row r="526" spans="2:24">
      <c r="B526" s="368"/>
      <c r="C526" s="369"/>
      <c r="D526" s="372"/>
      <c r="E526" s="372"/>
      <c r="F526" s="373"/>
      <c r="G526" s="374"/>
      <c r="H526" s="372"/>
      <c r="I526" s="373"/>
      <c r="J526" s="374"/>
      <c r="K526" s="372"/>
      <c r="L526" s="373"/>
      <c r="M526" s="374"/>
      <c r="N526" s="372"/>
      <c r="O526" s="375"/>
      <c r="P526" s="374"/>
      <c r="Q526" s="372"/>
      <c r="R526" s="375"/>
      <c r="S526" s="374"/>
      <c r="T526" s="372"/>
      <c r="U526" s="375"/>
      <c r="V526" s="374"/>
      <c r="W526" s="372"/>
      <c r="X526" s="375"/>
    </row>
    <row r="527" spans="2:24">
      <c r="B527" s="368"/>
      <c r="C527" s="369"/>
      <c r="D527" s="372"/>
      <c r="E527" s="372"/>
      <c r="F527" s="373"/>
      <c r="G527" s="374"/>
      <c r="H527" s="372"/>
      <c r="I527" s="373"/>
      <c r="J527" s="374"/>
      <c r="K527" s="372"/>
      <c r="L527" s="373"/>
      <c r="M527" s="374"/>
      <c r="N527" s="372"/>
      <c r="O527" s="375"/>
      <c r="P527" s="374"/>
      <c r="Q527" s="372"/>
      <c r="R527" s="375"/>
      <c r="S527" s="374"/>
      <c r="T527" s="372"/>
      <c r="U527" s="375"/>
      <c r="V527" s="374"/>
      <c r="W527" s="372"/>
      <c r="X527" s="375"/>
    </row>
    <row r="528" spans="2:24">
      <c r="B528" s="368"/>
      <c r="C528" s="369"/>
      <c r="D528" s="372"/>
      <c r="E528" s="372"/>
      <c r="F528" s="373"/>
      <c r="G528" s="374"/>
      <c r="H528" s="372"/>
      <c r="I528" s="373"/>
      <c r="J528" s="374"/>
      <c r="K528" s="372"/>
      <c r="L528" s="373"/>
      <c r="M528" s="374"/>
      <c r="N528" s="372"/>
      <c r="O528" s="375"/>
      <c r="P528" s="374"/>
      <c r="Q528" s="372"/>
      <c r="R528" s="375"/>
      <c r="S528" s="374"/>
      <c r="T528" s="372"/>
      <c r="U528" s="375"/>
      <c r="V528" s="374"/>
      <c r="W528" s="372"/>
      <c r="X528" s="375"/>
    </row>
    <row r="529" spans="2:24">
      <c r="B529" s="368"/>
      <c r="C529" s="369"/>
      <c r="D529" s="372"/>
      <c r="E529" s="372"/>
      <c r="F529" s="373"/>
      <c r="G529" s="374"/>
      <c r="H529" s="372"/>
      <c r="I529" s="373"/>
      <c r="J529" s="374"/>
      <c r="K529" s="372"/>
      <c r="L529" s="373"/>
      <c r="M529" s="374"/>
      <c r="N529" s="372"/>
      <c r="O529" s="375"/>
      <c r="P529" s="374"/>
      <c r="Q529" s="372"/>
      <c r="R529" s="375"/>
      <c r="S529" s="374"/>
      <c r="T529" s="372"/>
      <c r="U529" s="375"/>
      <c r="V529" s="374"/>
      <c r="W529" s="372"/>
      <c r="X529" s="375"/>
    </row>
    <row r="530" spans="2:24">
      <c r="B530" s="368"/>
      <c r="C530" s="369"/>
      <c r="D530" s="372"/>
      <c r="E530" s="372"/>
      <c r="F530" s="373"/>
      <c r="G530" s="374"/>
      <c r="H530" s="372"/>
      <c r="I530" s="373"/>
      <c r="J530" s="374"/>
      <c r="K530" s="372"/>
      <c r="L530" s="373"/>
      <c r="M530" s="374"/>
      <c r="N530" s="372"/>
      <c r="O530" s="375"/>
      <c r="P530" s="374"/>
      <c r="Q530" s="372"/>
      <c r="R530" s="375"/>
      <c r="S530" s="374"/>
      <c r="T530" s="372"/>
      <c r="U530" s="375"/>
      <c r="V530" s="374"/>
      <c r="W530" s="372"/>
      <c r="X530" s="375"/>
    </row>
    <row r="531" spans="2:24">
      <c r="B531" s="368"/>
      <c r="C531" s="369"/>
      <c r="D531" s="372"/>
      <c r="E531" s="372"/>
      <c r="F531" s="373"/>
      <c r="G531" s="374"/>
      <c r="H531" s="372"/>
      <c r="I531" s="373"/>
      <c r="J531" s="374"/>
      <c r="K531" s="372"/>
      <c r="L531" s="373"/>
      <c r="M531" s="374"/>
      <c r="N531" s="372"/>
      <c r="O531" s="375"/>
      <c r="P531" s="374"/>
      <c r="Q531" s="372"/>
      <c r="R531" s="375"/>
      <c r="S531" s="374"/>
      <c r="T531" s="372"/>
      <c r="U531" s="375"/>
      <c r="V531" s="374"/>
      <c r="W531" s="372"/>
      <c r="X531" s="375"/>
    </row>
    <row r="532" spans="2:24">
      <c r="B532" s="368"/>
      <c r="C532" s="369"/>
      <c r="D532" s="372"/>
      <c r="E532" s="372"/>
      <c r="F532" s="373"/>
      <c r="G532" s="374"/>
      <c r="H532" s="372"/>
      <c r="I532" s="373"/>
      <c r="J532" s="374"/>
      <c r="K532" s="372"/>
      <c r="L532" s="373"/>
      <c r="M532" s="374"/>
      <c r="N532" s="372"/>
      <c r="O532" s="375"/>
      <c r="P532" s="374"/>
      <c r="Q532" s="372"/>
      <c r="R532" s="375"/>
      <c r="S532" s="374"/>
      <c r="T532" s="372"/>
      <c r="U532" s="375"/>
      <c r="V532" s="374"/>
      <c r="W532" s="372"/>
      <c r="X532" s="375"/>
    </row>
    <row r="533" spans="2:24">
      <c r="B533" s="368"/>
      <c r="C533" s="369"/>
      <c r="D533" s="372"/>
      <c r="E533" s="372"/>
      <c r="F533" s="373"/>
      <c r="G533" s="374"/>
      <c r="H533" s="372"/>
      <c r="I533" s="373"/>
      <c r="J533" s="374"/>
      <c r="K533" s="372"/>
      <c r="L533" s="373"/>
      <c r="M533" s="374"/>
      <c r="N533" s="372"/>
      <c r="O533" s="375"/>
      <c r="P533" s="374"/>
      <c r="Q533" s="372"/>
      <c r="R533" s="375"/>
      <c r="S533" s="374"/>
      <c r="T533" s="372"/>
      <c r="U533" s="375"/>
      <c r="V533" s="374"/>
      <c r="W533" s="372"/>
      <c r="X533" s="375"/>
    </row>
    <row r="534" spans="2:24">
      <c r="B534" s="368"/>
      <c r="C534" s="369"/>
      <c r="D534" s="372"/>
      <c r="E534" s="372"/>
      <c r="F534" s="373"/>
      <c r="G534" s="374"/>
      <c r="H534" s="372"/>
      <c r="I534" s="373"/>
      <c r="J534" s="374"/>
      <c r="K534" s="372"/>
      <c r="L534" s="373"/>
      <c r="M534" s="374"/>
      <c r="N534" s="372"/>
      <c r="O534" s="375"/>
      <c r="P534" s="374"/>
      <c r="Q534" s="372"/>
      <c r="R534" s="375"/>
      <c r="S534" s="374"/>
      <c r="T534" s="372"/>
      <c r="U534" s="375"/>
      <c r="V534" s="374"/>
      <c r="W534" s="372"/>
      <c r="X534" s="375"/>
    </row>
    <row r="535" spans="2:24">
      <c r="B535" s="368"/>
      <c r="C535" s="369"/>
      <c r="D535" s="372"/>
      <c r="E535" s="372"/>
      <c r="F535" s="373"/>
      <c r="G535" s="374"/>
      <c r="H535" s="372"/>
      <c r="I535" s="373"/>
      <c r="J535" s="374"/>
      <c r="K535" s="372"/>
      <c r="L535" s="373"/>
      <c r="M535" s="374"/>
      <c r="N535" s="372"/>
      <c r="O535" s="375"/>
      <c r="P535" s="374"/>
      <c r="Q535" s="372"/>
      <c r="R535" s="375"/>
      <c r="S535" s="374"/>
      <c r="T535" s="372"/>
      <c r="U535" s="375"/>
      <c r="V535" s="374"/>
      <c r="W535" s="372"/>
      <c r="X535" s="375"/>
    </row>
    <row r="536" spans="2:24">
      <c r="B536" s="368"/>
      <c r="C536" s="369"/>
      <c r="D536" s="372"/>
      <c r="E536" s="372"/>
      <c r="F536" s="373"/>
      <c r="G536" s="374"/>
      <c r="H536" s="372"/>
      <c r="I536" s="373"/>
      <c r="J536" s="374"/>
      <c r="K536" s="372"/>
      <c r="L536" s="373"/>
      <c r="M536" s="374"/>
      <c r="N536" s="372"/>
      <c r="O536" s="375"/>
      <c r="P536" s="374"/>
      <c r="Q536" s="372"/>
      <c r="R536" s="375"/>
      <c r="S536" s="374"/>
      <c r="T536" s="372"/>
      <c r="U536" s="375"/>
      <c r="V536" s="374"/>
      <c r="W536" s="372"/>
      <c r="X536" s="375"/>
    </row>
    <row r="537" spans="2:24">
      <c r="B537" s="368"/>
      <c r="C537" s="369"/>
      <c r="D537" s="372"/>
      <c r="E537" s="372"/>
      <c r="F537" s="373"/>
      <c r="G537" s="374"/>
      <c r="H537" s="372"/>
      <c r="I537" s="373"/>
      <c r="J537" s="374"/>
      <c r="K537" s="372"/>
      <c r="L537" s="373"/>
      <c r="M537" s="374"/>
      <c r="N537" s="372"/>
      <c r="O537" s="375"/>
      <c r="P537" s="374"/>
      <c r="Q537" s="372"/>
      <c r="R537" s="375"/>
      <c r="S537" s="374"/>
      <c r="T537" s="372"/>
      <c r="U537" s="375"/>
      <c r="V537" s="374"/>
      <c r="W537" s="372"/>
      <c r="X537" s="375"/>
    </row>
    <row r="538" spans="2:24">
      <c r="B538" s="368"/>
      <c r="C538" s="369"/>
      <c r="D538" s="372"/>
      <c r="E538" s="372"/>
      <c r="F538" s="373"/>
      <c r="G538" s="374"/>
      <c r="H538" s="372"/>
      <c r="I538" s="373"/>
      <c r="J538" s="374"/>
      <c r="K538" s="372"/>
      <c r="L538" s="373"/>
      <c r="M538" s="374"/>
      <c r="N538" s="372"/>
      <c r="O538" s="375"/>
      <c r="P538" s="374"/>
      <c r="Q538" s="372"/>
      <c r="R538" s="375"/>
      <c r="S538" s="374"/>
      <c r="T538" s="372"/>
      <c r="U538" s="375"/>
      <c r="V538" s="374"/>
      <c r="W538" s="372"/>
      <c r="X538" s="375"/>
    </row>
    <row r="539" spans="2:24">
      <c r="B539" s="368"/>
      <c r="C539" s="369"/>
      <c r="D539" s="372"/>
      <c r="E539" s="372"/>
      <c r="F539" s="373"/>
      <c r="G539" s="374"/>
      <c r="H539" s="372"/>
      <c r="I539" s="373"/>
      <c r="J539" s="374"/>
      <c r="K539" s="372"/>
      <c r="L539" s="373"/>
      <c r="M539" s="374"/>
      <c r="N539" s="372"/>
      <c r="O539" s="375"/>
      <c r="P539" s="374"/>
      <c r="Q539" s="372"/>
      <c r="R539" s="375"/>
      <c r="S539" s="374"/>
      <c r="T539" s="372"/>
      <c r="U539" s="375"/>
      <c r="V539" s="374"/>
      <c r="W539" s="372"/>
      <c r="X539" s="375"/>
    </row>
    <row r="540" spans="2:24">
      <c r="B540" s="368"/>
      <c r="C540" s="369"/>
      <c r="D540" s="372"/>
      <c r="E540" s="372"/>
      <c r="F540" s="373"/>
      <c r="G540" s="374"/>
      <c r="H540" s="372"/>
      <c r="I540" s="373"/>
      <c r="J540" s="374"/>
      <c r="K540" s="372"/>
      <c r="L540" s="373"/>
      <c r="M540" s="374"/>
      <c r="N540" s="372"/>
      <c r="O540" s="375"/>
      <c r="P540" s="374"/>
      <c r="Q540" s="372"/>
      <c r="R540" s="375"/>
      <c r="S540" s="374"/>
      <c r="T540" s="372"/>
      <c r="U540" s="375"/>
      <c r="V540" s="374"/>
      <c r="W540" s="372"/>
      <c r="X540" s="375"/>
    </row>
    <row r="541" spans="2:24">
      <c r="B541" s="368"/>
      <c r="C541" s="369"/>
      <c r="D541" s="372"/>
      <c r="E541" s="372"/>
      <c r="F541" s="373"/>
      <c r="G541" s="374"/>
      <c r="H541" s="372"/>
      <c r="I541" s="373"/>
      <c r="J541" s="374"/>
      <c r="K541" s="372"/>
      <c r="L541" s="373"/>
      <c r="M541" s="374"/>
      <c r="N541" s="372"/>
      <c r="O541" s="375"/>
      <c r="P541" s="374"/>
      <c r="Q541" s="372"/>
      <c r="R541" s="375"/>
      <c r="S541" s="374"/>
      <c r="T541" s="372"/>
      <c r="U541" s="375"/>
      <c r="V541" s="374"/>
      <c r="W541" s="372"/>
      <c r="X541" s="375"/>
    </row>
    <row r="542" spans="2:24">
      <c r="B542" s="368"/>
      <c r="C542" s="369"/>
      <c r="D542" s="372"/>
      <c r="E542" s="372"/>
      <c r="F542" s="373"/>
      <c r="G542" s="374"/>
      <c r="H542" s="372"/>
      <c r="I542" s="373"/>
      <c r="J542" s="374"/>
      <c r="K542" s="372"/>
      <c r="L542" s="373"/>
      <c r="M542" s="374"/>
      <c r="N542" s="372"/>
      <c r="O542" s="375"/>
      <c r="P542" s="374"/>
      <c r="Q542" s="372"/>
      <c r="R542" s="375"/>
      <c r="S542" s="374"/>
      <c r="T542" s="372"/>
      <c r="U542" s="375"/>
      <c r="V542" s="374"/>
      <c r="W542" s="372"/>
      <c r="X542" s="375"/>
    </row>
    <row r="543" spans="2:24">
      <c r="B543" s="368"/>
      <c r="C543" s="369"/>
      <c r="D543" s="372"/>
      <c r="E543" s="372"/>
      <c r="F543" s="373"/>
      <c r="G543" s="374"/>
      <c r="H543" s="372"/>
      <c r="I543" s="373"/>
      <c r="J543" s="374"/>
      <c r="K543" s="372"/>
      <c r="L543" s="373"/>
      <c r="M543" s="374"/>
      <c r="N543" s="372"/>
      <c r="O543" s="375"/>
      <c r="P543" s="374"/>
      <c r="Q543" s="372"/>
      <c r="R543" s="375"/>
      <c r="S543" s="374"/>
      <c r="T543" s="372"/>
      <c r="U543" s="375"/>
      <c r="V543" s="374"/>
      <c r="W543" s="372"/>
      <c r="X543" s="375"/>
    </row>
    <row r="544" spans="2:24">
      <c r="B544" s="368"/>
      <c r="C544" s="369"/>
      <c r="D544" s="372"/>
      <c r="E544" s="372"/>
      <c r="F544" s="373"/>
      <c r="G544" s="374"/>
      <c r="H544" s="372"/>
      <c r="I544" s="373"/>
      <c r="J544" s="374"/>
      <c r="K544" s="372"/>
      <c r="L544" s="373"/>
      <c r="M544" s="374"/>
      <c r="N544" s="372"/>
      <c r="O544" s="375"/>
      <c r="P544" s="374"/>
      <c r="Q544" s="372"/>
      <c r="R544" s="375"/>
      <c r="S544" s="374"/>
      <c r="T544" s="372"/>
      <c r="U544" s="375"/>
      <c r="V544" s="374"/>
      <c r="W544" s="372"/>
      <c r="X544" s="375"/>
    </row>
    <row r="545" spans="2:24">
      <c r="B545" s="368"/>
      <c r="C545" s="369"/>
      <c r="D545" s="372"/>
      <c r="E545" s="372"/>
      <c r="F545" s="373"/>
      <c r="G545" s="374"/>
      <c r="H545" s="372"/>
      <c r="I545" s="373"/>
      <c r="J545" s="374"/>
      <c r="K545" s="372"/>
      <c r="L545" s="373"/>
      <c r="M545" s="374"/>
      <c r="N545" s="372"/>
      <c r="O545" s="375"/>
      <c r="P545" s="374"/>
      <c r="Q545" s="372"/>
      <c r="R545" s="375"/>
      <c r="S545" s="374"/>
      <c r="T545" s="372"/>
      <c r="U545" s="375"/>
      <c r="V545" s="374"/>
      <c r="W545" s="372"/>
      <c r="X545" s="375"/>
    </row>
    <row r="546" spans="2:24">
      <c r="B546" s="368"/>
      <c r="C546" s="369"/>
      <c r="D546" s="372"/>
      <c r="E546" s="372"/>
      <c r="F546" s="373"/>
      <c r="G546" s="374"/>
      <c r="H546" s="372"/>
      <c r="I546" s="373"/>
      <c r="J546" s="374"/>
      <c r="K546" s="372"/>
      <c r="L546" s="373"/>
      <c r="M546" s="374"/>
      <c r="N546" s="372"/>
      <c r="O546" s="375"/>
      <c r="P546" s="374"/>
      <c r="Q546" s="372"/>
      <c r="R546" s="375"/>
      <c r="S546" s="374"/>
      <c r="T546" s="372"/>
      <c r="U546" s="375"/>
      <c r="V546" s="374"/>
      <c r="W546" s="372"/>
      <c r="X546" s="375"/>
    </row>
    <row r="547" spans="2:24">
      <c r="B547" s="368"/>
      <c r="C547" s="369"/>
      <c r="D547" s="372"/>
      <c r="E547" s="372"/>
      <c r="F547" s="373"/>
      <c r="G547" s="374"/>
      <c r="H547" s="372"/>
      <c r="I547" s="373"/>
      <c r="J547" s="374"/>
      <c r="K547" s="372"/>
      <c r="L547" s="373"/>
      <c r="M547" s="374"/>
      <c r="N547" s="372"/>
      <c r="O547" s="375"/>
      <c r="P547" s="374"/>
      <c r="Q547" s="372"/>
      <c r="R547" s="375"/>
      <c r="S547" s="374"/>
      <c r="T547" s="372"/>
      <c r="U547" s="375"/>
      <c r="V547" s="374"/>
      <c r="W547" s="372"/>
      <c r="X547" s="375"/>
    </row>
    <row r="548" spans="2:24">
      <c r="B548" s="368"/>
      <c r="C548" s="369"/>
      <c r="D548" s="372"/>
      <c r="E548" s="372"/>
      <c r="F548" s="373"/>
      <c r="G548" s="374"/>
      <c r="H548" s="372"/>
      <c r="I548" s="373"/>
      <c r="J548" s="374"/>
      <c r="K548" s="372"/>
      <c r="L548" s="373"/>
      <c r="M548" s="374"/>
      <c r="N548" s="372"/>
      <c r="O548" s="375"/>
      <c r="P548" s="374"/>
      <c r="Q548" s="372"/>
      <c r="R548" s="375"/>
      <c r="S548" s="374"/>
      <c r="T548" s="372"/>
      <c r="U548" s="375"/>
      <c r="V548" s="374"/>
      <c r="W548" s="372"/>
      <c r="X548" s="375"/>
    </row>
    <row r="549" spans="2:24">
      <c r="B549" s="368"/>
      <c r="C549" s="369"/>
      <c r="D549" s="372"/>
      <c r="E549" s="372"/>
      <c r="F549" s="373"/>
      <c r="G549" s="374"/>
      <c r="H549" s="372"/>
      <c r="I549" s="373"/>
      <c r="J549" s="374"/>
      <c r="K549" s="372"/>
      <c r="L549" s="373"/>
      <c r="M549" s="374"/>
      <c r="N549" s="372"/>
      <c r="O549" s="375"/>
      <c r="P549" s="374"/>
      <c r="Q549" s="372"/>
      <c r="R549" s="375"/>
      <c r="S549" s="374"/>
      <c r="T549" s="372"/>
      <c r="U549" s="375"/>
      <c r="V549" s="374"/>
      <c r="W549" s="372"/>
      <c r="X549" s="375"/>
    </row>
    <row r="550" spans="2:24">
      <c r="B550" s="368"/>
      <c r="C550" s="369"/>
      <c r="D550" s="372"/>
      <c r="E550" s="372"/>
      <c r="F550" s="373"/>
      <c r="G550" s="374"/>
      <c r="H550" s="372"/>
      <c r="I550" s="373"/>
      <c r="J550" s="374"/>
      <c r="K550" s="372"/>
      <c r="L550" s="373"/>
      <c r="M550" s="374"/>
      <c r="N550" s="372"/>
      <c r="O550" s="375"/>
      <c r="P550" s="374"/>
      <c r="Q550" s="372"/>
      <c r="R550" s="375"/>
      <c r="S550" s="374"/>
      <c r="T550" s="372"/>
      <c r="U550" s="375"/>
      <c r="V550" s="374"/>
      <c r="W550" s="372"/>
      <c r="X550" s="375"/>
    </row>
    <row r="551" spans="2:24">
      <c r="B551" s="368"/>
      <c r="C551" s="369"/>
      <c r="D551" s="372"/>
      <c r="E551" s="372"/>
      <c r="F551" s="373"/>
      <c r="G551" s="374"/>
      <c r="H551" s="372"/>
      <c r="I551" s="373"/>
      <c r="J551" s="374"/>
      <c r="K551" s="372"/>
      <c r="L551" s="373"/>
      <c r="M551" s="374"/>
      <c r="N551" s="372"/>
      <c r="O551" s="375"/>
      <c r="P551" s="374"/>
      <c r="Q551" s="372"/>
      <c r="R551" s="375"/>
      <c r="S551" s="374"/>
      <c r="T551" s="372"/>
      <c r="U551" s="375"/>
      <c r="V551" s="374"/>
      <c r="W551" s="372"/>
      <c r="X551" s="375"/>
    </row>
    <row r="552" spans="2:24">
      <c r="B552" s="368"/>
      <c r="C552" s="369"/>
      <c r="D552" s="372"/>
      <c r="E552" s="372"/>
      <c r="F552" s="373"/>
      <c r="G552" s="374"/>
      <c r="H552" s="372"/>
      <c r="I552" s="373"/>
      <c r="J552" s="374"/>
      <c r="K552" s="372"/>
      <c r="L552" s="373"/>
      <c r="M552" s="374"/>
      <c r="N552" s="372"/>
      <c r="O552" s="375"/>
      <c r="P552" s="374"/>
      <c r="Q552" s="372"/>
      <c r="R552" s="375"/>
      <c r="S552" s="374"/>
      <c r="T552" s="372"/>
      <c r="U552" s="375"/>
      <c r="V552" s="374"/>
      <c r="W552" s="372"/>
      <c r="X552" s="375"/>
    </row>
    <row r="553" spans="2:24">
      <c r="B553" s="368"/>
      <c r="C553" s="369"/>
      <c r="D553" s="372"/>
      <c r="E553" s="372"/>
      <c r="F553" s="373"/>
      <c r="G553" s="374"/>
      <c r="H553" s="372"/>
      <c r="I553" s="373"/>
      <c r="J553" s="374"/>
      <c r="K553" s="372"/>
      <c r="L553" s="373"/>
      <c r="M553" s="374"/>
      <c r="N553" s="372"/>
      <c r="O553" s="375"/>
      <c r="P553" s="374"/>
      <c r="Q553" s="372"/>
      <c r="R553" s="375"/>
      <c r="S553" s="374"/>
      <c r="T553" s="372"/>
      <c r="U553" s="375"/>
      <c r="V553" s="374"/>
      <c r="W553" s="372"/>
      <c r="X553" s="375"/>
    </row>
    <row r="554" spans="2:24">
      <c r="B554" s="368"/>
      <c r="C554" s="369"/>
      <c r="D554" s="372"/>
      <c r="E554" s="372"/>
      <c r="F554" s="373"/>
      <c r="G554" s="374"/>
      <c r="H554" s="372"/>
      <c r="I554" s="373"/>
      <c r="J554" s="374"/>
      <c r="K554" s="372"/>
      <c r="L554" s="373"/>
      <c r="M554" s="374"/>
      <c r="N554" s="372"/>
      <c r="O554" s="375"/>
      <c r="P554" s="374"/>
      <c r="Q554" s="372"/>
      <c r="R554" s="375"/>
      <c r="S554" s="374"/>
      <c r="T554" s="372"/>
      <c r="U554" s="375"/>
      <c r="V554" s="374"/>
      <c r="W554" s="372"/>
      <c r="X554" s="375"/>
    </row>
    <row r="555" spans="2:24">
      <c r="B555" s="368"/>
      <c r="C555" s="369"/>
      <c r="D555" s="372"/>
      <c r="E555" s="372"/>
      <c r="F555" s="373"/>
      <c r="G555" s="374"/>
      <c r="H555" s="372"/>
      <c r="I555" s="373"/>
      <c r="J555" s="374"/>
      <c r="K555" s="372"/>
      <c r="L555" s="373"/>
      <c r="M555" s="374"/>
      <c r="N555" s="372"/>
      <c r="O555" s="375"/>
      <c r="P555" s="374"/>
      <c r="Q555" s="372"/>
      <c r="R555" s="375"/>
      <c r="S555" s="374"/>
      <c r="T555" s="372"/>
      <c r="U555" s="375"/>
      <c r="V555" s="374"/>
      <c r="W555" s="372"/>
      <c r="X555" s="375"/>
    </row>
    <row r="556" spans="2:24">
      <c r="B556" s="368"/>
      <c r="C556" s="369"/>
      <c r="D556" s="372"/>
      <c r="E556" s="372"/>
      <c r="F556" s="373"/>
      <c r="G556" s="374"/>
      <c r="H556" s="372"/>
      <c r="I556" s="373"/>
      <c r="J556" s="374"/>
      <c r="K556" s="372"/>
      <c r="L556" s="373"/>
      <c r="M556" s="374"/>
      <c r="N556" s="372"/>
      <c r="O556" s="375"/>
      <c r="P556" s="374"/>
      <c r="Q556" s="372"/>
      <c r="R556" s="375"/>
      <c r="S556" s="374"/>
      <c r="T556" s="372"/>
      <c r="U556" s="375"/>
      <c r="V556" s="374"/>
      <c r="W556" s="372"/>
      <c r="X556" s="375"/>
    </row>
    <row r="557" spans="2:24">
      <c r="B557" s="368"/>
      <c r="C557" s="369"/>
      <c r="D557" s="372"/>
      <c r="E557" s="372"/>
      <c r="F557" s="373"/>
      <c r="G557" s="374"/>
      <c r="H557" s="372"/>
      <c r="I557" s="373"/>
      <c r="J557" s="374"/>
      <c r="K557" s="372"/>
      <c r="L557" s="373"/>
      <c r="M557" s="374"/>
      <c r="N557" s="372"/>
      <c r="O557" s="375"/>
      <c r="P557" s="374"/>
      <c r="Q557" s="372"/>
      <c r="R557" s="375"/>
      <c r="S557" s="374"/>
      <c r="T557" s="372"/>
      <c r="U557" s="375"/>
      <c r="V557" s="374"/>
      <c r="W557" s="372"/>
      <c r="X557" s="375"/>
    </row>
    <row r="558" spans="2:24">
      <c r="B558" s="368"/>
      <c r="C558" s="369"/>
      <c r="D558" s="372"/>
      <c r="E558" s="372"/>
      <c r="F558" s="373"/>
      <c r="G558" s="374"/>
      <c r="H558" s="372"/>
      <c r="I558" s="373"/>
      <c r="J558" s="374"/>
      <c r="K558" s="372"/>
      <c r="L558" s="373"/>
      <c r="M558" s="374"/>
      <c r="N558" s="372"/>
      <c r="O558" s="375"/>
      <c r="P558" s="374"/>
      <c r="Q558" s="372"/>
      <c r="R558" s="375"/>
      <c r="S558" s="374"/>
      <c r="T558" s="372"/>
      <c r="U558" s="375"/>
      <c r="V558" s="374"/>
      <c r="W558" s="372"/>
      <c r="X558" s="375"/>
    </row>
    <row r="559" spans="2:24">
      <c r="B559" s="368"/>
      <c r="C559" s="369"/>
      <c r="D559" s="372"/>
      <c r="E559" s="372"/>
      <c r="F559" s="373"/>
      <c r="G559" s="374"/>
      <c r="H559" s="372"/>
      <c r="I559" s="373"/>
      <c r="J559" s="374"/>
      <c r="K559" s="372"/>
      <c r="L559" s="373"/>
      <c r="M559" s="374"/>
      <c r="N559" s="372"/>
      <c r="O559" s="375"/>
      <c r="P559" s="374"/>
      <c r="Q559" s="372"/>
      <c r="R559" s="375"/>
      <c r="S559" s="374"/>
      <c r="T559" s="372"/>
      <c r="U559" s="375"/>
      <c r="V559" s="374"/>
      <c r="W559" s="372"/>
      <c r="X559" s="375"/>
    </row>
    <row r="560" spans="2:24">
      <c r="B560" s="368"/>
      <c r="C560" s="369"/>
      <c r="D560" s="372"/>
      <c r="E560" s="372"/>
      <c r="F560" s="373"/>
      <c r="G560" s="374"/>
      <c r="H560" s="372"/>
      <c r="I560" s="373"/>
      <c r="J560" s="374"/>
      <c r="K560" s="372"/>
      <c r="L560" s="373"/>
      <c r="M560" s="374"/>
      <c r="N560" s="372"/>
      <c r="O560" s="375"/>
      <c r="P560" s="374"/>
      <c r="Q560" s="372"/>
      <c r="R560" s="375"/>
      <c r="S560" s="374"/>
      <c r="T560" s="372"/>
      <c r="U560" s="375"/>
      <c r="V560" s="374"/>
      <c r="W560" s="372"/>
      <c r="X560" s="375"/>
    </row>
    <row r="561" spans="2:24">
      <c r="B561" s="368"/>
      <c r="C561" s="369"/>
      <c r="D561" s="372"/>
      <c r="E561" s="372"/>
      <c r="F561" s="373"/>
      <c r="G561" s="374"/>
      <c r="H561" s="372"/>
      <c r="I561" s="373"/>
      <c r="J561" s="374"/>
      <c r="K561" s="372"/>
      <c r="L561" s="373"/>
      <c r="M561" s="374"/>
      <c r="N561" s="372"/>
      <c r="O561" s="375"/>
      <c r="P561" s="374"/>
      <c r="Q561" s="372"/>
      <c r="R561" s="375"/>
      <c r="S561" s="374"/>
      <c r="T561" s="372"/>
      <c r="U561" s="375"/>
      <c r="V561" s="374"/>
      <c r="W561" s="372"/>
      <c r="X561" s="375"/>
    </row>
    <row r="562" spans="2:24">
      <c r="B562" s="368"/>
      <c r="C562" s="369"/>
      <c r="D562" s="372"/>
      <c r="E562" s="372"/>
      <c r="F562" s="373"/>
      <c r="G562" s="374"/>
      <c r="H562" s="372"/>
      <c r="I562" s="373"/>
      <c r="J562" s="374"/>
      <c r="K562" s="372"/>
      <c r="L562" s="373"/>
      <c r="M562" s="374"/>
      <c r="N562" s="372"/>
      <c r="O562" s="375"/>
      <c r="P562" s="374"/>
      <c r="Q562" s="372"/>
      <c r="R562" s="375"/>
      <c r="S562" s="374"/>
      <c r="T562" s="372"/>
      <c r="U562" s="375"/>
      <c r="V562" s="374"/>
      <c r="W562" s="372"/>
      <c r="X562" s="375"/>
    </row>
    <row r="563" spans="2:24">
      <c r="B563" s="368"/>
      <c r="C563" s="369"/>
      <c r="D563" s="372"/>
      <c r="E563" s="372"/>
      <c r="F563" s="373"/>
      <c r="G563" s="374"/>
      <c r="H563" s="372"/>
      <c r="I563" s="373"/>
      <c r="J563" s="374"/>
      <c r="K563" s="372"/>
      <c r="L563" s="373"/>
      <c r="M563" s="374"/>
      <c r="N563" s="372"/>
      <c r="O563" s="375"/>
      <c r="P563" s="374"/>
      <c r="Q563" s="372"/>
      <c r="R563" s="375"/>
      <c r="S563" s="374"/>
      <c r="T563" s="372"/>
      <c r="U563" s="375"/>
      <c r="V563" s="374"/>
      <c r="W563" s="372"/>
      <c r="X563" s="375"/>
    </row>
    <row r="564" spans="2:24">
      <c r="B564" s="368"/>
      <c r="C564" s="369"/>
      <c r="D564" s="372"/>
      <c r="E564" s="372"/>
      <c r="F564" s="373"/>
      <c r="G564" s="374"/>
      <c r="H564" s="372"/>
      <c r="I564" s="373"/>
      <c r="J564" s="374"/>
      <c r="K564" s="372"/>
      <c r="L564" s="373"/>
      <c r="M564" s="374"/>
      <c r="N564" s="372"/>
      <c r="O564" s="375"/>
      <c r="P564" s="374"/>
      <c r="Q564" s="372"/>
      <c r="R564" s="375"/>
      <c r="S564" s="374"/>
      <c r="T564" s="372"/>
      <c r="U564" s="375"/>
      <c r="V564" s="374"/>
      <c r="W564" s="372"/>
      <c r="X564" s="375"/>
    </row>
    <row r="565" spans="2:24">
      <c r="B565" s="368"/>
      <c r="C565" s="369"/>
      <c r="D565" s="372"/>
      <c r="E565" s="372"/>
      <c r="F565" s="373"/>
      <c r="G565" s="374"/>
      <c r="H565" s="372"/>
      <c r="I565" s="373"/>
      <c r="J565" s="374"/>
      <c r="K565" s="372"/>
      <c r="L565" s="373"/>
      <c r="M565" s="374"/>
      <c r="N565" s="372"/>
      <c r="O565" s="375"/>
      <c r="P565" s="374"/>
      <c r="Q565" s="372"/>
      <c r="R565" s="375"/>
      <c r="S565" s="374"/>
      <c r="T565" s="372"/>
      <c r="U565" s="375"/>
      <c r="V565" s="374"/>
      <c r="W565" s="372"/>
      <c r="X565" s="375"/>
    </row>
    <row r="566" spans="2:24">
      <c r="B566" s="368"/>
      <c r="C566" s="369"/>
      <c r="D566" s="372"/>
      <c r="E566" s="372"/>
      <c r="F566" s="373"/>
      <c r="G566" s="374"/>
      <c r="H566" s="372"/>
      <c r="I566" s="373"/>
      <c r="J566" s="374"/>
      <c r="K566" s="372"/>
      <c r="L566" s="373"/>
      <c r="M566" s="374"/>
      <c r="N566" s="372"/>
      <c r="O566" s="375"/>
      <c r="P566" s="374"/>
      <c r="Q566" s="372"/>
      <c r="R566" s="375"/>
      <c r="S566" s="374"/>
      <c r="T566" s="372"/>
      <c r="U566" s="375"/>
      <c r="V566" s="374"/>
      <c r="W566" s="372"/>
      <c r="X566" s="375"/>
    </row>
    <row r="567" spans="2:24">
      <c r="B567" s="368"/>
      <c r="C567" s="369"/>
      <c r="D567" s="372"/>
      <c r="E567" s="372"/>
      <c r="F567" s="373"/>
      <c r="G567" s="374"/>
      <c r="H567" s="372"/>
      <c r="I567" s="373"/>
      <c r="J567" s="374"/>
      <c r="K567" s="372"/>
      <c r="L567" s="373"/>
      <c r="M567" s="374"/>
      <c r="N567" s="372"/>
      <c r="O567" s="375"/>
      <c r="P567" s="374"/>
      <c r="Q567" s="372"/>
      <c r="R567" s="375"/>
      <c r="S567" s="374"/>
      <c r="T567" s="372"/>
      <c r="U567" s="375"/>
      <c r="V567" s="374"/>
      <c r="W567" s="372"/>
      <c r="X567" s="375"/>
    </row>
    <row r="568" spans="2:24">
      <c r="B568" s="368"/>
      <c r="C568" s="369"/>
      <c r="D568" s="372"/>
      <c r="E568" s="372"/>
      <c r="F568" s="373"/>
      <c r="G568" s="374"/>
      <c r="H568" s="372"/>
      <c r="I568" s="373"/>
      <c r="J568" s="374"/>
      <c r="K568" s="372"/>
      <c r="L568" s="373"/>
      <c r="M568" s="374"/>
      <c r="N568" s="372"/>
      <c r="O568" s="375"/>
      <c r="P568" s="374"/>
      <c r="Q568" s="372"/>
      <c r="R568" s="375"/>
      <c r="S568" s="374"/>
      <c r="T568" s="372"/>
      <c r="U568" s="375"/>
      <c r="V568" s="374"/>
      <c r="W568" s="372"/>
      <c r="X568" s="375"/>
    </row>
    <row r="569" spans="2:24">
      <c r="B569" s="368"/>
      <c r="C569" s="369"/>
      <c r="D569" s="372"/>
      <c r="E569" s="372"/>
      <c r="F569" s="373"/>
      <c r="G569" s="374"/>
      <c r="H569" s="372"/>
      <c r="I569" s="373"/>
      <c r="J569" s="374"/>
      <c r="K569" s="372"/>
      <c r="L569" s="373"/>
      <c r="M569" s="374"/>
      <c r="N569" s="372"/>
      <c r="O569" s="375"/>
      <c r="P569" s="374"/>
      <c r="Q569" s="372"/>
      <c r="R569" s="375"/>
      <c r="S569" s="374"/>
      <c r="T569" s="372"/>
      <c r="U569" s="375"/>
      <c r="V569" s="374"/>
      <c r="W569" s="372"/>
      <c r="X569" s="375"/>
    </row>
    <row r="570" spans="2:24">
      <c r="B570" s="368"/>
      <c r="C570" s="369"/>
      <c r="D570" s="372"/>
      <c r="E570" s="372"/>
      <c r="F570" s="373"/>
      <c r="G570" s="374"/>
      <c r="H570" s="372"/>
      <c r="I570" s="373"/>
      <c r="J570" s="374"/>
      <c r="K570" s="372"/>
      <c r="L570" s="373"/>
      <c r="M570" s="374"/>
      <c r="N570" s="372"/>
      <c r="O570" s="375"/>
      <c r="P570" s="374"/>
      <c r="Q570" s="372"/>
      <c r="R570" s="375"/>
      <c r="S570" s="374"/>
      <c r="T570" s="372"/>
      <c r="U570" s="375"/>
      <c r="V570" s="374"/>
      <c r="W570" s="372"/>
      <c r="X570" s="375"/>
    </row>
    <row r="571" spans="2:24">
      <c r="B571" s="368"/>
      <c r="C571" s="369"/>
      <c r="D571" s="372"/>
      <c r="E571" s="372"/>
      <c r="F571" s="373"/>
      <c r="G571" s="374"/>
      <c r="H571" s="372"/>
      <c r="I571" s="373"/>
      <c r="J571" s="374"/>
      <c r="K571" s="372"/>
      <c r="L571" s="373"/>
      <c r="M571" s="374"/>
      <c r="N571" s="372"/>
      <c r="O571" s="375"/>
      <c r="P571" s="374"/>
      <c r="Q571" s="372"/>
      <c r="R571" s="375"/>
      <c r="S571" s="374"/>
      <c r="T571" s="372"/>
      <c r="U571" s="375"/>
      <c r="V571" s="374"/>
      <c r="W571" s="372"/>
      <c r="X571" s="375"/>
    </row>
    <row r="572" spans="2:24">
      <c r="B572" s="368"/>
      <c r="C572" s="369"/>
      <c r="D572" s="372"/>
      <c r="E572" s="372"/>
      <c r="F572" s="373"/>
      <c r="G572" s="374"/>
      <c r="H572" s="372"/>
      <c r="I572" s="373"/>
      <c r="J572" s="374"/>
      <c r="K572" s="372"/>
      <c r="L572" s="373"/>
      <c r="M572" s="374"/>
      <c r="N572" s="372"/>
      <c r="O572" s="375"/>
      <c r="P572" s="374"/>
      <c r="Q572" s="372"/>
      <c r="R572" s="375"/>
      <c r="S572" s="374"/>
      <c r="T572" s="372"/>
      <c r="U572" s="375"/>
      <c r="V572" s="374"/>
      <c r="W572" s="372"/>
      <c r="X572" s="375"/>
    </row>
    <row r="573" spans="2:24">
      <c r="B573" s="368"/>
      <c r="C573" s="369"/>
      <c r="D573" s="372"/>
      <c r="E573" s="372"/>
      <c r="F573" s="373"/>
      <c r="G573" s="374"/>
      <c r="H573" s="372"/>
      <c r="I573" s="373"/>
      <c r="J573" s="374"/>
      <c r="K573" s="372"/>
      <c r="L573" s="373"/>
      <c r="M573" s="374"/>
      <c r="N573" s="372"/>
      <c r="O573" s="375"/>
      <c r="P573" s="374"/>
      <c r="Q573" s="372"/>
      <c r="R573" s="375"/>
      <c r="S573" s="374"/>
      <c r="T573" s="372"/>
      <c r="U573" s="375"/>
      <c r="V573" s="374"/>
      <c r="W573" s="372"/>
      <c r="X573" s="375"/>
    </row>
    <row r="574" spans="2:24">
      <c r="B574" s="368"/>
      <c r="C574" s="369"/>
      <c r="D574" s="372"/>
      <c r="E574" s="372"/>
      <c r="F574" s="373"/>
      <c r="G574" s="374"/>
      <c r="H574" s="372"/>
      <c r="I574" s="373"/>
      <c r="J574" s="374"/>
      <c r="K574" s="372"/>
      <c r="L574" s="373"/>
      <c r="M574" s="374"/>
      <c r="N574" s="372"/>
      <c r="O574" s="375"/>
      <c r="P574" s="374"/>
      <c r="Q574" s="372"/>
      <c r="R574" s="375"/>
      <c r="S574" s="374"/>
      <c r="T574" s="372"/>
      <c r="U574" s="375"/>
      <c r="V574" s="374"/>
      <c r="W574" s="372"/>
      <c r="X574" s="375"/>
    </row>
    <row r="575" spans="2:24">
      <c r="B575" s="368"/>
      <c r="C575" s="369"/>
      <c r="D575" s="372"/>
      <c r="E575" s="372"/>
      <c r="F575" s="373"/>
      <c r="G575" s="374"/>
      <c r="H575" s="372"/>
      <c r="I575" s="373"/>
      <c r="J575" s="374"/>
      <c r="K575" s="372"/>
      <c r="L575" s="373"/>
      <c r="M575" s="374"/>
      <c r="N575" s="372"/>
      <c r="O575" s="375"/>
      <c r="P575" s="374"/>
      <c r="Q575" s="372"/>
      <c r="R575" s="375"/>
      <c r="S575" s="374"/>
      <c r="T575" s="372"/>
      <c r="U575" s="375"/>
      <c r="V575" s="374"/>
      <c r="W575" s="372"/>
      <c r="X575" s="375"/>
    </row>
    <row r="576" spans="2:24">
      <c r="B576" s="368"/>
      <c r="C576" s="369"/>
      <c r="D576" s="372"/>
      <c r="E576" s="372"/>
      <c r="F576" s="373"/>
      <c r="G576" s="374"/>
      <c r="H576" s="372"/>
      <c r="I576" s="373"/>
      <c r="J576" s="374"/>
      <c r="K576" s="372"/>
      <c r="L576" s="373"/>
      <c r="M576" s="374"/>
      <c r="N576" s="372"/>
      <c r="O576" s="375"/>
      <c r="P576" s="374"/>
      <c r="Q576" s="372"/>
      <c r="R576" s="375"/>
      <c r="S576" s="374"/>
      <c r="T576" s="372"/>
      <c r="U576" s="375"/>
      <c r="V576" s="374"/>
      <c r="W576" s="372"/>
      <c r="X576" s="375"/>
    </row>
    <row r="577" spans="2:24">
      <c r="B577" s="368"/>
      <c r="C577" s="369"/>
      <c r="D577" s="372"/>
      <c r="E577" s="372"/>
      <c r="F577" s="373"/>
      <c r="G577" s="374"/>
      <c r="H577" s="372"/>
      <c r="I577" s="373"/>
      <c r="J577" s="374"/>
      <c r="K577" s="372"/>
      <c r="L577" s="373"/>
      <c r="M577" s="374"/>
      <c r="N577" s="372"/>
      <c r="O577" s="375"/>
      <c r="P577" s="374"/>
      <c r="Q577" s="372"/>
      <c r="R577" s="375"/>
      <c r="S577" s="374"/>
      <c r="T577" s="372"/>
      <c r="U577" s="375"/>
      <c r="V577" s="374"/>
      <c r="W577" s="372"/>
      <c r="X577" s="375"/>
    </row>
    <row r="578" spans="2:24">
      <c r="B578" s="368"/>
      <c r="C578" s="369"/>
      <c r="D578" s="372"/>
      <c r="E578" s="372"/>
      <c r="F578" s="373"/>
      <c r="G578" s="374"/>
      <c r="H578" s="372"/>
      <c r="I578" s="373"/>
      <c r="J578" s="374"/>
      <c r="K578" s="372"/>
      <c r="L578" s="373"/>
      <c r="M578" s="374"/>
      <c r="N578" s="372"/>
      <c r="O578" s="375"/>
      <c r="P578" s="374"/>
      <c r="Q578" s="372"/>
      <c r="R578" s="375"/>
      <c r="S578" s="374"/>
      <c r="T578" s="372"/>
      <c r="U578" s="375"/>
      <c r="V578" s="374"/>
      <c r="W578" s="372"/>
      <c r="X578" s="375"/>
    </row>
    <row r="579" spans="2:24">
      <c r="B579" s="368"/>
      <c r="C579" s="369"/>
      <c r="D579" s="372"/>
      <c r="E579" s="372"/>
      <c r="F579" s="373"/>
      <c r="G579" s="374"/>
      <c r="H579" s="372"/>
      <c r="I579" s="373"/>
      <c r="J579" s="374"/>
      <c r="K579" s="372"/>
      <c r="L579" s="373"/>
      <c r="M579" s="374"/>
      <c r="N579" s="372"/>
      <c r="O579" s="375"/>
      <c r="P579" s="374"/>
      <c r="Q579" s="372"/>
      <c r="R579" s="375"/>
      <c r="S579" s="374"/>
      <c r="T579" s="372"/>
      <c r="U579" s="375"/>
      <c r="V579" s="374"/>
      <c r="W579" s="372"/>
      <c r="X579" s="375"/>
    </row>
    <row r="580" spans="2:24">
      <c r="B580" s="368"/>
      <c r="C580" s="369"/>
      <c r="D580" s="372"/>
      <c r="E580" s="372"/>
      <c r="F580" s="373"/>
      <c r="G580" s="374"/>
      <c r="H580" s="372"/>
      <c r="I580" s="373"/>
      <c r="J580" s="374"/>
      <c r="K580" s="372"/>
      <c r="L580" s="373"/>
      <c r="M580" s="374"/>
      <c r="N580" s="372"/>
      <c r="O580" s="375"/>
      <c r="P580" s="374"/>
      <c r="Q580" s="372"/>
      <c r="R580" s="375"/>
      <c r="S580" s="374"/>
      <c r="T580" s="372"/>
      <c r="U580" s="375"/>
      <c r="V580" s="374"/>
      <c r="W580" s="372"/>
      <c r="X580" s="375"/>
    </row>
    <row r="581" spans="2:24">
      <c r="B581" s="368"/>
      <c r="C581" s="369"/>
      <c r="D581" s="372"/>
      <c r="E581" s="372"/>
      <c r="F581" s="373"/>
      <c r="G581" s="374"/>
      <c r="H581" s="372"/>
      <c r="I581" s="373"/>
      <c r="J581" s="374"/>
      <c r="K581" s="372"/>
      <c r="L581" s="373"/>
      <c r="M581" s="374"/>
      <c r="N581" s="372"/>
      <c r="O581" s="375"/>
      <c r="P581" s="374"/>
      <c r="Q581" s="372"/>
      <c r="R581" s="375"/>
      <c r="S581" s="374"/>
      <c r="T581" s="372"/>
      <c r="U581" s="375"/>
      <c r="V581" s="374"/>
      <c r="W581" s="372"/>
      <c r="X581" s="375"/>
    </row>
    <row r="582" spans="2:24">
      <c r="B582" s="368"/>
      <c r="C582" s="369"/>
      <c r="D582" s="372"/>
      <c r="E582" s="372"/>
      <c r="F582" s="373"/>
      <c r="G582" s="374"/>
      <c r="H582" s="372"/>
      <c r="I582" s="373"/>
      <c r="J582" s="374"/>
      <c r="K582" s="372"/>
      <c r="L582" s="373"/>
      <c r="M582" s="374"/>
      <c r="N582" s="372"/>
      <c r="O582" s="375"/>
      <c r="P582" s="374"/>
      <c r="Q582" s="372"/>
      <c r="R582" s="375"/>
      <c r="S582" s="374"/>
      <c r="T582" s="372"/>
      <c r="U582" s="375"/>
      <c r="V582" s="374"/>
      <c r="W582" s="372"/>
      <c r="X582" s="375"/>
    </row>
    <row r="583" spans="2:24">
      <c r="B583" s="368"/>
      <c r="C583" s="369"/>
      <c r="D583" s="372"/>
      <c r="E583" s="372"/>
      <c r="F583" s="373"/>
      <c r="G583" s="374"/>
      <c r="H583" s="372"/>
      <c r="I583" s="373"/>
      <c r="J583" s="374"/>
      <c r="K583" s="372"/>
      <c r="L583" s="373"/>
      <c r="M583" s="374"/>
      <c r="N583" s="372"/>
      <c r="O583" s="375"/>
      <c r="P583" s="374"/>
      <c r="Q583" s="372"/>
      <c r="R583" s="375"/>
      <c r="S583" s="374"/>
      <c r="T583" s="372"/>
      <c r="U583" s="375"/>
      <c r="V583" s="374"/>
      <c r="W583" s="372"/>
      <c r="X583" s="375"/>
    </row>
    <row r="584" spans="2:24">
      <c r="B584" s="368"/>
      <c r="C584" s="369"/>
      <c r="D584" s="372"/>
      <c r="E584" s="372"/>
      <c r="F584" s="373"/>
      <c r="G584" s="374"/>
      <c r="H584" s="372"/>
      <c r="I584" s="373"/>
      <c r="J584" s="374"/>
      <c r="K584" s="372"/>
      <c r="L584" s="373"/>
      <c r="M584" s="374"/>
      <c r="N584" s="372"/>
      <c r="O584" s="375"/>
      <c r="P584" s="374"/>
      <c r="Q584" s="372"/>
      <c r="R584" s="375"/>
      <c r="S584" s="374"/>
      <c r="T584" s="372"/>
      <c r="U584" s="375"/>
      <c r="V584" s="374"/>
      <c r="W584" s="372"/>
      <c r="X584" s="375"/>
    </row>
    <row r="585" spans="2:24">
      <c r="B585" s="368"/>
      <c r="C585" s="369"/>
      <c r="D585" s="372"/>
      <c r="E585" s="372"/>
      <c r="F585" s="373"/>
      <c r="G585" s="374"/>
      <c r="H585" s="372"/>
      <c r="I585" s="373"/>
      <c r="J585" s="374"/>
      <c r="K585" s="372"/>
      <c r="L585" s="373"/>
      <c r="M585" s="374"/>
      <c r="N585" s="372"/>
      <c r="O585" s="375"/>
      <c r="P585" s="374"/>
      <c r="Q585" s="372"/>
      <c r="R585" s="375"/>
      <c r="S585" s="374"/>
      <c r="T585" s="372"/>
      <c r="U585" s="375"/>
      <c r="V585" s="374"/>
      <c r="W585" s="372"/>
      <c r="X585" s="375"/>
    </row>
    <row r="586" spans="2:24">
      <c r="B586" s="368"/>
      <c r="C586" s="369"/>
      <c r="D586" s="372"/>
      <c r="E586" s="372"/>
      <c r="F586" s="373"/>
      <c r="G586" s="374"/>
      <c r="H586" s="372"/>
      <c r="I586" s="373"/>
      <c r="J586" s="374"/>
      <c r="K586" s="372"/>
      <c r="L586" s="373"/>
      <c r="M586" s="374"/>
      <c r="N586" s="372"/>
      <c r="O586" s="375"/>
      <c r="P586" s="374"/>
      <c r="Q586" s="372"/>
      <c r="R586" s="375"/>
      <c r="S586" s="374"/>
      <c r="T586" s="372"/>
      <c r="U586" s="375"/>
      <c r="V586" s="374"/>
      <c r="W586" s="372"/>
      <c r="X586" s="375"/>
    </row>
    <row r="587" spans="2:24">
      <c r="B587" s="368"/>
      <c r="C587" s="369"/>
      <c r="D587" s="372"/>
      <c r="E587" s="372"/>
      <c r="F587" s="373"/>
      <c r="G587" s="374"/>
      <c r="H587" s="372"/>
      <c r="I587" s="373"/>
      <c r="J587" s="374"/>
      <c r="K587" s="372"/>
      <c r="L587" s="373"/>
      <c r="M587" s="374"/>
      <c r="N587" s="372"/>
      <c r="O587" s="375"/>
      <c r="P587" s="374"/>
      <c r="Q587" s="372"/>
      <c r="R587" s="375"/>
      <c r="S587" s="374"/>
      <c r="T587" s="372"/>
      <c r="U587" s="375"/>
      <c r="V587" s="374"/>
      <c r="W587" s="372"/>
      <c r="X587" s="375"/>
    </row>
    <row r="588" spans="2:24">
      <c r="B588" s="368"/>
      <c r="C588" s="369"/>
      <c r="D588" s="372"/>
      <c r="E588" s="372"/>
      <c r="F588" s="373"/>
      <c r="G588" s="374"/>
      <c r="H588" s="372"/>
      <c r="I588" s="373"/>
      <c r="J588" s="374"/>
      <c r="K588" s="372"/>
      <c r="L588" s="373"/>
      <c r="M588" s="374"/>
      <c r="N588" s="372"/>
      <c r="O588" s="375"/>
      <c r="P588" s="374"/>
      <c r="Q588" s="372"/>
      <c r="R588" s="375"/>
      <c r="S588" s="374"/>
      <c r="T588" s="372"/>
      <c r="U588" s="375"/>
      <c r="V588" s="374"/>
      <c r="W588" s="372"/>
      <c r="X588" s="375"/>
    </row>
    <row r="589" spans="2:24">
      <c r="B589" s="368"/>
      <c r="C589" s="369"/>
      <c r="D589" s="372"/>
      <c r="E589" s="372"/>
      <c r="F589" s="373"/>
      <c r="G589" s="374"/>
      <c r="H589" s="372"/>
      <c r="I589" s="373"/>
      <c r="J589" s="374"/>
      <c r="K589" s="372"/>
      <c r="L589" s="373"/>
      <c r="M589" s="374"/>
      <c r="N589" s="372"/>
      <c r="O589" s="375"/>
      <c r="P589" s="374"/>
      <c r="Q589" s="372"/>
      <c r="R589" s="375"/>
      <c r="S589" s="374"/>
      <c r="T589" s="372"/>
      <c r="U589" s="375"/>
      <c r="V589" s="374"/>
      <c r="W589" s="372"/>
      <c r="X589" s="375"/>
    </row>
    <row r="590" spans="2:24">
      <c r="B590" s="368"/>
      <c r="C590" s="369"/>
      <c r="D590" s="372"/>
      <c r="E590" s="372"/>
      <c r="F590" s="373"/>
      <c r="G590" s="374"/>
      <c r="H590" s="372"/>
      <c r="I590" s="373"/>
      <c r="J590" s="374"/>
      <c r="K590" s="372"/>
      <c r="L590" s="373"/>
      <c r="M590" s="374"/>
      <c r="N590" s="372"/>
      <c r="O590" s="375"/>
      <c r="P590" s="374"/>
      <c r="Q590" s="372"/>
      <c r="R590" s="375"/>
      <c r="S590" s="374"/>
      <c r="T590" s="372"/>
      <c r="U590" s="375"/>
      <c r="V590" s="374"/>
      <c r="W590" s="372"/>
      <c r="X590" s="375"/>
    </row>
    <row r="591" spans="2:24">
      <c r="B591" s="368"/>
      <c r="C591" s="369"/>
      <c r="D591" s="372"/>
      <c r="E591" s="372"/>
      <c r="F591" s="373"/>
      <c r="G591" s="374"/>
      <c r="H591" s="372"/>
      <c r="I591" s="373"/>
      <c r="J591" s="374"/>
      <c r="K591" s="372"/>
      <c r="L591" s="373"/>
      <c r="M591" s="374"/>
      <c r="N591" s="372"/>
      <c r="O591" s="375"/>
      <c r="P591" s="374"/>
      <c r="Q591" s="372"/>
      <c r="R591" s="375"/>
      <c r="S591" s="374"/>
      <c r="T591" s="372"/>
      <c r="U591" s="375"/>
      <c r="V591" s="374"/>
      <c r="W591" s="372"/>
      <c r="X591" s="375"/>
    </row>
    <row r="592" spans="2:24">
      <c r="B592" s="368"/>
      <c r="C592" s="369"/>
      <c r="D592" s="372"/>
      <c r="E592" s="372"/>
      <c r="F592" s="373"/>
      <c r="G592" s="374"/>
      <c r="H592" s="372"/>
      <c r="I592" s="373"/>
      <c r="J592" s="374"/>
      <c r="K592" s="372"/>
      <c r="L592" s="373"/>
      <c r="M592" s="374"/>
      <c r="N592" s="372"/>
      <c r="O592" s="375"/>
      <c r="P592" s="374"/>
      <c r="Q592" s="372"/>
      <c r="R592" s="375"/>
      <c r="S592" s="374"/>
      <c r="T592" s="372"/>
      <c r="U592" s="375"/>
      <c r="V592" s="374"/>
      <c r="W592" s="372"/>
      <c r="X592" s="375"/>
    </row>
    <row r="593" spans="2:24">
      <c r="B593" s="368"/>
      <c r="C593" s="369"/>
      <c r="D593" s="372"/>
      <c r="E593" s="372"/>
      <c r="F593" s="373"/>
      <c r="G593" s="374"/>
      <c r="H593" s="372"/>
      <c r="I593" s="373"/>
      <c r="J593" s="374"/>
      <c r="K593" s="372"/>
      <c r="L593" s="373"/>
      <c r="M593" s="374"/>
      <c r="N593" s="372"/>
      <c r="O593" s="375"/>
      <c r="P593" s="374"/>
      <c r="Q593" s="372"/>
      <c r="R593" s="375"/>
      <c r="S593" s="374"/>
      <c r="T593" s="372"/>
      <c r="U593" s="375"/>
      <c r="V593" s="374"/>
      <c r="W593" s="372"/>
      <c r="X593" s="375"/>
    </row>
    <row r="594" spans="2:24">
      <c r="B594" s="368"/>
      <c r="C594" s="369"/>
      <c r="D594" s="372"/>
      <c r="E594" s="372"/>
      <c r="F594" s="373"/>
      <c r="G594" s="374"/>
      <c r="H594" s="372"/>
      <c r="I594" s="373"/>
      <c r="J594" s="374"/>
      <c r="K594" s="372"/>
      <c r="L594" s="373"/>
      <c r="M594" s="374"/>
      <c r="N594" s="372"/>
      <c r="O594" s="375"/>
      <c r="P594" s="374"/>
      <c r="Q594" s="372"/>
      <c r="R594" s="375"/>
      <c r="S594" s="374"/>
      <c r="T594" s="372"/>
      <c r="U594" s="375"/>
      <c r="V594" s="374"/>
      <c r="W594" s="372"/>
      <c r="X594" s="375"/>
    </row>
    <row r="595" spans="2:24">
      <c r="B595" s="368"/>
      <c r="C595" s="369"/>
      <c r="D595" s="372"/>
      <c r="E595" s="372"/>
      <c r="F595" s="373"/>
      <c r="G595" s="374"/>
      <c r="H595" s="372"/>
      <c r="I595" s="373"/>
      <c r="J595" s="374"/>
      <c r="K595" s="372"/>
      <c r="L595" s="373"/>
      <c r="M595" s="374"/>
      <c r="N595" s="372"/>
      <c r="O595" s="375"/>
      <c r="P595" s="374"/>
      <c r="Q595" s="372"/>
      <c r="R595" s="375"/>
      <c r="S595" s="374"/>
      <c r="T595" s="372"/>
      <c r="U595" s="375"/>
      <c r="V595" s="374"/>
      <c r="W595" s="372"/>
      <c r="X595" s="375"/>
    </row>
    <row r="596" spans="2:24">
      <c r="B596" s="368"/>
      <c r="C596" s="369"/>
      <c r="D596" s="372"/>
      <c r="E596" s="372"/>
      <c r="F596" s="373"/>
      <c r="G596" s="374"/>
      <c r="H596" s="372"/>
      <c r="I596" s="373"/>
      <c r="J596" s="374"/>
      <c r="K596" s="372"/>
      <c r="L596" s="373"/>
      <c r="M596" s="374"/>
      <c r="N596" s="372"/>
      <c r="O596" s="375"/>
      <c r="P596" s="374"/>
      <c r="Q596" s="372"/>
      <c r="R596" s="375"/>
      <c r="S596" s="374"/>
      <c r="T596" s="372"/>
      <c r="U596" s="375"/>
      <c r="V596" s="374"/>
      <c r="W596" s="372"/>
      <c r="X596" s="375"/>
    </row>
    <row r="597" spans="2:24">
      <c r="B597" s="368"/>
      <c r="C597" s="369"/>
      <c r="D597" s="372"/>
      <c r="E597" s="372"/>
      <c r="F597" s="373"/>
      <c r="G597" s="374"/>
      <c r="H597" s="372"/>
      <c r="I597" s="373"/>
      <c r="J597" s="374"/>
      <c r="K597" s="372"/>
      <c r="L597" s="373"/>
      <c r="M597" s="374"/>
      <c r="N597" s="372"/>
      <c r="O597" s="375"/>
      <c r="P597" s="374"/>
      <c r="Q597" s="372"/>
      <c r="R597" s="375"/>
      <c r="S597" s="374"/>
      <c r="T597" s="372"/>
      <c r="U597" s="375"/>
      <c r="V597" s="374"/>
      <c r="W597" s="372"/>
      <c r="X597" s="375"/>
    </row>
    <row r="598" spans="2:24">
      <c r="B598" s="368"/>
      <c r="C598" s="369"/>
      <c r="D598" s="372"/>
      <c r="E598" s="372"/>
      <c r="F598" s="373"/>
      <c r="G598" s="374"/>
      <c r="H598" s="372"/>
      <c r="I598" s="373"/>
      <c r="J598" s="374"/>
      <c r="K598" s="372"/>
      <c r="L598" s="373"/>
      <c r="M598" s="374"/>
      <c r="N598" s="372"/>
      <c r="O598" s="375"/>
      <c r="P598" s="374"/>
      <c r="Q598" s="372"/>
      <c r="R598" s="375"/>
      <c r="S598" s="374"/>
      <c r="T598" s="372"/>
      <c r="U598" s="375"/>
      <c r="V598" s="374"/>
      <c r="W598" s="372"/>
      <c r="X598" s="375"/>
    </row>
    <row r="599" spans="2:24">
      <c r="B599" s="368"/>
      <c r="C599" s="369"/>
      <c r="D599" s="372"/>
      <c r="E599" s="372"/>
      <c r="F599" s="373"/>
      <c r="G599" s="374"/>
      <c r="H599" s="372"/>
      <c r="I599" s="373"/>
      <c r="J599" s="374"/>
      <c r="K599" s="372"/>
      <c r="L599" s="373"/>
      <c r="M599" s="374"/>
      <c r="N599" s="372"/>
      <c r="O599" s="375"/>
      <c r="P599" s="374"/>
      <c r="Q599" s="372"/>
      <c r="R599" s="375"/>
      <c r="S599" s="374"/>
      <c r="T599" s="372"/>
      <c r="U599" s="375"/>
      <c r="V599" s="374"/>
      <c r="W599" s="372"/>
      <c r="X599" s="375"/>
    </row>
    <row r="600" spans="2:24">
      <c r="B600" s="368"/>
      <c r="C600" s="369"/>
      <c r="D600" s="372"/>
      <c r="E600" s="372"/>
      <c r="F600" s="373"/>
      <c r="G600" s="374"/>
      <c r="H600" s="372"/>
      <c r="I600" s="373"/>
      <c r="J600" s="374"/>
      <c r="K600" s="372"/>
      <c r="L600" s="373"/>
      <c r="M600" s="374"/>
      <c r="N600" s="372"/>
      <c r="O600" s="375"/>
      <c r="P600" s="374"/>
      <c r="Q600" s="372"/>
      <c r="R600" s="375"/>
      <c r="S600" s="374"/>
      <c r="T600" s="372"/>
      <c r="U600" s="375"/>
      <c r="V600" s="374"/>
      <c r="W600" s="372"/>
      <c r="X600" s="375"/>
    </row>
    <row r="601" spans="2:24">
      <c r="B601" s="368"/>
      <c r="C601" s="369"/>
      <c r="D601" s="372"/>
      <c r="E601" s="372"/>
      <c r="F601" s="373"/>
      <c r="G601" s="374"/>
      <c r="H601" s="372"/>
      <c r="I601" s="373"/>
      <c r="J601" s="374"/>
      <c r="K601" s="372"/>
      <c r="L601" s="373"/>
      <c r="M601" s="374"/>
      <c r="N601" s="372"/>
      <c r="O601" s="375"/>
      <c r="P601" s="374"/>
      <c r="Q601" s="372"/>
      <c r="R601" s="375"/>
      <c r="S601" s="374"/>
      <c r="T601" s="372"/>
      <c r="U601" s="375"/>
      <c r="V601" s="374"/>
      <c r="W601" s="372"/>
      <c r="X601" s="375"/>
    </row>
    <row r="602" spans="2:24">
      <c r="B602" s="368"/>
      <c r="C602" s="369"/>
      <c r="D602" s="372"/>
      <c r="E602" s="372"/>
      <c r="F602" s="373"/>
      <c r="G602" s="374"/>
      <c r="H602" s="372"/>
      <c r="I602" s="373"/>
      <c r="J602" s="374"/>
      <c r="K602" s="372"/>
      <c r="L602" s="373"/>
      <c r="M602" s="374"/>
      <c r="N602" s="372"/>
      <c r="O602" s="375"/>
      <c r="P602" s="374"/>
      <c r="Q602" s="372"/>
      <c r="R602" s="375"/>
      <c r="S602" s="374"/>
      <c r="T602" s="372"/>
      <c r="U602" s="375"/>
      <c r="V602" s="374"/>
      <c r="W602" s="372"/>
      <c r="X602" s="375"/>
    </row>
    <row r="603" spans="2:24">
      <c r="B603" s="368"/>
      <c r="C603" s="369"/>
      <c r="D603" s="372"/>
      <c r="E603" s="372"/>
      <c r="F603" s="373"/>
      <c r="G603" s="374"/>
      <c r="H603" s="372"/>
      <c r="I603" s="373"/>
      <c r="J603" s="374"/>
      <c r="K603" s="372"/>
      <c r="L603" s="373"/>
      <c r="M603" s="374"/>
      <c r="N603" s="372"/>
      <c r="O603" s="375"/>
      <c r="P603" s="374"/>
      <c r="Q603" s="372"/>
      <c r="R603" s="375"/>
      <c r="S603" s="374"/>
      <c r="T603" s="372"/>
      <c r="U603" s="375"/>
      <c r="V603" s="374"/>
      <c r="W603" s="372"/>
      <c r="X603" s="375"/>
    </row>
    <row r="604" spans="2:24">
      <c r="B604" s="368"/>
      <c r="C604" s="369"/>
      <c r="D604" s="372"/>
      <c r="E604" s="372"/>
      <c r="F604" s="373"/>
      <c r="G604" s="374"/>
      <c r="H604" s="372"/>
      <c r="I604" s="373"/>
      <c r="J604" s="374"/>
      <c r="K604" s="372"/>
      <c r="L604" s="373"/>
      <c r="M604" s="374"/>
      <c r="N604" s="372"/>
      <c r="O604" s="375"/>
      <c r="P604" s="374"/>
      <c r="Q604" s="372"/>
      <c r="R604" s="375"/>
      <c r="S604" s="374"/>
      <c r="T604" s="372"/>
      <c r="U604" s="375"/>
      <c r="V604" s="374"/>
      <c r="W604" s="372"/>
      <c r="X604" s="375"/>
    </row>
    <row r="605" spans="2:24">
      <c r="B605" s="368"/>
      <c r="C605" s="369"/>
      <c r="D605" s="372"/>
      <c r="E605" s="372"/>
      <c r="F605" s="373"/>
      <c r="G605" s="374"/>
      <c r="H605" s="372"/>
      <c r="I605" s="373"/>
      <c r="J605" s="374"/>
      <c r="K605" s="372"/>
      <c r="L605" s="373"/>
      <c r="M605" s="374"/>
      <c r="N605" s="372"/>
      <c r="O605" s="375"/>
      <c r="P605" s="374"/>
      <c r="Q605" s="372"/>
      <c r="R605" s="375"/>
      <c r="S605" s="374"/>
      <c r="T605" s="372"/>
      <c r="U605" s="375"/>
      <c r="V605" s="374"/>
      <c r="W605" s="372"/>
      <c r="X605" s="375"/>
    </row>
    <row r="606" spans="2:24">
      <c r="B606" s="368"/>
      <c r="C606" s="369"/>
      <c r="D606" s="372"/>
      <c r="E606" s="372"/>
      <c r="F606" s="373"/>
      <c r="G606" s="374"/>
      <c r="H606" s="372"/>
      <c r="I606" s="373"/>
      <c r="J606" s="374"/>
      <c r="K606" s="372"/>
      <c r="L606" s="373"/>
      <c r="M606" s="374"/>
      <c r="N606" s="372"/>
      <c r="O606" s="375"/>
      <c r="P606" s="374"/>
      <c r="Q606" s="372"/>
      <c r="R606" s="375"/>
      <c r="S606" s="374"/>
      <c r="T606" s="372"/>
      <c r="U606" s="375"/>
      <c r="V606" s="374"/>
      <c r="W606" s="372"/>
      <c r="X606" s="375"/>
    </row>
    <row r="607" spans="2:24">
      <c r="B607" s="368"/>
      <c r="C607" s="369"/>
      <c r="D607" s="372"/>
      <c r="E607" s="372"/>
      <c r="F607" s="373"/>
      <c r="G607" s="374"/>
      <c r="H607" s="372"/>
      <c r="I607" s="373"/>
      <c r="J607" s="374"/>
      <c r="K607" s="372"/>
      <c r="L607" s="373"/>
      <c r="M607" s="374"/>
      <c r="N607" s="372"/>
      <c r="O607" s="375"/>
      <c r="P607" s="374"/>
      <c r="Q607" s="372"/>
      <c r="R607" s="375"/>
      <c r="S607" s="374"/>
      <c r="T607" s="372"/>
      <c r="U607" s="375"/>
      <c r="V607" s="374"/>
      <c r="W607" s="372"/>
      <c r="X607" s="375"/>
    </row>
    <row r="608" spans="2:24">
      <c r="B608" s="368"/>
      <c r="C608" s="369"/>
      <c r="D608" s="372"/>
      <c r="E608" s="372"/>
      <c r="F608" s="373"/>
      <c r="G608" s="374"/>
      <c r="H608" s="372"/>
      <c r="I608" s="373"/>
      <c r="J608" s="374"/>
      <c r="K608" s="372"/>
      <c r="L608" s="373"/>
      <c r="M608" s="374"/>
      <c r="N608" s="372"/>
      <c r="O608" s="375"/>
      <c r="P608" s="374"/>
      <c r="Q608" s="372"/>
      <c r="R608" s="375"/>
      <c r="S608" s="374"/>
      <c r="T608" s="372"/>
      <c r="U608" s="375"/>
      <c r="V608" s="374"/>
      <c r="W608" s="372"/>
      <c r="X608" s="375"/>
    </row>
    <row r="609" spans="2:24">
      <c r="B609" s="368"/>
      <c r="C609" s="369"/>
      <c r="D609" s="372"/>
      <c r="E609" s="372"/>
      <c r="F609" s="373"/>
      <c r="G609" s="374"/>
      <c r="H609" s="372"/>
      <c r="I609" s="373"/>
      <c r="J609" s="374"/>
      <c r="K609" s="372"/>
      <c r="L609" s="373"/>
      <c r="M609" s="374"/>
      <c r="N609" s="372"/>
      <c r="O609" s="375"/>
      <c r="P609" s="374"/>
      <c r="Q609" s="372"/>
      <c r="R609" s="375"/>
      <c r="S609" s="374"/>
      <c r="T609" s="372"/>
      <c r="U609" s="375"/>
      <c r="V609" s="374"/>
      <c r="W609" s="372"/>
      <c r="X609" s="375"/>
    </row>
    <row r="610" spans="2:24">
      <c r="B610" s="368"/>
      <c r="C610" s="369"/>
      <c r="D610" s="372"/>
      <c r="E610" s="372"/>
      <c r="F610" s="373"/>
      <c r="G610" s="374"/>
      <c r="H610" s="372"/>
      <c r="I610" s="373"/>
      <c r="J610" s="374"/>
      <c r="K610" s="372"/>
      <c r="L610" s="373"/>
      <c r="M610" s="374"/>
      <c r="N610" s="372"/>
      <c r="O610" s="375"/>
      <c r="P610" s="374"/>
      <c r="Q610" s="372"/>
      <c r="R610" s="375"/>
      <c r="S610" s="374"/>
      <c r="T610" s="372"/>
      <c r="U610" s="375"/>
      <c r="V610" s="374"/>
      <c r="W610" s="372"/>
      <c r="X610" s="375"/>
    </row>
    <row r="611" spans="2:24">
      <c r="B611" s="368"/>
      <c r="C611" s="369"/>
      <c r="D611" s="372"/>
      <c r="E611" s="372"/>
      <c r="F611" s="373"/>
      <c r="G611" s="374"/>
      <c r="H611" s="372"/>
      <c r="I611" s="373"/>
      <c r="J611" s="374"/>
      <c r="K611" s="372"/>
      <c r="L611" s="373"/>
      <c r="M611" s="374"/>
      <c r="N611" s="372"/>
      <c r="O611" s="375"/>
      <c r="P611" s="374"/>
      <c r="Q611" s="372"/>
      <c r="R611" s="375"/>
      <c r="S611" s="374"/>
      <c r="T611" s="372"/>
      <c r="U611" s="375"/>
      <c r="V611" s="374"/>
      <c r="W611" s="372"/>
      <c r="X611" s="375"/>
    </row>
    <row r="612" spans="2:24">
      <c r="B612" s="368"/>
      <c r="C612" s="369"/>
      <c r="D612" s="372"/>
      <c r="E612" s="372"/>
      <c r="F612" s="373"/>
      <c r="G612" s="374"/>
      <c r="H612" s="372"/>
      <c r="I612" s="373"/>
      <c r="J612" s="374"/>
      <c r="K612" s="372"/>
      <c r="L612" s="373"/>
      <c r="M612" s="374"/>
      <c r="N612" s="372"/>
      <c r="O612" s="375"/>
      <c r="P612" s="374"/>
      <c r="Q612" s="372"/>
      <c r="R612" s="375"/>
      <c r="S612" s="374"/>
      <c r="T612" s="372"/>
      <c r="U612" s="375"/>
      <c r="V612" s="374"/>
      <c r="W612" s="372"/>
      <c r="X612" s="375"/>
    </row>
    <row r="613" spans="2:24">
      <c r="B613" s="368"/>
      <c r="C613" s="369"/>
      <c r="D613" s="372"/>
      <c r="E613" s="372"/>
      <c r="F613" s="373"/>
      <c r="G613" s="374"/>
      <c r="H613" s="372"/>
      <c r="I613" s="373"/>
      <c r="J613" s="374"/>
      <c r="K613" s="372"/>
      <c r="L613" s="373"/>
      <c r="M613" s="374"/>
      <c r="N613" s="372"/>
      <c r="O613" s="375"/>
      <c r="P613" s="374"/>
      <c r="Q613" s="372"/>
      <c r="R613" s="375"/>
      <c r="S613" s="374"/>
      <c r="T613" s="372"/>
      <c r="U613" s="375"/>
      <c r="V613" s="374"/>
      <c r="W613" s="372"/>
      <c r="X613" s="375"/>
    </row>
    <row r="614" spans="2:24">
      <c r="B614" s="368"/>
      <c r="C614" s="369"/>
      <c r="D614" s="372"/>
      <c r="E614" s="372"/>
      <c r="F614" s="373"/>
      <c r="G614" s="374"/>
      <c r="H614" s="372"/>
      <c r="I614" s="373"/>
      <c r="J614" s="374"/>
      <c r="K614" s="372"/>
      <c r="L614" s="373"/>
      <c r="M614" s="374"/>
      <c r="N614" s="372"/>
      <c r="O614" s="375"/>
      <c r="P614" s="374"/>
      <c r="Q614" s="372"/>
      <c r="R614" s="375"/>
      <c r="S614" s="374"/>
      <c r="T614" s="372"/>
      <c r="U614" s="375"/>
      <c r="V614" s="374"/>
      <c r="W614" s="372"/>
      <c r="X614" s="375"/>
    </row>
    <row r="615" spans="2:24">
      <c r="B615" s="368"/>
      <c r="C615" s="369"/>
      <c r="D615" s="372"/>
      <c r="E615" s="372"/>
      <c r="F615" s="373"/>
      <c r="G615" s="374"/>
      <c r="H615" s="372"/>
      <c r="I615" s="373"/>
      <c r="J615" s="374"/>
      <c r="K615" s="372"/>
      <c r="L615" s="373"/>
      <c r="M615" s="374"/>
      <c r="N615" s="372"/>
      <c r="O615" s="375"/>
      <c r="P615" s="374"/>
      <c r="Q615" s="372"/>
      <c r="R615" s="375"/>
      <c r="S615" s="374"/>
      <c r="T615" s="372"/>
      <c r="U615" s="375"/>
      <c r="V615" s="374"/>
      <c r="W615" s="372"/>
      <c r="X615" s="375"/>
    </row>
    <row r="616" spans="2:24">
      <c r="B616" s="368"/>
      <c r="C616" s="369"/>
      <c r="D616" s="372"/>
      <c r="E616" s="372"/>
      <c r="F616" s="373"/>
      <c r="G616" s="374"/>
      <c r="H616" s="372"/>
      <c r="I616" s="373"/>
      <c r="J616" s="374"/>
      <c r="K616" s="372"/>
      <c r="L616" s="373"/>
      <c r="M616" s="374"/>
      <c r="N616" s="372"/>
      <c r="O616" s="375"/>
      <c r="P616" s="374"/>
      <c r="Q616" s="372"/>
      <c r="R616" s="375"/>
      <c r="S616" s="374"/>
      <c r="T616" s="372"/>
      <c r="U616" s="375"/>
      <c r="V616" s="374"/>
      <c r="W616" s="372"/>
      <c r="X616" s="375"/>
    </row>
    <row r="617" spans="2:24">
      <c r="B617" s="368"/>
      <c r="C617" s="369"/>
      <c r="D617" s="372"/>
      <c r="E617" s="372"/>
      <c r="F617" s="373"/>
      <c r="G617" s="374"/>
      <c r="H617" s="372"/>
      <c r="I617" s="373"/>
      <c r="J617" s="374"/>
      <c r="K617" s="372"/>
      <c r="L617" s="373"/>
      <c r="M617" s="374"/>
      <c r="N617" s="372"/>
      <c r="O617" s="375"/>
      <c r="P617" s="374"/>
      <c r="Q617" s="372"/>
      <c r="R617" s="375"/>
      <c r="S617" s="374"/>
      <c r="T617" s="372"/>
      <c r="U617" s="375"/>
      <c r="V617" s="374"/>
      <c r="W617" s="372"/>
      <c r="X617" s="375"/>
    </row>
    <row r="618" spans="2:24">
      <c r="B618" s="368"/>
      <c r="C618" s="369"/>
      <c r="D618" s="372"/>
      <c r="E618" s="372"/>
      <c r="F618" s="373"/>
      <c r="G618" s="374"/>
      <c r="H618" s="372"/>
      <c r="I618" s="373"/>
      <c r="J618" s="374"/>
      <c r="K618" s="372"/>
      <c r="L618" s="373"/>
      <c r="M618" s="374"/>
      <c r="N618" s="372"/>
      <c r="O618" s="375"/>
      <c r="P618" s="374"/>
      <c r="Q618" s="372"/>
      <c r="R618" s="375"/>
      <c r="S618" s="374"/>
      <c r="T618" s="372"/>
      <c r="U618" s="375"/>
      <c r="V618" s="374"/>
      <c r="W618" s="372"/>
      <c r="X618" s="375"/>
    </row>
    <row r="619" spans="2:24">
      <c r="B619" s="368"/>
      <c r="C619" s="369"/>
      <c r="D619" s="372"/>
      <c r="E619" s="372"/>
      <c r="F619" s="373"/>
      <c r="G619" s="374"/>
      <c r="H619" s="372"/>
      <c r="I619" s="373"/>
      <c r="J619" s="374"/>
      <c r="K619" s="372"/>
      <c r="L619" s="373"/>
      <c r="M619" s="374"/>
      <c r="N619" s="372"/>
      <c r="O619" s="375"/>
      <c r="P619" s="374"/>
      <c r="Q619" s="372"/>
      <c r="R619" s="375"/>
      <c r="S619" s="374"/>
      <c r="T619" s="372"/>
      <c r="U619" s="375"/>
      <c r="V619" s="374"/>
      <c r="W619" s="372"/>
      <c r="X619" s="375"/>
    </row>
    <row r="620" spans="2:24">
      <c r="B620" s="368"/>
      <c r="C620" s="369"/>
      <c r="D620" s="372"/>
      <c r="E620" s="372"/>
      <c r="F620" s="373"/>
      <c r="G620" s="374"/>
      <c r="H620" s="372"/>
      <c r="I620" s="373"/>
      <c r="J620" s="374"/>
      <c r="K620" s="372"/>
      <c r="L620" s="373"/>
      <c r="M620" s="374"/>
      <c r="N620" s="372"/>
      <c r="O620" s="375"/>
      <c r="P620" s="374"/>
      <c r="Q620" s="372"/>
      <c r="R620" s="375"/>
      <c r="S620" s="374"/>
      <c r="T620" s="372"/>
      <c r="U620" s="375"/>
      <c r="V620" s="374"/>
      <c r="W620" s="372"/>
      <c r="X620" s="375"/>
    </row>
    <row r="621" spans="2:24">
      <c r="B621" s="368"/>
      <c r="C621" s="369"/>
      <c r="D621" s="372"/>
      <c r="E621" s="372"/>
      <c r="F621" s="373"/>
      <c r="G621" s="374"/>
      <c r="H621" s="372"/>
      <c r="I621" s="373"/>
      <c r="J621" s="374"/>
      <c r="K621" s="372"/>
      <c r="L621" s="373"/>
      <c r="M621" s="374"/>
      <c r="N621" s="372"/>
      <c r="O621" s="375"/>
      <c r="P621" s="374"/>
      <c r="Q621" s="372"/>
      <c r="R621" s="375"/>
      <c r="S621" s="374"/>
      <c r="T621" s="372"/>
      <c r="U621" s="375"/>
      <c r="V621" s="374"/>
      <c r="W621" s="372"/>
      <c r="X621" s="375"/>
    </row>
    <row r="622" spans="2:24">
      <c r="B622" s="368"/>
      <c r="C622" s="369"/>
      <c r="D622" s="372"/>
      <c r="E622" s="372"/>
      <c r="F622" s="373"/>
      <c r="G622" s="374"/>
      <c r="H622" s="372"/>
      <c r="I622" s="373"/>
      <c r="J622" s="374"/>
      <c r="K622" s="372"/>
      <c r="L622" s="373"/>
      <c r="M622" s="374"/>
      <c r="N622" s="372"/>
      <c r="O622" s="375"/>
      <c r="P622" s="374"/>
      <c r="Q622" s="372"/>
      <c r="R622" s="375"/>
      <c r="S622" s="374"/>
      <c r="T622" s="372"/>
      <c r="U622" s="375"/>
      <c r="V622" s="374"/>
      <c r="W622" s="372"/>
      <c r="X622" s="375"/>
    </row>
    <row r="623" spans="2:24">
      <c r="B623" s="368"/>
      <c r="C623" s="369"/>
      <c r="D623" s="372"/>
      <c r="E623" s="372"/>
      <c r="F623" s="373"/>
      <c r="G623" s="374"/>
      <c r="H623" s="372"/>
      <c r="I623" s="373"/>
      <c r="J623" s="374"/>
      <c r="K623" s="372"/>
      <c r="L623" s="373"/>
      <c r="M623" s="374"/>
      <c r="N623" s="372"/>
      <c r="O623" s="375"/>
      <c r="P623" s="374"/>
      <c r="Q623" s="372"/>
      <c r="R623" s="375"/>
      <c r="S623" s="374"/>
      <c r="T623" s="372"/>
      <c r="U623" s="375"/>
      <c r="V623" s="374"/>
      <c r="W623" s="372"/>
      <c r="X623" s="375"/>
    </row>
    <row r="624" spans="2:24">
      <c r="B624" s="368"/>
      <c r="C624" s="369"/>
      <c r="D624" s="372"/>
      <c r="E624" s="372"/>
      <c r="F624" s="373"/>
      <c r="G624" s="374"/>
      <c r="H624" s="372"/>
      <c r="I624" s="373"/>
      <c r="J624" s="374"/>
      <c r="K624" s="372"/>
      <c r="L624" s="373"/>
      <c r="M624" s="374"/>
      <c r="N624" s="372"/>
      <c r="O624" s="375"/>
      <c r="P624" s="374"/>
      <c r="Q624" s="372"/>
      <c r="R624" s="375"/>
      <c r="S624" s="374"/>
      <c r="T624" s="372"/>
      <c r="U624" s="375"/>
      <c r="V624" s="374"/>
      <c r="W624" s="372"/>
      <c r="X624" s="375"/>
    </row>
    <row r="625" spans="2:24">
      <c r="B625" s="368"/>
      <c r="C625" s="369"/>
      <c r="D625" s="372"/>
      <c r="E625" s="372"/>
      <c r="F625" s="373"/>
      <c r="G625" s="374"/>
      <c r="H625" s="372"/>
      <c r="I625" s="373"/>
      <c r="J625" s="374"/>
      <c r="K625" s="372"/>
      <c r="L625" s="373"/>
      <c r="M625" s="374"/>
      <c r="N625" s="372"/>
      <c r="O625" s="375"/>
      <c r="P625" s="374"/>
      <c r="Q625" s="372"/>
      <c r="R625" s="375"/>
      <c r="S625" s="374"/>
      <c r="T625" s="372"/>
      <c r="U625" s="375"/>
      <c r="V625" s="374"/>
      <c r="W625" s="372"/>
      <c r="X625" s="375"/>
    </row>
    <row r="626" spans="2:24">
      <c r="B626" s="368"/>
      <c r="C626" s="369"/>
      <c r="D626" s="372"/>
      <c r="E626" s="372"/>
      <c r="F626" s="373"/>
      <c r="G626" s="374"/>
      <c r="H626" s="372"/>
      <c r="I626" s="373"/>
      <c r="J626" s="374"/>
      <c r="K626" s="372"/>
      <c r="L626" s="373"/>
      <c r="M626" s="374"/>
      <c r="N626" s="372"/>
      <c r="O626" s="375"/>
      <c r="P626" s="374"/>
      <c r="Q626" s="372"/>
      <c r="R626" s="375"/>
      <c r="S626" s="374"/>
      <c r="T626" s="372"/>
      <c r="U626" s="375"/>
      <c r="V626" s="374"/>
      <c r="W626" s="372"/>
      <c r="X626" s="375"/>
    </row>
    <row r="627" spans="2:24">
      <c r="B627" s="368"/>
      <c r="C627" s="369"/>
      <c r="D627" s="372"/>
      <c r="E627" s="372"/>
      <c r="F627" s="373"/>
      <c r="G627" s="374"/>
      <c r="H627" s="372"/>
      <c r="I627" s="373"/>
      <c r="J627" s="374"/>
      <c r="K627" s="372"/>
      <c r="L627" s="373"/>
      <c r="M627" s="374"/>
      <c r="N627" s="372"/>
      <c r="O627" s="375"/>
      <c r="P627" s="374"/>
      <c r="Q627" s="372"/>
      <c r="R627" s="375"/>
      <c r="S627" s="374"/>
      <c r="T627" s="372"/>
      <c r="U627" s="375"/>
      <c r="V627" s="374"/>
      <c r="W627" s="372"/>
      <c r="X627" s="375"/>
    </row>
    <row r="628" spans="2:24">
      <c r="B628" s="368"/>
      <c r="C628" s="369"/>
      <c r="D628" s="372"/>
      <c r="E628" s="372"/>
      <c r="F628" s="373"/>
      <c r="G628" s="374"/>
      <c r="H628" s="372"/>
      <c r="I628" s="373"/>
      <c r="J628" s="374"/>
      <c r="K628" s="372"/>
      <c r="L628" s="373"/>
      <c r="M628" s="374"/>
      <c r="N628" s="372"/>
      <c r="O628" s="375"/>
      <c r="P628" s="374"/>
      <c r="Q628" s="372"/>
      <c r="R628" s="375"/>
      <c r="S628" s="374"/>
      <c r="T628" s="372"/>
      <c r="U628" s="375"/>
      <c r="V628" s="374"/>
      <c r="W628" s="372"/>
      <c r="X628" s="375"/>
    </row>
    <row r="629" spans="2:24">
      <c r="B629" s="368"/>
      <c r="C629" s="369"/>
      <c r="D629" s="372"/>
      <c r="E629" s="372"/>
      <c r="F629" s="373"/>
      <c r="G629" s="374"/>
      <c r="H629" s="372"/>
      <c r="I629" s="373"/>
      <c r="J629" s="374"/>
      <c r="K629" s="372"/>
      <c r="L629" s="373"/>
      <c r="M629" s="374"/>
      <c r="N629" s="372"/>
      <c r="O629" s="375"/>
      <c r="P629" s="374"/>
      <c r="Q629" s="372"/>
      <c r="R629" s="375"/>
      <c r="S629" s="374"/>
      <c r="T629" s="372"/>
      <c r="U629" s="375"/>
      <c r="V629" s="374"/>
      <c r="W629" s="372"/>
      <c r="X629" s="375"/>
    </row>
    <row r="630" spans="2:24">
      <c r="B630" s="368"/>
      <c r="C630" s="369"/>
      <c r="D630" s="372"/>
      <c r="E630" s="372"/>
      <c r="F630" s="373"/>
      <c r="G630" s="374"/>
      <c r="H630" s="372"/>
      <c r="I630" s="373"/>
      <c r="J630" s="374"/>
      <c r="K630" s="372"/>
      <c r="L630" s="373"/>
      <c r="M630" s="374"/>
      <c r="N630" s="372"/>
      <c r="O630" s="375"/>
      <c r="P630" s="374"/>
      <c r="Q630" s="372"/>
      <c r="R630" s="375"/>
      <c r="S630" s="374"/>
      <c r="T630" s="372"/>
      <c r="U630" s="375"/>
      <c r="V630" s="374"/>
      <c r="W630" s="372"/>
      <c r="X630" s="375"/>
    </row>
    <row r="631" spans="2:24">
      <c r="B631" s="368"/>
      <c r="C631" s="369"/>
      <c r="D631" s="372"/>
      <c r="E631" s="372"/>
      <c r="F631" s="373"/>
      <c r="G631" s="374"/>
      <c r="H631" s="372"/>
      <c r="I631" s="373"/>
      <c r="J631" s="374"/>
      <c r="K631" s="372"/>
      <c r="L631" s="373"/>
      <c r="M631" s="374"/>
      <c r="N631" s="372"/>
      <c r="O631" s="375"/>
      <c r="P631" s="374"/>
      <c r="Q631" s="372"/>
      <c r="R631" s="375"/>
      <c r="S631" s="374"/>
      <c r="T631" s="372"/>
      <c r="U631" s="375"/>
      <c r="V631" s="374"/>
      <c r="W631" s="372"/>
      <c r="X631" s="375"/>
    </row>
    <row r="632" spans="2:24">
      <c r="B632" s="368"/>
      <c r="C632" s="369"/>
      <c r="D632" s="372"/>
      <c r="E632" s="372"/>
      <c r="F632" s="373"/>
      <c r="G632" s="374"/>
      <c r="H632" s="372"/>
      <c r="I632" s="373"/>
      <c r="J632" s="374"/>
      <c r="K632" s="372"/>
      <c r="L632" s="373"/>
      <c r="M632" s="374"/>
      <c r="N632" s="372"/>
      <c r="O632" s="375"/>
      <c r="P632" s="374"/>
      <c r="Q632" s="372"/>
      <c r="R632" s="375"/>
      <c r="S632" s="374"/>
      <c r="T632" s="372"/>
      <c r="U632" s="375"/>
      <c r="V632" s="374"/>
      <c r="W632" s="372"/>
      <c r="X632" s="375"/>
    </row>
    <row r="633" spans="2:24">
      <c r="B633" s="368"/>
      <c r="C633" s="369"/>
      <c r="D633" s="372"/>
      <c r="E633" s="372"/>
      <c r="F633" s="373"/>
      <c r="G633" s="374"/>
      <c r="H633" s="372"/>
      <c r="I633" s="373"/>
      <c r="J633" s="374"/>
      <c r="K633" s="372"/>
      <c r="L633" s="373"/>
      <c r="M633" s="374"/>
      <c r="N633" s="372"/>
      <c r="O633" s="375"/>
      <c r="P633" s="374"/>
      <c r="Q633" s="372"/>
      <c r="R633" s="375"/>
      <c r="S633" s="374"/>
      <c r="T633" s="372"/>
      <c r="U633" s="375"/>
      <c r="V633" s="374"/>
      <c r="W633" s="372"/>
      <c r="X633" s="375"/>
    </row>
    <row r="634" spans="2:24">
      <c r="B634" s="368"/>
      <c r="C634" s="369"/>
      <c r="D634" s="372"/>
      <c r="E634" s="372"/>
      <c r="F634" s="373"/>
      <c r="G634" s="374"/>
      <c r="H634" s="372"/>
      <c r="I634" s="373"/>
      <c r="J634" s="374"/>
      <c r="K634" s="372"/>
      <c r="L634" s="373"/>
      <c r="M634" s="374"/>
      <c r="N634" s="372"/>
      <c r="O634" s="375"/>
      <c r="P634" s="374"/>
      <c r="Q634" s="372"/>
      <c r="R634" s="375"/>
      <c r="S634" s="374"/>
      <c r="T634" s="372"/>
      <c r="U634" s="375"/>
      <c r="V634" s="374"/>
      <c r="W634" s="372"/>
      <c r="X634" s="375"/>
    </row>
    <row r="635" spans="2:24">
      <c r="B635" s="368"/>
      <c r="C635" s="369"/>
      <c r="D635" s="372"/>
      <c r="E635" s="372"/>
      <c r="F635" s="373"/>
      <c r="G635" s="374"/>
      <c r="H635" s="372"/>
      <c r="I635" s="373"/>
      <c r="J635" s="374"/>
      <c r="K635" s="372"/>
      <c r="L635" s="373"/>
      <c r="M635" s="374"/>
      <c r="N635" s="372"/>
      <c r="O635" s="375"/>
      <c r="P635" s="374"/>
      <c r="Q635" s="372"/>
      <c r="R635" s="375"/>
      <c r="S635" s="374"/>
      <c r="T635" s="372"/>
      <c r="U635" s="375"/>
      <c r="V635" s="374"/>
      <c r="W635" s="372"/>
      <c r="X635" s="375"/>
    </row>
    <row r="636" spans="2:24">
      <c r="B636" s="368"/>
      <c r="C636" s="369"/>
      <c r="D636" s="372"/>
      <c r="E636" s="372"/>
      <c r="F636" s="373"/>
      <c r="G636" s="374"/>
      <c r="H636" s="372"/>
      <c r="I636" s="373"/>
      <c r="J636" s="374"/>
      <c r="K636" s="372"/>
      <c r="L636" s="373"/>
      <c r="M636" s="374"/>
      <c r="N636" s="372"/>
      <c r="O636" s="375"/>
      <c r="P636" s="374"/>
      <c r="Q636" s="372"/>
      <c r="R636" s="375"/>
      <c r="S636" s="374"/>
      <c r="T636" s="372"/>
      <c r="U636" s="375"/>
      <c r="V636" s="374"/>
      <c r="W636" s="372"/>
      <c r="X636" s="375"/>
    </row>
    <row r="637" spans="2:24">
      <c r="B637" s="368"/>
      <c r="C637" s="369"/>
      <c r="D637" s="372"/>
      <c r="E637" s="372"/>
      <c r="F637" s="373"/>
      <c r="G637" s="374"/>
      <c r="H637" s="372"/>
      <c r="I637" s="373"/>
      <c r="J637" s="374"/>
      <c r="K637" s="372"/>
      <c r="L637" s="373"/>
      <c r="M637" s="374"/>
      <c r="N637" s="372"/>
      <c r="O637" s="375"/>
      <c r="P637" s="374"/>
      <c r="Q637" s="372"/>
      <c r="R637" s="375"/>
      <c r="S637" s="374"/>
      <c r="T637" s="372"/>
      <c r="U637" s="375"/>
      <c r="V637" s="374"/>
      <c r="W637" s="372"/>
      <c r="X637" s="375"/>
    </row>
    <row r="638" spans="2:24">
      <c r="B638" s="368"/>
      <c r="C638" s="369"/>
      <c r="D638" s="372"/>
      <c r="E638" s="372"/>
      <c r="F638" s="373"/>
      <c r="G638" s="374"/>
      <c r="H638" s="372"/>
      <c r="I638" s="373"/>
      <c r="J638" s="374"/>
      <c r="K638" s="372"/>
      <c r="L638" s="373"/>
      <c r="M638" s="374"/>
      <c r="N638" s="372"/>
      <c r="O638" s="375"/>
      <c r="P638" s="374"/>
      <c r="Q638" s="372"/>
      <c r="R638" s="375"/>
      <c r="S638" s="374"/>
      <c r="T638" s="372"/>
      <c r="U638" s="375"/>
      <c r="V638" s="374"/>
      <c r="W638" s="372"/>
      <c r="X638" s="375"/>
    </row>
    <row r="639" spans="2:24">
      <c r="B639" s="368"/>
      <c r="C639" s="369"/>
      <c r="D639" s="372"/>
      <c r="E639" s="372"/>
      <c r="F639" s="373"/>
      <c r="G639" s="374"/>
      <c r="H639" s="372"/>
      <c r="I639" s="373"/>
      <c r="J639" s="374"/>
      <c r="K639" s="372"/>
      <c r="L639" s="373"/>
      <c r="M639" s="374"/>
      <c r="N639" s="372"/>
      <c r="O639" s="375"/>
      <c r="P639" s="374"/>
      <c r="Q639" s="372"/>
      <c r="R639" s="375"/>
      <c r="S639" s="374"/>
      <c r="T639" s="372"/>
      <c r="U639" s="375"/>
      <c r="V639" s="374"/>
      <c r="W639" s="372"/>
      <c r="X639" s="375"/>
    </row>
    <row r="640" spans="2:24">
      <c r="B640" s="368"/>
      <c r="C640" s="369"/>
      <c r="D640" s="372"/>
      <c r="E640" s="372"/>
      <c r="F640" s="373"/>
      <c r="G640" s="374"/>
      <c r="H640" s="372"/>
      <c r="I640" s="373"/>
      <c r="J640" s="374"/>
      <c r="K640" s="372"/>
      <c r="L640" s="373"/>
      <c r="M640" s="374"/>
      <c r="N640" s="372"/>
      <c r="O640" s="375"/>
      <c r="P640" s="374"/>
      <c r="Q640" s="372"/>
      <c r="R640" s="375"/>
      <c r="S640" s="374"/>
      <c r="T640" s="372"/>
      <c r="U640" s="375"/>
      <c r="V640" s="374"/>
      <c r="W640" s="372"/>
      <c r="X640" s="375"/>
    </row>
    <row r="641" spans="2:24">
      <c r="B641" s="368"/>
      <c r="C641" s="369"/>
      <c r="D641" s="372"/>
      <c r="E641" s="372"/>
      <c r="F641" s="373"/>
      <c r="G641" s="374"/>
      <c r="H641" s="372"/>
      <c r="I641" s="373"/>
      <c r="J641" s="374"/>
      <c r="K641" s="372"/>
      <c r="L641" s="373"/>
      <c r="M641" s="374"/>
      <c r="N641" s="372"/>
      <c r="O641" s="375"/>
      <c r="P641" s="374"/>
      <c r="Q641" s="372"/>
      <c r="R641" s="375"/>
      <c r="S641" s="374"/>
      <c r="T641" s="372"/>
      <c r="U641" s="375"/>
      <c r="V641" s="374"/>
      <c r="W641" s="372"/>
      <c r="X641" s="375"/>
    </row>
    <row r="642" spans="2:24">
      <c r="B642" s="368"/>
      <c r="C642" s="369"/>
      <c r="D642" s="372"/>
      <c r="E642" s="372"/>
      <c r="F642" s="373"/>
      <c r="G642" s="374"/>
      <c r="H642" s="372"/>
      <c r="I642" s="373"/>
      <c r="J642" s="374"/>
      <c r="K642" s="372"/>
      <c r="L642" s="373"/>
      <c r="M642" s="374"/>
      <c r="N642" s="372"/>
      <c r="O642" s="375"/>
      <c r="P642" s="374"/>
      <c r="Q642" s="372"/>
      <c r="R642" s="375"/>
      <c r="S642" s="374"/>
      <c r="T642" s="372"/>
      <c r="U642" s="375"/>
      <c r="V642" s="374"/>
      <c r="W642" s="372"/>
      <c r="X642" s="375"/>
    </row>
    <row r="643" spans="2:24">
      <c r="B643" s="368"/>
      <c r="C643" s="369"/>
      <c r="D643" s="372"/>
      <c r="E643" s="372"/>
      <c r="F643" s="373"/>
      <c r="G643" s="374"/>
      <c r="H643" s="372"/>
      <c r="I643" s="373"/>
      <c r="J643" s="374"/>
      <c r="K643" s="372"/>
      <c r="L643" s="373"/>
      <c r="M643" s="374"/>
      <c r="N643" s="372"/>
      <c r="O643" s="375"/>
      <c r="P643" s="374"/>
      <c r="Q643" s="372"/>
      <c r="R643" s="375"/>
      <c r="S643" s="374"/>
      <c r="T643" s="372"/>
      <c r="U643" s="375"/>
      <c r="V643" s="374"/>
      <c r="W643" s="372"/>
      <c r="X643" s="375"/>
    </row>
    <row r="644" spans="2:24">
      <c r="B644" s="368"/>
      <c r="C644" s="369"/>
      <c r="D644" s="372"/>
      <c r="E644" s="372"/>
      <c r="F644" s="373"/>
      <c r="G644" s="374"/>
      <c r="H644" s="372"/>
      <c r="I644" s="373"/>
      <c r="J644" s="374"/>
      <c r="K644" s="372"/>
      <c r="L644" s="373"/>
      <c r="M644" s="374"/>
      <c r="N644" s="372"/>
      <c r="O644" s="375"/>
      <c r="P644" s="374"/>
      <c r="Q644" s="372"/>
      <c r="R644" s="375"/>
      <c r="S644" s="374"/>
      <c r="T644" s="372"/>
      <c r="U644" s="375"/>
      <c r="V644" s="374"/>
      <c r="W644" s="372"/>
      <c r="X644" s="375"/>
    </row>
    <row r="645" spans="2:24">
      <c r="B645" s="368"/>
      <c r="C645" s="369"/>
      <c r="D645" s="372"/>
      <c r="E645" s="372"/>
      <c r="F645" s="373"/>
      <c r="G645" s="374"/>
      <c r="H645" s="372"/>
      <c r="I645" s="373"/>
      <c r="J645" s="374"/>
      <c r="K645" s="372"/>
      <c r="L645" s="373"/>
      <c r="M645" s="374"/>
      <c r="N645" s="372"/>
      <c r="O645" s="375"/>
      <c r="P645" s="374"/>
      <c r="Q645" s="372"/>
      <c r="R645" s="375"/>
      <c r="S645" s="374"/>
      <c r="T645" s="372"/>
      <c r="U645" s="375"/>
      <c r="V645" s="374"/>
      <c r="W645" s="372"/>
      <c r="X645" s="375"/>
    </row>
    <row r="646" spans="2:24">
      <c r="B646" s="368"/>
      <c r="C646" s="369"/>
      <c r="D646" s="372"/>
      <c r="E646" s="372"/>
      <c r="F646" s="373"/>
      <c r="G646" s="374"/>
      <c r="H646" s="372"/>
      <c r="I646" s="373"/>
      <c r="J646" s="374"/>
      <c r="K646" s="372"/>
      <c r="L646" s="373"/>
      <c r="M646" s="374"/>
      <c r="N646" s="372"/>
      <c r="O646" s="375"/>
      <c r="P646" s="374"/>
      <c r="Q646" s="372"/>
      <c r="R646" s="375"/>
      <c r="S646" s="374"/>
      <c r="T646" s="372"/>
      <c r="U646" s="375"/>
      <c r="V646" s="374"/>
      <c r="W646" s="372"/>
      <c r="X646" s="375"/>
    </row>
    <row r="647" spans="2:24">
      <c r="B647" s="368"/>
      <c r="C647" s="369"/>
      <c r="D647" s="372"/>
      <c r="E647" s="372"/>
      <c r="F647" s="373"/>
      <c r="G647" s="374"/>
      <c r="H647" s="372"/>
      <c r="I647" s="373"/>
      <c r="J647" s="374"/>
      <c r="K647" s="372"/>
      <c r="L647" s="373"/>
      <c r="M647" s="374"/>
      <c r="N647" s="372"/>
      <c r="O647" s="375"/>
      <c r="P647" s="374"/>
      <c r="Q647" s="372"/>
      <c r="R647" s="375"/>
      <c r="S647" s="374"/>
      <c r="T647" s="372"/>
      <c r="U647" s="375"/>
      <c r="V647" s="374"/>
      <c r="W647" s="372"/>
      <c r="X647" s="375"/>
    </row>
    <row r="648" spans="2:24">
      <c r="B648" s="368"/>
      <c r="C648" s="369"/>
      <c r="D648" s="372"/>
      <c r="E648" s="372"/>
      <c r="F648" s="373"/>
      <c r="G648" s="374"/>
      <c r="H648" s="372"/>
      <c r="I648" s="373"/>
      <c r="J648" s="374"/>
      <c r="K648" s="372"/>
      <c r="L648" s="373"/>
      <c r="M648" s="374"/>
      <c r="N648" s="372"/>
      <c r="O648" s="375"/>
      <c r="P648" s="374"/>
      <c r="Q648" s="372"/>
      <c r="R648" s="375"/>
      <c r="S648" s="374"/>
      <c r="T648" s="372"/>
      <c r="U648" s="375"/>
      <c r="V648" s="374"/>
      <c r="W648" s="372"/>
      <c r="X648" s="375"/>
    </row>
    <row r="649" spans="2:24">
      <c r="B649" s="368"/>
      <c r="C649" s="369"/>
      <c r="D649" s="372"/>
      <c r="E649" s="372"/>
      <c r="F649" s="373"/>
      <c r="G649" s="374"/>
      <c r="H649" s="372"/>
      <c r="I649" s="373"/>
      <c r="J649" s="374"/>
      <c r="K649" s="372"/>
      <c r="L649" s="373"/>
      <c r="M649" s="374"/>
      <c r="N649" s="372"/>
      <c r="O649" s="375"/>
      <c r="P649" s="374"/>
      <c r="Q649" s="372"/>
      <c r="R649" s="375"/>
      <c r="S649" s="374"/>
      <c r="T649" s="372"/>
      <c r="U649" s="375"/>
      <c r="V649" s="374"/>
      <c r="W649" s="372"/>
      <c r="X649" s="375"/>
    </row>
    <row r="650" spans="2:24">
      <c r="B650" s="368"/>
      <c r="C650" s="369"/>
      <c r="D650" s="372"/>
      <c r="E650" s="372"/>
      <c r="F650" s="373"/>
      <c r="G650" s="374"/>
      <c r="H650" s="372"/>
      <c r="I650" s="373"/>
      <c r="J650" s="374"/>
      <c r="K650" s="372"/>
      <c r="L650" s="373"/>
      <c r="M650" s="374"/>
      <c r="N650" s="372"/>
      <c r="O650" s="375"/>
      <c r="P650" s="374"/>
      <c r="Q650" s="372"/>
      <c r="R650" s="375"/>
      <c r="S650" s="374"/>
      <c r="T650" s="372"/>
      <c r="U650" s="375"/>
      <c r="V650" s="374"/>
      <c r="W650" s="372"/>
      <c r="X650" s="375"/>
    </row>
    <row r="651" spans="2:24">
      <c r="B651" s="368"/>
      <c r="C651" s="369"/>
      <c r="D651" s="372"/>
      <c r="E651" s="372"/>
      <c r="F651" s="373"/>
      <c r="G651" s="374"/>
      <c r="H651" s="372"/>
      <c r="I651" s="373"/>
      <c r="J651" s="374"/>
      <c r="K651" s="372"/>
      <c r="L651" s="373"/>
      <c r="M651" s="374"/>
      <c r="N651" s="372"/>
      <c r="O651" s="375"/>
      <c r="P651" s="374"/>
      <c r="Q651" s="372"/>
      <c r="R651" s="375"/>
      <c r="S651" s="374"/>
      <c r="T651" s="372"/>
      <c r="U651" s="375"/>
      <c r="V651" s="374"/>
      <c r="W651" s="372"/>
      <c r="X651" s="375"/>
    </row>
    <row r="652" spans="2:24">
      <c r="B652" s="368"/>
      <c r="C652" s="369"/>
      <c r="D652" s="372"/>
      <c r="E652" s="372"/>
      <c r="F652" s="373"/>
      <c r="G652" s="374"/>
      <c r="H652" s="372"/>
      <c r="I652" s="373"/>
      <c r="J652" s="374"/>
      <c r="K652" s="372"/>
      <c r="L652" s="373"/>
      <c r="M652" s="374"/>
      <c r="N652" s="372"/>
      <c r="O652" s="375"/>
      <c r="P652" s="374"/>
      <c r="Q652" s="372"/>
      <c r="R652" s="375"/>
      <c r="S652" s="374"/>
      <c r="T652" s="372"/>
      <c r="U652" s="375"/>
      <c r="V652" s="374"/>
      <c r="W652" s="372"/>
      <c r="X652" s="375"/>
    </row>
    <row r="653" spans="2:24">
      <c r="B653" s="368"/>
      <c r="C653" s="369"/>
      <c r="D653" s="372"/>
      <c r="E653" s="372"/>
      <c r="F653" s="373"/>
      <c r="G653" s="374"/>
      <c r="H653" s="372"/>
      <c r="I653" s="373"/>
      <c r="J653" s="374"/>
      <c r="K653" s="372"/>
      <c r="L653" s="373"/>
      <c r="M653" s="374"/>
      <c r="N653" s="372"/>
      <c r="O653" s="375"/>
      <c r="P653" s="374"/>
      <c r="Q653" s="372"/>
      <c r="R653" s="375"/>
      <c r="S653" s="374"/>
      <c r="T653" s="372"/>
      <c r="U653" s="375"/>
      <c r="V653" s="374"/>
      <c r="W653" s="372"/>
      <c r="X653" s="375"/>
    </row>
    <row r="654" spans="2:24">
      <c r="B654" s="368"/>
      <c r="C654" s="369"/>
      <c r="D654" s="372"/>
      <c r="E654" s="372"/>
      <c r="F654" s="373"/>
      <c r="G654" s="374"/>
      <c r="H654" s="372"/>
      <c r="I654" s="373"/>
      <c r="J654" s="374"/>
      <c r="K654" s="372"/>
      <c r="L654" s="373"/>
      <c r="M654" s="374"/>
      <c r="N654" s="372"/>
      <c r="O654" s="375"/>
      <c r="P654" s="374"/>
      <c r="Q654" s="372"/>
      <c r="R654" s="375"/>
      <c r="S654" s="374"/>
      <c r="T654" s="372"/>
      <c r="U654" s="375"/>
      <c r="V654" s="374"/>
      <c r="W654" s="372"/>
      <c r="X654" s="375"/>
    </row>
    <row r="655" spans="2:24">
      <c r="B655" s="368"/>
      <c r="C655" s="369"/>
      <c r="D655" s="372"/>
      <c r="E655" s="372"/>
      <c r="F655" s="373"/>
      <c r="G655" s="374"/>
      <c r="H655" s="372"/>
      <c r="I655" s="373"/>
      <c r="J655" s="374"/>
      <c r="K655" s="372"/>
      <c r="L655" s="373"/>
      <c r="M655" s="374"/>
      <c r="N655" s="372"/>
      <c r="O655" s="375"/>
      <c r="P655" s="374"/>
      <c r="Q655" s="372"/>
      <c r="R655" s="375"/>
      <c r="S655" s="374"/>
      <c r="T655" s="372"/>
      <c r="U655" s="375"/>
      <c r="V655" s="374"/>
      <c r="W655" s="372"/>
      <c r="X655" s="375"/>
    </row>
    <row r="656" spans="2:24">
      <c r="B656" s="368"/>
      <c r="C656" s="369"/>
      <c r="D656" s="372"/>
      <c r="E656" s="372"/>
      <c r="F656" s="373"/>
      <c r="G656" s="374"/>
      <c r="H656" s="372"/>
      <c r="I656" s="373"/>
      <c r="J656" s="374"/>
      <c r="K656" s="372"/>
      <c r="L656" s="373"/>
      <c r="M656" s="374"/>
      <c r="N656" s="372"/>
      <c r="O656" s="375"/>
      <c r="P656" s="374"/>
      <c r="Q656" s="372"/>
      <c r="R656" s="375"/>
      <c r="S656" s="374"/>
      <c r="T656" s="372"/>
      <c r="U656" s="375"/>
      <c r="V656" s="374"/>
      <c r="W656" s="372"/>
      <c r="X656" s="375"/>
    </row>
    <row r="657" spans="2:24">
      <c r="B657" s="368"/>
      <c r="C657" s="369"/>
      <c r="D657" s="372"/>
      <c r="E657" s="372"/>
      <c r="F657" s="373"/>
      <c r="G657" s="374"/>
      <c r="H657" s="372"/>
      <c r="I657" s="373"/>
      <c r="J657" s="374"/>
      <c r="K657" s="372"/>
      <c r="L657" s="373"/>
      <c r="M657" s="374"/>
      <c r="N657" s="372"/>
      <c r="O657" s="375"/>
      <c r="P657" s="374"/>
      <c r="Q657" s="372"/>
      <c r="R657" s="375"/>
      <c r="S657" s="374"/>
      <c r="T657" s="372"/>
      <c r="U657" s="375"/>
      <c r="V657" s="374"/>
      <c r="W657" s="372"/>
      <c r="X657" s="375"/>
    </row>
    <row r="658" spans="2:24">
      <c r="B658" s="368"/>
      <c r="C658" s="369"/>
      <c r="D658" s="372"/>
      <c r="E658" s="372"/>
      <c r="F658" s="373"/>
      <c r="G658" s="374"/>
      <c r="H658" s="372"/>
      <c r="I658" s="373"/>
      <c r="J658" s="374"/>
      <c r="K658" s="372"/>
      <c r="L658" s="373"/>
      <c r="M658" s="374"/>
      <c r="N658" s="372"/>
      <c r="O658" s="375"/>
      <c r="P658" s="374"/>
      <c r="Q658" s="372"/>
      <c r="R658" s="375"/>
      <c r="S658" s="374"/>
      <c r="T658" s="372"/>
      <c r="U658" s="375"/>
      <c r="V658" s="374"/>
      <c r="W658" s="372"/>
      <c r="X658" s="375"/>
    </row>
    <row r="659" spans="2:24">
      <c r="B659" s="368"/>
      <c r="C659" s="369"/>
      <c r="D659" s="372"/>
      <c r="E659" s="372"/>
      <c r="F659" s="373"/>
      <c r="G659" s="374"/>
      <c r="H659" s="372"/>
      <c r="I659" s="373"/>
      <c r="J659" s="374"/>
      <c r="K659" s="372"/>
      <c r="L659" s="373"/>
      <c r="M659" s="374"/>
      <c r="N659" s="372"/>
      <c r="O659" s="375"/>
      <c r="P659" s="374"/>
      <c r="Q659" s="372"/>
      <c r="R659" s="375"/>
      <c r="S659" s="374"/>
      <c r="T659" s="372"/>
      <c r="U659" s="375"/>
      <c r="V659" s="374"/>
      <c r="W659" s="372"/>
      <c r="X659" s="375"/>
    </row>
    <row r="660" spans="2:24">
      <c r="B660" s="368"/>
      <c r="C660" s="369"/>
      <c r="D660" s="372"/>
      <c r="E660" s="372"/>
      <c r="F660" s="373"/>
      <c r="G660" s="374"/>
      <c r="H660" s="372"/>
      <c r="I660" s="373"/>
      <c r="J660" s="374"/>
      <c r="K660" s="372"/>
      <c r="L660" s="373"/>
      <c r="M660" s="374"/>
      <c r="N660" s="372"/>
      <c r="O660" s="375"/>
      <c r="P660" s="374"/>
      <c r="Q660" s="372"/>
      <c r="R660" s="375"/>
      <c r="S660" s="374"/>
      <c r="T660" s="372"/>
      <c r="U660" s="375"/>
      <c r="V660" s="374"/>
      <c r="W660" s="372"/>
      <c r="X660" s="375"/>
    </row>
    <row r="661" spans="2:24">
      <c r="B661" s="368"/>
      <c r="C661" s="369"/>
      <c r="D661" s="372"/>
      <c r="E661" s="372"/>
      <c r="F661" s="373"/>
      <c r="G661" s="374"/>
      <c r="H661" s="372"/>
      <c r="I661" s="373"/>
      <c r="J661" s="374"/>
      <c r="K661" s="372"/>
      <c r="L661" s="373"/>
      <c r="M661" s="374"/>
      <c r="N661" s="372"/>
      <c r="O661" s="375"/>
      <c r="P661" s="374"/>
      <c r="Q661" s="372"/>
      <c r="R661" s="375"/>
      <c r="S661" s="374"/>
      <c r="T661" s="372"/>
      <c r="U661" s="375"/>
      <c r="V661" s="374"/>
      <c r="W661" s="372"/>
      <c r="X661" s="375"/>
    </row>
    <row r="662" spans="2:24">
      <c r="B662" s="368"/>
      <c r="C662" s="369"/>
      <c r="D662" s="372"/>
      <c r="E662" s="372"/>
      <c r="F662" s="373"/>
      <c r="G662" s="374"/>
      <c r="H662" s="372"/>
      <c r="I662" s="373"/>
      <c r="J662" s="374"/>
      <c r="K662" s="372"/>
      <c r="L662" s="373"/>
      <c r="M662" s="374"/>
      <c r="N662" s="372"/>
      <c r="O662" s="375"/>
      <c r="P662" s="374"/>
      <c r="Q662" s="372"/>
      <c r="R662" s="375"/>
      <c r="S662" s="374"/>
      <c r="T662" s="372"/>
      <c r="U662" s="375"/>
      <c r="V662" s="374"/>
      <c r="W662" s="372"/>
      <c r="X662" s="375"/>
    </row>
    <row r="663" spans="2:24">
      <c r="B663" s="368"/>
      <c r="C663" s="369"/>
      <c r="D663" s="372"/>
      <c r="E663" s="372"/>
      <c r="F663" s="373"/>
      <c r="G663" s="374"/>
      <c r="H663" s="372"/>
      <c r="I663" s="373"/>
      <c r="J663" s="374"/>
      <c r="K663" s="372"/>
      <c r="L663" s="373"/>
      <c r="M663" s="374"/>
      <c r="N663" s="372"/>
      <c r="O663" s="375"/>
      <c r="P663" s="374"/>
      <c r="Q663" s="372"/>
      <c r="R663" s="375"/>
      <c r="S663" s="374"/>
      <c r="T663" s="372"/>
      <c r="U663" s="375"/>
      <c r="V663" s="374"/>
      <c r="W663" s="372"/>
      <c r="X663" s="375"/>
    </row>
    <row r="664" spans="2:24">
      <c r="B664" s="368"/>
      <c r="C664" s="369"/>
      <c r="D664" s="372"/>
      <c r="E664" s="372"/>
      <c r="F664" s="373"/>
      <c r="G664" s="374"/>
      <c r="H664" s="372"/>
      <c r="I664" s="373"/>
      <c r="J664" s="374"/>
      <c r="K664" s="372"/>
      <c r="L664" s="373"/>
      <c r="M664" s="374"/>
      <c r="N664" s="372"/>
      <c r="O664" s="375"/>
      <c r="P664" s="374"/>
      <c r="Q664" s="372"/>
      <c r="R664" s="375"/>
      <c r="S664" s="374"/>
      <c r="T664" s="372"/>
      <c r="U664" s="375"/>
      <c r="V664" s="374"/>
      <c r="W664" s="372"/>
      <c r="X664" s="375"/>
    </row>
    <row r="665" spans="2:24">
      <c r="B665" s="368"/>
      <c r="C665" s="369"/>
      <c r="D665" s="372"/>
      <c r="E665" s="372"/>
      <c r="F665" s="373"/>
      <c r="G665" s="374"/>
      <c r="H665" s="372"/>
      <c r="I665" s="373"/>
      <c r="J665" s="374"/>
      <c r="K665" s="372"/>
      <c r="L665" s="373"/>
      <c r="M665" s="374"/>
      <c r="N665" s="372"/>
      <c r="O665" s="375"/>
      <c r="P665" s="374"/>
      <c r="Q665" s="372"/>
      <c r="R665" s="375"/>
      <c r="S665" s="374"/>
      <c r="T665" s="372"/>
      <c r="U665" s="375"/>
      <c r="V665" s="374"/>
      <c r="W665" s="372"/>
      <c r="X665" s="375"/>
    </row>
    <row r="666" spans="2:24">
      <c r="B666" s="368"/>
      <c r="C666" s="369"/>
      <c r="D666" s="372"/>
      <c r="E666" s="372"/>
      <c r="F666" s="373"/>
      <c r="G666" s="374"/>
      <c r="H666" s="372"/>
      <c r="I666" s="373"/>
      <c r="J666" s="374"/>
      <c r="K666" s="372"/>
      <c r="L666" s="373"/>
      <c r="M666" s="374"/>
      <c r="N666" s="372"/>
      <c r="O666" s="375"/>
      <c r="P666" s="374"/>
      <c r="Q666" s="372"/>
      <c r="R666" s="375"/>
      <c r="S666" s="374"/>
      <c r="T666" s="372"/>
      <c r="U666" s="375"/>
      <c r="V666" s="374"/>
      <c r="W666" s="372"/>
      <c r="X666" s="375"/>
    </row>
    <row r="667" spans="2:24">
      <c r="B667" s="368"/>
      <c r="C667" s="369"/>
      <c r="D667" s="372"/>
      <c r="E667" s="372"/>
      <c r="F667" s="373"/>
      <c r="G667" s="374"/>
      <c r="H667" s="372"/>
      <c r="I667" s="373"/>
      <c r="J667" s="374"/>
      <c r="K667" s="372"/>
      <c r="L667" s="373"/>
      <c r="M667" s="374"/>
      <c r="N667" s="372"/>
      <c r="O667" s="375"/>
      <c r="P667" s="374"/>
      <c r="Q667" s="372"/>
      <c r="R667" s="375"/>
      <c r="S667" s="374"/>
      <c r="T667" s="372"/>
      <c r="U667" s="375"/>
      <c r="V667" s="374"/>
      <c r="W667" s="372"/>
      <c r="X667" s="375"/>
    </row>
    <row r="668" spans="2:24">
      <c r="B668" s="368"/>
      <c r="C668" s="369"/>
      <c r="D668" s="372"/>
      <c r="E668" s="372"/>
      <c r="F668" s="373"/>
      <c r="G668" s="374"/>
      <c r="H668" s="372"/>
      <c r="I668" s="373"/>
      <c r="J668" s="374"/>
      <c r="K668" s="372"/>
      <c r="L668" s="373"/>
      <c r="M668" s="374"/>
      <c r="N668" s="372"/>
      <c r="O668" s="375"/>
      <c r="P668" s="374"/>
      <c r="Q668" s="372"/>
      <c r="R668" s="375"/>
      <c r="S668" s="374"/>
      <c r="T668" s="372"/>
      <c r="U668" s="375"/>
      <c r="V668" s="374"/>
      <c r="W668" s="372"/>
      <c r="X668" s="375"/>
    </row>
    <row r="669" spans="2:24">
      <c r="B669" s="368"/>
      <c r="C669" s="369"/>
      <c r="D669" s="372"/>
      <c r="E669" s="372"/>
      <c r="F669" s="373"/>
      <c r="G669" s="374"/>
      <c r="H669" s="372"/>
      <c r="I669" s="373"/>
      <c r="J669" s="374"/>
      <c r="K669" s="372"/>
      <c r="L669" s="373"/>
      <c r="M669" s="374"/>
      <c r="N669" s="372"/>
      <c r="O669" s="375"/>
      <c r="P669" s="374"/>
      <c r="Q669" s="372"/>
      <c r="R669" s="375"/>
      <c r="S669" s="374"/>
      <c r="T669" s="372"/>
      <c r="U669" s="375"/>
      <c r="V669" s="374"/>
      <c r="W669" s="372"/>
      <c r="X669" s="375"/>
    </row>
    <row r="670" spans="2:24">
      <c r="B670" s="368"/>
      <c r="C670" s="369"/>
      <c r="D670" s="372"/>
      <c r="E670" s="372"/>
      <c r="F670" s="373"/>
      <c r="G670" s="374"/>
      <c r="H670" s="372"/>
      <c r="I670" s="373"/>
      <c r="J670" s="374"/>
      <c r="K670" s="372"/>
      <c r="L670" s="373"/>
      <c r="M670" s="374"/>
      <c r="N670" s="372"/>
      <c r="O670" s="375"/>
      <c r="P670" s="374"/>
      <c r="Q670" s="372"/>
      <c r="R670" s="375"/>
      <c r="S670" s="374"/>
      <c r="T670" s="372"/>
      <c r="U670" s="375"/>
      <c r="V670" s="374"/>
      <c r="W670" s="372"/>
      <c r="X670" s="375"/>
    </row>
    <row r="671" spans="2:24">
      <c r="B671" s="368"/>
      <c r="C671" s="369"/>
      <c r="D671" s="372"/>
      <c r="E671" s="372"/>
      <c r="F671" s="373"/>
      <c r="G671" s="374"/>
      <c r="H671" s="372"/>
      <c r="I671" s="373"/>
      <c r="J671" s="374"/>
      <c r="K671" s="372"/>
      <c r="L671" s="373"/>
      <c r="M671" s="374"/>
      <c r="N671" s="372"/>
      <c r="O671" s="375"/>
      <c r="P671" s="374"/>
      <c r="Q671" s="372"/>
      <c r="R671" s="375"/>
      <c r="S671" s="374"/>
      <c r="T671" s="372"/>
      <c r="U671" s="375"/>
      <c r="V671" s="374"/>
      <c r="W671" s="372"/>
      <c r="X671" s="375"/>
    </row>
    <row r="672" spans="2:24">
      <c r="B672" s="368"/>
      <c r="C672" s="369"/>
      <c r="D672" s="372"/>
      <c r="E672" s="372"/>
      <c r="F672" s="373"/>
      <c r="G672" s="374"/>
      <c r="H672" s="372"/>
      <c r="I672" s="373"/>
      <c r="J672" s="374"/>
      <c r="K672" s="372"/>
      <c r="L672" s="373"/>
      <c r="M672" s="374"/>
      <c r="N672" s="372"/>
      <c r="O672" s="375"/>
      <c r="P672" s="374"/>
      <c r="Q672" s="372"/>
      <c r="R672" s="375"/>
      <c r="S672" s="374"/>
      <c r="T672" s="372"/>
      <c r="U672" s="375"/>
      <c r="V672" s="374"/>
      <c r="W672" s="372"/>
      <c r="X672" s="375"/>
    </row>
    <row r="673" spans="2:24">
      <c r="B673" s="368"/>
      <c r="C673" s="369"/>
      <c r="D673" s="372"/>
      <c r="E673" s="372"/>
      <c r="F673" s="373"/>
      <c r="G673" s="374"/>
      <c r="H673" s="372"/>
      <c r="I673" s="373"/>
      <c r="J673" s="374"/>
      <c r="K673" s="372"/>
      <c r="L673" s="373"/>
      <c r="M673" s="374"/>
      <c r="N673" s="372"/>
      <c r="O673" s="375"/>
      <c r="P673" s="374"/>
      <c r="Q673" s="372"/>
      <c r="R673" s="375"/>
      <c r="S673" s="374"/>
      <c r="T673" s="372"/>
      <c r="U673" s="375"/>
      <c r="V673" s="374"/>
      <c r="W673" s="372"/>
      <c r="X673" s="375"/>
    </row>
    <row r="674" spans="2:24">
      <c r="B674" s="368"/>
      <c r="C674" s="369"/>
      <c r="D674" s="372"/>
      <c r="E674" s="372"/>
      <c r="F674" s="373"/>
      <c r="G674" s="374"/>
      <c r="H674" s="372"/>
      <c r="I674" s="373"/>
      <c r="J674" s="374"/>
      <c r="K674" s="372"/>
      <c r="L674" s="373"/>
      <c r="M674" s="374"/>
      <c r="N674" s="372"/>
      <c r="O674" s="375"/>
      <c r="P674" s="374"/>
      <c r="Q674" s="372"/>
      <c r="R674" s="375"/>
      <c r="S674" s="374"/>
      <c r="T674" s="372"/>
      <c r="U674" s="375"/>
      <c r="V674" s="374"/>
      <c r="W674" s="372"/>
      <c r="X674" s="375"/>
    </row>
    <row r="675" spans="2:24">
      <c r="B675" s="368"/>
      <c r="C675" s="369"/>
      <c r="D675" s="372"/>
      <c r="E675" s="372"/>
      <c r="F675" s="373"/>
      <c r="G675" s="374"/>
      <c r="H675" s="372"/>
      <c r="I675" s="373"/>
      <c r="J675" s="374"/>
      <c r="K675" s="372"/>
      <c r="L675" s="373"/>
      <c r="M675" s="374"/>
      <c r="N675" s="372"/>
      <c r="O675" s="375"/>
      <c r="P675" s="374"/>
      <c r="Q675" s="372"/>
      <c r="R675" s="375"/>
      <c r="S675" s="374"/>
      <c r="T675" s="372"/>
      <c r="U675" s="375"/>
      <c r="V675" s="374"/>
      <c r="W675" s="372"/>
      <c r="X675" s="375"/>
    </row>
    <row r="676" spans="2:24">
      <c r="B676" s="368"/>
      <c r="C676" s="369"/>
      <c r="D676" s="372"/>
      <c r="E676" s="372"/>
      <c r="F676" s="373"/>
      <c r="G676" s="374"/>
      <c r="H676" s="372"/>
      <c r="I676" s="373"/>
      <c r="J676" s="374"/>
      <c r="K676" s="372"/>
      <c r="L676" s="373"/>
      <c r="M676" s="374"/>
      <c r="N676" s="372"/>
      <c r="O676" s="375"/>
      <c r="P676" s="374"/>
      <c r="Q676" s="372"/>
      <c r="R676" s="375"/>
      <c r="S676" s="374"/>
      <c r="T676" s="372"/>
      <c r="U676" s="375"/>
      <c r="V676" s="374"/>
      <c r="W676" s="372"/>
      <c r="X676" s="375"/>
    </row>
    <row r="677" spans="2:24">
      <c r="B677" s="368"/>
      <c r="C677" s="369"/>
      <c r="D677" s="372"/>
      <c r="E677" s="372"/>
      <c r="F677" s="373"/>
      <c r="G677" s="374"/>
      <c r="H677" s="372"/>
      <c r="I677" s="373"/>
      <c r="J677" s="374"/>
      <c r="K677" s="372"/>
      <c r="L677" s="373"/>
      <c r="M677" s="374"/>
      <c r="N677" s="372"/>
      <c r="O677" s="375"/>
      <c r="P677" s="374"/>
      <c r="Q677" s="372"/>
      <c r="R677" s="375"/>
      <c r="S677" s="374"/>
      <c r="T677" s="372"/>
      <c r="U677" s="375"/>
      <c r="V677" s="374"/>
      <c r="W677" s="372"/>
      <c r="X677" s="375"/>
    </row>
    <row r="678" spans="2:24">
      <c r="B678" s="368"/>
      <c r="C678" s="369"/>
      <c r="D678" s="372"/>
      <c r="E678" s="372"/>
      <c r="F678" s="373"/>
      <c r="G678" s="374"/>
      <c r="H678" s="372"/>
      <c r="I678" s="373"/>
      <c r="J678" s="374"/>
      <c r="K678" s="372"/>
      <c r="L678" s="373"/>
      <c r="M678" s="374"/>
      <c r="N678" s="372"/>
      <c r="O678" s="375"/>
      <c r="P678" s="374"/>
      <c r="Q678" s="372"/>
      <c r="R678" s="375"/>
      <c r="S678" s="374"/>
      <c r="T678" s="372"/>
      <c r="U678" s="375"/>
      <c r="V678" s="374"/>
      <c r="W678" s="372"/>
      <c r="X678" s="375"/>
    </row>
    <row r="679" spans="2:24">
      <c r="B679" s="368"/>
      <c r="C679" s="369"/>
      <c r="D679" s="372"/>
      <c r="E679" s="372"/>
      <c r="F679" s="373"/>
      <c r="G679" s="374"/>
      <c r="H679" s="372"/>
      <c r="I679" s="373"/>
      <c r="J679" s="374"/>
      <c r="K679" s="372"/>
      <c r="L679" s="373"/>
      <c r="M679" s="374"/>
      <c r="N679" s="372"/>
      <c r="O679" s="375"/>
      <c r="P679" s="374"/>
      <c r="Q679" s="372"/>
      <c r="R679" s="375"/>
      <c r="S679" s="374"/>
      <c r="T679" s="372"/>
      <c r="U679" s="375"/>
      <c r="V679" s="374"/>
      <c r="W679" s="372"/>
      <c r="X679" s="375"/>
    </row>
    <row r="680" spans="2:24">
      <c r="B680" s="368"/>
      <c r="C680" s="369"/>
      <c r="D680" s="372"/>
      <c r="E680" s="372"/>
      <c r="F680" s="373"/>
      <c r="G680" s="374"/>
      <c r="H680" s="372"/>
      <c r="I680" s="373"/>
      <c r="J680" s="374"/>
      <c r="K680" s="372"/>
      <c r="L680" s="373"/>
      <c r="M680" s="374"/>
      <c r="N680" s="372"/>
      <c r="O680" s="375"/>
      <c r="P680" s="374"/>
      <c r="Q680" s="372"/>
      <c r="R680" s="375"/>
      <c r="S680" s="374"/>
      <c r="T680" s="372"/>
      <c r="U680" s="375"/>
      <c r="V680" s="374"/>
      <c r="W680" s="372"/>
      <c r="X680" s="375"/>
    </row>
    <row r="681" spans="2:24">
      <c r="B681" s="368"/>
      <c r="C681" s="369"/>
      <c r="D681" s="372"/>
      <c r="E681" s="372"/>
      <c r="F681" s="373"/>
      <c r="G681" s="374"/>
      <c r="H681" s="372"/>
      <c r="I681" s="373"/>
      <c r="J681" s="374"/>
      <c r="K681" s="372"/>
      <c r="L681" s="373"/>
      <c r="M681" s="374"/>
      <c r="N681" s="372"/>
      <c r="O681" s="375"/>
      <c r="P681" s="374"/>
      <c r="Q681" s="372"/>
      <c r="R681" s="375"/>
      <c r="S681" s="374"/>
      <c r="T681" s="372"/>
      <c r="U681" s="375"/>
      <c r="V681" s="374"/>
      <c r="W681" s="372"/>
      <c r="X681" s="375"/>
    </row>
    <row r="682" spans="2:24">
      <c r="B682" s="368"/>
      <c r="C682" s="369"/>
      <c r="D682" s="372"/>
      <c r="E682" s="372"/>
      <c r="F682" s="373"/>
      <c r="G682" s="374"/>
      <c r="H682" s="372"/>
      <c r="I682" s="373"/>
      <c r="J682" s="374"/>
      <c r="K682" s="372"/>
      <c r="L682" s="373"/>
      <c r="M682" s="374"/>
      <c r="N682" s="372"/>
      <c r="O682" s="375"/>
      <c r="P682" s="374"/>
      <c r="Q682" s="372"/>
      <c r="R682" s="375"/>
      <c r="S682" s="374"/>
      <c r="T682" s="372"/>
      <c r="U682" s="375"/>
      <c r="V682" s="374"/>
      <c r="W682" s="372"/>
      <c r="X682" s="375"/>
    </row>
    <row r="683" spans="2:24">
      <c r="B683" s="368"/>
      <c r="C683" s="369"/>
      <c r="D683" s="372"/>
      <c r="E683" s="372"/>
      <c r="F683" s="373"/>
      <c r="G683" s="374"/>
      <c r="H683" s="372"/>
      <c r="I683" s="373"/>
      <c r="J683" s="374"/>
      <c r="K683" s="372"/>
      <c r="L683" s="373"/>
      <c r="M683" s="374"/>
      <c r="N683" s="372"/>
      <c r="O683" s="375"/>
      <c r="P683" s="374"/>
      <c r="Q683" s="372"/>
      <c r="R683" s="375"/>
      <c r="S683" s="374"/>
      <c r="T683" s="372"/>
      <c r="U683" s="375"/>
      <c r="V683" s="374"/>
      <c r="W683" s="372"/>
      <c r="X683" s="375"/>
    </row>
    <row r="684" spans="2:24">
      <c r="B684" s="368"/>
      <c r="C684" s="369"/>
      <c r="D684" s="372"/>
      <c r="E684" s="372"/>
      <c r="F684" s="373"/>
      <c r="G684" s="374"/>
      <c r="H684" s="372"/>
      <c r="I684" s="373"/>
      <c r="J684" s="374"/>
      <c r="K684" s="372"/>
      <c r="L684" s="373"/>
      <c r="M684" s="374"/>
      <c r="N684" s="372"/>
      <c r="O684" s="375"/>
      <c r="P684" s="374"/>
      <c r="Q684" s="372"/>
      <c r="R684" s="375"/>
      <c r="S684" s="374"/>
      <c r="T684" s="372"/>
      <c r="U684" s="375"/>
      <c r="V684" s="374"/>
      <c r="W684" s="372"/>
      <c r="X684" s="375"/>
    </row>
    <row r="685" spans="2:24">
      <c r="B685" s="368"/>
      <c r="C685" s="369"/>
      <c r="D685" s="372"/>
      <c r="E685" s="372"/>
      <c r="F685" s="373"/>
      <c r="G685" s="374"/>
      <c r="H685" s="372"/>
      <c r="I685" s="373"/>
      <c r="J685" s="374"/>
      <c r="K685" s="372"/>
      <c r="L685" s="373"/>
      <c r="M685" s="374"/>
      <c r="N685" s="372"/>
      <c r="O685" s="375"/>
      <c r="P685" s="374"/>
      <c r="Q685" s="372"/>
      <c r="R685" s="375"/>
      <c r="S685" s="374"/>
      <c r="T685" s="372"/>
      <c r="U685" s="375"/>
      <c r="V685" s="374"/>
      <c r="W685" s="372"/>
      <c r="X685" s="375"/>
    </row>
    <row r="686" spans="2:24">
      <c r="B686" s="368"/>
      <c r="C686" s="369"/>
      <c r="D686" s="372"/>
      <c r="E686" s="372"/>
      <c r="F686" s="373"/>
      <c r="G686" s="374"/>
      <c r="H686" s="372"/>
      <c r="I686" s="373"/>
      <c r="J686" s="374"/>
      <c r="K686" s="372"/>
      <c r="L686" s="373"/>
      <c r="M686" s="374"/>
      <c r="N686" s="372"/>
      <c r="O686" s="375"/>
      <c r="P686" s="374"/>
      <c r="Q686" s="372"/>
      <c r="R686" s="375"/>
      <c r="S686" s="374"/>
      <c r="T686" s="372"/>
      <c r="U686" s="375"/>
      <c r="V686" s="374"/>
      <c r="W686" s="372"/>
      <c r="X686" s="375"/>
    </row>
    <row r="687" spans="2:24">
      <c r="B687" s="368"/>
      <c r="C687" s="369"/>
      <c r="D687" s="372"/>
      <c r="E687" s="372"/>
      <c r="F687" s="373"/>
      <c r="G687" s="374"/>
      <c r="H687" s="372"/>
      <c r="I687" s="373"/>
      <c r="J687" s="374"/>
      <c r="K687" s="372"/>
      <c r="L687" s="373"/>
      <c r="M687" s="374"/>
      <c r="N687" s="372"/>
      <c r="O687" s="375"/>
      <c r="P687" s="374"/>
      <c r="Q687" s="372"/>
      <c r="R687" s="375"/>
      <c r="S687" s="374"/>
      <c r="T687" s="372"/>
      <c r="U687" s="375"/>
      <c r="V687" s="374"/>
      <c r="W687" s="372"/>
      <c r="X687" s="375"/>
    </row>
    <row r="688" spans="2:24">
      <c r="B688" s="368"/>
      <c r="C688" s="369"/>
      <c r="D688" s="372"/>
      <c r="E688" s="372"/>
      <c r="F688" s="373"/>
      <c r="G688" s="374"/>
      <c r="H688" s="372"/>
      <c r="I688" s="373"/>
      <c r="J688" s="374"/>
      <c r="K688" s="372"/>
      <c r="L688" s="373"/>
      <c r="M688" s="374"/>
      <c r="N688" s="372"/>
      <c r="O688" s="375"/>
      <c r="P688" s="374"/>
      <c r="Q688" s="372"/>
      <c r="R688" s="375"/>
      <c r="S688" s="374"/>
      <c r="T688" s="372"/>
      <c r="U688" s="375"/>
      <c r="V688" s="374"/>
      <c r="W688" s="372"/>
      <c r="X688" s="375"/>
    </row>
    <row r="689" spans="2:24">
      <c r="B689" s="368"/>
      <c r="C689" s="369"/>
      <c r="D689" s="372"/>
      <c r="E689" s="372"/>
      <c r="F689" s="373"/>
      <c r="G689" s="374"/>
      <c r="H689" s="372"/>
      <c r="I689" s="373"/>
      <c r="J689" s="374"/>
      <c r="K689" s="372"/>
      <c r="L689" s="373"/>
      <c r="M689" s="374"/>
      <c r="N689" s="372"/>
      <c r="O689" s="375"/>
      <c r="P689" s="374"/>
      <c r="Q689" s="372"/>
      <c r="R689" s="375"/>
      <c r="S689" s="374"/>
      <c r="T689" s="372"/>
      <c r="U689" s="375"/>
      <c r="V689" s="374"/>
      <c r="W689" s="372"/>
      <c r="X689" s="375"/>
    </row>
    <row r="690" spans="2:24">
      <c r="B690" s="368"/>
      <c r="C690" s="369"/>
      <c r="D690" s="372"/>
      <c r="E690" s="372"/>
      <c r="F690" s="373"/>
      <c r="G690" s="374"/>
      <c r="H690" s="372"/>
      <c r="I690" s="373"/>
      <c r="J690" s="374"/>
      <c r="K690" s="372"/>
      <c r="L690" s="373"/>
      <c r="M690" s="374"/>
      <c r="N690" s="372"/>
      <c r="O690" s="375"/>
      <c r="P690" s="374"/>
      <c r="Q690" s="372"/>
      <c r="R690" s="375"/>
      <c r="S690" s="374"/>
      <c r="T690" s="372"/>
      <c r="U690" s="375"/>
      <c r="V690" s="374"/>
      <c r="W690" s="372"/>
      <c r="X690" s="375"/>
    </row>
    <row r="691" spans="2:24">
      <c r="B691" s="368"/>
      <c r="C691" s="369"/>
      <c r="D691" s="372"/>
      <c r="E691" s="372"/>
      <c r="F691" s="373"/>
      <c r="G691" s="374"/>
      <c r="H691" s="372"/>
      <c r="I691" s="373"/>
      <c r="J691" s="374"/>
      <c r="K691" s="372"/>
      <c r="L691" s="373"/>
      <c r="M691" s="374"/>
      <c r="N691" s="372"/>
      <c r="O691" s="375"/>
      <c r="P691" s="374"/>
      <c r="Q691" s="372"/>
      <c r="R691" s="375"/>
      <c r="S691" s="374"/>
      <c r="T691" s="372"/>
      <c r="U691" s="375"/>
      <c r="V691" s="374"/>
      <c r="W691" s="372"/>
      <c r="X691" s="375"/>
    </row>
    <row r="692" spans="2:24">
      <c r="B692" s="368"/>
      <c r="C692" s="369"/>
      <c r="D692" s="372"/>
      <c r="E692" s="372"/>
      <c r="F692" s="373"/>
      <c r="G692" s="374"/>
      <c r="H692" s="372"/>
      <c r="I692" s="373"/>
      <c r="J692" s="374"/>
      <c r="K692" s="372"/>
      <c r="L692" s="373"/>
      <c r="M692" s="374"/>
      <c r="N692" s="372"/>
      <c r="O692" s="375"/>
      <c r="P692" s="374"/>
      <c r="Q692" s="372"/>
      <c r="R692" s="375"/>
      <c r="S692" s="374"/>
      <c r="T692" s="372"/>
      <c r="U692" s="375"/>
      <c r="V692" s="374"/>
      <c r="W692" s="372"/>
      <c r="X692" s="375"/>
    </row>
    <row r="693" spans="2:24">
      <c r="B693" s="368"/>
      <c r="C693" s="369"/>
      <c r="D693" s="372"/>
      <c r="E693" s="372"/>
      <c r="F693" s="373"/>
      <c r="G693" s="374"/>
      <c r="H693" s="372"/>
      <c r="I693" s="373"/>
      <c r="J693" s="374"/>
      <c r="K693" s="372"/>
      <c r="L693" s="373"/>
      <c r="M693" s="374"/>
      <c r="N693" s="372"/>
      <c r="O693" s="375"/>
      <c r="P693" s="374"/>
      <c r="Q693" s="372"/>
      <c r="R693" s="375"/>
      <c r="S693" s="374"/>
      <c r="T693" s="372"/>
      <c r="U693" s="375"/>
      <c r="V693" s="374"/>
      <c r="W693" s="372"/>
      <c r="X693" s="375"/>
    </row>
    <row r="694" spans="2:24">
      <c r="B694" s="368"/>
      <c r="C694" s="369"/>
      <c r="D694" s="372"/>
      <c r="E694" s="372"/>
      <c r="F694" s="373"/>
      <c r="G694" s="374"/>
      <c r="H694" s="372"/>
      <c r="I694" s="373"/>
      <c r="J694" s="374"/>
      <c r="K694" s="372"/>
      <c r="L694" s="373"/>
      <c r="M694" s="374"/>
      <c r="N694" s="372"/>
      <c r="O694" s="375"/>
      <c r="P694" s="374"/>
      <c r="Q694" s="372"/>
      <c r="R694" s="375"/>
      <c r="S694" s="374"/>
      <c r="T694" s="372"/>
      <c r="U694" s="375"/>
      <c r="V694" s="374"/>
      <c r="W694" s="372"/>
      <c r="X694" s="375"/>
    </row>
    <row r="695" spans="2:24">
      <c r="B695" s="368"/>
      <c r="C695" s="369"/>
      <c r="D695" s="372"/>
      <c r="E695" s="372"/>
      <c r="F695" s="373"/>
      <c r="G695" s="374"/>
      <c r="H695" s="372"/>
      <c r="I695" s="373"/>
      <c r="J695" s="374"/>
      <c r="K695" s="372"/>
      <c r="L695" s="373"/>
      <c r="M695" s="374"/>
      <c r="N695" s="372"/>
      <c r="O695" s="375"/>
      <c r="P695" s="374"/>
      <c r="Q695" s="372"/>
      <c r="R695" s="375"/>
      <c r="S695" s="374"/>
      <c r="T695" s="372"/>
      <c r="U695" s="375"/>
      <c r="V695" s="374"/>
      <c r="W695" s="372"/>
      <c r="X695" s="375"/>
    </row>
    <row r="696" spans="2:24">
      <c r="B696" s="368"/>
      <c r="C696" s="369"/>
      <c r="D696" s="372"/>
      <c r="E696" s="372"/>
      <c r="F696" s="373"/>
      <c r="G696" s="374"/>
      <c r="H696" s="372"/>
      <c r="I696" s="373"/>
      <c r="J696" s="374"/>
      <c r="K696" s="372"/>
      <c r="L696" s="373"/>
      <c r="M696" s="374"/>
      <c r="N696" s="372"/>
      <c r="O696" s="375"/>
      <c r="P696" s="374"/>
      <c r="Q696" s="372"/>
      <c r="R696" s="375"/>
      <c r="S696" s="374"/>
      <c r="T696" s="372"/>
      <c r="U696" s="375"/>
      <c r="V696" s="374"/>
      <c r="W696" s="372"/>
      <c r="X696" s="375"/>
    </row>
    <row r="697" spans="2:24">
      <c r="B697" s="368"/>
      <c r="C697" s="369"/>
      <c r="D697" s="372"/>
      <c r="E697" s="372"/>
      <c r="F697" s="373"/>
      <c r="G697" s="374"/>
      <c r="H697" s="372"/>
      <c r="I697" s="373"/>
      <c r="J697" s="374"/>
      <c r="K697" s="372"/>
      <c r="L697" s="373"/>
      <c r="M697" s="374"/>
      <c r="N697" s="372"/>
      <c r="O697" s="375"/>
      <c r="P697" s="374"/>
      <c r="Q697" s="372"/>
      <c r="R697" s="375"/>
      <c r="S697" s="374"/>
      <c r="T697" s="372"/>
      <c r="U697" s="375"/>
      <c r="V697" s="374"/>
      <c r="W697" s="372"/>
      <c r="X697" s="375"/>
    </row>
    <row r="698" spans="2:24">
      <c r="B698" s="368"/>
      <c r="C698" s="369"/>
      <c r="D698" s="372"/>
      <c r="E698" s="372"/>
      <c r="F698" s="373"/>
      <c r="G698" s="374"/>
      <c r="H698" s="372"/>
      <c r="I698" s="373"/>
      <c r="J698" s="374"/>
      <c r="K698" s="372"/>
      <c r="L698" s="373"/>
      <c r="M698" s="374"/>
      <c r="N698" s="372"/>
      <c r="O698" s="375"/>
      <c r="P698" s="374"/>
      <c r="Q698" s="372"/>
      <c r="R698" s="375"/>
      <c r="S698" s="374"/>
      <c r="T698" s="372"/>
      <c r="U698" s="375"/>
      <c r="V698" s="374"/>
      <c r="W698" s="372"/>
      <c r="X698" s="375"/>
    </row>
    <row r="699" spans="2:24">
      <c r="B699" s="368"/>
      <c r="C699" s="369"/>
      <c r="D699" s="372"/>
      <c r="E699" s="372"/>
      <c r="F699" s="373"/>
      <c r="G699" s="374"/>
      <c r="H699" s="372"/>
      <c r="I699" s="373"/>
      <c r="J699" s="374"/>
      <c r="K699" s="372"/>
      <c r="L699" s="373"/>
      <c r="M699" s="374"/>
      <c r="N699" s="372"/>
      <c r="O699" s="375"/>
      <c r="P699" s="374"/>
      <c r="Q699" s="372"/>
      <c r="R699" s="375"/>
      <c r="S699" s="374"/>
      <c r="T699" s="372"/>
      <c r="U699" s="375"/>
      <c r="V699" s="374"/>
      <c r="W699" s="372"/>
      <c r="X699" s="375"/>
    </row>
    <row r="700" spans="2:24">
      <c r="B700" s="368"/>
      <c r="C700" s="369"/>
      <c r="D700" s="372"/>
      <c r="E700" s="372"/>
      <c r="F700" s="373"/>
      <c r="G700" s="374"/>
      <c r="H700" s="372"/>
      <c r="I700" s="373"/>
      <c r="J700" s="374"/>
      <c r="K700" s="372"/>
      <c r="L700" s="373"/>
      <c r="M700" s="374"/>
      <c r="N700" s="372"/>
      <c r="O700" s="375"/>
      <c r="P700" s="374"/>
      <c r="Q700" s="372"/>
      <c r="R700" s="375"/>
      <c r="S700" s="374"/>
      <c r="T700" s="372"/>
      <c r="U700" s="375"/>
      <c r="V700" s="374"/>
      <c r="W700" s="372"/>
      <c r="X700" s="375"/>
    </row>
    <row r="701" spans="2:24">
      <c r="B701" s="368"/>
      <c r="C701" s="369"/>
      <c r="D701" s="372"/>
      <c r="E701" s="372"/>
      <c r="F701" s="373"/>
      <c r="G701" s="374"/>
      <c r="H701" s="372"/>
      <c r="I701" s="373"/>
      <c r="J701" s="374"/>
      <c r="K701" s="372"/>
      <c r="L701" s="373"/>
      <c r="M701" s="374"/>
      <c r="N701" s="372"/>
      <c r="O701" s="375"/>
      <c r="P701" s="374"/>
      <c r="Q701" s="372"/>
      <c r="R701" s="375"/>
      <c r="S701" s="374"/>
      <c r="T701" s="372"/>
      <c r="U701" s="375"/>
      <c r="V701" s="374"/>
      <c r="W701" s="372"/>
      <c r="X701" s="375"/>
    </row>
    <row r="702" spans="2:24">
      <c r="B702" s="368"/>
      <c r="C702" s="369"/>
      <c r="D702" s="372"/>
      <c r="E702" s="372"/>
      <c r="F702" s="373"/>
      <c r="G702" s="374"/>
      <c r="H702" s="372"/>
      <c r="I702" s="373"/>
      <c r="J702" s="374"/>
      <c r="K702" s="372"/>
      <c r="L702" s="373"/>
      <c r="M702" s="374"/>
      <c r="N702" s="372"/>
      <c r="O702" s="375"/>
      <c r="P702" s="374"/>
      <c r="Q702" s="372"/>
      <c r="R702" s="375"/>
      <c r="S702" s="374"/>
      <c r="T702" s="372"/>
      <c r="U702" s="375"/>
      <c r="V702" s="374"/>
      <c r="W702" s="372"/>
      <c r="X702" s="375"/>
    </row>
    <row r="703" spans="2:24">
      <c r="B703" s="368"/>
      <c r="C703" s="369"/>
      <c r="D703" s="372"/>
      <c r="E703" s="372"/>
      <c r="F703" s="373"/>
      <c r="G703" s="374"/>
      <c r="H703" s="372"/>
      <c r="I703" s="373"/>
      <c r="J703" s="374"/>
      <c r="K703" s="372"/>
      <c r="L703" s="373"/>
      <c r="M703" s="374"/>
      <c r="N703" s="372"/>
      <c r="O703" s="375"/>
      <c r="P703" s="374"/>
      <c r="Q703" s="372"/>
      <c r="R703" s="375"/>
      <c r="S703" s="374"/>
      <c r="T703" s="372"/>
      <c r="U703" s="375"/>
      <c r="V703" s="374"/>
      <c r="W703" s="372"/>
      <c r="X703" s="375"/>
    </row>
    <row r="704" spans="2:24">
      <c r="B704" s="368"/>
      <c r="C704" s="369"/>
      <c r="D704" s="372"/>
      <c r="E704" s="372"/>
      <c r="F704" s="373"/>
      <c r="G704" s="374"/>
      <c r="H704" s="372"/>
      <c r="I704" s="373"/>
      <c r="J704" s="374"/>
      <c r="K704" s="372"/>
      <c r="L704" s="373"/>
      <c r="M704" s="374"/>
      <c r="N704" s="372"/>
      <c r="O704" s="375"/>
      <c r="P704" s="374"/>
      <c r="Q704" s="372"/>
      <c r="R704" s="375"/>
      <c r="S704" s="374"/>
      <c r="T704" s="372"/>
      <c r="U704" s="375"/>
      <c r="V704" s="374"/>
      <c r="W704" s="372"/>
      <c r="X704" s="375"/>
    </row>
    <row r="705" spans="2:24">
      <c r="B705" s="368"/>
      <c r="C705" s="369"/>
      <c r="D705" s="372"/>
      <c r="E705" s="372"/>
      <c r="F705" s="373"/>
      <c r="G705" s="374"/>
      <c r="H705" s="372"/>
      <c r="I705" s="373"/>
      <c r="J705" s="374"/>
      <c r="K705" s="372"/>
      <c r="L705" s="373"/>
      <c r="M705" s="374"/>
      <c r="N705" s="372"/>
      <c r="O705" s="375"/>
      <c r="P705" s="374"/>
      <c r="Q705" s="372"/>
      <c r="R705" s="375"/>
      <c r="S705" s="374"/>
      <c r="T705" s="372"/>
      <c r="U705" s="375"/>
      <c r="V705" s="374"/>
      <c r="W705" s="372"/>
      <c r="X705" s="375"/>
    </row>
    <row r="706" spans="2:24">
      <c r="B706" s="368"/>
      <c r="C706" s="369"/>
      <c r="D706" s="372"/>
      <c r="E706" s="372"/>
      <c r="F706" s="373"/>
      <c r="G706" s="374"/>
      <c r="H706" s="372"/>
      <c r="I706" s="373"/>
      <c r="J706" s="374"/>
      <c r="K706" s="372"/>
      <c r="L706" s="373"/>
      <c r="M706" s="374"/>
      <c r="N706" s="372"/>
      <c r="O706" s="375"/>
      <c r="P706" s="374"/>
      <c r="Q706" s="372"/>
      <c r="R706" s="375"/>
      <c r="S706" s="374"/>
      <c r="T706" s="372"/>
      <c r="U706" s="375"/>
      <c r="V706" s="374"/>
      <c r="W706" s="372"/>
      <c r="X706" s="375"/>
    </row>
    <row r="707" spans="2:24">
      <c r="B707" s="368"/>
      <c r="C707" s="369"/>
      <c r="D707" s="372"/>
      <c r="E707" s="372"/>
      <c r="F707" s="373"/>
      <c r="G707" s="374"/>
      <c r="H707" s="372"/>
      <c r="I707" s="373"/>
      <c r="J707" s="374"/>
      <c r="K707" s="372"/>
      <c r="L707" s="373"/>
      <c r="M707" s="374"/>
      <c r="N707" s="372"/>
      <c r="O707" s="375"/>
      <c r="P707" s="374"/>
      <c r="Q707" s="372"/>
      <c r="R707" s="375"/>
      <c r="S707" s="374"/>
      <c r="T707" s="372"/>
      <c r="U707" s="375"/>
      <c r="V707" s="374"/>
      <c r="W707" s="372"/>
      <c r="X707" s="375"/>
    </row>
    <row r="708" spans="2:24">
      <c r="B708" s="368"/>
      <c r="C708" s="369"/>
      <c r="D708" s="372"/>
      <c r="E708" s="372"/>
      <c r="F708" s="373"/>
      <c r="G708" s="374"/>
      <c r="H708" s="372"/>
      <c r="I708" s="373"/>
      <c r="J708" s="374"/>
      <c r="K708" s="372"/>
      <c r="L708" s="373"/>
      <c r="M708" s="374"/>
      <c r="N708" s="372"/>
      <c r="O708" s="375"/>
      <c r="P708" s="374"/>
      <c r="Q708" s="372"/>
      <c r="R708" s="375"/>
      <c r="S708" s="374"/>
      <c r="T708" s="372"/>
      <c r="U708" s="375"/>
      <c r="V708" s="374"/>
      <c r="W708" s="372"/>
      <c r="X708" s="375"/>
    </row>
    <row r="709" spans="2:24">
      <c r="B709" s="368"/>
      <c r="C709" s="369"/>
      <c r="D709" s="372"/>
      <c r="E709" s="372"/>
      <c r="F709" s="373"/>
      <c r="G709" s="374"/>
      <c r="H709" s="372"/>
      <c r="I709" s="373"/>
      <c r="J709" s="374"/>
      <c r="K709" s="372"/>
      <c r="L709" s="373"/>
      <c r="M709" s="374"/>
      <c r="N709" s="372"/>
      <c r="O709" s="375"/>
      <c r="P709" s="374"/>
      <c r="Q709" s="372"/>
      <c r="R709" s="375"/>
      <c r="S709" s="374"/>
      <c r="T709" s="372"/>
      <c r="U709" s="375"/>
      <c r="V709" s="374"/>
      <c r="W709" s="372"/>
      <c r="X709" s="375"/>
    </row>
    <row r="710" spans="2:24">
      <c r="B710" s="368"/>
      <c r="C710" s="369"/>
      <c r="D710" s="372"/>
      <c r="E710" s="372"/>
      <c r="F710" s="373"/>
      <c r="G710" s="374"/>
      <c r="H710" s="372"/>
      <c r="I710" s="373"/>
      <c r="J710" s="374"/>
      <c r="K710" s="372"/>
      <c r="L710" s="373"/>
      <c r="M710" s="374"/>
      <c r="N710" s="372"/>
      <c r="O710" s="375"/>
      <c r="P710" s="374"/>
      <c r="Q710" s="372"/>
      <c r="R710" s="375"/>
      <c r="S710" s="374"/>
      <c r="T710" s="372"/>
      <c r="U710" s="375"/>
      <c r="V710" s="374"/>
      <c r="W710" s="372"/>
      <c r="X710" s="375"/>
    </row>
    <row r="711" spans="2:24">
      <c r="B711" s="368"/>
      <c r="C711" s="369"/>
      <c r="D711" s="372"/>
      <c r="E711" s="372"/>
      <c r="F711" s="373"/>
      <c r="G711" s="374"/>
      <c r="H711" s="372"/>
      <c r="I711" s="373"/>
      <c r="J711" s="374"/>
      <c r="K711" s="372"/>
      <c r="L711" s="373"/>
      <c r="M711" s="374"/>
      <c r="N711" s="372"/>
      <c r="O711" s="375"/>
      <c r="P711" s="374"/>
      <c r="Q711" s="372"/>
      <c r="R711" s="375"/>
      <c r="S711" s="374"/>
      <c r="T711" s="372"/>
      <c r="U711" s="375"/>
      <c r="V711" s="374"/>
      <c r="W711" s="372"/>
      <c r="X711" s="375"/>
    </row>
    <row r="712" spans="2:24">
      <c r="B712" s="368"/>
      <c r="C712" s="369"/>
      <c r="D712" s="372"/>
      <c r="E712" s="372"/>
      <c r="F712" s="373"/>
      <c r="G712" s="374"/>
      <c r="H712" s="372"/>
      <c r="I712" s="373"/>
      <c r="J712" s="374"/>
      <c r="K712" s="372"/>
      <c r="L712" s="373"/>
      <c r="M712" s="374"/>
      <c r="N712" s="372"/>
      <c r="O712" s="375"/>
      <c r="P712" s="374"/>
      <c r="Q712" s="372"/>
      <c r="R712" s="375"/>
      <c r="S712" s="374"/>
      <c r="T712" s="372"/>
      <c r="U712" s="375"/>
      <c r="V712" s="374"/>
      <c r="W712" s="372"/>
      <c r="X712" s="375"/>
    </row>
    <row r="713" spans="2:24">
      <c r="B713" s="368"/>
      <c r="C713" s="369"/>
      <c r="D713" s="372"/>
      <c r="E713" s="372"/>
      <c r="F713" s="373"/>
      <c r="G713" s="374"/>
      <c r="H713" s="372"/>
      <c r="I713" s="373"/>
      <c r="J713" s="374"/>
      <c r="K713" s="372"/>
      <c r="L713" s="373"/>
      <c r="M713" s="374"/>
      <c r="N713" s="372"/>
      <c r="O713" s="375"/>
      <c r="P713" s="374"/>
      <c r="Q713" s="372"/>
      <c r="R713" s="375"/>
      <c r="S713" s="374"/>
      <c r="T713" s="372"/>
      <c r="U713" s="375"/>
      <c r="V713" s="374"/>
      <c r="W713" s="372"/>
      <c r="X713" s="375"/>
    </row>
    <row r="714" spans="2:24">
      <c r="B714" s="368"/>
      <c r="C714" s="369"/>
      <c r="D714" s="372"/>
      <c r="E714" s="372"/>
      <c r="F714" s="373"/>
      <c r="G714" s="374"/>
      <c r="H714" s="372"/>
      <c r="I714" s="373"/>
      <c r="J714" s="374"/>
      <c r="K714" s="372"/>
      <c r="L714" s="373"/>
      <c r="M714" s="374"/>
      <c r="N714" s="372"/>
      <c r="O714" s="375"/>
      <c r="P714" s="374"/>
      <c r="Q714" s="372"/>
      <c r="R714" s="375"/>
      <c r="S714" s="374"/>
      <c r="T714" s="372"/>
      <c r="U714" s="375"/>
      <c r="V714" s="374"/>
      <c r="W714" s="372"/>
      <c r="X714" s="375"/>
    </row>
    <row r="715" spans="2:24">
      <c r="B715" s="368"/>
      <c r="C715" s="369"/>
      <c r="D715" s="372"/>
      <c r="E715" s="372"/>
      <c r="F715" s="373"/>
      <c r="G715" s="374"/>
      <c r="H715" s="372"/>
      <c r="I715" s="373"/>
      <c r="J715" s="374"/>
      <c r="K715" s="372"/>
      <c r="L715" s="373"/>
      <c r="M715" s="374"/>
      <c r="N715" s="372"/>
      <c r="O715" s="375"/>
      <c r="P715" s="374"/>
      <c r="Q715" s="372"/>
      <c r="R715" s="375"/>
      <c r="S715" s="374"/>
      <c r="T715" s="372"/>
      <c r="U715" s="375"/>
      <c r="V715" s="374"/>
      <c r="W715" s="372"/>
      <c r="X715" s="375"/>
    </row>
    <row r="716" spans="2:24">
      <c r="B716" s="368"/>
      <c r="C716" s="369"/>
      <c r="D716" s="372"/>
      <c r="E716" s="372"/>
      <c r="F716" s="373"/>
      <c r="G716" s="374"/>
      <c r="H716" s="372"/>
      <c r="I716" s="373"/>
      <c r="J716" s="374"/>
      <c r="K716" s="372"/>
      <c r="L716" s="373"/>
      <c r="M716" s="374"/>
      <c r="N716" s="372"/>
      <c r="O716" s="375"/>
      <c r="P716" s="374"/>
      <c r="Q716" s="372"/>
      <c r="R716" s="375"/>
      <c r="S716" s="374"/>
      <c r="T716" s="372"/>
      <c r="U716" s="375"/>
      <c r="V716" s="374"/>
      <c r="W716" s="372"/>
      <c r="X716" s="375"/>
    </row>
    <row r="717" spans="2:24">
      <c r="B717" s="368"/>
      <c r="C717" s="369"/>
      <c r="D717" s="372"/>
      <c r="E717" s="372"/>
      <c r="F717" s="373"/>
      <c r="G717" s="374"/>
      <c r="H717" s="372"/>
      <c r="I717" s="373"/>
      <c r="J717" s="374"/>
      <c r="K717" s="372"/>
      <c r="L717" s="373"/>
      <c r="M717" s="374"/>
      <c r="N717" s="372"/>
      <c r="O717" s="375"/>
      <c r="P717" s="374"/>
      <c r="Q717" s="372"/>
      <c r="R717" s="375"/>
      <c r="S717" s="374"/>
      <c r="T717" s="372"/>
      <c r="U717" s="375"/>
      <c r="V717" s="374"/>
      <c r="W717" s="372"/>
      <c r="X717" s="375"/>
    </row>
    <row r="718" spans="2:24">
      <c r="B718" s="368"/>
      <c r="C718" s="369"/>
      <c r="D718" s="372"/>
      <c r="E718" s="372"/>
      <c r="F718" s="373"/>
      <c r="G718" s="374"/>
      <c r="H718" s="372"/>
      <c r="I718" s="373"/>
      <c r="J718" s="374"/>
      <c r="K718" s="372"/>
      <c r="L718" s="373"/>
      <c r="M718" s="374"/>
      <c r="N718" s="372"/>
      <c r="O718" s="375"/>
      <c r="P718" s="374"/>
      <c r="Q718" s="372"/>
      <c r="R718" s="375"/>
      <c r="S718" s="374"/>
      <c r="T718" s="372"/>
      <c r="U718" s="375"/>
      <c r="V718" s="374"/>
      <c r="W718" s="372"/>
      <c r="X718" s="375"/>
    </row>
    <row r="719" spans="2:24">
      <c r="B719" s="368"/>
      <c r="C719" s="369"/>
      <c r="D719" s="372"/>
      <c r="E719" s="372"/>
      <c r="F719" s="373"/>
      <c r="G719" s="374"/>
      <c r="H719" s="372"/>
      <c r="I719" s="373"/>
      <c r="J719" s="374"/>
      <c r="K719" s="372"/>
      <c r="L719" s="373"/>
      <c r="M719" s="374"/>
      <c r="N719" s="372"/>
      <c r="O719" s="375"/>
      <c r="P719" s="374"/>
      <c r="Q719" s="372"/>
      <c r="R719" s="375"/>
      <c r="S719" s="374"/>
      <c r="T719" s="372"/>
      <c r="U719" s="375"/>
      <c r="V719" s="374"/>
      <c r="W719" s="372"/>
      <c r="X719" s="375"/>
    </row>
    <row r="720" spans="2:24">
      <c r="B720" s="368"/>
      <c r="C720" s="369"/>
      <c r="D720" s="372"/>
      <c r="E720" s="372"/>
      <c r="F720" s="373"/>
      <c r="G720" s="374"/>
      <c r="H720" s="372"/>
      <c r="I720" s="373"/>
      <c r="J720" s="374"/>
      <c r="K720" s="372"/>
      <c r="L720" s="373"/>
      <c r="M720" s="374"/>
      <c r="N720" s="372"/>
      <c r="O720" s="375"/>
      <c r="P720" s="374"/>
      <c r="Q720" s="372"/>
      <c r="R720" s="375"/>
      <c r="S720" s="374"/>
      <c r="T720" s="372"/>
      <c r="U720" s="375"/>
      <c r="V720" s="374"/>
      <c r="W720" s="372"/>
      <c r="X720" s="375"/>
    </row>
    <row r="721" spans="2:24">
      <c r="B721" s="368"/>
      <c r="C721" s="369"/>
      <c r="D721" s="372"/>
      <c r="E721" s="372"/>
      <c r="F721" s="373"/>
      <c r="G721" s="374"/>
      <c r="H721" s="372"/>
      <c r="I721" s="373"/>
      <c r="J721" s="374"/>
      <c r="K721" s="372"/>
      <c r="L721" s="373"/>
      <c r="M721" s="374"/>
      <c r="N721" s="372"/>
      <c r="O721" s="375"/>
      <c r="P721" s="374"/>
      <c r="Q721" s="372"/>
      <c r="R721" s="375"/>
      <c r="S721" s="374"/>
      <c r="T721" s="372"/>
      <c r="U721" s="375"/>
      <c r="V721" s="374"/>
      <c r="W721" s="372"/>
      <c r="X721" s="375"/>
    </row>
    <row r="722" spans="2:24">
      <c r="B722" s="368"/>
      <c r="C722" s="369"/>
      <c r="D722" s="372"/>
      <c r="E722" s="372"/>
      <c r="F722" s="373"/>
      <c r="G722" s="374"/>
      <c r="H722" s="372"/>
      <c r="I722" s="373"/>
      <c r="J722" s="374"/>
      <c r="K722" s="372"/>
      <c r="L722" s="373"/>
      <c r="M722" s="374"/>
      <c r="N722" s="372"/>
      <c r="O722" s="375"/>
      <c r="P722" s="374"/>
      <c r="Q722" s="372"/>
      <c r="R722" s="375"/>
      <c r="S722" s="374"/>
      <c r="T722" s="372"/>
      <c r="U722" s="375"/>
      <c r="V722" s="374"/>
      <c r="W722" s="372"/>
      <c r="X722" s="375"/>
    </row>
    <row r="723" spans="2:24">
      <c r="B723" s="368"/>
      <c r="C723" s="369"/>
      <c r="D723" s="372"/>
      <c r="E723" s="372"/>
      <c r="F723" s="373"/>
      <c r="G723" s="374"/>
      <c r="H723" s="372"/>
      <c r="I723" s="373"/>
      <c r="J723" s="374"/>
      <c r="K723" s="372"/>
      <c r="L723" s="373"/>
      <c r="M723" s="374"/>
      <c r="N723" s="372"/>
      <c r="O723" s="375"/>
      <c r="P723" s="374"/>
      <c r="Q723" s="372"/>
      <c r="R723" s="375"/>
      <c r="S723" s="374"/>
      <c r="T723" s="372"/>
      <c r="U723" s="375"/>
      <c r="V723" s="374"/>
      <c r="W723" s="372"/>
      <c r="X723" s="375"/>
    </row>
    <row r="724" spans="2:24">
      <c r="B724" s="368"/>
      <c r="C724" s="369"/>
      <c r="D724" s="372"/>
      <c r="E724" s="372"/>
      <c r="F724" s="373"/>
      <c r="G724" s="374"/>
      <c r="H724" s="372"/>
      <c r="I724" s="373"/>
      <c r="J724" s="374"/>
      <c r="K724" s="372"/>
      <c r="L724" s="373"/>
      <c r="M724" s="374"/>
      <c r="N724" s="372"/>
      <c r="O724" s="375"/>
      <c r="P724" s="374"/>
      <c r="Q724" s="372"/>
      <c r="R724" s="375"/>
      <c r="S724" s="374"/>
      <c r="T724" s="372"/>
      <c r="U724" s="375"/>
      <c r="V724" s="374"/>
      <c r="W724" s="372"/>
      <c r="X724" s="375"/>
    </row>
    <row r="725" spans="2:24">
      <c r="B725" s="368"/>
      <c r="C725" s="369"/>
      <c r="D725" s="372"/>
      <c r="E725" s="372"/>
      <c r="F725" s="373"/>
      <c r="G725" s="374"/>
      <c r="H725" s="372"/>
      <c r="I725" s="373"/>
      <c r="J725" s="374"/>
      <c r="K725" s="372"/>
      <c r="L725" s="373"/>
      <c r="M725" s="374"/>
      <c r="N725" s="372"/>
      <c r="O725" s="375"/>
      <c r="P725" s="374"/>
      <c r="Q725" s="372"/>
      <c r="R725" s="375"/>
      <c r="S725" s="374"/>
      <c r="T725" s="372"/>
      <c r="U725" s="375"/>
      <c r="V725" s="374"/>
      <c r="W725" s="372"/>
      <c r="X725" s="375"/>
    </row>
    <row r="726" spans="2:24">
      <c r="B726" s="368"/>
      <c r="C726" s="369"/>
      <c r="D726" s="372"/>
      <c r="E726" s="372"/>
      <c r="F726" s="373"/>
      <c r="G726" s="374"/>
      <c r="H726" s="372"/>
      <c r="I726" s="373"/>
      <c r="J726" s="374"/>
      <c r="K726" s="372"/>
      <c r="L726" s="373"/>
      <c r="M726" s="374"/>
      <c r="N726" s="372"/>
      <c r="O726" s="375"/>
      <c r="P726" s="374"/>
      <c r="Q726" s="372"/>
      <c r="R726" s="375"/>
      <c r="S726" s="374"/>
      <c r="T726" s="372"/>
      <c r="U726" s="375"/>
      <c r="V726" s="374"/>
      <c r="W726" s="372"/>
      <c r="X726" s="375"/>
    </row>
    <row r="727" spans="2:24">
      <c r="B727" s="368"/>
      <c r="C727" s="369"/>
      <c r="D727" s="372"/>
      <c r="E727" s="372"/>
      <c r="F727" s="373"/>
      <c r="G727" s="374"/>
      <c r="H727" s="372"/>
      <c r="I727" s="373"/>
      <c r="J727" s="374"/>
      <c r="K727" s="372"/>
      <c r="L727" s="373"/>
      <c r="M727" s="374"/>
      <c r="N727" s="372"/>
      <c r="O727" s="375"/>
      <c r="P727" s="374"/>
      <c r="Q727" s="372"/>
      <c r="R727" s="375"/>
      <c r="S727" s="374"/>
      <c r="T727" s="372"/>
      <c r="U727" s="375"/>
      <c r="V727" s="374"/>
      <c r="W727" s="372"/>
      <c r="X727" s="375"/>
    </row>
    <row r="728" spans="2:24">
      <c r="B728" s="368"/>
      <c r="C728" s="369"/>
      <c r="D728" s="372"/>
      <c r="E728" s="372"/>
      <c r="F728" s="373"/>
      <c r="G728" s="374"/>
      <c r="H728" s="372"/>
      <c r="I728" s="373"/>
      <c r="J728" s="374"/>
      <c r="K728" s="372"/>
      <c r="L728" s="373"/>
      <c r="M728" s="374"/>
      <c r="N728" s="372"/>
      <c r="O728" s="375"/>
      <c r="P728" s="374"/>
      <c r="Q728" s="372"/>
      <c r="R728" s="375"/>
      <c r="S728" s="374"/>
      <c r="T728" s="372"/>
      <c r="U728" s="375"/>
      <c r="V728" s="374"/>
      <c r="W728" s="372"/>
      <c r="X728" s="375"/>
    </row>
    <row r="729" spans="2:24">
      <c r="B729" s="368"/>
      <c r="C729" s="369"/>
      <c r="D729" s="372"/>
      <c r="E729" s="372"/>
      <c r="F729" s="373"/>
      <c r="G729" s="374"/>
      <c r="H729" s="372"/>
      <c r="I729" s="373"/>
      <c r="J729" s="374"/>
      <c r="K729" s="372"/>
      <c r="L729" s="373"/>
      <c r="M729" s="374"/>
      <c r="N729" s="372"/>
      <c r="O729" s="375"/>
      <c r="P729" s="374"/>
      <c r="Q729" s="372"/>
      <c r="R729" s="375"/>
      <c r="S729" s="374"/>
      <c r="T729" s="372"/>
      <c r="U729" s="375"/>
      <c r="V729" s="374"/>
      <c r="W729" s="372"/>
      <c r="X729" s="375"/>
    </row>
    <row r="730" spans="2:24">
      <c r="B730" s="368"/>
      <c r="C730" s="369"/>
      <c r="D730" s="372"/>
      <c r="E730" s="372"/>
      <c r="F730" s="373"/>
      <c r="G730" s="374"/>
      <c r="H730" s="372"/>
      <c r="I730" s="373"/>
      <c r="J730" s="374"/>
      <c r="K730" s="372"/>
      <c r="L730" s="373"/>
      <c r="M730" s="374"/>
      <c r="N730" s="372"/>
      <c r="O730" s="375"/>
      <c r="P730" s="374"/>
      <c r="Q730" s="372"/>
      <c r="R730" s="375"/>
      <c r="S730" s="374"/>
      <c r="T730" s="372"/>
      <c r="U730" s="375"/>
      <c r="V730" s="374"/>
      <c r="W730" s="372"/>
      <c r="X730" s="375"/>
    </row>
    <row r="731" spans="2:24">
      <c r="B731" s="368"/>
      <c r="C731" s="369"/>
      <c r="D731" s="372"/>
      <c r="E731" s="372"/>
      <c r="F731" s="373"/>
      <c r="G731" s="374"/>
      <c r="H731" s="372"/>
      <c r="I731" s="373"/>
      <c r="J731" s="374"/>
      <c r="K731" s="372"/>
      <c r="L731" s="373"/>
      <c r="M731" s="374"/>
      <c r="N731" s="372"/>
      <c r="O731" s="375"/>
      <c r="P731" s="374"/>
      <c r="Q731" s="372"/>
      <c r="R731" s="375"/>
      <c r="S731" s="374"/>
      <c r="T731" s="372"/>
      <c r="U731" s="375"/>
      <c r="V731" s="374"/>
      <c r="W731" s="372"/>
      <c r="X731" s="375"/>
    </row>
    <row r="732" spans="2:24">
      <c r="B732" s="368"/>
      <c r="C732" s="369"/>
      <c r="D732" s="372"/>
      <c r="E732" s="372"/>
      <c r="F732" s="373"/>
      <c r="G732" s="374"/>
      <c r="H732" s="372"/>
      <c r="I732" s="373"/>
      <c r="J732" s="374"/>
      <c r="K732" s="372"/>
      <c r="L732" s="373"/>
      <c r="M732" s="374"/>
      <c r="N732" s="372"/>
      <c r="O732" s="375"/>
      <c r="P732" s="374"/>
      <c r="Q732" s="372"/>
      <c r="R732" s="375"/>
      <c r="S732" s="374"/>
      <c r="T732" s="372"/>
      <c r="U732" s="375"/>
      <c r="V732" s="374"/>
      <c r="W732" s="372"/>
      <c r="X732" s="375"/>
    </row>
    <row r="733" spans="2:24">
      <c r="B733" s="368"/>
      <c r="C733" s="369"/>
      <c r="D733" s="372"/>
      <c r="E733" s="372"/>
      <c r="F733" s="373"/>
      <c r="G733" s="374"/>
      <c r="H733" s="372"/>
      <c r="I733" s="373"/>
      <c r="J733" s="374"/>
      <c r="K733" s="372"/>
      <c r="L733" s="373"/>
      <c r="M733" s="374"/>
      <c r="N733" s="372"/>
      <c r="O733" s="375"/>
      <c r="P733" s="374"/>
      <c r="Q733" s="372"/>
      <c r="R733" s="375"/>
      <c r="S733" s="374"/>
      <c r="T733" s="372"/>
      <c r="U733" s="375"/>
      <c r="V733" s="374"/>
      <c r="W733" s="372"/>
      <c r="X733" s="375"/>
    </row>
    <row r="734" spans="2:24">
      <c r="B734" s="368"/>
      <c r="C734" s="369"/>
      <c r="D734" s="372"/>
      <c r="E734" s="372"/>
      <c r="F734" s="373"/>
      <c r="G734" s="374"/>
      <c r="H734" s="372"/>
      <c r="I734" s="373"/>
      <c r="J734" s="374"/>
      <c r="K734" s="372"/>
      <c r="L734" s="373"/>
      <c r="M734" s="374"/>
      <c r="N734" s="372"/>
      <c r="O734" s="375"/>
      <c r="P734" s="374"/>
      <c r="Q734" s="372"/>
      <c r="R734" s="375"/>
      <c r="S734" s="374"/>
      <c r="T734" s="372"/>
      <c r="U734" s="375"/>
      <c r="V734" s="374"/>
      <c r="W734" s="372"/>
      <c r="X734" s="375"/>
    </row>
    <row r="735" spans="2:24">
      <c r="B735" s="368"/>
      <c r="C735" s="369"/>
      <c r="D735" s="372"/>
      <c r="E735" s="372"/>
      <c r="F735" s="373"/>
      <c r="G735" s="374"/>
      <c r="H735" s="372"/>
      <c r="I735" s="373"/>
      <c r="J735" s="374"/>
      <c r="K735" s="372"/>
      <c r="L735" s="373"/>
      <c r="M735" s="374"/>
      <c r="N735" s="372"/>
      <c r="O735" s="375"/>
      <c r="P735" s="374"/>
      <c r="Q735" s="372"/>
      <c r="R735" s="375"/>
      <c r="S735" s="374"/>
      <c r="T735" s="372"/>
      <c r="U735" s="375"/>
      <c r="V735" s="374"/>
      <c r="W735" s="372"/>
      <c r="X735" s="375"/>
    </row>
    <row r="736" spans="2:24">
      <c r="B736" s="368"/>
      <c r="C736" s="369"/>
      <c r="D736" s="372"/>
      <c r="E736" s="372"/>
      <c r="F736" s="373"/>
      <c r="G736" s="374"/>
      <c r="H736" s="372"/>
      <c r="I736" s="373"/>
      <c r="J736" s="374"/>
      <c r="K736" s="372"/>
      <c r="L736" s="373"/>
      <c r="M736" s="374"/>
      <c r="N736" s="372"/>
      <c r="O736" s="375"/>
      <c r="P736" s="374"/>
      <c r="Q736" s="372"/>
      <c r="R736" s="375"/>
      <c r="S736" s="374"/>
      <c r="T736" s="372"/>
      <c r="U736" s="375"/>
      <c r="V736" s="374"/>
      <c r="W736" s="372"/>
      <c r="X736" s="375"/>
    </row>
    <row r="737" spans="2:24">
      <c r="B737" s="368"/>
      <c r="C737" s="369"/>
      <c r="D737" s="372"/>
      <c r="E737" s="372"/>
      <c r="F737" s="373"/>
      <c r="G737" s="374"/>
      <c r="H737" s="372"/>
      <c r="I737" s="373"/>
      <c r="J737" s="374"/>
      <c r="K737" s="372"/>
      <c r="L737" s="373"/>
      <c r="M737" s="374"/>
      <c r="N737" s="372"/>
      <c r="O737" s="375"/>
      <c r="P737" s="374"/>
      <c r="Q737" s="372"/>
      <c r="R737" s="375"/>
      <c r="S737" s="374"/>
      <c r="T737" s="372"/>
      <c r="U737" s="375"/>
      <c r="V737" s="374"/>
      <c r="W737" s="372"/>
      <c r="X737" s="375"/>
    </row>
    <row r="738" spans="2:24">
      <c r="B738" s="368"/>
      <c r="C738" s="369"/>
      <c r="D738" s="372"/>
      <c r="E738" s="372"/>
      <c r="F738" s="373"/>
      <c r="G738" s="374"/>
      <c r="H738" s="372"/>
      <c r="I738" s="373"/>
      <c r="J738" s="374"/>
      <c r="K738" s="372"/>
      <c r="L738" s="373"/>
      <c r="M738" s="374"/>
      <c r="N738" s="372"/>
      <c r="O738" s="375"/>
      <c r="P738" s="374"/>
      <c r="Q738" s="372"/>
      <c r="R738" s="375"/>
      <c r="S738" s="374"/>
      <c r="T738" s="372"/>
      <c r="U738" s="375"/>
      <c r="V738" s="374"/>
      <c r="W738" s="372"/>
      <c r="X738" s="375"/>
    </row>
    <row r="739" spans="2:24">
      <c r="B739" s="368"/>
      <c r="C739" s="369"/>
      <c r="D739" s="372"/>
      <c r="E739" s="372"/>
      <c r="F739" s="373"/>
      <c r="G739" s="374"/>
      <c r="H739" s="372"/>
      <c r="I739" s="373"/>
      <c r="J739" s="374"/>
      <c r="K739" s="372"/>
      <c r="L739" s="373"/>
      <c r="M739" s="374"/>
      <c r="N739" s="372"/>
      <c r="O739" s="375"/>
      <c r="P739" s="374"/>
      <c r="Q739" s="372"/>
      <c r="R739" s="375"/>
      <c r="S739" s="374"/>
      <c r="T739" s="372"/>
      <c r="U739" s="375"/>
      <c r="V739" s="374"/>
      <c r="W739" s="372"/>
      <c r="X739" s="375"/>
    </row>
    <row r="740" spans="2:24">
      <c r="B740" s="368"/>
      <c r="C740" s="369"/>
      <c r="D740" s="372"/>
      <c r="E740" s="372"/>
      <c r="F740" s="373"/>
      <c r="G740" s="374"/>
      <c r="H740" s="372"/>
      <c r="I740" s="373"/>
      <c r="J740" s="374"/>
      <c r="K740" s="372"/>
      <c r="L740" s="373"/>
      <c r="M740" s="374"/>
      <c r="N740" s="372"/>
      <c r="O740" s="375"/>
      <c r="P740" s="374"/>
      <c r="Q740" s="372"/>
      <c r="R740" s="375"/>
      <c r="S740" s="374"/>
      <c r="T740" s="372"/>
      <c r="U740" s="375"/>
      <c r="V740" s="374"/>
      <c r="W740" s="372"/>
      <c r="X740" s="375"/>
    </row>
    <row r="741" spans="2:24">
      <c r="B741" s="368"/>
      <c r="C741" s="369"/>
      <c r="D741" s="372"/>
      <c r="E741" s="372"/>
      <c r="F741" s="373"/>
      <c r="G741" s="374"/>
      <c r="H741" s="372"/>
      <c r="I741" s="373"/>
      <c r="J741" s="374"/>
      <c r="K741" s="372"/>
      <c r="L741" s="373"/>
      <c r="M741" s="374"/>
      <c r="N741" s="372"/>
      <c r="O741" s="375"/>
      <c r="P741" s="374"/>
      <c r="Q741" s="372"/>
      <c r="R741" s="375"/>
      <c r="S741" s="374"/>
      <c r="T741" s="372"/>
      <c r="U741" s="375"/>
      <c r="V741" s="374"/>
      <c r="W741" s="372"/>
      <c r="X741" s="375"/>
    </row>
    <row r="742" spans="2:24">
      <c r="B742" s="368"/>
      <c r="C742" s="369"/>
      <c r="D742" s="372"/>
      <c r="E742" s="372"/>
      <c r="F742" s="373"/>
      <c r="G742" s="374"/>
      <c r="H742" s="372"/>
      <c r="I742" s="373"/>
      <c r="J742" s="374"/>
      <c r="K742" s="372"/>
      <c r="L742" s="373"/>
      <c r="M742" s="374"/>
      <c r="N742" s="372"/>
      <c r="O742" s="375"/>
      <c r="P742" s="374"/>
      <c r="Q742" s="372"/>
      <c r="R742" s="375"/>
      <c r="S742" s="374"/>
      <c r="T742" s="372"/>
      <c r="U742" s="375"/>
      <c r="V742" s="374"/>
      <c r="W742" s="372"/>
      <c r="X742" s="375"/>
    </row>
    <row r="743" spans="2:24">
      <c r="B743" s="368"/>
      <c r="C743" s="369"/>
      <c r="D743" s="372"/>
      <c r="E743" s="372"/>
      <c r="F743" s="373"/>
      <c r="G743" s="374"/>
      <c r="H743" s="372"/>
      <c r="I743" s="373"/>
      <c r="J743" s="374"/>
      <c r="K743" s="372"/>
      <c r="L743" s="373"/>
      <c r="M743" s="374"/>
      <c r="N743" s="372"/>
      <c r="O743" s="375"/>
      <c r="P743" s="374"/>
      <c r="Q743" s="372"/>
      <c r="R743" s="375"/>
      <c r="S743" s="374"/>
      <c r="T743" s="372"/>
      <c r="U743" s="375"/>
      <c r="V743" s="374"/>
      <c r="W743" s="372"/>
      <c r="X743" s="375"/>
    </row>
    <row r="744" spans="2:24">
      <c r="B744" s="368"/>
      <c r="C744" s="369"/>
      <c r="D744" s="372"/>
      <c r="E744" s="372"/>
      <c r="F744" s="373"/>
      <c r="G744" s="374"/>
      <c r="H744" s="372"/>
      <c r="I744" s="373"/>
      <c r="J744" s="374"/>
      <c r="K744" s="372"/>
      <c r="L744" s="373"/>
      <c r="M744" s="374"/>
      <c r="N744" s="372"/>
      <c r="O744" s="375"/>
      <c r="P744" s="374"/>
      <c r="Q744" s="372"/>
      <c r="R744" s="375"/>
      <c r="S744" s="374"/>
      <c r="T744" s="372"/>
      <c r="U744" s="375"/>
      <c r="V744" s="374"/>
      <c r="W744" s="372"/>
      <c r="X744" s="375"/>
    </row>
    <row r="745" spans="2:24">
      <c r="B745" s="368"/>
      <c r="C745" s="369"/>
      <c r="D745" s="372"/>
      <c r="E745" s="372"/>
      <c r="F745" s="373"/>
      <c r="G745" s="374"/>
      <c r="H745" s="372"/>
      <c r="I745" s="373"/>
      <c r="J745" s="374"/>
      <c r="K745" s="372"/>
      <c r="L745" s="373"/>
      <c r="M745" s="374"/>
      <c r="N745" s="372"/>
      <c r="O745" s="375"/>
      <c r="P745" s="374"/>
      <c r="Q745" s="372"/>
      <c r="R745" s="375"/>
      <c r="S745" s="374"/>
      <c r="T745" s="372"/>
      <c r="U745" s="375"/>
      <c r="V745" s="374"/>
      <c r="W745" s="372"/>
      <c r="X745" s="375"/>
    </row>
    <row r="746" spans="2:24">
      <c r="B746" s="368"/>
      <c r="C746" s="369"/>
      <c r="D746" s="372"/>
      <c r="E746" s="372"/>
      <c r="F746" s="373"/>
      <c r="G746" s="374"/>
      <c r="H746" s="372"/>
      <c r="I746" s="373"/>
      <c r="J746" s="374"/>
      <c r="K746" s="372"/>
      <c r="L746" s="373"/>
      <c r="M746" s="374"/>
      <c r="N746" s="372"/>
      <c r="O746" s="375"/>
      <c r="P746" s="374"/>
      <c r="Q746" s="372"/>
      <c r="R746" s="375"/>
      <c r="S746" s="374"/>
      <c r="T746" s="372"/>
      <c r="U746" s="375"/>
      <c r="V746" s="374"/>
      <c r="W746" s="372"/>
      <c r="X746" s="375"/>
    </row>
    <row r="747" spans="2:24">
      <c r="B747" s="368"/>
      <c r="C747" s="369"/>
      <c r="D747" s="372"/>
      <c r="E747" s="372"/>
      <c r="F747" s="373"/>
      <c r="G747" s="374"/>
      <c r="H747" s="372"/>
      <c r="I747" s="373"/>
      <c r="J747" s="374"/>
      <c r="K747" s="372"/>
      <c r="L747" s="373"/>
      <c r="M747" s="374"/>
      <c r="N747" s="372"/>
      <c r="O747" s="375"/>
      <c r="P747" s="374"/>
      <c r="Q747" s="372"/>
      <c r="R747" s="375"/>
      <c r="S747" s="374"/>
      <c r="T747" s="372"/>
      <c r="U747" s="375"/>
      <c r="V747" s="374"/>
      <c r="W747" s="372"/>
      <c r="X747" s="375"/>
    </row>
    <row r="748" spans="2:24">
      <c r="B748" s="368"/>
      <c r="C748" s="369"/>
      <c r="D748" s="372"/>
      <c r="E748" s="372"/>
      <c r="F748" s="373"/>
      <c r="G748" s="374"/>
      <c r="H748" s="372"/>
      <c r="I748" s="373"/>
      <c r="J748" s="374"/>
      <c r="K748" s="372"/>
      <c r="L748" s="373"/>
      <c r="M748" s="374"/>
      <c r="N748" s="372"/>
      <c r="O748" s="375"/>
      <c r="P748" s="374"/>
      <c r="Q748" s="372"/>
      <c r="R748" s="375"/>
      <c r="S748" s="374"/>
      <c r="T748" s="372"/>
      <c r="U748" s="375"/>
      <c r="V748" s="374"/>
      <c r="W748" s="372"/>
      <c r="X748" s="375"/>
    </row>
    <row r="749" spans="2:24">
      <c r="B749" s="368"/>
      <c r="C749" s="369"/>
      <c r="D749" s="372"/>
      <c r="E749" s="372"/>
      <c r="F749" s="373"/>
      <c r="G749" s="374"/>
      <c r="H749" s="372"/>
      <c r="I749" s="373"/>
      <c r="J749" s="374"/>
      <c r="K749" s="372"/>
      <c r="L749" s="373"/>
      <c r="M749" s="374"/>
      <c r="N749" s="372"/>
      <c r="O749" s="375"/>
      <c r="P749" s="374"/>
      <c r="Q749" s="372"/>
      <c r="R749" s="375"/>
      <c r="S749" s="374"/>
      <c r="T749" s="372"/>
      <c r="U749" s="375"/>
      <c r="V749" s="374"/>
      <c r="W749" s="372"/>
      <c r="X749" s="375"/>
    </row>
    <row r="750" spans="2:24">
      <c r="B750" s="368"/>
      <c r="C750" s="369"/>
      <c r="D750" s="372"/>
      <c r="E750" s="372"/>
      <c r="F750" s="373"/>
      <c r="G750" s="374"/>
      <c r="H750" s="372"/>
      <c r="I750" s="373"/>
      <c r="J750" s="374"/>
      <c r="K750" s="372"/>
      <c r="L750" s="373"/>
      <c r="M750" s="374"/>
      <c r="N750" s="372"/>
      <c r="O750" s="375"/>
      <c r="P750" s="374"/>
      <c r="Q750" s="372"/>
      <c r="R750" s="375"/>
      <c r="S750" s="374"/>
      <c r="T750" s="372"/>
      <c r="U750" s="375"/>
      <c r="V750" s="374"/>
      <c r="W750" s="372"/>
      <c r="X750" s="375"/>
    </row>
    <row r="751" spans="2:24">
      <c r="B751" s="368"/>
      <c r="C751" s="369"/>
      <c r="D751" s="372"/>
      <c r="E751" s="372"/>
      <c r="F751" s="373"/>
      <c r="G751" s="374"/>
      <c r="H751" s="372"/>
      <c r="I751" s="373"/>
      <c r="J751" s="374"/>
      <c r="K751" s="372"/>
      <c r="L751" s="373"/>
      <c r="M751" s="374"/>
      <c r="N751" s="372"/>
      <c r="O751" s="375"/>
      <c r="P751" s="374"/>
      <c r="Q751" s="372"/>
      <c r="R751" s="375"/>
      <c r="S751" s="374"/>
      <c r="T751" s="372"/>
      <c r="U751" s="375"/>
      <c r="V751" s="374"/>
      <c r="W751" s="372"/>
      <c r="X751" s="375"/>
    </row>
    <row r="752" spans="2:24">
      <c r="B752" s="368"/>
      <c r="C752" s="369"/>
      <c r="D752" s="372"/>
      <c r="E752" s="372"/>
      <c r="F752" s="373"/>
      <c r="G752" s="374"/>
      <c r="H752" s="372"/>
      <c r="I752" s="373"/>
      <c r="J752" s="374"/>
      <c r="K752" s="372"/>
      <c r="L752" s="373"/>
      <c r="M752" s="374"/>
      <c r="N752" s="372"/>
      <c r="O752" s="375"/>
      <c r="P752" s="374"/>
      <c r="Q752" s="372"/>
      <c r="R752" s="375"/>
      <c r="S752" s="374"/>
      <c r="T752" s="372"/>
      <c r="U752" s="375"/>
      <c r="V752" s="374"/>
      <c r="W752" s="372"/>
      <c r="X752" s="375"/>
    </row>
    <row r="753" spans="2:24">
      <c r="B753" s="368"/>
      <c r="C753" s="369"/>
      <c r="D753" s="372"/>
      <c r="E753" s="372"/>
      <c r="F753" s="373"/>
      <c r="G753" s="374"/>
      <c r="H753" s="372"/>
      <c r="I753" s="373"/>
      <c r="J753" s="374"/>
      <c r="K753" s="372"/>
      <c r="L753" s="373"/>
      <c r="M753" s="374"/>
      <c r="N753" s="372"/>
      <c r="O753" s="375"/>
      <c r="P753" s="374"/>
      <c r="Q753" s="372"/>
      <c r="R753" s="375"/>
      <c r="S753" s="374"/>
      <c r="T753" s="372"/>
      <c r="U753" s="375"/>
      <c r="V753" s="374"/>
      <c r="W753" s="372"/>
      <c r="X753" s="375"/>
    </row>
    <row r="754" spans="2:24">
      <c r="B754" s="368"/>
    </row>
    <row r="755" spans="2:24">
      <c r="B755" s="368"/>
    </row>
    <row r="756" spans="2:24">
      <c r="B756" s="368"/>
      <c r="G756" s="361"/>
      <c r="J756" s="361"/>
      <c r="M756" s="361"/>
      <c r="O756" s="361"/>
      <c r="P756" s="361"/>
      <c r="R756" s="361"/>
      <c r="S756" s="361"/>
      <c r="U756" s="361"/>
      <c r="V756" s="361"/>
      <c r="X756" s="361"/>
    </row>
  </sheetData>
  <mergeCells count="25">
    <mergeCell ref="B213:D213"/>
    <mergeCell ref="B233:D233"/>
    <mergeCell ref="B257:D257"/>
    <mergeCell ref="B122:D122"/>
    <mergeCell ref="B151:D151"/>
    <mergeCell ref="B173:D173"/>
    <mergeCell ref="B186:D186"/>
    <mergeCell ref="B189:D189"/>
    <mergeCell ref="B30:D30"/>
    <mergeCell ref="B42:D42"/>
    <mergeCell ref="E2:E3"/>
    <mergeCell ref="F2:F4"/>
    <mergeCell ref="G2:L2"/>
    <mergeCell ref="G3:I3"/>
    <mergeCell ref="J3:L3"/>
    <mergeCell ref="B8:D8"/>
    <mergeCell ref="B2:B4"/>
    <mergeCell ref="C2:C4"/>
    <mergeCell ref="D2:D4"/>
    <mergeCell ref="B6:E7"/>
    <mergeCell ref="Y3:AA3"/>
    <mergeCell ref="M3:O3"/>
    <mergeCell ref="P3:R3"/>
    <mergeCell ref="S3:U3"/>
    <mergeCell ref="V3:X3"/>
  </mergeCells>
  <printOptions horizontalCentered="1"/>
  <pageMargins left="0" right="0.2" top="0.5" bottom="0.5" header="0.3" footer="0.3"/>
  <pageSetup paperSize="9" scale="24" fitToHeight="0" orientation="portrait" r:id="rId1"/>
  <rowBreaks count="1" manualBreakCount="1">
    <brk id="205" max="26"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sheetPr>
  <dimension ref="A1:D23"/>
  <sheetViews>
    <sheetView showGridLines="0" zoomScale="70" zoomScaleNormal="70" workbookViewId="0">
      <pane xSplit="2" ySplit="1" topLeftCell="AE26" activePane="bottomRight" state="frozen"/>
      <selection pane="topRight" activeCell="C1" sqref="C1"/>
      <selection pane="bottomLeft" activeCell="A2" sqref="A2"/>
      <selection pane="bottomRight" activeCell="AO47" sqref="AO47"/>
    </sheetView>
  </sheetViews>
  <sheetFormatPr defaultColWidth="9.26953125" defaultRowHeight="14.5"/>
  <cols>
    <col min="1" max="1" width="9.26953125" style="580"/>
    <col min="2" max="2" width="48.7265625" style="579" customWidth="1"/>
    <col min="3" max="3" width="34" style="579" bestFit="1" customWidth="1"/>
    <col min="4" max="4" width="79.26953125" style="579" customWidth="1"/>
    <col min="5" max="16384" width="9.26953125" style="579"/>
  </cols>
  <sheetData>
    <row r="1" spans="1:4" s="578" customFormat="1">
      <c r="A1" s="581" t="s">
        <v>4</v>
      </c>
      <c r="B1" s="581" t="s">
        <v>1039</v>
      </c>
      <c r="C1" s="581" t="s">
        <v>512</v>
      </c>
      <c r="D1" s="581" t="s">
        <v>1040</v>
      </c>
    </row>
    <row r="2" spans="1:4">
      <c r="A2" s="582">
        <v>44699</v>
      </c>
      <c r="B2" s="583" t="s">
        <v>1041</v>
      </c>
      <c r="C2" s="583"/>
      <c r="D2" s="584"/>
    </row>
    <row r="3" spans="1:4">
      <c r="A3" s="582">
        <v>44701</v>
      </c>
      <c r="B3" s="583" t="s">
        <v>1042</v>
      </c>
      <c r="C3" s="583"/>
      <c r="D3" s="584"/>
    </row>
    <row r="4" spans="1:4">
      <c r="A4" s="582">
        <v>44706</v>
      </c>
      <c r="B4" s="583" t="s">
        <v>1043</v>
      </c>
      <c r="C4" s="583" t="s">
        <v>1044</v>
      </c>
      <c r="D4" s="584"/>
    </row>
    <row r="5" spans="1:4">
      <c r="A5" s="582">
        <v>44714</v>
      </c>
      <c r="B5" s="583" t="s">
        <v>1045</v>
      </c>
      <c r="C5" s="583"/>
      <c r="D5" s="584"/>
    </row>
    <row r="6" spans="1:4">
      <c r="A6" s="582">
        <v>44725</v>
      </c>
      <c r="B6" s="583" t="s">
        <v>1046</v>
      </c>
      <c r="C6" s="583" t="s">
        <v>1047</v>
      </c>
      <c r="D6" s="584"/>
    </row>
    <row r="7" spans="1:4" ht="29">
      <c r="A7" s="582">
        <v>44837</v>
      </c>
      <c r="B7" s="583" t="s">
        <v>972</v>
      </c>
      <c r="C7" s="583"/>
      <c r="D7" s="584"/>
    </row>
    <row r="8" spans="1:4" ht="29">
      <c r="A8" s="582">
        <v>44846</v>
      </c>
      <c r="B8" s="583" t="s">
        <v>1048</v>
      </c>
      <c r="C8" s="583"/>
      <c r="D8" s="584"/>
    </row>
    <row r="9" spans="1:4" ht="43.5">
      <c r="A9" s="582">
        <v>44848</v>
      </c>
      <c r="B9" s="583" t="s">
        <v>1058</v>
      </c>
      <c r="C9" s="583"/>
      <c r="D9" s="584"/>
    </row>
    <row r="10" spans="1:4" ht="29">
      <c r="A10" s="582">
        <v>44852</v>
      </c>
      <c r="B10" s="583" t="s">
        <v>972</v>
      </c>
      <c r="C10" s="583"/>
      <c r="D10" s="584"/>
    </row>
    <row r="11" spans="1:4" ht="29">
      <c r="A11" s="582">
        <v>44877</v>
      </c>
      <c r="B11" s="583" t="s">
        <v>1190</v>
      </c>
      <c r="C11" s="583"/>
      <c r="D11" s="584"/>
    </row>
    <row r="12" spans="1:4" ht="29">
      <c r="A12" s="582">
        <v>44881</v>
      </c>
      <c r="B12" s="583" t="s">
        <v>1201</v>
      </c>
      <c r="C12" s="583"/>
      <c r="D12" s="584"/>
    </row>
    <row r="13" spans="1:4" ht="29">
      <c r="A13" s="582">
        <v>44884</v>
      </c>
      <c r="B13" s="583" t="s">
        <v>1224</v>
      </c>
      <c r="C13" s="583"/>
      <c r="D13" s="584"/>
    </row>
    <row r="14" spans="1:4" ht="29">
      <c r="A14" s="582">
        <v>44900</v>
      </c>
      <c r="B14" s="583" t="s">
        <v>1224</v>
      </c>
      <c r="C14" s="583"/>
      <c r="D14" s="584"/>
    </row>
    <row r="15" spans="1:4" ht="29">
      <c r="A15" s="582">
        <v>44907</v>
      </c>
      <c r="B15" s="583" t="s">
        <v>1447</v>
      </c>
      <c r="C15" s="583"/>
      <c r="D15" s="583"/>
    </row>
    <row r="16" spans="1:4" ht="29">
      <c r="A16" s="582">
        <v>44918</v>
      </c>
      <c r="B16" s="761" t="s">
        <v>1370</v>
      </c>
      <c r="C16" s="583"/>
      <c r="D16" s="583"/>
    </row>
    <row r="17" spans="1:4" ht="29">
      <c r="A17" s="582">
        <v>44923</v>
      </c>
      <c r="B17" s="583" t="s">
        <v>1448</v>
      </c>
      <c r="C17" s="583"/>
      <c r="D17" s="583"/>
    </row>
    <row r="18" spans="1:4" ht="29">
      <c r="A18" s="582">
        <v>44925</v>
      </c>
      <c r="B18" s="761" t="s">
        <v>1370</v>
      </c>
      <c r="C18" s="583"/>
      <c r="D18" s="583"/>
    </row>
    <row r="19" spans="1:4" ht="29">
      <c r="A19" s="582">
        <v>44932</v>
      </c>
      <c r="B19" s="761" t="s">
        <v>1496</v>
      </c>
      <c r="C19" s="583"/>
      <c r="D19" s="583"/>
    </row>
    <row r="20" spans="1:4" ht="29">
      <c r="A20" s="582">
        <v>44936</v>
      </c>
      <c r="B20" s="761" t="s">
        <v>1509</v>
      </c>
      <c r="C20" s="583"/>
      <c r="D20" s="583"/>
    </row>
    <row r="21" spans="1:4" ht="29">
      <c r="A21" s="582">
        <v>44938</v>
      </c>
      <c r="B21" s="583" t="s">
        <v>1516</v>
      </c>
      <c r="C21" s="583"/>
      <c r="D21" s="583"/>
    </row>
    <row r="22" spans="1:4" ht="29">
      <c r="A22" s="582">
        <v>44939</v>
      </c>
      <c r="B22" s="583" t="s">
        <v>1517</v>
      </c>
      <c r="C22" s="583"/>
      <c r="D22" s="583"/>
    </row>
    <row r="23" spans="1:4" ht="29">
      <c r="A23" s="582">
        <v>44954</v>
      </c>
      <c r="B23" s="583" t="s">
        <v>1586</v>
      </c>
      <c r="C23" s="583"/>
      <c r="D23" s="583"/>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A1:AD57"/>
  <sheetViews>
    <sheetView showGridLines="0" topLeftCell="N86" zoomScale="55" zoomScaleNormal="55" workbookViewId="0">
      <selection activeCell="D8" sqref="D8"/>
    </sheetView>
  </sheetViews>
  <sheetFormatPr defaultColWidth="8.7265625" defaultRowHeight="14.5"/>
  <cols>
    <col min="1" max="1" width="13.54296875" style="184" customWidth="1"/>
    <col min="2" max="4" width="12.54296875" style="184" customWidth="1"/>
    <col min="5" max="5" width="8.7265625" style="184"/>
    <col min="6" max="6" width="13.7265625" style="184" bestFit="1" customWidth="1"/>
    <col min="7" max="18" width="8.7265625" style="184" customWidth="1"/>
    <col min="19" max="25" width="8.7265625" style="184"/>
    <col min="26" max="26" width="8.7265625" style="184" customWidth="1"/>
    <col min="27" max="16384" width="8.7265625" style="184"/>
  </cols>
  <sheetData>
    <row r="1" spans="1:10">
      <c r="A1" s="283" t="s">
        <v>666</v>
      </c>
      <c r="B1" s="190"/>
      <c r="C1" s="826"/>
      <c r="D1" s="190"/>
      <c r="F1" s="660" t="s">
        <v>1098</v>
      </c>
      <c r="G1" s="486" t="s">
        <v>846</v>
      </c>
      <c r="H1" s="486" t="s">
        <v>847</v>
      </c>
      <c r="I1" s="661">
        <v>600</v>
      </c>
      <c r="J1"/>
    </row>
    <row r="2" spans="1:10" ht="29">
      <c r="A2" s="193" t="s">
        <v>224</v>
      </c>
      <c r="B2" s="193" t="s">
        <v>226</v>
      </c>
      <c r="C2" s="835" t="s">
        <v>391</v>
      </c>
      <c r="D2" s="193" t="s">
        <v>53</v>
      </c>
      <c r="F2" s="60">
        <v>44621</v>
      </c>
      <c r="G2" s="114">
        <v>12</v>
      </c>
      <c r="H2" s="114">
        <v>21</v>
      </c>
      <c r="I2" s="114">
        <v>21</v>
      </c>
      <c r="J2" s="114">
        <f>I1+H2</f>
        <v>621</v>
      </c>
    </row>
    <row r="3" spans="1:10">
      <c r="A3" s="190" t="s">
        <v>225</v>
      </c>
      <c r="B3" s="187">
        <f>'Civil S-curve'!F301</f>
        <v>62550</v>
      </c>
      <c r="C3" s="833">
        <f>B3-D3</f>
        <v>8461.4499999999971</v>
      </c>
      <c r="D3" s="187">
        <f>'Top Sheet'!C28</f>
        <v>54088.55</v>
      </c>
      <c r="F3" s="60">
        <v>44652</v>
      </c>
      <c r="G3" s="114">
        <v>1402</v>
      </c>
      <c r="H3" s="114">
        <v>955</v>
      </c>
      <c r="I3" s="114">
        <f>H3+I2</f>
        <v>976</v>
      </c>
      <c r="J3" s="114">
        <f>J2+H3</f>
        <v>1576</v>
      </c>
    </row>
    <row r="4" spans="1:10">
      <c r="F4" s="60">
        <v>44682</v>
      </c>
      <c r="G4" s="114">
        <v>1265</v>
      </c>
      <c r="H4" s="114">
        <v>754</v>
      </c>
      <c r="I4" s="114">
        <f>H4+I3</f>
        <v>1730</v>
      </c>
      <c r="J4" s="114">
        <f>J3+H4</f>
        <v>2330</v>
      </c>
    </row>
    <row r="5" spans="1:10">
      <c r="A5" s="283" t="s">
        <v>665</v>
      </c>
      <c r="B5" s="190"/>
      <c r="C5" s="826"/>
      <c r="D5" s="190"/>
      <c r="F5" s="60">
        <v>44713</v>
      </c>
      <c r="G5" s="114">
        <v>1235</v>
      </c>
      <c r="H5" s="114">
        <v>952</v>
      </c>
      <c r="I5" s="114">
        <f>H5+I4</f>
        <v>2682</v>
      </c>
      <c r="J5" s="114">
        <f>J4+H5</f>
        <v>3282</v>
      </c>
    </row>
    <row r="6" spans="1:10" ht="29">
      <c r="A6" s="193" t="s">
        <v>224</v>
      </c>
      <c r="B6" s="193" t="s">
        <v>391</v>
      </c>
      <c r="C6" s="835"/>
      <c r="D6" s="193" t="s">
        <v>53</v>
      </c>
      <c r="F6" s="60">
        <v>44743</v>
      </c>
      <c r="G6" s="114">
        <f>2438</f>
        <v>2438</v>
      </c>
      <c r="H6" s="114">
        <v>1023</v>
      </c>
      <c r="I6" s="114">
        <f>H6+I5</f>
        <v>3705</v>
      </c>
      <c r="J6" s="114">
        <f>J5+H6</f>
        <v>4305</v>
      </c>
    </row>
    <row r="7" spans="1:10">
      <c r="A7" s="190" t="s">
        <v>225</v>
      </c>
      <c r="B7" s="187">
        <f>B3-D7</f>
        <v>0</v>
      </c>
      <c r="C7" s="833"/>
      <c r="D7" s="187">
        <f>B3</f>
        <v>62550</v>
      </c>
      <c r="F7" s="60">
        <v>44774</v>
      </c>
      <c r="G7" s="114">
        <f>1485*2</f>
        <v>2970</v>
      </c>
      <c r="H7" s="114">
        <v>1440</v>
      </c>
      <c r="I7" s="114">
        <f>H7+I6</f>
        <v>5145</v>
      </c>
      <c r="J7" s="114">
        <f>J6+H7</f>
        <v>5745</v>
      </c>
    </row>
    <row r="8" spans="1:10">
      <c r="F8" s="60">
        <v>44805</v>
      </c>
      <c r="G8" s="114">
        <f>3856</f>
        <v>3856</v>
      </c>
      <c r="H8" s="114">
        <v>2085</v>
      </c>
      <c r="I8" s="114">
        <f t="shared" ref="I8:I14" si="0">I7+H8</f>
        <v>7230</v>
      </c>
      <c r="J8" s="114">
        <f t="shared" ref="J8:J17" si="1">H8+J7</f>
        <v>7830</v>
      </c>
    </row>
    <row r="9" spans="1:10">
      <c r="F9" s="60">
        <v>44835</v>
      </c>
      <c r="G9" s="114">
        <f>3386</f>
        <v>3386</v>
      </c>
      <c r="H9" s="956">
        <f>'[105]Civil S-curve'!P292</f>
        <v>2807</v>
      </c>
      <c r="I9" s="114">
        <f t="shared" si="0"/>
        <v>10037</v>
      </c>
      <c r="J9" s="114">
        <f t="shared" si="1"/>
        <v>10637</v>
      </c>
    </row>
    <row r="10" spans="1:10">
      <c r="F10" s="60">
        <v>44866</v>
      </c>
      <c r="G10" s="114">
        <f>4272</f>
        <v>4272</v>
      </c>
      <c r="H10" s="114">
        <v>3981</v>
      </c>
      <c r="I10" s="114">
        <f t="shared" si="0"/>
        <v>14018</v>
      </c>
      <c r="J10" s="114">
        <f t="shared" si="1"/>
        <v>14618</v>
      </c>
    </row>
    <row r="11" spans="1:10">
      <c r="F11" s="60">
        <v>44896</v>
      </c>
      <c r="G11" s="114">
        <v>4972</v>
      </c>
      <c r="H11" s="114">
        <v>3138</v>
      </c>
      <c r="I11" s="114">
        <f t="shared" si="0"/>
        <v>17156</v>
      </c>
      <c r="J11" s="114">
        <f t="shared" si="1"/>
        <v>17756</v>
      </c>
    </row>
    <row r="12" spans="1:10">
      <c r="F12" s="60">
        <v>44927</v>
      </c>
      <c r="G12" s="114">
        <f>5498</f>
        <v>5498</v>
      </c>
      <c r="H12" s="401">
        <v>3198</v>
      </c>
      <c r="I12" s="401">
        <f t="shared" si="0"/>
        <v>20354</v>
      </c>
      <c r="J12" s="401">
        <f t="shared" si="1"/>
        <v>20954</v>
      </c>
    </row>
    <row r="13" spans="1:10">
      <c r="F13" s="60">
        <v>44958</v>
      </c>
      <c r="G13" s="114">
        <f>5483</f>
        <v>5483</v>
      </c>
      <c r="H13" s="401">
        <v>3482</v>
      </c>
      <c r="I13" s="401">
        <f t="shared" si="0"/>
        <v>23836</v>
      </c>
      <c r="J13" s="401">
        <f t="shared" si="1"/>
        <v>24436</v>
      </c>
    </row>
    <row r="14" spans="1:10">
      <c r="F14" s="60">
        <v>44986</v>
      </c>
      <c r="G14" s="114">
        <f>4649</f>
        <v>4649</v>
      </c>
      <c r="H14" s="401">
        <v>3252</v>
      </c>
      <c r="I14" s="401">
        <f t="shared" si="0"/>
        <v>27088</v>
      </c>
      <c r="J14" s="401">
        <f t="shared" si="1"/>
        <v>27688</v>
      </c>
    </row>
    <row r="15" spans="1:10">
      <c r="F15" s="60">
        <v>45017</v>
      </c>
      <c r="G15" s="114">
        <v>5656</v>
      </c>
      <c r="H15" s="401">
        <v>2982</v>
      </c>
      <c r="I15" s="401">
        <f>I14+H15</f>
        <v>30070</v>
      </c>
      <c r="J15" s="401">
        <f t="shared" si="1"/>
        <v>30670</v>
      </c>
    </row>
    <row r="16" spans="1:10">
      <c r="F16" s="60">
        <v>45047</v>
      </c>
      <c r="G16" s="184">
        <v>4133</v>
      </c>
      <c r="H16" s="184">
        <v>1620</v>
      </c>
      <c r="I16" s="401">
        <f t="shared" ref="I16:I17" si="2">I15+H16</f>
        <v>31690</v>
      </c>
      <c r="J16" s="401">
        <f t="shared" si="1"/>
        <v>32290</v>
      </c>
    </row>
    <row r="17" spans="6:11">
      <c r="F17" s="60">
        <v>45078</v>
      </c>
      <c r="G17" s="184">
        <v>4552</v>
      </c>
      <c r="H17" s="429">
        <f>'Civil S-curve'!X308</f>
        <v>2934.5</v>
      </c>
      <c r="I17" s="401">
        <f t="shared" si="2"/>
        <v>34624.5</v>
      </c>
      <c r="J17" s="401">
        <f t="shared" si="1"/>
        <v>35224.5</v>
      </c>
    </row>
    <row r="18" spans="6:11">
      <c r="F18" s="60">
        <v>45108</v>
      </c>
      <c r="G18" s="184">
        <v>4404</v>
      </c>
      <c r="H18" s="429">
        <f>'Civil S-curve'!Y308</f>
        <v>2693</v>
      </c>
      <c r="I18" s="401">
        <f t="shared" ref="I18" si="3">I17+H18</f>
        <v>37317.5</v>
      </c>
      <c r="J18" s="401">
        <f t="shared" ref="J18" si="4">H18+J17</f>
        <v>37917.5</v>
      </c>
    </row>
    <row r="19" spans="6:11">
      <c r="F19" s="60">
        <v>45139</v>
      </c>
      <c r="H19" s="429"/>
      <c r="I19" s="483"/>
      <c r="J19" s="483"/>
    </row>
    <row r="20" spans="6:11">
      <c r="F20" s="60">
        <v>45170</v>
      </c>
      <c r="I20" s="483"/>
      <c r="J20" s="483"/>
    </row>
    <row r="21" spans="6:11">
      <c r="F21" s="60">
        <v>45200</v>
      </c>
      <c r="I21" s="483"/>
      <c r="J21" s="483"/>
    </row>
    <row r="22" spans="6:11">
      <c r="F22" s="60">
        <v>45231</v>
      </c>
      <c r="I22" s="483"/>
      <c r="J22" s="483"/>
    </row>
    <row r="23" spans="6:11">
      <c r="F23" s="60">
        <v>45261</v>
      </c>
      <c r="I23" s="483"/>
      <c r="J23" s="483"/>
    </row>
    <row r="24" spans="6:11">
      <c r="F24" s="60">
        <v>45292</v>
      </c>
      <c r="I24" s="483"/>
      <c r="J24" s="483"/>
    </row>
    <row r="25" spans="6:11">
      <c r="F25" s="60">
        <v>45323</v>
      </c>
      <c r="I25" s="483"/>
      <c r="J25" s="483"/>
    </row>
    <row r="28" spans="6:11">
      <c r="F28" s="660" t="s">
        <v>665</v>
      </c>
      <c r="G28" s="486" t="s">
        <v>846</v>
      </c>
      <c r="H28" s="486" t="s">
        <v>847</v>
      </c>
      <c r="I28"/>
      <c r="J28">
        <f>483/15</f>
        <v>32.200000000000003</v>
      </c>
    </row>
    <row r="29" spans="6:11">
      <c r="F29" s="60">
        <v>44621</v>
      </c>
      <c r="G29">
        <v>6000</v>
      </c>
      <c r="H29">
        <v>3500</v>
      </c>
      <c r="I29"/>
      <c r="J29"/>
      <c r="K29" s="184">
        <f>H29</f>
        <v>3500</v>
      </c>
    </row>
    <row r="30" spans="6:11">
      <c r="F30" s="60">
        <v>44652</v>
      </c>
      <c r="G30">
        <v>9000</v>
      </c>
      <c r="H30">
        <v>5500</v>
      </c>
      <c r="I30"/>
      <c r="J30"/>
      <c r="K30" s="184">
        <f>H30+K29</f>
        <v>9000</v>
      </c>
    </row>
    <row r="31" spans="6:11">
      <c r="F31" s="60">
        <v>44682</v>
      </c>
      <c r="G31">
        <v>13000</v>
      </c>
      <c r="H31">
        <v>6500</v>
      </c>
      <c r="I31"/>
      <c r="J31"/>
      <c r="K31" s="184">
        <f t="shared" ref="K31:K45" si="5">H31+K30</f>
        <v>15500</v>
      </c>
    </row>
    <row r="32" spans="6:11">
      <c r="F32" s="60">
        <v>44713</v>
      </c>
      <c r="G32">
        <v>14500</v>
      </c>
      <c r="H32">
        <v>7500</v>
      </c>
      <c r="I32"/>
      <c r="J32"/>
      <c r="K32" s="184">
        <f t="shared" si="5"/>
        <v>23000</v>
      </c>
    </row>
    <row r="33" spans="6:11">
      <c r="F33" s="60">
        <v>44743</v>
      </c>
      <c r="G33">
        <f>16500/2</f>
        <v>8250</v>
      </c>
      <c r="H33">
        <v>7912</v>
      </c>
      <c r="I33"/>
      <c r="J33">
        <f>30912-23000</f>
        <v>7912</v>
      </c>
      <c r="K33" s="184">
        <f t="shared" si="5"/>
        <v>30912</v>
      </c>
    </row>
    <row r="34" spans="6:11">
      <c r="F34" s="60">
        <v>44774</v>
      </c>
      <c r="G34">
        <f>14044*2</f>
        <v>28088</v>
      </c>
      <c r="H34">
        <v>8801</v>
      </c>
      <c r="I34"/>
      <c r="J34"/>
      <c r="K34" s="184">
        <f t="shared" si="5"/>
        <v>39713</v>
      </c>
    </row>
    <row r="35" spans="6:11">
      <c r="F35" s="60">
        <v>44805</v>
      </c>
      <c r="G35">
        <v>19337</v>
      </c>
      <c r="H35">
        <v>4287</v>
      </c>
      <c r="I35"/>
      <c r="J35">
        <f>44000-39713</f>
        <v>4287</v>
      </c>
      <c r="K35" s="184">
        <f t="shared" si="5"/>
        <v>44000</v>
      </c>
    </row>
    <row r="36" spans="6:11">
      <c r="F36" s="60">
        <v>44835</v>
      </c>
      <c r="G36">
        <v>8000</v>
      </c>
      <c r="H36">
        <v>2157</v>
      </c>
      <c r="I36"/>
      <c r="J36"/>
      <c r="K36" s="184">
        <f t="shared" si="5"/>
        <v>46157</v>
      </c>
    </row>
    <row r="37" spans="6:11">
      <c r="F37" s="60">
        <v>44866</v>
      </c>
      <c r="G37">
        <v>12893</v>
      </c>
      <c r="H37">
        <v>0</v>
      </c>
      <c r="I37"/>
      <c r="J37"/>
      <c r="K37" s="184">
        <f t="shared" si="5"/>
        <v>46157</v>
      </c>
    </row>
    <row r="38" spans="6:11">
      <c r="F38" s="60">
        <v>44896</v>
      </c>
      <c r="G38">
        <v>12893</v>
      </c>
      <c r="H38">
        <f>8331-3420</f>
        <v>4911</v>
      </c>
      <c r="I38"/>
      <c r="J38"/>
      <c r="K38" s="184">
        <f t="shared" si="5"/>
        <v>51068</v>
      </c>
    </row>
    <row r="39" spans="6:11">
      <c r="F39" s="60">
        <v>44927</v>
      </c>
      <c r="G39">
        <v>4788</v>
      </c>
      <c r="H39">
        <v>0</v>
      </c>
      <c r="I39"/>
      <c r="J39"/>
      <c r="K39" s="184">
        <f t="shared" si="5"/>
        <v>51068</v>
      </c>
    </row>
    <row r="40" spans="6:11">
      <c r="F40" s="60">
        <v>44958</v>
      </c>
      <c r="G40">
        <v>4788</v>
      </c>
      <c r="H40">
        <v>0</v>
      </c>
      <c r="I40"/>
      <c r="J40"/>
      <c r="K40" s="184">
        <f t="shared" si="5"/>
        <v>51068</v>
      </c>
    </row>
    <row r="41" spans="6:11">
      <c r="F41" s="60">
        <v>44986</v>
      </c>
      <c r="G41">
        <v>4788</v>
      </c>
      <c r="H41">
        <v>0</v>
      </c>
      <c r="I41"/>
      <c r="J41"/>
      <c r="K41" s="184">
        <f t="shared" si="5"/>
        <v>51068</v>
      </c>
    </row>
    <row r="42" spans="6:11">
      <c r="F42" s="60">
        <v>45017</v>
      </c>
      <c r="G42">
        <v>4788</v>
      </c>
      <c r="H42">
        <v>0</v>
      </c>
      <c r="I42"/>
      <c r="J42"/>
      <c r="K42" s="184">
        <f t="shared" si="5"/>
        <v>51068</v>
      </c>
    </row>
    <row r="43" spans="6:11">
      <c r="F43" s="60">
        <v>45047</v>
      </c>
      <c r="G43">
        <f>G42</f>
        <v>4788</v>
      </c>
      <c r="H43">
        <v>0</v>
      </c>
      <c r="I43"/>
      <c r="J43"/>
      <c r="K43" s="184">
        <f t="shared" si="5"/>
        <v>51068</v>
      </c>
    </row>
    <row r="44" spans="6:11">
      <c r="F44" s="60">
        <v>45078</v>
      </c>
      <c r="G44">
        <v>8208</v>
      </c>
      <c r="H44">
        <v>8208</v>
      </c>
      <c r="I44"/>
      <c r="J44"/>
      <c r="K44" s="184">
        <f t="shared" si="5"/>
        <v>59276</v>
      </c>
    </row>
    <row r="45" spans="6:11">
      <c r="F45" s="60">
        <v>45108</v>
      </c>
      <c r="G45">
        <v>0</v>
      </c>
      <c r="H45">
        <v>0</v>
      </c>
      <c r="I45"/>
      <c r="J45" s="662"/>
      <c r="K45" s="184">
        <f t="shared" si="5"/>
        <v>59276</v>
      </c>
    </row>
    <row r="46" spans="6:11">
      <c r="F46" s="60">
        <v>45139</v>
      </c>
      <c r="G46"/>
      <c r="H46"/>
      <c r="I46"/>
      <c r="J46" s="662"/>
    </row>
    <row r="47" spans="6:11">
      <c r="F47" s="60">
        <v>45170</v>
      </c>
      <c r="G47"/>
      <c r="H47"/>
      <c r="I47"/>
      <c r="J47" s="662"/>
    </row>
    <row r="48" spans="6:11">
      <c r="F48" s="60">
        <v>45200</v>
      </c>
      <c r="G48"/>
      <c r="H48"/>
      <c r="I48"/>
      <c r="J48" s="662"/>
    </row>
    <row r="49" spans="6:30">
      <c r="F49" s="60">
        <v>45231</v>
      </c>
      <c r="G49"/>
      <c r="H49"/>
      <c r="I49"/>
      <c r="J49" s="662"/>
    </row>
    <row r="50" spans="6:30">
      <c r="F50" s="60">
        <v>45261</v>
      </c>
      <c r="G50"/>
      <c r="H50"/>
      <c r="I50"/>
      <c r="J50" s="662"/>
    </row>
    <row r="51" spans="6:30">
      <c r="F51" s="60">
        <v>45292</v>
      </c>
      <c r="G51"/>
      <c r="H51"/>
      <c r="I51"/>
      <c r="J51" s="662"/>
    </row>
    <row r="52" spans="6:30">
      <c r="F52" s="60">
        <v>45323</v>
      </c>
      <c r="G52"/>
      <c r="H52"/>
      <c r="I52"/>
      <c r="J52" s="662"/>
    </row>
    <row r="54" spans="6:30">
      <c r="F54" s="256"/>
      <c r="G54" s="663">
        <v>44621</v>
      </c>
      <c r="H54" s="663">
        <v>44652</v>
      </c>
      <c r="I54" s="663">
        <v>44682</v>
      </c>
      <c r="J54" s="663">
        <v>44713</v>
      </c>
      <c r="K54" s="663">
        <v>44743</v>
      </c>
      <c r="L54" s="663">
        <v>44774</v>
      </c>
      <c r="M54" s="663">
        <v>44805</v>
      </c>
      <c r="N54" s="663">
        <v>44835</v>
      </c>
      <c r="O54" s="663">
        <v>44866</v>
      </c>
      <c r="P54" s="663">
        <v>44896</v>
      </c>
      <c r="Q54" s="663">
        <v>44927</v>
      </c>
      <c r="R54" s="663">
        <v>44958</v>
      </c>
      <c r="S54" s="663">
        <v>44986</v>
      </c>
      <c r="T54" s="663">
        <v>45017</v>
      </c>
      <c r="U54" s="663">
        <v>45047</v>
      </c>
      <c r="V54" s="663">
        <v>45078</v>
      </c>
      <c r="W54" s="663">
        <v>45108</v>
      </c>
      <c r="X54" s="663">
        <v>45139</v>
      </c>
      <c r="Y54" s="663">
        <v>45170</v>
      </c>
      <c r="Z54" s="663">
        <v>45200</v>
      </c>
      <c r="AA54" s="663">
        <v>45231</v>
      </c>
      <c r="AB54" s="663">
        <v>45261</v>
      </c>
      <c r="AC54" s="663">
        <v>45292</v>
      </c>
      <c r="AD54" s="663">
        <v>45323</v>
      </c>
    </row>
    <row r="55" spans="6:30" ht="29">
      <c r="F55" s="664" t="s">
        <v>1099</v>
      </c>
      <c r="G55" s="659">
        <v>3500</v>
      </c>
      <c r="H55" s="659">
        <v>9000</v>
      </c>
      <c r="I55" s="659">
        <v>15500</v>
      </c>
      <c r="J55" s="659">
        <v>23000</v>
      </c>
      <c r="K55" s="659">
        <v>30912</v>
      </c>
      <c r="L55" s="659">
        <v>39713</v>
      </c>
      <c r="M55" s="659">
        <v>44000</v>
      </c>
      <c r="N55" s="659">
        <v>46157</v>
      </c>
      <c r="O55" s="659">
        <v>46157</v>
      </c>
      <c r="P55" s="659">
        <f>K38</f>
        <v>51068</v>
      </c>
      <c r="Q55" s="659">
        <f>K39</f>
        <v>51068</v>
      </c>
      <c r="R55" s="659">
        <f>K40</f>
        <v>51068</v>
      </c>
      <c r="S55" s="659">
        <f>K41</f>
        <v>51068</v>
      </c>
      <c r="T55" s="659">
        <f>K42</f>
        <v>51068</v>
      </c>
      <c r="U55" s="659">
        <f>K43</f>
        <v>51068</v>
      </c>
      <c r="V55" s="184">
        <f>K44</f>
        <v>59276</v>
      </c>
      <c r="W55" s="184">
        <f t="shared" ref="W55:AD55" si="6">V55</f>
        <v>59276</v>
      </c>
      <c r="X55" s="184">
        <f t="shared" si="6"/>
        <v>59276</v>
      </c>
      <c r="Y55" s="184">
        <f t="shared" si="6"/>
        <v>59276</v>
      </c>
      <c r="Z55" s="184">
        <f t="shared" si="6"/>
        <v>59276</v>
      </c>
      <c r="AA55" s="184">
        <f t="shared" si="6"/>
        <v>59276</v>
      </c>
      <c r="AB55" s="184">
        <f t="shared" si="6"/>
        <v>59276</v>
      </c>
      <c r="AC55" s="184">
        <f t="shared" si="6"/>
        <v>59276</v>
      </c>
      <c r="AD55" s="184">
        <f t="shared" si="6"/>
        <v>59276</v>
      </c>
    </row>
    <row r="56" spans="6:30" ht="29">
      <c r="F56" s="664" t="s">
        <v>1980</v>
      </c>
      <c r="G56" s="659"/>
      <c r="H56" s="659"/>
      <c r="I56" s="659"/>
      <c r="J56" s="659"/>
      <c r="K56" s="659"/>
      <c r="L56" s="659"/>
      <c r="M56" s="659"/>
      <c r="N56" s="659"/>
      <c r="O56" s="659"/>
      <c r="P56" s="659"/>
      <c r="Q56" s="659"/>
      <c r="R56" s="659"/>
      <c r="S56" s="659"/>
      <c r="T56" s="659"/>
      <c r="W56" s="184">
        <v>6123</v>
      </c>
    </row>
    <row r="57" spans="6:30" ht="29">
      <c r="F57" s="664" t="s">
        <v>1100</v>
      </c>
      <c r="G57" s="659">
        <v>621</v>
      </c>
      <c r="H57" s="659">
        <v>1576</v>
      </c>
      <c r="I57" s="659">
        <v>2332</v>
      </c>
      <c r="J57" s="659">
        <v>3288</v>
      </c>
      <c r="K57" s="659">
        <v>4297</v>
      </c>
      <c r="L57" s="659">
        <v>5656</v>
      </c>
      <c r="M57" s="659">
        <v>7693</v>
      </c>
      <c r="N57" s="659">
        <f>I9</f>
        <v>10037</v>
      </c>
      <c r="O57" s="659">
        <f>I10</f>
        <v>14018</v>
      </c>
      <c r="P57" s="659">
        <f>I11</f>
        <v>17156</v>
      </c>
      <c r="Q57" s="659">
        <f>I12</f>
        <v>20354</v>
      </c>
      <c r="R57" s="659">
        <f>I13</f>
        <v>23836</v>
      </c>
      <c r="S57" s="659">
        <f>I14</f>
        <v>27088</v>
      </c>
      <c r="T57" s="659">
        <f>I15</f>
        <v>30070</v>
      </c>
      <c r="U57" s="659">
        <f>J15</f>
        <v>30670</v>
      </c>
      <c r="V57" s="659">
        <f>J17</f>
        <v>35224.5</v>
      </c>
      <c r="W57" s="677">
        <f>J18</f>
        <v>37917.5</v>
      </c>
      <c r="X57" s="677">
        <f>J19</f>
        <v>0</v>
      </c>
    </row>
  </sheetData>
  <pageMargins left="0.7" right="0.7" top="0.75" bottom="0.75" header="0.3" footer="0.3"/>
  <pageSetup orientation="portrait" horizontalDpi="90" verticalDpi="9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A1:AO484"/>
  <sheetViews>
    <sheetView showGridLines="0" zoomScale="55" zoomScaleNormal="55" workbookViewId="0">
      <pane xSplit="8" ySplit="18" topLeftCell="Y301" activePane="bottomRight" state="frozen"/>
      <selection activeCell="A16" sqref="A16"/>
      <selection pane="topRight" activeCell="I16" sqref="I16"/>
      <selection pane="bottomLeft" activeCell="A19" sqref="A19"/>
      <selection pane="bottomRight" activeCell="AJ371" sqref="AJ371:AJ386"/>
    </sheetView>
  </sheetViews>
  <sheetFormatPr defaultColWidth="11.453125" defaultRowHeight="14.5" outlineLevelRow="1"/>
  <cols>
    <col min="1" max="1" width="8.26953125" style="184" customWidth="1"/>
    <col min="2" max="2" width="4.54296875" style="184" customWidth="1"/>
    <col min="3" max="3" width="32" style="257" bestFit="1" customWidth="1"/>
    <col min="4" max="4" width="12.54296875" style="184" bestFit="1" customWidth="1"/>
    <col min="5" max="5" width="6.7265625" style="184" bestFit="1" customWidth="1"/>
    <col min="6" max="6" width="10.453125" style="184" customWidth="1"/>
    <col min="7" max="7" width="14.453125" style="184" customWidth="1"/>
    <col min="8" max="8" width="26.54296875" style="184" customWidth="1"/>
    <col min="9" max="11" width="10.7265625" style="184" customWidth="1"/>
    <col min="12" max="17" width="11.453125" style="184"/>
    <col min="18" max="18" width="11.453125" style="184" customWidth="1"/>
    <col min="19" max="16384" width="11.453125" style="184"/>
  </cols>
  <sheetData>
    <row r="1" spans="3:24" ht="43.5" hidden="1">
      <c r="C1" s="193" t="s">
        <v>62</v>
      </c>
      <c r="D1" s="193" t="s">
        <v>857</v>
      </c>
      <c r="E1" s="548"/>
      <c r="F1" s="402" t="s">
        <v>874</v>
      </c>
      <c r="G1" s="193" t="s">
        <v>0</v>
      </c>
      <c r="H1" s="193" t="s">
        <v>875</v>
      </c>
      <c r="I1" s="193"/>
      <c r="J1" s="193"/>
      <c r="K1" s="193"/>
      <c r="L1" s="193" t="s">
        <v>876</v>
      </c>
      <c r="N1" s="754" t="s">
        <v>12</v>
      </c>
      <c r="O1" s="754" t="s">
        <v>2</v>
      </c>
      <c r="P1" s="754" t="s">
        <v>37</v>
      </c>
      <c r="Q1" s="754" t="s">
        <v>1</v>
      </c>
      <c r="R1" s="754" t="s">
        <v>40</v>
      </c>
      <c r="S1" s="754" t="s">
        <v>14</v>
      </c>
      <c r="T1" s="754" t="s">
        <v>41</v>
      </c>
      <c r="U1" s="754" t="s">
        <v>34</v>
      </c>
      <c r="V1" s="754" t="s">
        <v>3</v>
      </c>
      <c r="W1" s="754" t="s">
        <v>43</v>
      </c>
      <c r="X1" s="754" t="s">
        <v>472</v>
      </c>
    </row>
    <row r="2" spans="3:24" hidden="1">
      <c r="C2" s="395" t="s">
        <v>200</v>
      </c>
      <c r="D2" s="396">
        <v>3.5</v>
      </c>
      <c r="F2" s="403">
        <f>339.707070707071</f>
        <v>339.70707070707101</v>
      </c>
      <c r="G2" s="190" t="s">
        <v>12</v>
      </c>
      <c r="H2" s="190">
        <f>D19</f>
        <v>40</v>
      </c>
      <c r="I2" s="190"/>
      <c r="J2" s="190"/>
      <c r="K2" s="190"/>
      <c r="L2" s="406">
        <f t="shared" ref="L2:L11" si="0">F2/$F$14</f>
        <v>0.37357300625631312</v>
      </c>
      <c r="N2" s="789">
        <f>$D2*$D$19</f>
        <v>140</v>
      </c>
      <c r="O2" s="789">
        <f t="shared" ref="O2:O11" si="1">$D2*$D$31</f>
        <v>98</v>
      </c>
      <c r="P2" s="789">
        <f t="shared" ref="P2:P11" si="2">$D2*$D$43</f>
        <v>140</v>
      </c>
      <c r="Q2" s="789">
        <f t="shared" ref="Q2:Q11" si="3">$D2*$D$55</f>
        <v>189</v>
      </c>
      <c r="R2" s="789">
        <f t="shared" ref="R2:R11" si="4">$D2*$D$67</f>
        <v>126</v>
      </c>
      <c r="S2" s="789">
        <f t="shared" ref="S2:S11" si="5">$D2*$D$79</f>
        <v>105</v>
      </c>
      <c r="T2" s="789">
        <f t="shared" ref="T2:T11" si="6">$D2*$D$91</f>
        <v>210</v>
      </c>
      <c r="U2" s="789">
        <f t="shared" ref="U2:U11" si="7">$D2*$D$103</f>
        <v>175</v>
      </c>
      <c r="V2" s="789">
        <f t="shared" ref="V2:V11" si="8">$D2*$D$115</f>
        <v>192.5</v>
      </c>
      <c r="W2" s="789">
        <f t="shared" ref="W2:W11" si="9">$D2*$D$127</f>
        <v>150.5</v>
      </c>
      <c r="X2" s="789">
        <f t="shared" ref="X2:X11" si="10">$D2*$D$139</f>
        <v>385</v>
      </c>
    </row>
    <row r="3" spans="3:24" hidden="1">
      <c r="C3" s="395" t="s">
        <v>228</v>
      </c>
      <c r="D3" s="396">
        <v>24</v>
      </c>
      <c r="F3" s="403">
        <v>151</v>
      </c>
      <c r="G3" s="190" t="s">
        <v>2</v>
      </c>
      <c r="H3" s="190">
        <f>D31</f>
        <v>28</v>
      </c>
      <c r="I3" s="190"/>
      <c r="J3" s="190"/>
      <c r="K3" s="190"/>
      <c r="L3" s="406">
        <f t="shared" si="0"/>
        <v>0.16605342899484463</v>
      </c>
      <c r="N3" s="789">
        <f t="shared" ref="N3:N11" si="11">$D3*$D$19</f>
        <v>960</v>
      </c>
      <c r="O3" s="789">
        <f t="shared" si="1"/>
        <v>672</v>
      </c>
      <c r="P3" s="789">
        <f t="shared" si="2"/>
        <v>960</v>
      </c>
      <c r="Q3" s="789">
        <f t="shared" si="3"/>
        <v>1296</v>
      </c>
      <c r="R3" s="789">
        <f t="shared" si="4"/>
        <v>864</v>
      </c>
      <c r="S3" s="789">
        <f t="shared" si="5"/>
        <v>720</v>
      </c>
      <c r="T3" s="789">
        <f t="shared" si="6"/>
        <v>1440</v>
      </c>
      <c r="U3" s="789">
        <f t="shared" si="7"/>
        <v>1200</v>
      </c>
      <c r="V3" s="789">
        <f t="shared" si="8"/>
        <v>1320</v>
      </c>
      <c r="W3" s="789">
        <f t="shared" si="9"/>
        <v>1032</v>
      </c>
      <c r="X3" s="789">
        <f t="shared" si="10"/>
        <v>2640</v>
      </c>
    </row>
    <row r="4" spans="3:24" hidden="1">
      <c r="C4" s="395" t="s">
        <v>354</v>
      </c>
      <c r="D4" s="396">
        <v>5.5</v>
      </c>
      <c r="F4" s="403">
        <v>147</v>
      </c>
      <c r="G4" s="190" t="s">
        <v>37</v>
      </c>
      <c r="H4" s="190">
        <f>D43</f>
        <v>40</v>
      </c>
      <c r="I4" s="190"/>
      <c r="J4" s="190"/>
      <c r="K4" s="190"/>
      <c r="L4" s="406">
        <f t="shared" si="0"/>
        <v>0.16165466266385536</v>
      </c>
      <c r="N4" s="789">
        <f t="shared" si="11"/>
        <v>220</v>
      </c>
      <c r="O4" s="789">
        <f t="shared" si="1"/>
        <v>154</v>
      </c>
      <c r="P4" s="789">
        <f t="shared" si="2"/>
        <v>220</v>
      </c>
      <c r="Q4" s="789">
        <f t="shared" si="3"/>
        <v>297</v>
      </c>
      <c r="R4" s="789">
        <f t="shared" si="4"/>
        <v>198</v>
      </c>
      <c r="S4" s="789">
        <f t="shared" si="5"/>
        <v>165</v>
      </c>
      <c r="T4" s="789">
        <f t="shared" si="6"/>
        <v>330</v>
      </c>
      <c r="U4" s="789">
        <f t="shared" si="7"/>
        <v>275</v>
      </c>
      <c r="V4" s="789">
        <f t="shared" si="8"/>
        <v>302.5</v>
      </c>
      <c r="W4" s="789">
        <f t="shared" si="9"/>
        <v>236.5</v>
      </c>
      <c r="X4" s="789">
        <f t="shared" si="10"/>
        <v>605</v>
      </c>
    </row>
    <row r="5" spans="3:24" hidden="1">
      <c r="C5" s="395" t="s">
        <v>11</v>
      </c>
      <c r="D5" s="396">
        <v>6</v>
      </c>
      <c r="F5" s="403">
        <v>136</v>
      </c>
      <c r="G5" s="190" t="s">
        <v>1</v>
      </c>
      <c r="H5" s="190">
        <f>D55</f>
        <v>54</v>
      </c>
      <c r="I5" s="190"/>
      <c r="J5" s="190"/>
      <c r="K5" s="190"/>
      <c r="L5" s="406">
        <f t="shared" si="0"/>
        <v>0.14955805525363489</v>
      </c>
      <c r="N5" s="789">
        <f t="shared" si="11"/>
        <v>240</v>
      </c>
      <c r="O5" s="789">
        <f t="shared" si="1"/>
        <v>168</v>
      </c>
      <c r="P5" s="789">
        <f t="shared" si="2"/>
        <v>240</v>
      </c>
      <c r="Q5" s="789">
        <f t="shared" si="3"/>
        <v>324</v>
      </c>
      <c r="R5" s="789">
        <f t="shared" si="4"/>
        <v>216</v>
      </c>
      <c r="S5" s="789">
        <f t="shared" si="5"/>
        <v>180</v>
      </c>
      <c r="T5" s="789">
        <f t="shared" si="6"/>
        <v>360</v>
      </c>
      <c r="U5" s="789">
        <f t="shared" si="7"/>
        <v>300</v>
      </c>
      <c r="V5" s="789">
        <f t="shared" si="8"/>
        <v>330</v>
      </c>
      <c r="W5" s="789">
        <f t="shared" si="9"/>
        <v>258</v>
      </c>
      <c r="X5" s="789">
        <f t="shared" si="10"/>
        <v>660</v>
      </c>
    </row>
    <row r="6" spans="3:24" hidden="1">
      <c r="C6" s="395" t="s">
        <v>10</v>
      </c>
      <c r="D6" s="396">
        <v>6</v>
      </c>
      <c r="F6" s="403">
        <v>50.59</v>
      </c>
      <c r="G6" s="190" t="s">
        <v>40</v>
      </c>
      <c r="H6" s="190">
        <f>D67</f>
        <v>36</v>
      </c>
      <c r="I6" s="190"/>
      <c r="J6" s="190"/>
      <c r="K6" s="190"/>
      <c r="L6" s="406">
        <f t="shared" si="0"/>
        <v>5.5633397171186691E-2</v>
      </c>
      <c r="N6" s="789">
        <f t="shared" si="11"/>
        <v>240</v>
      </c>
      <c r="O6" s="789">
        <f t="shared" si="1"/>
        <v>168</v>
      </c>
      <c r="P6" s="789">
        <f t="shared" si="2"/>
        <v>240</v>
      </c>
      <c r="Q6" s="789">
        <f t="shared" si="3"/>
        <v>324</v>
      </c>
      <c r="R6" s="789">
        <f t="shared" si="4"/>
        <v>216</v>
      </c>
      <c r="S6" s="789">
        <f t="shared" si="5"/>
        <v>180</v>
      </c>
      <c r="T6" s="789">
        <f t="shared" si="6"/>
        <v>360</v>
      </c>
      <c r="U6" s="789">
        <f t="shared" si="7"/>
        <v>300</v>
      </c>
      <c r="V6" s="789">
        <f t="shared" si="8"/>
        <v>330</v>
      </c>
      <c r="W6" s="789">
        <f t="shared" si="9"/>
        <v>258</v>
      </c>
      <c r="X6" s="789">
        <f t="shared" si="10"/>
        <v>660</v>
      </c>
    </row>
    <row r="7" spans="3:24" hidden="1">
      <c r="C7" s="397" t="s">
        <v>204</v>
      </c>
      <c r="D7" s="396">
        <v>9</v>
      </c>
      <c r="F7" s="403">
        <v>18</v>
      </c>
      <c r="G7" s="190" t="s">
        <v>14</v>
      </c>
      <c r="H7" s="190">
        <f>D79</f>
        <v>30</v>
      </c>
      <c r="I7" s="190"/>
      <c r="J7" s="190"/>
      <c r="K7" s="190"/>
      <c r="L7" s="406">
        <f t="shared" si="0"/>
        <v>1.9794448489451676E-2</v>
      </c>
      <c r="N7" s="789">
        <f t="shared" si="11"/>
        <v>360</v>
      </c>
      <c r="O7" s="789">
        <f t="shared" si="1"/>
        <v>252</v>
      </c>
      <c r="P7" s="789">
        <f t="shared" si="2"/>
        <v>360</v>
      </c>
      <c r="Q7" s="789">
        <f t="shared" si="3"/>
        <v>486</v>
      </c>
      <c r="R7" s="789">
        <f t="shared" si="4"/>
        <v>324</v>
      </c>
      <c r="S7" s="789">
        <f t="shared" si="5"/>
        <v>270</v>
      </c>
      <c r="T7" s="789">
        <f t="shared" si="6"/>
        <v>540</v>
      </c>
      <c r="U7" s="789">
        <f t="shared" si="7"/>
        <v>450</v>
      </c>
      <c r="V7" s="789">
        <f t="shared" si="8"/>
        <v>495</v>
      </c>
      <c r="W7" s="789">
        <f t="shared" si="9"/>
        <v>387</v>
      </c>
      <c r="X7" s="789">
        <f t="shared" si="10"/>
        <v>990</v>
      </c>
    </row>
    <row r="8" spans="3:24" hidden="1">
      <c r="C8" s="397" t="s">
        <v>95</v>
      </c>
      <c r="D8" s="396">
        <v>12</v>
      </c>
      <c r="F8" s="403">
        <v>11.052631578947368</v>
      </c>
      <c r="G8" s="190" t="s">
        <v>41</v>
      </c>
      <c r="H8" s="190">
        <f>D91</f>
        <v>60</v>
      </c>
      <c r="I8" s="190"/>
      <c r="J8" s="190"/>
      <c r="K8" s="190"/>
      <c r="L8" s="406">
        <f t="shared" si="0"/>
        <v>1.215448591457559E-2</v>
      </c>
      <c r="N8" s="789">
        <f t="shared" si="11"/>
        <v>480</v>
      </c>
      <c r="O8" s="789">
        <f t="shared" si="1"/>
        <v>336</v>
      </c>
      <c r="P8" s="789">
        <f t="shared" si="2"/>
        <v>480</v>
      </c>
      <c r="Q8" s="789">
        <f t="shared" si="3"/>
        <v>648</v>
      </c>
      <c r="R8" s="789">
        <f t="shared" si="4"/>
        <v>432</v>
      </c>
      <c r="S8" s="789">
        <f t="shared" si="5"/>
        <v>360</v>
      </c>
      <c r="T8" s="789">
        <f t="shared" si="6"/>
        <v>720</v>
      </c>
      <c r="U8" s="789">
        <f t="shared" si="7"/>
        <v>600</v>
      </c>
      <c r="V8" s="789">
        <f t="shared" si="8"/>
        <v>660</v>
      </c>
      <c r="W8" s="789">
        <f t="shared" si="9"/>
        <v>516</v>
      </c>
      <c r="X8" s="789">
        <f t="shared" si="10"/>
        <v>1320</v>
      </c>
    </row>
    <row r="9" spans="3:24" hidden="1">
      <c r="C9" s="397" t="s">
        <v>96</v>
      </c>
      <c r="D9" s="396">
        <v>12</v>
      </c>
      <c r="F9" s="403">
        <v>36.721311475409834</v>
      </c>
      <c r="G9" s="190" t="s">
        <v>34</v>
      </c>
      <c r="H9" s="190">
        <f>D103</f>
        <v>50</v>
      </c>
      <c r="I9" s="190"/>
      <c r="J9" s="190"/>
      <c r="K9" s="190"/>
      <c r="L9" s="406">
        <f t="shared" si="0"/>
        <v>4.0382117136950592E-2</v>
      </c>
      <c r="N9" s="789">
        <f t="shared" si="11"/>
        <v>480</v>
      </c>
      <c r="O9" s="789">
        <f t="shared" si="1"/>
        <v>336</v>
      </c>
      <c r="P9" s="789">
        <f t="shared" si="2"/>
        <v>480</v>
      </c>
      <c r="Q9" s="789">
        <f t="shared" si="3"/>
        <v>648</v>
      </c>
      <c r="R9" s="789">
        <f t="shared" si="4"/>
        <v>432</v>
      </c>
      <c r="S9" s="789">
        <f t="shared" si="5"/>
        <v>360</v>
      </c>
      <c r="T9" s="789">
        <f t="shared" si="6"/>
        <v>720</v>
      </c>
      <c r="U9" s="789">
        <f t="shared" si="7"/>
        <v>600</v>
      </c>
      <c r="V9" s="789">
        <f t="shared" si="8"/>
        <v>660</v>
      </c>
      <c r="W9" s="789">
        <f t="shared" si="9"/>
        <v>516</v>
      </c>
      <c r="X9" s="789">
        <f t="shared" si="10"/>
        <v>1320</v>
      </c>
    </row>
    <row r="10" spans="3:24" hidden="1">
      <c r="C10" s="397" t="s">
        <v>97</v>
      </c>
      <c r="D10" s="396">
        <v>12</v>
      </c>
      <c r="F10" s="403">
        <v>3.278688524590164</v>
      </c>
      <c r="G10" s="190" t="s">
        <v>3</v>
      </c>
      <c r="H10" s="190">
        <f>D115</f>
        <v>55</v>
      </c>
      <c r="I10" s="190"/>
      <c r="J10" s="190"/>
      <c r="K10" s="190"/>
      <c r="L10" s="406">
        <f t="shared" si="0"/>
        <v>3.6055461729420177E-3</v>
      </c>
      <c r="N10" s="789">
        <f t="shared" si="11"/>
        <v>480</v>
      </c>
      <c r="O10" s="789">
        <f t="shared" si="1"/>
        <v>336</v>
      </c>
      <c r="P10" s="789">
        <f t="shared" si="2"/>
        <v>480</v>
      </c>
      <c r="Q10" s="789">
        <f t="shared" si="3"/>
        <v>648</v>
      </c>
      <c r="R10" s="789">
        <f t="shared" si="4"/>
        <v>432</v>
      </c>
      <c r="S10" s="789">
        <f t="shared" si="5"/>
        <v>360</v>
      </c>
      <c r="T10" s="789">
        <f t="shared" si="6"/>
        <v>720</v>
      </c>
      <c r="U10" s="789">
        <f t="shared" si="7"/>
        <v>600</v>
      </c>
      <c r="V10" s="789">
        <f t="shared" si="8"/>
        <v>660</v>
      </c>
      <c r="W10" s="789">
        <f t="shared" si="9"/>
        <v>516</v>
      </c>
      <c r="X10" s="789">
        <f t="shared" si="10"/>
        <v>1320</v>
      </c>
    </row>
    <row r="11" spans="3:24" hidden="1">
      <c r="C11" s="397" t="s">
        <v>98</v>
      </c>
      <c r="D11" s="396">
        <v>12</v>
      </c>
      <c r="F11" s="403">
        <v>15.99616858237548</v>
      </c>
      <c r="G11" s="190" t="s">
        <v>43</v>
      </c>
      <c r="H11" s="190">
        <f>D127</f>
        <v>43</v>
      </c>
      <c r="I11" s="190"/>
      <c r="J11" s="190"/>
      <c r="K11" s="190"/>
      <c r="L11" s="406">
        <f t="shared" si="0"/>
        <v>1.7590851946245371E-2</v>
      </c>
      <c r="N11" s="789">
        <f t="shared" si="11"/>
        <v>480</v>
      </c>
      <c r="O11" s="789">
        <f t="shared" si="1"/>
        <v>336</v>
      </c>
      <c r="P11" s="789">
        <f t="shared" si="2"/>
        <v>480</v>
      </c>
      <c r="Q11" s="789">
        <f t="shared" si="3"/>
        <v>648</v>
      </c>
      <c r="R11" s="789">
        <f t="shared" si="4"/>
        <v>432</v>
      </c>
      <c r="S11" s="789">
        <f t="shared" si="5"/>
        <v>360</v>
      </c>
      <c r="T11" s="789">
        <f t="shared" si="6"/>
        <v>720</v>
      </c>
      <c r="U11" s="789">
        <f t="shared" si="7"/>
        <v>600</v>
      </c>
      <c r="V11" s="789">
        <f t="shared" si="8"/>
        <v>660</v>
      </c>
      <c r="W11" s="789">
        <f t="shared" si="9"/>
        <v>516</v>
      </c>
      <c r="X11" s="789">
        <f t="shared" si="10"/>
        <v>1320</v>
      </c>
    </row>
    <row r="12" spans="3:24" hidden="1">
      <c r="C12" s="397" t="s">
        <v>877</v>
      </c>
      <c r="D12" s="396"/>
      <c r="F12" s="400"/>
      <c r="G12" s="190" t="s">
        <v>472</v>
      </c>
      <c r="H12" s="190">
        <f>D139</f>
        <v>110</v>
      </c>
      <c r="L12" s="420"/>
      <c r="N12" s="790">
        <f>SUM(N2:N11)</f>
        <v>4080</v>
      </c>
      <c r="O12" s="790">
        <f t="shared" ref="O12:X12" si="12">SUM(O2:O11)</f>
        <v>2856</v>
      </c>
      <c r="P12" s="790">
        <f t="shared" si="12"/>
        <v>4080</v>
      </c>
      <c r="Q12" s="790">
        <f t="shared" si="12"/>
        <v>5508</v>
      </c>
      <c r="R12" s="790">
        <f t="shared" si="12"/>
        <v>3672</v>
      </c>
      <c r="S12" s="790">
        <f t="shared" si="12"/>
        <v>3060</v>
      </c>
      <c r="T12" s="790">
        <f t="shared" si="12"/>
        <v>6120</v>
      </c>
      <c r="U12" s="790">
        <f t="shared" si="12"/>
        <v>5100</v>
      </c>
      <c r="V12" s="790">
        <f t="shared" si="12"/>
        <v>5610</v>
      </c>
      <c r="W12" s="790">
        <f t="shared" si="12"/>
        <v>4386</v>
      </c>
      <c r="X12" s="790">
        <f t="shared" si="12"/>
        <v>11220</v>
      </c>
    </row>
    <row r="13" spans="3:24" hidden="1">
      <c r="C13" s="397" t="s">
        <v>878</v>
      </c>
      <c r="D13" s="396"/>
      <c r="F13" s="400"/>
      <c r="L13" s="420"/>
      <c r="N13" s="790">
        <f>F19/N12</f>
        <v>0.95661764705882357</v>
      </c>
      <c r="O13" s="790">
        <f>F31/O12</f>
        <v>1.0941876750700281</v>
      </c>
      <c r="P13" s="790">
        <f>F43/P12</f>
        <v>0.99436274509803924</v>
      </c>
      <c r="Q13" s="790">
        <f>F55/Q12</f>
        <v>1.0355846042120551</v>
      </c>
      <c r="R13" s="790">
        <f>F67/R12</f>
        <v>1.2039760348583879</v>
      </c>
      <c r="S13" s="790">
        <f>F79/S12</f>
        <v>1.1692810457516341</v>
      </c>
      <c r="T13" s="790">
        <f>F91/T12</f>
        <v>0.94068627450980391</v>
      </c>
      <c r="U13" s="790">
        <f>F103/U12</f>
        <v>1.0094117647058825</v>
      </c>
      <c r="V13" s="790">
        <f>F115/V12</f>
        <v>1.0500891265597148</v>
      </c>
      <c r="W13" s="790">
        <f>F127/W12</f>
        <v>1.1201550387596899</v>
      </c>
      <c r="X13" s="790">
        <f>F139/X12</f>
        <v>1.1114081996434937</v>
      </c>
    </row>
    <row r="14" spans="3:24" hidden="1">
      <c r="D14" s="404">
        <f>SUM(D2:D11)</f>
        <v>102</v>
      </c>
      <c r="E14" s="398"/>
      <c r="F14" s="404">
        <f>SUM(F2:F11)</f>
        <v>909.34587086839394</v>
      </c>
      <c r="H14" s="256">
        <f>SUM(H2:H12)</f>
        <v>546</v>
      </c>
      <c r="L14" s="405"/>
    </row>
    <row r="15" spans="3:24" hidden="1">
      <c r="D15" s="398"/>
      <c r="E15" s="398"/>
      <c r="F15" s="401"/>
      <c r="I15" s="256"/>
      <c r="J15" s="256"/>
      <c r="K15" s="256"/>
    </row>
    <row r="16" spans="3:24" hidden="1">
      <c r="D16" s="398"/>
      <c r="E16" s="398"/>
      <c r="F16" s="401"/>
    </row>
    <row r="17" spans="1:38">
      <c r="C17" s="407" t="s">
        <v>846</v>
      </c>
      <c r="G17" s="419">
        <v>44828</v>
      </c>
      <c r="I17" s="256" t="s">
        <v>1467</v>
      </c>
    </row>
    <row r="18" spans="1:38" s="408" customFormat="1" ht="43.5">
      <c r="B18" s="552" t="s">
        <v>805</v>
      </c>
      <c r="C18" s="552" t="s">
        <v>0</v>
      </c>
      <c r="D18" s="552" t="s">
        <v>855</v>
      </c>
      <c r="E18" s="552" t="s">
        <v>830</v>
      </c>
      <c r="F18" s="552" t="s">
        <v>1020</v>
      </c>
      <c r="G18" s="552" t="s">
        <v>1021</v>
      </c>
      <c r="H18" s="552" t="s">
        <v>513</v>
      </c>
      <c r="I18" s="530">
        <v>44621</v>
      </c>
      <c r="J18" s="530">
        <v>44652</v>
      </c>
      <c r="K18" s="530">
        <v>44682</v>
      </c>
      <c r="L18" s="530">
        <v>44713</v>
      </c>
      <c r="M18" s="530">
        <v>44743</v>
      </c>
      <c r="N18" s="530">
        <v>44774</v>
      </c>
      <c r="O18" s="530">
        <v>44805</v>
      </c>
      <c r="P18" s="530">
        <v>44835</v>
      </c>
      <c r="Q18" s="530">
        <v>44866</v>
      </c>
      <c r="R18" s="530">
        <v>44896</v>
      </c>
      <c r="S18" s="530">
        <v>44927</v>
      </c>
      <c r="T18" s="530">
        <v>44958</v>
      </c>
      <c r="U18" s="530">
        <v>44986</v>
      </c>
      <c r="V18" s="530">
        <v>45017</v>
      </c>
      <c r="W18" s="530">
        <v>45047</v>
      </c>
      <c r="X18" s="530">
        <v>45078</v>
      </c>
      <c r="Y18" s="530">
        <v>45108</v>
      </c>
      <c r="Z18" s="530">
        <v>45139</v>
      </c>
      <c r="AA18" s="530">
        <v>45170</v>
      </c>
      <c r="AB18" s="530">
        <v>45200</v>
      </c>
      <c r="AC18" s="530">
        <v>45231</v>
      </c>
      <c r="AD18" s="530">
        <v>45261</v>
      </c>
      <c r="AE18" s="530">
        <v>45292</v>
      </c>
      <c r="AF18" s="530">
        <v>45323</v>
      </c>
      <c r="AG18" s="530">
        <v>45352</v>
      </c>
      <c r="AH18" s="530">
        <v>45383</v>
      </c>
    </row>
    <row r="19" spans="1:38" s="256" customFormat="1">
      <c r="A19" s="418">
        <f>D19/$D$156</f>
        <v>7.3260073260073263E-2</v>
      </c>
      <c r="B19" s="411">
        <v>1</v>
      </c>
      <c r="C19" s="412" t="s">
        <v>12</v>
      </c>
      <c r="D19" s="411">
        <f>Micro!D14</f>
        <v>40</v>
      </c>
      <c r="E19" s="411"/>
      <c r="F19" s="424">
        <f>SUM(F20:F30)</f>
        <v>3903</v>
      </c>
      <c r="G19" s="424">
        <f t="shared" ref="G19:AD19" si="13">SUBTOTAL(9,G20:G30)</f>
        <v>3983.5</v>
      </c>
      <c r="H19" s="424">
        <f t="shared" si="13"/>
        <v>-90.5</v>
      </c>
      <c r="I19" s="424">
        <f t="shared" si="13"/>
        <v>60</v>
      </c>
      <c r="J19" s="424">
        <f t="shared" si="13"/>
        <v>100</v>
      </c>
      <c r="K19" s="424">
        <f t="shared" si="13"/>
        <v>150</v>
      </c>
      <c r="L19" s="424">
        <f t="shared" si="13"/>
        <v>180</v>
      </c>
      <c r="M19" s="424">
        <f t="shared" si="13"/>
        <v>225</v>
      </c>
      <c r="N19" s="424">
        <f t="shared" si="13"/>
        <v>330</v>
      </c>
      <c r="O19" s="424">
        <f t="shared" si="13"/>
        <v>410</v>
      </c>
      <c r="P19" s="424">
        <f t="shared" si="13"/>
        <v>473</v>
      </c>
      <c r="Q19" s="424">
        <f t="shared" si="13"/>
        <v>490</v>
      </c>
      <c r="R19" s="424">
        <f t="shared" si="13"/>
        <v>449</v>
      </c>
      <c r="S19" s="424">
        <f t="shared" si="13"/>
        <v>385</v>
      </c>
      <c r="T19" s="424">
        <f t="shared" si="13"/>
        <v>274</v>
      </c>
      <c r="U19" s="424">
        <f t="shared" si="13"/>
        <v>212</v>
      </c>
      <c r="V19" s="424">
        <f t="shared" si="13"/>
        <v>129</v>
      </c>
      <c r="W19" s="424">
        <f t="shared" si="13"/>
        <v>36</v>
      </c>
      <c r="X19" s="424">
        <f t="shared" si="13"/>
        <v>0</v>
      </c>
      <c r="Y19" s="424">
        <f t="shared" si="13"/>
        <v>0</v>
      </c>
      <c r="Z19" s="424">
        <f t="shared" si="13"/>
        <v>0</v>
      </c>
      <c r="AA19" s="424">
        <f t="shared" si="13"/>
        <v>0</v>
      </c>
      <c r="AB19" s="424">
        <f t="shared" si="13"/>
        <v>0</v>
      </c>
      <c r="AC19" s="424">
        <f t="shared" si="13"/>
        <v>0</v>
      </c>
      <c r="AD19" s="424">
        <f t="shared" si="13"/>
        <v>0</v>
      </c>
      <c r="AE19" s="424">
        <f t="shared" ref="AE19:AH19" si="14">SUBTOTAL(9,AE20:AE30)</f>
        <v>0</v>
      </c>
      <c r="AF19" s="424">
        <f t="shared" si="14"/>
        <v>0</v>
      </c>
      <c r="AG19" s="424">
        <f t="shared" si="14"/>
        <v>0</v>
      </c>
      <c r="AH19" s="424">
        <f t="shared" si="14"/>
        <v>0</v>
      </c>
      <c r="AI19" s="435">
        <f>SUM(I19:AD19)</f>
        <v>3903</v>
      </c>
      <c r="AJ19" s="435">
        <f>F19-AI19</f>
        <v>0</v>
      </c>
      <c r="AL19" s="435">
        <f>SUM(I19:Q19)</f>
        <v>2418</v>
      </c>
    </row>
    <row r="20" spans="1:38" hidden="1" outlineLevel="1">
      <c r="B20" s="413" t="s">
        <v>860</v>
      </c>
      <c r="C20" s="414" t="s">
        <v>200</v>
      </c>
      <c r="D20" s="413"/>
      <c r="E20" s="413" t="s">
        <v>564</v>
      </c>
      <c r="F20" s="425">
        <v>119</v>
      </c>
      <c r="G20" s="425">
        <f>SUMIFS(Backup!$K:$K, Backup!$D:$D, 'Civil S-curve'!$C20, Backup!$B:$B,'Civil S-curve'!$C19)</f>
        <v>129</v>
      </c>
      <c r="H20" s="425">
        <f>F20-G20</f>
        <v>-10</v>
      </c>
      <c r="I20" s="425">
        <v>10</v>
      </c>
      <c r="J20" s="425">
        <v>10</v>
      </c>
      <c r="K20" s="425">
        <v>20</v>
      </c>
      <c r="L20" s="425">
        <v>20</v>
      </c>
      <c r="M20" s="425">
        <v>20</v>
      </c>
      <c r="N20" s="425">
        <v>20</v>
      </c>
      <c r="O20" s="425">
        <v>10</v>
      </c>
      <c r="P20" s="426">
        <v>9</v>
      </c>
      <c r="Q20" s="425"/>
      <c r="R20" s="425"/>
      <c r="S20" s="425"/>
      <c r="T20" s="425"/>
      <c r="U20" s="425"/>
      <c r="V20" s="425"/>
      <c r="W20" s="425"/>
      <c r="X20" s="425"/>
      <c r="Y20" s="425"/>
      <c r="Z20" s="425"/>
      <c r="AA20" s="425"/>
      <c r="AB20" s="425"/>
      <c r="AC20" s="425"/>
      <c r="AD20" s="425"/>
      <c r="AE20" s="425"/>
      <c r="AF20" s="425"/>
      <c r="AG20" s="425"/>
      <c r="AH20" s="425"/>
      <c r="AI20" s="435">
        <f t="shared" ref="AI20:AI83" si="15">SUM(I20:AD20)</f>
        <v>119</v>
      </c>
      <c r="AJ20" s="435">
        <f t="shared" ref="AJ20:AJ83" si="16">F20-AI20</f>
        <v>0</v>
      </c>
    </row>
    <row r="21" spans="1:38" hidden="1" outlineLevel="1">
      <c r="B21" s="413" t="s">
        <v>861</v>
      </c>
      <c r="C21" s="414" t="s">
        <v>228</v>
      </c>
      <c r="D21" s="413"/>
      <c r="E21" s="413" t="s">
        <v>564</v>
      </c>
      <c r="F21" s="425">
        <v>770</v>
      </c>
      <c r="G21" s="425">
        <f>SUMIFS(Backup!$M:$M, Backup!$D:$D, 'Civil S-curve'!$C21, Backup!$B:$B,'Civil S-curve'!$C19)</f>
        <v>800</v>
      </c>
      <c r="H21" s="425">
        <f t="shared" ref="H21:H29" si="17">F21-G21</f>
        <v>-30</v>
      </c>
      <c r="I21" s="425">
        <v>50</v>
      </c>
      <c r="J21" s="425">
        <v>70</v>
      </c>
      <c r="K21" s="425">
        <v>90</v>
      </c>
      <c r="L21" s="425">
        <v>100</v>
      </c>
      <c r="M21" s="425">
        <v>100</v>
      </c>
      <c r="N21" s="425">
        <v>100</v>
      </c>
      <c r="O21" s="425">
        <v>80</v>
      </c>
      <c r="P21" s="425">
        <v>80</v>
      </c>
      <c r="Q21" s="425">
        <v>80</v>
      </c>
      <c r="R21" s="426">
        <v>20</v>
      </c>
      <c r="S21" s="425"/>
      <c r="T21" s="425"/>
      <c r="U21" s="425"/>
      <c r="V21" s="425"/>
      <c r="W21" s="425"/>
      <c r="X21" s="425"/>
      <c r="Y21" s="425"/>
      <c r="Z21" s="425"/>
      <c r="AA21" s="425"/>
      <c r="AB21" s="425"/>
      <c r="AC21" s="425"/>
      <c r="AD21" s="425"/>
      <c r="AE21" s="425"/>
      <c r="AF21" s="425"/>
      <c r="AG21" s="425"/>
      <c r="AH21" s="425"/>
      <c r="AI21" s="435">
        <f t="shared" si="15"/>
        <v>770</v>
      </c>
      <c r="AJ21" s="435">
        <f t="shared" si="16"/>
        <v>0</v>
      </c>
    </row>
    <row r="22" spans="1:38" hidden="1" outlineLevel="1">
      <c r="B22" s="413" t="s">
        <v>862</v>
      </c>
      <c r="C22" s="414" t="s">
        <v>354</v>
      </c>
      <c r="D22" s="413"/>
      <c r="E22" s="413" t="s">
        <v>564</v>
      </c>
      <c r="F22" s="425">
        <v>189</v>
      </c>
      <c r="G22" s="425">
        <f>SUMIFS(Backup!$M:$M, Backup!$D:$D, 'Civil S-curve'!$C22, Backup!$B:$B,'Civil S-curve'!$C19)</f>
        <v>190</v>
      </c>
      <c r="H22" s="425">
        <f t="shared" si="17"/>
        <v>-1</v>
      </c>
      <c r="I22" s="425"/>
      <c r="J22" s="425">
        <v>20</v>
      </c>
      <c r="K22" s="425">
        <v>20</v>
      </c>
      <c r="L22" s="425">
        <v>20</v>
      </c>
      <c r="M22" s="425">
        <v>40</v>
      </c>
      <c r="N22" s="425">
        <v>30</v>
      </c>
      <c r="O22" s="425">
        <v>20</v>
      </c>
      <c r="P22" s="425">
        <v>25</v>
      </c>
      <c r="Q22" s="425">
        <v>10</v>
      </c>
      <c r="R22" s="426">
        <v>4</v>
      </c>
      <c r="S22" s="425"/>
      <c r="T22" s="425"/>
      <c r="U22" s="425"/>
      <c r="V22" s="425"/>
      <c r="W22" s="425"/>
      <c r="X22" s="425"/>
      <c r="Y22" s="425"/>
      <c r="Z22" s="425"/>
      <c r="AA22" s="425"/>
      <c r="AB22" s="425"/>
      <c r="AC22" s="425"/>
      <c r="AD22" s="425"/>
      <c r="AE22" s="425"/>
      <c r="AF22" s="425"/>
      <c r="AG22" s="425"/>
      <c r="AH22" s="425"/>
      <c r="AI22" s="435">
        <f t="shared" si="15"/>
        <v>189</v>
      </c>
      <c r="AJ22" s="435">
        <f t="shared" si="16"/>
        <v>0</v>
      </c>
    </row>
    <row r="23" spans="1:38" hidden="1" outlineLevel="1">
      <c r="B23" s="413" t="s">
        <v>863</v>
      </c>
      <c r="C23" s="414" t="s">
        <v>11</v>
      </c>
      <c r="D23" s="413"/>
      <c r="E23" s="413" t="s">
        <v>564</v>
      </c>
      <c r="F23" s="425">
        <v>227</v>
      </c>
      <c r="G23" s="425">
        <f>SUMIFS(Backup!$M:$M, Backup!$D:$D, 'Civil S-curve'!$C23, Backup!$B:$B,'Civil S-curve'!$C19)</f>
        <v>243</v>
      </c>
      <c r="H23" s="425">
        <f t="shared" si="17"/>
        <v>-16</v>
      </c>
      <c r="I23" s="425"/>
      <c r="J23" s="425"/>
      <c r="K23" s="425">
        <v>20</v>
      </c>
      <c r="L23" s="425">
        <v>20</v>
      </c>
      <c r="M23" s="425">
        <v>25</v>
      </c>
      <c r="N23" s="425">
        <v>25</v>
      </c>
      <c r="O23" s="425">
        <v>30</v>
      </c>
      <c r="P23" s="425">
        <v>33</v>
      </c>
      <c r="Q23" s="425">
        <v>30</v>
      </c>
      <c r="R23" s="425">
        <v>30</v>
      </c>
      <c r="S23" s="426">
        <v>14</v>
      </c>
      <c r="T23" s="425"/>
      <c r="U23" s="425"/>
      <c r="V23" s="425"/>
      <c r="W23" s="425"/>
      <c r="X23" s="425"/>
      <c r="Y23" s="425"/>
      <c r="Z23" s="425"/>
      <c r="AA23" s="425"/>
      <c r="AB23" s="425"/>
      <c r="AC23" s="425"/>
      <c r="AD23" s="425"/>
      <c r="AE23" s="425"/>
      <c r="AF23" s="425"/>
      <c r="AG23" s="425"/>
      <c r="AH23" s="425"/>
      <c r="AI23" s="435">
        <f t="shared" si="15"/>
        <v>227</v>
      </c>
      <c r="AJ23" s="435">
        <f t="shared" si="16"/>
        <v>0</v>
      </c>
    </row>
    <row r="24" spans="1:38" hidden="1" outlineLevel="1">
      <c r="B24" s="413" t="s">
        <v>864</v>
      </c>
      <c r="C24" s="414" t="s">
        <v>10</v>
      </c>
      <c r="D24" s="413"/>
      <c r="E24" s="413" t="s">
        <v>564</v>
      </c>
      <c r="F24" s="425">
        <f>367-129</f>
        <v>238</v>
      </c>
      <c r="G24" s="425">
        <f>SUMIFS(Backup!$M:$M, Backup!$D:$D, 'Civil S-curve'!$C24, Backup!$B:$B,'Civil S-curve'!$C19)</f>
        <v>194.5</v>
      </c>
      <c r="H24" s="425">
        <f t="shared" si="17"/>
        <v>43.5</v>
      </c>
      <c r="I24" s="425"/>
      <c r="J24" s="425"/>
      <c r="K24" s="425"/>
      <c r="L24" s="425">
        <v>20</v>
      </c>
      <c r="M24" s="425">
        <v>20</v>
      </c>
      <c r="N24" s="425">
        <v>25</v>
      </c>
      <c r="O24" s="425">
        <v>25</v>
      </c>
      <c r="P24" s="425">
        <v>35</v>
      </c>
      <c r="Q24" s="425">
        <v>34</v>
      </c>
      <c r="R24" s="425">
        <v>45</v>
      </c>
      <c r="S24" s="425">
        <v>25</v>
      </c>
      <c r="T24" s="426">
        <v>9</v>
      </c>
      <c r="U24" s="425"/>
      <c r="V24" s="425"/>
      <c r="W24" s="425"/>
      <c r="X24" s="425"/>
      <c r="Y24" s="425"/>
      <c r="Z24" s="425"/>
      <c r="AA24" s="425"/>
      <c r="AB24" s="425"/>
      <c r="AC24" s="425"/>
      <c r="AD24" s="425"/>
      <c r="AE24" s="425"/>
      <c r="AF24" s="425"/>
      <c r="AG24" s="425"/>
      <c r="AH24" s="425"/>
      <c r="AI24" s="435">
        <f t="shared" si="15"/>
        <v>238</v>
      </c>
      <c r="AJ24" s="435">
        <f t="shared" si="16"/>
        <v>0</v>
      </c>
    </row>
    <row r="25" spans="1:38" hidden="1" outlineLevel="1">
      <c r="B25" s="413" t="s">
        <v>865</v>
      </c>
      <c r="C25" s="415" t="s">
        <v>204</v>
      </c>
      <c r="D25" s="413"/>
      <c r="E25" s="413" t="s">
        <v>564</v>
      </c>
      <c r="F25" s="425">
        <f>400+129</f>
        <v>529</v>
      </c>
      <c r="G25" s="425">
        <f>SUMIFS(Backup!$N:$N, Backup!$D:$D, 'Civil S-curve'!$C25, Backup!$B:$B,'Civil S-curve'!$C19)</f>
        <v>531</v>
      </c>
      <c r="H25" s="425">
        <f t="shared" si="17"/>
        <v>-2</v>
      </c>
      <c r="I25" s="425"/>
      <c r="J25" s="425"/>
      <c r="K25" s="425"/>
      <c r="L25" s="425"/>
      <c r="M25" s="425">
        <v>20</v>
      </c>
      <c r="N25" s="425">
        <v>50</v>
      </c>
      <c r="O25" s="425">
        <v>80</v>
      </c>
      <c r="P25" s="425">
        <v>80</v>
      </c>
      <c r="Q25" s="425">
        <v>70</v>
      </c>
      <c r="R25" s="425">
        <v>70</v>
      </c>
      <c r="S25" s="425">
        <v>80</v>
      </c>
      <c r="T25" s="425">
        <v>50</v>
      </c>
      <c r="U25" s="426">
        <v>29</v>
      </c>
      <c r="V25" s="425"/>
      <c r="W25" s="425"/>
      <c r="X25" s="425"/>
      <c r="Y25" s="425"/>
      <c r="Z25" s="425"/>
      <c r="AA25" s="425"/>
      <c r="AB25" s="425"/>
      <c r="AC25" s="425"/>
      <c r="AD25" s="425"/>
      <c r="AE25" s="425"/>
      <c r="AF25" s="425"/>
      <c r="AG25" s="425"/>
      <c r="AH25" s="425"/>
      <c r="AI25" s="435">
        <f t="shared" si="15"/>
        <v>529</v>
      </c>
      <c r="AJ25" s="435">
        <f t="shared" si="16"/>
        <v>0</v>
      </c>
    </row>
    <row r="26" spans="1:38" hidden="1" outlineLevel="1">
      <c r="B26" s="413" t="s">
        <v>866</v>
      </c>
      <c r="C26" s="415" t="s">
        <v>95</v>
      </c>
      <c r="D26" s="413"/>
      <c r="E26" s="413" t="s">
        <v>564</v>
      </c>
      <c r="F26" s="425">
        <v>892</v>
      </c>
      <c r="G26" s="425">
        <f>SUMIFS(Backup!$N:$N, Backup!$D:$D, 'Civil S-curve'!$C26, Backup!$B:$B,'Civil S-curve'!$C19)</f>
        <v>911</v>
      </c>
      <c r="H26" s="425">
        <f t="shared" si="17"/>
        <v>-19</v>
      </c>
      <c r="I26" s="425"/>
      <c r="J26" s="425"/>
      <c r="K26" s="425"/>
      <c r="L26" s="425"/>
      <c r="M26" s="425"/>
      <c r="N26" s="425">
        <v>50</v>
      </c>
      <c r="O26" s="425">
        <v>100</v>
      </c>
      <c r="P26" s="425">
        <v>130</v>
      </c>
      <c r="Q26" s="425">
        <v>160</v>
      </c>
      <c r="R26" s="425">
        <v>140</v>
      </c>
      <c r="S26" s="425">
        <v>110</v>
      </c>
      <c r="T26" s="425">
        <v>80</v>
      </c>
      <c r="U26" s="425">
        <v>70</v>
      </c>
      <c r="V26" s="426">
        <v>52</v>
      </c>
      <c r="W26" s="425"/>
      <c r="X26" s="425"/>
      <c r="Y26" s="425"/>
      <c r="Z26" s="425"/>
      <c r="AA26" s="425"/>
      <c r="AB26" s="425"/>
      <c r="AC26" s="425"/>
      <c r="AD26" s="425"/>
      <c r="AE26" s="425"/>
      <c r="AF26" s="425"/>
      <c r="AG26" s="425"/>
      <c r="AH26" s="425"/>
      <c r="AI26" s="435">
        <f t="shared" si="15"/>
        <v>892</v>
      </c>
      <c r="AJ26" s="435">
        <f t="shared" si="16"/>
        <v>0</v>
      </c>
    </row>
    <row r="27" spans="1:38" hidden="1" outlineLevel="1">
      <c r="B27" s="413" t="s">
        <v>867</v>
      </c>
      <c r="C27" s="415" t="s">
        <v>96</v>
      </c>
      <c r="D27" s="413"/>
      <c r="E27" s="413" t="s">
        <v>564</v>
      </c>
      <c r="F27" s="425">
        <v>0</v>
      </c>
      <c r="G27" s="425">
        <f>SUMIFS(Backup!$N:$N, Backup!$D:$D, 'Civil S-curve'!$C27, Backup!$B:$B,'Civil S-curve'!$C19)</f>
        <v>0</v>
      </c>
      <c r="H27" s="425">
        <f t="shared" si="17"/>
        <v>0</v>
      </c>
      <c r="I27" s="425"/>
      <c r="J27" s="425"/>
      <c r="K27" s="425"/>
      <c r="L27" s="425"/>
      <c r="M27" s="425"/>
      <c r="N27" s="425"/>
      <c r="O27" s="425"/>
      <c r="P27" s="425"/>
      <c r="Q27" s="425"/>
      <c r="R27" s="425"/>
      <c r="S27" s="425"/>
      <c r="T27" s="425"/>
      <c r="U27" s="425"/>
      <c r="V27" s="426"/>
      <c r="W27" s="425"/>
      <c r="X27" s="425"/>
      <c r="Y27" s="425"/>
      <c r="Z27" s="425"/>
      <c r="AA27" s="425"/>
      <c r="AB27" s="425"/>
      <c r="AC27" s="425"/>
      <c r="AD27" s="425"/>
      <c r="AE27" s="425"/>
      <c r="AF27" s="425"/>
      <c r="AG27" s="425"/>
      <c r="AH27" s="425"/>
      <c r="AI27" s="435">
        <f t="shared" si="15"/>
        <v>0</v>
      </c>
      <c r="AJ27" s="435">
        <f t="shared" si="16"/>
        <v>0</v>
      </c>
    </row>
    <row r="28" spans="1:38" hidden="1" outlineLevel="1">
      <c r="B28" s="413" t="s">
        <v>868</v>
      </c>
      <c r="C28" s="415" t="s">
        <v>97</v>
      </c>
      <c r="D28" s="413"/>
      <c r="E28" s="413" t="s">
        <v>564</v>
      </c>
      <c r="F28" s="425">
        <v>476</v>
      </c>
      <c r="G28" s="425">
        <f>SUMIFS(Backup!$N:$N, Backup!$D:$D, 'Civil S-curve'!$C28, Backup!$B:$B,'Civil S-curve'!$C19)</f>
        <v>478</v>
      </c>
      <c r="H28" s="425">
        <f t="shared" si="17"/>
        <v>-2</v>
      </c>
      <c r="I28" s="425"/>
      <c r="J28" s="425"/>
      <c r="K28" s="425"/>
      <c r="L28" s="425"/>
      <c r="M28" s="425"/>
      <c r="N28" s="425">
        <v>30</v>
      </c>
      <c r="O28" s="425">
        <v>35</v>
      </c>
      <c r="P28" s="425">
        <v>40</v>
      </c>
      <c r="Q28" s="425">
        <v>60</v>
      </c>
      <c r="R28" s="425">
        <v>80</v>
      </c>
      <c r="S28" s="425">
        <v>80</v>
      </c>
      <c r="T28" s="425">
        <v>65</v>
      </c>
      <c r="U28" s="425">
        <v>55</v>
      </c>
      <c r="V28" s="426">
        <v>31</v>
      </c>
      <c r="W28" s="425"/>
      <c r="X28" s="425"/>
      <c r="Y28" s="425"/>
      <c r="Z28" s="425"/>
      <c r="AA28" s="425"/>
      <c r="AB28" s="425"/>
      <c r="AC28" s="425"/>
      <c r="AD28" s="425"/>
      <c r="AE28" s="425"/>
      <c r="AF28" s="425"/>
      <c r="AG28" s="425"/>
      <c r="AH28" s="425"/>
      <c r="AI28" s="435">
        <f t="shared" si="15"/>
        <v>476</v>
      </c>
      <c r="AJ28" s="435">
        <f t="shared" si="16"/>
        <v>0</v>
      </c>
    </row>
    <row r="29" spans="1:38" hidden="1" outlineLevel="1">
      <c r="B29" s="413" t="s">
        <v>869</v>
      </c>
      <c r="C29" s="415" t="s">
        <v>98</v>
      </c>
      <c r="D29" s="413"/>
      <c r="E29" s="413" t="s">
        <v>564</v>
      </c>
      <c r="F29" s="425">
        <v>401</v>
      </c>
      <c r="G29" s="425">
        <f>SUMIFS(Backup!$N:$N, Backup!$D:$D, 'Civil S-curve'!$C29, Backup!$B:$B,'Civil S-curve'!$C19)</f>
        <v>455</v>
      </c>
      <c r="H29" s="425">
        <f t="shared" si="17"/>
        <v>-54</v>
      </c>
      <c r="I29" s="425"/>
      <c r="J29" s="425"/>
      <c r="K29" s="425"/>
      <c r="L29" s="425"/>
      <c r="M29" s="425"/>
      <c r="N29" s="425"/>
      <c r="O29" s="425">
        <v>30</v>
      </c>
      <c r="P29" s="425">
        <v>35</v>
      </c>
      <c r="Q29" s="425">
        <v>40</v>
      </c>
      <c r="R29" s="425">
        <v>50</v>
      </c>
      <c r="S29" s="425">
        <v>60</v>
      </c>
      <c r="T29" s="425">
        <v>60</v>
      </c>
      <c r="U29" s="425">
        <v>50</v>
      </c>
      <c r="V29" s="425">
        <v>40</v>
      </c>
      <c r="W29" s="426">
        <v>36</v>
      </c>
      <c r="X29" s="425"/>
      <c r="Y29" s="425"/>
      <c r="Z29" s="425"/>
      <c r="AA29" s="425"/>
      <c r="AB29" s="425"/>
      <c r="AC29" s="425"/>
      <c r="AD29" s="425"/>
      <c r="AE29" s="425"/>
      <c r="AF29" s="425"/>
      <c r="AG29" s="425"/>
      <c r="AH29" s="425"/>
      <c r="AI29" s="435">
        <f t="shared" si="15"/>
        <v>401</v>
      </c>
      <c r="AJ29" s="435">
        <f t="shared" si="16"/>
        <v>0</v>
      </c>
    </row>
    <row r="30" spans="1:38" hidden="1" outlineLevel="1">
      <c r="B30" s="413" t="s">
        <v>1023</v>
      </c>
      <c r="C30" s="415" t="s">
        <v>99</v>
      </c>
      <c r="D30" s="413"/>
      <c r="E30" s="413" t="s">
        <v>564</v>
      </c>
      <c r="F30" s="425">
        <v>62</v>
      </c>
      <c r="G30" s="425">
        <f>SUMIFS(Backup!$N:$N, Backup!$D:$D, 'Civil S-curve'!$C30, Backup!$B:$B,'Civil S-curve'!$C19)</f>
        <v>52</v>
      </c>
      <c r="H30" s="425"/>
      <c r="I30" s="425"/>
      <c r="J30" s="425"/>
      <c r="K30" s="425"/>
      <c r="L30" s="425"/>
      <c r="M30" s="425"/>
      <c r="N30" s="425"/>
      <c r="O30" s="425"/>
      <c r="P30" s="425">
        <v>6</v>
      </c>
      <c r="Q30" s="425">
        <v>6</v>
      </c>
      <c r="R30" s="425">
        <v>10</v>
      </c>
      <c r="S30" s="425">
        <v>16</v>
      </c>
      <c r="T30" s="425">
        <v>10</v>
      </c>
      <c r="U30" s="425">
        <v>8</v>
      </c>
      <c r="V30" s="426">
        <v>6</v>
      </c>
      <c r="W30" s="425"/>
      <c r="X30" s="425"/>
      <c r="Y30" s="425"/>
      <c r="Z30" s="425"/>
      <c r="AA30" s="425"/>
      <c r="AB30" s="425"/>
      <c r="AC30" s="425"/>
      <c r="AD30" s="425"/>
      <c r="AE30" s="425"/>
      <c r="AF30" s="425"/>
      <c r="AG30" s="425"/>
      <c r="AH30" s="425"/>
      <c r="AI30" s="435">
        <f t="shared" si="15"/>
        <v>62</v>
      </c>
      <c r="AJ30" s="435">
        <f t="shared" si="16"/>
        <v>0</v>
      </c>
    </row>
    <row r="31" spans="1:38" s="256" customFormat="1" collapsed="1">
      <c r="A31" s="418">
        <f>D31/$D$156</f>
        <v>5.128205128205128E-2</v>
      </c>
      <c r="B31" s="411">
        <v>2</v>
      </c>
      <c r="C31" s="412" t="s">
        <v>2</v>
      </c>
      <c r="D31" s="411">
        <f>Micro!D23</f>
        <v>28</v>
      </c>
      <c r="E31" s="411"/>
      <c r="F31" s="424">
        <f>SUM(F32:F42)</f>
        <v>3125</v>
      </c>
      <c r="G31" s="424">
        <f t="shared" ref="G31:AD31" si="18">SUBTOTAL(9,G32:G42)</f>
        <v>3109.75</v>
      </c>
      <c r="H31" s="424">
        <f t="shared" si="18"/>
        <v>-4.25</v>
      </c>
      <c r="I31" s="424">
        <f t="shared" si="18"/>
        <v>80</v>
      </c>
      <c r="J31" s="424">
        <f t="shared" si="18"/>
        <v>115</v>
      </c>
      <c r="K31" s="424">
        <f t="shared" si="18"/>
        <v>165</v>
      </c>
      <c r="L31" s="424">
        <f t="shared" si="18"/>
        <v>230</v>
      </c>
      <c r="M31" s="424">
        <f t="shared" si="18"/>
        <v>345</v>
      </c>
      <c r="N31" s="424">
        <f t="shared" si="18"/>
        <v>403</v>
      </c>
      <c r="O31" s="424">
        <f t="shared" si="18"/>
        <v>404</v>
      </c>
      <c r="P31" s="424">
        <f t="shared" si="18"/>
        <v>423</v>
      </c>
      <c r="Q31" s="424">
        <f t="shared" si="18"/>
        <v>329</v>
      </c>
      <c r="R31" s="424">
        <f t="shared" si="18"/>
        <v>225</v>
      </c>
      <c r="S31" s="424">
        <f t="shared" si="18"/>
        <v>207</v>
      </c>
      <c r="T31" s="424">
        <f t="shared" si="18"/>
        <v>82</v>
      </c>
      <c r="U31" s="424">
        <f t="shared" si="18"/>
        <v>68</v>
      </c>
      <c r="V31" s="424">
        <f t="shared" si="18"/>
        <v>49</v>
      </c>
      <c r="W31" s="424">
        <f t="shared" si="18"/>
        <v>0</v>
      </c>
      <c r="X31" s="424">
        <f t="shared" si="18"/>
        <v>0</v>
      </c>
      <c r="Y31" s="424">
        <f t="shared" si="18"/>
        <v>0</v>
      </c>
      <c r="Z31" s="424">
        <f t="shared" si="18"/>
        <v>0</v>
      </c>
      <c r="AA31" s="424">
        <f t="shared" si="18"/>
        <v>0</v>
      </c>
      <c r="AB31" s="424">
        <f t="shared" si="18"/>
        <v>0</v>
      </c>
      <c r="AC31" s="424">
        <f t="shared" si="18"/>
        <v>0</v>
      </c>
      <c r="AD31" s="424">
        <f t="shared" si="18"/>
        <v>0</v>
      </c>
      <c r="AE31" s="424">
        <f t="shared" ref="AE31:AH31" si="19">SUBTOTAL(9,AE32:AE42)</f>
        <v>0</v>
      </c>
      <c r="AF31" s="424">
        <f t="shared" si="19"/>
        <v>0</v>
      </c>
      <c r="AG31" s="424">
        <f t="shared" si="19"/>
        <v>0</v>
      </c>
      <c r="AH31" s="424">
        <f t="shared" si="19"/>
        <v>0</v>
      </c>
      <c r="AI31" s="435">
        <f t="shared" si="15"/>
        <v>3125</v>
      </c>
      <c r="AJ31" s="435">
        <f t="shared" si="16"/>
        <v>0</v>
      </c>
      <c r="AL31" s="435">
        <f t="shared" ref="AL31:AL94" si="20">SUM(I31:Q31)</f>
        <v>2494</v>
      </c>
    </row>
    <row r="32" spans="1:38" hidden="1" outlineLevel="1">
      <c r="B32" s="413" t="s">
        <v>860</v>
      </c>
      <c r="C32" s="414" t="s">
        <v>200</v>
      </c>
      <c r="D32" s="413"/>
      <c r="E32" s="413" t="s">
        <v>564</v>
      </c>
      <c r="F32" s="425">
        <v>83</v>
      </c>
      <c r="G32" s="425">
        <f>SUMIFS(Backup!$K:$K, Backup!$D:$D, 'Civil S-curve'!$C32, Backup!$B:$B,'Civil S-curve'!$C31)</f>
        <v>100</v>
      </c>
      <c r="H32" s="425">
        <f t="shared" ref="H32:H41" si="21">F32-G32</f>
        <v>-17</v>
      </c>
      <c r="I32" s="425">
        <v>15</v>
      </c>
      <c r="J32" s="425">
        <v>15</v>
      </c>
      <c r="K32" s="425">
        <v>15</v>
      </c>
      <c r="L32" s="425">
        <v>10</v>
      </c>
      <c r="M32" s="425">
        <v>10</v>
      </c>
      <c r="N32" s="426">
        <v>18</v>
      </c>
      <c r="O32" s="425"/>
      <c r="P32" s="425"/>
      <c r="Q32" s="425"/>
      <c r="R32" s="425"/>
      <c r="S32" s="425"/>
      <c r="T32" s="425"/>
      <c r="U32" s="425"/>
      <c r="V32" s="425"/>
      <c r="W32" s="425"/>
      <c r="X32" s="425"/>
      <c r="Y32" s="425"/>
      <c r="Z32" s="425"/>
      <c r="AA32" s="425"/>
      <c r="AB32" s="425"/>
      <c r="AC32" s="425"/>
      <c r="AD32" s="425"/>
      <c r="AE32" s="425"/>
      <c r="AF32" s="425"/>
      <c r="AG32" s="425"/>
      <c r="AH32" s="425"/>
      <c r="AI32" s="435">
        <f t="shared" si="15"/>
        <v>83</v>
      </c>
      <c r="AJ32" s="435">
        <f t="shared" si="16"/>
        <v>0</v>
      </c>
      <c r="AL32" s="435">
        <f t="shared" si="20"/>
        <v>83</v>
      </c>
    </row>
    <row r="33" spans="1:38" hidden="1" outlineLevel="1">
      <c r="B33" s="413" t="s">
        <v>861</v>
      </c>
      <c r="C33" s="414" t="s">
        <v>228</v>
      </c>
      <c r="D33" s="413"/>
      <c r="E33" s="413" t="s">
        <v>564</v>
      </c>
      <c r="F33" s="425">
        <v>539</v>
      </c>
      <c r="G33" s="425">
        <f>SUMIFS(Backup!$M:$M, Backup!$D:$D, 'Civil S-curve'!$C33, Backup!$B:$B,'Civil S-curve'!$C31)</f>
        <v>536.75</v>
      </c>
      <c r="H33" s="425">
        <f t="shared" si="21"/>
        <v>2.25</v>
      </c>
      <c r="I33" s="425">
        <v>50</v>
      </c>
      <c r="J33" s="425">
        <v>80</v>
      </c>
      <c r="K33" s="425">
        <v>100</v>
      </c>
      <c r="L33" s="425">
        <v>120</v>
      </c>
      <c r="M33" s="425">
        <v>80</v>
      </c>
      <c r="N33" s="425">
        <v>60</v>
      </c>
      <c r="O33" s="426">
        <v>49</v>
      </c>
      <c r="P33" s="425"/>
      <c r="Q33" s="425"/>
      <c r="R33" s="425"/>
      <c r="S33" s="425"/>
      <c r="T33" s="425"/>
      <c r="U33" s="425"/>
      <c r="V33" s="425"/>
      <c r="W33" s="425"/>
      <c r="X33" s="425"/>
      <c r="Y33" s="425"/>
      <c r="Z33" s="425"/>
      <c r="AA33" s="425"/>
      <c r="AB33" s="425"/>
      <c r="AC33" s="425"/>
      <c r="AD33" s="425"/>
      <c r="AE33" s="425"/>
      <c r="AF33" s="425"/>
      <c r="AG33" s="425"/>
      <c r="AH33" s="425"/>
      <c r="AI33" s="435">
        <f t="shared" si="15"/>
        <v>539</v>
      </c>
      <c r="AJ33" s="435">
        <f t="shared" si="16"/>
        <v>0</v>
      </c>
      <c r="AL33" s="435">
        <f t="shared" si="20"/>
        <v>539</v>
      </c>
    </row>
    <row r="34" spans="1:38" hidden="1" outlineLevel="1">
      <c r="B34" s="413" t="s">
        <v>862</v>
      </c>
      <c r="C34" s="414" t="s">
        <v>354</v>
      </c>
      <c r="D34" s="413"/>
      <c r="E34" s="413" t="s">
        <v>564</v>
      </c>
      <c r="F34" s="425">
        <v>132</v>
      </c>
      <c r="G34" s="425">
        <f>SUMIFS(Backup!$M:$M, Backup!$D:$D, 'Civil S-curve'!$C34, Backup!$B:$B,'Civil S-curve'!$C31)</f>
        <v>139</v>
      </c>
      <c r="H34" s="425">
        <f t="shared" si="21"/>
        <v>-7</v>
      </c>
      <c r="I34" s="425">
        <v>15</v>
      </c>
      <c r="J34" s="425">
        <v>10</v>
      </c>
      <c r="K34" s="425">
        <v>10</v>
      </c>
      <c r="L34" s="425">
        <v>15</v>
      </c>
      <c r="M34" s="425">
        <v>20</v>
      </c>
      <c r="N34" s="425">
        <v>30</v>
      </c>
      <c r="O34" s="426">
        <v>32</v>
      </c>
      <c r="P34" s="425"/>
      <c r="Q34" s="425"/>
      <c r="R34" s="425"/>
      <c r="S34" s="425"/>
      <c r="T34" s="425"/>
      <c r="U34" s="425"/>
      <c r="V34" s="425"/>
      <c r="W34" s="425"/>
      <c r="X34" s="425"/>
      <c r="Y34" s="425"/>
      <c r="Z34" s="425"/>
      <c r="AA34" s="425"/>
      <c r="AB34" s="425"/>
      <c r="AC34" s="425"/>
      <c r="AD34" s="425"/>
      <c r="AE34" s="425"/>
      <c r="AF34" s="425"/>
      <c r="AG34" s="425"/>
      <c r="AH34" s="425"/>
      <c r="AI34" s="435">
        <f t="shared" si="15"/>
        <v>132</v>
      </c>
      <c r="AJ34" s="435">
        <f t="shared" si="16"/>
        <v>0</v>
      </c>
      <c r="AL34" s="435">
        <f t="shared" si="20"/>
        <v>132</v>
      </c>
    </row>
    <row r="35" spans="1:38" hidden="1" outlineLevel="1">
      <c r="B35" s="413" t="s">
        <v>863</v>
      </c>
      <c r="C35" s="414" t="s">
        <v>11</v>
      </c>
      <c r="D35" s="413"/>
      <c r="E35" s="413" t="s">
        <v>564</v>
      </c>
      <c r="F35" s="425">
        <v>159</v>
      </c>
      <c r="G35" s="425">
        <f>SUMIFS(Backup!$M:$M, Backup!$D:$D, 'Civil S-curve'!$C35, Backup!$B:$B,'Civil S-curve'!$C31)</f>
        <v>155</v>
      </c>
      <c r="H35" s="425">
        <f t="shared" si="21"/>
        <v>4</v>
      </c>
      <c r="I35" s="425"/>
      <c r="J35" s="425">
        <v>10</v>
      </c>
      <c r="K35" s="425">
        <v>20</v>
      </c>
      <c r="L35" s="425">
        <v>25</v>
      </c>
      <c r="M35" s="425">
        <v>25</v>
      </c>
      <c r="N35" s="425">
        <v>30</v>
      </c>
      <c r="O35" s="425">
        <v>28</v>
      </c>
      <c r="P35" s="426">
        <v>21</v>
      </c>
      <c r="Q35" s="425"/>
      <c r="R35" s="425"/>
      <c r="S35" s="425"/>
      <c r="T35" s="425"/>
      <c r="U35" s="425"/>
      <c r="V35" s="425"/>
      <c r="W35" s="425"/>
      <c r="X35" s="425"/>
      <c r="Y35" s="425"/>
      <c r="Z35" s="425"/>
      <c r="AA35" s="425"/>
      <c r="AB35" s="425"/>
      <c r="AC35" s="425"/>
      <c r="AD35" s="425"/>
      <c r="AE35" s="425"/>
      <c r="AF35" s="425"/>
      <c r="AG35" s="425"/>
      <c r="AH35" s="425"/>
      <c r="AI35" s="435">
        <f t="shared" si="15"/>
        <v>159</v>
      </c>
      <c r="AJ35" s="435">
        <f t="shared" si="16"/>
        <v>0</v>
      </c>
      <c r="AL35" s="435">
        <f t="shared" si="20"/>
        <v>159</v>
      </c>
    </row>
    <row r="36" spans="1:38" hidden="1" outlineLevel="1">
      <c r="B36" s="413" t="s">
        <v>864</v>
      </c>
      <c r="C36" s="414" t="s">
        <v>10</v>
      </c>
      <c r="D36" s="413"/>
      <c r="E36" s="413" t="s">
        <v>564</v>
      </c>
      <c r="F36" s="425">
        <f>233-90</f>
        <v>143</v>
      </c>
      <c r="G36" s="425">
        <f>SUMIFS(Backup!$M:$M, Backup!$D:$D, 'Civil S-curve'!$C36, Backup!$B:$B,'Civil S-curve'!$C31)</f>
        <v>118.5</v>
      </c>
      <c r="H36" s="425">
        <f t="shared" si="21"/>
        <v>24.5</v>
      </c>
      <c r="I36" s="425"/>
      <c r="J36" s="425"/>
      <c r="K36" s="425">
        <v>20</v>
      </c>
      <c r="L36" s="425">
        <v>20</v>
      </c>
      <c r="M36" s="425">
        <v>30</v>
      </c>
      <c r="N36" s="425">
        <v>30</v>
      </c>
      <c r="O36" s="425">
        <v>20</v>
      </c>
      <c r="P36" s="426">
        <v>23</v>
      </c>
      <c r="Q36" s="425"/>
      <c r="R36" s="425"/>
      <c r="S36" s="425"/>
      <c r="T36" s="425"/>
      <c r="U36" s="425"/>
      <c r="V36" s="425"/>
      <c r="W36" s="425"/>
      <c r="X36" s="425"/>
      <c r="Y36" s="425"/>
      <c r="Z36" s="425"/>
      <c r="AA36" s="425"/>
      <c r="AB36" s="425"/>
      <c r="AC36" s="425"/>
      <c r="AD36" s="425"/>
      <c r="AE36" s="425"/>
      <c r="AF36" s="425"/>
      <c r="AG36" s="425"/>
      <c r="AH36" s="425"/>
      <c r="AI36" s="435">
        <f t="shared" si="15"/>
        <v>143</v>
      </c>
      <c r="AJ36" s="435">
        <f t="shared" si="16"/>
        <v>0</v>
      </c>
      <c r="AL36" s="435">
        <f t="shared" si="20"/>
        <v>143</v>
      </c>
    </row>
    <row r="37" spans="1:38" hidden="1" outlineLevel="1">
      <c r="B37" s="413" t="s">
        <v>865</v>
      </c>
      <c r="C37" s="415" t="s">
        <v>204</v>
      </c>
      <c r="D37" s="413"/>
      <c r="E37" s="413" t="s">
        <v>564</v>
      </c>
      <c r="F37" s="425">
        <f>346+90</f>
        <v>436</v>
      </c>
      <c r="G37" s="425">
        <f>SUMIFS(Backup!$N:$N, Backup!$D:$D, 'Civil S-curve'!$C37, Backup!$B:$B,'Civil S-curve'!$C31)</f>
        <v>451</v>
      </c>
      <c r="H37" s="425">
        <f t="shared" si="21"/>
        <v>-15</v>
      </c>
      <c r="I37" s="425"/>
      <c r="J37" s="425"/>
      <c r="K37" s="425"/>
      <c r="L37" s="425">
        <v>40</v>
      </c>
      <c r="M37" s="425">
        <v>60</v>
      </c>
      <c r="N37" s="425">
        <v>60</v>
      </c>
      <c r="O37" s="425">
        <v>80</v>
      </c>
      <c r="P37" s="425">
        <v>120</v>
      </c>
      <c r="Q37" s="426">
        <v>76</v>
      </c>
      <c r="R37" s="425"/>
      <c r="S37" s="425"/>
      <c r="T37" s="425"/>
      <c r="U37" s="425"/>
      <c r="V37" s="425"/>
      <c r="W37" s="425"/>
      <c r="X37" s="425"/>
      <c r="Y37" s="425"/>
      <c r="Z37" s="425"/>
      <c r="AA37" s="425"/>
      <c r="AB37" s="425"/>
      <c r="AC37" s="425"/>
      <c r="AD37" s="425"/>
      <c r="AE37" s="425"/>
      <c r="AF37" s="425"/>
      <c r="AG37" s="425"/>
      <c r="AH37" s="425"/>
      <c r="AI37" s="435">
        <f t="shared" si="15"/>
        <v>436</v>
      </c>
      <c r="AJ37" s="435">
        <f t="shared" si="16"/>
        <v>0</v>
      </c>
      <c r="AL37" s="435">
        <f t="shared" si="20"/>
        <v>436</v>
      </c>
    </row>
    <row r="38" spans="1:38" hidden="1" outlineLevel="1">
      <c r="B38" s="413" t="s">
        <v>866</v>
      </c>
      <c r="C38" s="415" t="s">
        <v>95</v>
      </c>
      <c r="D38" s="413"/>
      <c r="E38" s="413" t="s">
        <v>564</v>
      </c>
      <c r="F38" s="425">
        <v>532</v>
      </c>
      <c r="G38" s="425">
        <f>SUMIFS(Backup!$N:$N, Backup!$D:$D, 'Civil S-curve'!$C38, Backup!$B:$B,'Civil S-curve'!$C31)</f>
        <v>529</v>
      </c>
      <c r="H38" s="425">
        <f t="shared" si="21"/>
        <v>3</v>
      </c>
      <c r="I38" s="425"/>
      <c r="J38" s="425"/>
      <c r="K38" s="425"/>
      <c r="L38" s="425"/>
      <c r="M38" s="425">
        <v>60</v>
      </c>
      <c r="N38" s="425">
        <v>60</v>
      </c>
      <c r="O38" s="425">
        <v>80</v>
      </c>
      <c r="P38" s="425">
        <v>100</v>
      </c>
      <c r="Q38" s="425">
        <v>90</v>
      </c>
      <c r="R38" s="425">
        <v>80</v>
      </c>
      <c r="S38" s="426">
        <v>62</v>
      </c>
      <c r="T38" s="425"/>
      <c r="U38" s="425"/>
      <c r="V38" s="425"/>
      <c r="W38" s="425"/>
      <c r="X38" s="425"/>
      <c r="Y38" s="425"/>
      <c r="Z38" s="425"/>
      <c r="AA38" s="425"/>
      <c r="AB38" s="425"/>
      <c r="AC38" s="425"/>
      <c r="AD38" s="425"/>
      <c r="AE38" s="425"/>
      <c r="AF38" s="425"/>
      <c r="AG38" s="425"/>
      <c r="AH38" s="425"/>
      <c r="AI38" s="435">
        <f t="shared" si="15"/>
        <v>532</v>
      </c>
      <c r="AJ38" s="435">
        <f t="shared" si="16"/>
        <v>0</v>
      </c>
      <c r="AL38" s="435">
        <f t="shared" si="20"/>
        <v>390</v>
      </c>
    </row>
    <row r="39" spans="1:38" hidden="1" outlineLevel="1">
      <c r="B39" s="413" t="s">
        <v>867</v>
      </c>
      <c r="C39" s="415" t="s">
        <v>96</v>
      </c>
      <c r="D39" s="413"/>
      <c r="E39" s="413" t="s">
        <v>564</v>
      </c>
      <c r="F39" s="425">
        <v>571</v>
      </c>
      <c r="G39" s="425">
        <f>SUMIFS(Backup!$N:$N, Backup!$D:$D, 'Civil S-curve'!$C39, Backup!$B:$B,'Civil S-curve'!$C31)</f>
        <v>552</v>
      </c>
      <c r="H39" s="425">
        <f t="shared" si="21"/>
        <v>19</v>
      </c>
      <c r="I39" s="425"/>
      <c r="J39" s="425"/>
      <c r="K39" s="425"/>
      <c r="L39" s="425"/>
      <c r="M39" s="425">
        <v>60</v>
      </c>
      <c r="N39" s="425">
        <v>80</v>
      </c>
      <c r="O39" s="425">
        <v>80</v>
      </c>
      <c r="P39" s="425">
        <v>120</v>
      </c>
      <c r="Q39" s="425">
        <v>100</v>
      </c>
      <c r="R39" s="425">
        <v>80</v>
      </c>
      <c r="S39" s="426">
        <v>51</v>
      </c>
      <c r="T39" s="425"/>
      <c r="U39" s="425"/>
      <c r="V39" s="425"/>
      <c r="W39" s="425"/>
      <c r="X39" s="425"/>
      <c r="Y39" s="425"/>
      <c r="Z39" s="425"/>
      <c r="AA39" s="425"/>
      <c r="AB39" s="425"/>
      <c r="AC39" s="425"/>
      <c r="AD39" s="425"/>
      <c r="AE39" s="425"/>
      <c r="AF39" s="425"/>
      <c r="AG39" s="425"/>
      <c r="AH39" s="425"/>
      <c r="AI39" s="435">
        <f t="shared" si="15"/>
        <v>571</v>
      </c>
      <c r="AJ39" s="435">
        <f t="shared" si="16"/>
        <v>0</v>
      </c>
      <c r="AL39" s="435">
        <f t="shared" si="20"/>
        <v>440</v>
      </c>
    </row>
    <row r="40" spans="1:38" hidden="1" outlineLevel="1">
      <c r="B40" s="413" t="s">
        <v>868</v>
      </c>
      <c r="C40" s="415" t="s">
        <v>97</v>
      </c>
      <c r="D40" s="413"/>
      <c r="E40" s="413" t="s">
        <v>564</v>
      </c>
      <c r="F40" s="425">
        <v>346</v>
      </c>
      <c r="G40" s="425">
        <f>SUMIFS(Backup!$N:$N, Backup!$D:$D, 'Civil S-curve'!$C40, Backup!$B:$B,'Civil S-curve'!$C31)</f>
        <v>342</v>
      </c>
      <c r="H40" s="425">
        <f t="shared" si="21"/>
        <v>4</v>
      </c>
      <c r="I40" s="425"/>
      <c r="J40" s="425"/>
      <c r="K40" s="425"/>
      <c r="L40" s="425"/>
      <c r="M40" s="425"/>
      <c r="N40" s="425">
        <v>35</v>
      </c>
      <c r="O40" s="425">
        <v>35</v>
      </c>
      <c r="P40" s="425">
        <v>35</v>
      </c>
      <c r="Q40" s="425">
        <v>35</v>
      </c>
      <c r="R40" s="425">
        <v>35</v>
      </c>
      <c r="S40" s="425">
        <v>50</v>
      </c>
      <c r="T40" s="425">
        <v>50</v>
      </c>
      <c r="U40" s="425">
        <v>40</v>
      </c>
      <c r="V40" s="426">
        <v>31</v>
      </c>
      <c r="W40" s="425"/>
      <c r="X40" s="425"/>
      <c r="Y40" s="425"/>
      <c r="Z40" s="425"/>
      <c r="AA40" s="425"/>
      <c r="AB40" s="425"/>
      <c r="AC40" s="425"/>
      <c r="AD40" s="425"/>
      <c r="AE40" s="425"/>
      <c r="AF40" s="425"/>
      <c r="AG40" s="425"/>
      <c r="AH40" s="425"/>
      <c r="AI40" s="435">
        <f t="shared" si="15"/>
        <v>346</v>
      </c>
      <c r="AJ40" s="435">
        <f t="shared" si="16"/>
        <v>0</v>
      </c>
      <c r="AL40" s="435">
        <f t="shared" si="20"/>
        <v>140</v>
      </c>
    </row>
    <row r="41" spans="1:38" hidden="1" outlineLevel="1">
      <c r="B41" s="413" t="s">
        <v>869</v>
      </c>
      <c r="C41" s="415" t="s">
        <v>98</v>
      </c>
      <c r="D41" s="413"/>
      <c r="E41" s="413" t="s">
        <v>564</v>
      </c>
      <c r="F41" s="425">
        <v>146</v>
      </c>
      <c r="G41" s="425">
        <f>SUMIFS(Backup!$N:$N, Backup!$D:$D, 'Civil S-curve'!$C41, Backup!$B:$B,'Civil S-curve'!$C31)</f>
        <v>168</v>
      </c>
      <c r="H41" s="425">
        <f t="shared" si="21"/>
        <v>-22</v>
      </c>
      <c r="I41" s="425"/>
      <c r="J41" s="425"/>
      <c r="K41" s="425"/>
      <c r="L41" s="425"/>
      <c r="M41" s="425"/>
      <c r="N41" s="425"/>
      <c r="O41" s="425"/>
      <c r="P41" s="425"/>
      <c r="Q41" s="425">
        <v>24</v>
      </c>
      <c r="R41" s="425">
        <v>24</v>
      </c>
      <c r="S41" s="425">
        <v>36</v>
      </c>
      <c r="T41" s="425">
        <v>24</v>
      </c>
      <c r="U41" s="425">
        <v>24</v>
      </c>
      <c r="V41" s="426">
        <v>14</v>
      </c>
      <c r="W41" s="425"/>
      <c r="X41" s="425"/>
      <c r="Y41" s="425"/>
      <c r="Z41" s="425"/>
      <c r="AA41" s="425"/>
      <c r="AB41" s="425"/>
      <c r="AC41" s="425"/>
      <c r="AD41" s="425"/>
      <c r="AE41" s="425"/>
      <c r="AF41" s="425"/>
      <c r="AG41" s="425"/>
      <c r="AH41" s="425"/>
      <c r="AI41" s="435">
        <f t="shared" si="15"/>
        <v>146</v>
      </c>
      <c r="AJ41" s="435">
        <f t="shared" si="16"/>
        <v>0</v>
      </c>
      <c r="AL41" s="435">
        <f t="shared" si="20"/>
        <v>24</v>
      </c>
    </row>
    <row r="42" spans="1:38" hidden="1" outlineLevel="1">
      <c r="B42" s="413" t="s">
        <v>1023</v>
      </c>
      <c r="C42" s="415" t="s">
        <v>99</v>
      </c>
      <c r="D42" s="413"/>
      <c r="E42" s="413" t="s">
        <v>564</v>
      </c>
      <c r="F42" s="425">
        <v>38</v>
      </c>
      <c r="G42" s="425">
        <f>SUMIFS(Backup!$N:$N, Backup!$D:$D, 'Civil S-curve'!$C42, Backup!$B:$B,'Civil S-curve'!$C31)</f>
        <v>18.5</v>
      </c>
      <c r="H42" s="425"/>
      <c r="I42" s="425"/>
      <c r="J42" s="425"/>
      <c r="K42" s="425"/>
      <c r="L42" s="425"/>
      <c r="M42" s="425"/>
      <c r="N42" s="425"/>
      <c r="O42" s="425"/>
      <c r="P42" s="425">
        <v>4</v>
      </c>
      <c r="Q42" s="425">
        <v>4</v>
      </c>
      <c r="R42" s="425">
        <v>6</v>
      </c>
      <c r="S42" s="425">
        <v>8</v>
      </c>
      <c r="T42" s="425">
        <v>8</v>
      </c>
      <c r="U42" s="425">
        <v>4</v>
      </c>
      <c r="V42" s="426">
        <v>4</v>
      </c>
      <c r="W42" s="425"/>
      <c r="X42" s="425"/>
      <c r="Y42" s="425"/>
      <c r="Z42" s="425"/>
      <c r="AA42" s="425"/>
      <c r="AB42" s="425"/>
      <c r="AC42" s="425"/>
      <c r="AD42" s="425"/>
      <c r="AE42" s="425"/>
      <c r="AF42" s="425"/>
      <c r="AG42" s="425"/>
      <c r="AH42" s="425"/>
      <c r="AI42" s="435">
        <f t="shared" si="15"/>
        <v>38</v>
      </c>
      <c r="AJ42" s="435">
        <f t="shared" si="16"/>
        <v>0</v>
      </c>
      <c r="AL42" s="435">
        <f t="shared" si="20"/>
        <v>8</v>
      </c>
    </row>
    <row r="43" spans="1:38" s="256" customFormat="1" collapsed="1">
      <c r="A43" s="418">
        <f>D43/$D$156</f>
        <v>7.3260073260073263E-2</v>
      </c>
      <c r="B43" s="411">
        <v>3</v>
      </c>
      <c r="C43" s="412" t="s">
        <v>37</v>
      </c>
      <c r="D43" s="411">
        <f>Micro!D93</f>
        <v>40</v>
      </c>
      <c r="E43" s="411"/>
      <c r="F43" s="424">
        <f>SUM(F44:F54)</f>
        <v>4057</v>
      </c>
      <c r="G43" s="424">
        <f t="shared" ref="G43:AD43" si="22">SUBTOTAL(9,G44:G54)</f>
        <v>3881</v>
      </c>
      <c r="H43" s="424">
        <f t="shared" si="22"/>
        <v>174</v>
      </c>
      <c r="I43" s="424">
        <f t="shared" si="22"/>
        <v>15</v>
      </c>
      <c r="J43" s="424">
        <f t="shared" si="22"/>
        <v>160</v>
      </c>
      <c r="K43" s="424">
        <f t="shared" si="22"/>
        <v>165</v>
      </c>
      <c r="L43" s="424">
        <f t="shared" si="22"/>
        <v>200</v>
      </c>
      <c r="M43" s="424">
        <f t="shared" si="22"/>
        <v>270</v>
      </c>
      <c r="N43" s="424">
        <f t="shared" si="22"/>
        <v>420</v>
      </c>
      <c r="O43" s="424">
        <f t="shared" si="22"/>
        <v>470</v>
      </c>
      <c r="P43" s="424">
        <f t="shared" si="22"/>
        <v>488</v>
      </c>
      <c r="Q43" s="424">
        <f t="shared" si="22"/>
        <v>516</v>
      </c>
      <c r="R43" s="424">
        <f t="shared" si="22"/>
        <v>442</v>
      </c>
      <c r="S43" s="424">
        <f t="shared" si="22"/>
        <v>357</v>
      </c>
      <c r="T43" s="424">
        <f t="shared" si="22"/>
        <v>279</v>
      </c>
      <c r="U43" s="424">
        <f t="shared" si="22"/>
        <v>220</v>
      </c>
      <c r="V43" s="424">
        <f t="shared" si="22"/>
        <v>55</v>
      </c>
      <c r="W43" s="424">
        <f t="shared" si="22"/>
        <v>0</v>
      </c>
      <c r="X43" s="424">
        <f t="shared" si="22"/>
        <v>0</v>
      </c>
      <c r="Y43" s="424">
        <f t="shared" si="22"/>
        <v>0</v>
      </c>
      <c r="Z43" s="424">
        <f t="shared" si="22"/>
        <v>0</v>
      </c>
      <c r="AA43" s="424">
        <f t="shared" si="22"/>
        <v>0</v>
      </c>
      <c r="AB43" s="424">
        <f t="shared" si="22"/>
        <v>0</v>
      </c>
      <c r="AC43" s="424">
        <f t="shared" si="22"/>
        <v>0</v>
      </c>
      <c r="AD43" s="424">
        <f t="shared" si="22"/>
        <v>0</v>
      </c>
      <c r="AE43" s="424">
        <f t="shared" ref="AE43:AH43" si="23">SUBTOTAL(9,AE44:AE54)</f>
        <v>0</v>
      </c>
      <c r="AF43" s="424">
        <f t="shared" si="23"/>
        <v>0</v>
      </c>
      <c r="AG43" s="424">
        <f t="shared" si="23"/>
        <v>0</v>
      </c>
      <c r="AH43" s="424">
        <f t="shared" si="23"/>
        <v>0</v>
      </c>
      <c r="AI43" s="435">
        <f t="shared" si="15"/>
        <v>4057</v>
      </c>
      <c r="AJ43" s="435">
        <f t="shared" si="16"/>
        <v>0</v>
      </c>
      <c r="AL43" s="435">
        <f t="shared" si="20"/>
        <v>2704</v>
      </c>
    </row>
    <row r="44" spans="1:38" hidden="1" outlineLevel="1">
      <c r="B44" s="413" t="s">
        <v>860</v>
      </c>
      <c r="C44" s="414" t="s">
        <v>200</v>
      </c>
      <c r="D44" s="413"/>
      <c r="E44" s="413" t="s">
        <v>564</v>
      </c>
      <c r="F44" s="425">
        <v>128</v>
      </c>
      <c r="G44" s="425">
        <f>SUMIFS(Backup!$K:$K, Backup!$D:$D, 'Civil S-curve'!$C44, Backup!$B:$B,'Civil S-curve'!$C43)</f>
        <v>125</v>
      </c>
      <c r="H44" s="425">
        <f t="shared" ref="H44:H53" si="24">F44-G44</f>
        <v>3</v>
      </c>
      <c r="I44" s="425">
        <v>15</v>
      </c>
      <c r="J44" s="425">
        <v>15</v>
      </c>
      <c r="K44" s="425">
        <v>15</v>
      </c>
      <c r="L44" s="425">
        <v>20</v>
      </c>
      <c r="M44" s="425">
        <v>20</v>
      </c>
      <c r="N44" s="425">
        <v>15</v>
      </c>
      <c r="O44" s="425">
        <v>15</v>
      </c>
      <c r="P44" s="426">
        <v>13</v>
      </c>
      <c r="Q44" s="425"/>
      <c r="R44" s="425"/>
      <c r="S44" s="425"/>
      <c r="T44" s="425"/>
      <c r="U44" s="425"/>
      <c r="V44" s="425"/>
      <c r="W44" s="425"/>
      <c r="X44" s="425"/>
      <c r="Y44" s="425"/>
      <c r="Z44" s="425"/>
      <c r="AA44" s="425"/>
      <c r="AB44" s="425"/>
      <c r="AC44" s="425"/>
      <c r="AD44" s="425"/>
      <c r="AE44" s="425"/>
      <c r="AF44" s="425"/>
      <c r="AG44" s="425"/>
      <c r="AH44" s="425"/>
      <c r="AI44" s="435">
        <f t="shared" si="15"/>
        <v>128</v>
      </c>
      <c r="AJ44" s="435">
        <f t="shared" si="16"/>
        <v>0</v>
      </c>
      <c r="AL44" s="435">
        <f t="shared" si="20"/>
        <v>128</v>
      </c>
    </row>
    <row r="45" spans="1:38" hidden="1" outlineLevel="1">
      <c r="B45" s="413" t="s">
        <v>861</v>
      </c>
      <c r="C45" s="414" t="s">
        <v>228</v>
      </c>
      <c r="D45" s="413"/>
      <c r="E45" s="413" t="s">
        <v>564</v>
      </c>
      <c r="F45" s="425">
        <v>896</v>
      </c>
      <c r="G45" s="425">
        <f>SUMIFS(Backup!$M:$M, Backup!$D:$D, 'Civil S-curve'!$C45, Backup!$B:$B,'Civil S-curve'!$C43)</f>
        <v>770</v>
      </c>
      <c r="H45" s="425">
        <f t="shared" si="24"/>
        <v>126</v>
      </c>
      <c r="I45" s="425"/>
      <c r="J45" s="425">
        <v>130</v>
      </c>
      <c r="K45" s="425">
        <v>120</v>
      </c>
      <c r="L45" s="425">
        <v>120</v>
      </c>
      <c r="M45" s="425">
        <v>120</v>
      </c>
      <c r="N45" s="425">
        <v>110</v>
      </c>
      <c r="O45" s="425">
        <v>100</v>
      </c>
      <c r="P45" s="425">
        <v>100</v>
      </c>
      <c r="Q45" s="426">
        <v>96</v>
      </c>
      <c r="R45" s="425"/>
      <c r="S45" s="425"/>
      <c r="T45" s="425"/>
      <c r="U45" s="425"/>
      <c r="V45" s="425"/>
      <c r="W45" s="425"/>
      <c r="X45" s="425"/>
      <c r="Y45" s="425"/>
      <c r="Z45" s="425"/>
      <c r="AA45" s="425"/>
      <c r="AB45" s="425"/>
      <c r="AC45" s="425"/>
      <c r="AD45" s="425"/>
      <c r="AE45" s="425"/>
      <c r="AF45" s="425"/>
      <c r="AG45" s="425"/>
      <c r="AH45" s="425"/>
      <c r="AI45" s="435">
        <f t="shared" si="15"/>
        <v>896</v>
      </c>
      <c r="AJ45" s="435">
        <f t="shared" si="16"/>
        <v>0</v>
      </c>
      <c r="AL45" s="435">
        <f t="shared" si="20"/>
        <v>896</v>
      </c>
    </row>
    <row r="46" spans="1:38" hidden="1" outlineLevel="1">
      <c r="B46" s="413" t="s">
        <v>862</v>
      </c>
      <c r="C46" s="414" t="s">
        <v>354</v>
      </c>
      <c r="D46" s="413"/>
      <c r="E46" s="413" t="s">
        <v>564</v>
      </c>
      <c r="F46" s="425">
        <v>195</v>
      </c>
      <c r="G46" s="425">
        <f>SUMIFS(Backup!$M:$M, Backup!$D:$D, 'Civil S-curve'!$C46, Backup!$B:$B,'Civil S-curve'!$C43)</f>
        <v>161</v>
      </c>
      <c r="H46" s="425">
        <f t="shared" si="24"/>
        <v>34</v>
      </c>
      <c r="I46" s="425"/>
      <c r="J46" s="425">
        <v>15</v>
      </c>
      <c r="K46" s="425">
        <v>20</v>
      </c>
      <c r="L46" s="425">
        <v>20</v>
      </c>
      <c r="M46" s="425">
        <v>25</v>
      </c>
      <c r="N46" s="425">
        <v>25</v>
      </c>
      <c r="O46" s="425">
        <v>30</v>
      </c>
      <c r="P46" s="425">
        <v>25</v>
      </c>
      <c r="Q46" s="425">
        <v>15</v>
      </c>
      <c r="R46" s="426">
        <v>20</v>
      </c>
      <c r="S46" s="425"/>
      <c r="T46" s="425"/>
      <c r="U46" s="425"/>
      <c r="V46" s="425"/>
      <c r="W46" s="425"/>
      <c r="X46" s="425"/>
      <c r="Y46" s="425"/>
      <c r="Z46" s="425"/>
      <c r="AA46" s="425"/>
      <c r="AB46" s="425"/>
      <c r="AC46" s="425"/>
      <c r="AD46" s="425"/>
      <c r="AE46" s="425"/>
      <c r="AF46" s="425"/>
      <c r="AG46" s="425"/>
      <c r="AH46" s="425"/>
      <c r="AI46" s="435">
        <f t="shared" si="15"/>
        <v>195</v>
      </c>
      <c r="AJ46" s="435">
        <f t="shared" si="16"/>
        <v>0</v>
      </c>
      <c r="AL46" s="435">
        <f t="shared" si="20"/>
        <v>175</v>
      </c>
    </row>
    <row r="47" spans="1:38" hidden="1" outlineLevel="1">
      <c r="B47" s="413" t="s">
        <v>863</v>
      </c>
      <c r="C47" s="414" t="s">
        <v>11</v>
      </c>
      <c r="D47" s="413"/>
      <c r="E47" s="413" t="s">
        <v>564</v>
      </c>
      <c r="F47" s="425">
        <v>227</v>
      </c>
      <c r="G47" s="425">
        <f>SUMIFS(Backup!$M:$M, Backup!$D:$D, 'Civil S-curve'!$C47, Backup!$B:$B,'Civil S-curve'!$C43)</f>
        <v>202</v>
      </c>
      <c r="H47" s="425">
        <f t="shared" si="24"/>
        <v>25</v>
      </c>
      <c r="I47" s="425"/>
      <c r="J47" s="425"/>
      <c r="K47" s="425">
        <v>10</v>
      </c>
      <c r="L47" s="425">
        <v>20</v>
      </c>
      <c r="M47" s="425">
        <v>30</v>
      </c>
      <c r="N47" s="425">
        <v>40</v>
      </c>
      <c r="O47" s="425">
        <v>35</v>
      </c>
      <c r="P47" s="425">
        <v>30</v>
      </c>
      <c r="Q47" s="425">
        <v>28</v>
      </c>
      <c r="R47" s="425">
        <v>15</v>
      </c>
      <c r="S47" s="426">
        <v>19</v>
      </c>
      <c r="T47" s="425"/>
      <c r="U47" s="425"/>
      <c r="V47" s="425"/>
      <c r="W47" s="425"/>
      <c r="X47" s="425"/>
      <c r="Y47" s="425"/>
      <c r="Z47" s="425"/>
      <c r="AA47" s="425"/>
      <c r="AB47" s="425"/>
      <c r="AC47" s="425"/>
      <c r="AD47" s="425"/>
      <c r="AE47" s="425"/>
      <c r="AF47" s="425"/>
      <c r="AG47" s="425"/>
      <c r="AH47" s="425"/>
      <c r="AI47" s="435">
        <f t="shared" si="15"/>
        <v>227</v>
      </c>
      <c r="AJ47" s="435">
        <f t="shared" si="16"/>
        <v>0</v>
      </c>
      <c r="AL47" s="435">
        <f t="shared" si="20"/>
        <v>193</v>
      </c>
    </row>
    <row r="48" spans="1:38" hidden="1" outlineLevel="1">
      <c r="B48" s="413" t="s">
        <v>864</v>
      </c>
      <c r="C48" s="414" t="s">
        <v>10</v>
      </c>
      <c r="D48" s="413"/>
      <c r="E48" s="413" t="s">
        <v>564</v>
      </c>
      <c r="F48" s="425">
        <f>427-106</f>
        <v>321</v>
      </c>
      <c r="G48" s="425">
        <f>SUMIFS(Backup!$M:$M, Backup!$D:$D, 'Civil S-curve'!$C48, Backup!$B:$B,'Civil S-curve'!$C43)</f>
        <v>260</v>
      </c>
      <c r="H48" s="425">
        <f t="shared" si="24"/>
        <v>61</v>
      </c>
      <c r="I48" s="425"/>
      <c r="J48" s="425"/>
      <c r="K48" s="425"/>
      <c r="L48" s="425">
        <v>20</v>
      </c>
      <c r="M48" s="425">
        <v>30</v>
      </c>
      <c r="N48" s="425">
        <v>35</v>
      </c>
      <c r="O48" s="425">
        <v>40</v>
      </c>
      <c r="P48" s="425">
        <v>40</v>
      </c>
      <c r="Q48" s="425">
        <v>50</v>
      </c>
      <c r="R48" s="425">
        <v>55</v>
      </c>
      <c r="S48" s="425">
        <v>31</v>
      </c>
      <c r="T48" s="426">
        <v>20</v>
      </c>
      <c r="U48" s="425"/>
      <c r="V48" s="425"/>
      <c r="W48" s="425"/>
      <c r="X48" s="425"/>
      <c r="Y48" s="425"/>
      <c r="Z48" s="425"/>
      <c r="AA48" s="425"/>
      <c r="AB48" s="425"/>
      <c r="AC48" s="425"/>
      <c r="AD48" s="425"/>
      <c r="AE48" s="425"/>
      <c r="AF48" s="425"/>
      <c r="AG48" s="425"/>
      <c r="AH48" s="425"/>
      <c r="AI48" s="435">
        <f t="shared" si="15"/>
        <v>321</v>
      </c>
      <c r="AJ48" s="435">
        <f t="shared" si="16"/>
        <v>0</v>
      </c>
      <c r="AL48" s="435">
        <f t="shared" si="20"/>
        <v>215</v>
      </c>
    </row>
    <row r="49" spans="1:38" hidden="1" outlineLevel="1">
      <c r="B49" s="413" t="s">
        <v>865</v>
      </c>
      <c r="C49" s="415" t="s">
        <v>204</v>
      </c>
      <c r="D49" s="413"/>
      <c r="E49" s="413" t="s">
        <v>564</v>
      </c>
      <c r="F49" s="425">
        <f>413+106</f>
        <v>519</v>
      </c>
      <c r="G49" s="425">
        <f>SUMIFS(Backup!$N:$N, Backup!$D:$D, 'Civil S-curve'!$C49, Backup!$B:$B,'Civil S-curve'!$C43)</f>
        <v>479</v>
      </c>
      <c r="H49" s="425">
        <f t="shared" si="24"/>
        <v>40</v>
      </c>
      <c r="I49" s="425"/>
      <c r="J49" s="425"/>
      <c r="K49" s="425"/>
      <c r="L49" s="425"/>
      <c r="M49" s="425">
        <v>45</v>
      </c>
      <c r="N49" s="425">
        <v>55</v>
      </c>
      <c r="O49" s="425">
        <v>55</v>
      </c>
      <c r="P49" s="425">
        <v>65</v>
      </c>
      <c r="Q49" s="425">
        <v>80</v>
      </c>
      <c r="R49" s="425">
        <v>70</v>
      </c>
      <c r="S49" s="425">
        <v>60</v>
      </c>
      <c r="T49" s="425">
        <v>50</v>
      </c>
      <c r="U49" s="426">
        <v>39</v>
      </c>
      <c r="V49" s="425"/>
      <c r="W49" s="425"/>
      <c r="X49" s="425"/>
      <c r="Y49" s="425"/>
      <c r="Z49" s="425"/>
      <c r="AA49" s="425"/>
      <c r="AB49" s="425"/>
      <c r="AC49" s="425"/>
      <c r="AD49" s="425"/>
      <c r="AE49" s="425"/>
      <c r="AF49" s="425"/>
      <c r="AG49" s="425"/>
      <c r="AH49" s="425"/>
      <c r="AI49" s="435">
        <f t="shared" si="15"/>
        <v>519</v>
      </c>
      <c r="AJ49" s="435">
        <f t="shared" si="16"/>
        <v>0</v>
      </c>
      <c r="AL49" s="435">
        <f t="shared" si="20"/>
        <v>300</v>
      </c>
    </row>
    <row r="50" spans="1:38" hidden="1" outlineLevel="1">
      <c r="B50" s="413" t="s">
        <v>866</v>
      </c>
      <c r="C50" s="415" t="s">
        <v>95</v>
      </c>
      <c r="D50" s="413"/>
      <c r="E50" s="413" t="s">
        <v>564</v>
      </c>
      <c r="F50" s="425">
        <v>699</v>
      </c>
      <c r="G50" s="425">
        <f>SUMIFS(Backup!$N:$N, Backup!$D:$D, 'Civil S-curve'!$C50, Backup!$B:$B,'Civil S-curve'!$C43)</f>
        <v>756</v>
      </c>
      <c r="H50" s="425">
        <f t="shared" si="24"/>
        <v>-57</v>
      </c>
      <c r="I50" s="425"/>
      <c r="J50" s="425"/>
      <c r="K50" s="425"/>
      <c r="L50" s="425"/>
      <c r="M50" s="425"/>
      <c r="N50" s="425">
        <v>80</v>
      </c>
      <c r="O50" s="425">
        <v>90</v>
      </c>
      <c r="P50" s="425">
        <v>100</v>
      </c>
      <c r="Q50" s="425">
        <v>110</v>
      </c>
      <c r="R50" s="425">
        <v>95</v>
      </c>
      <c r="S50" s="425">
        <v>85</v>
      </c>
      <c r="T50" s="425">
        <v>75</v>
      </c>
      <c r="U50" s="426">
        <v>64</v>
      </c>
      <c r="V50" s="425"/>
      <c r="W50" s="425"/>
      <c r="X50" s="425"/>
      <c r="Y50" s="425"/>
      <c r="Z50" s="425"/>
      <c r="AA50" s="425"/>
      <c r="AB50" s="425"/>
      <c r="AC50" s="425"/>
      <c r="AD50" s="425"/>
      <c r="AE50" s="425"/>
      <c r="AF50" s="425"/>
      <c r="AG50" s="425"/>
      <c r="AH50" s="425"/>
      <c r="AI50" s="435">
        <f t="shared" si="15"/>
        <v>699</v>
      </c>
      <c r="AJ50" s="435">
        <f t="shared" si="16"/>
        <v>0</v>
      </c>
      <c r="AL50" s="435">
        <f t="shared" si="20"/>
        <v>380</v>
      </c>
    </row>
    <row r="51" spans="1:38" hidden="1" outlineLevel="1">
      <c r="B51" s="413" t="s">
        <v>867</v>
      </c>
      <c r="C51" s="415" t="s">
        <v>96</v>
      </c>
      <c r="D51" s="413"/>
      <c r="E51" s="413" t="s">
        <v>564</v>
      </c>
      <c r="F51" s="425">
        <v>365</v>
      </c>
      <c r="G51" s="425">
        <f>SUMIFS(Backup!$N:$N, Backup!$D:$D, 'Civil S-curve'!$C51, Backup!$B:$B,'Civil S-curve'!$C43)</f>
        <v>360</v>
      </c>
      <c r="H51" s="425">
        <f t="shared" si="24"/>
        <v>5</v>
      </c>
      <c r="I51" s="425"/>
      <c r="J51" s="425"/>
      <c r="K51" s="425"/>
      <c r="L51" s="425"/>
      <c r="M51" s="425"/>
      <c r="N51" s="425">
        <v>20</v>
      </c>
      <c r="O51" s="425">
        <v>40</v>
      </c>
      <c r="P51" s="425">
        <v>40</v>
      </c>
      <c r="Q51" s="425">
        <v>45</v>
      </c>
      <c r="R51" s="425">
        <v>65</v>
      </c>
      <c r="S51" s="425">
        <v>65</v>
      </c>
      <c r="T51" s="425">
        <v>50</v>
      </c>
      <c r="U51" s="426">
        <v>40</v>
      </c>
      <c r="V51" s="425"/>
      <c r="W51" s="425"/>
      <c r="X51" s="425"/>
      <c r="Y51" s="425"/>
      <c r="Z51" s="425"/>
      <c r="AA51" s="425"/>
      <c r="AB51" s="425"/>
      <c r="AC51" s="425"/>
      <c r="AD51" s="425"/>
      <c r="AE51" s="425"/>
      <c r="AF51" s="425"/>
      <c r="AG51" s="425"/>
      <c r="AH51" s="425"/>
      <c r="AI51" s="435">
        <f t="shared" si="15"/>
        <v>365</v>
      </c>
      <c r="AJ51" s="435">
        <f t="shared" si="16"/>
        <v>0</v>
      </c>
      <c r="AL51" s="435">
        <f t="shared" si="20"/>
        <v>145</v>
      </c>
    </row>
    <row r="52" spans="1:38" hidden="1" outlineLevel="1">
      <c r="B52" s="413" t="s">
        <v>868</v>
      </c>
      <c r="C52" s="415" t="s">
        <v>97</v>
      </c>
      <c r="D52" s="413"/>
      <c r="E52" s="413" t="s">
        <v>564</v>
      </c>
      <c r="F52" s="425">
        <v>378</v>
      </c>
      <c r="G52" s="425">
        <f>SUMIFS(Backup!$N:$N, Backup!$D:$D, 'Civil S-curve'!$C52, Backup!$B:$B,'Civil S-curve'!$C43)</f>
        <v>372</v>
      </c>
      <c r="H52" s="425">
        <f t="shared" si="24"/>
        <v>6</v>
      </c>
      <c r="I52" s="425"/>
      <c r="J52" s="425"/>
      <c r="K52" s="425"/>
      <c r="L52" s="425"/>
      <c r="M52" s="425"/>
      <c r="N52" s="425">
        <v>20</v>
      </c>
      <c r="O52" s="425">
        <v>30</v>
      </c>
      <c r="P52" s="425">
        <v>40</v>
      </c>
      <c r="Q52" s="425">
        <v>50</v>
      </c>
      <c r="R52" s="425">
        <v>70</v>
      </c>
      <c r="S52" s="425">
        <v>55</v>
      </c>
      <c r="T52" s="425">
        <v>45</v>
      </c>
      <c r="U52" s="425">
        <v>45</v>
      </c>
      <c r="V52" s="426">
        <v>23</v>
      </c>
      <c r="W52" s="425"/>
      <c r="X52" s="425"/>
      <c r="Y52" s="425"/>
      <c r="Z52" s="425"/>
      <c r="AA52" s="425"/>
      <c r="AB52" s="425"/>
      <c r="AC52" s="425"/>
      <c r="AD52" s="425"/>
      <c r="AE52" s="425"/>
      <c r="AF52" s="425"/>
      <c r="AG52" s="425"/>
      <c r="AH52" s="425"/>
      <c r="AI52" s="435">
        <f t="shared" si="15"/>
        <v>378</v>
      </c>
      <c r="AJ52" s="435">
        <f t="shared" si="16"/>
        <v>0</v>
      </c>
      <c r="AL52" s="435">
        <f t="shared" si="20"/>
        <v>140</v>
      </c>
    </row>
    <row r="53" spans="1:38" hidden="1" outlineLevel="1">
      <c r="B53" s="413" t="s">
        <v>869</v>
      </c>
      <c r="C53" s="415" t="s">
        <v>98</v>
      </c>
      <c r="D53" s="413"/>
      <c r="E53" s="413" t="s">
        <v>564</v>
      </c>
      <c r="F53" s="425">
        <v>315</v>
      </c>
      <c r="G53" s="425">
        <f>SUMIFS(Backup!$N:$N, Backup!$D:$D, 'Civil S-curve'!$C53, Backup!$B:$B,'Civil S-curve'!$C43)</f>
        <v>384</v>
      </c>
      <c r="H53" s="425">
        <f t="shared" si="24"/>
        <v>-69</v>
      </c>
      <c r="I53" s="425"/>
      <c r="J53" s="425"/>
      <c r="K53" s="425"/>
      <c r="L53" s="425"/>
      <c r="M53" s="425"/>
      <c r="N53" s="425">
        <v>20</v>
      </c>
      <c r="O53" s="425">
        <v>35</v>
      </c>
      <c r="P53" s="425">
        <v>35</v>
      </c>
      <c r="Q53" s="425">
        <v>40</v>
      </c>
      <c r="R53" s="425">
        <v>50</v>
      </c>
      <c r="S53" s="425">
        <v>40</v>
      </c>
      <c r="T53" s="425">
        <v>35</v>
      </c>
      <c r="U53" s="425">
        <v>30</v>
      </c>
      <c r="V53" s="426">
        <v>30</v>
      </c>
      <c r="W53" s="425"/>
      <c r="X53" s="425"/>
      <c r="Y53" s="425"/>
      <c r="Z53" s="425"/>
      <c r="AA53" s="425"/>
      <c r="AB53" s="425"/>
      <c r="AC53" s="425"/>
      <c r="AD53" s="425"/>
      <c r="AE53" s="425"/>
      <c r="AF53" s="425"/>
      <c r="AG53" s="425"/>
      <c r="AH53" s="425"/>
      <c r="AI53" s="435">
        <f t="shared" si="15"/>
        <v>315</v>
      </c>
      <c r="AJ53" s="435">
        <f t="shared" si="16"/>
        <v>0</v>
      </c>
      <c r="AL53" s="435">
        <f t="shared" si="20"/>
        <v>130</v>
      </c>
    </row>
    <row r="54" spans="1:38" hidden="1" outlineLevel="1">
      <c r="B54" s="413" t="s">
        <v>1023</v>
      </c>
      <c r="C54" s="415" t="s">
        <v>99</v>
      </c>
      <c r="D54" s="413"/>
      <c r="E54" s="413" t="s">
        <v>564</v>
      </c>
      <c r="F54" s="425">
        <v>14</v>
      </c>
      <c r="G54" s="425">
        <f>SUMIFS(Backup!$N:$N, Backup!$D:$D, 'Civil S-curve'!$C54, Backup!$B:$B,'Civil S-curve'!$C43)</f>
        <v>12</v>
      </c>
      <c r="H54" s="425"/>
      <c r="I54" s="425"/>
      <c r="J54" s="425"/>
      <c r="K54" s="425"/>
      <c r="L54" s="425"/>
      <c r="M54" s="425"/>
      <c r="N54" s="425"/>
      <c r="O54" s="425"/>
      <c r="P54" s="425"/>
      <c r="Q54" s="425">
        <v>2</v>
      </c>
      <c r="R54" s="425">
        <v>2</v>
      </c>
      <c r="S54" s="425">
        <v>2</v>
      </c>
      <c r="T54" s="425">
        <v>4</v>
      </c>
      <c r="U54" s="425">
        <v>2</v>
      </c>
      <c r="V54" s="426">
        <v>2</v>
      </c>
      <c r="W54" s="425"/>
      <c r="X54" s="425"/>
      <c r="Y54" s="425"/>
      <c r="Z54" s="425"/>
      <c r="AA54" s="425"/>
      <c r="AB54" s="425"/>
      <c r="AC54" s="425"/>
      <c r="AD54" s="425"/>
      <c r="AE54" s="425"/>
      <c r="AF54" s="425"/>
      <c r="AG54" s="425"/>
      <c r="AH54" s="425"/>
      <c r="AI54" s="435">
        <f t="shared" si="15"/>
        <v>14</v>
      </c>
      <c r="AJ54" s="435">
        <f t="shared" si="16"/>
        <v>0</v>
      </c>
      <c r="AL54" s="435">
        <f t="shared" si="20"/>
        <v>2</v>
      </c>
    </row>
    <row r="55" spans="1:38" s="256" customFormat="1" collapsed="1">
      <c r="A55" s="418">
        <f>D55/$D$156</f>
        <v>9.8901098901098897E-2</v>
      </c>
      <c r="B55" s="411">
        <v>4</v>
      </c>
      <c r="C55" s="412" t="s">
        <v>1</v>
      </c>
      <c r="D55" s="411">
        <f>Micro!D115</f>
        <v>54</v>
      </c>
      <c r="E55" s="411"/>
      <c r="F55" s="424">
        <f>SUM(F56:F66)</f>
        <v>5704</v>
      </c>
      <c r="G55" s="424">
        <f t="shared" ref="G55:AD55" si="25">SUBTOTAL(9,G56:G66)</f>
        <v>5826.6</v>
      </c>
      <c r="H55" s="424">
        <f t="shared" si="25"/>
        <v>-124.60000000000002</v>
      </c>
      <c r="I55" s="424">
        <f t="shared" si="25"/>
        <v>80</v>
      </c>
      <c r="J55" s="424">
        <f t="shared" si="25"/>
        <v>115</v>
      </c>
      <c r="K55" s="424">
        <f t="shared" si="25"/>
        <v>135</v>
      </c>
      <c r="L55" s="424">
        <f t="shared" si="25"/>
        <v>160</v>
      </c>
      <c r="M55" s="424">
        <f t="shared" si="25"/>
        <v>385</v>
      </c>
      <c r="N55" s="424">
        <f t="shared" si="25"/>
        <v>440</v>
      </c>
      <c r="O55" s="424">
        <f t="shared" si="25"/>
        <v>520</v>
      </c>
      <c r="P55" s="424">
        <f t="shared" si="25"/>
        <v>620</v>
      </c>
      <c r="Q55" s="424">
        <f t="shared" si="25"/>
        <v>722</v>
      </c>
      <c r="R55" s="424">
        <f t="shared" si="25"/>
        <v>641</v>
      </c>
      <c r="S55" s="424">
        <f t="shared" si="25"/>
        <v>458</v>
      </c>
      <c r="T55" s="424">
        <f t="shared" si="25"/>
        <v>402</v>
      </c>
      <c r="U55" s="424">
        <f t="shared" si="25"/>
        <v>326</v>
      </c>
      <c r="V55" s="424">
        <f t="shared" si="25"/>
        <v>244</v>
      </c>
      <c r="W55" s="424">
        <f t="shared" si="25"/>
        <v>256</v>
      </c>
      <c r="X55" s="424">
        <f t="shared" si="25"/>
        <v>111</v>
      </c>
      <c r="Y55" s="424">
        <f t="shared" si="25"/>
        <v>53</v>
      </c>
      <c r="Z55" s="424">
        <f t="shared" si="25"/>
        <v>36</v>
      </c>
      <c r="AA55" s="424">
        <f t="shared" si="25"/>
        <v>0</v>
      </c>
      <c r="AB55" s="424">
        <f t="shared" si="25"/>
        <v>0</v>
      </c>
      <c r="AC55" s="424">
        <f t="shared" si="25"/>
        <v>0</v>
      </c>
      <c r="AD55" s="424">
        <f t="shared" si="25"/>
        <v>0</v>
      </c>
      <c r="AE55" s="424">
        <f t="shared" ref="AE55:AH55" si="26">SUBTOTAL(9,AE56:AE66)</f>
        <v>0</v>
      </c>
      <c r="AF55" s="424">
        <f t="shared" si="26"/>
        <v>0</v>
      </c>
      <c r="AG55" s="424">
        <f t="shared" si="26"/>
        <v>0</v>
      </c>
      <c r="AH55" s="424">
        <f t="shared" si="26"/>
        <v>0</v>
      </c>
      <c r="AI55" s="435">
        <f t="shared" si="15"/>
        <v>5704</v>
      </c>
      <c r="AJ55" s="435">
        <f t="shared" si="16"/>
        <v>0</v>
      </c>
      <c r="AL55" s="435">
        <f t="shared" si="20"/>
        <v>3177</v>
      </c>
    </row>
    <row r="56" spans="1:38" hidden="1" outlineLevel="1">
      <c r="B56" s="413" t="s">
        <v>860</v>
      </c>
      <c r="C56" s="414" t="s">
        <v>200</v>
      </c>
      <c r="D56" s="413"/>
      <c r="E56" s="413" t="s">
        <v>564</v>
      </c>
      <c r="F56" s="425">
        <v>181</v>
      </c>
      <c r="G56" s="425">
        <f>SUMIFS(Backup!$K:$K, Backup!$D:$D, 'Civil S-curve'!$C56, Backup!$B:$B,'Civil S-curve'!$C55)</f>
        <v>199</v>
      </c>
      <c r="H56" s="425">
        <f t="shared" ref="H56:H65" si="27">F56-G56</f>
        <v>-18</v>
      </c>
      <c r="I56" s="425">
        <v>15</v>
      </c>
      <c r="J56" s="425">
        <v>20</v>
      </c>
      <c r="K56" s="425">
        <v>20</v>
      </c>
      <c r="L56" s="425">
        <v>20</v>
      </c>
      <c r="M56" s="425">
        <v>25</v>
      </c>
      <c r="N56" s="425">
        <v>25</v>
      </c>
      <c r="O56" s="425">
        <v>20</v>
      </c>
      <c r="P56" s="425">
        <v>20</v>
      </c>
      <c r="Q56" s="426">
        <v>16</v>
      </c>
      <c r="R56" s="425"/>
      <c r="S56" s="425"/>
      <c r="T56" s="425"/>
      <c r="U56" s="425"/>
      <c r="V56" s="425"/>
      <c r="W56" s="425"/>
      <c r="X56" s="425"/>
      <c r="Y56" s="425"/>
      <c r="Z56" s="425"/>
      <c r="AA56" s="425"/>
      <c r="AB56" s="425"/>
      <c r="AC56" s="425"/>
      <c r="AD56" s="425"/>
      <c r="AE56" s="425"/>
      <c r="AF56" s="425"/>
      <c r="AG56" s="425"/>
      <c r="AH56" s="425"/>
      <c r="AI56" s="435">
        <f t="shared" si="15"/>
        <v>181</v>
      </c>
      <c r="AJ56" s="435">
        <f t="shared" si="16"/>
        <v>0</v>
      </c>
      <c r="AL56" s="435">
        <f t="shared" si="20"/>
        <v>181</v>
      </c>
    </row>
    <row r="57" spans="1:38" hidden="1" outlineLevel="1">
      <c r="B57" s="413" t="s">
        <v>861</v>
      </c>
      <c r="C57" s="414" t="s">
        <v>228</v>
      </c>
      <c r="D57" s="413"/>
      <c r="E57" s="413" t="s">
        <v>564</v>
      </c>
      <c r="F57" s="425">
        <v>1040</v>
      </c>
      <c r="G57" s="425">
        <f>SUMIFS(Backup!$M:$M, Backup!$D:$D, 'Civil S-curve'!$C57, Backup!$B:$B,'Civil S-curve'!$C55)</f>
        <v>1075</v>
      </c>
      <c r="H57" s="425">
        <f t="shared" si="27"/>
        <v>-35</v>
      </c>
      <c r="I57" s="425">
        <v>50</v>
      </c>
      <c r="J57" s="425">
        <v>70</v>
      </c>
      <c r="K57" s="425">
        <v>70</v>
      </c>
      <c r="L57" s="425">
        <v>90</v>
      </c>
      <c r="M57" s="425">
        <v>130</v>
      </c>
      <c r="N57" s="425">
        <v>130</v>
      </c>
      <c r="O57" s="425">
        <v>130</v>
      </c>
      <c r="P57" s="425">
        <v>130</v>
      </c>
      <c r="Q57" s="425">
        <v>130</v>
      </c>
      <c r="R57" s="426">
        <v>110</v>
      </c>
      <c r="S57" s="425"/>
      <c r="T57" s="425"/>
      <c r="U57" s="425"/>
      <c r="V57" s="425"/>
      <c r="W57" s="425"/>
      <c r="X57" s="425"/>
      <c r="Y57" s="425"/>
      <c r="Z57" s="425"/>
      <c r="AA57" s="425"/>
      <c r="AB57" s="425"/>
      <c r="AC57" s="425"/>
      <c r="AD57" s="425"/>
      <c r="AE57" s="425"/>
      <c r="AF57" s="425"/>
      <c r="AG57" s="425"/>
      <c r="AH57" s="425"/>
      <c r="AI57" s="435">
        <f t="shared" si="15"/>
        <v>1040</v>
      </c>
      <c r="AJ57" s="435">
        <f t="shared" si="16"/>
        <v>0</v>
      </c>
      <c r="AL57" s="435">
        <f t="shared" si="20"/>
        <v>930</v>
      </c>
    </row>
    <row r="58" spans="1:38" hidden="1" outlineLevel="1">
      <c r="B58" s="413" t="s">
        <v>862</v>
      </c>
      <c r="C58" s="414" t="s">
        <v>354</v>
      </c>
      <c r="D58" s="413"/>
      <c r="E58" s="413" t="s">
        <v>564</v>
      </c>
      <c r="F58" s="425">
        <v>255</v>
      </c>
      <c r="G58" s="425">
        <f>SUMIFS(Backup!$M:$M, Backup!$D:$D, 'Civil S-curve'!$C58, Backup!$B:$B,'Civil S-curve'!$C55)</f>
        <v>274</v>
      </c>
      <c r="H58" s="425">
        <f t="shared" si="27"/>
        <v>-19</v>
      </c>
      <c r="I58" s="425">
        <v>15</v>
      </c>
      <c r="J58" s="425">
        <v>25</v>
      </c>
      <c r="K58" s="425">
        <v>30</v>
      </c>
      <c r="L58" s="425">
        <v>30</v>
      </c>
      <c r="M58" s="425">
        <v>30</v>
      </c>
      <c r="N58" s="425">
        <v>30</v>
      </c>
      <c r="O58" s="425">
        <v>35</v>
      </c>
      <c r="P58" s="425">
        <v>20</v>
      </c>
      <c r="Q58" s="425">
        <v>20</v>
      </c>
      <c r="R58" s="426">
        <v>20</v>
      </c>
      <c r="S58" s="425"/>
      <c r="T58" s="425"/>
      <c r="U58" s="425"/>
      <c r="V58" s="425"/>
      <c r="W58" s="425"/>
      <c r="X58" s="425"/>
      <c r="Y58" s="425"/>
      <c r="Z58" s="425"/>
      <c r="AA58" s="425"/>
      <c r="AB58" s="425"/>
      <c r="AC58" s="425"/>
      <c r="AD58" s="425"/>
      <c r="AE58" s="425"/>
      <c r="AF58" s="425"/>
      <c r="AG58" s="425"/>
      <c r="AH58" s="425"/>
      <c r="AI58" s="435">
        <f t="shared" si="15"/>
        <v>255</v>
      </c>
      <c r="AJ58" s="435">
        <f t="shared" si="16"/>
        <v>0</v>
      </c>
      <c r="AL58" s="435">
        <f t="shared" si="20"/>
        <v>235</v>
      </c>
    </row>
    <row r="59" spans="1:38" hidden="1" outlineLevel="1">
      <c r="B59" s="413" t="s">
        <v>863</v>
      </c>
      <c r="C59" s="414" t="s">
        <v>11</v>
      </c>
      <c r="D59" s="413"/>
      <c r="E59" s="413" t="s">
        <v>564</v>
      </c>
      <c r="F59" s="425">
        <v>307</v>
      </c>
      <c r="G59" s="425">
        <f>SUMIFS(Backup!$M:$M, Backup!$D:$D, 'Civil S-curve'!$C59, Backup!$B:$B,'Civil S-curve'!$C55)</f>
        <v>320.60000000000002</v>
      </c>
      <c r="H59" s="425">
        <f t="shared" si="27"/>
        <v>-13.600000000000023</v>
      </c>
      <c r="I59" s="425"/>
      <c r="J59" s="425"/>
      <c r="K59" s="425">
        <v>15</v>
      </c>
      <c r="L59" s="425">
        <v>20</v>
      </c>
      <c r="M59" s="425">
        <v>35</v>
      </c>
      <c r="N59" s="425">
        <v>35</v>
      </c>
      <c r="O59" s="425">
        <v>35</v>
      </c>
      <c r="P59" s="425">
        <v>50</v>
      </c>
      <c r="Q59" s="425">
        <v>50</v>
      </c>
      <c r="R59" s="425">
        <v>25</v>
      </c>
      <c r="S59" s="425">
        <v>20</v>
      </c>
      <c r="T59" s="425">
        <v>12</v>
      </c>
      <c r="U59" s="426">
        <v>10</v>
      </c>
      <c r="V59" s="425"/>
      <c r="W59" s="425"/>
      <c r="X59" s="425"/>
      <c r="Y59" s="425"/>
      <c r="Z59" s="425"/>
      <c r="AA59" s="425"/>
      <c r="AB59" s="425"/>
      <c r="AC59" s="425"/>
      <c r="AD59" s="425"/>
      <c r="AE59" s="425"/>
      <c r="AF59" s="425"/>
      <c r="AG59" s="425"/>
      <c r="AH59" s="425"/>
      <c r="AI59" s="435">
        <f t="shared" si="15"/>
        <v>307</v>
      </c>
      <c r="AJ59" s="435">
        <f t="shared" si="16"/>
        <v>0</v>
      </c>
      <c r="AL59" s="435">
        <f t="shared" si="20"/>
        <v>240</v>
      </c>
    </row>
    <row r="60" spans="1:38" hidden="1" outlineLevel="1">
      <c r="B60" s="413" t="s">
        <v>864</v>
      </c>
      <c r="C60" s="414" t="s">
        <v>10</v>
      </c>
      <c r="D60" s="413"/>
      <c r="E60" s="413" t="s">
        <v>564</v>
      </c>
      <c r="F60" s="425">
        <f>330-170</f>
        <v>160</v>
      </c>
      <c r="G60" s="425">
        <f>SUMIFS(Backup!$M:$M, Backup!$D:$D, 'Civil S-curve'!$C60, Backup!$B:$B,'Civil S-curve'!$C55)</f>
        <v>160</v>
      </c>
      <c r="H60" s="425">
        <f t="shared" si="27"/>
        <v>0</v>
      </c>
      <c r="I60" s="425"/>
      <c r="J60" s="425"/>
      <c r="K60" s="425"/>
      <c r="L60" s="425"/>
      <c r="M60" s="425"/>
      <c r="N60" s="425">
        <v>10</v>
      </c>
      <c r="O60" s="425">
        <v>10</v>
      </c>
      <c r="P60" s="425">
        <v>20</v>
      </c>
      <c r="Q60" s="425">
        <v>30</v>
      </c>
      <c r="R60" s="425">
        <v>30</v>
      </c>
      <c r="S60" s="425">
        <v>20</v>
      </c>
      <c r="T60" s="425">
        <v>20</v>
      </c>
      <c r="U60" s="425">
        <v>10</v>
      </c>
      <c r="V60" s="426">
        <v>10</v>
      </c>
      <c r="W60" s="425"/>
      <c r="X60" s="425"/>
      <c r="Y60" s="425"/>
      <c r="Z60" s="425"/>
      <c r="AA60" s="425"/>
      <c r="AB60" s="425"/>
      <c r="AC60" s="425"/>
      <c r="AD60" s="425"/>
      <c r="AE60" s="425"/>
      <c r="AF60" s="425"/>
      <c r="AG60" s="425"/>
      <c r="AH60" s="425"/>
      <c r="AI60" s="435">
        <f t="shared" si="15"/>
        <v>160</v>
      </c>
      <c r="AJ60" s="435">
        <f t="shared" si="16"/>
        <v>0</v>
      </c>
      <c r="AL60" s="435">
        <f t="shared" si="20"/>
        <v>70</v>
      </c>
    </row>
    <row r="61" spans="1:38" hidden="1" outlineLevel="1">
      <c r="B61" s="413" t="s">
        <v>865</v>
      </c>
      <c r="C61" s="415" t="s">
        <v>204</v>
      </c>
      <c r="D61" s="413"/>
      <c r="E61" s="413" t="s">
        <v>564</v>
      </c>
      <c r="F61" s="425">
        <f>648+170</f>
        <v>818</v>
      </c>
      <c r="G61" s="425">
        <f>SUMIFS(Backup!$N:$N, Backup!$D:$D, 'Civil S-curve'!$C61, Backup!$B:$B,'Civil S-curve'!$C55)</f>
        <v>784</v>
      </c>
      <c r="H61" s="425">
        <f t="shared" si="27"/>
        <v>34</v>
      </c>
      <c r="I61" s="425"/>
      <c r="J61" s="425"/>
      <c r="K61" s="425"/>
      <c r="L61" s="425"/>
      <c r="M61" s="425">
        <v>45</v>
      </c>
      <c r="N61" s="425">
        <v>50</v>
      </c>
      <c r="O61" s="425">
        <v>70</v>
      </c>
      <c r="P61" s="425">
        <v>90</v>
      </c>
      <c r="Q61" s="425">
        <v>100</v>
      </c>
      <c r="R61" s="425">
        <v>120</v>
      </c>
      <c r="S61" s="425">
        <v>110</v>
      </c>
      <c r="T61" s="425">
        <v>80</v>
      </c>
      <c r="U61" s="425">
        <v>60</v>
      </c>
      <c r="V61" s="425">
        <v>50</v>
      </c>
      <c r="W61" s="426">
        <v>43</v>
      </c>
      <c r="X61" s="425"/>
      <c r="Y61" s="425"/>
      <c r="Z61" s="425"/>
      <c r="AA61" s="425"/>
      <c r="AB61" s="425"/>
      <c r="AC61" s="425"/>
      <c r="AD61" s="425"/>
      <c r="AE61" s="425"/>
      <c r="AF61" s="425"/>
      <c r="AG61" s="425"/>
      <c r="AH61" s="425"/>
      <c r="AI61" s="435">
        <f t="shared" si="15"/>
        <v>818</v>
      </c>
      <c r="AJ61" s="435">
        <f t="shared" si="16"/>
        <v>0</v>
      </c>
      <c r="AL61" s="435">
        <f t="shared" si="20"/>
        <v>355</v>
      </c>
    </row>
    <row r="62" spans="1:38" hidden="1" outlineLevel="1">
      <c r="B62" s="413" t="s">
        <v>866</v>
      </c>
      <c r="C62" s="415" t="s">
        <v>95</v>
      </c>
      <c r="D62" s="413"/>
      <c r="E62" s="413" t="s">
        <v>564</v>
      </c>
      <c r="F62" s="425">
        <v>986</v>
      </c>
      <c r="G62" s="425">
        <f>SUMIFS(Backup!$N:$N, Backup!$D:$D, 'Civil S-curve'!$C62, Backup!$B:$B,'Civil S-curve'!$C55)</f>
        <v>1008</v>
      </c>
      <c r="H62" s="425">
        <f t="shared" si="27"/>
        <v>-22</v>
      </c>
      <c r="I62" s="425"/>
      <c r="J62" s="425"/>
      <c r="K62" s="425"/>
      <c r="L62" s="425"/>
      <c r="M62" s="425">
        <v>60</v>
      </c>
      <c r="N62" s="425">
        <v>80</v>
      </c>
      <c r="O62" s="425">
        <v>100</v>
      </c>
      <c r="P62" s="425">
        <v>120</v>
      </c>
      <c r="Q62" s="425">
        <v>140</v>
      </c>
      <c r="R62" s="425">
        <v>120</v>
      </c>
      <c r="S62" s="425">
        <v>100</v>
      </c>
      <c r="T62" s="425">
        <v>80</v>
      </c>
      <c r="U62" s="425">
        <v>60</v>
      </c>
      <c r="V62" s="425">
        <v>40</v>
      </c>
      <c r="W62" s="425">
        <v>70</v>
      </c>
      <c r="X62" s="426">
        <v>16</v>
      </c>
      <c r="Y62" s="425"/>
      <c r="Z62" s="425"/>
      <c r="AA62" s="425"/>
      <c r="AB62" s="425"/>
      <c r="AC62" s="425"/>
      <c r="AD62" s="425"/>
      <c r="AE62" s="425"/>
      <c r="AF62" s="425"/>
      <c r="AG62" s="425"/>
      <c r="AH62" s="425"/>
      <c r="AI62" s="435">
        <f t="shared" si="15"/>
        <v>986</v>
      </c>
      <c r="AJ62" s="435">
        <f t="shared" si="16"/>
        <v>0</v>
      </c>
      <c r="AL62" s="435">
        <f t="shared" si="20"/>
        <v>500</v>
      </c>
    </row>
    <row r="63" spans="1:38" hidden="1" outlineLevel="1">
      <c r="B63" s="413" t="s">
        <v>867</v>
      </c>
      <c r="C63" s="415" t="s">
        <v>96</v>
      </c>
      <c r="D63" s="413"/>
      <c r="E63" s="413" t="s">
        <v>564</v>
      </c>
      <c r="F63" s="425">
        <v>1002</v>
      </c>
      <c r="G63" s="425">
        <f>SUMIFS(Backup!$N:$N, Backup!$D:$D, 'Civil S-curve'!$C63, Backup!$B:$B,'Civil S-curve'!$C55)</f>
        <v>1008</v>
      </c>
      <c r="H63" s="425">
        <f t="shared" si="27"/>
        <v>-6</v>
      </c>
      <c r="I63" s="425"/>
      <c r="J63" s="425"/>
      <c r="K63" s="425"/>
      <c r="L63" s="425"/>
      <c r="M63" s="425">
        <v>60</v>
      </c>
      <c r="N63" s="425">
        <v>80</v>
      </c>
      <c r="O63" s="425">
        <v>100</v>
      </c>
      <c r="P63" s="425">
        <v>120</v>
      </c>
      <c r="Q63" s="425">
        <v>140</v>
      </c>
      <c r="R63" s="425">
        <v>120</v>
      </c>
      <c r="S63" s="425">
        <v>100</v>
      </c>
      <c r="T63" s="425">
        <v>80</v>
      </c>
      <c r="U63" s="425">
        <v>60</v>
      </c>
      <c r="V63" s="425">
        <v>40</v>
      </c>
      <c r="W63" s="425">
        <v>70</v>
      </c>
      <c r="X63" s="426">
        <v>32</v>
      </c>
      <c r="Y63" s="425"/>
      <c r="Z63" s="425"/>
      <c r="AA63" s="425"/>
      <c r="AB63" s="425"/>
      <c r="AC63" s="425"/>
      <c r="AD63" s="425"/>
      <c r="AE63" s="425"/>
      <c r="AF63" s="425"/>
      <c r="AG63" s="425"/>
      <c r="AH63" s="425"/>
      <c r="AI63" s="435">
        <f t="shared" si="15"/>
        <v>1002</v>
      </c>
      <c r="AJ63" s="435">
        <f t="shared" si="16"/>
        <v>0</v>
      </c>
      <c r="AL63" s="435">
        <f t="shared" si="20"/>
        <v>500</v>
      </c>
    </row>
    <row r="64" spans="1:38" hidden="1" outlineLevel="1">
      <c r="B64" s="413" t="s">
        <v>868</v>
      </c>
      <c r="C64" s="415" t="s">
        <v>97</v>
      </c>
      <c r="D64" s="413"/>
      <c r="E64" s="413" t="s">
        <v>564</v>
      </c>
      <c r="F64" s="425">
        <v>432</v>
      </c>
      <c r="G64" s="425">
        <f>SUMIFS(Backup!$N:$N, Backup!$D:$D, 'Civil S-curve'!$C64, Backup!$B:$B,'Civil S-curve'!$C55)</f>
        <v>408</v>
      </c>
      <c r="H64" s="425">
        <f t="shared" si="27"/>
        <v>24</v>
      </c>
      <c r="I64" s="425"/>
      <c r="J64" s="425"/>
      <c r="K64" s="425"/>
      <c r="L64" s="425"/>
      <c r="M64" s="425"/>
      <c r="N64" s="425"/>
      <c r="O64" s="425"/>
      <c r="P64" s="425">
        <v>20</v>
      </c>
      <c r="Q64" s="425">
        <v>40</v>
      </c>
      <c r="R64" s="425">
        <v>40</v>
      </c>
      <c r="S64" s="425">
        <v>40</v>
      </c>
      <c r="T64" s="425">
        <v>60</v>
      </c>
      <c r="U64" s="425">
        <v>80</v>
      </c>
      <c r="V64" s="425">
        <v>50</v>
      </c>
      <c r="W64" s="425">
        <v>30</v>
      </c>
      <c r="X64" s="425">
        <v>30</v>
      </c>
      <c r="Y64" s="425">
        <v>30</v>
      </c>
      <c r="Z64" s="426">
        <v>12</v>
      </c>
      <c r="AA64" s="425"/>
      <c r="AB64" s="425"/>
      <c r="AC64" s="425"/>
      <c r="AD64" s="425"/>
      <c r="AE64" s="425"/>
      <c r="AF64" s="425"/>
      <c r="AG64" s="425"/>
      <c r="AH64" s="425"/>
      <c r="AI64" s="435">
        <f t="shared" si="15"/>
        <v>432</v>
      </c>
      <c r="AJ64" s="435">
        <f t="shared" si="16"/>
        <v>0</v>
      </c>
      <c r="AL64" s="435">
        <f t="shared" si="20"/>
        <v>60</v>
      </c>
    </row>
    <row r="65" spans="1:38" hidden="1" outlineLevel="1">
      <c r="B65" s="413" t="s">
        <v>869</v>
      </c>
      <c r="C65" s="415" t="s">
        <v>98</v>
      </c>
      <c r="D65" s="413"/>
      <c r="E65" s="413" t="s">
        <v>564</v>
      </c>
      <c r="F65" s="425">
        <v>471</v>
      </c>
      <c r="G65" s="425">
        <f>SUMIFS(Backup!$N:$N, Backup!$D:$D, 'Civil S-curve'!$C65, Backup!$B:$B,'Civil S-curve'!$C55)</f>
        <v>540</v>
      </c>
      <c r="H65" s="425">
        <f t="shared" si="27"/>
        <v>-69</v>
      </c>
      <c r="I65" s="425"/>
      <c r="J65" s="425"/>
      <c r="K65" s="425"/>
      <c r="L65" s="425"/>
      <c r="M65" s="425"/>
      <c r="N65" s="425"/>
      <c r="O65" s="425">
        <v>20</v>
      </c>
      <c r="P65" s="425">
        <v>30</v>
      </c>
      <c r="Q65" s="425">
        <v>50</v>
      </c>
      <c r="R65" s="425">
        <v>50</v>
      </c>
      <c r="S65" s="425">
        <v>60</v>
      </c>
      <c r="T65" s="425">
        <v>60</v>
      </c>
      <c r="U65" s="425">
        <v>40</v>
      </c>
      <c r="V65" s="425">
        <v>50</v>
      </c>
      <c r="W65" s="425">
        <v>40</v>
      </c>
      <c r="X65" s="425">
        <v>30</v>
      </c>
      <c r="Y65" s="425">
        <v>20</v>
      </c>
      <c r="Z65" s="426">
        <v>21</v>
      </c>
      <c r="AA65" s="425"/>
      <c r="AB65" s="425"/>
      <c r="AC65" s="425"/>
      <c r="AD65" s="425"/>
      <c r="AE65" s="425"/>
      <c r="AF65" s="425"/>
      <c r="AG65" s="425"/>
      <c r="AH65" s="425"/>
      <c r="AI65" s="435">
        <f t="shared" si="15"/>
        <v>471</v>
      </c>
      <c r="AJ65" s="435">
        <f t="shared" si="16"/>
        <v>0</v>
      </c>
      <c r="AL65" s="435">
        <f t="shared" si="20"/>
        <v>100</v>
      </c>
    </row>
    <row r="66" spans="1:38" hidden="1" outlineLevel="1">
      <c r="B66" s="413" t="s">
        <v>1023</v>
      </c>
      <c r="C66" s="415" t="s">
        <v>99</v>
      </c>
      <c r="D66" s="413"/>
      <c r="E66" s="413" t="s">
        <v>564</v>
      </c>
      <c r="F66" s="425">
        <v>52</v>
      </c>
      <c r="G66" s="425">
        <f>SUMIFS(Backup!$N:$N, Backup!$D:$D, 'Civil S-curve'!$C66, Backup!$B:$B,'Civil S-curve'!$C55)</f>
        <v>50</v>
      </c>
      <c r="H66" s="425"/>
      <c r="I66" s="425"/>
      <c r="J66" s="425"/>
      <c r="K66" s="425"/>
      <c r="L66" s="425"/>
      <c r="M66" s="425"/>
      <c r="N66" s="425"/>
      <c r="O66" s="425"/>
      <c r="P66" s="425"/>
      <c r="Q66" s="425">
        <v>6</v>
      </c>
      <c r="R66" s="425">
        <v>6</v>
      </c>
      <c r="S66" s="425">
        <v>8</v>
      </c>
      <c r="T66" s="425">
        <v>10</v>
      </c>
      <c r="U66" s="425">
        <v>6</v>
      </c>
      <c r="V66" s="425">
        <v>4</v>
      </c>
      <c r="W66" s="425">
        <v>3</v>
      </c>
      <c r="X66" s="425">
        <v>3</v>
      </c>
      <c r="Y66" s="425">
        <v>3</v>
      </c>
      <c r="Z66" s="426">
        <v>3</v>
      </c>
      <c r="AA66" s="425"/>
      <c r="AB66" s="425"/>
      <c r="AC66" s="425"/>
      <c r="AD66" s="425"/>
      <c r="AE66" s="425"/>
      <c r="AF66" s="425"/>
      <c r="AG66" s="425"/>
      <c r="AH66" s="425"/>
      <c r="AI66" s="435">
        <f t="shared" si="15"/>
        <v>52</v>
      </c>
      <c r="AJ66" s="435">
        <f t="shared" si="16"/>
        <v>0</v>
      </c>
      <c r="AL66" s="435">
        <f t="shared" si="20"/>
        <v>6</v>
      </c>
    </row>
    <row r="67" spans="1:38" s="256" customFormat="1" collapsed="1">
      <c r="A67" s="418">
        <f>D67/$D$156</f>
        <v>6.5934065934065936E-2</v>
      </c>
      <c r="B67" s="411">
        <v>5</v>
      </c>
      <c r="C67" s="412" t="s">
        <v>40</v>
      </c>
      <c r="D67" s="411">
        <f>Micro!D154</f>
        <v>36</v>
      </c>
      <c r="E67" s="411"/>
      <c r="F67" s="424">
        <f>SUM(F68:F78)</f>
        <v>4421</v>
      </c>
      <c r="G67" s="424">
        <f t="shared" ref="G67:AD67" si="28">SUBTOTAL(9,G68:G78)</f>
        <v>1865</v>
      </c>
      <c r="H67" s="424">
        <f t="shared" si="28"/>
        <v>2556</v>
      </c>
      <c r="I67" s="424">
        <f t="shared" si="28"/>
        <v>0</v>
      </c>
      <c r="J67" s="424">
        <f t="shared" si="28"/>
        <v>0</v>
      </c>
      <c r="K67" s="424">
        <f t="shared" si="28"/>
        <v>60</v>
      </c>
      <c r="L67" s="424">
        <f t="shared" si="28"/>
        <v>90</v>
      </c>
      <c r="M67" s="424">
        <f t="shared" si="28"/>
        <v>105</v>
      </c>
      <c r="N67" s="424">
        <f t="shared" si="28"/>
        <v>200</v>
      </c>
      <c r="O67" s="424">
        <f t="shared" si="28"/>
        <v>305</v>
      </c>
      <c r="P67" s="424">
        <f t="shared" si="28"/>
        <v>520</v>
      </c>
      <c r="Q67" s="424">
        <f t="shared" si="28"/>
        <v>560</v>
      </c>
      <c r="R67" s="424">
        <f t="shared" si="28"/>
        <v>573</v>
      </c>
      <c r="S67" s="424">
        <f t="shared" si="28"/>
        <v>566</v>
      </c>
      <c r="T67" s="424">
        <f t="shared" si="28"/>
        <v>451</v>
      </c>
      <c r="U67" s="424">
        <f t="shared" si="28"/>
        <v>371</v>
      </c>
      <c r="V67" s="424">
        <f t="shared" si="28"/>
        <v>255</v>
      </c>
      <c r="W67" s="424">
        <f t="shared" si="28"/>
        <v>264</v>
      </c>
      <c r="X67" s="424">
        <f t="shared" si="28"/>
        <v>101</v>
      </c>
      <c r="Y67" s="424">
        <f t="shared" si="28"/>
        <v>0</v>
      </c>
      <c r="Z67" s="424">
        <f t="shared" si="28"/>
        <v>0</v>
      </c>
      <c r="AA67" s="424">
        <f t="shared" si="28"/>
        <v>0</v>
      </c>
      <c r="AB67" s="424">
        <f t="shared" si="28"/>
        <v>0</v>
      </c>
      <c r="AC67" s="424">
        <f t="shared" si="28"/>
        <v>0</v>
      </c>
      <c r="AD67" s="424">
        <f t="shared" si="28"/>
        <v>0</v>
      </c>
      <c r="AE67" s="424">
        <f t="shared" ref="AE67:AH67" si="29">SUBTOTAL(9,AE68:AE78)</f>
        <v>0</v>
      </c>
      <c r="AF67" s="424">
        <f t="shared" si="29"/>
        <v>0</v>
      </c>
      <c r="AG67" s="424">
        <f t="shared" si="29"/>
        <v>0</v>
      </c>
      <c r="AH67" s="424">
        <f t="shared" si="29"/>
        <v>0</v>
      </c>
      <c r="AI67" s="435">
        <f t="shared" si="15"/>
        <v>4421</v>
      </c>
      <c r="AJ67" s="435">
        <f t="shared" si="16"/>
        <v>0</v>
      </c>
      <c r="AL67" s="435">
        <f t="shared" si="20"/>
        <v>1840</v>
      </c>
    </row>
    <row r="68" spans="1:38" hidden="1" outlineLevel="1">
      <c r="B68" s="413" t="s">
        <v>860</v>
      </c>
      <c r="C68" s="414" t="s">
        <v>200</v>
      </c>
      <c r="D68" s="413"/>
      <c r="E68" s="413" t="s">
        <v>564</v>
      </c>
      <c r="F68" s="425">
        <v>113</v>
      </c>
      <c r="G68" s="425">
        <f>SUMIFS(Backup!$K:$K, Backup!$D:$D, 'Civil S-curve'!$C68, Backup!$B:$B,'Civil S-curve'!$C67)</f>
        <v>91</v>
      </c>
      <c r="H68" s="425">
        <f t="shared" ref="H68:H77" si="30">F68-G68</f>
        <v>22</v>
      </c>
      <c r="I68" s="425"/>
      <c r="J68" s="425"/>
      <c r="K68" s="425">
        <v>10</v>
      </c>
      <c r="L68" s="425">
        <v>10</v>
      </c>
      <c r="M68" s="425">
        <v>10</v>
      </c>
      <c r="N68" s="425">
        <v>15</v>
      </c>
      <c r="O68" s="425">
        <v>20</v>
      </c>
      <c r="P68" s="425">
        <v>15</v>
      </c>
      <c r="Q68" s="425">
        <v>15</v>
      </c>
      <c r="R68" s="426">
        <v>18</v>
      </c>
      <c r="S68" s="425"/>
      <c r="T68" s="425"/>
      <c r="U68" s="425"/>
      <c r="V68" s="425"/>
      <c r="W68" s="425"/>
      <c r="X68" s="425"/>
      <c r="Y68" s="425"/>
      <c r="Z68" s="425"/>
      <c r="AA68" s="425"/>
      <c r="AB68" s="425"/>
      <c r="AC68" s="425"/>
      <c r="AD68" s="425"/>
      <c r="AE68" s="425"/>
      <c r="AF68" s="425"/>
      <c r="AG68" s="425"/>
      <c r="AH68" s="425"/>
      <c r="AI68" s="435">
        <f t="shared" si="15"/>
        <v>113</v>
      </c>
      <c r="AJ68" s="435">
        <f t="shared" si="16"/>
        <v>0</v>
      </c>
      <c r="AL68" s="435">
        <f t="shared" si="20"/>
        <v>95</v>
      </c>
    </row>
    <row r="69" spans="1:38" hidden="1" outlineLevel="1">
      <c r="B69" s="413" t="s">
        <v>861</v>
      </c>
      <c r="C69" s="414" t="s">
        <v>228</v>
      </c>
      <c r="D69" s="413"/>
      <c r="E69" s="413" t="s">
        <v>564</v>
      </c>
      <c r="F69" s="425">
        <v>732</v>
      </c>
      <c r="G69" s="425">
        <f>SUMIFS(Backup!$M:$M, Backup!$D:$D, 'Civil S-curve'!$C69, Backup!$B:$B,'Civil S-curve'!$C67)</f>
        <v>540</v>
      </c>
      <c r="H69" s="425">
        <f t="shared" si="30"/>
        <v>192</v>
      </c>
      <c r="I69" s="425"/>
      <c r="J69" s="425"/>
      <c r="K69" s="425">
        <v>50</v>
      </c>
      <c r="L69" s="425">
        <v>70</v>
      </c>
      <c r="M69" s="425">
        <v>80</v>
      </c>
      <c r="N69" s="425">
        <v>100</v>
      </c>
      <c r="O69" s="425">
        <v>100</v>
      </c>
      <c r="P69" s="425">
        <v>90</v>
      </c>
      <c r="Q69" s="425">
        <v>90</v>
      </c>
      <c r="R69" s="425">
        <v>80</v>
      </c>
      <c r="S69" s="426">
        <v>72</v>
      </c>
      <c r="T69" s="425"/>
      <c r="U69" s="425"/>
      <c r="V69" s="425"/>
      <c r="W69" s="425"/>
      <c r="X69" s="425"/>
      <c r="Y69" s="425"/>
      <c r="Z69" s="425"/>
      <c r="AA69" s="425"/>
      <c r="AB69" s="425"/>
      <c r="AC69" s="425"/>
      <c r="AD69" s="425"/>
      <c r="AE69" s="425"/>
      <c r="AF69" s="425"/>
      <c r="AG69" s="425"/>
      <c r="AH69" s="425"/>
      <c r="AI69" s="435">
        <f t="shared" si="15"/>
        <v>732</v>
      </c>
      <c r="AJ69" s="435">
        <f t="shared" si="16"/>
        <v>0</v>
      </c>
      <c r="AL69" s="435">
        <f t="shared" si="20"/>
        <v>580</v>
      </c>
    </row>
    <row r="70" spans="1:38" hidden="1" outlineLevel="1">
      <c r="B70" s="413" t="s">
        <v>862</v>
      </c>
      <c r="C70" s="414" t="s">
        <v>354</v>
      </c>
      <c r="D70" s="413"/>
      <c r="E70" s="413" t="s">
        <v>564</v>
      </c>
      <c r="F70" s="425">
        <v>179</v>
      </c>
      <c r="G70" s="425">
        <f>SUMIFS(Backup!$M:$M, Backup!$D:$D, 'Civil S-curve'!$C70, Backup!$B:$B,'Civil S-curve'!$C67)</f>
        <v>135</v>
      </c>
      <c r="H70" s="425">
        <f t="shared" si="30"/>
        <v>44</v>
      </c>
      <c r="I70" s="425"/>
      <c r="J70" s="425"/>
      <c r="K70" s="425"/>
      <c r="L70" s="425">
        <v>10</v>
      </c>
      <c r="M70" s="425">
        <v>15</v>
      </c>
      <c r="N70" s="425">
        <v>15</v>
      </c>
      <c r="O70" s="425">
        <v>20</v>
      </c>
      <c r="P70" s="425">
        <v>30</v>
      </c>
      <c r="Q70" s="425">
        <v>30</v>
      </c>
      <c r="R70" s="425">
        <v>35</v>
      </c>
      <c r="S70" s="426">
        <v>24</v>
      </c>
      <c r="T70" s="425"/>
      <c r="U70" s="425"/>
      <c r="V70" s="425"/>
      <c r="W70" s="425"/>
      <c r="X70" s="425"/>
      <c r="Y70" s="425"/>
      <c r="Z70" s="425"/>
      <c r="AA70" s="425"/>
      <c r="AB70" s="425"/>
      <c r="AC70" s="425"/>
      <c r="AD70" s="425"/>
      <c r="AE70" s="425"/>
      <c r="AF70" s="425"/>
      <c r="AG70" s="425"/>
      <c r="AH70" s="425"/>
      <c r="AI70" s="435">
        <f t="shared" si="15"/>
        <v>179</v>
      </c>
      <c r="AJ70" s="435">
        <f t="shared" si="16"/>
        <v>0</v>
      </c>
      <c r="AL70" s="435">
        <f t="shared" si="20"/>
        <v>120</v>
      </c>
    </row>
    <row r="71" spans="1:38" hidden="1" outlineLevel="1">
      <c r="B71" s="413" t="s">
        <v>863</v>
      </c>
      <c r="C71" s="414" t="s">
        <v>11</v>
      </c>
      <c r="D71" s="413"/>
      <c r="E71" s="413" t="s">
        <v>564</v>
      </c>
      <c r="F71" s="425">
        <v>216</v>
      </c>
      <c r="G71" s="425">
        <f>SUMIFS(Backup!$M:$M, Backup!$D:$D, 'Civil S-curve'!$C71, Backup!$B:$B,'Civil S-curve'!$C67)</f>
        <v>126</v>
      </c>
      <c r="H71" s="425">
        <f t="shared" si="30"/>
        <v>90</v>
      </c>
      <c r="I71" s="425"/>
      <c r="J71" s="425"/>
      <c r="K71" s="425"/>
      <c r="L71" s="425"/>
      <c r="M71" s="425"/>
      <c r="N71" s="425">
        <v>20</v>
      </c>
      <c r="O71" s="425">
        <v>35</v>
      </c>
      <c r="P71" s="425">
        <v>35</v>
      </c>
      <c r="Q71" s="425">
        <v>35</v>
      </c>
      <c r="R71" s="425">
        <v>30</v>
      </c>
      <c r="S71" s="425">
        <v>30</v>
      </c>
      <c r="T71" s="426">
        <v>31</v>
      </c>
      <c r="U71" s="425"/>
      <c r="V71" s="425"/>
      <c r="W71" s="425"/>
      <c r="X71" s="425"/>
      <c r="Y71" s="425"/>
      <c r="Z71" s="425"/>
      <c r="AA71" s="425"/>
      <c r="AB71" s="425"/>
      <c r="AC71" s="425"/>
      <c r="AD71" s="425"/>
      <c r="AE71" s="425"/>
      <c r="AF71" s="425"/>
      <c r="AG71" s="425"/>
      <c r="AH71" s="425"/>
      <c r="AI71" s="435">
        <f t="shared" si="15"/>
        <v>216</v>
      </c>
      <c r="AJ71" s="435">
        <f t="shared" si="16"/>
        <v>0</v>
      </c>
      <c r="AL71" s="435">
        <f t="shared" si="20"/>
        <v>125</v>
      </c>
    </row>
    <row r="72" spans="1:38" hidden="1" outlineLevel="1">
      <c r="B72" s="413" t="s">
        <v>864</v>
      </c>
      <c r="C72" s="414" t="s">
        <v>10</v>
      </c>
      <c r="D72" s="413"/>
      <c r="E72" s="413" t="s">
        <v>564</v>
      </c>
      <c r="F72" s="425">
        <f>548-122</f>
        <v>426</v>
      </c>
      <c r="G72" s="425">
        <f>SUMIFS(Backup!$M:$M, Backup!$D:$D, 'Civil S-curve'!$C72, Backup!$B:$B,'Civil S-curve'!$C67)</f>
        <v>142</v>
      </c>
      <c r="H72" s="425">
        <f t="shared" si="30"/>
        <v>284</v>
      </c>
      <c r="I72" s="425"/>
      <c r="J72" s="425"/>
      <c r="K72" s="425"/>
      <c r="L72" s="425"/>
      <c r="M72" s="425"/>
      <c r="N72" s="425">
        <v>50</v>
      </c>
      <c r="O72" s="425">
        <v>50</v>
      </c>
      <c r="P72" s="425">
        <v>50</v>
      </c>
      <c r="Q72" s="425">
        <v>40</v>
      </c>
      <c r="R72" s="425">
        <v>60</v>
      </c>
      <c r="S72" s="425">
        <v>70</v>
      </c>
      <c r="T72" s="425">
        <v>60</v>
      </c>
      <c r="U72" s="426">
        <v>46</v>
      </c>
      <c r="V72" s="425"/>
      <c r="W72" s="425"/>
      <c r="X72" s="425"/>
      <c r="Y72" s="425"/>
      <c r="Z72" s="425"/>
      <c r="AA72" s="425"/>
      <c r="AB72" s="425"/>
      <c r="AC72" s="425"/>
      <c r="AD72" s="425"/>
      <c r="AE72" s="425"/>
      <c r="AF72" s="425"/>
      <c r="AG72" s="425"/>
      <c r="AH72" s="425"/>
      <c r="AI72" s="435">
        <f t="shared" si="15"/>
        <v>426</v>
      </c>
      <c r="AJ72" s="435">
        <f t="shared" si="16"/>
        <v>0</v>
      </c>
      <c r="AL72" s="435">
        <f t="shared" si="20"/>
        <v>190</v>
      </c>
    </row>
    <row r="73" spans="1:38" hidden="1" outlineLevel="1">
      <c r="B73" s="413" t="s">
        <v>865</v>
      </c>
      <c r="C73" s="415" t="s">
        <v>204</v>
      </c>
      <c r="D73" s="413"/>
      <c r="E73" s="413" t="s">
        <v>564</v>
      </c>
      <c r="F73" s="425">
        <f>468+122</f>
        <v>590</v>
      </c>
      <c r="G73" s="425">
        <f>SUMIFS(Backup!$N:$N, Backup!$D:$D, 'Civil S-curve'!$C73, Backup!$B:$B,'Civil S-curve'!$C67)</f>
        <v>137</v>
      </c>
      <c r="H73" s="425">
        <f t="shared" si="30"/>
        <v>453</v>
      </c>
      <c r="I73" s="425"/>
      <c r="J73" s="425"/>
      <c r="K73" s="425"/>
      <c r="L73" s="425"/>
      <c r="M73" s="425"/>
      <c r="N73" s="425"/>
      <c r="O73" s="425">
        <v>80</v>
      </c>
      <c r="P73" s="425">
        <v>100</v>
      </c>
      <c r="Q73" s="425">
        <v>100</v>
      </c>
      <c r="R73" s="425">
        <v>100</v>
      </c>
      <c r="S73" s="425">
        <v>80</v>
      </c>
      <c r="T73" s="425">
        <v>70</v>
      </c>
      <c r="U73" s="426">
        <v>60</v>
      </c>
      <c r="V73" s="425"/>
      <c r="W73" s="425"/>
      <c r="X73" s="425"/>
      <c r="Y73" s="425"/>
      <c r="Z73" s="425"/>
      <c r="AA73" s="425"/>
      <c r="AB73" s="425"/>
      <c r="AC73" s="425"/>
      <c r="AD73" s="425"/>
      <c r="AE73" s="425"/>
      <c r="AF73" s="425"/>
      <c r="AG73" s="425"/>
      <c r="AH73" s="425"/>
      <c r="AI73" s="435">
        <f t="shared" si="15"/>
        <v>590</v>
      </c>
      <c r="AJ73" s="435">
        <f t="shared" si="16"/>
        <v>0</v>
      </c>
      <c r="AL73" s="435">
        <f t="shared" si="20"/>
        <v>280</v>
      </c>
    </row>
    <row r="74" spans="1:38" hidden="1" outlineLevel="1">
      <c r="B74" s="413" t="s">
        <v>866</v>
      </c>
      <c r="C74" s="415" t="s">
        <v>95</v>
      </c>
      <c r="D74" s="413"/>
      <c r="E74" s="413" t="s">
        <v>564</v>
      </c>
      <c r="F74" s="425">
        <v>847</v>
      </c>
      <c r="G74" s="425">
        <f>SUMIFS(Backup!$N:$N, Backup!$D:$D, 'Civil S-curve'!$C74, Backup!$B:$B,'Civil S-curve'!$C67)</f>
        <v>202</v>
      </c>
      <c r="H74" s="425">
        <f t="shared" si="30"/>
        <v>645</v>
      </c>
      <c r="I74" s="425"/>
      <c r="J74" s="425"/>
      <c r="K74" s="425"/>
      <c r="L74" s="425"/>
      <c r="M74" s="425"/>
      <c r="N74" s="425"/>
      <c r="O74" s="425"/>
      <c r="P74" s="425">
        <v>120</v>
      </c>
      <c r="Q74" s="425">
        <v>120</v>
      </c>
      <c r="R74" s="425">
        <v>100</v>
      </c>
      <c r="S74" s="425">
        <v>120</v>
      </c>
      <c r="T74" s="425">
        <v>120</v>
      </c>
      <c r="U74" s="425">
        <v>100</v>
      </c>
      <c r="V74" s="425">
        <v>80</v>
      </c>
      <c r="W74" s="426">
        <v>87</v>
      </c>
      <c r="X74" s="425"/>
      <c r="Y74" s="425"/>
      <c r="Z74" s="425"/>
      <c r="AA74" s="425"/>
      <c r="AB74" s="425"/>
      <c r="AC74" s="425"/>
      <c r="AD74" s="425"/>
      <c r="AE74" s="425"/>
      <c r="AF74" s="425"/>
      <c r="AG74" s="425"/>
      <c r="AH74" s="425"/>
      <c r="AI74" s="435">
        <f t="shared" si="15"/>
        <v>847</v>
      </c>
      <c r="AJ74" s="435">
        <f t="shared" si="16"/>
        <v>0</v>
      </c>
      <c r="AL74" s="435">
        <f t="shared" si="20"/>
        <v>240</v>
      </c>
    </row>
    <row r="75" spans="1:38" hidden="1" outlineLevel="1">
      <c r="B75" s="413" t="s">
        <v>867</v>
      </c>
      <c r="C75" s="415" t="s">
        <v>96</v>
      </c>
      <c r="D75" s="413"/>
      <c r="E75" s="413" t="s">
        <v>564</v>
      </c>
      <c r="F75" s="425">
        <v>467</v>
      </c>
      <c r="G75" s="425">
        <f>SUMIFS(Backup!$N:$N, Backup!$D:$D, 'Civil S-curve'!$C75, Backup!$B:$B,'Civil S-curve'!$C67)</f>
        <v>432</v>
      </c>
      <c r="H75" s="425">
        <f t="shared" si="30"/>
        <v>35</v>
      </c>
      <c r="I75" s="425"/>
      <c r="J75" s="425"/>
      <c r="K75" s="425"/>
      <c r="L75" s="425"/>
      <c r="M75" s="425"/>
      <c r="N75" s="425"/>
      <c r="O75" s="425"/>
      <c r="P75" s="425">
        <v>50</v>
      </c>
      <c r="Q75" s="425">
        <v>60</v>
      </c>
      <c r="R75" s="425">
        <v>60</v>
      </c>
      <c r="S75" s="425">
        <v>70</v>
      </c>
      <c r="T75" s="425">
        <v>60</v>
      </c>
      <c r="U75" s="425">
        <v>50</v>
      </c>
      <c r="V75" s="425">
        <v>60</v>
      </c>
      <c r="W75" s="426">
        <v>57</v>
      </c>
      <c r="X75" s="425"/>
      <c r="Y75" s="425"/>
      <c r="Z75" s="425"/>
      <c r="AA75" s="425"/>
      <c r="AB75" s="425"/>
      <c r="AC75" s="425"/>
      <c r="AD75" s="425"/>
      <c r="AE75" s="425"/>
      <c r="AF75" s="425"/>
      <c r="AG75" s="425"/>
      <c r="AH75" s="425"/>
      <c r="AI75" s="435">
        <f t="shared" si="15"/>
        <v>467</v>
      </c>
      <c r="AJ75" s="435">
        <f t="shared" si="16"/>
        <v>0</v>
      </c>
      <c r="AL75" s="435">
        <f t="shared" si="20"/>
        <v>110</v>
      </c>
    </row>
    <row r="76" spans="1:38" hidden="1" outlineLevel="1">
      <c r="B76" s="413" t="s">
        <v>868</v>
      </c>
      <c r="C76" s="415" t="s">
        <v>97</v>
      </c>
      <c r="D76" s="413"/>
      <c r="E76" s="413" t="s">
        <v>564</v>
      </c>
      <c r="F76" s="425">
        <v>449</v>
      </c>
      <c r="G76" s="425">
        <f>SUMIFS(Backup!$N:$N, Backup!$D:$D, 'Civil S-curve'!$C76, Backup!$B:$B,'Civil S-curve'!$C67)</f>
        <v>48</v>
      </c>
      <c r="H76" s="425">
        <f t="shared" si="30"/>
        <v>401</v>
      </c>
      <c r="I76" s="425"/>
      <c r="J76" s="425"/>
      <c r="K76" s="425"/>
      <c r="L76" s="425"/>
      <c r="M76" s="425"/>
      <c r="N76" s="425"/>
      <c r="O76" s="425"/>
      <c r="P76" s="425">
        <v>30</v>
      </c>
      <c r="Q76" s="425">
        <v>40</v>
      </c>
      <c r="R76" s="425">
        <v>40</v>
      </c>
      <c r="S76" s="425">
        <v>50</v>
      </c>
      <c r="T76" s="425">
        <v>60</v>
      </c>
      <c r="U76" s="425">
        <v>60</v>
      </c>
      <c r="V76" s="425">
        <v>60</v>
      </c>
      <c r="W76" s="425">
        <v>60</v>
      </c>
      <c r="X76" s="426">
        <v>49</v>
      </c>
      <c r="Y76" s="425"/>
      <c r="Z76" s="425"/>
      <c r="AA76" s="425"/>
      <c r="AB76" s="425"/>
      <c r="AC76" s="425"/>
      <c r="AD76" s="425"/>
      <c r="AE76" s="425"/>
      <c r="AF76" s="425"/>
      <c r="AG76" s="425"/>
      <c r="AH76" s="425"/>
      <c r="AI76" s="435">
        <f t="shared" si="15"/>
        <v>449</v>
      </c>
      <c r="AJ76" s="435">
        <f t="shared" si="16"/>
        <v>0</v>
      </c>
      <c r="AL76" s="435">
        <f t="shared" si="20"/>
        <v>70</v>
      </c>
    </row>
    <row r="77" spans="1:38" hidden="1" outlineLevel="1">
      <c r="B77" s="413" t="s">
        <v>869</v>
      </c>
      <c r="C77" s="415" t="s">
        <v>98</v>
      </c>
      <c r="D77" s="413"/>
      <c r="E77" s="413" t="s">
        <v>564</v>
      </c>
      <c r="F77" s="425">
        <v>402</v>
      </c>
      <c r="G77" s="425">
        <f>SUMIFS(Backup!$N:$N, Backup!$D:$D, 'Civil S-curve'!$C77, Backup!$B:$B,'Civil S-curve'!$C67)</f>
        <v>12</v>
      </c>
      <c r="H77" s="425">
        <f t="shared" si="30"/>
        <v>390</v>
      </c>
      <c r="I77" s="425"/>
      <c r="J77" s="425"/>
      <c r="K77" s="425"/>
      <c r="L77" s="425"/>
      <c r="M77" s="425"/>
      <c r="N77" s="425"/>
      <c r="O77" s="425"/>
      <c r="P77" s="425"/>
      <c r="Q77" s="425">
        <v>30</v>
      </c>
      <c r="R77" s="425">
        <v>50</v>
      </c>
      <c r="S77" s="425">
        <v>50</v>
      </c>
      <c r="T77" s="425">
        <v>50</v>
      </c>
      <c r="U77" s="425">
        <v>55</v>
      </c>
      <c r="V77" s="425">
        <v>55</v>
      </c>
      <c r="W77" s="425">
        <v>60</v>
      </c>
      <c r="X77" s="426">
        <v>52</v>
      </c>
      <c r="Y77" s="425"/>
      <c r="Z77" s="425"/>
      <c r="AA77" s="425"/>
      <c r="AB77" s="425"/>
      <c r="AC77" s="425"/>
      <c r="AD77" s="425"/>
      <c r="AE77" s="425"/>
      <c r="AF77" s="425"/>
      <c r="AG77" s="425"/>
      <c r="AH77" s="425"/>
      <c r="AI77" s="435">
        <f t="shared" si="15"/>
        <v>402</v>
      </c>
      <c r="AJ77" s="435">
        <f t="shared" si="16"/>
        <v>0</v>
      </c>
      <c r="AL77" s="435">
        <f t="shared" si="20"/>
        <v>30</v>
      </c>
    </row>
    <row r="78" spans="1:38" hidden="1" outlineLevel="1">
      <c r="B78" s="413" t="s">
        <v>1023</v>
      </c>
      <c r="C78" s="415" t="s">
        <v>99</v>
      </c>
      <c r="D78" s="413"/>
      <c r="E78" s="413" t="s">
        <v>564</v>
      </c>
      <c r="F78" s="425"/>
      <c r="G78" s="425">
        <f>SUMIFS(Backup!$N:$N, Backup!$D:$D, 'Civil S-curve'!$C78, Backup!$B:$B,'Civil S-curve'!$C67)</f>
        <v>0</v>
      </c>
      <c r="H78" s="425"/>
      <c r="I78" s="425"/>
      <c r="J78" s="425"/>
      <c r="K78" s="425"/>
      <c r="L78" s="425"/>
      <c r="M78" s="425"/>
      <c r="N78" s="425"/>
      <c r="O78" s="425"/>
      <c r="P78" s="425"/>
      <c r="Q78" s="425"/>
      <c r="R78" s="425"/>
      <c r="S78" s="425"/>
      <c r="T78" s="425"/>
      <c r="U78" s="425"/>
      <c r="V78" s="425"/>
      <c r="W78" s="425"/>
      <c r="X78" s="426"/>
      <c r="Y78" s="425"/>
      <c r="Z78" s="425"/>
      <c r="AA78" s="425"/>
      <c r="AB78" s="425"/>
      <c r="AC78" s="425"/>
      <c r="AD78" s="425"/>
      <c r="AE78" s="425"/>
      <c r="AF78" s="425"/>
      <c r="AG78" s="425"/>
      <c r="AH78" s="425"/>
      <c r="AI78" s="435">
        <f t="shared" si="15"/>
        <v>0</v>
      </c>
      <c r="AJ78" s="435">
        <f t="shared" si="16"/>
        <v>0</v>
      </c>
      <c r="AL78" s="435">
        <f t="shared" si="20"/>
        <v>0</v>
      </c>
    </row>
    <row r="79" spans="1:38" s="256" customFormat="1" collapsed="1">
      <c r="A79" s="418">
        <f>D79/$D$156</f>
        <v>5.4945054945054944E-2</v>
      </c>
      <c r="B79" s="411">
        <v>6</v>
      </c>
      <c r="C79" s="412" t="s">
        <v>14</v>
      </c>
      <c r="D79" s="411">
        <f>Micro!D126</f>
        <v>30</v>
      </c>
      <c r="E79" s="411"/>
      <c r="F79" s="424">
        <f>SUM(F80:F90)</f>
        <v>3578</v>
      </c>
      <c r="G79" s="424">
        <f t="shared" ref="G79:AD79" si="31">SUBTOTAL(9,G80:G90)</f>
        <v>3712.5</v>
      </c>
      <c r="H79" s="424">
        <f t="shared" si="31"/>
        <v>-132.5</v>
      </c>
      <c r="I79" s="424">
        <f t="shared" si="31"/>
        <v>0</v>
      </c>
      <c r="J79" s="424">
        <f t="shared" si="31"/>
        <v>0</v>
      </c>
      <c r="K79" s="424">
        <f t="shared" si="31"/>
        <v>0</v>
      </c>
      <c r="L79" s="424">
        <f t="shared" si="31"/>
        <v>115</v>
      </c>
      <c r="M79" s="424">
        <f t="shared" si="31"/>
        <v>235</v>
      </c>
      <c r="N79" s="424">
        <f t="shared" si="31"/>
        <v>375</v>
      </c>
      <c r="O79" s="424">
        <f t="shared" si="31"/>
        <v>435</v>
      </c>
      <c r="P79" s="424">
        <f t="shared" si="31"/>
        <v>465</v>
      </c>
      <c r="Q79" s="424">
        <f t="shared" si="31"/>
        <v>526</v>
      </c>
      <c r="R79" s="424">
        <f t="shared" si="31"/>
        <v>426</v>
      </c>
      <c r="S79" s="424">
        <f t="shared" si="31"/>
        <v>293</v>
      </c>
      <c r="T79" s="424">
        <f t="shared" si="31"/>
        <v>292</v>
      </c>
      <c r="U79" s="424">
        <f t="shared" si="31"/>
        <v>230</v>
      </c>
      <c r="V79" s="424">
        <f t="shared" si="31"/>
        <v>156</v>
      </c>
      <c r="W79" s="424">
        <f t="shared" si="31"/>
        <v>30</v>
      </c>
      <c r="X79" s="424">
        <f t="shared" si="31"/>
        <v>0</v>
      </c>
      <c r="Y79" s="424">
        <f t="shared" si="31"/>
        <v>0</v>
      </c>
      <c r="Z79" s="424">
        <f t="shared" si="31"/>
        <v>0</v>
      </c>
      <c r="AA79" s="424">
        <f t="shared" si="31"/>
        <v>0</v>
      </c>
      <c r="AB79" s="424">
        <f t="shared" si="31"/>
        <v>0</v>
      </c>
      <c r="AC79" s="424">
        <f t="shared" si="31"/>
        <v>0</v>
      </c>
      <c r="AD79" s="424">
        <f t="shared" si="31"/>
        <v>0</v>
      </c>
      <c r="AE79" s="424">
        <f t="shared" ref="AE79:AH79" si="32">SUBTOTAL(9,AE80:AE90)</f>
        <v>0</v>
      </c>
      <c r="AF79" s="424">
        <f t="shared" si="32"/>
        <v>0</v>
      </c>
      <c r="AG79" s="424">
        <f t="shared" si="32"/>
        <v>0</v>
      </c>
      <c r="AH79" s="424">
        <f t="shared" si="32"/>
        <v>0</v>
      </c>
      <c r="AI79" s="435">
        <f t="shared" si="15"/>
        <v>3578</v>
      </c>
      <c r="AJ79" s="435">
        <f t="shared" si="16"/>
        <v>0</v>
      </c>
      <c r="AL79" s="435">
        <f t="shared" si="20"/>
        <v>2151</v>
      </c>
    </row>
    <row r="80" spans="1:38" hidden="1" outlineLevel="1">
      <c r="B80" s="413" t="s">
        <v>860</v>
      </c>
      <c r="C80" s="414" t="s">
        <v>200</v>
      </c>
      <c r="D80" s="413"/>
      <c r="E80" s="413" t="s">
        <v>564</v>
      </c>
      <c r="F80" s="425">
        <v>89</v>
      </c>
      <c r="G80" s="425">
        <f>SUMIFS(Backup!$K:$K, Backup!$D:$D, 'Civil S-curve'!$C80, Backup!$B:$B,'Civil S-curve'!$C79)</f>
        <v>94</v>
      </c>
      <c r="H80" s="425">
        <f t="shared" ref="H80:H89" si="33">F80-G80</f>
        <v>-5</v>
      </c>
      <c r="I80" s="425"/>
      <c r="J80" s="425"/>
      <c r="K80" s="425"/>
      <c r="L80" s="425">
        <v>15</v>
      </c>
      <c r="M80" s="425">
        <v>15</v>
      </c>
      <c r="N80" s="425">
        <v>15</v>
      </c>
      <c r="O80" s="425">
        <v>15</v>
      </c>
      <c r="P80" s="425">
        <v>15</v>
      </c>
      <c r="Q80" s="426">
        <v>14</v>
      </c>
      <c r="R80" s="425"/>
      <c r="S80" s="425"/>
      <c r="T80" s="425"/>
      <c r="U80" s="425"/>
      <c r="V80" s="425"/>
      <c r="W80" s="425"/>
      <c r="X80" s="425"/>
      <c r="Y80" s="425"/>
      <c r="Z80" s="425"/>
      <c r="AA80" s="425"/>
      <c r="AB80" s="425"/>
      <c r="AC80" s="425"/>
      <c r="AD80" s="425"/>
      <c r="AE80" s="425"/>
      <c r="AF80" s="425"/>
      <c r="AG80" s="425"/>
      <c r="AH80" s="425"/>
      <c r="AI80" s="435">
        <f t="shared" si="15"/>
        <v>89</v>
      </c>
      <c r="AJ80" s="435">
        <f t="shared" si="16"/>
        <v>0</v>
      </c>
      <c r="AL80" s="435">
        <f t="shared" si="20"/>
        <v>89</v>
      </c>
    </row>
    <row r="81" spans="1:38" hidden="1" outlineLevel="1">
      <c r="B81" s="413" t="s">
        <v>861</v>
      </c>
      <c r="C81" s="414" t="s">
        <v>228</v>
      </c>
      <c r="D81" s="413"/>
      <c r="E81" s="413" t="s">
        <v>564</v>
      </c>
      <c r="F81" s="425">
        <v>578</v>
      </c>
      <c r="G81" s="425">
        <f>SUMIFS(Backup!$M:$M, Backup!$D:$D, 'Civil S-curve'!$C81, Backup!$B:$B,'Civil S-curve'!$C79)</f>
        <v>596</v>
      </c>
      <c r="H81" s="425">
        <f t="shared" si="33"/>
        <v>-18</v>
      </c>
      <c r="I81" s="425"/>
      <c r="J81" s="425"/>
      <c r="K81" s="425"/>
      <c r="L81" s="425">
        <v>100</v>
      </c>
      <c r="M81" s="425">
        <v>100</v>
      </c>
      <c r="N81" s="425">
        <v>130</v>
      </c>
      <c r="O81" s="425">
        <v>100</v>
      </c>
      <c r="P81" s="425">
        <v>80</v>
      </c>
      <c r="Q81" s="426">
        <v>68</v>
      </c>
      <c r="R81" s="425"/>
      <c r="S81" s="425"/>
      <c r="T81" s="425"/>
      <c r="U81" s="425"/>
      <c r="V81" s="425"/>
      <c r="W81" s="425"/>
      <c r="X81" s="425"/>
      <c r="Y81" s="425"/>
      <c r="Z81" s="425"/>
      <c r="AA81" s="425"/>
      <c r="AB81" s="425"/>
      <c r="AC81" s="425"/>
      <c r="AD81" s="425"/>
      <c r="AE81" s="425"/>
      <c r="AF81" s="425"/>
      <c r="AG81" s="425"/>
      <c r="AH81" s="425"/>
      <c r="AI81" s="435">
        <f t="shared" si="15"/>
        <v>578</v>
      </c>
      <c r="AJ81" s="435">
        <f t="shared" si="16"/>
        <v>0</v>
      </c>
      <c r="AL81" s="435">
        <f t="shared" si="20"/>
        <v>578</v>
      </c>
    </row>
    <row r="82" spans="1:38" hidden="1" outlineLevel="1">
      <c r="B82" s="413" t="s">
        <v>862</v>
      </c>
      <c r="C82" s="414" t="s">
        <v>354</v>
      </c>
      <c r="D82" s="413"/>
      <c r="E82" s="413" t="s">
        <v>564</v>
      </c>
      <c r="F82" s="425">
        <v>142</v>
      </c>
      <c r="G82" s="425">
        <f>SUMIFS(Backup!$M:$M, Backup!$D:$D, 'Civil S-curve'!$C82, Backup!$B:$B,'Civil S-curve'!$C79)</f>
        <v>122</v>
      </c>
      <c r="H82" s="425">
        <f t="shared" si="33"/>
        <v>20</v>
      </c>
      <c r="I82" s="425"/>
      <c r="J82" s="425"/>
      <c r="K82" s="425"/>
      <c r="L82" s="425"/>
      <c r="M82" s="425">
        <v>20</v>
      </c>
      <c r="N82" s="425">
        <v>20</v>
      </c>
      <c r="O82" s="425">
        <v>30</v>
      </c>
      <c r="P82" s="425">
        <v>30</v>
      </c>
      <c r="Q82" s="425">
        <v>30</v>
      </c>
      <c r="R82" s="426">
        <v>12</v>
      </c>
      <c r="S82" s="425"/>
      <c r="T82" s="425"/>
      <c r="U82" s="425"/>
      <c r="V82" s="425"/>
      <c r="W82" s="425"/>
      <c r="X82" s="425"/>
      <c r="Y82" s="425"/>
      <c r="Z82" s="425"/>
      <c r="AA82" s="425"/>
      <c r="AB82" s="425"/>
      <c r="AC82" s="425"/>
      <c r="AD82" s="425"/>
      <c r="AE82" s="425"/>
      <c r="AF82" s="425"/>
      <c r="AG82" s="425"/>
      <c r="AH82" s="425"/>
      <c r="AI82" s="435">
        <f t="shared" si="15"/>
        <v>142</v>
      </c>
      <c r="AJ82" s="435">
        <f t="shared" si="16"/>
        <v>0</v>
      </c>
      <c r="AL82" s="435">
        <f t="shared" si="20"/>
        <v>130</v>
      </c>
    </row>
    <row r="83" spans="1:38" hidden="1" outlineLevel="1">
      <c r="B83" s="413" t="s">
        <v>863</v>
      </c>
      <c r="C83" s="414" t="s">
        <v>11</v>
      </c>
      <c r="D83" s="413"/>
      <c r="E83" s="413" t="s">
        <v>564</v>
      </c>
      <c r="F83" s="425">
        <v>171</v>
      </c>
      <c r="G83" s="425">
        <f>SUMIFS(Backup!$M:$M, Backup!$D:$D, 'Civil S-curve'!$C83, Backup!$B:$B,'Civil S-curve'!$C79)</f>
        <v>179</v>
      </c>
      <c r="H83" s="425">
        <f t="shared" si="33"/>
        <v>-8</v>
      </c>
      <c r="I83" s="425"/>
      <c r="J83" s="425"/>
      <c r="K83" s="425"/>
      <c r="L83" s="425"/>
      <c r="M83" s="425">
        <v>20</v>
      </c>
      <c r="N83" s="425">
        <v>20</v>
      </c>
      <c r="O83" s="425">
        <v>30</v>
      </c>
      <c r="P83" s="425">
        <v>30</v>
      </c>
      <c r="Q83" s="425">
        <v>30</v>
      </c>
      <c r="R83" s="425">
        <v>30</v>
      </c>
      <c r="S83" s="426">
        <v>11</v>
      </c>
      <c r="T83" s="425"/>
      <c r="U83" s="425"/>
      <c r="V83" s="425"/>
      <c r="W83" s="425"/>
      <c r="X83" s="425"/>
      <c r="Y83" s="425"/>
      <c r="Z83" s="425"/>
      <c r="AA83" s="425"/>
      <c r="AB83" s="425"/>
      <c r="AC83" s="425"/>
      <c r="AD83" s="425"/>
      <c r="AE83" s="425"/>
      <c r="AF83" s="425"/>
      <c r="AG83" s="425"/>
      <c r="AH83" s="425"/>
      <c r="AI83" s="435">
        <f t="shared" si="15"/>
        <v>171</v>
      </c>
      <c r="AJ83" s="435">
        <f t="shared" si="16"/>
        <v>0</v>
      </c>
      <c r="AL83" s="435">
        <f t="shared" si="20"/>
        <v>130</v>
      </c>
    </row>
    <row r="84" spans="1:38" hidden="1" outlineLevel="1">
      <c r="B84" s="413" t="s">
        <v>864</v>
      </c>
      <c r="C84" s="414" t="s">
        <v>10</v>
      </c>
      <c r="D84" s="413"/>
      <c r="E84" s="413" t="s">
        <v>564</v>
      </c>
      <c r="F84" s="425">
        <f>615-96</f>
        <v>519</v>
      </c>
      <c r="G84" s="425">
        <f>SUMIFS(Backup!$M:$M, Backup!$D:$D, 'Civil S-curve'!$C84, Backup!$B:$B,'Civil S-curve'!$C79)</f>
        <v>465.5</v>
      </c>
      <c r="H84" s="425">
        <f t="shared" si="33"/>
        <v>53.5</v>
      </c>
      <c r="I84" s="425"/>
      <c r="J84" s="425"/>
      <c r="K84" s="425"/>
      <c r="L84" s="425"/>
      <c r="M84" s="425">
        <v>40</v>
      </c>
      <c r="N84" s="425">
        <v>60</v>
      </c>
      <c r="O84" s="425">
        <v>100</v>
      </c>
      <c r="P84" s="425">
        <v>120</v>
      </c>
      <c r="Q84" s="425">
        <v>80</v>
      </c>
      <c r="R84" s="425">
        <v>60</v>
      </c>
      <c r="S84" s="425">
        <v>37</v>
      </c>
      <c r="T84" s="426">
        <v>22</v>
      </c>
      <c r="U84" s="425"/>
      <c r="V84" s="425"/>
      <c r="W84" s="425"/>
      <c r="X84" s="425"/>
      <c r="Y84" s="425"/>
      <c r="Z84" s="425"/>
      <c r="AA84" s="425"/>
      <c r="AB84" s="425"/>
      <c r="AC84" s="425"/>
      <c r="AD84" s="425"/>
      <c r="AE84" s="425"/>
      <c r="AF84" s="425"/>
      <c r="AG84" s="425"/>
      <c r="AH84" s="425"/>
      <c r="AI84" s="435">
        <f t="shared" ref="AI84:AI139" si="34">SUM(I84:AD84)</f>
        <v>519</v>
      </c>
      <c r="AJ84" s="435">
        <f t="shared" ref="AJ84:AJ147" si="35">F84-AI84</f>
        <v>0</v>
      </c>
      <c r="AL84" s="435">
        <f t="shared" si="20"/>
        <v>400</v>
      </c>
    </row>
    <row r="85" spans="1:38" hidden="1" outlineLevel="1">
      <c r="B85" s="413" t="s">
        <v>865</v>
      </c>
      <c r="C85" s="415" t="s">
        <v>204</v>
      </c>
      <c r="D85" s="413"/>
      <c r="E85" s="413" t="s">
        <v>564</v>
      </c>
      <c r="F85" s="425">
        <f>385+96</f>
        <v>481</v>
      </c>
      <c r="G85" s="425">
        <f>SUMIFS(Backup!$N:$N, Backup!$D:$D, 'Civil S-curve'!$C85, Backup!$B:$B,'Civil S-curve'!$C79)</f>
        <v>554</v>
      </c>
      <c r="H85" s="425">
        <f t="shared" si="33"/>
        <v>-73</v>
      </c>
      <c r="I85" s="425"/>
      <c r="J85" s="425"/>
      <c r="K85" s="425"/>
      <c r="L85" s="425"/>
      <c r="M85" s="425">
        <v>40</v>
      </c>
      <c r="N85" s="425">
        <v>40</v>
      </c>
      <c r="O85" s="425">
        <v>50</v>
      </c>
      <c r="P85" s="425">
        <v>70</v>
      </c>
      <c r="Q85" s="425">
        <v>100</v>
      </c>
      <c r="R85" s="425">
        <v>80</v>
      </c>
      <c r="S85" s="425">
        <v>41</v>
      </c>
      <c r="T85" s="425">
        <v>30</v>
      </c>
      <c r="U85" s="426">
        <v>30</v>
      </c>
      <c r="V85" s="425"/>
      <c r="W85" s="425"/>
      <c r="X85" s="425"/>
      <c r="Y85" s="425"/>
      <c r="Z85" s="425"/>
      <c r="AA85" s="425"/>
      <c r="AB85" s="425"/>
      <c r="AC85" s="425"/>
      <c r="AD85" s="425"/>
      <c r="AE85" s="425"/>
      <c r="AF85" s="425"/>
      <c r="AG85" s="425"/>
      <c r="AH85" s="425"/>
      <c r="AI85" s="435">
        <f t="shared" si="34"/>
        <v>481</v>
      </c>
      <c r="AJ85" s="435">
        <f t="shared" si="35"/>
        <v>0</v>
      </c>
      <c r="AL85" s="435">
        <f t="shared" si="20"/>
        <v>300</v>
      </c>
    </row>
    <row r="86" spans="1:38" hidden="1" outlineLevel="1">
      <c r="B86" s="413" t="s">
        <v>866</v>
      </c>
      <c r="C86" s="415" t="s">
        <v>95</v>
      </c>
      <c r="D86" s="413"/>
      <c r="E86" s="413" t="s">
        <v>564</v>
      </c>
      <c r="F86" s="425">
        <v>412</v>
      </c>
      <c r="G86" s="425">
        <f>SUMIFS(Backup!$N:$N, Backup!$D:$D, 'Civil S-curve'!$C86, Backup!$B:$B,'Civil S-curve'!$C79)</f>
        <v>432</v>
      </c>
      <c r="H86" s="425">
        <f t="shared" si="33"/>
        <v>-20</v>
      </c>
      <c r="I86" s="425"/>
      <c r="J86" s="425"/>
      <c r="K86" s="425"/>
      <c r="L86" s="425"/>
      <c r="M86" s="425"/>
      <c r="N86" s="425">
        <v>30</v>
      </c>
      <c r="O86" s="425">
        <v>30</v>
      </c>
      <c r="P86" s="425">
        <v>40</v>
      </c>
      <c r="Q86" s="425">
        <v>50</v>
      </c>
      <c r="R86" s="425">
        <v>60</v>
      </c>
      <c r="S86" s="425">
        <v>60</v>
      </c>
      <c r="T86" s="425">
        <v>50</v>
      </c>
      <c r="U86" s="425">
        <v>50</v>
      </c>
      <c r="V86" s="426">
        <v>42</v>
      </c>
      <c r="W86" s="425"/>
      <c r="X86" s="425"/>
      <c r="Y86" s="425"/>
      <c r="Z86" s="425"/>
      <c r="AA86" s="425"/>
      <c r="AB86" s="425"/>
      <c r="AC86" s="425"/>
      <c r="AD86" s="425"/>
      <c r="AE86" s="425"/>
      <c r="AF86" s="425"/>
      <c r="AG86" s="425"/>
      <c r="AH86" s="425"/>
      <c r="AI86" s="435">
        <f t="shared" si="34"/>
        <v>412</v>
      </c>
      <c r="AJ86" s="435">
        <f t="shared" si="35"/>
        <v>0</v>
      </c>
      <c r="AL86" s="435">
        <f t="shared" si="20"/>
        <v>150</v>
      </c>
    </row>
    <row r="87" spans="1:38" hidden="1" outlineLevel="1">
      <c r="B87" s="413" t="s">
        <v>867</v>
      </c>
      <c r="C87" s="415" t="s">
        <v>96</v>
      </c>
      <c r="D87" s="413"/>
      <c r="E87" s="413" t="s">
        <v>564</v>
      </c>
      <c r="F87" s="425">
        <v>807</v>
      </c>
      <c r="G87" s="425">
        <f>SUMIFS(Backup!$N:$N, Backup!$D:$D, 'Civil S-curve'!$C87, Backup!$B:$B,'Civil S-curve'!$C79)</f>
        <v>864</v>
      </c>
      <c r="H87" s="425">
        <f t="shared" si="33"/>
        <v>-57</v>
      </c>
      <c r="I87" s="425"/>
      <c r="J87" s="425"/>
      <c r="K87" s="425"/>
      <c r="L87" s="425"/>
      <c r="M87" s="425"/>
      <c r="N87" s="425">
        <v>60</v>
      </c>
      <c r="O87" s="425">
        <v>80</v>
      </c>
      <c r="P87" s="425">
        <v>80</v>
      </c>
      <c r="Q87" s="425">
        <v>120</v>
      </c>
      <c r="R87" s="425">
        <v>140</v>
      </c>
      <c r="S87" s="425">
        <v>100</v>
      </c>
      <c r="T87" s="425">
        <v>120</v>
      </c>
      <c r="U87" s="425">
        <v>60</v>
      </c>
      <c r="V87" s="426">
        <v>47</v>
      </c>
      <c r="W87" s="425"/>
      <c r="X87" s="425"/>
      <c r="Y87" s="425"/>
      <c r="Z87" s="425"/>
      <c r="AA87" s="425"/>
      <c r="AB87" s="425"/>
      <c r="AC87" s="425"/>
      <c r="AD87" s="425"/>
      <c r="AE87" s="425"/>
      <c r="AF87" s="425"/>
      <c r="AG87" s="425"/>
      <c r="AH87" s="425"/>
      <c r="AI87" s="435">
        <f t="shared" si="34"/>
        <v>807</v>
      </c>
      <c r="AJ87" s="435">
        <f t="shared" si="35"/>
        <v>0</v>
      </c>
      <c r="AL87" s="435">
        <f t="shared" si="20"/>
        <v>340</v>
      </c>
    </row>
    <row r="88" spans="1:38" hidden="1" outlineLevel="1">
      <c r="B88" s="413" t="s">
        <v>868</v>
      </c>
      <c r="C88" s="415" t="s">
        <v>97</v>
      </c>
      <c r="D88" s="413"/>
      <c r="E88" s="413" t="s">
        <v>564</v>
      </c>
      <c r="F88" s="425">
        <v>212</v>
      </c>
      <c r="G88" s="425">
        <f>SUMIFS(Backup!$N:$N, Backup!$D:$D, 'Civil S-curve'!$C88, Backup!$B:$B,'Civil S-curve'!$C79)</f>
        <v>204</v>
      </c>
      <c r="H88" s="425">
        <f t="shared" si="33"/>
        <v>8</v>
      </c>
      <c r="I88" s="425"/>
      <c r="J88" s="425"/>
      <c r="K88" s="425"/>
      <c r="L88" s="425"/>
      <c r="M88" s="425"/>
      <c r="N88" s="425"/>
      <c r="O88" s="425"/>
      <c r="P88" s="425"/>
      <c r="Q88" s="425">
        <v>20</v>
      </c>
      <c r="R88" s="425">
        <v>30</v>
      </c>
      <c r="S88" s="425">
        <v>30</v>
      </c>
      <c r="T88" s="425">
        <v>30</v>
      </c>
      <c r="U88" s="425">
        <v>50</v>
      </c>
      <c r="V88" s="425">
        <v>40</v>
      </c>
      <c r="W88" s="426">
        <v>12</v>
      </c>
      <c r="X88" s="425"/>
      <c r="Y88" s="425"/>
      <c r="Z88" s="425"/>
      <c r="AA88" s="425"/>
      <c r="AB88" s="425"/>
      <c r="AC88" s="425"/>
      <c r="AD88" s="425"/>
      <c r="AE88" s="425"/>
      <c r="AF88" s="425"/>
      <c r="AG88" s="425"/>
      <c r="AH88" s="425"/>
      <c r="AI88" s="435">
        <f t="shared" si="34"/>
        <v>212</v>
      </c>
      <c r="AJ88" s="435">
        <f t="shared" si="35"/>
        <v>0</v>
      </c>
      <c r="AL88" s="435">
        <f t="shared" si="20"/>
        <v>20</v>
      </c>
    </row>
    <row r="89" spans="1:38" hidden="1" outlineLevel="1">
      <c r="B89" s="413" t="s">
        <v>869</v>
      </c>
      <c r="C89" s="415" t="s">
        <v>98</v>
      </c>
      <c r="D89" s="413"/>
      <c r="E89" s="413" t="s">
        <v>564</v>
      </c>
      <c r="F89" s="425">
        <v>147</v>
      </c>
      <c r="G89" s="425">
        <f>SUMIFS(Backup!$N:$N, Backup!$D:$D, 'Civil S-curve'!$C89, Backup!$B:$B,'Civil S-curve'!$C79)</f>
        <v>180</v>
      </c>
      <c r="H89" s="425">
        <f t="shared" si="33"/>
        <v>-33</v>
      </c>
      <c r="I89" s="425"/>
      <c r="J89" s="425"/>
      <c r="K89" s="425"/>
      <c r="L89" s="425"/>
      <c r="M89" s="425"/>
      <c r="N89" s="425"/>
      <c r="O89" s="425"/>
      <c r="P89" s="425"/>
      <c r="Q89" s="425">
        <v>12</v>
      </c>
      <c r="R89" s="425">
        <v>12</v>
      </c>
      <c r="S89" s="425">
        <v>12</v>
      </c>
      <c r="T89" s="425">
        <v>36</v>
      </c>
      <c r="U89" s="425">
        <v>36</v>
      </c>
      <c r="V89" s="425">
        <v>24</v>
      </c>
      <c r="W89" s="426">
        <v>15</v>
      </c>
      <c r="X89" s="425"/>
      <c r="Y89" s="425"/>
      <c r="Z89" s="425"/>
      <c r="AA89" s="425"/>
      <c r="AB89" s="425"/>
      <c r="AC89" s="425"/>
      <c r="AD89" s="425"/>
      <c r="AE89" s="425"/>
      <c r="AF89" s="425"/>
      <c r="AG89" s="425"/>
      <c r="AH89" s="425"/>
      <c r="AI89" s="435">
        <f t="shared" si="34"/>
        <v>147</v>
      </c>
      <c r="AJ89" s="435">
        <f t="shared" si="35"/>
        <v>0</v>
      </c>
      <c r="AL89" s="435">
        <f t="shared" si="20"/>
        <v>12</v>
      </c>
    </row>
    <row r="90" spans="1:38" hidden="1" outlineLevel="1">
      <c r="B90" s="413" t="s">
        <v>1023</v>
      </c>
      <c r="C90" s="415" t="s">
        <v>99</v>
      </c>
      <c r="D90" s="413"/>
      <c r="E90" s="413" t="s">
        <v>564</v>
      </c>
      <c r="F90" s="425">
        <v>20</v>
      </c>
      <c r="G90" s="425">
        <f>SUMIFS(Backup!$N:$N, Backup!$D:$D, 'Civil S-curve'!$C90, Backup!$B:$B,'Civil S-curve'!$C79)</f>
        <v>22</v>
      </c>
      <c r="H90" s="425"/>
      <c r="I90" s="425"/>
      <c r="J90" s="425"/>
      <c r="K90" s="425"/>
      <c r="L90" s="425"/>
      <c r="M90" s="425"/>
      <c r="N90" s="425"/>
      <c r="O90" s="425"/>
      <c r="P90" s="425"/>
      <c r="Q90" s="425">
        <v>2</v>
      </c>
      <c r="R90" s="425">
        <v>2</v>
      </c>
      <c r="S90" s="425">
        <v>2</v>
      </c>
      <c r="T90" s="425">
        <v>4</v>
      </c>
      <c r="U90" s="425">
        <v>4</v>
      </c>
      <c r="V90" s="425">
        <v>3</v>
      </c>
      <c r="W90" s="426">
        <v>3</v>
      </c>
      <c r="X90" s="425"/>
      <c r="Y90" s="425"/>
      <c r="Z90" s="425"/>
      <c r="AA90" s="425"/>
      <c r="AB90" s="425"/>
      <c r="AC90" s="425"/>
      <c r="AD90" s="425"/>
      <c r="AE90" s="425"/>
      <c r="AF90" s="425"/>
      <c r="AG90" s="425"/>
      <c r="AH90" s="425"/>
      <c r="AI90" s="435">
        <f t="shared" si="34"/>
        <v>20</v>
      </c>
      <c r="AJ90" s="435">
        <f t="shared" si="35"/>
        <v>0</v>
      </c>
      <c r="AL90" s="435">
        <f t="shared" si="20"/>
        <v>2</v>
      </c>
    </row>
    <row r="91" spans="1:38" s="256" customFormat="1" collapsed="1">
      <c r="A91" s="418">
        <f>D91/$D$156</f>
        <v>0.10989010989010989</v>
      </c>
      <c r="B91" s="411">
        <v>7</v>
      </c>
      <c r="C91" s="412" t="s">
        <v>41</v>
      </c>
      <c r="D91" s="411">
        <f>Micro!D72</f>
        <v>60</v>
      </c>
      <c r="E91" s="411"/>
      <c r="F91" s="424">
        <f>SUM(F92:F102)</f>
        <v>5757</v>
      </c>
      <c r="G91" s="424">
        <f t="shared" ref="G91:AD91" si="36">SUBTOTAL(9,G92:G102)</f>
        <v>4929</v>
      </c>
      <c r="H91" s="424">
        <f t="shared" si="36"/>
        <v>797</v>
      </c>
      <c r="I91" s="424">
        <f t="shared" si="36"/>
        <v>0</v>
      </c>
      <c r="J91" s="424">
        <f t="shared" si="36"/>
        <v>0</v>
      </c>
      <c r="K91" s="424">
        <f t="shared" si="36"/>
        <v>0</v>
      </c>
      <c r="L91" s="424">
        <f t="shared" si="36"/>
        <v>190</v>
      </c>
      <c r="M91" s="424">
        <f t="shared" si="36"/>
        <v>275</v>
      </c>
      <c r="N91" s="424">
        <f t="shared" si="36"/>
        <v>350</v>
      </c>
      <c r="O91" s="424">
        <f t="shared" si="36"/>
        <v>398</v>
      </c>
      <c r="P91" s="424">
        <f t="shared" si="36"/>
        <v>415</v>
      </c>
      <c r="Q91" s="424">
        <f t="shared" si="36"/>
        <v>560</v>
      </c>
      <c r="R91" s="424">
        <f t="shared" si="36"/>
        <v>632</v>
      </c>
      <c r="S91" s="424">
        <f t="shared" si="36"/>
        <v>644</v>
      </c>
      <c r="T91" s="424">
        <f t="shared" si="36"/>
        <v>668</v>
      </c>
      <c r="U91" s="424">
        <f t="shared" si="36"/>
        <v>535</v>
      </c>
      <c r="V91" s="424">
        <f t="shared" si="36"/>
        <v>457</v>
      </c>
      <c r="W91" s="424">
        <f t="shared" si="36"/>
        <v>344</v>
      </c>
      <c r="X91" s="424">
        <f t="shared" si="36"/>
        <v>224</v>
      </c>
      <c r="Y91" s="424">
        <f t="shared" si="36"/>
        <v>65</v>
      </c>
      <c r="Z91" s="424">
        <f t="shared" si="36"/>
        <v>0</v>
      </c>
      <c r="AA91" s="424">
        <f t="shared" si="36"/>
        <v>0</v>
      </c>
      <c r="AB91" s="424">
        <f t="shared" si="36"/>
        <v>0</v>
      </c>
      <c r="AC91" s="424">
        <f t="shared" si="36"/>
        <v>0</v>
      </c>
      <c r="AD91" s="424">
        <f t="shared" si="36"/>
        <v>0</v>
      </c>
      <c r="AE91" s="424">
        <f t="shared" ref="AE91:AH91" si="37">SUBTOTAL(9,AE92:AE102)</f>
        <v>0</v>
      </c>
      <c r="AF91" s="424">
        <f t="shared" si="37"/>
        <v>0</v>
      </c>
      <c r="AG91" s="424">
        <f t="shared" si="37"/>
        <v>0</v>
      </c>
      <c r="AH91" s="424">
        <f t="shared" si="37"/>
        <v>0</v>
      </c>
      <c r="AI91" s="435">
        <f t="shared" si="34"/>
        <v>5757</v>
      </c>
      <c r="AJ91" s="435"/>
      <c r="AL91" s="435">
        <f t="shared" si="20"/>
        <v>2188</v>
      </c>
    </row>
    <row r="92" spans="1:38" hidden="1" outlineLevel="1">
      <c r="B92" s="413" t="s">
        <v>860</v>
      </c>
      <c r="C92" s="414" t="s">
        <v>200</v>
      </c>
      <c r="D92" s="413"/>
      <c r="E92" s="413" t="s">
        <v>564</v>
      </c>
      <c r="F92" s="425">
        <v>199</v>
      </c>
      <c r="G92" s="425">
        <f>SUMIFS(Backup!$K:$K, Backup!$D:$D, 'Civil S-curve'!$C92, Backup!$B:$B,'Civil S-curve'!$C91)</f>
        <v>295</v>
      </c>
      <c r="H92" s="425">
        <f t="shared" ref="H92:H101" si="38">F92-G92</f>
        <v>-96</v>
      </c>
      <c r="I92" s="425"/>
      <c r="J92" s="425"/>
      <c r="K92" s="425"/>
      <c r="L92" s="425">
        <v>10</v>
      </c>
      <c r="M92" s="425">
        <v>20</v>
      </c>
      <c r="N92" s="425">
        <v>20</v>
      </c>
      <c r="O92" s="425">
        <v>23</v>
      </c>
      <c r="P92" s="425">
        <v>25</v>
      </c>
      <c r="Q92" s="425">
        <v>25</v>
      </c>
      <c r="R92" s="425">
        <v>25</v>
      </c>
      <c r="S92" s="425">
        <v>25</v>
      </c>
      <c r="T92" s="426">
        <v>26</v>
      </c>
      <c r="U92" s="425"/>
      <c r="V92" s="425"/>
      <c r="W92" s="425"/>
      <c r="X92" s="425"/>
      <c r="Y92" s="425"/>
      <c r="Z92" s="425"/>
      <c r="AA92" s="425"/>
      <c r="AB92" s="425"/>
      <c r="AC92" s="425"/>
      <c r="AD92" s="425"/>
      <c r="AE92" s="425"/>
      <c r="AF92" s="425"/>
      <c r="AG92" s="425"/>
      <c r="AH92" s="425"/>
      <c r="AI92" s="435">
        <f t="shared" si="34"/>
        <v>199</v>
      </c>
      <c r="AJ92" s="435">
        <f t="shared" si="35"/>
        <v>0</v>
      </c>
      <c r="AL92" s="435">
        <f t="shared" si="20"/>
        <v>123</v>
      </c>
    </row>
    <row r="93" spans="1:38" hidden="1" outlineLevel="1">
      <c r="B93" s="413" t="s">
        <v>861</v>
      </c>
      <c r="C93" s="414" t="s">
        <v>228</v>
      </c>
      <c r="D93" s="413"/>
      <c r="E93" s="413" t="s">
        <v>564</v>
      </c>
      <c r="F93" s="425">
        <v>1273</v>
      </c>
      <c r="G93" s="425">
        <f>SUMIFS(Backup!$M:$M, Backup!$D:$D, 'Civil S-curve'!$C93, Backup!$B:$B,'Civil S-curve'!$C91)</f>
        <v>1750</v>
      </c>
      <c r="H93" s="425">
        <f t="shared" si="38"/>
        <v>-477</v>
      </c>
      <c r="I93" s="425"/>
      <c r="J93" s="425"/>
      <c r="K93" s="425"/>
      <c r="L93" s="425">
        <v>120</v>
      </c>
      <c r="M93" s="425">
        <v>140</v>
      </c>
      <c r="N93" s="425">
        <v>160</v>
      </c>
      <c r="O93" s="425">
        <v>180</v>
      </c>
      <c r="P93" s="425">
        <v>160</v>
      </c>
      <c r="Q93" s="425">
        <v>140</v>
      </c>
      <c r="R93" s="425">
        <v>140</v>
      </c>
      <c r="S93" s="425">
        <v>120</v>
      </c>
      <c r="T93" s="426">
        <v>113</v>
      </c>
      <c r="U93" s="425"/>
      <c r="V93" s="425"/>
      <c r="W93" s="425"/>
      <c r="X93" s="425"/>
      <c r="Y93" s="425"/>
      <c r="Z93" s="425"/>
      <c r="AA93" s="425"/>
      <c r="AB93" s="425"/>
      <c r="AC93" s="425"/>
      <c r="AD93" s="425"/>
      <c r="AE93" s="425"/>
      <c r="AF93" s="425"/>
      <c r="AG93" s="425"/>
      <c r="AH93" s="425"/>
      <c r="AI93" s="435">
        <f t="shared" si="34"/>
        <v>1273</v>
      </c>
      <c r="AJ93" s="435">
        <f t="shared" si="35"/>
        <v>0</v>
      </c>
      <c r="AL93" s="435">
        <f t="shared" si="20"/>
        <v>900</v>
      </c>
    </row>
    <row r="94" spans="1:38" hidden="1" outlineLevel="1">
      <c r="B94" s="413" t="s">
        <v>862</v>
      </c>
      <c r="C94" s="414" t="s">
        <v>354</v>
      </c>
      <c r="D94" s="413"/>
      <c r="E94" s="413" t="s">
        <v>564</v>
      </c>
      <c r="F94" s="425">
        <v>292</v>
      </c>
      <c r="G94" s="425">
        <f>SUMIFS(Backup!$M:$M, Backup!$D:$D, 'Civil S-curve'!$C94, Backup!$B:$B,'Civil S-curve'!$C91)</f>
        <v>288</v>
      </c>
      <c r="H94" s="425">
        <f t="shared" si="38"/>
        <v>4</v>
      </c>
      <c r="I94" s="425"/>
      <c r="J94" s="425"/>
      <c r="K94" s="425"/>
      <c r="L94" s="425">
        <v>10</v>
      </c>
      <c r="M94" s="425">
        <v>10</v>
      </c>
      <c r="N94" s="425">
        <v>20</v>
      </c>
      <c r="O94" s="425">
        <v>25</v>
      </c>
      <c r="P94" s="425">
        <v>25</v>
      </c>
      <c r="Q94" s="425">
        <v>30</v>
      </c>
      <c r="R94" s="425">
        <v>38</v>
      </c>
      <c r="S94" s="425">
        <v>50</v>
      </c>
      <c r="T94" s="425">
        <v>50</v>
      </c>
      <c r="U94" s="426">
        <v>34</v>
      </c>
      <c r="V94" s="425"/>
      <c r="W94" s="425"/>
      <c r="X94" s="425"/>
      <c r="Y94" s="425"/>
      <c r="Z94" s="425"/>
      <c r="AA94" s="425"/>
      <c r="AB94" s="425"/>
      <c r="AC94" s="425"/>
      <c r="AD94" s="425"/>
      <c r="AE94" s="425"/>
      <c r="AF94" s="425"/>
      <c r="AG94" s="425"/>
      <c r="AH94" s="425"/>
      <c r="AI94" s="435">
        <f t="shared" si="34"/>
        <v>292</v>
      </c>
      <c r="AJ94" s="435">
        <f t="shared" si="35"/>
        <v>0</v>
      </c>
      <c r="AL94" s="435">
        <f t="shared" si="20"/>
        <v>120</v>
      </c>
    </row>
    <row r="95" spans="1:38" hidden="1" outlineLevel="1">
      <c r="B95" s="413" t="s">
        <v>863</v>
      </c>
      <c r="C95" s="414" t="s">
        <v>11</v>
      </c>
      <c r="D95" s="413"/>
      <c r="E95" s="413" t="s">
        <v>564</v>
      </c>
      <c r="F95" s="425">
        <v>516</v>
      </c>
      <c r="G95" s="425">
        <f>SUMIFS(Backup!$M:$M, Backup!$D:$D, 'Civil S-curve'!$C95, Backup!$B:$B,'Civil S-curve'!$C91)</f>
        <v>553</v>
      </c>
      <c r="H95" s="425">
        <f t="shared" si="38"/>
        <v>-37</v>
      </c>
      <c r="I95" s="425"/>
      <c r="J95" s="425"/>
      <c r="K95" s="425"/>
      <c r="L95" s="425">
        <v>30</v>
      </c>
      <c r="M95" s="425">
        <v>35</v>
      </c>
      <c r="N95" s="425">
        <v>40</v>
      </c>
      <c r="O95" s="425">
        <v>50</v>
      </c>
      <c r="P95" s="425">
        <v>55</v>
      </c>
      <c r="Q95" s="425">
        <v>55</v>
      </c>
      <c r="R95" s="425">
        <v>65</v>
      </c>
      <c r="S95" s="425">
        <v>55</v>
      </c>
      <c r="T95" s="425">
        <v>45</v>
      </c>
      <c r="U95" s="425">
        <v>45</v>
      </c>
      <c r="V95" s="426">
        <v>41</v>
      </c>
      <c r="W95" s="425"/>
      <c r="X95" s="425"/>
      <c r="Y95" s="425"/>
      <c r="Z95" s="425"/>
      <c r="AA95" s="425"/>
      <c r="AB95" s="425"/>
      <c r="AC95" s="425"/>
      <c r="AD95" s="425"/>
      <c r="AE95" s="425"/>
      <c r="AF95" s="425"/>
      <c r="AG95" s="425"/>
      <c r="AH95" s="425"/>
      <c r="AI95" s="435">
        <f t="shared" si="34"/>
        <v>516</v>
      </c>
      <c r="AJ95" s="435">
        <f t="shared" si="35"/>
        <v>0</v>
      </c>
      <c r="AL95" s="435">
        <f t="shared" ref="AL95:AL139" si="39">SUM(I95:Q95)</f>
        <v>265</v>
      </c>
    </row>
    <row r="96" spans="1:38" hidden="1" outlineLevel="1">
      <c r="B96" s="413" t="s">
        <v>864</v>
      </c>
      <c r="C96" s="414" t="s">
        <v>10</v>
      </c>
      <c r="D96" s="413"/>
      <c r="E96" s="413" t="s">
        <v>564</v>
      </c>
      <c r="F96" s="425">
        <f>880-202</f>
        <v>678</v>
      </c>
      <c r="G96" s="425">
        <f>SUMIFS(Backup!$M:$M, Backup!$D:$D, 'Civil S-curve'!$C96, Backup!$B:$B,'Civil S-curve'!$C91)</f>
        <v>355</v>
      </c>
      <c r="H96" s="425">
        <f t="shared" si="38"/>
        <v>323</v>
      </c>
      <c r="I96" s="425"/>
      <c r="J96" s="425"/>
      <c r="K96" s="425"/>
      <c r="L96" s="425">
        <v>20</v>
      </c>
      <c r="M96" s="425">
        <v>20</v>
      </c>
      <c r="N96" s="425">
        <v>30</v>
      </c>
      <c r="O96" s="425">
        <v>30</v>
      </c>
      <c r="P96" s="425">
        <v>50</v>
      </c>
      <c r="Q96" s="425">
        <v>50</v>
      </c>
      <c r="R96" s="425">
        <v>70</v>
      </c>
      <c r="S96" s="425">
        <v>80</v>
      </c>
      <c r="T96" s="425">
        <v>80</v>
      </c>
      <c r="U96" s="425">
        <v>100</v>
      </c>
      <c r="V96" s="425">
        <v>80</v>
      </c>
      <c r="W96" s="426">
        <v>68</v>
      </c>
      <c r="X96" s="425"/>
      <c r="Y96" s="425"/>
      <c r="Z96" s="425"/>
      <c r="AA96" s="425"/>
      <c r="AB96" s="425"/>
      <c r="AC96" s="425"/>
      <c r="AD96" s="425"/>
      <c r="AE96" s="425"/>
      <c r="AF96" s="425"/>
      <c r="AG96" s="425"/>
      <c r="AH96" s="425"/>
      <c r="AI96" s="435">
        <f t="shared" si="34"/>
        <v>678</v>
      </c>
      <c r="AJ96" s="435">
        <f t="shared" si="35"/>
        <v>0</v>
      </c>
      <c r="AL96" s="435">
        <f t="shared" si="39"/>
        <v>200</v>
      </c>
    </row>
    <row r="97" spans="1:38" hidden="1" outlineLevel="1">
      <c r="B97" s="413" t="s">
        <v>865</v>
      </c>
      <c r="C97" s="415" t="s">
        <v>204</v>
      </c>
      <c r="D97" s="413"/>
      <c r="E97" s="413" t="s">
        <v>564</v>
      </c>
      <c r="F97" s="425">
        <f>474+202</f>
        <v>676</v>
      </c>
      <c r="G97" s="425">
        <f>SUMIFS(Backup!$N:$N, Backup!$D:$D, 'Civil S-curve'!$C97, Backup!$B:$B,'Civil S-curve'!$C91)</f>
        <v>352</v>
      </c>
      <c r="H97" s="425">
        <f t="shared" si="38"/>
        <v>324</v>
      </c>
      <c r="I97" s="425"/>
      <c r="J97" s="425"/>
      <c r="K97" s="425"/>
      <c r="L97" s="425"/>
      <c r="M97" s="425">
        <v>30</v>
      </c>
      <c r="N97" s="425">
        <v>50</v>
      </c>
      <c r="O97" s="425">
        <v>50</v>
      </c>
      <c r="P97" s="425">
        <v>50</v>
      </c>
      <c r="Q97" s="425">
        <v>60</v>
      </c>
      <c r="R97" s="425">
        <v>60</v>
      </c>
      <c r="S97" s="425">
        <v>60</v>
      </c>
      <c r="T97" s="425">
        <v>70</v>
      </c>
      <c r="U97" s="425">
        <v>70</v>
      </c>
      <c r="V97" s="425">
        <v>70</v>
      </c>
      <c r="W97" s="425">
        <v>60</v>
      </c>
      <c r="X97" s="426">
        <v>46</v>
      </c>
      <c r="Y97" s="425"/>
      <c r="Z97" s="425"/>
      <c r="AA97" s="425"/>
      <c r="AB97" s="425"/>
      <c r="AC97" s="425"/>
      <c r="AD97" s="425"/>
      <c r="AE97" s="425"/>
      <c r="AF97" s="425"/>
      <c r="AG97" s="425"/>
      <c r="AH97" s="425"/>
      <c r="AI97" s="435">
        <f t="shared" si="34"/>
        <v>676</v>
      </c>
      <c r="AJ97" s="435">
        <f t="shared" si="35"/>
        <v>0</v>
      </c>
      <c r="AL97" s="435">
        <f t="shared" si="39"/>
        <v>240</v>
      </c>
    </row>
    <row r="98" spans="1:38" hidden="1" outlineLevel="1">
      <c r="B98" s="413" t="s">
        <v>866</v>
      </c>
      <c r="C98" s="415" t="s">
        <v>95</v>
      </c>
      <c r="D98" s="413"/>
      <c r="E98" s="413" t="s">
        <v>564</v>
      </c>
      <c r="F98" s="425">
        <v>709</v>
      </c>
      <c r="G98" s="425">
        <f>SUMIFS(Backup!$N:$N, Backup!$D:$D, 'Civil S-curve'!$C98, Backup!$B:$B,'Civil S-curve'!$C91)</f>
        <v>418</v>
      </c>
      <c r="H98" s="425">
        <f t="shared" si="38"/>
        <v>291</v>
      </c>
      <c r="I98" s="425"/>
      <c r="J98" s="425"/>
      <c r="K98" s="425"/>
      <c r="L98" s="425"/>
      <c r="M98" s="425">
        <v>20</v>
      </c>
      <c r="N98" s="425">
        <v>30</v>
      </c>
      <c r="O98" s="425">
        <v>40</v>
      </c>
      <c r="P98" s="425">
        <v>50</v>
      </c>
      <c r="Q98" s="425">
        <v>70</v>
      </c>
      <c r="R98" s="425">
        <v>80</v>
      </c>
      <c r="S98" s="425">
        <v>80</v>
      </c>
      <c r="T98" s="425">
        <v>100</v>
      </c>
      <c r="U98" s="425">
        <v>90</v>
      </c>
      <c r="V98" s="425">
        <v>60</v>
      </c>
      <c r="W98" s="425">
        <v>40</v>
      </c>
      <c r="X98" s="426">
        <v>49</v>
      </c>
      <c r="Y98" s="425"/>
      <c r="Z98" s="425"/>
      <c r="AA98" s="425"/>
      <c r="AB98" s="425"/>
      <c r="AC98" s="425"/>
      <c r="AD98" s="425"/>
      <c r="AE98" s="425"/>
      <c r="AF98" s="425"/>
      <c r="AG98" s="425"/>
      <c r="AH98" s="425"/>
      <c r="AI98" s="435">
        <f t="shared" si="34"/>
        <v>709</v>
      </c>
      <c r="AJ98" s="435">
        <f t="shared" si="35"/>
        <v>0</v>
      </c>
      <c r="AL98" s="435">
        <f t="shared" si="39"/>
        <v>210</v>
      </c>
    </row>
    <row r="99" spans="1:38" hidden="1" outlineLevel="1">
      <c r="B99" s="413" t="s">
        <v>867</v>
      </c>
      <c r="C99" s="415" t="s">
        <v>96</v>
      </c>
      <c r="D99" s="413"/>
      <c r="E99" s="413" t="s">
        <v>564</v>
      </c>
      <c r="F99" s="425">
        <v>665</v>
      </c>
      <c r="G99" s="425">
        <f>SUMIFS(Backup!$N:$N, Backup!$D:$D, 'Civil S-curve'!$C99, Backup!$B:$B,'Civil S-curve'!$C91)</f>
        <v>623</v>
      </c>
      <c r="H99" s="425">
        <f t="shared" si="38"/>
        <v>42</v>
      </c>
      <c r="I99" s="425"/>
      <c r="J99" s="425"/>
      <c r="K99" s="425"/>
      <c r="L99" s="425"/>
      <c r="M99" s="425"/>
      <c r="N99" s="425"/>
      <c r="O99" s="425"/>
      <c r="P99" s="425"/>
      <c r="Q99" s="425">
        <v>90</v>
      </c>
      <c r="R99" s="425">
        <v>90</v>
      </c>
      <c r="S99" s="425">
        <v>90</v>
      </c>
      <c r="T99" s="425">
        <v>90</v>
      </c>
      <c r="U99" s="425">
        <v>90</v>
      </c>
      <c r="V99" s="425">
        <v>80</v>
      </c>
      <c r="W99" s="425">
        <v>80</v>
      </c>
      <c r="X99" s="426">
        <v>55</v>
      </c>
      <c r="Y99" s="425"/>
      <c r="Z99" s="425"/>
      <c r="AA99" s="425"/>
      <c r="AB99" s="425"/>
      <c r="AC99" s="425"/>
      <c r="AD99" s="425"/>
      <c r="AE99" s="425"/>
      <c r="AF99" s="425"/>
      <c r="AG99" s="425"/>
      <c r="AH99" s="425"/>
      <c r="AI99" s="435">
        <f t="shared" si="34"/>
        <v>665</v>
      </c>
      <c r="AJ99" s="435">
        <f t="shared" si="35"/>
        <v>0</v>
      </c>
      <c r="AL99" s="435">
        <f t="shared" si="39"/>
        <v>90</v>
      </c>
    </row>
    <row r="100" spans="1:38" hidden="1" outlineLevel="1">
      <c r="B100" s="413" t="s">
        <v>868</v>
      </c>
      <c r="C100" s="415" t="s">
        <v>97</v>
      </c>
      <c r="D100" s="413"/>
      <c r="E100" s="413" t="s">
        <v>564</v>
      </c>
      <c r="F100" s="425">
        <v>478</v>
      </c>
      <c r="G100" s="425">
        <f>SUMIFS(Backup!$N:$N, Backup!$D:$D, 'Civil S-curve'!$C100, Backup!$B:$B,'Civil S-curve'!$C91)</f>
        <v>144</v>
      </c>
      <c r="H100" s="425">
        <f t="shared" si="38"/>
        <v>334</v>
      </c>
      <c r="I100" s="425"/>
      <c r="J100" s="425"/>
      <c r="K100" s="425"/>
      <c r="L100" s="425"/>
      <c r="M100" s="425"/>
      <c r="N100" s="425"/>
      <c r="O100" s="425"/>
      <c r="P100" s="425"/>
      <c r="Q100" s="425">
        <v>40</v>
      </c>
      <c r="R100" s="425">
        <v>60</v>
      </c>
      <c r="S100" s="425">
        <v>60</v>
      </c>
      <c r="T100" s="425">
        <v>60</v>
      </c>
      <c r="U100" s="425">
        <v>70</v>
      </c>
      <c r="V100" s="425">
        <v>70</v>
      </c>
      <c r="W100" s="425">
        <v>50</v>
      </c>
      <c r="X100" s="425">
        <v>40</v>
      </c>
      <c r="Y100" s="426">
        <v>28</v>
      </c>
      <c r="Z100" s="425"/>
      <c r="AA100" s="425"/>
      <c r="AB100" s="425"/>
      <c r="AC100" s="425"/>
      <c r="AD100" s="425"/>
      <c r="AE100" s="425"/>
      <c r="AF100" s="425"/>
      <c r="AG100" s="425"/>
      <c r="AH100" s="425"/>
      <c r="AI100" s="435">
        <f t="shared" si="34"/>
        <v>478</v>
      </c>
      <c r="AJ100" s="435">
        <f t="shared" si="35"/>
        <v>0</v>
      </c>
      <c r="AL100" s="435">
        <f t="shared" si="39"/>
        <v>40</v>
      </c>
    </row>
    <row r="101" spans="1:38" hidden="1" outlineLevel="1">
      <c r="B101" s="413" t="s">
        <v>869</v>
      </c>
      <c r="C101" s="415" t="s">
        <v>98</v>
      </c>
      <c r="D101" s="413"/>
      <c r="E101" s="413" t="s">
        <v>564</v>
      </c>
      <c r="F101" s="425">
        <v>233</v>
      </c>
      <c r="G101" s="425">
        <f>SUMIFS(Backup!$N:$N, Backup!$D:$D, 'Civil S-curve'!$C101, Backup!$B:$B,'Civil S-curve'!$C91)</f>
        <v>144</v>
      </c>
      <c r="H101" s="425">
        <f t="shared" si="38"/>
        <v>89</v>
      </c>
      <c r="I101" s="425"/>
      <c r="J101" s="425"/>
      <c r="K101" s="425"/>
      <c r="L101" s="425"/>
      <c r="M101" s="425"/>
      <c r="N101" s="425"/>
      <c r="O101" s="425"/>
      <c r="P101" s="425"/>
      <c r="Q101" s="425"/>
      <c r="R101" s="425"/>
      <c r="S101" s="425">
        <v>20</v>
      </c>
      <c r="T101" s="425">
        <v>30</v>
      </c>
      <c r="U101" s="425">
        <v>30</v>
      </c>
      <c r="V101" s="425">
        <v>50</v>
      </c>
      <c r="W101" s="425">
        <v>40</v>
      </c>
      <c r="X101" s="425">
        <v>30</v>
      </c>
      <c r="Y101" s="426">
        <v>33</v>
      </c>
      <c r="Z101" s="425"/>
      <c r="AA101" s="425"/>
      <c r="AB101" s="425"/>
      <c r="AC101" s="425"/>
      <c r="AD101" s="425"/>
      <c r="AE101" s="425"/>
      <c r="AF101" s="425"/>
      <c r="AG101" s="425"/>
      <c r="AH101" s="425"/>
      <c r="AI101" s="435">
        <f t="shared" si="34"/>
        <v>233</v>
      </c>
      <c r="AJ101" s="435">
        <f t="shared" si="35"/>
        <v>0</v>
      </c>
      <c r="AL101" s="435">
        <f t="shared" si="39"/>
        <v>0</v>
      </c>
    </row>
    <row r="102" spans="1:38" hidden="1" outlineLevel="1">
      <c r="B102" s="413" t="s">
        <v>1023</v>
      </c>
      <c r="C102" s="415" t="s">
        <v>99</v>
      </c>
      <c r="D102" s="413"/>
      <c r="E102" s="413" t="s">
        <v>564</v>
      </c>
      <c r="F102" s="425">
        <v>38</v>
      </c>
      <c r="G102" s="425">
        <f>SUMIFS(Backup!$N:$N, Backup!$D:$D, 'Civil S-curve'!$C102, Backup!$B:$B,'Civil S-curve'!$C91)</f>
        <v>7</v>
      </c>
      <c r="H102" s="425"/>
      <c r="I102" s="425"/>
      <c r="J102" s="425"/>
      <c r="K102" s="425"/>
      <c r="L102" s="425"/>
      <c r="M102" s="425"/>
      <c r="N102" s="425"/>
      <c r="O102" s="425"/>
      <c r="P102" s="425"/>
      <c r="Q102" s="425"/>
      <c r="R102" s="425">
        <v>4</v>
      </c>
      <c r="S102" s="425">
        <v>4</v>
      </c>
      <c r="T102" s="425">
        <v>4</v>
      </c>
      <c r="U102" s="425">
        <v>6</v>
      </c>
      <c r="V102" s="425">
        <v>6</v>
      </c>
      <c r="W102" s="425">
        <v>6</v>
      </c>
      <c r="X102" s="425">
        <v>4</v>
      </c>
      <c r="Y102" s="426">
        <v>4</v>
      </c>
      <c r="Z102" s="425"/>
      <c r="AA102" s="425"/>
      <c r="AB102" s="425"/>
      <c r="AC102" s="425"/>
      <c r="AD102" s="425"/>
      <c r="AE102" s="425"/>
      <c r="AF102" s="425"/>
      <c r="AG102" s="425"/>
      <c r="AH102" s="425"/>
      <c r="AI102" s="435">
        <f t="shared" si="34"/>
        <v>38</v>
      </c>
      <c r="AJ102" s="435">
        <f t="shared" si="35"/>
        <v>0</v>
      </c>
      <c r="AL102" s="435">
        <f t="shared" si="39"/>
        <v>0</v>
      </c>
    </row>
    <row r="103" spans="1:38" s="256" customFormat="1" collapsed="1">
      <c r="A103" s="418">
        <f>D103/$D$156</f>
        <v>9.1575091575091569E-2</v>
      </c>
      <c r="B103" s="411">
        <v>8</v>
      </c>
      <c r="C103" s="412" t="s">
        <v>34</v>
      </c>
      <c r="D103" s="411">
        <f>Micro!D41</f>
        <v>50</v>
      </c>
      <c r="E103" s="411"/>
      <c r="F103" s="424">
        <f>SUM(F104:F114)</f>
        <v>5148</v>
      </c>
      <c r="G103" s="424">
        <f t="shared" ref="G103:AD103" si="40">SUBTOTAL(9,G104:G114)</f>
        <v>5098.5</v>
      </c>
      <c r="H103" s="424">
        <f t="shared" si="40"/>
        <v>43</v>
      </c>
      <c r="I103" s="424">
        <f t="shared" si="40"/>
        <v>90</v>
      </c>
      <c r="J103" s="424">
        <f t="shared" si="40"/>
        <v>115</v>
      </c>
      <c r="K103" s="424">
        <f t="shared" si="40"/>
        <v>175</v>
      </c>
      <c r="L103" s="424">
        <f t="shared" si="40"/>
        <v>220</v>
      </c>
      <c r="M103" s="424">
        <f t="shared" si="40"/>
        <v>300</v>
      </c>
      <c r="N103" s="424">
        <f t="shared" si="40"/>
        <v>460</v>
      </c>
      <c r="O103" s="424">
        <f t="shared" si="40"/>
        <v>524</v>
      </c>
      <c r="P103" s="424">
        <f t="shared" si="40"/>
        <v>580</v>
      </c>
      <c r="Q103" s="424">
        <f t="shared" si="40"/>
        <v>628</v>
      </c>
      <c r="R103" s="424">
        <f t="shared" si="40"/>
        <v>582</v>
      </c>
      <c r="S103" s="424">
        <f t="shared" si="40"/>
        <v>454</v>
      </c>
      <c r="T103" s="424">
        <f t="shared" si="40"/>
        <v>392</v>
      </c>
      <c r="U103" s="424">
        <f t="shared" si="40"/>
        <v>339</v>
      </c>
      <c r="V103" s="424">
        <f t="shared" si="40"/>
        <v>217</v>
      </c>
      <c r="W103" s="424">
        <f t="shared" si="40"/>
        <v>72</v>
      </c>
      <c r="X103" s="424">
        <f t="shared" si="40"/>
        <v>0</v>
      </c>
      <c r="Y103" s="424">
        <f t="shared" si="40"/>
        <v>0</v>
      </c>
      <c r="Z103" s="424">
        <f t="shared" si="40"/>
        <v>0</v>
      </c>
      <c r="AA103" s="424">
        <f t="shared" si="40"/>
        <v>0</v>
      </c>
      <c r="AB103" s="424">
        <f t="shared" si="40"/>
        <v>0</v>
      </c>
      <c r="AC103" s="424">
        <f t="shared" si="40"/>
        <v>0</v>
      </c>
      <c r="AD103" s="424">
        <f t="shared" si="40"/>
        <v>0</v>
      </c>
      <c r="AE103" s="424">
        <f t="shared" ref="AE103:AH103" si="41">SUBTOTAL(9,AE104:AE114)</f>
        <v>0</v>
      </c>
      <c r="AF103" s="424">
        <f t="shared" si="41"/>
        <v>0</v>
      </c>
      <c r="AG103" s="424">
        <f t="shared" si="41"/>
        <v>0</v>
      </c>
      <c r="AH103" s="424">
        <f t="shared" si="41"/>
        <v>0</v>
      </c>
      <c r="AI103" s="435">
        <f t="shared" si="34"/>
        <v>5148</v>
      </c>
      <c r="AJ103" s="435"/>
      <c r="AL103" s="435">
        <f t="shared" si="39"/>
        <v>3092</v>
      </c>
    </row>
    <row r="104" spans="1:38" hidden="1" outlineLevel="1">
      <c r="B104" s="413" t="s">
        <v>860</v>
      </c>
      <c r="C104" s="414" t="s">
        <v>200</v>
      </c>
      <c r="D104" s="413"/>
      <c r="E104" s="413" t="s">
        <v>564</v>
      </c>
      <c r="F104" s="425">
        <v>134</v>
      </c>
      <c r="G104" s="425">
        <f>SUMIFS(Backup!$K:$K, Backup!$D:$D, 'Civil S-curve'!$C104, Backup!$B:$B,'Civil S-curve'!$C103)</f>
        <v>182</v>
      </c>
      <c r="H104" s="425">
        <f t="shared" ref="H104:H113" si="42">F104-G104</f>
        <v>-48</v>
      </c>
      <c r="I104" s="425">
        <v>10</v>
      </c>
      <c r="J104" s="425">
        <v>15</v>
      </c>
      <c r="K104" s="425">
        <v>20</v>
      </c>
      <c r="L104" s="425">
        <v>35</v>
      </c>
      <c r="M104" s="425">
        <v>20</v>
      </c>
      <c r="N104" s="425">
        <v>20</v>
      </c>
      <c r="O104" s="426">
        <v>14</v>
      </c>
      <c r="P104" s="425"/>
      <c r="Q104" s="425"/>
      <c r="R104" s="425"/>
      <c r="S104" s="425"/>
      <c r="T104" s="425"/>
      <c r="U104" s="425"/>
      <c r="V104" s="425"/>
      <c r="W104" s="425"/>
      <c r="X104" s="425"/>
      <c r="Y104" s="425"/>
      <c r="Z104" s="425"/>
      <c r="AA104" s="425"/>
      <c r="AB104" s="425"/>
      <c r="AC104" s="425"/>
      <c r="AD104" s="425"/>
      <c r="AE104" s="425"/>
      <c r="AF104" s="425"/>
      <c r="AG104" s="425"/>
      <c r="AH104" s="425"/>
      <c r="AI104" s="435">
        <f t="shared" si="34"/>
        <v>134</v>
      </c>
      <c r="AJ104" s="435">
        <f t="shared" si="35"/>
        <v>0</v>
      </c>
      <c r="AL104" s="435">
        <f t="shared" si="39"/>
        <v>134</v>
      </c>
    </row>
    <row r="105" spans="1:38" hidden="1" outlineLevel="1">
      <c r="B105" s="413" t="s">
        <v>861</v>
      </c>
      <c r="C105" s="414" t="s">
        <v>228</v>
      </c>
      <c r="D105" s="413"/>
      <c r="E105" s="413" t="s">
        <v>564</v>
      </c>
      <c r="F105" s="425">
        <v>875</v>
      </c>
      <c r="G105" s="425">
        <f>SUMIFS(Backup!$M:$M, Backup!$D:$D, 'Civil S-curve'!$C105, Backup!$B:$B,'Civil S-curve'!$C103)</f>
        <v>980</v>
      </c>
      <c r="H105" s="425">
        <f t="shared" si="42"/>
        <v>-105</v>
      </c>
      <c r="I105" s="425">
        <v>80</v>
      </c>
      <c r="J105" s="425">
        <v>80</v>
      </c>
      <c r="K105" s="425">
        <v>100</v>
      </c>
      <c r="L105" s="425">
        <v>100</v>
      </c>
      <c r="M105" s="425">
        <v>120</v>
      </c>
      <c r="N105" s="425">
        <v>120</v>
      </c>
      <c r="O105" s="425">
        <v>100</v>
      </c>
      <c r="P105" s="425">
        <v>80</v>
      </c>
      <c r="Q105" s="426">
        <v>95</v>
      </c>
      <c r="R105" s="425"/>
      <c r="S105" s="425"/>
      <c r="T105" s="425"/>
      <c r="U105" s="425"/>
      <c r="V105" s="425"/>
      <c r="W105" s="425"/>
      <c r="X105" s="425"/>
      <c r="Y105" s="425"/>
      <c r="Z105" s="425"/>
      <c r="AA105" s="425"/>
      <c r="AB105" s="425"/>
      <c r="AC105" s="425"/>
      <c r="AD105" s="425"/>
      <c r="AE105" s="425"/>
      <c r="AF105" s="425"/>
      <c r="AG105" s="425"/>
      <c r="AH105" s="425"/>
      <c r="AI105" s="435">
        <f t="shared" si="34"/>
        <v>875</v>
      </c>
      <c r="AJ105" s="435">
        <f t="shared" si="35"/>
        <v>0</v>
      </c>
      <c r="AL105" s="435">
        <f t="shared" si="39"/>
        <v>875</v>
      </c>
    </row>
    <row r="106" spans="1:38" hidden="1" outlineLevel="1">
      <c r="B106" s="413" t="s">
        <v>862</v>
      </c>
      <c r="C106" s="414" t="s">
        <v>354</v>
      </c>
      <c r="D106" s="413"/>
      <c r="E106" s="413" t="s">
        <v>564</v>
      </c>
      <c r="F106" s="425">
        <v>238</v>
      </c>
      <c r="G106" s="425">
        <f>SUMIFS(Backup!$M:$M, Backup!$D:$D, 'Civil S-curve'!$C106, Backup!$B:$B,'Civil S-curve'!$C103)</f>
        <v>265</v>
      </c>
      <c r="H106" s="425">
        <f t="shared" si="42"/>
        <v>-27</v>
      </c>
      <c r="I106" s="425"/>
      <c r="J106" s="425">
        <v>20</v>
      </c>
      <c r="K106" s="425">
        <v>30</v>
      </c>
      <c r="L106" s="425">
        <v>35</v>
      </c>
      <c r="M106" s="425">
        <v>40</v>
      </c>
      <c r="N106" s="425">
        <v>30</v>
      </c>
      <c r="O106" s="425">
        <v>30</v>
      </c>
      <c r="P106" s="425">
        <v>30</v>
      </c>
      <c r="Q106" s="426">
        <v>23</v>
      </c>
      <c r="R106" s="425"/>
      <c r="S106" s="425"/>
      <c r="T106" s="425"/>
      <c r="U106" s="425"/>
      <c r="V106" s="425"/>
      <c r="W106" s="425"/>
      <c r="X106" s="425"/>
      <c r="Y106" s="425"/>
      <c r="Z106" s="425"/>
      <c r="AA106" s="425"/>
      <c r="AB106" s="425"/>
      <c r="AC106" s="425"/>
      <c r="AD106" s="425"/>
      <c r="AE106" s="425"/>
      <c r="AF106" s="425"/>
      <c r="AG106" s="425"/>
      <c r="AH106" s="425"/>
      <c r="AI106" s="435">
        <f t="shared" si="34"/>
        <v>238</v>
      </c>
      <c r="AJ106" s="435">
        <f t="shared" si="35"/>
        <v>0</v>
      </c>
      <c r="AL106" s="435">
        <f t="shared" si="39"/>
        <v>238</v>
      </c>
    </row>
    <row r="107" spans="1:38" hidden="1" outlineLevel="1">
      <c r="B107" s="413" t="s">
        <v>863</v>
      </c>
      <c r="C107" s="414" t="s">
        <v>11</v>
      </c>
      <c r="D107" s="413"/>
      <c r="E107" s="413" t="s">
        <v>564</v>
      </c>
      <c r="F107" s="425">
        <v>284</v>
      </c>
      <c r="G107" s="425">
        <f>SUMIFS(Backup!$M:$M, Backup!$D:$D, 'Civil S-curve'!$C107, Backup!$B:$B,'Civil S-curve'!$C103)</f>
        <v>340</v>
      </c>
      <c r="H107" s="425">
        <f t="shared" si="42"/>
        <v>-56</v>
      </c>
      <c r="I107" s="425"/>
      <c r="J107" s="425"/>
      <c r="K107" s="425">
        <v>25</v>
      </c>
      <c r="L107" s="425">
        <v>25</v>
      </c>
      <c r="M107" s="425">
        <v>35</v>
      </c>
      <c r="N107" s="425">
        <v>35</v>
      </c>
      <c r="O107" s="425">
        <v>35</v>
      </c>
      <c r="P107" s="425">
        <v>35</v>
      </c>
      <c r="Q107" s="425">
        <v>40</v>
      </c>
      <c r="R107" s="425">
        <v>40</v>
      </c>
      <c r="S107" s="426">
        <v>14</v>
      </c>
      <c r="T107" s="425"/>
      <c r="U107" s="425"/>
      <c r="V107" s="425"/>
      <c r="W107" s="425"/>
      <c r="X107" s="425"/>
      <c r="Y107" s="425"/>
      <c r="Z107" s="425"/>
      <c r="AA107" s="425"/>
      <c r="AB107" s="425"/>
      <c r="AC107" s="425"/>
      <c r="AD107" s="425"/>
      <c r="AE107" s="425"/>
      <c r="AF107" s="425"/>
      <c r="AG107" s="425"/>
      <c r="AH107" s="425"/>
      <c r="AI107" s="435">
        <f t="shared" si="34"/>
        <v>284</v>
      </c>
      <c r="AJ107" s="435">
        <f t="shared" si="35"/>
        <v>0</v>
      </c>
      <c r="AL107" s="435">
        <f t="shared" si="39"/>
        <v>230</v>
      </c>
    </row>
    <row r="108" spans="1:38" hidden="1" outlineLevel="1">
      <c r="B108" s="413" t="s">
        <v>864</v>
      </c>
      <c r="C108" s="414" t="s">
        <v>10</v>
      </c>
      <c r="D108" s="413"/>
      <c r="E108" s="413" t="s">
        <v>564</v>
      </c>
      <c r="F108" s="425">
        <f>383-90</f>
        <v>293</v>
      </c>
      <c r="G108" s="425">
        <f>SUMIFS(Backup!$M:$M, Backup!$D:$D, 'Civil S-curve'!$C108, Backup!$B:$B,'Civil S-curve'!$C103)</f>
        <v>276</v>
      </c>
      <c r="H108" s="425">
        <f t="shared" si="42"/>
        <v>17</v>
      </c>
      <c r="I108" s="425"/>
      <c r="J108" s="425"/>
      <c r="K108" s="425"/>
      <c r="L108" s="425">
        <v>25</v>
      </c>
      <c r="M108" s="425">
        <v>25</v>
      </c>
      <c r="N108" s="425">
        <v>25</v>
      </c>
      <c r="O108" s="425">
        <v>35</v>
      </c>
      <c r="P108" s="425">
        <v>35</v>
      </c>
      <c r="Q108" s="425">
        <v>40</v>
      </c>
      <c r="R108" s="425">
        <v>40</v>
      </c>
      <c r="S108" s="425">
        <v>38</v>
      </c>
      <c r="T108" s="426">
        <v>30</v>
      </c>
      <c r="U108" s="425"/>
      <c r="V108" s="425"/>
      <c r="W108" s="425"/>
      <c r="X108" s="425"/>
      <c r="Y108" s="425"/>
      <c r="Z108" s="425"/>
      <c r="AA108" s="425"/>
      <c r="AB108" s="425"/>
      <c r="AC108" s="425"/>
      <c r="AD108" s="425"/>
      <c r="AE108" s="425"/>
      <c r="AF108" s="425"/>
      <c r="AG108" s="425"/>
      <c r="AH108" s="425"/>
      <c r="AI108" s="435">
        <f t="shared" si="34"/>
        <v>293</v>
      </c>
      <c r="AJ108" s="435">
        <f t="shared" si="35"/>
        <v>0</v>
      </c>
      <c r="AL108" s="435">
        <f t="shared" si="39"/>
        <v>185</v>
      </c>
    </row>
    <row r="109" spans="1:38" hidden="1" outlineLevel="1">
      <c r="B109" s="413" t="s">
        <v>865</v>
      </c>
      <c r="C109" s="415" t="s">
        <v>204</v>
      </c>
      <c r="D109" s="413"/>
      <c r="E109" s="413" t="s">
        <v>564</v>
      </c>
      <c r="F109" s="425">
        <f>665+20</f>
        <v>685</v>
      </c>
      <c r="G109" s="425">
        <f>SUMIFS(Backup!$N:$N, Backup!$D:$D, 'Civil S-curve'!$C109, Backup!$B:$B,'Civil S-curve'!$C103)</f>
        <v>670</v>
      </c>
      <c r="H109" s="425">
        <f t="shared" si="42"/>
        <v>15</v>
      </c>
      <c r="I109" s="425"/>
      <c r="J109" s="425"/>
      <c r="K109" s="425"/>
      <c r="L109" s="425"/>
      <c r="M109" s="425">
        <v>60</v>
      </c>
      <c r="N109" s="425">
        <v>60</v>
      </c>
      <c r="O109" s="425">
        <v>100</v>
      </c>
      <c r="P109" s="425">
        <v>120</v>
      </c>
      <c r="Q109" s="425">
        <v>100</v>
      </c>
      <c r="R109" s="425">
        <v>80</v>
      </c>
      <c r="S109" s="425">
        <v>60</v>
      </c>
      <c r="T109" s="425">
        <v>50</v>
      </c>
      <c r="U109" s="426">
        <v>55</v>
      </c>
      <c r="V109" s="425"/>
      <c r="W109" s="425"/>
      <c r="X109" s="425"/>
      <c r="Y109" s="425"/>
      <c r="Z109" s="425"/>
      <c r="AA109" s="425"/>
      <c r="AB109" s="425"/>
      <c r="AC109" s="425"/>
      <c r="AD109" s="425"/>
      <c r="AE109" s="425"/>
      <c r="AF109" s="425"/>
      <c r="AG109" s="425"/>
      <c r="AH109" s="425"/>
      <c r="AI109" s="435">
        <f t="shared" si="34"/>
        <v>685</v>
      </c>
      <c r="AJ109" s="435">
        <f t="shared" si="35"/>
        <v>0</v>
      </c>
      <c r="AL109" s="435">
        <f t="shared" si="39"/>
        <v>440</v>
      </c>
    </row>
    <row r="110" spans="1:38" hidden="1" outlineLevel="1">
      <c r="B110" s="413" t="s">
        <v>866</v>
      </c>
      <c r="C110" s="415" t="s">
        <v>95</v>
      </c>
      <c r="D110" s="413"/>
      <c r="E110" s="413" t="s">
        <v>564</v>
      </c>
      <c r="F110" s="425">
        <v>589</v>
      </c>
      <c r="G110" s="425">
        <f>SUMIFS(Backup!$N:$N, Backup!$D:$D, 'Civil S-curve'!$C110, Backup!$B:$B,'Civil S-curve'!$C103)</f>
        <v>552</v>
      </c>
      <c r="H110" s="425">
        <f t="shared" si="42"/>
        <v>37</v>
      </c>
      <c r="I110" s="425"/>
      <c r="J110" s="425"/>
      <c r="K110" s="425"/>
      <c r="L110" s="425"/>
      <c r="M110" s="425"/>
      <c r="N110" s="425">
        <v>50</v>
      </c>
      <c r="O110" s="425">
        <v>50</v>
      </c>
      <c r="P110" s="425">
        <v>70</v>
      </c>
      <c r="Q110" s="425">
        <v>70</v>
      </c>
      <c r="R110" s="425">
        <v>80</v>
      </c>
      <c r="S110" s="425">
        <v>80</v>
      </c>
      <c r="T110" s="425">
        <v>80</v>
      </c>
      <c r="U110" s="425">
        <v>80</v>
      </c>
      <c r="V110" s="426">
        <v>29</v>
      </c>
      <c r="W110" s="425"/>
      <c r="X110" s="425"/>
      <c r="Y110" s="425"/>
      <c r="Z110" s="425"/>
      <c r="AA110" s="425"/>
      <c r="AB110" s="425"/>
      <c r="AC110" s="425"/>
      <c r="AD110" s="425"/>
      <c r="AE110" s="425"/>
      <c r="AF110" s="425"/>
      <c r="AG110" s="425"/>
      <c r="AH110" s="425"/>
      <c r="AI110" s="435">
        <f t="shared" si="34"/>
        <v>589</v>
      </c>
      <c r="AJ110" s="435">
        <f t="shared" si="35"/>
        <v>0</v>
      </c>
      <c r="AL110" s="435">
        <f t="shared" si="39"/>
        <v>240</v>
      </c>
    </row>
    <row r="111" spans="1:38" hidden="1" outlineLevel="1">
      <c r="B111" s="413" t="s">
        <v>867</v>
      </c>
      <c r="C111" s="415" t="s">
        <v>96</v>
      </c>
      <c r="D111" s="413"/>
      <c r="E111" s="413" t="s">
        <v>564</v>
      </c>
      <c r="F111" s="425">
        <v>1334</v>
      </c>
      <c r="G111" s="425">
        <f>SUMIFS(Backup!$N:$N, Backup!$D:$D, 'Civil S-curve'!$C111, Backup!$B:$B,'Civil S-curve'!$C103)</f>
        <v>1258</v>
      </c>
      <c r="H111" s="425">
        <f t="shared" si="42"/>
        <v>76</v>
      </c>
      <c r="I111" s="425"/>
      <c r="J111" s="425"/>
      <c r="K111" s="425"/>
      <c r="L111" s="425"/>
      <c r="M111" s="425"/>
      <c r="N111" s="425">
        <v>120</v>
      </c>
      <c r="O111" s="425">
        <v>160</v>
      </c>
      <c r="P111" s="425">
        <v>160</v>
      </c>
      <c r="Q111" s="425">
        <v>200</v>
      </c>
      <c r="R111" s="425">
        <v>240</v>
      </c>
      <c r="S111" s="425">
        <v>140</v>
      </c>
      <c r="T111" s="425">
        <v>120</v>
      </c>
      <c r="U111" s="425">
        <v>100</v>
      </c>
      <c r="V111" s="426">
        <v>94</v>
      </c>
      <c r="W111" s="425"/>
      <c r="X111" s="425"/>
      <c r="Y111" s="425"/>
      <c r="Z111" s="425"/>
      <c r="AA111" s="425"/>
      <c r="AB111" s="425"/>
      <c r="AC111" s="425"/>
      <c r="AD111" s="425"/>
      <c r="AE111" s="425"/>
      <c r="AF111" s="425"/>
      <c r="AG111" s="425"/>
      <c r="AH111" s="425"/>
      <c r="AI111" s="435">
        <f t="shared" si="34"/>
        <v>1334</v>
      </c>
      <c r="AJ111" s="435">
        <f t="shared" si="35"/>
        <v>0</v>
      </c>
      <c r="AL111" s="435">
        <f t="shared" si="39"/>
        <v>640</v>
      </c>
    </row>
    <row r="112" spans="1:38" hidden="1" outlineLevel="1">
      <c r="B112" s="413" t="s">
        <v>868</v>
      </c>
      <c r="C112" s="415" t="s">
        <v>97</v>
      </c>
      <c r="D112" s="413"/>
      <c r="E112" s="413" t="s">
        <v>564</v>
      </c>
      <c r="F112" s="425">
        <v>495</v>
      </c>
      <c r="G112" s="425">
        <f>SUMIFS(Backup!$N:$N, Backup!$D:$D, 'Civil S-curve'!$C112, Backup!$B:$B,'Civil S-curve'!$C103)</f>
        <v>336</v>
      </c>
      <c r="H112" s="425">
        <f t="shared" si="42"/>
        <v>159</v>
      </c>
      <c r="I112" s="425"/>
      <c r="J112" s="425"/>
      <c r="K112" s="425"/>
      <c r="L112" s="425"/>
      <c r="M112" s="425"/>
      <c r="N112" s="425"/>
      <c r="O112" s="425"/>
      <c r="P112" s="425">
        <v>50</v>
      </c>
      <c r="Q112" s="425">
        <v>60</v>
      </c>
      <c r="R112" s="425">
        <v>60</v>
      </c>
      <c r="S112" s="425">
        <v>70</v>
      </c>
      <c r="T112" s="425">
        <v>70</v>
      </c>
      <c r="U112" s="425">
        <v>70</v>
      </c>
      <c r="V112" s="425">
        <v>60</v>
      </c>
      <c r="W112" s="426">
        <v>55</v>
      </c>
      <c r="X112" s="425"/>
      <c r="Y112" s="425"/>
      <c r="Z112" s="425"/>
      <c r="AA112" s="425"/>
      <c r="AB112" s="425"/>
      <c r="AC112" s="425"/>
      <c r="AD112" s="425"/>
      <c r="AE112" s="425"/>
      <c r="AF112" s="425"/>
      <c r="AG112" s="425"/>
      <c r="AH112" s="425"/>
      <c r="AI112" s="435">
        <f t="shared" si="34"/>
        <v>495</v>
      </c>
      <c r="AJ112" s="435">
        <f t="shared" si="35"/>
        <v>0</v>
      </c>
      <c r="AL112" s="435">
        <f t="shared" si="39"/>
        <v>110</v>
      </c>
    </row>
    <row r="113" spans="1:38" hidden="1" outlineLevel="1">
      <c r="B113" s="413" t="s">
        <v>869</v>
      </c>
      <c r="C113" s="415" t="s">
        <v>98</v>
      </c>
      <c r="D113" s="413"/>
      <c r="E113" s="413" t="s">
        <v>564</v>
      </c>
      <c r="F113" s="425">
        <v>203</v>
      </c>
      <c r="G113" s="425">
        <f>SUMIFS(Backup!$N:$N, Backup!$D:$D, 'Civil S-curve'!$C113, Backup!$B:$B,'Civil S-curve'!$C103)</f>
        <v>228</v>
      </c>
      <c r="H113" s="425">
        <f t="shared" si="42"/>
        <v>-25</v>
      </c>
      <c r="I113" s="425"/>
      <c r="J113" s="425"/>
      <c r="K113" s="425"/>
      <c r="L113" s="425"/>
      <c r="M113" s="425"/>
      <c r="N113" s="425"/>
      <c r="O113" s="425"/>
      <c r="P113" s="425"/>
      <c r="Q113" s="425"/>
      <c r="R113" s="425">
        <v>40</v>
      </c>
      <c r="S113" s="425">
        <v>50</v>
      </c>
      <c r="T113" s="425">
        <v>40</v>
      </c>
      <c r="U113" s="425">
        <v>30</v>
      </c>
      <c r="V113" s="425">
        <v>30</v>
      </c>
      <c r="W113" s="426">
        <v>13</v>
      </c>
      <c r="X113" s="425"/>
      <c r="Y113" s="425"/>
      <c r="Z113" s="425"/>
      <c r="AA113" s="425"/>
      <c r="AB113" s="425"/>
      <c r="AC113" s="425"/>
      <c r="AD113" s="425"/>
      <c r="AE113" s="425"/>
      <c r="AF113" s="425"/>
      <c r="AG113" s="425"/>
      <c r="AH113" s="425"/>
      <c r="AI113" s="435">
        <f t="shared" si="34"/>
        <v>203</v>
      </c>
      <c r="AJ113" s="435">
        <f t="shared" si="35"/>
        <v>0</v>
      </c>
      <c r="AL113" s="435">
        <f t="shared" si="39"/>
        <v>0</v>
      </c>
    </row>
    <row r="114" spans="1:38" hidden="1" outlineLevel="1">
      <c r="B114" s="413" t="s">
        <v>1023</v>
      </c>
      <c r="C114" s="415" t="s">
        <v>99</v>
      </c>
      <c r="D114" s="413"/>
      <c r="E114" s="413" t="s">
        <v>564</v>
      </c>
      <c r="F114" s="425">
        <v>18</v>
      </c>
      <c r="G114" s="425">
        <f>SUMIFS(Backup!$N:$N, Backup!$D:$D, 'Civil S-curve'!$C114, Backup!$B:$B,'Civil S-curve'!$C103)</f>
        <v>11.5</v>
      </c>
      <c r="H114" s="425"/>
      <c r="I114" s="425"/>
      <c r="J114" s="425"/>
      <c r="K114" s="425"/>
      <c r="L114" s="425"/>
      <c r="M114" s="425"/>
      <c r="N114" s="425"/>
      <c r="O114" s="425"/>
      <c r="P114" s="425"/>
      <c r="Q114" s="425"/>
      <c r="R114" s="425">
        <v>2</v>
      </c>
      <c r="S114" s="425">
        <v>2</v>
      </c>
      <c r="T114" s="425">
        <v>2</v>
      </c>
      <c r="U114" s="425">
        <v>4</v>
      </c>
      <c r="V114" s="425">
        <v>4</v>
      </c>
      <c r="W114" s="426">
        <v>4</v>
      </c>
      <c r="X114" s="425"/>
      <c r="Y114" s="425"/>
      <c r="Z114" s="425"/>
      <c r="AA114" s="425"/>
      <c r="AB114" s="425"/>
      <c r="AC114" s="425"/>
      <c r="AD114" s="425"/>
      <c r="AE114" s="425"/>
      <c r="AF114" s="425"/>
      <c r="AG114" s="425"/>
      <c r="AH114" s="425"/>
      <c r="AI114" s="435">
        <f t="shared" si="34"/>
        <v>18</v>
      </c>
      <c r="AJ114" s="435">
        <f t="shared" si="35"/>
        <v>0</v>
      </c>
      <c r="AL114" s="435">
        <f t="shared" si="39"/>
        <v>0</v>
      </c>
    </row>
    <row r="115" spans="1:38" s="256" customFormat="1" collapsed="1">
      <c r="A115" s="418">
        <f>D115/$D$156</f>
        <v>0.10073260073260074</v>
      </c>
      <c r="B115" s="411">
        <v>9</v>
      </c>
      <c r="C115" s="412" t="s">
        <v>3</v>
      </c>
      <c r="D115" s="411">
        <f>Micro!D103</f>
        <v>55</v>
      </c>
      <c r="E115" s="411"/>
      <c r="F115" s="424">
        <f>SUM(F116:F126)</f>
        <v>5891</v>
      </c>
      <c r="G115" s="424">
        <f t="shared" ref="G115:AD115" si="43">SUBTOTAL(9,G116:G126)</f>
        <v>6473</v>
      </c>
      <c r="H115" s="424">
        <f t="shared" si="43"/>
        <v>-589</v>
      </c>
      <c r="I115" s="424">
        <f t="shared" si="43"/>
        <v>0</v>
      </c>
      <c r="J115" s="424">
        <f t="shared" si="43"/>
        <v>0</v>
      </c>
      <c r="K115" s="424">
        <f t="shared" si="43"/>
        <v>90</v>
      </c>
      <c r="L115" s="424">
        <f t="shared" si="43"/>
        <v>185</v>
      </c>
      <c r="M115" s="424">
        <f t="shared" si="43"/>
        <v>285</v>
      </c>
      <c r="N115" s="424">
        <f t="shared" si="43"/>
        <v>445</v>
      </c>
      <c r="O115" s="424">
        <f t="shared" si="43"/>
        <v>560</v>
      </c>
      <c r="P115" s="424">
        <f t="shared" si="43"/>
        <v>557</v>
      </c>
      <c r="Q115" s="424">
        <f t="shared" si="43"/>
        <v>535</v>
      </c>
      <c r="R115" s="424">
        <f t="shared" si="43"/>
        <v>566</v>
      </c>
      <c r="S115" s="424">
        <f t="shared" si="43"/>
        <v>520</v>
      </c>
      <c r="T115" s="424">
        <f t="shared" si="43"/>
        <v>498</v>
      </c>
      <c r="U115" s="424">
        <f t="shared" si="43"/>
        <v>459</v>
      </c>
      <c r="V115" s="424">
        <f t="shared" si="43"/>
        <v>374</v>
      </c>
      <c r="W115" s="424">
        <f t="shared" si="43"/>
        <v>336</v>
      </c>
      <c r="X115" s="424">
        <f t="shared" si="43"/>
        <v>265</v>
      </c>
      <c r="Y115" s="424">
        <f t="shared" si="43"/>
        <v>156</v>
      </c>
      <c r="Z115" s="424">
        <f t="shared" si="43"/>
        <v>60</v>
      </c>
      <c r="AA115" s="424">
        <f t="shared" si="43"/>
        <v>0</v>
      </c>
      <c r="AB115" s="424">
        <f t="shared" si="43"/>
        <v>0</v>
      </c>
      <c r="AC115" s="424">
        <f t="shared" si="43"/>
        <v>0</v>
      </c>
      <c r="AD115" s="424">
        <f t="shared" si="43"/>
        <v>0</v>
      </c>
      <c r="AE115" s="424">
        <f t="shared" ref="AE115:AH115" si="44">SUBTOTAL(9,AE116:AE126)</f>
        <v>0</v>
      </c>
      <c r="AF115" s="424">
        <f t="shared" si="44"/>
        <v>0</v>
      </c>
      <c r="AG115" s="424">
        <f t="shared" si="44"/>
        <v>0</v>
      </c>
      <c r="AH115" s="424">
        <f t="shared" si="44"/>
        <v>0</v>
      </c>
      <c r="AI115" s="435">
        <f t="shared" si="34"/>
        <v>5891</v>
      </c>
      <c r="AJ115" s="435"/>
      <c r="AL115" s="435">
        <f t="shared" si="39"/>
        <v>2657</v>
      </c>
    </row>
    <row r="116" spans="1:38" hidden="1" outlineLevel="1">
      <c r="B116" s="413" t="s">
        <v>860</v>
      </c>
      <c r="C116" s="414" t="s">
        <v>200</v>
      </c>
      <c r="D116" s="413"/>
      <c r="E116" s="413" t="s">
        <v>564</v>
      </c>
      <c r="F116" s="425">
        <v>132</v>
      </c>
      <c r="G116" s="425">
        <f>SUMIFS(Backup!$K:$K, Backup!$D:$D, 'Civil S-curve'!$C116, Backup!$B:$B,'Civil S-curve'!$C115)</f>
        <v>177</v>
      </c>
      <c r="H116" s="425">
        <f t="shared" ref="H116:H125" si="45">F116-G116</f>
        <v>-45</v>
      </c>
      <c r="I116" s="425"/>
      <c r="J116" s="425"/>
      <c r="K116" s="425">
        <v>20</v>
      </c>
      <c r="L116" s="425">
        <v>20</v>
      </c>
      <c r="M116" s="425">
        <v>20</v>
      </c>
      <c r="N116" s="425">
        <v>20</v>
      </c>
      <c r="O116" s="425">
        <v>30</v>
      </c>
      <c r="P116" s="426">
        <v>22</v>
      </c>
      <c r="Q116" s="425"/>
      <c r="R116" s="425"/>
      <c r="S116" s="425"/>
      <c r="T116" s="425"/>
      <c r="U116" s="425"/>
      <c r="V116" s="425"/>
      <c r="W116" s="425"/>
      <c r="X116" s="425"/>
      <c r="Y116" s="425"/>
      <c r="Z116" s="425"/>
      <c r="AA116" s="425"/>
      <c r="AB116" s="425"/>
      <c r="AC116" s="425"/>
      <c r="AD116" s="425"/>
      <c r="AE116" s="425"/>
      <c r="AF116" s="425"/>
      <c r="AG116" s="425"/>
      <c r="AH116" s="425"/>
      <c r="AI116" s="435">
        <f t="shared" si="34"/>
        <v>132</v>
      </c>
      <c r="AJ116" s="435">
        <f t="shared" si="35"/>
        <v>0</v>
      </c>
      <c r="AL116" s="435">
        <f t="shared" si="39"/>
        <v>132</v>
      </c>
    </row>
    <row r="117" spans="1:38" hidden="1" outlineLevel="1">
      <c r="B117" s="413" t="s">
        <v>861</v>
      </c>
      <c r="C117" s="414" t="s">
        <v>228</v>
      </c>
      <c r="D117" s="413"/>
      <c r="E117" s="413" t="s">
        <v>564</v>
      </c>
      <c r="F117" s="425">
        <v>860</v>
      </c>
      <c r="G117" s="425">
        <f>SUMIFS(Backup!$M:$M, Backup!$D:$D, 'Civil S-curve'!$C117, Backup!$B:$B,'Civil S-curve'!$C115)</f>
        <v>1098</v>
      </c>
      <c r="H117" s="425">
        <f t="shared" si="45"/>
        <v>-238</v>
      </c>
      <c r="I117" s="425"/>
      <c r="J117" s="425"/>
      <c r="K117" s="425">
        <v>50</v>
      </c>
      <c r="L117" s="425">
        <v>100</v>
      </c>
      <c r="M117" s="425">
        <v>120</v>
      </c>
      <c r="N117" s="425">
        <v>140</v>
      </c>
      <c r="O117" s="425">
        <v>160</v>
      </c>
      <c r="P117" s="425">
        <v>120</v>
      </c>
      <c r="Q117" s="425">
        <v>100</v>
      </c>
      <c r="R117" s="426">
        <v>70</v>
      </c>
      <c r="S117" s="425"/>
      <c r="T117" s="425"/>
      <c r="U117" s="425"/>
      <c r="V117" s="425"/>
      <c r="W117" s="425"/>
      <c r="X117" s="425"/>
      <c r="Y117" s="425"/>
      <c r="Z117" s="425"/>
      <c r="AA117" s="425"/>
      <c r="AB117" s="425"/>
      <c r="AC117" s="425"/>
      <c r="AD117" s="425"/>
      <c r="AE117" s="425"/>
      <c r="AF117" s="425"/>
      <c r="AG117" s="425"/>
      <c r="AH117" s="425"/>
      <c r="AI117" s="435">
        <f t="shared" si="34"/>
        <v>860</v>
      </c>
      <c r="AJ117" s="435">
        <f t="shared" si="35"/>
        <v>0</v>
      </c>
      <c r="AL117" s="435">
        <f t="shared" si="39"/>
        <v>790</v>
      </c>
    </row>
    <row r="118" spans="1:38" hidden="1" outlineLevel="1">
      <c r="B118" s="413" t="s">
        <v>862</v>
      </c>
      <c r="C118" s="414" t="s">
        <v>354</v>
      </c>
      <c r="D118" s="413"/>
      <c r="E118" s="413" t="s">
        <v>564</v>
      </c>
      <c r="F118" s="425">
        <v>226</v>
      </c>
      <c r="G118" s="425">
        <f>SUMIFS(Backup!$M:$M, Backup!$D:$D, 'Civil S-curve'!$C118, Backup!$B:$B,'Civil S-curve'!$C115)</f>
        <v>286</v>
      </c>
      <c r="H118" s="425">
        <f t="shared" si="45"/>
        <v>-60</v>
      </c>
      <c r="I118" s="425"/>
      <c r="J118" s="425"/>
      <c r="K118" s="425">
        <v>20</v>
      </c>
      <c r="L118" s="425">
        <v>25</v>
      </c>
      <c r="M118" s="425">
        <v>30</v>
      </c>
      <c r="N118" s="425">
        <v>30</v>
      </c>
      <c r="O118" s="425">
        <v>30</v>
      </c>
      <c r="P118" s="425">
        <v>20</v>
      </c>
      <c r="Q118" s="425">
        <v>20</v>
      </c>
      <c r="R118" s="425">
        <v>31</v>
      </c>
      <c r="S118" s="426">
        <v>20</v>
      </c>
      <c r="T118" s="425"/>
      <c r="U118" s="425"/>
      <c r="V118" s="425"/>
      <c r="W118" s="425"/>
      <c r="X118" s="425"/>
      <c r="Y118" s="425"/>
      <c r="Z118" s="425"/>
      <c r="AA118" s="425"/>
      <c r="AB118" s="425"/>
      <c r="AC118" s="425"/>
      <c r="AD118" s="425"/>
      <c r="AE118" s="425"/>
      <c r="AF118" s="425"/>
      <c r="AG118" s="425"/>
      <c r="AH118" s="425"/>
      <c r="AI118" s="435">
        <f t="shared" si="34"/>
        <v>226</v>
      </c>
      <c r="AJ118" s="435">
        <f t="shared" si="35"/>
        <v>0</v>
      </c>
      <c r="AL118" s="435">
        <f t="shared" si="39"/>
        <v>175</v>
      </c>
    </row>
    <row r="119" spans="1:38" hidden="1" outlineLevel="1">
      <c r="B119" s="413" t="s">
        <v>863</v>
      </c>
      <c r="C119" s="414" t="s">
        <v>11</v>
      </c>
      <c r="D119" s="413"/>
      <c r="E119" s="413" t="s">
        <v>564</v>
      </c>
      <c r="F119" s="425">
        <v>312</v>
      </c>
      <c r="G119" s="425">
        <f>SUMIFS(Backup!$M:$M, Backup!$D:$D, 'Civil S-curve'!$C119, Backup!$B:$B,'Civil S-curve'!$C115)</f>
        <v>312</v>
      </c>
      <c r="H119" s="425">
        <f t="shared" si="45"/>
        <v>0</v>
      </c>
      <c r="I119" s="425"/>
      <c r="J119" s="425"/>
      <c r="K119" s="425"/>
      <c r="L119" s="425">
        <v>20</v>
      </c>
      <c r="M119" s="425">
        <v>35</v>
      </c>
      <c r="N119" s="425">
        <v>35</v>
      </c>
      <c r="O119" s="425">
        <v>35</v>
      </c>
      <c r="P119" s="425">
        <v>35</v>
      </c>
      <c r="Q119" s="425">
        <v>35</v>
      </c>
      <c r="R119" s="425">
        <v>35</v>
      </c>
      <c r="S119" s="425">
        <v>35</v>
      </c>
      <c r="T119" s="425">
        <v>25</v>
      </c>
      <c r="U119" s="426">
        <v>22</v>
      </c>
      <c r="V119" s="425"/>
      <c r="W119" s="425"/>
      <c r="X119" s="425"/>
      <c r="Y119" s="425"/>
      <c r="Z119" s="425"/>
      <c r="AA119" s="425"/>
      <c r="AB119" s="425"/>
      <c r="AC119" s="425"/>
      <c r="AD119" s="425"/>
      <c r="AE119" s="425"/>
      <c r="AF119" s="425"/>
      <c r="AG119" s="425"/>
      <c r="AH119" s="425"/>
      <c r="AI119" s="435">
        <f t="shared" si="34"/>
        <v>312</v>
      </c>
      <c r="AJ119" s="435">
        <f t="shared" si="35"/>
        <v>0</v>
      </c>
      <c r="AL119" s="435">
        <f t="shared" si="39"/>
        <v>195</v>
      </c>
    </row>
    <row r="120" spans="1:38" hidden="1" outlineLevel="1">
      <c r="B120" s="413" t="s">
        <v>864</v>
      </c>
      <c r="C120" s="414" t="s">
        <v>10</v>
      </c>
      <c r="D120" s="413"/>
      <c r="E120" s="413" t="s">
        <v>564</v>
      </c>
      <c r="F120" s="425">
        <f>631-176</f>
        <v>455</v>
      </c>
      <c r="G120" s="425">
        <f>SUMIFS(Backup!$M:$M, Backup!$D:$D, 'Civil S-curve'!$C120, Backup!$B:$B,'Civil S-curve'!$C115)</f>
        <v>455</v>
      </c>
      <c r="H120" s="425">
        <f t="shared" si="45"/>
        <v>0</v>
      </c>
      <c r="I120" s="425"/>
      <c r="J120" s="425"/>
      <c r="K120" s="425"/>
      <c r="L120" s="425">
        <v>20</v>
      </c>
      <c r="M120" s="425">
        <v>30</v>
      </c>
      <c r="N120" s="425">
        <v>30</v>
      </c>
      <c r="O120" s="425">
        <v>50</v>
      </c>
      <c r="P120" s="425">
        <v>60</v>
      </c>
      <c r="Q120" s="425">
        <v>60</v>
      </c>
      <c r="R120" s="425">
        <v>50</v>
      </c>
      <c r="S120" s="425">
        <v>35</v>
      </c>
      <c r="T120" s="425">
        <v>43</v>
      </c>
      <c r="U120" s="425">
        <v>25</v>
      </c>
      <c r="V120" s="425">
        <v>20</v>
      </c>
      <c r="W120" s="426">
        <v>32</v>
      </c>
      <c r="X120" s="425"/>
      <c r="Y120" s="425"/>
      <c r="Z120" s="425"/>
      <c r="AA120" s="425"/>
      <c r="AB120" s="425"/>
      <c r="AC120" s="425"/>
      <c r="AD120" s="425"/>
      <c r="AE120" s="425"/>
      <c r="AF120" s="425"/>
      <c r="AG120" s="425"/>
      <c r="AH120" s="425"/>
      <c r="AI120" s="435">
        <f t="shared" si="34"/>
        <v>455</v>
      </c>
      <c r="AJ120" s="435">
        <f t="shared" si="35"/>
        <v>0</v>
      </c>
      <c r="AL120" s="435">
        <f t="shared" si="39"/>
        <v>250</v>
      </c>
    </row>
    <row r="121" spans="1:38" hidden="1" outlineLevel="1">
      <c r="B121" s="413" t="s">
        <v>865</v>
      </c>
      <c r="C121" s="415" t="s">
        <v>204</v>
      </c>
      <c r="D121" s="413"/>
      <c r="E121" s="413" t="s">
        <v>564</v>
      </c>
      <c r="F121" s="425">
        <f>643+177</f>
        <v>820</v>
      </c>
      <c r="G121" s="425">
        <f>SUMIFS(Backup!$N:$N, Backup!$D:$D, 'Civil S-curve'!$C121, Backup!$B:$B,'Civil S-curve'!$C115)</f>
        <v>855</v>
      </c>
      <c r="H121" s="425">
        <f t="shared" si="45"/>
        <v>-35</v>
      </c>
      <c r="I121" s="425"/>
      <c r="J121" s="425"/>
      <c r="K121" s="425"/>
      <c r="L121" s="425"/>
      <c r="M121" s="425">
        <v>50</v>
      </c>
      <c r="N121" s="425">
        <v>70</v>
      </c>
      <c r="O121" s="425">
        <v>90</v>
      </c>
      <c r="P121" s="425">
        <v>100</v>
      </c>
      <c r="Q121" s="425">
        <v>80</v>
      </c>
      <c r="R121" s="425">
        <v>100</v>
      </c>
      <c r="S121" s="425">
        <v>80</v>
      </c>
      <c r="T121" s="425">
        <v>70</v>
      </c>
      <c r="U121" s="425">
        <v>60</v>
      </c>
      <c r="V121" s="425">
        <v>50</v>
      </c>
      <c r="W121" s="425">
        <v>40</v>
      </c>
      <c r="X121" s="426">
        <v>30</v>
      </c>
      <c r="Y121" s="425"/>
      <c r="Z121" s="425"/>
      <c r="AA121" s="425"/>
      <c r="AB121" s="425"/>
      <c r="AC121" s="425"/>
      <c r="AD121" s="425"/>
      <c r="AE121" s="425"/>
      <c r="AF121" s="425"/>
      <c r="AG121" s="425"/>
      <c r="AH121" s="425"/>
      <c r="AI121" s="435">
        <f t="shared" si="34"/>
        <v>820</v>
      </c>
      <c r="AJ121" s="435">
        <f t="shared" si="35"/>
        <v>0</v>
      </c>
      <c r="AL121" s="435">
        <f t="shared" si="39"/>
        <v>390</v>
      </c>
    </row>
    <row r="122" spans="1:38" hidden="1" outlineLevel="1">
      <c r="B122" s="413" t="s">
        <v>866</v>
      </c>
      <c r="C122" s="415" t="s">
        <v>95</v>
      </c>
      <c r="D122" s="413"/>
      <c r="E122" s="413" t="s">
        <v>564</v>
      </c>
      <c r="F122" s="425">
        <v>866</v>
      </c>
      <c r="G122" s="425">
        <f>SUMIFS(Backup!$N:$N, Backup!$D:$D, 'Civil S-curve'!$C122, Backup!$B:$B,'Civil S-curve'!$C115)</f>
        <v>996</v>
      </c>
      <c r="H122" s="425">
        <f t="shared" si="45"/>
        <v>-130</v>
      </c>
      <c r="I122" s="425"/>
      <c r="J122" s="425"/>
      <c r="K122" s="425"/>
      <c r="L122" s="425"/>
      <c r="M122" s="425"/>
      <c r="N122" s="425">
        <v>40</v>
      </c>
      <c r="O122" s="425">
        <v>45</v>
      </c>
      <c r="P122" s="425">
        <v>50</v>
      </c>
      <c r="Q122" s="425">
        <v>60</v>
      </c>
      <c r="R122" s="425">
        <v>70</v>
      </c>
      <c r="S122" s="425">
        <v>80</v>
      </c>
      <c r="T122" s="425">
        <v>100</v>
      </c>
      <c r="U122" s="425">
        <v>120</v>
      </c>
      <c r="V122" s="425">
        <v>100</v>
      </c>
      <c r="W122" s="425">
        <v>80</v>
      </c>
      <c r="X122" s="425">
        <v>80</v>
      </c>
      <c r="Y122" s="426">
        <v>41</v>
      </c>
      <c r="Z122" s="425"/>
      <c r="AA122" s="425"/>
      <c r="AB122" s="425"/>
      <c r="AC122" s="425"/>
      <c r="AD122" s="425"/>
      <c r="AE122" s="425"/>
      <c r="AF122" s="425"/>
      <c r="AG122" s="425"/>
      <c r="AH122" s="425"/>
      <c r="AI122" s="435">
        <f t="shared" si="34"/>
        <v>866</v>
      </c>
      <c r="AJ122" s="435">
        <f t="shared" si="35"/>
        <v>0</v>
      </c>
      <c r="AL122" s="435">
        <f t="shared" si="39"/>
        <v>195</v>
      </c>
    </row>
    <row r="123" spans="1:38" hidden="1" outlineLevel="1">
      <c r="B123" s="413" t="s">
        <v>867</v>
      </c>
      <c r="C123" s="415" t="s">
        <v>96</v>
      </c>
      <c r="D123" s="413"/>
      <c r="E123" s="413" t="s">
        <v>564</v>
      </c>
      <c r="F123" s="425">
        <v>1362</v>
      </c>
      <c r="G123" s="425">
        <f>SUMIFS(Backup!$N:$N, Backup!$D:$D, 'Civil S-curve'!$C123, Backup!$B:$B,'Civil S-curve'!$C115)</f>
        <v>1371</v>
      </c>
      <c r="H123" s="425">
        <f t="shared" si="45"/>
        <v>-9</v>
      </c>
      <c r="I123" s="425"/>
      <c r="J123" s="425"/>
      <c r="K123" s="425"/>
      <c r="L123" s="425"/>
      <c r="M123" s="425"/>
      <c r="N123" s="425">
        <v>80</v>
      </c>
      <c r="O123" s="425">
        <v>80</v>
      </c>
      <c r="P123" s="425">
        <v>100</v>
      </c>
      <c r="Q123" s="425">
        <v>120</v>
      </c>
      <c r="R123" s="425">
        <v>140</v>
      </c>
      <c r="S123" s="425">
        <v>180</v>
      </c>
      <c r="T123" s="425">
        <v>160</v>
      </c>
      <c r="U123" s="425">
        <v>140</v>
      </c>
      <c r="V123" s="425">
        <v>120</v>
      </c>
      <c r="W123" s="425">
        <v>100</v>
      </c>
      <c r="X123" s="425">
        <v>90</v>
      </c>
      <c r="Y123" s="426">
        <v>52</v>
      </c>
      <c r="Z123" s="425"/>
      <c r="AA123" s="425"/>
      <c r="AB123" s="425"/>
      <c r="AC123" s="425"/>
      <c r="AD123" s="425"/>
      <c r="AE123" s="425"/>
      <c r="AF123" s="425"/>
      <c r="AG123" s="425"/>
      <c r="AH123" s="425"/>
      <c r="AI123" s="435">
        <f t="shared" si="34"/>
        <v>1362</v>
      </c>
      <c r="AJ123" s="435">
        <f t="shared" si="35"/>
        <v>0</v>
      </c>
      <c r="AL123" s="435">
        <f t="shared" si="39"/>
        <v>380</v>
      </c>
    </row>
    <row r="124" spans="1:38" hidden="1" outlineLevel="1">
      <c r="B124" s="413" t="s">
        <v>868</v>
      </c>
      <c r="C124" s="415" t="s">
        <v>97</v>
      </c>
      <c r="D124" s="413"/>
      <c r="E124" s="413" t="s">
        <v>564</v>
      </c>
      <c r="F124" s="425">
        <v>470</v>
      </c>
      <c r="G124" s="425">
        <f>SUMIFS(Backup!$N:$N, Backup!$D:$D, 'Civil S-curve'!$C124, Backup!$B:$B,'Civil S-curve'!$C115)</f>
        <v>447.5</v>
      </c>
      <c r="H124" s="425">
        <f t="shared" si="45"/>
        <v>22.5</v>
      </c>
      <c r="I124" s="425"/>
      <c r="J124" s="425"/>
      <c r="K124" s="425"/>
      <c r="L124" s="425"/>
      <c r="M124" s="425"/>
      <c r="N124" s="425"/>
      <c r="O124" s="425">
        <v>20</v>
      </c>
      <c r="P124" s="425">
        <v>30</v>
      </c>
      <c r="Q124" s="425">
        <v>40</v>
      </c>
      <c r="R124" s="425">
        <v>40</v>
      </c>
      <c r="S124" s="425">
        <v>60</v>
      </c>
      <c r="T124" s="425">
        <v>50</v>
      </c>
      <c r="U124" s="425">
        <v>50</v>
      </c>
      <c r="V124" s="425">
        <v>45</v>
      </c>
      <c r="W124" s="425">
        <v>45</v>
      </c>
      <c r="X124" s="425">
        <v>30</v>
      </c>
      <c r="Y124" s="425">
        <v>30</v>
      </c>
      <c r="Z124" s="426">
        <v>30</v>
      </c>
      <c r="AA124" s="425"/>
      <c r="AB124" s="425"/>
      <c r="AC124" s="425"/>
      <c r="AD124" s="425"/>
      <c r="AE124" s="425"/>
      <c r="AF124" s="425"/>
      <c r="AG124" s="425"/>
      <c r="AH124" s="425"/>
      <c r="AI124" s="435">
        <f t="shared" si="34"/>
        <v>470</v>
      </c>
      <c r="AJ124" s="435">
        <f t="shared" si="35"/>
        <v>0</v>
      </c>
      <c r="AL124" s="435">
        <f t="shared" si="39"/>
        <v>90</v>
      </c>
    </row>
    <row r="125" spans="1:38" hidden="1" outlineLevel="1">
      <c r="B125" s="413" t="s">
        <v>869</v>
      </c>
      <c r="C125" s="415" t="s">
        <v>98</v>
      </c>
      <c r="D125" s="413"/>
      <c r="E125" s="413" t="s">
        <v>564</v>
      </c>
      <c r="F125" s="425">
        <v>367</v>
      </c>
      <c r="G125" s="425">
        <f>SUMIFS(Backup!$N:$N, Backup!$D:$D, 'Civil S-curve'!$C125, Backup!$B:$B,'Civil S-curve'!$C115)</f>
        <v>461.5</v>
      </c>
      <c r="H125" s="425">
        <f t="shared" si="45"/>
        <v>-94.5</v>
      </c>
      <c r="I125" s="425"/>
      <c r="J125" s="425"/>
      <c r="K125" s="425"/>
      <c r="L125" s="425"/>
      <c r="M125" s="425"/>
      <c r="N125" s="425"/>
      <c r="O125" s="425">
        <v>20</v>
      </c>
      <c r="P125" s="425">
        <v>20</v>
      </c>
      <c r="Q125" s="425">
        <v>20</v>
      </c>
      <c r="R125" s="425">
        <v>30</v>
      </c>
      <c r="S125" s="425">
        <v>30</v>
      </c>
      <c r="T125" s="425">
        <v>50</v>
      </c>
      <c r="U125" s="425">
        <v>40</v>
      </c>
      <c r="V125" s="425">
        <v>35</v>
      </c>
      <c r="W125" s="425">
        <v>35</v>
      </c>
      <c r="X125" s="425">
        <v>30</v>
      </c>
      <c r="Y125" s="425">
        <v>30</v>
      </c>
      <c r="Z125" s="426">
        <v>27</v>
      </c>
      <c r="AA125" s="425"/>
      <c r="AB125" s="425"/>
      <c r="AC125" s="425"/>
      <c r="AD125" s="425"/>
      <c r="AE125" s="425"/>
      <c r="AF125" s="425"/>
      <c r="AG125" s="425"/>
      <c r="AH125" s="425"/>
      <c r="AI125" s="435">
        <f t="shared" si="34"/>
        <v>367</v>
      </c>
      <c r="AJ125" s="435">
        <f t="shared" si="35"/>
        <v>0</v>
      </c>
      <c r="AL125" s="435">
        <f t="shared" si="39"/>
        <v>60</v>
      </c>
    </row>
    <row r="126" spans="1:38" hidden="1" outlineLevel="1">
      <c r="B126" s="413" t="s">
        <v>1023</v>
      </c>
      <c r="C126" s="415" t="s">
        <v>99</v>
      </c>
      <c r="D126" s="413"/>
      <c r="E126" s="413" t="s">
        <v>564</v>
      </c>
      <c r="F126" s="425">
        <v>21</v>
      </c>
      <c r="G126" s="425">
        <f>SUMIFS(Backup!$N:$N, Backup!$D:$D, 'Civil S-curve'!$C126, Backup!$B:$B,'Civil S-curve'!$C115)</f>
        <v>14</v>
      </c>
      <c r="H126" s="425"/>
      <c r="I126" s="425"/>
      <c r="J126" s="425"/>
      <c r="K126" s="425"/>
      <c r="L126" s="425"/>
      <c r="M126" s="425"/>
      <c r="N126" s="425"/>
      <c r="O126" s="425"/>
      <c r="P126" s="425"/>
      <c r="Q126" s="425"/>
      <c r="R126" s="425"/>
      <c r="S126" s="425"/>
      <c r="T126" s="425"/>
      <c r="U126" s="425">
        <v>2</v>
      </c>
      <c r="V126" s="425">
        <v>4</v>
      </c>
      <c r="W126" s="425">
        <v>4</v>
      </c>
      <c r="X126" s="425">
        <v>5</v>
      </c>
      <c r="Y126" s="425">
        <v>3</v>
      </c>
      <c r="Z126" s="426">
        <v>3</v>
      </c>
      <c r="AA126" s="425"/>
      <c r="AB126" s="425"/>
      <c r="AC126" s="425"/>
      <c r="AD126" s="425"/>
      <c r="AE126" s="425"/>
      <c r="AF126" s="425"/>
      <c r="AG126" s="425"/>
      <c r="AH126" s="425"/>
      <c r="AI126" s="435">
        <f t="shared" si="34"/>
        <v>21</v>
      </c>
      <c r="AJ126" s="435">
        <f t="shared" si="35"/>
        <v>0</v>
      </c>
      <c r="AL126" s="435">
        <f t="shared" si="39"/>
        <v>0</v>
      </c>
    </row>
    <row r="127" spans="1:38" s="256" customFormat="1" collapsed="1">
      <c r="A127" s="418">
        <f>D127/$D$156</f>
        <v>7.8754578754578752E-2</v>
      </c>
      <c r="B127" s="411">
        <v>10</v>
      </c>
      <c r="C127" s="412" t="s">
        <v>43</v>
      </c>
      <c r="D127" s="411">
        <f>Micro!D135</f>
        <v>43</v>
      </c>
      <c r="E127" s="411"/>
      <c r="F127" s="424">
        <f>SUM(F128:F138)</f>
        <v>4913</v>
      </c>
      <c r="G127" s="424">
        <f t="shared" ref="G127:AD127" si="46">SUBTOTAL(9,G128:G138)</f>
        <v>3950.5</v>
      </c>
      <c r="H127" s="424">
        <f t="shared" si="46"/>
        <v>933.5</v>
      </c>
      <c r="I127" s="424">
        <f t="shared" si="46"/>
        <v>0</v>
      </c>
      <c r="J127" s="424">
        <f t="shared" si="46"/>
        <v>0</v>
      </c>
      <c r="K127" s="424">
        <f t="shared" si="46"/>
        <v>0</v>
      </c>
      <c r="L127" s="424">
        <f t="shared" si="46"/>
        <v>110</v>
      </c>
      <c r="M127" s="424">
        <f t="shared" si="46"/>
        <v>320</v>
      </c>
      <c r="N127" s="424">
        <f t="shared" si="46"/>
        <v>470</v>
      </c>
      <c r="O127" s="424">
        <f t="shared" si="46"/>
        <v>570</v>
      </c>
      <c r="P127" s="424">
        <f t="shared" si="46"/>
        <v>640</v>
      </c>
      <c r="Q127" s="424">
        <f t="shared" si="46"/>
        <v>692</v>
      </c>
      <c r="R127" s="424">
        <f t="shared" si="46"/>
        <v>571</v>
      </c>
      <c r="S127" s="424">
        <f t="shared" si="46"/>
        <v>383</v>
      </c>
      <c r="T127" s="424">
        <f t="shared" si="46"/>
        <v>366</v>
      </c>
      <c r="U127" s="424">
        <f t="shared" si="46"/>
        <v>316</v>
      </c>
      <c r="V127" s="424">
        <f t="shared" si="46"/>
        <v>237</v>
      </c>
      <c r="W127" s="424">
        <f t="shared" si="46"/>
        <v>181</v>
      </c>
      <c r="X127" s="424">
        <f t="shared" si="46"/>
        <v>57</v>
      </c>
      <c r="Y127" s="424">
        <f t="shared" si="46"/>
        <v>0</v>
      </c>
      <c r="Z127" s="424">
        <f t="shared" si="46"/>
        <v>0</v>
      </c>
      <c r="AA127" s="424">
        <f t="shared" si="46"/>
        <v>0</v>
      </c>
      <c r="AB127" s="424">
        <f t="shared" si="46"/>
        <v>0</v>
      </c>
      <c r="AC127" s="424">
        <f t="shared" si="46"/>
        <v>0</v>
      </c>
      <c r="AD127" s="424">
        <f t="shared" si="46"/>
        <v>0</v>
      </c>
      <c r="AE127" s="424">
        <f t="shared" ref="AE127:AH127" si="47">SUBTOTAL(9,AE128:AE138)</f>
        <v>0</v>
      </c>
      <c r="AF127" s="424">
        <f t="shared" si="47"/>
        <v>0</v>
      </c>
      <c r="AG127" s="424">
        <f t="shared" si="47"/>
        <v>0</v>
      </c>
      <c r="AH127" s="424">
        <f t="shared" si="47"/>
        <v>0</v>
      </c>
      <c r="AI127" s="435">
        <f t="shared" si="34"/>
        <v>4913</v>
      </c>
      <c r="AJ127" s="435">
        <f t="shared" si="35"/>
        <v>0</v>
      </c>
      <c r="AL127" s="435">
        <f t="shared" si="39"/>
        <v>2802</v>
      </c>
    </row>
    <row r="128" spans="1:38" hidden="1" outlineLevel="1">
      <c r="B128" s="413" t="s">
        <v>860</v>
      </c>
      <c r="C128" s="414" t="s">
        <v>200</v>
      </c>
      <c r="D128" s="413"/>
      <c r="E128" s="413" t="s">
        <v>564</v>
      </c>
      <c r="F128" s="425">
        <v>122</v>
      </c>
      <c r="G128" s="425">
        <f>SUMIFS(Backup!$K:$K, Backup!$D:$D, 'Civil S-curve'!$C128, Backup!$B:$B,'Civil S-curve'!$C127)</f>
        <v>126</v>
      </c>
      <c r="H128" s="425">
        <f t="shared" ref="H128:H137" si="48">F128-G128</f>
        <v>-4</v>
      </c>
      <c r="I128" s="425"/>
      <c r="J128" s="425"/>
      <c r="K128" s="425"/>
      <c r="L128" s="425">
        <v>10</v>
      </c>
      <c r="M128" s="425">
        <v>20</v>
      </c>
      <c r="N128" s="425">
        <v>30</v>
      </c>
      <c r="O128" s="425">
        <v>20</v>
      </c>
      <c r="P128" s="425">
        <v>20</v>
      </c>
      <c r="Q128" s="426">
        <v>22</v>
      </c>
      <c r="R128" s="425"/>
      <c r="S128" s="425"/>
      <c r="T128" s="425"/>
      <c r="U128" s="425"/>
      <c r="V128" s="425"/>
      <c r="W128" s="425"/>
      <c r="X128" s="425"/>
      <c r="Y128" s="425"/>
      <c r="Z128" s="425"/>
      <c r="AA128" s="425"/>
      <c r="AB128" s="425"/>
      <c r="AC128" s="425"/>
      <c r="AD128" s="425"/>
      <c r="AE128" s="425"/>
      <c r="AF128" s="425"/>
      <c r="AG128" s="425"/>
      <c r="AH128" s="425"/>
      <c r="AI128" s="435">
        <f t="shared" si="34"/>
        <v>122</v>
      </c>
      <c r="AJ128" s="435">
        <f t="shared" si="35"/>
        <v>0</v>
      </c>
      <c r="AL128" s="435">
        <f t="shared" si="39"/>
        <v>122</v>
      </c>
    </row>
    <row r="129" spans="1:38" hidden="1" outlineLevel="1">
      <c r="B129" s="413" t="s">
        <v>861</v>
      </c>
      <c r="C129" s="414" t="s">
        <v>228</v>
      </c>
      <c r="D129" s="413"/>
      <c r="E129" s="413" t="s">
        <v>564</v>
      </c>
      <c r="F129" s="425">
        <v>794</v>
      </c>
      <c r="G129" s="425">
        <f>SUMIFS(Backup!$M:$M, Backup!$D:$D, 'Civil S-curve'!$C129, Backup!$B:$B,'Civil S-curve'!$C127)</f>
        <v>810</v>
      </c>
      <c r="H129" s="425">
        <f t="shared" si="48"/>
        <v>-16</v>
      </c>
      <c r="I129" s="425"/>
      <c r="J129" s="425"/>
      <c r="K129" s="425"/>
      <c r="L129" s="425">
        <v>100</v>
      </c>
      <c r="M129" s="425">
        <v>130</v>
      </c>
      <c r="N129" s="425">
        <v>130</v>
      </c>
      <c r="O129" s="425">
        <v>130</v>
      </c>
      <c r="P129" s="425">
        <v>130</v>
      </c>
      <c r="Q129" s="425">
        <v>120</v>
      </c>
      <c r="R129" s="426">
        <v>54</v>
      </c>
      <c r="S129" s="425"/>
      <c r="T129" s="425"/>
      <c r="U129" s="425"/>
      <c r="V129" s="425"/>
      <c r="W129" s="425"/>
      <c r="X129" s="425"/>
      <c r="Y129" s="425"/>
      <c r="Z129" s="425"/>
      <c r="AA129" s="425"/>
      <c r="AB129" s="425"/>
      <c r="AC129" s="425"/>
      <c r="AD129" s="425"/>
      <c r="AE129" s="425"/>
      <c r="AF129" s="425"/>
      <c r="AG129" s="425"/>
      <c r="AH129" s="425"/>
      <c r="AI129" s="435">
        <f t="shared" si="34"/>
        <v>794</v>
      </c>
      <c r="AJ129" s="435">
        <f t="shared" si="35"/>
        <v>0</v>
      </c>
      <c r="AL129" s="435">
        <f t="shared" si="39"/>
        <v>740</v>
      </c>
    </row>
    <row r="130" spans="1:38" hidden="1" outlineLevel="1">
      <c r="B130" s="413" t="s">
        <v>862</v>
      </c>
      <c r="C130" s="414" t="s">
        <v>354</v>
      </c>
      <c r="D130" s="413"/>
      <c r="E130" s="413" t="s">
        <v>564</v>
      </c>
      <c r="F130" s="425">
        <v>207</v>
      </c>
      <c r="G130" s="425">
        <f>SUMIFS(Backup!$M:$M, Backup!$D:$D, 'Civil S-curve'!$C130, Backup!$B:$B,'Civil S-curve'!$C127)</f>
        <v>206</v>
      </c>
      <c r="H130" s="425">
        <f t="shared" si="48"/>
        <v>1</v>
      </c>
      <c r="I130" s="425"/>
      <c r="J130" s="425"/>
      <c r="K130" s="425"/>
      <c r="L130" s="425"/>
      <c r="M130" s="425">
        <v>30</v>
      </c>
      <c r="N130" s="425">
        <v>40</v>
      </c>
      <c r="O130" s="425">
        <v>40</v>
      </c>
      <c r="P130" s="425">
        <v>40</v>
      </c>
      <c r="Q130" s="425">
        <v>30</v>
      </c>
      <c r="R130" s="426">
        <v>27</v>
      </c>
      <c r="S130" s="425"/>
      <c r="T130" s="425"/>
      <c r="U130" s="425"/>
      <c r="V130" s="425"/>
      <c r="W130" s="425"/>
      <c r="X130" s="425"/>
      <c r="Y130" s="425"/>
      <c r="Z130" s="425"/>
      <c r="AA130" s="425"/>
      <c r="AB130" s="425"/>
      <c r="AC130" s="425"/>
      <c r="AD130" s="425"/>
      <c r="AE130" s="425"/>
      <c r="AF130" s="425"/>
      <c r="AG130" s="425"/>
      <c r="AH130" s="425"/>
      <c r="AI130" s="435">
        <f t="shared" si="34"/>
        <v>207</v>
      </c>
      <c r="AJ130" s="435">
        <f t="shared" si="35"/>
        <v>0</v>
      </c>
      <c r="AL130" s="435">
        <f t="shared" si="39"/>
        <v>180</v>
      </c>
    </row>
    <row r="131" spans="1:38" hidden="1" outlineLevel="1">
      <c r="B131" s="413" t="s">
        <v>863</v>
      </c>
      <c r="C131" s="414" t="s">
        <v>11</v>
      </c>
      <c r="D131" s="413"/>
      <c r="E131" s="413" t="s">
        <v>564</v>
      </c>
      <c r="F131" s="425">
        <v>250</v>
      </c>
      <c r="G131" s="425">
        <f>SUMIFS(Backup!$M:$M, Backup!$D:$D, 'Civil S-curve'!$C131, Backup!$B:$B,'Civil S-curve'!$C127)</f>
        <v>253</v>
      </c>
      <c r="H131" s="425">
        <f t="shared" si="48"/>
        <v>-3</v>
      </c>
      <c r="I131" s="425"/>
      <c r="J131" s="425"/>
      <c r="K131" s="425"/>
      <c r="L131" s="425"/>
      <c r="M131" s="425">
        <v>30</v>
      </c>
      <c r="N131" s="425">
        <v>30</v>
      </c>
      <c r="O131" s="425">
        <v>40</v>
      </c>
      <c r="P131" s="425">
        <v>40</v>
      </c>
      <c r="Q131" s="425">
        <v>40</v>
      </c>
      <c r="R131" s="425">
        <v>30</v>
      </c>
      <c r="S131" s="425">
        <v>30</v>
      </c>
      <c r="T131" s="426">
        <v>10</v>
      </c>
      <c r="U131" s="425"/>
      <c r="V131" s="425"/>
      <c r="W131" s="425"/>
      <c r="X131" s="425"/>
      <c r="Y131" s="425"/>
      <c r="Z131" s="425"/>
      <c r="AA131" s="425"/>
      <c r="AB131" s="425"/>
      <c r="AC131" s="425"/>
      <c r="AD131" s="425"/>
      <c r="AE131" s="425"/>
      <c r="AF131" s="425"/>
      <c r="AG131" s="425"/>
      <c r="AH131" s="425"/>
      <c r="AI131" s="435">
        <f t="shared" si="34"/>
        <v>250</v>
      </c>
      <c r="AJ131" s="435">
        <f t="shared" si="35"/>
        <v>0</v>
      </c>
      <c r="AL131" s="435">
        <f t="shared" si="39"/>
        <v>180</v>
      </c>
    </row>
    <row r="132" spans="1:38" hidden="1" outlineLevel="1">
      <c r="B132" s="413" t="s">
        <v>864</v>
      </c>
      <c r="C132" s="414" t="s">
        <v>10</v>
      </c>
      <c r="D132" s="413"/>
      <c r="E132" s="413" t="s">
        <v>564</v>
      </c>
      <c r="F132" s="425">
        <f>788-138</f>
        <v>650</v>
      </c>
      <c r="G132" s="425">
        <f>SUMIFS(Backup!$M:$M, Backup!$D:$D, 'Civil S-curve'!$C132, Backup!$B:$B,'Civil S-curve'!$C127)</f>
        <v>656.5</v>
      </c>
      <c r="H132" s="425">
        <f t="shared" si="48"/>
        <v>-6.5</v>
      </c>
      <c r="I132" s="425"/>
      <c r="J132" s="425"/>
      <c r="K132" s="425"/>
      <c r="L132" s="425"/>
      <c r="M132" s="425">
        <v>30</v>
      </c>
      <c r="N132" s="425">
        <v>50</v>
      </c>
      <c r="O132" s="425">
        <v>100</v>
      </c>
      <c r="P132" s="425">
        <v>100</v>
      </c>
      <c r="Q132" s="425">
        <v>120</v>
      </c>
      <c r="R132" s="425">
        <v>100</v>
      </c>
      <c r="S132" s="425">
        <v>60</v>
      </c>
      <c r="T132" s="425">
        <v>50</v>
      </c>
      <c r="U132" s="426">
        <v>40</v>
      </c>
      <c r="V132" s="425"/>
      <c r="W132" s="425"/>
      <c r="X132" s="425"/>
      <c r="Y132" s="425"/>
      <c r="Z132" s="425"/>
      <c r="AA132" s="425"/>
      <c r="AB132" s="425"/>
      <c r="AC132" s="425"/>
      <c r="AD132" s="425"/>
      <c r="AE132" s="425"/>
      <c r="AF132" s="425"/>
      <c r="AG132" s="425"/>
      <c r="AH132" s="425"/>
      <c r="AI132" s="435">
        <f t="shared" si="34"/>
        <v>650</v>
      </c>
      <c r="AJ132" s="435">
        <f t="shared" si="35"/>
        <v>0</v>
      </c>
      <c r="AL132" s="435">
        <f t="shared" si="39"/>
        <v>400</v>
      </c>
    </row>
    <row r="133" spans="1:38" hidden="1" outlineLevel="1">
      <c r="B133" s="413" t="s">
        <v>865</v>
      </c>
      <c r="C133" s="415" t="s">
        <v>204</v>
      </c>
      <c r="D133" s="413"/>
      <c r="E133" s="413" t="s">
        <v>564</v>
      </c>
      <c r="F133" s="425">
        <f>543+138</f>
        <v>681</v>
      </c>
      <c r="G133" s="425">
        <f>SUMIFS(Backup!$N:$N, Backup!$D:$D, 'Civil S-curve'!$C133, Backup!$B:$B,'Civil S-curve'!$C127)</f>
        <v>519</v>
      </c>
      <c r="H133" s="425">
        <f t="shared" si="48"/>
        <v>162</v>
      </c>
      <c r="I133" s="425"/>
      <c r="J133" s="425"/>
      <c r="K133" s="425"/>
      <c r="L133" s="425"/>
      <c r="M133" s="425">
        <v>30</v>
      </c>
      <c r="N133" s="425">
        <v>70</v>
      </c>
      <c r="O133" s="425">
        <v>100</v>
      </c>
      <c r="P133" s="425">
        <v>100</v>
      </c>
      <c r="Q133" s="425">
        <v>120</v>
      </c>
      <c r="R133" s="425">
        <v>80</v>
      </c>
      <c r="S133" s="425">
        <v>50</v>
      </c>
      <c r="T133" s="425">
        <v>50</v>
      </c>
      <c r="U133" s="425">
        <v>40</v>
      </c>
      <c r="V133" s="426">
        <v>41</v>
      </c>
      <c r="W133" s="425"/>
      <c r="X133" s="425"/>
      <c r="Y133" s="425"/>
      <c r="Z133" s="425"/>
      <c r="AA133" s="425"/>
      <c r="AB133" s="425"/>
      <c r="AC133" s="425"/>
      <c r="AD133" s="425"/>
      <c r="AE133" s="425"/>
      <c r="AF133" s="425"/>
      <c r="AG133" s="425"/>
      <c r="AH133" s="425"/>
      <c r="AI133" s="435">
        <f t="shared" si="34"/>
        <v>681</v>
      </c>
      <c r="AJ133" s="435">
        <f t="shared" si="35"/>
        <v>0</v>
      </c>
      <c r="AL133" s="435">
        <f t="shared" si="39"/>
        <v>420</v>
      </c>
    </row>
    <row r="134" spans="1:38" hidden="1" outlineLevel="1">
      <c r="B134" s="413" t="s">
        <v>866</v>
      </c>
      <c r="C134" s="415" t="s">
        <v>95</v>
      </c>
      <c r="D134" s="413"/>
      <c r="E134" s="413" t="s">
        <v>564</v>
      </c>
      <c r="F134" s="425">
        <v>818</v>
      </c>
      <c r="G134" s="425">
        <f>SUMIFS(Backup!$N:$N, Backup!$D:$D, 'Civil S-curve'!$C134, Backup!$B:$B,'Civil S-curve'!$C127)</f>
        <v>516</v>
      </c>
      <c r="H134" s="425">
        <f t="shared" si="48"/>
        <v>302</v>
      </c>
      <c r="I134" s="425"/>
      <c r="J134" s="425"/>
      <c r="K134" s="425"/>
      <c r="L134" s="425"/>
      <c r="M134" s="425">
        <v>30</v>
      </c>
      <c r="N134" s="425">
        <v>60</v>
      </c>
      <c r="O134" s="425">
        <v>80</v>
      </c>
      <c r="P134" s="425">
        <v>90</v>
      </c>
      <c r="Q134" s="425">
        <v>110</v>
      </c>
      <c r="R134" s="425">
        <v>100</v>
      </c>
      <c r="S134" s="425">
        <v>80</v>
      </c>
      <c r="T134" s="425">
        <v>80</v>
      </c>
      <c r="U134" s="425">
        <v>80</v>
      </c>
      <c r="V134" s="425">
        <v>60</v>
      </c>
      <c r="W134" s="426">
        <v>48</v>
      </c>
      <c r="X134" s="425"/>
      <c r="Y134" s="425"/>
      <c r="Z134" s="425"/>
      <c r="AA134" s="425"/>
      <c r="AB134" s="425"/>
      <c r="AC134" s="425"/>
      <c r="AD134" s="425"/>
      <c r="AE134" s="425"/>
      <c r="AF134" s="425"/>
      <c r="AG134" s="425"/>
      <c r="AH134" s="425"/>
      <c r="AI134" s="435">
        <f t="shared" si="34"/>
        <v>818</v>
      </c>
      <c r="AJ134" s="435">
        <f t="shared" si="35"/>
        <v>0</v>
      </c>
      <c r="AL134" s="435">
        <f t="shared" si="39"/>
        <v>370</v>
      </c>
    </row>
    <row r="135" spans="1:38" hidden="1" outlineLevel="1">
      <c r="B135" s="413" t="s">
        <v>867</v>
      </c>
      <c r="C135" s="415" t="s">
        <v>96</v>
      </c>
      <c r="D135" s="413"/>
      <c r="E135" s="413" t="s">
        <v>564</v>
      </c>
      <c r="F135" s="425">
        <v>689</v>
      </c>
      <c r="G135" s="425">
        <f>SUMIFS(Backup!$N:$N, Backup!$D:$D, 'Civil S-curve'!$C135, Backup!$B:$B,'Civil S-curve'!$C127)</f>
        <v>660</v>
      </c>
      <c r="H135" s="425">
        <f t="shared" si="48"/>
        <v>29</v>
      </c>
      <c r="I135" s="425"/>
      <c r="J135" s="425"/>
      <c r="K135" s="425"/>
      <c r="L135" s="425"/>
      <c r="M135" s="425">
        <v>20</v>
      </c>
      <c r="N135" s="425">
        <v>60</v>
      </c>
      <c r="O135" s="425">
        <v>60</v>
      </c>
      <c r="P135" s="425">
        <v>70</v>
      </c>
      <c r="Q135" s="425">
        <v>80</v>
      </c>
      <c r="R135" s="425">
        <v>100</v>
      </c>
      <c r="S135" s="425">
        <v>80</v>
      </c>
      <c r="T135" s="425">
        <v>60</v>
      </c>
      <c r="U135" s="425">
        <v>50</v>
      </c>
      <c r="V135" s="425">
        <v>50</v>
      </c>
      <c r="W135" s="426">
        <v>59</v>
      </c>
      <c r="X135" s="425"/>
      <c r="Y135" s="425"/>
      <c r="Z135" s="425"/>
      <c r="AA135" s="425"/>
      <c r="AB135" s="425"/>
      <c r="AC135" s="425"/>
      <c r="AD135" s="425"/>
      <c r="AE135" s="425"/>
      <c r="AF135" s="425"/>
      <c r="AG135" s="425"/>
      <c r="AH135" s="425"/>
      <c r="AI135" s="435">
        <f t="shared" si="34"/>
        <v>689</v>
      </c>
      <c r="AJ135" s="435">
        <f t="shared" si="35"/>
        <v>0</v>
      </c>
      <c r="AL135" s="435">
        <f t="shared" si="39"/>
        <v>290</v>
      </c>
    </row>
    <row r="136" spans="1:38" hidden="1" outlineLevel="1">
      <c r="B136" s="413" t="s">
        <v>868</v>
      </c>
      <c r="C136" s="415" t="s">
        <v>97</v>
      </c>
      <c r="D136" s="413"/>
      <c r="E136" s="413" t="s">
        <v>564</v>
      </c>
      <c r="F136" s="425">
        <v>284</v>
      </c>
      <c r="G136" s="425">
        <f>SUMIFS(Backup!$N:$N, Backup!$D:$D, 'Civil S-curve'!$C136, Backup!$B:$B,'Civil S-curve'!$C127)</f>
        <v>60</v>
      </c>
      <c r="H136" s="425">
        <f t="shared" si="48"/>
        <v>224</v>
      </c>
      <c r="I136" s="425"/>
      <c r="J136" s="425"/>
      <c r="K136" s="425"/>
      <c r="L136" s="425"/>
      <c r="M136" s="425"/>
      <c r="N136" s="425"/>
      <c r="O136" s="425"/>
      <c r="P136" s="425">
        <v>20</v>
      </c>
      <c r="Q136" s="425">
        <v>20</v>
      </c>
      <c r="R136" s="425">
        <v>30</v>
      </c>
      <c r="S136" s="425">
        <v>30</v>
      </c>
      <c r="T136" s="425">
        <v>50</v>
      </c>
      <c r="U136" s="425">
        <v>50</v>
      </c>
      <c r="V136" s="425">
        <v>30</v>
      </c>
      <c r="W136" s="425">
        <v>30</v>
      </c>
      <c r="X136" s="426">
        <v>24</v>
      </c>
      <c r="Y136" s="425"/>
      <c r="Z136" s="425"/>
      <c r="AA136" s="425"/>
      <c r="AB136" s="425"/>
      <c r="AC136" s="425"/>
      <c r="AD136" s="425"/>
      <c r="AE136" s="425"/>
      <c r="AF136" s="425"/>
      <c r="AG136" s="425"/>
      <c r="AH136" s="425"/>
      <c r="AI136" s="435">
        <f t="shared" si="34"/>
        <v>284</v>
      </c>
      <c r="AJ136" s="435">
        <f t="shared" si="35"/>
        <v>0</v>
      </c>
      <c r="AL136" s="435">
        <f t="shared" si="39"/>
        <v>40</v>
      </c>
    </row>
    <row r="137" spans="1:38" hidden="1" outlineLevel="1">
      <c r="B137" s="413" t="s">
        <v>869</v>
      </c>
      <c r="C137" s="415" t="s">
        <v>98</v>
      </c>
      <c r="D137" s="413"/>
      <c r="E137" s="413" t="s">
        <v>564</v>
      </c>
      <c r="F137" s="425">
        <v>389</v>
      </c>
      <c r="G137" s="425">
        <f>SUMIFS(Backup!$N:$N, Backup!$D:$D, 'Civil S-curve'!$C137, Backup!$B:$B,'Civil S-curve'!$C127)</f>
        <v>144</v>
      </c>
      <c r="H137" s="425">
        <f t="shared" si="48"/>
        <v>245</v>
      </c>
      <c r="I137" s="425"/>
      <c r="J137" s="425"/>
      <c r="K137" s="425"/>
      <c r="L137" s="425"/>
      <c r="M137" s="425"/>
      <c r="N137" s="425"/>
      <c r="O137" s="425"/>
      <c r="P137" s="425">
        <v>30</v>
      </c>
      <c r="Q137" s="425">
        <v>30</v>
      </c>
      <c r="R137" s="425">
        <v>50</v>
      </c>
      <c r="S137" s="425">
        <v>50</v>
      </c>
      <c r="T137" s="425">
        <v>60</v>
      </c>
      <c r="U137" s="425">
        <v>50</v>
      </c>
      <c r="V137" s="425">
        <v>50</v>
      </c>
      <c r="W137" s="425">
        <v>40</v>
      </c>
      <c r="X137" s="426">
        <v>29</v>
      </c>
      <c r="Y137" s="425"/>
      <c r="Z137" s="425"/>
      <c r="AA137" s="425"/>
      <c r="AB137" s="425"/>
      <c r="AC137" s="425"/>
      <c r="AD137" s="425"/>
      <c r="AE137" s="425"/>
      <c r="AF137" s="425"/>
      <c r="AG137" s="425"/>
      <c r="AH137" s="425"/>
      <c r="AI137" s="435">
        <f t="shared" si="34"/>
        <v>389</v>
      </c>
      <c r="AJ137" s="435">
        <f t="shared" si="35"/>
        <v>0</v>
      </c>
      <c r="AL137" s="435">
        <f t="shared" si="39"/>
        <v>60</v>
      </c>
    </row>
    <row r="138" spans="1:38" hidden="1" outlineLevel="1">
      <c r="B138" s="413" t="s">
        <v>1023</v>
      </c>
      <c r="C138" s="415" t="s">
        <v>99</v>
      </c>
      <c r="D138" s="413"/>
      <c r="E138" s="413" t="s">
        <v>564</v>
      </c>
      <c r="F138" s="425">
        <v>29</v>
      </c>
      <c r="G138" s="425">
        <f>SUMIFS(Backup!$N:$N, Backup!$D:$D, 'Civil S-curve'!$C138, Backup!$B:$B,'Civil S-curve'!$C127)</f>
        <v>0</v>
      </c>
      <c r="H138" s="425"/>
      <c r="I138" s="425"/>
      <c r="J138" s="425"/>
      <c r="K138" s="425"/>
      <c r="L138" s="425"/>
      <c r="M138" s="425"/>
      <c r="N138" s="425"/>
      <c r="O138" s="425"/>
      <c r="P138" s="425"/>
      <c r="Q138" s="425"/>
      <c r="R138" s="425"/>
      <c r="S138" s="425">
        <v>3</v>
      </c>
      <c r="T138" s="425">
        <v>6</v>
      </c>
      <c r="U138" s="425">
        <v>6</v>
      </c>
      <c r="V138" s="425">
        <v>6</v>
      </c>
      <c r="W138" s="425">
        <v>4</v>
      </c>
      <c r="X138" s="426">
        <v>4</v>
      </c>
      <c r="Y138" s="425"/>
      <c r="Z138" s="425"/>
      <c r="AA138" s="425"/>
      <c r="AB138" s="425"/>
      <c r="AC138" s="425"/>
      <c r="AD138" s="425"/>
      <c r="AE138" s="425"/>
      <c r="AF138" s="425"/>
      <c r="AG138" s="425"/>
      <c r="AH138" s="425"/>
      <c r="AI138" s="435">
        <f t="shared" si="34"/>
        <v>29</v>
      </c>
      <c r="AJ138" s="435">
        <f t="shared" si="35"/>
        <v>0</v>
      </c>
      <c r="AL138" s="435">
        <f t="shared" si="39"/>
        <v>0</v>
      </c>
    </row>
    <row r="139" spans="1:38" s="256" customFormat="1" collapsed="1">
      <c r="A139" s="418">
        <f>D139/$D$156</f>
        <v>0.20146520146520147</v>
      </c>
      <c r="B139" s="411">
        <v>11</v>
      </c>
      <c r="C139" s="412" t="s">
        <v>472</v>
      </c>
      <c r="D139" s="411">
        <f>Micro!D174</f>
        <v>110</v>
      </c>
      <c r="E139" s="411"/>
      <c r="F139" s="424">
        <f>SUM(F140:F150)</f>
        <v>12470</v>
      </c>
      <c r="G139" s="424">
        <f t="shared" ref="G139:AD139" si="49">SUBTOTAL(9,G140:G150)</f>
        <v>9044.5</v>
      </c>
      <c r="H139" s="424">
        <f t="shared" si="49"/>
        <v>3425.5</v>
      </c>
      <c r="I139" s="424">
        <f t="shared" si="49"/>
        <v>0</v>
      </c>
      <c r="J139" s="424">
        <f t="shared" si="49"/>
        <v>0</v>
      </c>
      <c r="K139" s="424">
        <f t="shared" si="49"/>
        <v>10</v>
      </c>
      <c r="L139" s="424">
        <f t="shared" si="49"/>
        <v>95</v>
      </c>
      <c r="M139" s="424">
        <f t="shared" si="49"/>
        <v>375</v>
      </c>
      <c r="N139" s="424">
        <f t="shared" si="49"/>
        <v>450</v>
      </c>
      <c r="O139" s="424">
        <f t="shared" si="49"/>
        <v>925</v>
      </c>
      <c r="P139" s="424">
        <f t="shared" si="49"/>
        <v>1140</v>
      </c>
      <c r="Q139" s="424">
        <f t="shared" si="49"/>
        <v>1240</v>
      </c>
      <c r="R139" s="424">
        <f t="shared" si="49"/>
        <v>1450</v>
      </c>
      <c r="S139" s="424">
        <f t="shared" si="49"/>
        <v>1360</v>
      </c>
      <c r="T139" s="424">
        <f t="shared" si="49"/>
        <v>1280</v>
      </c>
      <c r="U139" s="424">
        <f t="shared" si="49"/>
        <v>1140</v>
      </c>
      <c r="V139" s="424">
        <f t="shared" si="49"/>
        <v>990</v>
      </c>
      <c r="W139" s="424">
        <f t="shared" si="49"/>
        <v>904</v>
      </c>
      <c r="X139" s="424">
        <f t="shared" si="49"/>
        <v>554</v>
      </c>
      <c r="Y139" s="424">
        <f t="shared" si="49"/>
        <v>483</v>
      </c>
      <c r="Z139" s="424">
        <f t="shared" si="49"/>
        <v>74</v>
      </c>
      <c r="AA139" s="424">
        <f t="shared" si="49"/>
        <v>0</v>
      </c>
      <c r="AB139" s="424">
        <f t="shared" si="49"/>
        <v>0</v>
      </c>
      <c r="AC139" s="424">
        <f t="shared" si="49"/>
        <v>0</v>
      </c>
      <c r="AD139" s="424">
        <f t="shared" si="49"/>
        <v>0</v>
      </c>
      <c r="AE139" s="424">
        <f t="shared" ref="AE139:AH139" si="50">SUBTOTAL(9,AE140:AE150)</f>
        <v>0</v>
      </c>
      <c r="AF139" s="424">
        <f t="shared" si="50"/>
        <v>0</v>
      </c>
      <c r="AG139" s="424">
        <f t="shared" si="50"/>
        <v>0</v>
      </c>
      <c r="AH139" s="424">
        <f t="shared" si="50"/>
        <v>0</v>
      </c>
      <c r="AI139" s="435">
        <f t="shared" si="34"/>
        <v>12470</v>
      </c>
      <c r="AJ139" s="435">
        <f t="shared" si="35"/>
        <v>0</v>
      </c>
      <c r="AL139" s="435">
        <f t="shared" si="39"/>
        <v>4235</v>
      </c>
    </row>
    <row r="140" spans="1:38" hidden="1" outlineLevel="1">
      <c r="B140" s="413" t="s">
        <v>860</v>
      </c>
      <c r="C140" s="414" t="s">
        <v>200</v>
      </c>
      <c r="D140" s="413"/>
      <c r="E140" s="413" t="s">
        <v>564</v>
      </c>
      <c r="F140" s="425">
        <v>355</v>
      </c>
      <c r="G140" s="425">
        <f>SUMIFS(Backup!$K:$K, Backup!$D:$D, 'Civil S-curve'!$C140, Backup!$B:$B,'Civil S-curve'!$C139)</f>
        <v>322</v>
      </c>
      <c r="H140" s="425">
        <f t="shared" ref="H140:H150" si="51">F140-G140</f>
        <v>33</v>
      </c>
      <c r="I140" s="425"/>
      <c r="J140" s="425"/>
      <c r="K140" s="425">
        <v>10</v>
      </c>
      <c r="L140" s="425">
        <v>35</v>
      </c>
      <c r="M140" s="425">
        <v>35</v>
      </c>
      <c r="N140" s="425">
        <v>35</v>
      </c>
      <c r="O140" s="425">
        <v>35</v>
      </c>
      <c r="P140" s="425">
        <v>35</v>
      </c>
      <c r="Q140" s="425">
        <v>35</v>
      </c>
      <c r="R140" s="425">
        <v>35</v>
      </c>
      <c r="S140" s="425">
        <v>35</v>
      </c>
      <c r="T140" s="425">
        <v>25</v>
      </c>
      <c r="U140" s="425">
        <v>25</v>
      </c>
      <c r="V140" s="426">
        <v>15</v>
      </c>
      <c r="W140" s="425"/>
      <c r="X140" s="425"/>
      <c r="Y140" s="425"/>
      <c r="Z140" s="425"/>
      <c r="AA140" s="425"/>
      <c r="AB140" s="425"/>
      <c r="AC140" s="425"/>
      <c r="AD140" s="425"/>
      <c r="AE140" s="425"/>
      <c r="AF140" s="425"/>
      <c r="AG140" s="425"/>
      <c r="AH140" s="425"/>
      <c r="AI140" s="429">
        <f t="shared" ref="AI140:AI151" si="52">SUM(I140:AD140)</f>
        <v>355</v>
      </c>
      <c r="AJ140" s="435">
        <f t="shared" si="35"/>
        <v>0</v>
      </c>
    </row>
    <row r="141" spans="1:38" hidden="1" outlineLevel="1">
      <c r="B141" s="413" t="s">
        <v>861</v>
      </c>
      <c r="C141" s="414" t="s">
        <v>228</v>
      </c>
      <c r="D141" s="413"/>
      <c r="E141" s="413" t="s">
        <v>564</v>
      </c>
      <c r="F141" s="425">
        <v>1854</v>
      </c>
      <c r="G141" s="425">
        <f>SUMIFS(Backup!$M:$M, Backup!$D:$D, 'Civil S-curve'!$C141, Backup!$B:$B,'Civil S-curve'!$C139)</f>
        <v>2067</v>
      </c>
      <c r="H141" s="425">
        <f t="shared" si="51"/>
        <v>-213</v>
      </c>
      <c r="I141" s="425"/>
      <c r="J141" s="425"/>
      <c r="K141" s="425"/>
      <c r="L141" s="425">
        <v>60</v>
      </c>
      <c r="M141" s="425">
        <v>100</v>
      </c>
      <c r="N141" s="425">
        <v>100</v>
      </c>
      <c r="O141" s="425">
        <v>120</v>
      </c>
      <c r="P141" s="425">
        <v>160</v>
      </c>
      <c r="Q141" s="425">
        <v>160</v>
      </c>
      <c r="R141" s="425">
        <v>180</v>
      </c>
      <c r="S141" s="425">
        <v>200</v>
      </c>
      <c r="T141" s="425">
        <v>200</v>
      </c>
      <c r="U141" s="425">
        <v>200</v>
      </c>
      <c r="V141" s="425">
        <v>200</v>
      </c>
      <c r="W141" s="426">
        <v>174</v>
      </c>
      <c r="X141" s="425"/>
      <c r="Y141" s="425"/>
      <c r="Z141" s="425"/>
      <c r="AA141" s="425"/>
      <c r="AB141" s="425"/>
      <c r="AC141" s="425"/>
      <c r="AD141" s="425"/>
      <c r="AE141" s="425"/>
      <c r="AF141" s="425"/>
      <c r="AG141" s="425"/>
      <c r="AH141" s="425"/>
      <c r="AI141" s="429">
        <f t="shared" si="52"/>
        <v>1854</v>
      </c>
      <c r="AJ141" s="435">
        <f t="shared" si="35"/>
        <v>0</v>
      </c>
    </row>
    <row r="142" spans="1:38" hidden="1" outlineLevel="1">
      <c r="B142" s="413" t="s">
        <v>862</v>
      </c>
      <c r="C142" s="414" t="s">
        <v>354</v>
      </c>
      <c r="D142" s="413"/>
      <c r="E142" s="413" t="s">
        <v>564</v>
      </c>
      <c r="F142" s="425">
        <v>495</v>
      </c>
      <c r="G142" s="425">
        <f>SUMIFS(Backup!$M:$M, Backup!$D:$D, 'Civil S-curve'!$C142, Backup!$B:$B,'Civil S-curve'!$C139)</f>
        <v>540</v>
      </c>
      <c r="H142" s="425">
        <f t="shared" si="51"/>
        <v>-45</v>
      </c>
      <c r="I142" s="425"/>
      <c r="J142" s="425"/>
      <c r="K142" s="425"/>
      <c r="L142" s="425"/>
      <c r="M142" s="425">
        <v>20</v>
      </c>
      <c r="N142" s="425">
        <v>30</v>
      </c>
      <c r="O142" s="425">
        <v>50</v>
      </c>
      <c r="P142" s="425">
        <v>60</v>
      </c>
      <c r="Q142" s="425">
        <v>60</v>
      </c>
      <c r="R142" s="425">
        <v>50</v>
      </c>
      <c r="S142" s="425">
        <v>50</v>
      </c>
      <c r="T142" s="425">
        <v>50</v>
      </c>
      <c r="U142" s="425">
        <v>50</v>
      </c>
      <c r="V142" s="425">
        <v>50</v>
      </c>
      <c r="W142" s="426">
        <v>25</v>
      </c>
      <c r="X142" s="425"/>
      <c r="Y142" s="425"/>
      <c r="Z142" s="425"/>
      <c r="AA142" s="425"/>
      <c r="AB142" s="425"/>
      <c r="AC142" s="425"/>
      <c r="AD142" s="425"/>
      <c r="AE142" s="425"/>
      <c r="AF142" s="425"/>
      <c r="AG142" s="425"/>
      <c r="AH142" s="425"/>
      <c r="AI142" s="429">
        <f t="shared" si="52"/>
        <v>495</v>
      </c>
      <c r="AJ142" s="435">
        <f t="shared" si="35"/>
        <v>0</v>
      </c>
    </row>
    <row r="143" spans="1:38" hidden="1" outlineLevel="1">
      <c r="B143" s="413" t="s">
        <v>863</v>
      </c>
      <c r="C143" s="414" t="s">
        <v>11</v>
      </c>
      <c r="D143" s="413"/>
      <c r="E143" s="413" t="s">
        <v>564</v>
      </c>
      <c r="F143" s="425">
        <v>601</v>
      </c>
      <c r="G143" s="425">
        <f>SUMIFS(Backup!$M:$M, Backup!$D:$D, 'Civil S-curve'!$C143, Backup!$B:$B,'Civil S-curve'!$C139)</f>
        <v>660</v>
      </c>
      <c r="H143" s="425">
        <f t="shared" si="51"/>
        <v>-59</v>
      </c>
      <c r="I143" s="425"/>
      <c r="J143" s="425"/>
      <c r="K143" s="425"/>
      <c r="L143" s="425"/>
      <c r="M143" s="425">
        <v>20</v>
      </c>
      <c r="N143" s="425">
        <v>25</v>
      </c>
      <c r="O143" s="425">
        <v>50</v>
      </c>
      <c r="P143" s="425">
        <v>50</v>
      </c>
      <c r="Q143" s="425">
        <v>60</v>
      </c>
      <c r="R143" s="425">
        <v>60</v>
      </c>
      <c r="S143" s="425">
        <v>60</v>
      </c>
      <c r="T143" s="425">
        <v>60</v>
      </c>
      <c r="U143" s="425">
        <v>60</v>
      </c>
      <c r="V143" s="425">
        <v>60</v>
      </c>
      <c r="W143" s="425">
        <v>50</v>
      </c>
      <c r="X143" s="426">
        <v>46</v>
      </c>
      <c r="Y143" s="425"/>
      <c r="Z143" s="425"/>
      <c r="AA143" s="425"/>
      <c r="AB143" s="425"/>
      <c r="AC143" s="425"/>
      <c r="AD143" s="425"/>
      <c r="AE143" s="425"/>
      <c r="AF143" s="425"/>
      <c r="AG143" s="425"/>
      <c r="AH143" s="425"/>
      <c r="AI143" s="429">
        <f t="shared" si="52"/>
        <v>601</v>
      </c>
      <c r="AJ143" s="435">
        <f t="shared" si="35"/>
        <v>0</v>
      </c>
    </row>
    <row r="144" spans="1:38" hidden="1" outlineLevel="1">
      <c r="B144" s="413" t="s">
        <v>864</v>
      </c>
      <c r="C144" s="414" t="s">
        <v>10</v>
      </c>
      <c r="D144" s="413"/>
      <c r="E144" s="413" t="s">
        <v>564</v>
      </c>
      <c r="F144" s="425">
        <f>2003-340</f>
        <v>1663</v>
      </c>
      <c r="G144" s="425">
        <f>SUMIFS(Backup!$M:$M, Backup!$D:$D, 'Civil S-curve'!$C144, Backup!$B:$B,'Civil S-curve'!$C139)</f>
        <v>1589</v>
      </c>
      <c r="H144" s="425">
        <f t="shared" si="51"/>
        <v>74</v>
      </c>
      <c r="I144" s="425"/>
      <c r="J144" s="425"/>
      <c r="K144" s="425"/>
      <c r="L144" s="425"/>
      <c r="M144" s="425">
        <v>100</v>
      </c>
      <c r="N144" s="425">
        <v>130</v>
      </c>
      <c r="O144" s="425">
        <v>150</v>
      </c>
      <c r="P144" s="425">
        <v>150</v>
      </c>
      <c r="Q144" s="425">
        <v>180</v>
      </c>
      <c r="R144" s="425">
        <v>240</v>
      </c>
      <c r="S144" s="425">
        <v>180</v>
      </c>
      <c r="T144" s="425">
        <v>160</v>
      </c>
      <c r="U144" s="425">
        <v>120</v>
      </c>
      <c r="V144" s="425">
        <v>80</v>
      </c>
      <c r="W144" s="425">
        <v>70</v>
      </c>
      <c r="X144" s="425">
        <v>53</v>
      </c>
      <c r="Y144" s="426">
        <v>50</v>
      </c>
      <c r="Z144" s="425"/>
      <c r="AA144" s="425"/>
      <c r="AB144" s="425"/>
      <c r="AC144" s="425"/>
      <c r="AD144" s="425"/>
      <c r="AE144" s="425"/>
      <c r="AF144" s="425"/>
      <c r="AG144" s="425"/>
      <c r="AH144" s="425"/>
      <c r="AI144" s="429">
        <f t="shared" si="52"/>
        <v>1663</v>
      </c>
      <c r="AJ144" s="435">
        <f t="shared" si="35"/>
        <v>0</v>
      </c>
    </row>
    <row r="145" spans="2:39" hidden="1" outlineLevel="1">
      <c r="B145" s="413" t="s">
        <v>865</v>
      </c>
      <c r="C145" s="415" t="s">
        <v>204</v>
      </c>
      <c r="D145" s="413"/>
      <c r="E145" s="413" t="s">
        <v>564</v>
      </c>
      <c r="F145" s="425">
        <f>1500+340</f>
        <v>1840</v>
      </c>
      <c r="G145" s="425">
        <f>SUMIFS(Backup!$N:$N, Backup!$D:$D, 'Civil S-curve'!$C145, Backup!$B:$B,'Civil S-curve'!$C139)</f>
        <v>328</v>
      </c>
      <c r="H145" s="425">
        <f t="shared" si="51"/>
        <v>1512</v>
      </c>
      <c r="I145" s="425"/>
      <c r="J145" s="425"/>
      <c r="K145" s="425"/>
      <c r="L145" s="425"/>
      <c r="M145" s="425">
        <v>100</v>
      </c>
      <c r="N145" s="425">
        <v>130</v>
      </c>
      <c r="O145" s="425">
        <v>150</v>
      </c>
      <c r="P145" s="425">
        <v>150</v>
      </c>
      <c r="Q145" s="425">
        <v>180</v>
      </c>
      <c r="R145" s="425">
        <v>240</v>
      </c>
      <c r="S145" s="425">
        <v>200</v>
      </c>
      <c r="T145" s="425">
        <v>180</v>
      </c>
      <c r="U145" s="425">
        <v>140</v>
      </c>
      <c r="V145" s="425">
        <v>100</v>
      </c>
      <c r="W145" s="425">
        <v>120</v>
      </c>
      <c r="X145" s="425">
        <v>80</v>
      </c>
      <c r="Y145" s="426">
        <v>70</v>
      </c>
      <c r="Z145" s="425"/>
      <c r="AA145" s="425"/>
      <c r="AB145" s="425"/>
      <c r="AC145" s="425"/>
      <c r="AD145" s="425"/>
      <c r="AE145" s="425"/>
      <c r="AF145" s="425"/>
      <c r="AG145" s="425"/>
      <c r="AH145" s="425"/>
      <c r="AI145" s="429">
        <f t="shared" si="52"/>
        <v>1840</v>
      </c>
      <c r="AJ145" s="435">
        <f t="shared" si="35"/>
        <v>0</v>
      </c>
    </row>
    <row r="146" spans="2:39" hidden="1" outlineLevel="1">
      <c r="B146" s="413" t="s">
        <v>866</v>
      </c>
      <c r="C146" s="415" t="s">
        <v>95</v>
      </c>
      <c r="D146" s="413"/>
      <c r="E146" s="413" t="s">
        <v>564</v>
      </c>
      <c r="F146" s="425">
        <v>1631</v>
      </c>
      <c r="G146" s="425">
        <f>SUMIFS(Backup!$N:$N, Backup!$D:$D, 'Civil S-curve'!$C146, Backup!$B:$B,'Civil S-curve'!$C139)</f>
        <v>1372</v>
      </c>
      <c r="H146" s="425">
        <f t="shared" si="51"/>
        <v>259</v>
      </c>
      <c r="I146" s="425"/>
      <c r="J146" s="425"/>
      <c r="K146" s="425"/>
      <c r="L146" s="425"/>
      <c r="M146" s="425"/>
      <c r="N146" s="425"/>
      <c r="O146" s="425">
        <v>150</v>
      </c>
      <c r="P146" s="425">
        <v>160</v>
      </c>
      <c r="Q146" s="425">
        <v>180</v>
      </c>
      <c r="R146" s="425">
        <v>240</v>
      </c>
      <c r="S146" s="425">
        <v>200</v>
      </c>
      <c r="T146" s="425">
        <v>180</v>
      </c>
      <c r="U146" s="425">
        <v>140</v>
      </c>
      <c r="V146" s="425">
        <v>100</v>
      </c>
      <c r="W146" s="425">
        <v>120</v>
      </c>
      <c r="X146" s="425">
        <v>80</v>
      </c>
      <c r="Y146" s="426">
        <v>81</v>
      </c>
      <c r="Z146" s="425"/>
      <c r="AA146" s="425"/>
      <c r="AB146" s="425"/>
      <c r="AC146" s="425"/>
      <c r="AD146" s="425"/>
      <c r="AE146" s="425"/>
      <c r="AF146" s="425"/>
      <c r="AG146" s="425"/>
      <c r="AH146" s="425"/>
      <c r="AI146" s="429">
        <f t="shared" si="52"/>
        <v>1631</v>
      </c>
      <c r="AJ146" s="435">
        <f t="shared" si="35"/>
        <v>0</v>
      </c>
    </row>
    <row r="147" spans="2:39" hidden="1" outlineLevel="1">
      <c r="B147" s="413" t="s">
        <v>867</v>
      </c>
      <c r="C147" s="415" t="s">
        <v>96</v>
      </c>
      <c r="D147" s="413"/>
      <c r="E147" s="413" t="s">
        <v>564</v>
      </c>
      <c r="F147" s="425">
        <v>2323</v>
      </c>
      <c r="G147" s="425">
        <f>SUMIFS(Backup!$N:$N, Backup!$D:$D, 'Civil S-curve'!$C147, Backup!$B:$B,'Civil S-curve'!$C139)</f>
        <v>1941</v>
      </c>
      <c r="H147" s="425">
        <f t="shared" si="51"/>
        <v>382</v>
      </c>
      <c r="I147" s="425"/>
      <c r="J147" s="425"/>
      <c r="K147" s="425"/>
      <c r="L147" s="425"/>
      <c r="M147" s="425"/>
      <c r="N147" s="425"/>
      <c r="O147" s="425">
        <v>220</v>
      </c>
      <c r="P147" s="425">
        <v>250</v>
      </c>
      <c r="Q147" s="425">
        <v>260</v>
      </c>
      <c r="R147" s="425">
        <v>270</v>
      </c>
      <c r="S147" s="425">
        <v>260</v>
      </c>
      <c r="T147" s="425">
        <v>220</v>
      </c>
      <c r="U147" s="425">
        <v>200</v>
      </c>
      <c r="V147" s="425">
        <v>200</v>
      </c>
      <c r="W147" s="425">
        <v>180</v>
      </c>
      <c r="X147" s="425">
        <v>140</v>
      </c>
      <c r="Y147" s="426">
        <v>123</v>
      </c>
      <c r="Z147" s="425"/>
      <c r="AA147" s="425"/>
      <c r="AB147" s="425"/>
      <c r="AC147" s="425"/>
      <c r="AD147" s="425"/>
      <c r="AE147" s="425"/>
      <c r="AF147" s="425"/>
      <c r="AG147" s="425"/>
      <c r="AH147" s="425"/>
      <c r="AI147" s="429">
        <f t="shared" si="52"/>
        <v>2323</v>
      </c>
      <c r="AJ147" s="435">
        <f t="shared" si="35"/>
        <v>0</v>
      </c>
    </row>
    <row r="148" spans="2:39" hidden="1" outlineLevel="1">
      <c r="B148" s="413" t="s">
        <v>868</v>
      </c>
      <c r="C148" s="415" t="s">
        <v>97</v>
      </c>
      <c r="D148" s="413"/>
      <c r="E148" s="413" t="s">
        <v>564</v>
      </c>
      <c r="F148" s="425">
        <v>463</v>
      </c>
      <c r="G148" s="425">
        <f>SUMIFS(Backup!$N:$N, Backup!$D:$D, 'Civil S-curve'!$C148, Backup!$B:$B,'Civil S-curve'!$C139)</f>
        <v>36</v>
      </c>
      <c r="H148" s="425">
        <f t="shared" si="51"/>
        <v>427</v>
      </c>
      <c r="I148" s="425"/>
      <c r="J148" s="425"/>
      <c r="K148" s="425"/>
      <c r="L148" s="425"/>
      <c r="M148" s="425"/>
      <c r="N148" s="425"/>
      <c r="O148" s="425"/>
      <c r="P148" s="425">
        <v>20</v>
      </c>
      <c r="Q148" s="425">
        <v>20</v>
      </c>
      <c r="R148" s="425">
        <v>30</v>
      </c>
      <c r="S148" s="425">
        <v>50</v>
      </c>
      <c r="T148" s="425">
        <v>80</v>
      </c>
      <c r="U148" s="425">
        <v>80</v>
      </c>
      <c r="V148" s="425">
        <v>60</v>
      </c>
      <c r="W148" s="425">
        <v>40</v>
      </c>
      <c r="X148" s="425">
        <v>30</v>
      </c>
      <c r="Y148" s="425">
        <v>30</v>
      </c>
      <c r="Z148" s="426">
        <v>23</v>
      </c>
      <c r="AA148" s="425"/>
      <c r="AB148" s="425"/>
      <c r="AC148" s="425"/>
      <c r="AD148" s="425"/>
      <c r="AE148" s="425"/>
      <c r="AF148" s="425"/>
      <c r="AG148" s="425"/>
      <c r="AH148" s="425"/>
      <c r="AI148" s="429">
        <f t="shared" si="52"/>
        <v>463</v>
      </c>
      <c r="AJ148" s="435">
        <f>F148-AI148</f>
        <v>0</v>
      </c>
    </row>
    <row r="149" spans="2:39" hidden="1" outlineLevel="1">
      <c r="B149" s="413" t="s">
        <v>869</v>
      </c>
      <c r="C149" s="415" t="s">
        <v>98</v>
      </c>
      <c r="D149" s="413"/>
      <c r="E149" s="413" t="s">
        <v>564</v>
      </c>
      <c r="F149" s="425">
        <v>1186</v>
      </c>
      <c r="G149" s="425">
        <f>SUMIFS(Backup!$N:$N, Backup!$D:$D, 'Civil S-curve'!$C149, Backup!$B:$B,'Civil S-curve'!$C139)</f>
        <v>180</v>
      </c>
      <c r="H149" s="425">
        <f t="shared" si="51"/>
        <v>1006</v>
      </c>
      <c r="I149" s="425"/>
      <c r="J149" s="425"/>
      <c r="K149" s="425"/>
      <c r="L149" s="425"/>
      <c r="M149" s="425"/>
      <c r="N149" s="425"/>
      <c r="O149" s="425"/>
      <c r="P149" s="425">
        <v>100</v>
      </c>
      <c r="Q149" s="425">
        <v>100</v>
      </c>
      <c r="R149" s="425">
        <v>100</v>
      </c>
      <c r="S149" s="425">
        <v>120</v>
      </c>
      <c r="T149" s="425">
        <v>120</v>
      </c>
      <c r="U149" s="425">
        <v>120</v>
      </c>
      <c r="V149" s="425">
        <v>120</v>
      </c>
      <c r="W149" s="425">
        <v>120</v>
      </c>
      <c r="X149" s="425">
        <v>120</v>
      </c>
      <c r="Y149" s="425">
        <v>120</v>
      </c>
      <c r="Z149" s="426">
        <v>46</v>
      </c>
      <c r="AA149" s="425"/>
      <c r="AB149" s="425"/>
      <c r="AC149" s="425"/>
      <c r="AD149" s="425"/>
      <c r="AE149" s="425"/>
      <c r="AF149" s="425"/>
      <c r="AG149" s="425"/>
      <c r="AH149" s="425"/>
      <c r="AI149" s="429">
        <f t="shared" si="52"/>
        <v>1186</v>
      </c>
      <c r="AJ149" s="435">
        <f>F149-AI149</f>
        <v>0</v>
      </c>
    </row>
    <row r="150" spans="2:39" hidden="1" outlineLevel="1">
      <c r="B150" s="416" t="s">
        <v>1023</v>
      </c>
      <c r="C150" s="417" t="s">
        <v>99</v>
      </c>
      <c r="D150" s="416"/>
      <c r="E150" s="416" t="s">
        <v>564</v>
      </c>
      <c r="F150" s="427">
        <v>59</v>
      </c>
      <c r="G150" s="986">
        <f>SUMIFS(Backup!$N:$N, Backup!$D:$D, 'Civil S-curve'!$C150, Backup!$B:$B,'Civil S-curve'!$C139)</f>
        <v>9.5</v>
      </c>
      <c r="H150" s="425">
        <f t="shared" si="51"/>
        <v>49.5</v>
      </c>
      <c r="I150" s="427"/>
      <c r="J150" s="427"/>
      <c r="K150" s="427"/>
      <c r="L150" s="427"/>
      <c r="M150" s="427"/>
      <c r="N150" s="427"/>
      <c r="O150" s="427"/>
      <c r="P150" s="427">
        <v>5</v>
      </c>
      <c r="Q150" s="427">
        <v>5</v>
      </c>
      <c r="R150" s="427">
        <v>5</v>
      </c>
      <c r="S150" s="427">
        <v>5</v>
      </c>
      <c r="T150" s="427">
        <v>5</v>
      </c>
      <c r="U150" s="427">
        <v>5</v>
      </c>
      <c r="V150" s="427">
        <v>5</v>
      </c>
      <c r="W150" s="427">
        <v>5</v>
      </c>
      <c r="X150" s="428">
        <v>5</v>
      </c>
      <c r="Y150" s="427">
        <v>9</v>
      </c>
      <c r="Z150" s="427">
        <v>5</v>
      </c>
      <c r="AA150" s="427"/>
      <c r="AB150" s="427"/>
      <c r="AC150" s="427"/>
      <c r="AD150" s="427"/>
      <c r="AE150" s="427"/>
      <c r="AF150" s="427"/>
      <c r="AG150" s="427"/>
      <c r="AH150" s="427"/>
      <c r="AI150" s="429">
        <f t="shared" si="52"/>
        <v>59</v>
      </c>
      <c r="AJ150" s="435">
        <f>F150-AI150</f>
        <v>0</v>
      </c>
    </row>
    <row r="151" spans="2:39" collapsed="1">
      <c r="B151" s="411">
        <v>12</v>
      </c>
      <c r="C151" s="412" t="s">
        <v>2328</v>
      </c>
      <c r="D151" s="411">
        <f>Micro!D186</f>
        <v>0</v>
      </c>
      <c r="E151" s="411"/>
      <c r="F151" s="424">
        <v>491</v>
      </c>
      <c r="G151" s="987">
        <f>SUMIFS(Backup!$P:$P, Backup!$D:$D, 'Civil S-curve'!$C151)</f>
        <v>673</v>
      </c>
      <c r="H151" s="424">
        <f>F151-G151</f>
        <v>-182</v>
      </c>
      <c r="I151" s="424"/>
      <c r="J151" s="424"/>
      <c r="K151" s="424"/>
      <c r="L151" s="424"/>
      <c r="M151" s="424"/>
      <c r="N151" s="424"/>
      <c r="O151" s="424"/>
      <c r="P151" s="424"/>
      <c r="Q151" s="424"/>
      <c r="R151" s="424"/>
      <c r="S151" s="424"/>
      <c r="T151" s="424"/>
      <c r="U151" s="424"/>
      <c r="V151" s="424"/>
      <c r="W151" s="424"/>
      <c r="X151" s="424"/>
      <c r="Y151" s="424"/>
      <c r="Z151" s="424">
        <v>491</v>
      </c>
      <c r="AA151" s="424"/>
      <c r="AB151" s="424"/>
      <c r="AC151" s="424"/>
      <c r="AD151" s="424"/>
      <c r="AE151" s="424"/>
      <c r="AF151" s="424"/>
      <c r="AG151" s="424"/>
      <c r="AH151" s="424"/>
      <c r="AI151" s="435">
        <f t="shared" si="52"/>
        <v>491</v>
      </c>
      <c r="AJ151" s="435">
        <f t="shared" ref="AJ151" si="53">F151-AI151</f>
        <v>0</v>
      </c>
      <c r="AK151" s="256"/>
      <c r="AL151" s="435">
        <f t="shared" ref="AL151" si="54">SUM(I151:Q151)</f>
        <v>0</v>
      </c>
      <c r="AM151" s="256"/>
    </row>
    <row r="152" spans="2:39">
      <c r="B152" s="411">
        <v>13</v>
      </c>
      <c r="C152" s="412" t="s">
        <v>2329</v>
      </c>
      <c r="D152" s="411">
        <f>Micro!D187</f>
        <v>0</v>
      </c>
      <c r="E152" s="411"/>
      <c r="F152" s="424">
        <v>830</v>
      </c>
      <c r="G152" s="424">
        <f>SUMIFS(Backup!$P:$P, Backup!$D:$D, 'Civil S-curve'!$C152)</f>
        <v>595</v>
      </c>
      <c r="H152" s="424">
        <f t="shared" ref="H152:H155" si="55">F152-G152</f>
        <v>235</v>
      </c>
      <c r="I152" s="424"/>
      <c r="J152" s="424"/>
      <c r="K152" s="424"/>
      <c r="L152" s="424"/>
      <c r="M152" s="424"/>
      <c r="N152" s="424"/>
      <c r="O152" s="424"/>
      <c r="P152" s="424"/>
      <c r="Q152" s="424"/>
      <c r="R152" s="424"/>
      <c r="S152" s="424"/>
      <c r="T152" s="424"/>
      <c r="U152" s="424"/>
      <c r="V152" s="424"/>
      <c r="W152" s="424"/>
      <c r="X152" s="424"/>
      <c r="Y152" s="424"/>
      <c r="Z152" s="424">
        <v>830</v>
      </c>
      <c r="AA152" s="424"/>
      <c r="AB152" s="424"/>
      <c r="AC152" s="424"/>
      <c r="AD152" s="424"/>
      <c r="AE152" s="424"/>
      <c r="AF152" s="424"/>
      <c r="AG152" s="424"/>
      <c r="AH152" s="424"/>
      <c r="AI152" s="435">
        <f t="shared" ref="AI152:AI155" si="56">SUM(I152:AD152)</f>
        <v>830</v>
      </c>
      <c r="AJ152" s="435">
        <f t="shared" ref="AJ152:AJ155" si="57">F152-AI152</f>
        <v>0</v>
      </c>
    </row>
    <row r="153" spans="2:39">
      <c r="B153" s="411">
        <v>14</v>
      </c>
      <c r="C153" s="412" t="s">
        <v>2330</v>
      </c>
      <c r="D153" s="411">
        <f>Micro!D188</f>
        <v>0</v>
      </c>
      <c r="E153" s="411"/>
      <c r="F153" s="424">
        <v>471</v>
      </c>
      <c r="G153" s="424">
        <f>SUMIFS(Backup!$P:$P, Backup!$D:$D, 'Civil S-curve'!$C153)</f>
        <v>0</v>
      </c>
      <c r="H153" s="424">
        <f t="shared" si="55"/>
        <v>471</v>
      </c>
      <c r="I153" s="424"/>
      <c r="J153" s="424"/>
      <c r="K153" s="424"/>
      <c r="L153" s="424"/>
      <c r="M153" s="424"/>
      <c r="N153" s="424"/>
      <c r="O153" s="424"/>
      <c r="P153" s="424"/>
      <c r="Q153" s="424"/>
      <c r="R153" s="424"/>
      <c r="S153" s="424"/>
      <c r="T153" s="424"/>
      <c r="U153" s="424"/>
      <c r="V153" s="424"/>
      <c r="W153" s="424"/>
      <c r="X153" s="424"/>
      <c r="Y153" s="424"/>
      <c r="Z153" s="424"/>
      <c r="AA153" s="424">
        <v>471</v>
      </c>
      <c r="AB153" s="424"/>
      <c r="AC153" s="424"/>
      <c r="AD153" s="424"/>
      <c r="AE153" s="424"/>
      <c r="AF153" s="424"/>
      <c r="AG153" s="424"/>
      <c r="AH153" s="424"/>
      <c r="AI153" s="435">
        <f t="shared" si="56"/>
        <v>471</v>
      </c>
      <c r="AJ153" s="435">
        <f t="shared" si="57"/>
        <v>0</v>
      </c>
    </row>
    <row r="154" spans="2:39">
      <c r="B154" s="411">
        <v>15</v>
      </c>
      <c r="C154" s="412" t="s">
        <v>2331</v>
      </c>
      <c r="D154" s="411">
        <f>Micro!D189</f>
        <v>0</v>
      </c>
      <c r="E154" s="411"/>
      <c r="F154" s="424">
        <v>1141</v>
      </c>
      <c r="G154" s="424">
        <f>SUMIFS(Backup!$P:$P, Backup!$D:$D, 'Civil S-curve'!$C154)</f>
        <v>0</v>
      </c>
      <c r="H154" s="424">
        <f t="shared" si="55"/>
        <v>1141</v>
      </c>
      <c r="I154" s="424"/>
      <c r="J154" s="424"/>
      <c r="K154" s="424"/>
      <c r="L154" s="424"/>
      <c r="M154" s="424"/>
      <c r="N154" s="424"/>
      <c r="O154" s="424"/>
      <c r="P154" s="424"/>
      <c r="Q154" s="424"/>
      <c r="R154" s="424"/>
      <c r="S154" s="424"/>
      <c r="T154" s="424"/>
      <c r="U154" s="424"/>
      <c r="V154" s="424"/>
      <c r="W154" s="424"/>
      <c r="X154" s="424"/>
      <c r="Y154" s="424"/>
      <c r="Z154" s="424"/>
      <c r="AA154" s="424">
        <v>1141</v>
      </c>
      <c r="AB154" s="424"/>
      <c r="AC154" s="424"/>
      <c r="AD154" s="424"/>
      <c r="AE154" s="424"/>
      <c r="AF154" s="424"/>
      <c r="AG154" s="424"/>
      <c r="AH154" s="424"/>
      <c r="AI154" s="435">
        <f t="shared" si="56"/>
        <v>1141</v>
      </c>
      <c r="AJ154" s="435">
        <f t="shared" si="57"/>
        <v>0</v>
      </c>
    </row>
    <row r="155" spans="2:39">
      <c r="B155" s="411">
        <v>16</v>
      </c>
      <c r="C155" s="412" t="s">
        <v>2332</v>
      </c>
      <c r="D155" s="411">
        <f>Micro!D190</f>
        <v>0</v>
      </c>
      <c r="E155" s="411"/>
      <c r="F155" s="424">
        <v>650</v>
      </c>
      <c r="G155" s="424">
        <f>SUMIFS(Backup!$P:$P, Backup!$D:$D, 'Civil S-curve'!$C155)</f>
        <v>862</v>
      </c>
      <c r="H155" s="424">
        <f t="shared" si="55"/>
        <v>-212</v>
      </c>
      <c r="I155" s="424"/>
      <c r="J155" s="424"/>
      <c r="K155" s="424"/>
      <c r="L155" s="424"/>
      <c r="M155" s="424"/>
      <c r="N155" s="424"/>
      <c r="O155" s="424"/>
      <c r="P155" s="424"/>
      <c r="Q155" s="424"/>
      <c r="R155" s="424"/>
      <c r="S155" s="424"/>
      <c r="T155" s="424"/>
      <c r="U155" s="424"/>
      <c r="V155" s="424"/>
      <c r="W155" s="424"/>
      <c r="X155" s="424"/>
      <c r="Y155" s="424"/>
      <c r="Z155" s="424">
        <v>650</v>
      </c>
      <c r="AA155" s="424"/>
      <c r="AB155" s="424"/>
      <c r="AC155" s="424"/>
      <c r="AD155" s="424"/>
      <c r="AE155" s="424"/>
      <c r="AF155" s="424"/>
      <c r="AG155" s="424"/>
      <c r="AH155" s="424"/>
      <c r="AI155" s="435">
        <f t="shared" si="56"/>
        <v>650</v>
      </c>
      <c r="AJ155" s="435">
        <f t="shared" si="57"/>
        <v>0</v>
      </c>
    </row>
    <row r="156" spans="2:39">
      <c r="B156" s="421"/>
      <c r="C156" s="422" t="s">
        <v>879</v>
      </c>
      <c r="D156" s="423">
        <f>SUBTOTAL(9,D19:D155)</f>
        <v>546</v>
      </c>
      <c r="E156" s="549"/>
      <c r="F156" s="430">
        <f>F19+F31+F43+F55+F67+F79+F91+F103+F115+F127+F139+F151+F152+F153+F154+F155</f>
        <v>62550</v>
      </c>
      <c r="G156" s="430">
        <f t="shared" ref="G156:AD156" si="58">SUBTOTAL(9,G19:G155)</f>
        <v>54003.85</v>
      </c>
      <c r="H156" s="430">
        <f t="shared" si="58"/>
        <v>8441.15</v>
      </c>
      <c r="I156" s="430">
        <f t="shared" si="58"/>
        <v>325</v>
      </c>
      <c r="J156" s="430">
        <f t="shared" si="58"/>
        <v>605</v>
      </c>
      <c r="K156" s="430">
        <f t="shared" si="58"/>
        <v>950</v>
      </c>
      <c r="L156" s="430">
        <f t="shared" si="58"/>
        <v>1775</v>
      </c>
      <c r="M156" s="430">
        <f t="shared" si="58"/>
        <v>3120</v>
      </c>
      <c r="N156" s="430">
        <f t="shared" si="58"/>
        <v>4343</v>
      </c>
      <c r="O156" s="430">
        <f t="shared" si="58"/>
        <v>5521</v>
      </c>
      <c r="P156" s="430">
        <f t="shared" si="58"/>
        <v>6321</v>
      </c>
      <c r="Q156" s="430">
        <f t="shared" si="58"/>
        <v>6798</v>
      </c>
      <c r="R156" s="430">
        <f t="shared" si="58"/>
        <v>6557</v>
      </c>
      <c r="S156" s="430">
        <f t="shared" si="58"/>
        <v>5627</v>
      </c>
      <c r="T156" s="430">
        <f t="shared" si="58"/>
        <v>4984</v>
      </c>
      <c r="U156" s="430">
        <f t="shared" si="58"/>
        <v>4216</v>
      </c>
      <c r="V156" s="430">
        <f t="shared" si="58"/>
        <v>3163</v>
      </c>
      <c r="W156" s="430">
        <f t="shared" si="58"/>
        <v>2423</v>
      </c>
      <c r="X156" s="430">
        <f t="shared" si="58"/>
        <v>1312</v>
      </c>
      <c r="Y156" s="430">
        <f t="shared" si="58"/>
        <v>757</v>
      </c>
      <c r="Z156" s="430">
        <f t="shared" si="58"/>
        <v>2141</v>
      </c>
      <c r="AA156" s="430">
        <f t="shared" si="58"/>
        <v>1612</v>
      </c>
      <c r="AB156" s="430">
        <f t="shared" si="58"/>
        <v>0</v>
      </c>
      <c r="AC156" s="430">
        <f t="shared" si="58"/>
        <v>0</v>
      </c>
      <c r="AD156" s="430">
        <f t="shared" si="58"/>
        <v>0</v>
      </c>
      <c r="AE156" s="430">
        <f t="shared" ref="AE156:AH156" si="59">SUBTOTAL(9,AE19:AE155)</f>
        <v>0</v>
      </c>
      <c r="AF156" s="430">
        <f t="shared" si="59"/>
        <v>0</v>
      </c>
      <c r="AG156" s="430">
        <f t="shared" si="59"/>
        <v>0</v>
      </c>
      <c r="AH156" s="430">
        <f t="shared" si="59"/>
        <v>0</v>
      </c>
      <c r="AJ156" s="684">
        <f>SUM(I156:AD156)</f>
        <v>62550</v>
      </c>
    </row>
    <row r="157" spans="2:39">
      <c r="D157" s="431" t="s">
        <v>880</v>
      </c>
      <c r="E157" s="550"/>
      <c r="F157" s="200" t="s">
        <v>200</v>
      </c>
      <c r="G157" s="200">
        <v>600</v>
      </c>
      <c r="H157" s="429"/>
      <c r="I157" s="429"/>
      <c r="J157" s="429"/>
      <c r="K157" s="429"/>
      <c r="L157" s="429"/>
      <c r="M157" s="429"/>
      <c r="N157" s="429"/>
      <c r="O157" s="429"/>
      <c r="P157" s="429"/>
      <c r="Q157" s="429"/>
      <c r="R157" s="429"/>
      <c r="S157" s="429"/>
      <c r="T157" s="429"/>
      <c r="U157" s="429"/>
      <c r="V157" s="429"/>
      <c r="W157" s="429"/>
      <c r="X157" s="429"/>
      <c r="Y157" s="429"/>
      <c r="Z157" s="429"/>
      <c r="AA157" s="429"/>
      <c r="AB157" s="429"/>
      <c r="AC157" s="429"/>
      <c r="AD157" s="429"/>
      <c r="AE157" s="429"/>
      <c r="AF157" s="429"/>
      <c r="AG157" s="429"/>
      <c r="AH157" s="429"/>
    </row>
    <row r="158" spans="2:39">
      <c r="D158" s="190"/>
      <c r="E158" s="551"/>
      <c r="F158" s="200" t="s">
        <v>47</v>
      </c>
      <c r="G158" s="200">
        <f>G156+G157</f>
        <v>54603.85</v>
      </c>
      <c r="H158" s="429"/>
      <c r="I158" s="429"/>
      <c r="J158" s="429"/>
      <c r="K158" s="429"/>
      <c r="L158" s="429"/>
      <c r="M158" s="429"/>
      <c r="N158" s="429"/>
      <c r="O158" s="429"/>
      <c r="P158" s="429"/>
      <c r="Q158" s="429"/>
      <c r="R158" s="429"/>
      <c r="S158" s="429"/>
      <c r="T158" s="429"/>
      <c r="U158" s="429"/>
      <c r="V158" s="429"/>
      <c r="W158" s="429"/>
      <c r="X158" s="429"/>
      <c r="Y158" s="429"/>
      <c r="Z158" s="429"/>
      <c r="AA158" s="429"/>
      <c r="AB158" s="429"/>
      <c r="AC158" s="429"/>
      <c r="AD158" s="429"/>
      <c r="AE158" s="429"/>
      <c r="AF158" s="429"/>
      <c r="AG158" s="429"/>
      <c r="AH158" s="429"/>
    </row>
    <row r="161" spans="1:40">
      <c r="C161" s="432" t="s">
        <v>847</v>
      </c>
      <c r="G161" s="419">
        <v>44828</v>
      </c>
      <c r="I161" s="256" t="s">
        <v>1467</v>
      </c>
    </row>
    <row r="162" spans="1:40" s="408" customFormat="1" ht="43.5">
      <c r="B162" s="552" t="s">
        <v>805</v>
      </c>
      <c r="C162" s="552" t="s">
        <v>0</v>
      </c>
      <c r="D162" s="552" t="s">
        <v>855</v>
      </c>
      <c r="E162" s="552" t="s">
        <v>830</v>
      </c>
      <c r="F162" s="552" t="s">
        <v>1020</v>
      </c>
      <c r="G162" s="552" t="s">
        <v>1021</v>
      </c>
      <c r="H162" s="552" t="s">
        <v>513</v>
      </c>
      <c r="I162" s="530">
        <v>44621</v>
      </c>
      <c r="J162" s="530">
        <v>44652</v>
      </c>
      <c r="K162" s="530">
        <v>44682</v>
      </c>
      <c r="L162" s="530">
        <v>44713</v>
      </c>
      <c r="M162" s="530">
        <v>44743</v>
      </c>
      <c r="N162" s="530">
        <v>44774</v>
      </c>
      <c r="O162" s="530">
        <v>44805</v>
      </c>
      <c r="P162" s="530">
        <v>44835</v>
      </c>
      <c r="Q162" s="530">
        <v>44866</v>
      </c>
      <c r="R162" s="530">
        <v>44896</v>
      </c>
      <c r="S162" s="530">
        <v>44927</v>
      </c>
      <c r="T162" s="530">
        <v>44958</v>
      </c>
      <c r="U162" s="530">
        <v>44986</v>
      </c>
      <c r="V162" s="530">
        <v>45017</v>
      </c>
      <c r="W162" s="530">
        <v>45047</v>
      </c>
      <c r="X162" s="530">
        <v>45078</v>
      </c>
      <c r="Y162" s="530">
        <v>45108</v>
      </c>
      <c r="Z162" s="530">
        <v>45139</v>
      </c>
      <c r="AA162" s="530">
        <v>45170</v>
      </c>
      <c r="AB162" s="530">
        <v>45200</v>
      </c>
      <c r="AC162" s="530">
        <v>45231</v>
      </c>
      <c r="AD162" s="530">
        <v>45261</v>
      </c>
      <c r="AE162" s="530">
        <v>45292</v>
      </c>
      <c r="AF162" s="530">
        <v>45323</v>
      </c>
      <c r="AG162" s="530">
        <v>45352</v>
      </c>
      <c r="AH162" s="530">
        <v>45383</v>
      </c>
      <c r="AI162" s="436"/>
      <c r="AJ162" s="436">
        <f>SUM(AJ163:AJ293)</f>
        <v>-84.699999999999818</v>
      </c>
      <c r="AM162" s="854"/>
      <c r="AN162" s="854"/>
    </row>
    <row r="163" spans="1:40" s="256" customFormat="1">
      <c r="A163" s="418">
        <f>D163/$D$156</f>
        <v>7.3260073260073263E-2</v>
      </c>
      <c r="B163" s="411">
        <v>1</v>
      </c>
      <c r="C163" s="412" t="s">
        <v>12</v>
      </c>
      <c r="D163" s="411">
        <f t="shared" ref="D163:D194" si="60">D19</f>
        <v>40</v>
      </c>
      <c r="E163" s="411"/>
      <c r="F163" s="424">
        <f t="shared" ref="F163:H182" si="61">F19</f>
        <v>3903</v>
      </c>
      <c r="G163" s="424">
        <f t="shared" si="61"/>
        <v>3983.5</v>
      </c>
      <c r="H163" s="424">
        <f t="shared" si="61"/>
        <v>-90.5</v>
      </c>
      <c r="I163" s="424">
        <f>SUBTOTAL(9,I164:I174)</f>
        <v>21</v>
      </c>
      <c r="J163" s="424">
        <f t="shared" ref="J163:AI163" si="62">SUBTOTAL(9,J164:J174)</f>
        <v>264</v>
      </c>
      <c r="K163" s="424">
        <f t="shared" si="62"/>
        <v>24</v>
      </c>
      <c r="L163" s="424">
        <f t="shared" si="62"/>
        <v>0</v>
      </c>
      <c r="M163" s="424">
        <f t="shared" si="62"/>
        <v>92</v>
      </c>
      <c r="N163" s="424">
        <f t="shared" si="62"/>
        <v>29.7</v>
      </c>
      <c r="O163" s="424">
        <f t="shared" si="62"/>
        <v>114</v>
      </c>
      <c r="P163" s="424">
        <f t="shared" si="62"/>
        <v>216</v>
      </c>
      <c r="Q163" s="424">
        <f t="shared" si="62"/>
        <v>161</v>
      </c>
      <c r="R163" s="424">
        <f t="shared" si="62"/>
        <v>14.5</v>
      </c>
      <c r="S163" s="424">
        <f t="shared" si="62"/>
        <v>140</v>
      </c>
      <c r="T163" s="424">
        <f t="shared" si="62"/>
        <v>502.5</v>
      </c>
      <c r="U163" s="424">
        <f t="shared" si="62"/>
        <v>717</v>
      </c>
      <c r="V163" s="424">
        <f t="shared" si="62"/>
        <v>427.5</v>
      </c>
      <c r="W163" s="424">
        <f t="shared" si="62"/>
        <v>369.5</v>
      </c>
      <c r="X163" s="424">
        <f t="shared" si="62"/>
        <v>564.5</v>
      </c>
      <c r="Y163" s="424">
        <f t="shared" si="62"/>
        <v>0</v>
      </c>
      <c r="Z163" s="424">
        <f t="shared" si="62"/>
        <v>4.5</v>
      </c>
      <c r="AA163" s="424">
        <f t="shared" si="62"/>
        <v>195</v>
      </c>
      <c r="AB163" s="424">
        <f t="shared" si="62"/>
        <v>125</v>
      </c>
      <c r="AC163" s="424">
        <f t="shared" si="62"/>
        <v>0</v>
      </c>
      <c r="AD163" s="424">
        <f t="shared" si="62"/>
        <v>2.5</v>
      </c>
      <c r="AE163" s="424">
        <f t="shared" ref="AE163:AH163" si="63">SUBTOTAL(9,AE164:AE174)</f>
        <v>0</v>
      </c>
      <c r="AF163" s="424">
        <f t="shared" si="63"/>
        <v>0</v>
      </c>
      <c r="AG163" s="424">
        <f t="shared" si="63"/>
        <v>0</v>
      </c>
      <c r="AH163" s="424">
        <f t="shared" si="63"/>
        <v>0</v>
      </c>
      <c r="AI163" s="424">
        <f t="shared" si="62"/>
        <v>3984.2</v>
      </c>
      <c r="AJ163" s="435">
        <f>G163-AI163</f>
        <v>-0.6999999999998181</v>
      </c>
      <c r="AK163" s="418">
        <f>AI163/F163</f>
        <v>1.0208045093517806</v>
      </c>
      <c r="AL163" s="435"/>
      <c r="AM163" s="429">
        <f>SUM(I163:Y163)</f>
        <v>3657.2</v>
      </c>
      <c r="AN163" s="429"/>
    </row>
    <row r="164" spans="1:40" hidden="1" outlineLevel="1">
      <c r="B164" s="413" t="s">
        <v>860</v>
      </c>
      <c r="C164" s="414" t="s">
        <v>200</v>
      </c>
      <c r="D164" s="413">
        <f t="shared" si="60"/>
        <v>0</v>
      </c>
      <c r="E164" s="413" t="s">
        <v>564</v>
      </c>
      <c r="F164" s="425">
        <f t="shared" si="61"/>
        <v>119</v>
      </c>
      <c r="G164" s="425">
        <f t="shared" si="61"/>
        <v>129</v>
      </c>
      <c r="H164" s="425">
        <f t="shared" si="61"/>
        <v>-10</v>
      </c>
      <c r="I164" s="425">
        <f>IFERROR(SUMIFS(Backup!$P:$P, Backup!$D:$D, 'Civil S-curve'!$C164, Backup!$O:$O, 'Civil S-curve'!I$162, Backup!$B:$B, 'Civil S-curve'!$C$163), "-")</f>
        <v>21</v>
      </c>
      <c r="J164" s="425">
        <f>IFERROR(SUMIFS(Backup!$P:$P, Backup!$D:$D, 'Civil S-curve'!$C164, Backup!$O:$O, 'Civil S-curve'!J$162, Backup!$B:$B, 'Civil S-curve'!$C$163), "-")</f>
        <v>8</v>
      </c>
      <c r="K164" s="425">
        <f>IFERROR(SUMIFS(Backup!$P:$P, Backup!$D:$D, 'Civil S-curve'!$C164, Backup!$O:$O, 'Civil S-curve'!K$162, Backup!$B:$B, 'Civil S-curve'!$C$163), "-")</f>
        <v>0</v>
      </c>
      <c r="L164" s="425">
        <f>IFERROR(SUMIFS(Backup!$P:$P, Backup!$D:$D, 'Civil S-curve'!$C164, Backup!$O:$O, 'Civil S-curve'!L$162, Backup!$B:$B, 'Civil S-curve'!$C$163), "-")</f>
        <v>0</v>
      </c>
      <c r="M164" s="425">
        <f>IFERROR(SUMIFS(Backup!$P:$P, Backup!$D:$D, 'Civil S-curve'!$C164, Backup!$O:$O, 'Civil S-curve'!M$162, Backup!$B:$B, 'Civil S-curve'!$C$163), "-")</f>
        <v>0</v>
      </c>
      <c r="N164" s="425">
        <f>IFERROR(SUMIFS(Backup!$P:$P, Backup!$D:$D, 'Civil S-curve'!$C164, Backup!$O:$O, 'Civil S-curve'!N$162, Backup!$B:$B, 'Civil S-curve'!$C$163), "-")</f>
        <v>0</v>
      </c>
      <c r="O164" s="425">
        <f>IFERROR(SUMIFS(Backup!$P:$P, Backup!$D:$D, 'Civil S-curve'!$C164, Backup!$O:$O, 'Civil S-curve'!O$162, Backup!$B:$B, 'Civil S-curve'!$C$163), "-")</f>
        <v>34</v>
      </c>
      <c r="P164" s="425">
        <f>IFERROR(SUMIFS(Backup!$P:$P, Backup!$D:$D, 'Civil S-curve'!$C164, Backup!$O:$O, 'Civil S-curve'!P$162, Backup!$B:$B, 'Civil S-curve'!$C$163), "-")</f>
        <v>0</v>
      </c>
      <c r="Q164" s="425">
        <f>IFERROR(SUMIFS(Backup!$P:$P, Backup!$D:$D, 'Civil S-curve'!$C164, Backup!$O:$O, 'Civil S-curve'!Q$162, Backup!$B:$B, 'Civil S-curve'!$C$163), "-")</f>
        <v>0</v>
      </c>
      <c r="R164" s="425">
        <f>IFERROR(SUMIFS(Backup!$P:$P, Backup!$D:$D, 'Civil S-curve'!$C164, Backup!$O:$O, 'Civil S-curve'!R$162, Backup!$B:$B, 'Civil S-curve'!$C$163), "-")</f>
        <v>0</v>
      </c>
      <c r="S164" s="425">
        <f>IFERROR(SUMIFS(Backup!$P:$P, Backup!$D:$D, 'Civil S-curve'!$C164, Backup!$O:$O, 'Civil S-curve'!S$162, Backup!$B:$B, 'Civil S-curve'!$C$163), "-")</f>
        <v>16</v>
      </c>
      <c r="T164" s="425">
        <f>IFERROR(SUMIFS(Backup!$P:$P, Backup!$D:$D, 'Civil S-curve'!$C164, Backup!$O:$O, 'Civil S-curve'!T$162, Backup!$B:$B, 'Civil S-curve'!$C$163), "-")</f>
        <v>18</v>
      </c>
      <c r="U164" s="425">
        <f>IFERROR(SUMIFS(Backup!$P:$P, Backup!$D:$D, 'Civil S-curve'!$C164, Backup!$O:$O, 'Civil S-curve'!U$162, Backup!$B:$B, 'Civil S-curve'!$C$163), "-")</f>
        <v>6</v>
      </c>
      <c r="V164" s="425">
        <f>IFERROR(SUMIFS(Backup!$P:$P, Backup!$D:$D, 'Civil S-curve'!$C164, Backup!$O:$O, 'Civil S-curve'!V$162, Backup!$B:$B, 'Civil S-curve'!$C$163), "-")</f>
        <v>0</v>
      </c>
      <c r="W164" s="425">
        <f>IFERROR(SUMIFS(Backup!$P:$P, Backup!$D:$D, 'Civil S-curve'!$C164, Backup!$O:$O, 'Civil S-curve'!W$162, Backup!$B:$B, 'Civil S-curve'!$C$163), "-")</f>
        <v>0</v>
      </c>
      <c r="X164" s="425">
        <f>IFERROR(SUMIFS(Backup!$P:$P, Backup!$D:$D, 'Civil S-curve'!$C164, Backup!$O:$O, 'Civil S-curve'!X$162, Backup!$B:$B, 'Civil S-curve'!$C$163), "-")</f>
        <v>0</v>
      </c>
      <c r="Y164" s="425">
        <f>IFERROR(SUMIFS(Backup!$P:$P, Backup!$D:$D, 'Civil S-curve'!$C164, Backup!$O:$O, 'Civil S-curve'!Y$162, Backup!$B:$B, 'Civil S-curve'!$C$163), "-")</f>
        <v>0</v>
      </c>
      <c r="Z164" s="425">
        <f>IFERROR(SUMIFS(Backup!$P:$P, Backup!$D:$D, 'Civil S-curve'!$C164, Backup!$O:$O, 'Civil S-curve'!Z$162, Backup!$B:$B, 'Civil S-curve'!$C$163), "-")</f>
        <v>0</v>
      </c>
      <c r="AA164" s="425">
        <f>IFERROR(SUMIFS(Backup!$P:$P, Backup!$D:$D, 'Civil S-curve'!$C164, Backup!$O:$O, 'Civil S-curve'!AA$162, Backup!$B:$B, 'Civil S-curve'!$C$163), "-")</f>
        <v>26</v>
      </c>
      <c r="AB164" s="425">
        <f>IFERROR(SUMIFS(Backup!$P:$P, Backup!$D:$D, 'Civil S-curve'!$C164, Backup!$O:$O, 'Civil S-curve'!AB$162, Backup!$B:$B, 'Civil S-curve'!$C$163), "-")</f>
        <v>0</v>
      </c>
      <c r="AC164" s="425">
        <f>IFERROR(SUMIFS(Backup!$P:$P, Backup!$D:$D, 'Civil S-curve'!$C164, Backup!$O:$O, 'Civil S-curve'!AC$162, Backup!$B:$B, 'Civil S-curve'!$C$163), "-")</f>
        <v>0</v>
      </c>
      <c r="AD164" s="425">
        <f>IFERROR(SUMIFS(Backup!$P:$P, Backup!$D:$D, 'Civil S-curve'!$C164, Backup!$O:$O, 'Civil S-curve'!AD$162, Backup!$B:$B, 'Civil S-curve'!$C$163), "-")</f>
        <v>0</v>
      </c>
      <c r="AE164" s="425">
        <f>IFERROR(SUMIFS(Backup!$P:$P, Backup!$D:$D, 'Civil S-curve'!$C164, Backup!$O:$O, 'Civil S-curve'!AE$162, Backup!$B:$B, 'Civil S-curve'!$C$163), "-")</f>
        <v>0</v>
      </c>
      <c r="AF164" s="425">
        <f>IFERROR(SUMIFS(Backup!$P:$P, Backup!$D:$D, 'Civil S-curve'!$C164, Backup!$O:$O, 'Civil S-curve'!AF$162, Backup!$B:$B, 'Civil S-curve'!$C$163), "-")</f>
        <v>0</v>
      </c>
      <c r="AG164" s="425">
        <f>IFERROR(SUMIFS(Backup!$P:$P, Backup!$D:$D, 'Civil S-curve'!$C164, Backup!$O:$O, 'Civil S-curve'!AG$162, Backup!$B:$B, 'Civil S-curve'!$C$163), "-")</f>
        <v>0</v>
      </c>
      <c r="AH164" s="425">
        <f>IFERROR(SUMIFS(Backup!$P:$P, Backup!$D:$D, 'Civil S-curve'!$C164, Backup!$O:$O, 'Civil S-curve'!AH$162, Backup!$B:$B, 'Civil S-curve'!$C$163), "-")</f>
        <v>0</v>
      </c>
      <c r="AI164" s="429">
        <f t="shared" ref="AI164:AI226" si="64">SUM(I164:AD164)</f>
        <v>129</v>
      </c>
      <c r="AJ164" s="256"/>
      <c r="AK164" s="418">
        <f t="shared" ref="AK164:AK227" si="65">AI164/F164</f>
        <v>1.0840336134453781</v>
      </c>
    </row>
    <row r="165" spans="1:40" hidden="1" outlineLevel="1">
      <c r="B165" s="413" t="s">
        <v>861</v>
      </c>
      <c r="C165" s="414" t="s">
        <v>228</v>
      </c>
      <c r="D165" s="413">
        <f t="shared" si="60"/>
        <v>0</v>
      </c>
      <c r="E165" s="413" t="s">
        <v>564</v>
      </c>
      <c r="F165" s="425">
        <f t="shared" si="61"/>
        <v>770</v>
      </c>
      <c r="G165" s="425">
        <f t="shared" si="61"/>
        <v>800</v>
      </c>
      <c r="H165" s="425">
        <f t="shared" si="61"/>
        <v>-30</v>
      </c>
      <c r="I165" s="425">
        <f>IFERROR(SUMIFS(Backup!$P:$P, Backup!$D:$D, 'Civil S-curve'!$C165, Backup!$O:$O, 'Civil S-curve'!I$162, Backup!$B:$B, 'Civil S-curve'!$C$163), "-")</f>
        <v>0</v>
      </c>
      <c r="J165" s="425">
        <f>IFERROR(SUMIFS(Backup!$P:$P, Backup!$D:$D, 'Civil S-curve'!$C165, Backup!$O:$O, 'Civil S-curve'!J$162, Backup!$B:$B, 'Civil S-curve'!$C$163), "-")</f>
        <v>160</v>
      </c>
      <c r="K165" s="425">
        <f>IFERROR(SUMIFS(Backup!$P:$P, Backup!$D:$D, 'Civil S-curve'!$C165, Backup!$O:$O, 'Civil S-curve'!K$162, Backup!$B:$B, 'Civil S-curve'!$C$163), "-")</f>
        <v>0</v>
      </c>
      <c r="L165" s="425">
        <f>IFERROR(SUMIFS(Backup!$P:$P, Backup!$D:$D, 'Civil S-curve'!$C165, Backup!$O:$O, 'Civil S-curve'!L$162, Backup!$B:$B, 'Civil S-curve'!$C$163), "-")</f>
        <v>0</v>
      </c>
      <c r="M165" s="425">
        <f>IFERROR(SUMIFS(Backup!$P:$P, Backup!$D:$D, 'Civil S-curve'!$C165, Backup!$O:$O, 'Civil S-curve'!M$162, Backup!$B:$B, 'Civil S-curve'!$C$163), "-")</f>
        <v>0</v>
      </c>
      <c r="N165" s="425">
        <f>IFERROR(SUMIFS(Backup!$P:$P, Backup!$D:$D, 'Civil S-curve'!$C165, Backup!$O:$O, 'Civil S-curve'!N$162, Backup!$B:$B, 'Civil S-curve'!$C$163), "-")</f>
        <v>0</v>
      </c>
      <c r="O165" s="425">
        <f>IFERROR(SUMIFS(Backup!$P:$P, Backup!$D:$D, 'Civil S-curve'!$C165, Backup!$O:$O, 'Civil S-curve'!O$162, Backup!$B:$B, 'Civil S-curve'!$C$163), "-")</f>
        <v>40</v>
      </c>
      <c r="P165" s="425">
        <f>IFERROR(SUMIFS(Backup!$P:$P, Backup!$D:$D, 'Civil S-curve'!$C165, Backup!$O:$O, 'Civil S-curve'!P$162, Backup!$B:$B, 'Civil S-curve'!$C$163), "-")</f>
        <v>120</v>
      </c>
      <c r="Q165" s="425">
        <f>IFERROR(SUMIFS(Backup!$P:$P, Backup!$D:$D, 'Civil S-curve'!$C165, Backup!$O:$O, 'Civil S-curve'!Q$162, Backup!$B:$B, 'Civil S-curve'!$C$163), "-")</f>
        <v>0</v>
      </c>
      <c r="R165" s="425">
        <f>IFERROR(SUMIFS(Backup!$P:$P, Backup!$D:$D, 'Civil S-curve'!$C165, Backup!$O:$O, 'Civil S-curve'!R$162, Backup!$B:$B, 'Civil S-curve'!$C$163), "-")</f>
        <v>0</v>
      </c>
      <c r="S165" s="425">
        <f>IFERROR(SUMIFS(Backup!$P:$P, Backup!$D:$D, 'Civil S-curve'!$C165, Backup!$O:$O, 'Civil S-curve'!S$162, Backup!$B:$B, 'Civil S-curve'!$C$163), "-")</f>
        <v>80</v>
      </c>
      <c r="T165" s="425">
        <f>IFERROR(SUMIFS(Backup!$P:$P, Backup!$D:$D, 'Civil S-curve'!$C165, Backup!$O:$O, 'Civil S-curve'!T$162, Backup!$B:$B, 'Civil S-curve'!$C$163), "-")</f>
        <v>0</v>
      </c>
      <c r="U165" s="425">
        <f>IFERROR(SUMIFS(Backup!$P:$P, Backup!$D:$D, 'Civil S-curve'!$C165, Backup!$O:$O, 'Civil S-curve'!U$162, Backup!$B:$B, 'Civil S-curve'!$C$163), "-")</f>
        <v>100</v>
      </c>
      <c r="V165" s="425">
        <f>IFERROR(SUMIFS(Backup!$P:$P, Backup!$D:$D, 'Civil S-curve'!$C165, Backup!$O:$O, 'Civil S-curve'!V$162, Backup!$B:$B, 'Civil S-curve'!$C$163), "-")</f>
        <v>180</v>
      </c>
      <c r="W165" s="425">
        <f>IFERROR(SUMIFS(Backup!$P:$P, Backup!$D:$D, 'Civil S-curve'!$C165, Backup!$O:$O, 'Civil S-curve'!W$162, Backup!$B:$B, 'Civil S-curve'!$C$163), "-")</f>
        <v>0</v>
      </c>
      <c r="X165" s="425">
        <f>IFERROR(SUMIFS(Backup!$P:$P, Backup!$D:$D, 'Civil S-curve'!$C165, Backup!$O:$O, 'Civil S-curve'!X$162, Backup!$B:$B, 'Civil S-curve'!$C$163), "-")</f>
        <v>0</v>
      </c>
      <c r="Y165" s="425">
        <f>IFERROR(SUMIFS(Backup!$P:$P, Backup!$D:$D, 'Civil S-curve'!$C165, Backup!$O:$O, 'Civil S-curve'!Y$162, Backup!$B:$B, 'Civil S-curve'!$C$163), "-")</f>
        <v>0</v>
      </c>
      <c r="Z165" s="425">
        <f>IFERROR(SUMIFS(Backup!$P:$P, Backup!$D:$D, 'Civil S-curve'!$C165, Backup!$O:$O, 'Civil S-curve'!Z$162, Backup!$B:$B, 'Civil S-curve'!$C$163), "-")</f>
        <v>0</v>
      </c>
      <c r="AA165" s="425">
        <f>IFERROR(SUMIFS(Backup!$P:$P, Backup!$D:$D, 'Civil S-curve'!$C165, Backup!$O:$O, 'Civil S-curve'!AA$162, Backup!$B:$B, 'Civil S-curve'!$C$163), "-")</f>
        <v>120</v>
      </c>
      <c r="AB165" s="425">
        <f>IFERROR(SUMIFS(Backup!$P:$P, Backup!$D:$D, 'Civil S-curve'!$C165, Backup!$O:$O, 'Civil S-curve'!AB$162, Backup!$B:$B, 'Civil S-curve'!$C$163), "-")</f>
        <v>0</v>
      </c>
      <c r="AC165" s="425">
        <f>IFERROR(SUMIFS(Backup!$P:$P, Backup!$D:$D, 'Civil S-curve'!$C165, Backup!$O:$O, 'Civil S-curve'!AC$162, Backup!$B:$B, 'Civil S-curve'!$C$163), "-")</f>
        <v>0</v>
      </c>
      <c r="AD165" s="425">
        <f>IFERROR(SUMIFS(Backup!$P:$P, Backup!$D:$D, 'Civil S-curve'!$C165, Backup!$O:$O, 'Civil S-curve'!AD$162, Backup!$B:$B, 'Civil S-curve'!$C$163), "-")</f>
        <v>0</v>
      </c>
      <c r="AE165" s="425">
        <f>IFERROR(SUMIFS(Backup!$P:$P, Backup!$D:$D, 'Civil S-curve'!$C165, Backup!$O:$O, 'Civil S-curve'!AE$162, Backup!$B:$B, 'Civil S-curve'!$C$163), "-")</f>
        <v>0</v>
      </c>
      <c r="AF165" s="425">
        <f>IFERROR(SUMIFS(Backup!$P:$P, Backup!$D:$D, 'Civil S-curve'!$C165, Backup!$O:$O, 'Civil S-curve'!AF$162, Backup!$B:$B, 'Civil S-curve'!$C$163), "-")</f>
        <v>0</v>
      </c>
      <c r="AG165" s="425">
        <f>IFERROR(SUMIFS(Backup!$P:$P, Backup!$D:$D, 'Civil S-curve'!$C165, Backup!$O:$O, 'Civil S-curve'!AG$162, Backup!$B:$B, 'Civil S-curve'!$C$163), "-")</f>
        <v>0</v>
      </c>
      <c r="AH165" s="425">
        <f>IFERROR(SUMIFS(Backup!$P:$P, Backup!$D:$D, 'Civil S-curve'!$C165, Backup!$O:$O, 'Civil S-curve'!AH$162, Backup!$B:$B, 'Civil S-curve'!$C$163), "-")</f>
        <v>0</v>
      </c>
      <c r="AI165" s="429">
        <f t="shared" si="64"/>
        <v>800</v>
      </c>
      <c r="AJ165" s="256"/>
      <c r="AK165" s="418">
        <f t="shared" si="65"/>
        <v>1.0389610389610389</v>
      </c>
    </row>
    <row r="166" spans="1:40" hidden="1" outlineLevel="1">
      <c r="B166" s="413" t="s">
        <v>862</v>
      </c>
      <c r="C166" s="414" t="s">
        <v>354</v>
      </c>
      <c r="D166" s="413">
        <f t="shared" si="60"/>
        <v>0</v>
      </c>
      <c r="E166" s="413" t="s">
        <v>564</v>
      </c>
      <c r="F166" s="425">
        <f t="shared" si="61"/>
        <v>189</v>
      </c>
      <c r="G166" s="425">
        <f t="shared" si="61"/>
        <v>190</v>
      </c>
      <c r="H166" s="425">
        <f t="shared" si="61"/>
        <v>-1</v>
      </c>
      <c r="I166" s="425">
        <f>IFERROR(SUMIFS(Backup!$P:$P, Backup!$D:$D, 'Civil S-curve'!$C166, Backup!$O:$O, 'Civil S-curve'!I$162, Backup!$B:$B, 'Civil S-curve'!$C$163), "-")</f>
        <v>0</v>
      </c>
      <c r="J166" s="425">
        <f>IFERROR(SUMIFS(Backup!$P:$P, Backup!$D:$D, 'Civil S-curve'!$C166, Backup!$O:$O, 'Civil S-curve'!J$162, Backup!$B:$B, 'Civil S-curve'!$C$163), "-")</f>
        <v>48</v>
      </c>
      <c r="K166" s="425">
        <f>IFERROR(SUMIFS(Backup!$P:$P, Backup!$D:$D, 'Civil S-curve'!$C166, Backup!$O:$O, 'Civil S-curve'!K$162, Backup!$B:$B, 'Civil S-curve'!$C$163), "-")</f>
        <v>0</v>
      </c>
      <c r="L166" s="425">
        <f>IFERROR(SUMIFS(Backup!$P:$P, Backup!$D:$D, 'Civil S-curve'!$C166, Backup!$O:$O, 'Civil S-curve'!L$162, Backup!$B:$B, 'Civil S-curve'!$C$163), "-")</f>
        <v>0</v>
      </c>
      <c r="M166" s="425">
        <f>IFERROR(SUMIFS(Backup!$P:$P, Backup!$D:$D, 'Civil S-curve'!$C166, Backup!$O:$O, 'Civil S-curve'!M$162, Backup!$B:$B, 'Civil S-curve'!$C$163), "-")</f>
        <v>0</v>
      </c>
      <c r="N166" s="425">
        <f>IFERROR(SUMIFS(Backup!$P:$P, Backup!$D:$D, 'Civil S-curve'!$C166, Backup!$O:$O, 'Civil S-curve'!N$162, Backup!$B:$B, 'Civil S-curve'!$C$163), "-")</f>
        <v>0</v>
      </c>
      <c r="O166" s="425">
        <f>IFERROR(SUMIFS(Backup!$P:$P, Backup!$D:$D, 'Civil S-curve'!$C166, Backup!$O:$O, 'Civil S-curve'!O$162, Backup!$B:$B, 'Civil S-curve'!$C$163), "-")</f>
        <v>12</v>
      </c>
      <c r="P166" s="425">
        <f>IFERROR(SUMIFS(Backup!$P:$P, Backup!$D:$D, 'Civil S-curve'!$C166, Backup!$O:$O, 'Civil S-curve'!P$162, Backup!$B:$B, 'Civil S-curve'!$C$163), "-")</f>
        <v>25</v>
      </c>
      <c r="Q166" s="425">
        <f>IFERROR(SUMIFS(Backup!$P:$P, Backup!$D:$D, 'Civil S-curve'!$C166, Backup!$O:$O, 'Civil S-curve'!Q$162, Backup!$B:$B, 'Civil S-curve'!$C$163), "-")</f>
        <v>0</v>
      </c>
      <c r="R166" s="425">
        <f>IFERROR(SUMIFS(Backup!$P:$P, Backup!$D:$D, 'Civil S-curve'!$C166, Backup!$O:$O, 'Civil S-curve'!R$162, Backup!$B:$B, 'Civil S-curve'!$C$163), "-")</f>
        <v>0</v>
      </c>
      <c r="S166" s="425">
        <f>IFERROR(SUMIFS(Backup!$P:$P, Backup!$D:$D, 'Civil S-curve'!$C166, Backup!$O:$O, 'Civil S-curve'!S$162, Backup!$B:$B, 'Civil S-curve'!$C$163), "-")</f>
        <v>20</v>
      </c>
      <c r="T166" s="425">
        <f>IFERROR(SUMIFS(Backup!$P:$P, Backup!$D:$D, 'Civil S-curve'!$C166, Backup!$O:$O, 'Civil S-curve'!T$162, Backup!$B:$B, 'Civil S-curve'!$C$163), "-")</f>
        <v>0</v>
      </c>
      <c r="U166" s="425">
        <f>IFERROR(SUMIFS(Backup!$P:$P, Backup!$D:$D, 'Civil S-curve'!$C166, Backup!$O:$O, 'Civil S-curve'!U$162, Backup!$B:$B, 'Civil S-curve'!$C$163), "-")</f>
        <v>25</v>
      </c>
      <c r="V166" s="425">
        <f>IFERROR(SUMIFS(Backup!$P:$P, Backup!$D:$D, 'Civil S-curve'!$C166, Backup!$O:$O, 'Civil S-curve'!V$162, Backup!$B:$B, 'Civil S-curve'!$C$163), "-")</f>
        <v>35</v>
      </c>
      <c r="W166" s="425">
        <f>IFERROR(SUMIFS(Backup!$P:$P, Backup!$D:$D, 'Civil S-curve'!$C166, Backup!$O:$O, 'Civil S-curve'!W$162, Backup!$B:$B, 'Civil S-curve'!$C$163), "-")</f>
        <v>0</v>
      </c>
      <c r="X166" s="425">
        <f>IFERROR(SUMIFS(Backup!$P:$P, Backup!$D:$D, 'Civil S-curve'!$C166, Backup!$O:$O, 'Civil S-curve'!X$162, Backup!$B:$B, 'Civil S-curve'!$C$163), "-")</f>
        <v>0</v>
      </c>
      <c r="Y166" s="425">
        <f>IFERROR(SUMIFS(Backup!$P:$P, Backup!$D:$D, 'Civil S-curve'!$C166, Backup!$O:$O, 'Civil S-curve'!Y$162, Backup!$B:$B, 'Civil S-curve'!$C$163), "-")</f>
        <v>0</v>
      </c>
      <c r="Z166" s="425">
        <f>IFERROR(SUMIFS(Backup!$P:$P, Backup!$D:$D, 'Civil S-curve'!$C166, Backup!$O:$O, 'Civil S-curve'!Z$162, Backup!$B:$B, 'Civil S-curve'!$C$163), "-")</f>
        <v>0</v>
      </c>
      <c r="AA166" s="425">
        <f>IFERROR(SUMIFS(Backup!$P:$P, Backup!$D:$D, 'Civil S-curve'!$C166, Backup!$O:$O, 'Civil S-curve'!AA$162, Backup!$B:$B, 'Civil S-curve'!$C$163), "-")</f>
        <v>25</v>
      </c>
      <c r="AB166" s="425">
        <f>IFERROR(SUMIFS(Backup!$P:$P, Backup!$D:$D, 'Civil S-curve'!$C166, Backup!$O:$O, 'Civil S-curve'!AB$162, Backup!$B:$B, 'Civil S-curve'!$C$163), "-")</f>
        <v>0</v>
      </c>
      <c r="AC166" s="425">
        <f>IFERROR(SUMIFS(Backup!$P:$P, Backup!$D:$D, 'Civil S-curve'!$C166, Backup!$O:$O, 'Civil S-curve'!AC$162, Backup!$B:$B, 'Civil S-curve'!$C$163), "-")</f>
        <v>0</v>
      </c>
      <c r="AD166" s="425">
        <f>IFERROR(SUMIFS(Backup!$P:$P, Backup!$D:$D, 'Civil S-curve'!$C166, Backup!$O:$O, 'Civil S-curve'!AD$162, Backup!$B:$B, 'Civil S-curve'!$C$163), "-")</f>
        <v>0</v>
      </c>
      <c r="AE166" s="425">
        <f>IFERROR(SUMIFS(Backup!$P:$P, Backup!$D:$D, 'Civil S-curve'!$C166, Backup!$O:$O, 'Civil S-curve'!AE$162, Backup!$B:$B, 'Civil S-curve'!$C$163), "-")</f>
        <v>0</v>
      </c>
      <c r="AF166" s="425">
        <f>IFERROR(SUMIFS(Backup!$P:$P, Backup!$D:$D, 'Civil S-curve'!$C166, Backup!$O:$O, 'Civil S-curve'!AF$162, Backup!$B:$B, 'Civil S-curve'!$C$163), "-")</f>
        <v>0</v>
      </c>
      <c r="AG166" s="425">
        <f>IFERROR(SUMIFS(Backup!$P:$P, Backup!$D:$D, 'Civil S-curve'!$C166, Backup!$O:$O, 'Civil S-curve'!AG$162, Backup!$B:$B, 'Civil S-curve'!$C$163), "-")</f>
        <v>0</v>
      </c>
      <c r="AH166" s="425">
        <f>IFERROR(SUMIFS(Backup!$P:$P, Backup!$D:$D, 'Civil S-curve'!$C166, Backup!$O:$O, 'Civil S-curve'!AH$162, Backup!$B:$B, 'Civil S-curve'!$C$163), "-")</f>
        <v>0</v>
      </c>
      <c r="AI166" s="429">
        <f t="shared" si="64"/>
        <v>190</v>
      </c>
      <c r="AJ166" s="256"/>
      <c r="AK166" s="418">
        <f t="shared" si="65"/>
        <v>1.0052910052910053</v>
      </c>
    </row>
    <row r="167" spans="1:40" hidden="1" outlineLevel="1">
      <c r="B167" s="413" t="s">
        <v>863</v>
      </c>
      <c r="C167" s="414" t="s">
        <v>11</v>
      </c>
      <c r="D167" s="413">
        <f t="shared" si="60"/>
        <v>0</v>
      </c>
      <c r="E167" s="413" t="s">
        <v>564</v>
      </c>
      <c r="F167" s="425">
        <f t="shared" si="61"/>
        <v>227</v>
      </c>
      <c r="G167" s="425">
        <f t="shared" si="61"/>
        <v>243</v>
      </c>
      <c r="H167" s="425">
        <f t="shared" si="61"/>
        <v>-16</v>
      </c>
      <c r="I167" s="425">
        <f>IFERROR(SUMIFS(Backup!$P:$P, Backup!$D:$D, 'Civil S-curve'!$C167, Backup!$O:$O, 'Civil S-curve'!I$162, Backup!$B:$B, 'Civil S-curve'!$C$163), "-")</f>
        <v>0</v>
      </c>
      <c r="J167" s="425">
        <f>IFERROR(SUMIFS(Backup!$P:$P, Backup!$D:$D, 'Civil S-curve'!$C167, Backup!$O:$O, 'Civil S-curve'!J$162, Backup!$B:$B, 'Civil S-curve'!$C$163), "-")</f>
        <v>48</v>
      </c>
      <c r="K167" s="425">
        <f>IFERROR(SUMIFS(Backup!$P:$P, Backup!$D:$D, 'Civil S-curve'!$C167, Backup!$O:$O, 'Civil S-curve'!K$162, Backup!$B:$B, 'Civil S-curve'!$C$163), "-")</f>
        <v>0</v>
      </c>
      <c r="L167" s="425">
        <f>IFERROR(SUMIFS(Backup!$P:$P, Backup!$D:$D, 'Civil S-curve'!$C167, Backup!$O:$O, 'Civil S-curve'!L$162, Backup!$B:$B, 'Civil S-curve'!$C$163), "-")</f>
        <v>0</v>
      </c>
      <c r="M167" s="425">
        <f>IFERROR(SUMIFS(Backup!$P:$P, Backup!$D:$D, 'Civil S-curve'!$C167, Backup!$O:$O, 'Civil S-curve'!M$162, Backup!$B:$B, 'Civil S-curve'!$C$163), "-")</f>
        <v>0</v>
      </c>
      <c r="N167" s="425">
        <f>IFERROR(SUMIFS(Backup!$P:$P, Backup!$D:$D, 'Civil S-curve'!$C167, Backup!$O:$O, 'Civil S-curve'!N$162, Backup!$B:$B, 'Civil S-curve'!$C$163), "-")</f>
        <v>0.7</v>
      </c>
      <c r="O167" s="425">
        <f>IFERROR(SUMIFS(Backup!$P:$P, Backup!$D:$D, 'Civil S-curve'!$C167, Backup!$O:$O, 'Civil S-curve'!O$162, Backup!$B:$B, 'Civil S-curve'!$C$163), "-")</f>
        <v>0</v>
      </c>
      <c r="P167" s="425">
        <f>IFERROR(SUMIFS(Backup!$P:$P, Backup!$D:$D, 'Civil S-curve'!$C167, Backup!$O:$O, 'Civil S-curve'!P$162, Backup!$B:$B, 'Civil S-curve'!$C$163), "-")</f>
        <v>51</v>
      </c>
      <c r="Q167" s="425">
        <f>IFERROR(SUMIFS(Backup!$P:$P, Backup!$D:$D, 'Civil S-curve'!$C167, Backup!$O:$O, 'Civil S-curve'!Q$162, Backup!$B:$B, 'Civil S-curve'!$C$163), "-")</f>
        <v>0</v>
      </c>
      <c r="R167" s="425">
        <f>IFERROR(SUMIFS(Backup!$P:$P, Backup!$D:$D, 'Civil S-curve'!$C167, Backup!$O:$O, 'Civil S-curve'!R$162, Backup!$B:$B, 'Civil S-curve'!$C$163), "-")</f>
        <v>0</v>
      </c>
      <c r="S167" s="425">
        <f>IFERROR(SUMIFS(Backup!$P:$P, Backup!$D:$D, 'Civil S-curve'!$C167, Backup!$O:$O, 'Civil S-curve'!S$162, Backup!$B:$B, 'Civil S-curve'!$C$163), "-")</f>
        <v>0</v>
      </c>
      <c r="T167" s="425">
        <f>IFERROR(SUMIFS(Backup!$P:$P, Backup!$D:$D, 'Civil S-curve'!$C167, Backup!$O:$O, 'Civil S-curve'!T$162, Backup!$B:$B, 'Civil S-curve'!$C$163), "-")</f>
        <v>24</v>
      </c>
      <c r="U167" s="425">
        <f>IFERROR(SUMIFS(Backup!$P:$P, Backup!$D:$D, 'Civil S-curve'!$C167, Backup!$O:$O, 'Civil S-curve'!U$162, Backup!$B:$B, 'Civil S-curve'!$C$163), "-")</f>
        <v>30</v>
      </c>
      <c r="V167" s="425">
        <f>IFERROR(SUMIFS(Backup!$P:$P, Backup!$D:$D, 'Civil S-curve'!$C167, Backup!$O:$O, 'Civil S-curve'!V$162, Backup!$B:$B, 'Civil S-curve'!$C$163), "-")</f>
        <v>54</v>
      </c>
      <c r="W167" s="425">
        <f>IFERROR(SUMIFS(Backup!$P:$P, Backup!$D:$D, 'Civil S-curve'!$C167, Backup!$O:$O, 'Civil S-curve'!W$162, Backup!$B:$B, 'Civil S-curve'!$C$163), "-")</f>
        <v>0</v>
      </c>
      <c r="X167" s="425">
        <f>IFERROR(SUMIFS(Backup!$P:$P, Backup!$D:$D, 'Civil S-curve'!$C167, Backup!$O:$O, 'Civil S-curve'!X$162, Backup!$B:$B, 'Civil S-curve'!$C$163), "-")</f>
        <v>0</v>
      </c>
      <c r="Y167" s="425">
        <f>IFERROR(SUMIFS(Backup!$P:$P, Backup!$D:$D, 'Civil S-curve'!$C167, Backup!$O:$O, 'Civil S-curve'!Y$162, Backup!$B:$B, 'Civil S-curve'!$C$163), "-")</f>
        <v>0</v>
      </c>
      <c r="Z167" s="425">
        <f>IFERROR(SUMIFS(Backup!$P:$P, Backup!$D:$D, 'Civil S-curve'!$C167, Backup!$O:$O, 'Civil S-curve'!Z$162, Backup!$B:$B, 'Civil S-curve'!$C$163), "-")</f>
        <v>0</v>
      </c>
      <c r="AA167" s="425">
        <f>IFERROR(SUMIFS(Backup!$P:$P, Backup!$D:$D, 'Civil S-curve'!$C167, Backup!$O:$O, 'Civil S-curve'!AA$162, Backup!$B:$B, 'Civil S-curve'!$C$163), "-")</f>
        <v>24</v>
      </c>
      <c r="AB167" s="425">
        <f>IFERROR(SUMIFS(Backup!$P:$P, Backup!$D:$D, 'Civil S-curve'!$C167, Backup!$O:$O, 'Civil S-curve'!AB$162, Backup!$B:$B, 'Civil S-curve'!$C$163), "-")</f>
        <v>12</v>
      </c>
      <c r="AC167" s="425">
        <f>IFERROR(SUMIFS(Backup!$P:$P, Backup!$D:$D, 'Civil S-curve'!$C167, Backup!$O:$O, 'Civil S-curve'!AC$162, Backup!$B:$B, 'Civil S-curve'!$C$163), "-")</f>
        <v>0</v>
      </c>
      <c r="AD167" s="425">
        <f>IFERROR(SUMIFS(Backup!$P:$P, Backup!$D:$D, 'Civil S-curve'!$C167, Backup!$O:$O, 'Civil S-curve'!AD$162, Backup!$B:$B, 'Civil S-curve'!$C$163), "-")</f>
        <v>0</v>
      </c>
      <c r="AE167" s="425">
        <f>IFERROR(SUMIFS(Backup!$P:$P, Backup!$D:$D, 'Civil S-curve'!$C167, Backup!$O:$O, 'Civil S-curve'!AE$162, Backup!$B:$B, 'Civil S-curve'!$C$163), "-")</f>
        <v>0</v>
      </c>
      <c r="AF167" s="425">
        <f>IFERROR(SUMIFS(Backup!$P:$P, Backup!$D:$D, 'Civil S-curve'!$C167, Backup!$O:$O, 'Civil S-curve'!AF$162, Backup!$B:$B, 'Civil S-curve'!$C$163), "-")</f>
        <v>0</v>
      </c>
      <c r="AG167" s="425">
        <f>IFERROR(SUMIFS(Backup!$P:$P, Backup!$D:$D, 'Civil S-curve'!$C167, Backup!$O:$O, 'Civil S-curve'!AG$162, Backup!$B:$B, 'Civil S-curve'!$C$163), "-")</f>
        <v>0</v>
      </c>
      <c r="AH167" s="425">
        <f>IFERROR(SUMIFS(Backup!$P:$P, Backup!$D:$D, 'Civil S-curve'!$C167, Backup!$O:$O, 'Civil S-curve'!AH$162, Backup!$B:$B, 'Civil S-curve'!$C$163), "-")</f>
        <v>0</v>
      </c>
      <c r="AI167" s="429">
        <f t="shared" si="64"/>
        <v>243.7</v>
      </c>
      <c r="AJ167" s="256"/>
      <c r="AK167" s="418">
        <f t="shared" si="65"/>
        <v>1.0735682819383259</v>
      </c>
    </row>
    <row r="168" spans="1:40" hidden="1" outlineLevel="1">
      <c r="B168" s="413" t="s">
        <v>864</v>
      </c>
      <c r="C168" s="414" t="s">
        <v>10</v>
      </c>
      <c r="D168" s="413">
        <f t="shared" si="60"/>
        <v>0</v>
      </c>
      <c r="E168" s="413" t="s">
        <v>564</v>
      </c>
      <c r="F168" s="425">
        <f t="shared" si="61"/>
        <v>238</v>
      </c>
      <c r="G168" s="425">
        <f t="shared" si="61"/>
        <v>194.5</v>
      </c>
      <c r="H168" s="425">
        <f t="shared" si="61"/>
        <v>43.5</v>
      </c>
      <c r="I168" s="425">
        <f>IFERROR(SUMIFS(Backup!$P:$P, Backup!$D:$D, 'Civil S-curve'!$C168, Backup!$O:$O, 'Civil S-curve'!I$162, Backup!$B:$B, 'Civil S-curve'!$C$163), "-")</f>
        <v>0</v>
      </c>
      <c r="J168" s="425">
        <f>IFERROR(SUMIFS(Backup!$P:$P, Backup!$D:$D, 'Civil S-curve'!$C168, Backup!$O:$O, 'Civil S-curve'!J$162, Backup!$B:$B, 'Civil S-curve'!$C$163), "-")</f>
        <v>0</v>
      </c>
      <c r="K168" s="425">
        <f>IFERROR(SUMIFS(Backup!$P:$P, Backup!$D:$D, 'Civil S-curve'!$C168, Backup!$O:$O, 'Civil S-curve'!K$162, Backup!$B:$B, 'Civil S-curve'!$C$163), "-")</f>
        <v>24</v>
      </c>
      <c r="L168" s="425">
        <f>IFERROR(SUMIFS(Backup!$P:$P, Backup!$D:$D, 'Civil S-curve'!$C168, Backup!$O:$O, 'Civil S-curve'!L$162, Backup!$B:$B, 'Civil S-curve'!$C$163), "-")</f>
        <v>0</v>
      </c>
      <c r="M168" s="425">
        <f>IFERROR(SUMIFS(Backup!$P:$P, Backup!$D:$D, 'Civil S-curve'!$C168, Backup!$O:$O, 'Civil S-curve'!M$162, Backup!$B:$B, 'Civil S-curve'!$C$163), "-")</f>
        <v>14</v>
      </c>
      <c r="N168" s="425">
        <f>IFERROR(SUMIFS(Backup!$P:$P, Backup!$D:$D, 'Civil S-curve'!$C168, Backup!$O:$O, 'Civil S-curve'!N$162, Backup!$B:$B, 'Civil S-curve'!$C$163), "-")</f>
        <v>0</v>
      </c>
      <c r="O168" s="425">
        <f>IFERROR(SUMIFS(Backup!$P:$P, Backup!$D:$D, 'Civil S-curve'!$C168, Backup!$O:$O, 'Civil S-curve'!O$162, Backup!$B:$B, 'Civil S-curve'!$C$163), "-")</f>
        <v>0</v>
      </c>
      <c r="P168" s="425">
        <f>IFERROR(SUMIFS(Backup!$P:$P, Backup!$D:$D, 'Civil S-curve'!$C168, Backup!$O:$O, 'Civil S-curve'!P$162, Backup!$B:$B, 'Civil S-curve'!$C$163), "-")</f>
        <v>8</v>
      </c>
      <c r="Q168" s="425">
        <f>IFERROR(SUMIFS(Backup!$P:$P, Backup!$D:$D, 'Civil S-curve'!$C168, Backup!$O:$O, 'Civil S-curve'!Q$162, Backup!$B:$B, 'Civil S-curve'!$C$163), "-")</f>
        <v>7</v>
      </c>
      <c r="R168" s="425">
        <f>IFERROR(SUMIFS(Backup!$P:$P, Backup!$D:$D, 'Civil S-curve'!$C168, Backup!$O:$O, 'Civil S-curve'!R$162, Backup!$B:$B, 'Civil S-curve'!$C$163), "-")</f>
        <v>0</v>
      </c>
      <c r="S168" s="425">
        <f>IFERROR(SUMIFS(Backup!$P:$P, Backup!$D:$D, 'Civil S-curve'!$C168, Backup!$O:$O, 'Civil S-curve'!S$162, Backup!$B:$B, 'Civil S-curve'!$C$163), "-")</f>
        <v>0</v>
      </c>
      <c r="T168" s="425">
        <f>IFERROR(SUMIFS(Backup!$P:$P, Backup!$D:$D, 'Civil S-curve'!$C168, Backup!$O:$O, 'Civil S-curve'!T$162, Backup!$B:$B, 'Civil S-curve'!$C$163), "-")</f>
        <v>0</v>
      </c>
      <c r="U168" s="425">
        <f>IFERROR(SUMIFS(Backup!$P:$P, Backup!$D:$D, 'Civil S-curve'!$C168, Backup!$O:$O, 'Civil S-curve'!U$162, Backup!$B:$B, 'Civil S-curve'!$C$163), "-")</f>
        <v>40</v>
      </c>
      <c r="V168" s="425">
        <f>IFERROR(SUMIFS(Backup!$P:$P, Backup!$D:$D, 'Civil S-curve'!$C168, Backup!$O:$O, 'Civil S-curve'!V$162, Backup!$B:$B, 'Civil S-curve'!$C$163), "-")</f>
        <v>0</v>
      </c>
      <c r="W168" s="425">
        <f>IFERROR(SUMIFS(Backup!$P:$P, Backup!$D:$D, 'Civil S-curve'!$C168, Backup!$O:$O, 'Civil S-curve'!W$162, Backup!$B:$B, 'Civil S-curve'!$C$163), "-")</f>
        <v>71.5</v>
      </c>
      <c r="X168" s="425">
        <f>IFERROR(SUMIFS(Backup!$P:$P, Backup!$D:$D, 'Civil S-curve'!$C168, Backup!$O:$O, 'Civil S-curve'!X$162, Backup!$B:$B, 'Civil S-curve'!$C$163), "-")</f>
        <v>0</v>
      </c>
      <c r="Y168" s="425">
        <f>IFERROR(SUMIFS(Backup!$P:$P, Backup!$D:$D, 'Civil S-curve'!$C168, Backup!$O:$O, 'Civil S-curve'!Y$162, Backup!$B:$B, 'Civil S-curve'!$C$163), "-")</f>
        <v>0</v>
      </c>
      <c r="Z168" s="425">
        <f>IFERROR(SUMIFS(Backup!$P:$P, Backup!$D:$D, 'Civil S-curve'!$C168, Backup!$O:$O, 'Civil S-curve'!Z$162, Backup!$B:$B, 'Civil S-curve'!$C$163), "-")</f>
        <v>0</v>
      </c>
      <c r="AA168" s="425">
        <f>IFERROR(SUMIFS(Backup!$P:$P, Backup!$D:$D, 'Civil S-curve'!$C168, Backup!$O:$O, 'Civil S-curve'!AA$162, Backup!$B:$B, 'Civil S-curve'!$C$163), "-")</f>
        <v>0</v>
      </c>
      <c r="AB168" s="425">
        <f>IFERROR(SUMIFS(Backup!$P:$P, Backup!$D:$D, 'Civil S-curve'!$C168, Backup!$O:$O, 'Civil S-curve'!AB$162, Backup!$B:$B, 'Civil S-curve'!$C$163), "-")</f>
        <v>30</v>
      </c>
      <c r="AC168" s="425">
        <f>IFERROR(SUMIFS(Backup!$P:$P, Backup!$D:$D, 'Civil S-curve'!$C168, Backup!$O:$O, 'Civil S-curve'!AC$162, Backup!$B:$B, 'Civil S-curve'!$C$163), "-")</f>
        <v>0</v>
      </c>
      <c r="AD168" s="425">
        <f>IFERROR(SUMIFS(Backup!$P:$P, Backup!$D:$D, 'Civil S-curve'!$C168, Backup!$O:$O, 'Civil S-curve'!AD$162, Backup!$B:$B, 'Civil S-curve'!$C$163), "-")</f>
        <v>0</v>
      </c>
      <c r="AE168" s="425">
        <f>IFERROR(SUMIFS(Backup!$P:$P, Backup!$D:$D, 'Civil S-curve'!$C168, Backup!$O:$O, 'Civil S-curve'!AE$162, Backup!$B:$B, 'Civil S-curve'!$C$163), "-")</f>
        <v>0</v>
      </c>
      <c r="AF168" s="425">
        <f>IFERROR(SUMIFS(Backup!$P:$P, Backup!$D:$D, 'Civil S-curve'!$C168, Backup!$O:$O, 'Civil S-curve'!AF$162, Backup!$B:$B, 'Civil S-curve'!$C$163), "-")</f>
        <v>0</v>
      </c>
      <c r="AG168" s="425">
        <f>IFERROR(SUMIFS(Backup!$P:$P, Backup!$D:$D, 'Civil S-curve'!$C168, Backup!$O:$O, 'Civil S-curve'!AG$162, Backup!$B:$B, 'Civil S-curve'!$C$163), "-")</f>
        <v>0</v>
      </c>
      <c r="AH168" s="425">
        <f>IFERROR(SUMIFS(Backup!$P:$P, Backup!$D:$D, 'Civil S-curve'!$C168, Backup!$O:$O, 'Civil S-curve'!AH$162, Backup!$B:$B, 'Civil S-curve'!$C$163), "-")</f>
        <v>0</v>
      </c>
      <c r="AI168" s="429">
        <f t="shared" si="64"/>
        <v>194.5</v>
      </c>
      <c r="AJ168" s="256"/>
      <c r="AK168" s="418">
        <f t="shared" si="65"/>
        <v>0.8172268907563025</v>
      </c>
    </row>
    <row r="169" spans="1:40" hidden="1" outlineLevel="1">
      <c r="B169" s="413" t="s">
        <v>865</v>
      </c>
      <c r="C169" s="415" t="s">
        <v>204</v>
      </c>
      <c r="D169" s="413">
        <f t="shared" si="60"/>
        <v>0</v>
      </c>
      <c r="E169" s="413" t="s">
        <v>564</v>
      </c>
      <c r="F169" s="425">
        <f t="shared" si="61"/>
        <v>529</v>
      </c>
      <c r="G169" s="425">
        <f t="shared" si="61"/>
        <v>531</v>
      </c>
      <c r="H169" s="425">
        <f t="shared" si="61"/>
        <v>-2</v>
      </c>
      <c r="I169" s="425">
        <f>IFERROR(SUMIFS(Backup!$P:$P, Backup!$D:$D, 'Civil S-curve'!$C169, Backup!$O:$O, 'Civil S-curve'!I$162, Backup!$B:$B, 'Civil S-curve'!$C$163), "-")</f>
        <v>0</v>
      </c>
      <c r="J169" s="425">
        <f>IFERROR(SUMIFS(Backup!$P:$P, Backup!$D:$D, 'Civil S-curve'!$C169, Backup!$O:$O, 'Civil S-curve'!J$162, Backup!$B:$B, 'Civil S-curve'!$C$163), "-")</f>
        <v>0</v>
      </c>
      <c r="K169" s="425">
        <f>IFERROR(SUMIFS(Backup!$P:$P, Backup!$D:$D, 'Civil S-curve'!$C169, Backup!$O:$O, 'Civil S-curve'!K$162, Backup!$B:$B, 'Civil S-curve'!$C$163), "-")</f>
        <v>0</v>
      </c>
      <c r="L169" s="425">
        <f>IFERROR(SUMIFS(Backup!$P:$P, Backup!$D:$D, 'Civil S-curve'!$C169, Backup!$O:$O, 'Civil S-curve'!L$162, Backup!$B:$B, 'Civil S-curve'!$C$163), "-")</f>
        <v>0</v>
      </c>
      <c r="M169" s="425">
        <f>IFERROR(SUMIFS(Backup!$P:$P, Backup!$D:$D, 'Civil S-curve'!$C169, Backup!$O:$O, 'Civil S-curve'!M$162, Backup!$B:$B, 'Civil S-curve'!$C$163), "-")</f>
        <v>54</v>
      </c>
      <c r="N169" s="425">
        <f>IFERROR(SUMIFS(Backup!$P:$P, Backup!$D:$D, 'Civil S-curve'!$C169, Backup!$O:$O, 'Civil S-curve'!N$162, Backup!$B:$B, 'Civil S-curve'!$C$163), "-")</f>
        <v>29</v>
      </c>
      <c r="O169" s="425">
        <f>IFERROR(SUMIFS(Backup!$P:$P, Backup!$D:$D, 'Civil S-curve'!$C169, Backup!$O:$O, 'Civil S-curve'!O$162, Backup!$B:$B, 'Civil S-curve'!$C$163), "-")</f>
        <v>28</v>
      </c>
      <c r="P169" s="425">
        <f>IFERROR(SUMIFS(Backup!$P:$P, Backup!$D:$D, 'Civil S-curve'!$C169, Backup!$O:$O, 'Civil S-curve'!P$162, Backup!$B:$B, 'Civil S-curve'!$C$163), "-")</f>
        <v>12</v>
      </c>
      <c r="Q169" s="425">
        <f>IFERROR(SUMIFS(Backup!$P:$P, Backup!$D:$D, 'Civil S-curve'!$C169, Backup!$O:$O, 'Civil S-curve'!Q$162, Backup!$B:$B, 'Civil S-curve'!$C$163), "-")</f>
        <v>94</v>
      </c>
      <c r="R169" s="425">
        <f>IFERROR(SUMIFS(Backup!$P:$P, Backup!$D:$D, 'Civil S-curve'!$C169, Backup!$O:$O, 'Civil S-curve'!R$162, Backup!$B:$B, 'Civil S-curve'!$C$163), "-")</f>
        <v>0</v>
      </c>
      <c r="S169" s="425">
        <f>IFERROR(SUMIFS(Backup!$P:$P, Backup!$D:$D, 'Civil S-curve'!$C169, Backup!$O:$O, 'Civil S-curve'!S$162, Backup!$B:$B, 'Civil S-curve'!$C$163), "-")</f>
        <v>0</v>
      </c>
      <c r="T169" s="425">
        <f>IFERROR(SUMIFS(Backup!$P:$P, Backup!$D:$D, 'Civil S-curve'!$C169, Backup!$O:$O, 'Civil S-curve'!T$162, Backup!$B:$B, 'Civil S-curve'!$C$163), "-")</f>
        <v>0</v>
      </c>
      <c r="U169" s="425">
        <f>IFERROR(SUMIFS(Backup!$P:$P, Backup!$D:$D, 'Civil S-curve'!$C169, Backup!$O:$O, 'Civil S-curve'!U$162, Backup!$B:$B, 'Civil S-curve'!$C$163), "-")</f>
        <v>0</v>
      </c>
      <c r="V169" s="425">
        <f>IFERROR(SUMIFS(Backup!$P:$P, Backup!$D:$D, 'Civil S-curve'!$C169, Backup!$O:$O, 'Civil S-curve'!V$162, Backup!$B:$B, 'Civil S-curve'!$C$163), "-")</f>
        <v>48</v>
      </c>
      <c r="W169" s="425">
        <f>IFERROR(SUMIFS(Backup!$P:$P, Backup!$D:$D, 'Civil S-curve'!$C169, Backup!$O:$O, 'Civil S-curve'!W$162, Backup!$B:$B, 'Civil S-curve'!$C$163), "-")</f>
        <v>65</v>
      </c>
      <c r="X169" s="425">
        <f>IFERROR(SUMIFS(Backup!$P:$P, Backup!$D:$D, 'Civil S-curve'!$C169, Backup!$O:$O, 'Civil S-curve'!X$162, Backup!$B:$B, 'Civil S-curve'!$C$163), "-")</f>
        <v>118</v>
      </c>
      <c r="Y169" s="425">
        <f>IFERROR(SUMIFS(Backup!$P:$P, Backup!$D:$D, 'Civil S-curve'!$C169, Backup!$O:$O, 'Civil S-curve'!Y$162, Backup!$B:$B, 'Civil S-curve'!$C$163), "-")</f>
        <v>0</v>
      </c>
      <c r="Z169" s="425">
        <f>IFERROR(SUMIFS(Backup!$P:$P, Backup!$D:$D, 'Civil S-curve'!$C169, Backup!$O:$O, 'Civil S-curve'!Z$162, Backup!$B:$B, 'Civil S-curve'!$C$163), "-")</f>
        <v>0</v>
      </c>
      <c r="AA169" s="425">
        <f>IFERROR(SUMIFS(Backup!$P:$P, Backup!$D:$D, 'Civil S-curve'!$C169, Backup!$O:$O, 'Civil S-curve'!AA$162, Backup!$B:$B, 'Civil S-curve'!$C$163), "-")</f>
        <v>0</v>
      </c>
      <c r="AB169" s="425">
        <f>IFERROR(SUMIFS(Backup!$P:$P, Backup!$D:$D, 'Civil S-curve'!$C169, Backup!$O:$O, 'Civil S-curve'!AB$162, Backup!$B:$B, 'Civil S-curve'!$C$163), "-")</f>
        <v>83</v>
      </c>
      <c r="AC169" s="425">
        <f>IFERROR(SUMIFS(Backup!$P:$P, Backup!$D:$D, 'Civil S-curve'!$C169, Backup!$O:$O, 'Civil S-curve'!AC$162, Backup!$B:$B, 'Civil S-curve'!$C$163), "-")</f>
        <v>0</v>
      </c>
      <c r="AD169" s="425">
        <f>IFERROR(SUMIFS(Backup!$P:$P, Backup!$D:$D, 'Civil S-curve'!$C169, Backup!$O:$O, 'Civil S-curve'!AD$162, Backup!$B:$B, 'Civil S-curve'!$C$163), "-")</f>
        <v>0</v>
      </c>
      <c r="AE169" s="425">
        <f>IFERROR(SUMIFS(Backup!$P:$P, Backup!$D:$D, 'Civil S-curve'!$C169, Backup!$O:$O, 'Civil S-curve'!AE$162, Backup!$B:$B, 'Civil S-curve'!$C$163), "-")</f>
        <v>0</v>
      </c>
      <c r="AF169" s="425">
        <f>IFERROR(SUMIFS(Backup!$P:$P, Backup!$D:$D, 'Civil S-curve'!$C169, Backup!$O:$O, 'Civil S-curve'!AF$162, Backup!$B:$B, 'Civil S-curve'!$C$163), "-")</f>
        <v>0</v>
      </c>
      <c r="AG169" s="425">
        <f>IFERROR(SUMIFS(Backup!$P:$P, Backup!$D:$D, 'Civil S-curve'!$C169, Backup!$O:$O, 'Civil S-curve'!AG$162, Backup!$B:$B, 'Civil S-curve'!$C$163), "-")</f>
        <v>0</v>
      </c>
      <c r="AH169" s="425">
        <f>IFERROR(SUMIFS(Backup!$P:$P, Backup!$D:$D, 'Civil S-curve'!$C169, Backup!$O:$O, 'Civil S-curve'!AH$162, Backup!$B:$B, 'Civil S-curve'!$C$163), "-")</f>
        <v>0</v>
      </c>
      <c r="AI169" s="429">
        <f t="shared" si="64"/>
        <v>531</v>
      </c>
      <c r="AJ169" s="256"/>
      <c r="AK169" s="418">
        <f t="shared" si="65"/>
        <v>1.003780718336484</v>
      </c>
    </row>
    <row r="170" spans="1:40" hidden="1" outlineLevel="1">
      <c r="B170" s="413" t="s">
        <v>866</v>
      </c>
      <c r="C170" s="415" t="s">
        <v>95</v>
      </c>
      <c r="D170" s="413">
        <f t="shared" si="60"/>
        <v>0</v>
      </c>
      <c r="E170" s="413" t="s">
        <v>564</v>
      </c>
      <c r="F170" s="425">
        <f t="shared" si="61"/>
        <v>892</v>
      </c>
      <c r="G170" s="425">
        <f t="shared" si="61"/>
        <v>911</v>
      </c>
      <c r="H170" s="425">
        <f t="shared" si="61"/>
        <v>-19</v>
      </c>
      <c r="I170" s="425">
        <f>IFERROR(SUMIFS(Backup!$P:$P, Backup!$D:$D, 'Civil S-curve'!$C170, Backup!$O:$O, 'Civil S-curve'!I$162, Backup!$B:$B, 'Civil S-curve'!$C$163), "-")</f>
        <v>0</v>
      </c>
      <c r="J170" s="425">
        <f>IFERROR(SUMIFS(Backup!$P:$P, Backup!$D:$D, 'Civil S-curve'!$C170, Backup!$O:$O, 'Civil S-curve'!J$162, Backup!$B:$B, 'Civil S-curve'!$C$163), "-")</f>
        <v>0</v>
      </c>
      <c r="K170" s="425">
        <f>IFERROR(SUMIFS(Backup!$P:$P, Backup!$D:$D, 'Civil S-curve'!$C170, Backup!$O:$O, 'Civil S-curve'!K$162, Backup!$B:$B, 'Civil S-curve'!$C$163), "-")</f>
        <v>0</v>
      </c>
      <c r="L170" s="425">
        <f>IFERROR(SUMIFS(Backup!$P:$P, Backup!$D:$D, 'Civil S-curve'!$C170, Backup!$O:$O, 'Civil S-curve'!L$162, Backup!$B:$B, 'Civil S-curve'!$C$163), "-")</f>
        <v>0</v>
      </c>
      <c r="M170" s="425">
        <f>IFERROR(SUMIFS(Backup!$P:$P, Backup!$D:$D, 'Civil S-curve'!$C170, Backup!$O:$O, 'Civil S-curve'!M$162, Backup!$B:$B, 'Civil S-curve'!$C$163), "-")</f>
        <v>0</v>
      </c>
      <c r="N170" s="425">
        <f>IFERROR(SUMIFS(Backup!$P:$P, Backup!$D:$D, 'Civil S-curve'!$C170, Backup!$O:$O, 'Civil S-curve'!N$162, Backup!$B:$B, 'Civil S-curve'!$C$163), "-")</f>
        <v>0</v>
      </c>
      <c r="O170" s="425">
        <f>IFERROR(SUMIFS(Backup!$P:$P, Backup!$D:$D, 'Civil S-curve'!$C170, Backup!$O:$O, 'Civil S-curve'!O$162, Backup!$B:$B, 'Civil S-curve'!$C$163), "-")</f>
        <v>0</v>
      </c>
      <c r="P170" s="425">
        <f>IFERROR(SUMIFS(Backup!$P:$P, Backup!$D:$D, 'Civil S-curve'!$C170, Backup!$O:$O, 'Civil S-curve'!P$162, Backup!$B:$B, 'Civil S-curve'!$C$163), "-")</f>
        <v>0</v>
      </c>
      <c r="Q170" s="425">
        <f>IFERROR(SUMIFS(Backup!$P:$P, Backup!$D:$D, 'Civil S-curve'!$C170, Backup!$O:$O, 'Civil S-curve'!Q$162, Backup!$B:$B, 'Civil S-curve'!$C$163), "-")</f>
        <v>0</v>
      </c>
      <c r="R170" s="425">
        <f>IFERROR(SUMIFS(Backup!$P:$P, Backup!$D:$D, 'Civil S-curve'!$C170, Backup!$O:$O, 'Civil S-curve'!R$162, Backup!$B:$B, 'Civil S-curve'!$C$163), "-")</f>
        <v>0</v>
      </c>
      <c r="S170" s="425">
        <f>IFERROR(SUMIFS(Backup!$P:$P, Backup!$D:$D, 'Civil S-curve'!$C170, Backup!$O:$O, 'Civil S-curve'!S$162, Backup!$B:$B, 'Civil S-curve'!$C$163), "-")</f>
        <v>0</v>
      </c>
      <c r="T170" s="425">
        <f>IFERROR(SUMIFS(Backup!$P:$P, Backup!$D:$D, 'Civil S-curve'!$C170, Backup!$O:$O, 'Civil S-curve'!T$162, Backup!$B:$B, 'Civil S-curve'!$C$163), "-")</f>
        <v>215</v>
      </c>
      <c r="U170" s="425">
        <f>IFERROR(SUMIFS(Backup!$P:$P, Backup!$D:$D, 'Civil S-curve'!$C170, Backup!$O:$O, 'Civil S-curve'!U$162, Backup!$B:$B, 'Civil S-curve'!$C$163), "-")</f>
        <v>276</v>
      </c>
      <c r="V170" s="425">
        <f>IFERROR(SUMIFS(Backup!$P:$P, Backup!$D:$D, 'Civil S-curve'!$C170, Backup!$O:$O, 'Civil S-curve'!V$162, Backup!$B:$B, 'Civil S-curve'!$C$163), "-")</f>
        <v>108</v>
      </c>
      <c r="W170" s="425">
        <f>IFERROR(SUMIFS(Backup!$P:$P, Backup!$D:$D, 'Civil S-curve'!$C170, Backup!$O:$O, 'Civil S-curve'!W$162, Backup!$B:$B, 'Civil S-curve'!$C$163), "-")</f>
        <v>96</v>
      </c>
      <c r="X170" s="425">
        <f>IFERROR(SUMIFS(Backup!$P:$P, Backup!$D:$D, 'Civil S-curve'!$C170, Backup!$O:$O, 'Civil S-curve'!X$162, Backup!$B:$B, 'Civil S-curve'!$C$163), "-")</f>
        <v>216</v>
      </c>
      <c r="Y170" s="425">
        <f>IFERROR(SUMIFS(Backup!$P:$P, Backup!$D:$D, 'Civil S-curve'!$C170, Backup!$O:$O, 'Civil S-curve'!Y$162, Backup!$B:$B, 'Civil S-curve'!$C$163), "-")</f>
        <v>0</v>
      </c>
      <c r="Z170" s="425">
        <f>IFERROR(SUMIFS(Backup!$P:$P, Backup!$D:$D, 'Civil S-curve'!$C170, Backup!$O:$O, 'Civil S-curve'!Z$162, Backup!$B:$B, 'Civil S-curve'!$C$163), "-")</f>
        <v>0</v>
      </c>
      <c r="AA170" s="425">
        <f>IFERROR(SUMIFS(Backup!$P:$P, Backup!$D:$D, 'Civil S-curve'!$C170, Backup!$O:$O, 'Civil S-curve'!AA$162, Backup!$B:$B, 'Civil S-curve'!$C$163), "-")</f>
        <v>0</v>
      </c>
      <c r="AB170" s="425">
        <f>IFERROR(SUMIFS(Backup!$P:$P, Backup!$D:$D, 'Civil S-curve'!$C170, Backup!$O:$O, 'Civil S-curve'!AB$162, Backup!$B:$B, 'Civil S-curve'!$C$163), "-")</f>
        <v>0</v>
      </c>
      <c r="AC170" s="425">
        <f>IFERROR(SUMIFS(Backup!$P:$P, Backup!$D:$D, 'Civil S-curve'!$C170, Backup!$O:$O, 'Civil S-curve'!AC$162, Backup!$B:$B, 'Civil S-curve'!$C$163), "-")</f>
        <v>0</v>
      </c>
      <c r="AD170" s="425">
        <f>IFERROR(SUMIFS(Backup!$P:$P, Backup!$D:$D, 'Civil S-curve'!$C170, Backup!$O:$O, 'Civil S-curve'!AD$162, Backup!$B:$B, 'Civil S-curve'!$C$163), "-")</f>
        <v>0</v>
      </c>
      <c r="AE170" s="425">
        <f>IFERROR(SUMIFS(Backup!$P:$P, Backup!$D:$D, 'Civil S-curve'!$C170, Backup!$O:$O, 'Civil S-curve'!AE$162, Backup!$B:$B, 'Civil S-curve'!$C$163), "-")</f>
        <v>0</v>
      </c>
      <c r="AF170" s="425">
        <f>IFERROR(SUMIFS(Backup!$P:$P, Backup!$D:$D, 'Civil S-curve'!$C170, Backup!$O:$O, 'Civil S-curve'!AF$162, Backup!$B:$B, 'Civil S-curve'!$C$163), "-")</f>
        <v>0</v>
      </c>
      <c r="AG170" s="425">
        <f>IFERROR(SUMIFS(Backup!$P:$P, Backup!$D:$D, 'Civil S-curve'!$C170, Backup!$O:$O, 'Civil S-curve'!AG$162, Backup!$B:$B, 'Civil S-curve'!$C$163), "-")</f>
        <v>0</v>
      </c>
      <c r="AH170" s="425">
        <f>IFERROR(SUMIFS(Backup!$P:$P, Backup!$D:$D, 'Civil S-curve'!$C170, Backup!$O:$O, 'Civil S-curve'!AH$162, Backup!$B:$B, 'Civil S-curve'!$C$163), "-")</f>
        <v>0</v>
      </c>
      <c r="AI170" s="429">
        <f t="shared" si="64"/>
        <v>911</v>
      </c>
      <c r="AJ170" s="256"/>
      <c r="AK170" s="418">
        <f t="shared" si="65"/>
        <v>1.0213004484304933</v>
      </c>
    </row>
    <row r="171" spans="1:40" hidden="1" outlineLevel="1">
      <c r="B171" s="413" t="s">
        <v>867</v>
      </c>
      <c r="C171" s="415" t="s">
        <v>96</v>
      </c>
      <c r="D171" s="413">
        <f t="shared" si="60"/>
        <v>0</v>
      </c>
      <c r="E171" s="413" t="s">
        <v>564</v>
      </c>
      <c r="F171" s="425">
        <f t="shared" si="61"/>
        <v>0</v>
      </c>
      <c r="G171" s="425">
        <f t="shared" si="61"/>
        <v>0</v>
      </c>
      <c r="H171" s="425">
        <f t="shared" si="61"/>
        <v>0</v>
      </c>
      <c r="I171" s="425">
        <f>IFERROR(SUMIFS(Backup!$P:$P, Backup!$D:$D, 'Civil S-curve'!$C171, Backup!$O:$O, 'Civil S-curve'!I$162, Backup!$B:$B, 'Civil S-curve'!$C$163), "-")</f>
        <v>0</v>
      </c>
      <c r="J171" s="425">
        <f>IFERROR(SUMIFS(Backup!$P:$P, Backup!$D:$D, 'Civil S-curve'!$C171, Backup!$O:$O, 'Civil S-curve'!J$162, Backup!$B:$B, 'Civil S-curve'!$C$163), "-")</f>
        <v>0</v>
      </c>
      <c r="K171" s="425">
        <f>IFERROR(SUMIFS(Backup!$P:$P, Backup!$D:$D, 'Civil S-curve'!$C171, Backup!$O:$O, 'Civil S-curve'!K$162, Backup!$B:$B, 'Civil S-curve'!$C$163), "-")</f>
        <v>0</v>
      </c>
      <c r="L171" s="425">
        <f>IFERROR(SUMIFS(Backup!$P:$P, Backup!$D:$D, 'Civil S-curve'!$C171, Backup!$O:$O, 'Civil S-curve'!L$162, Backup!$B:$B, 'Civil S-curve'!$C$163), "-")</f>
        <v>0</v>
      </c>
      <c r="M171" s="425">
        <f>IFERROR(SUMIFS(Backup!$P:$P, Backup!$D:$D, 'Civil S-curve'!$C171, Backup!$O:$O, 'Civil S-curve'!M$162, Backup!$B:$B, 'Civil S-curve'!$C$163), "-")</f>
        <v>0</v>
      </c>
      <c r="N171" s="425">
        <f>IFERROR(SUMIFS(Backup!$P:$P, Backup!$D:$D, 'Civil S-curve'!$C171, Backup!$O:$O, 'Civil S-curve'!N$162, Backup!$B:$B, 'Civil S-curve'!$C$163), "-")</f>
        <v>0</v>
      </c>
      <c r="O171" s="425">
        <f>IFERROR(SUMIFS(Backup!$P:$P, Backup!$D:$D, 'Civil S-curve'!$C171, Backup!$O:$O, 'Civil S-curve'!O$162, Backup!$B:$B, 'Civil S-curve'!$C$163), "-")</f>
        <v>0</v>
      </c>
      <c r="P171" s="425">
        <f>IFERROR(SUMIFS(Backup!$P:$P, Backup!$D:$D, 'Civil S-curve'!$C171, Backup!$O:$O, 'Civil S-curve'!P$162, Backup!$B:$B, 'Civil S-curve'!$C$163), "-")</f>
        <v>0</v>
      </c>
      <c r="Q171" s="425">
        <f>IFERROR(SUMIFS(Backup!$P:$P, Backup!$D:$D, 'Civil S-curve'!$C171, Backup!$O:$O, 'Civil S-curve'!Q$162, Backup!$B:$B, 'Civil S-curve'!$C$163), "-")</f>
        <v>0</v>
      </c>
      <c r="R171" s="425">
        <f>IFERROR(SUMIFS(Backup!$P:$P, Backup!$D:$D, 'Civil S-curve'!$C171, Backup!$O:$O, 'Civil S-curve'!R$162, Backup!$B:$B, 'Civil S-curve'!$C$163), "-")</f>
        <v>0</v>
      </c>
      <c r="S171" s="425">
        <f>IFERROR(SUMIFS(Backup!$P:$P, Backup!$D:$D, 'Civil S-curve'!$C171, Backup!$O:$O, 'Civil S-curve'!S$162, Backup!$B:$B, 'Civil S-curve'!$C$163), "-")</f>
        <v>0</v>
      </c>
      <c r="T171" s="425">
        <f>IFERROR(SUMIFS(Backup!$P:$P, Backup!$D:$D, 'Civil S-curve'!$C171, Backup!$O:$O, 'Civil S-curve'!T$162, Backup!$B:$B, 'Civil S-curve'!$C$163), "-")</f>
        <v>0</v>
      </c>
      <c r="U171" s="425">
        <f>IFERROR(SUMIFS(Backup!$P:$P, Backup!$D:$D, 'Civil S-curve'!$C171, Backup!$O:$O, 'Civil S-curve'!U$162, Backup!$B:$B, 'Civil S-curve'!$C$163), "-")</f>
        <v>0</v>
      </c>
      <c r="V171" s="425">
        <f>IFERROR(SUMIFS(Backup!$P:$P, Backup!$D:$D, 'Civil S-curve'!$C171, Backup!$O:$O, 'Civil S-curve'!V$162, Backup!$B:$B, 'Civil S-curve'!$C$163), "-")</f>
        <v>0</v>
      </c>
      <c r="W171" s="425">
        <f>IFERROR(SUMIFS(Backup!$P:$P, Backup!$D:$D, 'Civil S-curve'!$C171, Backup!$O:$O, 'Civil S-curve'!W$162, Backup!$B:$B, 'Civil S-curve'!$C$163), "-")</f>
        <v>0</v>
      </c>
      <c r="X171" s="425">
        <f>IFERROR(SUMIFS(Backup!$P:$P, Backup!$D:$D, 'Civil S-curve'!$C171, Backup!$O:$O, 'Civil S-curve'!X$162, Backup!$B:$B, 'Civil S-curve'!$C$163), "-")</f>
        <v>0</v>
      </c>
      <c r="Y171" s="425">
        <f>IFERROR(SUMIFS(Backup!$P:$P, Backup!$D:$D, 'Civil S-curve'!$C171, Backup!$O:$O, 'Civil S-curve'!Y$162, Backup!$B:$B, 'Civil S-curve'!$C$163), "-")</f>
        <v>0</v>
      </c>
      <c r="Z171" s="425">
        <f>IFERROR(SUMIFS(Backup!$P:$P, Backup!$D:$D, 'Civil S-curve'!$C171, Backup!$O:$O, 'Civil S-curve'!Z$162, Backup!$B:$B, 'Civil S-curve'!$C$163), "-")</f>
        <v>0</v>
      </c>
      <c r="AA171" s="425">
        <f>IFERROR(SUMIFS(Backup!$P:$P, Backup!$D:$D, 'Civil S-curve'!$C171, Backup!$O:$O, 'Civil S-curve'!AA$162, Backup!$B:$B, 'Civil S-curve'!$C$163), "-")</f>
        <v>0</v>
      </c>
      <c r="AB171" s="425">
        <f>IFERROR(SUMIFS(Backup!$P:$P, Backup!$D:$D, 'Civil S-curve'!$C171, Backup!$O:$O, 'Civil S-curve'!AB$162, Backup!$B:$B, 'Civil S-curve'!$C$163), "-")</f>
        <v>0</v>
      </c>
      <c r="AC171" s="425">
        <f>IFERROR(SUMIFS(Backup!$P:$P, Backup!$D:$D, 'Civil S-curve'!$C171, Backup!$O:$O, 'Civil S-curve'!AC$162, Backup!$B:$B, 'Civil S-curve'!$C$163), "-")</f>
        <v>0</v>
      </c>
      <c r="AD171" s="425">
        <f>IFERROR(SUMIFS(Backup!$P:$P, Backup!$D:$D, 'Civil S-curve'!$C171, Backup!$O:$O, 'Civil S-curve'!AD$162, Backup!$B:$B, 'Civil S-curve'!$C$163), "-")</f>
        <v>0</v>
      </c>
      <c r="AE171" s="425">
        <f>IFERROR(SUMIFS(Backup!$P:$P, Backup!$D:$D, 'Civil S-curve'!$C171, Backup!$O:$O, 'Civil S-curve'!AE$162, Backup!$B:$B, 'Civil S-curve'!$C$163), "-")</f>
        <v>0</v>
      </c>
      <c r="AF171" s="425">
        <f>IFERROR(SUMIFS(Backup!$P:$P, Backup!$D:$D, 'Civil S-curve'!$C171, Backup!$O:$O, 'Civil S-curve'!AF$162, Backup!$B:$B, 'Civil S-curve'!$C$163), "-")</f>
        <v>0</v>
      </c>
      <c r="AG171" s="425">
        <f>IFERROR(SUMIFS(Backup!$P:$P, Backup!$D:$D, 'Civil S-curve'!$C171, Backup!$O:$O, 'Civil S-curve'!AG$162, Backup!$B:$B, 'Civil S-curve'!$C$163), "-")</f>
        <v>0</v>
      </c>
      <c r="AH171" s="425">
        <f>IFERROR(SUMIFS(Backup!$P:$P, Backup!$D:$D, 'Civil S-curve'!$C171, Backup!$O:$O, 'Civil S-curve'!AH$162, Backup!$B:$B, 'Civil S-curve'!$C$163), "-")</f>
        <v>0</v>
      </c>
      <c r="AI171" s="429">
        <f t="shared" si="64"/>
        <v>0</v>
      </c>
      <c r="AJ171" s="256"/>
      <c r="AK171" s="418" t="e">
        <f t="shared" si="65"/>
        <v>#DIV/0!</v>
      </c>
    </row>
    <row r="172" spans="1:40" hidden="1" outlineLevel="1">
      <c r="B172" s="413" t="s">
        <v>868</v>
      </c>
      <c r="C172" s="415" t="s">
        <v>97</v>
      </c>
      <c r="D172" s="413">
        <f t="shared" si="60"/>
        <v>0</v>
      </c>
      <c r="E172" s="413" t="s">
        <v>564</v>
      </c>
      <c r="F172" s="425">
        <f t="shared" si="61"/>
        <v>476</v>
      </c>
      <c r="G172" s="425">
        <f t="shared" si="61"/>
        <v>478</v>
      </c>
      <c r="H172" s="425">
        <f t="shared" si="61"/>
        <v>-2</v>
      </c>
      <c r="I172" s="425">
        <f>IFERROR(SUMIFS(Backup!$P:$P, Backup!$D:$D, 'Civil S-curve'!$C172, Backup!$O:$O, 'Civil S-curve'!I$162, Backup!$B:$B, 'Civil S-curve'!$C$163), "-")</f>
        <v>0</v>
      </c>
      <c r="J172" s="425">
        <f>IFERROR(SUMIFS(Backup!$P:$P, Backup!$D:$D, 'Civil S-curve'!$C172, Backup!$O:$O, 'Civil S-curve'!J$162, Backup!$B:$B, 'Civil S-curve'!$C$163), "-")</f>
        <v>0</v>
      </c>
      <c r="K172" s="425">
        <f>IFERROR(SUMIFS(Backup!$P:$P, Backup!$D:$D, 'Civil S-curve'!$C172, Backup!$O:$O, 'Civil S-curve'!K$162, Backup!$B:$B, 'Civil S-curve'!$C$163), "-")</f>
        <v>0</v>
      </c>
      <c r="L172" s="425">
        <f>IFERROR(SUMIFS(Backup!$P:$P, Backup!$D:$D, 'Civil S-curve'!$C172, Backup!$O:$O, 'Civil S-curve'!L$162, Backup!$B:$B, 'Civil S-curve'!$C$163), "-")</f>
        <v>0</v>
      </c>
      <c r="M172" s="425">
        <f>IFERROR(SUMIFS(Backup!$P:$P, Backup!$D:$D, 'Civil S-curve'!$C172, Backup!$O:$O, 'Civil S-curve'!M$162, Backup!$B:$B, 'Civil S-curve'!$C$163), "-")</f>
        <v>0</v>
      </c>
      <c r="N172" s="425">
        <f>IFERROR(SUMIFS(Backup!$P:$P, Backup!$D:$D, 'Civil S-curve'!$C172, Backup!$O:$O, 'Civil S-curve'!N$162, Backup!$B:$B, 'Civil S-curve'!$C$163), "-")</f>
        <v>0</v>
      </c>
      <c r="O172" s="425">
        <f>IFERROR(SUMIFS(Backup!$P:$P, Backup!$D:$D, 'Civil S-curve'!$C172, Backup!$O:$O, 'Civil S-curve'!O$162, Backup!$B:$B, 'Civil S-curve'!$C$163), "-")</f>
        <v>0</v>
      </c>
      <c r="P172" s="425">
        <f>IFERROR(SUMIFS(Backup!$P:$P, Backup!$D:$D, 'Civil S-curve'!$C172, Backup!$O:$O, 'Civil S-curve'!P$162, Backup!$B:$B, 'Civil S-curve'!$C$163), "-")</f>
        <v>0</v>
      </c>
      <c r="Q172" s="425">
        <f>IFERROR(SUMIFS(Backup!$P:$P, Backup!$D:$D, 'Civil S-curve'!$C172, Backup!$O:$O, 'Civil S-curve'!Q$162, Backup!$B:$B, 'Civil S-curve'!$C$163), "-")</f>
        <v>0</v>
      </c>
      <c r="R172" s="425">
        <f>IFERROR(SUMIFS(Backup!$P:$P, Backup!$D:$D, 'Civil S-curve'!$C172, Backup!$O:$O, 'Civil S-curve'!R$162, Backup!$B:$B, 'Civil S-curve'!$C$163), "-")</f>
        <v>0</v>
      </c>
      <c r="S172" s="425">
        <f>IFERROR(SUMIFS(Backup!$P:$P, Backup!$D:$D, 'Civil S-curve'!$C172, Backup!$O:$O, 'Civil S-curve'!S$162, Backup!$B:$B, 'Civil S-curve'!$C$163), "-")</f>
        <v>24</v>
      </c>
      <c r="T172" s="425">
        <f>IFERROR(SUMIFS(Backup!$P:$P, Backup!$D:$D, 'Civil S-curve'!$C172, Backup!$O:$O, 'Civil S-curve'!T$162, Backup!$B:$B, 'Civil S-curve'!$C$163), "-")</f>
        <v>71</v>
      </c>
      <c r="U172" s="425">
        <f>IFERROR(SUMIFS(Backup!$P:$P, Backup!$D:$D, 'Civil S-curve'!$C172, Backup!$O:$O, 'Civil S-curve'!U$162, Backup!$B:$B, 'Civil S-curve'!$C$163), "-")</f>
        <v>84</v>
      </c>
      <c r="V172" s="425">
        <f>IFERROR(SUMIFS(Backup!$P:$P, Backup!$D:$D, 'Civil S-curve'!$C172, Backup!$O:$O, 'Civil S-curve'!V$162, Backup!$B:$B, 'Civil S-curve'!$C$163), "-")</f>
        <v>0</v>
      </c>
      <c r="W172" s="425">
        <f>IFERROR(SUMIFS(Backup!$P:$P, Backup!$D:$D, 'Civil S-curve'!$C172, Backup!$O:$O, 'Civil S-curve'!W$162, Backup!$B:$B, 'Civil S-curve'!$C$163), "-")</f>
        <v>119</v>
      </c>
      <c r="X172" s="425">
        <f>IFERROR(SUMIFS(Backup!$P:$P, Backup!$D:$D, 'Civil S-curve'!$C172, Backup!$O:$O, 'Civil S-curve'!X$162, Backup!$B:$B, 'Civil S-curve'!$C$163), "-")</f>
        <v>180</v>
      </c>
      <c r="Y172" s="425">
        <f>IFERROR(SUMIFS(Backup!$P:$P, Backup!$D:$D, 'Civil S-curve'!$C172, Backup!$O:$O, 'Civil S-curve'!Y$162, Backup!$B:$B, 'Civil S-curve'!$C$163), "-")</f>
        <v>0</v>
      </c>
      <c r="Z172" s="425">
        <f>IFERROR(SUMIFS(Backup!$P:$P, Backup!$D:$D, 'Civil S-curve'!$C172, Backup!$O:$O, 'Civil S-curve'!Z$162, Backup!$B:$B, 'Civil S-curve'!$C$163), "-")</f>
        <v>0</v>
      </c>
      <c r="AA172" s="425">
        <f>IFERROR(SUMIFS(Backup!$P:$P, Backup!$D:$D, 'Civil S-curve'!$C172, Backup!$O:$O, 'Civil S-curve'!AA$162, Backup!$B:$B, 'Civil S-curve'!$C$163), "-")</f>
        <v>0</v>
      </c>
      <c r="AB172" s="425">
        <f>IFERROR(SUMIFS(Backup!$P:$P, Backup!$D:$D, 'Civil S-curve'!$C172, Backup!$O:$O, 'Civil S-curve'!AB$162, Backup!$B:$B, 'Civil S-curve'!$C$163), "-")</f>
        <v>0</v>
      </c>
      <c r="AC172" s="425">
        <f>IFERROR(SUMIFS(Backup!$P:$P, Backup!$D:$D, 'Civil S-curve'!$C172, Backup!$O:$O, 'Civil S-curve'!AC$162, Backup!$B:$B, 'Civil S-curve'!$C$163), "-")</f>
        <v>0</v>
      </c>
      <c r="AD172" s="425">
        <f>IFERROR(SUMIFS(Backup!$P:$P, Backup!$D:$D, 'Civil S-curve'!$C172, Backup!$O:$O, 'Civil S-curve'!AD$162, Backup!$B:$B, 'Civil S-curve'!$C$163), "-")</f>
        <v>0</v>
      </c>
      <c r="AE172" s="425">
        <f>IFERROR(SUMIFS(Backup!$P:$P, Backup!$D:$D, 'Civil S-curve'!$C172, Backup!$O:$O, 'Civil S-curve'!AE$162, Backup!$B:$B, 'Civil S-curve'!$C$163), "-")</f>
        <v>0</v>
      </c>
      <c r="AF172" s="425">
        <f>IFERROR(SUMIFS(Backup!$P:$P, Backup!$D:$D, 'Civil S-curve'!$C172, Backup!$O:$O, 'Civil S-curve'!AF$162, Backup!$B:$B, 'Civil S-curve'!$C$163), "-")</f>
        <v>0</v>
      </c>
      <c r="AG172" s="425">
        <f>IFERROR(SUMIFS(Backup!$P:$P, Backup!$D:$D, 'Civil S-curve'!$C172, Backup!$O:$O, 'Civil S-curve'!AG$162, Backup!$B:$B, 'Civil S-curve'!$C$163), "-")</f>
        <v>0</v>
      </c>
      <c r="AH172" s="425">
        <f>IFERROR(SUMIFS(Backup!$P:$P, Backup!$D:$D, 'Civil S-curve'!$C172, Backup!$O:$O, 'Civil S-curve'!AH$162, Backup!$B:$B, 'Civil S-curve'!$C$163), "-")</f>
        <v>0</v>
      </c>
      <c r="AI172" s="429">
        <f t="shared" si="64"/>
        <v>478</v>
      </c>
      <c r="AJ172" s="256"/>
      <c r="AK172" s="418">
        <f t="shared" si="65"/>
        <v>1.0042016806722689</v>
      </c>
    </row>
    <row r="173" spans="1:40" hidden="1" outlineLevel="1">
      <c r="B173" s="413" t="s">
        <v>869</v>
      </c>
      <c r="C173" s="415" t="s">
        <v>98</v>
      </c>
      <c r="D173" s="413">
        <f t="shared" si="60"/>
        <v>0</v>
      </c>
      <c r="E173" s="413" t="s">
        <v>564</v>
      </c>
      <c r="F173" s="425">
        <f t="shared" si="61"/>
        <v>401</v>
      </c>
      <c r="G173" s="425">
        <f t="shared" si="61"/>
        <v>455</v>
      </c>
      <c r="H173" s="425">
        <f t="shared" si="61"/>
        <v>-54</v>
      </c>
      <c r="I173" s="425">
        <f>IFERROR(SUMIFS(Backup!$P:$P, Backup!$D:$D, 'Civil S-curve'!$C173, Backup!$O:$O, 'Civil S-curve'!I$162, Backup!$B:$B, 'Civil S-curve'!$C$163), "-")</f>
        <v>0</v>
      </c>
      <c r="J173" s="425">
        <f>IFERROR(SUMIFS(Backup!$P:$P, Backup!$D:$D, 'Civil S-curve'!$C173, Backup!$O:$O, 'Civil S-curve'!J$162, Backup!$B:$B, 'Civil S-curve'!$C$163), "-")</f>
        <v>0</v>
      </c>
      <c r="K173" s="425">
        <f>IFERROR(SUMIFS(Backup!$P:$P, Backup!$D:$D, 'Civil S-curve'!$C173, Backup!$O:$O, 'Civil S-curve'!K$162, Backup!$B:$B, 'Civil S-curve'!$C$163), "-")</f>
        <v>0</v>
      </c>
      <c r="L173" s="425">
        <f>IFERROR(SUMIFS(Backup!$P:$P, Backup!$D:$D, 'Civil S-curve'!$C173, Backup!$O:$O, 'Civil S-curve'!L$162, Backup!$B:$B, 'Civil S-curve'!$C$163), "-")</f>
        <v>0</v>
      </c>
      <c r="M173" s="425">
        <f>IFERROR(SUMIFS(Backup!$P:$P, Backup!$D:$D, 'Civil S-curve'!$C173, Backup!$O:$O, 'Civil S-curve'!M$162, Backup!$B:$B, 'Civil S-curve'!$C$163), "-")</f>
        <v>24</v>
      </c>
      <c r="N173" s="425">
        <f>IFERROR(SUMIFS(Backup!$P:$P, Backup!$D:$D, 'Civil S-curve'!$C173, Backup!$O:$O, 'Civil S-curve'!N$162, Backup!$B:$B, 'Civil S-curve'!$C$163), "-")</f>
        <v>0</v>
      </c>
      <c r="O173" s="425">
        <f>IFERROR(SUMIFS(Backup!$P:$P, Backup!$D:$D, 'Civil S-curve'!$C173, Backup!$O:$O, 'Civil S-curve'!O$162, Backup!$B:$B, 'Civil S-curve'!$C$163), "-")</f>
        <v>0</v>
      </c>
      <c r="P173" s="425">
        <f>IFERROR(SUMIFS(Backup!$P:$P, Backup!$D:$D, 'Civil S-curve'!$C173, Backup!$O:$O, 'Civil S-curve'!P$162, Backup!$B:$B, 'Civil S-curve'!$C$163), "-")</f>
        <v>0</v>
      </c>
      <c r="Q173" s="425">
        <f>IFERROR(SUMIFS(Backup!$P:$P, Backup!$D:$D, 'Civil S-curve'!$C173, Backup!$O:$O, 'Civil S-curve'!Q$162, Backup!$B:$B, 'Civil S-curve'!$C$163), "-")</f>
        <v>60</v>
      </c>
      <c r="R173" s="425">
        <f>IFERROR(SUMIFS(Backup!$P:$P, Backup!$D:$D, 'Civil S-curve'!$C173, Backup!$O:$O, 'Civil S-curve'!R$162, Backup!$B:$B, 'Civil S-curve'!$C$163), "-")</f>
        <v>12</v>
      </c>
      <c r="S173" s="425">
        <f>IFERROR(SUMIFS(Backup!$P:$P, Backup!$D:$D, 'Civil S-curve'!$C173, Backup!$O:$O, 'Civil S-curve'!S$162, Backup!$B:$B, 'Civil S-curve'!$C$163), "-")</f>
        <v>0</v>
      </c>
      <c r="T173" s="425">
        <f>IFERROR(SUMIFS(Backup!$P:$P, Backup!$D:$D, 'Civil S-curve'!$C173, Backup!$O:$O, 'Civil S-curve'!T$162, Backup!$B:$B, 'Civil S-curve'!$C$163), "-")</f>
        <v>167</v>
      </c>
      <c r="U173" s="425">
        <f>IFERROR(SUMIFS(Backup!$P:$P, Backup!$D:$D, 'Civil S-curve'!$C173, Backup!$O:$O, 'Civil S-curve'!U$162, Backup!$B:$B, 'Civil S-curve'!$C$163), "-")</f>
        <v>132</v>
      </c>
      <c r="V173" s="425">
        <f>IFERROR(SUMIFS(Backup!$P:$P, Backup!$D:$D, 'Civil S-curve'!$C173, Backup!$O:$O, 'Civil S-curve'!V$162, Backup!$B:$B, 'Civil S-curve'!$C$163), "-")</f>
        <v>0</v>
      </c>
      <c r="W173" s="425">
        <f>IFERROR(SUMIFS(Backup!$P:$P, Backup!$D:$D, 'Civil S-curve'!$C173, Backup!$O:$O, 'Civil S-curve'!W$162, Backup!$B:$B, 'Civil S-curve'!$C$163), "-")</f>
        <v>12</v>
      </c>
      <c r="X173" s="425">
        <f>IFERROR(SUMIFS(Backup!$P:$P, Backup!$D:$D, 'Civil S-curve'!$C173, Backup!$O:$O, 'Civil S-curve'!X$162, Backup!$B:$B, 'Civil S-curve'!$C$163), "-")</f>
        <v>48</v>
      </c>
      <c r="Y173" s="425">
        <f>IFERROR(SUMIFS(Backup!$P:$P, Backup!$D:$D, 'Civil S-curve'!$C173, Backup!$O:$O, 'Civil S-curve'!Y$162, Backup!$B:$B, 'Civil S-curve'!$C$163), "-")</f>
        <v>0</v>
      </c>
      <c r="Z173" s="425">
        <f>IFERROR(SUMIFS(Backup!$P:$P, Backup!$D:$D, 'Civil S-curve'!$C173, Backup!$O:$O, 'Civil S-curve'!Z$162, Backup!$B:$B, 'Civil S-curve'!$C$163), "-")</f>
        <v>0</v>
      </c>
      <c r="AA173" s="425">
        <f>IFERROR(SUMIFS(Backup!$P:$P, Backup!$D:$D, 'Civil S-curve'!$C173, Backup!$O:$O, 'Civil S-curve'!AA$162, Backup!$B:$B, 'Civil S-curve'!$C$163), "-")</f>
        <v>0</v>
      </c>
      <c r="AB173" s="425">
        <f>IFERROR(SUMIFS(Backup!$P:$P, Backup!$D:$D, 'Civil S-curve'!$C173, Backup!$O:$O, 'Civil S-curve'!AB$162, Backup!$B:$B, 'Civil S-curve'!$C$163), "-")</f>
        <v>0</v>
      </c>
      <c r="AC173" s="425">
        <f>IFERROR(SUMIFS(Backup!$P:$P, Backup!$D:$D, 'Civil S-curve'!$C173, Backup!$O:$O, 'Civil S-curve'!AC$162, Backup!$B:$B, 'Civil S-curve'!$C$163), "-")</f>
        <v>0</v>
      </c>
      <c r="AD173" s="425">
        <f>IFERROR(SUMIFS(Backup!$P:$P, Backup!$D:$D, 'Civil S-curve'!$C173, Backup!$O:$O, 'Civil S-curve'!AD$162, Backup!$B:$B, 'Civil S-curve'!$C$163), "-")</f>
        <v>0</v>
      </c>
      <c r="AE173" s="425">
        <f>IFERROR(SUMIFS(Backup!$P:$P, Backup!$D:$D, 'Civil S-curve'!$C173, Backup!$O:$O, 'Civil S-curve'!AE$162, Backup!$B:$B, 'Civil S-curve'!$C$163), "-")</f>
        <v>0</v>
      </c>
      <c r="AF173" s="425">
        <f>IFERROR(SUMIFS(Backup!$P:$P, Backup!$D:$D, 'Civil S-curve'!$C173, Backup!$O:$O, 'Civil S-curve'!AF$162, Backup!$B:$B, 'Civil S-curve'!$C$163), "-")</f>
        <v>0</v>
      </c>
      <c r="AG173" s="425">
        <f>IFERROR(SUMIFS(Backup!$P:$P, Backup!$D:$D, 'Civil S-curve'!$C173, Backup!$O:$O, 'Civil S-curve'!AG$162, Backup!$B:$B, 'Civil S-curve'!$C$163), "-")</f>
        <v>0</v>
      </c>
      <c r="AH173" s="425">
        <f>IFERROR(SUMIFS(Backup!$P:$P, Backup!$D:$D, 'Civil S-curve'!$C173, Backup!$O:$O, 'Civil S-curve'!AH$162, Backup!$B:$B, 'Civil S-curve'!$C$163), "-")</f>
        <v>0</v>
      </c>
      <c r="AI173" s="429">
        <f t="shared" si="64"/>
        <v>455</v>
      </c>
      <c r="AJ173" s="256"/>
      <c r="AK173" s="418">
        <f t="shared" si="65"/>
        <v>1.1346633416458853</v>
      </c>
    </row>
    <row r="174" spans="1:40" hidden="1" outlineLevel="1">
      <c r="B174" s="413" t="s">
        <v>1023</v>
      </c>
      <c r="C174" s="415" t="s">
        <v>99</v>
      </c>
      <c r="D174" s="413">
        <f t="shared" si="60"/>
        <v>0</v>
      </c>
      <c r="E174" s="413" t="s">
        <v>564</v>
      </c>
      <c r="F174" s="425">
        <f t="shared" si="61"/>
        <v>62</v>
      </c>
      <c r="G174" s="425">
        <f t="shared" si="61"/>
        <v>52</v>
      </c>
      <c r="H174" s="425">
        <f t="shared" si="61"/>
        <v>0</v>
      </c>
      <c r="I174" s="425">
        <f>IFERROR(SUMIFS(Backup!$P:$P, Backup!$D:$D, 'Civil S-curve'!$C174, Backup!$O:$O, 'Civil S-curve'!I$162, Backup!$B:$B, 'Civil S-curve'!$C$163), "-")</f>
        <v>0</v>
      </c>
      <c r="J174" s="425">
        <f>IFERROR(SUMIFS(Backup!$P:$P, Backup!$D:$D, 'Civil S-curve'!$C174, Backup!$O:$O, 'Civil S-curve'!J$162, Backup!$B:$B, 'Civil S-curve'!$C$163), "-")</f>
        <v>0</v>
      </c>
      <c r="K174" s="425">
        <f>IFERROR(SUMIFS(Backup!$P:$P, Backup!$D:$D, 'Civil S-curve'!$C174, Backup!$O:$O, 'Civil S-curve'!K$162, Backup!$B:$B, 'Civil S-curve'!$C$163), "-")</f>
        <v>0</v>
      </c>
      <c r="L174" s="425">
        <f>IFERROR(SUMIFS(Backup!$P:$P, Backup!$D:$D, 'Civil S-curve'!$C174, Backup!$O:$O, 'Civil S-curve'!L$162, Backup!$B:$B, 'Civil S-curve'!$C$163), "-")</f>
        <v>0</v>
      </c>
      <c r="M174" s="425">
        <f>IFERROR(SUMIFS(Backup!$P:$P, Backup!$D:$D, 'Civil S-curve'!$C174, Backup!$O:$O, 'Civil S-curve'!M$162, Backup!$B:$B, 'Civil S-curve'!$C$163), "-")</f>
        <v>0</v>
      </c>
      <c r="N174" s="425">
        <f>IFERROR(SUMIFS(Backup!$P:$P, Backup!$D:$D, 'Civil S-curve'!$C174, Backup!$O:$O, 'Civil S-curve'!N$162, Backup!$B:$B, 'Civil S-curve'!$C$163), "-")</f>
        <v>0</v>
      </c>
      <c r="O174" s="425">
        <f>IFERROR(SUMIFS(Backup!$P:$P, Backup!$D:$D, 'Civil S-curve'!$C174, Backup!$O:$O, 'Civil S-curve'!O$162, Backup!$B:$B, 'Civil S-curve'!$C$163), "-")</f>
        <v>0</v>
      </c>
      <c r="P174" s="425">
        <f>IFERROR(SUMIFS(Backup!$P:$P, Backup!$D:$D, 'Civil S-curve'!$C174, Backup!$O:$O, 'Civil S-curve'!P$162, Backup!$B:$B, 'Civil S-curve'!$C$163), "-")</f>
        <v>0</v>
      </c>
      <c r="Q174" s="425">
        <f>IFERROR(SUMIFS(Backup!$P:$P, Backup!$D:$D, 'Civil S-curve'!$C174, Backup!$O:$O, 'Civil S-curve'!Q$162, Backup!$B:$B, 'Civil S-curve'!$C$163), "-")</f>
        <v>0</v>
      </c>
      <c r="R174" s="425">
        <f>IFERROR(SUMIFS(Backup!$P:$P, Backup!$D:$D, 'Civil S-curve'!$C174, Backup!$O:$O, 'Civil S-curve'!R$162, Backup!$B:$B, 'Civil S-curve'!$C$163), "-")</f>
        <v>2.5</v>
      </c>
      <c r="S174" s="425">
        <f>IFERROR(SUMIFS(Backup!$P:$P, Backup!$D:$D, 'Civil S-curve'!$C174, Backup!$O:$O, 'Civil S-curve'!S$162, Backup!$B:$B, 'Civil S-curve'!$C$163), "-")</f>
        <v>0</v>
      </c>
      <c r="T174" s="425">
        <f>IFERROR(SUMIFS(Backup!$P:$P, Backup!$D:$D, 'Civil S-curve'!$C174, Backup!$O:$O, 'Civil S-curve'!T$162, Backup!$B:$B, 'Civil S-curve'!$C$163), "-")</f>
        <v>7.5</v>
      </c>
      <c r="U174" s="425">
        <f>IFERROR(SUMIFS(Backup!$P:$P, Backup!$D:$D, 'Civil S-curve'!$C174, Backup!$O:$O, 'Civil S-curve'!U$162, Backup!$B:$B, 'Civil S-curve'!$C$163), "-")</f>
        <v>24</v>
      </c>
      <c r="V174" s="425">
        <f>IFERROR(SUMIFS(Backup!$P:$P, Backup!$D:$D, 'Civil S-curve'!$C174, Backup!$O:$O, 'Civil S-curve'!V$162, Backup!$B:$B, 'Civil S-curve'!$C$163), "-")</f>
        <v>2.5</v>
      </c>
      <c r="W174" s="425">
        <f>IFERROR(SUMIFS(Backup!$P:$P, Backup!$D:$D, 'Civil S-curve'!$C174, Backup!$O:$O, 'Civil S-curve'!W$162, Backup!$B:$B, 'Civil S-curve'!$C$163), "-")</f>
        <v>6</v>
      </c>
      <c r="X174" s="425">
        <f>IFERROR(SUMIFS(Backup!$P:$P, Backup!$D:$D, 'Civil S-curve'!$C174, Backup!$O:$O, 'Civil S-curve'!X$162, Backup!$B:$B, 'Civil S-curve'!$C$163), "-")</f>
        <v>2.5</v>
      </c>
      <c r="Y174" s="425">
        <f>IFERROR(SUMIFS(Backup!$P:$P, Backup!$D:$D, 'Civil S-curve'!$C174, Backup!$O:$O, 'Civil S-curve'!Y$162, Backup!$B:$B, 'Civil S-curve'!$C$163), "-")</f>
        <v>0</v>
      </c>
      <c r="Z174" s="425">
        <f>IFERROR(SUMIFS(Backup!$P:$P, Backup!$D:$D, 'Civil S-curve'!$C174, Backup!$O:$O, 'Civil S-curve'!Z$162, Backup!$B:$B, 'Civil S-curve'!$C$163), "-")</f>
        <v>4.5</v>
      </c>
      <c r="AA174" s="425">
        <f>IFERROR(SUMIFS(Backup!$P:$P, Backup!$D:$D, 'Civil S-curve'!$C174, Backup!$O:$O, 'Civil S-curve'!AA$162, Backup!$B:$B, 'Civil S-curve'!$C$163), "-")</f>
        <v>0</v>
      </c>
      <c r="AB174" s="425">
        <f>IFERROR(SUMIFS(Backup!$P:$P, Backup!$D:$D, 'Civil S-curve'!$C174, Backup!$O:$O, 'Civil S-curve'!AB$162, Backup!$B:$B, 'Civil S-curve'!$C$163), "-")</f>
        <v>0</v>
      </c>
      <c r="AC174" s="425">
        <f>IFERROR(SUMIFS(Backup!$P:$P, Backup!$D:$D, 'Civil S-curve'!$C174, Backup!$O:$O, 'Civil S-curve'!AC$162, Backup!$B:$B, 'Civil S-curve'!$C$163), "-")</f>
        <v>0</v>
      </c>
      <c r="AD174" s="425">
        <f>IFERROR(SUMIFS(Backup!$P:$P, Backup!$D:$D, 'Civil S-curve'!$C174, Backup!$O:$O, 'Civil S-curve'!AD$162, Backup!$B:$B, 'Civil S-curve'!$C$163), "-")</f>
        <v>2.5</v>
      </c>
      <c r="AE174" s="425">
        <f>IFERROR(SUMIFS(Backup!$P:$P, Backup!$D:$D, 'Civil S-curve'!$C174, Backup!$O:$O, 'Civil S-curve'!AE$162, Backup!$B:$B, 'Civil S-curve'!$C$163), "-")</f>
        <v>0</v>
      </c>
      <c r="AF174" s="425">
        <f>IFERROR(SUMIFS(Backup!$P:$P, Backup!$D:$D, 'Civil S-curve'!$C174, Backup!$O:$O, 'Civil S-curve'!AF$162, Backup!$B:$B, 'Civil S-curve'!$C$163), "-")</f>
        <v>0</v>
      </c>
      <c r="AG174" s="425">
        <f>IFERROR(SUMIFS(Backup!$P:$P, Backup!$D:$D, 'Civil S-curve'!$C174, Backup!$O:$O, 'Civil S-curve'!AG$162, Backup!$B:$B, 'Civil S-curve'!$C$163), "-")</f>
        <v>0</v>
      </c>
      <c r="AH174" s="425">
        <f>IFERROR(SUMIFS(Backup!$P:$P, Backup!$D:$D, 'Civil S-curve'!$C174, Backup!$O:$O, 'Civil S-curve'!AH$162, Backup!$B:$B, 'Civil S-curve'!$C$163), "-")</f>
        <v>0</v>
      </c>
      <c r="AI174" s="429">
        <f t="shared" si="64"/>
        <v>52</v>
      </c>
      <c r="AJ174" s="256"/>
      <c r="AK174" s="418">
        <f t="shared" si="65"/>
        <v>0.83870967741935487</v>
      </c>
    </row>
    <row r="175" spans="1:40" s="256" customFormat="1" collapsed="1">
      <c r="A175" s="418">
        <f>D175/$D$156</f>
        <v>5.128205128205128E-2</v>
      </c>
      <c r="B175" s="411">
        <v>2</v>
      </c>
      <c r="C175" s="412" t="s">
        <v>2</v>
      </c>
      <c r="D175" s="411">
        <f t="shared" si="60"/>
        <v>28</v>
      </c>
      <c r="E175" s="411"/>
      <c r="F175" s="424">
        <f t="shared" si="61"/>
        <v>3125</v>
      </c>
      <c r="G175" s="424">
        <f t="shared" si="61"/>
        <v>3109.75</v>
      </c>
      <c r="H175" s="424">
        <f t="shared" si="61"/>
        <v>-4.25</v>
      </c>
      <c r="I175" s="424">
        <f>SUBTOTAL(9,I176:I186)</f>
        <v>0</v>
      </c>
      <c r="J175" s="424">
        <f t="shared" ref="J175:AI175" si="66">SUBTOTAL(9,J176:J186)</f>
        <v>0</v>
      </c>
      <c r="K175" s="424">
        <f t="shared" si="66"/>
        <v>29</v>
      </c>
      <c r="L175" s="424">
        <f t="shared" si="66"/>
        <v>313.75</v>
      </c>
      <c r="M175" s="424">
        <f t="shared" si="66"/>
        <v>20</v>
      </c>
      <c r="N175" s="424">
        <f t="shared" si="66"/>
        <v>59</v>
      </c>
      <c r="O175" s="424">
        <f t="shared" si="66"/>
        <v>44</v>
      </c>
      <c r="P175" s="424">
        <f t="shared" si="66"/>
        <v>14</v>
      </c>
      <c r="Q175" s="424">
        <f t="shared" si="66"/>
        <v>288</v>
      </c>
      <c r="R175" s="424">
        <f t="shared" si="66"/>
        <v>277</v>
      </c>
      <c r="S175" s="424">
        <f t="shared" si="66"/>
        <v>24</v>
      </c>
      <c r="T175" s="424">
        <f t="shared" si="66"/>
        <v>91</v>
      </c>
      <c r="U175" s="424">
        <f t="shared" si="66"/>
        <v>144</v>
      </c>
      <c r="V175" s="424">
        <f t="shared" si="66"/>
        <v>396</v>
      </c>
      <c r="W175" s="424">
        <f t="shared" si="66"/>
        <v>167.5</v>
      </c>
      <c r="X175" s="424">
        <f t="shared" si="66"/>
        <v>143.5</v>
      </c>
      <c r="Y175" s="424">
        <f t="shared" si="66"/>
        <v>97</v>
      </c>
      <c r="Z175" s="424">
        <f t="shared" si="66"/>
        <v>37</v>
      </c>
      <c r="AA175" s="424">
        <f t="shared" si="66"/>
        <v>146</v>
      </c>
      <c r="AB175" s="424">
        <f t="shared" si="66"/>
        <v>425</v>
      </c>
      <c r="AC175" s="424">
        <f t="shared" si="66"/>
        <v>296</v>
      </c>
      <c r="AD175" s="424">
        <f t="shared" si="66"/>
        <v>110</v>
      </c>
      <c r="AE175" s="424">
        <f t="shared" ref="AE175:AH175" si="67">SUBTOTAL(9,AE176:AE186)</f>
        <v>0</v>
      </c>
      <c r="AF175" s="424">
        <f t="shared" si="67"/>
        <v>0</v>
      </c>
      <c r="AG175" s="424">
        <f t="shared" si="67"/>
        <v>0</v>
      </c>
      <c r="AH175" s="424">
        <f t="shared" si="67"/>
        <v>0</v>
      </c>
      <c r="AI175" s="424">
        <f t="shared" si="66"/>
        <v>3121.75</v>
      </c>
      <c r="AJ175" s="435">
        <f>G175-AI175</f>
        <v>-12</v>
      </c>
      <c r="AK175" s="418">
        <f t="shared" si="65"/>
        <v>0.99895999999999996</v>
      </c>
      <c r="AL175" s="435"/>
      <c r="AM175" s="429">
        <f>SUM(I175:Y175)</f>
        <v>2107.75</v>
      </c>
      <c r="AN175" s="429"/>
    </row>
    <row r="176" spans="1:40" hidden="1" outlineLevel="1">
      <c r="B176" s="413" t="s">
        <v>860</v>
      </c>
      <c r="C176" s="414" t="s">
        <v>200</v>
      </c>
      <c r="D176" s="413">
        <f t="shared" si="60"/>
        <v>0</v>
      </c>
      <c r="E176" s="413" t="s">
        <v>564</v>
      </c>
      <c r="F176" s="425">
        <f t="shared" si="61"/>
        <v>83</v>
      </c>
      <c r="G176" s="425">
        <f t="shared" si="61"/>
        <v>100</v>
      </c>
      <c r="H176" s="425">
        <f t="shared" si="61"/>
        <v>-17</v>
      </c>
      <c r="I176" s="425">
        <f>IFERROR(SUMIFS(Backup!$P:$P, Backup!$D:$D, 'Civil S-curve'!$C176, Backup!$O:$O, 'Civil S-curve'!I$162, Backup!$B:$B, 'Civil S-curve'!$C$175), "-")</f>
        <v>0</v>
      </c>
      <c r="J176" s="425">
        <f>IFERROR(SUMIFS(Backup!$P:$P, Backup!$D:$D, 'Civil S-curve'!$C176, Backup!$O:$O, 'Civil S-curve'!J$162, Backup!$B:$B, 'Civil S-curve'!$C$175), "-")</f>
        <v>0</v>
      </c>
      <c r="K176" s="425">
        <f>IFERROR(SUMIFS(Backup!$P:$P, Backup!$D:$D, 'Civil S-curve'!$C176, Backup!$O:$O, 'Civil S-curve'!K$162, Backup!$B:$B, 'Civil S-curve'!$C$175), "-")</f>
        <v>29</v>
      </c>
      <c r="L176" s="425">
        <f>IFERROR(SUMIFS(Backup!$P:$P, Backup!$D:$D, 'Civil S-curve'!$C176, Backup!$O:$O, 'Civil S-curve'!L$162, Backup!$B:$B, 'Civil S-curve'!$C$175), "-")</f>
        <v>7</v>
      </c>
      <c r="M176" s="425">
        <f>IFERROR(SUMIFS(Backup!$P:$P, Backup!$D:$D, 'Civil S-curve'!$C176, Backup!$O:$O, 'Civil S-curve'!M$162, Backup!$B:$B, 'Civil S-curve'!$C$175), "-")</f>
        <v>0</v>
      </c>
      <c r="N176" s="425">
        <f>IFERROR(SUMIFS(Backup!$P:$P, Backup!$D:$D, 'Civil S-curve'!$C176, Backup!$O:$O, 'Civil S-curve'!N$162, Backup!$B:$B, 'Civil S-curve'!$C$175), "-")</f>
        <v>0</v>
      </c>
      <c r="O176" s="425">
        <f>IFERROR(SUMIFS(Backup!$P:$P, Backup!$D:$D, 'Civil S-curve'!$C176, Backup!$O:$O, 'Civil S-curve'!O$162, Backup!$B:$B, 'Civil S-curve'!$C$175), "-")</f>
        <v>0</v>
      </c>
      <c r="P176" s="425">
        <f>IFERROR(SUMIFS(Backup!$P:$P, Backup!$D:$D, 'Civil S-curve'!$C176, Backup!$O:$O, 'Civil S-curve'!P$162, Backup!$B:$B, 'Civil S-curve'!$C$175), "-")</f>
        <v>0</v>
      </c>
      <c r="Q176" s="425">
        <f>IFERROR(SUMIFS(Backup!$P:$P, Backup!$D:$D, 'Civil S-curve'!$C176, Backup!$O:$O, 'Civil S-curve'!Q$162, Backup!$B:$B, 'Civil S-curve'!$C$175), "-")</f>
        <v>0</v>
      </c>
      <c r="R176" s="425">
        <f>IFERROR(SUMIFS(Backup!$P:$P, Backup!$D:$D, 'Civil S-curve'!$C176, Backup!$O:$O, 'Civil S-curve'!R$162, Backup!$B:$B, 'Civil S-curve'!$C$175), "-")</f>
        <v>0</v>
      </c>
      <c r="S176" s="425">
        <f>IFERROR(SUMIFS(Backup!$P:$P, Backup!$D:$D, 'Civil S-curve'!$C176, Backup!$O:$O, 'Civil S-curve'!S$162, Backup!$B:$B, 'Civil S-curve'!$C$175), "-")</f>
        <v>0</v>
      </c>
      <c r="T176" s="425">
        <f>IFERROR(SUMIFS(Backup!$P:$P, Backup!$D:$D, 'Civil S-curve'!$C176, Backup!$O:$O, 'Civil S-curve'!T$162, Backup!$B:$B, 'Civil S-curve'!$C$175), "-")</f>
        <v>0</v>
      </c>
      <c r="U176" s="425">
        <f>IFERROR(SUMIFS(Backup!$P:$P, Backup!$D:$D, 'Civil S-curve'!$C176, Backup!$O:$O, 'Civil S-curve'!U$162, Backup!$B:$B, 'Civil S-curve'!$C$175), "-")</f>
        <v>0</v>
      </c>
      <c r="V176" s="425">
        <f>IFERROR(SUMIFS(Backup!$P:$P, Backup!$D:$D, 'Civil S-curve'!$C176, Backup!$O:$O, 'Civil S-curve'!V$162, Backup!$B:$B, 'Civil S-curve'!$C$175), "-")</f>
        <v>0</v>
      </c>
      <c r="W176" s="425">
        <f>IFERROR(SUMIFS(Backup!$P:$P, Backup!$D:$D, 'Civil S-curve'!$C176, Backup!$O:$O, 'Civil S-curve'!W$162, Backup!$B:$B, 'Civil S-curve'!$C$175), "-")</f>
        <v>6</v>
      </c>
      <c r="X176" s="425">
        <f>IFERROR(SUMIFS(Backup!$P:$P, Backup!$D:$D, 'Civil S-curve'!$C176, Backup!$O:$O, 'Civil S-curve'!X$162, Backup!$B:$B, 'Civil S-curve'!$C$175), "-")</f>
        <v>0</v>
      </c>
      <c r="Y176" s="425">
        <f>IFERROR(SUMIFS(Backup!$P:$P, Backup!$D:$D, 'Civil S-curve'!$C176, Backup!$O:$O, 'Civil S-curve'!Y$162, Backup!$B:$B, 'Civil S-curve'!$C$175), "-")</f>
        <v>0</v>
      </c>
      <c r="Z176" s="425">
        <f>IFERROR(SUMIFS(Backup!$P:$P, Backup!$D:$D, 'Civil S-curve'!$C176, Backup!$O:$O, 'Civil S-curve'!Z$162, Backup!$B:$B, 'Civil S-curve'!$C$175), "-")</f>
        <v>0</v>
      </c>
      <c r="AA176" s="425">
        <f>IFERROR(SUMIFS(Backup!$P:$P, Backup!$D:$D, 'Civil S-curve'!$C176, Backup!$O:$O, 'Civil S-curve'!AA$162, Backup!$B:$B, 'Civil S-curve'!$C$175), "-")</f>
        <v>12</v>
      </c>
      <c r="AB176" s="425">
        <f>IFERROR(SUMIFS(Backup!$P:$P, Backup!$D:$D, 'Civil S-curve'!$C176, Backup!$O:$O, 'Civil S-curve'!AB$162, Backup!$B:$B, 'Civil S-curve'!$C$175), "-")</f>
        <v>36</v>
      </c>
      <c r="AC176" s="425">
        <f>IFERROR(SUMIFS(Backup!$P:$P, Backup!$D:$D, 'Civil S-curve'!$C176, Backup!$O:$O, 'Civil S-curve'!AC$162, Backup!$B:$B, 'Civil S-curve'!$C$175), "-")</f>
        <v>0</v>
      </c>
      <c r="AD176" s="425">
        <f>IFERROR(SUMIFS(Backup!$P:$P, Backup!$D:$D, 'Civil S-curve'!$C176, Backup!$O:$O, 'Civil S-curve'!AD$162, Backup!$B:$B, 'Civil S-curve'!$C$175), "-")</f>
        <v>10</v>
      </c>
      <c r="AE176" s="425">
        <f>IFERROR(SUMIFS(Backup!$P:$P, Backup!$D:$D, 'Civil S-curve'!$C176, Backup!$O:$O, 'Civil S-curve'!AE$162, Backup!$B:$B, 'Civil S-curve'!$C$175), "-")</f>
        <v>0</v>
      </c>
      <c r="AF176" s="425">
        <f>IFERROR(SUMIFS(Backup!$P:$P, Backup!$D:$D, 'Civil S-curve'!$C176, Backup!$O:$O, 'Civil S-curve'!AF$162, Backup!$B:$B, 'Civil S-curve'!$C$175), "-")</f>
        <v>0</v>
      </c>
      <c r="AG176" s="425">
        <f>IFERROR(SUMIFS(Backup!$P:$P, Backup!$D:$D, 'Civil S-curve'!$C176, Backup!$O:$O, 'Civil S-curve'!AG$162, Backup!$B:$B, 'Civil S-curve'!$C$175), "-")</f>
        <v>0</v>
      </c>
      <c r="AH176" s="425">
        <f>IFERROR(SUMIFS(Backup!$P:$P, Backup!$D:$D, 'Civil S-curve'!$C176, Backup!$O:$O, 'Civil S-curve'!AH$162, Backup!$B:$B, 'Civil S-curve'!$C$175), "-")</f>
        <v>0</v>
      </c>
      <c r="AI176" s="429">
        <f t="shared" si="64"/>
        <v>100</v>
      </c>
      <c r="AJ176" s="256"/>
      <c r="AK176" s="418">
        <f t="shared" si="65"/>
        <v>1.2048192771084338</v>
      </c>
      <c r="AL176" s="435"/>
    </row>
    <row r="177" spans="1:40" hidden="1" outlineLevel="1">
      <c r="B177" s="413" t="s">
        <v>861</v>
      </c>
      <c r="C177" s="414" t="s">
        <v>228</v>
      </c>
      <c r="D177" s="413">
        <f t="shared" si="60"/>
        <v>0</v>
      </c>
      <c r="E177" s="413" t="s">
        <v>564</v>
      </c>
      <c r="F177" s="425">
        <f t="shared" si="61"/>
        <v>539</v>
      </c>
      <c r="G177" s="425">
        <f t="shared" si="61"/>
        <v>536.75</v>
      </c>
      <c r="H177" s="425">
        <f t="shared" si="61"/>
        <v>2.25</v>
      </c>
      <c r="I177" s="425">
        <f>IFERROR(SUMIFS(Backup!$P:$P, Backup!$D:$D, 'Civil S-curve'!$C177, Backup!$O:$O, 'Civil S-curve'!I$162, Backup!$B:$B, 'Civil S-curve'!$C$175), "-")</f>
        <v>0</v>
      </c>
      <c r="J177" s="425">
        <f>IFERROR(SUMIFS(Backup!$P:$P, Backup!$D:$D, 'Civil S-curve'!$C177, Backup!$O:$O, 'Civil S-curve'!J$162, Backup!$B:$B, 'Civil S-curve'!$C$175), "-")</f>
        <v>0</v>
      </c>
      <c r="K177" s="425">
        <f>IFERROR(SUMIFS(Backup!$P:$P, Backup!$D:$D, 'Civil S-curve'!$C177, Backup!$O:$O, 'Civil S-curve'!K$162, Backup!$B:$B, 'Civil S-curve'!$C$175), "-")</f>
        <v>0</v>
      </c>
      <c r="L177" s="425">
        <f>IFERROR(SUMIFS(Backup!$P:$P, Backup!$D:$D, 'Civil S-curve'!$C177, Backup!$O:$O, 'Civil S-curve'!L$162, Backup!$B:$B, 'Civil S-curve'!$C$175), "-")</f>
        <v>196.75</v>
      </c>
      <c r="M177" s="425">
        <f>IFERROR(SUMIFS(Backup!$P:$P, Backup!$D:$D, 'Civil S-curve'!$C177, Backup!$O:$O, 'Civil S-curve'!M$162, Backup!$B:$B, 'Civil S-curve'!$C$175), "-")</f>
        <v>0</v>
      </c>
      <c r="N177" s="425">
        <f>IFERROR(SUMIFS(Backup!$P:$P, Backup!$D:$D, 'Civil S-curve'!$C177, Backup!$O:$O, 'Civil S-curve'!N$162, Backup!$B:$B, 'Civil S-curve'!$C$175), "-")</f>
        <v>0</v>
      </c>
      <c r="O177" s="425">
        <f>IFERROR(SUMIFS(Backup!$P:$P, Backup!$D:$D, 'Civil S-curve'!$C177, Backup!$O:$O, 'Civil S-curve'!O$162, Backup!$B:$B, 'Civil S-curve'!$C$175), "-")</f>
        <v>0</v>
      </c>
      <c r="P177" s="425">
        <f>IFERROR(SUMIFS(Backup!$P:$P, Backup!$D:$D, 'Civil S-curve'!$C177, Backup!$O:$O, 'Civil S-curve'!P$162, Backup!$B:$B, 'Civil S-curve'!$C$175), "-")</f>
        <v>0</v>
      </c>
      <c r="Q177" s="425">
        <f>IFERROR(SUMIFS(Backup!$P:$P, Backup!$D:$D, 'Civil S-curve'!$C177, Backup!$O:$O, 'Civil S-curve'!Q$162, Backup!$B:$B, 'Civil S-curve'!$C$175), "-")</f>
        <v>0</v>
      </c>
      <c r="R177" s="425">
        <f>IFERROR(SUMIFS(Backup!$P:$P, Backup!$D:$D, 'Civil S-curve'!$C177, Backup!$O:$O, 'Civil S-curve'!R$162, Backup!$B:$B, 'Civil S-curve'!$C$175), "-")</f>
        <v>0</v>
      </c>
      <c r="S177" s="425">
        <f>IFERROR(SUMIFS(Backup!$P:$P, Backup!$D:$D, 'Civil S-curve'!$C177, Backup!$O:$O, 'Civil S-curve'!S$162, Backup!$B:$B, 'Civil S-curve'!$C$175), "-")</f>
        <v>0</v>
      </c>
      <c r="T177" s="425">
        <f>IFERROR(SUMIFS(Backup!$P:$P, Backup!$D:$D, 'Civil S-curve'!$C177, Backup!$O:$O, 'Civil S-curve'!T$162, Backup!$B:$B, 'Civil S-curve'!$C$175), "-")</f>
        <v>0</v>
      </c>
      <c r="U177" s="425">
        <f>IFERROR(SUMIFS(Backup!$P:$P, Backup!$D:$D, 'Civil S-curve'!$C177, Backup!$O:$O, 'Civil S-curve'!U$162, Backup!$B:$B, 'Civil S-curve'!$C$175), "-")</f>
        <v>0</v>
      </c>
      <c r="V177" s="425">
        <f>IFERROR(SUMIFS(Backup!$P:$P, Backup!$D:$D, 'Civil S-curve'!$C177, Backup!$O:$O, 'Civil S-curve'!V$162, Backup!$B:$B, 'Civil S-curve'!$C$175), "-")</f>
        <v>0</v>
      </c>
      <c r="W177" s="425">
        <f>IFERROR(SUMIFS(Backup!$P:$P, Backup!$D:$D, 'Civil S-curve'!$C177, Backup!$O:$O, 'Civil S-curve'!W$162, Backup!$B:$B, 'Civil S-curve'!$C$175), "-")</f>
        <v>40</v>
      </c>
      <c r="X177" s="425">
        <f>IFERROR(SUMIFS(Backup!$P:$P, Backup!$D:$D, 'Civil S-curve'!$C177, Backup!$O:$O, 'Civil S-curve'!X$162, Backup!$B:$B, 'Civil S-curve'!$C$175), "-")</f>
        <v>0</v>
      </c>
      <c r="Y177" s="425">
        <f>IFERROR(SUMIFS(Backup!$P:$P, Backup!$D:$D, 'Civil S-curve'!$C177, Backup!$O:$O, 'Civil S-curve'!Y$162, Backup!$B:$B, 'Civil S-curve'!$C$175), "-")</f>
        <v>0</v>
      </c>
      <c r="Z177" s="425">
        <f>IFERROR(SUMIFS(Backup!$P:$P, Backup!$D:$D, 'Civil S-curve'!$C177, Backup!$O:$O, 'Civil S-curve'!Z$162, Backup!$B:$B, 'Civil S-curve'!$C$175), "-")</f>
        <v>0</v>
      </c>
      <c r="AA177" s="425">
        <f>IFERROR(SUMIFS(Backup!$P:$P, Backup!$D:$D, 'Civil S-curve'!$C177, Backup!$O:$O, 'Civil S-curve'!AA$162, Backup!$B:$B, 'Civil S-curve'!$C$175), "-")</f>
        <v>100</v>
      </c>
      <c r="AB177" s="425">
        <f>IFERROR(SUMIFS(Backup!$P:$P, Backup!$D:$D, 'Civil S-curve'!$C177, Backup!$O:$O, 'Civil S-curve'!AB$162, Backup!$B:$B, 'Civil S-curve'!$C$175), "-")</f>
        <v>180</v>
      </c>
      <c r="AC177" s="425">
        <f>IFERROR(SUMIFS(Backup!$P:$P, Backup!$D:$D, 'Civil S-curve'!$C177, Backup!$O:$O, 'Civil S-curve'!AC$162, Backup!$B:$B, 'Civil S-curve'!$C$175), "-")</f>
        <v>20</v>
      </c>
      <c r="AD177" s="425">
        <f>IFERROR(SUMIFS(Backup!$P:$P, Backup!$D:$D, 'Civil S-curve'!$C177, Backup!$O:$O, 'Civil S-curve'!AD$162, Backup!$B:$B, 'Civil S-curve'!$C$175), "-")</f>
        <v>0</v>
      </c>
      <c r="AE177" s="425">
        <f>IFERROR(SUMIFS(Backup!$P:$P, Backup!$D:$D, 'Civil S-curve'!$C177, Backup!$O:$O, 'Civil S-curve'!AE$162, Backup!$B:$B, 'Civil S-curve'!$C$175), "-")</f>
        <v>0</v>
      </c>
      <c r="AF177" s="425">
        <f>IFERROR(SUMIFS(Backup!$P:$P, Backup!$D:$D, 'Civil S-curve'!$C177, Backup!$O:$O, 'Civil S-curve'!AF$162, Backup!$B:$B, 'Civil S-curve'!$C$175), "-")</f>
        <v>0</v>
      </c>
      <c r="AG177" s="425">
        <f>IFERROR(SUMIFS(Backup!$P:$P, Backup!$D:$D, 'Civil S-curve'!$C177, Backup!$O:$O, 'Civil S-curve'!AG$162, Backup!$B:$B, 'Civil S-curve'!$C$175), "-")</f>
        <v>0</v>
      </c>
      <c r="AH177" s="425">
        <f>IFERROR(SUMIFS(Backup!$P:$P, Backup!$D:$D, 'Civil S-curve'!$C177, Backup!$O:$O, 'Civil S-curve'!AH$162, Backup!$B:$B, 'Civil S-curve'!$C$175), "-")</f>
        <v>0</v>
      </c>
      <c r="AI177" s="429">
        <f t="shared" si="64"/>
        <v>536.75</v>
      </c>
      <c r="AJ177" s="256"/>
      <c r="AK177" s="418">
        <f t="shared" si="65"/>
        <v>0.99582560296846012</v>
      </c>
      <c r="AL177" s="435"/>
    </row>
    <row r="178" spans="1:40" hidden="1" outlineLevel="1">
      <c r="B178" s="413" t="s">
        <v>862</v>
      </c>
      <c r="C178" s="414" t="s">
        <v>354</v>
      </c>
      <c r="D178" s="413">
        <f t="shared" si="60"/>
        <v>0</v>
      </c>
      <c r="E178" s="413" t="s">
        <v>564</v>
      </c>
      <c r="F178" s="425">
        <f t="shared" si="61"/>
        <v>132</v>
      </c>
      <c r="G178" s="425">
        <f t="shared" si="61"/>
        <v>139</v>
      </c>
      <c r="H178" s="425">
        <f t="shared" si="61"/>
        <v>-7</v>
      </c>
      <c r="I178" s="425">
        <f>IFERROR(SUMIFS(Backup!$P:$P, Backup!$D:$D, 'Civil S-curve'!$C178, Backup!$O:$O, 'Civil S-curve'!I$162, Backup!$B:$B, 'Civil S-curve'!$C$175), "-")</f>
        <v>0</v>
      </c>
      <c r="J178" s="425">
        <f>IFERROR(SUMIFS(Backup!$P:$P, Backup!$D:$D, 'Civil S-curve'!$C178, Backup!$O:$O, 'Civil S-curve'!J$162, Backup!$B:$B, 'Civil S-curve'!$C$175), "-")</f>
        <v>0</v>
      </c>
      <c r="K178" s="425">
        <f>IFERROR(SUMIFS(Backup!$P:$P, Backup!$D:$D, 'Civil S-curve'!$C178, Backup!$O:$O, 'Civil S-curve'!K$162, Backup!$B:$B, 'Civil S-curve'!$C$175), "-")</f>
        <v>0</v>
      </c>
      <c r="L178" s="425">
        <f>IFERROR(SUMIFS(Backup!$P:$P, Backup!$D:$D, 'Civil S-curve'!$C178, Backup!$O:$O, 'Civil S-curve'!L$162, Backup!$B:$B, 'Civil S-curve'!$C$175), "-")</f>
        <v>49</v>
      </c>
      <c r="M178" s="425">
        <f>IFERROR(SUMIFS(Backup!$P:$P, Backup!$D:$D, 'Civil S-curve'!$C178, Backup!$O:$O, 'Civil S-curve'!M$162, Backup!$B:$B, 'Civil S-curve'!$C$175), "-")</f>
        <v>0</v>
      </c>
      <c r="N178" s="425">
        <f>IFERROR(SUMIFS(Backup!$P:$P, Backup!$D:$D, 'Civil S-curve'!$C178, Backup!$O:$O, 'Civil S-curve'!N$162, Backup!$B:$B, 'Civil S-curve'!$C$175), "-")</f>
        <v>0</v>
      </c>
      <c r="O178" s="425">
        <f>IFERROR(SUMIFS(Backup!$P:$P, Backup!$D:$D, 'Civil S-curve'!$C178, Backup!$O:$O, 'Civil S-curve'!O$162, Backup!$B:$B, 'Civil S-curve'!$C$175), "-")</f>
        <v>0</v>
      </c>
      <c r="P178" s="425">
        <f>IFERROR(SUMIFS(Backup!$P:$P, Backup!$D:$D, 'Civil S-curve'!$C178, Backup!$O:$O, 'Civil S-curve'!P$162, Backup!$B:$B, 'Civil S-curve'!$C$175), "-")</f>
        <v>0</v>
      </c>
      <c r="Q178" s="425">
        <f>IFERROR(SUMIFS(Backup!$P:$P, Backup!$D:$D, 'Civil S-curve'!$C178, Backup!$O:$O, 'Civil S-curve'!Q$162, Backup!$B:$B, 'Civil S-curve'!$C$175), "-")</f>
        <v>0</v>
      </c>
      <c r="R178" s="425">
        <f>IFERROR(SUMIFS(Backup!$P:$P, Backup!$D:$D, 'Civil S-curve'!$C178, Backup!$O:$O, 'Civil S-curve'!R$162, Backup!$B:$B, 'Civil S-curve'!$C$175), "-")</f>
        <v>0</v>
      </c>
      <c r="S178" s="425">
        <f>IFERROR(SUMIFS(Backup!$P:$P, Backup!$D:$D, 'Civil S-curve'!$C178, Backup!$O:$O, 'Civil S-curve'!S$162, Backup!$B:$B, 'Civil S-curve'!$C$175), "-")</f>
        <v>0</v>
      </c>
      <c r="T178" s="425">
        <f>IFERROR(SUMIFS(Backup!$P:$P, Backup!$D:$D, 'Civil S-curve'!$C178, Backup!$O:$O, 'Civil S-curve'!T$162, Backup!$B:$B, 'Civil S-curve'!$C$175), "-")</f>
        <v>0</v>
      </c>
      <c r="U178" s="425">
        <f>IFERROR(SUMIFS(Backup!$P:$P, Backup!$D:$D, 'Civil S-curve'!$C178, Backup!$O:$O, 'Civil S-curve'!U$162, Backup!$B:$B, 'Civil S-curve'!$C$175), "-")</f>
        <v>0</v>
      </c>
      <c r="V178" s="425">
        <f>IFERROR(SUMIFS(Backup!$P:$P, Backup!$D:$D, 'Civil S-curve'!$C178, Backup!$O:$O, 'Civil S-curve'!V$162, Backup!$B:$B, 'Civil S-curve'!$C$175), "-")</f>
        <v>0</v>
      </c>
      <c r="W178" s="425">
        <f>IFERROR(SUMIFS(Backup!$P:$P, Backup!$D:$D, 'Civil S-curve'!$C178, Backup!$O:$O, 'Civil S-curve'!W$162, Backup!$B:$B, 'Civil S-curve'!$C$175), "-")</f>
        <v>10</v>
      </c>
      <c r="X178" s="425">
        <f>IFERROR(SUMIFS(Backup!$P:$P, Backup!$D:$D, 'Civil S-curve'!$C178, Backup!$O:$O, 'Civil S-curve'!X$162, Backup!$B:$B, 'Civil S-curve'!$C$175), "-")</f>
        <v>0</v>
      </c>
      <c r="Y178" s="425">
        <f>IFERROR(SUMIFS(Backup!$P:$P, Backup!$D:$D, 'Civil S-curve'!$C178, Backup!$O:$O, 'Civil S-curve'!Y$162, Backup!$B:$B, 'Civil S-curve'!$C$175), "-")</f>
        <v>0</v>
      </c>
      <c r="Z178" s="425">
        <f>IFERROR(SUMIFS(Backup!$P:$P, Backup!$D:$D, 'Civil S-curve'!$C178, Backup!$O:$O, 'Civil S-curve'!Z$162, Backup!$B:$B, 'Civil S-curve'!$C$175), "-")</f>
        <v>0</v>
      </c>
      <c r="AA178" s="425">
        <f>IFERROR(SUMIFS(Backup!$P:$P, Backup!$D:$D, 'Civil S-curve'!$C178, Backup!$O:$O, 'Civil S-curve'!AA$162, Backup!$B:$B, 'Civil S-curve'!$C$175), "-")</f>
        <v>20</v>
      </c>
      <c r="AB178" s="425">
        <f>IFERROR(SUMIFS(Backup!$P:$P, Backup!$D:$D, 'Civil S-curve'!$C178, Backup!$O:$O, 'Civil S-curve'!AB$162, Backup!$B:$B, 'Civil S-curve'!$C$175), "-")</f>
        <v>55</v>
      </c>
      <c r="AC178" s="425">
        <f>IFERROR(SUMIFS(Backup!$P:$P, Backup!$D:$D, 'Civil S-curve'!$C178, Backup!$O:$O, 'Civil S-curve'!AC$162, Backup!$B:$B, 'Civil S-curve'!$C$175), "-")</f>
        <v>5</v>
      </c>
      <c r="AD178" s="425">
        <f>IFERROR(SUMIFS(Backup!$P:$P, Backup!$D:$D, 'Civil S-curve'!$C178, Backup!$O:$O, 'Civil S-curve'!AD$162, Backup!$B:$B, 'Civil S-curve'!$C$175), "-")</f>
        <v>0</v>
      </c>
      <c r="AE178" s="425">
        <f>IFERROR(SUMIFS(Backup!$P:$P, Backup!$D:$D, 'Civil S-curve'!$C178, Backup!$O:$O, 'Civil S-curve'!AE$162, Backup!$B:$B, 'Civil S-curve'!$C$175), "-")</f>
        <v>0</v>
      </c>
      <c r="AF178" s="425">
        <f>IFERROR(SUMIFS(Backup!$P:$P, Backup!$D:$D, 'Civil S-curve'!$C178, Backup!$O:$O, 'Civil S-curve'!AF$162, Backup!$B:$B, 'Civil S-curve'!$C$175), "-")</f>
        <v>0</v>
      </c>
      <c r="AG178" s="425">
        <f>IFERROR(SUMIFS(Backup!$P:$P, Backup!$D:$D, 'Civil S-curve'!$C178, Backup!$O:$O, 'Civil S-curve'!AG$162, Backup!$B:$B, 'Civil S-curve'!$C$175), "-")</f>
        <v>0</v>
      </c>
      <c r="AH178" s="425">
        <f>IFERROR(SUMIFS(Backup!$P:$P, Backup!$D:$D, 'Civil S-curve'!$C178, Backup!$O:$O, 'Civil S-curve'!AH$162, Backup!$B:$B, 'Civil S-curve'!$C$175), "-")</f>
        <v>0</v>
      </c>
      <c r="AI178" s="429">
        <f t="shared" si="64"/>
        <v>139</v>
      </c>
      <c r="AJ178" s="256"/>
      <c r="AK178" s="418">
        <f t="shared" si="65"/>
        <v>1.053030303030303</v>
      </c>
      <c r="AL178" s="435"/>
    </row>
    <row r="179" spans="1:40" hidden="1" outlineLevel="1">
      <c r="B179" s="413" t="s">
        <v>863</v>
      </c>
      <c r="C179" s="414" t="s">
        <v>11</v>
      </c>
      <c r="D179" s="413">
        <f t="shared" si="60"/>
        <v>0</v>
      </c>
      <c r="E179" s="413" t="s">
        <v>564</v>
      </c>
      <c r="F179" s="425">
        <f t="shared" si="61"/>
        <v>159</v>
      </c>
      <c r="G179" s="425">
        <f t="shared" si="61"/>
        <v>155</v>
      </c>
      <c r="H179" s="425">
        <f t="shared" si="61"/>
        <v>4</v>
      </c>
      <c r="I179" s="425">
        <f>IFERROR(SUMIFS(Backup!$P:$P, Backup!$D:$D, 'Civil S-curve'!$C179, Backup!$O:$O, 'Civil S-curve'!I$162, Backup!$B:$B, 'Civil S-curve'!$C$175), "-")</f>
        <v>0</v>
      </c>
      <c r="J179" s="425">
        <f>IFERROR(SUMIFS(Backup!$P:$P, Backup!$D:$D, 'Civil S-curve'!$C179, Backup!$O:$O, 'Civil S-curve'!J$162, Backup!$B:$B, 'Civil S-curve'!$C$175), "-")</f>
        <v>0</v>
      </c>
      <c r="K179" s="425">
        <f>IFERROR(SUMIFS(Backup!$P:$P, Backup!$D:$D, 'Civil S-curve'!$C179, Backup!$O:$O, 'Civil S-curve'!K$162, Backup!$B:$B, 'Civil S-curve'!$C$175), "-")</f>
        <v>0</v>
      </c>
      <c r="L179" s="425">
        <f>IFERROR(SUMIFS(Backup!$P:$P, Backup!$D:$D, 'Civil S-curve'!$C179, Backup!$O:$O, 'Civil S-curve'!L$162, Backup!$B:$B, 'Civil S-curve'!$C$175), "-")</f>
        <v>61</v>
      </c>
      <c r="M179" s="425">
        <f>IFERROR(SUMIFS(Backup!$P:$P, Backup!$D:$D, 'Civil S-curve'!$C179, Backup!$O:$O, 'Civil S-curve'!M$162, Backup!$B:$B, 'Civil S-curve'!$C$175), "-")</f>
        <v>0</v>
      </c>
      <c r="N179" s="425">
        <f>IFERROR(SUMIFS(Backup!$P:$P, Backup!$D:$D, 'Civil S-curve'!$C179, Backup!$O:$O, 'Civil S-curve'!N$162, Backup!$B:$B, 'Civil S-curve'!$C$175), "-")</f>
        <v>0</v>
      </c>
      <c r="O179" s="425">
        <f>IFERROR(SUMIFS(Backup!$P:$P, Backup!$D:$D, 'Civil S-curve'!$C179, Backup!$O:$O, 'Civil S-curve'!O$162, Backup!$B:$B, 'Civil S-curve'!$C$175), "-")</f>
        <v>0</v>
      </c>
      <c r="P179" s="425">
        <f>IFERROR(SUMIFS(Backup!$P:$P, Backup!$D:$D, 'Civil S-curve'!$C179, Backup!$O:$O, 'Civil S-curve'!P$162, Backup!$B:$B, 'Civil S-curve'!$C$175), "-")</f>
        <v>0</v>
      </c>
      <c r="Q179" s="425">
        <f>IFERROR(SUMIFS(Backup!$P:$P, Backup!$D:$D, 'Civil S-curve'!$C179, Backup!$O:$O, 'Civil S-curve'!Q$162, Backup!$B:$B, 'Civil S-curve'!$C$175), "-")</f>
        <v>0</v>
      </c>
      <c r="R179" s="425">
        <f>IFERROR(SUMIFS(Backup!$P:$P, Backup!$D:$D, 'Civil S-curve'!$C179, Backup!$O:$O, 'Civil S-curve'!R$162, Backup!$B:$B, 'Civil S-curve'!$C$175), "-")</f>
        <v>0</v>
      </c>
      <c r="S179" s="425">
        <f>IFERROR(SUMIFS(Backup!$P:$P, Backup!$D:$D, 'Civil S-curve'!$C179, Backup!$O:$O, 'Civil S-curve'!S$162, Backup!$B:$B, 'Civil S-curve'!$C$175), "-")</f>
        <v>0</v>
      </c>
      <c r="T179" s="425">
        <f>IFERROR(SUMIFS(Backup!$P:$P, Backup!$D:$D, 'Civil S-curve'!$C179, Backup!$O:$O, 'Civil S-curve'!T$162, Backup!$B:$B, 'Civil S-curve'!$C$175), "-")</f>
        <v>0</v>
      </c>
      <c r="U179" s="425">
        <f>IFERROR(SUMIFS(Backup!$P:$P, Backup!$D:$D, 'Civil S-curve'!$C179, Backup!$O:$O, 'Civil S-curve'!U$162, Backup!$B:$B, 'Civil S-curve'!$C$175), "-")</f>
        <v>0</v>
      </c>
      <c r="V179" s="425">
        <f>IFERROR(SUMIFS(Backup!$P:$P, Backup!$D:$D, 'Civil S-curve'!$C179, Backup!$O:$O, 'Civil S-curve'!V$162, Backup!$B:$B, 'Civil S-curve'!$C$175), "-")</f>
        <v>0</v>
      </c>
      <c r="W179" s="425">
        <f>IFERROR(SUMIFS(Backup!$P:$P, Backup!$D:$D, 'Civil S-curve'!$C179, Backup!$O:$O, 'Civil S-curve'!W$162, Backup!$B:$B, 'Civil S-curve'!$C$175), "-")</f>
        <v>10</v>
      </c>
      <c r="X179" s="425">
        <f>IFERROR(SUMIFS(Backup!$P:$P, Backup!$D:$D, 'Civil S-curve'!$C179, Backup!$O:$O, 'Civil S-curve'!X$162, Backup!$B:$B, 'Civil S-curve'!$C$175), "-")</f>
        <v>0</v>
      </c>
      <c r="Y179" s="425">
        <f>IFERROR(SUMIFS(Backup!$P:$P, Backup!$D:$D, 'Civil S-curve'!$C179, Backup!$O:$O, 'Civil S-curve'!Y$162, Backup!$B:$B, 'Civil S-curve'!$C$175), "-")</f>
        <v>0</v>
      </c>
      <c r="Z179" s="425">
        <f>IFERROR(SUMIFS(Backup!$P:$P, Backup!$D:$D, 'Civil S-curve'!$C179, Backup!$O:$O, 'Civil S-curve'!Z$162, Backup!$B:$B, 'Civil S-curve'!$C$175), "-")</f>
        <v>0</v>
      </c>
      <c r="AA179" s="425">
        <f>IFERROR(SUMIFS(Backup!$P:$P, Backup!$D:$D, 'Civil S-curve'!$C179, Backup!$O:$O, 'Civil S-curve'!AA$162, Backup!$B:$B, 'Civil S-curve'!$C$175), "-")</f>
        <v>0</v>
      </c>
      <c r="AB179" s="425">
        <f>IFERROR(SUMIFS(Backup!$P:$P, Backup!$D:$D, 'Civil S-curve'!$C179, Backup!$O:$O, 'Civil S-curve'!AB$162, Backup!$B:$B, 'Civil S-curve'!$C$175), "-")</f>
        <v>72</v>
      </c>
      <c r="AC179" s="425">
        <f>IFERROR(SUMIFS(Backup!$P:$P, Backup!$D:$D, 'Civil S-curve'!$C179, Backup!$O:$O, 'Civil S-curve'!AC$162, Backup!$B:$B, 'Civil S-curve'!$C$175), "-")</f>
        <v>12</v>
      </c>
      <c r="AD179" s="425">
        <f>IFERROR(SUMIFS(Backup!$P:$P, Backup!$D:$D, 'Civil S-curve'!$C179, Backup!$O:$O, 'Civil S-curve'!AD$162, Backup!$B:$B, 'Civil S-curve'!$C$175), "-")</f>
        <v>0</v>
      </c>
      <c r="AE179" s="425">
        <f>IFERROR(SUMIFS(Backup!$P:$P, Backup!$D:$D, 'Civil S-curve'!$C179, Backup!$O:$O, 'Civil S-curve'!AE$162, Backup!$B:$B, 'Civil S-curve'!$C$175), "-")</f>
        <v>0</v>
      </c>
      <c r="AF179" s="425">
        <f>IFERROR(SUMIFS(Backup!$P:$P, Backup!$D:$D, 'Civil S-curve'!$C179, Backup!$O:$O, 'Civil S-curve'!AF$162, Backup!$B:$B, 'Civil S-curve'!$C$175), "-")</f>
        <v>0</v>
      </c>
      <c r="AG179" s="425">
        <f>IFERROR(SUMIFS(Backup!$P:$P, Backup!$D:$D, 'Civil S-curve'!$C179, Backup!$O:$O, 'Civil S-curve'!AG$162, Backup!$B:$B, 'Civil S-curve'!$C$175), "-")</f>
        <v>0</v>
      </c>
      <c r="AH179" s="425">
        <f>IFERROR(SUMIFS(Backup!$P:$P, Backup!$D:$D, 'Civil S-curve'!$C179, Backup!$O:$O, 'Civil S-curve'!AH$162, Backup!$B:$B, 'Civil S-curve'!$C$175), "-")</f>
        <v>0</v>
      </c>
      <c r="AI179" s="429">
        <f t="shared" si="64"/>
        <v>155</v>
      </c>
      <c r="AJ179" s="256"/>
      <c r="AK179" s="418">
        <f t="shared" si="65"/>
        <v>0.97484276729559749</v>
      </c>
      <c r="AL179" s="435"/>
    </row>
    <row r="180" spans="1:40" hidden="1" outlineLevel="1">
      <c r="B180" s="413" t="s">
        <v>864</v>
      </c>
      <c r="C180" s="414" t="s">
        <v>10</v>
      </c>
      <c r="D180" s="413">
        <f t="shared" si="60"/>
        <v>0</v>
      </c>
      <c r="E180" s="413" t="s">
        <v>564</v>
      </c>
      <c r="F180" s="425">
        <f t="shared" si="61"/>
        <v>143</v>
      </c>
      <c r="G180" s="425">
        <f t="shared" si="61"/>
        <v>118.5</v>
      </c>
      <c r="H180" s="425">
        <f t="shared" si="61"/>
        <v>24.5</v>
      </c>
      <c r="I180" s="425">
        <f>IFERROR(SUMIFS(Backup!$P:$P, Backup!$D:$D, 'Civil S-curve'!$C180, Backup!$O:$O, 'Civil S-curve'!I$162, Backup!$B:$B, 'Civil S-curve'!$C$175), "-")</f>
        <v>0</v>
      </c>
      <c r="J180" s="425">
        <f>IFERROR(SUMIFS(Backup!$P:$P, Backup!$D:$D, 'Civil S-curve'!$C180, Backup!$O:$O, 'Civil S-curve'!J$162, Backup!$B:$B, 'Civil S-curve'!$C$175), "-")</f>
        <v>0</v>
      </c>
      <c r="K180" s="425">
        <f>IFERROR(SUMIFS(Backup!$P:$P, Backup!$D:$D, 'Civil S-curve'!$C180, Backup!$O:$O, 'Civil S-curve'!K$162, Backup!$B:$B, 'Civil S-curve'!$C$175), "-")</f>
        <v>0</v>
      </c>
      <c r="L180" s="425">
        <f>IFERROR(SUMIFS(Backup!$P:$P, Backup!$D:$D, 'Civil S-curve'!$C180, Backup!$O:$O, 'Civil S-curve'!L$162, Backup!$B:$B, 'Civil S-curve'!$C$175), "-")</f>
        <v>0</v>
      </c>
      <c r="M180" s="425">
        <f>IFERROR(SUMIFS(Backup!$P:$P, Backup!$D:$D, 'Civil S-curve'!$C180, Backup!$O:$O, 'Civil S-curve'!M$162, Backup!$B:$B, 'Civil S-curve'!$C$175), "-")</f>
        <v>20</v>
      </c>
      <c r="N180" s="425">
        <f>IFERROR(SUMIFS(Backup!$P:$P, Backup!$D:$D, 'Civil S-curve'!$C180, Backup!$O:$O, 'Civil S-curve'!N$162, Backup!$B:$B, 'Civil S-curve'!$C$175), "-")</f>
        <v>13</v>
      </c>
      <c r="O180" s="425">
        <f>IFERROR(SUMIFS(Backup!$P:$P, Backup!$D:$D, 'Civil S-curve'!$C180, Backup!$O:$O, 'Civil S-curve'!O$162, Backup!$B:$B, 'Civil S-curve'!$C$175), "-")</f>
        <v>0</v>
      </c>
      <c r="P180" s="425">
        <f>IFERROR(SUMIFS(Backup!$P:$P, Backup!$D:$D, 'Civil S-curve'!$C180, Backup!$O:$O, 'Civil S-curve'!P$162, Backup!$B:$B, 'Civil S-curve'!$C$175), "-")</f>
        <v>0</v>
      </c>
      <c r="Q180" s="425">
        <f>IFERROR(SUMIFS(Backup!$P:$P, Backup!$D:$D, 'Civil S-curve'!$C180, Backup!$O:$O, 'Civil S-curve'!Q$162, Backup!$B:$B, 'Civil S-curve'!$C$175), "-")</f>
        <v>0</v>
      </c>
      <c r="R180" s="425">
        <f>IFERROR(SUMIFS(Backup!$P:$P, Backup!$D:$D, 'Civil S-curve'!$C180, Backup!$O:$O, 'Civil S-curve'!R$162, Backup!$B:$B, 'Civil S-curve'!$C$175), "-")</f>
        <v>0</v>
      </c>
      <c r="S180" s="425">
        <f>IFERROR(SUMIFS(Backup!$P:$P, Backup!$D:$D, 'Civil S-curve'!$C180, Backup!$O:$O, 'Civil S-curve'!S$162, Backup!$B:$B, 'Civil S-curve'!$C$175), "-")</f>
        <v>0</v>
      </c>
      <c r="T180" s="425">
        <f>IFERROR(SUMIFS(Backup!$P:$P, Backup!$D:$D, 'Civil S-curve'!$C180, Backup!$O:$O, 'Civil S-curve'!T$162, Backup!$B:$B, 'Civil S-curve'!$C$175), "-")</f>
        <v>0</v>
      </c>
      <c r="U180" s="425">
        <f>IFERROR(SUMIFS(Backup!$P:$P, Backup!$D:$D, 'Civil S-curve'!$C180, Backup!$O:$O, 'Civil S-curve'!U$162, Backup!$B:$B, 'Civil S-curve'!$C$175), "-")</f>
        <v>0</v>
      </c>
      <c r="V180" s="425">
        <f>IFERROR(SUMIFS(Backup!$P:$P, Backup!$D:$D, 'Civil S-curve'!$C180, Backup!$O:$O, 'Civil S-curve'!V$162, Backup!$B:$B, 'Civil S-curve'!$C$175), "-")</f>
        <v>0</v>
      </c>
      <c r="W180" s="425">
        <f>IFERROR(SUMIFS(Backup!$P:$P, Backup!$D:$D, 'Civil S-curve'!$C180, Backup!$O:$O, 'Civil S-curve'!W$162, Backup!$B:$B, 'Civil S-curve'!$C$175), "-")</f>
        <v>11.5</v>
      </c>
      <c r="X180" s="425">
        <f>IFERROR(SUMIFS(Backup!$P:$P, Backup!$D:$D, 'Civil S-curve'!$C180, Backup!$O:$O, 'Civil S-curve'!X$162, Backup!$B:$B, 'Civil S-curve'!$C$175), "-")</f>
        <v>8</v>
      </c>
      <c r="Y180" s="425">
        <f>IFERROR(SUMIFS(Backup!$P:$P, Backup!$D:$D, 'Civil S-curve'!$C180, Backup!$O:$O, 'Civil S-curve'!Y$162, Backup!$B:$B, 'Civil S-curve'!$C$175), "-")</f>
        <v>0</v>
      </c>
      <c r="Z180" s="425">
        <f>IFERROR(SUMIFS(Backup!$P:$P, Backup!$D:$D, 'Civil S-curve'!$C180, Backup!$O:$O, 'Civil S-curve'!Z$162, Backup!$B:$B, 'Civil S-curve'!$C$175), "-")</f>
        <v>0</v>
      </c>
      <c r="AA180" s="425">
        <f>IFERROR(SUMIFS(Backup!$P:$P, Backup!$D:$D, 'Civil S-curve'!$C180, Backup!$O:$O, 'Civil S-curve'!AA$162, Backup!$B:$B, 'Civil S-curve'!$C$175), "-")</f>
        <v>0</v>
      </c>
      <c r="AB180" s="425">
        <f>IFERROR(SUMIFS(Backup!$P:$P, Backup!$D:$D, 'Civil S-curve'!$C180, Backup!$O:$O, 'Civil S-curve'!AB$162, Backup!$B:$B, 'Civil S-curve'!$C$175), "-")</f>
        <v>10</v>
      </c>
      <c r="AC180" s="425">
        <f>IFERROR(SUMIFS(Backup!$P:$P, Backup!$D:$D, 'Civil S-curve'!$C180, Backup!$O:$O, 'Civil S-curve'!AC$162, Backup!$B:$B, 'Civil S-curve'!$C$175), "-")</f>
        <v>56</v>
      </c>
      <c r="AD180" s="425">
        <f>IFERROR(SUMIFS(Backup!$P:$P, Backup!$D:$D, 'Civil S-curve'!$C180, Backup!$O:$O, 'Civil S-curve'!AD$162, Backup!$B:$B, 'Civil S-curve'!$C$175), "-")</f>
        <v>0</v>
      </c>
      <c r="AE180" s="425">
        <f>IFERROR(SUMIFS(Backup!$P:$P, Backup!$D:$D, 'Civil S-curve'!$C180, Backup!$O:$O, 'Civil S-curve'!AE$162, Backup!$B:$B, 'Civil S-curve'!$C$175), "-")</f>
        <v>0</v>
      </c>
      <c r="AF180" s="425">
        <f>IFERROR(SUMIFS(Backup!$P:$P, Backup!$D:$D, 'Civil S-curve'!$C180, Backup!$O:$O, 'Civil S-curve'!AF$162, Backup!$B:$B, 'Civil S-curve'!$C$175), "-")</f>
        <v>0</v>
      </c>
      <c r="AG180" s="425">
        <f>IFERROR(SUMIFS(Backup!$P:$P, Backup!$D:$D, 'Civil S-curve'!$C180, Backup!$O:$O, 'Civil S-curve'!AG$162, Backup!$B:$B, 'Civil S-curve'!$C$175), "-")</f>
        <v>0</v>
      </c>
      <c r="AH180" s="425">
        <f>IFERROR(SUMIFS(Backup!$P:$P, Backup!$D:$D, 'Civil S-curve'!$C180, Backup!$O:$O, 'Civil S-curve'!AH$162, Backup!$B:$B, 'Civil S-curve'!$C$175), "-")</f>
        <v>0</v>
      </c>
      <c r="AI180" s="429">
        <f t="shared" si="64"/>
        <v>118.5</v>
      </c>
      <c r="AJ180" s="256"/>
      <c r="AK180" s="418">
        <f t="shared" si="65"/>
        <v>0.82867132867132864</v>
      </c>
      <c r="AL180" s="435"/>
    </row>
    <row r="181" spans="1:40" hidden="1" outlineLevel="1">
      <c r="B181" s="413" t="s">
        <v>865</v>
      </c>
      <c r="C181" s="415" t="s">
        <v>204</v>
      </c>
      <c r="D181" s="413">
        <f t="shared" si="60"/>
        <v>0</v>
      </c>
      <c r="E181" s="413" t="s">
        <v>564</v>
      </c>
      <c r="F181" s="425">
        <f t="shared" si="61"/>
        <v>436</v>
      </c>
      <c r="G181" s="425">
        <f t="shared" si="61"/>
        <v>451</v>
      </c>
      <c r="H181" s="425">
        <f t="shared" si="61"/>
        <v>-15</v>
      </c>
      <c r="I181" s="425">
        <f>IFERROR(SUMIFS(Backup!$P:$P, Backup!$D:$D, 'Civil S-curve'!$C181, Backup!$O:$O, 'Civil S-curve'!I$162, Backup!$B:$B, 'Civil S-curve'!$C$175), "-")</f>
        <v>0</v>
      </c>
      <c r="J181" s="425">
        <f>IFERROR(SUMIFS(Backup!$P:$P, Backup!$D:$D, 'Civil S-curve'!$C181, Backup!$O:$O, 'Civil S-curve'!J$162, Backup!$B:$B, 'Civil S-curve'!$C$175), "-")</f>
        <v>0</v>
      </c>
      <c r="K181" s="425">
        <f>IFERROR(SUMIFS(Backup!$P:$P, Backup!$D:$D, 'Civil S-curve'!$C181, Backup!$O:$O, 'Civil S-curve'!K$162, Backup!$B:$B, 'Civil S-curve'!$C$175), "-")</f>
        <v>0</v>
      </c>
      <c r="L181" s="425">
        <f>IFERROR(SUMIFS(Backup!$P:$P, Backup!$D:$D, 'Civil S-curve'!$C181, Backup!$O:$O, 'Civil S-curve'!L$162, Backup!$B:$B, 'Civil S-curve'!$C$175), "-")</f>
        <v>0</v>
      </c>
      <c r="M181" s="425">
        <f>IFERROR(SUMIFS(Backup!$P:$P, Backup!$D:$D, 'Civil S-curve'!$C181, Backup!$O:$O, 'Civil S-curve'!M$162, Backup!$B:$B, 'Civil S-curve'!$C$175), "-")</f>
        <v>0</v>
      </c>
      <c r="N181" s="425">
        <f>IFERROR(SUMIFS(Backup!$P:$P, Backup!$D:$D, 'Civil S-curve'!$C181, Backup!$O:$O, 'Civil S-curve'!N$162, Backup!$B:$B, 'Civil S-curve'!$C$175), "-")</f>
        <v>22</v>
      </c>
      <c r="O181" s="425">
        <f>IFERROR(SUMIFS(Backup!$P:$P, Backup!$D:$D, 'Civil S-curve'!$C181, Backup!$O:$O, 'Civil S-curve'!O$162, Backup!$B:$B, 'Civil S-curve'!$C$175), "-")</f>
        <v>44</v>
      </c>
      <c r="P181" s="425">
        <f>IFERROR(SUMIFS(Backup!$P:$P, Backup!$D:$D, 'Civil S-curve'!$C181, Backup!$O:$O, 'Civil S-curve'!P$162, Backup!$B:$B, 'Civil S-curve'!$C$175), "-")</f>
        <v>14</v>
      </c>
      <c r="Q181" s="425">
        <f>IFERROR(SUMIFS(Backup!$P:$P, Backup!$D:$D, 'Civil S-curve'!$C181, Backup!$O:$O, 'Civil S-curve'!Q$162, Backup!$B:$B, 'Civil S-curve'!$C$175), "-")</f>
        <v>0</v>
      </c>
      <c r="R181" s="425">
        <f>IFERROR(SUMIFS(Backup!$P:$P, Backup!$D:$D, 'Civil S-curve'!$C181, Backup!$O:$O, 'Civil S-curve'!R$162, Backup!$B:$B, 'Civil S-curve'!$C$175), "-")</f>
        <v>0</v>
      </c>
      <c r="S181" s="425">
        <f>IFERROR(SUMIFS(Backup!$P:$P, Backup!$D:$D, 'Civil S-curve'!$C181, Backup!$O:$O, 'Civil S-curve'!S$162, Backup!$B:$B, 'Civil S-curve'!$C$175), "-")</f>
        <v>0</v>
      </c>
      <c r="T181" s="425">
        <f>IFERROR(SUMIFS(Backup!$P:$P, Backup!$D:$D, 'Civil S-curve'!$C181, Backup!$O:$O, 'Civil S-curve'!T$162, Backup!$B:$B, 'Civil S-curve'!$C$175), "-")</f>
        <v>67</v>
      </c>
      <c r="U181" s="425">
        <f>IFERROR(SUMIFS(Backup!$P:$P, Backup!$D:$D, 'Civil S-curve'!$C181, Backup!$O:$O, 'Civil S-curve'!U$162, Backup!$B:$B, 'Civil S-curve'!$C$175), "-")</f>
        <v>0</v>
      </c>
      <c r="V181" s="425">
        <f>IFERROR(SUMIFS(Backup!$P:$P, Backup!$D:$D, 'Civil S-curve'!$C181, Backup!$O:$O, 'Civil S-curve'!V$162, Backup!$B:$B, 'Civil S-curve'!$C$175), "-")</f>
        <v>0</v>
      </c>
      <c r="W181" s="425">
        <f>IFERROR(SUMIFS(Backup!$P:$P, Backup!$D:$D, 'Civil S-curve'!$C181, Backup!$O:$O, 'Civil S-curve'!W$162, Backup!$B:$B, 'Civil S-curve'!$C$175), "-")</f>
        <v>0</v>
      </c>
      <c r="X181" s="425">
        <f>IFERROR(SUMIFS(Backup!$P:$P, Backup!$D:$D, 'Civil S-curve'!$C181, Backup!$O:$O, 'Civil S-curve'!X$162, Backup!$B:$B, 'Civil S-curve'!$C$175), "-")</f>
        <v>37</v>
      </c>
      <c r="Y181" s="425">
        <f>IFERROR(SUMIFS(Backup!$P:$P, Backup!$D:$D, 'Civil S-curve'!$C181, Backup!$O:$O, 'Civil S-curve'!Y$162, Backup!$B:$B, 'Civil S-curve'!$C$175), "-")</f>
        <v>0</v>
      </c>
      <c r="Z181" s="425">
        <f>IFERROR(SUMIFS(Backup!$P:$P, Backup!$D:$D, 'Civil S-curve'!$C181, Backup!$O:$O, 'Civil S-curve'!Z$162, Backup!$B:$B, 'Civil S-curve'!$C$175), "-")</f>
        <v>0</v>
      </c>
      <c r="AA181" s="425">
        <f>IFERROR(SUMIFS(Backup!$P:$P, Backup!$D:$D, 'Civil S-curve'!$C181, Backup!$O:$O, 'Civil S-curve'!AA$162, Backup!$B:$B, 'Civil S-curve'!$C$175), "-")</f>
        <v>0</v>
      </c>
      <c r="AB181" s="425">
        <f>IFERROR(SUMIFS(Backup!$P:$P, Backup!$D:$D, 'Civil S-curve'!$C181, Backup!$O:$O, 'Civil S-curve'!AB$162, Backup!$B:$B, 'Civil S-curve'!$C$175), "-")</f>
        <v>0</v>
      </c>
      <c r="AC181" s="425">
        <f>IFERROR(SUMIFS(Backup!$P:$P, Backup!$D:$D, 'Civil S-curve'!$C181, Backup!$O:$O, 'Civil S-curve'!AC$162, Backup!$B:$B, 'Civil S-curve'!$C$175), "-")</f>
        <v>203</v>
      </c>
      <c r="AD181" s="425">
        <f>IFERROR(SUMIFS(Backup!$P:$P, Backup!$D:$D, 'Civil S-curve'!$C181, Backup!$O:$O, 'Civil S-curve'!AD$162, Backup!$B:$B, 'Civil S-curve'!$C$175), "-")</f>
        <v>64</v>
      </c>
      <c r="AE181" s="425">
        <f>IFERROR(SUMIFS(Backup!$P:$P, Backup!$D:$D, 'Civil S-curve'!$C181, Backup!$O:$O, 'Civil S-curve'!AE$162, Backup!$B:$B, 'Civil S-curve'!$C$175), "-")</f>
        <v>0</v>
      </c>
      <c r="AF181" s="425">
        <f>IFERROR(SUMIFS(Backup!$P:$P, Backup!$D:$D, 'Civil S-curve'!$C181, Backup!$O:$O, 'Civil S-curve'!AF$162, Backup!$B:$B, 'Civil S-curve'!$C$175), "-")</f>
        <v>0</v>
      </c>
      <c r="AG181" s="425">
        <f>IFERROR(SUMIFS(Backup!$P:$P, Backup!$D:$D, 'Civil S-curve'!$C181, Backup!$O:$O, 'Civil S-curve'!AG$162, Backup!$B:$B, 'Civil S-curve'!$C$175), "-")</f>
        <v>0</v>
      </c>
      <c r="AH181" s="425">
        <f>IFERROR(SUMIFS(Backup!$P:$P, Backup!$D:$D, 'Civil S-curve'!$C181, Backup!$O:$O, 'Civil S-curve'!AH$162, Backup!$B:$B, 'Civil S-curve'!$C$175), "-")</f>
        <v>0</v>
      </c>
      <c r="AI181" s="429">
        <f t="shared" si="64"/>
        <v>451</v>
      </c>
      <c r="AJ181" s="256"/>
      <c r="AK181" s="418">
        <f t="shared" si="65"/>
        <v>1.0344036697247707</v>
      </c>
      <c r="AL181" s="435"/>
    </row>
    <row r="182" spans="1:40" hidden="1" outlineLevel="1">
      <c r="B182" s="413" t="s">
        <v>866</v>
      </c>
      <c r="C182" s="415" t="s">
        <v>95</v>
      </c>
      <c r="D182" s="413">
        <f t="shared" si="60"/>
        <v>0</v>
      </c>
      <c r="E182" s="413" t="s">
        <v>564</v>
      </c>
      <c r="F182" s="425">
        <f t="shared" si="61"/>
        <v>532</v>
      </c>
      <c r="G182" s="425">
        <f t="shared" si="61"/>
        <v>529</v>
      </c>
      <c r="H182" s="425">
        <f t="shared" si="61"/>
        <v>3</v>
      </c>
      <c r="I182" s="425">
        <f>IFERROR(SUMIFS(Backup!$P:$P, Backup!$D:$D, 'Civil S-curve'!$C182, Backup!$O:$O, 'Civil S-curve'!I$162, Backup!$B:$B, 'Civil S-curve'!$C$175), "-")</f>
        <v>0</v>
      </c>
      <c r="J182" s="425">
        <f>IFERROR(SUMIFS(Backup!$P:$P, Backup!$D:$D, 'Civil S-curve'!$C182, Backup!$O:$O, 'Civil S-curve'!J$162, Backup!$B:$B, 'Civil S-curve'!$C$175), "-")</f>
        <v>0</v>
      </c>
      <c r="K182" s="425">
        <f>IFERROR(SUMIFS(Backup!$P:$P, Backup!$D:$D, 'Civil S-curve'!$C182, Backup!$O:$O, 'Civil S-curve'!K$162, Backup!$B:$B, 'Civil S-curve'!$C$175), "-")</f>
        <v>0</v>
      </c>
      <c r="L182" s="425">
        <f>IFERROR(SUMIFS(Backup!$P:$P, Backup!$D:$D, 'Civil S-curve'!$C182, Backup!$O:$O, 'Civil S-curve'!L$162, Backup!$B:$B, 'Civil S-curve'!$C$175), "-")</f>
        <v>0</v>
      </c>
      <c r="M182" s="425">
        <f>IFERROR(SUMIFS(Backup!$P:$P, Backup!$D:$D, 'Civil S-curve'!$C182, Backup!$O:$O, 'Civil S-curve'!M$162, Backup!$B:$B, 'Civil S-curve'!$C$175), "-")</f>
        <v>0</v>
      </c>
      <c r="N182" s="425">
        <f>IFERROR(SUMIFS(Backup!$P:$P, Backup!$D:$D, 'Civil S-curve'!$C182, Backup!$O:$O, 'Civil S-curve'!N$162, Backup!$B:$B, 'Civil S-curve'!$C$175), "-")</f>
        <v>24</v>
      </c>
      <c r="O182" s="425">
        <f>IFERROR(SUMIFS(Backup!$P:$P, Backup!$D:$D, 'Civil S-curve'!$C182, Backup!$O:$O, 'Civil S-curve'!O$162, Backup!$B:$B, 'Civil S-curve'!$C$175), "-")</f>
        <v>0</v>
      </c>
      <c r="P182" s="425">
        <f>IFERROR(SUMIFS(Backup!$P:$P, Backup!$D:$D, 'Civil S-curve'!$C182, Backup!$O:$O, 'Civil S-curve'!P$162, Backup!$B:$B, 'Civil S-curve'!$C$175), "-")</f>
        <v>0</v>
      </c>
      <c r="Q182" s="425">
        <f>IFERROR(SUMIFS(Backup!$P:$P, Backup!$D:$D, 'Civil S-curve'!$C182, Backup!$O:$O, 'Civil S-curve'!Q$162, Backup!$B:$B, 'Civil S-curve'!$C$175), "-")</f>
        <v>0</v>
      </c>
      <c r="R182" s="425">
        <f>IFERROR(SUMIFS(Backup!$P:$P, Backup!$D:$D, 'Civil S-curve'!$C182, Backup!$O:$O, 'Civil S-curve'!R$162, Backup!$B:$B, 'Civil S-curve'!$C$175), "-")</f>
        <v>181</v>
      </c>
      <c r="S182" s="425">
        <f>IFERROR(SUMIFS(Backup!$P:$P, Backup!$D:$D, 'Civil S-curve'!$C182, Backup!$O:$O, 'Civil S-curve'!S$162, Backup!$B:$B, 'Civil S-curve'!$C$175), "-")</f>
        <v>0</v>
      </c>
      <c r="T182" s="425">
        <f>IFERROR(SUMIFS(Backup!$P:$P, Backup!$D:$D, 'Civil S-curve'!$C182, Backup!$O:$O, 'Civil S-curve'!T$162, Backup!$B:$B, 'Civil S-curve'!$C$175), "-")</f>
        <v>0</v>
      </c>
      <c r="U182" s="425">
        <f>IFERROR(SUMIFS(Backup!$P:$P, Backup!$D:$D, 'Civil S-curve'!$C182, Backup!$O:$O, 'Civil S-curve'!U$162, Backup!$B:$B, 'Civil S-curve'!$C$175), "-")</f>
        <v>36</v>
      </c>
      <c r="V182" s="425">
        <f>IFERROR(SUMIFS(Backup!$P:$P, Backup!$D:$D, 'Civil S-curve'!$C182, Backup!$O:$O, 'Civil S-curve'!V$162, Backup!$B:$B, 'Civil S-curve'!$C$175), "-")</f>
        <v>228</v>
      </c>
      <c r="W182" s="425">
        <f>IFERROR(SUMIFS(Backup!$P:$P, Backup!$D:$D, 'Civil S-curve'!$C182, Backup!$O:$O, 'Civil S-curve'!W$162, Backup!$B:$B, 'Civil S-curve'!$C$175), "-")</f>
        <v>12</v>
      </c>
      <c r="X182" s="425">
        <f>IFERROR(SUMIFS(Backup!$P:$P, Backup!$D:$D, 'Civil S-curve'!$C182, Backup!$O:$O, 'Civil S-curve'!X$162, Backup!$B:$B, 'Civil S-curve'!$C$175), "-")</f>
        <v>24</v>
      </c>
      <c r="Y182" s="425">
        <f>IFERROR(SUMIFS(Backup!$P:$P, Backup!$D:$D, 'Civil S-curve'!$C182, Backup!$O:$O, 'Civil S-curve'!Y$162, Backup!$B:$B, 'Civil S-curve'!$C$175), "-")</f>
        <v>0</v>
      </c>
      <c r="Z182" s="425">
        <f>IFERROR(SUMIFS(Backup!$P:$P, Backup!$D:$D, 'Civil S-curve'!$C182, Backup!$O:$O, 'Civil S-curve'!Z$162, Backup!$B:$B, 'Civil S-curve'!$C$175), "-")</f>
        <v>12</v>
      </c>
      <c r="AA182" s="425">
        <f>IFERROR(SUMIFS(Backup!$P:$P, Backup!$D:$D, 'Civil S-curve'!$C182, Backup!$O:$O, 'Civil S-curve'!AA$162, Backup!$B:$B, 'Civil S-curve'!$C$175), "-")</f>
        <v>0</v>
      </c>
      <c r="AB182" s="425">
        <f>IFERROR(SUMIFS(Backup!$P:$P, Backup!$D:$D, 'Civil S-curve'!$C182, Backup!$O:$O, 'Civil S-curve'!AB$162, Backup!$B:$B, 'Civil S-curve'!$C$175), "-")</f>
        <v>24</v>
      </c>
      <c r="AC182" s="425">
        <f>IFERROR(SUMIFS(Backup!$P:$P, Backup!$D:$D, 'Civil S-curve'!$C182, Backup!$O:$O, 'Civil S-curve'!AC$162, Backup!$B:$B, 'Civil S-curve'!$C$175), "-")</f>
        <v>0</v>
      </c>
      <c r="AD182" s="425">
        <f>IFERROR(SUMIFS(Backup!$P:$P, Backup!$D:$D, 'Civil S-curve'!$C182, Backup!$O:$O, 'Civil S-curve'!AD$162, Backup!$B:$B, 'Civil S-curve'!$C$175), "-")</f>
        <v>0</v>
      </c>
      <c r="AE182" s="425">
        <f>IFERROR(SUMIFS(Backup!$P:$P, Backup!$D:$D, 'Civil S-curve'!$C182, Backup!$O:$O, 'Civil S-curve'!AE$162, Backup!$B:$B, 'Civil S-curve'!$C$175), "-")</f>
        <v>0</v>
      </c>
      <c r="AF182" s="425">
        <f>IFERROR(SUMIFS(Backup!$P:$P, Backup!$D:$D, 'Civil S-curve'!$C182, Backup!$O:$O, 'Civil S-curve'!AF$162, Backup!$B:$B, 'Civil S-curve'!$C$175), "-")</f>
        <v>0</v>
      </c>
      <c r="AG182" s="425">
        <f>IFERROR(SUMIFS(Backup!$P:$P, Backup!$D:$D, 'Civil S-curve'!$C182, Backup!$O:$O, 'Civil S-curve'!AG$162, Backup!$B:$B, 'Civil S-curve'!$C$175), "-")</f>
        <v>0</v>
      </c>
      <c r="AH182" s="425">
        <f>IFERROR(SUMIFS(Backup!$P:$P, Backup!$D:$D, 'Civil S-curve'!$C182, Backup!$O:$O, 'Civil S-curve'!AH$162, Backup!$B:$B, 'Civil S-curve'!$C$175), "-")</f>
        <v>0</v>
      </c>
      <c r="AI182" s="429">
        <f t="shared" si="64"/>
        <v>541</v>
      </c>
      <c r="AJ182" s="256"/>
      <c r="AK182" s="418">
        <f t="shared" si="65"/>
        <v>1.0169172932330828</v>
      </c>
      <c r="AL182" s="435"/>
    </row>
    <row r="183" spans="1:40" hidden="1" outlineLevel="1">
      <c r="B183" s="413" t="s">
        <v>867</v>
      </c>
      <c r="C183" s="415" t="s">
        <v>96</v>
      </c>
      <c r="D183" s="413">
        <f t="shared" si="60"/>
        <v>0</v>
      </c>
      <c r="E183" s="413" t="s">
        <v>564</v>
      </c>
      <c r="F183" s="425">
        <f t="shared" ref="F183:H202" si="68">F39</f>
        <v>571</v>
      </c>
      <c r="G183" s="425">
        <f t="shared" si="68"/>
        <v>552</v>
      </c>
      <c r="H183" s="425">
        <f t="shared" si="68"/>
        <v>19</v>
      </c>
      <c r="I183" s="425">
        <f>IFERROR(SUMIFS(Backup!$P:$P, Backup!$D:$D, 'Civil S-curve'!$C183, Backup!$O:$O, 'Civil S-curve'!I$162, Backup!$B:$B, 'Civil S-curve'!$C$175), "-")</f>
        <v>0</v>
      </c>
      <c r="J183" s="425">
        <f>IFERROR(SUMIFS(Backup!$P:$P, Backup!$D:$D, 'Civil S-curve'!$C183, Backup!$O:$O, 'Civil S-curve'!J$162, Backup!$B:$B, 'Civil S-curve'!$C$175), "-")</f>
        <v>0</v>
      </c>
      <c r="K183" s="425">
        <f>IFERROR(SUMIFS(Backup!$P:$P, Backup!$D:$D, 'Civil S-curve'!$C183, Backup!$O:$O, 'Civil S-curve'!K$162, Backup!$B:$B, 'Civil S-curve'!$C$175), "-")</f>
        <v>0</v>
      </c>
      <c r="L183" s="425">
        <f>IFERROR(SUMIFS(Backup!$P:$P, Backup!$D:$D, 'Civil S-curve'!$C183, Backup!$O:$O, 'Civil S-curve'!L$162, Backup!$B:$B, 'Civil S-curve'!$C$175), "-")</f>
        <v>0</v>
      </c>
      <c r="M183" s="425">
        <f>IFERROR(SUMIFS(Backup!$P:$P, Backup!$D:$D, 'Civil S-curve'!$C183, Backup!$O:$O, 'Civil S-curve'!M$162, Backup!$B:$B, 'Civil S-curve'!$C$175), "-")</f>
        <v>0</v>
      </c>
      <c r="N183" s="425">
        <f>IFERROR(SUMIFS(Backup!$P:$P, Backup!$D:$D, 'Civil S-curve'!$C183, Backup!$O:$O, 'Civil S-curve'!N$162, Backup!$B:$B, 'Civil S-curve'!$C$175), "-")</f>
        <v>0</v>
      </c>
      <c r="O183" s="425">
        <f>IFERROR(SUMIFS(Backup!$P:$P, Backup!$D:$D, 'Civil S-curve'!$C183, Backup!$O:$O, 'Civil S-curve'!O$162, Backup!$B:$B, 'Civil S-curve'!$C$175), "-")</f>
        <v>0</v>
      </c>
      <c r="P183" s="425">
        <f>IFERROR(SUMIFS(Backup!$P:$P, Backup!$D:$D, 'Civil S-curve'!$C183, Backup!$O:$O, 'Civil S-curve'!P$162, Backup!$B:$B, 'Civil S-curve'!$C$175), "-")</f>
        <v>0</v>
      </c>
      <c r="Q183" s="425">
        <f>IFERROR(SUMIFS(Backup!$P:$P, Backup!$D:$D, 'Civil S-curve'!$C183, Backup!$O:$O, 'Civil S-curve'!Q$162, Backup!$B:$B, 'Civil S-curve'!$C$175), "-")</f>
        <v>264</v>
      </c>
      <c r="R183" s="425">
        <f>IFERROR(SUMIFS(Backup!$P:$P, Backup!$D:$D, 'Civil S-curve'!$C183, Backup!$O:$O, 'Civil S-curve'!R$162, Backup!$B:$B, 'Civil S-curve'!$C$175), "-")</f>
        <v>60</v>
      </c>
      <c r="S183" s="425">
        <f>IFERROR(SUMIFS(Backup!$P:$P, Backup!$D:$D, 'Civil S-curve'!$C183, Backup!$O:$O, 'Civil S-curve'!S$162, Backup!$B:$B, 'Civil S-curve'!$C$175), "-")</f>
        <v>0</v>
      </c>
      <c r="T183" s="425">
        <f>IFERROR(SUMIFS(Backup!$P:$P, Backup!$D:$D, 'Civil S-curve'!$C183, Backup!$O:$O, 'Civil S-curve'!T$162, Backup!$B:$B, 'Civil S-curve'!$C$175), "-")</f>
        <v>0</v>
      </c>
      <c r="U183" s="425">
        <f>IFERROR(SUMIFS(Backup!$P:$P, Backup!$D:$D, 'Civil S-curve'!$C183, Backup!$O:$O, 'Civil S-curve'!U$162, Backup!$B:$B, 'Civil S-curve'!$C$175), "-")</f>
        <v>96</v>
      </c>
      <c r="V183" s="425">
        <f>IFERROR(SUMIFS(Backup!$P:$P, Backup!$D:$D, 'Civil S-curve'!$C183, Backup!$O:$O, 'Civil S-curve'!V$162, Backup!$B:$B, 'Civil S-curve'!$C$175), "-")</f>
        <v>108</v>
      </c>
      <c r="W183" s="425">
        <f>IFERROR(SUMIFS(Backup!$P:$P, Backup!$D:$D, 'Civil S-curve'!$C183, Backup!$O:$O, 'Civil S-curve'!W$162, Backup!$B:$B, 'Civil S-curve'!$C$175), "-")</f>
        <v>0</v>
      </c>
      <c r="X183" s="425">
        <f>IFERROR(SUMIFS(Backup!$P:$P, Backup!$D:$D, 'Civil S-curve'!$C183, Backup!$O:$O, 'Civil S-curve'!X$162, Backup!$B:$B, 'Civil S-curve'!$C$175), "-")</f>
        <v>0</v>
      </c>
      <c r="Y183" s="425">
        <f>IFERROR(SUMIFS(Backup!$P:$P, Backup!$D:$D, 'Civil S-curve'!$C183, Backup!$O:$O, 'Civil S-curve'!Y$162, Backup!$B:$B, 'Civil S-curve'!$C$175), "-")</f>
        <v>0</v>
      </c>
      <c r="Z183" s="425">
        <f>IFERROR(SUMIFS(Backup!$P:$P, Backup!$D:$D, 'Civil S-curve'!$C183, Backup!$O:$O, 'Civil S-curve'!Z$162, Backup!$B:$B, 'Civil S-curve'!$C$175), "-")</f>
        <v>12</v>
      </c>
      <c r="AA183" s="425">
        <f>IFERROR(SUMIFS(Backup!$P:$P, Backup!$D:$D, 'Civil S-curve'!$C183, Backup!$O:$O, 'Civil S-curve'!AA$162, Backup!$B:$B, 'Civil S-curve'!$C$175), "-")</f>
        <v>0</v>
      </c>
      <c r="AB183" s="425">
        <f>IFERROR(SUMIFS(Backup!$P:$P, Backup!$D:$D, 'Civil S-curve'!$C183, Backup!$O:$O, 'Civil S-curve'!AB$162, Backup!$B:$B, 'Civil S-curve'!$C$175), "-")</f>
        <v>12</v>
      </c>
      <c r="AC183" s="425">
        <f>IFERROR(SUMIFS(Backup!$P:$P, Backup!$D:$D, 'Civil S-curve'!$C183, Backup!$O:$O, 'Civil S-curve'!AC$162, Backup!$B:$B, 'Civil S-curve'!$C$175), "-")</f>
        <v>0</v>
      </c>
      <c r="AD183" s="425">
        <f>IFERROR(SUMIFS(Backup!$P:$P, Backup!$D:$D, 'Civil S-curve'!$C183, Backup!$O:$O, 'Civil S-curve'!AD$162, Backup!$B:$B, 'Civil S-curve'!$C$175), "-")</f>
        <v>0</v>
      </c>
      <c r="AE183" s="425">
        <f>IFERROR(SUMIFS(Backup!$P:$P, Backup!$D:$D, 'Civil S-curve'!$C183, Backup!$O:$O, 'Civil S-curve'!AE$162, Backup!$B:$B, 'Civil S-curve'!$C$175), "-")</f>
        <v>0</v>
      </c>
      <c r="AF183" s="425">
        <f>IFERROR(SUMIFS(Backup!$P:$P, Backup!$D:$D, 'Civil S-curve'!$C183, Backup!$O:$O, 'Civil S-curve'!AF$162, Backup!$B:$B, 'Civil S-curve'!$C$175), "-")</f>
        <v>0</v>
      </c>
      <c r="AG183" s="425">
        <f>IFERROR(SUMIFS(Backup!$P:$P, Backup!$D:$D, 'Civil S-curve'!$C183, Backup!$O:$O, 'Civil S-curve'!AG$162, Backup!$B:$B, 'Civil S-curve'!$C$175), "-")</f>
        <v>0</v>
      </c>
      <c r="AH183" s="425">
        <f>IFERROR(SUMIFS(Backup!$P:$P, Backup!$D:$D, 'Civil S-curve'!$C183, Backup!$O:$O, 'Civil S-curve'!AH$162, Backup!$B:$B, 'Civil S-curve'!$C$175), "-")</f>
        <v>0</v>
      </c>
      <c r="AI183" s="429">
        <f t="shared" si="64"/>
        <v>552</v>
      </c>
      <c r="AJ183" s="256"/>
      <c r="AK183" s="418">
        <f t="shared" si="65"/>
        <v>0.96672504378283708</v>
      </c>
      <c r="AL183" s="435"/>
    </row>
    <row r="184" spans="1:40" hidden="1" outlineLevel="1">
      <c r="B184" s="413" t="s">
        <v>868</v>
      </c>
      <c r="C184" s="415" t="s">
        <v>97</v>
      </c>
      <c r="D184" s="413">
        <f t="shared" si="60"/>
        <v>0</v>
      </c>
      <c r="E184" s="413" t="s">
        <v>564</v>
      </c>
      <c r="F184" s="425">
        <f t="shared" si="68"/>
        <v>346</v>
      </c>
      <c r="G184" s="425">
        <f t="shared" si="68"/>
        <v>342</v>
      </c>
      <c r="H184" s="425">
        <f t="shared" si="68"/>
        <v>4</v>
      </c>
      <c r="I184" s="425">
        <f>IFERROR(SUMIFS(Backup!$P:$P, Backup!$D:$D, 'Civil S-curve'!$C184, Backup!$O:$O, 'Civil S-curve'!I$162, Backup!$B:$B, 'Civil S-curve'!$C$175), "-")</f>
        <v>0</v>
      </c>
      <c r="J184" s="425">
        <f>IFERROR(SUMIFS(Backup!$P:$P, Backup!$D:$D, 'Civil S-curve'!$C184, Backup!$O:$O, 'Civil S-curve'!J$162, Backup!$B:$B, 'Civil S-curve'!$C$175), "-")</f>
        <v>0</v>
      </c>
      <c r="K184" s="425">
        <f>IFERROR(SUMIFS(Backup!$P:$P, Backup!$D:$D, 'Civil S-curve'!$C184, Backup!$O:$O, 'Civil S-curve'!K$162, Backup!$B:$B, 'Civil S-curve'!$C$175), "-")</f>
        <v>0</v>
      </c>
      <c r="L184" s="425">
        <f>IFERROR(SUMIFS(Backup!$P:$P, Backup!$D:$D, 'Civil S-curve'!$C184, Backup!$O:$O, 'Civil S-curve'!L$162, Backup!$B:$B, 'Civil S-curve'!$C$175), "-")</f>
        <v>0</v>
      </c>
      <c r="M184" s="425">
        <f>IFERROR(SUMIFS(Backup!$P:$P, Backup!$D:$D, 'Civil S-curve'!$C184, Backup!$O:$O, 'Civil S-curve'!M$162, Backup!$B:$B, 'Civil S-curve'!$C$175), "-")</f>
        <v>0</v>
      </c>
      <c r="N184" s="425">
        <f>IFERROR(SUMIFS(Backup!$P:$P, Backup!$D:$D, 'Civil S-curve'!$C184, Backup!$O:$O, 'Civil S-curve'!N$162, Backup!$B:$B, 'Civil S-curve'!$C$175), "-")</f>
        <v>0</v>
      </c>
      <c r="O184" s="425">
        <f>IFERROR(SUMIFS(Backup!$P:$P, Backup!$D:$D, 'Civil S-curve'!$C184, Backup!$O:$O, 'Civil S-curve'!O$162, Backup!$B:$B, 'Civil S-curve'!$C$175), "-")</f>
        <v>0</v>
      </c>
      <c r="P184" s="425">
        <f>IFERROR(SUMIFS(Backup!$P:$P, Backup!$D:$D, 'Civil S-curve'!$C184, Backup!$O:$O, 'Civil S-curve'!P$162, Backup!$B:$B, 'Civil S-curve'!$C$175), "-")</f>
        <v>0</v>
      </c>
      <c r="Q184" s="425">
        <f>IFERROR(SUMIFS(Backup!$P:$P, Backup!$D:$D, 'Civil S-curve'!$C184, Backup!$O:$O, 'Civil S-curve'!Q$162, Backup!$B:$B, 'Civil S-curve'!$C$175), "-")</f>
        <v>0</v>
      </c>
      <c r="R184" s="425">
        <f>IFERROR(SUMIFS(Backup!$P:$P, Backup!$D:$D, 'Civil S-curve'!$C184, Backup!$O:$O, 'Civil S-curve'!R$162, Backup!$B:$B, 'Civil S-curve'!$C$175), "-")</f>
        <v>0</v>
      </c>
      <c r="S184" s="425">
        <f>IFERROR(SUMIFS(Backup!$P:$P, Backup!$D:$D, 'Civil S-curve'!$C184, Backup!$O:$O, 'Civil S-curve'!S$162, Backup!$B:$B, 'Civil S-curve'!$C$175), "-")</f>
        <v>24</v>
      </c>
      <c r="T184" s="425">
        <f>IFERROR(SUMIFS(Backup!$P:$P, Backup!$D:$D, 'Civil S-curve'!$C184, Backup!$O:$O, 'Civil S-curve'!T$162, Backup!$B:$B, 'Civil S-curve'!$C$175), "-")</f>
        <v>24</v>
      </c>
      <c r="U184" s="425">
        <f>IFERROR(SUMIFS(Backup!$P:$P, Backup!$D:$D, 'Civil S-curve'!$C184, Backup!$O:$O, 'Civil S-curve'!U$162, Backup!$B:$B, 'Civil S-curve'!$C$175), "-")</f>
        <v>12</v>
      </c>
      <c r="V184" s="425">
        <f>IFERROR(SUMIFS(Backup!$P:$P, Backup!$D:$D, 'Civil S-curve'!$C184, Backup!$O:$O, 'Civil S-curve'!V$162, Backup!$B:$B, 'Civil S-curve'!$C$175), "-")</f>
        <v>36</v>
      </c>
      <c r="W184" s="425">
        <f>IFERROR(SUMIFS(Backup!$P:$P, Backup!$D:$D, 'Civil S-curve'!$C184, Backup!$O:$O, 'Civil S-curve'!W$162, Backup!$B:$B, 'Civil S-curve'!$C$175), "-")</f>
        <v>78</v>
      </c>
      <c r="X184" s="425">
        <f>IFERROR(SUMIFS(Backup!$P:$P, Backup!$D:$D, 'Civil S-curve'!$C184, Backup!$O:$O, 'Civil S-curve'!X$162, Backup!$B:$B, 'Civil S-curve'!$C$175), "-")</f>
        <v>60</v>
      </c>
      <c r="Y184" s="425">
        <f>IFERROR(SUMIFS(Backup!$P:$P, Backup!$D:$D, 'Civil S-curve'!$C184, Backup!$O:$O, 'Civil S-curve'!Y$162, Backup!$B:$B, 'Civil S-curve'!$C$175), "-")</f>
        <v>60</v>
      </c>
      <c r="Z184" s="425">
        <f>IFERROR(SUMIFS(Backup!$P:$P, Backup!$D:$D, 'Civil S-curve'!$C184, Backup!$O:$O, 'Civil S-curve'!Z$162, Backup!$B:$B, 'Civil S-curve'!$C$175), "-")</f>
        <v>0</v>
      </c>
      <c r="AA184" s="425">
        <f>IFERROR(SUMIFS(Backup!$P:$P, Backup!$D:$D, 'Civil S-curve'!$C184, Backup!$O:$O, 'Civil S-curve'!AA$162, Backup!$B:$B, 'Civil S-curve'!$C$175), "-")</f>
        <v>0</v>
      </c>
      <c r="AB184" s="425">
        <f>IFERROR(SUMIFS(Backup!$P:$P, Backup!$D:$D, 'Civil S-curve'!$C184, Backup!$O:$O, 'Civil S-curve'!AB$162, Backup!$B:$B, 'Civil S-curve'!$C$175), "-")</f>
        <v>12</v>
      </c>
      <c r="AC184" s="425">
        <f>IFERROR(SUMIFS(Backup!$P:$P, Backup!$D:$D, 'Civil S-curve'!$C184, Backup!$O:$O, 'Civil S-curve'!AC$162, Backup!$B:$B, 'Civil S-curve'!$C$175), "-")</f>
        <v>0</v>
      </c>
      <c r="AD184" s="425">
        <f>IFERROR(SUMIFS(Backup!$P:$P, Backup!$D:$D, 'Civil S-curve'!$C184, Backup!$O:$O, 'Civil S-curve'!AD$162, Backup!$B:$B, 'Civil S-curve'!$C$175), "-")</f>
        <v>36</v>
      </c>
      <c r="AE184" s="425">
        <f>IFERROR(SUMIFS(Backup!$P:$P, Backup!$D:$D, 'Civil S-curve'!$C184, Backup!$O:$O, 'Civil S-curve'!AE$162, Backup!$B:$B, 'Civil S-curve'!$C$175), "-")</f>
        <v>0</v>
      </c>
      <c r="AF184" s="425">
        <f>IFERROR(SUMIFS(Backup!$P:$P, Backup!$D:$D, 'Civil S-curve'!$C184, Backup!$O:$O, 'Civil S-curve'!AF$162, Backup!$B:$B, 'Civil S-curve'!$C$175), "-")</f>
        <v>0</v>
      </c>
      <c r="AG184" s="425">
        <f>IFERROR(SUMIFS(Backup!$P:$P, Backup!$D:$D, 'Civil S-curve'!$C184, Backup!$O:$O, 'Civil S-curve'!AG$162, Backup!$B:$B, 'Civil S-curve'!$C$175), "-")</f>
        <v>0</v>
      </c>
      <c r="AH184" s="425">
        <f>IFERROR(SUMIFS(Backup!$P:$P, Backup!$D:$D, 'Civil S-curve'!$C184, Backup!$O:$O, 'Civil S-curve'!AH$162, Backup!$B:$B, 'Civil S-curve'!$C$175), "-")</f>
        <v>0</v>
      </c>
      <c r="AI184" s="429">
        <f t="shared" si="64"/>
        <v>342</v>
      </c>
      <c r="AJ184" s="256"/>
      <c r="AK184" s="418">
        <f t="shared" si="65"/>
        <v>0.98843930635838151</v>
      </c>
      <c r="AL184" s="435"/>
    </row>
    <row r="185" spans="1:40" hidden="1" outlineLevel="1">
      <c r="B185" s="413" t="s">
        <v>869</v>
      </c>
      <c r="C185" s="415" t="s">
        <v>98</v>
      </c>
      <c r="D185" s="413">
        <f t="shared" si="60"/>
        <v>0</v>
      </c>
      <c r="E185" s="413" t="s">
        <v>564</v>
      </c>
      <c r="F185" s="425">
        <f t="shared" si="68"/>
        <v>146</v>
      </c>
      <c r="G185" s="425">
        <f t="shared" si="68"/>
        <v>168</v>
      </c>
      <c r="H185" s="425">
        <f t="shared" si="68"/>
        <v>-22</v>
      </c>
      <c r="I185" s="425">
        <f>IFERROR(SUMIFS(Backup!$P:$P, Backup!$D:$D, 'Civil S-curve'!$C185, Backup!$O:$O, 'Civil S-curve'!I$162, Backup!$B:$B, 'Civil S-curve'!$C$175), "-")</f>
        <v>0</v>
      </c>
      <c r="J185" s="425">
        <f>IFERROR(SUMIFS(Backup!$P:$P, Backup!$D:$D, 'Civil S-curve'!$C185, Backup!$O:$O, 'Civil S-curve'!J$162, Backup!$B:$B, 'Civil S-curve'!$C$175), "-")</f>
        <v>0</v>
      </c>
      <c r="K185" s="425">
        <f>IFERROR(SUMIFS(Backup!$P:$P, Backup!$D:$D, 'Civil S-curve'!$C185, Backup!$O:$O, 'Civil S-curve'!K$162, Backup!$B:$B, 'Civil S-curve'!$C$175), "-")</f>
        <v>0</v>
      </c>
      <c r="L185" s="425">
        <f>IFERROR(SUMIFS(Backup!$P:$P, Backup!$D:$D, 'Civil S-curve'!$C185, Backup!$O:$O, 'Civil S-curve'!L$162, Backup!$B:$B, 'Civil S-curve'!$C$175), "-")</f>
        <v>0</v>
      </c>
      <c r="M185" s="425">
        <f>IFERROR(SUMIFS(Backup!$P:$P, Backup!$D:$D, 'Civil S-curve'!$C185, Backup!$O:$O, 'Civil S-curve'!M$162, Backup!$B:$B, 'Civil S-curve'!$C$175), "-")</f>
        <v>0</v>
      </c>
      <c r="N185" s="425">
        <f>IFERROR(SUMIFS(Backup!$P:$P, Backup!$D:$D, 'Civil S-curve'!$C185, Backup!$O:$O, 'Civil S-curve'!N$162, Backup!$B:$B, 'Civil S-curve'!$C$175), "-")</f>
        <v>0</v>
      </c>
      <c r="O185" s="425">
        <f>IFERROR(SUMIFS(Backup!$P:$P, Backup!$D:$D, 'Civil S-curve'!$C185, Backup!$O:$O, 'Civil S-curve'!O$162, Backup!$B:$B, 'Civil S-curve'!$C$175), "-")</f>
        <v>0</v>
      </c>
      <c r="P185" s="425">
        <f>IFERROR(SUMIFS(Backup!$P:$P, Backup!$D:$D, 'Civil S-curve'!$C185, Backup!$O:$O, 'Civil S-curve'!P$162, Backup!$B:$B, 'Civil S-curve'!$C$175), "-")</f>
        <v>0</v>
      </c>
      <c r="Q185" s="425">
        <f>IFERROR(SUMIFS(Backup!$P:$P, Backup!$D:$D, 'Civil S-curve'!$C185, Backup!$O:$O, 'Civil S-curve'!Q$162, Backup!$B:$B, 'Civil S-curve'!$C$175), "-")</f>
        <v>24</v>
      </c>
      <c r="R185" s="425">
        <f>IFERROR(SUMIFS(Backup!$P:$P, Backup!$D:$D, 'Civil S-curve'!$C185, Backup!$O:$O, 'Civil S-curve'!R$162, Backup!$B:$B, 'Civil S-curve'!$C$175), "-")</f>
        <v>36</v>
      </c>
      <c r="S185" s="425">
        <f>IFERROR(SUMIFS(Backup!$P:$P, Backup!$D:$D, 'Civil S-curve'!$C185, Backup!$O:$O, 'Civil S-curve'!S$162, Backup!$B:$B, 'Civil S-curve'!$C$175), "-")</f>
        <v>0</v>
      </c>
      <c r="T185" s="425">
        <f>IFERROR(SUMIFS(Backup!$P:$P, Backup!$D:$D, 'Civil S-curve'!$C185, Backup!$O:$O, 'Civil S-curve'!T$162, Backup!$B:$B, 'Civil S-curve'!$C$175), "-")</f>
        <v>0</v>
      </c>
      <c r="U185" s="425">
        <f>IFERROR(SUMIFS(Backup!$P:$P, Backup!$D:$D, 'Civil S-curve'!$C185, Backup!$O:$O, 'Civil S-curve'!U$162, Backup!$B:$B, 'Civil S-curve'!$C$175), "-")</f>
        <v>0</v>
      </c>
      <c r="V185" s="425">
        <f>IFERROR(SUMIFS(Backup!$P:$P, Backup!$D:$D, 'Civil S-curve'!$C185, Backup!$O:$O, 'Civil S-curve'!V$162, Backup!$B:$B, 'Civil S-curve'!$C$175), "-")</f>
        <v>24</v>
      </c>
      <c r="W185" s="425">
        <f>IFERROR(SUMIFS(Backup!$P:$P, Backup!$D:$D, 'Civil S-curve'!$C185, Backup!$O:$O, 'Civil S-curve'!W$162, Backup!$B:$B, 'Civil S-curve'!$C$175), "-")</f>
        <v>0</v>
      </c>
      <c r="X185" s="425">
        <f>IFERROR(SUMIFS(Backup!$P:$P, Backup!$D:$D, 'Civil S-curve'!$C185, Backup!$O:$O, 'Civil S-curve'!X$162, Backup!$B:$B, 'Civil S-curve'!$C$175), "-")</f>
        <v>12</v>
      </c>
      <c r="Y185" s="425">
        <f>IFERROR(SUMIFS(Backup!$P:$P, Backup!$D:$D, 'Civil S-curve'!$C185, Backup!$O:$O, 'Civil S-curve'!Y$162, Backup!$B:$B, 'Civil S-curve'!$C$175), "-")</f>
        <v>24</v>
      </c>
      <c r="Z185" s="425">
        <f>IFERROR(SUMIFS(Backup!$P:$P, Backup!$D:$D, 'Civil S-curve'!$C185, Backup!$O:$O, 'Civil S-curve'!Z$162, Backup!$B:$B, 'Civil S-curve'!$C$175), "-")</f>
        <v>12</v>
      </c>
      <c r="AA185" s="425">
        <f>IFERROR(SUMIFS(Backup!$P:$P, Backup!$D:$D, 'Civil S-curve'!$C185, Backup!$O:$O, 'Civil S-curve'!AA$162, Backup!$B:$B, 'Civil S-curve'!$C$175), "-")</f>
        <v>12</v>
      </c>
      <c r="AB185" s="425">
        <f>IFERROR(SUMIFS(Backup!$P:$P, Backup!$D:$D, 'Civil S-curve'!$C185, Backup!$O:$O, 'Civil S-curve'!AB$162, Backup!$B:$B, 'Civil S-curve'!$C$175), "-")</f>
        <v>24</v>
      </c>
      <c r="AC185" s="425">
        <f>IFERROR(SUMIFS(Backup!$P:$P, Backup!$D:$D, 'Civil S-curve'!$C185, Backup!$O:$O, 'Civil S-curve'!AC$162, Backup!$B:$B, 'Civil S-curve'!$C$175), "-")</f>
        <v>0</v>
      </c>
      <c r="AD185" s="425">
        <f>IFERROR(SUMIFS(Backup!$P:$P, Backup!$D:$D, 'Civil S-curve'!$C185, Backup!$O:$O, 'Civil S-curve'!AD$162, Backup!$B:$B, 'Civil S-curve'!$C$175), "-")</f>
        <v>0</v>
      </c>
      <c r="AE185" s="425">
        <f>IFERROR(SUMIFS(Backup!$P:$P, Backup!$D:$D, 'Civil S-curve'!$C185, Backup!$O:$O, 'Civil S-curve'!AE$162, Backup!$B:$B, 'Civil S-curve'!$C$175), "-")</f>
        <v>0</v>
      </c>
      <c r="AF185" s="425">
        <f>IFERROR(SUMIFS(Backup!$P:$P, Backup!$D:$D, 'Civil S-curve'!$C185, Backup!$O:$O, 'Civil S-curve'!AF$162, Backup!$B:$B, 'Civil S-curve'!$C$175), "-")</f>
        <v>0</v>
      </c>
      <c r="AG185" s="425">
        <f>IFERROR(SUMIFS(Backup!$P:$P, Backup!$D:$D, 'Civil S-curve'!$C185, Backup!$O:$O, 'Civil S-curve'!AG$162, Backup!$B:$B, 'Civil S-curve'!$C$175), "-")</f>
        <v>0</v>
      </c>
      <c r="AH185" s="425">
        <f>IFERROR(SUMIFS(Backup!$P:$P, Backup!$D:$D, 'Civil S-curve'!$C185, Backup!$O:$O, 'Civil S-curve'!AH$162, Backup!$B:$B, 'Civil S-curve'!$C$175), "-")</f>
        <v>0</v>
      </c>
      <c r="AI185" s="429">
        <f t="shared" si="64"/>
        <v>168</v>
      </c>
      <c r="AJ185" s="256"/>
      <c r="AK185" s="418">
        <f t="shared" si="65"/>
        <v>1.1506849315068493</v>
      </c>
      <c r="AL185" s="435"/>
    </row>
    <row r="186" spans="1:40" hidden="1" outlineLevel="1">
      <c r="B186" s="413" t="s">
        <v>1023</v>
      </c>
      <c r="C186" s="415" t="s">
        <v>99</v>
      </c>
      <c r="D186" s="413">
        <f t="shared" si="60"/>
        <v>0</v>
      </c>
      <c r="E186" s="413" t="s">
        <v>564</v>
      </c>
      <c r="F186" s="425">
        <f t="shared" si="68"/>
        <v>38</v>
      </c>
      <c r="G186" s="425">
        <f t="shared" si="68"/>
        <v>18.5</v>
      </c>
      <c r="H186" s="425">
        <f t="shared" si="68"/>
        <v>0</v>
      </c>
      <c r="I186" s="425">
        <f>IFERROR(SUMIFS(Backup!$P:$P, Backup!$D:$D, 'Civil S-curve'!$C186, Backup!$O:$O, 'Civil S-curve'!I$162, Backup!$B:$B, 'Civil S-curve'!$C$175), "-")</f>
        <v>0</v>
      </c>
      <c r="J186" s="425">
        <f>IFERROR(SUMIFS(Backup!$P:$P, Backup!$D:$D, 'Civil S-curve'!$C186, Backup!$O:$O, 'Civil S-curve'!J$162, Backup!$B:$B, 'Civil S-curve'!$C$175), "-")</f>
        <v>0</v>
      </c>
      <c r="K186" s="425">
        <f>IFERROR(SUMIFS(Backup!$P:$P, Backup!$D:$D, 'Civil S-curve'!$C186, Backup!$O:$O, 'Civil S-curve'!K$162, Backup!$B:$B, 'Civil S-curve'!$C$175), "-")</f>
        <v>0</v>
      </c>
      <c r="L186" s="425">
        <f>IFERROR(SUMIFS(Backup!$P:$P, Backup!$D:$D, 'Civil S-curve'!$C186, Backup!$O:$O, 'Civil S-curve'!L$162, Backup!$B:$B, 'Civil S-curve'!$C$175), "-")</f>
        <v>0</v>
      </c>
      <c r="M186" s="425">
        <f>IFERROR(SUMIFS(Backup!$P:$P, Backup!$D:$D, 'Civil S-curve'!$C186, Backup!$O:$O, 'Civil S-curve'!M$162, Backup!$B:$B, 'Civil S-curve'!$C$175), "-")</f>
        <v>0</v>
      </c>
      <c r="N186" s="425">
        <f>IFERROR(SUMIFS(Backup!$P:$P, Backup!$D:$D, 'Civil S-curve'!$C186, Backup!$O:$O, 'Civil S-curve'!N$162, Backup!$B:$B, 'Civil S-curve'!$C$175), "-")</f>
        <v>0</v>
      </c>
      <c r="O186" s="425">
        <f>IFERROR(SUMIFS(Backup!$P:$P, Backup!$D:$D, 'Civil S-curve'!$C186, Backup!$O:$O, 'Civil S-curve'!O$162, Backup!$B:$B, 'Civil S-curve'!$C$175), "-")</f>
        <v>0</v>
      </c>
      <c r="P186" s="425">
        <f>IFERROR(SUMIFS(Backup!$P:$P, Backup!$D:$D, 'Civil S-curve'!$C186, Backup!$O:$O, 'Civil S-curve'!P$162, Backup!$B:$B, 'Civil S-curve'!$C$175), "-")</f>
        <v>0</v>
      </c>
      <c r="Q186" s="425">
        <f>IFERROR(SUMIFS(Backup!$P:$P, Backup!$D:$D, 'Civil S-curve'!$C186, Backup!$O:$O, 'Civil S-curve'!Q$162, Backup!$B:$B, 'Civil S-curve'!$C$175), "-")</f>
        <v>0</v>
      </c>
      <c r="R186" s="425">
        <f>IFERROR(SUMIFS(Backup!$P:$P, Backup!$D:$D, 'Civil S-curve'!$C186, Backup!$O:$O, 'Civil S-curve'!R$162, Backup!$B:$B, 'Civil S-curve'!$C$175), "-")</f>
        <v>0</v>
      </c>
      <c r="S186" s="425">
        <f>IFERROR(SUMIFS(Backup!$P:$P, Backup!$D:$D, 'Civil S-curve'!$C186, Backup!$O:$O, 'Civil S-curve'!S$162, Backup!$B:$B, 'Civil S-curve'!$C$175), "-")</f>
        <v>0</v>
      </c>
      <c r="T186" s="425">
        <f>IFERROR(SUMIFS(Backup!$P:$P, Backup!$D:$D, 'Civil S-curve'!$C186, Backup!$O:$O, 'Civil S-curve'!T$162, Backup!$B:$B, 'Civil S-curve'!$C$175), "-")</f>
        <v>0</v>
      </c>
      <c r="U186" s="425">
        <f>IFERROR(SUMIFS(Backup!$P:$P, Backup!$D:$D, 'Civil S-curve'!$C186, Backup!$O:$O, 'Civil S-curve'!U$162, Backup!$B:$B, 'Civil S-curve'!$C$175), "-")</f>
        <v>0</v>
      </c>
      <c r="V186" s="425">
        <f>IFERROR(SUMIFS(Backup!$P:$P, Backup!$D:$D, 'Civil S-curve'!$C186, Backup!$O:$O, 'Civil S-curve'!V$162, Backup!$B:$B, 'Civil S-curve'!$C$175), "-")</f>
        <v>0</v>
      </c>
      <c r="W186" s="425">
        <f>IFERROR(SUMIFS(Backup!$P:$P, Backup!$D:$D, 'Civil S-curve'!$C186, Backup!$O:$O, 'Civil S-curve'!W$162, Backup!$B:$B, 'Civil S-curve'!$C$175), "-")</f>
        <v>0</v>
      </c>
      <c r="X186" s="425">
        <f>IFERROR(SUMIFS(Backup!$P:$P, Backup!$D:$D, 'Civil S-curve'!$C186, Backup!$O:$O, 'Civil S-curve'!X$162, Backup!$B:$B, 'Civil S-curve'!$C$175), "-")</f>
        <v>2.5</v>
      </c>
      <c r="Y186" s="425">
        <f>IFERROR(SUMIFS(Backup!$P:$P, Backup!$D:$D, 'Civil S-curve'!$C186, Backup!$O:$O, 'Civil S-curve'!Y$162, Backup!$B:$B, 'Civil S-curve'!$C$175), "-")</f>
        <v>13</v>
      </c>
      <c r="Z186" s="425">
        <f>IFERROR(SUMIFS(Backup!$P:$P, Backup!$D:$D, 'Civil S-curve'!$C186, Backup!$O:$O, 'Civil S-curve'!Z$162, Backup!$B:$B, 'Civil S-curve'!$C$175), "-")</f>
        <v>1</v>
      </c>
      <c r="AA186" s="425">
        <f>IFERROR(SUMIFS(Backup!$P:$P, Backup!$D:$D, 'Civil S-curve'!$C186, Backup!$O:$O, 'Civil S-curve'!AA$162, Backup!$B:$B, 'Civil S-curve'!$C$175), "-")</f>
        <v>2</v>
      </c>
      <c r="AB186" s="425">
        <f>IFERROR(SUMIFS(Backup!$P:$P, Backup!$D:$D, 'Civil S-curve'!$C186, Backup!$O:$O, 'Civil S-curve'!AB$162, Backup!$B:$B, 'Civil S-curve'!$C$175), "-")</f>
        <v>0</v>
      </c>
      <c r="AC186" s="425">
        <f>IFERROR(SUMIFS(Backup!$P:$P, Backup!$D:$D, 'Civil S-curve'!$C186, Backup!$O:$O, 'Civil S-curve'!AC$162, Backup!$B:$B, 'Civil S-curve'!$C$175), "-")</f>
        <v>0</v>
      </c>
      <c r="AD186" s="425">
        <f>IFERROR(SUMIFS(Backup!$P:$P, Backup!$D:$D, 'Civil S-curve'!$C186, Backup!$O:$O, 'Civil S-curve'!AD$162, Backup!$B:$B, 'Civil S-curve'!$C$175), "-")</f>
        <v>0</v>
      </c>
      <c r="AE186" s="425">
        <f>IFERROR(SUMIFS(Backup!$P:$P, Backup!$D:$D, 'Civil S-curve'!$C186, Backup!$O:$O, 'Civil S-curve'!AE$162, Backup!$B:$B, 'Civil S-curve'!$C$175), "-")</f>
        <v>0</v>
      </c>
      <c r="AF186" s="425">
        <f>IFERROR(SUMIFS(Backup!$P:$P, Backup!$D:$D, 'Civil S-curve'!$C186, Backup!$O:$O, 'Civil S-curve'!AF$162, Backup!$B:$B, 'Civil S-curve'!$C$175), "-")</f>
        <v>0</v>
      </c>
      <c r="AG186" s="425">
        <f>IFERROR(SUMIFS(Backup!$P:$P, Backup!$D:$D, 'Civil S-curve'!$C186, Backup!$O:$O, 'Civil S-curve'!AG$162, Backup!$B:$B, 'Civil S-curve'!$C$175), "-")</f>
        <v>0</v>
      </c>
      <c r="AH186" s="425">
        <f>IFERROR(SUMIFS(Backup!$P:$P, Backup!$D:$D, 'Civil S-curve'!$C186, Backup!$O:$O, 'Civil S-curve'!AH$162, Backup!$B:$B, 'Civil S-curve'!$C$175), "-")</f>
        <v>0</v>
      </c>
      <c r="AI186" s="429">
        <f t="shared" si="64"/>
        <v>18.5</v>
      </c>
      <c r="AJ186" s="256"/>
      <c r="AK186" s="418">
        <f t="shared" si="65"/>
        <v>0.48684210526315791</v>
      </c>
      <c r="AL186" s="435"/>
    </row>
    <row r="187" spans="1:40" s="256" customFormat="1" collapsed="1">
      <c r="A187" s="418">
        <f>D187/$D$156</f>
        <v>7.3260073260073263E-2</v>
      </c>
      <c r="B187" s="411">
        <v>3</v>
      </c>
      <c r="C187" s="412" t="s">
        <v>37</v>
      </c>
      <c r="D187" s="411">
        <f t="shared" si="60"/>
        <v>40</v>
      </c>
      <c r="E187" s="411"/>
      <c r="F187" s="424">
        <f t="shared" si="68"/>
        <v>4057</v>
      </c>
      <c r="G187" s="424">
        <f t="shared" si="68"/>
        <v>3881</v>
      </c>
      <c r="H187" s="424">
        <f t="shared" si="68"/>
        <v>174</v>
      </c>
      <c r="I187" s="424">
        <f>SUBTOTAL(9,I188:I198)</f>
        <v>0</v>
      </c>
      <c r="J187" s="424">
        <f t="shared" ref="J187:AI187" si="69">SUBTOTAL(9,J188:J198)</f>
        <v>0</v>
      </c>
      <c r="K187" s="424">
        <f t="shared" si="69"/>
        <v>0</v>
      </c>
      <c r="L187" s="424">
        <f t="shared" si="69"/>
        <v>0</v>
      </c>
      <c r="M187" s="424">
        <f t="shared" si="69"/>
        <v>0</v>
      </c>
      <c r="N187" s="424">
        <f t="shared" si="69"/>
        <v>12</v>
      </c>
      <c r="O187" s="424">
        <f t="shared" si="69"/>
        <v>150</v>
      </c>
      <c r="P187" s="424">
        <f t="shared" si="69"/>
        <v>465</v>
      </c>
      <c r="Q187" s="424">
        <f t="shared" si="69"/>
        <v>133</v>
      </c>
      <c r="R187" s="424">
        <f t="shared" si="69"/>
        <v>81</v>
      </c>
      <c r="S187" s="424">
        <f t="shared" si="69"/>
        <v>43</v>
      </c>
      <c r="T187" s="424">
        <f t="shared" si="69"/>
        <v>164</v>
      </c>
      <c r="U187" s="424">
        <f t="shared" si="69"/>
        <v>116</v>
      </c>
      <c r="V187" s="424">
        <f t="shared" si="69"/>
        <v>255</v>
      </c>
      <c r="W187" s="424">
        <f t="shared" si="69"/>
        <v>292</v>
      </c>
      <c r="X187" s="424">
        <f t="shared" si="69"/>
        <v>52</v>
      </c>
      <c r="Y187" s="424">
        <f t="shared" si="69"/>
        <v>362</v>
      </c>
      <c r="Z187" s="424">
        <f t="shared" si="69"/>
        <v>305</v>
      </c>
      <c r="AA187" s="424">
        <f t="shared" si="69"/>
        <v>573</v>
      </c>
      <c r="AB187" s="424">
        <f t="shared" si="69"/>
        <v>422</v>
      </c>
      <c r="AC187" s="424">
        <f t="shared" si="69"/>
        <v>384</v>
      </c>
      <c r="AD187" s="424">
        <f t="shared" si="69"/>
        <v>72</v>
      </c>
      <c r="AE187" s="424">
        <f t="shared" ref="AE187:AH187" si="70">SUBTOTAL(9,AE188:AE198)</f>
        <v>0</v>
      </c>
      <c r="AF187" s="424">
        <f t="shared" si="70"/>
        <v>0</v>
      </c>
      <c r="AG187" s="424">
        <f t="shared" si="70"/>
        <v>0</v>
      </c>
      <c r="AH187" s="424">
        <f t="shared" si="70"/>
        <v>0</v>
      </c>
      <c r="AI187" s="424">
        <f t="shared" si="69"/>
        <v>3881</v>
      </c>
      <c r="AJ187" s="435">
        <f>G187-AI187</f>
        <v>0</v>
      </c>
      <c r="AK187" s="418">
        <f t="shared" si="65"/>
        <v>0.95661819078136556</v>
      </c>
      <c r="AL187" s="435"/>
      <c r="AM187" s="429">
        <f>SUM(I187:Y187)</f>
        <v>2125</v>
      </c>
      <c r="AN187" s="429"/>
    </row>
    <row r="188" spans="1:40" hidden="1" outlineLevel="1">
      <c r="B188" s="413" t="s">
        <v>860</v>
      </c>
      <c r="C188" s="414" t="s">
        <v>200</v>
      </c>
      <c r="D188" s="413">
        <f t="shared" si="60"/>
        <v>0</v>
      </c>
      <c r="E188" s="413" t="s">
        <v>564</v>
      </c>
      <c r="F188" s="425">
        <f t="shared" si="68"/>
        <v>128</v>
      </c>
      <c r="G188" s="425">
        <f t="shared" si="68"/>
        <v>125</v>
      </c>
      <c r="H188" s="425">
        <f t="shared" si="68"/>
        <v>3</v>
      </c>
      <c r="I188" s="425">
        <f>IFERROR(SUMIFS(Backup!$P:$P, Backup!$D:$D, 'Civil S-curve'!$C188, Backup!$O:$O, 'Civil S-curve'!I$162, Backup!$B:$B, 'Civil S-curve'!$C$187), "-")</f>
        <v>0</v>
      </c>
      <c r="J188" s="425">
        <f>IFERROR(SUMIFS(Backup!$P:$P, Backup!$D:$D, 'Civil S-curve'!$C188, Backup!$O:$O, 'Civil S-curve'!J$162, Backup!$B:$B, 'Civil S-curve'!$C$187), "-")</f>
        <v>0</v>
      </c>
      <c r="K188" s="425">
        <f>IFERROR(SUMIFS(Backup!$P:$P, Backup!$D:$D, 'Civil S-curve'!$C188, Backup!$O:$O, 'Civil S-curve'!K$162, Backup!$B:$B, 'Civil S-curve'!$C$187), "-")</f>
        <v>0</v>
      </c>
      <c r="L188" s="425">
        <f>IFERROR(SUMIFS(Backup!$P:$P, Backup!$D:$D, 'Civil S-curve'!$C188, Backup!$O:$O, 'Civil S-curve'!L$162, Backup!$B:$B, 'Civil S-curve'!$C$187), "-")</f>
        <v>0</v>
      </c>
      <c r="M188" s="425">
        <f>IFERROR(SUMIFS(Backup!$P:$P, Backup!$D:$D, 'Civil S-curve'!$C188, Backup!$O:$O, 'Civil S-curve'!M$162, Backup!$B:$B, 'Civil S-curve'!$C$187), "-")</f>
        <v>0</v>
      </c>
      <c r="N188" s="425">
        <f>IFERROR(SUMIFS(Backup!$P:$P, Backup!$D:$D, 'Civil S-curve'!$C188, Backup!$O:$O, 'Civil S-curve'!N$162, Backup!$B:$B, 'Civil S-curve'!$C$187), "-")</f>
        <v>12</v>
      </c>
      <c r="O188" s="425">
        <f>IFERROR(SUMIFS(Backup!$P:$P, Backup!$D:$D, 'Civil S-curve'!$C188, Backup!$O:$O, 'Civil S-curve'!O$162, Backup!$B:$B, 'Civil S-curve'!$C$187), "-")</f>
        <v>50</v>
      </c>
      <c r="P188" s="425">
        <f>IFERROR(SUMIFS(Backup!$P:$P, Backup!$D:$D, 'Civil S-curve'!$C188, Backup!$O:$O, 'Civil S-curve'!P$162, Backup!$B:$B, 'Civil S-curve'!$C$187), "-")</f>
        <v>17</v>
      </c>
      <c r="Q188" s="425">
        <f>IFERROR(SUMIFS(Backup!$P:$P, Backup!$D:$D, 'Civil S-curve'!$C188, Backup!$O:$O, 'Civil S-curve'!Q$162, Backup!$B:$B, 'Civil S-curve'!$C$187), "-")</f>
        <v>25</v>
      </c>
      <c r="R188" s="425">
        <f>IFERROR(SUMIFS(Backup!$P:$P, Backup!$D:$D, 'Civil S-curve'!$C188, Backup!$O:$O, 'Civil S-curve'!R$162, Backup!$B:$B, 'Civil S-curve'!$C$187), "-")</f>
        <v>6</v>
      </c>
      <c r="S188" s="425">
        <f>IFERROR(SUMIFS(Backup!$P:$P, Backup!$D:$D, 'Civil S-curve'!$C188, Backup!$O:$O, 'Civil S-curve'!S$162, Backup!$B:$B, 'Civil S-curve'!$C$187), "-")</f>
        <v>6</v>
      </c>
      <c r="T188" s="425">
        <f>IFERROR(SUMIFS(Backup!$P:$P, Backup!$D:$D, 'Civil S-curve'!$C188, Backup!$O:$O, 'Civil S-curve'!T$162, Backup!$B:$B, 'Civil S-curve'!$C$187), "-")</f>
        <v>0</v>
      </c>
      <c r="U188" s="425">
        <f>IFERROR(SUMIFS(Backup!$P:$P, Backup!$D:$D, 'Civil S-curve'!$C188, Backup!$O:$O, 'Civil S-curve'!U$162, Backup!$B:$B, 'Civil S-curve'!$C$187), "-")</f>
        <v>9</v>
      </c>
      <c r="V188" s="425">
        <f>IFERROR(SUMIFS(Backup!$P:$P, Backup!$D:$D, 'Civil S-curve'!$C188, Backup!$O:$O, 'Civil S-curve'!V$162, Backup!$B:$B, 'Civil S-curve'!$C$187), "-")</f>
        <v>0</v>
      </c>
      <c r="W188" s="425">
        <f>IFERROR(SUMIFS(Backup!$P:$P, Backup!$D:$D, 'Civil S-curve'!$C188, Backup!$O:$O, 'Civil S-curve'!W$162, Backup!$B:$B, 'Civil S-curve'!$C$187), "-")</f>
        <v>0</v>
      </c>
      <c r="X188" s="425">
        <f>IFERROR(SUMIFS(Backup!$P:$P, Backup!$D:$D, 'Civil S-curve'!$C188, Backup!$O:$O, 'Civil S-curve'!X$162, Backup!$B:$B, 'Civil S-curve'!$C$187), "-")</f>
        <v>0</v>
      </c>
      <c r="Y188" s="425">
        <f>IFERROR(SUMIFS(Backup!$P:$P, Backup!$D:$D, 'Civil S-curve'!$C188, Backup!$O:$O, 'Civil S-curve'!Y$162, Backup!$B:$B, 'Civil S-curve'!$C$187), "-")</f>
        <v>0</v>
      </c>
      <c r="Z188" s="425">
        <f>IFERROR(SUMIFS(Backup!$P:$P, Backup!$D:$D, 'Civil S-curve'!$C188, Backup!$O:$O, 'Civil S-curve'!Z$162, Backup!$B:$B, 'Civil S-curve'!$C$187), "-")</f>
        <v>0</v>
      </c>
      <c r="AA188" s="425">
        <f>IFERROR(SUMIFS(Backup!$P:$P, Backup!$D:$D, 'Civil S-curve'!$C188, Backup!$O:$O, 'Civil S-curve'!AA$162, Backup!$B:$B, 'Civil S-curve'!$C$187), "-")</f>
        <v>0</v>
      </c>
      <c r="AB188" s="425">
        <f>IFERROR(SUMIFS(Backup!$P:$P, Backup!$D:$D, 'Civil S-curve'!$C188, Backup!$O:$O, 'Civil S-curve'!AB$162, Backup!$B:$B, 'Civil S-curve'!$C$187), "-")</f>
        <v>0</v>
      </c>
      <c r="AC188" s="425">
        <f>IFERROR(SUMIFS(Backup!$P:$P, Backup!$D:$D, 'Civil S-curve'!$C188, Backup!$O:$O, 'Civil S-curve'!AC$162, Backup!$B:$B, 'Civil S-curve'!$C$187), "-")</f>
        <v>0</v>
      </c>
      <c r="AD188" s="425">
        <f>IFERROR(SUMIFS(Backup!$P:$P, Backup!$D:$D, 'Civil S-curve'!$C188, Backup!$O:$O, 'Civil S-curve'!AD$162, Backup!$B:$B, 'Civil S-curve'!$C$187), "-")</f>
        <v>0</v>
      </c>
      <c r="AE188" s="425">
        <f>IFERROR(SUMIFS(Backup!$P:$P, Backup!$D:$D, 'Civil S-curve'!$C188, Backup!$O:$O, 'Civil S-curve'!AE$162, Backup!$B:$B, 'Civil S-curve'!$C$187), "-")</f>
        <v>0</v>
      </c>
      <c r="AF188" s="425">
        <f>IFERROR(SUMIFS(Backup!$P:$P, Backup!$D:$D, 'Civil S-curve'!$C188, Backup!$O:$O, 'Civil S-curve'!AF$162, Backup!$B:$B, 'Civil S-curve'!$C$187), "-")</f>
        <v>0</v>
      </c>
      <c r="AG188" s="425">
        <f>IFERROR(SUMIFS(Backup!$P:$P, Backup!$D:$D, 'Civil S-curve'!$C188, Backup!$O:$O, 'Civil S-curve'!AG$162, Backup!$B:$B, 'Civil S-curve'!$C$187), "-")</f>
        <v>0</v>
      </c>
      <c r="AH188" s="425">
        <f>IFERROR(SUMIFS(Backup!$P:$P, Backup!$D:$D, 'Civil S-curve'!$C188, Backup!$O:$O, 'Civil S-curve'!AH$162, Backup!$B:$B, 'Civil S-curve'!$C$187), "-")</f>
        <v>0</v>
      </c>
      <c r="AI188" s="429">
        <f t="shared" si="64"/>
        <v>125</v>
      </c>
      <c r="AJ188" s="256"/>
      <c r="AK188" s="418">
        <f t="shared" si="65"/>
        <v>0.9765625</v>
      </c>
      <c r="AL188" s="435"/>
    </row>
    <row r="189" spans="1:40" hidden="1" outlineLevel="1">
      <c r="B189" s="413" t="s">
        <v>861</v>
      </c>
      <c r="C189" s="414" t="s">
        <v>228</v>
      </c>
      <c r="D189" s="413">
        <f t="shared" si="60"/>
        <v>0</v>
      </c>
      <c r="E189" s="413" t="s">
        <v>564</v>
      </c>
      <c r="F189" s="425">
        <f t="shared" si="68"/>
        <v>896</v>
      </c>
      <c r="G189" s="425">
        <f t="shared" si="68"/>
        <v>770</v>
      </c>
      <c r="H189" s="425">
        <f t="shared" si="68"/>
        <v>126</v>
      </c>
      <c r="I189" s="425">
        <f>IFERROR(SUMIFS(Backup!$P:$P, Backup!$D:$D, 'Civil S-curve'!$C189, Backup!$O:$O, 'Civil S-curve'!I$162, Backup!$B:$B, 'Civil S-curve'!$C$187), "-")</f>
        <v>0</v>
      </c>
      <c r="J189" s="425">
        <f>IFERROR(SUMIFS(Backup!$P:$P, Backup!$D:$D, 'Civil S-curve'!$C189, Backup!$O:$O, 'Civil S-curve'!J$162, Backup!$B:$B, 'Civil S-curve'!$C$187), "-")</f>
        <v>0</v>
      </c>
      <c r="K189" s="425">
        <f>IFERROR(SUMIFS(Backup!$P:$P, Backup!$D:$D, 'Civil S-curve'!$C189, Backup!$O:$O, 'Civil S-curve'!K$162, Backup!$B:$B, 'Civil S-curve'!$C$187), "-")</f>
        <v>0</v>
      </c>
      <c r="L189" s="425">
        <f>IFERROR(SUMIFS(Backup!$P:$P, Backup!$D:$D, 'Civil S-curve'!$C189, Backup!$O:$O, 'Civil S-curve'!L$162, Backup!$B:$B, 'Civil S-curve'!$C$187), "-")</f>
        <v>0</v>
      </c>
      <c r="M189" s="425">
        <f>IFERROR(SUMIFS(Backup!$P:$P, Backup!$D:$D, 'Civil S-curve'!$C189, Backup!$O:$O, 'Civil S-curve'!M$162, Backup!$B:$B, 'Civil S-curve'!$C$187), "-")</f>
        <v>0</v>
      </c>
      <c r="N189" s="425">
        <f>IFERROR(SUMIFS(Backup!$P:$P, Backup!$D:$D, 'Civil S-curve'!$C189, Backup!$O:$O, 'Civil S-curve'!N$162, Backup!$B:$B, 'Civil S-curve'!$C$187), "-")</f>
        <v>0</v>
      </c>
      <c r="O189" s="425">
        <f>IFERROR(SUMIFS(Backup!$P:$P, Backup!$D:$D, 'Civil S-curve'!$C189, Backup!$O:$O, 'Civil S-curve'!O$162, Backup!$B:$B, 'Civil S-curve'!$C$187), "-")</f>
        <v>80</v>
      </c>
      <c r="P189" s="425">
        <f>IFERROR(SUMIFS(Backup!$P:$P, Backup!$D:$D, 'Civil S-curve'!$C189, Backup!$O:$O, 'Civil S-curve'!P$162, Backup!$B:$B, 'Civil S-curve'!$C$187), "-")</f>
        <v>298</v>
      </c>
      <c r="Q189" s="425">
        <f>IFERROR(SUMIFS(Backup!$P:$P, Backup!$D:$D, 'Civil S-curve'!$C189, Backup!$O:$O, 'Civil S-curve'!Q$162, Backup!$B:$B, 'Civil S-curve'!$C$187), "-")</f>
        <v>60</v>
      </c>
      <c r="R189" s="425">
        <f>IFERROR(SUMIFS(Backup!$P:$P, Backup!$D:$D, 'Civil S-curve'!$C189, Backup!$O:$O, 'Civil S-curve'!R$162, Backup!$B:$B, 'Civil S-curve'!$C$187), "-")</f>
        <v>40</v>
      </c>
      <c r="S189" s="425">
        <f>IFERROR(SUMIFS(Backup!$P:$P, Backup!$D:$D, 'Civil S-curve'!$C189, Backup!$O:$O, 'Civil S-curve'!S$162, Backup!$B:$B, 'Civil S-curve'!$C$187), "-")</f>
        <v>20</v>
      </c>
      <c r="T189" s="425">
        <f>IFERROR(SUMIFS(Backup!$P:$P, Backup!$D:$D, 'Civil S-curve'!$C189, Backup!$O:$O, 'Civil S-curve'!T$162, Backup!$B:$B, 'Civil S-curve'!$C$187), "-")</f>
        <v>0</v>
      </c>
      <c r="U189" s="425">
        <f>IFERROR(SUMIFS(Backup!$P:$P, Backup!$D:$D, 'Civil S-curve'!$C189, Backup!$O:$O, 'Civil S-curve'!U$162, Backup!$B:$B, 'Civil S-curve'!$C$187), "-")</f>
        <v>54</v>
      </c>
      <c r="V189" s="425">
        <f>IFERROR(SUMIFS(Backup!$P:$P, Backup!$D:$D, 'Civil S-curve'!$C189, Backup!$O:$O, 'Civil S-curve'!V$162, Backup!$B:$B, 'Civil S-curve'!$C$187), "-")</f>
        <v>218</v>
      </c>
      <c r="W189" s="425">
        <f>IFERROR(SUMIFS(Backup!$P:$P, Backup!$D:$D, 'Civil S-curve'!$C189, Backup!$O:$O, 'Civil S-curve'!W$162, Backup!$B:$B, 'Civil S-curve'!$C$187), "-")</f>
        <v>0</v>
      </c>
      <c r="X189" s="425">
        <f>IFERROR(SUMIFS(Backup!$P:$P, Backup!$D:$D, 'Civil S-curve'!$C189, Backup!$O:$O, 'Civil S-curve'!X$162, Backup!$B:$B, 'Civil S-curve'!$C$187), "-")</f>
        <v>0</v>
      </c>
      <c r="Y189" s="425">
        <f>IFERROR(SUMIFS(Backup!$P:$P, Backup!$D:$D, 'Civil S-curve'!$C189, Backup!$O:$O, 'Civil S-curve'!Y$162, Backup!$B:$B, 'Civil S-curve'!$C$187), "-")</f>
        <v>0</v>
      </c>
      <c r="Z189" s="425">
        <f>IFERROR(SUMIFS(Backup!$P:$P, Backup!$D:$D, 'Civil S-curve'!$C189, Backup!$O:$O, 'Civil S-curve'!Z$162, Backup!$B:$B, 'Civil S-curve'!$C$187), "-")</f>
        <v>0</v>
      </c>
      <c r="AA189" s="425">
        <f>IFERROR(SUMIFS(Backup!$P:$P, Backup!$D:$D, 'Civil S-curve'!$C189, Backup!$O:$O, 'Civil S-curve'!AA$162, Backup!$B:$B, 'Civil S-curve'!$C$187), "-")</f>
        <v>0</v>
      </c>
      <c r="AB189" s="425">
        <f>IFERROR(SUMIFS(Backup!$P:$P, Backup!$D:$D, 'Civil S-curve'!$C189, Backup!$O:$O, 'Civil S-curve'!AB$162, Backup!$B:$B, 'Civil S-curve'!$C$187), "-")</f>
        <v>0</v>
      </c>
      <c r="AC189" s="425">
        <f>IFERROR(SUMIFS(Backup!$P:$P, Backup!$D:$D, 'Civil S-curve'!$C189, Backup!$O:$O, 'Civil S-curve'!AC$162, Backup!$B:$B, 'Civil S-curve'!$C$187), "-")</f>
        <v>0</v>
      </c>
      <c r="AD189" s="425">
        <f>IFERROR(SUMIFS(Backup!$P:$P, Backup!$D:$D, 'Civil S-curve'!$C189, Backup!$O:$O, 'Civil S-curve'!AD$162, Backup!$B:$B, 'Civil S-curve'!$C$187), "-")</f>
        <v>0</v>
      </c>
      <c r="AE189" s="425">
        <f>IFERROR(SUMIFS(Backup!$P:$P, Backup!$D:$D, 'Civil S-curve'!$C189, Backup!$O:$O, 'Civil S-curve'!AE$162, Backup!$B:$B, 'Civil S-curve'!$C$187), "-")</f>
        <v>0</v>
      </c>
      <c r="AF189" s="425">
        <f>IFERROR(SUMIFS(Backup!$P:$P, Backup!$D:$D, 'Civil S-curve'!$C189, Backup!$O:$O, 'Civil S-curve'!AF$162, Backup!$B:$B, 'Civil S-curve'!$C$187), "-")</f>
        <v>0</v>
      </c>
      <c r="AG189" s="425">
        <f>IFERROR(SUMIFS(Backup!$P:$P, Backup!$D:$D, 'Civil S-curve'!$C189, Backup!$O:$O, 'Civil S-curve'!AG$162, Backup!$B:$B, 'Civil S-curve'!$C$187), "-")</f>
        <v>0</v>
      </c>
      <c r="AH189" s="425">
        <f>IFERROR(SUMIFS(Backup!$P:$P, Backup!$D:$D, 'Civil S-curve'!$C189, Backup!$O:$O, 'Civil S-curve'!AH$162, Backup!$B:$B, 'Civil S-curve'!$C$187), "-")</f>
        <v>0</v>
      </c>
      <c r="AI189" s="429">
        <f t="shared" si="64"/>
        <v>770</v>
      </c>
      <c r="AJ189" s="256"/>
      <c r="AK189" s="418">
        <f t="shared" si="65"/>
        <v>0.859375</v>
      </c>
      <c r="AL189" s="435"/>
    </row>
    <row r="190" spans="1:40" hidden="1" outlineLevel="1">
      <c r="B190" s="413" t="s">
        <v>862</v>
      </c>
      <c r="C190" s="414" t="s">
        <v>354</v>
      </c>
      <c r="D190" s="413">
        <f t="shared" si="60"/>
        <v>0</v>
      </c>
      <c r="E190" s="413" t="s">
        <v>564</v>
      </c>
      <c r="F190" s="425">
        <f t="shared" si="68"/>
        <v>195</v>
      </c>
      <c r="G190" s="425">
        <f t="shared" si="68"/>
        <v>161</v>
      </c>
      <c r="H190" s="425">
        <f t="shared" si="68"/>
        <v>34</v>
      </c>
      <c r="I190" s="425">
        <f>IFERROR(SUMIFS(Backup!$P:$P, Backup!$D:$D, 'Civil S-curve'!$C190, Backup!$O:$O, 'Civil S-curve'!I$162, Backup!$B:$B, 'Civil S-curve'!$C$187), "-")</f>
        <v>0</v>
      </c>
      <c r="J190" s="425">
        <f>IFERROR(SUMIFS(Backup!$P:$P, Backup!$D:$D, 'Civil S-curve'!$C190, Backup!$O:$O, 'Civil S-curve'!J$162, Backup!$B:$B, 'Civil S-curve'!$C$187), "-")</f>
        <v>0</v>
      </c>
      <c r="K190" s="425">
        <f>IFERROR(SUMIFS(Backup!$P:$P, Backup!$D:$D, 'Civil S-curve'!$C190, Backup!$O:$O, 'Civil S-curve'!K$162, Backup!$B:$B, 'Civil S-curve'!$C$187), "-")</f>
        <v>0</v>
      </c>
      <c r="L190" s="425">
        <f>IFERROR(SUMIFS(Backup!$P:$P, Backup!$D:$D, 'Civil S-curve'!$C190, Backup!$O:$O, 'Civil S-curve'!L$162, Backup!$B:$B, 'Civil S-curve'!$C$187), "-")</f>
        <v>0</v>
      </c>
      <c r="M190" s="425">
        <f>IFERROR(SUMIFS(Backup!$P:$P, Backup!$D:$D, 'Civil S-curve'!$C190, Backup!$O:$O, 'Civil S-curve'!M$162, Backup!$B:$B, 'Civil S-curve'!$C$187), "-")</f>
        <v>0</v>
      </c>
      <c r="N190" s="425">
        <f>IFERROR(SUMIFS(Backup!$P:$P, Backup!$D:$D, 'Civil S-curve'!$C190, Backup!$O:$O, 'Civil S-curve'!N$162, Backup!$B:$B, 'Civil S-curve'!$C$187), "-")</f>
        <v>0</v>
      </c>
      <c r="O190" s="425">
        <f>IFERROR(SUMIFS(Backup!$P:$P, Backup!$D:$D, 'Civil S-curve'!$C190, Backup!$O:$O, 'Civil S-curve'!O$162, Backup!$B:$B, 'Civil S-curve'!$C$187), "-")</f>
        <v>20</v>
      </c>
      <c r="P190" s="425">
        <f>IFERROR(SUMIFS(Backup!$P:$P, Backup!$D:$D, 'Civil S-curve'!$C190, Backup!$O:$O, 'Civil S-curve'!P$162, Backup!$B:$B, 'Civil S-curve'!$C$187), "-")</f>
        <v>78</v>
      </c>
      <c r="Q190" s="425">
        <f>IFERROR(SUMIFS(Backup!$P:$P, Backup!$D:$D, 'Civil S-curve'!$C190, Backup!$O:$O, 'Civil S-curve'!Q$162, Backup!$B:$B, 'Civil S-curve'!$C$187), "-")</f>
        <v>0</v>
      </c>
      <c r="R190" s="425">
        <f>IFERROR(SUMIFS(Backup!$P:$P, Backup!$D:$D, 'Civil S-curve'!$C190, Backup!$O:$O, 'Civil S-curve'!R$162, Backup!$B:$B, 'Civil S-curve'!$C$187), "-")</f>
        <v>5</v>
      </c>
      <c r="S190" s="425">
        <f>IFERROR(SUMIFS(Backup!$P:$P, Backup!$D:$D, 'Civil S-curve'!$C190, Backup!$O:$O, 'Civil S-curve'!S$162, Backup!$B:$B, 'Civil S-curve'!$C$187), "-")</f>
        <v>17</v>
      </c>
      <c r="T190" s="425">
        <f>IFERROR(SUMIFS(Backup!$P:$P, Backup!$D:$D, 'Civil S-curve'!$C190, Backup!$O:$O, 'Civil S-curve'!T$162, Backup!$B:$B, 'Civil S-curve'!$C$187), "-")</f>
        <v>0</v>
      </c>
      <c r="U190" s="425">
        <f>IFERROR(SUMIFS(Backup!$P:$P, Backup!$D:$D, 'Civil S-curve'!$C190, Backup!$O:$O, 'Civil S-curve'!U$162, Backup!$B:$B, 'Civil S-curve'!$C$187), "-")</f>
        <v>10</v>
      </c>
      <c r="V190" s="425">
        <f>IFERROR(SUMIFS(Backup!$P:$P, Backup!$D:$D, 'Civil S-curve'!$C190, Backup!$O:$O, 'Civil S-curve'!V$162, Backup!$B:$B, 'Civil S-curve'!$C$187), "-")</f>
        <v>25</v>
      </c>
      <c r="W190" s="425">
        <f>IFERROR(SUMIFS(Backup!$P:$P, Backup!$D:$D, 'Civil S-curve'!$C190, Backup!$O:$O, 'Civil S-curve'!W$162, Backup!$B:$B, 'Civil S-curve'!$C$187), "-")</f>
        <v>6</v>
      </c>
      <c r="X190" s="425">
        <f>IFERROR(SUMIFS(Backup!$P:$P, Backup!$D:$D, 'Civil S-curve'!$C190, Backup!$O:$O, 'Civil S-curve'!X$162, Backup!$B:$B, 'Civil S-curve'!$C$187), "-")</f>
        <v>0</v>
      </c>
      <c r="Y190" s="425">
        <f>IFERROR(SUMIFS(Backup!$P:$P, Backup!$D:$D, 'Civil S-curve'!$C190, Backup!$O:$O, 'Civil S-curve'!Y$162, Backup!$B:$B, 'Civil S-curve'!$C$187), "-")</f>
        <v>0</v>
      </c>
      <c r="Z190" s="425">
        <f>IFERROR(SUMIFS(Backup!$P:$P, Backup!$D:$D, 'Civil S-curve'!$C190, Backup!$O:$O, 'Civil S-curve'!Z$162, Backup!$B:$B, 'Civil S-curve'!$C$187), "-")</f>
        <v>0</v>
      </c>
      <c r="AA190" s="425">
        <f>IFERROR(SUMIFS(Backup!$P:$P, Backup!$D:$D, 'Civil S-curve'!$C190, Backup!$O:$O, 'Civil S-curve'!AA$162, Backup!$B:$B, 'Civil S-curve'!$C$187), "-")</f>
        <v>0</v>
      </c>
      <c r="AB190" s="425">
        <f>IFERROR(SUMIFS(Backup!$P:$P, Backup!$D:$D, 'Civil S-curve'!$C190, Backup!$O:$O, 'Civil S-curve'!AB$162, Backup!$B:$B, 'Civil S-curve'!$C$187), "-")</f>
        <v>0</v>
      </c>
      <c r="AC190" s="425">
        <f>IFERROR(SUMIFS(Backup!$P:$P, Backup!$D:$D, 'Civil S-curve'!$C190, Backup!$O:$O, 'Civil S-curve'!AC$162, Backup!$B:$B, 'Civil S-curve'!$C$187), "-")</f>
        <v>0</v>
      </c>
      <c r="AD190" s="425">
        <f>IFERROR(SUMIFS(Backup!$P:$P, Backup!$D:$D, 'Civil S-curve'!$C190, Backup!$O:$O, 'Civil S-curve'!AD$162, Backup!$B:$B, 'Civil S-curve'!$C$187), "-")</f>
        <v>0</v>
      </c>
      <c r="AE190" s="425">
        <f>IFERROR(SUMIFS(Backup!$P:$P, Backup!$D:$D, 'Civil S-curve'!$C190, Backup!$O:$O, 'Civil S-curve'!AE$162, Backup!$B:$B, 'Civil S-curve'!$C$187), "-")</f>
        <v>0</v>
      </c>
      <c r="AF190" s="425">
        <f>IFERROR(SUMIFS(Backup!$P:$P, Backup!$D:$D, 'Civil S-curve'!$C190, Backup!$O:$O, 'Civil S-curve'!AF$162, Backup!$B:$B, 'Civil S-curve'!$C$187), "-")</f>
        <v>0</v>
      </c>
      <c r="AG190" s="425">
        <f>IFERROR(SUMIFS(Backup!$P:$P, Backup!$D:$D, 'Civil S-curve'!$C190, Backup!$O:$O, 'Civil S-curve'!AG$162, Backup!$B:$B, 'Civil S-curve'!$C$187), "-")</f>
        <v>0</v>
      </c>
      <c r="AH190" s="425">
        <f>IFERROR(SUMIFS(Backup!$P:$P, Backup!$D:$D, 'Civil S-curve'!$C190, Backup!$O:$O, 'Civil S-curve'!AH$162, Backup!$B:$B, 'Civil S-curve'!$C$187), "-")</f>
        <v>0</v>
      </c>
      <c r="AI190" s="429">
        <f t="shared" si="64"/>
        <v>161</v>
      </c>
      <c r="AJ190" s="256"/>
      <c r="AK190" s="418">
        <f t="shared" si="65"/>
        <v>0.82564102564102559</v>
      </c>
      <c r="AL190" s="435"/>
    </row>
    <row r="191" spans="1:40" hidden="1" outlineLevel="1">
      <c r="B191" s="413" t="s">
        <v>863</v>
      </c>
      <c r="C191" s="414" t="s">
        <v>11</v>
      </c>
      <c r="D191" s="413">
        <f t="shared" si="60"/>
        <v>0</v>
      </c>
      <c r="E191" s="413" t="s">
        <v>564</v>
      </c>
      <c r="F191" s="425">
        <f t="shared" si="68"/>
        <v>227</v>
      </c>
      <c r="G191" s="425">
        <f t="shared" si="68"/>
        <v>202</v>
      </c>
      <c r="H191" s="425">
        <f t="shared" si="68"/>
        <v>25</v>
      </c>
      <c r="I191" s="425">
        <f>IFERROR(SUMIFS(Backup!$P:$P, Backup!$D:$D, 'Civil S-curve'!$C191, Backup!$O:$O, 'Civil S-curve'!I$162, Backup!$B:$B, 'Civil S-curve'!$C$187), "-")</f>
        <v>0</v>
      </c>
      <c r="J191" s="425">
        <f>IFERROR(SUMIFS(Backup!$P:$P, Backup!$D:$D, 'Civil S-curve'!$C191, Backup!$O:$O, 'Civil S-curve'!J$162, Backup!$B:$B, 'Civil S-curve'!$C$187), "-")</f>
        <v>0</v>
      </c>
      <c r="K191" s="425">
        <f>IFERROR(SUMIFS(Backup!$P:$P, Backup!$D:$D, 'Civil S-curve'!$C191, Backup!$O:$O, 'Civil S-curve'!K$162, Backup!$B:$B, 'Civil S-curve'!$C$187), "-")</f>
        <v>0</v>
      </c>
      <c r="L191" s="425">
        <f>IFERROR(SUMIFS(Backup!$P:$P, Backup!$D:$D, 'Civil S-curve'!$C191, Backup!$O:$O, 'Civil S-curve'!L$162, Backup!$B:$B, 'Civil S-curve'!$C$187), "-")</f>
        <v>0</v>
      </c>
      <c r="M191" s="425">
        <f>IFERROR(SUMIFS(Backup!$P:$P, Backup!$D:$D, 'Civil S-curve'!$C191, Backup!$O:$O, 'Civil S-curve'!M$162, Backup!$B:$B, 'Civil S-curve'!$C$187), "-")</f>
        <v>0</v>
      </c>
      <c r="N191" s="425">
        <f>IFERROR(SUMIFS(Backup!$P:$P, Backup!$D:$D, 'Civil S-curve'!$C191, Backup!$O:$O, 'Civil S-curve'!N$162, Backup!$B:$B, 'Civil S-curve'!$C$187), "-")</f>
        <v>0</v>
      </c>
      <c r="O191" s="425">
        <f>IFERROR(SUMIFS(Backup!$P:$P, Backup!$D:$D, 'Civil S-curve'!$C191, Backup!$O:$O, 'Civil S-curve'!O$162, Backup!$B:$B, 'Civil S-curve'!$C$187), "-")</f>
        <v>0</v>
      </c>
      <c r="P191" s="425">
        <f>IFERROR(SUMIFS(Backup!$P:$P, Backup!$D:$D, 'Civil S-curve'!$C191, Backup!$O:$O, 'Civil S-curve'!P$162, Backup!$B:$B, 'Civil S-curve'!$C$187), "-")</f>
        <v>72</v>
      </c>
      <c r="Q191" s="425">
        <f>IFERROR(SUMIFS(Backup!$P:$P, Backup!$D:$D, 'Civil S-curve'!$C191, Backup!$O:$O, 'Civil S-curve'!Q$162, Backup!$B:$B, 'Civil S-curve'!$C$187), "-")</f>
        <v>48</v>
      </c>
      <c r="R191" s="425">
        <f>IFERROR(SUMIFS(Backup!$P:$P, Backup!$D:$D, 'Civil S-curve'!$C191, Backup!$O:$O, 'Civil S-curve'!R$162, Backup!$B:$B, 'Civil S-curve'!$C$187), "-")</f>
        <v>30</v>
      </c>
      <c r="S191" s="425">
        <f>IFERROR(SUMIFS(Backup!$P:$P, Backup!$D:$D, 'Civil S-curve'!$C191, Backup!$O:$O, 'Civil S-curve'!S$162, Backup!$B:$B, 'Civil S-curve'!$C$187), "-")</f>
        <v>0</v>
      </c>
      <c r="T191" s="425">
        <f>IFERROR(SUMIFS(Backup!$P:$P, Backup!$D:$D, 'Civil S-curve'!$C191, Backup!$O:$O, 'Civil S-curve'!T$162, Backup!$B:$B, 'Civil S-curve'!$C$187), "-")</f>
        <v>0</v>
      </c>
      <c r="U191" s="425">
        <f>IFERROR(SUMIFS(Backup!$P:$P, Backup!$D:$D, 'Civil S-curve'!$C191, Backup!$O:$O, 'Civil S-curve'!U$162, Backup!$B:$B, 'Civil S-curve'!$C$187), "-")</f>
        <v>6</v>
      </c>
      <c r="V191" s="425">
        <f>IFERROR(SUMIFS(Backup!$P:$P, Backup!$D:$D, 'Civil S-curve'!$C191, Backup!$O:$O, 'Civil S-curve'!V$162, Backup!$B:$B, 'Civil S-curve'!$C$187), "-")</f>
        <v>12</v>
      </c>
      <c r="W191" s="425">
        <f>IFERROR(SUMIFS(Backup!$P:$P, Backup!$D:$D, 'Civil S-curve'!$C191, Backup!$O:$O, 'Civil S-curve'!W$162, Backup!$B:$B, 'Civil S-curve'!$C$187), "-")</f>
        <v>34</v>
      </c>
      <c r="X191" s="425">
        <f>IFERROR(SUMIFS(Backup!$P:$P, Backup!$D:$D, 'Civil S-curve'!$C191, Backup!$O:$O, 'Civil S-curve'!X$162, Backup!$B:$B, 'Civil S-curve'!$C$187), "-")</f>
        <v>0</v>
      </c>
      <c r="Y191" s="425">
        <f>IFERROR(SUMIFS(Backup!$P:$P, Backup!$D:$D, 'Civil S-curve'!$C191, Backup!$O:$O, 'Civil S-curve'!Y$162, Backup!$B:$B, 'Civil S-curve'!$C$187), "-")</f>
        <v>0</v>
      </c>
      <c r="Z191" s="425">
        <f>IFERROR(SUMIFS(Backup!$P:$P, Backup!$D:$D, 'Civil S-curve'!$C191, Backup!$O:$O, 'Civil S-curve'!Z$162, Backup!$B:$B, 'Civil S-curve'!$C$187), "-")</f>
        <v>0</v>
      </c>
      <c r="AA191" s="425">
        <f>IFERROR(SUMIFS(Backup!$P:$P, Backup!$D:$D, 'Civil S-curve'!$C191, Backup!$O:$O, 'Civil S-curve'!AA$162, Backup!$B:$B, 'Civil S-curve'!$C$187), "-")</f>
        <v>0</v>
      </c>
      <c r="AB191" s="425">
        <f>IFERROR(SUMIFS(Backup!$P:$P, Backup!$D:$D, 'Civil S-curve'!$C191, Backup!$O:$O, 'Civil S-curve'!AB$162, Backup!$B:$B, 'Civil S-curve'!$C$187), "-")</f>
        <v>0</v>
      </c>
      <c r="AC191" s="425">
        <f>IFERROR(SUMIFS(Backup!$P:$P, Backup!$D:$D, 'Civil S-curve'!$C191, Backup!$O:$O, 'Civil S-curve'!AC$162, Backup!$B:$B, 'Civil S-curve'!$C$187), "-")</f>
        <v>0</v>
      </c>
      <c r="AD191" s="425">
        <f>IFERROR(SUMIFS(Backup!$P:$P, Backup!$D:$D, 'Civil S-curve'!$C191, Backup!$O:$O, 'Civil S-curve'!AD$162, Backup!$B:$B, 'Civil S-curve'!$C$187), "-")</f>
        <v>0</v>
      </c>
      <c r="AE191" s="425">
        <f>IFERROR(SUMIFS(Backup!$P:$P, Backup!$D:$D, 'Civil S-curve'!$C191, Backup!$O:$O, 'Civil S-curve'!AE$162, Backup!$B:$B, 'Civil S-curve'!$C$187), "-")</f>
        <v>0</v>
      </c>
      <c r="AF191" s="425">
        <f>IFERROR(SUMIFS(Backup!$P:$P, Backup!$D:$D, 'Civil S-curve'!$C191, Backup!$O:$O, 'Civil S-curve'!AF$162, Backup!$B:$B, 'Civil S-curve'!$C$187), "-")</f>
        <v>0</v>
      </c>
      <c r="AG191" s="425">
        <f>IFERROR(SUMIFS(Backup!$P:$P, Backup!$D:$D, 'Civil S-curve'!$C191, Backup!$O:$O, 'Civil S-curve'!AG$162, Backup!$B:$B, 'Civil S-curve'!$C$187), "-")</f>
        <v>0</v>
      </c>
      <c r="AH191" s="425">
        <f>IFERROR(SUMIFS(Backup!$P:$P, Backup!$D:$D, 'Civil S-curve'!$C191, Backup!$O:$O, 'Civil S-curve'!AH$162, Backup!$B:$B, 'Civil S-curve'!$C$187), "-")</f>
        <v>0</v>
      </c>
      <c r="AI191" s="429">
        <f t="shared" si="64"/>
        <v>202</v>
      </c>
      <c r="AJ191" s="256"/>
      <c r="AK191" s="418">
        <f t="shared" si="65"/>
        <v>0.88986784140969166</v>
      </c>
      <c r="AL191" s="435"/>
    </row>
    <row r="192" spans="1:40" hidden="1" outlineLevel="1">
      <c r="B192" s="413" t="s">
        <v>864</v>
      </c>
      <c r="C192" s="414" t="s">
        <v>10</v>
      </c>
      <c r="D192" s="413">
        <f t="shared" si="60"/>
        <v>0</v>
      </c>
      <c r="E192" s="413" t="s">
        <v>564</v>
      </c>
      <c r="F192" s="425">
        <f t="shared" si="68"/>
        <v>321</v>
      </c>
      <c r="G192" s="425">
        <f t="shared" si="68"/>
        <v>260</v>
      </c>
      <c r="H192" s="425">
        <f t="shared" si="68"/>
        <v>61</v>
      </c>
      <c r="I192" s="425">
        <f>IFERROR(SUMIFS(Backup!$P:$P, Backup!$D:$D, 'Civil S-curve'!$C192, Backup!$O:$O, 'Civil S-curve'!I$162, Backup!$B:$B, 'Civil S-curve'!$C$187), "-")</f>
        <v>0</v>
      </c>
      <c r="J192" s="425">
        <f>IFERROR(SUMIFS(Backup!$P:$P, Backup!$D:$D, 'Civil S-curve'!$C192, Backup!$O:$O, 'Civil S-curve'!J$162, Backup!$B:$B, 'Civil S-curve'!$C$187), "-")</f>
        <v>0</v>
      </c>
      <c r="K192" s="425">
        <f>IFERROR(SUMIFS(Backup!$P:$P, Backup!$D:$D, 'Civil S-curve'!$C192, Backup!$O:$O, 'Civil S-curve'!K$162, Backup!$B:$B, 'Civil S-curve'!$C$187), "-")</f>
        <v>0</v>
      </c>
      <c r="L192" s="425">
        <f>IFERROR(SUMIFS(Backup!$P:$P, Backup!$D:$D, 'Civil S-curve'!$C192, Backup!$O:$O, 'Civil S-curve'!L$162, Backup!$B:$B, 'Civil S-curve'!$C$187), "-")</f>
        <v>0</v>
      </c>
      <c r="M192" s="425">
        <f>IFERROR(SUMIFS(Backup!$P:$P, Backup!$D:$D, 'Civil S-curve'!$C192, Backup!$O:$O, 'Civil S-curve'!M$162, Backup!$B:$B, 'Civil S-curve'!$C$187), "-")</f>
        <v>0</v>
      </c>
      <c r="N192" s="425">
        <f>IFERROR(SUMIFS(Backup!$P:$P, Backup!$D:$D, 'Civil S-curve'!$C192, Backup!$O:$O, 'Civil S-curve'!N$162, Backup!$B:$B, 'Civil S-curve'!$C$187), "-")</f>
        <v>0</v>
      </c>
      <c r="O192" s="425">
        <f>IFERROR(SUMIFS(Backup!$P:$P, Backup!$D:$D, 'Civil S-curve'!$C192, Backup!$O:$O, 'Civil S-curve'!O$162, Backup!$B:$B, 'Civil S-curve'!$C$187), "-")</f>
        <v>0</v>
      </c>
      <c r="P192" s="425">
        <f>IFERROR(SUMIFS(Backup!$P:$P, Backup!$D:$D, 'Civil S-curve'!$C192, Backup!$O:$O, 'Civil S-curve'!P$162, Backup!$B:$B, 'Civil S-curve'!$C$187), "-")</f>
        <v>0</v>
      </c>
      <c r="Q192" s="425">
        <f>IFERROR(SUMIFS(Backup!$P:$P, Backup!$D:$D, 'Civil S-curve'!$C192, Backup!$O:$O, 'Civil S-curve'!Q$162, Backup!$B:$B, 'Civil S-curve'!$C$187), "-")</f>
        <v>0</v>
      </c>
      <c r="R192" s="425">
        <f>IFERROR(SUMIFS(Backup!$P:$P, Backup!$D:$D, 'Civil S-curve'!$C192, Backup!$O:$O, 'Civil S-curve'!R$162, Backup!$B:$B, 'Civil S-curve'!$C$187), "-")</f>
        <v>0</v>
      </c>
      <c r="S192" s="425">
        <f>IFERROR(SUMIFS(Backup!$P:$P, Backup!$D:$D, 'Civil S-curve'!$C192, Backup!$O:$O, 'Civil S-curve'!S$162, Backup!$B:$B, 'Civil S-curve'!$C$187), "-")</f>
        <v>0</v>
      </c>
      <c r="T192" s="425">
        <f>IFERROR(SUMIFS(Backup!$P:$P, Backup!$D:$D, 'Civil S-curve'!$C192, Backup!$O:$O, 'Civil S-curve'!T$162, Backup!$B:$B, 'Civil S-curve'!$C$187), "-")</f>
        <v>110</v>
      </c>
      <c r="U192" s="425">
        <f>IFERROR(SUMIFS(Backup!$P:$P, Backup!$D:$D, 'Civil S-curve'!$C192, Backup!$O:$O, 'Civil S-curve'!U$162, Backup!$B:$B, 'Civil S-curve'!$C$187), "-")</f>
        <v>10</v>
      </c>
      <c r="V192" s="425">
        <f>IFERROR(SUMIFS(Backup!$P:$P, Backup!$D:$D, 'Civil S-curve'!$C192, Backup!$O:$O, 'Civil S-curve'!V$162, Backup!$B:$B, 'Civil S-curve'!$C$187), "-")</f>
        <v>0</v>
      </c>
      <c r="W192" s="425">
        <f>IFERROR(SUMIFS(Backup!$P:$P, Backup!$D:$D, 'Civil S-curve'!$C192, Backup!$O:$O, 'Civil S-curve'!W$162, Backup!$B:$B, 'Civil S-curve'!$C$187), "-")</f>
        <v>60</v>
      </c>
      <c r="X192" s="425">
        <f>IFERROR(SUMIFS(Backup!$P:$P, Backup!$D:$D, 'Civil S-curve'!$C192, Backup!$O:$O, 'Civil S-curve'!X$162, Backup!$B:$B, 'Civil S-curve'!$C$187), "-")</f>
        <v>52</v>
      </c>
      <c r="Y192" s="425">
        <f>IFERROR(SUMIFS(Backup!$P:$P, Backup!$D:$D, 'Civil S-curve'!$C192, Backup!$O:$O, 'Civil S-curve'!Y$162, Backup!$B:$B, 'Civil S-curve'!$C$187), "-")</f>
        <v>0</v>
      </c>
      <c r="Z192" s="425">
        <f>IFERROR(SUMIFS(Backup!$P:$P, Backup!$D:$D, 'Civil S-curve'!$C192, Backup!$O:$O, 'Civil S-curve'!Z$162, Backup!$B:$B, 'Civil S-curve'!$C$187), "-")</f>
        <v>28</v>
      </c>
      <c r="AA192" s="425">
        <f>IFERROR(SUMIFS(Backup!$P:$P, Backup!$D:$D, 'Civil S-curve'!$C192, Backup!$O:$O, 'Civil S-curve'!AA$162, Backup!$B:$B, 'Civil S-curve'!$C$187), "-")</f>
        <v>0</v>
      </c>
      <c r="AB192" s="425">
        <f>IFERROR(SUMIFS(Backup!$P:$P, Backup!$D:$D, 'Civil S-curve'!$C192, Backup!$O:$O, 'Civil S-curve'!AB$162, Backup!$B:$B, 'Civil S-curve'!$C$187), "-")</f>
        <v>0</v>
      </c>
      <c r="AC192" s="425">
        <f>IFERROR(SUMIFS(Backup!$P:$P, Backup!$D:$D, 'Civil S-curve'!$C192, Backup!$O:$O, 'Civil S-curve'!AC$162, Backup!$B:$B, 'Civil S-curve'!$C$187), "-")</f>
        <v>0</v>
      </c>
      <c r="AD192" s="425">
        <f>IFERROR(SUMIFS(Backup!$P:$P, Backup!$D:$D, 'Civil S-curve'!$C192, Backup!$O:$O, 'Civil S-curve'!AD$162, Backup!$B:$B, 'Civil S-curve'!$C$187), "-")</f>
        <v>0</v>
      </c>
      <c r="AE192" s="425">
        <f>IFERROR(SUMIFS(Backup!$P:$P, Backup!$D:$D, 'Civil S-curve'!$C192, Backup!$O:$O, 'Civil S-curve'!AE$162, Backup!$B:$B, 'Civil S-curve'!$C$187), "-")</f>
        <v>0</v>
      </c>
      <c r="AF192" s="425">
        <f>IFERROR(SUMIFS(Backup!$P:$P, Backup!$D:$D, 'Civil S-curve'!$C192, Backup!$O:$O, 'Civil S-curve'!AF$162, Backup!$B:$B, 'Civil S-curve'!$C$187), "-")</f>
        <v>0</v>
      </c>
      <c r="AG192" s="425">
        <f>IFERROR(SUMIFS(Backup!$P:$P, Backup!$D:$D, 'Civil S-curve'!$C192, Backup!$O:$O, 'Civil S-curve'!AG$162, Backup!$B:$B, 'Civil S-curve'!$C$187), "-")</f>
        <v>0</v>
      </c>
      <c r="AH192" s="425">
        <f>IFERROR(SUMIFS(Backup!$P:$P, Backup!$D:$D, 'Civil S-curve'!$C192, Backup!$O:$O, 'Civil S-curve'!AH$162, Backup!$B:$B, 'Civil S-curve'!$C$187), "-")</f>
        <v>0</v>
      </c>
      <c r="AI192" s="429">
        <f t="shared" si="64"/>
        <v>260</v>
      </c>
      <c r="AJ192" s="256"/>
      <c r="AK192" s="418">
        <f t="shared" si="65"/>
        <v>0.8099688473520249</v>
      </c>
      <c r="AL192" s="435"/>
    </row>
    <row r="193" spans="1:40" hidden="1" outlineLevel="1">
      <c r="B193" s="413" t="s">
        <v>865</v>
      </c>
      <c r="C193" s="415" t="s">
        <v>204</v>
      </c>
      <c r="D193" s="413">
        <f t="shared" si="60"/>
        <v>0</v>
      </c>
      <c r="E193" s="413" t="s">
        <v>564</v>
      </c>
      <c r="F193" s="425">
        <f t="shared" si="68"/>
        <v>519</v>
      </c>
      <c r="G193" s="425">
        <f t="shared" si="68"/>
        <v>479</v>
      </c>
      <c r="H193" s="425">
        <f t="shared" si="68"/>
        <v>40</v>
      </c>
      <c r="I193" s="425">
        <f>IFERROR(SUMIFS(Backup!$P:$P, Backup!$D:$D, 'Civil S-curve'!$C193, Backup!$O:$O, 'Civil S-curve'!I$162, Backup!$B:$B, 'Civil S-curve'!$C$187), "-")</f>
        <v>0</v>
      </c>
      <c r="J193" s="425">
        <f>IFERROR(SUMIFS(Backup!$P:$P, Backup!$D:$D, 'Civil S-curve'!$C193, Backup!$O:$O, 'Civil S-curve'!J$162, Backup!$B:$B, 'Civil S-curve'!$C$187), "-")</f>
        <v>0</v>
      </c>
      <c r="K193" s="425">
        <f>IFERROR(SUMIFS(Backup!$P:$P, Backup!$D:$D, 'Civil S-curve'!$C193, Backup!$O:$O, 'Civil S-curve'!K$162, Backup!$B:$B, 'Civil S-curve'!$C$187), "-")</f>
        <v>0</v>
      </c>
      <c r="L193" s="425">
        <f>IFERROR(SUMIFS(Backup!$P:$P, Backup!$D:$D, 'Civil S-curve'!$C193, Backup!$O:$O, 'Civil S-curve'!L$162, Backup!$B:$B, 'Civil S-curve'!$C$187), "-")</f>
        <v>0</v>
      </c>
      <c r="M193" s="425">
        <f>IFERROR(SUMIFS(Backup!$P:$P, Backup!$D:$D, 'Civil S-curve'!$C193, Backup!$O:$O, 'Civil S-curve'!M$162, Backup!$B:$B, 'Civil S-curve'!$C$187), "-")</f>
        <v>0</v>
      </c>
      <c r="N193" s="425">
        <f>IFERROR(SUMIFS(Backup!$P:$P, Backup!$D:$D, 'Civil S-curve'!$C193, Backup!$O:$O, 'Civil S-curve'!N$162, Backup!$B:$B, 'Civil S-curve'!$C$187), "-")</f>
        <v>0</v>
      </c>
      <c r="O193" s="425">
        <f>IFERROR(SUMIFS(Backup!$P:$P, Backup!$D:$D, 'Civil S-curve'!$C193, Backup!$O:$O, 'Civil S-curve'!O$162, Backup!$B:$B, 'Civil S-curve'!$C$187), "-")</f>
        <v>0</v>
      </c>
      <c r="P193" s="425">
        <f>IFERROR(SUMIFS(Backup!$P:$P, Backup!$D:$D, 'Civil S-curve'!$C193, Backup!$O:$O, 'Civil S-curve'!P$162, Backup!$B:$B, 'Civil S-curve'!$C$187), "-")</f>
        <v>0</v>
      </c>
      <c r="Q193" s="425">
        <f>IFERROR(SUMIFS(Backup!$P:$P, Backup!$D:$D, 'Civil S-curve'!$C193, Backup!$O:$O, 'Civil S-curve'!Q$162, Backup!$B:$B, 'Civil S-curve'!$C$187), "-")</f>
        <v>0</v>
      </c>
      <c r="R193" s="425">
        <f>IFERROR(SUMIFS(Backup!$P:$P, Backup!$D:$D, 'Civil S-curve'!$C193, Backup!$O:$O, 'Civil S-curve'!R$162, Backup!$B:$B, 'Civil S-curve'!$C$187), "-")</f>
        <v>0</v>
      </c>
      <c r="S193" s="425">
        <f>IFERROR(SUMIFS(Backup!$P:$P, Backup!$D:$D, 'Civil S-curve'!$C193, Backup!$O:$O, 'Civil S-curve'!S$162, Backup!$B:$B, 'Civil S-curve'!$C$187), "-")</f>
        <v>0</v>
      </c>
      <c r="T193" s="425">
        <f>IFERROR(SUMIFS(Backup!$P:$P, Backup!$D:$D, 'Civil S-curve'!$C193, Backup!$O:$O, 'Civil S-curve'!T$162, Backup!$B:$B, 'Civil S-curve'!$C$187), "-")</f>
        <v>54</v>
      </c>
      <c r="U193" s="425">
        <f>IFERROR(SUMIFS(Backup!$P:$P, Backup!$D:$D, 'Civil S-curve'!$C193, Backup!$O:$O, 'Civil S-curve'!U$162, Backup!$B:$B, 'Civil S-curve'!$C$187), "-")</f>
        <v>27</v>
      </c>
      <c r="V193" s="425">
        <f>IFERROR(SUMIFS(Backup!$P:$P, Backup!$D:$D, 'Civil S-curve'!$C193, Backup!$O:$O, 'Civil S-curve'!V$162, Backup!$B:$B, 'Civil S-curve'!$C$187), "-")</f>
        <v>0</v>
      </c>
      <c r="W193" s="425">
        <f>IFERROR(SUMIFS(Backup!$P:$P, Backup!$D:$D, 'Civil S-curve'!$C193, Backup!$O:$O, 'Civil S-curve'!W$162, Backup!$B:$B, 'Civil S-curve'!$C$187), "-")</f>
        <v>192</v>
      </c>
      <c r="X193" s="425">
        <f>IFERROR(SUMIFS(Backup!$P:$P, Backup!$D:$D, 'Civil S-curve'!$C193, Backup!$O:$O, 'Civil S-curve'!X$162, Backup!$B:$B, 'Civil S-curve'!$C$187), "-")</f>
        <v>0</v>
      </c>
      <c r="Y193" s="425">
        <f>IFERROR(SUMIFS(Backup!$P:$P, Backup!$D:$D, 'Civil S-curve'!$C193, Backup!$O:$O, 'Civil S-curve'!Y$162, Backup!$B:$B, 'Civil S-curve'!$C$187), "-")</f>
        <v>206</v>
      </c>
      <c r="Z193" s="425">
        <f>IFERROR(SUMIFS(Backup!$P:$P, Backup!$D:$D, 'Civil S-curve'!$C193, Backup!$O:$O, 'Civil S-curve'!Z$162, Backup!$B:$B, 'Civil S-curve'!$C$187), "-")</f>
        <v>0</v>
      </c>
      <c r="AA193" s="425">
        <f>IFERROR(SUMIFS(Backup!$P:$P, Backup!$D:$D, 'Civil S-curve'!$C193, Backup!$O:$O, 'Civil S-curve'!AA$162, Backup!$B:$B, 'Civil S-curve'!$C$187), "-")</f>
        <v>0</v>
      </c>
      <c r="AB193" s="425">
        <f>IFERROR(SUMIFS(Backup!$P:$P, Backup!$D:$D, 'Civil S-curve'!$C193, Backup!$O:$O, 'Civil S-curve'!AB$162, Backup!$B:$B, 'Civil S-curve'!$C$187), "-")</f>
        <v>0</v>
      </c>
      <c r="AC193" s="425">
        <f>IFERROR(SUMIFS(Backup!$P:$P, Backup!$D:$D, 'Civil S-curve'!$C193, Backup!$O:$O, 'Civil S-curve'!AC$162, Backup!$B:$B, 'Civil S-curve'!$C$187), "-")</f>
        <v>0</v>
      </c>
      <c r="AD193" s="425">
        <f>IFERROR(SUMIFS(Backup!$P:$P, Backup!$D:$D, 'Civil S-curve'!$C193, Backup!$O:$O, 'Civil S-curve'!AD$162, Backup!$B:$B, 'Civil S-curve'!$C$187), "-")</f>
        <v>0</v>
      </c>
      <c r="AE193" s="425">
        <f>IFERROR(SUMIFS(Backup!$P:$P, Backup!$D:$D, 'Civil S-curve'!$C193, Backup!$O:$O, 'Civil S-curve'!AE$162, Backup!$B:$B, 'Civil S-curve'!$C$187), "-")</f>
        <v>0</v>
      </c>
      <c r="AF193" s="425">
        <f>IFERROR(SUMIFS(Backup!$P:$P, Backup!$D:$D, 'Civil S-curve'!$C193, Backup!$O:$O, 'Civil S-curve'!AF$162, Backup!$B:$B, 'Civil S-curve'!$C$187), "-")</f>
        <v>0</v>
      </c>
      <c r="AG193" s="425">
        <f>IFERROR(SUMIFS(Backup!$P:$P, Backup!$D:$D, 'Civil S-curve'!$C193, Backup!$O:$O, 'Civil S-curve'!AG$162, Backup!$B:$B, 'Civil S-curve'!$C$187), "-")</f>
        <v>0</v>
      </c>
      <c r="AH193" s="425">
        <f>IFERROR(SUMIFS(Backup!$P:$P, Backup!$D:$D, 'Civil S-curve'!$C193, Backup!$O:$O, 'Civil S-curve'!AH$162, Backup!$B:$B, 'Civil S-curve'!$C$187), "-")</f>
        <v>0</v>
      </c>
      <c r="AI193" s="429">
        <f t="shared" si="64"/>
        <v>479</v>
      </c>
      <c r="AJ193" s="256"/>
      <c r="AK193" s="418">
        <f t="shared" si="65"/>
        <v>0.92292870905587665</v>
      </c>
      <c r="AL193" s="435"/>
    </row>
    <row r="194" spans="1:40" hidden="1" outlineLevel="1">
      <c r="B194" s="413" t="s">
        <v>866</v>
      </c>
      <c r="C194" s="415" t="s">
        <v>95</v>
      </c>
      <c r="D194" s="413">
        <f t="shared" si="60"/>
        <v>0</v>
      </c>
      <c r="E194" s="413" t="s">
        <v>564</v>
      </c>
      <c r="F194" s="425">
        <f t="shared" si="68"/>
        <v>699</v>
      </c>
      <c r="G194" s="425">
        <f t="shared" si="68"/>
        <v>756</v>
      </c>
      <c r="H194" s="425">
        <f t="shared" si="68"/>
        <v>-57</v>
      </c>
      <c r="I194" s="425">
        <f>IFERROR(SUMIFS(Backup!$P:$P, Backup!$D:$D, 'Civil S-curve'!$C194, Backup!$O:$O, 'Civil S-curve'!I$162, Backup!$B:$B, 'Civil S-curve'!$C$187), "-")</f>
        <v>0</v>
      </c>
      <c r="J194" s="425">
        <f>IFERROR(SUMIFS(Backup!$P:$P, Backup!$D:$D, 'Civil S-curve'!$C194, Backup!$O:$O, 'Civil S-curve'!J$162, Backup!$B:$B, 'Civil S-curve'!$C$187), "-")</f>
        <v>0</v>
      </c>
      <c r="K194" s="425">
        <f>IFERROR(SUMIFS(Backup!$P:$P, Backup!$D:$D, 'Civil S-curve'!$C194, Backup!$O:$O, 'Civil S-curve'!K$162, Backup!$B:$B, 'Civil S-curve'!$C$187), "-")</f>
        <v>0</v>
      </c>
      <c r="L194" s="425">
        <f>IFERROR(SUMIFS(Backup!$P:$P, Backup!$D:$D, 'Civil S-curve'!$C194, Backup!$O:$O, 'Civil S-curve'!L$162, Backup!$B:$B, 'Civil S-curve'!$C$187), "-")</f>
        <v>0</v>
      </c>
      <c r="M194" s="425">
        <f>IFERROR(SUMIFS(Backup!$P:$P, Backup!$D:$D, 'Civil S-curve'!$C194, Backup!$O:$O, 'Civil S-curve'!M$162, Backup!$B:$B, 'Civil S-curve'!$C$187), "-")</f>
        <v>0</v>
      </c>
      <c r="N194" s="425">
        <f>IFERROR(SUMIFS(Backup!$P:$P, Backup!$D:$D, 'Civil S-curve'!$C194, Backup!$O:$O, 'Civil S-curve'!N$162, Backup!$B:$B, 'Civil S-curve'!$C$187), "-")</f>
        <v>0</v>
      </c>
      <c r="O194" s="425">
        <f>IFERROR(SUMIFS(Backup!$P:$P, Backup!$D:$D, 'Civil S-curve'!$C194, Backup!$O:$O, 'Civil S-curve'!O$162, Backup!$B:$B, 'Civil S-curve'!$C$187), "-")</f>
        <v>0</v>
      </c>
      <c r="P194" s="425">
        <f>IFERROR(SUMIFS(Backup!$P:$P, Backup!$D:$D, 'Civil S-curve'!$C194, Backup!$O:$O, 'Civil S-curve'!P$162, Backup!$B:$B, 'Civil S-curve'!$C$187), "-")</f>
        <v>0</v>
      </c>
      <c r="Q194" s="425">
        <f>IFERROR(SUMIFS(Backup!$P:$P, Backup!$D:$D, 'Civil S-curve'!$C194, Backup!$O:$O, 'Civil S-curve'!Q$162, Backup!$B:$B, 'Civil S-curve'!$C$187), "-")</f>
        <v>0</v>
      </c>
      <c r="R194" s="425">
        <f>IFERROR(SUMIFS(Backup!$P:$P, Backup!$D:$D, 'Civil S-curve'!$C194, Backup!$O:$O, 'Civil S-curve'!R$162, Backup!$B:$B, 'Civil S-curve'!$C$187), "-")</f>
        <v>0</v>
      </c>
      <c r="S194" s="425">
        <f>IFERROR(SUMIFS(Backup!$P:$P, Backup!$D:$D, 'Civil S-curve'!$C194, Backup!$O:$O, 'Civil S-curve'!S$162, Backup!$B:$B, 'Civil S-curve'!$C$187), "-")</f>
        <v>0</v>
      </c>
      <c r="T194" s="425">
        <f>IFERROR(SUMIFS(Backup!$P:$P, Backup!$D:$D, 'Civil S-curve'!$C194, Backup!$O:$O, 'Civil S-curve'!T$162, Backup!$B:$B, 'Civil S-curve'!$C$187), "-")</f>
        <v>0</v>
      </c>
      <c r="U194" s="425">
        <f>IFERROR(SUMIFS(Backup!$P:$P, Backup!$D:$D, 'Civil S-curve'!$C194, Backup!$O:$O, 'Civil S-curve'!U$162, Backup!$B:$B, 'Civil S-curve'!$C$187), "-")</f>
        <v>0</v>
      </c>
      <c r="V194" s="425">
        <f>IFERROR(SUMIFS(Backup!$P:$P, Backup!$D:$D, 'Civil S-curve'!$C194, Backup!$O:$O, 'Civil S-curve'!V$162, Backup!$B:$B, 'Civil S-curve'!$C$187), "-")</f>
        <v>0</v>
      </c>
      <c r="W194" s="425">
        <f>IFERROR(SUMIFS(Backup!$P:$P, Backup!$D:$D, 'Civil S-curve'!$C194, Backup!$O:$O, 'Civil S-curve'!W$162, Backup!$B:$B, 'Civil S-curve'!$C$187), "-")</f>
        <v>0</v>
      </c>
      <c r="X194" s="425">
        <f>IFERROR(SUMIFS(Backup!$P:$P, Backup!$D:$D, 'Civil S-curve'!$C194, Backup!$O:$O, 'Civil S-curve'!X$162, Backup!$B:$B, 'Civil S-curve'!$C$187), "-")</f>
        <v>0</v>
      </c>
      <c r="Y194" s="425">
        <f>IFERROR(SUMIFS(Backup!$P:$P, Backup!$D:$D, 'Civil S-curve'!$C194, Backup!$O:$O, 'Civil S-curve'!Y$162, Backup!$B:$B, 'Civil S-curve'!$C$187), "-")</f>
        <v>48</v>
      </c>
      <c r="Z194" s="425">
        <f>IFERROR(SUMIFS(Backup!$P:$P, Backup!$D:$D, 'Civil S-curve'!$C194, Backup!$O:$O, 'Civil S-curve'!Z$162, Backup!$B:$B, 'Civil S-curve'!$C$187), "-")</f>
        <v>120</v>
      </c>
      <c r="AA194" s="425">
        <f>IFERROR(SUMIFS(Backup!$P:$P, Backup!$D:$D, 'Civil S-curve'!$C194, Backup!$O:$O, 'Civil S-curve'!AA$162, Backup!$B:$B, 'Civil S-curve'!$C$187), "-")</f>
        <v>396</v>
      </c>
      <c r="AB194" s="425">
        <f>IFERROR(SUMIFS(Backup!$P:$P, Backup!$D:$D, 'Civil S-curve'!$C194, Backup!$O:$O, 'Civil S-curve'!AB$162, Backup!$B:$B, 'Civil S-curve'!$C$187), "-")</f>
        <v>180</v>
      </c>
      <c r="AC194" s="425">
        <f>IFERROR(SUMIFS(Backup!$P:$P, Backup!$D:$D, 'Civil S-curve'!$C194, Backup!$O:$O, 'Civil S-curve'!AC$162, Backup!$B:$B, 'Civil S-curve'!$C$187), "-")</f>
        <v>12</v>
      </c>
      <c r="AD194" s="425">
        <f>IFERROR(SUMIFS(Backup!$P:$P, Backup!$D:$D, 'Civil S-curve'!$C194, Backup!$O:$O, 'Civil S-curve'!AD$162, Backup!$B:$B, 'Civil S-curve'!$C$187), "-")</f>
        <v>0</v>
      </c>
      <c r="AE194" s="425">
        <f>IFERROR(SUMIFS(Backup!$P:$P, Backup!$D:$D, 'Civil S-curve'!$C194, Backup!$O:$O, 'Civil S-curve'!AE$162, Backup!$B:$B, 'Civil S-curve'!$C$187), "-")</f>
        <v>0</v>
      </c>
      <c r="AF194" s="425">
        <f>IFERROR(SUMIFS(Backup!$P:$P, Backup!$D:$D, 'Civil S-curve'!$C194, Backup!$O:$O, 'Civil S-curve'!AF$162, Backup!$B:$B, 'Civil S-curve'!$C$187), "-")</f>
        <v>0</v>
      </c>
      <c r="AG194" s="425">
        <f>IFERROR(SUMIFS(Backup!$P:$P, Backup!$D:$D, 'Civil S-curve'!$C194, Backup!$O:$O, 'Civil S-curve'!AG$162, Backup!$B:$B, 'Civil S-curve'!$C$187), "-")</f>
        <v>0</v>
      </c>
      <c r="AH194" s="425">
        <f>IFERROR(SUMIFS(Backup!$P:$P, Backup!$D:$D, 'Civil S-curve'!$C194, Backup!$O:$O, 'Civil S-curve'!AH$162, Backup!$B:$B, 'Civil S-curve'!$C$187), "-")</f>
        <v>0</v>
      </c>
      <c r="AI194" s="429">
        <f t="shared" si="64"/>
        <v>756</v>
      </c>
      <c r="AJ194" s="256"/>
      <c r="AK194" s="418">
        <f t="shared" si="65"/>
        <v>1.0815450643776825</v>
      </c>
      <c r="AL194" s="435"/>
    </row>
    <row r="195" spans="1:40" hidden="1" outlineLevel="1">
      <c r="B195" s="413" t="s">
        <v>867</v>
      </c>
      <c r="C195" s="415" t="s">
        <v>96</v>
      </c>
      <c r="D195" s="413">
        <f t="shared" ref="D195:D226" si="71">D51</f>
        <v>0</v>
      </c>
      <c r="E195" s="413" t="s">
        <v>564</v>
      </c>
      <c r="F195" s="425">
        <f t="shared" si="68"/>
        <v>365</v>
      </c>
      <c r="G195" s="425">
        <f t="shared" si="68"/>
        <v>360</v>
      </c>
      <c r="H195" s="425">
        <f t="shared" si="68"/>
        <v>5</v>
      </c>
      <c r="I195" s="425">
        <f>IFERROR(SUMIFS(Backup!$P:$P, Backup!$D:$D, 'Civil S-curve'!$C195, Backup!$O:$O, 'Civil S-curve'!I$162, Backup!$B:$B, 'Civil S-curve'!$C$187), "-")</f>
        <v>0</v>
      </c>
      <c r="J195" s="425">
        <f>IFERROR(SUMIFS(Backup!$P:$P, Backup!$D:$D, 'Civil S-curve'!$C195, Backup!$O:$O, 'Civil S-curve'!J$162, Backup!$B:$B, 'Civil S-curve'!$C$187), "-")</f>
        <v>0</v>
      </c>
      <c r="K195" s="425">
        <f>IFERROR(SUMIFS(Backup!$P:$P, Backup!$D:$D, 'Civil S-curve'!$C195, Backup!$O:$O, 'Civil S-curve'!K$162, Backup!$B:$B, 'Civil S-curve'!$C$187), "-")</f>
        <v>0</v>
      </c>
      <c r="L195" s="425">
        <f>IFERROR(SUMIFS(Backup!$P:$P, Backup!$D:$D, 'Civil S-curve'!$C195, Backup!$O:$O, 'Civil S-curve'!L$162, Backup!$B:$B, 'Civil S-curve'!$C$187), "-")</f>
        <v>0</v>
      </c>
      <c r="M195" s="425">
        <f>IFERROR(SUMIFS(Backup!$P:$P, Backup!$D:$D, 'Civil S-curve'!$C195, Backup!$O:$O, 'Civil S-curve'!M$162, Backup!$B:$B, 'Civil S-curve'!$C$187), "-")</f>
        <v>0</v>
      </c>
      <c r="N195" s="425">
        <f>IFERROR(SUMIFS(Backup!$P:$P, Backup!$D:$D, 'Civil S-curve'!$C195, Backup!$O:$O, 'Civil S-curve'!N$162, Backup!$B:$B, 'Civil S-curve'!$C$187), "-")</f>
        <v>0</v>
      </c>
      <c r="O195" s="425">
        <f>IFERROR(SUMIFS(Backup!$P:$P, Backup!$D:$D, 'Civil S-curve'!$C195, Backup!$O:$O, 'Civil S-curve'!O$162, Backup!$B:$B, 'Civil S-curve'!$C$187), "-")</f>
        <v>0</v>
      </c>
      <c r="P195" s="425">
        <f>IFERROR(SUMIFS(Backup!$P:$P, Backup!$D:$D, 'Civil S-curve'!$C195, Backup!$O:$O, 'Civil S-curve'!P$162, Backup!$B:$B, 'Civil S-curve'!$C$187), "-")</f>
        <v>0</v>
      </c>
      <c r="Q195" s="425">
        <f>IFERROR(SUMIFS(Backup!$P:$P, Backup!$D:$D, 'Civil S-curve'!$C195, Backup!$O:$O, 'Civil S-curve'!Q$162, Backup!$B:$B, 'Civil S-curve'!$C$187), "-")</f>
        <v>0</v>
      </c>
      <c r="R195" s="425">
        <f>IFERROR(SUMIFS(Backup!$P:$P, Backup!$D:$D, 'Civil S-curve'!$C195, Backup!$O:$O, 'Civil S-curve'!R$162, Backup!$B:$B, 'Civil S-curve'!$C$187), "-")</f>
        <v>0</v>
      </c>
      <c r="S195" s="425">
        <f>IFERROR(SUMIFS(Backup!$P:$P, Backup!$D:$D, 'Civil S-curve'!$C195, Backup!$O:$O, 'Civil S-curve'!S$162, Backup!$B:$B, 'Civil S-curve'!$C$187), "-")</f>
        <v>0</v>
      </c>
      <c r="T195" s="425">
        <f>IFERROR(SUMIFS(Backup!$P:$P, Backup!$D:$D, 'Civil S-curve'!$C195, Backup!$O:$O, 'Civil S-curve'!T$162, Backup!$B:$B, 'Civil S-curve'!$C$187), "-")</f>
        <v>0</v>
      </c>
      <c r="U195" s="425">
        <f>IFERROR(SUMIFS(Backup!$P:$P, Backup!$D:$D, 'Civil S-curve'!$C195, Backup!$O:$O, 'Civil S-curve'!U$162, Backup!$B:$B, 'Civil S-curve'!$C$187), "-")</f>
        <v>0</v>
      </c>
      <c r="V195" s="425">
        <f>IFERROR(SUMIFS(Backup!$P:$P, Backup!$D:$D, 'Civil S-curve'!$C195, Backup!$O:$O, 'Civil S-curve'!V$162, Backup!$B:$B, 'Civil S-curve'!$C$187), "-")</f>
        <v>0</v>
      </c>
      <c r="W195" s="425">
        <f>IFERROR(SUMIFS(Backup!$P:$P, Backup!$D:$D, 'Civil S-curve'!$C195, Backup!$O:$O, 'Civil S-curve'!W$162, Backup!$B:$B, 'Civil S-curve'!$C$187), "-")</f>
        <v>0</v>
      </c>
      <c r="X195" s="425">
        <f>IFERROR(SUMIFS(Backup!$P:$P, Backup!$D:$D, 'Civil S-curve'!$C195, Backup!$O:$O, 'Civil S-curve'!X$162, Backup!$B:$B, 'Civil S-curve'!$C$187), "-")</f>
        <v>0</v>
      </c>
      <c r="Y195" s="425">
        <f>IFERROR(SUMIFS(Backup!$P:$P, Backup!$D:$D, 'Civil S-curve'!$C195, Backup!$O:$O, 'Civil S-curve'!Y$162, Backup!$B:$B, 'Civil S-curve'!$C$187), "-")</f>
        <v>72</v>
      </c>
      <c r="Z195" s="425">
        <f>IFERROR(SUMIFS(Backup!$P:$P, Backup!$D:$D, 'Civil S-curve'!$C195, Backup!$O:$O, 'Civil S-curve'!Z$162, Backup!$B:$B, 'Civil S-curve'!$C$187), "-")</f>
        <v>48</v>
      </c>
      <c r="AA195" s="425">
        <f>IFERROR(SUMIFS(Backup!$P:$P, Backup!$D:$D, 'Civil S-curve'!$C195, Backup!$O:$O, 'Civil S-curve'!AA$162, Backup!$B:$B, 'Civil S-curve'!$C$187), "-")</f>
        <v>168</v>
      </c>
      <c r="AB195" s="425">
        <f>IFERROR(SUMIFS(Backup!$P:$P, Backup!$D:$D, 'Civil S-curve'!$C195, Backup!$O:$O, 'Civil S-curve'!AB$162, Backup!$B:$B, 'Civil S-curve'!$C$187), "-")</f>
        <v>72</v>
      </c>
      <c r="AC195" s="425">
        <f>IFERROR(SUMIFS(Backup!$P:$P, Backup!$D:$D, 'Civil S-curve'!$C195, Backup!$O:$O, 'Civil S-curve'!AC$162, Backup!$B:$B, 'Civil S-curve'!$C$187), "-")</f>
        <v>0</v>
      </c>
      <c r="AD195" s="425">
        <f>IFERROR(SUMIFS(Backup!$P:$P, Backup!$D:$D, 'Civil S-curve'!$C195, Backup!$O:$O, 'Civil S-curve'!AD$162, Backup!$B:$B, 'Civil S-curve'!$C$187), "-")</f>
        <v>0</v>
      </c>
      <c r="AE195" s="425">
        <f>IFERROR(SUMIFS(Backup!$P:$P, Backup!$D:$D, 'Civil S-curve'!$C195, Backup!$O:$O, 'Civil S-curve'!AE$162, Backup!$B:$B, 'Civil S-curve'!$C$187), "-")</f>
        <v>0</v>
      </c>
      <c r="AF195" s="425">
        <f>IFERROR(SUMIFS(Backup!$P:$P, Backup!$D:$D, 'Civil S-curve'!$C195, Backup!$O:$O, 'Civil S-curve'!AF$162, Backup!$B:$B, 'Civil S-curve'!$C$187), "-")</f>
        <v>0</v>
      </c>
      <c r="AG195" s="425">
        <f>IFERROR(SUMIFS(Backup!$P:$P, Backup!$D:$D, 'Civil S-curve'!$C195, Backup!$O:$O, 'Civil S-curve'!AG$162, Backup!$B:$B, 'Civil S-curve'!$C$187), "-")</f>
        <v>0</v>
      </c>
      <c r="AH195" s="425">
        <f>IFERROR(SUMIFS(Backup!$P:$P, Backup!$D:$D, 'Civil S-curve'!$C195, Backup!$O:$O, 'Civil S-curve'!AH$162, Backup!$B:$B, 'Civil S-curve'!$C$187), "-")</f>
        <v>0</v>
      </c>
      <c r="AI195" s="429">
        <f t="shared" si="64"/>
        <v>360</v>
      </c>
      <c r="AJ195" s="256"/>
      <c r="AK195" s="418">
        <f t="shared" si="65"/>
        <v>0.98630136986301364</v>
      </c>
      <c r="AL195" s="435"/>
    </row>
    <row r="196" spans="1:40" hidden="1" outlineLevel="1">
      <c r="B196" s="413" t="s">
        <v>868</v>
      </c>
      <c r="C196" s="415" t="s">
        <v>97</v>
      </c>
      <c r="D196" s="413">
        <f t="shared" si="71"/>
        <v>0</v>
      </c>
      <c r="E196" s="413" t="s">
        <v>564</v>
      </c>
      <c r="F196" s="425">
        <f t="shared" si="68"/>
        <v>378</v>
      </c>
      <c r="G196" s="425">
        <f t="shared" si="68"/>
        <v>372</v>
      </c>
      <c r="H196" s="425">
        <f t="shared" si="68"/>
        <v>6</v>
      </c>
      <c r="I196" s="425">
        <f>IFERROR(SUMIFS(Backup!$P:$P, Backup!$D:$D, 'Civil S-curve'!$C196, Backup!$O:$O, 'Civil S-curve'!I$162, Backup!$B:$B, 'Civil S-curve'!$C$187), "-")</f>
        <v>0</v>
      </c>
      <c r="J196" s="425">
        <f>IFERROR(SUMIFS(Backup!$P:$P, Backup!$D:$D, 'Civil S-curve'!$C196, Backup!$O:$O, 'Civil S-curve'!J$162, Backup!$B:$B, 'Civil S-curve'!$C$187), "-")</f>
        <v>0</v>
      </c>
      <c r="K196" s="425">
        <f>IFERROR(SUMIFS(Backup!$P:$P, Backup!$D:$D, 'Civil S-curve'!$C196, Backup!$O:$O, 'Civil S-curve'!K$162, Backup!$B:$B, 'Civil S-curve'!$C$187), "-")</f>
        <v>0</v>
      </c>
      <c r="L196" s="425">
        <f>IFERROR(SUMIFS(Backup!$P:$P, Backup!$D:$D, 'Civil S-curve'!$C196, Backup!$O:$O, 'Civil S-curve'!L$162, Backup!$B:$B, 'Civil S-curve'!$C$187), "-")</f>
        <v>0</v>
      </c>
      <c r="M196" s="425">
        <f>IFERROR(SUMIFS(Backup!$P:$P, Backup!$D:$D, 'Civil S-curve'!$C196, Backup!$O:$O, 'Civil S-curve'!M$162, Backup!$B:$B, 'Civil S-curve'!$C$187), "-")</f>
        <v>0</v>
      </c>
      <c r="N196" s="425">
        <f>IFERROR(SUMIFS(Backup!$P:$P, Backup!$D:$D, 'Civil S-curve'!$C196, Backup!$O:$O, 'Civil S-curve'!N$162, Backup!$B:$B, 'Civil S-curve'!$C$187), "-")</f>
        <v>0</v>
      </c>
      <c r="O196" s="425">
        <f>IFERROR(SUMIFS(Backup!$P:$P, Backup!$D:$D, 'Civil S-curve'!$C196, Backup!$O:$O, 'Civil S-curve'!O$162, Backup!$B:$B, 'Civil S-curve'!$C$187), "-")</f>
        <v>0</v>
      </c>
      <c r="P196" s="425">
        <f>IFERROR(SUMIFS(Backup!$P:$P, Backup!$D:$D, 'Civil S-curve'!$C196, Backup!$O:$O, 'Civil S-curve'!P$162, Backup!$B:$B, 'Civil S-curve'!$C$187), "-")</f>
        <v>0</v>
      </c>
      <c r="Q196" s="425">
        <f>IFERROR(SUMIFS(Backup!$P:$P, Backup!$D:$D, 'Civil S-curve'!$C196, Backup!$O:$O, 'Civil S-curve'!Q$162, Backup!$B:$B, 'Civil S-curve'!$C$187), "-")</f>
        <v>0</v>
      </c>
      <c r="R196" s="425">
        <f>IFERROR(SUMIFS(Backup!$P:$P, Backup!$D:$D, 'Civil S-curve'!$C196, Backup!$O:$O, 'Civil S-curve'!R$162, Backup!$B:$B, 'Civil S-curve'!$C$187), "-")</f>
        <v>0</v>
      </c>
      <c r="S196" s="425">
        <f>IFERROR(SUMIFS(Backup!$P:$P, Backup!$D:$D, 'Civil S-curve'!$C196, Backup!$O:$O, 'Civil S-curve'!S$162, Backup!$B:$B, 'Civil S-curve'!$C$187), "-")</f>
        <v>0</v>
      </c>
      <c r="T196" s="425">
        <f>IFERROR(SUMIFS(Backup!$P:$P, Backup!$D:$D, 'Civil S-curve'!$C196, Backup!$O:$O, 'Civil S-curve'!T$162, Backup!$B:$B, 'Civil S-curve'!$C$187), "-")</f>
        <v>0</v>
      </c>
      <c r="U196" s="425">
        <f>IFERROR(SUMIFS(Backup!$P:$P, Backup!$D:$D, 'Civil S-curve'!$C196, Backup!$O:$O, 'Civil S-curve'!U$162, Backup!$B:$B, 'Civil S-curve'!$C$187), "-")</f>
        <v>0</v>
      </c>
      <c r="V196" s="425">
        <f>IFERROR(SUMIFS(Backup!$P:$P, Backup!$D:$D, 'Civil S-curve'!$C196, Backup!$O:$O, 'Civil S-curve'!V$162, Backup!$B:$B, 'Civil S-curve'!$C$187), "-")</f>
        <v>0</v>
      </c>
      <c r="W196" s="425">
        <f>IFERROR(SUMIFS(Backup!$P:$P, Backup!$D:$D, 'Civil S-curve'!$C196, Backup!$O:$O, 'Civil S-curve'!W$162, Backup!$B:$B, 'Civil S-curve'!$C$187), "-")</f>
        <v>0</v>
      </c>
      <c r="X196" s="425">
        <f>IFERROR(SUMIFS(Backup!$P:$P, Backup!$D:$D, 'Civil S-curve'!$C196, Backup!$O:$O, 'Civil S-curve'!X$162, Backup!$B:$B, 'Civil S-curve'!$C$187), "-")</f>
        <v>0</v>
      </c>
      <c r="Y196" s="425">
        <f>IFERROR(SUMIFS(Backup!$P:$P, Backup!$D:$D, 'Civil S-curve'!$C196, Backup!$O:$O, 'Civil S-curve'!Y$162, Backup!$B:$B, 'Civil S-curve'!$C$187), "-")</f>
        <v>36</v>
      </c>
      <c r="Z196" s="425">
        <f>IFERROR(SUMIFS(Backup!$P:$P, Backup!$D:$D, 'Civil S-curve'!$C196, Backup!$O:$O, 'Civil S-curve'!Z$162, Backup!$B:$B, 'Civil S-curve'!$C$187), "-")</f>
        <v>60</v>
      </c>
      <c r="AA196" s="425">
        <f>IFERROR(SUMIFS(Backup!$P:$P, Backup!$D:$D, 'Civil S-curve'!$C196, Backup!$O:$O, 'Civil S-curve'!AA$162, Backup!$B:$B, 'Civil S-curve'!$C$187), "-")</f>
        <v>0</v>
      </c>
      <c r="AB196" s="425">
        <f>IFERROR(SUMIFS(Backup!$P:$P, Backup!$D:$D, 'Civil S-curve'!$C196, Backup!$O:$O, 'Civil S-curve'!AB$162, Backup!$B:$B, 'Civil S-curve'!$C$187), "-")</f>
        <v>36</v>
      </c>
      <c r="AC196" s="425">
        <f>IFERROR(SUMIFS(Backup!$P:$P, Backup!$D:$D, 'Civil S-curve'!$C196, Backup!$O:$O, 'Civil S-curve'!AC$162, Backup!$B:$B, 'Civil S-curve'!$C$187), "-")</f>
        <v>168</v>
      </c>
      <c r="AD196" s="425">
        <f>IFERROR(SUMIFS(Backup!$P:$P, Backup!$D:$D, 'Civil S-curve'!$C196, Backup!$O:$O, 'Civil S-curve'!AD$162, Backup!$B:$B, 'Civil S-curve'!$C$187), "-")</f>
        <v>72</v>
      </c>
      <c r="AE196" s="425">
        <f>IFERROR(SUMIFS(Backup!$P:$P, Backup!$D:$D, 'Civil S-curve'!$C196, Backup!$O:$O, 'Civil S-curve'!AE$162, Backup!$B:$B, 'Civil S-curve'!$C$187), "-")</f>
        <v>0</v>
      </c>
      <c r="AF196" s="425">
        <f>IFERROR(SUMIFS(Backup!$P:$P, Backup!$D:$D, 'Civil S-curve'!$C196, Backup!$O:$O, 'Civil S-curve'!AF$162, Backup!$B:$B, 'Civil S-curve'!$C$187), "-")</f>
        <v>0</v>
      </c>
      <c r="AG196" s="425">
        <f>IFERROR(SUMIFS(Backup!$P:$P, Backup!$D:$D, 'Civil S-curve'!$C196, Backup!$O:$O, 'Civil S-curve'!AG$162, Backup!$B:$B, 'Civil S-curve'!$C$187), "-")</f>
        <v>0</v>
      </c>
      <c r="AH196" s="425">
        <f>IFERROR(SUMIFS(Backup!$P:$P, Backup!$D:$D, 'Civil S-curve'!$C196, Backup!$O:$O, 'Civil S-curve'!AH$162, Backup!$B:$B, 'Civil S-curve'!$C$187), "-")</f>
        <v>0</v>
      </c>
      <c r="AI196" s="429">
        <f t="shared" si="64"/>
        <v>372</v>
      </c>
      <c r="AJ196" s="256"/>
      <c r="AK196" s="418">
        <f t="shared" si="65"/>
        <v>0.98412698412698407</v>
      </c>
      <c r="AL196" s="435"/>
    </row>
    <row r="197" spans="1:40" hidden="1" outlineLevel="1">
      <c r="B197" s="413" t="s">
        <v>869</v>
      </c>
      <c r="C197" s="415" t="s">
        <v>98</v>
      </c>
      <c r="D197" s="413">
        <f t="shared" si="71"/>
        <v>0</v>
      </c>
      <c r="E197" s="413" t="s">
        <v>564</v>
      </c>
      <c r="F197" s="425">
        <f t="shared" si="68"/>
        <v>315</v>
      </c>
      <c r="G197" s="425">
        <f t="shared" si="68"/>
        <v>384</v>
      </c>
      <c r="H197" s="425">
        <f t="shared" si="68"/>
        <v>-69</v>
      </c>
      <c r="I197" s="425">
        <f>IFERROR(SUMIFS(Backup!$P:$P, Backup!$D:$D, 'Civil S-curve'!$C197, Backup!$O:$O, 'Civil S-curve'!I$162, Backup!$B:$B, 'Civil S-curve'!$C$187), "-")</f>
        <v>0</v>
      </c>
      <c r="J197" s="425">
        <f>IFERROR(SUMIFS(Backup!$P:$P, Backup!$D:$D, 'Civil S-curve'!$C197, Backup!$O:$O, 'Civil S-curve'!J$162, Backup!$B:$B, 'Civil S-curve'!$C$187), "-")</f>
        <v>0</v>
      </c>
      <c r="K197" s="425">
        <f>IFERROR(SUMIFS(Backup!$P:$P, Backup!$D:$D, 'Civil S-curve'!$C197, Backup!$O:$O, 'Civil S-curve'!K$162, Backup!$B:$B, 'Civil S-curve'!$C$187), "-")</f>
        <v>0</v>
      </c>
      <c r="L197" s="425">
        <f>IFERROR(SUMIFS(Backup!$P:$P, Backup!$D:$D, 'Civil S-curve'!$C197, Backup!$O:$O, 'Civil S-curve'!L$162, Backup!$B:$B, 'Civil S-curve'!$C$187), "-")</f>
        <v>0</v>
      </c>
      <c r="M197" s="425">
        <f>IFERROR(SUMIFS(Backup!$P:$P, Backup!$D:$D, 'Civil S-curve'!$C197, Backup!$O:$O, 'Civil S-curve'!M$162, Backup!$B:$B, 'Civil S-curve'!$C$187), "-")</f>
        <v>0</v>
      </c>
      <c r="N197" s="425">
        <f>IFERROR(SUMIFS(Backup!$P:$P, Backup!$D:$D, 'Civil S-curve'!$C197, Backup!$O:$O, 'Civil S-curve'!N$162, Backup!$B:$B, 'Civil S-curve'!$C$187), "-")</f>
        <v>0</v>
      </c>
      <c r="O197" s="425">
        <f>IFERROR(SUMIFS(Backup!$P:$P, Backup!$D:$D, 'Civil S-curve'!$C197, Backup!$O:$O, 'Civil S-curve'!O$162, Backup!$B:$B, 'Civil S-curve'!$C$187), "-")</f>
        <v>0</v>
      </c>
      <c r="P197" s="425">
        <f>IFERROR(SUMIFS(Backup!$P:$P, Backup!$D:$D, 'Civil S-curve'!$C197, Backup!$O:$O, 'Civil S-curve'!P$162, Backup!$B:$B, 'Civil S-curve'!$C$187), "-")</f>
        <v>0</v>
      </c>
      <c r="Q197" s="425">
        <f>IFERROR(SUMIFS(Backup!$P:$P, Backup!$D:$D, 'Civil S-curve'!$C197, Backup!$O:$O, 'Civil S-curve'!Q$162, Backup!$B:$B, 'Civil S-curve'!$C$187), "-")</f>
        <v>0</v>
      </c>
      <c r="R197" s="425">
        <f>IFERROR(SUMIFS(Backup!$P:$P, Backup!$D:$D, 'Civil S-curve'!$C197, Backup!$O:$O, 'Civil S-curve'!R$162, Backup!$B:$B, 'Civil S-curve'!$C$187), "-")</f>
        <v>0</v>
      </c>
      <c r="S197" s="425">
        <f>IFERROR(SUMIFS(Backup!$P:$P, Backup!$D:$D, 'Civil S-curve'!$C197, Backup!$O:$O, 'Civil S-curve'!S$162, Backup!$B:$B, 'Civil S-curve'!$C$187), "-")</f>
        <v>0</v>
      </c>
      <c r="T197" s="425">
        <f>IFERROR(SUMIFS(Backup!$P:$P, Backup!$D:$D, 'Civil S-curve'!$C197, Backup!$O:$O, 'Civil S-curve'!T$162, Backup!$B:$B, 'Civil S-curve'!$C$187), "-")</f>
        <v>0</v>
      </c>
      <c r="U197" s="425">
        <f>IFERROR(SUMIFS(Backup!$P:$P, Backup!$D:$D, 'Civil S-curve'!$C197, Backup!$O:$O, 'Civil S-curve'!U$162, Backup!$B:$B, 'Civil S-curve'!$C$187), "-")</f>
        <v>0</v>
      </c>
      <c r="V197" s="425">
        <f>IFERROR(SUMIFS(Backup!$P:$P, Backup!$D:$D, 'Civil S-curve'!$C197, Backup!$O:$O, 'Civil S-curve'!V$162, Backup!$B:$B, 'Civil S-curve'!$C$187), "-")</f>
        <v>0</v>
      </c>
      <c r="W197" s="425">
        <f>IFERROR(SUMIFS(Backup!$P:$P, Backup!$D:$D, 'Civil S-curve'!$C197, Backup!$O:$O, 'Civil S-curve'!W$162, Backup!$B:$B, 'Civil S-curve'!$C$187), "-")</f>
        <v>0</v>
      </c>
      <c r="X197" s="425">
        <f>IFERROR(SUMIFS(Backup!$P:$P, Backup!$D:$D, 'Civil S-curve'!$C197, Backup!$O:$O, 'Civil S-curve'!X$162, Backup!$B:$B, 'Civil S-curve'!$C$187), "-")</f>
        <v>0</v>
      </c>
      <c r="Y197" s="425">
        <f>IFERROR(SUMIFS(Backup!$P:$P, Backup!$D:$D, 'Civil S-curve'!$C197, Backup!$O:$O, 'Civil S-curve'!Y$162, Backup!$B:$B, 'Civil S-curve'!$C$187), "-")</f>
        <v>0</v>
      </c>
      <c r="Z197" s="425">
        <f>IFERROR(SUMIFS(Backup!$P:$P, Backup!$D:$D, 'Civil S-curve'!$C197, Backup!$O:$O, 'Civil S-curve'!Z$162, Backup!$B:$B, 'Civil S-curve'!$C$187), "-")</f>
        <v>48</v>
      </c>
      <c r="AA197" s="425">
        <f>IFERROR(SUMIFS(Backup!$P:$P, Backup!$D:$D, 'Civil S-curve'!$C197, Backup!$O:$O, 'Civil S-curve'!AA$162, Backup!$B:$B, 'Civil S-curve'!$C$187), "-")</f>
        <v>0</v>
      </c>
      <c r="AB197" s="425">
        <f>IFERROR(SUMIFS(Backup!$P:$P, Backup!$D:$D, 'Civil S-curve'!$C197, Backup!$O:$O, 'Civil S-curve'!AB$162, Backup!$B:$B, 'Civil S-curve'!$C$187), "-")</f>
        <v>132</v>
      </c>
      <c r="AC197" s="425">
        <f>IFERROR(SUMIFS(Backup!$P:$P, Backup!$D:$D, 'Civil S-curve'!$C197, Backup!$O:$O, 'Civil S-curve'!AC$162, Backup!$B:$B, 'Civil S-curve'!$C$187), "-")</f>
        <v>204</v>
      </c>
      <c r="AD197" s="425">
        <f>IFERROR(SUMIFS(Backup!$P:$P, Backup!$D:$D, 'Civil S-curve'!$C197, Backup!$O:$O, 'Civil S-curve'!AD$162, Backup!$B:$B, 'Civil S-curve'!$C$187), "-")</f>
        <v>0</v>
      </c>
      <c r="AE197" s="425">
        <f>IFERROR(SUMIFS(Backup!$P:$P, Backup!$D:$D, 'Civil S-curve'!$C197, Backup!$O:$O, 'Civil S-curve'!AE$162, Backup!$B:$B, 'Civil S-curve'!$C$187), "-")</f>
        <v>0</v>
      </c>
      <c r="AF197" s="425">
        <f>IFERROR(SUMIFS(Backup!$P:$P, Backup!$D:$D, 'Civil S-curve'!$C197, Backup!$O:$O, 'Civil S-curve'!AF$162, Backup!$B:$B, 'Civil S-curve'!$C$187), "-")</f>
        <v>0</v>
      </c>
      <c r="AG197" s="425">
        <f>IFERROR(SUMIFS(Backup!$P:$P, Backup!$D:$D, 'Civil S-curve'!$C197, Backup!$O:$O, 'Civil S-curve'!AG$162, Backup!$B:$B, 'Civil S-curve'!$C$187), "-")</f>
        <v>0</v>
      </c>
      <c r="AH197" s="425">
        <f>IFERROR(SUMIFS(Backup!$P:$P, Backup!$D:$D, 'Civil S-curve'!$C197, Backup!$O:$O, 'Civil S-curve'!AH$162, Backup!$B:$B, 'Civil S-curve'!$C$187), "-")</f>
        <v>0</v>
      </c>
      <c r="AI197" s="429">
        <f t="shared" si="64"/>
        <v>384</v>
      </c>
      <c r="AJ197" s="256"/>
      <c r="AK197" s="418">
        <f t="shared" si="65"/>
        <v>1.2190476190476192</v>
      </c>
      <c r="AL197" s="435"/>
    </row>
    <row r="198" spans="1:40" hidden="1" outlineLevel="1">
      <c r="B198" s="413" t="s">
        <v>1023</v>
      </c>
      <c r="C198" s="415" t="s">
        <v>99</v>
      </c>
      <c r="D198" s="413">
        <f t="shared" si="71"/>
        <v>0</v>
      </c>
      <c r="E198" s="413" t="s">
        <v>564</v>
      </c>
      <c r="F198" s="425">
        <f t="shared" si="68"/>
        <v>14</v>
      </c>
      <c r="G198" s="425">
        <f t="shared" si="68"/>
        <v>12</v>
      </c>
      <c r="H198" s="425">
        <f t="shared" si="68"/>
        <v>0</v>
      </c>
      <c r="I198" s="425">
        <f>IFERROR(SUMIFS(Backup!$P:$P, Backup!$D:$D, 'Civil S-curve'!$C198, Backup!$O:$O, 'Civil S-curve'!I$162, Backup!$B:$B, 'Civil S-curve'!$C$187), "-")</f>
        <v>0</v>
      </c>
      <c r="J198" s="425">
        <f>IFERROR(SUMIFS(Backup!$P:$P, Backup!$D:$D, 'Civil S-curve'!$C198, Backup!$O:$O, 'Civil S-curve'!J$162, Backup!$B:$B, 'Civil S-curve'!$C$187), "-")</f>
        <v>0</v>
      </c>
      <c r="K198" s="425">
        <f>IFERROR(SUMIFS(Backup!$P:$P, Backup!$D:$D, 'Civil S-curve'!$C198, Backup!$O:$O, 'Civil S-curve'!K$162, Backup!$B:$B, 'Civil S-curve'!$C$187), "-")</f>
        <v>0</v>
      </c>
      <c r="L198" s="425">
        <f>IFERROR(SUMIFS(Backup!$P:$P, Backup!$D:$D, 'Civil S-curve'!$C198, Backup!$O:$O, 'Civil S-curve'!L$162, Backup!$B:$B, 'Civil S-curve'!$C$187), "-")</f>
        <v>0</v>
      </c>
      <c r="M198" s="425">
        <f>IFERROR(SUMIFS(Backup!$P:$P, Backup!$D:$D, 'Civil S-curve'!$C198, Backup!$O:$O, 'Civil S-curve'!M$162, Backup!$B:$B, 'Civil S-curve'!$C$187), "-")</f>
        <v>0</v>
      </c>
      <c r="N198" s="425">
        <f>IFERROR(SUMIFS(Backup!$P:$P, Backup!$D:$D, 'Civil S-curve'!$C198, Backup!$O:$O, 'Civil S-curve'!N$162, Backup!$B:$B, 'Civil S-curve'!$C$187), "-")</f>
        <v>0</v>
      </c>
      <c r="O198" s="425">
        <f>IFERROR(SUMIFS(Backup!$P:$P, Backup!$D:$D, 'Civil S-curve'!$C198, Backup!$O:$O, 'Civil S-curve'!O$162, Backup!$B:$B, 'Civil S-curve'!$C$187), "-")</f>
        <v>0</v>
      </c>
      <c r="P198" s="425">
        <f>IFERROR(SUMIFS(Backup!$P:$P, Backup!$D:$D, 'Civil S-curve'!$C198, Backup!$O:$O, 'Civil S-curve'!P$162, Backup!$B:$B, 'Civil S-curve'!$C$187), "-")</f>
        <v>0</v>
      </c>
      <c r="Q198" s="425">
        <f>IFERROR(SUMIFS(Backup!$P:$P, Backup!$D:$D, 'Civil S-curve'!$C198, Backup!$O:$O, 'Civil S-curve'!Q$162, Backup!$B:$B, 'Civil S-curve'!$C$187), "-")</f>
        <v>0</v>
      </c>
      <c r="R198" s="425">
        <f>IFERROR(SUMIFS(Backup!$P:$P, Backup!$D:$D, 'Civil S-curve'!$C198, Backup!$O:$O, 'Civil S-curve'!R$162, Backup!$B:$B, 'Civil S-curve'!$C$187), "-")</f>
        <v>0</v>
      </c>
      <c r="S198" s="425">
        <f>IFERROR(SUMIFS(Backup!$P:$P, Backup!$D:$D, 'Civil S-curve'!$C198, Backup!$O:$O, 'Civil S-curve'!S$162, Backup!$B:$B, 'Civil S-curve'!$C$187), "-")</f>
        <v>0</v>
      </c>
      <c r="T198" s="425">
        <f>IFERROR(SUMIFS(Backup!$P:$P, Backup!$D:$D, 'Civil S-curve'!$C198, Backup!$O:$O, 'Civil S-curve'!T$162, Backup!$B:$B, 'Civil S-curve'!$C$187), "-")</f>
        <v>0</v>
      </c>
      <c r="U198" s="425">
        <f>IFERROR(SUMIFS(Backup!$P:$P, Backup!$D:$D, 'Civil S-curve'!$C198, Backup!$O:$O, 'Civil S-curve'!U$162, Backup!$B:$B, 'Civil S-curve'!$C$187), "-")</f>
        <v>0</v>
      </c>
      <c r="V198" s="425">
        <f>IFERROR(SUMIFS(Backup!$P:$P, Backup!$D:$D, 'Civil S-curve'!$C198, Backup!$O:$O, 'Civil S-curve'!V$162, Backup!$B:$B, 'Civil S-curve'!$C$187), "-")</f>
        <v>0</v>
      </c>
      <c r="W198" s="425">
        <f>IFERROR(SUMIFS(Backup!$P:$P, Backup!$D:$D, 'Civil S-curve'!$C198, Backup!$O:$O, 'Civil S-curve'!W$162, Backup!$B:$B, 'Civil S-curve'!$C$187), "-")</f>
        <v>0</v>
      </c>
      <c r="X198" s="425">
        <f>IFERROR(SUMIFS(Backup!$P:$P, Backup!$D:$D, 'Civil S-curve'!$C198, Backup!$O:$O, 'Civil S-curve'!X$162, Backup!$B:$B, 'Civil S-curve'!$C$187), "-")</f>
        <v>0</v>
      </c>
      <c r="Y198" s="425">
        <f>IFERROR(SUMIFS(Backup!$P:$P, Backup!$D:$D, 'Civil S-curve'!$C198, Backup!$O:$O, 'Civil S-curve'!Y$162, Backup!$B:$B, 'Civil S-curve'!$C$187), "-")</f>
        <v>0</v>
      </c>
      <c r="Z198" s="425">
        <f>IFERROR(SUMIFS(Backup!$P:$P, Backup!$D:$D, 'Civil S-curve'!$C198, Backup!$O:$O, 'Civil S-curve'!Z$162, Backup!$B:$B, 'Civil S-curve'!$C$187), "-")</f>
        <v>1</v>
      </c>
      <c r="AA198" s="425">
        <f>IFERROR(SUMIFS(Backup!$P:$P, Backup!$D:$D, 'Civil S-curve'!$C198, Backup!$O:$O, 'Civil S-curve'!AA$162, Backup!$B:$B, 'Civil S-curve'!$C$187), "-")</f>
        <v>9</v>
      </c>
      <c r="AB198" s="425">
        <f>IFERROR(SUMIFS(Backup!$P:$P, Backup!$D:$D, 'Civil S-curve'!$C198, Backup!$O:$O, 'Civil S-curve'!AB$162, Backup!$B:$B, 'Civil S-curve'!$C$187), "-")</f>
        <v>2</v>
      </c>
      <c r="AC198" s="425">
        <f>IFERROR(SUMIFS(Backup!$P:$P, Backup!$D:$D, 'Civil S-curve'!$C198, Backup!$O:$O, 'Civil S-curve'!AC$162, Backup!$B:$B, 'Civil S-curve'!$C$187), "-")</f>
        <v>0</v>
      </c>
      <c r="AD198" s="425">
        <f>IFERROR(SUMIFS(Backup!$P:$P, Backup!$D:$D, 'Civil S-curve'!$C198, Backup!$O:$O, 'Civil S-curve'!AD$162, Backup!$B:$B, 'Civil S-curve'!$C$187), "-")</f>
        <v>0</v>
      </c>
      <c r="AE198" s="425">
        <f>IFERROR(SUMIFS(Backup!$P:$P, Backup!$D:$D, 'Civil S-curve'!$C198, Backup!$O:$O, 'Civil S-curve'!AE$162, Backup!$B:$B, 'Civil S-curve'!$C$187), "-")</f>
        <v>0</v>
      </c>
      <c r="AF198" s="425">
        <f>IFERROR(SUMIFS(Backup!$P:$P, Backup!$D:$D, 'Civil S-curve'!$C198, Backup!$O:$O, 'Civil S-curve'!AF$162, Backup!$B:$B, 'Civil S-curve'!$C$187), "-")</f>
        <v>0</v>
      </c>
      <c r="AG198" s="425">
        <f>IFERROR(SUMIFS(Backup!$P:$P, Backup!$D:$D, 'Civil S-curve'!$C198, Backup!$O:$O, 'Civil S-curve'!AG$162, Backup!$B:$B, 'Civil S-curve'!$C$187), "-")</f>
        <v>0</v>
      </c>
      <c r="AH198" s="425">
        <f>IFERROR(SUMIFS(Backup!$P:$P, Backup!$D:$D, 'Civil S-curve'!$C198, Backup!$O:$O, 'Civil S-curve'!AH$162, Backup!$B:$B, 'Civil S-curve'!$C$187), "-")</f>
        <v>0</v>
      </c>
      <c r="AI198" s="429">
        <f t="shared" si="64"/>
        <v>12</v>
      </c>
      <c r="AJ198" s="256"/>
      <c r="AK198" s="418">
        <f t="shared" si="65"/>
        <v>0.8571428571428571</v>
      </c>
      <c r="AL198" s="435"/>
    </row>
    <row r="199" spans="1:40" s="256" customFormat="1" collapsed="1">
      <c r="A199" s="418">
        <f>D199/$D$156</f>
        <v>9.8901098901098897E-2</v>
      </c>
      <c r="B199" s="411">
        <v>4</v>
      </c>
      <c r="C199" s="412" t="s">
        <v>1</v>
      </c>
      <c r="D199" s="411">
        <f t="shared" si="71"/>
        <v>54</v>
      </c>
      <c r="E199" s="411"/>
      <c r="F199" s="424">
        <f t="shared" si="68"/>
        <v>5704</v>
      </c>
      <c r="G199" s="424">
        <f t="shared" si="68"/>
        <v>5826.6</v>
      </c>
      <c r="H199" s="424">
        <f t="shared" si="68"/>
        <v>-124.60000000000002</v>
      </c>
      <c r="I199" s="424">
        <f>SUBTOTAL(9,I200:I210)</f>
        <v>0</v>
      </c>
      <c r="J199" s="424">
        <f t="shared" ref="J199:AI199" si="72">SUBTOTAL(9,J200:J210)</f>
        <v>0</v>
      </c>
      <c r="K199" s="424">
        <f t="shared" si="72"/>
        <v>391</v>
      </c>
      <c r="L199" s="424">
        <f t="shared" si="72"/>
        <v>629.6</v>
      </c>
      <c r="M199" s="424">
        <f t="shared" si="72"/>
        <v>211</v>
      </c>
      <c r="N199" s="424">
        <f t="shared" si="72"/>
        <v>364</v>
      </c>
      <c r="O199" s="424">
        <f t="shared" si="72"/>
        <v>680</v>
      </c>
      <c r="P199" s="424">
        <f t="shared" si="72"/>
        <v>1038</v>
      </c>
      <c r="Q199" s="424">
        <f t="shared" si="72"/>
        <v>1238</v>
      </c>
      <c r="R199" s="424">
        <f t="shared" si="72"/>
        <v>704.5</v>
      </c>
      <c r="S199" s="424">
        <f t="shared" si="72"/>
        <v>322.5</v>
      </c>
      <c r="T199" s="424">
        <f t="shared" si="72"/>
        <v>162</v>
      </c>
      <c r="U199" s="424">
        <f t="shared" si="72"/>
        <v>28</v>
      </c>
      <c r="V199" s="424">
        <f t="shared" si="72"/>
        <v>35</v>
      </c>
      <c r="W199" s="424">
        <f t="shared" si="72"/>
        <v>0</v>
      </c>
      <c r="X199" s="424">
        <f t="shared" si="72"/>
        <v>2.5</v>
      </c>
      <c r="Y199" s="424">
        <f t="shared" si="72"/>
        <v>0</v>
      </c>
      <c r="Z199" s="424">
        <f t="shared" si="72"/>
        <v>2.5</v>
      </c>
      <c r="AA199" s="424">
        <f t="shared" si="72"/>
        <v>0</v>
      </c>
      <c r="AB199" s="424">
        <f t="shared" si="72"/>
        <v>0</v>
      </c>
      <c r="AC199" s="424">
        <f t="shared" si="72"/>
        <v>0</v>
      </c>
      <c r="AD199" s="424">
        <f t="shared" si="72"/>
        <v>18</v>
      </c>
      <c r="AE199" s="424">
        <f t="shared" ref="AE199:AH199" si="73">SUBTOTAL(9,AE200:AE210)</f>
        <v>0</v>
      </c>
      <c r="AF199" s="424">
        <f t="shared" si="73"/>
        <v>0</v>
      </c>
      <c r="AG199" s="424">
        <f t="shared" si="73"/>
        <v>0</v>
      </c>
      <c r="AH199" s="424">
        <f t="shared" si="73"/>
        <v>0</v>
      </c>
      <c r="AI199" s="424">
        <f t="shared" si="72"/>
        <v>5826.6</v>
      </c>
      <c r="AJ199" s="435">
        <f>G199-AI199</f>
        <v>0</v>
      </c>
      <c r="AK199" s="418">
        <f t="shared" si="65"/>
        <v>1.0214936886395511</v>
      </c>
      <c r="AL199" s="435"/>
      <c r="AM199" s="429">
        <f>SUM(I199:Y199)</f>
        <v>5806.1</v>
      </c>
      <c r="AN199" s="429"/>
    </row>
    <row r="200" spans="1:40" hidden="1" outlineLevel="1">
      <c r="B200" s="413" t="s">
        <v>860</v>
      </c>
      <c r="C200" s="414" t="s">
        <v>200</v>
      </c>
      <c r="D200" s="413">
        <f t="shared" si="71"/>
        <v>0</v>
      </c>
      <c r="E200" s="413" t="s">
        <v>564</v>
      </c>
      <c r="F200" s="425">
        <f t="shared" si="68"/>
        <v>181</v>
      </c>
      <c r="G200" s="425">
        <f t="shared" si="68"/>
        <v>199</v>
      </c>
      <c r="H200" s="425">
        <f t="shared" si="68"/>
        <v>-18</v>
      </c>
      <c r="I200" s="425">
        <f>IFERROR(SUMIFS(Backup!$P:$P, Backup!$D:$D, 'Civil S-curve'!$C200, Backup!$O:$O, 'Civil S-curve'!I$162, Backup!$B:$B, 'Civil S-curve'!$C$199), "-")</f>
        <v>0</v>
      </c>
      <c r="J200" s="425">
        <f>IFERROR(SUMIFS(Backup!$P:$P, Backup!$D:$D, 'Civil S-curve'!$C200, Backup!$O:$O, 'Civil S-curve'!J$162, Backup!$B:$B, 'Civil S-curve'!$C$199), "-")</f>
        <v>0</v>
      </c>
      <c r="K200" s="425">
        <f>IFERROR(SUMIFS(Backup!$P:$P, Backup!$D:$D, 'Civil S-curve'!$C200, Backup!$O:$O, 'Civil S-curve'!K$162, Backup!$B:$B, 'Civil S-curve'!$C$199), "-")</f>
        <v>64</v>
      </c>
      <c r="L200" s="425">
        <f>IFERROR(SUMIFS(Backup!$P:$P, Backup!$D:$D, 'Civil S-curve'!$C200, Backup!$O:$O, 'Civil S-curve'!L$162, Backup!$B:$B, 'Civil S-curve'!$C$199), "-")</f>
        <v>35</v>
      </c>
      <c r="M200" s="425">
        <f>IFERROR(SUMIFS(Backup!$P:$P, Backup!$D:$D, 'Civil S-curve'!$C200, Backup!$O:$O, 'Civil S-curve'!M$162, Backup!$B:$B, 'Civil S-curve'!$C$199), "-")</f>
        <v>0</v>
      </c>
      <c r="N200" s="425">
        <f>IFERROR(SUMIFS(Backup!$P:$P, Backup!$D:$D, 'Civil S-curve'!$C200, Backup!$O:$O, 'Civil S-curve'!N$162, Backup!$B:$B, 'Civil S-curve'!$C$199), "-")</f>
        <v>0</v>
      </c>
      <c r="O200" s="425">
        <f>IFERROR(SUMIFS(Backup!$P:$P, Backup!$D:$D, 'Civil S-curve'!$C200, Backup!$O:$O, 'Civil S-curve'!O$162, Backup!$B:$B, 'Civil S-curve'!$C$199), "-")</f>
        <v>9</v>
      </c>
      <c r="P200" s="425">
        <f>IFERROR(SUMIFS(Backup!$P:$P, Backup!$D:$D, 'Civil S-curve'!$C200, Backup!$O:$O, 'Civil S-curve'!P$162, Backup!$B:$B, 'Civil S-curve'!$C$199), "-")</f>
        <v>0</v>
      </c>
      <c r="Q200" s="425">
        <f>IFERROR(SUMIFS(Backup!$P:$P, Backup!$D:$D, 'Civil S-curve'!$C200, Backup!$O:$O, 'Civil S-curve'!Q$162, Backup!$B:$B, 'Civil S-curve'!$C$199), "-")</f>
        <v>51</v>
      </c>
      <c r="R200" s="425">
        <f>IFERROR(SUMIFS(Backup!$P:$P, Backup!$D:$D, 'Civil S-curve'!$C200, Backup!$O:$O, 'Civil S-curve'!R$162, Backup!$B:$B, 'Civil S-curve'!$C$199), "-")</f>
        <v>22</v>
      </c>
      <c r="S200" s="425">
        <f>IFERROR(SUMIFS(Backup!$P:$P, Backup!$D:$D, 'Civil S-curve'!$C200, Backup!$O:$O, 'Civil S-curve'!S$162, Backup!$B:$B, 'Civil S-curve'!$C$199), "-")</f>
        <v>0</v>
      </c>
      <c r="T200" s="425">
        <f>IFERROR(SUMIFS(Backup!$P:$P, Backup!$D:$D, 'Civil S-curve'!$C200, Backup!$O:$O, 'Civil S-curve'!T$162, Backup!$B:$B, 'Civil S-curve'!$C$199), "-")</f>
        <v>0</v>
      </c>
      <c r="U200" s="425">
        <f>IFERROR(SUMIFS(Backup!$P:$P, Backup!$D:$D, 'Civil S-curve'!$C200, Backup!$O:$O, 'Civil S-curve'!U$162, Backup!$B:$B, 'Civil S-curve'!$C$199), "-")</f>
        <v>0</v>
      </c>
      <c r="V200" s="425">
        <f>IFERROR(SUMIFS(Backup!$P:$P, Backup!$D:$D, 'Civil S-curve'!$C200, Backup!$O:$O, 'Civil S-curve'!V$162, Backup!$B:$B, 'Civil S-curve'!$C$199), "-")</f>
        <v>0</v>
      </c>
      <c r="W200" s="425">
        <f>IFERROR(SUMIFS(Backup!$P:$P, Backup!$D:$D, 'Civil S-curve'!$C200, Backup!$O:$O, 'Civil S-curve'!W$162, Backup!$B:$B, 'Civil S-curve'!$C$199), "-")</f>
        <v>0</v>
      </c>
      <c r="X200" s="425">
        <f>IFERROR(SUMIFS(Backup!$P:$P, Backup!$D:$D, 'Civil S-curve'!$C200, Backup!$O:$O, 'Civil S-curve'!X$162, Backup!$B:$B, 'Civil S-curve'!$C$199), "-")</f>
        <v>0</v>
      </c>
      <c r="Y200" s="425">
        <f>IFERROR(SUMIFS(Backup!$P:$P, Backup!$D:$D, 'Civil S-curve'!$C200, Backup!$O:$O, 'Civil S-curve'!Y$162, Backup!$B:$B, 'Civil S-curve'!$C$199), "-")</f>
        <v>0</v>
      </c>
      <c r="Z200" s="425">
        <f>IFERROR(SUMIFS(Backup!$P:$P, Backup!$D:$D, 'Civil S-curve'!$C200, Backup!$O:$O, 'Civil S-curve'!Z$162, Backup!$B:$B, 'Civil S-curve'!$C$199), "-")</f>
        <v>0</v>
      </c>
      <c r="AA200" s="425">
        <f>IFERROR(SUMIFS(Backup!$P:$P, Backup!$D:$D, 'Civil S-curve'!$C200, Backup!$O:$O, 'Civil S-curve'!AA$162, Backup!$B:$B, 'Civil S-curve'!$C$199), "-")</f>
        <v>0</v>
      </c>
      <c r="AB200" s="425">
        <f>IFERROR(SUMIFS(Backup!$P:$P, Backup!$D:$D, 'Civil S-curve'!$C200, Backup!$O:$O, 'Civil S-curve'!AB$162, Backup!$B:$B, 'Civil S-curve'!$C$199), "-")</f>
        <v>0</v>
      </c>
      <c r="AC200" s="425">
        <f>IFERROR(SUMIFS(Backup!$P:$P, Backup!$D:$D, 'Civil S-curve'!$C200, Backup!$O:$O, 'Civil S-curve'!AC$162, Backup!$B:$B, 'Civil S-curve'!$C$199), "-")</f>
        <v>0</v>
      </c>
      <c r="AD200" s="425">
        <f>IFERROR(SUMIFS(Backup!$P:$P, Backup!$D:$D, 'Civil S-curve'!$C200, Backup!$O:$O, 'Civil S-curve'!AD$162, Backup!$B:$B, 'Civil S-curve'!$C$199), "-")</f>
        <v>18</v>
      </c>
      <c r="AE200" s="425">
        <f>IFERROR(SUMIFS(Backup!$P:$P, Backup!$D:$D, 'Civil S-curve'!$C200, Backup!$O:$O, 'Civil S-curve'!AE$162, Backup!$B:$B, 'Civil S-curve'!$C$199), "-")</f>
        <v>0</v>
      </c>
      <c r="AF200" s="425">
        <f>IFERROR(SUMIFS(Backup!$P:$P, Backup!$D:$D, 'Civil S-curve'!$C200, Backup!$O:$O, 'Civil S-curve'!AF$162, Backup!$B:$B, 'Civil S-curve'!$C$199), "-")</f>
        <v>0</v>
      </c>
      <c r="AG200" s="425">
        <f>IFERROR(SUMIFS(Backup!$P:$P, Backup!$D:$D, 'Civil S-curve'!$C200, Backup!$O:$O, 'Civil S-curve'!AG$162, Backup!$B:$B, 'Civil S-curve'!$C$199), "-")</f>
        <v>0</v>
      </c>
      <c r="AH200" s="425">
        <f>IFERROR(SUMIFS(Backup!$P:$P, Backup!$D:$D, 'Civil S-curve'!$C200, Backup!$O:$O, 'Civil S-curve'!AH$162, Backup!$B:$B, 'Civil S-curve'!$C$199), "-")</f>
        <v>0</v>
      </c>
      <c r="AI200" s="429">
        <f t="shared" si="64"/>
        <v>199</v>
      </c>
      <c r="AJ200" s="256"/>
      <c r="AK200" s="418">
        <f t="shared" si="65"/>
        <v>1.0994475138121547</v>
      </c>
      <c r="AL200" s="435"/>
    </row>
    <row r="201" spans="1:40" hidden="1" outlineLevel="1">
      <c r="B201" s="413" t="s">
        <v>861</v>
      </c>
      <c r="C201" s="414" t="s">
        <v>228</v>
      </c>
      <c r="D201" s="413">
        <f t="shared" si="71"/>
        <v>0</v>
      </c>
      <c r="E201" s="413" t="s">
        <v>564</v>
      </c>
      <c r="F201" s="425">
        <f t="shared" si="68"/>
        <v>1040</v>
      </c>
      <c r="G201" s="425">
        <f t="shared" si="68"/>
        <v>1075</v>
      </c>
      <c r="H201" s="425">
        <f t="shared" si="68"/>
        <v>-35</v>
      </c>
      <c r="I201" s="425">
        <f>IFERROR(SUMIFS(Backup!$P:$P, Backup!$D:$D, 'Civil S-curve'!$C201, Backup!$O:$O, 'Civil S-curve'!I$162, Backup!$B:$B, 'Civil S-curve'!$C$199), "-")</f>
        <v>0</v>
      </c>
      <c r="J201" s="425">
        <f>IFERROR(SUMIFS(Backup!$P:$P, Backup!$D:$D, 'Civil S-curve'!$C201, Backup!$O:$O, 'Civil S-curve'!J$162, Backup!$B:$B, 'Civil S-curve'!$C$199), "-")</f>
        <v>0</v>
      </c>
      <c r="K201" s="425">
        <f>IFERROR(SUMIFS(Backup!$P:$P, Backup!$D:$D, 'Civil S-curve'!$C201, Backup!$O:$O, 'Civil S-curve'!K$162, Backup!$B:$B, 'Civil S-curve'!$C$199), "-")</f>
        <v>258</v>
      </c>
      <c r="L201" s="425">
        <f>IFERROR(SUMIFS(Backup!$P:$P, Backup!$D:$D, 'Civil S-curve'!$C201, Backup!$O:$O, 'Civil S-curve'!L$162, Backup!$B:$B, 'Civil S-curve'!$C$199), "-")</f>
        <v>357</v>
      </c>
      <c r="M201" s="425">
        <f>IFERROR(SUMIFS(Backup!$P:$P, Backup!$D:$D, 'Civil S-curve'!$C201, Backup!$O:$O, 'Civil S-curve'!M$162, Backup!$B:$B, 'Civil S-curve'!$C$199), "-")</f>
        <v>40</v>
      </c>
      <c r="N201" s="425">
        <f>IFERROR(SUMIFS(Backup!$P:$P, Backup!$D:$D, 'Civil S-curve'!$C201, Backup!$O:$O, 'Civil S-curve'!N$162, Backup!$B:$B, 'Civil S-curve'!$C$199), "-")</f>
        <v>0</v>
      </c>
      <c r="O201" s="425">
        <f>IFERROR(SUMIFS(Backup!$P:$P, Backup!$D:$D, 'Civil S-curve'!$C201, Backup!$O:$O, 'Civil S-curve'!O$162, Backup!$B:$B, 'Civil S-curve'!$C$199), "-")</f>
        <v>60</v>
      </c>
      <c r="P201" s="425">
        <f>IFERROR(SUMIFS(Backup!$P:$P, Backup!$D:$D, 'Civil S-curve'!$C201, Backup!$O:$O, 'Civil S-curve'!P$162, Backup!$B:$B, 'Civil S-curve'!$C$199), "-")</f>
        <v>0</v>
      </c>
      <c r="Q201" s="425">
        <f>IFERROR(SUMIFS(Backup!$P:$P, Backup!$D:$D, 'Civil S-curve'!$C201, Backup!$O:$O, 'Civil S-curve'!Q$162, Backup!$B:$B, 'Civil S-curve'!$C$199), "-")</f>
        <v>240</v>
      </c>
      <c r="R201" s="425">
        <f>IFERROR(SUMIFS(Backup!$P:$P, Backup!$D:$D, 'Civil S-curve'!$C201, Backup!$O:$O, 'Civil S-curve'!R$162, Backup!$B:$B, 'Civil S-curve'!$C$199), "-")</f>
        <v>120</v>
      </c>
      <c r="S201" s="425">
        <f>IFERROR(SUMIFS(Backup!$P:$P, Backup!$D:$D, 'Civil S-curve'!$C201, Backup!$O:$O, 'Civil S-curve'!S$162, Backup!$B:$B, 'Civil S-curve'!$C$199), "-")</f>
        <v>0</v>
      </c>
      <c r="T201" s="425">
        <f>IFERROR(SUMIFS(Backup!$P:$P, Backup!$D:$D, 'Civil S-curve'!$C201, Backup!$O:$O, 'Civil S-curve'!T$162, Backup!$B:$B, 'Civil S-curve'!$C$199), "-")</f>
        <v>0</v>
      </c>
      <c r="U201" s="425">
        <f>IFERROR(SUMIFS(Backup!$P:$P, Backup!$D:$D, 'Civil S-curve'!$C201, Backup!$O:$O, 'Civil S-curve'!U$162, Backup!$B:$B, 'Civil S-curve'!$C$199), "-")</f>
        <v>0</v>
      </c>
      <c r="V201" s="425">
        <f>IFERROR(SUMIFS(Backup!$P:$P, Backup!$D:$D, 'Civil S-curve'!$C201, Backup!$O:$O, 'Civil S-curve'!V$162, Backup!$B:$B, 'Civil S-curve'!$C$199), "-")</f>
        <v>0</v>
      </c>
      <c r="W201" s="425">
        <f>IFERROR(SUMIFS(Backup!$P:$P, Backup!$D:$D, 'Civil S-curve'!$C201, Backup!$O:$O, 'Civil S-curve'!W$162, Backup!$B:$B, 'Civil S-curve'!$C$199), "-")</f>
        <v>0</v>
      </c>
      <c r="X201" s="425">
        <f>IFERROR(SUMIFS(Backup!$P:$P, Backup!$D:$D, 'Civil S-curve'!$C201, Backup!$O:$O, 'Civil S-curve'!X$162, Backup!$B:$B, 'Civil S-curve'!$C$199), "-")</f>
        <v>0</v>
      </c>
      <c r="Y201" s="425">
        <f>IFERROR(SUMIFS(Backup!$P:$P, Backup!$D:$D, 'Civil S-curve'!$C201, Backup!$O:$O, 'Civil S-curve'!Y$162, Backup!$B:$B, 'Civil S-curve'!$C$199), "-")</f>
        <v>0</v>
      </c>
      <c r="Z201" s="425">
        <f>IFERROR(SUMIFS(Backup!$P:$P, Backup!$D:$D, 'Civil S-curve'!$C201, Backup!$O:$O, 'Civil S-curve'!Z$162, Backup!$B:$B, 'Civil S-curve'!$C$199), "-")</f>
        <v>0</v>
      </c>
      <c r="AA201" s="425">
        <f>IFERROR(SUMIFS(Backup!$P:$P, Backup!$D:$D, 'Civil S-curve'!$C201, Backup!$O:$O, 'Civil S-curve'!AA$162, Backup!$B:$B, 'Civil S-curve'!$C$199), "-")</f>
        <v>0</v>
      </c>
      <c r="AB201" s="425">
        <f>IFERROR(SUMIFS(Backup!$P:$P, Backup!$D:$D, 'Civil S-curve'!$C201, Backup!$O:$O, 'Civil S-curve'!AB$162, Backup!$B:$B, 'Civil S-curve'!$C$199), "-")</f>
        <v>0</v>
      </c>
      <c r="AC201" s="425">
        <f>IFERROR(SUMIFS(Backup!$P:$P, Backup!$D:$D, 'Civil S-curve'!$C201, Backup!$O:$O, 'Civil S-curve'!AC$162, Backup!$B:$B, 'Civil S-curve'!$C$199), "-")</f>
        <v>0</v>
      </c>
      <c r="AD201" s="425">
        <f>IFERROR(SUMIFS(Backup!$P:$P, Backup!$D:$D, 'Civil S-curve'!$C201, Backup!$O:$O, 'Civil S-curve'!AD$162, Backup!$B:$B, 'Civil S-curve'!$C$199), "-")</f>
        <v>0</v>
      </c>
      <c r="AE201" s="425">
        <f>IFERROR(SUMIFS(Backup!$P:$P, Backup!$D:$D, 'Civil S-curve'!$C201, Backup!$O:$O, 'Civil S-curve'!AE$162, Backup!$B:$B, 'Civil S-curve'!$C$199), "-")</f>
        <v>0</v>
      </c>
      <c r="AF201" s="425">
        <f>IFERROR(SUMIFS(Backup!$P:$P, Backup!$D:$D, 'Civil S-curve'!$C201, Backup!$O:$O, 'Civil S-curve'!AF$162, Backup!$B:$B, 'Civil S-curve'!$C$199), "-")</f>
        <v>0</v>
      </c>
      <c r="AG201" s="425">
        <f>IFERROR(SUMIFS(Backup!$P:$P, Backup!$D:$D, 'Civil S-curve'!$C201, Backup!$O:$O, 'Civil S-curve'!AG$162, Backup!$B:$B, 'Civil S-curve'!$C$199), "-")</f>
        <v>0</v>
      </c>
      <c r="AH201" s="425">
        <f>IFERROR(SUMIFS(Backup!$P:$P, Backup!$D:$D, 'Civil S-curve'!$C201, Backup!$O:$O, 'Civil S-curve'!AH$162, Backup!$B:$B, 'Civil S-curve'!$C$199), "-")</f>
        <v>0</v>
      </c>
      <c r="AI201" s="429">
        <f t="shared" si="64"/>
        <v>1075</v>
      </c>
      <c r="AJ201" s="256"/>
      <c r="AK201" s="418">
        <f t="shared" si="65"/>
        <v>1.0336538461538463</v>
      </c>
      <c r="AL201" s="435"/>
    </row>
    <row r="202" spans="1:40" hidden="1" outlineLevel="1">
      <c r="B202" s="413" t="s">
        <v>862</v>
      </c>
      <c r="C202" s="414" t="s">
        <v>354</v>
      </c>
      <c r="D202" s="413">
        <f t="shared" si="71"/>
        <v>0</v>
      </c>
      <c r="E202" s="413" t="s">
        <v>564</v>
      </c>
      <c r="F202" s="425">
        <f t="shared" si="68"/>
        <v>255</v>
      </c>
      <c r="G202" s="425">
        <f t="shared" si="68"/>
        <v>274</v>
      </c>
      <c r="H202" s="425">
        <f t="shared" si="68"/>
        <v>-19</v>
      </c>
      <c r="I202" s="425">
        <f>IFERROR(SUMIFS(Backup!$P:$P, Backup!$D:$D, 'Civil S-curve'!$C202, Backup!$O:$O, 'Civil S-curve'!I$162, Backup!$B:$B, 'Civil S-curve'!$C$199), "-")</f>
        <v>0</v>
      </c>
      <c r="J202" s="425">
        <f>IFERROR(SUMIFS(Backup!$P:$P, Backup!$D:$D, 'Civil S-curve'!$C202, Backup!$O:$O, 'Civil S-curve'!J$162, Backup!$B:$B, 'Civil S-curve'!$C$199), "-")</f>
        <v>0</v>
      </c>
      <c r="K202" s="425">
        <f>IFERROR(SUMIFS(Backup!$P:$P, Backup!$D:$D, 'Civil S-curve'!$C202, Backup!$O:$O, 'Civil S-curve'!K$162, Backup!$B:$B, 'Civil S-curve'!$C$199), "-")</f>
        <v>57</v>
      </c>
      <c r="L202" s="425">
        <f>IFERROR(SUMIFS(Backup!$P:$P, Backup!$D:$D, 'Civil S-curve'!$C202, Backup!$O:$O, 'Civil S-curve'!L$162, Backup!$B:$B, 'Civil S-curve'!$C$199), "-")</f>
        <v>102</v>
      </c>
      <c r="M202" s="425">
        <f>IFERROR(SUMIFS(Backup!$P:$P, Backup!$D:$D, 'Civil S-curve'!$C202, Backup!$O:$O, 'Civil S-curve'!M$162, Backup!$B:$B, 'Civil S-curve'!$C$199), "-")</f>
        <v>0</v>
      </c>
      <c r="N202" s="425">
        <f>IFERROR(SUMIFS(Backup!$P:$P, Backup!$D:$D, 'Civil S-curve'!$C202, Backup!$O:$O, 'Civil S-curve'!N$162, Backup!$B:$B, 'Civil S-curve'!$C$199), "-")</f>
        <v>0</v>
      </c>
      <c r="O202" s="425">
        <f>IFERROR(SUMIFS(Backup!$P:$P, Backup!$D:$D, 'Civil S-curve'!$C202, Backup!$O:$O, 'Civil S-curve'!O$162, Backup!$B:$B, 'Civil S-curve'!$C$199), "-")</f>
        <v>0</v>
      </c>
      <c r="P202" s="425">
        <f>IFERROR(SUMIFS(Backup!$P:$P, Backup!$D:$D, 'Civil S-curve'!$C202, Backup!$O:$O, 'Civil S-curve'!P$162, Backup!$B:$B, 'Civil S-curve'!$C$199), "-")</f>
        <v>15</v>
      </c>
      <c r="Q202" s="425">
        <f>IFERROR(SUMIFS(Backup!$P:$P, Backup!$D:$D, 'Civil S-curve'!$C202, Backup!$O:$O, 'Civil S-curve'!Q$162, Backup!$B:$B, 'Civil S-curve'!$C$199), "-")</f>
        <v>55</v>
      </c>
      <c r="R202" s="425">
        <f>IFERROR(SUMIFS(Backup!$P:$P, Backup!$D:$D, 'Civil S-curve'!$C202, Backup!$O:$O, 'Civil S-curve'!R$162, Backup!$B:$B, 'Civil S-curve'!$C$199), "-")</f>
        <v>35</v>
      </c>
      <c r="S202" s="425">
        <f>IFERROR(SUMIFS(Backup!$P:$P, Backup!$D:$D, 'Civil S-curve'!$C202, Backup!$O:$O, 'Civil S-curve'!S$162, Backup!$B:$B, 'Civil S-curve'!$C$199), "-")</f>
        <v>0</v>
      </c>
      <c r="T202" s="425">
        <f>IFERROR(SUMIFS(Backup!$P:$P, Backup!$D:$D, 'Civil S-curve'!$C202, Backup!$O:$O, 'Civil S-curve'!T$162, Backup!$B:$B, 'Civil S-curve'!$C$199), "-")</f>
        <v>0</v>
      </c>
      <c r="U202" s="425">
        <f>IFERROR(SUMIFS(Backup!$P:$P, Backup!$D:$D, 'Civil S-curve'!$C202, Backup!$O:$O, 'Civil S-curve'!U$162, Backup!$B:$B, 'Civil S-curve'!$C$199), "-")</f>
        <v>10</v>
      </c>
      <c r="V202" s="425">
        <f>IFERROR(SUMIFS(Backup!$P:$P, Backup!$D:$D, 'Civil S-curve'!$C202, Backup!$O:$O, 'Civil S-curve'!V$162, Backup!$B:$B, 'Civil S-curve'!$C$199), "-")</f>
        <v>0</v>
      </c>
      <c r="W202" s="425">
        <f>IFERROR(SUMIFS(Backup!$P:$P, Backup!$D:$D, 'Civil S-curve'!$C202, Backup!$O:$O, 'Civil S-curve'!W$162, Backup!$B:$B, 'Civil S-curve'!$C$199), "-")</f>
        <v>0</v>
      </c>
      <c r="X202" s="425">
        <f>IFERROR(SUMIFS(Backup!$P:$P, Backup!$D:$D, 'Civil S-curve'!$C202, Backup!$O:$O, 'Civil S-curve'!X$162, Backup!$B:$B, 'Civil S-curve'!$C$199), "-")</f>
        <v>0</v>
      </c>
      <c r="Y202" s="425">
        <f>IFERROR(SUMIFS(Backup!$P:$P, Backup!$D:$D, 'Civil S-curve'!$C202, Backup!$O:$O, 'Civil S-curve'!Y$162, Backup!$B:$B, 'Civil S-curve'!$C$199), "-")</f>
        <v>0</v>
      </c>
      <c r="Z202" s="425">
        <f>IFERROR(SUMIFS(Backup!$P:$P, Backup!$D:$D, 'Civil S-curve'!$C202, Backup!$O:$O, 'Civil S-curve'!Z$162, Backup!$B:$B, 'Civil S-curve'!$C$199), "-")</f>
        <v>0</v>
      </c>
      <c r="AA202" s="425">
        <f>IFERROR(SUMIFS(Backup!$P:$P, Backup!$D:$D, 'Civil S-curve'!$C202, Backup!$O:$O, 'Civil S-curve'!AA$162, Backup!$B:$B, 'Civil S-curve'!$C$199), "-")</f>
        <v>0</v>
      </c>
      <c r="AB202" s="425">
        <f>IFERROR(SUMIFS(Backup!$P:$P, Backup!$D:$D, 'Civil S-curve'!$C202, Backup!$O:$O, 'Civil S-curve'!AB$162, Backup!$B:$B, 'Civil S-curve'!$C$199), "-")</f>
        <v>0</v>
      </c>
      <c r="AC202" s="425">
        <f>IFERROR(SUMIFS(Backup!$P:$P, Backup!$D:$D, 'Civil S-curve'!$C202, Backup!$O:$O, 'Civil S-curve'!AC$162, Backup!$B:$B, 'Civil S-curve'!$C$199), "-")</f>
        <v>0</v>
      </c>
      <c r="AD202" s="425">
        <f>IFERROR(SUMIFS(Backup!$P:$P, Backup!$D:$D, 'Civil S-curve'!$C202, Backup!$O:$O, 'Civil S-curve'!AD$162, Backup!$B:$B, 'Civil S-curve'!$C$199), "-")</f>
        <v>0</v>
      </c>
      <c r="AE202" s="425">
        <f>IFERROR(SUMIFS(Backup!$P:$P, Backup!$D:$D, 'Civil S-curve'!$C202, Backup!$O:$O, 'Civil S-curve'!AE$162, Backup!$B:$B, 'Civil S-curve'!$C$199), "-")</f>
        <v>0</v>
      </c>
      <c r="AF202" s="425">
        <f>IFERROR(SUMIFS(Backup!$P:$P, Backup!$D:$D, 'Civil S-curve'!$C202, Backup!$O:$O, 'Civil S-curve'!AF$162, Backup!$B:$B, 'Civil S-curve'!$C$199), "-")</f>
        <v>0</v>
      </c>
      <c r="AG202" s="425">
        <f>IFERROR(SUMIFS(Backup!$P:$P, Backup!$D:$D, 'Civil S-curve'!$C202, Backup!$O:$O, 'Civil S-curve'!AG$162, Backup!$B:$B, 'Civil S-curve'!$C$199), "-")</f>
        <v>0</v>
      </c>
      <c r="AH202" s="425">
        <f>IFERROR(SUMIFS(Backup!$P:$P, Backup!$D:$D, 'Civil S-curve'!$C202, Backup!$O:$O, 'Civil S-curve'!AH$162, Backup!$B:$B, 'Civil S-curve'!$C$199), "-")</f>
        <v>0</v>
      </c>
      <c r="AI202" s="429">
        <f t="shared" si="64"/>
        <v>274</v>
      </c>
      <c r="AJ202" s="256"/>
      <c r="AK202" s="418">
        <f t="shared" si="65"/>
        <v>1.0745098039215686</v>
      </c>
      <c r="AL202" s="435"/>
    </row>
    <row r="203" spans="1:40" hidden="1" outlineLevel="1">
      <c r="B203" s="413" t="s">
        <v>863</v>
      </c>
      <c r="C203" s="414" t="s">
        <v>11</v>
      </c>
      <c r="D203" s="413">
        <f t="shared" si="71"/>
        <v>0</v>
      </c>
      <c r="E203" s="413" t="s">
        <v>564</v>
      </c>
      <c r="F203" s="425">
        <f t="shared" ref="F203:H222" si="74">F59</f>
        <v>307</v>
      </c>
      <c r="G203" s="425">
        <f t="shared" si="74"/>
        <v>320.60000000000002</v>
      </c>
      <c r="H203" s="425">
        <f t="shared" si="74"/>
        <v>-13.600000000000023</v>
      </c>
      <c r="I203" s="425">
        <f>IFERROR(SUMIFS(Backup!$P:$P, Backup!$D:$D, 'Civil S-curve'!$C203, Backup!$O:$O, 'Civil S-curve'!I$162, Backup!$B:$B, 'Civil S-curve'!$C$199), "-")</f>
        <v>0</v>
      </c>
      <c r="J203" s="425">
        <f>IFERROR(SUMIFS(Backup!$P:$P, Backup!$D:$D, 'Civil S-curve'!$C203, Backup!$O:$O, 'Civil S-curve'!J$162, Backup!$B:$B, 'Civil S-curve'!$C$199), "-")</f>
        <v>0</v>
      </c>
      <c r="K203" s="425">
        <f>IFERROR(SUMIFS(Backup!$P:$P, Backup!$D:$D, 'Civil S-curve'!$C203, Backup!$O:$O, 'Civil S-curve'!K$162, Backup!$B:$B, 'Civil S-curve'!$C$199), "-")</f>
        <v>12</v>
      </c>
      <c r="L203" s="425">
        <f>IFERROR(SUMIFS(Backup!$P:$P, Backup!$D:$D, 'Civil S-curve'!$C203, Backup!$O:$O, 'Civil S-curve'!L$162, Backup!$B:$B, 'Civil S-curve'!$C$199), "-")</f>
        <v>110.6</v>
      </c>
      <c r="M203" s="425">
        <f>IFERROR(SUMIFS(Backup!$P:$P, Backup!$D:$D, 'Civil S-curve'!$C203, Backup!$O:$O, 'Civil S-curve'!M$162, Backup!$B:$B, 'Civil S-curve'!$C$199), "-")</f>
        <v>72</v>
      </c>
      <c r="N203" s="425">
        <f>IFERROR(SUMIFS(Backup!$P:$P, Backup!$D:$D, 'Civil S-curve'!$C203, Backup!$O:$O, 'Civil S-curve'!N$162, Backup!$B:$B, 'Civil S-curve'!$C$199), "-")</f>
        <v>0</v>
      </c>
      <c r="O203" s="425">
        <f>IFERROR(SUMIFS(Backup!$P:$P, Backup!$D:$D, 'Civil S-curve'!$C203, Backup!$O:$O, 'Civil S-curve'!O$162, Backup!$B:$B, 'Civil S-curve'!$C$199), "-")</f>
        <v>0</v>
      </c>
      <c r="P203" s="425">
        <f>IFERROR(SUMIFS(Backup!$P:$P, Backup!$D:$D, 'Civil S-curve'!$C203, Backup!$O:$O, 'Civil S-curve'!P$162, Backup!$B:$B, 'Civil S-curve'!$C$199), "-")</f>
        <v>18</v>
      </c>
      <c r="Q203" s="425">
        <f>IFERROR(SUMIFS(Backup!$P:$P, Backup!$D:$D, 'Civil S-curve'!$C203, Backup!$O:$O, 'Civil S-curve'!Q$162, Backup!$B:$B, 'Civil S-curve'!$C$199), "-")</f>
        <v>48</v>
      </c>
      <c r="R203" s="425">
        <f>IFERROR(SUMIFS(Backup!$P:$P, Backup!$D:$D, 'Civil S-curve'!$C203, Backup!$O:$O, 'Civil S-curve'!R$162, Backup!$B:$B, 'Civil S-curve'!$C$199), "-")</f>
        <v>60</v>
      </c>
      <c r="S203" s="425">
        <f>IFERROR(SUMIFS(Backup!$P:$P, Backup!$D:$D, 'Civil S-curve'!$C203, Backup!$O:$O, 'Civil S-curve'!S$162, Backup!$B:$B, 'Civil S-curve'!$C$199), "-")</f>
        <v>0</v>
      </c>
      <c r="T203" s="425">
        <f>IFERROR(SUMIFS(Backup!$P:$P, Backup!$D:$D, 'Civil S-curve'!$C203, Backup!$O:$O, 'Civil S-curve'!T$162, Backup!$B:$B, 'Civil S-curve'!$C$199), "-")</f>
        <v>0</v>
      </c>
      <c r="U203" s="425">
        <f>IFERROR(SUMIFS(Backup!$P:$P, Backup!$D:$D, 'Civil S-curve'!$C203, Backup!$O:$O, 'Civil S-curve'!U$162, Backup!$B:$B, 'Civil S-curve'!$C$199), "-")</f>
        <v>0</v>
      </c>
      <c r="V203" s="425">
        <f>IFERROR(SUMIFS(Backup!$P:$P, Backup!$D:$D, 'Civil S-curve'!$C203, Backup!$O:$O, 'Civil S-curve'!V$162, Backup!$B:$B, 'Civil S-curve'!$C$199), "-")</f>
        <v>0</v>
      </c>
      <c r="W203" s="425">
        <f>IFERROR(SUMIFS(Backup!$P:$P, Backup!$D:$D, 'Civil S-curve'!$C203, Backup!$O:$O, 'Civil S-curve'!W$162, Backup!$B:$B, 'Civil S-curve'!$C$199), "-")</f>
        <v>0</v>
      </c>
      <c r="X203" s="425">
        <f>IFERROR(SUMIFS(Backup!$P:$P, Backup!$D:$D, 'Civil S-curve'!$C203, Backup!$O:$O, 'Civil S-curve'!X$162, Backup!$B:$B, 'Civil S-curve'!$C$199), "-")</f>
        <v>0</v>
      </c>
      <c r="Y203" s="425">
        <f>IFERROR(SUMIFS(Backup!$P:$P, Backup!$D:$D, 'Civil S-curve'!$C203, Backup!$O:$O, 'Civil S-curve'!Y$162, Backup!$B:$B, 'Civil S-curve'!$C$199), "-")</f>
        <v>0</v>
      </c>
      <c r="Z203" s="425">
        <f>IFERROR(SUMIFS(Backup!$P:$P, Backup!$D:$D, 'Civil S-curve'!$C203, Backup!$O:$O, 'Civil S-curve'!Z$162, Backup!$B:$B, 'Civil S-curve'!$C$199), "-")</f>
        <v>0</v>
      </c>
      <c r="AA203" s="425">
        <f>IFERROR(SUMIFS(Backup!$P:$P, Backup!$D:$D, 'Civil S-curve'!$C203, Backup!$O:$O, 'Civil S-curve'!AA$162, Backup!$B:$B, 'Civil S-curve'!$C$199), "-")</f>
        <v>0</v>
      </c>
      <c r="AB203" s="425">
        <f>IFERROR(SUMIFS(Backup!$P:$P, Backup!$D:$D, 'Civil S-curve'!$C203, Backup!$O:$O, 'Civil S-curve'!AB$162, Backup!$B:$B, 'Civil S-curve'!$C$199), "-")</f>
        <v>0</v>
      </c>
      <c r="AC203" s="425">
        <f>IFERROR(SUMIFS(Backup!$P:$P, Backup!$D:$D, 'Civil S-curve'!$C203, Backup!$O:$O, 'Civil S-curve'!AC$162, Backup!$B:$B, 'Civil S-curve'!$C$199), "-")</f>
        <v>0</v>
      </c>
      <c r="AD203" s="425">
        <f>IFERROR(SUMIFS(Backup!$P:$P, Backup!$D:$D, 'Civil S-curve'!$C203, Backup!$O:$O, 'Civil S-curve'!AD$162, Backup!$B:$B, 'Civil S-curve'!$C$199), "-")</f>
        <v>0</v>
      </c>
      <c r="AE203" s="425">
        <f>IFERROR(SUMIFS(Backup!$P:$P, Backup!$D:$D, 'Civil S-curve'!$C203, Backup!$O:$O, 'Civil S-curve'!AE$162, Backup!$B:$B, 'Civil S-curve'!$C$199), "-")</f>
        <v>0</v>
      </c>
      <c r="AF203" s="425">
        <f>IFERROR(SUMIFS(Backup!$P:$P, Backup!$D:$D, 'Civil S-curve'!$C203, Backup!$O:$O, 'Civil S-curve'!AF$162, Backup!$B:$B, 'Civil S-curve'!$C$199), "-")</f>
        <v>0</v>
      </c>
      <c r="AG203" s="425">
        <f>IFERROR(SUMIFS(Backup!$P:$P, Backup!$D:$D, 'Civil S-curve'!$C203, Backup!$O:$O, 'Civil S-curve'!AG$162, Backup!$B:$B, 'Civil S-curve'!$C$199), "-")</f>
        <v>0</v>
      </c>
      <c r="AH203" s="425">
        <f>IFERROR(SUMIFS(Backup!$P:$P, Backup!$D:$D, 'Civil S-curve'!$C203, Backup!$O:$O, 'Civil S-curve'!AH$162, Backup!$B:$B, 'Civil S-curve'!$C$199), "-")</f>
        <v>0</v>
      </c>
      <c r="AI203" s="429">
        <f t="shared" si="64"/>
        <v>320.60000000000002</v>
      </c>
      <c r="AJ203" s="256"/>
      <c r="AK203" s="418">
        <f t="shared" si="65"/>
        <v>1.0442996742671011</v>
      </c>
      <c r="AL203" s="435"/>
    </row>
    <row r="204" spans="1:40" hidden="1" outlineLevel="1">
      <c r="B204" s="413" t="s">
        <v>864</v>
      </c>
      <c r="C204" s="414" t="s">
        <v>10</v>
      </c>
      <c r="D204" s="413">
        <f t="shared" si="71"/>
        <v>0</v>
      </c>
      <c r="E204" s="413" t="s">
        <v>564</v>
      </c>
      <c r="F204" s="425">
        <f t="shared" si="74"/>
        <v>160</v>
      </c>
      <c r="G204" s="425">
        <f t="shared" si="74"/>
        <v>160</v>
      </c>
      <c r="H204" s="425">
        <f t="shared" si="74"/>
        <v>0</v>
      </c>
      <c r="I204" s="425">
        <f>IFERROR(SUMIFS(Backup!$P:$P, Backup!$D:$D, 'Civil S-curve'!$C204, Backup!$O:$O, 'Civil S-curve'!I$162, Backup!$B:$B, 'Civil S-curve'!$C$199), "-")</f>
        <v>0</v>
      </c>
      <c r="J204" s="425">
        <f>IFERROR(SUMIFS(Backup!$P:$P, Backup!$D:$D, 'Civil S-curve'!$C204, Backup!$O:$O, 'Civil S-curve'!J$162, Backup!$B:$B, 'Civil S-curve'!$C$199), "-")</f>
        <v>0</v>
      </c>
      <c r="K204" s="425">
        <f>IFERROR(SUMIFS(Backup!$P:$P, Backup!$D:$D, 'Civil S-curve'!$C204, Backup!$O:$O, 'Civil S-curve'!K$162, Backup!$B:$B, 'Civil S-curve'!$C$199), "-")</f>
        <v>0</v>
      </c>
      <c r="L204" s="425">
        <f>IFERROR(SUMIFS(Backup!$P:$P, Backup!$D:$D, 'Civil S-curve'!$C204, Backup!$O:$O, 'Civil S-curve'!L$162, Backup!$B:$B, 'Civil S-curve'!$C$199), "-")</f>
        <v>25</v>
      </c>
      <c r="M204" s="425">
        <f>IFERROR(SUMIFS(Backup!$P:$P, Backup!$D:$D, 'Civil S-curve'!$C204, Backup!$O:$O, 'Civil S-curve'!M$162, Backup!$B:$B, 'Civil S-curve'!$C$199), "-")</f>
        <v>25</v>
      </c>
      <c r="N204" s="425">
        <f>IFERROR(SUMIFS(Backup!$P:$P, Backup!$D:$D, 'Civil S-curve'!$C204, Backup!$O:$O, 'Civil S-curve'!N$162, Backup!$B:$B, 'Civil S-curve'!$C$199), "-")</f>
        <v>0</v>
      </c>
      <c r="O204" s="425">
        <f>IFERROR(SUMIFS(Backup!$P:$P, Backup!$D:$D, 'Civil S-curve'!$C204, Backup!$O:$O, 'Civil S-curve'!O$162, Backup!$B:$B, 'Civil S-curve'!$C$199), "-")</f>
        <v>4</v>
      </c>
      <c r="P204" s="425">
        <f>IFERROR(SUMIFS(Backup!$P:$P, Backup!$D:$D, 'Civil S-curve'!$C204, Backup!$O:$O, 'Civil S-curve'!P$162, Backup!$B:$B, 'Civil S-curve'!$C$199), "-")</f>
        <v>28</v>
      </c>
      <c r="Q204" s="425">
        <f>IFERROR(SUMIFS(Backup!$P:$P, Backup!$D:$D, 'Civil S-curve'!$C204, Backup!$O:$O, 'Civil S-curve'!Q$162, Backup!$B:$B, 'Civil S-curve'!$C$199), "-")</f>
        <v>0</v>
      </c>
      <c r="R204" s="425">
        <f>IFERROR(SUMIFS(Backup!$P:$P, Backup!$D:$D, 'Civil S-curve'!$C204, Backup!$O:$O, 'Civil S-curve'!R$162, Backup!$B:$B, 'Civil S-curve'!$C$199), "-")</f>
        <v>42</v>
      </c>
      <c r="S204" s="425">
        <f>IFERROR(SUMIFS(Backup!$P:$P, Backup!$D:$D, 'Civil S-curve'!$C204, Backup!$O:$O, 'Civil S-curve'!S$162, Backup!$B:$B, 'Civil S-curve'!$C$199), "-")</f>
        <v>18</v>
      </c>
      <c r="T204" s="425">
        <f>IFERROR(SUMIFS(Backup!$P:$P, Backup!$D:$D, 'Civil S-curve'!$C204, Backup!$O:$O, 'Civil S-curve'!T$162, Backup!$B:$B, 'Civil S-curve'!$C$199), "-")</f>
        <v>0</v>
      </c>
      <c r="U204" s="425">
        <f>IFERROR(SUMIFS(Backup!$P:$P, Backup!$D:$D, 'Civil S-curve'!$C204, Backup!$O:$O, 'Civil S-curve'!U$162, Backup!$B:$B, 'Civil S-curve'!$C$199), "-")</f>
        <v>18</v>
      </c>
      <c r="V204" s="425">
        <f>IFERROR(SUMIFS(Backup!$P:$P, Backup!$D:$D, 'Civil S-curve'!$C204, Backup!$O:$O, 'Civil S-curve'!V$162, Backup!$B:$B, 'Civil S-curve'!$C$199), "-")</f>
        <v>0</v>
      </c>
      <c r="W204" s="425">
        <f>IFERROR(SUMIFS(Backup!$P:$P, Backup!$D:$D, 'Civil S-curve'!$C204, Backup!$O:$O, 'Civil S-curve'!W$162, Backup!$B:$B, 'Civil S-curve'!$C$199), "-")</f>
        <v>0</v>
      </c>
      <c r="X204" s="425">
        <f>IFERROR(SUMIFS(Backup!$P:$P, Backup!$D:$D, 'Civil S-curve'!$C204, Backup!$O:$O, 'Civil S-curve'!X$162, Backup!$B:$B, 'Civil S-curve'!$C$199), "-")</f>
        <v>0</v>
      </c>
      <c r="Y204" s="425">
        <f>IFERROR(SUMIFS(Backup!$P:$P, Backup!$D:$D, 'Civil S-curve'!$C204, Backup!$O:$O, 'Civil S-curve'!Y$162, Backup!$B:$B, 'Civil S-curve'!$C$199), "-")</f>
        <v>0</v>
      </c>
      <c r="Z204" s="425">
        <f>IFERROR(SUMIFS(Backup!$P:$P, Backup!$D:$D, 'Civil S-curve'!$C204, Backup!$O:$O, 'Civil S-curve'!Z$162, Backup!$B:$B, 'Civil S-curve'!$C$199), "-")</f>
        <v>0</v>
      </c>
      <c r="AA204" s="425">
        <f>IFERROR(SUMIFS(Backup!$P:$P, Backup!$D:$D, 'Civil S-curve'!$C204, Backup!$O:$O, 'Civil S-curve'!AA$162, Backup!$B:$B, 'Civil S-curve'!$C$199), "-")</f>
        <v>0</v>
      </c>
      <c r="AB204" s="425">
        <f>IFERROR(SUMIFS(Backup!$P:$P, Backup!$D:$D, 'Civil S-curve'!$C204, Backup!$O:$O, 'Civil S-curve'!AB$162, Backup!$B:$B, 'Civil S-curve'!$C$199), "-")</f>
        <v>0</v>
      </c>
      <c r="AC204" s="425">
        <f>IFERROR(SUMIFS(Backup!$P:$P, Backup!$D:$D, 'Civil S-curve'!$C204, Backup!$O:$O, 'Civil S-curve'!AC$162, Backup!$B:$B, 'Civil S-curve'!$C$199), "-")</f>
        <v>0</v>
      </c>
      <c r="AD204" s="425">
        <f>IFERROR(SUMIFS(Backup!$P:$P, Backup!$D:$D, 'Civil S-curve'!$C204, Backup!$O:$O, 'Civil S-curve'!AD$162, Backup!$B:$B, 'Civil S-curve'!$C$199), "-")</f>
        <v>0</v>
      </c>
      <c r="AE204" s="425">
        <f>IFERROR(SUMIFS(Backup!$P:$P, Backup!$D:$D, 'Civil S-curve'!$C204, Backup!$O:$O, 'Civil S-curve'!AE$162, Backup!$B:$B, 'Civil S-curve'!$C$199), "-")</f>
        <v>0</v>
      </c>
      <c r="AF204" s="425">
        <f>IFERROR(SUMIFS(Backup!$P:$P, Backup!$D:$D, 'Civil S-curve'!$C204, Backup!$O:$O, 'Civil S-curve'!AF$162, Backup!$B:$B, 'Civil S-curve'!$C$199), "-")</f>
        <v>0</v>
      </c>
      <c r="AG204" s="425">
        <f>IFERROR(SUMIFS(Backup!$P:$P, Backup!$D:$D, 'Civil S-curve'!$C204, Backup!$O:$O, 'Civil S-curve'!AG$162, Backup!$B:$B, 'Civil S-curve'!$C$199), "-")</f>
        <v>0</v>
      </c>
      <c r="AH204" s="425">
        <f>IFERROR(SUMIFS(Backup!$P:$P, Backup!$D:$D, 'Civil S-curve'!$C204, Backup!$O:$O, 'Civil S-curve'!AH$162, Backup!$B:$B, 'Civil S-curve'!$C$199), "-")</f>
        <v>0</v>
      </c>
      <c r="AI204" s="429">
        <f t="shared" si="64"/>
        <v>160</v>
      </c>
      <c r="AJ204" s="256"/>
      <c r="AK204" s="418">
        <f t="shared" si="65"/>
        <v>1</v>
      </c>
      <c r="AL204" s="435"/>
    </row>
    <row r="205" spans="1:40" hidden="1" outlineLevel="1">
      <c r="B205" s="413" t="s">
        <v>865</v>
      </c>
      <c r="C205" s="415" t="s">
        <v>204</v>
      </c>
      <c r="D205" s="413">
        <f t="shared" si="71"/>
        <v>0</v>
      </c>
      <c r="E205" s="413" t="s">
        <v>564</v>
      </c>
      <c r="F205" s="425">
        <f t="shared" si="74"/>
        <v>818</v>
      </c>
      <c r="G205" s="425">
        <f t="shared" si="74"/>
        <v>784</v>
      </c>
      <c r="H205" s="425">
        <f t="shared" si="74"/>
        <v>34</v>
      </c>
      <c r="I205" s="425">
        <f>IFERROR(SUMIFS(Backup!$P:$P, Backup!$D:$D, 'Civil S-curve'!$C205, Backup!$O:$O, 'Civil S-curve'!I$162, Backup!$B:$B, 'Civil S-curve'!$C$199), "-")</f>
        <v>0</v>
      </c>
      <c r="J205" s="425">
        <f>IFERROR(SUMIFS(Backup!$P:$P, Backup!$D:$D, 'Civil S-curve'!$C205, Backup!$O:$O, 'Civil S-curve'!J$162, Backup!$B:$B, 'Civil S-curve'!$C$199), "-")</f>
        <v>0</v>
      </c>
      <c r="K205" s="425">
        <f>IFERROR(SUMIFS(Backup!$P:$P, Backup!$D:$D, 'Civil S-curve'!$C205, Backup!$O:$O, 'Civil S-curve'!K$162, Backup!$B:$B, 'Civil S-curve'!$C$199), "-")</f>
        <v>0</v>
      </c>
      <c r="L205" s="425">
        <f>IFERROR(SUMIFS(Backup!$P:$P, Backup!$D:$D, 'Civil S-curve'!$C205, Backup!$O:$O, 'Civil S-curve'!L$162, Backup!$B:$B, 'Civil S-curve'!$C$199), "-")</f>
        <v>0</v>
      </c>
      <c r="M205" s="425">
        <f>IFERROR(SUMIFS(Backup!$P:$P, Backup!$D:$D, 'Civil S-curve'!$C205, Backup!$O:$O, 'Civil S-curve'!M$162, Backup!$B:$B, 'Civil S-curve'!$C$199), "-")</f>
        <v>14</v>
      </c>
      <c r="N205" s="425">
        <f>IFERROR(SUMIFS(Backup!$P:$P, Backup!$D:$D, 'Civil S-curve'!$C205, Backup!$O:$O, 'Civil S-curve'!N$162, Backup!$B:$B, 'Civil S-curve'!$C$199), "-")</f>
        <v>40</v>
      </c>
      <c r="O205" s="425">
        <f>IFERROR(SUMIFS(Backup!$P:$P, Backup!$D:$D, 'Civil S-curve'!$C205, Backup!$O:$O, 'Civil S-curve'!O$162, Backup!$B:$B, 'Civil S-curve'!$C$199), "-")</f>
        <v>55</v>
      </c>
      <c r="P205" s="425">
        <f>IFERROR(SUMIFS(Backup!$P:$P, Backup!$D:$D, 'Civil S-curve'!$C205, Backup!$O:$O, 'Civil S-curve'!P$162, Backup!$B:$B, 'Civil S-curve'!$C$199), "-")</f>
        <v>77</v>
      </c>
      <c r="Q205" s="425">
        <f>IFERROR(SUMIFS(Backup!$P:$P, Backup!$D:$D, 'Civil S-curve'!$C205, Backup!$O:$O, 'Civil S-curve'!Q$162, Backup!$B:$B, 'Civil S-curve'!$C$199), "-")</f>
        <v>100</v>
      </c>
      <c r="R205" s="425">
        <f>IFERROR(SUMIFS(Backup!$P:$P, Backup!$D:$D, 'Civil S-curve'!$C205, Backup!$O:$O, 'Civil S-curve'!R$162, Backup!$B:$B, 'Civil S-curve'!$C$199), "-")</f>
        <v>180</v>
      </c>
      <c r="S205" s="425">
        <f>IFERROR(SUMIFS(Backup!$P:$P, Backup!$D:$D, 'Civil S-curve'!$C205, Backup!$O:$O, 'Civil S-curve'!S$162, Backup!$B:$B, 'Civil S-curve'!$C$199), "-")</f>
        <v>251</v>
      </c>
      <c r="T205" s="425">
        <f>IFERROR(SUMIFS(Backup!$P:$P, Backup!$D:$D, 'Civil S-curve'!$C205, Backup!$O:$O, 'Civil S-curve'!T$162, Backup!$B:$B, 'Civil S-curve'!$C$199), "-")</f>
        <v>32</v>
      </c>
      <c r="U205" s="425">
        <f>IFERROR(SUMIFS(Backup!$P:$P, Backup!$D:$D, 'Civil S-curve'!$C205, Backup!$O:$O, 'Civil S-curve'!U$162, Backup!$B:$B, 'Civil S-curve'!$C$199), "-")</f>
        <v>0</v>
      </c>
      <c r="V205" s="425">
        <f>IFERROR(SUMIFS(Backup!$P:$P, Backup!$D:$D, 'Civil S-curve'!$C205, Backup!$O:$O, 'Civil S-curve'!V$162, Backup!$B:$B, 'Civil S-curve'!$C$199), "-")</f>
        <v>35</v>
      </c>
      <c r="W205" s="425">
        <f>IFERROR(SUMIFS(Backup!$P:$P, Backup!$D:$D, 'Civil S-curve'!$C205, Backup!$O:$O, 'Civil S-curve'!W$162, Backup!$B:$B, 'Civil S-curve'!$C$199), "-")</f>
        <v>0</v>
      </c>
      <c r="X205" s="425">
        <f>IFERROR(SUMIFS(Backup!$P:$P, Backup!$D:$D, 'Civil S-curve'!$C205, Backup!$O:$O, 'Civil S-curve'!X$162, Backup!$B:$B, 'Civil S-curve'!$C$199), "-")</f>
        <v>0</v>
      </c>
      <c r="Y205" s="425">
        <f>IFERROR(SUMIFS(Backup!$P:$P, Backup!$D:$D, 'Civil S-curve'!$C205, Backup!$O:$O, 'Civil S-curve'!Y$162, Backup!$B:$B, 'Civil S-curve'!$C$199), "-")</f>
        <v>0</v>
      </c>
      <c r="Z205" s="425">
        <f>IFERROR(SUMIFS(Backup!$P:$P, Backup!$D:$D, 'Civil S-curve'!$C205, Backup!$O:$O, 'Civil S-curve'!Z$162, Backup!$B:$B, 'Civil S-curve'!$C$199), "-")</f>
        <v>0</v>
      </c>
      <c r="AA205" s="425">
        <f>IFERROR(SUMIFS(Backup!$P:$P, Backup!$D:$D, 'Civil S-curve'!$C205, Backup!$O:$O, 'Civil S-curve'!AA$162, Backup!$B:$B, 'Civil S-curve'!$C$199), "-")</f>
        <v>0</v>
      </c>
      <c r="AB205" s="425">
        <f>IFERROR(SUMIFS(Backup!$P:$P, Backup!$D:$D, 'Civil S-curve'!$C205, Backup!$O:$O, 'Civil S-curve'!AB$162, Backup!$B:$B, 'Civil S-curve'!$C$199), "-")</f>
        <v>0</v>
      </c>
      <c r="AC205" s="425">
        <f>IFERROR(SUMIFS(Backup!$P:$P, Backup!$D:$D, 'Civil S-curve'!$C205, Backup!$O:$O, 'Civil S-curve'!AC$162, Backup!$B:$B, 'Civil S-curve'!$C$199), "-")</f>
        <v>0</v>
      </c>
      <c r="AD205" s="425">
        <f>IFERROR(SUMIFS(Backup!$P:$P, Backup!$D:$D, 'Civil S-curve'!$C205, Backup!$O:$O, 'Civil S-curve'!AD$162, Backup!$B:$B, 'Civil S-curve'!$C$199), "-")</f>
        <v>0</v>
      </c>
      <c r="AE205" s="425">
        <f>IFERROR(SUMIFS(Backup!$P:$P, Backup!$D:$D, 'Civil S-curve'!$C205, Backup!$O:$O, 'Civil S-curve'!AE$162, Backup!$B:$B, 'Civil S-curve'!$C$199), "-")</f>
        <v>0</v>
      </c>
      <c r="AF205" s="425">
        <f>IFERROR(SUMIFS(Backup!$P:$P, Backup!$D:$D, 'Civil S-curve'!$C205, Backup!$O:$O, 'Civil S-curve'!AF$162, Backup!$B:$B, 'Civil S-curve'!$C$199), "-")</f>
        <v>0</v>
      </c>
      <c r="AG205" s="425">
        <f>IFERROR(SUMIFS(Backup!$P:$P, Backup!$D:$D, 'Civil S-curve'!$C205, Backup!$O:$O, 'Civil S-curve'!AG$162, Backup!$B:$B, 'Civil S-curve'!$C$199), "-")</f>
        <v>0</v>
      </c>
      <c r="AH205" s="425">
        <f>IFERROR(SUMIFS(Backup!$P:$P, Backup!$D:$D, 'Civil S-curve'!$C205, Backup!$O:$O, 'Civil S-curve'!AH$162, Backup!$B:$B, 'Civil S-curve'!$C$199), "-")</f>
        <v>0</v>
      </c>
      <c r="AI205" s="429">
        <f t="shared" si="64"/>
        <v>784</v>
      </c>
      <c r="AJ205" s="256"/>
      <c r="AK205" s="418">
        <f t="shared" si="65"/>
        <v>0.95843520782396086</v>
      </c>
      <c r="AL205" s="435"/>
    </row>
    <row r="206" spans="1:40" hidden="1" outlineLevel="1">
      <c r="B206" s="413" t="s">
        <v>866</v>
      </c>
      <c r="C206" s="415" t="s">
        <v>95</v>
      </c>
      <c r="D206" s="413">
        <f t="shared" si="71"/>
        <v>0</v>
      </c>
      <c r="E206" s="413" t="s">
        <v>564</v>
      </c>
      <c r="F206" s="425">
        <f t="shared" si="74"/>
        <v>986</v>
      </c>
      <c r="G206" s="425">
        <f t="shared" si="74"/>
        <v>1008</v>
      </c>
      <c r="H206" s="425">
        <f t="shared" si="74"/>
        <v>-22</v>
      </c>
      <c r="I206" s="425">
        <f>IFERROR(SUMIFS(Backup!$P:$P, Backup!$D:$D, 'Civil S-curve'!$C206, Backup!$O:$O, 'Civil S-curve'!I$162, Backup!$B:$B, 'Civil S-curve'!$C$199), "-")</f>
        <v>0</v>
      </c>
      <c r="J206" s="425">
        <f>IFERROR(SUMIFS(Backup!$P:$P, Backup!$D:$D, 'Civil S-curve'!$C206, Backup!$O:$O, 'Civil S-curve'!J$162, Backup!$B:$B, 'Civil S-curve'!$C$199), "-")</f>
        <v>0</v>
      </c>
      <c r="K206" s="425">
        <f>IFERROR(SUMIFS(Backup!$P:$P, Backup!$D:$D, 'Civil S-curve'!$C206, Backup!$O:$O, 'Civil S-curve'!K$162, Backup!$B:$B, 'Civil S-curve'!$C$199), "-")</f>
        <v>0</v>
      </c>
      <c r="L206" s="425">
        <f>IFERROR(SUMIFS(Backup!$P:$P, Backup!$D:$D, 'Civil S-curve'!$C206, Backup!$O:$O, 'Civil S-curve'!L$162, Backup!$B:$B, 'Civil S-curve'!$C$199), "-")</f>
        <v>0</v>
      </c>
      <c r="M206" s="425">
        <f>IFERROR(SUMIFS(Backup!$P:$P, Backup!$D:$D, 'Civil S-curve'!$C206, Backup!$O:$O, 'Civil S-curve'!M$162, Backup!$B:$B, 'Civil S-curve'!$C$199), "-")</f>
        <v>0</v>
      </c>
      <c r="N206" s="425">
        <f>IFERROR(SUMIFS(Backup!$P:$P, Backup!$D:$D, 'Civil S-curve'!$C206, Backup!$O:$O, 'Civil S-curve'!N$162, Backup!$B:$B, 'Civil S-curve'!$C$199), "-")</f>
        <v>12</v>
      </c>
      <c r="O206" s="425">
        <f>IFERROR(SUMIFS(Backup!$P:$P, Backup!$D:$D, 'Civil S-curve'!$C206, Backup!$O:$O, 'Civil S-curve'!O$162, Backup!$B:$B, 'Civil S-curve'!$C$199), "-")</f>
        <v>120</v>
      </c>
      <c r="P206" s="425">
        <f>IFERROR(SUMIFS(Backup!$P:$P, Backup!$D:$D, 'Civil S-curve'!$C206, Backup!$O:$O, 'Civil S-curve'!P$162, Backup!$B:$B, 'Civil S-curve'!$C$199), "-")</f>
        <v>168</v>
      </c>
      <c r="Q206" s="425">
        <f>IFERROR(SUMIFS(Backup!$P:$P, Backup!$D:$D, 'Civil S-curve'!$C206, Backup!$O:$O, 'Civil S-curve'!Q$162, Backup!$B:$B, 'Civil S-curve'!$C$199), "-")</f>
        <v>468</v>
      </c>
      <c r="R206" s="425">
        <f>IFERROR(SUMIFS(Backup!$P:$P, Backup!$D:$D, 'Civil S-curve'!$C206, Backup!$O:$O, 'Civil S-curve'!R$162, Backup!$B:$B, 'Civil S-curve'!$C$199), "-")</f>
        <v>216</v>
      </c>
      <c r="S206" s="425">
        <f>IFERROR(SUMIFS(Backup!$P:$P, Backup!$D:$D, 'Civil S-curve'!$C206, Backup!$O:$O, 'Civil S-curve'!S$162, Backup!$B:$B, 'Civil S-curve'!$C$199), "-")</f>
        <v>24</v>
      </c>
      <c r="T206" s="425">
        <f>IFERROR(SUMIFS(Backup!$P:$P, Backup!$D:$D, 'Civil S-curve'!$C206, Backup!$O:$O, 'Civil S-curve'!T$162, Backup!$B:$B, 'Civil S-curve'!$C$199), "-")</f>
        <v>0</v>
      </c>
      <c r="U206" s="425">
        <f>IFERROR(SUMIFS(Backup!$P:$P, Backup!$D:$D, 'Civil S-curve'!$C206, Backup!$O:$O, 'Civil S-curve'!U$162, Backup!$B:$B, 'Civil S-curve'!$C$199), "-")</f>
        <v>0</v>
      </c>
      <c r="V206" s="425">
        <f>IFERROR(SUMIFS(Backup!$P:$P, Backup!$D:$D, 'Civil S-curve'!$C206, Backup!$O:$O, 'Civil S-curve'!V$162, Backup!$B:$B, 'Civil S-curve'!$C$199), "-")</f>
        <v>0</v>
      </c>
      <c r="W206" s="425">
        <f>IFERROR(SUMIFS(Backup!$P:$P, Backup!$D:$D, 'Civil S-curve'!$C206, Backup!$O:$O, 'Civil S-curve'!W$162, Backup!$B:$B, 'Civil S-curve'!$C$199), "-")</f>
        <v>0</v>
      </c>
      <c r="X206" s="425">
        <f>IFERROR(SUMIFS(Backup!$P:$P, Backup!$D:$D, 'Civil S-curve'!$C206, Backup!$O:$O, 'Civil S-curve'!X$162, Backup!$B:$B, 'Civil S-curve'!$C$199), "-")</f>
        <v>0</v>
      </c>
      <c r="Y206" s="425">
        <f>IFERROR(SUMIFS(Backup!$P:$P, Backup!$D:$D, 'Civil S-curve'!$C206, Backup!$O:$O, 'Civil S-curve'!Y$162, Backup!$B:$B, 'Civil S-curve'!$C$199), "-")</f>
        <v>0</v>
      </c>
      <c r="Z206" s="425">
        <f>IFERROR(SUMIFS(Backup!$P:$P, Backup!$D:$D, 'Civil S-curve'!$C206, Backup!$O:$O, 'Civil S-curve'!Z$162, Backup!$B:$B, 'Civil S-curve'!$C$199), "-")</f>
        <v>0</v>
      </c>
      <c r="AA206" s="425">
        <f>IFERROR(SUMIFS(Backup!$P:$P, Backup!$D:$D, 'Civil S-curve'!$C206, Backup!$O:$O, 'Civil S-curve'!AA$162, Backup!$B:$B, 'Civil S-curve'!$C$199), "-")</f>
        <v>0</v>
      </c>
      <c r="AB206" s="425">
        <f>IFERROR(SUMIFS(Backup!$P:$P, Backup!$D:$D, 'Civil S-curve'!$C206, Backup!$O:$O, 'Civil S-curve'!AB$162, Backup!$B:$B, 'Civil S-curve'!$C$199), "-")</f>
        <v>0</v>
      </c>
      <c r="AC206" s="425">
        <f>IFERROR(SUMIFS(Backup!$P:$P, Backup!$D:$D, 'Civil S-curve'!$C206, Backup!$O:$O, 'Civil S-curve'!AC$162, Backup!$B:$B, 'Civil S-curve'!$C$199), "-")</f>
        <v>0</v>
      </c>
      <c r="AD206" s="425">
        <f>IFERROR(SUMIFS(Backup!$P:$P, Backup!$D:$D, 'Civil S-curve'!$C206, Backup!$O:$O, 'Civil S-curve'!AD$162, Backup!$B:$B, 'Civil S-curve'!$C$199), "-")</f>
        <v>0</v>
      </c>
      <c r="AE206" s="425">
        <f>IFERROR(SUMIFS(Backup!$P:$P, Backup!$D:$D, 'Civil S-curve'!$C206, Backup!$O:$O, 'Civil S-curve'!AE$162, Backup!$B:$B, 'Civil S-curve'!$C$199), "-")</f>
        <v>0</v>
      </c>
      <c r="AF206" s="425">
        <f>IFERROR(SUMIFS(Backup!$P:$P, Backup!$D:$D, 'Civil S-curve'!$C206, Backup!$O:$O, 'Civil S-curve'!AF$162, Backup!$B:$B, 'Civil S-curve'!$C$199), "-")</f>
        <v>0</v>
      </c>
      <c r="AG206" s="425">
        <f>IFERROR(SUMIFS(Backup!$P:$P, Backup!$D:$D, 'Civil S-curve'!$C206, Backup!$O:$O, 'Civil S-curve'!AG$162, Backup!$B:$B, 'Civil S-curve'!$C$199), "-")</f>
        <v>0</v>
      </c>
      <c r="AH206" s="425">
        <f>IFERROR(SUMIFS(Backup!$P:$P, Backup!$D:$D, 'Civil S-curve'!$C206, Backup!$O:$O, 'Civil S-curve'!AH$162, Backup!$B:$B, 'Civil S-curve'!$C$199), "-")</f>
        <v>0</v>
      </c>
      <c r="AI206" s="429">
        <f t="shared" si="64"/>
        <v>1008</v>
      </c>
      <c r="AJ206" s="256"/>
      <c r="AK206" s="418">
        <f t="shared" si="65"/>
        <v>1.0223123732251522</v>
      </c>
      <c r="AL206" s="435"/>
    </row>
    <row r="207" spans="1:40" hidden="1" outlineLevel="1">
      <c r="B207" s="413" t="s">
        <v>867</v>
      </c>
      <c r="C207" s="415" t="s">
        <v>96</v>
      </c>
      <c r="D207" s="413">
        <f t="shared" si="71"/>
        <v>0</v>
      </c>
      <c r="E207" s="413" t="s">
        <v>564</v>
      </c>
      <c r="F207" s="425">
        <f t="shared" si="74"/>
        <v>1002</v>
      </c>
      <c r="G207" s="425">
        <f t="shared" si="74"/>
        <v>1008</v>
      </c>
      <c r="H207" s="425">
        <f t="shared" si="74"/>
        <v>-6</v>
      </c>
      <c r="I207" s="425">
        <f>IFERROR(SUMIFS(Backup!$P:$P, Backup!$D:$D, 'Civil S-curve'!$C207, Backup!$O:$O, 'Civil S-curve'!I$162, Backup!$B:$B, 'Civil S-curve'!$C$199), "-")</f>
        <v>0</v>
      </c>
      <c r="J207" s="425">
        <f>IFERROR(SUMIFS(Backup!$P:$P, Backup!$D:$D, 'Civil S-curve'!$C207, Backup!$O:$O, 'Civil S-curve'!J$162, Backup!$B:$B, 'Civil S-curve'!$C$199), "-")</f>
        <v>0</v>
      </c>
      <c r="K207" s="425">
        <f>IFERROR(SUMIFS(Backup!$P:$P, Backup!$D:$D, 'Civil S-curve'!$C207, Backup!$O:$O, 'Civil S-curve'!K$162, Backup!$B:$B, 'Civil S-curve'!$C$199), "-")</f>
        <v>0</v>
      </c>
      <c r="L207" s="425">
        <f>IFERROR(SUMIFS(Backup!$P:$P, Backup!$D:$D, 'Civil S-curve'!$C207, Backup!$O:$O, 'Civil S-curve'!L$162, Backup!$B:$B, 'Civil S-curve'!$C$199), "-")</f>
        <v>0</v>
      </c>
      <c r="M207" s="425">
        <f>IFERROR(SUMIFS(Backup!$P:$P, Backup!$D:$D, 'Civil S-curve'!$C207, Backup!$O:$O, 'Civil S-curve'!M$162, Backup!$B:$B, 'Civil S-curve'!$C$199), "-")</f>
        <v>60</v>
      </c>
      <c r="N207" s="425">
        <f>IFERROR(SUMIFS(Backup!$P:$P, Backup!$D:$D, 'Civil S-curve'!$C207, Backup!$O:$O, 'Civil S-curve'!N$162, Backup!$B:$B, 'Civil S-curve'!$C$199), "-")</f>
        <v>228</v>
      </c>
      <c r="O207" s="425">
        <f>IFERROR(SUMIFS(Backup!$P:$P, Backup!$D:$D, 'Civil S-curve'!$C207, Backup!$O:$O, 'Civil S-curve'!O$162, Backup!$B:$B, 'Civil S-curve'!$C$199), "-")</f>
        <v>228</v>
      </c>
      <c r="P207" s="425">
        <f>IFERROR(SUMIFS(Backup!$P:$P, Backup!$D:$D, 'Civil S-curve'!$C207, Backup!$O:$O, 'Civil S-curve'!P$162, Backup!$B:$B, 'Civil S-curve'!$C$199), "-")</f>
        <v>480</v>
      </c>
      <c r="Q207" s="425">
        <f>IFERROR(SUMIFS(Backup!$P:$P, Backup!$D:$D, 'Civil S-curve'!$C207, Backup!$O:$O, 'Civil S-curve'!Q$162, Backup!$B:$B, 'Civil S-curve'!$C$199), "-")</f>
        <v>12</v>
      </c>
      <c r="R207" s="425">
        <f>IFERROR(SUMIFS(Backup!$P:$P, Backup!$D:$D, 'Civil S-curve'!$C207, Backup!$O:$O, 'Civil S-curve'!R$162, Backup!$B:$B, 'Civil S-curve'!$C$199), "-")</f>
        <v>0</v>
      </c>
      <c r="S207" s="425">
        <f>IFERROR(SUMIFS(Backup!$P:$P, Backup!$D:$D, 'Civil S-curve'!$C207, Backup!$O:$O, 'Civil S-curve'!S$162, Backup!$B:$B, 'Civil S-curve'!$C$199), "-")</f>
        <v>0</v>
      </c>
      <c r="T207" s="425">
        <f>IFERROR(SUMIFS(Backup!$P:$P, Backup!$D:$D, 'Civil S-curve'!$C207, Backup!$O:$O, 'Civil S-curve'!T$162, Backup!$B:$B, 'Civil S-curve'!$C$199), "-")</f>
        <v>0</v>
      </c>
      <c r="U207" s="425">
        <f>IFERROR(SUMIFS(Backup!$P:$P, Backup!$D:$D, 'Civil S-curve'!$C207, Backup!$O:$O, 'Civil S-curve'!U$162, Backup!$B:$B, 'Civil S-curve'!$C$199), "-")</f>
        <v>0</v>
      </c>
      <c r="V207" s="425">
        <f>IFERROR(SUMIFS(Backup!$P:$P, Backup!$D:$D, 'Civil S-curve'!$C207, Backup!$O:$O, 'Civil S-curve'!V$162, Backup!$B:$B, 'Civil S-curve'!$C$199), "-")</f>
        <v>0</v>
      </c>
      <c r="W207" s="425">
        <f>IFERROR(SUMIFS(Backup!$P:$P, Backup!$D:$D, 'Civil S-curve'!$C207, Backup!$O:$O, 'Civil S-curve'!W$162, Backup!$B:$B, 'Civil S-curve'!$C$199), "-")</f>
        <v>0</v>
      </c>
      <c r="X207" s="425">
        <f>IFERROR(SUMIFS(Backup!$P:$P, Backup!$D:$D, 'Civil S-curve'!$C207, Backup!$O:$O, 'Civil S-curve'!X$162, Backup!$B:$B, 'Civil S-curve'!$C$199), "-")</f>
        <v>0</v>
      </c>
      <c r="Y207" s="425">
        <f>IFERROR(SUMIFS(Backup!$P:$P, Backup!$D:$D, 'Civil S-curve'!$C207, Backup!$O:$O, 'Civil S-curve'!Y$162, Backup!$B:$B, 'Civil S-curve'!$C$199), "-")</f>
        <v>0</v>
      </c>
      <c r="Z207" s="425">
        <f>IFERROR(SUMIFS(Backup!$P:$P, Backup!$D:$D, 'Civil S-curve'!$C207, Backup!$O:$O, 'Civil S-curve'!Z$162, Backup!$B:$B, 'Civil S-curve'!$C$199), "-")</f>
        <v>0</v>
      </c>
      <c r="AA207" s="425">
        <f>IFERROR(SUMIFS(Backup!$P:$P, Backup!$D:$D, 'Civil S-curve'!$C207, Backup!$O:$O, 'Civil S-curve'!AA$162, Backup!$B:$B, 'Civil S-curve'!$C$199), "-")</f>
        <v>0</v>
      </c>
      <c r="AB207" s="425">
        <f>IFERROR(SUMIFS(Backup!$P:$P, Backup!$D:$D, 'Civil S-curve'!$C207, Backup!$O:$O, 'Civil S-curve'!AB$162, Backup!$B:$B, 'Civil S-curve'!$C$199), "-")</f>
        <v>0</v>
      </c>
      <c r="AC207" s="425">
        <f>IFERROR(SUMIFS(Backup!$P:$P, Backup!$D:$D, 'Civil S-curve'!$C207, Backup!$O:$O, 'Civil S-curve'!AC$162, Backup!$B:$B, 'Civil S-curve'!$C$199), "-")</f>
        <v>0</v>
      </c>
      <c r="AD207" s="425">
        <f>IFERROR(SUMIFS(Backup!$P:$P, Backup!$D:$D, 'Civil S-curve'!$C207, Backup!$O:$O, 'Civil S-curve'!AD$162, Backup!$B:$B, 'Civil S-curve'!$C$199), "-")</f>
        <v>0</v>
      </c>
      <c r="AE207" s="425">
        <f>IFERROR(SUMIFS(Backup!$P:$P, Backup!$D:$D, 'Civil S-curve'!$C207, Backup!$O:$O, 'Civil S-curve'!AE$162, Backup!$B:$B, 'Civil S-curve'!$C$199), "-")</f>
        <v>0</v>
      </c>
      <c r="AF207" s="425">
        <f>IFERROR(SUMIFS(Backup!$P:$P, Backup!$D:$D, 'Civil S-curve'!$C207, Backup!$O:$O, 'Civil S-curve'!AF$162, Backup!$B:$B, 'Civil S-curve'!$C$199), "-")</f>
        <v>0</v>
      </c>
      <c r="AG207" s="425">
        <f>IFERROR(SUMIFS(Backup!$P:$P, Backup!$D:$D, 'Civil S-curve'!$C207, Backup!$O:$O, 'Civil S-curve'!AG$162, Backup!$B:$B, 'Civil S-curve'!$C$199), "-")</f>
        <v>0</v>
      </c>
      <c r="AH207" s="425">
        <f>IFERROR(SUMIFS(Backup!$P:$P, Backup!$D:$D, 'Civil S-curve'!$C207, Backup!$O:$O, 'Civil S-curve'!AH$162, Backup!$B:$B, 'Civil S-curve'!$C$199), "-")</f>
        <v>0</v>
      </c>
      <c r="AI207" s="429">
        <f t="shared" si="64"/>
        <v>1008</v>
      </c>
      <c r="AJ207" s="256"/>
      <c r="AK207" s="418">
        <f t="shared" si="65"/>
        <v>1.0059880239520957</v>
      </c>
      <c r="AL207" s="435"/>
    </row>
    <row r="208" spans="1:40" hidden="1" outlineLevel="1">
      <c r="B208" s="413" t="s">
        <v>868</v>
      </c>
      <c r="C208" s="415" t="s">
        <v>97</v>
      </c>
      <c r="D208" s="413">
        <f t="shared" si="71"/>
        <v>0</v>
      </c>
      <c r="E208" s="413" t="s">
        <v>564</v>
      </c>
      <c r="F208" s="425">
        <f t="shared" si="74"/>
        <v>432</v>
      </c>
      <c r="G208" s="425">
        <f t="shared" si="74"/>
        <v>408</v>
      </c>
      <c r="H208" s="425">
        <f t="shared" si="74"/>
        <v>24</v>
      </c>
      <c r="I208" s="425">
        <f>IFERROR(SUMIFS(Backup!$P:$P, Backup!$D:$D, 'Civil S-curve'!$C208, Backup!$O:$O, 'Civil S-curve'!I$162, Backup!$B:$B, 'Civil S-curve'!$C$199), "-")</f>
        <v>0</v>
      </c>
      <c r="J208" s="425">
        <f>IFERROR(SUMIFS(Backup!$P:$P, Backup!$D:$D, 'Civil S-curve'!$C208, Backup!$O:$O, 'Civil S-curve'!J$162, Backup!$B:$B, 'Civil S-curve'!$C$199), "-")</f>
        <v>0</v>
      </c>
      <c r="K208" s="425">
        <f>IFERROR(SUMIFS(Backup!$P:$P, Backup!$D:$D, 'Civil S-curve'!$C208, Backup!$O:$O, 'Civil S-curve'!K$162, Backup!$B:$B, 'Civil S-curve'!$C$199), "-")</f>
        <v>0</v>
      </c>
      <c r="L208" s="425">
        <f>IFERROR(SUMIFS(Backup!$P:$P, Backup!$D:$D, 'Civil S-curve'!$C208, Backup!$O:$O, 'Civil S-curve'!L$162, Backup!$B:$B, 'Civil S-curve'!$C$199), "-")</f>
        <v>0</v>
      </c>
      <c r="M208" s="425">
        <f>IFERROR(SUMIFS(Backup!$P:$P, Backup!$D:$D, 'Civil S-curve'!$C208, Backup!$O:$O, 'Civil S-curve'!M$162, Backup!$B:$B, 'Civil S-curve'!$C$199), "-")</f>
        <v>0</v>
      </c>
      <c r="N208" s="425">
        <f>IFERROR(SUMIFS(Backup!$P:$P, Backup!$D:$D, 'Civil S-curve'!$C208, Backup!$O:$O, 'Civil S-curve'!N$162, Backup!$B:$B, 'Civil S-curve'!$C$199), "-")</f>
        <v>36</v>
      </c>
      <c r="O208" s="425">
        <f>IFERROR(SUMIFS(Backup!$P:$P, Backup!$D:$D, 'Civil S-curve'!$C208, Backup!$O:$O, 'Civil S-curve'!O$162, Backup!$B:$B, 'Civil S-curve'!$C$199), "-")</f>
        <v>48</v>
      </c>
      <c r="P208" s="425">
        <f>IFERROR(SUMIFS(Backup!$P:$P, Backup!$D:$D, 'Civil S-curve'!$C208, Backup!$O:$O, 'Civil S-curve'!P$162, Backup!$B:$B, 'Civil S-curve'!$C$199), "-")</f>
        <v>36</v>
      </c>
      <c r="Q208" s="425">
        <f>IFERROR(SUMIFS(Backup!$P:$P, Backup!$D:$D, 'Civil S-curve'!$C208, Backup!$O:$O, 'Civil S-curve'!Q$162, Backup!$B:$B, 'Civil S-curve'!$C$199), "-")</f>
        <v>144</v>
      </c>
      <c r="R208" s="425">
        <f>IFERROR(SUMIFS(Backup!$P:$P, Backup!$D:$D, 'Civil S-curve'!$C208, Backup!$O:$O, 'Civil S-curve'!R$162, Backup!$B:$B, 'Civil S-curve'!$C$199), "-")</f>
        <v>24</v>
      </c>
      <c r="S208" s="425">
        <f>IFERROR(SUMIFS(Backup!$P:$P, Backup!$D:$D, 'Civil S-curve'!$C208, Backup!$O:$O, 'Civil S-curve'!S$162, Backup!$B:$B, 'Civil S-curve'!$C$199), "-")</f>
        <v>12</v>
      </c>
      <c r="T208" s="425">
        <f>IFERROR(SUMIFS(Backup!$P:$P, Backup!$D:$D, 'Civil S-curve'!$C208, Backup!$O:$O, 'Civil S-curve'!T$162, Backup!$B:$B, 'Civil S-curve'!$C$199), "-")</f>
        <v>108</v>
      </c>
      <c r="U208" s="425">
        <f>IFERROR(SUMIFS(Backup!$P:$P, Backup!$D:$D, 'Civil S-curve'!$C208, Backup!$O:$O, 'Civil S-curve'!U$162, Backup!$B:$B, 'Civil S-curve'!$C$199), "-")</f>
        <v>0</v>
      </c>
      <c r="V208" s="425">
        <f>IFERROR(SUMIFS(Backup!$P:$P, Backup!$D:$D, 'Civil S-curve'!$C208, Backup!$O:$O, 'Civil S-curve'!V$162, Backup!$B:$B, 'Civil S-curve'!$C$199), "-")</f>
        <v>0</v>
      </c>
      <c r="W208" s="425">
        <f>IFERROR(SUMIFS(Backup!$P:$P, Backup!$D:$D, 'Civil S-curve'!$C208, Backup!$O:$O, 'Civil S-curve'!W$162, Backup!$B:$B, 'Civil S-curve'!$C$199), "-")</f>
        <v>0</v>
      </c>
      <c r="X208" s="425">
        <f>IFERROR(SUMIFS(Backup!$P:$P, Backup!$D:$D, 'Civil S-curve'!$C208, Backup!$O:$O, 'Civil S-curve'!X$162, Backup!$B:$B, 'Civil S-curve'!$C$199), "-")</f>
        <v>0</v>
      </c>
      <c r="Y208" s="425">
        <f>IFERROR(SUMIFS(Backup!$P:$P, Backup!$D:$D, 'Civil S-curve'!$C208, Backup!$O:$O, 'Civil S-curve'!Y$162, Backup!$B:$B, 'Civil S-curve'!$C$199), "-")</f>
        <v>0</v>
      </c>
      <c r="Z208" s="425">
        <f>IFERROR(SUMIFS(Backup!$P:$P, Backup!$D:$D, 'Civil S-curve'!$C208, Backup!$O:$O, 'Civil S-curve'!Z$162, Backup!$B:$B, 'Civil S-curve'!$C$199), "-")</f>
        <v>0</v>
      </c>
      <c r="AA208" s="425">
        <f>IFERROR(SUMIFS(Backup!$P:$P, Backup!$D:$D, 'Civil S-curve'!$C208, Backup!$O:$O, 'Civil S-curve'!AA$162, Backup!$B:$B, 'Civil S-curve'!$C$199), "-")</f>
        <v>0</v>
      </c>
      <c r="AB208" s="425">
        <f>IFERROR(SUMIFS(Backup!$P:$P, Backup!$D:$D, 'Civil S-curve'!$C208, Backup!$O:$O, 'Civil S-curve'!AB$162, Backup!$B:$B, 'Civil S-curve'!$C$199), "-")</f>
        <v>0</v>
      </c>
      <c r="AC208" s="425">
        <f>IFERROR(SUMIFS(Backup!$P:$P, Backup!$D:$D, 'Civil S-curve'!$C208, Backup!$O:$O, 'Civil S-curve'!AC$162, Backup!$B:$B, 'Civil S-curve'!$C$199), "-")</f>
        <v>0</v>
      </c>
      <c r="AD208" s="425">
        <f>IFERROR(SUMIFS(Backup!$P:$P, Backup!$D:$D, 'Civil S-curve'!$C208, Backup!$O:$O, 'Civil S-curve'!AD$162, Backup!$B:$B, 'Civil S-curve'!$C$199), "-")</f>
        <v>0</v>
      </c>
      <c r="AE208" s="425">
        <f>IFERROR(SUMIFS(Backup!$P:$P, Backup!$D:$D, 'Civil S-curve'!$C208, Backup!$O:$O, 'Civil S-curve'!AE$162, Backup!$B:$B, 'Civil S-curve'!$C$199), "-")</f>
        <v>0</v>
      </c>
      <c r="AF208" s="425">
        <f>IFERROR(SUMIFS(Backup!$P:$P, Backup!$D:$D, 'Civil S-curve'!$C208, Backup!$O:$O, 'Civil S-curve'!AF$162, Backup!$B:$B, 'Civil S-curve'!$C$199), "-")</f>
        <v>0</v>
      </c>
      <c r="AG208" s="425">
        <f>IFERROR(SUMIFS(Backup!$P:$P, Backup!$D:$D, 'Civil S-curve'!$C208, Backup!$O:$O, 'Civil S-curve'!AG$162, Backup!$B:$B, 'Civil S-curve'!$C$199), "-")</f>
        <v>0</v>
      </c>
      <c r="AH208" s="425">
        <f>IFERROR(SUMIFS(Backup!$P:$P, Backup!$D:$D, 'Civil S-curve'!$C208, Backup!$O:$O, 'Civil S-curve'!AH$162, Backup!$B:$B, 'Civil S-curve'!$C$199), "-")</f>
        <v>0</v>
      </c>
      <c r="AI208" s="429">
        <f t="shared" si="64"/>
        <v>408</v>
      </c>
      <c r="AJ208" s="256"/>
      <c r="AK208" s="418">
        <f t="shared" si="65"/>
        <v>0.94444444444444442</v>
      </c>
      <c r="AL208" s="435"/>
    </row>
    <row r="209" spans="1:40" hidden="1" outlineLevel="1">
      <c r="B209" s="413" t="s">
        <v>869</v>
      </c>
      <c r="C209" s="415" t="s">
        <v>98</v>
      </c>
      <c r="D209" s="413">
        <f t="shared" si="71"/>
        <v>0</v>
      </c>
      <c r="E209" s="413" t="s">
        <v>564</v>
      </c>
      <c r="F209" s="425">
        <f t="shared" si="74"/>
        <v>471</v>
      </c>
      <c r="G209" s="425">
        <f t="shared" si="74"/>
        <v>540</v>
      </c>
      <c r="H209" s="425">
        <f t="shared" si="74"/>
        <v>-69</v>
      </c>
      <c r="I209" s="425">
        <f>IFERROR(SUMIFS(Backup!$P:$P, Backup!$D:$D, 'Civil S-curve'!$C209, Backup!$O:$O, 'Civil S-curve'!I$162, Backup!$B:$B, 'Civil S-curve'!$C$199), "-")</f>
        <v>0</v>
      </c>
      <c r="J209" s="425">
        <f>IFERROR(SUMIFS(Backup!$P:$P, Backup!$D:$D, 'Civil S-curve'!$C209, Backup!$O:$O, 'Civil S-curve'!J$162, Backup!$B:$B, 'Civil S-curve'!$C$199), "-")</f>
        <v>0</v>
      </c>
      <c r="K209" s="425">
        <f>IFERROR(SUMIFS(Backup!$P:$P, Backup!$D:$D, 'Civil S-curve'!$C209, Backup!$O:$O, 'Civil S-curve'!K$162, Backup!$B:$B, 'Civil S-curve'!$C$199), "-")</f>
        <v>0</v>
      </c>
      <c r="L209" s="425">
        <f>IFERROR(SUMIFS(Backup!$P:$P, Backup!$D:$D, 'Civil S-curve'!$C209, Backup!$O:$O, 'Civil S-curve'!L$162, Backup!$B:$B, 'Civil S-curve'!$C$199), "-")</f>
        <v>0</v>
      </c>
      <c r="M209" s="425">
        <f>IFERROR(SUMIFS(Backup!$P:$P, Backup!$D:$D, 'Civil S-curve'!$C209, Backup!$O:$O, 'Civil S-curve'!M$162, Backup!$B:$B, 'Civil S-curve'!$C$199), "-")</f>
        <v>0</v>
      </c>
      <c r="N209" s="425">
        <f>IFERROR(SUMIFS(Backup!$P:$P, Backup!$D:$D, 'Civil S-curve'!$C209, Backup!$O:$O, 'Civil S-curve'!N$162, Backup!$B:$B, 'Civil S-curve'!$C$199), "-")</f>
        <v>48</v>
      </c>
      <c r="O209" s="425">
        <f>IFERROR(SUMIFS(Backup!$P:$P, Backup!$D:$D, 'Civil S-curve'!$C209, Backup!$O:$O, 'Civil S-curve'!O$162, Backup!$B:$B, 'Civil S-curve'!$C$199), "-")</f>
        <v>156</v>
      </c>
      <c r="P209" s="425">
        <f>IFERROR(SUMIFS(Backup!$P:$P, Backup!$D:$D, 'Civil S-curve'!$C209, Backup!$O:$O, 'Civil S-curve'!P$162, Backup!$B:$B, 'Civil S-curve'!$C$199), "-")</f>
        <v>216</v>
      </c>
      <c r="Q209" s="425">
        <f>IFERROR(SUMIFS(Backup!$P:$P, Backup!$D:$D, 'Civil S-curve'!$C209, Backup!$O:$O, 'Civil S-curve'!Q$162, Backup!$B:$B, 'Civil S-curve'!$C$199), "-")</f>
        <v>120</v>
      </c>
      <c r="R209" s="425">
        <f>IFERROR(SUMIFS(Backup!$P:$P, Backup!$D:$D, 'Civil S-curve'!$C209, Backup!$O:$O, 'Civil S-curve'!R$162, Backup!$B:$B, 'Civil S-curve'!$C$199), "-")</f>
        <v>0</v>
      </c>
      <c r="S209" s="425">
        <f>IFERROR(SUMIFS(Backup!$P:$P, Backup!$D:$D, 'Civil S-curve'!$C209, Backup!$O:$O, 'Civil S-curve'!S$162, Backup!$B:$B, 'Civil S-curve'!$C$199), "-")</f>
        <v>0</v>
      </c>
      <c r="T209" s="425">
        <f>IFERROR(SUMIFS(Backup!$P:$P, Backup!$D:$D, 'Civil S-curve'!$C209, Backup!$O:$O, 'Civil S-curve'!T$162, Backup!$B:$B, 'Civil S-curve'!$C$199), "-")</f>
        <v>0</v>
      </c>
      <c r="U209" s="425">
        <f>IFERROR(SUMIFS(Backup!$P:$P, Backup!$D:$D, 'Civil S-curve'!$C209, Backup!$O:$O, 'Civil S-curve'!U$162, Backup!$B:$B, 'Civil S-curve'!$C$199), "-")</f>
        <v>0</v>
      </c>
      <c r="V209" s="425">
        <f>IFERROR(SUMIFS(Backup!$P:$P, Backup!$D:$D, 'Civil S-curve'!$C209, Backup!$O:$O, 'Civil S-curve'!V$162, Backup!$B:$B, 'Civil S-curve'!$C$199), "-")</f>
        <v>0</v>
      </c>
      <c r="W209" s="425">
        <f>IFERROR(SUMIFS(Backup!$P:$P, Backup!$D:$D, 'Civil S-curve'!$C209, Backup!$O:$O, 'Civil S-curve'!W$162, Backup!$B:$B, 'Civil S-curve'!$C$199), "-")</f>
        <v>0</v>
      </c>
      <c r="X209" s="425">
        <f>IFERROR(SUMIFS(Backup!$P:$P, Backup!$D:$D, 'Civil S-curve'!$C209, Backup!$O:$O, 'Civil S-curve'!X$162, Backup!$B:$B, 'Civil S-curve'!$C$199), "-")</f>
        <v>0</v>
      </c>
      <c r="Y209" s="425">
        <f>IFERROR(SUMIFS(Backup!$P:$P, Backup!$D:$D, 'Civil S-curve'!$C209, Backup!$O:$O, 'Civil S-curve'!Y$162, Backup!$B:$B, 'Civil S-curve'!$C$199), "-")</f>
        <v>0</v>
      </c>
      <c r="Z209" s="425">
        <f>IFERROR(SUMIFS(Backup!$P:$P, Backup!$D:$D, 'Civil S-curve'!$C209, Backup!$O:$O, 'Civil S-curve'!Z$162, Backup!$B:$B, 'Civil S-curve'!$C$199), "-")</f>
        <v>0</v>
      </c>
      <c r="AA209" s="425">
        <f>IFERROR(SUMIFS(Backup!$P:$P, Backup!$D:$D, 'Civil S-curve'!$C209, Backup!$O:$O, 'Civil S-curve'!AA$162, Backup!$B:$B, 'Civil S-curve'!$C$199), "-")</f>
        <v>0</v>
      </c>
      <c r="AB209" s="425">
        <f>IFERROR(SUMIFS(Backup!$P:$P, Backup!$D:$D, 'Civil S-curve'!$C209, Backup!$O:$O, 'Civil S-curve'!AB$162, Backup!$B:$B, 'Civil S-curve'!$C$199), "-")</f>
        <v>0</v>
      </c>
      <c r="AC209" s="425">
        <f>IFERROR(SUMIFS(Backup!$P:$P, Backup!$D:$D, 'Civil S-curve'!$C209, Backup!$O:$O, 'Civil S-curve'!AC$162, Backup!$B:$B, 'Civil S-curve'!$C$199), "-")</f>
        <v>0</v>
      </c>
      <c r="AD209" s="425">
        <f>IFERROR(SUMIFS(Backup!$P:$P, Backup!$D:$D, 'Civil S-curve'!$C209, Backup!$O:$O, 'Civil S-curve'!AD$162, Backup!$B:$B, 'Civil S-curve'!$C$199), "-")</f>
        <v>0</v>
      </c>
      <c r="AE209" s="425">
        <f>IFERROR(SUMIFS(Backup!$P:$P, Backup!$D:$D, 'Civil S-curve'!$C209, Backup!$O:$O, 'Civil S-curve'!AE$162, Backup!$B:$B, 'Civil S-curve'!$C$199), "-")</f>
        <v>0</v>
      </c>
      <c r="AF209" s="425">
        <f>IFERROR(SUMIFS(Backup!$P:$P, Backup!$D:$D, 'Civil S-curve'!$C209, Backup!$O:$O, 'Civil S-curve'!AF$162, Backup!$B:$B, 'Civil S-curve'!$C$199), "-")</f>
        <v>0</v>
      </c>
      <c r="AG209" s="425">
        <f>IFERROR(SUMIFS(Backup!$P:$P, Backup!$D:$D, 'Civil S-curve'!$C209, Backup!$O:$O, 'Civil S-curve'!AG$162, Backup!$B:$B, 'Civil S-curve'!$C$199), "-")</f>
        <v>0</v>
      </c>
      <c r="AH209" s="425">
        <f>IFERROR(SUMIFS(Backup!$P:$P, Backup!$D:$D, 'Civil S-curve'!$C209, Backup!$O:$O, 'Civil S-curve'!AH$162, Backup!$B:$B, 'Civil S-curve'!$C$199), "-")</f>
        <v>0</v>
      </c>
      <c r="AI209" s="429">
        <f t="shared" si="64"/>
        <v>540</v>
      </c>
      <c r="AJ209" s="256"/>
      <c r="AK209" s="418">
        <f t="shared" si="65"/>
        <v>1.1464968152866242</v>
      </c>
      <c r="AL209" s="435"/>
    </row>
    <row r="210" spans="1:40" hidden="1" outlineLevel="1">
      <c r="B210" s="413" t="s">
        <v>1023</v>
      </c>
      <c r="C210" s="415" t="s">
        <v>99</v>
      </c>
      <c r="D210" s="413">
        <f t="shared" si="71"/>
        <v>0</v>
      </c>
      <c r="E210" s="413" t="s">
        <v>564</v>
      </c>
      <c r="F210" s="425">
        <f t="shared" si="74"/>
        <v>52</v>
      </c>
      <c r="G210" s="425">
        <f t="shared" si="74"/>
        <v>50</v>
      </c>
      <c r="H210" s="425">
        <f t="shared" si="74"/>
        <v>0</v>
      </c>
      <c r="I210" s="425">
        <f>IFERROR(SUMIFS(Backup!$P:$P, Backup!$D:$D, 'Civil S-curve'!$C210, Backup!$O:$O, 'Civil S-curve'!I$162, Backup!$B:$B, 'Civil S-curve'!$C$199), "-")</f>
        <v>0</v>
      </c>
      <c r="J210" s="425">
        <f>IFERROR(SUMIFS(Backup!$P:$P, Backup!$D:$D, 'Civil S-curve'!$C210, Backup!$O:$O, 'Civil S-curve'!J$162, Backup!$B:$B, 'Civil S-curve'!$C$199), "-")</f>
        <v>0</v>
      </c>
      <c r="K210" s="425">
        <f>IFERROR(SUMIFS(Backup!$P:$P, Backup!$D:$D, 'Civil S-curve'!$C210, Backup!$O:$O, 'Civil S-curve'!K$162, Backup!$B:$B, 'Civil S-curve'!$C$199), "-")</f>
        <v>0</v>
      </c>
      <c r="L210" s="425">
        <f>IFERROR(SUMIFS(Backup!$P:$P, Backup!$D:$D, 'Civil S-curve'!$C210, Backup!$O:$O, 'Civil S-curve'!L$162, Backup!$B:$B, 'Civil S-curve'!$C$199), "-")</f>
        <v>0</v>
      </c>
      <c r="M210" s="425">
        <f>IFERROR(SUMIFS(Backup!$P:$P, Backup!$D:$D, 'Civil S-curve'!$C210, Backup!$O:$O, 'Civil S-curve'!M$162, Backup!$B:$B, 'Civil S-curve'!$C$199), "-")</f>
        <v>0</v>
      </c>
      <c r="N210" s="425">
        <f>IFERROR(SUMIFS(Backup!$P:$P, Backup!$D:$D, 'Civil S-curve'!$C210, Backup!$O:$O, 'Civil S-curve'!N$162, Backup!$B:$B, 'Civil S-curve'!$C$199), "-")</f>
        <v>0</v>
      </c>
      <c r="O210" s="425">
        <f>IFERROR(SUMIFS(Backup!$P:$P, Backup!$D:$D, 'Civil S-curve'!$C210, Backup!$O:$O, 'Civil S-curve'!O$162, Backup!$B:$B, 'Civil S-curve'!$C$199), "-")</f>
        <v>0</v>
      </c>
      <c r="P210" s="425">
        <f>IFERROR(SUMIFS(Backup!$P:$P, Backup!$D:$D, 'Civil S-curve'!$C210, Backup!$O:$O, 'Civil S-curve'!P$162, Backup!$B:$B, 'Civil S-curve'!$C$199), "-")</f>
        <v>0</v>
      </c>
      <c r="Q210" s="425">
        <f>IFERROR(SUMIFS(Backup!$P:$P, Backup!$D:$D, 'Civil S-curve'!$C210, Backup!$O:$O, 'Civil S-curve'!Q$162, Backup!$B:$B, 'Civil S-curve'!$C$199), "-")</f>
        <v>0</v>
      </c>
      <c r="R210" s="425">
        <f>IFERROR(SUMIFS(Backup!$P:$P, Backup!$D:$D, 'Civil S-curve'!$C210, Backup!$O:$O, 'Civil S-curve'!R$162, Backup!$B:$B, 'Civil S-curve'!$C$199), "-")</f>
        <v>5.5</v>
      </c>
      <c r="S210" s="425">
        <f>IFERROR(SUMIFS(Backup!$P:$P, Backup!$D:$D, 'Civil S-curve'!$C210, Backup!$O:$O, 'Civil S-curve'!S$162, Backup!$B:$B, 'Civil S-curve'!$C$199), "-")</f>
        <v>17.5</v>
      </c>
      <c r="T210" s="425">
        <f>IFERROR(SUMIFS(Backup!$P:$P, Backup!$D:$D, 'Civil S-curve'!$C210, Backup!$O:$O, 'Civil S-curve'!T$162, Backup!$B:$B, 'Civil S-curve'!$C$199), "-")</f>
        <v>22</v>
      </c>
      <c r="U210" s="425">
        <f>IFERROR(SUMIFS(Backup!$P:$P, Backup!$D:$D, 'Civil S-curve'!$C210, Backup!$O:$O, 'Civil S-curve'!U$162, Backup!$B:$B, 'Civil S-curve'!$C$199), "-")</f>
        <v>0</v>
      </c>
      <c r="V210" s="425">
        <f>IFERROR(SUMIFS(Backup!$P:$P, Backup!$D:$D, 'Civil S-curve'!$C210, Backup!$O:$O, 'Civil S-curve'!V$162, Backup!$B:$B, 'Civil S-curve'!$C$199), "-")</f>
        <v>0</v>
      </c>
      <c r="W210" s="425">
        <f>IFERROR(SUMIFS(Backup!$P:$P, Backup!$D:$D, 'Civil S-curve'!$C210, Backup!$O:$O, 'Civil S-curve'!W$162, Backup!$B:$B, 'Civil S-curve'!$C$199), "-")</f>
        <v>0</v>
      </c>
      <c r="X210" s="425">
        <f>IFERROR(SUMIFS(Backup!$P:$P, Backup!$D:$D, 'Civil S-curve'!$C210, Backup!$O:$O, 'Civil S-curve'!X$162, Backup!$B:$B, 'Civil S-curve'!$C$199), "-")</f>
        <v>2.5</v>
      </c>
      <c r="Y210" s="425">
        <f>IFERROR(SUMIFS(Backup!$P:$P, Backup!$D:$D, 'Civil S-curve'!$C210, Backup!$O:$O, 'Civil S-curve'!Y$162, Backup!$B:$B, 'Civil S-curve'!$C$199), "-")</f>
        <v>0</v>
      </c>
      <c r="Z210" s="425">
        <f>IFERROR(SUMIFS(Backup!$P:$P, Backup!$D:$D, 'Civil S-curve'!$C210, Backup!$O:$O, 'Civil S-curve'!Z$162, Backup!$B:$B, 'Civil S-curve'!$C$199), "-")</f>
        <v>2.5</v>
      </c>
      <c r="AA210" s="425">
        <f>IFERROR(SUMIFS(Backup!$P:$P, Backup!$D:$D, 'Civil S-curve'!$C210, Backup!$O:$O, 'Civil S-curve'!AA$162, Backup!$B:$B, 'Civil S-curve'!$C$199), "-")</f>
        <v>0</v>
      </c>
      <c r="AB210" s="425">
        <f>IFERROR(SUMIFS(Backup!$P:$P, Backup!$D:$D, 'Civil S-curve'!$C210, Backup!$O:$O, 'Civil S-curve'!AB$162, Backup!$B:$B, 'Civil S-curve'!$C$199), "-")</f>
        <v>0</v>
      </c>
      <c r="AC210" s="425">
        <f>IFERROR(SUMIFS(Backup!$P:$P, Backup!$D:$D, 'Civil S-curve'!$C210, Backup!$O:$O, 'Civil S-curve'!AC$162, Backup!$B:$B, 'Civil S-curve'!$C$199), "-")</f>
        <v>0</v>
      </c>
      <c r="AD210" s="425">
        <f>IFERROR(SUMIFS(Backup!$P:$P, Backup!$D:$D, 'Civil S-curve'!$C210, Backup!$O:$O, 'Civil S-curve'!AD$162, Backup!$B:$B, 'Civil S-curve'!$C$199), "-")</f>
        <v>0</v>
      </c>
      <c r="AE210" s="425">
        <f>IFERROR(SUMIFS(Backup!$P:$P, Backup!$D:$D, 'Civil S-curve'!$C210, Backup!$O:$O, 'Civil S-curve'!AE$162, Backup!$B:$B, 'Civil S-curve'!$C$199), "-")</f>
        <v>0</v>
      </c>
      <c r="AF210" s="425">
        <f>IFERROR(SUMIFS(Backup!$P:$P, Backup!$D:$D, 'Civil S-curve'!$C210, Backup!$O:$O, 'Civil S-curve'!AF$162, Backup!$B:$B, 'Civil S-curve'!$C$199), "-")</f>
        <v>0</v>
      </c>
      <c r="AG210" s="425">
        <f>IFERROR(SUMIFS(Backup!$P:$P, Backup!$D:$D, 'Civil S-curve'!$C210, Backup!$O:$O, 'Civil S-curve'!AG$162, Backup!$B:$B, 'Civil S-curve'!$C$199), "-")</f>
        <v>0</v>
      </c>
      <c r="AH210" s="425">
        <f>IFERROR(SUMIFS(Backup!$P:$P, Backup!$D:$D, 'Civil S-curve'!$C210, Backup!$O:$O, 'Civil S-curve'!AH$162, Backup!$B:$B, 'Civil S-curve'!$C$199), "-")</f>
        <v>0</v>
      </c>
      <c r="AI210" s="429">
        <f t="shared" si="64"/>
        <v>50</v>
      </c>
      <c r="AJ210" s="256"/>
      <c r="AK210" s="418">
        <f t="shared" si="65"/>
        <v>0.96153846153846156</v>
      </c>
      <c r="AL210" s="435"/>
    </row>
    <row r="211" spans="1:40" s="256" customFormat="1" collapsed="1">
      <c r="A211" s="418">
        <f>D211/$D$156</f>
        <v>6.5934065934065936E-2</v>
      </c>
      <c r="B211" s="411">
        <v>5</v>
      </c>
      <c r="C211" s="412" t="s">
        <v>40</v>
      </c>
      <c r="D211" s="411">
        <f t="shared" si="71"/>
        <v>36</v>
      </c>
      <c r="E211" s="411"/>
      <c r="F211" s="424">
        <f t="shared" si="74"/>
        <v>4421</v>
      </c>
      <c r="G211" s="424">
        <f t="shared" si="74"/>
        <v>1865</v>
      </c>
      <c r="H211" s="424">
        <f t="shared" si="74"/>
        <v>2556</v>
      </c>
      <c r="I211" s="424">
        <f>SUBTOTAL(9,I212:I222)</f>
        <v>0</v>
      </c>
      <c r="J211" s="424">
        <f t="shared" ref="J211:AI211" si="75">SUBTOTAL(9,J212:J222)</f>
        <v>0</v>
      </c>
      <c r="K211" s="424">
        <f t="shared" si="75"/>
        <v>0</v>
      </c>
      <c r="L211" s="424">
        <f t="shared" si="75"/>
        <v>0</v>
      </c>
      <c r="M211" s="424">
        <f t="shared" si="75"/>
        <v>0</v>
      </c>
      <c r="N211" s="424">
        <f t="shared" si="75"/>
        <v>0</v>
      </c>
      <c r="O211" s="424">
        <f t="shared" si="75"/>
        <v>0</v>
      </c>
      <c r="P211" s="424">
        <f t="shared" si="75"/>
        <v>0</v>
      </c>
      <c r="Q211" s="424">
        <f t="shared" si="75"/>
        <v>0</v>
      </c>
      <c r="R211" s="424">
        <f t="shared" si="75"/>
        <v>345</v>
      </c>
      <c r="S211" s="424">
        <f t="shared" si="75"/>
        <v>299</v>
      </c>
      <c r="T211" s="424">
        <f t="shared" si="75"/>
        <v>90</v>
      </c>
      <c r="U211" s="424">
        <f t="shared" si="75"/>
        <v>58</v>
      </c>
      <c r="V211" s="424">
        <f t="shared" si="75"/>
        <v>47</v>
      </c>
      <c r="W211" s="424">
        <f t="shared" si="75"/>
        <v>22</v>
      </c>
      <c r="X211" s="424">
        <f t="shared" si="75"/>
        <v>16</v>
      </c>
      <c r="Y211" s="424">
        <f t="shared" si="75"/>
        <v>0</v>
      </c>
      <c r="Z211" s="424">
        <f t="shared" si="75"/>
        <v>0</v>
      </c>
      <c r="AA211" s="424">
        <f t="shared" si="75"/>
        <v>36</v>
      </c>
      <c r="AB211" s="424">
        <f t="shared" si="75"/>
        <v>346</v>
      </c>
      <c r="AC211" s="424">
        <f t="shared" si="75"/>
        <v>144</v>
      </c>
      <c r="AD211" s="424">
        <f t="shared" si="75"/>
        <v>462</v>
      </c>
      <c r="AE211" s="424">
        <f t="shared" ref="AE211:AH211" si="76">SUBTOTAL(9,AE212:AE222)</f>
        <v>0</v>
      </c>
      <c r="AF211" s="424">
        <f t="shared" si="76"/>
        <v>0</v>
      </c>
      <c r="AG211" s="424">
        <f t="shared" si="76"/>
        <v>0</v>
      </c>
      <c r="AH211" s="424">
        <f t="shared" si="76"/>
        <v>0</v>
      </c>
      <c r="AI211" s="424">
        <f t="shared" si="75"/>
        <v>1865</v>
      </c>
      <c r="AJ211" s="435">
        <f>G211-AI211</f>
        <v>0</v>
      </c>
      <c r="AK211" s="418">
        <f t="shared" si="65"/>
        <v>0.42185026012214433</v>
      </c>
      <c r="AL211" s="435"/>
      <c r="AM211" s="429">
        <f>SUM(I211:Y211)</f>
        <v>877</v>
      </c>
      <c r="AN211" s="429"/>
    </row>
    <row r="212" spans="1:40" hidden="1" outlineLevel="1">
      <c r="B212" s="413" t="s">
        <v>860</v>
      </c>
      <c r="C212" s="414" t="s">
        <v>200</v>
      </c>
      <c r="D212" s="413">
        <f t="shared" si="71"/>
        <v>0</v>
      </c>
      <c r="E212" s="413" t="s">
        <v>564</v>
      </c>
      <c r="F212" s="425">
        <f t="shared" si="74"/>
        <v>113</v>
      </c>
      <c r="G212" s="425">
        <f t="shared" si="74"/>
        <v>91</v>
      </c>
      <c r="H212" s="425">
        <f t="shared" si="74"/>
        <v>22</v>
      </c>
      <c r="I212" s="425">
        <f>IFERROR(SUMIFS(Backup!$P:$P, Backup!$D:$D, 'Civil S-curve'!$C212, Backup!$O:$O, 'Civil S-curve'!I$162, Backup!$B:$B, 'Civil S-curve'!$C$211), "-")</f>
        <v>0</v>
      </c>
      <c r="J212" s="425">
        <f>IFERROR(SUMIFS(Backup!$P:$P, Backup!$D:$D, 'Civil S-curve'!$C212, Backup!$O:$O, 'Civil S-curve'!J$162, Backup!$B:$B, 'Civil S-curve'!$C$211), "-")</f>
        <v>0</v>
      </c>
      <c r="K212" s="425">
        <f>IFERROR(SUMIFS(Backup!$P:$P, Backup!$D:$D, 'Civil S-curve'!$C212, Backup!$O:$O, 'Civil S-curve'!K$162, Backup!$B:$B, 'Civil S-curve'!$C$211), "-")</f>
        <v>0</v>
      </c>
      <c r="L212" s="425">
        <f>IFERROR(SUMIFS(Backup!$P:$P, Backup!$D:$D, 'Civil S-curve'!$C212, Backup!$O:$O, 'Civil S-curve'!L$162, Backup!$B:$B, 'Civil S-curve'!$C$211), "-")</f>
        <v>0</v>
      </c>
      <c r="M212" s="425">
        <f>IFERROR(SUMIFS(Backup!$P:$P, Backup!$D:$D, 'Civil S-curve'!$C212, Backup!$O:$O, 'Civil S-curve'!M$162, Backup!$B:$B, 'Civil S-curve'!$C$211), "-")</f>
        <v>0</v>
      </c>
      <c r="N212" s="425">
        <f>IFERROR(SUMIFS(Backup!$P:$P, Backup!$D:$D, 'Civil S-curve'!$C212, Backup!$O:$O, 'Civil S-curve'!N$162, Backup!$B:$B, 'Civil S-curve'!$C$211), "-")</f>
        <v>0</v>
      </c>
      <c r="O212" s="425">
        <f>IFERROR(SUMIFS(Backup!$P:$P, Backup!$D:$D, 'Civil S-curve'!$C212, Backup!$O:$O, 'Civil S-curve'!O$162, Backup!$B:$B, 'Civil S-curve'!$C$211), "-")</f>
        <v>0</v>
      </c>
      <c r="P212" s="425">
        <f>IFERROR(SUMIFS(Backup!$P:$P, Backup!$D:$D, 'Civil S-curve'!$C212, Backup!$O:$O, 'Civil S-curve'!P$162, Backup!$B:$B, 'Civil S-curve'!$C$211), "-")</f>
        <v>0</v>
      </c>
      <c r="Q212" s="425">
        <f>IFERROR(SUMIFS(Backup!$P:$P, Backup!$D:$D, 'Civil S-curve'!$C212, Backup!$O:$O, 'Civil S-curve'!Q$162, Backup!$B:$B, 'Civil S-curve'!$C$211), "-")</f>
        <v>0</v>
      </c>
      <c r="R212" s="425">
        <f>IFERROR(SUMIFS(Backup!$P:$P, Backup!$D:$D, 'Civil S-curve'!$C212, Backup!$O:$O, 'Civil S-curve'!R$162, Backup!$B:$B, 'Civil S-curve'!$C$211), "-")</f>
        <v>39</v>
      </c>
      <c r="S212" s="425">
        <f>IFERROR(SUMIFS(Backup!$P:$P, Backup!$D:$D, 'Civil S-curve'!$C212, Backup!$O:$O, 'Civil S-curve'!S$162, Backup!$B:$B, 'Civil S-curve'!$C$211), "-")</f>
        <v>8</v>
      </c>
      <c r="T212" s="425">
        <f>IFERROR(SUMIFS(Backup!$P:$P, Backup!$D:$D, 'Civil S-curve'!$C212, Backup!$O:$O, 'Civil S-curve'!T$162, Backup!$B:$B, 'Civil S-curve'!$C$211), "-")</f>
        <v>0</v>
      </c>
      <c r="U212" s="425">
        <f>IFERROR(SUMIFS(Backup!$P:$P, Backup!$D:$D, 'Civil S-curve'!$C212, Backup!$O:$O, 'Civil S-curve'!U$162, Backup!$B:$B, 'Civil S-curve'!$C$211), "-")</f>
        <v>0</v>
      </c>
      <c r="V212" s="425">
        <f>IFERROR(SUMIFS(Backup!$P:$P, Backup!$D:$D, 'Civil S-curve'!$C212, Backup!$O:$O, 'Civil S-curve'!V$162, Backup!$B:$B, 'Civil S-curve'!$C$211), "-")</f>
        <v>0</v>
      </c>
      <c r="W212" s="425">
        <f>IFERROR(SUMIFS(Backup!$P:$P, Backup!$D:$D, 'Civil S-curve'!$C212, Backup!$O:$O, 'Civil S-curve'!W$162, Backup!$B:$B, 'Civil S-curve'!$C$211), "-")</f>
        <v>0</v>
      </c>
      <c r="X212" s="425">
        <f>IFERROR(SUMIFS(Backup!$P:$P, Backup!$D:$D, 'Civil S-curve'!$C212, Backup!$O:$O, 'Civil S-curve'!X$162, Backup!$B:$B, 'Civil S-curve'!$C$211), "-")</f>
        <v>0</v>
      </c>
      <c r="Y212" s="425">
        <f>IFERROR(SUMIFS(Backup!$P:$P, Backup!$D:$D, 'Civil S-curve'!$C212, Backup!$O:$O, 'Civil S-curve'!Y$162, Backup!$B:$B, 'Civil S-curve'!$C$211), "-")</f>
        <v>0</v>
      </c>
      <c r="Z212" s="425">
        <f>IFERROR(SUMIFS(Backup!$P:$P, Backup!$D:$D, 'Civil S-curve'!$C212, Backup!$O:$O, 'Civil S-curve'!Z$162, Backup!$B:$B, 'Civil S-curve'!$C$211), "-")</f>
        <v>0</v>
      </c>
      <c r="AA212" s="425">
        <f>IFERROR(SUMIFS(Backup!$P:$P, Backup!$D:$D, 'Civil S-curve'!$C212, Backup!$O:$O, 'Civil S-curve'!AA$162, Backup!$B:$B, 'Civil S-curve'!$C$211), "-")</f>
        <v>0</v>
      </c>
      <c r="AB212" s="425">
        <f>IFERROR(SUMIFS(Backup!$P:$P, Backup!$D:$D, 'Civil S-curve'!$C212, Backup!$O:$O, 'Civil S-curve'!AB$162, Backup!$B:$B, 'Civil S-curve'!$C$211), "-")</f>
        <v>0</v>
      </c>
      <c r="AC212" s="425">
        <f>IFERROR(SUMIFS(Backup!$P:$P, Backup!$D:$D, 'Civil S-curve'!$C212, Backup!$O:$O, 'Civil S-curve'!AC$162, Backup!$B:$B, 'Civil S-curve'!$C$211), "-")</f>
        <v>0</v>
      </c>
      <c r="AD212" s="425">
        <f>IFERROR(SUMIFS(Backup!$P:$P, Backup!$D:$D, 'Civil S-curve'!$C212, Backup!$O:$O, 'Civil S-curve'!AD$162, Backup!$B:$B, 'Civil S-curve'!$C$211), "-")</f>
        <v>44</v>
      </c>
      <c r="AE212" s="425">
        <f>IFERROR(SUMIFS(Backup!$P:$P, Backup!$D:$D, 'Civil S-curve'!$C212, Backup!$O:$O, 'Civil S-curve'!AE$162, Backup!$B:$B, 'Civil S-curve'!$C$211), "-")</f>
        <v>0</v>
      </c>
      <c r="AF212" s="425">
        <f>IFERROR(SUMIFS(Backup!$P:$P, Backup!$D:$D, 'Civil S-curve'!$C212, Backup!$O:$O, 'Civil S-curve'!AF$162, Backup!$B:$B, 'Civil S-curve'!$C$211), "-")</f>
        <v>0</v>
      </c>
      <c r="AG212" s="425">
        <f>IFERROR(SUMIFS(Backup!$P:$P, Backup!$D:$D, 'Civil S-curve'!$C212, Backup!$O:$O, 'Civil S-curve'!AG$162, Backup!$B:$B, 'Civil S-curve'!$C$211), "-")</f>
        <v>0</v>
      </c>
      <c r="AH212" s="425">
        <f>IFERROR(SUMIFS(Backup!$P:$P, Backup!$D:$D, 'Civil S-curve'!$C212, Backup!$O:$O, 'Civil S-curve'!AH$162, Backup!$B:$B, 'Civil S-curve'!$C$211), "-")</f>
        <v>0</v>
      </c>
      <c r="AI212" s="429">
        <f t="shared" si="64"/>
        <v>91</v>
      </c>
      <c r="AJ212" s="256"/>
      <c r="AK212" s="418">
        <f t="shared" si="65"/>
        <v>0.80530973451327437</v>
      </c>
      <c r="AL212" s="435"/>
    </row>
    <row r="213" spans="1:40" hidden="1" outlineLevel="1">
      <c r="B213" s="413" t="s">
        <v>861</v>
      </c>
      <c r="C213" s="414" t="s">
        <v>228</v>
      </c>
      <c r="D213" s="413">
        <f t="shared" si="71"/>
        <v>0</v>
      </c>
      <c r="E213" s="413" t="s">
        <v>564</v>
      </c>
      <c r="F213" s="425">
        <f t="shared" si="74"/>
        <v>732</v>
      </c>
      <c r="G213" s="425">
        <f t="shared" si="74"/>
        <v>540</v>
      </c>
      <c r="H213" s="425">
        <f t="shared" si="74"/>
        <v>192</v>
      </c>
      <c r="I213" s="425">
        <f>IFERROR(SUMIFS(Backup!$P:$P, Backup!$D:$D, 'Civil S-curve'!$C213, Backup!$O:$O, 'Civil S-curve'!I$162, Backup!$B:$B, 'Civil S-curve'!$C$211), "-")</f>
        <v>0</v>
      </c>
      <c r="J213" s="425">
        <f>IFERROR(SUMIFS(Backup!$P:$P, Backup!$D:$D, 'Civil S-curve'!$C213, Backup!$O:$O, 'Civil S-curve'!J$162, Backup!$B:$B, 'Civil S-curve'!$C$211), "-")</f>
        <v>0</v>
      </c>
      <c r="K213" s="425">
        <f>IFERROR(SUMIFS(Backup!$P:$P, Backup!$D:$D, 'Civil S-curve'!$C213, Backup!$O:$O, 'Civil S-curve'!K$162, Backup!$B:$B, 'Civil S-curve'!$C$211), "-")</f>
        <v>0</v>
      </c>
      <c r="L213" s="425">
        <f>IFERROR(SUMIFS(Backup!$P:$P, Backup!$D:$D, 'Civil S-curve'!$C213, Backup!$O:$O, 'Civil S-curve'!L$162, Backup!$B:$B, 'Civil S-curve'!$C$211), "-")</f>
        <v>0</v>
      </c>
      <c r="M213" s="425">
        <f>IFERROR(SUMIFS(Backup!$P:$P, Backup!$D:$D, 'Civil S-curve'!$C213, Backup!$O:$O, 'Civil S-curve'!M$162, Backup!$B:$B, 'Civil S-curve'!$C$211), "-")</f>
        <v>0</v>
      </c>
      <c r="N213" s="425">
        <f>IFERROR(SUMIFS(Backup!$P:$P, Backup!$D:$D, 'Civil S-curve'!$C213, Backup!$O:$O, 'Civil S-curve'!N$162, Backup!$B:$B, 'Civil S-curve'!$C$211), "-")</f>
        <v>0</v>
      </c>
      <c r="O213" s="425">
        <f>IFERROR(SUMIFS(Backup!$P:$P, Backup!$D:$D, 'Civil S-curve'!$C213, Backup!$O:$O, 'Civil S-curve'!O$162, Backup!$B:$B, 'Civil S-curve'!$C$211), "-")</f>
        <v>0</v>
      </c>
      <c r="P213" s="425">
        <f>IFERROR(SUMIFS(Backup!$P:$P, Backup!$D:$D, 'Civil S-curve'!$C213, Backup!$O:$O, 'Civil S-curve'!P$162, Backup!$B:$B, 'Civil S-curve'!$C$211), "-")</f>
        <v>0</v>
      </c>
      <c r="Q213" s="425">
        <f>IFERROR(SUMIFS(Backup!$P:$P, Backup!$D:$D, 'Civil S-curve'!$C213, Backup!$O:$O, 'Civil S-curve'!Q$162, Backup!$B:$B, 'Civil S-curve'!$C$211), "-")</f>
        <v>0</v>
      </c>
      <c r="R213" s="425">
        <f>IFERROR(SUMIFS(Backup!$P:$P, Backup!$D:$D, 'Civil S-curve'!$C213, Backup!$O:$O, 'Civil S-curve'!R$162, Backup!$B:$B, 'Civil S-curve'!$C$211), "-")</f>
        <v>180</v>
      </c>
      <c r="S213" s="425">
        <f>IFERROR(SUMIFS(Backup!$P:$P, Backup!$D:$D, 'Civil S-curve'!$C213, Backup!$O:$O, 'Civil S-curve'!S$162, Backup!$B:$B, 'Civil S-curve'!$C$211), "-")</f>
        <v>140</v>
      </c>
      <c r="T213" s="425">
        <f>IFERROR(SUMIFS(Backup!$P:$P, Backup!$D:$D, 'Civil S-curve'!$C213, Backup!$O:$O, 'Civil S-curve'!T$162, Backup!$B:$B, 'Civil S-curve'!$C$211), "-")</f>
        <v>60</v>
      </c>
      <c r="U213" s="425">
        <f>IFERROR(SUMIFS(Backup!$P:$P, Backup!$D:$D, 'Civil S-curve'!$C213, Backup!$O:$O, 'Civil S-curve'!U$162, Backup!$B:$B, 'Civil S-curve'!$C$211), "-")</f>
        <v>0</v>
      </c>
      <c r="V213" s="425">
        <f>IFERROR(SUMIFS(Backup!$P:$P, Backup!$D:$D, 'Civil S-curve'!$C213, Backup!$O:$O, 'Civil S-curve'!V$162, Backup!$B:$B, 'Civil S-curve'!$C$211), "-")</f>
        <v>0</v>
      </c>
      <c r="W213" s="425">
        <f>IFERROR(SUMIFS(Backup!$P:$P, Backup!$D:$D, 'Civil S-curve'!$C213, Backup!$O:$O, 'Civil S-curve'!W$162, Backup!$B:$B, 'Civil S-curve'!$C$211), "-")</f>
        <v>0</v>
      </c>
      <c r="X213" s="425">
        <f>IFERROR(SUMIFS(Backup!$P:$P, Backup!$D:$D, 'Civil S-curve'!$C213, Backup!$O:$O, 'Civil S-curve'!X$162, Backup!$B:$B, 'Civil S-curve'!$C$211), "-")</f>
        <v>0</v>
      </c>
      <c r="Y213" s="425">
        <f>IFERROR(SUMIFS(Backup!$P:$P, Backup!$D:$D, 'Civil S-curve'!$C213, Backup!$O:$O, 'Civil S-curve'!Y$162, Backup!$B:$B, 'Civil S-curve'!$C$211), "-")</f>
        <v>0</v>
      </c>
      <c r="Z213" s="425">
        <f>IFERROR(SUMIFS(Backup!$P:$P, Backup!$D:$D, 'Civil S-curve'!$C213, Backup!$O:$O, 'Civil S-curve'!Z$162, Backup!$B:$B, 'Civil S-curve'!$C$211), "-")</f>
        <v>0</v>
      </c>
      <c r="AA213" s="425">
        <f>IFERROR(SUMIFS(Backup!$P:$P, Backup!$D:$D, 'Civil S-curve'!$C213, Backup!$O:$O, 'Civil S-curve'!AA$162, Backup!$B:$B, 'Civil S-curve'!$C$211), "-")</f>
        <v>0</v>
      </c>
      <c r="AB213" s="425">
        <f>IFERROR(SUMIFS(Backup!$P:$P, Backup!$D:$D, 'Civil S-curve'!$C213, Backup!$O:$O, 'Civil S-curve'!AB$162, Backup!$B:$B, 'Civil S-curve'!$C$211), "-")</f>
        <v>0</v>
      </c>
      <c r="AC213" s="425">
        <f>IFERROR(SUMIFS(Backup!$P:$P, Backup!$D:$D, 'Civil S-curve'!$C213, Backup!$O:$O, 'Civil S-curve'!AC$162, Backup!$B:$B, 'Civil S-curve'!$C$211), "-")</f>
        <v>0</v>
      </c>
      <c r="AD213" s="425">
        <f>IFERROR(SUMIFS(Backup!$P:$P, Backup!$D:$D, 'Civil S-curve'!$C213, Backup!$O:$O, 'Civil S-curve'!AD$162, Backup!$B:$B, 'Civil S-curve'!$C$211), "-")</f>
        <v>160</v>
      </c>
      <c r="AE213" s="425">
        <f>IFERROR(SUMIFS(Backup!$P:$P, Backup!$D:$D, 'Civil S-curve'!$C213, Backup!$O:$O, 'Civil S-curve'!AE$162, Backup!$B:$B, 'Civil S-curve'!$C$211), "-")</f>
        <v>0</v>
      </c>
      <c r="AF213" s="425">
        <f>IFERROR(SUMIFS(Backup!$P:$P, Backup!$D:$D, 'Civil S-curve'!$C213, Backup!$O:$O, 'Civil S-curve'!AF$162, Backup!$B:$B, 'Civil S-curve'!$C$211), "-")</f>
        <v>0</v>
      </c>
      <c r="AG213" s="425">
        <f>IFERROR(SUMIFS(Backup!$P:$P, Backup!$D:$D, 'Civil S-curve'!$C213, Backup!$O:$O, 'Civil S-curve'!AG$162, Backup!$B:$B, 'Civil S-curve'!$C$211), "-")</f>
        <v>0</v>
      </c>
      <c r="AH213" s="425">
        <f>IFERROR(SUMIFS(Backup!$P:$P, Backup!$D:$D, 'Civil S-curve'!$C213, Backup!$O:$O, 'Civil S-curve'!AH$162, Backup!$B:$B, 'Civil S-curve'!$C$211), "-")</f>
        <v>0</v>
      </c>
      <c r="AI213" s="429">
        <f t="shared" si="64"/>
        <v>540</v>
      </c>
      <c r="AJ213" s="256"/>
      <c r="AK213" s="418">
        <f t="shared" si="65"/>
        <v>0.73770491803278693</v>
      </c>
      <c r="AL213" s="435"/>
    </row>
    <row r="214" spans="1:40" hidden="1" outlineLevel="1">
      <c r="B214" s="413" t="s">
        <v>862</v>
      </c>
      <c r="C214" s="414" t="s">
        <v>354</v>
      </c>
      <c r="D214" s="413">
        <f t="shared" si="71"/>
        <v>0</v>
      </c>
      <c r="E214" s="413" t="s">
        <v>564</v>
      </c>
      <c r="F214" s="425">
        <f t="shared" si="74"/>
        <v>179</v>
      </c>
      <c r="G214" s="425">
        <f t="shared" si="74"/>
        <v>135</v>
      </c>
      <c r="H214" s="425">
        <f t="shared" si="74"/>
        <v>44</v>
      </c>
      <c r="I214" s="425">
        <f>IFERROR(SUMIFS(Backup!$M:$M, Backup!$D:$D, 'Civil S-curve'!$C214, Backup!$O:$O, 'Civil S-curve'!I$162, Backup!$B:$B, 'Civil S-curve'!$C$211), "-")</f>
        <v>0</v>
      </c>
      <c r="J214" s="425">
        <f>IFERROR(SUMIFS(Backup!$M:$M, Backup!$D:$D, 'Civil S-curve'!$C214, Backup!$O:$O, 'Civil S-curve'!J$162, Backup!$B:$B, 'Civil S-curve'!$C$211), "-")</f>
        <v>0</v>
      </c>
      <c r="K214" s="425">
        <f>IFERROR(SUMIFS(Backup!$M:$M, Backup!$D:$D, 'Civil S-curve'!$C214, Backup!$O:$O, 'Civil S-curve'!K$162, Backup!$B:$B, 'Civil S-curve'!$C$211), "-")</f>
        <v>0</v>
      </c>
      <c r="L214" s="425">
        <f>IFERROR(SUMIFS(Backup!$M:$M, Backup!$D:$D, 'Civil S-curve'!$C214, Backup!$O:$O, 'Civil S-curve'!L$162, Backup!$B:$B, 'Civil S-curve'!$C$211), "-")</f>
        <v>0</v>
      </c>
      <c r="M214" s="425">
        <f>IFERROR(SUMIFS(Backup!$M:$M, Backup!$D:$D, 'Civil S-curve'!$C214, Backup!$O:$O, 'Civil S-curve'!M$162, Backup!$B:$B, 'Civil S-curve'!$C$211), "-")</f>
        <v>0</v>
      </c>
      <c r="N214" s="425">
        <f>IFERROR(SUMIFS(Backup!$M:$M, Backup!$D:$D, 'Civil S-curve'!$C214, Backup!$O:$O, 'Civil S-curve'!N$162, Backup!$B:$B, 'Civil S-curve'!$C$211), "-")</f>
        <v>0</v>
      </c>
      <c r="O214" s="425">
        <f>IFERROR(SUMIFS(Backup!$M:$M, Backup!$D:$D, 'Civil S-curve'!$C214, Backup!$O:$O, 'Civil S-curve'!O$162, Backup!$B:$B, 'Civil S-curve'!$C$211), "-")</f>
        <v>0</v>
      </c>
      <c r="P214" s="425">
        <f>IFERROR(SUMIFS(Backup!$M:$M, Backup!$D:$D, 'Civil S-curve'!$C214, Backup!$O:$O, 'Civil S-curve'!P$162, Backup!$B:$B, 'Civil S-curve'!$C$211), "-")</f>
        <v>0</v>
      </c>
      <c r="Q214" s="425">
        <f>IFERROR(SUMIFS(Backup!$M:$M, Backup!$D:$D, 'Civil S-curve'!$C214, Backup!$O:$O, 'Civil S-curve'!Q$162, Backup!$B:$B, 'Civil S-curve'!$C$211), "-")</f>
        <v>0</v>
      </c>
      <c r="R214" s="425">
        <f>IFERROR(SUMIFS(Backup!$M:$M, Backup!$D:$D, 'Civil S-curve'!$C214, Backup!$O:$O, 'Civil S-curve'!R$162, Backup!$B:$B, 'Civil S-curve'!$C$211), "-")</f>
        <v>30</v>
      </c>
      <c r="S214" s="425">
        <f>IFERROR(SUMIFS(Backup!$M:$M, Backup!$D:$D, 'Civil S-curve'!$C214, Backup!$O:$O, 'Civil S-curve'!S$162, Backup!$B:$B, 'Civil S-curve'!$C$211), "-")</f>
        <v>55</v>
      </c>
      <c r="T214" s="425">
        <f>IFERROR(SUMIFS(Backup!$M:$M, Backup!$D:$D, 'Civil S-curve'!$C214, Backup!$O:$O, 'Civil S-curve'!T$162, Backup!$B:$B, 'Civil S-curve'!$C$211), "-")</f>
        <v>10</v>
      </c>
      <c r="U214" s="425">
        <f>IFERROR(SUMIFS(Backup!$M:$M, Backup!$D:$D, 'Civil S-curve'!$C214, Backup!$O:$O, 'Civil S-curve'!U$162, Backup!$B:$B, 'Civil S-curve'!$C$211), "-")</f>
        <v>5</v>
      </c>
      <c r="V214" s="425">
        <f>IFERROR(SUMIFS(Backup!$M:$M, Backup!$D:$D, 'Civil S-curve'!$C214, Backup!$O:$O, 'Civil S-curve'!V$162, Backup!$B:$B, 'Civil S-curve'!$C$211), "-")</f>
        <v>0</v>
      </c>
      <c r="W214" s="425">
        <f>IFERROR(SUMIFS(Backup!$P:$P, Backup!$D:$D, 'Civil S-curve'!$C214, Backup!$O:$O, 'Civil S-curve'!W$162, Backup!$B:$B, 'Civil S-curve'!$C$211), "-")</f>
        <v>0</v>
      </c>
      <c r="X214" s="425">
        <f>IFERROR(SUMIFS(Backup!$M:$M, Backup!$D:$D, 'Civil S-curve'!$C214, Backup!$O:$O, 'Civil S-curve'!X$162, Backup!$B:$B, 'Civil S-curve'!$C$211), "-")</f>
        <v>0</v>
      </c>
      <c r="Y214" s="425">
        <f>IFERROR(SUMIFS(Backup!$M:$M, Backup!$D:$D, 'Civil S-curve'!$C214, Backup!$O:$O, 'Civil S-curve'!Y$162, Backup!$B:$B, 'Civil S-curve'!$C$211), "-")</f>
        <v>0</v>
      </c>
      <c r="Z214" s="425">
        <f>IFERROR(SUMIFS(Backup!$M:$M, Backup!$D:$D, 'Civil S-curve'!$C214, Backup!$O:$O, 'Civil S-curve'!Z$162, Backup!$B:$B, 'Civil S-curve'!$C$211), "-")</f>
        <v>0</v>
      </c>
      <c r="AA214" s="425">
        <f>IFERROR(SUMIFS(Backup!$M:$M, Backup!$D:$D, 'Civil S-curve'!$C214, Backup!$O:$O, 'Civil S-curve'!AA$162, Backup!$B:$B, 'Civil S-curve'!$C$211), "-")</f>
        <v>0</v>
      </c>
      <c r="AB214" s="425">
        <f>IFERROR(SUMIFS(Backup!$M:$M, Backup!$D:$D, 'Civil S-curve'!$C214, Backup!$O:$O, 'Civil S-curve'!AB$162, Backup!$B:$B, 'Civil S-curve'!$C$211), "-")</f>
        <v>0</v>
      </c>
      <c r="AC214" s="425">
        <f>IFERROR(SUMIFS(Backup!$M:$M, Backup!$D:$D, 'Civil S-curve'!$C214, Backup!$O:$O, 'Civil S-curve'!AC$162, Backup!$B:$B, 'Civil S-curve'!$C$211), "-")</f>
        <v>0</v>
      </c>
      <c r="AD214" s="425">
        <f>IFERROR(SUMIFS(Backup!$M:$M, Backup!$D:$D, 'Civil S-curve'!$C214, Backup!$O:$O, 'Civil S-curve'!AD$162, Backup!$B:$B, 'Civil S-curve'!$C$211), "-")</f>
        <v>35</v>
      </c>
      <c r="AE214" s="425">
        <f>IFERROR(SUMIFS(Backup!$M:$M, Backup!$D:$D, 'Civil S-curve'!$C214, Backup!$O:$O, 'Civil S-curve'!AE$162, Backup!$B:$B, 'Civil S-curve'!$C$211), "-")</f>
        <v>0</v>
      </c>
      <c r="AF214" s="425">
        <f>IFERROR(SUMIFS(Backup!$M:$M, Backup!$D:$D, 'Civil S-curve'!$C214, Backup!$O:$O, 'Civil S-curve'!AF$162, Backup!$B:$B, 'Civil S-curve'!$C$211), "-")</f>
        <v>0</v>
      </c>
      <c r="AG214" s="425">
        <f>IFERROR(SUMIFS(Backup!$M:$M, Backup!$D:$D, 'Civil S-curve'!$C214, Backup!$O:$O, 'Civil S-curve'!AG$162, Backup!$B:$B, 'Civil S-curve'!$C$211), "-")</f>
        <v>0</v>
      </c>
      <c r="AH214" s="425">
        <f>IFERROR(SUMIFS(Backup!$M:$M, Backup!$D:$D, 'Civil S-curve'!$C214, Backup!$O:$O, 'Civil S-curve'!AH$162, Backup!$B:$B, 'Civil S-curve'!$C$211), "-")</f>
        <v>0</v>
      </c>
      <c r="AI214" s="429">
        <f t="shared" si="64"/>
        <v>135</v>
      </c>
      <c r="AJ214" s="256"/>
      <c r="AK214" s="418">
        <f t="shared" si="65"/>
        <v>0.75418994413407825</v>
      </c>
      <c r="AL214" s="435"/>
    </row>
    <row r="215" spans="1:40" hidden="1" outlineLevel="1">
      <c r="B215" s="413" t="s">
        <v>863</v>
      </c>
      <c r="C215" s="414" t="s">
        <v>11</v>
      </c>
      <c r="D215" s="413">
        <f t="shared" si="71"/>
        <v>0</v>
      </c>
      <c r="E215" s="413" t="s">
        <v>564</v>
      </c>
      <c r="F215" s="425">
        <f t="shared" si="74"/>
        <v>216</v>
      </c>
      <c r="G215" s="425">
        <f t="shared" si="74"/>
        <v>126</v>
      </c>
      <c r="H215" s="425">
        <f t="shared" si="74"/>
        <v>90</v>
      </c>
      <c r="I215" s="425">
        <f>IFERROR(SUMIFS(Backup!$P:$P, Backup!$D:$D, 'Civil S-curve'!$C215, Backup!$O:$O, 'Civil S-curve'!I$162, Backup!$B:$B, 'Civil S-curve'!$C$211), "-")</f>
        <v>0</v>
      </c>
      <c r="J215" s="425">
        <f>IFERROR(SUMIFS(Backup!$P:$P, Backup!$D:$D, 'Civil S-curve'!$C215, Backup!$O:$O, 'Civil S-curve'!J$162, Backup!$B:$B, 'Civil S-curve'!$C$211), "-")</f>
        <v>0</v>
      </c>
      <c r="K215" s="425">
        <f>IFERROR(SUMIFS(Backup!$P:$P, Backup!$D:$D, 'Civil S-curve'!$C215, Backup!$O:$O, 'Civil S-curve'!K$162, Backup!$B:$B, 'Civil S-curve'!$C$211), "-")</f>
        <v>0</v>
      </c>
      <c r="L215" s="425">
        <f>IFERROR(SUMIFS(Backup!$P:$P, Backup!$D:$D, 'Civil S-curve'!$C215, Backup!$O:$O, 'Civil S-curve'!L$162, Backup!$B:$B, 'Civil S-curve'!$C$211), "-")</f>
        <v>0</v>
      </c>
      <c r="M215" s="425">
        <f>IFERROR(SUMIFS(Backup!$P:$P, Backup!$D:$D, 'Civil S-curve'!$C215, Backup!$O:$O, 'Civil S-curve'!M$162, Backup!$B:$B, 'Civil S-curve'!$C$211), "-")</f>
        <v>0</v>
      </c>
      <c r="N215" s="425">
        <f>IFERROR(SUMIFS(Backup!$P:$P, Backup!$D:$D, 'Civil S-curve'!$C215, Backup!$O:$O, 'Civil S-curve'!N$162, Backup!$B:$B, 'Civil S-curve'!$C$211), "-")</f>
        <v>0</v>
      </c>
      <c r="O215" s="425">
        <f>IFERROR(SUMIFS(Backup!$P:$P, Backup!$D:$D, 'Civil S-curve'!$C215, Backup!$O:$O, 'Civil S-curve'!O$162, Backup!$B:$B, 'Civil S-curve'!$C$211), "-")</f>
        <v>0</v>
      </c>
      <c r="P215" s="425">
        <f>IFERROR(SUMIFS(Backup!$P:$P, Backup!$D:$D, 'Civil S-curve'!$C215, Backup!$O:$O, 'Civil S-curve'!P$162, Backup!$B:$B, 'Civil S-curve'!$C$211), "-")</f>
        <v>0</v>
      </c>
      <c r="Q215" s="425">
        <f>IFERROR(SUMIFS(Backup!$P:$P, Backup!$D:$D, 'Civil S-curve'!$C215, Backup!$O:$O, 'Civil S-curve'!Q$162, Backup!$B:$B, 'Civil S-curve'!$C$211), "-")</f>
        <v>0</v>
      </c>
      <c r="R215" s="425">
        <f>IFERROR(SUMIFS(Backup!$P:$P, Backup!$D:$D, 'Civil S-curve'!$C215, Backup!$O:$O, 'Civil S-curve'!R$162, Backup!$B:$B, 'Civil S-curve'!$C$211), "-")</f>
        <v>36</v>
      </c>
      <c r="S215" s="425">
        <f>IFERROR(SUMIFS(Backup!$P:$P, Backup!$D:$D, 'Civil S-curve'!$C215, Backup!$O:$O, 'Civil S-curve'!S$162, Backup!$B:$B, 'Civil S-curve'!$C$211), "-")</f>
        <v>54</v>
      </c>
      <c r="T215" s="425">
        <f>IFERROR(SUMIFS(Backup!$P:$P, Backup!$D:$D, 'Civil S-curve'!$C215, Backup!$O:$O, 'Civil S-curve'!T$162, Backup!$B:$B, 'Civil S-curve'!$C$211), "-")</f>
        <v>0</v>
      </c>
      <c r="U215" s="425">
        <f>IFERROR(SUMIFS(Backup!$P:$P, Backup!$D:$D, 'Civil S-curve'!$C215, Backup!$O:$O, 'Civil S-curve'!U$162, Backup!$B:$B, 'Civil S-curve'!$C$211), "-")</f>
        <v>18</v>
      </c>
      <c r="V215" s="425">
        <f>IFERROR(SUMIFS(Backup!$P:$P, Backup!$D:$D, 'Civil S-curve'!$C215, Backup!$O:$O, 'Civil S-curve'!V$162, Backup!$B:$B, 'Civil S-curve'!$C$211), "-")</f>
        <v>6</v>
      </c>
      <c r="W215" s="425">
        <f>IFERROR(SUMIFS(Backup!$P:$P, Backup!$D:$D, 'Civil S-curve'!$C215, Backup!$O:$O, 'Civil S-curve'!W$162, Backup!$B:$B, 'Civil S-curve'!$C$211), "-")</f>
        <v>0</v>
      </c>
      <c r="X215" s="425">
        <f>IFERROR(SUMIFS(Backup!$P:$P, Backup!$D:$D, 'Civil S-curve'!$C215, Backup!$O:$O, 'Civil S-curve'!X$162, Backup!$B:$B, 'Civil S-curve'!$C$211), "-")</f>
        <v>0</v>
      </c>
      <c r="Y215" s="425">
        <f>IFERROR(SUMIFS(Backup!$P:$P, Backup!$D:$D, 'Civil S-curve'!$C215, Backup!$O:$O, 'Civil S-curve'!Y$162, Backup!$B:$B, 'Civil S-curve'!$C$211), "-")</f>
        <v>0</v>
      </c>
      <c r="Z215" s="425">
        <f>IFERROR(SUMIFS(Backup!$P:$P, Backup!$D:$D, 'Civil S-curve'!$C215, Backup!$O:$O, 'Civil S-curve'!Z$162, Backup!$B:$B, 'Civil S-curve'!$C$211), "-")</f>
        <v>0</v>
      </c>
      <c r="AA215" s="425">
        <f>IFERROR(SUMIFS(Backup!$P:$P, Backup!$D:$D, 'Civil S-curve'!$C215, Backup!$O:$O, 'Civil S-curve'!AA$162, Backup!$B:$B, 'Civil S-curve'!$C$211), "-")</f>
        <v>0</v>
      </c>
      <c r="AB215" s="425">
        <f>IFERROR(SUMIFS(Backup!$P:$P, Backup!$D:$D, 'Civil S-curve'!$C215, Backup!$O:$O, 'Civil S-curve'!AB$162, Backup!$B:$B, 'Civil S-curve'!$C$211), "-")</f>
        <v>0</v>
      </c>
      <c r="AC215" s="425">
        <f>IFERROR(SUMIFS(Backup!$P:$P, Backup!$D:$D, 'Civil S-curve'!$C215, Backup!$O:$O, 'Civil S-curve'!AC$162, Backup!$B:$B, 'Civil S-curve'!$C$211), "-")</f>
        <v>0</v>
      </c>
      <c r="AD215" s="425">
        <f>IFERROR(SUMIFS(Backup!$P:$P, Backup!$D:$D, 'Civil S-curve'!$C215, Backup!$O:$O, 'Civil S-curve'!AD$162, Backup!$B:$B, 'Civil S-curve'!$C$211), "-")</f>
        <v>12</v>
      </c>
      <c r="AE215" s="425">
        <f>IFERROR(SUMIFS(Backup!$P:$P, Backup!$D:$D, 'Civil S-curve'!$C215, Backup!$O:$O, 'Civil S-curve'!AE$162, Backup!$B:$B, 'Civil S-curve'!$C$211), "-")</f>
        <v>0</v>
      </c>
      <c r="AF215" s="425">
        <f>IFERROR(SUMIFS(Backup!$P:$P, Backup!$D:$D, 'Civil S-curve'!$C215, Backup!$O:$O, 'Civil S-curve'!AF$162, Backup!$B:$B, 'Civil S-curve'!$C$211), "-")</f>
        <v>0</v>
      </c>
      <c r="AG215" s="425">
        <f>IFERROR(SUMIFS(Backup!$P:$P, Backup!$D:$D, 'Civil S-curve'!$C215, Backup!$O:$O, 'Civil S-curve'!AG$162, Backup!$B:$B, 'Civil S-curve'!$C$211), "-")</f>
        <v>0</v>
      </c>
      <c r="AH215" s="425">
        <f>IFERROR(SUMIFS(Backup!$P:$P, Backup!$D:$D, 'Civil S-curve'!$C215, Backup!$O:$O, 'Civil S-curve'!AH$162, Backup!$B:$B, 'Civil S-curve'!$C$211), "-")</f>
        <v>0</v>
      </c>
      <c r="AI215" s="429">
        <f t="shared" si="64"/>
        <v>126</v>
      </c>
      <c r="AJ215" s="256"/>
      <c r="AK215" s="418">
        <f t="shared" si="65"/>
        <v>0.58333333333333337</v>
      </c>
      <c r="AL215" s="435"/>
    </row>
    <row r="216" spans="1:40" hidden="1" outlineLevel="1">
      <c r="B216" s="413" t="s">
        <v>864</v>
      </c>
      <c r="C216" s="414" t="s">
        <v>10</v>
      </c>
      <c r="D216" s="413">
        <f t="shared" si="71"/>
        <v>0</v>
      </c>
      <c r="E216" s="413" t="s">
        <v>564</v>
      </c>
      <c r="F216" s="425">
        <f t="shared" si="74"/>
        <v>426</v>
      </c>
      <c r="G216" s="425">
        <f t="shared" si="74"/>
        <v>142</v>
      </c>
      <c r="H216" s="425">
        <f t="shared" si="74"/>
        <v>284</v>
      </c>
      <c r="I216" s="425">
        <f>IFERROR(SUMIFS(Backup!$P:$P, Backup!$D:$D, 'Civil S-curve'!$C216, Backup!$O:$O, 'Civil S-curve'!I$162, Backup!$B:$B, 'Civil S-curve'!$C$211), "-")</f>
        <v>0</v>
      </c>
      <c r="J216" s="425">
        <f>IFERROR(SUMIFS(Backup!$P:$P, Backup!$D:$D, 'Civil S-curve'!$C216, Backup!$O:$O, 'Civil S-curve'!J$162, Backup!$B:$B, 'Civil S-curve'!$C$211), "-")</f>
        <v>0</v>
      </c>
      <c r="K216" s="425">
        <f>IFERROR(SUMIFS(Backup!$P:$P, Backup!$D:$D, 'Civil S-curve'!$C216, Backup!$O:$O, 'Civil S-curve'!K$162, Backup!$B:$B, 'Civil S-curve'!$C$211), "-")</f>
        <v>0</v>
      </c>
      <c r="L216" s="425">
        <f>IFERROR(SUMIFS(Backup!$P:$P, Backup!$D:$D, 'Civil S-curve'!$C216, Backup!$O:$O, 'Civil S-curve'!L$162, Backup!$B:$B, 'Civil S-curve'!$C$211), "-")</f>
        <v>0</v>
      </c>
      <c r="M216" s="425">
        <f>IFERROR(SUMIFS(Backup!$P:$P, Backup!$D:$D, 'Civil S-curve'!$C216, Backup!$O:$O, 'Civil S-curve'!M$162, Backup!$B:$B, 'Civil S-curve'!$C$211), "-")</f>
        <v>0</v>
      </c>
      <c r="N216" s="425">
        <f>IFERROR(SUMIFS(Backup!$P:$P, Backup!$D:$D, 'Civil S-curve'!$C216, Backup!$O:$O, 'Civil S-curve'!N$162, Backup!$B:$B, 'Civil S-curve'!$C$211), "-")</f>
        <v>0</v>
      </c>
      <c r="O216" s="425">
        <f>IFERROR(SUMIFS(Backup!$P:$P, Backup!$D:$D, 'Civil S-curve'!$C216, Backup!$O:$O, 'Civil S-curve'!O$162, Backup!$B:$B, 'Civil S-curve'!$C$211), "-")</f>
        <v>0</v>
      </c>
      <c r="P216" s="425">
        <f>IFERROR(SUMIFS(Backup!$P:$P, Backup!$D:$D, 'Civil S-curve'!$C216, Backup!$O:$O, 'Civil S-curve'!P$162, Backup!$B:$B, 'Civil S-curve'!$C$211), "-")</f>
        <v>0</v>
      </c>
      <c r="Q216" s="425">
        <f>IFERROR(SUMIFS(Backup!$P:$P, Backup!$D:$D, 'Civil S-curve'!$C216, Backup!$O:$O, 'Civil S-curve'!Q$162, Backup!$B:$B, 'Civil S-curve'!$C$211), "-")</f>
        <v>0</v>
      </c>
      <c r="R216" s="425">
        <f>IFERROR(SUMIFS(Backup!$P:$P, Backup!$D:$D, 'Civil S-curve'!$C216, Backup!$O:$O, 'Civil S-curve'!R$162, Backup!$B:$B, 'Civil S-curve'!$C$211), "-")</f>
        <v>0</v>
      </c>
      <c r="S216" s="425">
        <f>IFERROR(SUMIFS(Backup!$P:$P, Backup!$D:$D, 'Civil S-curve'!$C216, Backup!$O:$O, 'Civil S-curve'!S$162, Backup!$B:$B, 'Civil S-curve'!$C$211), "-")</f>
        <v>30</v>
      </c>
      <c r="T216" s="425">
        <f>IFERROR(SUMIFS(Backup!$P:$P, Backup!$D:$D, 'Civil S-curve'!$C216, Backup!$O:$O, 'Civil S-curve'!T$162, Backup!$B:$B, 'Civil S-curve'!$C$211), "-")</f>
        <v>20</v>
      </c>
      <c r="U216" s="425">
        <f>IFERROR(SUMIFS(Backup!$P:$P, Backup!$D:$D, 'Civil S-curve'!$C216, Backup!$O:$O, 'Civil S-curve'!U$162, Backup!$B:$B, 'Civil S-curve'!$C$211), "-")</f>
        <v>35</v>
      </c>
      <c r="V216" s="425">
        <f>IFERROR(SUMIFS(Backup!$P:$P, Backup!$D:$D, 'Civil S-curve'!$C216, Backup!$O:$O, 'Civil S-curve'!V$162, Backup!$B:$B, 'Civil S-curve'!$C$211), "-")</f>
        <v>41</v>
      </c>
      <c r="W216" s="425">
        <f>IFERROR(SUMIFS(Backup!$P:$P, Backup!$D:$D, 'Civil S-curve'!$C216, Backup!$O:$O, 'Civil S-curve'!W$162, Backup!$B:$B, 'Civil S-curve'!$C$211), "-")</f>
        <v>0</v>
      </c>
      <c r="X216" s="425">
        <f>IFERROR(SUMIFS(Backup!$P:$P, Backup!$D:$D, 'Civil S-curve'!$C216, Backup!$O:$O, 'Civil S-curve'!X$162, Backup!$B:$B, 'Civil S-curve'!$C$211), "-")</f>
        <v>16</v>
      </c>
      <c r="Y216" s="425">
        <f>IFERROR(SUMIFS(Backup!$P:$P, Backup!$D:$D, 'Civil S-curve'!$C216, Backup!$O:$O, 'Civil S-curve'!Y$162, Backup!$B:$B, 'Civil S-curve'!$C$211), "-")</f>
        <v>0</v>
      </c>
      <c r="Z216" s="425">
        <f>IFERROR(SUMIFS(Backup!$P:$P, Backup!$D:$D, 'Civil S-curve'!$C216, Backup!$O:$O, 'Civil S-curve'!Z$162, Backup!$B:$B, 'Civil S-curve'!$C$211), "-")</f>
        <v>0</v>
      </c>
      <c r="AA216" s="425">
        <f>IFERROR(SUMIFS(Backup!$P:$P, Backup!$D:$D, 'Civil S-curve'!$C216, Backup!$O:$O, 'Civil S-curve'!AA$162, Backup!$B:$B, 'Civil S-curve'!$C$211), "-")</f>
        <v>0</v>
      </c>
      <c r="AB216" s="425">
        <f>IFERROR(SUMIFS(Backup!$P:$P, Backup!$D:$D, 'Civil S-curve'!$C216, Backup!$O:$O, 'Civil S-curve'!AB$162, Backup!$B:$B, 'Civil S-curve'!$C$211), "-")</f>
        <v>0</v>
      </c>
      <c r="AC216" s="425">
        <f>IFERROR(SUMIFS(Backup!$P:$P, Backup!$D:$D, 'Civil S-curve'!$C216, Backup!$O:$O, 'Civil S-curve'!AC$162, Backup!$B:$B, 'Civil S-curve'!$C$211), "-")</f>
        <v>0</v>
      </c>
      <c r="AD216" s="425">
        <f>IFERROR(SUMIFS(Backup!$P:$P, Backup!$D:$D, 'Civil S-curve'!$C216, Backup!$O:$O, 'Civil S-curve'!AD$162, Backup!$B:$B, 'Civil S-curve'!$C$211), "-")</f>
        <v>0</v>
      </c>
      <c r="AE216" s="425">
        <f>IFERROR(SUMIFS(Backup!$P:$P, Backup!$D:$D, 'Civil S-curve'!$C216, Backup!$O:$O, 'Civil S-curve'!AE$162, Backup!$B:$B, 'Civil S-curve'!$C$211), "-")</f>
        <v>0</v>
      </c>
      <c r="AF216" s="425">
        <f>IFERROR(SUMIFS(Backup!$P:$P, Backup!$D:$D, 'Civil S-curve'!$C216, Backup!$O:$O, 'Civil S-curve'!AF$162, Backup!$B:$B, 'Civil S-curve'!$C$211), "-")</f>
        <v>0</v>
      </c>
      <c r="AG216" s="425">
        <f>IFERROR(SUMIFS(Backup!$P:$P, Backup!$D:$D, 'Civil S-curve'!$C216, Backup!$O:$O, 'Civil S-curve'!AG$162, Backup!$B:$B, 'Civil S-curve'!$C$211), "-")</f>
        <v>0</v>
      </c>
      <c r="AH216" s="425">
        <f>IFERROR(SUMIFS(Backup!$P:$P, Backup!$D:$D, 'Civil S-curve'!$C216, Backup!$O:$O, 'Civil S-curve'!AH$162, Backup!$B:$B, 'Civil S-curve'!$C$211), "-")</f>
        <v>0</v>
      </c>
      <c r="AI216" s="429">
        <f t="shared" si="64"/>
        <v>142</v>
      </c>
      <c r="AJ216" s="256"/>
      <c r="AK216" s="418">
        <f t="shared" si="65"/>
        <v>0.33333333333333331</v>
      </c>
      <c r="AL216" s="435"/>
    </row>
    <row r="217" spans="1:40" hidden="1" outlineLevel="1">
      <c r="B217" s="413" t="s">
        <v>865</v>
      </c>
      <c r="C217" s="415" t="s">
        <v>204</v>
      </c>
      <c r="D217" s="413">
        <f t="shared" si="71"/>
        <v>0</v>
      </c>
      <c r="E217" s="413" t="s">
        <v>564</v>
      </c>
      <c r="F217" s="425">
        <f t="shared" si="74"/>
        <v>590</v>
      </c>
      <c r="G217" s="425">
        <f t="shared" si="74"/>
        <v>137</v>
      </c>
      <c r="H217" s="425">
        <f t="shared" si="74"/>
        <v>453</v>
      </c>
      <c r="I217" s="425">
        <f>IFERROR(SUMIFS(Backup!$P:$P, Backup!$D:$D, 'Civil S-curve'!$C217, Backup!$O:$O, 'Civil S-curve'!I$162, Backup!$B:$B, 'Civil S-curve'!$C$211), "-")</f>
        <v>0</v>
      </c>
      <c r="J217" s="425">
        <f>IFERROR(SUMIFS(Backup!$P:$P, Backup!$D:$D, 'Civil S-curve'!$C217, Backup!$O:$O, 'Civil S-curve'!J$162, Backup!$B:$B, 'Civil S-curve'!$C$211), "-")</f>
        <v>0</v>
      </c>
      <c r="K217" s="425">
        <f>IFERROR(SUMIFS(Backup!$P:$P, Backup!$D:$D, 'Civil S-curve'!$C217, Backup!$O:$O, 'Civil S-curve'!K$162, Backup!$B:$B, 'Civil S-curve'!$C$211), "-")</f>
        <v>0</v>
      </c>
      <c r="L217" s="425">
        <f>IFERROR(SUMIFS(Backup!$P:$P, Backup!$D:$D, 'Civil S-curve'!$C217, Backup!$O:$O, 'Civil S-curve'!L$162, Backup!$B:$B, 'Civil S-curve'!$C$211), "-")</f>
        <v>0</v>
      </c>
      <c r="M217" s="425">
        <f>IFERROR(SUMIFS(Backup!$P:$P, Backup!$D:$D, 'Civil S-curve'!$C217, Backup!$O:$O, 'Civil S-curve'!M$162, Backup!$B:$B, 'Civil S-curve'!$C$211), "-")</f>
        <v>0</v>
      </c>
      <c r="N217" s="425">
        <f>IFERROR(SUMIFS(Backup!$P:$P, Backup!$D:$D, 'Civil S-curve'!$C217, Backup!$O:$O, 'Civil S-curve'!N$162, Backup!$B:$B, 'Civil S-curve'!$C$211), "-")</f>
        <v>0</v>
      </c>
      <c r="O217" s="425">
        <f>IFERROR(SUMIFS(Backup!$P:$P, Backup!$D:$D, 'Civil S-curve'!$C217, Backup!$O:$O, 'Civil S-curve'!O$162, Backup!$B:$B, 'Civil S-curve'!$C$211), "-")</f>
        <v>0</v>
      </c>
      <c r="P217" s="425">
        <f>IFERROR(SUMIFS(Backup!$P:$P, Backup!$D:$D, 'Civil S-curve'!$C217, Backup!$O:$O, 'Civil S-curve'!P$162, Backup!$B:$B, 'Civil S-curve'!$C$211), "-")</f>
        <v>0</v>
      </c>
      <c r="Q217" s="425">
        <f>IFERROR(SUMIFS(Backup!$P:$P, Backup!$D:$D, 'Civil S-curve'!$C217, Backup!$O:$O, 'Civil S-curve'!Q$162, Backup!$B:$B, 'Civil S-curve'!$C$211), "-")</f>
        <v>0</v>
      </c>
      <c r="R217" s="425">
        <f>IFERROR(SUMIFS(Backup!$P:$P, Backup!$D:$D, 'Civil S-curve'!$C217, Backup!$O:$O, 'Civil S-curve'!R$162, Backup!$B:$B, 'Civil S-curve'!$C$211), "-")</f>
        <v>0</v>
      </c>
      <c r="S217" s="425">
        <f>IFERROR(SUMIFS(Backup!$P:$P, Backup!$D:$D, 'Civil S-curve'!$C217, Backup!$O:$O, 'Civil S-curve'!S$162, Backup!$B:$B, 'Civil S-curve'!$C$211), "-")</f>
        <v>0</v>
      </c>
      <c r="T217" s="425">
        <f>IFERROR(SUMIFS(Backup!$P:$P, Backup!$D:$D, 'Civil S-curve'!$C217, Backup!$O:$O, 'Civil S-curve'!T$162, Backup!$B:$B, 'Civil S-curve'!$C$211), "-")</f>
        <v>0</v>
      </c>
      <c r="U217" s="425">
        <f>IFERROR(SUMIFS(Backup!$P:$P, Backup!$D:$D, 'Civil S-curve'!$C217, Backup!$O:$O, 'Civil S-curve'!U$162, Backup!$B:$B, 'Civil S-curve'!$C$211), "-")</f>
        <v>0</v>
      </c>
      <c r="V217" s="425">
        <f>IFERROR(SUMIFS(Backup!$P:$P, Backup!$D:$D, 'Civil S-curve'!$C217, Backup!$O:$O, 'Civil S-curve'!V$162, Backup!$B:$B, 'Civil S-curve'!$C$211), "-")</f>
        <v>0</v>
      </c>
      <c r="W217" s="425">
        <f>IFERROR(SUMIFS(Backup!$P:$P, Backup!$D:$D, 'Civil S-curve'!$C217, Backup!$O:$O, 'Civil S-curve'!W$162, Backup!$B:$B, 'Civil S-curve'!$C$211), "-")</f>
        <v>0</v>
      </c>
      <c r="X217" s="425">
        <f>IFERROR(SUMIFS(Backup!$P:$P, Backup!$D:$D, 'Civil S-curve'!$C217, Backup!$O:$O, 'Civil S-curve'!X$162, Backup!$B:$B, 'Civil S-curve'!$C$211), "-")</f>
        <v>0</v>
      </c>
      <c r="Y217" s="425">
        <f>IFERROR(SUMIFS(Backup!$P:$P, Backup!$D:$D, 'Civil S-curve'!$C217, Backup!$O:$O, 'Civil S-curve'!Y$162, Backup!$B:$B, 'Civil S-curve'!$C$211), "-")</f>
        <v>0</v>
      </c>
      <c r="Z217" s="425">
        <f>IFERROR(SUMIFS(Backup!$P:$P, Backup!$D:$D, 'Civil S-curve'!$C217, Backup!$O:$O, 'Civil S-curve'!Z$162, Backup!$B:$B, 'Civil S-curve'!$C$211), "-")</f>
        <v>0</v>
      </c>
      <c r="AA217" s="425">
        <f>IFERROR(SUMIFS(Backup!$P:$P, Backup!$D:$D, 'Civil S-curve'!$C217, Backup!$O:$O, 'Civil S-curve'!AA$162, Backup!$B:$B, 'Civil S-curve'!$C$211), "-")</f>
        <v>0</v>
      </c>
      <c r="AB217" s="425">
        <f>IFERROR(SUMIFS(Backup!$P:$P, Backup!$D:$D, 'Civil S-curve'!$C217, Backup!$O:$O, 'Civil S-curve'!AB$162, Backup!$B:$B, 'Civil S-curve'!$C$211), "-")</f>
        <v>70</v>
      </c>
      <c r="AC217" s="425">
        <f>IFERROR(SUMIFS(Backup!$P:$P, Backup!$D:$D, 'Civil S-curve'!$C217, Backup!$O:$O, 'Civil S-curve'!AC$162, Backup!$B:$B, 'Civil S-curve'!$C$211), "-")</f>
        <v>0</v>
      </c>
      <c r="AD217" s="425">
        <f>IFERROR(SUMIFS(Backup!$P:$P, Backup!$D:$D, 'Civil S-curve'!$C217, Backup!$O:$O, 'Civil S-curve'!AD$162, Backup!$B:$B, 'Civil S-curve'!$C$211), "-")</f>
        <v>67</v>
      </c>
      <c r="AE217" s="425">
        <f>IFERROR(SUMIFS(Backup!$P:$P, Backup!$D:$D, 'Civil S-curve'!$C217, Backup!$O:$O, 'Civil S-curve'!AE$162, Backup!$B:$B, 'Civil S-curve'!$C$211), "-")</f>
        <v>0</v>
      </c>
      <c r="AF217" s="425">
        <f>IFERROR(SUMIFS(Backup!$P:$P, Backup!$D:$D, 'Civil S-curve'!$C217, Backup!$O:$O, 'Civil S-curve'!AF$162, Backup!$B:$B, 'Civil S-curve'!$C$211), "-")</f>
        <v>0</v>
      </c>
      <c r="AG217" s="425">
        <f>IFERROR(SUMIFS(Backup!$P:$P, Backup!$D:$D, 'Civil S-curve'!$C217, Backup!$O:$O, 'Civil S-curve'!AG$162, Backup!$B:$B, 'Civil S-curve'!$C$211), "-")</f>
        <v>0</v>
      </c>
      <c r="AH217" s="425">
        <f>IFERROR(SUMIFS(Backup!$P:$P, Backup!$D:$D, 'Civil S-curve'!$C217, Backup!$O:$O, 'Civil S-curve'!AH$162, Backup!$B:$B, 'Civil S-curve'!$C$211), "-")</f>
        <v>0</v>
      </c>
      <c r="AI217" s="429">
        <f t="shared" si="64"/>
        <v>137</v>
      </c>
      <c r="AJ217" s="256"/>
      <c r="AK217" s="418">
        <f t="shared" si="65"/>
        <v>0.23220338983050848</v>
      </c>
      <c r="AL217" s="435"/>
    </row>
    <row r="218" spans="1:40" hidden="1" outlineLevel="1">
      <c r="B218" s="413" t="s">
        <v>866</v>
      </c>
      <c r="C218" s="415" t="s">
        <v>95</v>
      </c>
      <c r="D218" s="413">
        <f t="shared" si="71"/>
        <v>0</v>
      </c>
      <c r="E218" s="413" t="s">
        <v>564</v>
      </c>
      <c r="F218" s="425">
        <f t="shared" si="74"/>
        <v>847</v>
      </c>
      <c r="G218" s="425">
        <f t="shared" si="74"/>
        <v>202</v>
      </c>
      <c r="H218" s="425">
        <f t="shared" si="74"/>
        <v>645</v>
      </c>
      <c r="I218" s="425">
        <f>IFERROR(SUMIFS(Backup!$P:$P, Backup!$D:$D, 'Civil S-curve'!$C218, Backup!$O:$O, 'Civil S-curve'!I$162, Backup!$B:$B, 'Civil S-curve'!$C$211), "-")</f>
        <v>0</v>
      </c>
      <c r="J218" s="425">
        <f>IFERROR(SUMIFS(Backup!$P:$P, Backup!$D:$D, 'Civil S-curve'!$C218, Backup!$O:$O, 'Civil S-curve'!J$162, Backup!$B:$B, 'Civil S-curve'!$C$211), "-")</f>
        <v>0</v>
      </c>
      <c r="K218" s="425">
        <f>IFERROR(SUMIFS(Backup!$P:$P, Backup!$D:$D, 'Civil S-curve'!$C218, Backup!$O:$O, 'Civil S-curve'!K$162, Backup!$B:$B, 'Civil S-curve'!$C$211), "-")</f>
        <v>0</v>
      </c>
      <c r="L218" s="425">
        <f>IFERROR(SUMIFS(Backup!$P:$P, Backup!$D:$D, 'Civil S-curve'!$C218, Backup!$O:$O, 'Civil S-curve'!L$162, Backup!$B:$B, 'Civil S-curve'!$C$211), "-")</f>
        <v>0</v>
      </c>
      <c r="M218" s="425">
        <f>IFERROR(SUMIFS(Backup!$P:$P, Backup!$D:$D, 'Civil S-curve'!$C218, Backup!$O:$O, 'Civil S-curve'!M$162, Backup!$B:$B, 'Civil S-curve'!$C$211), "-")</f>
        <v>0</v>
      </c>
      <c r="N218" s="425">
        <f>IFERROR(SUMIFS(Backup!$P:$P, Backup!$D:$D, 'Civil S-curve'!$C218, Backup!$O:$O, 'Civil S-curve'!N$162, Backup!$B:$B, 'Civil S-curve'!$C$211), "-")</f>
        <v>0</v>
      </c>
      <c r="O218" s="425">
        <f>IFERROR(SUMIFS(Backup!$P:$P, Backup!$D:$D, 'Civil S-curve'!$C218, Backup!$O:$O, 'Civil S-curve'!O$162, Backup!$B:$B, 'Civil S-curve'!$C$211), "-")</f>
        <v>0</v>
      </c>
      <c r="P218" s="425">
        <f>IFERROR(SUMIFS(Backup!$P:$P, Backup!$D:$D, 'Civil S-curve'!$C218, Backup!$O:$O, 'Civil S-curve'!P$162, Backup!$B:$B, 'Civil S-curve'!$C$211), "-")</f>
        <v>0</v>
      </c>
      <c r="Q218" s="425">
        <f>IFERROR(SUMIFS(Backup!$P:$P, Backup!$D:$D, 'Civil S-curve'!$C218, Backup!$O:$O, 'Civil S-curve'!Q$162, Backup!$B:$B, 'Civil S-curve'!$C$211), "-")</f>
        <v>0</v>
      </c>
      <c r="R218" s="425">
        <f>IFERROR(SUMIFS(Backup!$P:$P, Backup!$D:$D, 'Civil S-curve'!$C218, Backup!$O:$O, 'Civil S-curve'!R$162, Backup!$B:$B, 'Civil S-curve'!$C$211), "-")</f>
        <v>60</v>
      </c>
      <c r="S218" s="425">
        <f>IFERROR(SUMIFS(Backup!$P:$P, Backup!$D:$D, 'Civil S-curve'!$C218, Backup!$O:$O, 'Civil S-curve'!S$162, Backup!$B:$B, 'Civil S-curve'!$C$211), "-")</f>
        <v>12</v>
      </c>
      <c r="T218" s="425">
        <f>IFERROR(SUMIFS(Backup!$P:$P, Backup!$D:$D, 'Civil S-curve'!$C218, Backup!$O:$O, 'Civil S-curve'!T$162, Backup!$B:$B, 'Civil S-curve'!$C$211), "-")</f>
        <v>0</v>
      </c>
      <c r="U218" s="425">
        <f>IFERROR(SUMIFS(Backup!$P:$P, Backup!$D:$D, 'Civil S-curve'!$C218, Backup!$O:$O, 'Civil S-curve'!U$162, Backup!$B:$B, 'Civil S-curve'!$C$211), "-")</f>
        <v>0</v>
      </c>
      <c r="V218" s="425">
        <f>IFERROR(SUMIFS(Backup!$P:$P, Backup!$D:$D, 'Civil S-curve'!$C218, Backup!$O:$O, 'Civil S-curve'!V$162, Backup!$B:$B, 'Civil S-curve'!$C$211), "-")</f>
        <v>0</v>
      </c>
      <c r="W218" s="425">
        <f>IFERROR(SUMIFS(Backup!$P:$P, Backup!$D:$D, 'Civil S-curve'!$C218, Backup!$O:$O, 'Civil S-curve'!W$162, Backup!$B:$B, 'Civil S-curve'!$C$211), "-")</f>
        <v>22</v>
      </c>
      <c r="X218" s="425">
        <f>IFERROR(SUMIFS(Backup!$P:$P, Backup!$D:$D, 'Civil S-curve'!$C218, Backup!$O:$O, 'Civil S-curve'!X$162, Backup!$B:$B, 'Civil S-curve'!$C$211), "-")</f>
        <v>0</v>
      </c>
      <c r="Y218" s="425">
        <f>IFERROR(SUMIFS(Backup!$P:$P, Backup!$D:$D, 'Civil S-curve'!$C218, Backup!$O:$O, 'Civil S-curve'!Y$162, Backup!$B:$B, 'Civil S-curve'!$C$211), "-")</f>
        <v>0</v>
      </c>
      <c r="Z218" s="425">
        <f>IFERROR(SUMIFS(Backup!$P:$P, Backup!$D:$D, 'Civil S-curve'!$C218, Backup!$O:$O, 'Civil S-curve'!Z$162, Backup!$B:$B, 'Civil S-curve'!$C$211), "-")</f>
        <v>0</v>
      </c>
      <c r="AA218" s="425">
        <f>IFERROR(SUMIFS(Backup!$P:$P, Backup!$D:$D, 'Civil S-curve'!$C218, Backup!$O:$O, 'Civil S-curve'!AA$162, Backup!$B:$B, 'Civil S-curve'!$C$211), "-")</f>
        <v>0</v>
      </c>
      <c r="AB218" s="425">
        <f>IFERROR(SUMIFS(Backup!$P:$P, Backup!$D:$D, 'Civil S-curve'!$C218, Backup!$O:$O, 'Civil S-curve'!AB$162, Backup!$B:$B, 'Civil S-curve'!$C$211), "-")</f>
        <v>0</v>
      </c>
      <c r="AC218" s="425">
        <f>IFERROR(SUMIFS(Backup!$P:$P, Backup!$D:$D, 'Civil S-curve'!$C218, Backup!$O:$O, 'Civil S-curve'!AC$162, Backup!$B:$B, 'Civil S-curve'!$C$211), "-")</f>
        <v>36</v>
      </c>
      <c r="AD218" s="425">
        <f>IFERROR(SUMIFS(Backup!$P:$P, Backup!$D:$D, 'Civil S-curve'!$C218, Backup!$O:$O, 'Civil S-curve'!AD$162, Backup!$B:$B, 'Civil S-curve'!$C$211), "-")</f>
        <v>72</v>
      </c>
      <c r="AE218" s="425">
        <f>IFERROR(SUMIFS(Backup!$P:$P, Backup!$D:$D, 'Civil S-curve'!$C218, Backup!$O:$O, 'Civil S-curve'!AE$162, Backup!$B:$B, 'Civil S-curve'!$C$211), "-")</f>
        <v>0</v>
      </c>
      <c r="AF218" s="425">
        <f>IFERROR(SUMIFS(Backup!$P:$P, Backup!$D:$D, 'Civil S-curve'!$C218, Backup!$O:$O, 'Civil S-curve'!AF$162, Backup!$B:$B, 'Civil S-curve'!$C$211), "-")</f>
        <v>0</v>
      </c>
      <c r="AG218" s="425">
        <f>IFERROR(SUMIFS(Backup!$P:$P, Backup!$D:$D, 'Civil S-curve'!$C218, Backup!$O:$O, 'Civil S-curve'!AG$162, Backup!$B:$B, 'Civil S-curve'!$C$211), "-")</f>
        <v>0</v>
      </c>
      <c r="AH218" s="425">
        <f>IFERROR(SUMIFS(Backup!$P:$P, Backup!$D:$D, 'Civil S-curve'!$C218, Backup!$O:$O, 'Civil S-curve'!AH$162, Backup!$B:$B, 'Civil S-curve'!$C$211), "-")</f>
        <v>0</v>
      </c>
      <c r="AI218" s="429">
        <f t="shared" si="64"/>
        <v>202</v>
      </c>
      <c r="AJ218" s="256"/>
      <c r="AK218" s="418">
        <f t="shared" si="65"/>
        <v>0.2384887839433294</v>
      </c>
      <c r="AL218" s="435"/>
    </row>
    <row r="219" spans="1:40" hidden="1" outlineLevel="1">
      <c r="B219" s="413" t="s">
        <v>867</v>
      </c>
      <c r="C219" s="415" t="s">
        <v>96</v>
      </c>
      <c r="D219" s="413">
        <f t="shared" si="71"/>
        <v>0</v>
      </c>
      <c r="E219" s="413" t="s">
        <v>564</v>
      </c>
      <c r="F219" s="425">
        <f t="shared" si="74"/>
        <v>467</v>
      </c>
      <c r="G219" s="425">
        <f t="shared" si="74"/>
        <v>432</v>
      </c>
      <c r="H219" s="425">
        <f t="shared" si="74"/>
        <v>35</v>
      </c>
      <c r="I219" s="425">
        <f>IFERROR(SUMIFS(Backup!$P:$P, Backup!$D:$D, 'Civil S-curve'!$C219, Backup!$O:$O, 'Civil S-curve'!I$162, Backup!$B:$B, 'Civil S-curve'!$C$211), "-")</f>
        <v>0</v>
      </c>
      <c r="J219" s="425">
        <f>IFERROR(SUMIFS(Backup!$P:$P, Backup!$D:$D, 'Civil S-curve'!$C219, Backup!$O:$O, 'Civil S-curve'!J$162, Backup!$B:$B, 'Civil S-curve'!$C$211), "-")</f>
        <v>0</v>
      </c>
      <c r="K219" s="425">
        <f>IFERROR(SUMIFS(Backup!$P:$P, Backup!$D:$D, 'Civil S-curve'!$C219, Backup!$O:$O, 'Civil S-curve'!K$162, Backup!$B:$B, 'Civil S-curve'!$C$211), "-")</f>
        <v>0</v>
      </c>
      <c r="L219" s="425">
        <f>IFERROR(SUMIFS(Backup!$P:$P, Backup!$D:$D, 'Civil S-curve'!$C219, Backup!$O:$O, 'Civil S-curve'!L$162, Backup!$B:$B, 'Civil S-curve'!$C$211), "-")</f>
        <v>0</v>
      </c>
      <c r="M219" s="425">
        <f>IFERROR(SUMIFS(Backup!$P:$P, Backup!$D:$D, 'Civil S-curve'!$C219, Backup!$O:$O, 'Civil S-curve'!M$162, Backup!$B:$B, 'Civil S-curve'!$C$211), "-")</f>
        <v>0</v>
      </c>
      <c r="N219" s="425">
        <f>IFERROR(SUMIFS(Backup!$P:$P, Backup!$D:$D, 'Civil S-curve'!$C219, Backup!$O:$O, 'Civil S-curve'!N$162, Backup!$B:$B, 'Civil S-curve'!$C$211), "-")</f>
        <v>0</v>
      </c>
      <c r="O219" s="425">
        <f>IFERROR(SUMIFS(Backup!$P:$P, Backup!$D:$D, 'Civil S-curve'!$C219, Backup!$O:$O, 'Civil S-curve'!O$162, Backup!$B:$B, 'Civil S-curve'!$C$211), "-")</f>
        <v>0</v>
      </c>
      <c r="P219" s="425">
        <f>IFERROR(SUMIFS(Backup!$P:$P, Backup!$D:$D, 'Civil S-curve'!$C219, Backup!$O:$O, 'Civil S-curve'!P$162, Backup!$B:$B, 'Civil S-curve'!$C$211), "-")</f>
        <v>0</v>
      </c>
      <c r="Q219" s="425">
        <f>IFERROR(SUMIFS(Backup!$P:$P, Backup!$D:$D, 'Civil S-curve'!$C219, Backup!$O:$O, 'Civil S-curve'!Q$162, Backup!$B:$B, 'Civil S-curve'!$C$211), "-")</f>
        <v>0</v>
      </c>
      <c r="R219" s="425">
        <f>IFERROR(SUMIFS(Backup!$P:$P, Backup!$D:$D, 'Civil S-curve'!$C219, Backup!$O:$O, 'Civil S-curve'!R$162, Backup!$B:$B, 'Civil S-curve'!$C$211), "-")</f>
        <v>0</v>
      </c>
      <c r="S219" s="425">
        <f>IFERROR(SUMIFS(Backup!$P:$P, Backup!$D:$D, 'Civil S-curve'!$C219, Backup!$O:$O, 'Civil S-curve'!S$162, Backup!$B:$B, 'Civil S-curve'!$C$211), "-")</f>
        <v>0</v>
      </c>
      <c r="T219" s="425">
        <f>IFERROR(SUMIFS(Backup!$P:$P, Backup!$D:$D, 'Civil S-curve'!$C219, Backup!$O:$O, 'Civil S-curve'!T$162, Backup!$B:$B, 'Civil S-curve'!$C$211), "-")</f>
        <v>0</v>
      </c>
      <c r="U219" s="425">
        <f>IFERROR(SUMIFS(Backup!$P:$P, Backup!$D:$D, 'Civil S-curve'!$C219, Backup!$O:$O, 'Civil S-curve'!U$162, Backup!$B:$B, 'Civil S-curve'!$C$211), "-")</f>
        <v>0</v>
      </c>
      <c r="V219" s="425">
        <f>IFERROR(SUMIFS(Backup!$P:$P, Backup!$D:$D, 'Civil S-curve'!$C219, Backup!$O:$O, 'Civil S-curve'!V$162, Backup!$B:$B, 'Civil S-curve'!$C$211), "-")</f>
        <v>0</v>
      </c>
      <c r="W219" s="425">
        <f>IFERROR(SUMIFS(Backup!$P:$P, Backup!$D:$D, 'Civil S-curve'!$C219, Backup!$O:$O, 'Civil S-curve'!W$162, Backup!$B:$B, 'Civil S-curve'!$C$211), "-")</f>
        <v>0</v>
      </c>
      <c r="X219" s="425">
        <f>IFERROR(SUMIFS(Backup!$P:$P, Backup!$D:$D, 'Civil S-curve'!$C219, Backup!$O:$O, 'Civil S-curve'!X$162, Backup!$B:$B, 'Civil S-curve'!$C$211), "-")</f>
        <v>0</v>
      </c>
      <c r="Y219" s="425">
        <f>IFERROR(SUMIFS(Backup!$P:$P, Backup!$D:$D, 'Civil S-curve'!$C219, Backup!$O:$O, 'Civil S-curve'!Y$162, Backup!$B:$B, 'Civil S-curve'!$C$211), "-")</f>
        <v>0</v>
      </c>
      <c r="Z219" s="425">
        <f>IFERROR(SUMIFS(Backup!$P:$P, Backup!$D:$D, 'Civil S-curve'!$C219, Backup!$O:$O, 'Civil S-curve'!Z$162, Backup!$B:$B, 'Civil S-curve'!$C$211), "-")</f>
        <v>0</v>
      </c>
      <c r="AA219" s="425">
        <f>IFERROR(SUMIFS(Backup!$P:$P, Backup!$D:$D, 'Civil S-curve'!$C219, Backup!$O:$O, 'Civil S-curve'!AA$162, Backup!$B:$B, 'Civil S-curve'!$C$211), "-")</f>
        <v>36</v>
      </c>
      <c r="AB219" s="425">
        <f>IFERROR(SUMIFS(Backup!$P:$P, Backup!$D:$D, 'Civil S-curve'!$C219, Backup!$O:$O, 'Civil S-curve'!AB$162, Backup!$B:$B, 'Civil S-curve'!$C$211), "-")</f>
        <v>264</v>
      </c>
      <c r="AC219" s="425">
        <f>IFERROR(SUMIFS(Backup!$P:$P, Backup!$D:$D, 'Civil S-curve'!$C219, Backup!$O:$O, 'Civil S-curve'!AC$162, Backup!$B:$B, 'Civil S-curve'!$C$211), "-")</f>
        <v>108</v>
      </c>
      <c r="AD219" s="425">
        <f>IFERROR(SUMIFS(Backup!$P:$P, Backup!$D:$D, 'Civil S-curve'!$C219, Backup!$O:$O, 'Civil S-curve'!AD$162, Backup!$B:$B, 'Civil S-curve'!$C$211), "-")</f>
        <v>24</v>
      </c>
      <c r="AE219" s="425">
        <f>IFERROR(SUMIFS(Backup!$P:$P, Backup!$D:$D, 'Civil S-curve'!$C219, Backup!$O:$O, 'Civil S-curve'!AE$162, Backup!$B:$B, 'Civil S-curve'!$C$211), "-")</f>
        <v>0</v>
      </c>
      <c r="AF219" s="425">
        <f>IFERROR(SUMIFS(Backup!$P:$P, Backup!$D:$D, 'Civil S-curve'!$C219, Backup!$O:$O, 'Civil S-curve'!AF$162, Backup!$B:$B, 'Civil S-curve'!$C$211), "-")</f>
        <v>0</v>
      </c>
      <c r="AG219" s="425">
        <f>IFERROR(SUMIFS(Backup!$P:$P, Backup!$D:$D, 'Civil S-curve'!$C219, Backup!$O:$O, 'Civil S-curve'!AG$162, Backup!$B:$B, 'Civil S-curve'!$C$211), "-")</f>
        <v>0</v>
      </c>
      <c r="AH219" s="425">
        <f>IFERROR(SUMIFS(Backup!$P:$P, Backup!$D:$D, 'Civil S-curve'!$C219, Backup!$O:$O, 'Civil S-curve'!AH$162, Backup!$B:$B, 'Civil S-curve'!$C$211), "-")</f>
        <v>0</v>
      </c>
      <c r="AI219" s="429">
        <f t="shared" si="64"/>
        <v>432</v>
      </c>
      <c r="AJ219" s="256"/>
      <c r="AK219" s="418">
        <f t="shared" si="65"/>
        <v>0.92505353319057815</v>
      </c>
      <c r="AL219" s="435"/>
    </row>
    <row r="220" spans="1:40" hidden="1" outlineLevel="1">
      <c r="B220" s="413" t="s">
        <v>868</v>
      </c>
      <c r="C220" s="415" t="s">
        <v>97</v>
      </c>
      <c r="D220" s="413">
        <f t="shared" si="71"/>
        <v>0</v>
      </c>
      <c r="E220" s="413" t="s">
        <v>564</v>
      </c>
      <c r="F220" s="425">
        <f t="shared" si="74"/>
        <v>449</v>
      </c>
      <c r="G220" s="425">
        <f t="shared" si="74"/>
        <v>48</v>
      </c>
      <c r="H220" s="425">
        <f t="shared" si="74"/>
        <v>401</v>
      </c>
      <c r="I220" s="425">
        <f>IFERROR(SUMIFS(Backup!$P:$P, Backup!$D:$D, 'Civil S-curve'!$C220, Backup!$O:$O, 'Civil S-curve'!I$162, Backup!$B:$B, 'Civil S-curve'!$C$211), "-")</f>
        <v>0</v>
      </c>
      <c r="J220" s="425">
        <f>IFERROR(SUMIFS(Backup!$P:$P, Backup!$D:$D, 'Civil S-curve'!$C220, Backup!$O:$O, 'Civil S-curve'!J$162, Backup!$B:$B, 'Civil S-curve'!$C$211), "-")</f>
        <v>0</v>
      </c>
      <c r="K220" s="425">
        <f>IFERROR(SUMIFS(Backup!$P:$P, Backup!$D:$D, 'Civil S-curve'!$C220, Backup!$O:$O, 'Civil S-curve'!K$162, Backup!$B:$B, 'Civil S-curve'!$C$211), "-")</f>
        <v>0</v>
      </c>
      <c r="L220" s="425">
        <f>IFERROR(SUMIFS(Backup!$P:$P, Backup!$D:$D, 'Civil S-curve'!$C220, Backup!$O:$O, 'Civil S-curve'!L$162, Backup!$B:$B, 'Civil S-curve'!$C$211), "-")</f>
        <v>0</v>
      </c>
      <c r="M220" s="425">
        <f>IFERROR(SUMIFS(Backup!$P:$P, Backup!$D:$D, 'Civil S-curve'!$C220, Backup!$O:$O, 'Civil S-curve'!M$162, Backup!$B:$B, 'Civil S-curve'!$C$211), "-")</f>
        <v>0</v>
      </c>
      <c r="N220" s="425">
        <f>IFERROR(SUMIFS(Backup!$P:$P, Backup!$D:$D, 'Civil S-curve'!$C220, Backup!$O:$O, 'Civil S-curve'!N$162, Backup!$B:$B, 'Civil S-curve'!$C$211), "-")</f>
        <v>0</v>
      </c>
      <c r="O220" s="425">
        <f>IFERROR(SUMIFS(Backup!$P:$P, Backup!$D:$D, 'Civil S-curve'!$C220, Backup!$O:$O, 'Civil S-curve'!O$162, Backup!$B:$B, 'Civil S-curve'!$C$211), "-")</f>
        <v>0</v>
      </c>
      <c r="P220" s="425">
        <f>IFERROR(SUMIFS(Backup!$P:$P, Backup!$D:$D, 'Civil S-curve'!$C220, Backup!$O:$O, 'Civil S-curve'!P$162, Backup!$B:$B, 'Civil S-curve'!$C$211), "-")</f>
        <v>0</v>
      </c>
      <c r="Q220" s="425">
        <f>IFERROR(SUMIFS(Backup!$P:$P, Backup!$D:$D, 'Civil S-curve'!$C220, Backup!$O:$O, 'Civil S-curve'!Q$162, Backup!$B:$B, 'Civil S-curve'!$C$211), "-")</f>
        <v>0</v>
      </c>
      <c r="R220" s="425">
        <f>IFERROR(SUMIFS(Backup!$P:$P, Backup!$D:$D, 'Civil S-curve'!$C220, Backup!$O:$O, 'Civil S-curve'!R$162, Backup!$B:$B, 'Civil S-curve'!$C$211), "-")</f>
        <v>0</v>
      </c>
      <c r="S220" s="425">
        <f>IFERROR(SUMIFS(Backup!$P:$P, Backup!$D:$D, 'Civil S-curve'!$C220, Backup!$O:$O, 'Civil S-curve'!S$162, Backup!$B:$B, 'Civil S-curve'!$C$211), "-")</f>
        <v>0</v>
      </c>
      <c r="T220" s="425">
        <f>IFERROR(SUMIFS(Backup!$P:$P, Backup!$D:$D, 'Civil S-curve'!$C220, Backup!$O:$O, 'Civil S-curve'!T$162, Backup!$B:$B, 'Civil S-curve'!$C$211), "-")</f>
        <v>0</v>
      </c>
      <c r="U220" s="425">
        <f>IFERROR(SUMIFS(Backup!$P:$P, Backup!$D:$D, 'Civil S-curve'!$C220, Backup!$O:$O, 'Civil S-curve'!U$162, Backup!$B:$B, 'Civil S-curve'!$C$211), "-")</f>
        <v>0</v>
      </c>
      <c r="V220" s="425">
        <f>IFERROR(SUMIFS(Backup!$P:$P, Backup!$D:$D, 'Civil S-curve'!$C220, Backup!$O:$O, 'Civil S-curve'!V$162, Backup!$B:$B, 'Civil S-curve'!$C$211), "-")</f>
        <v>0</v>
      </c>
      <c r="W220" s="425">
        <f>IFERROR(SUMIFS(Backup!$P:$P, Backup!$D:$D, 'Civil S-curve'!$C220, Backup!$O:$O, 'Civil S-curve'!W$162, Backup!$B:$B, 'Civil S-curve'!$C$211), "-")</f>
        <v>0</v>
      </c>
      <c r="X220" s="425">
        <f>IFERROR(SUMIFS(Backup!$P:$P, Backup!$D:$D, 'Civil S-curve'!$C220, Backup!$O:$O, 'Civil S-curve'!X$162, Backup!$B:$B, 'Civil S-curve'!$C$211), "-")</f>
        <v>0</v>
      </c>
      <c r="Y220" s="425">
        <f>IFERROR(SUMIFS(Backup!$P:$P, Backup!$D:$D, 'Civil S-curve'!$C220, Backup!$O:$O, 'Civil S-curve'!Y$162, Backup!$B:$B, 'Civil S-curve'!$C$211), "-")</f>
        <v>0</v>
      </c>
      <c r="Z220" s="425">
        <f>IFERROR(SUMIFS(Backup!$P:$P, Backup!$D:$D, 'Civil S-curve'!$C220, Backup!$O:$O, 'Civil S-curve'!Z$162, Backup!$B:$B, 'Civil S-curve'!$C$211), "-")</f>
        <v>0</v>
      </c>
      <c r="AA220" s="425">
        <f>IFERROR(SUMIFS(Backup!$P:$P, Backup!$D:$D, 'Civil S-curve'!$C220, Backup!$O:$O, 'Civil S-curve'!AA$162, Backup!$B:$B, 'Civil S-curve'!$C$211), "-")</f>
        <v>0</v>
      </c>
      <c r="AB220" s="425">
        <f>IFERROR(SUMIFS(Backup!$P:$P, Backup!$D:$D, 'Civil S-curve'!$C220, Backup!$O:$O, 'Civil S-curve'!AB$162, Backup!$B:$B, 'Civil S-curve'!$C$211), "-")</f>
        <v>0</v>
      </c>
      <c r="AC220" s="425">
        <f>IFERROR(SUMIFS(Backup!$P:$P, Backup!$D:$D, 'Civil S-curve'!$C220, Backup!$O:$O, 'Civil S-curve'!AC$162, Backup!$B:$B, 'Civil S-curve'!$C$211), "-")</f>
        <v>0</v>
      </c>
      <c r="AD220" s="425">
        <f>IFERROR(SUMIFS(Backup!$P:$P, Backup!$D:$D, 'Civil S-curve'!$C220, Backup!$O:$O, 'Civil S-curve'!AD$162, Backup!$B:$B, 'Civil S-curve'!$C$211), "-")</f>
        <v>48</v>
      </c>
      <c r="AE220" s="425">
        <f>IFERROR(SUMIFS(Backup!$P:$P, Backup!$D:$D, 'Civil S-curve'!$C220, Backup!$O:$O, 'Civil S-curve'!AE$162, Backup!$B:$B, 'Civil S-curve'!$C$211), "-")</f>
        <v>0</v>
      </c>
      <c r="AF220" s="425">
        <f>IFERROR(SUMIFS(Backup!$P:$P, Backup!$D:$D, 'Civil S-curve'!$C220, Backup!$O:$O, 'Civil S-curve'!AF$162, Backup!$B:$B, 'Civil S-curve'!$C$211), "-")</f>
        <v>0</v>
      </c>
      <c r="AG220" s="425">
        <f>IFERROR(SUMIFS(Backup!$P:$P, Backup!$D:$D, 'Civil S-curve'!$C220, Backup!$O:$O, 'Civil S-curve'!AG$162, Backup!$B:$B, 'Civil S-curve'!$C$211), "-")</f>
        <v>0</v>
      </c>
      <c r="AH220" s="425">
        <f>IFERROR(SUMIFS(Backup!$P:$P, Backup!$D:$D, 'Civil S-curve'!$C220, Backup!$O:$O, 'Civil S-curve'!AH$162, Backup!$B:$B, 'Civil S-curve'!$C$211), "-")</f>
        <v>0</v>
      </c>
      <c r="AI220" s="429">
        <f t="shared" si="64"/>
        <v>48</v>
      </c>
      <c r="AJ220" s="256"/>
      <c r="AK220" s="418">
        <f t="shared" si="65"/>
        <v>0.10690423162583519</v>
      </c>
      <c r="AL220" s="435"/>
    </row>
    <row r="221" spans="1:40" hidden="1" outlineLevel="1">
      <c r="B221" s="413" t="s">
        <v>869</v>
      </c>
      <c r="C221" s="415" t="s">
        <v>98</v>
      </c>
      <c r="D221" s="413">
        <f t="shared" si="71"/>
        <v>0</v>
      </c>
      <c r="E221" s="413" t="s">
        <v>564</v>
      </c>
      <c r="F221" s="425">
        <f t="shared" si="74"/>
        <v>402</v>
      </c>
      <c r="G221" s="425">
        <f t="shared" si="74"/>
        <v>12</v>
      </c>
      <c r="H221" s="425">
        <f t="shared" si="74"/>
        <v>390</v>
      </c>
      <c r="I221" s="425">
        <f>IFERROR(SUMIFS(Backup!$P:$P, Backup!$D:$D, 'Civil S-curve'!$C221, Backup!$O:$O, 'Civil S-curve'!I$162, Backup!$B:$B, 'Civil S-curve'!$C$211), "-")</f>
        <v>0</v>
      </c>
      <c r="J221" s="425">
        <f>IFERROR(SUMIFS(Backup!$P:$P, Backup!$D:$D, 'Civil S-curve'!$C221, Backup!$O:$O, 'Civil S-curve'!J$162, Backup!$B:$B, 'Civil S-curve'!$C$211), "-")</f>
        <v>0</v>
      </c>
      <c r="K221" s="425">
        <f>IFERROR(SUMIFS(Backup!$P:$P, Backup!$D:$D, 'Civil S-curve'!$C221, Backup!$O:$O, 'Civil S-curve'!K$162, Backup!$B:$B, 'Civil S-curve'!$C$211), "-")</f>
        <v>0</v>
      </c>
      <c r="L221" s="425">
        <f>IFERROR(SUMIFS(Backup!$P:$P, Backup!$D:$D, 'Civil S-curve'!$C221, Backup!$O:$O, 'Civil S-curve'!L$162, Backup!$B:$B, 'Civil S-curve'!$C$211), "-")</f>
        <v>0</v>
      </c>
      <c r="M221" s="425">
        <f>IFERROR(SUMIFS(Backup!$P:$P, Backup!$D:$D, 'Civil S-curve'!$C221, Backup!$O:$O, 'Civil S-curve'!M$162, Backup!$B:$B, 'Civil S-curve'!$C$211), "-")</f>
        <v>0</v>
      </c>
      <c r="N221" s="425">
        <f>IFERROR(SUMIFS(Backup!$P:$P, Backup!$D:$D, 'Civil S-curve'!$C221, Backup!$O:$O, 'Civil S-curve'!N$162, Backup!$B:$B, 'Civil S-curve'!$C$211), "-")</f>
        <v>0</v>
      </c>
      <c r="O221" s="425">
        <f>IFERROR(SUMIFS(Backup!$P:$P, Backup!$D:$D, 'Civil S-curve'!$C221, Backup!$O:$O, 'Civil S-curve'!O$162, Backup!$B:$B, 'Civil S-curve'!$C$211), "-")</f>
        <v>0</v>
      </c>
      <c r="P221" s="425">
        <f>IFERROR(SUMIFS(Backup!$P:$P, Backup!$D:$D, 'Civil S-curve'!$C221, Backup!$O:$O, 'Civil S-curve'!P$162, Backup!$B:$B, 'Civil S-curve'!$C$211), "-")</f>
        <v>0</v>
      </c>
      <c r="Q221" s="425">
        <f>IFERROR(SUMIFS(Backup!$P:$P, Backup!$D:$D, 'Civil S-curve'!$C221, Backup!$O:$O, 'Civil S-curve'!Q$162, Backup!$B:$B, 'Civil S-curve'!$C$211), "-")</f>
        <v>0</v>
      </c>
      <c r="R221" s="425">
        <f>IFERROR(SUMIFS(Backup!$P:$P, Backup!$D:$D, 'Civil S-curve'!$C221, Backup!$O:$O, 'Civil S-curve'!R$162, Backup!$B:$B, 'Civil S-curve'!$C$211), "-")</f>
        <v>0</v>
      </c>
      <c r="S221" s="425">
        <f>IFERROR(SUMIFS(Backup!$P:$P, Backup!$D:$D, 'Civil S-curve'!$C221, Backup!$O:$O, 'Civil S-curve'!S$162, Backup!$B:$B, 'Civil S-curve'!$C$211), "-")</f>
        <v>0</v>
      </c>
      <c r="T221" s="425">
        <f>IFERROR(SUMIFS(Backup!$P:$P, Backup!$D:$D, 'Civil S-curve'!$C221, Backup!$O:$O, 'Civil S-curve'!T$162, Backup!$B:$B, 'Civil S-curve'!$C$211), "-")</f>
        <v>0</v>
      </c>
      <c r="U221" s="425">
        <f>IFERROR(SUMIFS(Backup!$P:$P, Backup!$D:$D, 'Civil S-curve'!$C221, Backup!$O:$O, 'Civil S-curve'!U$162, Backup!$B:$B, 'Civil S-curve'!$C$211), "-")</f>
        <v>0</v>
      </c>
      <c r="V221" s="425">
        <f>IFERROR(SUMIFS(Backup!$P:$P, Backup!$D:$D, 'Civil S-curve'!$C221, Backup!$O:$O, 'Civil S-curve'!V$162, Backup!$B:$B, 'Civil S-curve'!$C$211), "-")</f>
        <v>0</v>
      </c>
      <c r="W221" s="425">
        <f>IFERROR(SUMIFS(Backup!$P:$P, Backup!$D:$D, 'Civil S-curve'!$C221, Backup!$O:$O, 'Civil S-curve'!W$162, Backup!$B:$B, 'Civil S-curve'!$C$211), "-")</f>
        <v>0</v>
      </c>
      <c r="X221" s="425">
        <f>IFERROR(SUMIFS(Backup!$P:$P, Backup!$D:$D, 'Civil S-curve'!$C221, Backup!$O:$O, 'Civil S-curve'!X$162, Backup!$B:$B, 'Civil S-curve'!$C$211), "-")</f>
        <v>0</v>
      </c>
      <c r="Y221" s="425">
        <f>IFERROR(SUMIFS(Backup!$P:$P, Backup!$D:$D, 'Civil S-curve'!$C221, Backup!$O:$O, 'Civil S-curve'!Y$162, Backup!$B:$B, 'Civil S-curve'!$C$211), "-")</f>
        <v>0</v>
      </c>
      <c r="Z221" s="425">
        <f>IFERROR(SUMIFS(Backup!$P:$P, Backup!$D:$D, 'Civil S-curve'!$C221, Backup!$O:$O, 'Civil S-curve'!Z$162, Backup!$B:$B, 'Civil S-curve'!$C$211), "-")</f>
        <v>0</v>
      </c>
      <c r="AA221" s="425">
        <f>IFERROR(SUMIFS(Backup!$P:$P, Backup!$D:$D, 'Civil S-curve'!$C221, Backup!$O:$O, 'Civil S-curve'!AA$162, Backup!$B:$B, 'Civil S-curve'!$C$211), "-")</f>
        <v>0</v>
      </c>
      <c r="AB221" s="425">
        <f>IFERROR(SUMIFS(Backup!$P:$P, Backup!$D:$D, 'Civil S-curve'!$C221, Backup!$O:$O, 'Civil S-curve'!AB$162, Backup!$B:$B, 'Civil S-curve'!$C$211), "-")</f>
        <v>12</v>
      </c>
      <c r="AC221" s="425">
        <f>IFERROR(SUMIFS(Backup!$P:$P, Backup!$D:$D, 'Civil S-curve'!$C221, Backup!$O:$O, 'Civil S-curve'!AC$162, Backup!$B:$B, 'Civil S-curve'!$C$211), "-")</f>
        <v>0</v>
      </c>
      <c r="AD221" s="425">
        <f>IFERROR(SUMIFS(Backup!$P:$P, Backup!$D:$D, 'Civil S-curve'!$C221, Backup!$O:$O, 'Civil S-curve'!AD$162, Backup!$B:$B, 'Civil S-curve'!$C$211), "-")</f>
        <v>0</v>
      </c>
      <c r="AE221" s="425">
        <f>IFERROR(SUMIFS(Backup!$P:$P, Backup!$D:$D, 'Civil S-curve'!$C221, Backup!$O:$O, 'Civil S-curve'!AE$162, Backup!$B:$B, 'Civil S-curve'!$C$211), "-")</f>
        <v>0</v>
      </c>
      <c r="AF221" s="425">
        <f>IFERROR(SUMIFS(Backup!$P:$P, Backup!$D:$D, 'Civil S-curve'!$C221, Backup!$O:$O, 'Civil S-curve'!AF$162, Backup!$B:$B, 'Civil S-curve'!$C$211), "-")</f>
        <v>0</v>
      </c>
      <c r="AG221" s="425">
        <f>IFERROR(SUMIFS(Backup!$P:$P, Backup!$D:$D, 'Civil S-curve'!$C221, Backup!$O:$O, 'Civil S-curve'!AG$162, Backup!$B:$B, 'Civil S-curve'!$C$211), "-")</f>
        <v>0</v>
      </c>
      <c r="AH221" s="425">
        <f>IFERROR(SUMIFS(Backup!$P:$P, Backup!$D:$D, 'Civil S-curve'!$C221, Backup!$O:$O, 'Civil S-curve'!AH$162, Backup!$B:$B, 'Civil S-curve'!$C$211), "-")</f>
        <v>0</v>
      </c>
      <c r="AI221" s="429">
        <f t="shared" si="64"/>
        <v>12</v>
      </c>
      <c r="AJ221" s="256"/>
      <c r="AK221" s="418">
        <f t="shared" si="65"/>
        <v>2.9850746268656716E-2</v>
      </c>
      <c r="AL221" s="435"/>
    </row>
    <row r="222" spans="1:40" hidden="1" outlineLevel="1">
      <c r="B222" s="413" t="s">
        <v>1023</v>
      </c>
      <c r="C222" s="415" t="s">
        <v>99</v>
      </c>
      <c r="D222" s="413">
        <f t="shared" si="71"/>
        <v>0</v>
      </c>
      <c r="E222" s="413" t="s">
        <v>564</v>
      </c>
      <c r="F222" s="425">
        <f t="shared" si="74"/>
        <v>0</v>
      </c>
      <c r="G222" s="425">
        <f t="shared" si="74"/>
        <v>0</v>
      </c>
      <c r="H222" s="425">
        <f t="shared" si="74"/>
        <v>0</v>
      </c>
      <c r="I222" s="425">
        <f>IFERROR(SUMIFS(Backup!$P:$P, Backup!$D:$D, 'Civil S-curve'!$C222, Backup!$O:$O, 'Civil S-curve'!I$162, Backup!$B:$B, 'Civil S-curve'!$C$211), "-")</f>
        <v>0</v>
      </c>
      <c r="J222" s="425">
        <f>IFERROR(SUMIFS(Backup!$P:$P, Backup!$D:$D, 'Civil S-curve'!$C222, Backup!$O:$O, 'Civil S-curve'!J$162, Backup!$B:$B, 'Civil S-curve'!$C$211), "-")</f>
        <v>0</v>
      </c>
      <c r="K222" s="425">
        <f>IFERROR(SUMIFS(Backup!$P:$P, Backup!$D:$D, 'Civil S-curve'!$C222, Backup!$O:$O, 'Civil S-curve'!K$162, Backup!$B:$B, 'Civil S-curve'!$C$211), "-")</f>
        <v>0</v>
      </c>
      <c r="L222" s="425">
        <f>IFERROR(SUMIFS(Backup!$P:$P, Backup!$D:$D, 'Civil S-curve'!$C222, Backup!$O:$O, 'Civil S-curve'!L$162, Backup!$B:$B, 'Civil S-curve'!$C$211), "-")</f>
        <v>0</v>
      </c>
      <c r="M222" s="425">
        <f>IFERROR(SUMIFS(Backup!$P:$P, Backup!$D:$D, 'Civil S-curve'!$C222, Backup!$O:$O, 'Civil S-curve'!M$162, Backup!$B:$B, 'Civil S-curve'!$C$211), "-")</f>
        <v>0</v>
      </c>
      <c r="N222" s="425">
        <f>IFERROR(SUMIFS(Backup!$P:$P, Backup!$D:$D, 'Civil S-curve'!$C222, Backup!$O:$O, 'Civil S-curve'!N$162, Backup!$B:$B, 'Civil S-curve'!$C$211), "-")</f>
        <v>0</v>
      </c>
      <c r="O222" s="425">
        <f>IFERROR(SUMIFS(Backup!$P:$P, Backup!$D:$D, 'Civil S-curve'!$C222, Backup!$O:$O, 'Civil S-curve'!O$162, Backup!$B:$B, 'Civil S-curve'!$C$211), "-")</f>
        <v>0</v>
      </c>
      <c r="P222" s="425">
        <f>IFERROR(SUMIFS(Backup!$P:$P, Backup!$D:$D, 'Civil S-curve'!$C222, Backup!$O:$O, 'Civil S-curve'!P$162, Backup!$B:$B, 'Civil S-curve'!$C$211), "-")</f>
        <v>0</v>
      </c>
      <c r="Q222" s="425">
        <f>IFERROR(SUMIFS(Backup!$P:$P, Backup!$D:$D, 'Civil S-curve'!$C222, Backup!$O:$O, 'Civil S-curve'!Q$162, Backup!$B:$B, 'Civil S-curve'!$C$211), "-")</f>
        <v>0</v>
      </c>
      <c r="R222" s="425">
        <f>IFERROR(SUMIFS(Backup!$P:$P, Backup!$D:$D, 'Civil S-curve'!$C222, Backup!$O:$O, 'Civil S-curve'!R$162, Backup!$B:$B, 'Civil S-curve'!$C$211), "-")</f>
        <v>0</v>
      </c>
      <c r="S222" s="425">
        <f>IFERROR(SUMIFS(Backup!$P:$P, Backup!$D:$D, 'Civil S-curve'!$C222, Backup!$O:$O, 'Civil S-curve'!S$162, Backup!$B:$B, 'Civil S-curve'!$C$211), "-")</f>
        <v>0</v>
      </c>
      <c r="T222" s="425">
        <f>IFERROR(SUMIFS(Backup!$P:$P, Backup!$D:$D, 'Civil S-curve'!$C222, Backup!$O:$O, 'Civil S-curve'!T$162, Backup!$B:$B, 'Civil S-curve'!$C$211), "-")</f>
        <v>0</v>
      </c>
      <c r="U222" s="425">
        <f>IFERROR(SUMIFS(Backup!$P:$P, Backup!$D:$D, 'Civil S-curve'!$C222, Backup!$O:$O, 'Civil S-curve'!U$162, Backup!$B:$B, 'Civil S-curve'!$C$211), "-")</f>
        <v>0</v>
      </c>
      <c r="V222" s="425">
        <f>IFERROR(SUMIFS(Backup!$P:$P, Backup!$D:$D, 'Civil S-curve'!$C222, Backup!$O:$O, 'Civil S-curve'!V$162, Backup!$B:$B, 'Civil S-curve'!$C$211), "-")</f>
        <v>0</v>
      </c>
      <c r="W222" s="425">
        <f>IFERROR(SUMIFS(Backup!$P:$P, Backup!$D:$D, 'Civil S-curve'!$C222, Backup!$O:$O, 'Civil S-curve'!W$162, Backup!$B:$B, 'Civil S-curve'!$C$211), "-")</f>
        <v>0</v>
      </c>
      <c r="X222" s="425">
        <f>IFERROR(SUMIFS(Backup!$P:$P, Backup!$D:$D, 'Civil S-curve'!$C222, Backup!$O:$O, 'Civil S-curve'!X$162, Backup!$B:$B, 'Civil S-curve'!$C$211), "-")</f>
        <v>0</v>
      </c>
      <c r="Y222" s="425">
        <f>IFERROR(SUMIFS(Backup!$P:$P, Backup!$D:$D, 'Civil S-curve'!$C222, Backup!$O:$O, 'Civil S-curve'!Y$162, Backup!$B:$B, 'Civil S-curve'!$C$211), "-")</f>
        <v>0</v>
      </c>
      <c r="Z222" s="425">
        <f>IFERROR(SUMIFS(Backup!$P:$P, Backup!$D:$D, 'Civil S-curve'!$C222, Backup!$O:$O, 'Civil S-curve'!Z$162, Backup!$B:$B, 'Civil S-curve'!$C$211), "-")</f>
        <v>0</v>
      </c>
      <c r="AA222" s="425">
        <f>IFERROR(SUMIFS(Backup!$P:$P, Backup!$D:$D, 'Civil S-curve'!$C222, Backup!$O:$O, 'Civil S-curve'!AA$162, Backup!$B:$B, 'Civil S-curve'!$C$211), "-")</f>
        <v>0</v>
      </c>
      <c r="AB222" s="425">
        <f>IFERROR(SUMIFS(Backup!$P:$P, Backup!$D:$D, 'Civil S-curve'!$C222, Backup!$O:$O, 'Civil S-curve'!AB$162, Backup!$B:$B, 'Civil S-curve'!$C$211), "-")</f>
        <v>0</v>
      </c>
      <c r="AC222" s="425">
        <f>IFERROR(SUMIFS(Backup!$P:$P, Backup!$D:$D, 'Civil S-curve'!$C222, Backup!$O:$O, 'Civil S-curve'!AC$162, Backup!$B:$B, 'Civil S-curve'!$C$211), "-")</f>
        <v>0</v>
      </c>
      <c r="AD222" s="425">
        <f>IFERROR(SUMIFS(Backup!$P:$P, Backup!$D:$D, 'Civil S-curve'!$C222, Backup!$O:$O, 'Civil S-curve'!AD$162, Backup!$B:$B, 'Civil S-curve'!$C$211), "-")</f>
        <v>0</v>
      </c>
      <c r="AE222" s="425">
        <f>IFERROR(SUMIFS(Backup!$P:$P, Backup!$D:$D, 'Civil S-curve'!$C222, Backup!$O:$O, 'Civil S-curve'!AE$162, Backup!$B:$B, 'Civil S-curve'!$C$211), "-")</f>
        <v>0</v>
      </c>
      <c r="AF222" s="425">
        <f>IFERROR(SUMIFS(Backup!$P:$P, Backup!$D:$D, 'Civil S-curve'!$C222, Backup!$O:$O, 'Civil S-curve'!AF$162, Backup!$B:$B, 'Civil S-curve'!$C$211), "-")</f>
        <v>0</v>
      </c>
      <c r="AG222" s="425">
        <f>IFERROR(SUMIFS(Backup!$P:$P, Backup!$D:$D, 'Civil S-curve'!$C222, Backup!$O:$O, 'Civil S-curve'!AG$162, Backup!$B:$B, 'Civil S-curve'!$C$211), "-")</f>
        <v>0</v>
      </c>
      <c r="AH222" s="425">
        <f>IFERROR(SUMIFS(Backup!$P:$P, Backup!$D:$D, 'Civil S-curve'!$C222, Backup!$O:$O, 'Civil S-curve'!AH$162, Backup!$B:$B, 'Civil S-curve'!$C$211), "-")</f>
        <v>0</v>
      </c>
      <c r="AI222" s="429">
        <f t="shared" si="64"/>
        <v>0</v>
      </c>
      <c r="AJ222" s="256"/>
      <c r="AK222" s="418" t="e">
        <f t="shared" si="65"/>
        <v>#DIV/0!</v>
      </c>
      <c r="AL222" s="435"/>
    </row>
    <row r="223" spans="1:40" s="256" customFormat="1" collapsed="1">
      <c r="A223" s="418">
        <f>D223/$D$156</f>
        <v>5.4945054945054944E-2</v>
      </c>
      <c r="B223" s="411">
        <v>6</v>
      </c>
      <c r="C223" s="412" t="s">
        <v>14</v>
      </c>
      <c r="D223" s="411">
        <f t="shared" si="71"/>
        <v>30</v>
      </c>
      <c r="E223" s="411"/>
      <c r="F223" s="424">
        <f t="shared" ref="F223:H242" si="77">F79</f>
        <v>3578</v>
      </c>
      <c r="G223" s="424">
        <f t="shared" si="77"/>
        <v>3712.5</v>
      </c>
      <c r="H223" s="424">
        <f t="shared" si="77"/>
        <v>-132.5</v>
      </c>
      <c r="I223" s="424">
        <f>SUBTOTAL(9,I224:I233)</f>
        <v>0</v>
      </c>
      <c r="J223" s="424">
        <f>SUBTOTAL(9,J224:J234)</f>
        <v>691</v>
      </c>
      <c r="K223" s="424">
        <f t="shared" ref="K223:AI223" si="78">SUBTOTAL(9,K224:K234)</f>
        <v>310</v>
      </c>
      <c r="L223" s="424">
        <f t="shared" si="78"/>
        <v>0</v>
      </c>
      <c r="M223" s="424">
        <f t="shared" si="78"/>
        <v>0</v>
      </c>
      <c r="N223" s="424">
        <f t="shared" si="78"/>
        <v>76</v>
      </c>
      <c r="O223" s="424">
        <f t="shared" si="78"/>
        <v>56</v>
      </c>
      <c r="P223" s="424">
        <f t="shared" si="78"/>
        <v>0</v>
      </c>
      <c r="Q223" s="424">
        <f t="shared" si="78"/>
        <v>168</v>
      </c>
      <c r="R223" s="424">
        <f t="shared" si="78"/>
        <v>72</v>
      </c>
      <c r="S223" s="424">
        <f t="shared" si="78"/>
        <v>36</v>
      </c>
      <c r="T223" s="424">
        <f t="shared" si="78"/>
        <v>48</v>
      </c>
      <c r="U223" s="424">
        <f t="shared" si="78"/>
        <v>40</v>
      </c>
      <c r="V223" s="424">
        <f t="shared" si="78"/>
        <v>111</v>
      </c>
      <c r="W223" s="424">
        <f t="shared" si="78"/>
        <v>82</v>
      </c>
      <c r="X223" s="424">
        <f t="shared" si="78"/>
        <v>228</v>
      </c>
      <c r="Y223" s="424">
        <f t="shared" si="78"/>
        <v>356.5</v>
      </c>
      <c r="Z223" s="424">
        <f t="shared" si="78"/>
        <v>868</v>
      </c>
      <c r="AA223" s="424">
        <f t="shared" si="78"/>
        <v>375.5</v>
      </c>
      <c r="AB223" s="424">
        <f t="shared" si="78"/>
        <v>218.5</v>
      </c>
      <c r="AC223" s="424">
        <f t="shared" si="78"/>
        <v>0</v>
      </c>
      <c r="AD223" s="424">
        <f t="shared" si="78"/>
        <v>0</v>
      </c>
      <c r="AE223" s="424">
        <f t="shared" ref="AE223:AH223" si="79">SUBTOTAL(9,AE224:AE234)</f>
        <v>0</v>
      </c>
      <c r="AF223" s="424">
        <f t="shared" si="79"/>
        <v>0</v>
      </c>
      <c r="AG223" s="424">
        <f t="shared" si="79"/>
        <v>0</v>
      </c>
      <c r="AH223" s="424">
        <f t="shared" si="79"/>
        <v>0</v>
      </c>
      <c r="AI223" s="424">
        <f t="shared" si="78"/>
        <v>3736.5</v>
      </c>
      <c r="AJ223" s="435">
        <f>G223-AI223</f>
        <v>-24</v>
      </c>
      <c r="AK223" s="418">
        <f t="shared" si="65"/>
        <v>1.0442984907769703</v>
      </c>
      <c r="AL223" s="435"/>
      <c r="AM223" s="429">
        <f>SUM(I223:Y223)</f>
        <v>2274.5</v>
      </c>
      <c r="AN223" s="429"/>
    </row>
    <row r="224" spans="1:40" hidden="1" outlineLevel="1">
      <c r="B224" s="413" t="s">
        <v>860</v>
      </c>
      <c r="C224" s="414" t="s">
        <v>200</v>
      </c>
      <c r="D224" s="413">
        <f t="shared" si="71"/>
        <v>0</v>
      </c>
      <c r="E224" s="413" t="s">
        <v>564</v>
      </c>
      <c r="F224" s="425">
        <f t="shared" si="77"/>
        <v>89</v>
      </c>
      <c r="G224" s="425">
        <f t="shared" si="77"/>
        <v>94</v>
      </c>
      <c r="H224" s="425">
        <f t="shared" si="77"/>
        <v>-5</v>
      </c>
      <c r="I224" s="425">
        <f>IFERROR(SUMIFS(Backup!$P:$P, Backup!$D:$D, 'Civil S-curve'!$C224, Backup!$O:$O, 'Civil S-curve'!I$162, Backup!$B:$B, 'Civil S-curve'!$C$223), "-")</f>
        <v>0</v>
      </c>
      <c r="J224" s="425">
        <f>IFERROR(SUMIFS(Backup!$P:$P, Backup!$D:$D, 'Civil S-curve'!$C224, Backup!$O:$O, 'Civil S-curve'!J$162, Backup!$B:$B, 'Civil S-curve'!$C$223), "-")</f>
        <v>94</v>
      </c>
      <c r="K224" s="425">
        <f>IFERROR(SUMIFS(Backup!$P:$P, Backup!$D:$D, 'Civil S-curve'!$C224, Backup!$O:$O, 'Civil S-curve'!K$162, Backup!$B:$B, 'Civil S-curve'!$C$223), "-")</f>
        <v>0</v>
      </c>
      <c r="L224" s="425">
        <f>IFERROR(SUMIFS(Backup!$P:$P, Backup!$D:$D, 'Civil S-curve'!$C224, Backup!$O:$O, 'Civil S-curve'!L$162, Backup!$B:$B, 'Civil S-curve'!$C$223), "-")</f>
        <v>0</v>
      </c>
      <c r="M224" s="425">
        <f>IFERROR(SUMIFS(Backup!$P:$P, Backup!$D:$D, 'Civil S-curve'!$C224, Backup!$O:$O, 'Civil S-curve'!M$162, Backup!$B:$B, 'Civil S-curve'!$C$223), "-")</f>
        <v>0</v>
      </c>
      <c r="N224" s="425">
        <f>IFERROR(SUMIFS(Backup!$P:$P, Backup!$D:$D, 'Civil S-curve'!$C224, Backup!$O:$O, 'Civil S-curve'!N$162, Backup!$B:$B, 'Civil S-curve'!$C$223), "-")</f>
        <v>0</v>
      </c>
      <c r="O224" s="425">
        <f>IFERROR(SUMIFS(Backup!$P:$P, Backup!$D:$D, 'Civil S-curve'!$C224, Backup!$O:$O, 'Civil S-curve'!O$162, Backup!$B:$B, 'Civil S-curve'!$C$223), "-")</f>
        <v>0</v>
      </c>
      <c r="P224" s="425">
        <f>IFERROR(SUMIFS(Backup!$P:$P, Backup!$D:$D, 'Civil S-curve'!$C224, Backup!$O:$O, 'Civil S-curve'!P$162, Backup!$B:$B, 'Civil S-curve'!$C$223), "-")</f>
        <v>0</v>
      </c>
      <c r="Q224" s="425">
        <f>IFERROR(SUMIFS(Backup!$P:$P, Backup!$D:$D, 'Civil S-curve'!$C224, Backup!$O:$O, 'Civil S-curve'!Q$162, Backup!$B:$B, 'Civil S-curve'!$C$223), "-")</f>
        <v>0</v>
      </c>
      <c r="R224" s="425">
        <f>IFERROR(SUMIFS(Backup!$P:$P, Backup!$D:$D, 'Civil S-curve'!$C224, Backup!$O:$O, 'Civil S-curve'!R$162, Backup!$B:$B, 'Civil S-curve'!$C$223), "-")</f>
        <v>0</v>
      </c>
      <c r="S224" s="425">
        <f>IFERROR(SUMIFS(Backup!$P:$P, Backup!$D:$D, 'Civil S-curve'!$C224, Backup!$O:$O, 'Civil S-curve'!S$162, Backup!$B:$B, 'Civil S-curve'!$C$223), "-")</f>
        <v>0</v>
      </c>
      <c r="T224" s="425">
        <f>IFERROR(SUMIFS(Backup!$P:$P, Backup!$D:$D, 'Civil S-curve'!$C224, Backup!$O:$O, 'Civil S-curve'!T$162, Backup!$B:$B, 'Civil S-curve'!$C$223), "-")</f>
        <v>0</v>
      </c>
      <c r="U224" s="425">
        <f>IFERROR(SUMIFS(Backup!$P:$P, Backup!$D:$D, 'Civil S-curve'!$C224, Backup!$O:$O, 'Civil S-curve'!U$162, Backup!$B:$B, 'Civil S-curve'!$C$223), "-")</f>
        <v>0</v>
      </c>
      <c r="V224" s="425">
        <f>IFERROR(SUMIFS(Backup!$P:$P, Backup!$D:$D, 'Civil S-curve'!$C224, Backup!$O:$O, 'Civil S-curve'!V$162, Backup!$B:$B, 'Civil S-curve'!$C$223), "-")</f>
        <v>0</v>
      </c>
      <c r="W224" s="425">
        <f>IFERROR(SUMIFS(Backup!$P:$P, Backup!$D:$D, 'Civil S-curve'!$C224, Backup!$O:$O, 'Civil S-curve'!W$162, Backup!$B:$B, 'Civil S-curve'!$C$223), "-")</f>
        <v>0</v>
      </c>
      <c r="X224" s="425">
        <f>IFERROR(SUMIFS(Backup!$P:$P, Backup!$D:$D, 'Civil S-curve'!$C224, Backup!$O:$O, 'Civil S-curve'!X$162, Backup!$B:$B, 'Civil S-curve'!$C$223), "-")</f>
        <v>0</v>
      </c>
      <c r="Y224" s="425">
        <f>IFERROR(SUMIFS(Backup!$P:$P, Backup!$D:$D, 'Civil S-curve'!$C224, Backup!$O:$O, 'Civil S-curve'!Y$162, Backup!$B:$B, 'Civil S-curve'!$C$223), "-")</f>
        <v>0</v>
      </c>
      <c r="Z224" s="425">
        <f>IFERROR(SUMIFS(Backup!$P:$P, Backup!$D:$D, 'Civil S-curve'!$C224, Backup!$O:$O, 'Civil S-curve'!Z$162, Backup!$B:$B, 'Civil S-curve'!$C$223), "-")</f>
        <v>0</v>
      </c>
      <c r="AA224" s="425">
        <f>IFERROR(SUMIFS(Backup!$P:$P, Backup!$D:$D, 'Civil S-curve'!$C224, Backup!$O:$O, 'Civil S-curve'!AA$162, Backup!$B:$B, 'Civil S-curve'!$C$223), "-")</f>
        <v>0</v>
      </c>
      <c r="AB224" s="425">
        <f>IFERROR(SUMIFS(Backup!$P:$P, Backup!$D:$D, 'Civil S-curve'!$C224, Backup!$O:$O, 'Civil S-curve'!AB$162, Backup!$B:$B, 'Civil S-curve'!$C$223), "-")</f>
        <v>0</v>
      </c>
      <c r="AC224" s="425">
        <f>IFERROR(SUMIFS(Backup!$P:$P, Backup!$D:$D, 'Civil S-curve'!$C224, Backup!$O:$O, 'Civil S-curve'!AC$162, Backup!$B:$B, 'Civil S-curve'!$C$223), "-")</f>
        <v>0</v>
      </c>
      <c r="AD224" s="425">
        <f>IFERROR(SUMIFS(Backup!$P:$P, Backup!$D:$D, 'Civil S-curve'!$C224, Backup!$O:$O, 'Civil S-curve'!AD$162, Backup!$B:$B, 'Civil S-curve'!$C$223), "-")</f>
        <v>0</v>
      </c>
      <c r="AE224" s="425">
        <f>IFERROR(SUMIFS(Backup!$P:$P, Backup!$D:$D, 'Civil S-curve'!$C224, Backup!$O:$O, 'Civil S-curve'!AE$162, Backup!$B:$B, 'Civil S-curve'!$C$223), "-")</f>
        <v>0</v>
      </c>
      <c r="AF224" s="425">
        <f>IFERROR(SUMIFS(Backup!$P:$P, Backup!$D:$D, 'Civil S-curve'!$C224, Backup!$O:$O, 'Civil S-curve'!AF$162, Backup!$B:$B, 'Civil S-curve'!$C$223), "-")</f>
        <v>0</v>
      </c>
      <c r="AG224" s="425">
        <f>IFERROR(SUMIFS(Backup!$P:$P, Backup!$D:$D, 'Civil S-curve'!$C224, Backup!$O:$O, 'Civil S-curve'!AG$162, Backup!$B:$B, 'Civil S-curve'!$C$223), "-")</f>
        <v>0</v>
      </c>
      <c r="AH224" s="425">
        <f>IFERROR(SUMIFS(Backup!$P:$P, Backup!$D:$D, 'Civil S-curve'!$C224, Backup!$O:$O, 'Civil S-curve'!AH$162, Backup!$B:$B, 'Civil S-curve'!$C$223), "-")</f>
        <v>0</v>
      </c>
      <c r="AI224" s="429">
        <f t="shared" si="64"/>
        <v>94</v>
      </c>
      <c r="AJ224" s="256"/>
      <c r="AK224" s="418">
        <f t="shared" si="65"/>
        <v>1.0561797752808988</v>
      </c>
      <c r="AL224" s="435"/>
    </row>
    <row r="225" spans="1:40" hidden="1" outlineLevel="1">
      <c r="B225" s="413" t="s">
        <v>861</v>
      </c>
      <c r="C225" s="414" t="s">
        <v>228</v>
      </c>
      <c r="D225" s="413">
        <f t="shared" si="71"/>
        <v>0</v>
      </c>
      <c r="E225" s="413" t="s">
        <v>564</v>
      </c>
      <c r="F225" s="425">
        <f t="shared" si="77"/>
        <v>578</v>
      </c>
      <c r="G225" s="425">
        <f t="shared" si="77"/>
        <v>596</v>
      </c>
      <c r="H225" s="425">
        <f t="shared" si="77"/>
        <v>-18</v>
      </c>
      <c r="I225" s="425">
        <f>IFERROR(SUMIFS(Backup!$P:$P, Backup!$D:$D, 'Civil S-curve'!$C225, Backup!$O:$O, 'Civil S-curve'!I$162, Backup!$B:$B, 'Civil S-curve'!$C$223), "-")</f>
        <v>0</v>
      </c>
      <c r="J225" s="425">
        <f>IFERROR(SUMIFS(Backup!$P:$P, Backup!$D:$D, 'Civil S-curve'!$C225, Backup!$O:$O, 'Civil S-curve'!J$162, Backup!$B:$B, 'Civil S-curve'!$C$223), "-")</f>
        <v>456</v>
      </c>
      <c r="K225" s="425">
        <f>IFERROR(SUMIFS(Backup!$P:$P, Backup!$D:$D, 'Civil S-curve'!$C225, Backup!$O:$O, 'Civil S-curve'!K$162, Backup!$B:$B, 'Civil S-curve'!$C$223), "-")</f>
        <v>140</v>
      </c>
      <c r="L225" s="425">
        <f>IFERROR(SUMIFS(Backup!$P:$P, Backup!$D:$D, 'Civil S-curve'!$C225, Backup!$O:$O, 'Civil S-curve'!L$162, Backup!$B:$B, 'Civil S-curve'!$C$223), "-")</f>
        <v>0</v>
      </c>
      <c r="M225" s="425">
        <f>IFERROR(SUMIFS(Backup!$P:$P, Backup!$D:$D, 'Civil S-curve'!$C225, Backup!$O:$O, 'Civil S-curve'!M$162, Backup!$B:$B, 'Civil S-curve'!$C$223), "-")</f>
        <v>0</v>
      </c>
      <c r="N225" s="425">
        <f>IFERROR(SUMIFS(Backup!$P:$P, Backup!$D:$D, 'Civil S-curve'!$C225, Backup!$O:$O, 'Civil S-curve'!N$162, Backup!$B:$B, 'Civil S-curve'!$C$223), "-")</f>
        <v>0</v>
      </c>
      <c r="O225" s="425">
        <f>IFERROR(SUMIFS(Backup!$P:$P, Backup!$D:$D, 'Civil S-curve'!$C225, Backup!$O:$O, 'Civil S-curve'!O$162, Backup!$B:$B, 'Civil S-curve'!$C$223), "-")</f>
        <v>0</v>
      </c>
      <c r="P225" s="425">
        <f>IFERROR(SUMIFS(Backup!$P:$P, Backup!$D:$D, 'Civil S-curve'!$C225, Backup!$O:$O, 'Civil S-curve'!P$162, Backup!$B:$B, 'Civil S-curve'!$C$223), "-")</f>
        <v>0</v>
      </c>
      <c r="Q225" s="425">
        <f>IFERROR(SUMIFS(Backup!$P:$P, Backup!$D:$D, 'Civil S-curve'!$C225, Backup!$O:$O, 'Civil S-curve'!Q$162, Backup!$B:$B, 'Civil S-curve'!$C$223), "-")</f>
        <v>0</v>
      </c>
      <c r="R225" s="425">
        <f>IFERROR(SUMIFS(Backup!$P:$P, Backup!$D:$D, 'Civil S-curve'!$C225, Backup!$O:$O, 'Civil S-curve'!R$162, Backup!$B:$B, 'Civil S-curve'!$C$223), "-")</f>
        <v>0</v>
      </c>
      <c r="S225" s="425">
        <f>IFERROR(SUMIFS(Backup!$P:$P, Backup!$D:$D, 'Civil S-curve'!$C225, Backup!$O:$O, 'Civil S-curve'!S$162, Backup!$B:$B, 'Civil S-curve'!$C$223), "-")</f>
        <v>0</v>
      </c>
      <c r="T225" s="425">
        <f>IFERROR(SUMIFS(Backup!$P:$P, Backup!$D:$D, 'Civil S-curve'!$C225, Backup!$O:$O, 'Civil S-curve'!T$162, Backup!$B:$B, 'Civil S-curve'!$C$223), "-")</f>
        <v>0</v>
      </c>
      <c r="U225" s="425">
        <f>IFERROR(SUMIFS(Backup!$P:$P, Backup!$D:$D, 'Civil S-curve'!$C225, Backup!$O:$O, 'Civil S-curve'!U$162, Backup!$B:$B, 'Civil S-curve'!$C$223), "-")</f>
        <v>0</v>
      </c>
      <c r="V225" s="425">
        <f>IFERROR(SUMIFS(Backup!$P:$P, Backup!$D:$D, 'Civil S-curve'!$C225, Backup!$O:$O, 'Civil S-curve'!V$162, Backup!$B:$B, 'Civil S-curve'!$C$223), "-")</f>
        <v>0</v>
      </c>
      <c r="W225" s="425">
        <f>IFERROR(SUMIFS(Backup!$P:$P, Backup!$D:$D, 'Civil S-curve'!$C225, Backup!$O:$O, 'Civil S-curve'!W$162, Backup!$B:$B, 'Civil S-curve'!$C$223), "-")</f>
        <v>0</v>
      </c>
      <c r="X225" s="425">
        <f>IFERROR(SUMIFS(Backup!$P:$P, Backup!$D:$D, 'Civil S-curve'!$C225, Backup!$O:$O, 'Civil S-curve'!X$162, Backup!$B:$B, 'Civil S-curve'!$C$223), "-")</f>
        <v>0</v>
      </c>
      <c r="Y225" s="425">
        <f>IFERROR(SUMIFS(Backup!$P:$P, Backup!$D:$D, 'Civil S-curve'!$C225, Backup!$O:$O, 'Civil S-curve'!Y$162, Backup!$B:$B, 'Civil S-curve'!$C$223), "-")</f>
        <v>0</v>
      </c>
      <c r="Z225" s="425">
        <f>IFERROR(SUMIFS(Backup!$P:$P, Backup!$D:$D, 'Civil S-curve'!$C225, Backup!$O:$O, 'Civil S-curve'!Z$162, Backup!$B:$B, 'Civil S-curve'!$C$223), "-")</f>
        <v>0</v>
      </c>
      <c r="AA225" s="425">
        <f>IFERROR(SUMIFS(Backup!$P:$P, Backup!$D:$D, 'Civil S-curve'!$C225, Backup!$O:$O, 'Civil S-curve'!AA$162, Backup!$B:$B, 'Civil S-curve'!$C$223), "-")</f>
        <v>0</v>
      </c>
      <c r="AB225" s="425">
        <f>IFERROR(SUMIFS(Backup!$P:$P, Backup!$D:$D, 'Civil S-curve'!$C225, Backup!$O:$O, 'Civil S-curve'!AB$162, Backup!$B:$B, 'Civil S-curve'!$C$223), "-")</f>
        <v>0</v>
      </c>
      <c r="AC225" s="425">
        <f>IFERROR(SUMIFS(Backup!$P:$P, Backup!$D:$D, 'Civil S-curve'!$C225, Backup!$O:$O, 'Civil S-curve'!AC$162, Backup!$B:$B, 'Civil S-curve'!$C$223), "-")</f>
        <v>0</v>
      </c>
      <c r="AD225" s="425">
        <f>IFERROR(SUMIFS(Backup!$P:$P, Backup!$D:$D, 'Civil S-curve'!$C225, Backup!$O:$O, 'Civil S-curve'!AD$162, Backup!$B:$B, 'Civil S-curve'!$C$223), "-")</f>
        <v>0</v>
      </c>
      <c r="AE225" s="425">
        <f>IFERROR(SUMIFS(Backup!$P:$P, Backup!$D:$D, 'Civil S-curve'!$C225, Backup!$O:$O, 'Civil S-curve'!AE$162, Backup!$B:$B, 'Civil S-curve'!$C$223), "-")</f>
        <v>0</v>
      </c>
      <c r="AF225" s="425">
        <f>IFERROR(SUMIFS(Backup!$P:$P, Backup!$D:$D, 'Civil S-curve'!$C225, Backup!$O:$O, 'Civil S-curve'!AF$162, Backup!$B:$B, 'Civil S-curve'!$C$223), "-")</f>
        <v>0</v>
      </c>
      <c r="AG225" s="425">
        <f>IFERROR(SUMIFS(Backup!$P:$P, Backup!$D:$D, 'Civil S-curve'!$C225, Backup!$O:$O, 'Civil S-curve'!AG$162, Backup!$B:$B, 'Civil S-curve'!$C$223), "-")</f>
        <v>0</v>
      </c>
      <c r="AH225" s="425">
        <f>IFERROR(SUMIFS(Backup!$P:$P, Backup!$D:$D, 'Civil S-curve'!$C225, Backup!$O:$O, 'Civil S-curve'!AH$162, Backup!$B:$B, 'Civil S-curve'!$C$223), "-")</f>
        <v>0</v>
      </c>
      <c r="AI225" s="429">
        <f t="shared" si="64"/>
        <v>596</v>
      </c>
      <c r="AJ225" s="256"/>
      <c r="AK225" s="418">
        <f t="shared" si="65"/>
        <v>1.0311418685121108</v>
      </c>
      <c r="AL225" s="435"/>
    </row>
    <row r="226" spans="1:40" hidden="1" outlineLevel="1">
      <c r="B226" s="413" t="s">
        <v>862</v>
      </c>
      <c r="C226" s="414" t="s">
        <v>354</v>
      </c>
      <c r="D226" s="413">
        <f t="shared" si="71"/>
        <v>0</v>
      </c>
      <c r="E226" s="413" t="s">
        <v>564</v>
      </c>
      <c r="F226" s="425">
        <f t="shared" si="77"/>
        <v>142</v>
      </c>
      <c r="G226" s="425">
        <f t="shared" si="77"/>
        <v>122</v>
      </c>
      <c r="H226" s="425">
        <f t="shared" si="77"/>
        <v>20</v>
      </c>
      <c r="I226" s="425">
        <f>IFERROR(SUMIFS(Backup!$P:$P, Backup!$D:$D, 'Civil S-curve'!$C226, Backup!$O:$O, 'Civil S-curve'!I$162, Backup!$B:$B, 'Civil S-curve'!$C$223), "-")</f>
        <v>0</v>
      </c>
      <c r="J226" s="425">
        <f>IFERROR(SUMIFS(Backup!$P:$P, Backup!$D:$D, 'Civil S-curve'!$C226, Backup!$O:$O, 'Civil S-curve'!J$162, Backup!$B:$B, 'Civil S-curve'!$C$223), "-")</f>
        <v>81</v>
      </c>
      <c r="K226" s="425">
        <f>IFERROR(SUMIFS(Backup!$P:$P, Backup!$D:$D, 'Civil S-curve'!$C226, Backup!$O:$O, 'Civil S-curve'!K$162, Backup!$B:$B, 'Civil S-curve'!$C$223), "-")</f>
        <v>41</v>
      </c>
      <c r="L226" s="425">
        <f>IFERROR(SUMIFS(Backup!$P:$P, Backup!$D:$D, 'Civil S-curve'!$C226, Backup!$O:$O, 'Civil S-curve'!L$162, Backup!$B:$B, 'Civil S-curve'!$C$223), "-")</f>
        <v>0</v>
      </c>
      <c r="M226" s="425">
        <f>IFERROR(SUMIFS(Backup!$P:$P, Backup!$D:$D, 'Civil S-curve'!$C226, Backup!$O:$O, 'Civil S-curve'!M$162, Backup!$B:$B, 'Civil S-curve'!$C$223), "-")</f>
        <v>0</v>
      </c>
      <c r="N226" s="425">
        <f>IFERROR(SUMIFS(Backup!$P:$P, Backup!$D:$D, 'Civil S-curve'!$C226, Backup!$O:$O, 'Civil S-curve'!N$162, Backup!$B:$B, 'Civil S-curve'!$C$223), "-")</f>
        <v>0</v>
      </c>
      <c r="O226" s="425">
        <f>IFERROR(SUMIFS(Backup!$P:$P, Backup!$D:$D, 'Civil S-curve'!$C226, Backup!$O:$O, 'Civil S-curve'!O$162, Backup!$B:$B, 'Civil S-curve'!$C$223), "-")</f>
        <v>0</v>
      </c>
      <c r="P226" s="425">
        <f>IFERROR(SUMIFS(Backup!$P:$P, Backup!$D:$D, 'Civil S-curve'!$C226, Backup!$O:$O, 'Civil S-curve'!P$162, Backup!$B:$B, 'Civil S-curve'!$C$223), "-")</f>
        <v>0</v>
      </c>
      <c r="Q226" s="425">
        <f>IFERROR(SUMIFS(Backup!$P:$P, Backup!$D:$D, 'Civil S-curve'!$C226, Backup!$O:$O, 'Civil S-curve'!Q$162, Backup!$B:$B, 'Civil S-curve'!$C$223), "-")</f>
        <v>0</v>
      </c>
      <c r="R226" s="425">
        <f>IFERROR(SUMIFS(Backup!$P:$P, Backup!$D:$D, 'Civil S-curve'!$C226, Backup!$O:$O, 'Civil S-curve'!R$162, Backup!$B:$B, 'Civil S-curve'!$C$223), "-")</f>
        <v>0</v>
      </c>
      <c r="S226" s="425">
        <f>IFERROR(SUMIFS(Backup!$P:$P, Backup!$D:$D, 'Civil S-curve'!$C226, Backup!$O:$O, 'Civil S-curve'!S$162, Backup!$B:$B, 'Civil S-curve'!$C$223), "-")</f>
        <v>0</v>
      </c>
      <c r="T226" s="425">
        <f>IFERROR(SUMIFS(Backup!$P:$P, Backup!$D:$D, 'Civil S-curve'!$C226, Backup!$O:$O, 'Civil S-curve'!T$162, Backup!$B:$B, 'Civil S-curve'!$C$223), "-")</f>
        <v>0</v>
      </c>
      <c r="U226" s="425">
        <f>IFERROR(SUMIFS(Backup!$P:$P, Backup!$D:$D, 'Civil S-curve'!$C226, Backup!$O:$O, 'Civil S-curve'!U$162, Backup!$B:$B, 'Civil S-curve'!$C$223), "-")</f>
        <v>0</v>
      </c>
      <c r="V226" s="425">
        <f>IFERROR(SUMIFS(Backup!$P:$P, Backup!$D:$D, 'Civil S-curve'!$C226, Backup!$O:$O, 'Civil S-curve'!V$162, Backup!$B:$B, 'Civil S-curve'!$C$223), "-")</f>
        <v>0</v>
      </c>
      <c r="W226" s="425">
        <f>IFERROR(SUMIFS(Backup!$P:$P, Backup!$D:$D, 'Civil S-curve'!$C226, Backup!$O:$O, 'Civil S-curve'!W$162, Backup!$B:$B, 'Civil S-curve'!$C$223), "-")</f>
        <v>0</v>
      </c>
      <c r="X226" s="425">
        <f>IFERROR(SUMIFS(Backup!$P:$P, Backup!$D:$D, 'Civil S-curve'!$C226, Backup!$O:$O, 'Civil S-curve'!X$162, Backup!$B:$B, 'Civil S-curve'!$C$223), "-")</f>
        <v>0</v>
      </c>
      <c r="Y226" s="425">
        <f>IFERROR(SUMIFS(Backup!$P:$P, Backup!$D:$D, 'Civil S-curve'!$C226, Backup!$O:$O, 'Civil S-curve'!Y$162, Backup!$B:$B, 'Civil S-curve'!$C$223), "-")</f>
        <v>0</v>
      </c>
      <c r="Z226" s="425">
        <f>IFERROR(SUMIFS(Backup!$P:$P, Backup!$D:$D, 'Civil S-curve'!$C226, Backup!$O:$O, 'Civil S-curve'!Z$162, Backup!$B:$B, 'Civil S-curve'!$C$223), "-")</f>
        <v>0</v>
      </c>
      <c r="AA226" s="425">
        <f>IFERROR(SUMIFS(Backup!$P:$P, Backup!$D:$D, 'Civil S-curve'!$C226, Backup!$O:$O, 'Civil S-curve'!AA$162, Backup!$B:$B, 'Civil S-curve'!$C$223), "-")</f>
        <v>0</v>
      </c>
      <c r="AB226" s="425">
        <f>IFERROR(SUMIFS(Backup!$P:$P, Backup!$D:$D, 'Civil S-curve'!$C226, Backup!$O:$O, 'Civil S-curve'!AB$162, Backup!$B:$B, 'Civil S-curve'!$C$223), "-")</f>
        <v>0</v>
      </c>
      <c r="AC226" s="425">
        <f>IFERROR(SUMIFS(Backup!$P:$P, Backup!$D:$D, 'Civil S-curve'!$C226, Backup!$O:$O, 'Civil S-curve'!AC$162, Backup!$B:$B, 'Civil S-curve'!$C$223), "-")</f>
        <v>0</v>
      </c>
      <c r="AD226" s="425">
        <f>IFERROR(SUMIFS(Backup!$P:$P, Backup!$D:$D, 'Civil S-curve'!$C226, Backup!$O:$O, 'Civil S-curve'!AD$162, Backup!$B:$B, 'Civil S-curve'!$C$223), "-")</f>
        <v>0</v>
      </c>
      <c r="AE226" s="425">
        <f>IFERROR(SUMIFS(Backup!$P:$P, Backup!$D:$D, 'Civil S-curve'!$C226, Backup!$O:$O, 'Civil S-curve'!AE$162, Backup!$B:$B, 'Civil S-curve'!$C$223), "-")</f>
        <v>0</v>
      </c>
      <c r="AF226" s="425">
        <f>IFERROR(SUMIFS(Backup!$P:$P, Backup!$D:$D, 'Civil S-curve'!$C226, Backup!$O:$O, 'Civil S-curve'!AF$162, Backup!$B:$B, 'Civil S-curve'!$C$223), "-")</f>
        <v>0</v>
      </c>
      <c r="AG226" s="425">
        <f>IFERROR(SUMIFS(Backup!$P:$P, Backup!$D:$D, 'Civil S-curve'!$C226, Backup!$O:$O, 'Civil S-curve'!AG$162, Backup!$B:$B, 'Civil S-curve'!$C$223), "-")</f>
        <v>0</v>
      </c>
      <c r="AH226" s="425">
        <f>IFERROR(SUMIFS(Backup!$P:$P, Backup!$D:$D, 'Civil S-curve'!$C226, Backup!$O:$O, 'Civil S-curve'!AH$162, Backup!$B:$B, 'Civil S-curve'!$C$223), "-")</f>
        <v>0</v>
      </c>
      <c r="AI226" s="429">
        <f t="shared" si="64"/>
        <v>122</v>
      </c>
      <c r="AJ226" s="256"/>
      <c r="AK226" s="418">
        <f t="shared" si="65"/>
        <v>0.85915492957746475</v>
      </c>
      <c r="AL226" s="435"/>
    </row>
    <row r="227" spans="1:40" hidden="1" outlineLevel="1">
      <c r="B227" s="413" t="s">
        <v>863</v>
      </c>
      <c r="C227" s="414" t="s">
        <v>11</v>
      </c>
      <c r="D227" s="413">
        <f t="shared" ref="D227:D258" si="80">D83</f>
        <v>0</v>
      </c>
      <c r="E227" s="413" t="s">
        <v>564</v>
      </c>
      <c r="F227" s="425">
        <f t="shared" si="77"/>
        <v>171</v>
      </c>
      <c r="G227" s="425">
        <f t="shared" si="77"/>
        <v>179</v>
      </c>
      <c r="H227" s="425">
        <f t="shared" si="77"/>
        <v>-8</v>
      </c>
      <c r="I227" s="425">
        <f>IFERROR(SUMIFS(Backup!$P:$P, Backup!$D:$D, 'Civil S-curve'!$C227, Backup!$O:$O, 'Civil S-curve'!I$162, Backup!$B:$B, 'Civil S-curve'!$C$223), "-")</f>
        <v>0</v>
      </c>
      <c r="J227" s="425">
        <f>IFERROR(SUMIFS(Backup!$P:$P, Backup!$D:$D, 'Civil S-curve'!$C227, Backup!$O:$O, 'Civil S-curve'!J$162, Backup!$B:$B, 'Civil S-curve'!$C$223), "-")</f>
        <v>60</v>
      </c>
      <c r="K227" s="425">
        <f>IFERROR(SUMIFS(Backup!$P:$P, Backup!$D:$D, 'Civil S-curve'!$C227, Backup!$O:$O, 'Civil S-curve'!K$162, Backup!$B:$B, 'Civil S-curve'!$C$223), "-")</f>
        <v>119</v>
      </c>
      <c r="L227" s="425">
        <f>IFERROR(SUMIFS(Backup!$P:$P, Backup!$D:$D, 'Civil S-curve'!$C227, Backup!$O:$O, 'Civil S-curve'!L$162, Backup!$B:$B, 'Civil S-curve'!$C$223), "-")</f>
        <v>0</v>
      </c>
      <c r="M227" s="425">
        <f>IFERROR(SUMIFS(Backup!$P:$P, Backup!$D:$D, 'Civil S-curve'!$C227, Backup!$O:$O, 'Civil S-curve'!M$162, Backup!$B:$B, 'Civil S-curve'!$C$223), "-")</f>
        <v>0</v>
      </c>
      <c r="N227" s="425">
        <f>IFERROR(SUMIFS(Backup!$P:$P, Backup!$D:$D, 'Civil S-curve'!$C227, Backup!$O:$O, 'Civil S-curve'!N$162, Backup!$B:$B, 'Civil S-curve'!$C$223), "-")</f>
        <v>0</v>
      </c>
      <c r="O227" s="425">
        <f>IFERROR(SUMIFS(Backup!$P:$P, Backup!$D:$D, 'Civil S-curve'!$C227, Backup!$O:$O, 'Civil S-curve'!O$162, Backup!$B:$B, 'Civil S-curve'!$C$223), "-")</f>
        <v>0</v>
      </c>
      <c r="P227" s="425">
        <f>IFERROR(SUMIFS(Backup!$P:$P, Backup!$D:$D, 'Civil S-curve'!$C227, Backup!$O:$O, 'Civil S-curve'!P$162, Backup!$B:$B, 'Civil S-curve'!$C$223), "-")</f>
        <v>0</v>
      </c>
      <c r="Q227" s="425">
        <f>IFERROR(SUMIFS(Backup!$P:$P, Backup!$D:$D, 'Civil S-curve'!$C227, Backup!$O:$O, 'Civil S-curve'!Q$162, Backup!$B:$B, 'Civil S-curve'!$C$223), "-")</f>
        <v>0</v>
      </c>
      <c r="R227" s="425">
        <f>IFERROR(SUMIFS(Backup!$P:$P, Backup!$D:$D, 'Civil S-curve'!$C227, Backup!$O:$O, 'Civil S-curve'!R$162, Backup!$B:$B, 'Civil S-curve'!$C$223), "-")</f>
        <v>0</v>
      </c>
      <c r="S227" s="425">
        <f>IFERROR(SUMIFS(Backup!$P:$P, Backup!$D:$D, 'Civil S-curve'!$C227, Backup!$O:$O, 'Civil S-curve'!S$162, Backup!$B:$B, 'Civil S-curve'!$C$223), "-")</f>
        <v>0</v>
      </c>
      <c r="T227" s="425">
        <f>IFERROR(SUMIFS(Backup!$P:$P, Backup!$D:$D, 'Civil S-curve'!$C227, Backup!$O:$O, 'Civil S-curve'!T$162, Backup!$B:$B, 'Civil S-curve'!$C$223), "-")</f>
        <v>0</v>
      </c>
      <c r="U227" s="425">
        <f>IFERROR(SUMIFS(Backup!$P:$P, Backup!$D:$D, 'Civil S-curve'!$C227, Backup!$O:$O, 'Civil S-curve'!U$162, Backup!$B:$B, 'Civil S-curve'!$C$223), "-")</f>
        <v>0</v>
      </c>
      <c r="V227" s="425">
        <f>IFERROR(SUMIFS(Backup!$P:$P, Backup!$D:$D, 'Civil S-curve'!$C227, Backup!$O:$O, 'Civil S-curve'!V$162, Backup!$B:$B, 'Civil S-curve'!$C$223), "-")</f>
        <v>0</v>
      </c>
      <c r="W227" s="425">
        <f>IFERROR(SUMIFS(Backup!$P:$P, Backup!$D:$D, 'Civil S-curve'!$C227, Backup!$O:$O, 'Civil S-curve'!W$162, Backup!$B:$B, 'Civil S-curve'!$C$223), "-")</f>
        <v>0</v>
      </c>
      <c r="X227" s="425">
        <f>IFERROR(SUMIFS(Backup!$P:$P, Backup!$D:$D, 'Civil S-curve'!$C227, Backup!$O:$O, 'Civil S-curve'!X$162, Backup!$B:$B, 'Civil S-curve'!$C$223), "-")</f>
        <v>0</v>
      </c>
      <c r="Y227" s="425">
        <f>IFERROR(SUMIFS(Backup!$P:$P, Backup!$D:$D, 'Civil S-curve'!$C227, Backup!$O:$O, 'Civil S-curve'!Y$162, Backup!$B:$B, 'Civil S-curve'!$C$223), "-")</f>
        <v>0</v>
      </c>
      <c r="Z227" s="425">
        <f>IFERROR(SUMIFS(Backup!$P:$P, Backup!$D:$D, 'Civil S-curve'!$C227, Backup!$O:$O, 'Civil S-curve'!Z$162, Backup!$B:$B, 'Civil S-curve'!$C$223), "-")</f>
        <v>0</v>
      </c>
      <c r="AA227" s="425">
        <f>IFERROR(SUMIFS(Backup!$P:$P, Backup!$D:$D, 'Civil S-curve'!$C227, Backup!$O:$O, 'Civil S-curve'!AA$162, Backup!$B:$B, 'Civil S-curve'!$C$223), "-")</f>
        <v>0</v>
      </c>
      <c r="AB227" s="425">
        <f>IFERROR(SUMIFS(Backup!$P:$P, Backup!$D:$D, 'Civil S-curve'!$C227, Backup!$O:$O, 'Civil S-curve'!AB$162, Backup!$B:$B, 'Civil S-curve'!$C$223), "-")</f>
        <v>0</v>
      </c>
      <c r="AC227" s="425">
        <f>IFERROR(SUMIFS(Backup!$P:$P, Backup!$D:$D, 'Civil S-curve'!$C227, Backup!$O:$O, 'Civil S-curve'!AC$162, Backup!$B:$B, 'Civil S-curve'!$C$223), "-")</f>
        <v>0</v>
      </c>
      <c r="AD227" s="425">
        <f>IFERROR(SUMIFS(Backup!$P:$P, Backup!$D:$D, 'Civil S-curve'!$C227, Backup!$O:$O, 'Civil S-curve'!AD$162, Backup!$B:$B, 'Civil S-curve'!$C$223), "-")</f>
        <v>0</v>
      </c>
      <c r="AE227" s="425">
        <f>IFERROR(SUMIFS(Backup!$P:$P, Backup!$D:$D, 'Civil S-curve'!$C227, Backup!$O:$O, 'Civil S-curve'!AE$162, Backup!$B:$B, 'Civil S-curve'!$C$223), "-")</f>
        <v>0</v>
      </c>
      <c r="AF227" s="425">
        <f>IFERROR(SUMIFS(Backup!$P:$P, Backup!$D:$D, 'Civil S-curve'!$C227, Backup!$O:$O, 'Civil S-curve'!AF$162, Backup!$B:$B, 'Civil S-curve'!$C$223), "-")</f>
        <v>0</v>
      </c>
      <c r="AG227" s="425">
        <f>IFERROR(SUMIFS(Backup!$P:$P, Backup!$D:$D, 'Civil S-curve'!$C227, Backup!$O:$O, 'Civil S-curve'!AG$162, Backup!$B:$B, 'Civil S-curve'!$C$223), "-")</f>
        <v>0</v>
      </c>
      <c r="AH227" s="425">
        <f>IFERROR(SUMIFS(Backup!$P:$P, Backup!$D:$D, 'Civil S-curve'!$C227, Backup!$O:$O, 'Civil S-curve'!AH$162, Backup!$B:$B, 'Civil S-curve'!$C$223), "-")</f>
        <v>0</v>
      </c>
      <c r="AI227" s="429">
        <f t="shared" ref="AI227:AI290" si="81">SUM(I227:AD227)</f>
        <v>179</v>
      </c>
      <c r="AJ227" s="256"/>
      <c r="AK227" s="418">
        <f t="shared" si="65"/>
        <v>1.0467836257309941</v>
      </c>
      <c r="AL227" s="435"/>
    </row>
    <row r="228" spans="1:40" hidden="1" outlineLevel="1">
      <c r="B228" s="413" t="s">
        <v>864</v>
      </c>
      <c r="C228" s="414" t="s">
        <v>10</v>
      </c>
      <c r="D228" s="413">
        <f t="shared" si="80"/>
        <v>0</v>
      </c>
      <c r="E228" s="413" t="s">
        <v>564</v>
      </c>
      <c r="F228" s="425">
        <f t="shared" si="77"/>
        <v>519</v>
      </c>
      <c r="G228" s="425">
        <f t="shared" si="77"/>
        <v>465.5</v>
      </c>
      <c r="H228" s="425">
        <f t="shared" si="77"/>
        <v>53.5</v>
      </c>
      <c r="I228" s="425">
        <f>IFERROR(SUMIFS(Backup!$P:$P, Backup!$D:$D, 'Civil S-curve'!$C228, Backup!$O:$O, 'Civil S-curve'!I$162, Backup!$B:$B, 'Civil S-curve'!$C$223), "-")</f>
        <v>0</v>
      </c>
      <c r="J228" s="425">
        <f>IFERROR(SUMIFS(Backup!$P:$P, Backup!$D:$D, 'Civil S-curve'!$C228, Backup!$O:$O, 'Civil S-curve'!J$162, Backup!$B:$B, 'Civil S-curve'!$C$223), "-")</f>
        <v>0</v>
      </c>
      <c r="K228" s="425">
        <f>IFERROR(SUMIFS(Backup!$P:$P, Backup!$D:$D, 'Civil S-curve'!$C228, Backup!$O:$O, 'Civil S-curve'!K$162, Backup!$B:$B, 'Civil S-curve'!$C$223), "-")</f>
        <v>10</v>
      </c>
      <c r="L228" s="425">
        <f>IFERROR(SUMIFS(Backup!$P:$P, Backup!$D:$D, 'Civil S-curve'!$C228, Backup!$O:$O, 'Civil S-curve'!L$162, Backup!$B:$B, 'Civil S-curve'!$C$223), "-")</f>
        <v>0</v>
      </c>
      <c r="M228" s="425">
        <f>IFERROR(SUMIFS(Backup!$P:$P, Backup!$D:$D, 'Civil S-curve'!$C228, Backup!$O:$O, 'Civil S-curve'!M$162, Backup!$B:$B, 'Civil S-curve'!$C$223), "-")</f>
        <v>0</v>
      </c>
      <c r="N228" s="425">
        <f>IFERROR(SUMIFS(Backup!$P:$P, Backup!$D:$D, 'Civil S-curve'!$C228, Backup!$O:$O, 'Civil S-curve'!N$162, Backup!$B:$B, 'Civil S-curve'!$C$223), "-")</f>
        <v>76</v>
      </c>
      <c r="O228" s="425">
        <f>IFERROR(SUMIFS(Backup!$P:$P, Backup!$D:$D, 'Civil S-curve'!$C228, Backup!$O:$O, 'Civil S-curve'!O$162, Backup!$B:$B, 'Civil S-curve'!$C$223), "-")</f>
        <v>56</v>
      </c>
      <c r="P228" s="425">
        <f>IFERROR(SUMIFS(Backup!$P:$P, Backup!$D:$D, 'Civil S-curve'!$C228, Backup!$O:$O, 'Civil S-curve'!P$162, Backup!$B:$B, 'Civil S-curve'!$C$223), "-")</f>
        <v>0</v>
      </c>
      <c r="Q228" s="425">
        <f>IFERROR(SUMIFS(Backup!$P:$P, Backup!$D:$D, 'Civil S-curve'!$C228, Backup!$O:$O, 'Civil S-curve'!Q$162, Backup!$B:$B, 'Civil S-curve'!$C$223), "-")</f>
        <v>0</v>
      </c>
      <c r="R228" s="425">
        <f>IFERROR(SUMIFS(Backup!$P:$P, Backup!$D:$D, 'Civil S-curve'!$C228, Backup!$O:$O, 'Civil S-curve'!R$162, Backup!$B:$B, 'Civil S-curve'!$C$223), "-")</f>
        <v>0</v>
      </c>
      <c r="S228" s="425">
        <f>IFERROR(SUMIFS(Backup!$P:$P, Backup!$D:$D, 'Civil S-curve'!$C228, Backup!$O:$O, 'Civil S-curve'!S$162, Backup!$B:$B, 'Civil S-curve'!$C$223), "-")</f>
        <v>0</v>
      </c>
      <c r="T228" s="425">
        <f>IFERROR(SUMIFS(Backup!$P:$P, Backup!$D:$D, 'Civil S-curve'!$C228, Backup!$O:$O, 'Civil S-curve'!T$162, Backup!$B:$B, 'Civil S-curve'!$C$223), "-")</f>
        <v>0</v>
      </c>
      <c r="U228" s="425">
        <f>IFERROR(SUMIFS(Backup!$P:$P, Backup!$D:$D, 'Civil S-curve'!$C228, Backup!$O:$O, 'Civil S-curve'!U$162, Backup!$B:$B, 'Civil S-curve'!$C$223), "-")</f>
        <v>40</v>
      </c>
      <c r="V228" s="425">
        <f>IFERROR(SUMIFS(Backup!$P:$P, Backup!$D:$D, 'Civil S-curve'!$C228, Backup!$O:$O, 'Civil S-curve'!V$162, Backup!$B:$B, 'Civil S-curve'!$C$223), "-")</f>
        <v>39</v>
      </c>
      <c r="W228" s="425">
        <f>IFERROR(SUMIFS(Backup!$P:$P, Backup!$D:$D, 'Civil S-curve'!$C228, Backup!$O:$O, 'Civil S-curve'!W$162, Backup!$B:$B, 'Civil S-curve'!$C$223), "-")</f>
        <v>34</v>
      </c>
      <c r="X228" s="425">
        <f>IFERROR(SUMIFS(Backup!$P:$P, Backup!$D:$D, 'Civil S-curve'!$C228, Backup!$O:$O, 'Civil S-curve'!X$162, Backup!$B:$B, 'Civil S-curve'!$C$223), "-")</f>
        <v>36</v>
      </c>
      <c r="Y228" s="425">
        <f>IFERROR(SUMIFS(Backup!$P:$P, Backup!$D:$D, 'Civil S-curve'!$C228, Backup!$O:$O, 'Civil S-curve'!Y$162, Backup!$B:$B, 'Civil S-curve'!$C$223), "-")</f>
        <v>77.5</v>
      </c>
      <c r="Z228" s="425">
        <f>IFERROR(SUMIFS(Backup!$P:$P, Backup!$D:$D, 'Civil S-curve'!$C228, Backup!$O:$O, 'Civil S-curve'!Z$162, Backup!$B:$B, 'Civil S-curve'!$C$223), "-")</f>
        <v>93</v>
      </c>
      <c r="AA228" s="425">
        <f>IFERROR(SUMIFS(Backup!$P:$P, Backup!$D:$D, 'Civil S-curve'!$C228, Backup!$O:$O, 'Civil S-curve'!AA$162, Backup!$B:$B, 'Civil S-curve'!$C$223), "-")</f>
        <v>4</v>
      </c>
      <c r="AB228" s="425">
        <f>IFERROR(SUMIFS(Backup!$P:$P, Backup!$D:$D, 'Civil S-curve'!$C228, Backup!$O:$O, 'Civil S-curve'!AB$162, Backup!$B:$B, 'Civil S-curve'!$C$223), "-")</f>
        <v>0</v>
      </c>
      <c r="AC228" s="425">
        <f>IFERROR(SUMIFS(Backup!$P:$P, Backup!$D:$D, 'Civil S-curve'!$C228, Backup!$O:$O, 'Civil S-curve'!AC$162, Backup!$B:$B, 'Civil S-curve'!$C$223), "-")</f>
        <v>0</v>
      </c>
      <c r="AD228" s="425">
        <f>IFERROR(SUMIFS(Backup!$P:$P, Backup!$D:$D, 'Civil S-curve'!$C228, Backup!$O:$O, 'Civil S-curve'!AD$162, Backup!$B:$B, 'Civil S-curve'!$C$223), "-")</f>
        <v>0</v>
      </c>
      <c r="AE228" s="425">
        <f>IFERROR(SUMIFS(Backup!$P:$P, Backup!$D:$D, 'Civil S-curve'!$C228, Backup!$O:$O, 'Civil S-curve'!AE$162, Backup!$B:$B, 'Civil S-curve'!$C$223), "-")</f>
        <v>0</v>
      </c>
      <c r="AF228" s="425">
        <f>IFERROR(SUMIFS(Backup!$P:$P, Backup!$D:$D, 'Civil S-curve'!$C228, Backup!$O:$O, 'Civil S-curve'!AF$162, Backup!$B:$B, 'Civil S-curve'!$C$223), "-")</f>
        <v>0</v>
      </c>
      <c r="AG228" s="425">
        <f>IFERROR(SUMIFS(Backup!$P:$P, Backup!$D:$D, 'Civil S-curve'!$C228, Backup!$O:$O, 'Civil S-curve'!AG$162, Backup!$B:$B, 'Civil S-curve'!$C$223), "-")</f>
        <v>0</v>
      </c>
      <c r="AH228" s="425">
        <f>IFERROR(SUMIFS(Backup!$P:$P, Backup!$D:$D, 'Civil S-curve'!$C228, Backup!$O:$O, 'Civil S-curve'!AH$162, Backup!$B:$B, 'Civil S-curve'!$C$223), "-")</f>
        <v>0</v>
      </c>
      <c r="AI228" s="429">
        <f t="shared" si="81"/>
        <v>465.5</v>
      </c>
      <c r="AJ228" s="256"/>
      <c r="AK228" s="418">
        <f t="shared" ref="AK228:AK283" si="82">AI228/F228</f>
        <v>0.89691714836223502</v>
      </c>
      <c r="AL228" s="435"/>
    </row>
    <row r="229" spans="1:40" hidden="1" outlineLevel="1">
      <c r="B229" s="413" t="s">
        <v>865</v>
      </c>
      <c r="C229" s="415" t="s">
        <v>204</v>
      </c>
      <c r="D229" s="413">
        <f t="shared" si="80"/>
        <v>0</v>
      </c>
      <c r="E229" s="413" t="s">
        <v>564</v>
      </c>
      <c r="F229" s="425">
        <f t="shared" si="77"/>
        <v>481</v>
      </c>
      <c r="G229" s="425">
        <f t="shared" si="77"/>
        <v>554</v>
      </c>
      <c r="H229" s="425">
        <f t="shared" si="77"/>
        <v>-73</v>
      </c>
      <c r="I229" s="425">
        <f>IFERROR(SUMIFS(Backup!$P:$P, Backup!$D:$D, 'Civil S-curve'!$C229, Backup!$O:$O, 'Civil S-curve'!I$162, Backup!$B:$B, 'Civil S-curve'!$C$223), "-")</f>
        <v>0</v>
      </c>
      <c r="J229" s="425">
        <f>IFERROR(SUMIFS(Backup!$P:$P, Backup!$D:$D, 'Civil S-curve'!$C229, Backup!$O:$O, 'Civil S-curve'!J$162, Backup!$B:$B, 'Civil S-curve'!$C$223), "-")</f>
        <v>0</v>
      </c>
      <c r="K229" s="425">
        <f>IFERROR(SUMIFS(Backup!$P:$P, Backup!$D:$D, 'Civil S-curve'!$C229, Backup!$O:$O, 'Civil S-curve'!K$162, Backup!$B:$B, 'Civil S-curve'!$C$223), "-")</f>
        <v>0</v>
      </c>
      <c r="L229" s="425">
        <f>IFERROR(SUMIFS(Backup!$P:$P, Backup!$D:$D, 'Civil S-curve'!$C229, Backup!$O:$O, 'Civil S-curve'!L$162, Backup!$B:$B, 'Civil S-curve'!$C$223), "-")</f>
        <v>0</v>
      </c>
      <c r="M229" s="425">
        <f>IFERROR(SUMIFS(Backup!$P:$P, Backup!$D:$D, 'Civil S-curve'!$C229, Backup!$O:$O, 'Civil S-curve'!M$162, Backup!$B:$B, 'Civil S-curve'!$C$223), "-")</f>
        <v>0</v>
      </c>
      <c r="N229" s="425">
        <f>IFERROR(SUMIFS(Backup!$P:$P, Backup!$D:$D, 'Civil S-curve'!$C229, Backup!$O:$O, 'Civil S-curve'!N$162, Backup!$B:$B, 'Civil S-curve'!$C$223), "-")</f>
        <v>0</v>
      </c>
      <c r="O229" s="425">
        <f>IFERROR(SUMIFS(Backup!$P:$P, Backup!$D:$D, 'Civil S-curve'!$C229, Backup!$O:$O, 'Civil S-curve'!O$162, Backup!$B:$B, 'Civil S-curve'!$C$223), "-")</f>
        <v>0</v>
      </c>
      <c r="P229" s="425">
        <f>IFERROR(SUMIFS(Backup!$P:$P, Backup!$D:$D, 'Civil S-curve'!$C229, Backup!$O:$O, 'Civil S-curve'!P$162, Backup!$B:$B, 'Civil S-curve'!$C$223), "-")</f>
        <v>0</v>
      </c>
      <c r="Q229" s="425">
        <f>IFERROR(SUMIFS(Backup!$P:$P, Backup!$D:$D, 'Civil S-curve'!$C229, Backup!$O:$O, 'Civil S-curve'!Q$162, Backup!$B:$B, 'Civil S-curve'!$C$223), "-")</f>
        <v>0</v>
      </c>
      <c r="R229" s="425">
        <f>IFERROR(SUMIFS(Backup!$P:$P, Backup!$D:$D, 'Civil S-curve'!$C229, Backup!$O:$O, 'Civil S-curve'!R$162, Backup!$B:$B, 'Civil S-curve'!$C$223), "-")</f>
        <v>0</v>
      </c>
      <c r="S229" s="425">
        <f>IFERROR(SUMIFS(Backup!$P:$P, Backup!$D:$D, 'Civil S-curve'!$C229, Backup!$O:$O, 'Civil S-curve'!S$162, Backup!$B:$B, 'Civil S-curve'!$C$223), "-")</f>
        <v>0</v>
      </c>
      <c r="T229" s="425">
        <f>IFERROR(SUMIFS(Backup!$P:$P, Backup!$D:$D, 'Civil S-curve'!$C229, Backup!$O:$O, 'Civil S-curve'!T$162, Backup!$B:$B, 'Civil S-curve'!$C$223), "-")</f>
        <v>0</v>
      </c>
      <c r="U229" s="425">
        <f>IFERROR(SUMIFS(Backup!$P:$P, Backup!$D:$D, 'Civil S-curve'!$C229, Backup!$O:$O, 'Civil S-curve'!U$162, Backup!$B:$B, 'Civil S-curve'!$C$223), "-")</f>
        <v>0</v>
      </c>
      <c r="V229" s="425">
        <f>IFERROR(SUMIFS(Backup!$P:$P, Backup!$D:$D, 'Civil S-curve'!$C229, Backup!$O:$O, 'Civil S-curve'!V$162, Backup!$B:$B, 'Civil S-curve'!$C$223), "-")</f>
        <v>0</v>
      </c>
      <c r="W229" s="425">
        <f>IFERROR(SUMIFS(Backup!$P:$P, Backup!$D:$D, 'Civil S-curve'!$C229, Backup!$O:$O, 'Civil S-curve'!W$162, Backup!$B:$B, 'Civil S-curve'!$C$223), "-")</f>
        <v>0</v>
      </c>
      <c r="X229" s="425">
        <f>IFERROR(SUMIFS(Backup!$P:$P, Backup!$D:$D, 'Civil S-curve'!$C229, Backup!$O:$O, 'Civil S-curve'!X$162, Backup!$B:$B, 'Civil S-curve'!$C$223), "-")</f>
        <v>0</v>
      </c>
      <c r="Y229" s="425">
        <f>IFERROR(SUMIFS(Backup!$P:$P, Backup!$D:$D, 'Civil S-curve'!$C229, Backup!$O:$O, 'Civil S-curve'!Y$162, Backup!$B:$B, 'Civil S-curve'!$C$223), "-")</f>
        <v>27</v>
      </c>
      <c r="Z229" s="425">
        <f>IFERROR(SUMIFS(Backup!$P:$P, Backup!$D:$D, 'Civil S-curve'!$C229, Backup!$O:$O, 'Civil S-curve'!Z$162, Backup!$B:$B, 'Civil S-curve'!$C$223), "-")</f>
        <v>212</v>
      </c>
      <c r="AA229" s="425">
        <f>IFERROR(SUMIFS(Backup!$P:$P, Backup!$D:$D, 'Civil S-curve'!$C229, Backup!$O:$O, 'Civil S-curve'!AA$162, Backup!$B:$B, 'Civil S-curve'!$C$223), "-")</f>
        <v>255</v>
      </c>
      <c r="AB229" s="425">
        <f>IFERROR(SUMIFS(Backup!$P:$P, Backup!$D:$D, 'Civil S-curve'!$C229, Backup!$O:$O, 'Civil S-curve'!AB$162, Backup!$B:$B, 'Civil S-curve'!$C$223), "-")</f>
        <v>60</v>
      </c>
      <c r="AC229" s="425">
        <f>IFERROR(SUMIFS(Backup!$P:$P, Backup!$D:$D, 'Civil S-curve'!$C229, Backup!$O:$O, 'Civil S-curve'!AC$162, Backup!$B:$B, 'Civil S-curve'!$C$223), "-")</f>
        <v>0</v>
      </c>
      <c r="AD229" s="425">
        <f>IFERROR(SUMIFS(Backup!$P:$P, Backup!$D:$D, 'Civil S-curve'!$C229, Backup!$O:$O, 'Civil S-curve'!AD$162, Backup!$B:$B, 'Civil S-curve'!$C$223), "-")</f>
        <v>0</v>
      </c>
      <c r="AE229" s="425">
        <f>IFERROR(SUMIFS(Backup!$P:$P, Backup!$D:$D, 'Civil S-curve'!$C229, Backup!$O:$O, 'Civil S-curve'!AE$162, Backup!$B:$B, 'Civil S-curve'!$C$223), "-")</f>
        <v>0</v>
      </c>
      <c r="AF229" s="425">
        <f>IFERROR(SUMIFS(Backup!$P:$P, Backup!$D:$D, 'Civil S-curve'!$C229, Backup!$O:$O, 'Civil S-curve'!AF$162, Backup!$B:$B, 'Civil S-curve'!$C$223), "-")</f>
        <v>0</v>
      </c>
      <c r="AG229" s="425">
        <f>IFERROR(SUMIFS(Backup!$P:$P, Backup!$D:$D, 'Civil S-curve'!$C229, Backup!$O:$O, 'Civil S-curve'!AG$162, Backup!$B:$B, 'Civil S-curve'!$C$223), "-")</f>
        <v>0</v>
      </c>
      <c r="AH229" s="425">
        <f>IFERROR(SUMIFS(Backup!$P:$P, Backup!$D:$D, 'Civil S-curve'!$C229, Backup!$O:$O, 'Civil S-curve'!AH$162, Backup!$B:$B, 'Civil S-curve'!$C$223), "-")</f>
        <v>0</v>
      </c>
      <c r="AI229" s="429">
        <f t="shared" si="81"/>
        <v>554</v>
      </c>
      <c r="AJ229" s="256"/>
      <c r="AK229" s="418">
        <f t="shared" si="82"/>
        <v>1.1517671517671517</v>
      </c>
      <c r="AL229" s="435"/>
    </row>
    <row r="230" spans="1:40" hidden="1" outlineLevel="1">
      <c r="B230" s="413" t="s">
        <v>866</v>
      </c>
      <c r="C230" s="415" t="s">
        <v>95</v>
      </c>
      <c r="D230" s="413">
        <f t="shared" si="80"/>
        <v>0</v>
      </c>
      <c r="E230" s="413" t="s">
        <v>564</v>
      </c>
      <c r="F230" s="425">
        <f t="shared" si="77"/>
        <v>412</v>
      </c>
      <c r="G230" s="425">
        <f t="shared" si="77"/>
        <v>432</v>
      </c>
      <c r="H230" s="425">
        <f t="shared" si="77"/>
        <v>-20</v>
      </c>
      <c r="I230" s="425">
        <f>IFERROR(SUMIFS(Backup!$P:$P, Backup!$D:$D, 'Civil S-curve'!$C230, Backup!$O:$O, 'Civil S-curve'!I$162, Backup!$B:$B, 'Civil S-curve'!$C$223), "-")</f>
        <v>0</v>
      </c>
      <c r="J230" s="425">
        <f>IFERROR(SUMIFS(Backup!$P:$P, Backup!$D:$D, 'Civil S-curve'!$C230, Backup!$O:$O, 'Civil S-curve'!J$162, Backup!$B:$B, 'Civil S-curve'!$C$223), "-")</f>
        <v>0</v>
      </c>
      <c r="K230" s="425">
        <f>IFERROR(SUMIFS(Backup!$P:$P, Backup!$D:$D, 'Civil S-curve'!$C230, Backup!$O:$O, 'Civil S-curve'!K$162, Backup!$B:$B, 'Civil S-curve'!$C$223), "-")</f>
        <v>0</v>
      </c>
      <c r="L230" s="425">
        <f>IFERROR(SUMIFS(Backup!$P:$P, Backup!$D:$D, 'Civil S-curve'!$C230, Backup!$O:$O, 'Civil S-curve'!L$162, Backup!$B:$B, 'Civil S-curve'!$C$223), "-")</f>
        <v>0</v>
      </c>
      <c r="M230" s="425">
        <f>IFERROR(SUMIFS(Backup!$P:$P, Backup!$D:$D, 'Civil S-curve'!$C230, Backup!$O:$O, 'Civil S-curve'!M$162, Backup!$B:$B, 'Civil S-curve'!$C$223), "-")</f>
        <v>0</v>
      </c>
      <c r="N230" s="425">
        <f>IFERROR(SUMIFS(Backup!$P:$P, Backup!$D:$D, 'Civil S-curve'!$C230, Backup!$O:$O, 'Civil S-curve'!N$162, Backup!$B:$B, 'Civil S-curve'!$C$223), "-")</f>
        <v>0</v>
      </c>
      <c r="O230" s="425">
        <f>IFERROR(SUMIFS(Backup!$P:$P, Backup!$D:$D, 'Civil S-curve'!$C230, Backup!$O:$O, 'Civil S-curve'!O$162, Backup!$B:$B, 'Civil S-curve'!$C$223), "-")</f>
        <v>0</v>
      </c>
      <c r="P230" s="425">
        <f>IFERROR(SUMIFS(Backup!$P:$P, Backup!$D:$D, 'Civil S-curve'!$C230, Backup!$O:$O, 'Civil S-curve'!P$162, Backup!$B:$B, 'Civil S-curve'!$C$223), "-")</f>
        <v>0</v>
      </c>
      <c r="Q230" s="425">
        <f>IFERROR(SUMIFS(Backup!$P:$P, Backup!$D:$D, 'Civil S-curve'!$C230, Backup!$O:$O, 'Civil S-curve'!Q$162, Backup!$B:$B, 'Civil S-curve'!$C$223), "-")</f>
        <v>0</v>
      </c>
      <c r="R230" s="425">
        <f>IFERROR(SUMIFS(Backup!$P:$P, Backup!$D:$D, 'Civil S-curve'!$C230, Backup!$O:$O, 'Civil S-curve'!R$162, Backup!$B:$B, 'Civil S-curve'!$C$223), "-")</f>
        <v>0</v>
      </c>
      <c r="S230" s="425">
        <f>IFERROR(SUMIFS(Backup!$P:$P, Backup!$D:$D, 'Civil S-curve'!$C230, Backup!$O:$O, 'Civil S-curve'!S$162, Backup!$B:$B, 'Civil S-curve'!$C$223), "-")</f>
        <v>36</v>
      </c>
      <c r="T230" s="425">
        <f>IFERROR(SUMIFS(Backup!$P:$P, Backup!$D:$D, 'Civil S-curve'!$C230, Backup!$O:$O, 'Civil S-curve'!T$162, Backup!$B:$B, 'Civil S-curve'!$C$223), "-")</f>
        <v>36</v>
      </c>
      <c r="U230" s="425">
        <f>IFERROR(SUMIFS(Backup!$P:$P, Backup!$D:$D, 'Civil S-curve'!$C230, Backup!$O:$O, 'Civil S-curve'!U$162, Backup!$B:$B, 'Civil S-curve'!$C$223), "-")</f>
        <v>0</v>
      </c>
      <c r="V230" s="425">
        <f>IFERROR(SUMIFS(Backup!$P:$P, Backup!$D:$D, 'Civil S-curve'!$C230, Backup!$O:$O, 'Civil S-curve'!V$162, Backup!$B:$B, 'Civil S-curve'!$C$223), "-")</f>
        <v>0</v>
      </c>
      <c r="W230" s="425">
        <f>IFERROR(SUMIFS(Backup!$P:$P, Backup!$D:$D, 'Civil S-curve'!$C230, Backup!$O:$O, 'Civil S-curve'!W$162, Backup!$B:$B, 'Civil S-curve'!$C$223), "-")</f>
        <v>0</v>
      </c>
      <c r="X230" s="425">
        <f>IFERROR(SUMIFS(Backup!$P:$P, Backup!$D:$D, 'Civil S-curve'!$C230, Backup!$O:$O, 'Civil S-curve'!X$162, Backup!$B:$B, 'Civil S-curve'!$C$223), "-")</f>
        <v>60</v>
      </c>
      <c r="Y230" s="425">
        <f>IFERROR(SUMIFS(Backup!$P:$P, Backup!$D:$D, 'Civil S-curve'!$C230, Backup!$O:$O, 'Civil S-curve'!Y$162, Backup!$B:$B, 'Civil S-curve'!$C$223), "-")</f>
        <v>96</v>
      </c>
      <c r="Z230" s="425">
        <f>IFERROR(SUMIFS(Backup!$P:$P, Backup!$D:$D, 'Civil S-curve'!$C230, Backup!$O:$O, 'Civil S-curve'!Z$162, Backup!$B:$B, 'Civil S-curve'!$C$223), "-")</f>
        <v>168</v>
      </c>
      <c r="AA230" s="425">
        <f>IFERROR(SUMIFS(Backup!$P:$P, Backup!$D:$D, 'Civil S-curve'!$C230, Backup!$O:$O, 'Civil S-curve'!AA$162, Backup!$B:$B, 'Civil S-curve'!$C$223), "-")</f>
        <v>36</v>
      </c>
      <c r="AB230" s="425">
        <f>IFERROR(SUMIFS(Backup!$P:$P, Backup!$D:$D, 'Civil S-curve'!$C230, Backup!$O:$O, 'Civil S-curve'!AB$162, Backup!$B:$B, 'Civil S-curve'!$C$223), "-")</f>
        <v>12</v>
      </c>
      <c r="AC230" s="425">
        <f>IFERROR(SUMIFS(Backup!$P:$P, Backup!$D:$D, 'Civil S-curve'!$C230, Backup!$O:$O, 'Civil S-curve'!AC$162, Backup!$B:$B, 'Civil S-curve'!$C$223), "-")</f>
        <v>0</v>
      </c>
      <c r="AD230" s="425">
        <f>IFERROR(SUMIFS(Backup!$P:$P, Backup!$D:$D, 'Civil S-curve'!$C230, Backup!$O:$O, 'Civil S-curve'!AD$162, Backup!$B:$B, 'Civil S-curve'!$C$223), "-")</f>
        <v>0</v>
      </c>
      <c r="AE230" s="425">
        <f>IFERROR(SUMIFS(Backup!$P:$P, Backup!$D:$D, 'Civil S-curve'!$C230, Backup!$O:$O, 'Civil S-curve'!AE$162, Backup!$B:$B, 'Civil S-curve'!$C$223), "-")</f>
        <v>0</v>
      </c>
      <c r="AF230" s="425">
        <f>IFERROR(SUMIFS(Backup!$P:$P, Backup!$D:$D, 'Civil S-curve'!$C230, Backup!$O:$O, 'Civil S-curve'!AF$162, Backup!$B:$B, 'Civil S-curve'!$C$223), "-")</f>
        <v>0</v>
      </c>
      <c r="AG230" s="425">
        <f>IFERROR(SUMIFS(Backup!$P:$P, Backup!$D:$D, 'Civil S-curve'!$C230, Backup!$O:$O, 'Civil S-curve'!AG$162, Backup!$B:$B, 'Civil S-curve'!$C$223), "-")</f>
        <v>0</v>
      </c>
      <c r="AH230" s="425">
        <f>IFERROR(SUMIFS(Backup!$P:$P, Backup!$D:$D, 'Civil S-curve'!$C230, Backup!$O:$O, 'Civil S-curve'!AH$162, Backup!$B:$B, 'Civil S-curve'!$C$223), "-")</f>
        <v>0</v>
      </c>
      <c r="AI230" s="429">
        <f t="shared" si="81"/>
        <v>444</v>
      </c>
      <c r="AJ230" s="256"/>
      <c r="AK230" s="418">
        <f t="shared" si="82"/>
        <v>1.0776699029126213</v>
      </c>
      <c r="AL230" s="435"/>
    </row>
    <row r="231" spans="1:40" hidden="1" outlineLevel="1">
      <c r="B231" s="413" t="s">
        <v>867</v>
      </c>
      <c r="C231" s="415" t="s">
        <v>96</v>
      </c>
      <c r="D231" s="413">
        <f t="shared" si="80"/>
        <v>0</v>
      </c>
      <c r="E231" s="413" t="s">
        <v>564</v>
      </c>
      <c r="F231" s="425">
        <f t="shared" si="77"/>
        <v>807</v>
      </c>
      <c r="G231" s="425">
        <f t="shared" si="77"/>
        <v>864</v>
      </c>
      <c r="H231" s="425">
        <f t="shared" si="77"/>
        <v>-57</v>
      </c>
      <c r="I231" s="425">
        <f>IFERROR(SUMIFS(Backup!$P:$P, Backup!$D:$D, 'Civil S-curve'!$C231, Backup!$O:$O, 'Civil S-curve'!I$162, Backup!$B:$B, 'Civil S-curve'!$C$223), "-")</f>
        <v>0</v>
      </c>
      <c r="J231" s="425">
        <f>IFERROR(SUMIFS(Backup!$P:$P, Backup!$D:$D, 'Civil S-curve'!$C231, Backup!$O:$O, 'Civil S-curve'!J$162, Backup!$B:$B, 'Civil S-curve'!$C$223), "-")</f>
        <v>0</v>
      </c>
      <c r="K231" s="425">
        <f>IFERROR(SUMIFS(Backup!$P:$P, Backup!$D:$D, 'Civil S-curve'!$C231, Backup!$O:$O, 'Civil S-curve'!K$162, Backup!$B:$B, 'Civil S-curve'!$C$223), "-")</f>
        <v>0</v>
      </c>
      <c r="L231" s="425">
        <f>IFERROR(SUMIFS(Backup!$P:$P, Backup!$D:$D, 'Civil S-curve'!$C231, Backup!$O:$O, 'Civil S-curve'!L$162, Backup!$B:$B, 'Civil S-curve'!$C$223), "-")</f>
        <v>0</v>
      </c>
      <c r="M231" s="425">
        <f>IFERROR(SUMIFS(Backup!$P:$P, Backup!$D:$D, 'Civil S-curve'!$C231, Backup!$O:$O, 'Civil S-curve'!M$162, Backup!$B:$B, 'Civil S-curve'!$C$223), "-")</f>
        <v>0</v>
      </c>
      <c r="N231" s="425">
        <f>IFERROR(SUMIFS(Backup!$P:$P, Backup!$D:$D, 'Civil S-curve'!$C231, Backup!$O:$O, 'Civil S-curve'!N$162, Backup!$B:$B, 'Civil S-curve'!$C$223), "-")</f>
        <v>0</v>
      </c>
      <c r="O231" s="425">
        <f>IFERROR(SUMIFS(Backup!$P:$P, Backup!$D:$D, 'Civil S-curve'!$C231, Backup!$O:$O, 'Civil S-curve'!O$162, Backup!$B:$B, 'Civil S-curve'!$C$223), "-")</f>
        <v>0</v>
      </c>
      <c r="P231" s="425">
        <f>IFERROR(SUMIFS(Backup!$P:$P, Backup!$D:$D, 'Civil S-curve'!$C231, Backup!$O:$O, 'Civil S-curve'!P$162, Backup!$B:$B, 'Civil S-curve'!$C$223), "-")</f>
        <v>0</v>
      </c>
      <c r="Q231" s="425">
        <f>IFERROR(SUMIFS(Backup!$P:$P, Backup!$D:$D, 'Civil S-curve'!$C231, Backup!$O:$O, 'Civil S-curve'!Q$162, Backup!$B:$B, 'Civil S-curve'!$C$223), "-")</f>
        <v>120</v>
      </c>
      <c r="R231" s="425">
        <f>IFERROR(SUMIFS(Backup!$P:$P, Backup!$D:$D, 'Civil S-curve'!$C231, Backup!$O:$O, 'Civil S-curve'!R$162, Backup!$B:$B, 'Civil S-curve'!$C$223), "-")</f>
        <v>48</v>
      </c>
      <c r="S231" s="425">
        <f>IFERROR(SUMIFS(Backup!$P:$P, Backup!$D:$D, 'Civil S-curve'!$C231, Backup!$O:$O, 'Civil S-curve'!S$162, Backup!$B:$B, 'Civil S-curve'!$C$223), "-")</f>
        <v>0</v>
      </c>
      <c r="T231" s="425">
        <f>IFERROR(SUMIFS(Backup!$P:$P, Backup!$D:$D, 'Civil S-curve'!$C231, Backup!$O:$O, 'Civil S-curve'!T$162, Backup!$B:$B, 'Civil S-curve'!$C$223), "-")</f>
        <v>0</v>
      </c>
      <c r="U231" s="425">
        <f>IFERROR(SUMIFS(Backup!$P:$P, Backup!$D:$D, 'Civil S-curve'!$C231, Backup!$O:$O, 'Civil S-curve'!U$162, Backup!$B:$B, 'Civil S-curve'!$C$223), "-")</f>
        <v>0</v>
      </c>
      <c r="V231" s="425">
        <f>IFERROR(SUMIFS(Backup!$P:$P, Backup!$D:$D, 'Civil S-curve'!$C231, Backup!$O:$O, 'Civil S-curve'!V$162, Backup!$B:$B, 'Civil S-curve'!$C$223), "-")</f>
        <v>12</v>
      </c>
      <c r="W231" s="425">
        <f>IFERROR(SUMIFS(Backup!$P:$P, Backup!$D:$D, 'Civil S-curve'!$C231, Backup!$O:$O, 'Civil S-curve'!W$162, Backup!$B:$B, 'Civil S-curve'!$C$223), "-")</f>
        <v>48</v>
      </c>
      <c r="X231" s="425">
        <f>IFERROR(SUMIFS(Backup!$P:$P, Backup!$D:$D, 'Civil S-curve'!$C231, Backup!$O:$O, 'Civil S-curve'!X$162, Backup!$B:$B, 'Civil S-curve'!$C$223), "-")</f>
        <v>132</v>
      </c>
      <c r="Y231" s="425">
        <f>IFERROR(SUMIFS(Backup!$P:$P, Backup!$D:$D, 'Civil S-curve'!$C231, Backup!$O:$O, 'Civil S-curve'!Y$162, Backup!$B:$B, 'Civil S-curve'!$C$223), "-")</f>
        <v>48</v>
      </c>
      <c r="Z231" s="425">
        <f>IFERROR(SUMIFS(Backup!$P:$P, Backup!$D:$D, 'Civil S-curve'!$C231, Backup!$O:$O, 'Civil S-curve'!Z$162, Backup!$B:$B, 'Civil S-curve'!$C$223), "-")</f>
        <v>300</v>
      </c>
      <c r="AA231" s="425">
        <f>IFERROR(SUMIFS(Backup!$P:$P, Backup!$D:$D, 'Civil S-curve'!$C231, Backup!$O:$O, 'Civil S-curve'!AA$162, Backup!$B:$B, 'Civil S-curve'!$C$223), "-")</f>
        <v>36</v>
      </c>
      <c r="AB231" s="425">
        <f>IFERROR(SUMIFS(Backup!$P:$P, Backup!$D:$D, 'Civil S-curve'!$C231, Backup!$O:$O, 'Civil S-curve'!AB$162, Backup!$B:$B, 'Civil S-curve'!$C$223), "-")</f>
        <v>120</v>
      </c>
      <c r="AC231" s="425">
        <f>IFERROR(SUMIFS(Backup!$P:$P, Backup!$D:$D, 'Civil S-curve'!$C231, Backup!$O:$O, 'Civil S-curve'!AC$162, Backup!$B:$B, 'Civil S-curve'!$C$223), "-")</f>
        <v>0</v>
      </c>
      <c r="AD231" s="425">
        <f>IFERROR(SUMIFS(Backup!$P:$P, Backup!$D:$D, 'Civil S-curve'!$C231, Backup!$O:$O, 'Civil S-curve'!AD$162, Backup!$B:$B, 'Civil S-curve'!$C$223), "-")</f>
        <v>0</v>
      </c>
      <c r="AE231" s="425">
        <f>IFERROR(SUMIFS(Backup!$P:$P, Backup!$D:$D, 'Civil S-curve'!$C231, Backup!$O:$O, 'Civil S-curve'!AE$162, Backup!$B:$B, 'Civil S-curve'!$C$223), "-")</f>
        <v>0</v>
      </c>
      <c r="AF231" s="425">
        <f>IFERROR(SUMIFS(Backup!$P:$P, Backup!$D:$D, 'Civil S-curve'!$C231, Backup!$O:$O, 'Civil S-curve'!AF$162, Backup!$B:$B, 'Civil S-curve'!$C$223), "-")</f>
        <v>0</v>
      </c>
      <c r="AG231" s="425">
        <f>IFERROR(SUMIFS(Backup!$P:$P, Backup!$D:$D, 'Civil S-curve'!$C231, Backup!$O:$O, 'Civil S-curve'!AG$162, Backup!$B:$B, 'Civil S-curve'!$C$223), "-")</f>
        <v>0</v>
      </c>
      <c r="AH231" s="425">
        <f>IFERROR(SUMIFS(Backup!$P:$P, Backup!$D:$D, 'Civil S-curve'!$C231, Backup!$O:$O, 'Civil S-curve'!AH$162, Backup!$B:$B, 'Civil S-curve'!$C$223), "-")</f>
        <v>0</v>
      </c>
      <c r="AI231" s="429">
        <f t="shared" si="81"/>
        <v>864</v>
      </c>
      <c r="AJ231" s="256"/>
      <c r="AK231" s="418">
        <f t="shared" si="82"/>
        <v>1.0706319702602229</v>
      </c>
      <c r="AL231" s="435"/>
    </row>
    <row r="232" spans="1:40" hidden="1" outlineLevel="1">
      <c r="B232" s="413" t="s">
        <v>868</v>
      </c>
      <c r="C232" s="415" t="s">
        <v>97</v>
      </c>
      <c r="D232" s="413">
        <f t="shared" si="80"/>
        <v>0</v>
      </c>
      <c r="E232" s="413" t="s">
        <v>564</v>
      </c>
      <c r="F232" s="425">
        <f t="shared" si="77"/>
        <v>212</v>
      </c>
      <c r="G232" s="425">
        <f t="shared" si="77"/>
        <v>204</v>
      </c>
      <c r="H232" s="425">
        <f t="shared" si="77"/>
        <v>8</v>
      </c>
      <c r="I232" s="425">
        <f>IFERROR(SUMIFS(Backup!$P:$P, Backup!$D:$D, 'Civil S-curve'!$C232, Backup!$O:$O, 'Civil S-curve'!I$162, Backup!$B:$B, 'Civil S-curve'!$C$223), "-")</f>
        <v>0</v>
      </c>
      <c r="J232" s="425">
        <f>IFERROR(SUMIFS(Backup!$P:$P, Backup!$D:$D, 'Civil S-curve'!$C232, Backup!$O:$O, 'Civil S-curve'!J$162, Backup!$B:$B, 'Civil S-curve'!$C$223), "-")</f>
        <v>0</v>
      </c>
      <c r="K232" s="425">
        <f>IFERROR(SUMIFS(Backup!$P:$P, Backup!$D:$D, 'Civil S-curve'!$C232, Backup!$O:$O, 'Civil S-curve'!K$162, Backup!$B:$B, 'Civil S-curve'!$C$223), "-")</f>
        <v>0</v>
      </c>
      <c r="L232" s="425">
        <f>IFERROR(SUMIFS(Backup!$P:$P, Backup!$D:$D, 'Civil S-curve'!$C232, Backup!$O:$O, 'Civil S-curve'!L$162, Backup!$B:$B, 'Civil S-curve'!$C$223), "-")</f>
        <v>0</v>
      </c>
      <c r="M232" s="425">
        <f>IFERROR(SUMIFS(Backup!$P:$P, Backup!$D:$D, 'Civil S-curve'!$C232, Backup!$O:$O, 'Civil S-curve'!M$162, Backup!$B:$B, 'Civil S-curve'!$C$223), "-")</f>
        <v>0</v>
      </c>
      <c r="N232" s="425">
        <f>IFERROR(SUMIFS(Backup!$P:$P, Backup!$D:$D, 'Civil S-curve'!$C232, Backup!$O:$O, 'Civil S-curve'!N$162, Backup!$B:$B, 'Civil S-curve'!$C$223), "-")</f>
        <v>0</v>
      </c>
      <c r="O232" s="425">
        <f>IFERROR(SUMIFS(Backup!$P:$P, Backup!$D:$D, 'Civil S-curve'!$C232, Backup!$O:$O, 'Civil S-curve'!O$162, Backup!$B:$B, 'Civil S-curve'!$C$223), "-")</f>
        <v>0</v>
      </c>
      <c r="P232" s="425">
        <f>IFERROR(SUMIFS(Backup!$P:$P, Backup!$D:$D, 'Civil S-curve'!$C232, Backup!$O:$O, 'Civil S-curve'!P$162, Backup!$B:$B, 'Civil S-curve'!$C$223), "-")</f>
        <v>0</v>
      </c>
      <c r="Q232" s="425">
        <f>IFERROR(SUMIFS(Backup!$P:$P, Backup!$D:$D, 'Civil S-curve'!$C232, Backup!$O:$O, 'Civil S-curve'!Q$162, Backup!$B:$B, 'Civil S-curve'!$C$223), "-")</f>
        <v>0</v>
      </c>
      <c r="R232" s="425">
        <f>IFERROR(SUMIFS(Backup!$P:$P, Backup!$D:$D, 'Civil S-curve'!$C232, Backup!$O:$O, 'Civil S-curve'!R$162, Backup!$B:$B, 'Civil S-curve'!$C$223), "-")</f>
        <v>0</v>
      </c>
      <c r="S232" s="425">
        <f>IFERROR(SUMIFS(Backup!$P:$P, Backup!$D:$D, 'Civil S-curve'!$C232, Backup!$O:$O, 'Civil S-curve'!S$162, Backup!$B:$B, 'Civil S-curve'!$C$223), "-")</f>
        <v>0</v>
      </c>
      <c r="T232" s="425">
        <f>IFERROR(SUMIFS(Backup!$P:$P, Backup!$D:$D, 'Civil S-curve'!$C232, Backup!$O:$O, 'Civil S-curve'!T$162, Backup!$B:$B, 'Civil S-curve'!$C$223), "-")</f>
        <v>0</v>
      </c>
      <c r="U232" s="425">
        <f>IFERROR(SUMIFS(Backup!$P:$P, Backup!$D:$D, 'Civil S-curve'!$C232, Backup!$O:$O, 'Civil S-curve'!U$162, Backup!$B:$B, 'Civil S-curve'!$C$223), "-")</f>
        <v>0</v>
      </c>
      <c r="V232" s="425">
        <f>IFERROR(SUMIFS(Backup!$P:$P, Backup!$D:$D, 'Civil S-curve'!$C232, Backup!$O:$O, 'Civil S-curve'!V$162, Backup!$B:$B, 'Civil S-curve'!$C$223), "-")</f>
        <v>24</v>
      </c>
      <c r="W232" s="425">
        <f>IFERROR(SUMIFS(Backup!$P:$P, Backup!$D:$D, 'Civil S-curve'!$C232, Backup!$O:$O, 'Civil S-curve'!W$162, Backup!$B:$B, 'Civil S-curve'!$C$223), "-")</f>
        <v>0</v>
      </c>
      <c r="X232" s="425">
        <f>IFERROR(SUMIFS(Backup!$P:$P, Backup!$D:$D, 'Civil S-curve'!$C232, Backup!$O:$O, 'Civil S-curve'!X$162, Backup!$B:$B, 'Civil S-curve'!$C$223), "-")</f>
        <v>0</v>
      </c>
      <c r="Y232" s="425">
        <f>IFERROR(SUMIFS(Backup!$P:$P, Backup!$D:$D, 'Civil S-curve'!$C232, Backup!$O:$O, 'Civil S-curve'!Y$162, Backup!$B:$B, 'Civil S-curve'!$C$223), "-")</f>
        <v>108</v>
      </c>
      <c r="Z232" s="425">
        <f>IFERROR(SUMIFS(Backup!$P:$P, Backup!$D:$D, 'Civil S-curve'!$C232, Backup!$O:$O, 'Civil S-curve'!Z$162, Backup!$B:$B, 'Civil S-curve'!$C$223), "-")</f>
        <v>48</v>
      </c>
      <c r="AA232" s="425">
        <f>IFERROR(SUMIFS(Backup!$P:$P, Backup!$D:$D, 'Civil S-curve'!$C232, Backup!$O:$O, 'Civil S-curve'!AA$162, Backup!$B:$B, 'Civil S-curve'!$C$223), "-")</f>
        <v>24</v>
      </c>
      <c r="AB232" s="425">
        <f>IFERROR(SUMIFS(Backup!$P:$P, Backup!$D:$D, 'Civil S-curve'!$C232, Backup!$O:$O, 'Civil S-curve'!AB$162, Backup!$B:$B, 'Civil S-curve'!$C$223), "-")</f>
        <v>12</v>
      </c>
      <c r="AC232" s="425">
        <f>IFERROR(SUMIFS(Backup!$P:$P, Backup!$D:$D, 'Civil S-curve'!$C232, Backup!$O:$O, 'Civil S-curve'!AC$162, Backup!$B:$B, 'Civil S-curve'!$C$223), "-")</f>
        <v>0</v>
      </c>
      <c r="AD232" s="425">
        <f>IFERROR(SUMIFS(Backup!$P:$P, Backup!$D:$D, 'Civil S-curve'!$C232, Backup!$O:$O, 'Civil S-curve'!AD$162, Backup!$B:$B, 'Civil S-curve'!$C$223), "-")</f>
        <v>0</v>
      </c>
      <c r="AE232" s="425">
        <f>IFERROR(SUMIFS(Backup!$P:$P, Backup!$D:$D, 'Civil S-curve'!$C232, Backup!$O:$O, 'Civil S-curve'!AE$162, Backup!$B:$B, 'Civil S-curve'!$C$223), "-")</f>
        <v>0</v>
      </c>
      <c r="AF232" s="425">
        <f>IFERROR(SUMIFS(Backup!$P:$P, Backup!$D:$D, 'Civil S-curve'!$C232, Backup!$O:$O, 'Civil S-curve'!AF$162, Backup!$B:$B, 'Civil S-curve'!$C$223), "-")</f>
        <v>0</v>
      </c>
      <c r="AG232" s="425">
        <f>IFERROR(SUMIFS(Backup!$P:$P, Backup!$D:$D, 'Civil S-curve'!$C232, Backup!$O:$O, 'Civil S-curve'!AG$162, Backup!$B:$B, 'Civil S-curve'!$C$223), "-")</f>
        <v>0</v>
      </c>
      <c r="AH232" s="425">
        <f>IFERROR(SUMIFS(Backup!$P:$P, Backup!$D:$D, 'Civil S-curve'!$C232, Backup!$O:$O, 'Civil S-curve'!AH$162, Backup!$B:$B, 'Civil S-curve'!$C$223), "-")</f>
        <v>0</v>
      </c>
      <c r="AI232" s="429">
        <f t="shared" si="81"/>
        <v>216</v>
      </c>
      <c r="AJ232" s="256"/>
      <c r="AK232" s="418">
        <f t="shared" si="82"/>
        <v>1.0188679245283019</v>
      </c>
      <c r="AL232" s="435"/>
    </row>
    <row r="233" spans="1:40" hidden="1" outlineLevel="1">
      <c r="B233" s="413" t="s">
        <v>869</v>
      </c>
      <c r="C233" s="415" t="s">
        <v>98</v>
      </c>
      <c r="D233" s="413">
        <f t="shared" si="80"/>
        <v>0</v>
      </c>
      <c r="E233" s="413" t="s">
        <v>564</v>
      </c>
      <c r="F233" s="425">
        <f t="shared" si="77"/>
        <v>147</v>
      </c>
      <c r="G233" s="425">
        <f t="shared" si="77"/>
        <v>180</v>
      </c>
      <c r="H233" s="425">
        <f t="shared" si="77"/>
        <v>-33</v>
      </c>
      <c r="I233" s="425">
        <f>IFERROR(SUMIFS(Backup!$P:$P, Backup!$D:$D, 'Civil S-curve'!$C233, Backup!$O:$O, 'Civil S-curve'!I$162, Backup!$B:$B, 'Civil S-curve'!$C$223), "-")</f>
        <v>0</v>
      </c>
      <c r="J233" s="425">
        <f>IFERROR(SUMIFS(Backup!$P:$P, Backup!$D:$D, 'Civil S-curve'!$C233, Backup!$O:$O, 'Civil S-curve'!J$162, Backup!$B:$B, 'Civil S-curve'!$C$223), "-")</f>
        <v>0</v>
      </c>
      <c r="K233" s="425">
        <f>IFERROR(SUMIFS(Backup!$P:$P, Backup!$D:$D, 'Civil S-curve'!$C233, Backup!$O:$O, 'Civil S-curve'!K$162, Backup!$B:$B, 'Civil S-curve'!$C$223), "-")</f>
        <v>0</v>
      </c>
      <c r="L233" s="425">
        <f>IFERROR(SUMIFS(Backup!$P:$P, Backup!$D:$D, 'Civil S-curve'!$C233, Backup!$O:$O, 'Civil S-curve'!L$162, Backup!$B:$B, 'Civil S-curve'!$C$223), "-")</f>
        <v>0</v>
      </c>
      <c r="M233" s="425">
        <f>IFERROR(SUMIFS(Backup!$P:$P, Backup!$D:$D, 'Civil S-curve'!$C233, Backup!$O:$O, 'Civil S-curve'!M$162, Backup!$B:$B, 'Civil S-curve'!$C$223), "-")</f>
        <v>0</v>
      </c>
      <c r="N233" s="425">
        <f>IFERROR(SUMIFS(Backup!$P:$P, Backup!$D:$D, 'Civil S-curve'!$C233, Backup!$O:$O, 'Civil S-curve'!N$162, Backup!$B:$B, 'Civil S-curve'!$C$223), "-")</f>
        <v>0</v>
      </c>
      <c r="O233" s="425">
        <f>IFERROR(SUMIFS(Backup!$P:$P, Backup!$D:$D, 'Civil S-curve'!$C233, Backup!$O:$O, 'Civil S-curve'!O$162, Backup!$B:$B, 'Civil S-curve'!$C$223), "-")</f>
        <v>0</v>
      </c>
      <c r="P233" s="425">
        <f>IFERROR(SUMIFS(Backup!$P:$P, Backup!$D:$D, 'Civil S-curve'!$C233, Backup!$O:$O, 'Civil S-curve'!P$162, Backup!$B:$B, 'Civil S-curve'!$C$223), "-")</f>
        <v>0</v>
      </c>
      <c r="Q233" s="425">
        <f>IFERROR(SUMIFS(Backup!$P:$P, Backup!$D:$D, 'Civil S-curve'!$C233, Backup!$O:$O, 'Civil S-curve'!Q$162, Backup!$B:$B, 'Civil S-curve'!$C$223), "-")</f>
        <v>48</v>
      </c>
      <c r="R233" s="425">
        <f>IFERROR(SUMIFS(Backup!$P:$P, Backup!$D:$D, 'Civil S-curve'!$C233, Backup!$O:$O, 'Civil S-curve'!R$162, Backup!$B:$B, 'Civil S-curve'!$C$223), "-")</f>
        <v>24</v>
      </c>
      <c r="S233" s="425">
        <f>IFERROR(SUMIFS(Backup!$P:$P, Backup!$D:$D, 'Civil S-curve'!$C233, Backup!$O:$O, 'Civil S-curve'!S$162, Backup!$B:$B, 'Civil S-curve'!$C$223), "-")</f>
        <v>0</v>
      </c>
      <c r="T233" s="425">
        <f>IFERROR(SUMIFS(Backup!$P:$P, Backup!$D:$D, 'Civil S-curve'!$C233, Backup!$O:$O, 'Civil S-curve'!T$162, Backup!$B:$B, 'Civil S-curve'!$C$223), "-")</f>
        <v>12</v>
      </c>
      <c r="U233" s="425">
        <f>IFERROR(SUMIFS(Backup!$P:$P, Backup!$D:$D, 'Civil S-curve'!$C233, Backup!$O:$O, 'Civil S-curve'!U$162, Backup!$B:$B, 'Civil S-curve'!$C$223), "-")</f>
        <v>0</v>
      </c>
      <c r="V233" s="425">
        <f>IFERROR(SUMIFS(Backup!$P:$P, Backup!$D:$D, 'Civil S-curve'!$C233, Backup!$O:$O, 'Civil S-curve'!V$162, Backup!$B:$B, 'Civil S-curve'!$C$223), "-")</f>
        <v>36</v>
      </c>
      <c r="W233" s="425">
        <f>IFERROR(SUMIFS(Backup!$P:$P, Backup!$D:$D, 'Civil S-curve'!$C233, Backup!$O:$O, 'Civil S-curve'!W$162, Backup!$B:$B, 'Civil S-curve'!$C$223), "-")</f>
        <v>0</v>
      </c>
      <c r="X233" s="425">
        <f>IFERROR(SUMIFS(Backup!$P:$P, Backup!$D:$D, 'Civil S-curve'!$C233, Backup!$O:$O, 'Civil S-curve'!X$162, Backup!$B:$B, 'Civil S-curve'!$C$223), "-")</f>
        <v>0</v>
      </c>
      <c r="Y233" s="425">
        <f>IFERROR(SUMIFS(Backup!$P:$P, Backup!$D:$D, 'Civil S-curve'!$C233, Backup!$O:$O, 'Civil S-curve'!Y$162, Backup!$B:$B, 'Civil S-curve'!$C$223), "-")</f>
        <v>0</v>
      </c>
      <c r="Z233" s="425">
        <f>IFERROR(SUMIFS(Backup!$P:$P, Backup!$D:$D, 'Civil S-curve'!$C233, Backup!$O:$O, 'Civil S-curve'!Z$162, Backup!$B:$B, 'Civil S-curve'!$C$223), "-")</f>
        <v>36</v>
      </c>
      <c r="AA233" s="425">
        <f>IFERROR(SUMIFS(Backup!$P:$P, Backup!$D:$D, 'Civil S-curve'!$C233, Backup!$O:$O, 'Civil S-curve'!AA$162, Backup!$B:$B, 'Civil S-curve'!$C$223), "-")</f>
        <v>12</v>
      </c>
      <c r="AB233" s="425">
        <f>IFERROR(SUMIFS(Backup!$P:$P, Backup!$D:$D, 'Civil S-curve'!$C233, Backup!$O:$O, 'Civil S-curve'!AB$162, Backup!$B:$B, 'Civil S-curve'!$C$223), "-")</f>
        <v>12</v>
      </c>
      <c r="AC233" s="425">
        <f>IFERROR(SUMIFS(Backup!$P:$P, Backup!$D:$D, 'Civil S-curve'!$C233, Backup!$O:$O, 'Civil S-curve'!AC$162, Backup!$B:$B, 'Civil S-curve'!$C$223), "-")</f>
        <v>0</v>
      </c>
      <c r="AD233" s="425">
        <f>IFERROR(SUMIFS(Backup!$P:$P, Backup!$D:$D, 'Civil S-curve'!$C233, Backup!$O:$O, 'Civil S-curve'!AD$162, Backup!$B:$B, 'Civil S-curve'!$C$223), "-")</f>
        <v>0</v>
      </c>
      <c r="AE233" s="425">
        <f>IFERROR(SUMIFS(Backup!$P:$P, Backup!$D:$D, 'Civil S-curve'!$C233, Backup!$O:$O, 'Civil S-curve'!AE$162, Backup!$B:$B, 'Civil S-curve'!$C$223), "-")</f>
        <v>0</v>
      </c>
      <c r="AF233" s="425">
        <f>IFERROR(SUMIFS(Backup!$P:$P, Backup!$D:$D, 'Civil S-curve'!$C233, Backup!$O:$O, 'Civil S-curve'!AF$162, Backup!$B:$B, 'Civil S-curve'!$C$223), "-")</f>
        <v>0</v>
      </c>
      <c r="AG233" s="425">
        <f>IFERROR(SUMIFS(Backup!$P:$P, Backup!$D:$D, 'Civil S-curve'!$C233, Backup!$O:$O, 'Civil S-curve'!AG$162, Backup!$B:$B, 'Civil S-curve'!$C$223), "-")</f>
        <v>0</v>
      </c>
      <c r="AH233" s="425">
        <f>IFERROR(SUMIFS(Backup!$P:$P, Backup!$D:$D, 'Civil S-curve'!$C233, Backup!$O:$O, 'Civil S-curve'!AH$162, Backup!$B:$B, 'Civil S-curve'!$C$223), "-")</f>
        <v>0</v>
      </c>
      <c r="AI233" s="429">
        <f t="shared" si="81"/>
        <v>180</v>
      </c>
      <c r="AJ233" s="256"/>
      <c r="AK233" s="418">
        <f t="shared" si="82"/>
        <v>1.2244897959183674</v>
      </c>
      <c r="AL233" s="435"/>
    </row>
    <row r="234" spans="1:40" hidden="1" outlineLevel="1">
      <c r="B234" s="413" t="s">
        <v>1023</v>
      </c>
      <c r="C234" s="415" t="s">
        <v>99</v>
      </c>
      <c r="D234" s="413">
        <f t="shared" si="80"/>
        <v>0</v>
      </c>
      <c r="E234" s="413" t="s">
        <v>564</v>
      </c>
      <c r="F234" s="425">
        <f t="shared" si="77"/>
        <v>20</v>
      </c>
      <c r="G234" s="425">
        <f t="shared" si="77"/>
        <v>22</v>
      </c>
      <c r="H234" s="425">
        <f t="shared" si="77"/>
        <v>0</v>
      </c>
      <c r="I234" s="425">
        <f>IFERROR(SUMIFS(Backup!$P:$P, Backup!$D:$D, 'Civil S-curve'!$C234, Backup!$O:$O, 'Civil S-curve'!I$162, Backup!$B:$B, 'Civil S-curve'!$C$223), "-")</f>
        <v>0</v>
      </c>
      <c r="J234" s="425">
        <f>IFERROR(SUMIFS(Backup!$P:$P, Backup!$D:$D, 'Civil S-curve'!$C234, Backup!$O:$O, 'Civil S-curve'!J$162, Backup!$B:$B, 'Civil S-curve'!$C$223), "-")</f>
        <v>0</v>
      </c>
      <c r="K234" s="425">
        <f>IFERROR(SUMIFS(Backup!$P:$P, Backup!$D:$D, 'Civil S-curve'!$C234, Backup!$O:$O, 'Civil S-curve'!K$162, Backup!$B:$B, 'Civil S-curve'!$C$223), "-")</f>
        <v>0</v>
      </c>
      <c r="L234" s="425">
        <f>IFERROR(SUMIFS(Backup!$P:$P, Backup!$D:$D, 'Civil S-curve'!$C234, Backup!$O:$O, 'Civil S-curve'!L$162, Backup!$B:$B, 'Civil S-curve'!$C$223), "-")</f>
        <v>0</v>
      </c>
      <c r="M234" s="425">
        <f>IFERROR(SUMIFS(Backup!$P:$P, Backup!$D:$D, 'Civil S-curve'!$C234, Backup!$O:$O, 'Civil S-curve'!M$162, Backup!$B:$B, 'Civil S-curve'!$C$223), "-")</f>
        <v>0</v>
      </c>
      <c r="N234" s="425">
        <f>IFERROR(SUMIFS(Backup!$P:$P, Backup!$D:$D, 'Civil S-curve'!$C234, Backup!$O:$O, 'Civil S-curve'!N$162, Backup!$B:$B, 'Civil S-curve'!$C$223), "-")</f>
        <v>0</v>
      </c>
      <c r="O234" s="425">
        <f>IFERROR(SUMIFS(Backup!$P:$P, Backup!$D:$D, 'Civil S-curve'!$C234, Backup!$O:$O, 'Civil S-curve'!O$162, Backup!$B:$B, 'Civil S-curve'!$C$223), "-")</f>
        <v>0</v>
      </c>
      <c r="P234" s="425">
        <f>IFERROR(SUMIFS(Backup!$P:$P, Backup!$D:$D, 'Civil S-curve'!$C234, Backup!$O:$O, 'Civil S-curve'!P$162, Backup!$B:$B, 'Civil S-curve'!$C$223), "-")</f>
        <v>0</v>
      </c>
      <c r="Q234" s="425">
        <f>IFERROR(SUMIFS(Backup!$P:$P, Backup!$D:$D, 'Civil S-curve'!$C234, Backup!$O:$O, 'Civil S-curve'!Q$162, Backup!$B:$B, 'Civil S-curve'!$C$223), "-")</f>
        <v>0</v>
      </c>
      <c r="R234" s="425">
        <f>IFERROR(SUMIFS(Backup!$P:$P, Backup!$D:$D, 'Civil S-curve'!$C234, Backup!$O:$O, 'Civil S-curve'!R$162, Backup!$B:$B, 'Civil S-curve'!$C$223), "-")</f>
        <v>0</v>
      </c>
      <c r="S234" s="425">
        <f>IFERROR(SUMIFS(Backup!$P:$P, Backup!$D:$D, 'Civil S-curve'!$C234, Backup!$O:$O, 'Civil S-curve'!S$162, Backup!$B:$B, 'Civil S-curve'!$C$223), "-")</f>
        <v>0</v>
      </c>
      <c r="T234" s="425">
        <f>IFERROR(SUMIFS(Backup!$P:$P, Backup!$D:$D, 'Civil S-curve'!$C234, Backup!$O:$O, 'Civil S-curve'!T$162, Backup!$B:$B, 'Civil S-curve'!$C$223), "-")</f>
        <v>0</v>
      </c>
      <c r="U234" s="425">
        <f>IFERROR(SUMIFS(Backup!$P:$P, Backup!$D:$D, 'Civil S-curve'!$C234, Backup!$O:$O, 'Civil S-curve'!U$162, Backup!$B:$B, 'Civil S-curve'!$C$223), "-")</f>
        <v>0</v>
      </c>
      <c r="V234" s="425">
        <f>IFERROR(SUMIFS(Backup!$P:$P, Backup!$D:$D, 'Civil S-curve'!$C234, Backup!$O:$O, 'Civil S-curve'!V$162, Backup!$B:$B, 'Civil S-curve'!$C$223), "-")</f>
        <v>0</v>
      </c>
      <c r="W234" s="425">
        <f>IFERROR(SUMIFS(Backup!$P:$P, Backup!$D:$D, 'Civil S-curve'!$C234, Backup!$O:$O, 'Civil S-curve'!W$162, Backup!$B:$B, 'Civil S-curve'!$C$223), "-")</f>
        <v>0</v>
      </c>
      <c r="X234" s="425">
        <f>IFERROR(SUMIFS(Backup!$P:$P, Backup!$D:$D, 'Civil S-curve'!$C234, Backup!$O:$O, 'Civil S-curve'!X$162, Backup!$B:$B, 'Civil S-curve'!$C$223), "-")</f>
        <v>0</v>
      </c>
      <c r="Y234" s="425">
        <f>IFERROR(SUMIFS(Backup!$P:$P, Backup!$D:$D, 'Civil S-curve'!$C234, Backup!$O:$O, 'Civil S-curve'!Y$162, Backup!$B:$B, 'Civil S-curve'!$C$223), "-")</f>
        <v>0</v>
      </c>
      <c r="Z234" s="425">
        <f>IFERROR(SUMIFS(Backup!$P:$P, Backup!$D:$D, 'Civil S-curve'!$C234, Backup!$O:$O, 'Civil S-curve'!Z$162, Backup!$B:$B, 'Civil S-curve'!$C$223), "-")</f>
        <v>11</v>
      </c>
      <c r="AA234" s="425">
        <f>IFERROR(SUMIFS(Backup!$P:$P, Backup!$D:$D, 'Civil S-curve'!$C234, Backup!$O:$O, 'Civil S-curve'!AA$162, Backup!$B:$B, 'Civil S-curve'!$C$223), "-")</f>
        <v>8.5</v>
      </c>
      <c r="AB234" s="425">
        <f>IFERROR(SUMIFS(Backup!$P:$P, Backup!$D:$D, 'Civil S-curve'!$C234, Backup!$O:$O, 'Civil S-curve'!AB$162, Backup!$B:$B, 'Civil S-curve'!$C$223), "-")</f>
        <v>2.5</v>
      </c>
      <c r="AC234" s="425">
        <f>IFERROR(SUMIFS(Backup!$P:$P, Backup!$D:$D, 'Civil S-curve'!$C234, Backup!$O:$O, 'Civil S-curve'!AC$162, Backup!$B:$B, 'Civil S-curve'!$C$223), "-")</f>
        <v>0</v>
      </c>
      <c r="AD234" s="425">
        <f>IFERROR(SUMIFS(Backup!$P:$P, Backup!$D:$D, 'Civil S-curve'!$C234, Backup!$O:$O, 'Civil S-curve'!AD$162, Backup!$B:$B, 'Civil S-curve'!$C$223), "-")</f>
        <v>0</v>
      </c>
      <c r="AE234" s="425">
        <f>IFERROR(SUMIFS(Backup!$P:$P, Backup!$D:$D, 'Civil S-curve'!$C234, Backup!$O:$O, 'Civil S-curve'!AE$162, Backup!$B:$B, 'Civil S-curve'!$C$223), "-")</f>
        <v>0</v>
      </c>
      <c r="AF234" s="425">
        <f>IFERROR(SUMIFS(Backup!$P:$P, Backup!$D:$D, 'Civil S-curve'!$C234, Backup!$O:$O, 'Civil S-curve'!AF$162, Backup!$B:$B, 'Civil S-curve'!$C$223), "-")</f>
        <v>0</v>
      </c>
      <c r="AG234" s="425">
        <f>IFERROR(SUMIFS(Backup!$P:$P, Backup!$D:$D, 'Civil S-curve'!$C234, Backup!$O:$O, 'Civil S-curve'!AG$162, Backup!$B:$B, 'Civil S-curve'!$C$223), "-")</f>
        <v>0</v>
      </c>
      <c r="AH234" s="425">
        <f>IFERROR(SUMIFS(Backup!$P:$P, Backup!$D:$D, 'Civil S-curve'!$C234, Backup!$O:$O, 'Civil S-curve'!AH$162, Backup!$B:$B, 'Civil S-curve'!$C$223), "-")</f>
        <v>0</v>
      </c>
      <c r="AI234" s="429">
        <f t="shared" si="81"/>
        <v>22</v>
      </c>
      <c r="AJ234" s="256"/>
      <c r="AK234" s="418">
        <f t="shared" si="82"/>
        <v>1.1000000000000001</v>
      </c>
      <c r="AL234" s="435"/>
    </row>
    <row r="235" spans="1:40" s="256" customFormat="1" collapsed="1">
      <c r="A235" s="418">
        <f>D235/$D$156</f>
        <v>0.10989010989010989</v>
      </c>
      <c r="B235" s="411">
        <v>7</v>
      </c>
      <c r="C235" s="412" t="s">
        <v>41</v>
      </c>
      <c r="D235" s="411">
        <f t="shared" si="80"/>
        <v>60</v>
      </c>
      <c r="E235" s="411"/>
      <c r="F235" s="424">
        <f t="shared" si="77"/>
        <v>5757</v>
      </c>
      <c r="G235" s="424">
        <f t="shared" si="77"/>
        <v>4929</v>
      </c>
      <c r="H235" s="424">
        <f t="shared" si="77"/>
        <v>797</v>
      </c>
      <c r="I235" s="424">
        <f>SUBTOTAL(9,I236:I246)</f>
        <v>0</v>
      </c>
      <c r="J235" s="424">
        <f t="shared" ref="J235:AI235" si="83">SUBTOTAL(9,J236:J246)</f>
        <v>0</v>
      </c>
      <c r="K235" s="424">
        <f t="shared" si="83"/>
        <v>0</v>
      </c>
      <c r="L235" s="424">
        <f t="shared" si="83"/>
        <v>0</v>
      </c>
      <c r="M235" s="424">
        <f t="shared" si="83"/>
        <v>0</v>
      </c>
      <c r="N235" s="424">
        <f t="shared" si="83"/>
        <v>0</v>
      </c>
      <c r="O235" s="424">
        <f t="shared" si="83"/>
        <v>0</v>
      </c>
      <c r="P235" s="424">
        <f t="shared" si="83"/>
        <v>0</v>
      </c>
      <c r="Q235" s="424">
        <f t="shared" si="83"/>
        <v>194</v>
      </c>
      <c r="R235" s="424">
        <f t="shared" si="83"/>
        <v>228</v>
      </c>
      <c r="S235" s="424">
        <f t="shared" si="83"/>
        <v>416</v>
      </c>
      <c r="T235" s="424">
        <f t="shared" si="83"/>
        <v>760</v>
      </c>
      <c r="U235" s="424">
        <f t="shared" si="83"/>
        <v>223</v>
      </c>
      <c r="V235" s="424">
        <f t="shared" si="83"/>
        <v>126</v>
      </c>
      <c r="W235" s="424">
        <f t="shared" si="83"/>
        <v>189</v>
      </c>
      <c r="X235" s="424">
        <f t="shared" si="83"/>
        <v>508</v>
      </c>
      <c r="Y235" s="424">
        <f t="shared" si="83"/>
        <v>252</v>
      </c>
      <c r="Z235" s="424">
        <f t="shared" si="83"/>
        <v>124</v>
      </c>
      <c r="AA235" s="424">
        <f t="shared" si="83"/>
        <v>771</v>
      </c>
      <c r="AB235" s="424">
        <f t="shared" si="83"/>
        <v>298</v>
      </c>
      <c r="AC235" s="424">
        <f t="shared" si="83"/>
        <v>450</v>
      </c>
      <c r="AD235" s="424">
        <f t="shared" si="83"/>
        <v>390</v>
      </c>
      <c r="AE235" s="424">
        <f t="shared" ref="AE235:AH235" si="84">SUBTOTAL(9,AE236:AE246)</f>
        <v>0</v>
      </c>
      <c r="AF235" s="424">
        <f t="shared" si="84"/>
        <v>0</v>
      </c>
      <c r="AG235" s="424">
        <f t="shared" si="84"/>
        <v>0</v>
      </c>
      <c r="AH235" s="424">
        <f t="shared" si="84"/>
        <v>0</v>
      </c>
      <c r="AI235" s="424">
        <f t="shared" si="83"/>
        <v>4929</v>
      </c>
      <c r="AJ235" s="435">
        <f>G235-AI235</f>
        <v>0</v>
      </c>
      <c r="AK235" s="418">
        <f t="shared" si="82"/>
        <v>0.85617509119332991</v>
      </c>
      <c r="AL235" s="435"/>
      <c r="AM235" s="429">
        <f>SUM(I235:Y235)</f>
        <v>2896</v>
      </c>
      <c r="AN235" s="429"/>
    </row>
    <row r="236" spans="1:40" hidden="1" outlineLevel="1">
      <c r="B236" s="413" t="s">
        <v>860</v>
      </c>
      <c r="C236" s="414" t="s">
        <v>200</v>
      </c>
      <c r="D236" s="413">
        <f t="shared" si="80"/>
        <v>0</v>
      </c>
      <c r="E236" s="413" t="s">
        <v>564</v>
      </c>
      <c r="F236" s="425">
        <f t="shared" si="77"/>
        <v>199</v>
      </c>
      <c r="G236" s="425">
        <f t="shared" si="77"/>
        <v>295</v>
      </c>
      <c r="H236" s="425">
        <f t="shared" si="77"/>
        <v>-96</v>
      </c>
      <c r="I236" s="425">
        <f>IFERROR(SUMIFS(Backup!$P:$P, Backup!$D:$D, 'Civil S-curve'!$C236, Backup!$O:$O, 'Civil S-curve'!I$162, Backup!$B:$B, 'Civil S-curve'!$C$235), "-")</f>
        <v>0</v>
      </c>
      <c r="J236" s="425">
        <f>IFERROR(SUMIFS(Backup!$P:$P, Backup!$D:$D, 'Civil S-curve'!$C236, Backup!$O:$O, 'Civil S-curve'!J$162, Backup!$B:$B, 'Civil S-curve'!$C$235), "-")</f>
        <v>0</v>
      </c>
      <c r="K236" s="425">
        <f>IFERROR(SUMIFS(Backup!$P:$P, Backup!$D:$D, 'Civil S-curve'!$C236, Backup!$O:$O, 'Civil S-curve'!K$162, Backup!$B:$B, 'Civil S-curve'!$C$235), "-")</f>
        <v>0</v>
      </c>
      <c r="L236" s="425">
        <f>IFERROR(SUMIFS(Backup!$P:$P, Backup!$D:$D, 'Civil S-curve'!$C236, Backup!$O:$O, 'Civil S-curve'!L$162, Backup!$B:$B, 'Civil S-curve'!$C$235), "-")</f>
        <v>0</v>
      </c>
      <c r="M236" s="425">
        <f>IFERROR(SUMIFS(Backup!$P:$P, Backup!$D:$D, 'Civil S-curve'!$C236, Backup!$O:$O, 'Civil S-curve'!M$162, Backup!$B:$B, 'Civil S-curve'!$C$235), "-")</f>
        <v>0</v>
      </c>
      <c r="N236" s="425">
        <f>IFERROR(SUMIFS(Backup!$P:$P, Backup!$D:$D, 'Civil S-curve'!$C236, Backup!$O:$O, 'Civil S-curve'!N$162, Backup!$B:$B, 'Civil S-curve'!$C$235), "-")</f>
        <v>0</v>
      </c>
      <c r="O236" s="425">
        <f>IFERROR(SUMIFS(Backup!$P:$P, Backup!$D:$D, 'Civil S-curve'!$C236, Backup!$O:$O, 'Civil S-curve'!O$162, Backup!$B:$B, 'Civil S-curve'!$C$235), "-")</f>
        <v>0</v>
      </c>
      <c r="P236" s="425">
        <f>IFERROR(SUMIFS(Backup!$P:$P, Backup!$D:$D, 'Civil S-curve'!$C236, Backup!$O:$O, 'Civil S-curve'!P$162, Backup!$B:$B, 'Civil S-curve'!$C$235), "-")</f>
        <v>0</v>
      </c>
      <c r="Q236" s="425">
        <f>IFERROR(SUMIFS(Backup!$P:$P, Backup!$D:$D, 'Civil S-curve'!$C236, Backup!$O:$O, 'Civil S-curve'!Q$162, Backup!$B:$B, 'Civil S-curve'!$C$235), "-")</f>
        <v>59</v>
      </c>
      <c r="R236" s="425">
        <f>IFERROR(SUMIFS(Backup!$P:$P, Backup!$D:$D, 'Civil S-curve'!$C236, Backup!$O:$O, 'Civil S-curve'!R$162, Backup!$B:$B, 'Civil S-curve'!$C$235), "-")</f>
        <v>22</v>
      </c>
      <c r="S236" s="425">
        <f>IFERROR(SUMIFS(Backup!$P:$P, Backup!$D:$D, 'Civil S-curve'!$C236, Backup!$O:$O, 'Civil S-curve'!S$162, Backup!$B:$B, 'Civil S-curve'!$C$235), "-")</f>
        <v>37</v>
      </c>
      <c r="T236" s="425">
        <f>IFERROR(SUMIFS(Backup!$P:$P, Backup!$D:$D, 'Civil S-curve'!$C236, Backup!$O:$O, 'Civil S-curve'!T$162, Backup!$B:$B, 'Civil S-curve'!$C$235), "-")</f>
        <v>82</v>
      </c>
      <c r="U236" s="425">
        <f>IFERROR(SUMIFS(Backup!$P:$P, Backup!$D:$D, 'Civil S-curve'!$C236, Backup!$O:$O, 'Civil S-curve'!U$162, Backup!$B:$B, 'Civil S-curve'!$C$235), "-")</f>
        <v>0</v>
      </c>
      <c r="V236" s="425">
        <f>IFERROR(SUMIFS(Backup!$P:$P, Backup!$D:$D, 'Civil S-curve'!$C236, Backup!$O:$O, 'Civil S-curve'!V$162, Backup!$B:$B, 'Civil S-curve'!$C$235), "-")</f>
        <v>0</v>
      </c>
      <c r="W236" s="425">
        <f>IFERROR(SUMIFS(Backup!$P:$P, Backup!$D:$D, 'Civil S-curve'!$C236, Backup!$O:$O, 'Civil S-curve'!W$162, Backup!$B:$B, 'Civil S-curve'!$C$235), "-")</f>
        <v>0</v>
      </c>
      <c r="X236" s="425">
        <f>IFERROR(SUMIFS(Backup!$P:$P, Backup!$D:$D, 'Civil S-curve'!$C236, Backup!$O:$O, 'Civil S-curve'!X$162, Backup!$B:$B, 'Civil S-curve'!$C$235), "-")</f>
        <v>0</v>
      </c>
      <c r="Y236" s="425">
        <f>IFERROR(SUMIFS(Backup!$P:$P, Backup!$D:$D, 'Civil S-curve'!$C236, Backup!$O:$O, 'Civil S-curve'!Y$162, Backup!$B:$B, 'Civil S-curve'!$C$235), "-")</f>
        <v>0</v>
      </c>
      <c r="Z236" s="425">
        <f>IFERROR(SUMIFS(Backup!$P:$P, Backup!$D:$D, 'Civil S-curve'!$C236, Backup!$O:$O, 'Civil S-curve'!Z$162, Backup!$B:$B, 'Civil S-curve'!$C$235), "-")</f>
        <v>0</v>
      </c>
      <c r="AA236" s="425">
        <f>IFERROR(SUMIFS(Backup!$P:$P, Backup!$D:$D, 'Civil S-curve'!$C236, Backup!$O:$O, 'Civil S-curve'!AA$162, Backup!$B:$B, 'Civil S-curve'!$C$235), "-")</f>
        <v>26</v>
      </c>
      <c r="AB236" s="425">
        <f>IFERROR(SUMIFS(Backup!$P:$P, Backup!$D:$D, 'Civil S-curve'!$C236, Backup!$O:$O, 'Civil S-curve'!AB$162, Backup!$B:$B, 'Civil S-curve'!$C$235), "-")</f>
        <v>0</v>
      </c>
      <c r="AC236" s="425">
        <f>IFERROR(SUMIFS(Backup!$P:$P, Backup!$D:$D, 'Civil S-curve'!$C236, Backup!$O:$O, 'Civil S-curve'!AC$162, Backup!$B:$B, 'Civil S-curve'!$C$235), "-")</f>
        <v>39</v>
      </c>
      <c r="AD236" s="425">
        <f>IFERROR(SUMIFS(Backup!$P:$P, Backup!$D:$D, 'Civil S-curve'!$C236, Backup!$O:$O, 'Civil S-curve'!AD$162, Backup!$B:$B, 'Civil S-curve'!$C$235), "-")</f>
        <v>30</v>
      </c>
      <c r="AE236" s="425">
        <f>IFERROR(SUMIFS(Backup!$P:$P, Backup!$D:$D, 'Civil S-curve'!$C236, Backup!$O:$O, 'Civil S-curve'!AE$162, Backup!$B:$B, 'Civil S-curve'!$C$235), "-")</f>
        <v>0</v>
      </c>
      <c r="AF236" s="425">
        <f>IFERROR(SUMIFS(Backup!$P:$P, Backup!$D:$D, 'Civil S-curve'!$C236, Backup!$O:$O, 'Civil S-curve'!AF$162, Backup!$B:$B, 'Civil S-curve'!$C$235), "-")</f>
        <v>0</v>
      </c>
      <c r="AG236" s="425">
        <f>IFERROR(SUMIFS(Backup!$P:$P, Backup!$D:$D, 'Civil S-curve'!$C236, Backup!$O:$O, 'Civil S-curve'!AG$162, Backup!$B:$B, 'Civil S-curve'!$C$235), "-")</f>
        <v>0</v>
      </c>
      <c r="AH236" s="425">
        <f>IFERROR(SUMIFS(Backup!$P:$P, Backup!$D:$D, 'Civil S-curve'!$C236, Backup!$O:$O, 'Civil S-curve'!AH$162, Backup!$B:$B, 'Civil S-curve'!$C$235), "-")</f>
        <v>0</v>
      </c>
      <c r="AI236" s="429">
        <f t="shared" si="81"/>
        <v>295</v>
      </c>
      <c r="AJ236" s="256"/>
      <c r="AK236" s="418">
        <f t="shared" si="82"/>
        <v>1.4824120603015076</v>
      </c>
      <c r="AL236" s="435"/>
    </row>
    <row r="237" spans="1:40" hidden="1" outlineLevel="1">
      <c r="B237" s="413" t="s">
        <v>861</v>
      </c>
      <c r="C237" s="414" t="s">
        <v>228</v>
      </c>
      <c r="D237" s="413">
        <f t="shared" si="80"/>
        <v>0</v>
      </c>
      <c r="E237" s="413" t="s">
        <v>564</v>
      </c>
      <c r="F237" s="425">
        <f t="shared" si="77"/>
        <v>1273</v>
      </c>
      <c r="G237" s="425">
        <f t="shared" si="77"/>
        <v>1750</v>
      </c>
      <c r="H237" s="425">
        <f t="shared" si="77"/>
        <v>-477</v>
      </c>
      <c r="I237" s="425">
        <f>IFERROR(SUMIFS(Backup!$P:$P, Backup!$D:$D, 'Civil S-curve'!$C237, Backup!$O:$O, 'Civil S-curve'!I$162, Backup!$B:$B, 'Civil S-curve'!$C$235), "-")</f>
        <v>0</v>
      </c>
      <c r="J237" s="425">
        <f>IFERROR(SUMIFS(Backup!$P:$P, Backup!$D:$D, 'Civil S-curve'!$C237, Backup!$O:$O, 'Civil S-curve'!J$162, Backup!$B:$B, 'Civil S-curve'!$C$235), "-")</f>
        <v>0</v>
      </c>
      <c r="K237" s="425">
        <f>IFERROR(SUMIFS(Backup!$P:$P, Backup!$D:$D, 'Civil S-curve'!$C237, Backup!$O:$O, 'Civil S-curve'!K$162, Backup!$B:$B, 'Civil S-curve'!$C$235), "-")</f>
        <v>0</v>
      </c>
      <c r="L237" s="425">
        <f>IFERROR(SUMIFS(Backup!$P:$P, Backup!$D:$D, 'Civil S-curve'!$C237, Backup!$O:$O, 'Civil S-curve'!L$162, Backup!$B:$B, 'Civil S-curve'!$C$235), "-")</f>
        <v>0</v>
      </c>
      <c r="M237" s="425">
        <f>IFERROR(SUMIFS(Backup!$P:$P, Backup!$D:$D, 'Civil S-curve'!$C237, Backup!$O:$O, 'Civil S-curve'!M$162, Backup!$B:$B, 'Civil S-curve'!$C$235), "-")</f>
        <v>0</v>
      </c>
      <c r="N237" s="425">
        <f>IFERROR(SUMIFS(Backup!$P:$P, Backup!$D:$D, 'Civil S-curve'!$C237, Backup!$O:$O, 'Civil S-curve'!N$162, Backup!$B:$B, 'Civil S-curve'!$C$235), "-")</f>
        <v>0</v>
      </c>
      <c r="O237" s="425">
        <f>IFERROR(SUMIFS(Backup!$P:$P, Backup!$D:$D, 'Civil S-curve'!$C237, Backup!$O:$O, 'Civil S-curve'!O$162, Backup!$B:$B, 'Civil S-curve'!$C$235), "-")</f>
        <v>0</v>
      </c>
      <c r="P237" s="425">
        <f>IFERROR(SUMIFS(Backup!$P:$P, Backup!$D:$D, 'Civil S-curve'!$C237, Backup!$O:$O, 'Civil S-curve'!P$162, Backup!$B:$B, 'Civil S-curve'!$C$235), "-")</f>
        <v>0</v>
      </c>
      <c r="Q237" s="425">
        <f>IFERROR(SUMIFS(Backup!$P:$P, Backup!$D:$D, 'Civil S-curve'!$C237, Backup!$O:$O, 'Civil S-curve'!Q$162, Backup!$B:$B, 'Civil S-curve'!$C$235), "-")</f>
        <v>125</v>
      </c>
      <c r="R237" s="425">
        <f>IFERROR(SUMIFS(Backup!$P:$P, Backup!$D:$D, 'Civil S-curve'!$C237, Backup!$O:$O, 'Civil S-curve'!R$162, Backup!$B:$B, 'Civil S-curve'!$C$235), "-")</f>
        <v>120</v>
      </c>
      <c r="S237" s="425">
        <f>IFERROR(SUMIFS(Backup!$P:$P, Backup!$D:$D, 'Civil S-curve'!$C237, Backup!$O:$O, 'Civil S-curve'!S$162, Backup!$B:$B, 'Civil S-curve'!$C$235), "-")</f>
        <v>256</v>
      </c>
      <c r="T237" s="425">
        <f>IFERROR(SUMIFS(Backup!$P:$P, Backup!$D:$D, 'Civil S-curve'!$C237, Backup!$O:$O, 'Civil S-curve'!T$162, Backup!$B:$B, 'Civil S-curve'!$C$235), "-")</f>
        <v>416</v>
      </c>
      <c r="U237" s="425">
        <f>IFERROR(SUMIFS(Backup!$P:$P, Backup!$D:$D, 'Civil S-curve'!$C237, Backup!$O:$O, 'Civil S-curve'!U$162, Backup!$B:$B, 'Civil S-curve'!$C$235), "-")</f>
        <v>54</v>
      </c>
      <c r="V237" s="425">
        <f>IFERROR(SUMIFS(Backup!$P:$P, Backup!$D:$D, 'Civil S-curve'!$C237, Backup!$O:$O, 'Civil S-curve'!V$162, Backup!$B:$B, 'Civil S-curve'!$C$235), "-")</f>
        <v>0</v>
      </c>
      <c r="W237" s="425">
        <f>IFERROR(SUMIFS(Backup!$P:$P, Backup!$D:$D, 'Civil S-curve'!$C237, Backup!$O:$O, 'Civil S-curve'!W$162, Backup!$B:$B, 'Civil S-curve'!$C$235), "-")</f>
        <v>0</v>
      </c>
      <c r="X237" s="425">
        <f>IFERROR(SUMIFS(Backup!$P:$P, Backup!$D:$D, 'Civil S-curve'!$C237, Backup!$O:$O, 'Civil S-curve'!X$162, Backup!$B:$B, 'Civil S-curve'!$C$235), "-")</f>
        <v>0</v>
      </c>
      <c r="Y237" s="425">
        <f>IFERROR(SUMIFS(Backup!$P:$P, Backup!$D:$D, 'Civil S-curve'!$C237, Backup!$O:$O, 'Civil S-curve'!Y$162, Backup!$B:$B, 'Civil S-curve'!$C$235), "-")</f>
        <v>0</v>
      </c>
      <c r="Z237" s="425">
        <f>IFERROR(SUMIFS(Backup!$P:$P, Backup!$D:$D, 'Civil S-curve'!$C237, Backup!$O:$O, 'Civil S-curve'!Z$162, Backup!$B:$B, 'Civil S-curve'!$C$235), "-")</f>
        <v>0</v>
      </c>
      <c r="AA237" s="425">
        <f>IFERROR(SUMIFS(Backup!$P:$P, Backup!$D:$D, 'Civil S-curve'!$C237, Backup!$O:$O, 'Civil S-curve'!AA$162, Backup!$B:$B, 'Civil S-curve'!$C$235), "-")</f>
        <v>109</v>
      </c>
      <c r="AB237" s="425">
        <f>IFERROR(SUMIFS(Backup!$P:$P, Backup!$D:$D, 'Civil S-curve'!$C237, Backup!$O:$O, 'Civil S-curve'!AB$162, Backup!$B:$B, 'Civil S-curve'!$C$235), "-")</f>
        <v>79</v>
      </c>
      <c r="AC237" s="425">
        <f>IFERROR(SUMIFS(Backup!$P:$P, Backup!$D:$D, 'Civil S-curve'!$C237, Backup!$O:$O, 'Civil S-curve'!AC$162, Backup!$B:$B, 'Civil S-curve'!$C$235), "-")</f>
        <v>325</v>
      </c>
      <c r="AD237" s="425">
        <f>IFERROR(SUMIFS(Backup!$P:$P, Backup!$D:$D, 'Civil S-curve'!$C237, Backup!$O:$O, 'Civil S-curve'!AD$162, Backup!$B:$B, 'Civil S-curve'!$C$235), "-")</f>
        <v>266</v>
      </c>
      <c r="AE237" s="425">
        <f>IFERROR(SUMIFS(Backup!$P:$P, Backup!$D:$D, 'Civil S-curve'!$C237, Backup!$O:$O, 'Civil S-curve'!AE$162, Backup!$B:$B, 'Civil S-curve'!$C$235), "-")</f>
        <v>0</v>
      </c>
      <c r="AF237" s="425">
        <f>IFERROR(SUMIFS(Backup!$P:$P, Backup!$D:$D, 'Civil S-curve'!$C237, Backup!$O:$O, 'Civil S-curve'!AF$162, Backup!$B:$B, 'Civil S-curve'!$C$235), "-")</f>
        <v>0</v>
      </c>
      <c r="AG237" s="425">
        <f>IFERROR(SUMIFS(Backup!$P:$P, Backup!$D:$D, 'Civil S-curve'!$C237, Backup!$O:$O, 'Civil S-curve'!AG$162, Backup!$B:$B, 'Civil S-curve'!$C$235), "-")</f>
        <v>0</v>
      </c>
      <c r="AH237" s="425">
        <f>IFERROR(SUMIFS(Backup!$P:$P, Backup!$D:$D, 'Civil S-curve'!$C237, Backup!$O:$O, 'Civil S-curve'!AH$162, Backup!$B:$B, 'Civil S-curve'!$C$235), "-")</f>
        <v>0</v>
      </c>
      <c r="AI237" s="429">
        <f t="shared" si="81"/>
        <v>1750</v>
      </c>
      <c r="AJ237" s="256"/>
      <c r="AK237" s="418">
        <f t="shared" si="82"/>
        <v>1.3747054202670856</v>
      </c>
      <c r="AL237" s="435"/>
    </row>
    <row r="238" spans="1:40" hidden="1" outlineLevel="1">
      <c r="B238" s="413" t="s">
        <v>862</v>
      </c>
      <c r="C238" s="414" t="s">
        <v>354</v>
      </c>
      <c r="D238" s="413">
        <f t="shared" si="80"/>
        <v>0</v>
      </c>
      <c r="E238" s="413" t="s">
        <v>564</v>
      </c>
      <c r="F238" s="425">
        <f t="shared" si="77"/>
        <v>292</v>
      </c>
      <c r="G238" s="425">
        <f t="shared" si="77"/>
        <v>288</v>
      </c>
      <c r="H238" s="425">
        <f t="shared" si="77"/>
        <v>4</v>
      </c>
      <c r="I238" s="425">
        <f>IFERROR(SUMIFS(Backup!$P:$P, Backup!$D:$D, 'Civil S-curve'!$C238, Backup!$O:$O, 'Civil S-curve'!I$162, Backup!$B:$B, 'Civil S-curve'!$C$235), "-")</f>
        <v>0</v>
      </c>
      <c r="J238" s="425">
        <f>IFERROR(SUMIFS(Backup!$P:$P, Backup!$D:$D, 'Civil S-curve'!$C238, Backup!$O:$O, 'Civil S-curve'!J$162, Backup!$B:$B, 'Civil S-curve'!$C$235), "-")</f>
        <v>0</v>
      </c>
      <c r="K238" s="425">
        <f>IFERROR(SUMIFS(Backup!$P:$P, Backup!$D:$D, 'Civil S-curve'!$C238, Backup!$O:$O, 'Civil S-curve'!K$162, Backup!$B:$B, 'Civil S-curve'!$C$235), "-")</f>
        <v>0</v>
      </c>
      <c r="L238" s="425">
        <f>IFERROR(SUMIFS(Backup!$P:$P, Backup!$D:$D, 'Civil S-curve'!$C238, Backup!$O:$O, 'Civil S-curve'!L$162, Backup!$B:$B, 'Civil S-curve'!$C$235), "-")</f>
        <v>0</v>
      </c>
      <c r="M238" s="425">
        <f>IFERROR(SUMIFS(Backup!$P:$P, Backup!$D:$D, 'Civil S-curve'!$C238, Backup!$O:$O, 'Civil S-curve'!M$162, Backup!$B:$B, 'Civil S-curve'!$C$235), "-")</f>
        <v>0</v>
      </c>
      <c r="N238" s="425">
        <f>IFERROR(SUMIFS(Backup!$P:$P, Backup!$D:$D, 'Civil S-curve'!$C238, Backup!$O:$O, 'Civil S-curve'!N$162, Backup!$B:$B, 'Civil S-curve'!$C$235), "-")</f>
        <v>0</v>
      </c>
      <c r="O238" s="425">
        <f>IFERROR(SUMIFS(Backup!$P:$P, Backup!$D:$D, 'Civil S-curve'!$C238, Backup!$O:$O, 'Civil S-curve'!O$162, Backup!$B:$B, 'Civil S-curve'!$C$235), "-")</f>
        <v>0</v>
      </c>
      <c r="P238" s="425">
        <f>IFERROR(SUMIFS(Backup!$P:$P, Backup!$D:$D, 'Civil S-curve'!$C238, Backup!$O:$O, 'Civil S-curve'!P$162, Backup!$B:$B, 'Civil S-curve'!$C$235), "-")</f>
        <v>0</v>
      </c>
      <c r="Q238" s="425">
        <f>IFERROR(SUMIFS(Backup!$P:$P, Backup!$D:$D, 'Civil S-curve'!$C238, Backup!$O:$O, 'Civil S-curve'!Q$162, Backup!$B:$B, 'Civil S-curve'!$C$235), "-")</f>
        <v>10</v>
      </c>
      <c r="R238" s="425">
        <f>IFERROR(SUMIFS(Backup!$P:$P, Backup!$D:$D, 'Civil S-curve'!$C238, Backup!$O:$O, 'Civil S-curve'!R$162, Backup!$B:$B, 'Civil S-curve'!$C$235), "-")</f>
        <v>50</v>
      </c>
      <c r="S238" s="425">
        <f>IFERROR(SUMIFS(Backup!$P:$P, Backup!$D:$D, 'Civil S-curve'!$C238, Backup!$O:$O, 'Civil S-curve'!S$162, Backup!$B:$B, 'Civil S-curve'!$C$235), "-")</f>
        <v>45</v>
      </c>
      <c r="T238" s="425">
        <f>IFERROR(SUMIFS(Backup!$P:$P, Backup!$D:$D, 'Civil S-curve'!$C238, Backup!$O:$O, 'Civil S-curve'!T$162, Backup!$B:$B, 'Civil S-curve'!$C$235), "-")</f>
        <v>65</v>
      </c>
      <c r="U238" s="425">
        <f>IFERROR(SUMIFS(Backup!$P:$P, Backup!$D:$D, 'Civil S-curve'!$C238, Backup!$O:$O, 'Civil S-curve'!U$162, Backup!$B:$B, 'Civil S-curve'!$C$235), "-")</f>
        <v>10</v>
      </c>
      <c r="V238" s="425">
        <f>IFERROR(SUMIFS(Backup!$P:$P, Backup!$D:$D, 'Civil S-curve'!$C238, Backup!$O:$O, 'Civil S-curve'!V$162, Backup!$B:$B, 'Civil S-curve'!$C$235), "-")</f>
        <v>0</v>
      </c>
      <c r="W238" s="425">
        <f>IFERROR(SUMIFS(Backup!$P:$P, Backup!$D:$D, 'Civil S-curve'!$C238, Backup!$O:$O, 'Civil S-curve'!W$162, Backup!$B:$B, 'Civil S-curve'!$C$235), "-")</f>
        <v>0</v>
      </c>
      <c r="X238" s="425">
        <f>IFERROR(SUMIFS(Backup!$P:$P, Backup!$D:$D, 'Civil S-curve'!$C238, Backup!$O:$O, 'Civil S-curve'!X$162, Backup!$B:$B, 'Civil S-curve'!$C$235), "-")</f>
        <v>0</v>
      </c>
      <c r="Y238" s="425">
        <f>IFERROR(SUMIFS(Backup!$P:$P, Backup!$D:$D, 'Civil S-curve'!$C238, Backup!$O:$O, 'Civil S-curve'!Y$162, Backup!$B:$B, 'Civil S-curve'!$C$235), "-")</f>
        <v>0</v>
      </c>
      <c r="Z238" s="425">
        <f>IFERROR(SUMIFS(Backup!$P:$P, Backup!$D:$D, 'Civil S-curve'!$C238, Backup!$O:$O, 'Civil S-curve'!Z$162, Backup!$B:$B, 'Civil S-curve'!$C$235), "-")</f>
        <v>0</v>
      </c>
      <c r="AA238" s="425">
        <f>IFERROR(SUMIFS(Backup!$P:$P, Backup!$D:$D, 'Civil S-curve'!$C238, Backup!$O:$O, 'Civil S-curve'!AA$162, Backup!$B:$B, 'Civil S-curve'!$C$235), "-")</f>
        <v>0</v>
      </c>
      <c r="AB238" s="425">
        <f>IFERROR(SUMIFS(Backup!$P:$P, Backup!$D:$D, 'Civil S-curve'!$C238, Backup!$O:$O, 'Civil S-curve'!AB$162, Backup!$B:$B, 'Civil S-curve'!$C$235), "-")</f>
        <v>45</v>
      </c>
      <c r="AC238" s="425">
        <f>IFERROR(SUMIFS(Backup!$P:$P, Backup!$D:$D, 'Civil S-curve'!$C238, Backup!$O:$O, 'Civil S-curve'!AC$162, Backup!$B:$B, 'Civil S-curve'!$C$235), "-")</f>
        <v>30</v>
      </c>
      <c r="AD238" s="425">
        <f>IFERROR(SUMIFS(Backup!$P:$P, Backup!$D:$D, 'Civil S-curve'!$C238, Backup!$O:$O, 'Civil S-curve'!AD$162, Backup!$B:$B, 'Civil S-curve'!$C$235), "-")</f>
        <v>33</v>
      </c>
      <c r="AE238" s="425">
        <f>IFERROR(SUMIFS(Backup!$P:$P, Backup!$D:$D, 'Civil S-curve'!$C238, Backup!$O:$O, 'Civil S-curve'!AE$162, Backup!$B:$B, 'Civil S-curve'!$C$235), "-")</f>
        <v>0</v>
      </c>
      <c r="AF238" s="425">
        <f>IFERROR(SUMIFS(Backup!$P:$P, Backup!$D:$D, 'Civil S-curve'!$C238, Backup!$O:$O, 'Civil S-curve'!AF$162, Backup!$B:$B, 'Civil S-curve'!$C$235), "-")</f>
        <v>0</v>
      </c>
      <c r="AG238" s="425">
        <f>IFERROR(SUMIFS(Backup!$P:$P, Backup!$D:$D, 'Civil S-curve'!$C238, Backup!$O:$O, 'Civil S-curve'!AG$162, Backup!$B:$B, 'Civil S-curve'!$C$235), "-")</f>
        <v>0</v>
      </c>
      <c r="AH238" s="425">
        <f>IFERROR(SUMIFS(Backup!$P:$P, Backup!$D:$D, 'Civil S-curve'!$C238, Backup!$O:$O, 'Civil S-curve'!AH$162, Backup!$B:$B, 'Civil S-curve'!$C$235), "-")</f>
        <v>0</v>
      </c>
      <c r="AI238" s="429">
        <f t="shared" si="81"/>
        <v>288</v>
      </c>
      <c r="AJ238" s="256"/>
      <c r="AK238" s="418">
        <f t="shared" si="82"/>
        <v>0.98630136986301364</v>
      </c>
      <c r="AL238" s="435"/>
    </row>
    <row r="239" spans="1:40" hidden="1" outlineLevel="1">
      <c r="B239" s="413" t="s">
        <v>863</v>
      </c>
      <c r="C239" s="414" t="s">
        <v>11</v>
      </c>
      <c r="D239" s="413">
        <f t="shared" si="80"/>
        <v>0</v>
      </c>
      <c r="E239" s="413" t="s">
        <v>564</v>
      </c>
      <c r="F239" s="425">
        <f t="shared" si="77"/>
        <v>516</v>
      </c>
      <c r="G239" s="425">
        <f t="shared" si="77"/>
        <v>553</v>
      </c>
      <c r="H239" s="425">
        <f t="shared" si="77"/>
        <v>-37</v>
      </c>
      <c r="I239" s="425">
        <f>IFERROR(SUMIFS(Backup!$P:$P, Backup!$D:$D, 'Civil S-curve'!$C239, Backup!$O:$O, 'Civil S-curve'!I$162, Backup!$B:$B, 'Civil S-curve'!$C$235), "-")</f>
        <v>0</v>
      </c>
      <c r="J239" s="425">
        <f>IFERROR(SUMIFS(Backup!$P:$P, Backup!$D:$D, 'Civil S-curve'!$C239, Backup!$O:$O, 'Civil S-curve'!J$162, Backup!$B:$B, 'Civil S-curve'!$C$235), "-")</f>
        <v>0</v>
      </c>
      <c r="K239" s="425">
        <f>IFERROR(SUMIFS(Backup!$P:$P, Backup!$D:$D, 'Civil S-curve'!$C239, Backup!$O:$O, 'Civil S-curve'!K$162, Backup!$B:$B, 'Civil S-curve'!$C$235), "-")</f>
        <v>0</v>
      </c>
      <c r="L239" s="425">
        <f>IFERROR(SUMIFS(Backup!$P:$P, Backup!$D:$D, 'Civil S-curve'!$C239, Backup!$O:$O, 'Civil S-curve'!L$162, Backup!$B:$B, 'Civil S-curve'!$C$235), "-")</f>
        <v>0</v>
      </c>
      <c r="M239" s="425">
        <f>IFERROR(SUMIFS(Backup!$P:$P, Backup!$D:$D, 'Civil S-curve'!$C239, Backup!$O:$O, 'Civil S-curve'!M$162, Backup!$B:$B, 'Civil S-curve'!$C$235), "-")</f>
        <v>0</v>
      </c>
      <c r="N239" s="425">
        <f>IFERROR(SUMIFS(Backup!$P:$P, Backup!$D:$D, 'Civil S-curve'!$C239, Backup!$O:$O, 'Civil S-curve'!N$162, Backup!$B:$B, 'Civil S-curve'!$C$235), "-")</f>
        <v>0</v>
      </c>
      <c r="O239" s="425">
        <f>IFERROR(SUMIFS(Backup!$P:$P, Backup!$D:$D, 'Civil S-curve'!$C239, Backup!$O:$O, 'Civil S-curve'!O$162, Backup!$B:$B, 'Civil S-curve'!$C$235), "-")</f>
        <v>0</v>
      </c>
      <c r="P239" s="425">
        <f>IFERROR(SUMIFS(Backup!$P:$P, Backup!$D:$D, 'Civil S-curve'!$C239, Backup!$O:$O, 'Civil S-curve'!P$162, Backup!$B:$B, 'Civil S-curve'!$C$235), "-")</f>
        <v>0</v>
      </c>
      <c r="Q239" s="425">
        <f>IFERROR(SUMIFS(Backup!$P:$P, Backup!$D:$D, 'Civil S-curve'!$C239, Backup!$O:$O, 'Civil S-curve'!Q$162, Backup!$B:$B, 'Civil S-curve'!$C$235), "-")</f>
        <v>0</v>
      </c>
      <c r="R239" s="425">
        <f>IFERROR(SUMIFS(Backup!$P:$P, Backup!$D:$D, 'Civil S-curve'!$C239, Backup!$O:$O, 'Civil S-curve'!R$162, Backup!$B:$B, 'Civil S-curve'!$C$235), "-")</f>
        <v>36</v>
      </c>
      <c r="S239" s="425">
        <f>IFERROR(SUMIFS(Backup!$P:$P, Backup!$D:$D, 'Civil S-curve'!$C239, Backup!$O:$O, 'Civil S-curve'!S$162, Backup!$B:$B, 'Civil S-curve'!$C$235), "-")</f>
        <v>78</v>
      </c>
      <c r="T239" s="425">
        <f>IFERROR(SUMIFS(Backup!$P:$P, Backup!$D:$D, 'Civil S-curve'!$C239, Backup!$O:$O, 'Civil S-curve'!T$162, Backup!$B:$B, 'Civil S-curve'!$C$235), "-")</f>
        <v>132</v>
      </c>
      <c r="U239" s="425">
        <f>IFERROR(SUMIFS(Backup!$P:$P, Backup!$D:$D, 'Civil S-curve'!$C239, Backup!$O:$O, 'Civil S-curve'!U$162, Backup!$B:$B, 'Civil S-curve'!$C$235), "-")</f>
        <v>144</v>
      </c>
      <c r="V239" s="425">
        <f>IFERROR(SUMIFS(Backup!$P:$P, Backup!$D:$D, 'Civil S-curve'!$C239, Backup!$O:$O, 'Civil S-curve'!V$162, Backup!$B:$B, 'Civil S-curve'!$C$235), "-")</f>
        <v>35</v>
      </c>
      <c r="W239" s="425">
        <f>IFERROR(SUMIFS(Backup!$P:$P, Backup!$D:$D, 'Civil S-curve'!$C239, Backup!$O:$O, 'Civil S-curve'!W$162, Backup!$B:$B, 'Civil S-curve'!$C$235), "-")</f>
        <v>0</v>
      </c>
      <c r="X239" s="425">
        <f>IFERROR(SUMIFS(Backup!$P:$P, Backup!$D:$D, 'Civil S-curve'!$C239, Backup!$O:$O, 'Civil S-curve'!X$162, Backup!$B:$B, 'Civil S-curve'!$C$235), "-")</f>
        <v>0</v>
      </c>
      <c r="Y239" s="425">
        <f>IFERROR(SUMIFS(Backup!$P:$P, Backup!$D:$D, 'Civil S-curve'!$C239, Backup!$O:$O, 'Civil S-curve'!Y$162, Backup!$B:$B, 'Civil S-curve'!$C$235), "-")</f>
        <v>0</v>
      </c>
      <c r="Z239" s="425">
        <f>IFERROR(SUMIFS(Backup!$P:$P, Backup!$D:$D, 'Civil S-curve'!$C239, Backup!$O:$O, 'Civil S-curve'!Z$162, Backup!$B:$B, 'Civil S-curve'!$C$235), "-")</f>
        <v>0</v>
      </c>
      <c r="AA239" s="425">
        <f>IFERROR(SUMIFS(Backup!$P:$P, Backup!$D:$D, 'Civil S-curve'!$C239, Backup!$O:$O, 'Civil S-curve'!AA$162, Backup!$B:$B, 'Civil S-curve'!$C$235), "-")</f>
        <v>0</v>
      </c>
      <c r="AB239" s="425">
        <f>IFERROR(SUMIFS(Backup!$P:$P, Backup!$D:$D, 'Civil S-curve'!$C239, Backup!$O:$O, 'Civil S-curve'!AB$162, Backup!$B:$B, 'Civil S-curve'!$C$235), "-")</f>
        <v>48</v>
      </c>
      <c r="AC239" s="425">
        <f>IFERROR(SUMIFS(Backup!$P:$P, Backup!$D:$D, 'Civil S-curve'!$C239, Backup!$O:$O, 'Civil S-curve'!AC$162, Backup!$B:$B, 'Civil S-curve'!$C$235), "-")</f>
        <v>36</v>
      </c>
      <c r="AD239" s="425">
        <f>IFERROR(SUMIFS(Backup!$P:$P, Backup!$D:$D, 'Civil S-curve'!$C239, Backup!$O:$O, 'Civil S-curve'!AD$162, Backup!$B:$B, 'Civil S-curve'!$C$235), "-")</f>
        <v>44</v>
      </c>
      <c r="AE239" s="425">
        <f>IFERROR(SUMIFS(Backup!$P:$P, Backup!$D:$D, 'Civil S-curve'!$C239, Backup!$O:$O, 'Civil S-curve'!AE$162, Backup!$B:$B, 'Civil S-curve'!$C$235), "-")</f>
        <v>0</v>
      </c>
      <c r="AF239" s="425">
        <f>IFERROR(SUMIFS(Backup!$P:$P, Backup!$D:$D, 'Civil S-curve'!$C239, Backup!$O:$O, 'Civil S-curve'!AF$162, Backup!$B:$B, 'Civil S-curve'!$C$235), "-")</f>
        <v>0</v>
      </c>
      <c r="AG239" s="425">
        <f>IFERROR(SUMIFS(Backup!$P:$P, Backup!$D:$D, 'Civil S-curve'!$C239, Backup!$O:$O, 'Civil S-curve'!AG$162, Backup!$B:$B, 'Civil S-curve'!$C$235), "-")</f>
        <v>0</v>
      </c>
      <c r="AH239" s="425">
        <f>IFERROR(SUMIFS(Backup!$P:$P, Backup!$D:$D, 'Civil S-curve'!$C239, Backup!$O:$O, 'Civil S-curve'!AH$162, Backup!$B:$B, 'Civil S-curve'!$C$235), "-")</f>
        <v>0</v>
      </c>
      <c r="AI239" s="429">
        <f t="shared" si="81"/>
        <v>553</v>
      </c>
      <c r="AJ239" s="256"/>
      <c r="AK239" s="418">
        <f t="shared" si="82"/>
        <v>1.0717054263565891</v>
      </c>
      <c r="AL239" s="435"/>
    </row>
    <row r="240" spans="1:40" hidden="1" outlineLevel="1">
      <c r="B240" s="413" t="s">
        <v>864</v>
      </c>
      <c r="C240" s="414" t="s">
        <v>10</v>
      </c>
      <c r="D240" s="413">
        <f t="shared" si="80"/>
        <v>0</v>
      </c>
      <c r="E240" s="413" t="s">
        <v>564</v>
      </c>
      <c r="F240" s="425">
        <f t="shared" si="77"/>
        <v>678</v>
      </c>
      <c r="G240" s="425">
        <f t="shared" si="77"/>
        <v>355</v>
      </c>
      <c r="H240" s="425">
        <f t="shared" si="77"/>
        <v>323</v>
      </c>
      <c r="I240" s="425">
        <f>IFERROR(SUMIFS(Backup!$P:$P, Backup!$D:$D, 'Civil S-curve'!$C240, Backup!$O:$O, 'Civil S-curve'!I$162, Backup!$B:$B, 'Civil S-curve'!$C$235), "-")</f>
        <v>0</v>
      </c>
      <c r="J240" s="425">
        <f>IFERROR(SUMIFS(Backup!$P:$P, Backup!$D:$D, 'Civil S-curve'!$C240, Backup!$O:$O, 'Civil S-curve'!J$162, Backup!$B:$B, 'Civil S-curve'!$C$235), "-")</f>
        <v>0</v>
      </c>
      <c r="K240" s="425">
        <f>IFERROR(SUMIFS(Backup!$P:$P, Backup!$D:$D, 'Civil S-curve'!$C240, Backup!$O:$O, 'Civil S-curve'!K$162, Backup!$B:$B, 'Civil S-curve'!$C$235), "-")</f>
        <v>0</v>
      </c>
      <c r="L240" s="425">
        <f>IFERROR(SUMIFS(Backup!$P:$P, Backup!$D:$D, 'Civil S-curve'!$C240, Backup!$O:$O, 'Civil S-curve'!L$162, Backup!$B:$B, 'Civil S-curve'!$C$235), "-")</f>
        <v>0</v>
      </c>
      <c r="M240" s="425">
        <f>IFERROR(SUMIFS(Backup!$P:$P, Backup!$D:$D, 'Civil S-curve'!$C240, Backup!$O:$O, 'Civil S-curve'!M$162, Backup!$B:$B, 'Civil S-curve'!$C$235), "-")</f>
        <v>0</v>
      </c>
      <c r="N240" s="425">
        <f>IFERROR(SUMIFS(Backup!$P:$P, Backup!$D:$D, 'Civil S-curve'!$C240, Backup!$O:$O, 'Civil S-curve'!N$162, Backup!$B:$B, 'Civil S-curve'!$C$235), "-")</f>
        <v>0</v>
      </c>
      <c r="O240" s="425">
        <f>IFERROR(SUMIFS(Backup!$P:$P, Backup!$D:$D, 'Civil S-curve'!$C240, Backup!$O:$O, 'Civil S-curve'!O$162, Backup!$B:$B, 'Civil S-curve'!$C$235), "-")</f>
        <v>0</v>
      </c>
      <c r="P240" s="425">
        <f>IFERROR(SUMIFS(Backup!$P:$P, Backup!$D:$D, 'Civil S-curve'!$C240, Backup!$O:$O, 'Civil S-curve'!P$162, Backup!$B:$B, 'Civil S-curve'!$C$235), "-")</f>
        <v>0</v>
      </c>
      <c r="Q240" s="425">
        <f>IFERROR(SUMIFS(Backup!$P:$P, Backup!$D:$D, 'Civil S-curve'!$C240, Backup!$O:$O, 'Civil S-curve'!Q$162, Backup!$B:$B, 'Civil S-curve'!$C$235), "-")</f>
        <v>0</v>
      </c>
      <c r="R240" s="425">
        <f>IFERROR(SUMIFS(Backup!$P:$P, Backup!$D:$D, 'Civil S-curve'!$C240, Backup!$O:$O, 'Civil S-curve'!R$162, Backup!$B:$B, 'Civil S-curve'!$C$235), "-")</f>
        <v>0</v>
      </c>
      <c r="S240" s="425">
        <f>IFERROR(SUMIFS(Backup!$P:$P, Backup!$D:$D, 'Civil S-curve'!$C240, Backup!$O:$O, 'Civil S-curve'!S$162, Backup!$B:$B, 'Civil S-curve'!$C$235), "-")</f>
        <v>0</v>
      </c>
      <c r="T240" s="425">
        <f>IFERROR(SUMIFS(Backup!$P:$P, Backup!$D:$D, 'Civil S-curve'!$C240, Backup!$O:$O, 'Civil S-curve'!T$162, Backup!$B:$B, 'Civil S-curve'!$C$235), "-")</f>
        <v>65</v>
      </c>
      <c r="U240" s="425">
        <f>IFERROR(SUMIFS(Backup!$P:$P, Backup!$D:$D, 'Civil S-curve'!$C240, Backup!$O:$O, 'Civil S-curve'!U$162, Backup!$B:$B, 'Civil S-curve'!$C$235), "-")</f>
        <v>15</v>
      </c>
      <c r="V240" s="425">
        <f>IFERROR(SUMIFS(Backup!$P:$P, Backup!$D:$D, 'Civil S-curve'!$C240, Backup!$O:$O, 'Civil S-curve'!V$162, Backup!$B:$B, 'Civil S-curve'!$C$235), "-")</f>
        <v>90</v>
      </c>
      <c r="W240" s="425">
        <f>IFERROR(SUMIFS(Backup!$P:$P, Backup!$D:$D, 'Civil S-curve'!$C240, Backup!$O:$O, 'Civil S-curve'!W$162, Backup!$B:$B, 'Civil S-curve'!$C$235), "-")</f>
        <v>72</v>
      </c>
      <c r="X240" s="425">
        <f>IFERROR(SUMIFS(Backup!$P:$P, Backup!$D:$D, 'Civil S-curve'!$C240, Backup!$O:$O, 'Civil S-curve'!X$162, Backup!$B:$B, 'Civil S-curve'!$C$235), "-")</f>
        <v>62</v>
      </c>
      <c r="Y240" s="425">
        <f>IFERROR(SUMIFS(Backup!$P:$P, Backup!$D:$D, 'Civil S-curve'!$C240, Backup!$O:$O, 'Civil S-curve'!Y$162, Backup!$B:$B, 'Civil S-curve'!$C$235), "-")</f>
        <v>0</v>
      </c>
      <c r="Z240" s="425">
        <f>IFERROR(SUMIFS(Backup!$P:$P, Backup!$D:$D, 'Civil S-curve'!$C240, Backup!$O:$O, 'Civil S-curve'!Z$162, Backup!$B:$B, 'Civil S-curve'!$C$235), "-")</f>
        <v>0</v>
      </c>
      <c r="AA240" s="425">
        <f>IFERROR(SUMIFS(Backup!$P:$P, Backup!$D:$D, 'Civil S-curve'!$C240, Backup!$O:$O, 'Civil S-curve'!AA$162, Backup!$B:$B, 'Civil S-curve'!$C$235), "-")</f>
        <v>19</v>
      </c>
      <c r="AB240" s="425">
        <f>IFERROR(SUMIFS(Backup!$P:$P, Backup!$D:$D, 'Civil S-curve'!$C240, Backup!$O:$O, 'Civil S-curve'!AB$162, Backup!$B:$B, 'Civil S-curve'!$C$235), "-")</f>
        <v>19</v>
      </c>
      <c r="AC240" s="425">
        <f>IFERROR(SUMIFS(Backup!$P:$P, Backup!$D:$D, 'Civil S-curve'!$C240, Backup!$O:$O, 'Civil S-curve'!AC$162, Backup!$B:$B, 'Civil S-curve'!$C$235), "-")</f>
        <v>8</v>
      </c>
      <c r="AD240" s="425">
        <f>IFERROR(SUMIFS(Backup!$P:$P, Backup!$D:$D, 'Civil S-curve'!$C240, Backup!$O:$O, 'Civil S-curve'!AD$162, Backup!$B:$B, 'Civil S-curve'!$C$235), "-")</f>
        <v>5</v>
      </c>
      <c r="AE240" s="425">
        <f>IFERROR(SUMIFS(Backup!$P:$P, Backup!$D:$D, 'Civil S-curve'!$C240, Backup!$O:$O, 'Civil S-curve'!AE$162, Backup!$B:$B, 'Civil S-curve'!$C$235), "-")</f>
        <v>0</v>
      </c>
      <c r="AF240" s="425">
        <f>IFERROR(SUMIFS(Backup!$P:$P, Backup!$D:$D, 'Civil S-curve'!$C240, Backup!$O:$O, 'Civil S-curve'!AF$162, Backup!$B:$B, 'Civil S-curve'!$C$235), "-")</f>
        <v>0</v>
      </c>
      <c r="AG240" s="425">
        <f>IFERROR(SUMIFS(Backup!$P:$P, Backup!$D:$D, 'Civil S-curve'!$C240, Backup!$O:$O, 'Civil S-curve'!AG$162, Backup!$B:$B, 'Civil S-curve'!$C$235), "-")</f>
        <v>0</v>
      </c>
      <c r="AH240" s="425">
        <f>IFERROR(SUMIFS(Backup!$P:$P, Backup!$D:$D, 'Civil S-curve'!$C240, Backup!$O:$O, 'Civil S-curve'!AH$162, Backup!$B:$B, 'Civil S-curve'!$C$235), "-")</f>
        <v>0</v>
      </c>
      <c r="AI240" s="429">
        <f t="shared" si="81"/>
        <v>355</v>
      </c>
      <c r="AJ240" s="256"/>
      <c r="AK240" s="418">
        <f t="shared" si="82"/>
        <v>0.52359882005899705</v>
      </c>
      <c r="AL240" s="435"/>
    </row>
    <row r="241" spans="1:40" hidden="1" outlineLevel="1">
      <c r="B241" s="413" t="s">
        <v>865</v>
      </c>
      <c r="C241" s="415" t="s">
        <v>204</v>
      </c>
      <c r="D241" s="413">
        <f t="shared" si="80"/>
        <v>0</v>
      </c>
      <c r="E241" s="413" t="s">
        <v>564</v>
      </c>
      <c r="F241" s="425">
        <f t="shared" si="77"/>
        <v>676</v>
      </c>
      <c r="G241" s="425">
        <f t="shared" si="77"/>
        <v>352</v>
      </c>
      <c r="H241" s="425">
        <f t="shared" si="77"/>
        <v>324</v>
      </c>
      <c r="I241" s="425">
        <f>IFERROR(SUMIFS(Backup!$P:$P, Backup!$D:$D, 'Civil S-curve'!$C241, Backup!$O:$O, 'Civil S-curve'!I$162, Backup!$B:$B, 'Civil S-curve'!$C$235), "-")</f>
        <v>0</v>
      </c>
      <c r="J241" s="425">
        <f>IFERROR(SUMIFS(Backup!$P:$P, Backup!$D:$D, 'Civil S-curve'!$C241, Backup!$O:$O, 'Civil S-curve'!J$162, Backup!$B:$B, 'Civil S-curve'!$C$235), "-")</f>
        <v>0</v>
      </c>
      <c r="K241" s="425">
        <f>IFERROR(SUMIFS(Backup!$P:$P, Backup!$D:$D, 'Civil S-curve'!$C241, Backup!$O:$O, 'Civil S-curve'!K$162, Backup!$B:$B, 'Civil S-curve'!$C$235), "-")</f>
        <v>0</v>
      </c>
      <c r="L241" s="425">
        <f>IFERROR(SUMIFS(Backup!$P:$P, Backup!$D:$D, 'Civil S-curve'!$C241, Backup!$O:$O, 'Civil S-curve'!L$162, Backup!$B:$B, 'Civil S-curve'!$C$235), "-")</f>
        <v>0</v>
      </c>
      <c r="M241" s="425">
        <f>IFERROR(SUMIFS(Backup!$P:$P, Backup!$D:$D, 'Civil S-curve'!$C241, Backup!$O:$O, 'Civil S-curve'!M$162, Backup!$B:$B, 'Civil S-curve'!$C$235), "-")</f>
        <v>0</v>
      </c>
      <c r="N241" s="425">
        <f>IFERROR(SUMIFS(Backup!$P:$P, Backup!$D:$D, 'Civil S-curve'!$C241, Backup!$O:$O, 'Civil S-curve'!N$162, Backup!$B:$B, 'Civil S-curve'!$C$235), "-")</f>
        <v>0</v>
      </c>
      <c r="O241" s="425">
        <f>IFERROR(SUMIFS(Backup!$P:$P, Backup!$D:$D, 'Civil S-curve'!$C241, Backup!$O:$O, 'Civil S-curve'!O$162, Backup!$B:$B, 'Civil S-curve'!$C$235), "-")</f>
        <v>0</v>
      </c>
      <c r="P241" s="425">
        <f>IFERROR(SUMIFS(Backup!$P:$P, Backup!$D:$D, 'Civil S-curve'!$C241, Backup!$O:$O, 'Civil S-curve'!P$162, Backup!$B:$B, 'Civil S-curve'!$C$235), "-")</f>
        <v>0</v>
      </c>
      <c r="Q241" s="425">
        <f>IFERROR(SUMIFS(Backup!$P:$P, Backup!$D:$D, 'Civil S-curve'!$C241, Backup!$O:$O, 'Civil S-curve'!Q$162, Backup!$B:$B, 'Civil S-curve'!$C$235), "-")</f>
        <v>0</v>
      </c>
      <c r="R241" s="425">
        <f>IFERROR(SUMIFS(Backup!$P:$P, Backup!$D:$D, 'Civil S-curve'!$C241, Backup!$O:$O, 'Civil S-curve'!R$162, Backup!$B:$B, 'Civil S-curve'!$C$235), "-")</f>
        <v>0</v>
      </c>
      <c r="S241" s="425">
        <f>IFERROR(SUMIFS(Backup!$P:$P, Backup!$D:$D, 'Civil S-curve'!$C241, Backup!$O:$O, 'Civil S-curve'!S$162, Backup!$B:$B, 'Civil S-curve'!$C$235), "-")</f>
        <v>0</v>
      </c>
      <c r="T241" s="425">
        <f>IFERROR(SUMIFS(Backup!$P:$P, Backup!$D:$D, 'Civil S-curve'!$C241, Backup!$O:$O, 'Civil S-curve'!T$162, Backup!$B:$B, 'Civil S-curve'!$C$235), "-")</f>
        <v>0</v>
      </c>
      <c r="U241" s="425">
        <f>IFERROR(SUMIFS(Backup!$P:$P, Backup!$D:$D, 'Civil S-curve'!$C241, Backup!$O:$O, 'Civil S-curve'!U$162, Backup!$B:$B, 'Civil S-curve'!$C$235), "-")</f>
        <v>0</v>
      </c>
      <c r="V241" s="425">
        <f>IFERROR(SUMIFS(Backup!$P:$P, Backup!$D:$D, 'Civil S-curve'!$C241, Backup!$O:$O, 'Civil S-curve'!V$162, Backup!$B:$B, 'Civil S-curve'!$C$235), "-")</f>
        <v>0</v>
      </c>
      <c r="W241" s="425">
        <f>IFERROR(SUMIFS(Backup!$P:$P, Backup!$D:$D, 'Civil S-curve'!$C241, Backup!$O:$O, 'Civil S-curve'!W$162, Backup!$B:$B, 'Civil S-curve'!$C$235), "-")</f>
        <v>0</v>
      </c>
      <c r="X241" s="425">
        <f>IFERROR(SUMIFS(Backup!$P:$P, Backup!$D:$D, 'Civil S-curve'!$C241, Backup!$O:$O, 'Civil S-curve'!X$162, Backup!$B:$B, 'Civil S-curve'!$C$235), "-")</f>
        <v>0</v>
      </c>
      <c r="Y241" s="425">
        <f>IFERROR(SUMIFS(Backup!$P:$P, Backup!$D:$D, 'Civil S-curve'!$C241, Backup!$O:$O, 'Civil S-curve'!Y$162, Backup!$B:$B, 'Civil S-curve'!$C$235), "-")</f>
        <v>0</v>
      </c>
      <c r="Z241" s="425">
        <f>IFERROR(SUMIFS(Backup!$P:$P, Backup!$D:$D, 'Civil S-curve'!$C241, Backup!$O:$O, 'Civil S-curve'!Z$162, Backup!$B:$B, 'Civil S-curve'!$C$235), "-")</f>
        <v>74</v>
      </c>
      <c r="AA241" s="425">
        <f>IFERROR(SUMIFS(Backup!$P:$P, Backup!$D:$D, 'Civil S-curve'!$C241, Backup!$O:$O, 'Civil S-curve'!AA$162, Backup!$B:$B, 'Civil S-curve'!$C$235), "-")</f>
        <v>243</v>
      </c>
      <c r="AB241" s="425">
        <f>IFERROR(SUMIFS(Backup!$P:$P, Backup!$D:$D, 'Civil S-curve'!$C241, Backup!$O:$O, 'Civil S-curve'!AB$162, Backup!$B:$B, 'Civil S-curve'!$C$235), "-")</f>
        <v>35</v>
      </c>
      <c r="AC241" s="425">
        <f>IFERROR(SUMIFS(Backup!$P:$P, Backup!$D:$D, 'Civil S-curve'!$C241, Backup!$O:$O, 'Civil S-curve'!AC$162, Backup!$B:$B, 'Civil S-curve'!$C$235), "-")</f>
        <v>0</v>
      </c>
      <c r="AD241" s="425">
        <f>IFERROR(SUMIFS(Backup!$P:$P, Backup!$D:$D, 'Civil S-curve'!$C241, Backup!$O:$O, 'Civil S-curve'!AD$162, Backup!$B:$B, 'Civil S-curve'!$C$235), "-")</f>
        <v>0</v>
      </c>
      <c r="AE241" s="425">
        <f>IFERROR(SUMIFS(Backup!$P:$P, Backup!$D:$D, 'Civil S-curve'!$C241, Backup!$O:$O, 'Civil S-curve'!AE$162, Backup!$B:$B, 'Civil S-curve'!$C$235), "-")</f>
        <v>0</v>
      </c>
      <c r="AF241" s="425">
        <f>IFERROR(SUMIFS(Backup!$P:$P, Backup!$D:$D, 'Civil S-curve'!$C241, Backup!$O:$O, 'Civil S-curve'!AF$162, Backup!$B:$B, 'Civil S-curve'!$C$235), "-")</f>
        <v>0</v>
      </c>
      <c r="AG241" s="425">
        <f>IFERROR(SUMIFS(Backup!$P:$P, Backup!$D:$D, 'Civil S-curve'!$C241, Backup!$O:$O, 'Civil S-curve'!AG$162, Backup!$B:$B, 'Civil S-curve'!$C$235), "-")</f>
        <v>0</v>
      </c>
      <c r="AH241" s="425">
        <f>IFERROR(SUMIFS(Backup!$P:$P, Backup!$D:$D, 'Civil S-curve'!$C241, Backup!$O:$O, 'Civil S-curve'!AH$162, Backup!$B:$B, 'Civil S-curve'!$C$235), "-")</f>
        <v>0</v>
      </c>
      <c r="AI241" s="429">
        <f t="shared" si="81"/>
        <v>352</v>
      </c>
      <c r="AJ241" s="256"/>
      <c r="AK241" s="418">
        <f t="shared" si="82"/>
        <v>0.52071005917159763</v>
      </c>
      <c r="AL241" s="435"/>
    </row>
    <row r="242" spans="1:40" hidden="1" outlineLevel="1">
      <c r="B242" s="413" t="s">
        <v>866</v>
      </c>
      <c r="C242" s="415" t="s">
        <v>95</v>
      </c>
      <c r="D242" s="413">
        <f t="shared" si="80"/>
        <v>0</v>
      </c>
      <c r="E242" s="413" t="s">
        <v>564</v>
      </c>
      <c r="F242" s="425">
        <f t="shared" si="77"/>
        <v>709</v>
      </c>
      <c r="G242" s="425">
        <f t="shared" si="77"/>
        <v>418</v>
      </c>
      <c r="H242" s="425">
        <f t="shared" si="77"/>
        <v>291</v>
      </c>
      <c r="I242" s="425">
        <f>IFERROR(SUMIFS(Backup!$P:$P, Backup!$D:$D, 'Civil S-curve'!$C242, Backup!$O:$O, 'Civil S-curve'!I$162, Backup!$B:$B, 'Civil S-curve'!$C$235), "-")</f>
        <v>0</v>
      </c>
      <c r="J242" s="425">
        <f>IFERROR(SUMIFS(Backup!$P:$P, Backup!$D:$D, 'Civil S-curve'!$C242, Backup!$O:$O, 'Civil S-curve'!J$162, Backup!$B:$B, 'Civil S-curve'!$C$235), "-")</f>
        <v>0</v>
      </c>
      <c r="K242" s="425">
        <f>IFERROR(SUMIFS(Backup!$P:$P, Backup!$D:$D, 'Civil S-curve'!$C242, Backup!$O:$O, 'Civil S-curve'!K$162, Backup!$B:$B, 'Civil S-curve'!$C$235), "-")</f>
        <v>0</v>
      </c>
      <c r="L242" s="425">
        <f>IFERROR(SUMIFS(Backup!$P:$P, Backup!$D:$D, 'Civil S-curve'!$C242, Backup!$O:$O, 'Civil S-curve'!L$162, Backup!$B:$B, 'Civil S-curve'!$C$235), "-")</f>
        <v>0</v>
      </c>
      <c r="M242" s="425">
        <f>IFERROR(SUMIFS(Backup!$P:$P, Backup!$D:$D, 'Civil S-curve'!$C242, Backup!$O:$O, 'Civil S-curve'!M$162, Backup!$B:$B, 'Civil S-curve'!$C$235), "-")</f>
        <v>0</v>
      </c>
      <c r="N242" s="425">
        <f>IFERROR(SUMIFS(Backup!$P:$P, Backup!$D:$D, 'Civil S-curve'!$C242, Backup!$O:$O, 'Civil S-curve'!N$162, Backup!$B:$B, 'Civil S-curve'!$C$235), "-")</f>
        <v>0</v>
      </c>
      <c r="O242" s="425">
        <f>IFERROR(SUMIFS(Backup!$P:$P, Backup!$D:$D, 'Civil S-curve'!$C242, Backup!$O:$O, 'Civil S-curve'!O$162, Backup!$B:$B, 'Civil S-curve'!$C$235), "-")</f>
        <v>0</v>
      </c>
      <c r="P242" s="425">
        <f>IFERROR(SUMIFS(Backup!$P:$P, Backup!$D:$D, 'Civil S-curve'!$C242, Backup!$O:$O, 'Civil S-curve'!P$162, Backup!$B:$B, 'Civil S-curve'!$C$235), "-")</f>
        <v>0</v>
      </c>
      <c r="Q242" s="425">
        <f>IFERROR(SUMIFS(Backup!$P:$P, Backup!$D:$D, 'Civil S-curve'!$C242, Backup!$O:$O, 'Civil S-curve'!Q$162, Backup!$B:$B, 'Civil S-curve'!$C$235), "-")</f>
        <v>0</v>
      </c>
      <c r="R242" s="425">
        <f>IFERROR(SUMIFS(Backup!$P:$P, Backup!$D:$D, 'Civil S-curve'!$C242, Backup!$O:$O, 'Civil S-curve'!R$162, Backup!$B:$B, 'Civil S-curve'!$C$235), "-")</f>
        <v>0</v>
      </c>
      <c r="S242" s="425">
        <f>IFERROR(SUMIFS(Backup!$P:$P, Backup!$D:$D, 'Civil S-curve'!$C242, Backup!$O:$O, 'Civil S-curve'!S$162, Backup!$B:$B, 'Civil S-curve'!$C$235), "-")</f>
        <v>0</v>
      </c>
      <c r="T242" s="425">
        <f>IFERROR(SUMIFS(Backup!$P:$P, Backup!$D:$D, 'Civil S-curve'!$C242, Backup!$O:$O, 'Civil S-curve'!T$162, Backup!$B:$B, 'Civil S-curve'!$C$235), "-")</f>
        <v>0</v>
      </c>
      <c r="U242" s="425">
        <f>IFERROR(SUMIFS(Backup!$P:$P, Backup!$D:$D, 'Civil S-curve'!$C242, Backup!$O:$O, 'Civil S-curve'!U$162, Backup!$B:$B, 'Civil S-curve'!$C$235), "-")</f>
        <v>0</v>
      </c>
      <c r="V242" s="425">
        <f>IFERROR(SUMIFS(Backup!$P:$P, Backup!$D:$D, 'Civil S-curve'!$C242, Backup!$O:$O, 'Civil S-curve'!V$162, Backup!$B:$B, 'Civil S-curve'!$C$235), "-")</f>
        <v>0</v>
      </c>
      <c r="W242" s="425">
        <f>IFERROR(SUMIFS(Backup!$P:$P, Backup!$D:$D, 'Civil S-curve'!$C242, Backup!$O:$O, 'Civil S-curve'!W$162, Backup!$B:$B, 'Civil S-curve'!$C$235), "-")</f>
        <v>70</v>
      </c>
      <c r="X242" s="425">
        <f>IFERROR(SUMIFS(Backup!$P:$P, Backup!$D:$D, 'Civil S-curve'!$C242, Backup!$O:$O, 'Civil S-curve'!X$162, Backup!$B:$B, 'Civil S-curve'!$C$235), "-")</f>
        <v>60</v>
      </c>
      <c r="Y242" s="425">
        <f>IFERROR(SUMIFS(Backup!$P:$P, Backup!$D:$D, 'Civil S-curve'!$C242, Backup!$O:$O, 'Civil S-curve'!Y$162, Backup!$B:$B, 'Civil S-curve'!$C$235), "-")</f>
        <v>48</v>
      </c>
      <c r="Z242" s="425">
        <f>IFERROR(SUMIFS(Backup!$P:$P, Backup!$D:$D, 'Civil S-curve'!$C242, Backup!$O:$O, 'Civil S-curve'!Z$162, Backup!$B:$B, 'Civil S-curve'!$C$235), "-")</f>
        <v>12</v>
      </c>
      <c r="AA242" s="425">
        <f>IFERROR(SUMIFS(Backup!$P:$P, Backup!$D:$D, 'Civil S-curve'!$C242, Backup!$O:$O, 'Civil S-curve'!AA$162, Backup!$B:$B, 'Civil S-curve'!$C$235), "-")</f>
        <v>228</v>
      </c>
      <c r="AB242" s="425">
        <f>IFERROR(SUMIFS(Backup!$P:$P, Backup!$D:$D, 'Civil S-curve'!$C242, Backup!$O:$O, 'Civil S-curve'!AB$162, Backup!$B:$B, 'Civil S-curve'!$C$235), "-")</f>
        <v>0</v>
      </c>
      <c r="AC242" s="425">
        <f>IFERROR(SUMIFS(Backup!$P:$P, Backup!$D:$D, 'Civil S-curve'!$C242, Backup!$O:$O, 'Civil S-curve'!AC$162, Backup!$B:$B, 'Civil S-curve'!$C$235), "-")</f>
        <v>0</v>
      </c>
      <c r="AD242" s="425">
        <f>IFERROR(SUMIFS(Backup!$P:$P, Backup!$D:$D, 'Civil S-curve'!$C242, Backup!$O:$O, 'Civil S-curve'!AD$162, Backup!$B:$B, 'Civil S-curve'!$C$235), "-")</f>
        <v>0</v>
      </c>
      <c r="AE242" s="425">
        <f>IFERROR(SUMIFS(Backup!$P:$P, Backup!$D:$D, 'Civil S-curve'!$C242, Backup!$O:$O, 'Civil S-curve'!AE$162, Backup!$B:$B, 'Civil S-curve'!$C$235), "-")</f>
        <v>0</v>
      </c>
      <c r="AF242" s="425">
        <f>IFERROR(SUMIFS(Backup!$P:$P, Backup!$D:$D, 'Civil S-curve'!$C242, Backup!$O:$O, 'Civil S-curve'!AF$162, Backup!$B:$B, 'Civil S-curve'!$C$235), "-")</f>
        <v>0</v>
      </c>
      <c r="AG242" s="425">
        <f>IFERROR(SUMIFS(Backup!$P:$P, Backup!$D:$D, 'Civil S-curve'!$C242, Backup!$O:$O, 'Civil S-curve'!AG$162, Backup!$B:$B, 'Civil S-curve'!$C$235), "-")</f>
        <v>0</v>
      </c>
      <c r="AH242" s="425">
        <f>IFERROR(SUMIFS(Backup!$P:$P, Backup!$D:$D, 'Civil S-curve'!$C242, Backup!$O:$O, 'Civil S-curve'!AH$162, Backup!$B:$B, 'Civil S-curve'!$C$235), "-")</f>
        <v>0</v>
      </c>
      <c r="AI242" s="429">
        <f t="shared" si="81"/>
        <v>418</v>
      </c>
      <c r="AJ242" s="256"/>
      <c r="AK242" s="418">
        <f t="shared" si="82"/>
        <v>0.58956276445698164</v>
      </c>
      <c r="AL242" s="435"/>
    </row>
    <row r="243" spans="1:40" hidden="1" outlineLevel="1">
      <c r="B243" s="413" t="s">
        <v>867</v>
      </c>
      <c r="C243" s="415" t="s">
        <v>96</v>
      </c>
      <c r="D243" s="413">
        <f t="shared" si="80"/>
        <v>0</v>
      </c>
      <c r="E243" s="413" t="s">
        <v>564</v>
      </c>
      <c r="F243" s="425">
        <f t="shared" ref="F243:H262" si="85">F99</f>
        <v>665</v>
      </c>
      <c r="G243" s="425">
        <f t="shared" si="85"/>
        <v>623</v>
      </c>
      <c r="H243" s="425">
        <f t="shared" si="85"/>
        <v>42</v>
      </c>
      <c r="I243" s="425">
        <f>IFERROR(SUMIFS(Backup!$P:$P, Backup!$D:$D, 'Civil S-curve'!$C243, Backup!$O:$O, 'Civil S-curve'!I$162, Backup!$B:$B, 'Civil S-curve'!$C$235), "-")</f>
        <v>0</v>
      </c>
      <c r="J243" s="425">
        <f>IFERROR(SUMIFS(Backup!$P:$P, Backup!$D:$D, 'Civil S-curve'!$C243, Backup!$O:$O, 'Civil S-curve'!J$162, Backup!$B:$B, 'Civil S-curve'!$C$235), "-")</f>
        <v>0</v>
      </c>
      <c r="K243" s="425">
        <f>IFERROR(SUMIFS(Backup!$P:$P, Backup!$D:$D, 'Civil S-curve'!$C243, Backup!$O:$O, 'Civil S-curve'!K$162, Backup!$B:$B, 'Civil S-curve'!$C$235), "-")</f>
        <v>0</v>
      </c>
      <c r="L243" s="425">
        <f>IFERROR(SUMIFS(Backup!$P:$P, Backup!$D:$D, 'Civil S-curve'!$C243, Backup!$O:$O, 'Civil S-curve'!L$162, Backup!$B:$B, 'Civil S-curve'!$C$235), "-")</f>
        <v>0</v>
      </c>
      <c r="M243" s="425">
        <f>IFERROR(SUMIFS(Backup!$P:$P, Backup!$D:$D, 'Civil S-curve'!$C243, Backup!$O:$O, 'Civil S-curve'!M$162, Backup!$B:$B, 'Civil S-curve'!$C$235), "-")</f>
        <v>0</v>
      </c>
      <c r="N243" s="425">
        <f>IFERROR(SUMIFS(Backup!$P:$P, Backup!$D:$D, 'Civil S-curve'!$C243, Backup!$O:$O, 'Civil S-curve'!N$162, Backup!$B:$B, 'Civil S-curve'!$C$235), "-")</f>
        <v>0</v>
      </c>
      <c r="O243" s="425">
        <f>IFERROR(SUMIFS(Backup!$P:$P, Backup!$D:$D, 'Civil S-curve'!$C243, Backup!$O:$O, 'Civil S-curve'!O$162, Backup!$B:$B, 'Civil S-curve'!$C$235), "-")</f>
        <v>0</v>
      </c>
      <c r="P243" s="425">
        <f>IFERROR(SUMIFS(Backup!$P:$P, Backup!$D:$D, 'Civil S-curve'!$C243, Backup!$O:$O, 'Civil S-curve'!P$162, Backup!$B:$B, 'Civil S-curve'!$C$235), "-")</f>
        <v>0</v>
      </c>
      <c r="Q243" s="425">
        <f>IFERROR(SUMIFS(Backup!$P:$P, Backup!$D:$D, 'Civil S-curve'!$C243, Backup!$O:$O, 'Civil S-curve'!Q$162, Backup!$B:$B, 'Civil S-curve'!$C$235), "-")</f>
        <v>0</v>
      </c>
      <c r="R243" s="425">
        <f>IFERROR(SUMIFS(Backup!$P:$P, Backup!$D:$D, 'Civil S-curve'!$C243, Backup!$O:$O, 'Civil S-curve'!R$162, Backup!$B:$B, 'Civil S-curve'!$C$235), "-")</f>
        <v>0</v>
      </c>
      <c r="S243" s="425">
        <f>IFERROR(SUMIFS(Backup!$P:$P, Backup!$D:$D, 'Civil S-curve'!$C243, Backup!$O:$O, 'Civil S-curve'!S$162, Backup!$B:$B, 'Civil S-curve'!$C$235), "-")</f>
        <v>0</v>
      </c>
      <c r="T243" s="425">
        <f>IFERROR(SUMIFS(Backup!$P:$P, Backup!$D:$D, 'Civil S-curve'!$C243, Backup!$O:$O, 'Civil S-curve'!T$162, Backup!$B:$B, 'Civil S-curve'!$C$235), "-")</f>
        <v>0</v>
      </c>
      <c r="U243" s="425">
        <f>IFERROR(SUMIFS(Backup!$P:$P, Backup!$D:$D, 'Civil S-curve'!$C243, Backup!$O:$O, 'Civil S-curve'!U$162, Backup!$B:$B, 'Civil S-curve'!$C$235), "-")</f>
        <v>0</v>
      </c>
      <c r="V243" s="425">
        <f>IFERROR(SUMIFS(Backup!$P:$P, Backup!$D:$D, 'Civil S-curve'!$C243, Backup!$O:$O, 'Civil S-curve'!V$162, Backup!$B:$B, 'Civil S-curve'!$C$235), "-")</f>
        <v>0</v>
      </c>
      <c r="W243" s="425">
        <f>IFERROR(SUMIFS(Backup!$P:$P, Backup!$D:$D, 'Civil S-curve'!$C243, Backup!$O:$O, 'Civil S-curve'!W$162, Backup!$B:$B, 'Civil S-curve'!$C$235), "-")</f>
        <v>47</v>
      </c>
      <c r="X243" s="425">
        <f>IFERROR(SUMIFS(Backup!$P:$P, Backup!$D:$D, 'Civil S-curve'!$C243, Backup!$O:$O, 'Civil S-curve'!X$162, Backup!$B:$B, 'Civil S-curve'!$C$235), "-")</f>
        <v>384</v>
      </c>
      <c r="Y243" s="425">
        <f>IFERROR(SUMIFS(Backup!$P:$P, Backup!$D:$D, 'Civil S-curve'!$C243, Backup!$O:$O, 'Civil S-curve'!Y$162, Backup!$B:$B, 'Civil S-curve'!$C$235), "-")</f>
        <v>132</v>
      </c>
      <c r="Z243" s="425">
        <f>IFERROR(SUMIFS(Backup!$P:$P, Backup!$D:$D, 'Civil S-curve'!$C243, Backup!$O:$O, 'Civil S-curve'!Z$162, Backup!$B:$B, 'Civil S-curve'!$C$235), "-")</f>
        <v>0</v>
      </c>
      <c r="AA243" s="425">
        <f>IFERROR(SUMIFS(Backup!$P:$P, Backup!$D:$D, 'Civil S-curve'!$C243, Backup!$O:$O, 'Civil S-curve'!AA$162, Backup!$B:$B, 'Civil S-curve'!$C$235), "-")</f>
        <v>60</v>
      </c>
      <c r="AB243" s="425">
        <f>IFERROR(SUMIFS(Backup!$P:$P, Backup!$D:$D, 'Civil S-curve'!$C243, Backup!$O:$O, 'Civil S-curve'!AB$162, Backup!$B:$B, 'Civil S-curve'!$C$235), "-")</f>
        <v>0</v>
      </c>
      <c r="AC243" s="425">
        <f>IFERROR(SUMIFS(Backup!$P:$P, Backup!$D:$D, 'Civil S-curve'!$C243, Backup!$O:$O, 'Civil S-curve'!AC$162, Backup!$B:$B, 'Civil S-curve'!$C$235), "-")</f>
        <v>0</v>
      </c>
      <c r="AD243" s="425">
        <f>IFERROR(SUMIFS(Backup!$P:$P, Backup!$D:$D, 'Civil S-curve'!$C243, Backup!$O:$O, 'Civil S-curve'!AD$162, Backup!$B:$B, 'Civil S-curve'!$C$235), "-")</f>
        <v>0</v>
      </c>
      <c r="AE243" s="425">
        <f>IFERROR(SUMIFS(Backup!$P:$P, Backup!$D:$D, 'Civil S-curve'!$C243, Backup!$O:$O, 'Civil S-curve'!AE$162, Backup!$B:$B, 'Civil S-curve'!$C$235), "-")</f>
        <v>0</v>
      </c>
      <c r="AF243" s="425">
        <f>IFERROR(SUMIFS(Backup!$P:$P, Backup!$D:$D, 'Civil S-curve'!$C243, Backup!$O:$O, 'Civil S-curve'!AF$162, Backup!$B:$B, 'Civil S-curve'!$C$235), "-")</f>
        <v>0</v>
      </c>
      <c r="AG243" s="425">
        <f>IFERROR(SUMIFS(Backup!$P:$P, Backup!$D:$D, 'Civil S-curve'!$C243, Backup!$O:$O, 'Civil S-curve'!AG$162, Backup!$B:$B, 'Civil S-curve'!$C$235), "-")</f>
        <v>0</v>
      </c>
      <c r="AH243" s="425">
        <f>IFERROR(SUMIFS(Backup!$P:$P, Backup!$D:$D, 'Civil S-curve'!$C243, Backup!$O:$O, 'Civil S-curve'!AH$162, Backup!$B:$B, 'Civil S-curve'!$C$235), "-")</f>
        <v>0</v>
      </c>
      <c r="AI243" s="429">
        <f t="shared" si="81"/>
        <v>623</v>
      </c>
      <c r="AJ243" s="256"/>
      <c r="AK243" s="418">
        <f t="shared" si="82"/>
        <v>0.93684210526315792</v>
      </c>
      <c r="AL243" s="435"/>
    </row>
    <row r="244" spans="1:40" hidden="1" outlineLevel="1">
      <c r="B244" s="413" t="s">
        <v>868</v>
      </c>
      <c r="C244" s="415" t="s">
        <v>97</v>
      </c>
      <c r="D244" s="413">
        <f t="shared" si="80"/>
        <v>0</v>
      </c>
      <c r="E244" s="413" t="s">
        <v>564</v>
      </c>
      <c r="F244" s="425">
        <f t="shared" si="85"/>
        <v>478</v>
      </c>
      <c r="G244" s="425">
        <f t="shared" si="85"/>
        <v>144</v>
      </c>
      <c r="H244" s="425">
        <f t="shared" si="85"/>
        <v>334</v>
      </c>
      <c r="I244" s="425">
        <f>IFERROR(SUMIFS(Backup!$P:$P, Backup!$D:$D, 'Civil S-curve'!$C244, Backup!$O:$O, 'Civil S-curve'!I$162, Backup!$B:$B, 'Civil S-curve'!$C$235), "-")</f>
        <v>0</v>
      </c>
      <c r="J244" s="425">
        <f>IFERROR(SUMIFS(Backup!$P:$P, Backup!$D:$D, 'Civil S-curve'!$C244, Backup!$O:$O, 'Civil S-curve'!J$162, Backup!$B:$B, 'Civil S-curve'!$C$235), "-")</f>
        <v>0</v>
      </c>
      <c r="K244" s="425">
        <f>IFERROR(SUMIFS(Backup!$P:$P, Backup!$D:$D, 'Civil S-curve'!$C244, Backup!$O:$O, 'Civil S-curve'!K$162, Backup!$B:$B, 'Civil S-curve'!$C$235), "-")</f>
        <v>0</v>
      </c>
      <c r="L244" s="425">
        <f>IFERROR(SUMIFS(Backup!$P:$P, Backup!$D:$D, 'Civil S-curve'!$C244, Backup!$O:$O, 'Civil S-curve'!L$162, Backup!$B:$B, 'Civil S-curve'!$C$235), "-")</f>
        <v>0</v>
      </c>
      <c r="M244" s="425">
        <f>IFERROR(SUMIFS(Backup!$P:$P, Backup!$D:$D, 'Civil S-curve'!$C244, Backup!$O:$O, 'Civil S-curve'!M$162, Backup!$B:$B, 'Civil S-curve'!$C$235), "-")</f>
        <v>0</v>
      </c>
      <c r="N244" s="425">
        <f>IFERROR(SUMIFS(Backup!$P:$P, Backup!$D:$D, 'Civil S-curve'!$C244, Backup!$O:$O, 'Civil S-curve'!N$162, Backup!$B:$B, 'Civil S-curve'!$C$235), "-")</f>
        <v>0</v>
      </c>
      <c r="O244" s="425">
        <f>IFERROR(SUMIFS(Backup!$P:$P, Backup!$D:$D, 'Civil S-curve'!$C244, Backup!$O:$O, 'Civil S-curve'!O$162, Backup!$B:$B, 'Civil S-curve'!$C$235), "-")</f>
        <v>0</v>
      </c>
      <c r="P244" s="425">
        <f>IFERROR(SUMIFS(Backup!$P:$P, Backup!$D:$D, 'Civil S-curve'!$C244, Backup!$O:$O, 'Civil S-curve'!P$162, Backup!$B:$B, 'Civil S-curve'!$C$235), "-")</f>
        <v>0</v>
      </c>
      <c r="Q244" s="425">
        <f>IFERROR(SUMIFS(Backup!$P:$P, Backup!$D:$D, 'Civil S-curve'!$C244, Backup!$O:$O, 'Civil S-curve'!Q$162, Backup!$B:$B, 'Civil S-curve'!$C$235), "-")</f>
        <v>0</v>
      </c>
      <c r="R244" s="425">
        <f>IFERROR(SUMIFS(Backup!$P:$P, Backup!$D:$D, 'Civil S-curve'!$C244, Backup!$O:$O, 'Civil S-curve'!R$162, Backup!$B:$B, 'Civil S-curve'!$C$235), "-")</f>
        <v>0</v>
      </c>
      <c r="S244" s="425">
        <f>IFERROR(SUMIFS(Backup!$P:$P, Backup!$D:$D, 'Civil S-curve'!$C244, Backup!$O:$O, 'Civil S-curve'!S$162, Backup!$B:$B, 'Civil S-curve'!$C$235), "-")</f>
        <v>0</v>
      </c>
      <c r="T244" s="425">
        <f>IFERROR(SUMIFS(Backup!$P:$P, Backup!$D:$D, 'Civil S-curve'!$C244, Backup!$O:$O, 'Civil S-curve'!T$162, Backup!$B:$B, 'Civil S-curve'!$C$235), "-")</f>
        <v>0</v>
      </c>
      <c r="U244" s="425">
        <f>IFERROR(SUMIFS(Backup!$P:$P, Backup!$D:$D, 'Civil S-curve'!$C244, Backup!$O:$O, 'Civil S-curve'!U$162, Backup!$B:$B, 'Civil S-curve'!$C$235), "-")</f>
        <v>0</v>
      </c>
      <c r="V244" s="425">
        <f>IFERROR(SUMIFS(Backup!$P:$P, Backup!$D:$D, 'Civil S-curve'!$C244, Backup!$O:$O, 'Civil S-curve'!V$162, Backup!$B:$B, 'Civil S-curve'!$C$235), "-")</f>
        <v>0</v>
      </c>
      <c r="W244" s="425">
        <f>IFERROR(SUMIFS(Backup!$P:$P, Backup!$D:$D, 'Civil S-curve'!$C244, Backup!$O:$O, 'Civil S-curve'!W$162, Backup!$B:$B, 'Civil S-curve'!$C$235), "-")</f>
        <v>0</v>
      </c>
      <c r="X244" s="425">
        <f>IFERROR(SUMIFS(Backup!$P:$P, Backup!$D:$D, 'Civil S-curve'!$C244, Backup!$O:$O, 'Civil S-curve'!X$162, Backup!$B:$B, 'Civil S-curve'!$C$235), "-")</f>
        <v>0</v>
      </c>
      <c r="Y244" s="425">
        <f>IFERROR(SUMIFS(Backup!$P:$P, Backup!$D:$D, 'Civil S-curve'!$C244, Backup!$O:$O, 'Civil S-curve'!Y$162, Backup!$B:$B, 'Civil S-curve'!$C$235), "-")</f>
        <v>36</v>
      </c>
      <c r="Z244" s="425">
        <f>IFERROR(SUMIFS(Backup!$P:$P, Backup!$D:$D, 'Civil S-curve'!$C244, Backup!$O:$O, 'Civil S-curve'!Z$162, Backup!$B:$B, 'Civil S-curve'!$C$235), "-")</f>
        <v>0</v>
      </c>
      <c r="AA244" s="425">
        <f>IFERROR(SUMIFS(Backup!$P:$P, Backup!$D:$D, 'Civil S-curve'!$C244, Backup!$O:$O, 'Civil S-curve'!AA$162, Backup!$B:$B, 'Civil S-curve'!$C$235), "-")</f>
        <v>48</v>
      </c>
      <c r="AB244" s="425">
        <f>IFERROR(SUMIFS(Backup!$P:$P, Backup!$D:$D, 'Civil S-curve'!$C244, Backup!$O:$O, 'Civil S-curve'!AB$162, Backup!$B:$B, 'Civil S-curve'!$C$235), "-")</f>
        <v>36</v>
      </c>
      <c r="AC244" s="425">
        <f>IFERROR(SUMIFS(Backup!$P:$P, Backup!$D:$D, 'Civil S-curve'!$C244, Backup!$O:$O, 'Civil S-curve'!AC$162, Backup!$B:$B, 'Civil S-curve'!$C$235), "-")</f>
        <v>12</v>
      </c>
      <c r="AD244" s="425">
        <f>IFERROR(SUMIFS(Backup!$P:$P, Backup!$D:$D, 'Civil S-curve'!$C244, Backup!$O:$O, 'Civil S-curve'!AD$162, Backup!$B:$B, 'Civil S-curve'!$C$235), "-")</f>
        <v>12</v>
      </c>
      <c r="AE244" s="425">
        <f>IFERROR(SUMIFS(Backup!$P:$P, Backup!$D:$D, 'Civil S-curve'!$C244, Backup!$O:$O, 'Civil S-curve'!AE$162, Backup!$B:$B, 'Civil S-curve'!$C$235), "-")</f>
        <v>0</v>
      </c>
      <c r="AF244" s="425">
        <f>IFERROR(SUMIFS(Backup!$P:$P, Backup!$D:$D, 'Civil S-curve'!$C244, Backup!$O:$O, 'Civil S-curve'!AF$162, Backup!$B:$B, 'Civil S-curve'!$C$235), "-")</f>
        <v>0</v>
      </c>
      <c r="AG244" s="425">
        <f>IFERROR(SUMIFS(Backup!$P:$P, Backup!$D:$D, 'Civil S-curve'!$C244, Backup!$O:$O, 'Civil S-curve'!AG$162, Backup!$B:$B, 'Civil S-curve'!$C$235), "-")</f>
        <v>0</v>
      </c>
      <c r="AH244" s="425">
        <f>IFERROR(SUMIFS(Backup!$P:$P, Backup!$D:$D, 'Civil S-curve'!$C244, Backup!$O:$O, 'Civil S-curve'!AH$162, Backup!$B:$B, 'Civil S-curve'!$C$235), "-")</f>
        <v>0</v>
      </c>
      <c r="AI244" s="429">
        <f t="shared" si="81"/>
        <v>144</v>
      </c>
      <c r="AJ244" s="256"/>
      <c r="AK244" s="418">
        <f t="shared" si="82"/>
        <v>0.30125523012552302</v>
      </c>
      <c r="AL244" s="435"/>
    </row>
    <row r="245" spans="1:40" hidden="1" outlineLevel="1">
      <c r="B245" s="413" t="s">
        <v>869</v>
      </c>
      <c r="C245" s="415" t="s">
        <v>98</v>
      </c>
      <c r="D245" s="413">
        <f t="shared" si="80"/>
        <v>0</v>
      </c>
      <c r="E245" s="413" t="s">
        <v>564</v>
      </c>
      <c r="F245" s="425">
        <f t="shared" si="85"/>
        <v>233</v>
      </c>
      <c r="G245" s="425">
        <f t="shared" si="85"/>
        <v>144</v>
      </c>
      <c r="H245" s="425">
        <f t="shared" si="85"/>
        <v>89</v>
      </c>
      <c r="I245" s="425">
        <f>IFERROR(SUMIFS(Backup!$P:$P, Backup!$D:$D, 'Civil S-curve'!$C245, Backup!$O:$O, 'Civil S-curve'!I$162, Backup!$B:$B, 'Civil S-curve'!$C$235), "-")</f>
        <v>0</v>
      </c>
      <c r="J245" s="425">
        <f>IFERROR(SUMIFS(Backup!$P:$P, Backup!$D:$D, 'Civil S-curve'!$C245, Backup!$O:$O, 'Civil S-curve'!J$162, Backup!$B:$B, 'Civil S-curve'!$C$235), "-")</f>
        <v>0</v>
      </c>
      <c r="K245" s="425">
        <f>IFERROR(SUMIFS(Backup!$P:$P, Backup!$D:$D, 'Civil S-curve'!$C245, Backup!$O:$O, 'Civil S-curve'!K$162, Backup!$B:$B, 'Civil S-curve'!$C$235), "-")</f>
        <v>0</v>
      </c>
      <c r="L245" s="425">
        <f>IFERROR(SUMIFS(Backup!$P:$P, Backup!$D:$D, 'Civil S-curve'!$C245, Backup!$O:$O, 'Civil S-curve'!L$162, Backup!$B:$B, 'Civil S-curve'!$C$235), "-")</f>
        <v>0</v>
      </c>
      <c r="M245" s="425">
        <f>IFERROR(SUMIFS(Backup!$P:$P, Backup!$D:$D, 'Civil S-curve'!$C245, Backup!$O:$O, 'Civil S-curve'!M$162, Backup!$B:$B, 'Civil S-curve'!$C$235), "-")</f>
        <v>0</v>
      </c>
      <c r="N245" s="425">
        <f>IFERROR(SUMIFS(Backup!$P:$P, Backup!$D:$D, 'Civil S-curve'!$C245, Backup!$O:$O, 'Civil S-curve'!N$162, Backup!$B:$B, 'Civil S-curve'!$C$235), "-")</f>
        <v>0</v>
      </c>
      <c r="O245" s="425">
        <f>IFERROR(SUMIFS(Backup!$P:$P, Backup!$D:$D, 'Civil S-curve'!$C245, Backup!$O:$O, 'Civil S-curve'!O$162, Backup!$B:$B, 'Civil S-curve'!$C$235), "-")</f>
        <v>0</v>
      </c>
      <c r="P245" s="425">
        <f>IFERROR(SUMIFS(Backup!$P:$P, Backup!$D:$D, 'Civil S-curve'!$C245, Backup!$O:$O, 'Civil S-curve'!P$162, Backup!$B:$B, 'Civil S-curve'!$C$235), "-")</f>
        <v>0</v>
      </c>
      <c r="Q245" s="425">
        <f>IFERROR(SUMIFS(Backup!$P:$P, Backup!$D:$D, 'Civil S-curve'!$C245, Backup!$O:$O, 'Civil S-curve'!Q$162, Backup!$B:$B, 'Civil S-curve'!$C$235), "-")</f>
        <v>0</v>
      </c>
      <c r="R245" s="425">
        <f>IFERROR(SUMIFS(Backup!$P:$P, Backup!$D:$D, 'Civil S-curve'!$C245, Backup!$O:$O, 'Civil S-curve'!R$162, Backup!$B:$B, 'Civil S-curve'!$C$235), "-")</f>
        <v>0</v>
      </c>
      <c r="S245" s="425">
        <f>IFERROR(SUMIFS(Backup!$P:$P, Backup!$D:$D, 'Civil S-curve'!$C245, Backup!$O:$O, 'Civil S-curve'!S$162, Backup!$B:$B, 'Civil S-curve'!$C$235), "-")</f>
        <v>0</v>
      </c>
      <c r="T245" s="425">
        <f>IFERROR(SUMIFS(Backup!$P:$P, Backup!$D:$D, 'Civil S-curve'!$C245, Backup!$O:$O, 'Civil S-curve'!T$162, Backup!$B:$B, 'Civil S-curve'!$C$235), "-")</f>
        <v>0</v>
      </c>
      <c r="U245" s="425">
        <f>IFERROR(SUMIFS(Backup!$P:$P, Backup!$D:$D, 'Civil S-curve'!$C245, Backup!$O:$O, 'Civil S-curve'!U$162, Backup!$B:$B, 'Civil S-curve'!$C$235), "-")</f>
        <v>0</v>
      </c>
      <c r="V245" s="425">
        <f>IFERROR(SUMIFS(Backup!$P:$P, Backup!$D:$D, 'Civil S-curve'!$C245, Backup!$O:$O, 'Civil S-curve'!V$162, Backup!$B:$B, 'Civil S-curve'!$C$235), "-")</f>
        <v>0</v>
      </c>
      <c r="W245" s="425">
        <f>IFERROR(SUMIFS(Backup!$P:$P, Backup!$D:$D, 'Civil S-curve'!$C245, Backup!$O:$O, 'Civil S-curve'!W$162, Backup!$B:$B, 'Civil S-curve'!$C$235), "-")</f>
        <v>0</v>
      </c>
      <c r="X245" s="425">
        <f>IFERROR(SUMIFS(Backup!$P:$P, Backup!$D:$D, 'Civil S-curve'!$C245, Backup!$O:$O, 'Civil S-curve'!X$162, Backup!$B:$B, 'Civil S-curve'!$C$235), "-")</f>
        <v>0</v>
      </c>
      <c r="Y245" s="425">
        <f>IFERROR(SUMIFS(Backup!$P:$P, Backup!$D:$D, 'Civil S-curve'!$C245, Backup!$O:$O, 'Civil S-curve'!Y$162, Backup!$B:$B, 'Civil S-curve'!$C$235), "-")</f>
        <v>36</v>
      </c>
      <c r="Z245" s="425">
        <f>IFERROR(SUMIFS(Backup!$P:$P, Backup!$D:$D, 'Civil S-curve'!$C245, Backup!$O:$O, 'Civil S-curve'!Z$162, Backup!$B:$B, 'Civil S-curve'!$C$235), "-")</f>
        <v>36</v>
      </c>
      <c r="AA245" s="425">
        <f>IFERROR(SUMIFS(Backup!$P:$P, Backup!$D:$D, 'Civil S-curve'!$C245, Backup!$O:$O, 'Civil S-curve'!AA$162, Backup!$B:$B, 'Civil S-curve'!$C$235), "-")</f>
        <v>36</v>
      </c>
      <c r="AB245" s="425">
        <f>IFERROR(SUMIFS(Backup!$P:$P, Backup!$D:$D, 'Civil S-curve'!$C245, Backup!$O:$O, 'Civil S-curve'!AB$162, Backup!$B:$B, 'Civil S-curve'!$C$235), "-")</f>
        <v>36</v>
      </c>
      <c r="AC245" s="425">
        <f>IFERROR(SUMIFS(Backup!$P:$P, Backup!$D:$D, 'Civil S-curve'!$C245, Backup!$O:$O, 'Civil S-curve'!AC$162, Backup!$B:$B, 'Civil S-curve'!$C$235), "-")</f>
        <v>0</v>
      </c>
      <c r="AD245" s="425">
        <f>IFERROR(SUMIFS(Backup!$P:$P, Backup!$D:$D, 'Civil S-curve'!$C245, Backup!$O:$O, 'Civil S-curve'!AD$162, Backup!$B:$B, 'Civil S-curve'!$C$235), "-")</f>
        <v>0</v>
      </c>
      <c r="AE245" s="425">
        <f>IFERROR(SUMIFS(Backup!$P:$P, Backup!$D:$D, 'Civil S-curve'!$C245, Backup!$O:$O, 'Civil S-curve'!AE$162, Backup!$B:$B, 'Civil S-curve'!$C$235), "-")</f>
        <v>0</v>
      </c>
      <c r="AF245" s="425">
        <f>IFERROR(SUMIFS(Backup!$P:$P, Backup!$D:$D, 'Civil S-curve'!$C245, Backup!$O:$O, 'Civil S-curve'!AF$162, Backup!$B:$B, 'Civil S-curve'!$C$235), "-")</f>
        <v>0</v>
      </c>
      <c r="AG245" s="425">
        <f>IFERROR(SUMIFS(Backup!$P:$P, Backup!$D:$D, 'Civil S-curve'!$C245, Backup!$O:$O, 'Civil S-curve'!AG$162, Backup!$B:$B, 'Civil S-curve'!$C$235), "-")</f>
        <v>0</v>
      </c>
      <c r="AH245" s="425">
        <f>IFERROR(SUMIFS(Backup!$P:$P, Backup!$D:$D, 'Civil S-curve'!$C245, Backup!$O:$O, 'Civil S-curve'!AH$162, Backup!$B:$B, 'Civil S-curve'!$C$235), "-")</f>
        <v>0</v>
      </c>
      <c r="AI245" s="429">
        <f t="shared" si="81"/>
        <v>144</v>
      </c>
      <c r="AJ245" s="256"/>
      <c r="AK245" s="418">
        <f t="shared" si="82"/>
        <v>0.61802575107296143</v>
      </c>
      <c r="AL245" s="435"/>
    </row>
    <row r="246" spans="1:40" hidden="1" outlineLevel="1">
      <c r="B246" s="413" t="s">
        <v>1023</v>
      </c>
      <c r="C246" s="415" t="s">
        <v>99</v>
      </c>
      <c r="D246" s="413">
        <f t="shared" si="80"/>
        <v>0</v>
      </c>
      <c r="E246" s="413" t="s">
        <v>564</v>
      </c>
      <c r="F246" s="425">
        <f t="shared" si="85"/>
        <v>38</v>
      </c>
      <c r="G246" s="425">
        <f t="shared" si="85"/>
        <v>7</v>
      </c>
      <c r="H246" s="425">
        <f t="shared" si="85"/>
        <v>0</v>
      </c>
      <c r="I246" s="425">
        <f>IFERROR(SUMIFS(Backup!$P:$P, Backup!$D:$D, 'Civil S-curve'!$C246, Backup!$O:$O, 'Civil S-curve'!I$162, Backup!$B:$B, 'Civil S-curve'!$C$235), "-")</f>
        <v>0</v>
      </c>
      <c r="J246" s="425">
        <f>IFERROR(SUMIFS(Backup!$P:$P, Backup!$D:$D, 'Civil S-curve'!$C246, Backup!$O:$O, 'Civil S-curve'!J$162, Backup!$B:$B, 'Civil S-curve'!$C$235), "-")</f>
        <v>0</v>
      </c>
      <c r="K246" s="425">
        <f>IFERROR(SUMIFS(Backup!$P:$P, Backup!$D:$D, 'Civil S-curve'!$C246, Backup!$O:$O, 'Civil S-curve'!K$162, Backup!$B:$B, 'Civil S-curve'!$C$235), "-")</f>
        <v>0</v>
      </c>
      <c r="L246" s="425">
        <f>IFERROR(SUMIFS(Backup!$P:$P, Backup!$D:$D, 'Civil S-curve'!$C246, Backup!$O:$O, 'Civil S-curve'!L$162, Backup!$B:$B, 'Civil S-curve'!$C$235), "-")</f>
        <v>0</v>
      </c>
      <c r="M246" s="425">
        <f>IFERROR(SUMIFS(Backup!$P:$P, Backup!$D:$D, 'Civil S-curve'!$C246, Backup!$O:$O, 'Civil S-curve'!M$162, Backup!$B:$B, 'Civil S-curve'!$C$235), "-")</f>
        <v>0</v>
      </c>
      <c r="N246" s="425">
        <f>IFERROR(SUMIFS(Backup!$P:$P, Backup!$D:$D, 'Civil S-curve'!$C246, Backup!$O:$O, 'Civil S-curve'!N$162, Backup!$B:$B, 'Civil S-curve'!$C$235), "-")</f>
        <v>0</v>
      </c>
      <c r="O246" s="425">
        <f>IFERROR(SUMIFS(Backup!$P:$P, Backup!$D:$D, 'Civil S-curve'!$C246, Backup!$O:$O, 'Civil S-curve'!O$162, Backup!$B:$B, 'Civil S-curve'!$C$235), "-")</f>
        <v>0</v>
      </c>
      <c r="P246" s="425">
        <f>IFERROR(SUMIFS(Backup!$P:$P, Backup!$D:$D, 'Civil S-curve'!$C246, Backup!$O:$O, 'Civil S-curve'!P$162, Backup!$B:$B, 'Civil S-curve'!$C$235), "-")</f>
        <v>0</v>
      </c>
      <c r="Q246" s="425">
        <f>IFERROR(SUMIFS(Backup!$P:$P, Backup!$D:$D, 'Civil S-curve'!$C246, Backup!$O:$O, 'Civil S-curve'!Q$162, Backup!$B:$B, 'Civil S-curve'!$C$235), "-")</f>
        <v>0</v>
      </c>
      <c r="R246" s="425">
        <f>IFERROR(SUMIFS(Backup!$P:$P, Backup!$D:$D, 'Civil S-curve'!$C246, Backup!$O:$O, 'Civil S-curve'!R$162, Backup!$B:$B, 'Civil S-curve'!$C$235), "-")</f>
        <v>0</v>
      </c>
      <c r="S246" s="425">
        <f>IFERROR(SUMIFS(Backup!$P:$P, Backup!$D:$D, 'Civil S-curve'!$C246, Backup!$O:$O, 'Civil S-curve'!S$162, Backup!$B:$B, 'Civil S-curve'!$C$235), "-")</f>
        <v>0</v>
      </c>
      <c r="T246" s="425">
        <f>IFERROR(SUMIFS(Backup!$P:$P, Backup!$D:$D, 'Civil S-curve'!$C246, Backup!$O:$O, 'Civil S-curve'!T$162, Backup!$B:$B, 'Civil S-curve'!$C$235), "-")</f>
        <v>0</v>
      </c>
      <c r="U246" s="425">
        <f>IFERROR(SUMIFS(Backup!$P:$P, Backup!$D:$D, 'Civil S-curve'!$C246, Backup!$O:$O, 'Civil S-curve'!U$162, Backup!$B:$B, 'Civil S-curve'!$C$235), "-")</f>
        <v>0</v>
      </c>
      <c r="V246" s="425">
        <f>IFERROR(SUMIFS(Backup!$P:$P, Backup!$D:$D, 'Civil S-curve'!$C246, Backup!$O:$O, 'Civil S-curve'!V$162, Backup!$B:$B, 'Civil S-curve'!$C$235), "-")</f>
        <v>1</v>
      </c>
      <c r="W246" s="425">
        <f>IFERROR(SUMIFS(Backup!$P:$P, Backup!$D:$D, 'Civil S-curve'!$C246, Backup!$O:$O, 'Civil S-curve'!W$162, Backup!$B:$B, 'Civil S-curve'!$C$235), "-")</f>
        <v>0</v>
      </c>
      <c r="X246" s="425">
        <f>IFERROR(SUMIFS(Backup!$P:$P, Backup!$D:$D, 'Civil S-curve'!$C246, Backup!$O:$O, 'Civil S-curve'!X$162, Backup!$B:$B, 'Civil S-curve'!$C$235), "-")</f>
        <v>2</v>
      </c>
      <c r="Y246" s="425">
        <f>IFERROR(SUMIFS(Backup!$P:$P, Backup!$D:$D, 'Civil S-curve'!$C246, Backup!$O:$O, 'Civil S-curve'!Y$162, Backup!$B:$B, 'Civil S-curve'!$C$235), "-")</f>
        <v>0</v>
      </c>
      <c r="Z246" s="425">
        <f>IFERROR(SUMIFS(Backup!$P:$P, Backup!$D:$D, 'Civil S-curve'!$C246, Backup!$O:$O, 'Civil S-curve'!Z$162, Backup!$B:$B, 'Civil S-curve'!$C$235), "-")</f>
        <v>2</v>
      </c>
      <c r="AA246" s="425">
        <f>IFERROR(SUMIFS(Backup!$P:$P, Backup!$D:$D, 'Civil S-curve'!$C246, Backup!$O:$O, 'Civil S-curve'!AA$162, Backup!$B:$B, 'Civil S-curve'!$C$235), "-")</f>
        <v>2</v>
      </c>
      <c r="AB246" s="425">
        <f>IFERROR(SUMIFS(Backup!$P:$P, Backup!$D:$D, 'Civil S-curve'!$C246, Backup!$O:$O, 'Civil S-curve'!AB$162, Backup!$B:$B, 'Civil S-curve'!$C$235), "-")</f>
        <v>0</v>
      </c>
      <c r="AC246" s="425">
        <f>IFERROR(SUMIFS(Backup!$P:$P, Backup!$D:$D, 'Civil S-curve'!$C246, Backup!$O:$O, 'Civil S-curve'!AC$162, Backup!$B:$B, 'Civil S-curve'!$C$235), "-")</f>
        <v>0</v>
      </c>
      <c r="AD246" s="425">
        <f>IFERROR(SUMIFS(Backup!$P:$P, Backup!$D:$D, 'Civil S-curve'!$C246, Backup!$O:$O, 'Civil S-curve'!AD$162, Backup!$B:$B, 'Civil S-curve'!$C$235), "-")</f>
        <v>0</v>
      </c>
      <c r="AE246" s="425">
        <f>IFERROR(SUMIFS(Backup!$P:$P, Backup!$D:$D, 'Civil S-curve'!$C246, Backup!$O:$O, 'Civil S-curve'!AE$162, Backup!$B:$B, 'Civil S-curve'!$C$235), "-")</f>
        <v>0</v>
      </c>
      <c r="AF246" s="425">
        <f>IFERROR(SUMIFS(Backup!$P:$P, Backup!$D:$D, 'Civil S-curve'!$C246, Backup!$O:$O, 'Civil S-curve'!AF$162, Backup!$B:$B, 'Civil S-curve'!$C$235), "-")</f>
        <v>0</v>
      </c>
      <c r="AG246" s="425">
        <f>IFERROR(SUMIFS(Backup!$P:$P, Backup!$D:$D, 'Civil S-curve'!$C246, Backup!$O:$O, 'Civil S-curve'!AG$162, Backup!$B:$B, 'Civil S-curve'!$C$235), "-")</f>
        <v>0</v>
      </c>
      <c r="AH246" s="425">
        <f>IFERROR(SUMIFS(Backup!$P:$P, Backup!$D:$D, 'Civil S-curve'!$C246, Backup!$O:$O, 'Civil S-curve'!AH$162, Backup!$B:$B, 'Civil S-curve'!$C$235), "-")</f>
        <v>0</v>
      </c>
      <c r="AI246" s="429">
        <f t="shared" si="81"/>
        <v>7</v>
      </c>
      <c r="AJ246" s="256"/>
      <c r="AK246" s="418">
        <f t="shared" si="82"/>
        <v>0.18421052631578946</v>
      </c>
      <c r="AL246" s="435"/>
    </row>
    <row r="247" spans="1:40" s="256" customFormat="1" collapsed="1">
      <c r="A247" s="418">
        <f>D247/$D$156</f>
        <v>9.1575091575091569E-2</v>
      </c>
      <c r="B247" s="411">
        <v>8</v>
      </c>
      <c r="C247" s="412" t="s">
        <v>34</v>
      </c>
      <c r="D247" s="411">
        <f t="shared" si="80"/>
        <v>50</v>
      </c>
      <c r="E247" s="411"/>
      <c r="F247" s="424">
        <f t="shared" si="85"/>
        <v>5148</v>
      </c>
      <c r="G247" s="424">
        <f t="shared" si="85"/>
        <v>5098.5</v>
      </c>
      <c r="H247" s="424">
        <f t="shared" si="85"/>
        <v>43</v>
      </c>
      <c r="I247" s="424">
        <f>SUBTOTAL(9,I248:I258)</f>
        <v>0</v>
      </c>
      <c r="J247" s="424">
        <f t="shared" ref="J247:AI247" si="86">SUBTOTAL(9,J248:J258)</f>
        <v>0</v>
      </c>
      <c r="K247" s="424">
        <f t="shared" si="86"/>
        <v>0</v>
      </c>
      <c r="L247" s="424">
        <f t="shared" si="86"/>
        <v>0</v>
      </c>
      <c r="M247" s="424">
        <f t="shared" si="86"/>
        <v>0</v>
      </c>
      <c r="N247" s="424">
        <f t="shared" si="86"/>
        <v>0</v>
      </c>
      <c r="O247" s="424">
        <f t="shared" si="86"/>
        <v>628</v>
      </c>
      <c r="P247" s="424">
        <f t="shared" si="86"/>
        <v>566</v>
      </c>
      <c r="Q247" s="424">
        <f t="shared" si="86"/>
        <v>318</v>
      </c>
      <c r="R247" s="424">
        <f t="shared" si="86"/>
        <v>230</v>
      </c>
      <c r="S247" s="424">
        <f t="shared" si="86"/>
        <v>613</v>
      </c>
      <c r="T247" s="424">
        <f t="shared" si="86"/>
        <v>358</v>
      </c>
      <c r="U247" s="424">
        <f t="shared" si="86"/>
        <v>573.5</v>
      </c>
      <c r="V247" s="424">
        <f t="shared" si="86"/>
        <v>952</v>
      </c>
      <c r="W247" s="424">
        <f t="shared" si="86"/>
        <v>117</v>
      </c>
      <c r="X247" s="424">
        <f t="shared" si="86"/>
        <v>192</v>
      </c>
      <c r="Y247" s="424">
        <f t="shared" si="86"/>
        <v>84</v>
      </c>
      <c r="Z247" s="424">
        <f t="shared" si="86"/>
        <v>180</v>
      </c>
      <c r="AA247" s="424">
        <f t="shared" si="86"/>
        <v>16</v>
      </c>
      <c r="AB247" s="424">
        <f t="shared" si="86"/>
        <v>82</v>
      </c>
      <c r="AC247" s="424">
        <f t="shared" si="86"/>
        <v>36</v>
      </c>
      <c r="AD247" s="424">
        <f t="shared" si="86"/>
        <v>153</v>
      </c>
      <c r="AE247" s="424">
        <f t="shared" ref="AE247:AH247" si="87">SUBTOTAL(9,AE248:AE258)</f>
        <v>0</v>
      </c>
      <c r="AF247" s="424">
        <f t="shared" si="87"/>
        <v>0</v>
      </c>
      <c r="AG247" s="424">
        <f t="shared" si="87"/>
        <v>0</v>
      </c>
      <c r="AH247" s="424">
        <f t="shared" si="87"/>
        <v>0</v>
      </c>
      <c r="AI247" s="424">
        <f t="shared" si="86"/>
        <v>5098.5</v>
      </c>
      <c r="AJ247" s="435">
        <f>G247-AI247</f>
        <v>0</v>
      </c>
      <c r="AK247" s="418">
        <f t="shared" si="82"/>
        <v>0.99038461538461542</v>
      </c>
      <c r="AL247" s="435"/>
      <c r="AM247" s="429">
        <f>SUM(I247:Y247)</f>
        <v>4631.5</v>
      </c>
      <c r="AN247" s="429"/>
    </row>
    <row r="248" spans="1:40" hidden="1" outlineLevel="1">
      <c r="B248" s="413" t="s">
        <v>860</v>
      </c>
      <c r="C248" s="414" t="s">
        <v>200</v>
      </c>
      <c r="D248" s="413">
        <f t="shared" si="80"/>
        <v>0</v>
      </c>
      <c r="E248" s="413" t="s">
        <v>564</v>
      </c>
      <c r="F248" s="425">
        <f t="shared" si="85"/>
        <v>134</v>
      </c>
      <c r="G248" s="425">
        <f t="shared" si="85"/>
        <v>182</v>
      </c>
      <c r="H248" s="425">
        <f t="shared" si="85"/>
        <v>-48</v>
      </c>
      <c r="I248" s="425">
        <f>IFERROR(SUMIFS(Backup!$P:$P, Backup!$D:$D, 'Civil S-curve'!$C248, Backup!$O:$O, 'Civil S-curve'!I$162, Backup!$B:$B, 'Civil S-curve'!$C$247), "-")</f>
        <v>0</v>
      </c>
      <c r="J248" s="425">
        <f>IFERROR(SUMIFS(Backup!$P:$P, Backup!$D:$D, 'Civil S-curve'!$C248, Backup!$O:$O, 'Civil S-curve'!J$162, Backup!$B:$B, 'Civil S-curve'!$C$247), "-")</f>
        <v>0</v>
      </c>
      <c r="K248" s="425">
        <f>IFERROR(SUMIFS(Backup!$P:$P, Backup!$D:$D, 'Civil S-curve'!$C248, Backup!$O:$O, 'Civil S-curve'!K$162, Backup!$B:$B, 'Civil S-curve'!$C$247), "-")</f>
        <v>0</v>
      </c>
      <c r="L248" s="425">
        <f>IFERROR(SUMIFS(Backup!$P:$P, Backup!$D:$D, 'Civil S-curve'!$C248, Backup!$O:$O, 'Civil S-curve'!L$162, Backup!$B:$B, 'Civil S-curve'!$C$247), "-")</f>
        <v>0</v>
      </c>
      <c r="M248" s="425">
        <f>IFERROR(SUMIFS(Backup!$P:$P, Backup!$D:$D, 'Civil S-curve'!$C248, Backup!$O:$O, 'Civil S-curve'!M$162, Backup!$B:$B, 'Civil S-curve'!$C$247), "-")</f>
        <v>0</v>
      </c>
      <c r="N248" s="425">
        <f>IFERROR(SUMIFS(Backup!$P:$P, Backup!$D:$D, 'Civil S-curve'!$C248, Backup!$O:$O, 'Civil S-curve'!N$162, Backup!$B:$B, 'Civil S-curve'!$C$247), "-")</f>
        <v>0</v>
      </c>
      <c r="O248" s="425">
        <f>IFERROR(SUMIFS(Backup!$P:$P, Backup!$D:$D, 'Civil S-curve'!$C248, Backup!$O:$O, 'Civil S-curve'!O$162, Backup!$B:$B, 'Civil S-curve'!$C$247), "-")</f>
        <v>81</v>
      </c>
      <c r="P248" s="425">
        <f>IFERROR(SUMIFS(Backup!$P:$P, Backup!$D:$D, 'Civil S-curve'!$C248, Backup!$O:$O, 'Civil S-curve'!P$162, Backup!$B:$B, 'Civil S-curve'!$C$247), "-")</f>
        <v>44</v>
      </c>
      <c r="Q248" s="425">
        <f>IFERROR(SUMIFS(Backup!$P:$P, Backup!$D:$D, 'Civil S-curve'!$C248, Backup!$O:$O, 'Civil S-curve'!Q$162, Backup!$B:$B, 'Civil S-curve'!$C$247), "-")</f>
        <v>0</v>
      </c>
      <c r="R248" s="425">
        <f>IFERROR(SUMIFS(Backup!$P:$P, Backup!$D:$D, 'Civil S-curve'!$C248, Backup!$O:$O, 'Civil S-curve'!R$162, Backup!$B:$B, 'Civil S-curve'!$C$247), "-")</f>
        <v>14</v>
      </c>
      <c r="S248" s="425">
        <f>IFERROR(SUMIFS(Backup!$P:$P, Backup!$D:$D, 'Civil S-curve'!$C248, Backup!$O:$O, 'Civil S-curve'!S$162, Backup!$B:$B, 'Civil S-curve'!$C$247), "-")</f>
        <v>20</v>
      </c>
      <c r="T248" s="425">
        <f>IFERROR(SUMIFS(Backup!$P:$P, Backup!$D:$D, 'Civil S-curve'!$C248, Backup!$O:$O, 'Civil S-curve'!T$162, Backup!$B:$B, 'Civil S-curve'!$C$247), "-")</f>
        <v>0</v>
      </c>
      <c r="U248" s="425">
        <f>IFERROR(SUMIFS(Backup!$P:$P, Backup!$D:$D, 'Civil S-curve'!$C248, Backup!$O:$O, 'Civil S-curve'!U$162, Backup!$B:$B, 'Civil S-curve'!$C$247), "-")</f>
        <v>0</v>
      </c>
      <c r="V248" s="425">
        <f>IFERROR(SUMIFS(Backup!$P:$P, Backup!$D:$D, 'Civil S-curve'!$C248, Backup!$O:$O, 'Civil S-curve'!V$162, Backup!$B:$B, 'Civil S-curve'!$C$247), "-")</f>
        <v>0</v>
      </c>
      <c r="W248" s="425">
        <f>IFERROR(SUMIFS(Backup!$P:$P, Backup!$D:$D, 'Civil S-curve'!$C248, Backup!$O:$O, 'Civil S-curve'!W$162, Backup!$B:$B, 'Civil S-curve'!$C$247), "-")</f>
        <v>0</v>
      </c>
      <c r="X248" s="425">
        <f>IFERROR(SUMIFS(Backup!$P:$P, Backup!$D:$D, 'Civil S-curve'!$C248, Backup!$O:$O, 'Civil S-curve'!X$162, Backup!$B:$B, 'Civil S-curve'!$C$247), "-")</f>
        <v>0</v>
      </c>
      <c r="Y248" s="425">
        <f>IFERROR(SUMIFS(Backup!$P:$P, Backup!$D:$D, 'Civil S-curve'!$C248, Backup!$O:$O, 'Civil S-curve'!Y$162, Backup!$B:$B, 'Civil S-curve'!$C$247), "-")</f>
        <v>0</v>
      </c>
      <c r="Z248" s="425">
        <f>IFERROR(SUMIFS(Backup!$P:$P, Backup!$D:$D, 'Civil S-curve'!$C248, Backup!$O:$O, 'Civil S-curve'!Z$162, Backup!$B:$B, 'Civil S-curve'!$C$247), "-")</f>
        <v>0</v>
      </c>
      <c r="AA248" s="425">
        <f>IFERROR(SUMIFS(Backup!$P:$P, Backup!$D:$D, 'Civil S-curve'!$C248, Backup!$O:$O, 'Civil S-curve'!AA$162, Backup!$B:$B, 'Civil S-curve'!$C$247), "-")</f>
        <v>16</v>
      </c>
      <c r="AB248" s="425">
        <f>IFERROR(SUMIFS(Backup!$P:$P, Backup!$D:$D, 'Civil S-curve'!$C248, Backup!$O:$O, 'Civil S-curve'!AB$162, Backup!$B:$B, 'Civil S-curve'!$C$247), "-")</f>
        <v>0</v>
      </c>
      <c r="AC248" s="425">
        <f>IFERROR(SUMIFS(Backup!$P:$P, Backup!$D:$D, 'Civil S-curve'!$C248, Backup!$O:$O, 'Civil S-curve'!AC$162, Backup!$B:$B, 'Civil S-curve'!$C$247), "-")</f>
        <v>0</v>
      </c>
      <c r="AD248" s="425">
        <f>IFERROR(SUMIFS(Backup!$P:$P, Backup!$D:$D, 'Civil S-curve'!$C248, Backup!$O:$O, 'Civil S-curve'!AD$162, Backup!$B:$B, 'Civil S-curve'!$C$247), "-")</f>
        <v>7</v>
      </c>
      <c r="AE248" s="425">
        <f>IFERROR(SUMIFS(Backup!$P:$P, Backup!$D:$D, 'Civil S-curve'!$C248, Backup!$O:$O, 'Civil S-curve'!AE$162, Backup!$B:$B, 'Civil S-curve'!$C$247), "-")</f>
        <v>0</v>
      </c>
      <c r="AF248" s="425">
        <f>IFERROR(SUMIFS(Backup!$P:$P, Backup!$D:$D, 'Civil S-curve'!$C248, Backup!$O:$O, 'Civil S-curve'!AF$162, Backup!$B:$B, 'Civil S-curve'!$C$247), "-")</f>
        <v>0</v>
      </c>
      <c r="AG248" s="425">
        <f>IFERROR(SUMIFS(Backup!$P:$P, Backup!$D:$D, 'Civil S-curve'!$C248, Backup!$O:$O, 'Civil S-curve'!AG$162, Backup!$B:$B, 'Civil S-curve'!$C$247), "-")</f>
        <v>0</v>
      </c>
      <c r="AH248" s="425">
        <f>IFERROR(SUMIFS(Backup!$P:$P, Backup!$D:$D, 'Civil S-curve'!$C248, Backup!$O:$O, 'Civil S-curve'!AH$162, Backup!$B:$B, 'Civil S-curve'!$C$247), "-")</f>
        <v>0</v>
      </c>
      <c r="AI248" s="429">
        <f t="shared" si="81"/>
        <v>182</v>
      </c>
      <c r="AJ248" s="256"/>
      <c r="AK248" s="418">
        <f t="shared" si="82"/>
        <v>1.3582089552238805</v>
      </c>
      <c r="AL248" s="435"/>
    </row>
    <row r="249" spans="1:40" hidden="1" outlineLevel="1">
      <c r="B249" s="413" t="s">
        <v>861</v>
      </c>
      <c r="C249" s="414" t="s">
        <v>228</v>
      </c>
      <c r="D249" s="413">
        <f t="shared" si="80"/>
        <v>0</v>
      </c>
      <c r="E249" s="413" t="s">
        <v>564</v>
      </c>
      <c r="F249" s="425">
        <f t="shared" si="85"/>
        <v>875</v>
      </c>
      <c r="G249" s="425">
        <f t="shared" si="85"/>
        <v>980</v>
      </c>
      <c r="H249" s="425">
        <f t="shared" si="85"/>
        <v>-105</v>
      </c>
      <c r="I249" s="425">
        <f>IFERROR(SUMIFS(Backup!$P:$P, Backup!$D:$D, 'Civil S-curve'!$C249, Backup!$O:$O, 'Civil S-curve'!I$162, Backup!$B:$B, 'Civil S-curve'!$C$247), "-")</f>
        <v>0</v>
      </c>
      <c r="J249" s="425">
        <f>IFERROR(SUMIFS(Backup!$P:$P, Backup!$D:$D, 'Civil S-curve'!$C249, Backup!$O:$O, 'Civil S-curve'!J$162, Backup!$B:$B, 'Civil S-curve'!$C$247), "-")</f>
        <v>0</v>
      </c>
      <c r="K249" s="425">
        <f>IFERROR(SUMIFS(Backup!$P:$P, Backup!$D:$D, 'Civil S-curve'!$C249, Backup!$O:$O, 'Civil S-curve'!K$162, Backup!$B:$B, 'Civil S-curve'!$C$247), "-")</f>
        <v>0</v>
      </c>
      <c r="L249" s="425">
        <f>IFERROR(SUMIFS(Backup!$P:$P, Backup!$D:$D, 'Civil S-curve'!$C249, Backup!$O:$O, 'Civil S-curve'!L$162, Backup!$B:$B, 'Civil S-curve'!$C$247), "-")</f>
        <v>0</v>
      </c>
      <c r="M249" s="425">
        <f>IFERROR(SUMIFS(Backup!$P:$P, Backup!$D:$D, 'Civil S-curve'!$C249, Backup!$O:$O, 'Civil S-curve'!M$162, Backup!$B:$B, 'Civil S-curve'!$C$247), "-")</f>
        <v>0</v>
      </c>
      <c r="N249" s="425">
        <f>IFERROR(SUMIFS(Backup!$P:$P, Backup!$D:$D, 'Civil S-curve'!$C249, Backup!$O:$O, 'Civil S-curve'!N$162, Backup!$B:$B, 'Civil S-curve'!$C$247), "-")</f>
        <v>0</v>
      </c>
      <c r="O249" s="425">
        <f>IFERROR(SUMIFS(Backup!$P:$P, Backup!$D:$D, 'Civil S-curve'!$C249, Backup!$O:$O, 'Civil S-curve'!O$162, Backup!$B:$B, 'Civil S-curve'!$C$247), "-")</f>
        <v>357</v>
      </c>
      <c r="P249" s="425">
        <f>IFERROR(SUMIFS(Backup!$P:$P, Backup!$D:$D, 'Civil S-curve'!$C249, Backup!$O:$O, 'Civil S-curve'!P$162, Backup!$B:$B, 'Civil S-curve'!$C$247), "-")</f>
        <v>342</v>
      </c>
      <c r="Q249" s="425">
        <f>IFERROR(SUMIFS(Backup!$P:$P, Backup!$D:$D, 'Civil S-curve'!$C249, Backup!$O:$O, 'Civil S-curve'!Q$162, Backup!$B:$B, 'Civil S-curve'!$C$247), "-")</f>
        <v>60</v>
      </c>
      <c r="R249" s="425">
        <f>IFERROR(SUMIFS(Backup!$P:$P, Backup!$D:$D, 'Civil S-curve'!$C249, Backup!$O:$O, 'Civil S-curve'!R$162, Backup!$B:$B, 'Civil S-curve'!$C$247), "-")</f>
        <v>80</v>
      </c>
      <c r="S249" s="425">
        <f>IFERROR(SUMIFS(Backup!$P:$P, Backup!$D:$D, 'Civil S-curve'!$C249, Backup!$O:$O, 'Civil S-curve'!S$162, Backup!$B:$B, 'Civil S-curve'!$C$247), "-")</f>
        <v>46</v>
      </c>
      <c r="T249" s="425">
        <f>IFERROR(SUMIFS(Backup!$P:$P, Backup!$D:$D, 'Civil S-curve'!$C249, Backup!$O:$O, 'Civil S-curve'!T$162, Backup!$B:$B, 'Civil S-curve'!$C$247), "-")</f>
        <v>0</v>
      </c>
      <c r="U249" s="425">
        <f>IFERROR(SUMIFS(Backup!$P:$P, Backup!$D:$D, 'Civil S-curve'!$C249, Backup!$O:$O, 'Civil S-curve'!U$162, Backup!$B:$B, 'Civil S-curve'!$C$247), "-")</f>
        <v>0</v>
      </c>
      <c r="V249" s="425">
        <f>IFERROR(SUMIFS(Backup!$P:$P, Backup!$D:$D, 'Civil S-curve'!$C249, Backup!$O:$O, 'Civil S-curve'!V$162, Backup!$B:$B, 'Civil S-curve'!$C$247), "-")</f>
        <v>0</v>
      </c>
      <c r="W249" s="425">
        <f>IFERROR(SUMIFS(Backup!$P:$P, Backup!$D:$D, 'Civil S-curve'!$C249, Backup!$O:$O, 'Civil S-curve'!W$162, Backup!$B:$B, 'Civil S-curve'!$C$247), "-")</f>
        <v>0</v>
      </c>
      <c r="X249" s="425">
        <f>IFERROR(SUMIFS(Backup!$P:$P, Backup!$D:$D, 'Civil S-curve'!$C249, Backup!$O:$O, 'Civil S-curve'!X$162, Backup!$B:$B, 'Civil S-curve'!$C$247), "-")</f>
        <v>0</v>
      </c>
      <c r="Y249" s="425">
        <f>IFERROR(SUMIFS(Backup!$P:$P, Backup!$D:$D, 'Civil S-curve'!$C249, Backup!$O:$O, 'Civil S-curve'!Y$162, Backup!$B:$B, 'Civil S-curve'!$C$247), "-")</f>
        <v>0</v>
      </c>
      <c r="Z249" s="425">
        <f>IFERROR(SUMIFS(Backup!$P:$P, Backup!$D:$D, 'Civil S-curve'!$C249, Backup!$O:$O, 'Civil S-curve'!Z$162, Backup!$B:$B, 'Civil S-curve'!$C$247), "-")</f>
        <v>0</v>
      </c>
      <c r="AA249" s="425">
        <f>IFERROR(SUMIFS(Backup!$P:$P, Backup!$D:$D, 'Civil S-curve'!$C249, Backup!$O:$O, 'Civil S-curve'!AA$162, Backup!$B:$B, 'Civil S-curve'!$C$247), "-")</f>
        <v>0</v>
      </c>
      <c r="AB249" s="425">
        <f>IFERROR(SUMIFS(Backup!$P:$P, Backup!$D:$D, 'Civil S-curve'!$C249, Backup!$O:$O, 'Civil S-curve'!AB$162, Backup!$B:$B, 'Civil S-curve'!$C$247), "-")</f>
        <v>45</v>
      </c>
      <c r="AC249" s="425">
        <f>IFERROR(SUMIFS(Backup!$P:$P, Backup!$D:$D, 'Civil S-curve'!$C249, Backup!$O:$O, 'Civil S-curve'!AC$162, Backup!$B:$B, 'Civil S-curve'!$C$247), "-")</f>
        <v>0</v>
      </c>
      <c r="AD249" s="425">
        <f>IFERROR(SUMIFS(Backup!$P:$P, Backup!$D:$D, 'Civil S-curve'!$C249, Backup!$O:$O, 'Civil S-curve'!AD$162, Backup!$B:$B, 'Civil S-curve'!$C$247), "-")</f>
        <v>50</v>
      </c>
      <c r="AE249" s="425">
        <f>IFERROR(SUMIFS(Backup!$P:$P, Backup!$D:$D, 'Civil S-curve'!$C249, Backup!$O:$O, 'Civil S-curve'!AE$162, Backup!$B:$B, 'Civil S-curve'!$C$247), "-")</f>
        <v>0</v>
      </c>
      <c r="AF249" s="425">
        <f>IFERROR(SUMIFS(Backup!$P:$P, Backup!$D:$D, 'Civil S-curve'!$C249, Backup!$O:$O, 'Civil S-curve'!AF$162, Backup!$B:$B, 'Civil S-curve'!$C$247), "-")</f>
        <v>0</v>
      </c>
      <c r="AG249" s="425">
        <f>IFERROR(SUMIFS(Backup!$P:$P, Backup!$D:$D, 'Civil S-curve'!$C249, Backup!$O:$O, 'Civil S-curve'!AG$162, Backup!$B:$B, 'Civil S-curve'!$C$247), "-")</f>
        <v>0</v>
      </c>
      <c r="AH249" s="425">
        <f>IFERROR(SUMIFS(Backup!$P:$P, Backup!$D:$D, 'Civil S-curve'!$C249, Backup!$O:$O, 'Civil S-curve'!AH$162, Backup!$B:$B, 'Civil S-curve'!$C$247), "-")</f>
        <v>0</v>
      </c>
      <c r="AI249" s="429">
        <f t="shared" si="81"/>
        <v>980</v>
      </c>
      <c r="AJ249" s="256"/>
      <c r="AK249" s="418">
        <f t="shared" si="82"/>
        <v>1.1200000000000001</v>
      </c>
      <c r="AL249" s="435"/>
    </row>
    <row r="250" spans="1:40" hidden="1" outlineLevel="1">
      <c r="B250" s="413" t="s">
        <v>862</v>
      </c>
      <c r="C250" s="414" t="s">
        <v>354</v>
      </c>
      <c r="D250" s="413">
        <f t="shared" si="80"/>
        <v>0</v>
      </c>
      <c r="E250" s="413" t="s">
        <v>564</v>
      </c>
      <c r="F250" s="425">
        <f t="shared" si="85"/>
        <v>238</v>
      </c>
      <c r="G250" s="425">
        <f t="shared" si="85"/>
        <v>265</v>
      </c>
      <c r="H250" s="425">
        <f t="shared" si="85"/>
        <v>-27</v>
      </c>
      <c r="I250" s="425">
        <f>IFERROR(SUMIFS(Backup!$P:$P, Backup!$D:$D, 'Civil S-curve'!$C250, Backup!$O:$O, 'Civil S-curve'!I$162, Backup!$B:$B, 'Civil S-curve'!$C$247), "-")</f>
        <v>0</v>
      </c>
      <c r="J250" s="425">
        <f>IFERROR(SUMIFS(Backup!$P:$P, Backup!$D:$D, 'Civil S-curve'!$C250, Backup!$O:$O, 'Civil S-curve'!J$162, Backup!$B:$B, 'Civil S-curve'!$C$247), "-")</f>
        <v>0</v>
      </c>
      <c r="K250" s="425">
        <f>IFERROR(SUMIFS(Backup!$P:$P, Backup!$D:$D, 'Civil S-curve'!$C250, Backup!$O:$O, 'Civil S-curve'!K$162, Backup!$B:$B, 'Civil S-curve'!$C$247), "-")</f>
        <v>0</v>
      </c>
      <c r="L250" s="425">
        <f>IFERROR(SUMIFS(Backup!$P:$P, Backup!$D:$D, 'Civil S-curve'!$C250, Backup!$O:$O, 'Civil S-curve'!L$162, Backup!$B:$B, 'Civil S-curve'!$C$247), "-")</f>
        <v>0</v>
      </c>
      <c r="M250" s="425">
        <f>IFERROR(SUMIFS(Backup!$P:$P, Backup!$D:$D, 'Civil S-curve'!$C250, Backup!$O:$O, 'Civil S-curve'!M$162, Backup!$B:$B, 'Civil S-curve'!$C$247), "-")</f>
        <v>0</v>
      </c>
      <c r="N250" s="425">
        <f>IFERROR(SUMIFS(Backup!$P:$P, Backup!$D:$D, 'Civil S-curve'!$C250, Backup!$O:$O, 'Civil S-curve'!N$162, Backup!$B:$B, 'Civil S-curve'!$C$247), "-")</f>
        <v>0</v>
      </c>
      <c r="O250" s="425">
        <f>IFERROR(SUMIFS(Backup!$P:$P, Backup!$D:$D, 'Civil S-curve'!$C250, Backup!$O:$O, 'Civil S-curve'!O$162, Backup!$B:$B, 'Civil S-curve'!$C$247), "-")</f>
        <v>100</v>
      </c>
      <c r="P250" s="425">
        <f>IFERROR(SUMIFS(Backup!$P:$P, Backup!$D:$D, 'Civil S-curve'!$C250, Backup!$O:$O, 'Civil S-curve'!P$162, Backup!$B:$B, 'Civil S-curve'!$C$247), "-")</f>
        <v>75</v>
      </c>
      <c r="Q250" s="425">
        <f>IFERROR(SUMIFS(Backup!$P:$P, Backup!$D:$D, 'Civil S-curve'!$C250, Backup!$O:$O, 'Civil S-curve'!Q$162, Backup!$B:$B, 'Civil S-curve'!$C$247), "-")</f>
        <v>41</v>
      </c>
      <c r="R250" s="425">
        <f>IFERROR(SUMIFS(Backup!$P:$P, Backup!$D:$D, 'Civil S-curve'!$C250, Backup!$O:$O, 'Civil S-curve'!R$162, Backup!$B:$B, 'Civil S-curve'!$C$247), "-")</f>
        <v>20</v>
      </c>
      <c r="S250" s="425">
        <f>IFERROR(SUMIFS(Backup!$P:$P, Backup!$D:$D, 'Civil S-curve'!$C250, Backup!$O:$O, 'Civil S-curve'!S$162, Backup!$B:$B, 'Civil S-curve'!$C$247), "-")</f>
        <v>10</v>
      </c>
      <c r="T250" s="425">
        <f>IFERROR(SUMIFS(Backup!$P:$P, Backup!$D:$D, 'Civil S-curve'!$C250, Backup!$O:$O, 'Civil S-curve'!T$162, Backup!$B:$B, 'Civil S-curve'!$C$247), "-")</f>
        <v>0</v>
      </c>
      <c r="U250" s="425">
        <f>IFERROR(SUMIFS(Backup!$P:$P, Backup!$D:$D, 'Civil S-curve'!$C250, Backup!$O:$O, 'Civil S-curve'!U$162, Backup!$B:$B, 'Civil S-curve'!$C$247), "-")</f>
        <v>0</v>
      </c>
      <c r="V250" s="425">
        <f>IFERROR(SUMIFS(Backup!$P:$P, Backup!$D:$D, 'Civil S-curve'!$C250, Backup!$O:$O, 'Civil S-curve'!V$162, Backup!$B:$B, 'Civil S-curve'!$C$247), "-")</f>
        <v>0</v>
      </c>
      <c r="W250" s="425">
        <f>IFERROR(SUMIFS(Backup!$P:$P, Backup!$D:$D, 'Civil S-curve'!$C250, Backup!$O:$O, 'Civil S-curve'!W$162, Backup!$B:$B, 'Civil S-curve'!$C$247), "-")</f>
        <v>0</v>
      </c>
      <c r="X250" s="425">
        <f>IFERROR(SUMIFS(Backup!$P:$P, Backup!$D:$D, 'Civil S-curve'!$C250, Backup!$O:$O, 'Civil S-curve'!X$162, Backup!$B:$B, 'Civil S-curve'!$C$247), "-")</f>
        <v>0</v>
      </c>
      <c r="Y250" s="425">
        <f>IFERROR(SUMIFS(Backup!$P:$P, Backup!$D:$D, 'Civil S-curve'!$C250, Backup!$O:$O, 'Civil S-curve'!Y$162, Backup!$B:$B, 'Civil S-curve'!$C$247), "-")</f>
        <v>0</v>
      </c>
      <c r="Z250" s="425">
        <f>IFERROR(SUMIFS(Backup!$P:$P, Backup!$D:$D, 'Civil S-curve'!$C250, Backup!$O:$O, 'Civil S-curve'!Z$162, Backup!$B:$B, 'Civil S-curve'!$C$247), "-")</f>
        <v>0</v>
      </c>
      <c r="AA250" s="425">
        <f>IFERROR(SUMIFS(Backup!$P:$P, Backup!$D:$D, 'Civil S-curve'!$C250, Backup!$O:$O, 'Civil S-curve'!AA$162, Backup!$B:$B, 'Civil S-curve'!$C$247), "-")</f>
        <v>0</v>
      </c>
      <c r="AB250" s="425">
        <f>IFERROR(SUMIFS(Backup!$P:$P, Backup!$D:$D, 'Civil S-curve'!$C250, Backup!$O:$O, 'Civil S-curve'!AB$162, Backup!$B:$B, 'Civil S-curve'!$C$247), "-")</f>
        <v>7</v>
      </c>
      <c r="AC250" s="425">
        <f>IFERROR(SUMIFS(Backup!$P:$P, Backup!$D:$D, 'Civil S-curve'!$C250, Backup!$O:$O, 'Civil S-curve'!AC$162, Backup!$B:$B, 'Civil S-curve'!$C$247), "-")</f>
        <v>0</v>
      </c>
      <c r="AD250" s="425">
        <f>IFERROR(SUMIFS(Backup!$P:$P, Backup!$D:$D, 'Civil S-curve'!$C250, Backup!$O:$O, 'Civil S-curve'!AD$162, Backup!$B:$B, 'Civil S-curve'!$C$247), "-")</f>
        <v>12</v>
      </c>
      <c r="AE250" s="425">
        <f>IFERROR(SUMIFS(Backup!$P:$P, Backup!$D:$D, 'Civil S-curve'!$C250, Backup!$O:$O, 'Civil S-curve'!AE$162, Backup!$B:$B, 'Civil S-curve'!$C$247), "-")</f>
        <v>0</v>
      </c>
      <c r="AF250" s="425">
        <f>IFERROR(SUMIFS(Backup!$P:$P, Backup!$D:$D, 'Civil S-curve'!$C250, Backup!$O:$O, 'Civil S-curve'!AF$162, Backup!$B:$B, 'Civil S-curve'!$C$247), "-")</f>
        <v>0</v>
      </c>
      <c r="AG250" s="425">
        <f>IFERROR(SUMIFS(Backup!$P:$P, Backup!$D:$D, 'Civil S-curve'!$C250, Backup!$O:$O, 'Civil S-curve'!AG$162, Backup!$B:$B, 'Civil S-curve'!$C$247), "-")</f>
        <v>0</v>
      </c>
      <c r="AH250" s="425">
        <f>IFERROR(SUMIFS(Backup!$P:$P, Backup!$D:$D, 'Civil S-curve'!$C250, Backup!$O:$O, 'Civil S-curve'!AH$162, Backup!$B:$B, 'Civil S-curve'!$C$247), "-")</f>
        <v>0</v>
      </c>
      <c r="AI250" s="429">
        <f t="shared" si="81"/>
        <v>265</v>
      </c>
      <c r="AJ250" s="256"/>
      <c r="AK250" s="418">
        <f t="shared" si="82"/>
        <v>1.1134453781512605</v>
      </c>
      <c r="AL250" s="435"/>
    </row>
    <row r="251" spans="1:40" hidden="1" outlineLevel="1">
      <c r="B251" s="413" t="s">
        <v>863</v>
      </c>
      <c r="C251" s="414" t="s">
        <v>11</v>
      </c>
      <c r="D251" s="413">
        <f t="shared" si="80"/>
        <v>0</v>
      </c>
      <c r="E251" s="413" t="s">
        <v>564</v>
      </c>
      <c r="F251" s="425">
        <f t="shared" si="85"/>
        <v>284</v>
      </c>
      <c r="G251" s="425">
        <f t="shared" si="85"/>
        <v>340</v>
      </c>
      <c r="H251" s="425">
        <f t="shared" si="85"/>
        <v>-56</v>
      </c>
      <c r="I251" s="425">
        <f>IFERROR(SUMIFS(Backup!$P:$P, Backup!$D:$D, 'Civil S-curve'!$C251, Backup!$O:$O, 'Civil S-curve'!I$162, Backup!$B:$B, 'Civil S-curve'!$C$247), "-")</f>
        <v>0</v>
      </c>
      <c r="J251" s="425">
        <f>IFERROR(SUMIFS(Backup!$P:$P, Backup!$D:$D, 'Civil S-curve'!$C251, Backup!$O:$O, 'Civil S-curve'!J$162, Backup!$B:$B, 'Civil S-curve'!$C$247), "-")</f>
        <v>0</v>
      </c>
      <c r="K251" s="425">
        <f>IFERROR(SUMIFS(Backup!$P:$P, Backup!$D:$D, 'Civil S-curve'!$C251, Backup!$O:$O, 'Civil S-curve'!K$162, Backup!$B:$B, 'Civil S-curve'!$C$247), "-")</f>
        <v>0</v>
      </c>
      <c r="L251" s="425">
        <f>IFERROR(SUMIFS(Backup!$P:$P, Backup!$D:$D, 'Civil S-curve'!$C251, Backup!$O:$O, 'Civil S-curve'!L$162, Backup!$B:$B, 'Civil S-curve'!$C$247), "-")</f>
        <v>0</v>
      </c>
      <c r="M251" s="425">
        <f>IFERROR(SUMIFS(Backup!$P:$P, Backup!$D:$D, 'Civil S-curve'!$C251, Backup!$O:$O, 'Civil S-curve'!M$162, Backup!$B:$B, 'Civil S-curve'!$C$247), "-")</f>
        <v>0</v>
      </c>
      <c r="N251" s="425">
        <f>IFERROR(SUMIFS(Backup!$P:$P, Backup!$D:$D, 'Civil S-curve'!$C251, Backup!$O:$O, 'Civil S-curve'!N$162, Backup!$B:$B, 'Civil S-curve'!$C$247), "-")</f>
        <v>0</v>
      </c>
      <c r="O251" s="425">
        <f>IFERROR(SUMIFS(Backup!$P:$P, Backup!$D:$D, 'Civil S-curve'!$C251, Backup!$O:$O, 'Civil S-curve'!O$162, Backup!$B:$B, 'Civil S-curve'!$C$247), "-")</f>
        <v>90</v>
      </c>
      <c r="P251" s="425">
        <f>IFERROR(SUMIFS(Backup!$P:$P, Backup!$D:$D, 'Civil S-curve'!$C251, Backup!$O:$O, 'Civil S-curve'!P$162, Backup!$B:$B, 'Civil S-curve'!$C$247), "-")</f>
        <v>93</v>
      </c>
      <c r="Q251" s="425">
        <f>IFERROR(SUMIFS(Backup!$P:$P, Backup!$D:$D, 'Civil S-curve'!$C251, Backup!$O:$O, 'Civil S-curve'!Q$162, Backup!$B:$B, 'Civil S-curve'!$C$247), "-")</f>
        <v>97</v>
      </c>
      <c r="R251" s="425">
        <f>IFERROR(SUMIFS(Backup!$P:$P, Backup!$D:$D, 'Civil S-curve'!$C251, Backup!$O:$O, 'Civil S-curve'!R$162, Backup!$B:$B, 'Civil S-curve'!$C$247), "-")</f>
        <v>30</v>
      </c>
      <c r="S251" s="425">
        <f>IFERROR(SUMIFS(Backup!$P:$P, Backup!$D:$D, 'Civil S-curve'!$C251, Backup!$O:$O, 'Civil S-curve'!S$162, Backup!$B:$B, 'Civil S-curve'!$C$247), "-")</f>
        <v>12</v>
      </c>
      <c r="T251" s="425">
        <f>IFERROR(SUMIFS(Backup!$P:$P, Backup!$D:$D, 'Civil S-curve'!$C251, Backup!$O:$O, 'Civil S-curve'!T$162, Backup!$B:$B, 'Civil S-curve'!$C$247), "-")</f>
        <v>0</v>
      </c>
      <c r="U251" s="425">
        <f>IFERROR(SUMIFS(Backup!$P:$P, Backup!$D:$D, 'Civil S-curve'!$C251, Backup!$O:$O, 'Civil S-curve'!U$162, Backup!$B:$B, 'Civil S-curve'!$C$247), "-")</f>
        <v>0</v>
      </c>
      <c r="V251" s="425">
        <f>IFERROR(SUMIFS(Backup!$P:$P, Backup!$D:$D, 'Civil S-curve'!$C251, Backup!$O:$O, 'Civil S-curve'!V$162, Backup!$B:$B, 'Civil S-curve'!$C$247), "-")</f>
        <v>0</v>
      </c>
      <c r="W251" s="425">
        <f>IFERROR(SUMIFS(Backup!$P:$P, Backup!$D:$D, 'Civil S-curve'!$C251, Backup!$O:$O, 'Civil S-curve'!W$162, Backup!$B:$B, 'Civil S-curve'!$C$247), "-")</f>
        <v>0</v>
      </c>
      <c r="X251" s="425">
        <f>IFERROR(SUMIFS(Backup!$P:$P, Backup!$D:$D, 'Civil S-curve'!$C251, Backup!$O:$O, 'Civil S-curve'!X$162, Backup!$B:$B, 'Civil S-curve'!$C$247), "-")</f>
        <v>0</v>
      </c>
      <c r="Y251" s="425">
        <f>IFERROR(SUMIFS(Backup!$P:$P, Backup!$D:$D, 'Civil S-curve'!$C251, Backup!$O:$O, 'Civil S-curve'!Y$162, Backup!$B:$B, 'Civil S-curve'!$C$247), "-")</f>
        <v>0</v>
      </c>
      <c r="Z251" s="425">
        <f>IFERROR(SUMIFS(Backup!$P:$P, Backup!$D:$D, 'Civil S-curve'!$C251, Backup!$O:$O, 'Civil S-curve'!Z$162, Backup!$B:$B, 'Civil S-curve'!$C$247), "-")</f>
        <v>0</v>
      </c>
      <c r="AA251" s="425">
        <f>IFERROR(SUMIFS(Backup!$P:$P, Backup!$D:$D, 'Civil S-curve'!$C251, Backup!$O:$O, 'Civil S-curve'!AA$162, Backup!$B:$B, 'Civil S-curve'!$C$247), "-")</f>
        <v>0</v>
      </c>
      <c r="AB251" s="425">
        <f>IFERROR(SUMIFS(Backup!$P:$P, Backup!$D:$D, 'Civil S-curve'!$C251, Backup!$O:$O, 'Civil S-curve'!AB$162, Backup!$B:$B, 'Civil S-curve'!$C$247), "-")</f>
        <v>6</v>
      </c>
      <c r="AC251" s="425">
        <f>IFERROR(SUMIFS(Backup!$P:$P, Backup!$D:$D, 'Civil S-curve'!$C251, Backup!$O:$O, 'Civil S-curve'!AC$162, Backup!$B:$B, 'Civil S-curve'!$C$247), "-")</f>
        <v>0</v>
      </c>
      <c r="AD251" s="425">
        <f>IFERROR(SUMIFS(Backup!$P:$P, Backup!$D:$D, 'Civil S-curve'!$C251, Backup!$O:$O, 'Civil S-curve'!AD$162, Backup!$B:$B, 'Civil S-curve'!$C$247), "-")</f>
        <v>12</v>
      </c>
      <c r="AE251" s="425">
        <f>IFERROR(SUMIFS(Backup!$P:$P, Backup!$D:$D, 'Civil S-curve'!$C251, Backup!$O:$O, 'Civil S-curve'!AE$162, Backup!$B:$B, 'Civil S-curve'!$C$247), "-")</f>
        <v>0</v>
      </c>
      <c r="AF251" s="425">
        <f>IFERROR(SUMIFS(Backup!$P:$P, Backup!$D:$D, 'Civil S-curve'!$C251, Backup!$O:$O, 'Civil S-curve'!AF$162, Backup!$B:$B, 'Civil S-curve'!$C$247), "-")</f>
        <v>0</v>
      </c>
      <c r="AG251" s="425">
        <f>IFERROR(SUMIFS(Backup!$P:$P, Backup!$D:$D, 'Civil S-curve'!$C251, Backup!$O:$O, 'Civil S-curve'!AG$162, Backup!$B:$B, 'Civil S-curve'!$C$247), "-")</f>
        <v>0</v>
      </c>
      <c r="AH251" s="425">
        <f>IFERROR(SUMIFS(Backup!$P:$P, Backup!$D:$D, 'Civil S-curve'!$C251, Backup!$O:$O, 'Civil S-curve'!AH$162, Backup!$B:$B, 'Civil S-curve'!$C$247), "-")</f>
        <v>0</v>
      </c>
      <c r="AI251" s="429">
        <f t="shared" si="81"/>
        <v>340</v>
      </c>
      <c r="AJ251" s="256"/>
      <c r="AK251" s="418">
        <f t="shared" si="82"/>
        <v>1.1971830985915493</v>
      </c>
      <c r="AL251" s="435"/>
    </row>
    <row r="252" spans="1:40" hidden="1" outlineLevel="1">
      <c r="B252" s="413" t="s">
        <v>864</v>
      </c>
      <c r="C252" s="414" t="s">
        <v>10</v>
      </c>
      <c r="D252" s="413">
        <f t="shared" si="80"/>
        <v>0</v>
      </c>
      <c r="E252" s="413" t="s">
        <v>564</v>
      </c>
      <c r="F252" s="425">
        <f t="shared" si="85"/>
        <v>293</v>
      </c>
      <c r="G252" s="425">
        <f t="shared" si="85"/>
        <v>276</v>
      </c>
      <c r="H252" s="425">
        <f t="shared" si="85"/>
        <v>17</v>
      </c>
      <c r="I252" s="425">
        <f>IFERROR(SUMIFS(Backup!$P:$P, Backup!$D:$D, 'Civil S-curve'!$C252, Backup!$O:$O, 'Civil S-curve'!I$162, Backup!$B:$B, 'Civil S-curve'!$C$247), "-")</f>
        <v>0</v>
      </c>
      <c r="J252" s="425">
        <f>IFERROR(SUMIFS(Backup!$P:$P, Backup!$D:$D, 'Civil S-curve'!$C252, Backup!$O:$O, 'Civil S-curve'!J$162, Backup!$B:$B, 'Civil S-curve'!$C$247), "-")</f>
        <v>0</v>
      </c>
      <c r="K252" s="425">
        <f>IFERROR(SUMIFS(Backup!$P:$P, Backup!$D:$D, 'Civil S-curve'!$C252, Backup!$O:$O, 'Civil S-curve'!K$162, Backup!$B:$B, 'Civil S-curve'!$C$247), "-")</f>
        <v>0</v>
      </c>
      <c r="L252" s="425">
        <f>IFERROR(SUMIFS(Backup!$P:$P, Backup!$D:$D, 'Civil S-curve'!$C252, Backup!$O:$O, 'Civil S-curve'!L$162, Backup!$B:$B, 'Civil S-curve'!$C$247), "-")</f>
        <v>0</v>
      </c>
      <c r="M252" s="425">
        <f>IFERROR(SUMIFS(Backup!$P:$P, Backup!$D:$D, 'Civil S-curve'!$C252, Backup!$O:$O, 'Civil S-curve'!M$162, Backup!$B:$B, 'Civil S-curve'!$C$247), "-")</f>
        <v>0</v>
      </c>
      <c r="N252" s="425">
        <f>IFERROR(SUMIFS(Backup!$P:$P, Backup!$D:$D, 'Civil S-curve'!$C252, Backup!$O:$O, 'Civil S-curve'!N$162, Backup!$B:$B, 'Civil S-curve'!$C$247), "-")</f>
        <v>0</v>
      </c>
      <c r="O252" s="425">
        <f>IFERROR(SUMIFS(Backup!$P:$P, Backup!$D:$D, 'Civil S-curve'!$C252, Backup!$O:$O, 'Civil S-curve'!O$162, Backup!$B:$B, 'Civil S-curve'!$C$247), "-")</f>
        <v>0</v>
      </c>
      <c r="P252" s="425">
        <f>IFERROR(SUMIFS(Backup!$P:$P, Backup!$D:$D, 'Civil S-curve'!$C252, Backup!$O:$O, 'Civil S-curve'!P$162, Backup!$B:$B, 'Civil S-curve'!$C$247), "-")</f>
        <v>0</v>
      </c>
      <c r="Q252" s="425">
        <f>IFERROR(SUMIFS(Backup!$P:$P, Backup!$D:$D, 'Civil S-curve'!$C252, Backup!$O:$O, 'Civil S-curve'!Q$162, Backup!$B:$B, 'Civil S-curve'!$C$247), "-")</f>
        <v>120</v>
      </c>
      <c r="R252" s="425">
        <f>IFERROR(SUMIFS(Backup!$P:$P, Backup!$D:$D, 'Civil S-curve'!$C252, Backup!$O:$O, 'Civil S-curve'!R$162, Backup!$B:$B, 'Civil S-curve'!$C$247), "-")</f>
        <v>86</v>
      </c>
      <c r="S252" s="425">
        <f>IFERROR(SUMIFS(Backup!$P:$P, Backup!$D:$D, 'Civil S-curve'!$C252, Backup!$O:$O, 'Civil S-curve'!S$162, Backup!$B:$B, 'Civil S-curve'!$C$247), "-")</f>
        <v>45</v>
      </c>
      <c r="T252" s="425">
        <f>IFERROR(SUMIFS(Backup!$P:$P, Backup!$D:$D, 'Civil S-curve'!$C252, Backup!$O:$O, 'Civil S-curve'!T$162, Backup!$B:$B, 'Civil S-curve'!$C$247), "-")</f>
        <v>20</v>
      </c>
      <c r="U252" s="425">
        <f>IFERROR(SUMIFS(Backup!$P:$P, Backup!$D:$D, 'Civil S-curve'!$C252, Backup!$O:$O, 'Civil S-curve'!U$162, Backup!$B:$B, 'Civil S-curve'!$C$247), "-")</f>
        <v>5</v>
      </c>
      <c r="V252" s="425">
        <f>IFERROR(SUMIFS(Backup!$P:$P, Backup!$D:$D, 'Civil S-curve'!$C252, Backup!$O:$O, 'Civil S-curve'!V$162, Backup!$B:$B, 'Civil S-curve'!$C$247), "-")</f>
        <v>0</v>
      </c>
      <c r="W252" s="425">
        <f>IFERROR(SUMIFS(Backup!$P:$P, Backup!$D:$D, 'Civil S-curve'!$C252, Backup!$O:$O, 'Civil S-curve'!W$162, Backup!$B:$B, 'Civil S-curve'!$C$247), "-")</f>
        <v>0</v>
      </c>
      <c r="X252" s="425">
        <f>IFERROR(SUMIFS(Backup!$P:$P, Backup!$D:$D, 'Civil S-curve'!$C252, Backup!$O:$O, 'Civil S-curve'!X$162, Backup!$B:$B, 'Civil S-curve'!$C$247), "-")</f>
        <v>0</v>
      </c>
      <c r="Y252" s="425">
        <f>IFERROR(SUMIFS(Backup!$P:$P, Backup!$D:$D, 'Civil S-curve'!$C252, Backup!$O:$O, 'Civil S-curve'!Y$162, Backup!$B:$B, 'Civil S-curve'!$C$247), "-")</f>
        <v>0</v>
      </c>
      <c r="Z252" s="425">
        <f>IFERROR(SUMIFS(Backup!$P:$P, Backup!$D:$D, 'Civil S-curve'!$C252, Backup!$O:$O, 'Civil S-curve'!Z$162, Backup!$B:$B, 'Civil S-curve'!$C$247), "-")</f>
        <v>0</v>
      </c>
      <c r="AA252" s="425">
        <f>IFERROR(SUMIFS(Backup!$P:$P, Backup!$D:$D, 'Civil S-curve'!$C252, Backup!$O:$O, 'Civil S-curve'!AA$162, Backup!$B:$B, 'Civil S-curve'!$C$247), "-")</f>
        <v>0</v>
      </c>
      <c r="AB252" s="425">
        <f>IFERROR(SUMIFS(Backup!$P:$P, Backup!$D:$D, 'Civil S-curve'!$C252, Backup!$O:$O, 'Civil S-curve'!AB$162, Backup!$B:$B, 'Civil S-curve'!$C$247), "-")</f>
        <v>0</v>
      </c>
      <c r="AC252" s="425">
        <f>IFERROR(SUMIFS(Backup!$P:$P, Backup!$D:$D, 'Civil S-curve'!$C252, Backup!$O:$O, 'Civil S-curve'!AC$162, Backup!$B:$B, 'Civil S-curve'!$C$247), "-")</f>
        <v>0</v>
      </c>
      <c r="AD252" s="425">
        <f>IFERROR(SUMIFS(Backup!$P:$P, Backup!$D:$D, 'Civil S-curve'!$C252, Backup!$O:$O, 'Civil S-curve'!AD$162, Backup!$B:$B, 'Civil S-curve'!$C$247), "-")</f>
        <v>0</v>
      </c>
      <c r="AE252" s="425">
        <f>IFERROR(SUMIFS(Backup!$P:$P, Backup!$D:$D, 'Civil S-curve'!$C252, Backup!$O:$O, 'Civil S-curve'!AE$162, Backup!$B:$B, 'Civil S-curve'!$C$247), "-")</f>
        <v>0</v>
      </c>
      <c r="AF252" s="425">
        <f>IFERROR(SUMIFS(Backup!$P:$P, Backup!$D:$D, 'Civil S-curve'!$C252, Backup!$O:$O, 'Civil S-curve'!AF$162, Backup!$B:$B, 'Civil S-curve'!$C$247), "-")</f>
        <v>0</v>
      </c>
      <c r="AG252" s="425">
        <f>IFERROR(SUMIFS(Backup!$P:$P, Backup!$D:$D, 'Civil S-curve'!$C252, Backup!$O:$O, 'Civil S-curve'!AG$162, Backup!$B:$B, 'Civil S-curve'!$C$247), "-")</f>
        <v>0</v>
      </c>
      <c r="AH252" s="425">
        <f>IFERROR(SUMIFS(Backup!$P:$P, Backup!$D:$D, 'Civil S-curve'!$C252, Backup!$O:$O, 'Civil S-curve'!AH$162, Backup!$B:$B, 'Civil S-curve'!$C$247), "-")</f>
        <v>0</v>
      </c>
      <c r="AI252" s="429">
        <f t="shared" si="81"/>
        <v>276</v>
      </c>
      <c r="AJ252" s="256"/>
      <c r="AK252" s="418">
        <f t="shared" si="82"/>
        <v>0.94197952218430037</v>
      </c>
      <c r="AL252" s="435"/>
    </row>
    <row r="253" spans="1:40" hidden="1" outlineLevel="1">
      <c r="B253" s="413" t="s">
        <v>865</v>
      </c>
      <c r="C253" s="415" t="s">
        <v>204</v>
      </c>
      <c r="D253" s="413">
        <f t="shared" si="80"/>
        <v>0</v>
      </c>
      <c r="E253" s="413" t="s">
        <v>564</v>
      </c>
      <c r="F253" s="425">
        <f t="shared" si="85"/>
        <v>685</v>
      </c>
      <c r="G253" s="425">
        <f t="shared" si="85"/>
        <v>670</v>
      </c>
      <c r="H253" s="425">
        <f t="shared" si="85"/>
        <v>15</v>
      </c>
      <c r="I253" s="425">
        <f>IFERROR(SUMIFS(Backup!$P:$P, Backup!$D:$D, 'Civil S-curve'!$C253, Backup!$O:$O, 'Civil S-curve'!I$162, Backup!$B:$B, 'Civil S-curve'!$C$247), "-")</f>
        <v>0</v>
      </c>
      <c r="J253" s="425">
        <f>IFERROR(SUMIFS(Backup!$P:$P, Backup!$D:$D, 'Civil S-curve'!$C253, Backup!$O:$O, 'Civil S-curve'!J$162, Backup!$B:$B, 'Civil S-curve'!$C$247), "-")</f>
        <v>0</v>
      </c>
      <c r="K253" s="425">
        <f>IFERROR(SUMIFS(Backup!$P:$P, Backup!$D:$D, 'Civil S-curve'!$C253, Backup!$O:$O, 'Civil S-curve'!K$162, Backup!$B:$B, 'Civil S-curve'!$C$247), "-")</f>
        <v>0</v>
      </c>
      <c r="L253" s="425">
        <f>IFERROR(SUMIFS(Backup!$P:$P, Backup!$D:$D, 'Civil S-curve'!$C253, Backup!$O:$O, 'Civil S-curve'!L$162, Backup!$B:$B, 'Civil S-curve'!$C$247), "-")</f>
        <v>0</v>
      </c>
      <c r="M253" s="425">
        <f>IFERROR(SUMIFS(Backup!$P:$P, Backup!$D:$D, 'Civil S-curve'!$C253, Backup!$O:$O, 'Civil S-curve'!M$162, Backup!$B:$B, 'Civil S-curve'!$C$247), "-")</f>
        <v>0</v>
      </c>
      <c r="N253" s="425">
        <f>IFERROR(SUMIFS(Backup!$P:$P, Backup!$D:$D, 'Civil S-curve'!$C253, Backup!$O:$O, 'Civil S-curve'!N$162, Backup!$B:$B, 'Civil S-curve'!$C$247), "-")</f>
        <v>0</v>
      </c>
      <c r="O253" s="425">
        <f>IFERROR(SUMIFS(Backup!$P:$P, Backup!$D:$D, 'Civil S-curve'!$C253, Backup!$O:$O, 'Civil S-curve'!O$162, Backup!$B:$B, 'Civil S-curve'!$C$247), "-")</f>
        <v>0</v>
      </c>
      <c r="P253" s="425">
        <f>IFERROR(SUMIFS(Backup!$P:$P, Backup!$D:$D, 'Civil S-curve'!$C253, Backup!$O:$O, 'Civil S-curve'!P$162, Backup!$B:$B, 'Civil S-curve'!$C$247), "-")</f>
        <v>0</v>
      </c>
      <c r="Q253" s="425">
        <f>IFERROR(SUMIFS(Backup!$P:$P, Backup!$D:$D, 'Civil S-curve'!$C253, Backup!$O:$O, 'Civil S-curve'!Q$162, Backup!$B:$B, 'Civil S-curve'!$C$247), "-")</f>
        <v>0</v>
      </c>
      <c r="R253" s="425">
        <f>IFERROR(SUMIFS(Backup!$P:$P, Backup!$D:$D, 'Civil S-curve'!$C253, Backup!$O:$O, 'Civil S-curve'!R$162, Backup!$B:$B, 'Civil S-curve'!$C$247), "-")</f>
        <v>0</v>
      </c>
      <c r="S253" s="425">
        <f>IFERROR(SUMIFS(Backup!$P:$P, Backup!$D:$D, 'Civil S-curve'!$C253, Backup!$O:$O, 'Civil S-curve'!S$162, Backup!$B:$B, 'Civil S-curve'!$C$247), "-")</f>
        <v>0</v>
      </c>
      <c r="T253" s="425">
        <f>IFERROR(SUMIFS(Backup!$P:$P, Backup!$D:$D, 'Civil S-curve'!$C253, Backup!$O:$O, 'Civil S-curve'!T$162, Backup!$B:$B, 'Civil S-curve'!$C$247), "-")</f>
        <v>14</v>
      </c>
      <c r="U253" s="425">
        <f>IFERROR(SUMIFS(Backup!$P:$P, Backup!$D:$D, 'Civil S-curve'!$C253, Backup!$O:$O, 'Civil S-curve'!U$162, Backup!$B:$B, 'Civil S-curve'!$C$247), "-")</f>
        <v>194</v>
      </c>
      <c r="V253" s="425">
        <f>IFERROR(SUMIFS(Backup!$P:$P, Backup!$D:$D, 'Civil S-curve'!$C253, Backup!$O:$O, 'Civil S-curve'!V$162, Backup!$B:$B, 'Civil S-curve'!$C$247), "-")</f>
        <v>343</v>
      </c>
      <c r="W253" s="425">
        <f>IFERROR(SUMIFS(Backup!$P:$P, Backup!$D:$D, 'Civil S-curve'!$C253, Backup!$O:$O, 'Civil S-curve'!W$162, Backup!$B:$B, 'Civil S-curve'!$C$247), "-")</f>
        <v>35</v>
      </c>
      <c r="X253" s="425">
        <f>IFERROR(SUMIFS(Backup!$P:$P, Backup!$D:$D, 'Civil S-curve'!$C253, Backup!$O:$O, 'Civil S-curve'!X$162, Backup!$B:$B, 'Civil S-curve'!$C$247), "-")</f>
        <v>84</v>
      </c>
      <c r="Y253" s="425">
        <f>IFERROR(SUMIFS(Backup!$P:$P, Backup!$D:$D, 'Civil S-curve'!$C253, Backup!$O:$O, 'Civil S-curve'!Y$162, Backup!$B:$B, 'Civil S-curve'!$C$247), "-")</f>
        <v>0</v>
      </c>
      <c r="Z253" s="425">
        <f>IFERROR(SUMIFS(Backup!$P:$P, Backup!$D:$D, 'Civil S-curve'!$C253, Backup!$O:$O, 'Civil S-curve'!Z$162, Backup!$B:$B, 'Civil S-curve'!$C$247), "-")</f>
        <v>0</v>
      </c>
      <c r="AA253" s="425">
        <f>IFERROR(SUMIFS(Backup!$P:$P, Backup!$D:$D, 'Civil S-curve'!$C253, Backup!$O:$O, 'Civil S-curve'!AA$162, Backup!$B:$B, 'Civil S-curve'!$C$247), "-")</f>
        <v>0</v>
      </c>
      <c r="AB253" s="425">
        <f>IFERROR(SUMIFS(Backup!$P:$P, Backup!$D:$D, 'Civil S-curve'!$C253, Backup!$O:$O, 'Civil S-curve'!AB$162, Backup!$B:$B, 'Civil S-curve'!$C$247), "-")</f>
        <v>0</v>
      </c>
      <c r="AC253" s="425">
        <f>IFERROR(SUMIFS(Backup!$P:$P, Backup!$D:$D, 'Civil S-curve'!$C253, Backup!$O:$O, 'Civil S-curve'!AC$162, Backup!$B:$B, 'Civil S-curve'!$C$247), "-")</f>
        <v>0</v>
      </c>
      <c r="AD253" s="425">
        <f>IFERROR(SUMIFS(Backup!$P:$P, Backup!$D:$D, 'Civil S-curve'!$C253, Backup!$O:$O, 'Civil S-curve'!AD$162, Backup!$B:$B, 'Civil S-curve'!$C$247), "-")</f>
        <v>0</v>
      </c>
      <c r="AE253" s="425">
        <f>IFERROR(SUMIFS(Backup!$P:$P, Backup!$D:$D, 'Civil S-curve'!$C253, Backup!$O:$O, 'Civil S-curve'!AE$162, Backup!$B:$B, 'Civil S-curve'!$C$247), "-")</f>
        <v>0</v>
      </c>
      <c r="AF253" s="425">
        <f>IFERROR(SUMIFS(Backup!$P:$P, Backup!$D:$D, 'Civil S-curve'!$C253, Backup!$O:$O, 'Civil S-curve'!AF$162, Backup!$B:$B, 'Civil S-curve'!$C$247), "-")</f>
        <v>0</v>
      </c>
      <c r="AG253" s="425">
        <f>IFERROR(SUMIFS(Backup!$P:$P, Backup!$D:$D, 'Civil S-curve'!$C253, Backup!$O:$O, 'Civil S-curve'!AG$162, Backup!$B:$B, 'Civil S-curve'!$C$247), "-")</f>
        <v>0</v>
      </c>
      <c r="AH253" s="425">
        <f>IFERROR(SUMIFS(Backup!$P:$P, Backup!$D:$D, 'Civil S-curve'!$C253, Backup!$O:$O, 'Civil S-curve'!AH$162, Backup!$B:$B, 'Civil S-curve'!$C$247), "-")</f>
        <v>0</v>
      </c>
      <c r="AI253" s="429">
        <f t="shared" si="81"/>
        <v>670</v>
      </c>
      <c r="AJ253" s="256"/>
      <c r="AK253" s="418">
        <f t="shared" si="82"/>
        <v>0.97810218978102192</v>
      </c>
      <c r="AL253" s="435"/>
    </row>
    <row r="254" spans="1:40" hidden="1" outlineLevel="1">
      <c r="B254" s="413" t="s">
        <v>866</v>
      </c>
      <c r="C254" s="415" t="s">
        <v>95</v>
      </c>
      <c r="D254" s="413">
        <f t="shared" si="80"/>
        <v>0</v>
      </c>
      <c r="E254" s="413" t="s">
        <v>564</v>
      </c>
      <c r="F254" s="425">
        <f t="shared" si="85"/>
        <v>589</v>
      </c>
      <c r="G254" s="425">
        <f t="shared" si="85"/>
        <v>552</v>
      </c>
      <c r="H254" s="425">
        <f t="shared" si="85"/>
        <v>37</v>
      </c>
      <c r="I254" s="425">
        <f>IFERROR(SUMIFS(Backup!$P:$P, Backup!$D:$D, 'Civil S-curve'!$C254, Backup!$O:$O, 'Civil S-curve'!I$162, Backup!$B:$B, 'Civil S-curve'!$C$247), "-")</f>
        <v>0</v>
      </c>
      <c r="J254" s="425">
        <f>IFERROR(SUMIFS(Backup!$P:$P, Backup!$D:$D, 'Civil S-curve'!$C254, Backup!$O:$O, 'Civil S-curve'!J$162, Backup!$B:$B, 'Civil S-curve'!$C$247), "-")</f>
        <v>0</v>
      </c>
      <c r="K254" s="425">
        <f>IFERROR(SUMIFS(Backup!$P:$P, Backup!$D:$D, 'Civil S-curve'!$C254, Backup!$O:$O, 'Civil S-curve'!K$162, Backup!$B:$B, 'Civil S-curve'!$C$247), "-")</f>
        <v>0</v>
      </c>
      <c r="L254" s="425">
        <f>IFERROR(SUMIFS(Backup!$P:$P, Backup!$D:$D, 'Civil S-curve'!$C254, Backup!$O:$O, 'Civil S-curve'!L$162, Backup!$B:$B, 'Civil S-curve'!$C$247), "-")</f>
        <v>0</v>
      </c>
      <c r="M254" s="425">
        <f>IFERROR(SUMIFS(Backup!$P:$P, Backup!$D:$D, 'Civil S-curve'!$C254, Backup!$O:$O, 'Civil S-curve'!M$162, Backup!$B:$B, 'Civil S-curve'!$C$247), "-")</f>
        <v>0</v>
      </c>
      <c r="N254" s="425">
        <f>IFERROR(SUMIFS(Backup!$P:$P, Backup!$D:$D, 'Civil S-curve'!$C254, Backup!$O:$O, 'Civil S-curve'!N$162, Backup!$B:$B, 'Civil S-curve'!$C$247), "-")</f>
        <v>0</v>
      </c>
      <c r="O254" s="425">
        <f>IFERROR(SUMIFS(Backup!$P:$P, Backup!$D:$D, 'Civil S-curve'!$C254, Backup!$O:$O, 'Civil S-curve'!O$162, Backup!$B:$B, 'Civil S-curve'!$C$247), "-")</f>
        <v>0</v>
      </c>
      <c r="P254" s="425">
        <f>IFERROR(SUMIFS(Backup!$P:$P, Backup!$D:$D, 'Civil S-curve'!$C254, Backup!$O:$O, 'Civil S-curve'!P$162, Backup!$B:$B, 'Civil S-curve'!$C$247), "-")</f>
        <v>12</v>
      </c>
      <c r="Q254" s="425">
        <f>IFERROR(SUMIFS(Backup!$P:$P, Backup!$D:$D, 'Civil S-curve'!$C254, Backup!$O:$O, 'Civil S-curve'!Q$162, Backup!$B:$B, 'Civil S-curve'!$C$247), "-")</f>
        <v>0</v>
      </c>
      <c r="R254" s="425">
        <f>IFERROR(SUMIFS(Backup!$P:$P, Backup!$D:$D, 'Civil S-curve'!$C254, Backup!$O:$O, 'Civil S-curve'!R$162, Backup!$B:$B, 'Civil S-curve'!$C$247), "-")</f>
        <v>0</v>
      </c>
      <c r="S254" s="425">
        <f>IFERROR(SUMIFS(Backup!$P:$P, Backup!$D:$D, 'Civil S-curve'!$C254, Backup!$O:$O, 'Civil S-curve'!S$162, Backup!$B:$B, 'Civil S-curve'!$C$247), "-")</f>
        <v>0</v>
      </c>
      <c r="T254" s="425">
        <f>IFERROR(SUMIFS(Backup!$P:$P, Backup!$D:$D, 'Civil S-curve'!$C254, Backup!$O:$O, 'Civil S-curve'!T$162, Backup!$B:$B, 'Civil S-curve'!$C$247), "-")</f>
        <v>156</v>
      </c>
      <c r="U254" s="425">
        <f>IFERROR(SUMIFS(Backup!$P:$P, Backup!$D:$D, 'Civil S-curve'!$C254, Backup!$O:$O, 'Civil S-curve'!U$162, Backup!$B:$B, 'Civil S-curve'!$C$247), "-")</f>
        <v>96</v>
      </c>
      <c r="V254" s="425">
        <f>IFERROR(SUMIFS(Backup!$P:$P, Backup!$D:$D, 'Civil S-curve'!$C254, Backup!$O:$O, 'Civil S-curve'!V$162, Backup!$B:$B, 'Civil S-curve'!$C$247), "-")</f>
        <v>156</v>
      </c>
      <c r="W254" s="425">
        <f>IFERROR(SUMIFS(Backup!$P:$P, Backup!$D:$D, 'Civil S-curve'!$C254, Backup!$O:$O, 'Civil S-curve'!W$162, Backup!$B:$B, 'Civil S-curve'!$C$247), "-")</f>
        <v>0</v>
      </c>
      <c r="X254" s="425">
        <f>IFERROR(SUMIFS(Backup!$P:$P, Backup!$D:$D, 'Civil S-curve'!$C254, Backup!$O:$O, 'Civil S-curve'!X$162, Backup!$B:$B, 'Civil S-curve'!$C$247), "-")</f>
        <v>36</v>
      </c>
      <c r="Y254" s="425">
        <f>IFERROR(SUMIFS(Backup!$P:$P, Backup!$D:$D, 'Civil S-curve'!$C254, Backup!$O:$O, 'Civil S-curve'!Y$162, Backup!$B:$B, 'Civil S-curve'!$C$247), "-")</f>
        <v>36</v>
      </c>
      <c r="Z254" s="425">
        <f>IFERROR(SUMIFS(Backup!$P:$P, Backup!$D:$D, 'Civil S-curve'!$C254, Backup!$O:$O, 'Civil S-curve'!Z$162, Backup!$B:$B, 'Civil S-curve'!$C$247), "-")</f>
        <v>60</v>
      </c>
      <c r="AA254" s="425">
        <f>IFERROR(SUMIFS(Backup!$P:$P, Backup!$D:$D, 'Civil S-curve'!$C254, Backup!$O:$O, 'Civil S-curve'!AA$162, Backup!$B:$B, 'Civil S-curve'!$C$247), "-")</f>
        <v>0</v>
      </c>
      <c r="AB254" s="425">
        <f>IFERROR(SUMIFS(Backup!$P:$P, Backup!$D:$D, 'Civil S-curve'!$C254, Backup!$O:$O, 'Civil S-curve'!AB$162, Backup!$B:$B, 'Civil S-curve'!$C$247), "-")</f>
        <v>0</v>
      </c>
      <c r="AC254" s="425">
        <f>IFERROR(SUMIFS(Backup!$P:$P, Backup!$D:$D, 'Civil S-curve'!$C254, Backup!$O:$O, 'Civil S-curve'!AC$162, Backup!$B:$B, 'Civil S-curve'!$C$247), "-")</f>
        <v>0</v>
      </c>
      <c r="AD254" s="425">
        <f>IFERROR(SUMIFS(Backup!$P:$P, Backup!$D:$D, 'Civil S-curve'!$C254, Backup!$O:$O, 'Civil S-curve'!AD$162, Backup!$B:$B, 'Civil S-curve'!$C$247), "-")</f>
        <v>0</v>
      </c>
      <c r="AE254" s="425">
        <f>IFERROR(SUMIFS(Backup!$P:$P, Backup!$D:$D, 'Civil S-curve'!$C254, Backup!$O:$O, 'Civil S-curve'!AE$162, Backup!$B:$B, 'Civil S-curve'!$C$247), "-")</f>
        <v>0</v>
      </c>
      <c r="AF254" s="425">
        <f>IFERROR(SUMIFS(Backup!$P:$P, Backup!$D:$D, 'Civil S-curve'!$C254, Backup!$O:$O, 'Civil S-curve'!AF$162, Backup!$B:$B, 'Civil S-curve'!$C$247), "-")</f>
        <v>0</v>
      </c>
      <c r="AG254" s="425">
        <f>IFERROR(SUMIFS(Backup!$P:$P, Backup!$D:$D, 'Civil S-curve'!$C254, Backup!$O:$O, 'Civil S-curve'!AG$162, Backup!$B:$B, 'Civil S-curve'!$C$247), "-")</f>
        <v>0</v>
      </c>
      <c r="AH254" s="425">
        <f>IFERROR(SUMIFS(Backup!$P:$P, Backup!$D:$D, 'Civil S-curve'!$C254, Backup!$O:$O, 'Civil S-curve'!AH$162, Backup!$B:$B, 'Civil S-curve'!$C$247), "-")</f>
        <v>0</v>
      </c>
      <c r="AI254" s="429">
        <f t="shared" si="81"/>
        <v>552</v>
      </c>
      <c r="AJ254" s="256"/>
      <c r="AK254" s="418">
        <f t="shared" si="82"/>
        <v>0.93718166383701185</v>
      </c>
      <c r="AL254" s="435"/>
    </row>
    <row r="255" spans="1:40" hidden="1" outlineLevel="1">
      <c r="B255" s="413" t="s">
        <v>867</v>
      </c>
      <c r="C255" s="415" t="s">
        <v>96</v>
      </c>
      <c r="D255" s="413">
        <f t="shared" si="80"/>
        <v>0</v>
      </c>
      <c r="E255" s="413" t="s">
        <v>564</v>
      </c>
      <c r="F255" s="425">
        <f t="shared" si="85"/>
        <v>1334</v>
      </c>
      <c r="G255" s="425">
        <f t="shared" si="85"/>
        <v>1258</v>
      </c>
      <c r="H255" s="425">
        <f t="shared" si="85"/>
        <v>76</v>
      </c>
      <c r="I255" s="425">
        <f>IFERROR(SUMIFS(Backup!$P:$P, Backup!$D:$D, 'Civil S-curve'!$C255, Backup!$O:$O, 'Civil S-curve'!I$162, Backup!$B:$B, 'Civil S-curve'!$C$247), "-")</f>
        <v>0</v>
      </c>
      <c r="J255" s="425">
        <f>IFERROR(SUMIFS(Backup!$P:$P, Backup!$D:$D, 'Civil S-curve'!$C255, Backup!$O:$O, 'Civil S-curve'!J$162, Backup!$B:$B, 'Civil S-curve'!$C$247), "-")</f>
        <v>0</v>
      </c>
      <c r="K255" s="425">
        <f>IFERROR(SUMIFS(Backup!$P:$P, Backup!$D:$D, 'Civil S-curve'!$C255, Backup!$O:$O, 'Civil S-curve'!K$162, Backup!$B:$B, 'Civil S-curve'!$C$247), "-")</f>
        <v>0</v>
      </c>
      <c r="L255" s="425">
        <f>IFERROR(SUMIFS(Backup!$P:$P, Backup!$D:$D, 'Civil S-curve'!$C255, Backup!$O:$O, 'Civil S-curve'!L$162, Backup!$B:$B, 'Civil S-curve'!$C$247), "-")</f>
        <v>0</v>
      </c>
      <c r="M255" s="425">
        <f>IFERROR(SUMIFS(Backup!$P:$P, Backup!$D:$D, 'Civil S-curve'!$C255, Backup!$O:$O, 'Civil S-curve'!M$162, Backup!$B:$B, 'Civil S-curve'!$C$247), "-")</f>
        <v>0</v>
      </c>
      <c r="N255" s="425">
        <f>IFERROR(SUMIFS(Backup!$P:$P, Backup!$D:$D, 'Civil S-curve'!$C255, Backup!$O:$O, 'Civil S-curve'!N$162, Backup!$B:$B, 'Civil S-curve'!$C$247), "-")</f>
        <v>0</v>
      </c>
      <c r="O255" s="425">
        <f>IFERROR(SUMIFS(Backup!$P:$P, Backup!$D:$D, 'Civil S-curve'!$C255, Backup!$O:$O, 'Civil S-curve'!O$162, Backup!$B:$B, 'Civil S-curve'!$C$247), "-")</f>
        <v>0</v>
      </c>
      <c r="P255" s="425">
        <f>IFERROR(SUMIFS(Backup!$P:$P, Backup!$D:$D, 'Civil S-curve'!$C255, Backup!$O:$O, 'Civil S-curve'!P$162, Backup!$B:$B, 'Civil S-curve'!$C$247), "-")</f>
        <v>0</v>
      </c>
      <c r="Q255" s="425">
        <f>IFERROR(SUMIFS(Backup!$P:$P, Backup!$D:$D, 'Civil S-curve'!$C255, Backup!$O:$O, 'Civil S-curve'!Q$162, Backup!$B:$B, 'Civil S-curve'!$C$247), "-")</f>
        <v>0</v>
      </c>
      <c r="R255" s="425">
        <f>IFERROR(SUMIFS(Backup!$P:$P, Backup!$D:$D, 'Civil S-curve'!$C255, Backup!$O:$O, 'Civil S-curve'!R$162, Backup!$B:$B, 'Civil S-curve'!$C$247), "-")</f>
        <v>0</v>
      </c>
      <c r="S255" s="425">
        <f>IFERROR(SUMIFS(Backup!$P:$P, Backup!$D:$D, 'Civil S-curve'!$C255, Backup!$O:$O, 'Civil S-curve'!S$162, Backup!$B:$B, 'Civil S-curve'!$C$247), "-")</f>
        <v>480</v>
      </c>
      <c r="T255" s="425">
        <f>IFERROR(SUMIFS(Backup!$P:$P, Backup!$D:$D, 'Civil S-curve'!$C255, Backup!$O:$O, 'Civil S-curve'!T$162, Backup!$B:$B, 'Civil S-curve'!$C$247), "-")</f>
        <v>168</v>
      </c>
      <c r="U255" s="425">
        <f>IFERROR(SUMIFS(Backup!$P:$P, Backup!$D:$D, 'Civil S-curve'!$C255, Backup!$O:$O, 'Civil S-curve'!U$162, Backup!$B:$B, 'Civil S-curve'!$C$247), "-")</f>
        <v>228</v>
      </c>
      <c r="V255" s="425">
        <f>IFERROR(SUMIFS(Backup!$P:$P, Backup!$D:$D, 'Civil S-curve'!$C255, Backup!$O:$O, 'Civil S-curve'!V$162, Backup!$B:$B, 'Civil S-curve'!$C$247), "-")</f>
        <v>252</v>
      </c>
      <c r="W255" s="425">
        <f>IFERROR(SUMIFS(Backup!$P:$P, Backup!$D:$D, 'Civil S-curve'!$C255, Backup!$O:$O, 'Civil S-curve'!W$162, Backup!$B:$B, 'Civil S-curve'!$C$247), "-")</f>
        <v>70</v>
      </c>
      <c r="X255" s="425">
        <f>IFERROR(SUMIFS(Backup!$P:$P, Backup!$D:$D, 'Civil S-curve'!$C255, Backup!$O:$O, 'Civil S-curve'!X$162, Backup!$B:$B, 'Civil S-curve'!$C$247), "-")</f>
        <v>12</v>
      </c>
      <c r="Y255" s="425">
        <f>IFERROR(SUMIFS(Backup!$P:$P, Backup!$D:$D, 'Civil S-curve'!$C255, Backup!$O:$O, 'Civil S-curve'!Y$162, Backup!$B:$B, 'Civil S-curve'!$C$247), "-")</f>
        <v>12</v>
      </c>
      <c r="Z255" s="425">
        <f>IFERROR(SUMIFS(Backup!$P:$P, Backup!$D:$D, 'Civil S-curve'!$C255, Backup!$O:$O, 'Civil S-curve'!Z$162, Backup!$B:$B, 'Civil S-curve'!$C$247), "-")</f>
        <v>36</v>
      </c>
      <c r="AA255" s="425">
        <f>IFERROR(SUMIFS(Backup!$P:$P, Backup!$D:$D, 'Civil S-curve'!$C255, Backup!$O:$O, 'Civil S-curve'!AA$162, Backup!$B:$B, 'Civil S-curve'!$C$247), "-")</f>
        <v>0</v>
      </c>
      <c r="AB255" s="425">
        <f>IFERROR(SUMIFS(Backup!$P:$P, Backup!$D:$D, 'Civil S-curve'!$C255, Backup!$O:$O, 'Civil S-curve'!AB$162, Backup!$B:$B, 'Civil S-curve'!$C$247), "-")</f>
        <v>0</v>
      </c>
      <c r="AC255" s="425">
        <f>IFERROR(SUMIFS(Backup!$P:$P, Backup!$D:$D, 'Civil S-curve'!$C255, Backup!$O:$O, 'Civil S-curve'!AC$162, Backup!$B:$B, 'Civil S-curve'!$C$247), "-")</f>
        <v>0</v>
      </c>
      <c r="AD255" s="425">
        <f>IFERROR(SUMIFS(Backup!$P:$P, Backup!$D:$D, 'Civil S-curve'!$C255, Backup!$O:$O, 'Civil S-curve'!AD$162, Backup!$B:$B, 'Civil S-curve'!$C$247), "-")</f>
        <v>0</v>
      </c>
      <c r="AE255" s="425">
        <f>IFERROR(SUMIFS(Backup!$P:$P, Backup!$D:$D, 'Civil S-curve'!$C255, Backup!$O:$O, 'Civil S-curve'!AE$162, Backup!$B:$B, 'Civil S-curve'!$C$247), "-")</f>
        <v>0</v>
      </c>
      <c r="AF255" s="425">
        <f>IFERROR(SUMIFS(Backup!$P:$P, Backup!$D:$D, 'Civil S-curve'!$C255, Backup!$O:$O, 'Civil S-curve'!AF$162, Backup!$B:$B, 'Civil S-curve'!$C$247), "-")</f>
        <v>0</v>
      </c>
      <c r="AG255" s="425">
        <f>IFERROR(SUMIFS(Backup!$P:$P, Backup!$D:$D, 'Civil S-curve'!$C255, Backup!$O:$O, 'Civil S-curve'!AG$162, Backup!$B:$B, 'Civil S-curve'!$C$247), "-")</f>
        <v>0</v>
      </c>
      <c r="AH255" s="425">
        <f>IFERROR(SUMIFS(Backup!$P:$P, Backup!$D:$D, 'Civil S-curve'!$C255, Backup!$O:$O, 'Civil S-curve'!AH$162, Backup!$B:$B, 'Civil S-curve'!$C$247), "-")</f>
        <v>0</v>
      </c>
      <c r="AI255" s="429">
        <f t="shared" si="81"/>
        <v>1258</v>
      </c>
      <c r="AJ255" s="256"/>
      <c r="AK255" s="418">
        <f t="shared" si="82"/>
        <v>0.94302848575712139</v>
      </c>
      <c r="AL255" s="435"/>
    </row>
    <row r="256" spans="1:40" hidden="1" outlineLevel="1">
      <c r="B256" s="413" t="s">
        <v>868</v>
      </c>
      <c r="C256" s="415" t="s">
        <v>97</v>
      </c>
      <c r="D256" s="413">
        <f t="shared" si="80"/>
        <v>0</v>
      </c>
      <c r="E256" s="413" t="s">
        <v>564</v>
      </c>
      <c r="F256" s="425">
        <f t="shared" si="85"/>
        <v>495</v>
      </c>
      <c r="G256" s="425">
        <f t="shared" si="85"/>
        <v>336</v>
      </c>
      <c r="H256" s="425">
        <f t="shared" si="85"/>
        <v>159</v>
      </c>
      <c r="I256" s="425">
        <f>IFERROR(SUMIFS(Backup!$P:$P, Backup!$D:$D, 'Civil S-curve'!$C256, Backup!$O:$O, 'Civil S-curve'!I$162, Backup!$B:$B, 'Civil S-curve'!$C$247), "-")</f>
        <v>0</v>
      </c>
      <c r="J256" s="425">
        <f>IFERROR(SUMIFS(Backup!$P:$P, Backup!$D:$D, 'Civil S-curve'!$C256, Backup!$O:$O, 'Civil S-curve'!J$162, Backup!$B:$B, 'Civil S-curve'!$C$247), "-")</f>
        <v>0</v>
      </c>
      <c r="K256" s="425">
        <f>IFERROR(SUMIFS(Backup!$P:$P, Backup!$D:$D, 'Civil S-curve'!$C256, Backup!$O:$O, 'Civil S-curve'!K$162, Backup!$B:$B, 'Civil S-curve'!$C$247), "-")</f>
        <v>0</v>
      </c>
      <c r="L256" s="425">
        <f>IFERROR(SUMIFS(Backup!$P:$P, Backup!$D:$D, 'Civil S-curve'!$C256, Backup!$O:$O, 'Civil S-curve'!L$162, Backup!$B:$B, 'Civil S-curve'!$C$247), "-")</f>
        <v>0</v>
      </c>
      <c r="M256" s="425">
        <f>IFERROR(SUMIFS(Backup!$P:$P, Backup!$D:$D, 'Civil S-curve'!$C256, Backup!$O:$O, 'Civil S-curve'!M$162, Backup!$B:$B, 'Civil S-curve'!$C$247), "-")</f>
        <v>0</v>
      </c>
      <c r="N256" s="425">
        <f>IFERROR(SUMIFS(Backup!$P:$P, Backup!$D:$D, 'Civil S-curve'!$C256, Backup!$O:$O, 'Civil S-curve'!N$162, Backup!$B:$B, 'Civil S-curve'!$C$247), "-")</f>
        <v>0</v>
      </c>
      <c r="O256" s="425">
        <f>IFERROR(SUMIFS(Backup!$P:$P, Backup!$D:$D, 'Civil S-curve'!$C256, Backup!$O:$O, 'Civil S-curve'!O$162, Backup!$B:$B, 'Civil S-curve'!$C$247), "-")</f>
        <v>0</v>
      </c>
      <c r="P256" s="425">
        <f>IFERROR(SUMIFS(Backup!$P:$P, Backup!$D:$D, 'Civil S-curve'!$C256, Backup!$O:$O, 'Civil S-curve'!P$162, Backup!$B:$B, 'Civil S-curve'!$C$247), "-")</f>
        <v>0</v>
      </c>
      <c r="Q256" s="425">
        <f>IFERROR(SUMIFS(Backup!$P:$P, Backup!$D:$D, 'Civil S-curve'!$C256, Backup!$O:$O, 'Civil S-curve'!Q$162, Backup!$B:$B, 'Civil S-curve'!$C$247), "-")</f>
        <v>0</v>
      </c>
      <c r="R256" s="425">
        <f>IFERROR(SUMIFS(Backup!$P:$P, Backup!$D:$D, 'Civil S-curve'!$C256, Backup!$O:$O, 'Civil S-curve'!R$162, Backup!$B:$B, 'Civil S-curve'!$C$247), "-")</f>
        <v>0</v>
      </c>
      <c r="S256" s="425">
        <f>IFERROR(SUMIFS(Backup!$P:$P, Backup!$D:$D, 'Civil S-curve'!$C256, Backup!$O:$O, 'Civil S-curve'!S$162, Backup!$B:$B, 'Civil S-curve'!$C$247), "-")</f>
        <v>0</v>
      </c>
      <c r="T256" s="425">
        <f>IFERROR(SUMIFS(Backup!$P:$P, Backup!$D:$D, 'Civil S-curve'!$C256, Backup!$O:$O, 'Civil S-curve'!T$162, Backup!$B:$B, 'Civil S-curve'!$C$247), "-")</f>
        <v>0</v>
      </c>
      <c r="U256" s="425">
        <f>IFERROR(SUMIFS(Backup!$P:$P, Backup!$D:$D, 'Civil S-curve'!$C256, Backup!$O:$O, 'Civil S-curve'!U$162, Backup!$B:$B, 'Civil S-curve'!$C$247), "-")</f>
        <v>24</v>
      </c>
      <c r="V256" s="425">
        <f>IFERROR(SUMIFS(Backup!$P:$P, Backup!$D:$D, 'Civil S-curve'!$C256, Backup!$O:$O, 'Civil S-curve'!V$162, Backup!$B:$B, 'Civil S-curve'!$C$247), "-")</f>
        <v>132</v>
      </c>
      <c r="W256" s="425">
        <f>IFERROR(SUMIFS(Backup!$P:$P, Backup!$D:$D, 'Civil S-curve'!$C256, Backup!$O:$O, 'Civil S-curve'!W$162, Backup!$B:$B, 'Civil S-curve'!$C$247), "-")</f>
        <v>0</v>
      </c>
      <c r="X256" s="425">
        <f>IFERROR(SUMIFS(Backup!$P:$P, Backup!$D:$D, 'Civil S-curve'!$C256, Backup!$O:$O, 'Civil S-curve'!X$162, Backup!$B:$B, 'Civil S-curve'!$C$247), "-")</f>
        <v>0</v>
      </c>
      <c r="Y256" s="425">
        <f>IFERROR(SUMIFS(Backup!$P:$P, Backup!$D:$D, 'Civil S-curve'!$C256, Backup!$O:$O, 'Civil S-curve'!Y$162, Backup!$B:$B, 'Civil S-curve'!$C$247), "-")</f>
        <v>12</v>
      </c>
      <c r="Z256" s="425">
        <f>IFERROR(SUMIFS(Backup!$P:$P, Backup!$D:$D, 'Civil S-curve'!$C256, Backup!$O:$O, 'Civil S-curve'!Z$162, Backup!$B:$B, 'Civil S-curve'!$C$247), "-")</f>
        <v>48</v>
      </c>
      <c r="AA256" s="425">
        <f>IFERROR(SUMIFS(Backup!$P:$P, Backup!$D:$D, 'Civil S-curve'!$C256, Backup!$O:$O, 'Civil S-curve'!AA$162, Backup!$B:$B, 'Civil S-curve'!$C$247), "-")</f>
        <v>0</v>
      </c>
      <c r="AB256" s="425">
        <f>IFERROR(SUMIFS(Backup!$P:$P, Backup!$D:$D, 'Civil S-curve'!$C256, Backup!$O:$O, 'Civil S-curve'!AB$162, Backup!$B:$B, 'Civil S-curve'!$C$247), "-")</f>
        <v>12</v>
      </c>
      <c r="AC256" s="425">
        <f>IFERROR(SUMIFS(Backup!$P:$P, Backup!$D:$D, 'Civil S-curve'!$C256, Backup!$O:$O, 'Civil S-curve'!AC$162, Backup!$B:$B, 'Civil S-curve'!$C$247), "-")</f>
        <v>36</v>
      </c>
      <c r="AD256" s="425">
        <f>IFERROR(SUMIFS(Backup!$P:$P, Backup!$D:$D, 'Civil S-curve'!$C256, Backup!$O:$O, 'Civil S-curve'!AD$162, Backup!$B:$B, 'Civil S-curve'!$C$247), "-")</f>
        <v>72</v>
      </c>
      <c r="AE256" s="425">
        <f>IFERROR(SUMIFS(Backup!$P:$P, Backup!$D:$D, 'Civil S-curve'!$C256, Backup!$O:$O, 'Civil S-curve'!AE$162, Backup!$B:$B, 'Civil S-curve'!$C$247), "-")</f>
        <v>0</v>
      </c>
      <c r="AF256" s="425">
        <f>IFERROR(SUMIFS(Backup!$P:$P, Backup!$D:$D, 'Civil S-curve'!$C256, Backup!$O:$O, 'Civil S-curve'!AF$162, Backup!$B:$B, 'Civil S-curve'!$C$247), "-")</f>
        <v>0</v>
      </c>
      <c r="AG256" s="425">
        <f>IFERROR(SUMIFS(Backup!$P:$P, Backup!$D:$D, 'Civil S-curve'!$C256, Backup!$O:$O, 'Civil S-curve'!AG$162, Backup!$B:$B, 'Civil S-curve'!$C$247), "-")</f>
        <v>0</v>
      </c>
      <c r="AH256" s="425">
        <f>IFERROR(SUMIFS(Backup!$P:$P, Backup!$D:$D, 'Civil S-curve'!$C256, Backup!$O:$O, 'Civil S-curve'!AH$162, Backup!$B:$B, 'Civil S-curve'!$C$247), "-")</f>
        <v>0</v>
      </c>
      <c r="AI256" s="429">
        <f t="shared" si="81"/>
        <v>336</v>
      </c>
      <c r="AJ256" s="256"/>
      <c r="AK256" s="418">
        <f t="shared" si="82"/>
        <v>0.67878787878787883</v>
      </c>
      <c r="AL256" s="435"/>
    </row>
    <row r="257" spans="1:40" hidden="1" outlineLevel="1">
      <c r="B257" s="413" t="s">
        <v>869</v>
      </c>
      <c r="C257" s="415" t="s">
        <v>98</v>
      </c>
      <c r="D257" s="413">
        <f t="shared" si="80"/>
        <v>0</v>
      </c>
      <c r="E257" s="413" t="s">
        <v>564</v>
      </c>
      <c r="F257" s="425">
        <f t="shared" si="85"/>
        <v>203</v>
      </c>
      <c r="G257" s="425">
        <f t="shared" si="85"/>
        <v>228</v>
      </c>
      <c r="H257" s="425">
        <f t="shared" si="85"/>
        <v>-25</v>
      </c>
      <c r="I257" s="425">
        <f>IFERROR(SUMIFS(Backup!$P:$P, Backup!$D:$D, 'Civil S-curve'!$C257, Backup!$O:$O, 'Civil S-curve'!I$162, Backup!$B:$B, 'Civil S-curve'!$C$247), "-")</f>
        <v>0</v>
      </c>
      <c r="J257" s="425">
        <f>IFERROR(SUMIFS(Backup!$P:$P, Backup!$D:$D, 'Civil S-curve'!$C257, Backup!$O:$O, 'Civil S-curve'!J$162, Backup!$B:$B, 'Civil S-curve'!$C$247), "-")</f>
        <v>0</v>
      </c>
      <c r="K257" s="425">
        <f>IFERROR(SUMIFS(Backup!$P:$P, Backup!$D:$D, 'Civil S-curve'!$C257, Backup!$O:$O, 'Civil S-curve'!K$162, Backup!$B:$B, 'Civil S-curve'!$C$247), "-")</f>
        <v>0</v>
      </c>
      <c r="L257" s="425">
        <f>IFERROR(SUMIFS(Backup!$P:$P, Backup!$D:$D, 'Civil S-curve'!$C257, Backup!$O:$O, 'Civil S-curve'!L$162, Backup!$B:$B, 'Civil S-curve'!$C$247), "-")</f>
        <v>0</v>
      </c>
      <c r="M257" s="425">
        <f>IFERROR(SUMIFS(Backup!$P:$P, Backup!$D:$D, 'Civil S-curve'!$C257, Backup!$O:$O, 'Civil S-curve'!M$162, Backup!$B:$B, 'Civil S-curve'!$C$247), "-")</f>
        <v>0</v>
      </c>
      <c r="N257" s="425">
        <f>IFERROR(SUMIFS(Backup!$P:$P, Backup!$D:$D, 'Civil S-curve'!$C257, Backup!$O:$O, 'Civil S-curve'!N$162, Backup!$B:$B, 'Civil S-curve'!$C$247), "-")</f>
        <v>0</v>
      </c>
      <c r="O257" s="425">
        <f>IFERROR(SUMIFS(Backup!$P:$P, Backup!$D:$D, 'Civil S-curve'!$C257, Backup!$O:$O, 'Civil S-curve'!O$162, Backup!$B:$B, 'Civil S-curve'!$C$247), "-")</f>
        <v>0</v>
      </c>
      <c r="P257" s="425">
        <f>IFERROR(SUMIFS(Backup!$P:$P, Backup!$D:$D, 'Civil S-curve'!$C257, Backup!$O:$O, 'Civil S-curve'!P$162, Backup!$B:$B, 'Civil S-curve'!$C$247), "-")</f>
        <v>0</v>
      </c>
      <c r="Q257" s="425">
        <f>IFERROR(SUMIFS(Backup!$P:$P, Backup!$D:$D, 'Civil S-curve'!$C257, Backup!$O:$O, 'Civil S-curve'!Q$162, Backup!$B:$B, 'Civil S-curve'!$C$247), "-")</f>
        <v>0</v>
      </c>
      <c r="R257" s="425">
        <f>IFERROR(SUMIFS(Backup!$P:$P, Backup!$D:$D, 'Civil S-curve'!$C257, Backup!$O:$O, 'Civil S-curve'!R$162, Backup!$B:$B, 'Civil S-curve'!$C$247), "-")</f>
        <v>0</v>
      </c>
      <c r="S257" s="425">
        <f>IFERROR(SUMIFS(Backup!$P:$P, Backup!$D:$D, 'Civil S-curve'!$C257, Backup!$O:$O, 'Civil S-curve'!S$162, Backup!$B:$B, 'Civil S-curve'!$C$247), "-")</f>
        <v>0</v>
      </c>
      <c r="T257" s="425">
        <f>IFERROR(SUMIFS(Backup!$P:$P, Backup!$D:$D, 'Civil S-curve'!$C257, Backup!$O:$O, 'Civil S-curve'!T$162, Backup!$B:$B, 'Civil S-curve'!$C$247), "-")</f>
        <v>0</v>
      </c>
      <c r="U257" s="425">
        <f>IFERROR(SUMIFS(Backup!$P:$P, Backup!$D:$D, 'Civil S-curve'!$C257, Backup!$O:$O, 'Civil S-curve'!U$162, Backup!$B:$B, 'Civil S-curve'!$C$247), "-")</f>
        <v>24</v>
      </c>
      <c r="V257" s="425">
        <f>IFERROR(SUMIFS(Backup!$P:$P, Backup!$D:$D, 'Civil S-curve'!$C257, Backup!$O:$O, 'Civil S-curve'!V$162, Backup!$B:$B, 'Civil S-curve'!$C$247), "-")</f>
        <v>60</v>
      </c>
      <c r="W257" s="425">
        <f>IFERROR(SUMIFS(Backup!$P:$P, Backup!$D:$D, 'Civil S-curve'!$C257, Backup!$O:$O, 'Civil S-curve'!W$162, Backup!$B:$B, 'Civil S-curve'!$C$247), "-")</f>
        <v>12</v>
      </c>
      <c r="X257" s="425">
        <f>IFERROR(SUMIFS(Backup!$P:$P, Backup!$D:$D, 'Civil S-curve'!$C257, Backup!$O:$O, 'Civil S-curve'!X$162, Backup!$B:$B, 'Civil S-curve'!$C$247), "-")</f>
        <v>60</v>
      </c>
      <c r="Y257" s="425">
        <f>IFERROR(SUMIFS(Backup!$P:$P, Backup!$D:$D, 'Civil S-curve'!$C257, Backup!$O:$O, 'Civil S-curve'!Y$162, Backup!$B:$B, 'Civil S-curve'!$C$247), "-")</f>
        <v>24</v>
      </c>
      <c r="Z257" s="425">
        <f>IFERROR(SUMIFS(Backup!$P:$P, Backup!$D:$D, 'Civil S-curve'!$C257, Backup!$O:$O, 'Civil S-curve'!Z$162, Backup!$B:$B, 'Civil S-curve'!$C$247), "-")</f>
        <v>36</v>
      </c>
      <c r="AA257" s="425">
        <f>IFERROR(SUMIFS(Backup!$P:$P, Backup!$D:$D, 'Civil S-curve'!$C257, Backup!$O:$O, 'Civil S-curve'!AA$162, Backup!$B:$B, 'Civil S-curve'!$C$247), "-")</f>
        <v>0</v>
      </c>
      <c r="AB257" s="425">
        <f>IFERROR(SUMIFS(Backup!$P:$P, Backup!$D:$D, 'Civil S-curve'!$C257, Backup!$O:$O, 'Civil S-curve'!AB$162, Backup!$B:$B, 'Civil S-curve'!$C$247), "-")</f>
        <v>12</v>
      </c>
      <c r="AC257" s="425">
        <f>IFERROR(SUMIFS(Backup!$P:$P, Backup!$D:$D, 'Civil S-curve'!$C257, Backup!$O:$O, 'Civil S-curve'!AC$162, Backup!$B:$B, 'Civil S-curve'!$C$247), "-")</f>
        <v>0</v>
      </c>
      <c r="AD257" s="425">
        <f>IFERROR(SUMIFS(Backup!$P:$P, Backup!$D:$D, 'Civil S-curve'!$C257, Backup!$O:$O, 'Civil S-curve'!AD$162, Backup!$B:$B, 'Civil S-curve'!$C$247), "-")</f>
        <v>0</v>
      </c>
      <c r="AE257" s="425">
        <f>IFERROR(SUMIFS(Backup!$P:$P, Backup!$D:$D, 'Civil S-curve'!$C257, Backup!$O:$O, 'Civil S-curve'!AE$162, Backup!$B:$B, 'Civil S-curve'!$C$247), "-")</f>
        <v>0</v>
      </c>
      <c r="AF257" s="425">
        <f>IFERROR(SUMIFS(Backup!$P:$P, Backup!$D:$D, 'Civil S-curve'!$C257, Backup!$O:$O, 'Civil S-curve'!AF$162, Backup!$B:$B, 'Civil S-curve'!$C$247), "-")</f>
        <v>0</v>
      </c>
      <c r="AG257" s="425">
        <f>IFERROR(SUMIFS(Backup!$P:$P, Backup!$D:$D, 'Civil S-curve'!$C257, Backup!$O:$O, 'Civil S-curve'!AG$162, Backup!$B:$B, 'Civil S-curve'!$C$247), "-")</f>
        <v>0</v>
      </c>
      <c r="AH257" s="425">
        <f>IFERROR(SUMIFS(Backup!$P:$P, Backup!$D:$D, 'Civil S-curve'!$C257, Backup!$O:$O, 'Civil S-curve'!AH$162, Backup!$B:$B, 'Civil S-curve'!$C$247), "-")</f>
        <v>0</v>
      </c>
      <c r="AI257" s="429">
        <f t="shared" si="81"/>
        <v>228</v>
      </c>
      <c r="AJ257" s="256"/>
      <c r="AK257" s="418">
        <f t="shared" si="82"/>
        <v>1.1231527093596059</v>
      </c>
      <c r="AL257" s="435"/>
    </row>
    <row r="258" spans="1:40" hidden="1" outlineLevel="1">
      <c r="B258" s="413" t="s">
        <v>1023</v>
      </c>
      <c r="C258" s="415" t="s">
        <v>99</v>
      </c>
      <c r="D258" s="413">
        <f t="shared" si="80"/>
        <v>0</v>
      </c>
      <c r="E258" s="413" t="s">
        <v>564</v>
      </c>
      <c r="F258" s="425">
        <f t="shared" si="85"/>
        <v>18</v>
      </c>
      <c r="G258" s="425">
        <f t="shared" si="85"/>
        <v>11.5</v>
      </c>
      <c r="H258" s="425">
        <f t="shared" si="85"/>
        <v>0</v>
      </c>
      <c r="I258" s="425">
        <f>IFERROR(SUMIFS(Backup!$P:$P, Backup!$D:$D, 'Civil S-curve'!$C258, Backup!$O:$O, 'Civil S-curve'!I$162, Backup!$B:$B, 'Civil S-curve'!$C$247), "-")</f>
        <v>0</v>
      </c>
      <c r="J258" s="425">
        <f>IFERROR(SUMIFS(Backup!$P:$P, Backup!$D:$D, 'Civil S-curve'!$C258, Backup!$O:$O, 'Civil S-curve'!J$162, Backup!$B:$B, 'Civil S-curve'!$C$247), "-")</f>
        <v>0</v>
      </c>
      <c r="K258" s="425">
        <f>IFERROR(SUMIFS(Backup!$P:$P, Backup!$D:$D, 'Civil S-curve'!$C258, Backup!$O:$O, 'Civil S-curve'!K$162, Backup!$B:$B, 'Civil S-curve'!$C$247), "-")</f>
        <v>0</v>
      </c>
      <c r="L258" s="425">
        <f>IFERROR(SUMIFS(Backup!$P:$P, Backup!$D:$D, 'Civil S-curve'!$C258, Backup!$O:$O, 'Civil S-curve'!L$162, Backup!$B:$B, 'Civil S-curve'!$C$247), "-")</f>
        <v>0</v>
      </c>
      <c r="M258" s="425">
        <f>IFERROR(SUMIFS(Backup!$P:$P, Backup!$D:$D, 'Civil S-curve'!$C258, Backup!$O:$O, 'Civil S-curve'!M$162, Backup!$B:$B, 'Civil S-curve'!$C$247), "-")</f>
        <v>0</v>
      </c>
      <c r="N258" s="425">
        <f>IFERROR(SUMIFS(Backup!$P:$P, Backup!$D:$D, 'Civil S-curve'!$C258, Backup!$O:$O, 'Civil S-curve'!N$162, Backup!$B:$B, 'Civil S-curve'!$C$247), "-")</f>
        <v>0</v>
      </c>
      <c r="O258" s="425">
        <f>IFERROR(SUMIFS(Backup!$P:$P, Backup!$D:$D, 'Civil S-curve'!$C258, Backup!$O:$O, 'Civil S-curve'!O$162, Backup!$B:$B, 'Civil S-curve'!$C$247), "-")</f>
        <v>0</v>
      </c>
      <c r="P258" s="425">
        <f>IFERROR(SUMIFS(Backup!$P:$P, Backup!$D:$D, 'Civil S-curve'!$C258, Backup!$O:$O, 'Civil S-curve'!P$162, Backup!$B:$B, 'Civil S-curve'!$C$247), "-")</f>
        <v>0</v>
      </c>
      <c r="Q258" s="425">
        <f>IFERROR(SUMIFS(Backup!$P:$P, Backup!$D:$D, 'Civil S-curve'!$C258, Backup!$O:$O, 'Civil S-curve'!Q$162, Backup!$B:$B, 'Civil S-curve'!$C$247), "-")</f>
        <v>0</v>
      </c>
      <c r="R258" s="425">
        <f>IFERROR(SUMIFS(Backup!$P:$P, Backup!$D:$D, 'Civil S-curve'!$C258, Backup!$O:$O, 'Civil S-curve'!R$162, Backup!$B:$B, 'Civil S-curve'!$C$247), "-")</f>
        <v>0</v>
      </c>
      <c r="S258" s="425">
        <f>IFERROR(SUMIFS(Backup!$P:$P, Backup!$D:$D, 'Civil S-curve'!$C258, Backup!$O:$O, 'Civil S-curve'!S$162, Backup!$B:$B, 'Civil S-curve'!$C$247), "-")</f>
        <v>0</v>
      </c>
      <c r="T258" s="425">
        <f>IFERROR(SUMIFS(Backup!$P:$P, Backup!$D:$D, 'Civil S-curve'!$C258, Backup!$O:$O, 'Civil S-curve'!T$162, Backup!$B:$B, 'Civil S-curve'!$C$247), "-")</f>
        <v>0</v>
      </c>
      <c r="U258" s="425">
        <f>IFERROR(SUMIFS(Backup!$P:$P, Backup!$D:$D, 'Civil S-curve'!$C258, Backup!$O:$O, 'Civil S-curve'!U$162, Backup!$B:$B, 'Civil S-curve'!$C$247), "-")</f>
        <v>2.5</v>
      </c>
      <c r="V258" s="425">
        <f>IFERROR(SUMIFS(Backup!$P:$P, Backup!$D:$D, 'Civil S-curve'!$C258, Backup!$O:$O, 'Civil S-curve'!V$162, Backup!$B:$B, 'Civil S-curve'!$C$247), "-")</f>
        <v>9</v>
      </c>
      <c r="W258" s="425">
        <f>IFERROR(SUMIFS(Backup!$P:$P, Backup!$D:$D, 'Civil S-curve'!$C258, Backup!$O:$O, 'Civil S-curve'!W$162, Backup!$B:$B, 'Civil S-curve'!$C$247), "-")</f>
        <v>0</v>
      </c>
      <c r="X258" s="425">
        <f>IFERROR(SUMIFS(Backup!$P:$P, Backup!$D:$D, 'Civil S-curve'!$C258, Backup!$O:$O, 'Civil S-curve'!X$162, Backup!$B:$B, 'Civil S-curve'!$C$247), "-")</f>
        <v>0</v>
      </c>
      <c r="Y258" s="425">
        <f>IFERROR(SUMIFS(Backup!$P:$P, Backup!$D:$D, 'Civil S-curve'!$C258, Backup!$O:$O, 'Civil S-curve'!Y$162, Backup!$B:$B, 'Civil S-curve'!$C$247), "-")</f>
        <v>0</v>
      </c>
      <c r="Z258" s="425">
        <f>IFERROR(SUMIFS(Backup!$P:$P, Backup!$D:$D, 'Civil S-curve'!$C258, Backup!$O:$O, 'Civil S-curve'!Z$162, Backup!$B:$B, 'Civil S-curve'!$C$247), "-")</f>
        <v>0</v>
      </c>
      <c r="AA258" s="425">
        <f>IFERROR(SUMIFS(Backup!$P:$P, Backup!$D:$D, 'Civil S-curve'!$C258, Backup!$O:$O, 'Civil S-curve'!AA$162, Backup!$B:$B, 'Civil S-curve'!$C$247), "-")</f>
        <v>0</v>
      </c>
      <c r="AB258" s="425">
        <f>IFERROR(SUMIFS(Backup!$P:$P, Backup!$D:$D, 'Civil S-curve'!$C258, Backup!$O:$O, 'Civil S-curve'!AB$162, Backup!$B:$B, 'Civil S-curve'!$C$247), "-")</f>
        <v>0</v>
      </c>
      <c r="AC258" s="425">
        <f>IFERROR(SUMIFS(Backup!$P:$P, Backup!$D:$D, 'Civil S-curve'!$C258, Backup!$O:$O, 'Civil S-curve'!AC$162, Backup!$B:$B, 'Civil S-curve'!$C$247), "-")</f>
        <v>0</v>
      </c>
      <c r="AD258" s="425">
        <f>IFERROR(SUMIFS(Backup!$P:$P, Backup!$D:$D, 'Civil S-curve'!$C258, Backup!$O:$O, 'Civil S-curve'!AD$162, Backup!$B:$B, 'Civil S-curve'!$C$247), "-")</f>
        <v>0</v>
      </c>
      <c r="AE258" s="425">
        <f>IFERROR(SUMIFS(Backup!$P:$P, Backup!$D:$D, 'Civil S-curve'!$C258, Backup!$O:$O, 'Civil S-curve'!AE$162, Backup!$B:$B, 'Civil S-curve'!$C$247), "-")</f>
        <v>0</v>
      </c>
      <c r="AF258" s="425">
        <f>IFERROR(SUMIFS(Backup!$P:$P, Backup!$D:$D, 'Civil S-curve'!$C258, Backup!$O:$O, 'Civil S-curve'!AF$162, Backup!$B:$B, 'Civil S-curve'!$C$247), "-")</f>
        <v>0</v>
      </c>
      <c r="AG258" s="425">
        <f>IFERROR(SUMIFS(Backup!$P:$P, Backup!$D:$D, 'Civil S-curve'!$C258, Backup!$O:$O, 'Civil S-curve'!AG$162, Backup!$B:$B, 'Civil S-curve'!$C$247), "-")</f>
        <v>0</v>
      </c>
      <c r="AH258" s="425">
        <f>IFERROR(SUMIFS(Backup!$P:$P, Backup!$D:$D, 'Civil S-curve'!$C258, Backup!$O:$O, 'Civil S-curve'!AH$162, Backup!$B:$B, 'Civil S-curve'!$C$247), "-")</f>
        <v>0</v>
      </c>
      <c r="AI258" s="429">
        <f t="shared" si="81"/>
        <v>11.5</v>
      </c>
      <c r="AJ258" s="256"/>
      <c r="AK258" s="418">
        <f t="shared" si="82"/>
        <v>0.63888888888888884</v>
      </c>
      <c r="AL258" s="435"/>
    </row>
    <row r="259" spans="1:40" s="256" customFormat="1" collapsed="1">
      <c r="A259" s="418">
        <f>D259/$D$156</f>
        <v>0.10073260073260074</v>
      </c>
      <c r="B259" s="411">
        <v>9</v>
      </c>
      <c r="C259" s="412" t="s">
        <v>3</v>
      </c>
      <c r="D259" s="411">
        <f t="shared" ref="D259:D290" si="88">D115</f>
        <v>55</v>
      </c>
      <c r="E259" s="411"/>
      <c r="F259" s="424">
        <f t="shared" si="85"/>
        <v>5891</v>
      </c>
      <c r="G259" s="424">
        <f t="shared" si="85"/>
        <v>6473</v>
      </c>
      <c r="H259" s="424">
        <f t="shared" si="85"/>
        <v>-589</v>
      </c>
      <c r="I259" s="424">
        <f>SUBTOTAL(9,I260:I270)</f>
        <v>0</v>
      </c>
      <c r="J259" s="424">
        <f t="shared" ref="J259:AI259" si="89">SUBTOTAL(9,J260:J270)</f>
        <v>0</v>
      </c>
      <c r="K259" s="424">
        <f t="shared" si="89"/>
        <v>0</v>
      </c>
      <c r="L259" s="424">
        <f t="shared" si="89"/>
        <v>9</v>
      </c>
      <c r="M259" s="424">
        <f t="shared" si="89"/>
        <v>586</v>
      </c>
      <c r="N259" s="424">
        <f t="shared" si="89"/>
        <v>578</v>
      </c>
      <c r="O259" s="424">
        <f t="shared" si="89"/>
        <v>413</v>
      </c>
      <c r="P259" s="424">
        <f t="shared" si="89"/>
        <v>178</v>
      </c>
      <c r="Q259" s="424">
        <f t="shared" si="89"/>
        <v>463</v>
      </c>
      <c r="R259" s="424">
        <f t="shared" si="89"/>
        <v>791</v>
      </c>
      <c r="S259" s="424">
        <f t="shared" si="89"/>
        <v>1223</v>
      </c>
      <c r="T259" s="424">
        <f t="shared" si="89"/>
        <v>833.5</v>
      </c>
      <c r="U259" s="424">
        <f t="shared" si="89"/>
        <v>621.5</v>
      </c>
      <c r="V259" s="424">
        <f t="shared" si="89"/>
        <v>0</v>
      </c>
      <c r="W259" s="424">
        <f t="shared" si="89"/>
        <v>12</v>
      </c>
      <c r="X259" s="424">
        <f t="shared" si="89"/>
        <v>0</v>
      </c>
      <c r="Y259" s="424">
        <f t="shared" si="89"/>
        <v>48</v>
      </c>
      <c r="Z259" s="424">
        <f t="shared" si="89"/>
        <v>288</v>
      </c>
      <c r="AA259" s="424">
        <f t="shared" si="89"/>
        <v>264.5</v>
      </c>
      <c r="AB259" s="424">
        <f t="shared" si="89"/>
        <v>140</v>
      </c>
      <c r="AC259" s="424">
        <f t="shared" si="89"/>
        <v>48.5</v>
      </c>
      <c r="AD259" s="424">
        <f t="shared" si="89"/>
        <v>12</v>
      </c>
      <c r="AE259" s="424">
        <f t="shared" ref="AE259:AH259" si="90">SUBTOTAL(9,AE260:AE270)</f>
        <v>0</v>
      </c>
      <c r="AF259" s="424">
        <f t="shared" si="90"/>
        <v>0</v>
      </c>
      <c r="AG259" s="424">
        <f t="shared" si="90"/>
        <v>0</v>
      </c>
      <c r="AH259" s="424">
        <f t="shared" si="90"/>
        <v>0</v>
      </c>
      <c r="AI259" s="424">
        <f t="shared" si="89"/>
        <v>6509</v>
      </c>
      <c r="AJ259" s="435">
        <f>G259-AI259</f>
        <v>-36</v>
      </c>
      <c r="AK259" s="418">
        <f t="shared" si="82"/>
        <v>1.1049057884909184</v>
      </c>
      <c r="AL259" s="435"/>
      <c r="AM259" s="429">
        <f>SUM(I259:Y259)</f>
        <v>5756</v>
      </c>
      <c r="AN259" s="429"/>
    </row>
    <row r="260" spans="1:40" hidden="1" outlineLevel="1">
      <c r="B260" s="413" t="s">
        <v>860</v>
      </c>
      <c r="C260" s="414" t="s">
        <v>200</v>
      </c>
      <c r="D260" s="413">
        <f t="shared" si="88"/>
        <v>0</v>
      </c>
      <c r="E260" s="413" t="s">
        <v>564</v>
      </c>
      <c r="F260" s="425">
        <f t="shared" si="85"/>
        <v>132</v>
      </c>
      <c r="G260" s="425">
        <f t="shared" si="85"/>
        <v>177</v>
      </c>
      <c r="H260" s="425">
        <f t="shared" si="85"/>
        <v>-45</v>
      </c>
      <c r="I260" s="425">
        <f>IFERROR(SUMIFS(Backup!$P:$P, Backup!$D:$D, 'Civil S-curve'!$C260, Backup!$O:$O, 'Civil S-curve'!I$162, Backup!$B:$B, 'Civil S-curve'!$C$259), "-")</f>
        <v>0</v>
      </c>
      <c r="J260" s="425">
        <f>IFERROR(SUMIFS(Backup!$P:$P, Backup!$D:$D, 'Civil S-curve'!$C260, Backup!$O:$O, 'Civil S-curve'!J$162, Backup!$B:$B, 'Civil S-curve'!$C$259), "-")</f>
        <v>0</v>
      </c>
      <c r="K260" s="425">
        <f>IFERROR(SUMIFS(Backup!$P:$P, Backup!$D:$D, 'Civil S-curve'!$C260, Backup!$O:$O, 'Civil S-curve'!K$162, Backup!$B:$B, 'Civil S-curve'!$C$259), "-")</f>
        <v>0</v>
      </c>
      <c r="L260" s="425">
        <f>IFERROR(SUMIFS(Backup!$P:$P, Backup!$D:$D, 'Civil S-curve'!$C260, Backup!$O:$O, 'Civil S-curve'!L$162, Backup!$B:$B, 'Civil S-curve'!$C$259), "-")</f>
        <v>9</v>
      </c>
      <c r="M260" s="425">
        <f>IFERROR(SUMIFS(Backup!$P:$P, Backup!$D:$D, 'Civil S-curve'!$C260, Backup!$O:$O, 'Civil S-curve'!M$162, Backup!$B:$B, 'Civil S-curve'!$C$259), "-")</f>
        <v>64</v>
      </c>
      <c r="N260" s="425">
        <f>IFERROR(SUMIFS(Backup!$P:$P, Backup!$D:$D, 'Civil S-curve'!$C260, Backup!$O:$O, 'Civil S-curve'!N$162, Backup!$B:$B, 'Civil S-curve'!$C$259), "-")</f>
        <v>46</v>
      </c>
      <c r="O260" s="425">
        <f>IFERROR(SUMIFS(Backup!$P:$P, Backup!$D:$D, 'Civil S-curve'!$C260, Backup!$O:$O, 'Civil S-curve'!O$162, Backup!$B:$B, 'Civil S-curve'!$C$259), "-")</f>
        <v>37</v>
      </c>
      <c r="P260" s="425">
        <f>IFERROR(SUMIFS(Backup!$P:$P, Backup!$D:$D, 'Civil S-curve'!$C260, Backup!$O:$O, 'Civil S-curve'!P$162, Backup!$B:$B, 'Civil S-curve'!$C$259), "-")</f>
        <v>0</v>
      </c>
      <c r="Q260" s="425">
        <f>IFERROR(SUMIFS(Backup!$P:$P, Backup!$D:$D, 'Civil S-curve'!$C260, Backup!$O:$O, 'Civil S-curve'!Q$162, Backup!$B:$B, 'Civil S-curve'!$C$259), "-")</f>
        <v>5</v>
      </c>
      <c r="R260" s="425">
        <f>IFERROR(SUMIFS(Backup!$P:$P, Backup!$D:$D, 'Civil S-curve'!$C260, Backup!$O:$O, 'Civil S-curve'!R$162, Backup!$B:$B, 'Civil S-curve'!$C$259), "-")</f>
        <v>3</v>
      </c>
      <c r="S260" s="425">
        <f>IFERROR(SUMIFS(Backup!$P:$P, Backup!$D:$D, 'Civil S-curve'!$C260, Backup!$O:$O, 'Civil S-curve'!S$162, Backup!$B:$B, 'Civil S-curve'!$C$259), "-")</f>
        <v>10</v>
      </c>
      <c r="T260" s="425">
        <f>IFERROR(SUMIFS(Backup!$P:$P, Backup!$D:$D, 'Civil S-curve'!$C260, Backup!$O:$O, 'Civil S-curve'!T$162, Backup!$B:$B, 'Civil S-curve'!$C$259), "-")</f>
        <v>3</v>
      </c>
      <c r="U260" s="425">
        <f>IFERROR(SUMIFS(Backup!$P:$P, Backup!$D:$D, 'Civil S-curve'!$C260, Backup!$O:$O, 'Civil S-curve'!U$162, Backup!$B:$B, 'Civil S-curve'!$C$259), "-")</f>
        <v>0</v>
      </c>
      <c r="V260" s="425">
        <f>IFERROR(SUMIFS(Backup!$P:$P, Backup!$D:$D, 'Civil S-curve'!$C260, Backup!$O:$O, 'Civil S-curve'!V$162, Backup!$B:$B, 'Civil S-curve'!$C$259), "-")</f>
        <v>0</v>
      </c>
      <c r="W260" s="425">
        <f>IFERROR(SUMIFS(Backup!$P:$P, Backup!$D:$D, 'Civil S-curve'!$C260, Backup!$O:$O, 'Civil S-curve'!W$162, Backup!$B:$B, 'Civil S-curve'!$C$259), "-")</f>
        <v>0</v>
      </c>
      <c r="X260" s="425">
        <f>IFERROR(SUMIFS(Backup!$P:$P, Backup!$D:$D, 'Civil S-curve'!$C260, Backup!$O:$O, 'Civil S-curve'!X$162, Backup!$B:$B, 'Civil S-curve'!$C$259), "-")</f>
        <v>0</v>
      </c>
      <c r="Y260" s="425">
        <f>IFERROR(SUMIFS(Backup!$P:$P, Backup!$D:$D, 'Civil S-curve'!$C260, Backup!$O:$O, 'Civil S-curve'!Y$162, Backup!$B:$B, 'Civil S-curve'!$C$259), "-")</f>
        <v>0</v>
      </c>
      <c r="Z260" s="425">
        <f>IFERROR(SUMIFS(Backup!$P:$P, Backup!$D:$D, 'Civil S-curve'!$C260, Backup!$O:$O, 'Civil S-curve'!Z$162, Backup!$B:$B, 'Civil S-curve'!$C$259), "-")</f>
        <v>0</v>
      </c>
      <c r="AA260" s="425">
        <f>IFERROR(SUMIFS(Backup!$P:$P, Backup!$D:$D, 'Civil S-curve'!$C260, Backup!$O:$O, 'Civil S-curve'!AA$162, Backup!$B:$B, 'Civil S-curve'!$C$259), "-")</f>
        <v>0</v>
      </c>
      <c r="AB260" s="425">
        <f>IFERROR(SUMIFS(Backup!$P:$P, Backup!$D:$D, 'Civil S-curve'!$C260, Backup!$O:$O, 'Civil S-curve'!AB$162, Backup!$B:$B, 'Civil S-curve'!$C$259), "-")</f>
        <v>0</v>
      </c>
      <c r="AC260" s="425">
        <f>IFERROR(SUMIFS(Backup!$P:$P, Backup!$D:$D, 'Civil S-curve'!$C260, Backup!$O:$O, 'Civil S-curve'!AC$162, Backup!$B:$B, 'Civil S-curve'!$C$259), "-")</f>
        <v>0</v>
      </c>
      <c r="AD260" s="425">
        <f>IFERROR(SUMIFS(Backup!$P:$P, Backup!$D:$D, 'Civil S-curve'!$C260, Backup!$O:$O, 'Civil S-curve'!AD$162, Backup!$B:$B, 'Civil S-curve'!$C$259), "-")</f>
        <v>0</v>
      </c>
      <c r="AE260" s="425">
        <f>IFERROR(SUMIFS(Backup!$P:$P, Backup!$D:$D, 'Civil S-curve'!$C260, Backup!$O:$O, 'Civil S-curve'!AE$162, Backup!$B:$B, 'Civil S-curve'!$C$259), "-")</f>
        <v>0</v>
      </c>
      <c r="AF260" s="425">
        <f>IFERROR(SUMIFS(Backup!$P:$P, Backup!$D:$D, 'Civil S-curve'!$C260, Backup!$O:$O, 'Civil S-curve'!AF$162, Backup!$B:$B, 'Civil S-curve'!$C$259), "-")</f>
        <v>0</v>
      </c>
      <c r="AG260" s="425">
        <f>IFERROR(SUMIFS(Backup!$P:$P, Backup!$D:$D, 'Civil S-curve'!$C260, Backup!$O:$O, 'Civil S-curve'!AG$162, Backup!$B:$B, 'Civil S-curve'!$C$259), "-")</f>
        <v>0</v>
      </c>
      <c r="AH260" s="425">
        <f>IFERROR(SUMIFS(Backup!$P:$P, Backup!$D:$D, 'Civil S-curve'!$C260, Backup!$O:$O, 'Civil S-curve'!AH$162, Backup!$B:$B, 'Civil S-curve'!$C$259), "-")</f>
        <v>0</v>
      </c>
      <c r="AI260" s="429">
        <f t="shared" si="81"/>
        <v>177</v>
      </c>
      <c r="AJ260" s="256"/>
      <c r="AK260" s="418">
        <f t="shared" si="82"/>
        <v>1.3409090909090908</v>
      </c>
      <c r="AL260" s="435"/>
    </row>
    <row r="261" spans="1:40" hidden="1" outlineLevel="1">
      <c r="B261" s="413" t="s">
        <v>861</v>
      </c>
      <c r="C261" s="414" t="s">
        <v>228</v>
      </c>
      <c r="D261" s="413">
        <f t="shared" si="88"/>
        <v>0</v>
      </c>
      <c r="E261" s="413" t="s">
        <v>564</v>
      </c>
      <c r="F261" s="425">
        <f t="shared" si="85"/>
        <v>860</v>
      </c>
      <c r="G261" s="425">
        <f t="shared" si="85"/>
        <v>1098</v>
      </c>
      <c r="H261" s="425">
        <f t="shared" si="85"/>
        <v>-238</v>
      </c>
      <c r="I261" s="425">
        <f>IFERROR(SUMIFS(Backup!$P:$P, Backup!$D:$D, 'Civil S-curve'!$C261, Backup!$O:$O, 'Civil S-curve'!I$162, Backup!$B:$B, 'Civil S-curve'!$C$259), "-")</f>
        <v>0</v>
      </c>
      <c r="J261" s="425">
        <f>IFERROR(SUMIFS(Backup!$P:$P, Backup!$D:$D, 'Civil S-curve'!$C261, Backup!$O:$O, 'Civil S-curve'!J$162, Backup!$B:$B, 'Civil S-curve'!$C$259), "-")</f>
        <v>0</v>
      </c>
      <c r="K261" s="425">
        <f>IFERROR(SUMIFS(Backup!$P:$P, Backup!$D:$D, 'Civil S-curve'!$C261, Backup!$O:$O, 'Civil S-curve'!K$162, Backup!$B:$B, 'Civil S-curve'!$C$259), "-")</f>
        <v>0</v>
      </c>
      <c r="L261" s="425">
        <f>IFERROR(SUMIFS(Backup!$P:$P, Backup!$D:$D, 'Civil S-curve'!$C261, Backup!$O:$O, 'Civil S-curve'!L$162, Backup!$B:$B, 'Civil S-curve'!$C$259), "-")</f>
        <v>0</v>
      </c>
      <c r="M261" s="425">
        <f>IFERROR(SUMIFS(Backup!$P:$P, Backup!$D:$D, 'Civil S-curve'!$C261, Backup!$O:$O, 'Civil S-curve'!M$162, Backup!$B:$B, 'Civil S-curve'!$C$259), "-")</f>
        <v>350</v>
      </c>
      <c r="N261" s="425">
        <f>IFERROR(SUMIFS(Backup!$P:$P, Backup!$D:$D, 'Civil S-curve'!$C261, Backup!$O:$O, 'Civil S-curve'!N$162, Backup!$B:$B, 'Civil S-curve'!$C$259), "-")</f>
        <v>354</v>
      </c>
      <c r="O261" s="425">
        <f>IFERROR(SUMIFS(Backup!$P:$P, Backup!$D:$D, 'Civil S-curve'!$C261, Backup!$O:$O, 'Civil S-curve'!O$162, Backup!$B:$B, 'Civil S-curve'!$C$259), "-")</f>
        <v>250</v>
      </c>
      <c r="P261" s="425">
        <f>IFERROR(SUMIFS(Backup!$P:$P, Backup!$D:$D, 'Civil S-curve'!$C261, Backup!$O:$O, 'Civil S-curve'!P$162, Backup!$B:$B, 'Civil S-curve'!$C$259), "-")</f>
        <v>0</v>
      </c>
      <c r="Q261" s="425">
        <f>IFERROR(SUMIFS(Backup!$P:$P, Backup!$D:$D, 'Civil S-curve'!$C261, Backup!$O:$O, 'Civil S-curve'!Q$162, Backup!$B:$B, 'Civil S-curve'!$C$259), "-")</f>
        <v>40</v>
      </c>
      <c r="R261" s="425">
        <f>IFERROR(SUMIFS(Backup!$P:$P, Backup!$D:$D, 'Civil S-curve'!$C261, Backup!$O:$O, 'Civil S-curve'!R$162, Backup!$B:$B, 'Civil S-curve'!$C$259), "-")</f>
        <v>0</v>
      </c>
      <c r="S261" s="425">
        <f>IFERROR(SUMIFS(Backup!$P:$P, Backup!$D:$D, 'Civil S-curve'!$C261, Backup!$O:$O, 'Civil S-curve'!S$162, Backup!$B:$B, 'Civil S-curve'!$C$259), "-")</f>
        <v>84</v>
      </c>
      <c r="T261" s="425">
        <f>IFERROR(SUMIFS(Backup!$P:$P, Backup!$D:$D, 'Civil S-curve'!$C261, Backup!$O:$O, 'Civil S-curve'!T$162, Backup!$B:$B, 'Civil S-curve'!$C$259), "-")</f>
        <v>20</v>
      </c>
      <c r="U261" s="425">
        <f>IFERROR(SUMIFS(Backup!$P:$P, Backup!$D:$D, 'Civil S-curve'!$C261, Backup!$O:$O, 'Civil S-curve'!U$162, Backup!$B:$B, 'Civil S-curve'!$C$259), "-")</f>
        <v>0</v>
      </c>
      <c r="V261" s="425">
        <f>IFERROR(SUMIFS(Backup!$P:$P, Backup!$D:$D, 'Civil S-curve'!$C261, Backup!$O:$O, 'Civil S-curve'!V$162, Backup!$B:$B, 'Civil S-curve'!$C$259), "-")</f>
        <v>0</v>
      </c>
      <c r="W261" s="425">
        <f>IFERROR(SUMIFS(Backup!$P:$P, Backup!$D:$D, 'Civil S-curve'!$C261, Backup!$O:$O, 'Civil S-curve'!W$162, Backup!$B:$B, 'Civil S-curve'!$C$259), "-")</f>
        <v>0</v>
      </c>
      <c r="X261" s="425">
        <f>IFERROR(SUMIFS(Backup!$P:$P, Backup!$D:$D, 'Civil S-curve'!$C261, Backup!$O:$O, 'Civil S-curve'!X$162, Backup!$B:$B, 'Civil S-curve'!$C$259), "-")</f>
        <v>0</v>
      </c>
      <c r="Y261" s="425">
        <f>IFERROR(SUMIFS(Backup!$P:$P, Backup!$D:$D, 'Civil S-curve'!$C261, Backup!$O:$O, 'Civil S-curve'!Y$162, Backup!$B:$B, 'Civil S-curve'!$C$259), "-")</f>
        <v>0</v>
      </c>
      <c r="Z261" s="425">
        <f>IFERROR(SUMIFS(Backup!$P:$P, Backup!$D:$D, 'Civil S-curve'!$C261, Backup!$O:$O, 'Civil S-curve'!Z$162, Backup!$B:$B, 'Civil S-curve'!$C$259), "-")</f>
        <v>0</v>
      </c>
      <c r="AA261" s="425">
        <f>IFERROR(SUMIFS(Backup!$P:$P, Backup!$D:$D, 'Civil S-curve'!$C261, Backup!$O:$O, 'Civil S-curve'!AA$162, Backup!$B:$B, 'Civil S-curve'!$C$259), "-")</f>
        <v>0</v>
      </c>
      <c r="AB261" s="425">
        <f>IFERROR(SUMIFS(Backup!$P:$P, Backup!$D:$D, 'Civil S-curve'!$C261, Backup!$O:$O, 'Civil S-curve'!AB$162, Backup!$B:$B, 'Civil S-curve'!$C$259), "-")</f>
        <v>0</v>
      </c>
      <c r="AC261" s="425">
        <f>IFERROR(SUMIFS(Backup!$P:$P, Backup!$D:$D, 'Civil S-curve'!$C261, Backup!$O:$O, 'Civil S-curve'!AC$162, Backup!$B:$B, 'Civil S-curve'!$C$259), "-")</f>
        <v>0</v>
      </c>
      <c r="AD261" s="425">
        <f>IFERROR(SUMIFS(Backup!$P:$P, Backup!$D:$D, 'Civil S-curve'!$C261, Backup!$O:$O, 'Civil S-curve'!AD$162, Backup!$B:$B, 'Civil S-curve'!$C$259), "-")</f>
        <v>0</v>
      </c>
      <c r="AE261" s="425">
        <f>IFERROR(SUMIFS(Backup!$P:$P, Backup!$D:$D, 'Civil S-curve'!$C261, Backup!$O:$O, 'Civil S-curve'!AE$162, Backup!$B:$B, 'Civil S-curve'!$C$259), "-")</f>
        <v>0</v>
      </c>
      <c r="AF261" s="425">
        <f>IFERROR(SUMIFS(Backup!$P:$P, Backup!$D:$D, 'Civil S-curve'!$C261, Backup!$O:$O, 'Civil S-curve'!AF$162, Backup!$B:$B, 'Civil S-curve'!$C$259), "-")</f>
        <v>0</v>
      </c>
      <c r="AG261" s="425">
        <f>IFERROR(SUMIFS(Backup!$P:$P, Backup!$D:$D, 'Civil S-curve'!$C261, Backup!$O:$O, 'Civil S-curve'!AG$162, Backup!$B:$B, 'Civil S-curve'!$C$259), "-")</f>
        <v>0</v>
      </c>
      <c r="AH261" s="425">
        <f>IFERROR(SUMIFS(Backup!$P:$P, Backup!$D:$D, 'Civil S-curve'!$C261, Backup!$O:$O, 'Civil S-curve'!AH$162, Backup!$B:$B, 'Civil S-curve'!$C$259), "-")</f>
        <v>0</v>
      </c>
      <c r="AI261" s="429">
        <f t="shared" si="81"/>
        <v>1098</v>
      </c>
      <c r="AJ261" s="256"/>
      <c r="AK261" s="418">
        <f t="shared" si="82"/>
        <v>1.2767441860465116</v>
      </c>
      <c r="AL261" s="435"/>
    </row>
    <row r="262" spans="1:40" hidden="1" outlineLevel="1">
      <c r="B262" s="413" t="s">
        <v>862</v>
      </c>
      <c r="C262" s="414" t="s">
        <v>354</v>
      </c>
      <c r="D262" s="413">
        <f t="shared" si="88"/>
        <v>0</v>
      </c>
      <c r="E262" s="413" t="s">
        <v>564</v>
      </c>
      <c r="F262" s="425">
        <f t="shared" si="85"/>
        <v>226</v>
      </c>
      <c r="G262" s="425">
        <f t="shared" si="85"/>
        <v>286</v>
      </c>
      <c r="H262" s="425">
        <f t="shared" si="85"/>
        <v>-60</v>
      </c>
      <c r="I262" s="425">
        <f>IFERROR(SUMIFS(Backup!$P:$P, Backup!$D:$D, 'Civil S-curve'!$C262, Backup!$O:$O, 'Civil S-curve'!I$162, Backup!$B:$B, 'Civil S-curve'!$C$259), "-")</f>
        <v>0</v>
      </c>
      <c r="J262" s="425">
        <f>IFERROR(SUMIFS(Backup!$P:$P, Backup!$D:$D, 'Civil S-curve'!$C262, Backup!$O:$O, 'Civil S-curve'!J$162, Backup!$B:$B, 'Civil S-curve'!$C$259), "-")</f>
        <v>0</v>
      </c>
      <c r="K262" s="425">
        <f>IFERROR(SUMIFS(Backup!$P:$P, Backup!$D:$D, 'Civil S-curve'!$C262, Backup!$O:$O, 'Civil S-curve'!K$162, Backup!$B:$B, 'Civil S-curve'!$C$259), "-")</f>
        <v>0</v>
      </c>
      <c r="L262" s="425">
        <f>IFERROR(SUMIFS(Backup!$P:$P, Backup!$D:$D, 'Civil S-curve'!$C262, Backup!$O:$O, 'Civil S-curve'!L$162, Backup!$B:$B, 'Civil S-curve'!$C$259), "-")</f>
        <v>0</v>
      </c>
      <c r="M262" s="425">
        <f>IFERROR(SUMIFS(Backup!$P:$P, Backup!$D:$D, 'Civil S-curve'!$C262, Backup!$O:$O, 'Civil S-curve'!M$162, Backup!$B:$B, 'Civil S-curve'!$C$259), "-")</f>
        <v>88</v>
      </c>
      <c r="N262" s="425">
        <f>IFERROR(SUMIFS(Backup!$P:$P, Backup!$D:$D, 'Civil S-curve'!$C262, Backup!$O:$O, 'Civil S-curve'!N$162, Backup!$B:$B, 'Civil S-curve'!$C$259), "-")</f>
        <v>94</v>
      </c>
      <c r="O262" s="425">
        <f>IFERROR(SUMIFS(Backup!$P:$P, Backup!$D:$D, 'Civil S-curve'!$C262, Backup!$O:$O, 'Civil S-curve'!O$162, Backup!$B:$B, 'Civil S-curve'!$C$259), "-")</f>
        <v>72</v>
      </c>
      <c r="P262" s="425">
        <f>IFERROR(SUMIFS(Backup!$P:$P, Backup!$D:$D, 'Civil S-curve'!$C262, Backup!$O:$O, 'Civil S-curve'!P$162, Backup!$B:$B, 'Civil S-curve'!$C$259), "-")</f>
        <v>0</v>
      </c>
      <c r="Q262" s="425">
        <f>IFERROR(SUMIFS(Backup!$P:$P, Backup!$D:$D, 'Civil S-curve'!$C262, Backup!$O:$O, 'Civil S-curve'!Q$162, Backup!$B:$B, 'Civil S-curve'!$C$259), "-")</f>
        <v>10</v>
      </c>
      <c r="R262" s="425">
        <f>IFERROR(SUMIFS(Backup!$P:$P, Backup!$D:$D, 'Civil S-curve'!$C262, Backup!$O:$O, 'Civil S-curve'!R$162, Backup!$B:$B, 'Civil S-curve'!$C$259), "-")</f>
        <v>0</v>
      </c>
      <c r="S262" s="425">
        <f>IFERROR(SUMIFS(Backup!$P:$P, Backup!$D:$D, 'Civil S-curve'!$C262, Backup!$O:$O, 'Civil S-curve'!S$162, Backup!$B:$B, 'Civil S-curve'!$C$259), "-")</f>
        <v>17</v>
      </c>
      <c r="T262" s="425">
        <f>IFERROR(SUMIFS(Backup!$P:$P, Backup!$D:$D, 'Civil S-curve'!$C262, Backup!$O:$O, 'Civil S-curve'!T$162, Backup!$B:$B, 'Civil S-curve'!$C$259), "-")</f>
        <v>5</v>
      </c>
      <c r="U262" s="425">
        <f>IFERROR(SUMIFS(Backup!$P:$P, Backup!$D:$D, 'Civil S-curve'!$C262, Backup!$O:$O, 'Civil S-curve'!U$162, Backup!$B:$B, 'Civil S-curve'!$C$259), "-")</f>
        <v>0</v>
      </c>
      <c r="V262" s="425">
        <f>IFERROR(SUMIFS(Backup!$P:$P, Backup!$D:$D, 'Civil S-curve'!$C262, Backup!$O:$O, 'Civil S-curve'!V$162, Backup!$B:$B, 'Civil S-curve'!$C$259), "-")</f>
        <v>0</v>
      </c>
      <c r="W262" s="425">
        <f>IFERROR(SUMIFS(Backup!$P:$P, Backup!$D:$D, 'Civil S-curve'!$C262, Backup!$O:$O, 'Civil S-curve'!W$162, Backup!$B:$B, 'Civil S-curve'!$C$259), "-")</f>
        <v>0</v>
      </c>
      <c r="X262" s="425">
        <f>IFERROR(SUMIFS(Backup!$P:$P, Backup!$D:$D, 'Civil S-curve'!$C262, Backup!$O:$O, 'Civil S-curve'!X$162, Backup!$B:$B, 'Civil S-curve'!$C$259), "-")</f>
        <v>0</v>
      </c>
      <c r="Y262" s="425">
        <f>IFERROR(SUMIFS(Backup!$P:$P, Backup!$D:$D, 'Civil S-curve'!$C262, Backup!$O:$O, 'Civil S-curve'!Y$162, Backup!$B:$B, 'Civil S-curve'!$C$259), "-")</f>
        <v>0</v>
      </c>
      <c r="Z262" s="425">
        <f>IFERROR(SUMIFS(Backup!$P:$P, Backup!$D:$D, 'Civil S-curve'!$C262, Backup!$O:$O, 'Civil S-curve'!Z$162, Backup!$B:$B, 'Civil S-curve'!$C$259), "-")</f>
        <v>0</v>
      </c>
      <c r="AA262" s="425">
        <f>IFERROR(SUMIFS(Backup!$P:$P, Backup!$D:$D, 'Civil S-curve'!$C262, Backup!$O:$O, 'Civil S-curve'!AA$162, Backup!$B:$B, 'Civil S-curve'!$C$259), "-")</f>
        <v>0</v>
      </c>
      <c r="AB262" s="425">
        <f>IFERROR(SUMIFS(Backup!$P:$P, Backup!$D:$D, 'Civil S-curve'!$C262, Backup!$O:$O, 'Civil S-curve'!AB$162, Backup!$B:$B, 'Civil S-curve'!$C$259), "-")</f>
        <v>0</v>
      </c>
      <c r="AC262" s="425">
        <f>IFERROR(SUMIFS(Backup!$P:$P, Backup!$D:$D, 'Civil S-curve'!$C262, Backup!$O:$O, 'Civil S-curve'!AC$162, Backup!$B:$B, 'Civil S-curve'!$C$259), "-")</f>
        <v>0</v>
      </c>
      <c r="AD262" s="425">
        <f>IFERROR(SUMIFS(Backup!$P:$P, Backup!$D:$D, 'Civil S-curve'!$C262, Backup!$O:$O, 'Civil S-curve'!AD$162, Backup!$B:$B, 'Civil S-curve'!$C$259), "-")</f>
        <v>0</v>
      </c>
      <c r="AE262" s="425">
        <f>IFERROR(SUMIFS(Backup!$P:$P, Backup!$D:$D, 'Civil S-curve'!$C262, Backup!$O:$O, 'Civil S-curve'!AE$162, Backup!$B:$B, 'Civil S-curve'!$C$259), "-")</f>
        <v>0</v>
      </c>
      <c r="AF262" s="425">
        <f>IFERROR(SUMIFS(Backup!$P:$P, Backup!$D:$D, 'Civil S-curve'!$C262, Backup!$O:$O, 'Civil S-curve'!AF$162, Backup!$B:$B, 'Civil S-curve'!$C$259), "-")</f>
        <v>0</v>
      </c>
      <c r="AG262" s="425">
        <f>IFERROR(SUMIFS(Backup!$P:$P, Backup!$D:$D, 'Civil S-curve'!$C262, Backup!$O:$O, 'Civil S-curve'!AG$162, Backup!$B:$B, 'Civil S-curve'!$C$259), "-")</f>
        <v>0</v>
      </c>
      <c r="AH262" s="425">
        <f>IFERROR(SUMIFS(Backup!$P:$P, Backup!$D:$D, 'Civil S-curve'!$C262, Backup!$O:$O, 'Civil S-curve'!AH$162, Backup!$B:$B, 'Civil S-curve'!$C$259), "-")</f>
        <v>0</v>
      </c>
      <c r="AI262" s="429">
        <f t="shared" si="81"/>
        <v>286</v>
      </c>
      <c r="AJ262" s="256"/>
      <c r="AK262" s="418">
        <f t="shared" si="82"/>
        <v>1.2654867256637168</v>
      </c>
      <c r="AL262" s="435"/>
    </row>
    <row r="263" spans="1:40" hidden="1" outlineLevel="1">
      <c r="B263" s="413" t="s">
        <v>863</v>
      </c>
      <c r="C263" s="414" t="s">
        <v>11</v>
      </c>
      <c r="D263" s="413">
        <f t="shared" si="88"/>
        <v>0</v>
      </c>
      <c r="E263" s="413" t="s">
        <v>564</v>
      </c>
      <c r="F263" s="425">
        <f t="shared" ref="F263:H282" si="91">F119</f>
        <v>312</v>
      </c>
      <c r="G263" s="425">
        <f t="shared" si="91"/>
        <v>312</v>
      </c>
      <c r="H263" s="425">
        <f t="shared" si="91"/>
        <v>0</v>
      </c>
      <c r="I263" s="425">
        <f>IFERROR(SUMIFS(Backup!$P:$P, Backup!$D:$D, 'Civil S-curve'!$C263, Backup!$O:$O, 'Civil S-curve'!I$162, Backup!$B:$B, 'Civil S-curve'!$C$259), "-")</f>
        <v>0</v>
      </c>
      <c r="J263" s="425">
        <f>IFERROR(SUMIFS(Backup!$P:$P, Backup!$D:$D, 'Civil S-curve'!$C263, Backup!$O:$O, 'Civil S-curve'!J$162, Backup!$B:$B, 'Civil S-curve'!$C$259), "-")</f>
        <v>0</v>
      </c>
      <c r="K263" s="425">
        <f>IFERROR(SUMIFS(Backup!$P:$P, Backup!$D:$D, 'Civil S-curve'!$C263, Backup!$O:$O, 'Civil S-curve'!K$162, Backup!$B:$B, 'Civil S-curve'!$C$259), "-")</f>
        <v>0</v>
      </c>
      <c r="L263" s="425">
        <f>IFERROR(SUMIFS(Backup!$P:$P, Backup!$D:$D, 'Civil S-curve'!$C263, Backup!$O:$O, 'Civil S-curve'!L$162, Backup!$B:$B, 'Civil S-curve'!$C$259), "-")</f>
        <v>0</v>
      </c>
      <c r="M263" s="425">
        <f>IFERROR(SUMIFS(Backup!$P:$P, Backup!$D:$D, 'Civil S-curve'!$C263, Backup!$O:$O, 'Civil S-curve'!M$162, Backup!$B:$B, 'Civil S-curve'!$C$259), "-")</f>
        <v>84</v>
      </c>
      <c r="N263" s="425">
        <f>IFERROR(SUMIFS(Backup!$P:$P, Backup!$D:$D, 'Civil S-curve'!$C263, Backup!$O:$O, 'Civil S-curve'!N$162, Backup!$B:$B, 'Civil S-curve'!$C$259), "-")</f>
        <v>84</v>
      </c>
      <c r="O263" s="425">
        <f>IFERROR(SUMIFS(Backup!$P:$P, Backup!$D:$D, 'Civil S-curve'!$C263, Backup!$O:$O, 'Civil S-curve'!O$162, Backup!$B:$B, 'Civil S-curve'!$C$259), "-")</f>
        <v>42</v>
      </c>
      <c r="P263" s="425">
        <f>IFERROR(SUMIFS(Backup!$P:$P, Backup!$D:$D, 'Civil S-curve'!$C263, Backup!$O:$O, 'Civil S-curve'!P$162, Backup!$B:$B, 'Civil S-curve'!$C$259), "-")</f>
        <v>0</v>
      </c>
      <c r="Q263" s="425">
        <f>IFERROR(SUMIFS(Backup!$P:$P, Backup!$D:$D, 'Civil S-curve'!$C263, Backup!$O:$O, 'Civil S-curve'!Q$162, Backup!$B:$B, 'Civil S-curve'!$C$259), "-")</f>
        <v>72</v>
      </c>
      <c r="R263" s="425">
        <f>IFERROR(SUMIFS(Backup!$P:$P, Backup!$D:$D, 'Civil S-curve'!$C263, Backup!$O:$O, 'Civil S-curve'!R$162, Backup!$B:$B, 'Civil S-curve'!$C$259), "-")</f>
        <v>0</v>
      </c>
      <c r="S263" s="425">
        <f>IFERROR(SUMIFS(Backup!$P:$P, Backup!$D:$D, 'Civil S-curve'!$C263, Backup!$O:$O, 'Civil S-curve'!S$162, Backup!$B:$B, 'Civil S-curve'!$C$259), "-")</f>
        <v>24</v>
      </c>
      <c r="T263" s="425">
        <f>IFERROR(SUMIFS(Backup!$P:$P, Backup!$D:$D, 'Civil S-curve'!$C263, Backup!$O:$O, 'Civil S-curve'!T$162, Backup!$B:$B, 'Civil S-curve'!$C$259), "-")</f>
        <v>6</v>
      </c>
      <c r="U263" s="425">
        <f>IFERROR(SUMIFS(Backup!$P:$P, Backup!$D:$D, 'Civil S-curve'!$C263, Backup!$O:$O, 'Civil S-curve'!U$162, Backup!$B:$B, 'Civil S-curve'!$C$259), "-")</f>
        <v>0</v>
      </c>
      <c r="V263" s="425">
        <f>IFERROR(SUMIFS(Backup!$P:$P, Backup!$D:$D, 'Civil S-curve'!$C263, Backup!$O:$O, 'Civil S-curve'!V$162, Backup!$B:$B, 'Civil S-curve'!$C$259), "-")</f>
        <v>0</v>
      </c>
      <c r="W263" s="425">
        <f>IFERROR(SUMIFS(Backup!$P:$P, Backup!$D:$D, 'Civil S-curve'!$C263, Backup!$O:$O, 'Civil S-curve'!W$162, Backup!$B:$B, 'Civil S-curve'!$C$259), "-")</f>
        <v>0</v>
      </c>
      <c r="X263" s="425">
        <f>IFERROR(SUMIFS(Backup!$P:$P, Backup!$D:$D, 'Civil S-curve'!$C263, Backup!$O:$O, 'Civil S-curve'!X$162, Backup!$B:$B, 'Civil S-curve'!$C$259), "-")</f>
        <v>0</v>
      </c>
      <c r="Y263" s="425">
        <f>IFERROR(SUMIFS(Backup!$P:$P, Backup!$D:$D, 'Civil S-curve'!$C263, Backup!$O:$O, 'Civil S-curve'!Y$162, Backup!$B:$B, 'Civil S-curve'!$C$259), "-")</f>
        <v>0</v>
      </c>
      <c r="Z263" s="425">
        <f>IFERROR(SUMIFS(Backup!$P:$P, Backup!$D:$D, 'Civil S-curve'!$C263, Backup!$O:$O, 'Civil S-curve'!Z$162, Backup!$B:$B, 'Civil S-curve'!$C$259), "-")</f>
        <v>0</v>
      </c>
      <c r="AA263" s="425">
        <f>IFERROR(SUMIFS(Backup!$P:$P, Backup!$D:$D, 'Civil S-curve'!$C263, Backup!$O:$O, 'Civil S-curve'!AA$162, Backup!$B:$B, 'Civil S-curve'!$C$259), "-")</f>
        <v>0</v>
      </c>
      <c r="AB263" s="425">
        <f>IFERROR(SUMIFS(Backup!$P:$P, Backup!$D:$D, 'Civil S-curve'!$C263, Backup!$O:$O, 'Civil S-curve'!AB$162, Backup!$B:$B, 'Civil S-curve'!$C$259), "-")</f>
        <v>0</v>
      </c>
      <c r="AC263" s="425">
        <f>IFERROR(SUMIFS(Backup!$P:$P, Backup!$D:$D, 'Civil S-curve'!$C263, Backup!$O:$O, 'Civil S-curve'!AC$162, Backup!$B:$B, 'Civil S-curve'!$C$259), "-")</f>
        <v>0</v>
      </c>
      <c r="AD263" s="425">
        <f>IFERROR(SUMIFS(Backup!$P:$P, Backup!$D:$D, 'Civil S-curve'!$C263, Backup!$O:$O, 'Civil S-curve'!AD$162, Backup!$B:$B, 'Civil S-curve'!$C$259), "-")</f>
        <v>0</v>
      </c>
      <c r="AE263" s="425">
        <f>IFERROR(SUMIFS(Backup!$P:$P, Backup!$D:$D, 'Civil S-curve'!$C263, Backup!$O:$O, 'Civil S-curve'!AE$162, Backup!$B:$B, 'Civil S-curve'!$C$259), "-")</f>
        <v>0</v>
      </c>
      <c r="AF263" s="425">
        <f>IFERROR(SUMIFS(Backup!$P:$P, Backup!$D:$D, 'Civil S-curve'!$C263, Backup!$O:$O, 'Civil S-curve'!AF$162, Backup!$B:$B, 'Civil S-curve'!$C$259), "-")</f>
        <v>0</v>
      </c>
      <c r="AG263" s="425">
        <f>IFERROR(SUMIFS(Backup!$P:$P, Backup!$D:$D, 'Civil S-curve'!$C263, Backup!$O:$O, 'Civil S-curve'!AG$162, Backup!$B:$B, 'Civil S-curve'!$C$259), "-")</f>
        <v>0</v>
      </c>
      <c r="AH263" s="425">
        <f>IFERROR(SUMIFS(Backup!$P:$P, Backup!$D:$D, 'Civil S-curve'!$C263, Backup!$O:$O, 'Civil S-curve'!AH$162, Backup!$B:$B, 'Civil S-curve'!$C$259), "-")</f>
        <v>0</v>
      </c>
      <c r="AI263" s="429">
        <f t="shared" si="81"/>
        <v>312</v>
      </c>
      <c r="AJ263" s="256"/>
      <c r="AK263" s="418">
        <f t="shared" si="82"/>
        <v>1</v>
      </c>
      <c r="AL263" s="435"/>
    </row>
    <row r="264" spans="1:40" hidden="1" outlineLevel="1">
      <c r="B264" s="413" t="s">
        <v>864</v>
      </c>
      <c r="C264" s="414" t="s">
        <v>10</v>
      </c>
      <c r="D264" s="413">
        <f t="shared" si="88"/>
        <v>0</v>
      </c>
      <c r="E264" s="413" t="s">
        <v>564</v>
      </c>
      <c r="F264" s="425">
        <f t="shared" si="91"/>
        <v>455</v>
      </c>
      <c r="G264" s="425">
        <f t="shared" si="91"/>
        <v>455</v>
      </c>
      <c r="H264" s="425">
        <f t="shared" si="91"/>
        <v>0</v>
      </c>
      <c r="I264" s="425">
        <f>IFERROR(SUMIFS(Backup!$P:$P, Backup!$D:$D, 'Civil S-curve'!$C264, Backup!$O:$O, 'Civil S-curve'!I$162, Backup!$B:$B, 'Civil S-curve'!$C$259), "-")</f>
        <v>0</v>
      </c>
      <c r="J264" s="425">
        <f>IFERROR(SUMIFS(Backup!$P:$P, Backup!$D:$D, 'Civil S-curve'!$C264, Backup!$O:$O, 'Civil S-curve'!J$162, Backup!$B:$B, 'Civil S-curve'!$C$259), "-")</f>
        <v>0</v>
      </c>
      <c r="K264" s="425">
        <f>IFERROR(SUMIFS(Backup!$P:$P, Backup!$D:$D, 'Civil S-curve'!$C264, Backup!$O:$O, 'Civil S-curve'!K$162, Backup!$B:$B, 'Civil S-curve'!$C$259), "-")</f>
        <v>0</v>
      </c>
      <c r="L264" s="425">
        <f>IFERROR(SUMIFS(Backup!$P:$P, Backup!$D:$D, 'Civil S-curve'!$C264, Backup!$O:$O, 'Civil S-curve'!L$162, Backup!$B:$B, 'Civil S-curve'!$C$259), "-")</f>
        <v>0</v>
      </c>
      <c r="M264" s="425">
        <f>IFERROR(SUMIFS(Backup!$P:$P, Backup!$D:$D, 'Civil S-curve'!$C264, Backup!$O:$O, 'Civil S-curve'!M$162, Backup!$B:$B, 'Civil S-curve'!$C$259), "-")</f>
        <v>0</v>
      </c>
      <c r="N264" s="425">
        <f>IFERROR(SUMIFS(Backup!$P:$P, Backup!$D:$D, 'Civil S-curve'!$C264, Backup!$O:$O, 'Civil S-curve'!N$162, Backup!$B:$B, 'Civil S-curve'!$C$259), "-")</f>
        <v>0</v>
      </c>
      <c r="O264" s="425">
        <f>IFERROR(SUMIFS(Backup!$P:$P, Backup!$D:$D, 'Civil S-curve'!$C264, Backup!$O:$O, 'Civil S-curve'!O$162, Backup!$B:$B, 'Civil S-curve'!$C$259), "-")</f>
        <v>12</v>
      </c>
      <c r="P264" s="425">
        <f>IFERROR(SUMIFS(Backup!$P:$P, Backup!$D:$D, 'Civil S-curve'!$C264, Backup!$O:$O, 'Civil S-curve'!P$162, Backup!$B:$B, 'Civil S-curve'!$C$259), "-")</f>
        <v>136</v>
      </c>
      <c r="Q264" s="425">
        <f>IFERROR(SUMIFS(Backup!$P:$P, Backup!$D:$D, 'Civil S-curve'!$C264, Backup!$O:$O, 'Civil S-curve'!Q$162, Backup!$B:$B, 'Civil S-curve'!$C$259), "-")</f>
        <v>58</v>
      </c>
      <c r="R264" s="425">
        <f>IFERROR(SUMIFS(Backup!$P:$P, Backup!$D:$D, 'Civil S-curve'!$C264, Backup!$O:$O, 'Civil S-curve'!R$162, Backup!$B:$B, 'Civil S-curve'!$C$259), "-")</f>
        <v>110</v>
      </c>
      <c r="S264" s="425">
        <f>IFERROR(SUMIFS(Backup!$P:$P, Backup!$D:$D, 'Civil S-curve'!$C264, Backup!$O:$O, 'Civil S-curve'!S$162, Backup!$B:$B, 'Civil S-curve'!$C$259), "-")</f>
        <v>52</v>
      </c>
      <c r="T264" s="425">
        <f>IFERROR(SUMIFS(Backup!$P:$P, Backup!$D:$D, 'Civil S-curve'!$C264, Backup!$O:$O, 'Civil S-curve'!T$162, Backup!$B:$B, 'Civil S-curve'!$C$259), "-")</f>
        <v>52</v>
      </c>
      <c r="U264" s="425">
        <f>IFERROR(SUMIFS(Backup!$P:$P, Backup!$D:$D, 'Civil S-curve'!$C264, Backup!$O:$O, 'Civil S-curve'!U$162, Backup!$B:$B, 'Civil S-curve'!$C$259), "-")</f>
        <v>35</v>
      </c>
      <c r="V264" s="425">
        <f>IFERROR(SUMIFS(Backup!$P:$P, Backup!$D:$D, 'Civil S-curve'!$C264, Backup!$O:$O, 'Civil S-curve'!V$162, Backup!$B:$B, 'Civil S-curve'!$C$259), "-")</f>
        <v>0</v>
      </c>
      <c r="W264" s="425">
        <f>IFERROR(SUMIFS(Backup!$P:$P, Backup!$D:$D, 'Civil S-curve'!$C264, Backup!$O:$O, 'Civil S-curve'!W$162, Backup!$B:$B, 'Civil S-curve'!$C$259), "-")</f>
        <v>0</v>
      </c>
      <c r="X264" s="425">
        <f>IFERROR(SUMIFS(Backup!$P:$P, Backup!$D:$D, 'Civil S-curve'!$C264, Backup!$O:$O, 'Civil S-curve'!X$162, Backup!$B:$B, 'Civil S-curve'!$C$259), "-")</f>
        <v>0</v>
      </c>
      <c r="Y264" s="425">
        <f>IFERROR(SUMIFS(Backup!$P:$P, Backup!$D:$D, 'Civil S-curve'!$C264, Backup!$O:$O, 'Civil S-curve'!Y$162, Backup!$B:$B, 'Civil S-curve'!$C$259), "-")</f>
        <v>0</v>
      </c>
      <c r="Z264" s="425">
        <f>IFERROR(SUMIFS(Backup!$P:$P, Backup!$D:$D, 'Civil S-curve'!$C264, Backup!$O:$O, 'Civil S-curve'!Z$162, Backup!$B:$B, 'Civil S-curve'!$C$259), "-")</f>
        <v>0</v>
      </c>
      <c r="AA264" s="425">
        <f>IFERROR(SUMIFS(Backup!$P:$P, Backup!$D:$D, 'Civil S-curve'!$C264, Backup!$O:$O, 'Civil S-curve'!AA$162, Backup!$B:$B, 'Civil S-curve'!$C$259), "-")</f>
        <v>0</v>
      </c>
      <c r="AB264" s="425">
        <f>IFERROR(SUMIFS(Backup!$P:$P, Backup!$D:$D, 'Civil S-curve'!$C264, Backup!$O:$O, 'Civil S-curve'!AB$162, Backup!$B:$B, 'Civil S-curve'!$C$259), "-")</f>
        <v>0</v>
      </c>
      <c r="AC264" s="425">
        <f>IFERROR(SUMIFS(Backup!$P:$P, Backup!$D:$D, 'Civil S-curve'!$C264, Backup!$O:$O, 'Civil S-curve'!AC$162, Backup!$B:$B, 'Civil S-curve'!$C$259), "-")</f>
        <v>0</v>
      </c>
      <c r="AD264" s="425">
        <f>IFERROR(SUMIFS(Backup!$P:$P, Backup!$D:$D, 'Civil S-curve'!$C264, Backup!$O:$O, 'Civil S-curve'!AD$162, Backup!$B:$B, 'Civil S-curve'!$C$259), "-")</f>
        <v>0</v>
      </c>
      <c r="AE264" s="425">
        <f>IFERROR(SUMIFS(Backup!$P:$P, Backup!$D:$D, 'Civil S-curve'!$C264, Backup!$O:$O, 'Civil S-curve'!AE$162, Backup!$B:$B, 'Civil S-curve'!$C$259), "-")</f>
        <v>0</v>
      </c>
      <c r="AF264" s="425">
        <f>IFERROR(SUMIFS(Backup!$P:$P, Backup!$D:$D, 'Civil S-curve'!$C264, Backup!$O:$O, 'Civil S-curve'!AF$162, Backup!$B:$B, 'Civil S-curve'!$C$259), "-")</f>
        <v>0</v>
      </c>
      <c r="AG264" s="425">
        <f>IFERROR(SUMIFS(Backup!$P:$P, Backup!$D:$D, 'Civil S-curve'!$C264, Backup!$O:$O, 'Civil S-curve'!AG$162, Backup!$B:$B, 'Civil S-curve'!$C$259), "-")</f>
        <v>0</v>
      </c>
      <c r="AH264" s="425">
        <f>IFERROR(SUMIFS(Backup!$P:$P, Backup!$D:$D, 'Civil S-curve'!$C264, Backup!$O:$O, 'Civil S-curve'!AH$162, Backup!$B:$B, 'Civil S-curve'!$C$259), "-")</f>
        <v>0</v>
      </c>
      <c r="AI264" s="429">
        <f t="shared" si="81"/>
        <v>455</v>
      </c>
      <c r="AJ264" s="256"/>
      <c r="AK264" s="418">
        <f t="shared" si="82"/>
        <v>1</v>
      </c>
      <c r="AL264" s="435"/>
    </row>
    <row r="265" spans="1:40" hidden="1" outlineLevel="1">
      <c r="B265" s="413" t="s">
        <v>865</v>
      </c>
      <c r="C265" s="415" t="s">
        <v>204</v>
      </c>
      <c r="D265" s="413">
        <f t="shared" si="88"/>
        <v>0</v>
      </c>
      <c r="E265" s="413" t="s">
        <v>564</v>
      </c>
      <c r="F265" s="425">
        <f t="shared" si="91"/>
        <v>820</v>
      </c>
      <c r="G265" s="425">
        <f t="shared" si="91"/>
        <v>855</v>
      </c>
      <c r="H265" s="425">
        <f t="shared" si="91"/>
        <v>-35</v>
      </c>
      <c r="I265" s="425">
        <f>IFERROR(SUMIFS(Backup!$P:$P, Backup!$D:$D, 'Civil S-curve'!$C265, Backup!$O:$O, 'Civil S-curve'!I$162, Backup!$B:$B, 'Civil S-curve'!$C$259), "-")</f>
        <v>0</v>
      </c>
      <c r="J265" s="425">
        <f>IFERROR(SUMIFS(Backup!$P:$P, Backup!$D:$D, 'Civil S-curve'!$C265, Backup!$O:$O, 'Civil S-curve'!J$162, Backup!$B:$B, 'Civil S-curve'!$C$259), "-")</f>
        <v>0</v>
      </c>
      <c r="K265" s="425">
        <f>IFERROR(SUMIFS(Backup!$P:$P, Backup!$D:$D, 'Civil S-curve'!$C265, Backup!$O:$O, 'Civil S-curve'!K$162, Backup!$B:$B, 'Civil S-curve'!$C$259), "-")</f>
        <v>0</v>
      </c>
      <c r="L265" s="425">
        <f>IFERROR(SUMIFS(Backup!$P:$P, Backup!$D:$D, 'Civil S-curve'!$C265, Backup!$O:$O, 'Civil S-curve'!L$162, Backup!$B:$B, 'Civil S-curve'!$C$259), "-")</f>
        <v>0</v>
      </c>
      <c r="M265" s="425">
        <f>IFERROR(SUMIFS(Backup!$P:$P, Backup!$D:$D, 'Civil S-curve'!$C265, Backup!$O:$O, 'Civil S-curve'!M$162, Backup!$B:$B, 'Civil S-curve'!$C$259), "-")</f>
        <v>0</v>
      </c>
      <c r="N265" s="425">
        <f>IFERROR(SUMIFS(Backup!$P:$P, Backup!$D:$D, 'Civil S-curve'!$C265, Backup!$O:$O, 'Civil S-curve'!N$162, Backup!$B:$B, 'Civil S-curve'!$C$259), "-")</f>
        <v>0</v>
      </c>
      <c r="O265" s="425">
        <f>IFERROR(SUMIFS(Backup!$P:$P, Backup!$D:$D, 'Civil S-curve'!$C265, Backup!$O:$O, 'Civil S-curve'!O$162, Backup!$B:$B, 'Civil S-curve'!$C$259), "-")</f>
        <v>0</v>
      </c>
      <c r="P265" s="425">
        <f>IFERROR(SUMIFS(Backup!$P:$P, Backup!$D:$D, 'Civil S-curve'!$C265, Backup!$O:$O, 'Civil S-curve'!P$162, Backup!$B:$B, 'Civil S-curve'!$C$259), "-")</f>
        <v>42</v>
      </c>
      <c r="Q265" s="425">
        <f>IFERROR(SUMIFS(Backup!$P:$P, Backup!$D:$D, 'Civil S-curve'!$C265, Backup!$O:$O, 'Civil S-curve'!Q$162, Backup!$B:$B, 'Civil S-curve'!$C$259), "-")</f>
        <v>134</v>
      </c>
      <c r="R265" s="425">
        <f>IFERROR(SUMIFS(Backup!$P:$P, Backup!$D:$D, 'Civil S-curve'!$C265, Backup!$O:$O, 'Civil S-curve'!R$162, Backup!$B:$B, 'Civil S-curve'!$C$259), "-")</f>
        <v>78</v>
      </c>
      <c r="S265" s="425">
        <f>IFERROR(SUMIFS(Backup!$P:$P, Backup!$D:$D, 'Civil S-curve'!$C265, Backup!$O:$O, 'Civil S-curve'!S$162, Backup!$B:$B, 'Civil S-curve'!$C$259), "-")</f>
        <v>124</v>
      </c>
      <c r="T265" s="425">
        <f>IFERROR(SUMIFS(Backup!$P:$P, Backup!$D:$D, 'Civil S-curve'!$C265, Backup!$O:$O, 'Civil S-curve'!T$162, Backup!$B:$B, 'Civil S-curve'!$C$259), "-")</f>
        <v>217</v>
      </c>
      <c r="U265" s="425">
        <f>IFERROR(SUMIFS(Backup!$P:$P, Backup!$D:$D, 'Civil S-curve'!$C265, Backup!$O:$O, 'Civil S-curve'!U$162, Backup!$B:$B, 'Civil S-curve'!$C$259), "-")</f>
        <v>260</v>
      </c>
      <c r="V265" s="425">
        <f>IFERROR(SUMIFS(Backup!$P:$P, Backup!$D:$D, 'Civil S-curve'!$C265, Backup!$O:$O, 'Civil S-curve'!V$162, Backup!$B:$B, 'Civil S-curve'!$C$259), "-")</f>
        <v>0</v>
      </c>
      <c r="W265" s="425">
        <f>IFERROR(SUMIFS(Backup!$P:$P, Backup!$D:$D, 'Civil S-curve'!$C265, Backup!$O:$O, 'Civil S-curve'!W$162, Backup!$B:$B, 'Civil S-curve'!$C$259), "-")</f>
        <v>0</v>
      </c>
      <c r="X265" s="425">
        <f>IFERROR(SUMIFS(Backup!$P:$P, Backup!$D:$D, 'Civil S-curve'!$C265, Backup!$O:$O, 'Civil S-curve'!X$162, Backup!$B:$B, 'Civil S-curve'!$C$259), "-")</f>
        <v>0</v>
      </c>
      <c r="Y265" s="425">
        <f>IFERROR(SUMIFS(Backup!$P:$P, Backup!$D:$D, 'Civil S-curve'!$C265, Backup!$O:$O, 'Civil S-curve'!Y$162, Backup!$B:$B, 'Civil S-curve'!$C$259), "-")</f>
        <v>0</v>
      </c>
      <c r="Z265" s="425">
        <f>IFERROR(SUMIFS(Backup!$P:$P, Backup!$D:$D, 'Civil S-curve'!$C265, Backup!$O:$O, 'Civil S-curve'!Z$162, Backup!$B:$B, 'Civil S-curve'!$C$259), "-")</f>
        <v>0</v>
      </c>
      <c r="AA265" s="425">
        <f>IFERROR(SUMIFS(Backup!$P:$P, Backup!$D:$D, 'Civil S-curve'!$C265, Backup!$O:$O, 'Civil S-curve'!AA$162, Backup!$B:$B, 'Civil S-curve'!$C$259), "-")</f>
        <v>0</v>
      </c>
      <c r="AB265" s="425">
        <f>IFERROR(SUMIFS(Backup!$P:$P, Backup!$D:$D, 'Civil S-curve'!$C265, Backup!$O:$O, 'Civil S-curve'!AB$162, Backup!$B:$B, 'Civil S-curve'!$C$259), "-")</f>
        <v>0</v>
      </c>
      <c r="AC265" s="425">
        <f>IFERROR(SUMIFS(Backup!$P:$P, Backup!$D:$D, 'Civil S-curve'!$C265, Backup!$O:$O, 'Civil S-curve'!AC$162, Backup!$B:$B, 'Civil S-curve'!$C$259), "-")</f>
        <v>0</v>
      </c>
      <c r="AD265" s="425">
        <f>IFERROR(SUMIFS(Backup!$P:$P, Backup!$D:$D, 'Civil S-curve'!$C265, Backup!$O:$O, 'Civil S-curve'!AD$162, Backup!$B:$B, 'Civil S-curve'!$C$259), "-")</f>
        <v>0</v>
      </c>
      <c r="AE265" s="425">
        <f>IFERROR(SUMIFS(Backup!$P:$P, Backup!$D:$D, 'Civil S-curve'!$C265, Backup!$O:$O, 'Civil S-curve'!AE$162, Backup!$B:$B, 'Civil S-curve'!$C$259), "-")</f>
        <v>0</v>
      </c>
      <c r="AF265" s="425">
        <f>IFERROR(SUMIFS(Backup!$P:$P, Backup!$D:$D, 'Civil S-curve'!$C265, Backup!$O:$O, 'Civil S-curve'!AF$162, Backup!$B:$B, 'Civil S-curve'!$C$259), "-")</f>
        <v>0</v>
      </c>
      <c r="AG265" s="425">
        <f>IFERROR(SUMIFS(Backup!$P:$P, Backup!$D:$D, 'Civil S-curve'!$C265, Backup!$O:$O, 'Civil S-curve'!AG$162, Backup!$B:$B, 'Civil S-curve'!$C$259), "-")</f>
        <v>0</v>
      </c>
      <c r="AH265" s="425">
        <f>IFERROR(SUMIFS(Backup!$P:$P, Backup!$D:$D, 'Civil S-curve'!$C265, Backup!$O:$O, 'Civil S-curve'!AH$162, Backup!$B:$B, 'Civil S-curve'!$C$259), "-")</f>
        <v>0</v>
      </c>
      <c r="AI265" s="429">
        <f t="shared" si="81"/>
        <v>855</v>
      </c>
      <c r="AJ265" s="256"/>
      <c r="AK265" s="418">
        <f t="shared" si="82"/>
        <v>1.0426829268292683</v>
      </c>
      <c r="AL265" s="435"/>
    </row>
    <row r="266" spans="1:40" hidden="1" outlineLevel="1">
      <c r="B266" s="413" t="s">
        <v>866</v>
      </c>
      <c r="C266" s="415" t="s">
        <v>95</v>
      </c>
      <c r="D266" s="413">
        <f t="shared" si="88"/>
        <v>0</v>
      </c>
      <c r="E266" s="413" t="s">
        <v>564</v>
      </c>
      <c r="F266" s="425">
        <f t="shared" si="91"/>
        <v>866</v>
      </c>
      <c r="G266" s="425">
        <f t="shared" si="91"/>
        <v>996</v>
      </c>
      <c r="H266" s="425">
        <f t="shared" si="91"/>
        <v>-130</v>
      </c>
      <c r="I266" s="425">
        <f>IFERROR(SUMIFS(Backup!$P:$P, Backup!$D:$D, 'Civil S-curve'!$C266, Backup!$O:$O, 'Civil S-curve'!I$162, Backup!$B:$B, 'Civil S-curve'!$C$259), "-")</f>
        <v>0</v>
      </c>
      <c r="J266" s="425">
        <f>IFERROR(SUMIFS(Backup!$P:$P, Backup!$D:$D, 'Civil S-curve'!$C266, Backup!$O:$O, 'Civil S-curve'!J$162, Backup!$B:$B, 'Civil S-curve'!$C$259), "-")</f>
        <v>0</v>
      </c>
      <c r="K266" s="425">
        <f>IFERROR(SUMIFS(Backup!$P:$P, Backup!$D:$D, 'Civil S-curve'!$C266, Backup!$O:$O, 'Civil S-curve'!K$162, Backup!$B:$B, 'Civil S-curve'!$C$259), "-")</f>
        <v>0</v>
      </c>
      <c r="L266" s="425">
        <f>IFERROR(SUMIFS(Backup!$P:$P, Backup!$D:$D, 'Civil S-curve'!$C266, Backup!$O:$O, 'Civil S-curve'!L$162, Backup!$B:$B, 'Civil S-curve'!$C$259), "-")</f>
        <v>0</v>
      </c>
      <c r="M266" s="425">
        <f>IFERROR(SUMIFS(Backup!$P:$P, Backup!$D:$D, 'Civil S-curve'!$C266, Backup!$O:$O, 'Civil S-curve'!M$162, Backup!$B:$B, 'Civil S-curve'!$C$259), "-")</f>
        <v>0</v>
      </c>
      <c r="N266" s="425">
        <f>IFERROR(SUMIFS(Backup!$P:$P, Backup!$D:$D, 'Civil S-curve'!$C266, Backup!$O:$O, 'Civil S-curve'!N$162, Backup!$B:$B, 'Civil S-curve'!$C$259), "-")</f>
        <v>0</v>
      </c>
      <c r="O266" s="425">
        <f>IFERROR(SUMIFS(Backup!$P:$P, Backup!$D:$D, 'Civil S-curve'!$C266, Backup!$O:$O, 'Civil S-curve'!O$162, Backup!$B:$B, 'Civil S-curve'!$C$259), "-")</f>
        <v>0</v>
      </c>
      <c r="P266" s="425">
        <f>IFERROR(SUMIFS(Backup!$P:$P, Backup!$D:$D, 'Civil S-curve'!$C266, Backup!$O:$O, 'Civil S-curve'!P$162, Backup!$B:$B, 'Civil S-curve'!$C$259), "-")</f>
        <v>0</v>
      </c>
      <c r="Q266" s="425">
        <f>IFERROR(SUMIFS(Backup!$P:$P, Backup!$D:$D, 'Civil S-curve'!$C266, Backup!$O:$O, 'Civil S-curve'!Q$162, Backup!$B:$B, 'Civil S-curve'!$C$259), "-")</f>
        <v>0</v>
      </c>
      <c r="R266" s="425">
        <f>IFERROR(SUMIFS(Backup!$P:$P, Backup!$D:$D, 'Civil S-curve'!$C266, Backup!$O:$O, 'Civil S-curve'!R$162, Backup!$B:$B, 'Civil S-curve'!$C$259), "-")</f>
        <v>0</v>
      </c>
      <c r="S266" s="425">
        <f>IFERROR(SUMIFS(Backup!$P:$P, Backup!$D:$D, 'Civil S-curve'!$C266, Backup!$O:$O, 'Civil S-curve'!S$162, Backup!$B:$B, 'Civil S-curve'!$C$259), "-")</f>
        <v>456</v>
      </c>
      <c r="T266" s="425">
        <f>IFERROR(SUMIFS(Backup!$P:$P, Backup!$D:$D, 'Civil S-curve'!$C266, Backup!$O:$O, 'Civil S-curve'!T$162, Backup!$B:$B, 'Civil S-curve'!$C$259), "-")</f>
        <v>168</v>
      </c>
      <c r="U266" s="425">
        <f>IFERROR(SUMIFS(Backup!$P:$P, Backup!$D:$D, 'Civil S-curve'!$C266, Backup!$O:$O, 'Civil S-curve'!U$162, Backup!$B:$B, 'Civil S-curve'!$C$259), "-")</f>
        <v>84</v>
      </c>
      <c r="V266" s="425">
        <f>IFERROR(SUMIFS(Backup!$P:$P, Backup!$D:$D, 'Civil S-curve'!$C266, Backup!$O:$O, 'Civil S-curve'!V$162, Backup!$B:$B, 'Civil S-curve'!$C$259), "-")</f>
        <v>0</v>
      </c>
      <c r="W266" s="425">
        <f>IFERROR(SUMIFS(Backup!$P:$P, Backup!$D:$D, 'Civil S-curve'!$C266, Backup!$O:$O, 'Civil S-curve'!W$162, Backup!$B:$B, 'Civil S-curve'!$C$259), "-")</f>
        <v>0</v>
      </c>
      <c r="X266" s="425">
        <f>IFERROR(SUMIFS(Backup!$P:$P, Backup!$D:$D, 'Civil S-curve'!$C266, Backup!$O:$O, 'Civil S-curve'!X$162, Backup!$B:$B, 'Civil S-curve'!$C$259), "-")</f>
        <v>0</v>
      </c>
      <c r="Y266" s="425">
        <f>IFERROR(SUMIFS(Backup!$P:$P, Backup!$D:$D, 'Civil S-curve'!$C266, Backup!$O:$O, 'Civil S-curve'!Y$162, Backup!$B:$B, 'Civil S-curve'!$C$259), "-")</f>
        <v>48</v>
      </c>
      <c r="Z266" s="425">
        <f>IFERROR(SUMIFS(Backup!$P:$P, Backup!$D:$D, 'Civil S-curve'!$C266, Backup!$O:$O, 'Civil S-curve'!Z$162, Backup!$B:$B, 'Civil S-curve'!$C$259), "-")</f>
        <v>144</v>
      </c>
      <c r="AA266" s="425">
        <f>IFERROR(SUMIFS(Backup!$P:$P, Backup!$D:$D, 'Civil S-curve'!$C266, Backup!$O:$O, 'Civil S-curve'!AA$162, Backup!$B:$B, 'Civil S-curve'!$C$259), "-")</f>
        <v>96</v>
      </c>
      <c r="AB266" s="425">
        <f>IFERROR(SUMIFS(Backup!$P:$P, Backup!$D:$D, 'Civil S-curve'!$C266, Backup!$O:$O, 'Civil S-curve'!AB$162, Backup!$B:$B, 'Civil S-curve'!$C$259), "-")</f>
        <v>0</v>
      </c>
      <c r="AC266" s="425">
        <f>IFERROR(SUMIFS(Backup!$P:$P, Backup!$D:$D, 'Civil S-curve'!$C266, Backup!$O:$O, 'Civil S-curve'!AC$162, Backup!$B:$B, 'Civil S-curve'!$C$259), "-")</f>
        <v>0</v>
      </c>
      <c r="AD266" s="425">
        <f>IFERROR(SUMIFS(Backup!$P:$P, Backup!$D:$D, 'Civil S-curve'!$C266, Backup!$O:$O, 'Civil S-curve'!AD$162, Backup!$B:$B, 'Civil S-curve'!$C$259), "-")</f>
        <v>0</v>
      </c>
      <c r="AE266" s="425">
        <f>IFERROR(SUMIFS(Backup!$P:$P, Backup!$D:$D, 'Civil S-curve'!$C266, Backup!$O:$O, 'Civil S-curve'!AE$162, Backup!$B:$B, 'Civil S-curve'!$C$259), "-")</f>
        <v>0</v>
      </c>
      <c r="AF266" s="425">
        <f>IFERROR(SUMIFS(Backup!$P:$P, Backup!$D:$D, 'Civil S-curve'!$C266, Backup!$O:$O, 'Civil S-curve'!AF$162, Backup!$B:$B, 'Civil S-curve'!$C$259), "-")</f>
        <v>0</v>
      </c>
      <c r="AG266" s="425">
        <f>IFERROR(SUMIFS(Backup!$P:$P, Backup!$D:$D, 'Civil S-curve'!$C266, Backup!$O:$O, 'Civil S-curve'!AG$162, Backup!$B:$B, 'Civil S-curve'!$C$259), "-")</f>
        <v>0</v>
      </c>
      <c r="AH266" s="425">
        <f>IFERROR(SUMIFS(Backup!$P:$P, Backup!$D:$D, 'Civil S-curve'!$C266, Backup!$O:$O, 'Civil S-curve'!AH$162, Backup!$B:$B, 'Civil S-curve'!$C$259), "-")</f>
        <v>0</v>
      </c>
      <c r="AI266" s="429">
        <f t="shared" si="81"/>
        <v>996</v>
      </c>
      <c r="AJ266" s="256"/>
      <c r="AK266" s="418">
        <f t="shared" si="82"/>
        <v>1.1501154734411085</v>
      </c>
      <c r="AL266" s="435"/>
    </row>
    <row r="267" spans="1:40" hidden="1" outlineLevel="1">
      <c r="B267" s="413" t="s">
        <v>867</v>
      </c>
      <c r="C267" s="415" t="s">
        <v>96</v>
      </c>
      <c r="D267" s="413">
        <f t="shared" si="88"/>
        <v>0</v>
      </c>
      <c r="E267" s="413" t="s">
        <v>564</v>
      </c>
      <c r="F267" s="425">
        <f t="shared" si="91"/>
        <v>1362</v>
      </c>
      <c r="G267" s="425">
        <f t="shared" si="91"/>
        <v>1371</v>
      </c>
      <c r="H267" s="425">
        <f t="shared" si="91"/>
        <v>-9</v>
      </c>
      <c r="I267" s="425">
        <f>IFERROR(SUMIFS(Backup!$P:$P, Backup!$D:$D, 'Civil S-curve'!$C267, Backup!$O:$O, 'Civil S-curve'!I$162, Backup!$B:$B, 'Civil S-curve'!$C$259), "-")</f>
        <v>0</v>
      </c>
      <c r="J267" s="425">
        <f>IFERROR(SUMIFS(Backup!$P:$P, Backup!$D:$D, 'Civil S-curve'!$C267, Backup!$O:$O, 'Civil S-curve'!J$162, Backup!$B:$B, 'Civil S-curve'!$C$259), "-")</f>
        <v>0</v>
      </c>
      <c r="K267" s="425">
        <f>IFERROR(SUMIFS(Backup!$P:$P, Backup!$D:$D, 'Civil S-curve'!$C267, Backup!$O:$O, 'Civil S-curve'!K$162, Backup!$B:$B, 'Civil S-curve'!$C$259), "-")</f>
        <v>0</v>
      </c>
      <c r="L267" s="425">
        <f>IFERROR(SUMIFS(Backup!$P:$P, Backup!$D:$D, 'Civil S-curve'!$C267, Backup!$O:$O, 'Civil S-curve'!L$162, Backup!$B:$B, 'Civil S-curve'!$C$259), "-")</f>
        <v>0</v>
      </c>
      <c r="M267" s="425">
        <f>IFERROR(SUMIFS(Backup!$P:$P, Backup!$D:$D, 'Civil S-curve'!$C267, Backup!$O:$O, 'Civil S-curve'!M$162, Backup!$B:$B, 'Civil S-curve'!$C$259), "-")</f>
        <v>0</v>
      </c>
      <c r="N267" s="425">
        <f>IFERROR(SUMIFS(Backup!$P:$P, Backup!$D:$D, 'Civil S-curve'!$C267, Backup!$O:$O, 'Civil S-curve'!N$162, Backup!$B:$B, 'Civil S-curve'!$C$259), "-")</f>
        <v>0</v>
      </c>
      <c r="O267" s="425">
        <f>IFERROR(SUMIFS(Backup!$P:$P, Backup!$D:$D, 'Civil S-curve'!$C267, Backup!$O:$O, 'Civil S-curve'!O$162, Backup!$B:$B, 'Civil S-curve'!$C$259), "-")</f>
        <v>0</v>
      </c>
      <c r="P267" s="425">
        <f>IFERROR(SUMIFS(Backup!$P:$P, Backup!$D:$D, 'Civil S-curve'!$C267, Backup!$O:$O, 'Civil S-curve'!P$162, Backup!$B:$B, 'Civil S-curve'!$C$259), "-")</f>
        <v>0</v>
      </c>
      <c r="Q267" s="425">
        <f>IFERROR(SUMIFS(Backup!$P:$P, Backup!$D:$D, 'Civil S-curve'!$C267, Backup!$O:$O, 'Civil S-curve'!Q$162, Backup!$B:$B, 'Civil S-curve'!$C$259), "-")</f>
        <v>144</v>
      </c>
      <c r="R267" s="425">
        <f>IFERROR(SUMIFS(Backup!$P:$P, Backup!$D:$D, 'Civil S-curve'!$C267, Backup!$O:$O, 'Civil S-curve'!R$162, Backup!$B:$B, 'Civil S-curve'!$C$259), "-")</f>
        <v>351</v>
      </c>
      <c r="S267" s="425">
        <f>IFERROR(SUMIFS(Backup!$P:$P, Backup!$D:$D, 'Civil S-curve'!$C267, Backup!$O:$O, 'Civil S-curve'!S$162, Backup!$B:$B, 'Civil S-curve'!$C$259), "-")</f>
        <v>156</v>
      </c>
      <c r="T267" s="425">
        <f>IFERROR(SUMIFS(Backup!$P:$P, Backup!$D:$D, 'Civil S-curve'!$C267, Backup!$O:$O, 'Civil S-curve'!T$162, Backup!$B:$B, 'Civil S-curve'!$C$259), "-")</f>
        <v>348</v>
      </c>
      <c r="U267" s="425">
        <f>IFERROR(SUMIFS(Backup!$P:$P, Backup!$D:$D, 'Civil S-curve'!$C267, Backup!$O:$O, 'Civil S-curve'!U$162, Backup!$B:$B, 'Civil S-curve'!$C$259), "-")</f>
        <v>216</v>
      </c>
      <c r="V267" s="425">
        <f>IFERROR(SUMIFS(Backup!$P:$P, Backup!$D:$D, 'Civil S-curve'!$C267, Backup!$O:$O, 'Civil S-curve'!V$162, Backup!$B:$B, 'Civil S-curve'!$C$259), "-")</f>
        <v>0</v>
      </c>
      <c r="W267" s="425">
        <f>IFERROR(SUMIFS(Backup!$P:$P, Backup!$D:$D, 'Civil S-curve'!$C267, Backup!$O:$O, 'Civil S-curve'!W$162, Backup!$B:$B, 'Civil S-curve'!$C$259), "-")</f>
        <v>0</v>
      </c>
      <c r="X267" s="425">
        <f>IFERROR(SUMIFS(Backup!$P:$P, Backup!$D:$D, 'Civil S-curve'!$C267, Backup!$O:$O, 'Civil S-curve'!X$162, Backup!$B:$B, 'Civil S-curve'!$C$259), "-")</f>
        <v>0</v>
      </c>
      <c r="Y267" s="425">
        <f>IFERROR(SUMIFS(Backup!$P:$P, Backup!$D:$D, 'Civil S-curve'!$C267, Backup!$O:$O, 'Civil S-curve'!Y$162, Backup!$B:$B, 'Civil S-curve'!$C$259), "-")</f>
        <v>0</v>
      </c>
      <c r="Z267" s="425">
        <f>IFERROR(SUMIFS(Backup!$P:$P, Backup!$D:$D, 'Civil S-curve'!$C267, Backup!$O:$O, 'Civil S-curve'!Z$162, Backup!$B:$B, 'Civil S-curve'!$C$259), "-")</f>
        <v>108</v>
      </c>
      <c r="AA267" s="425">
        <f>IFERROR(SUMIFS(Backup!$P:$P, Backup!$D:$D, 'Civil S-curve'!$C267, Backup!$O:$O, 'Civil S-curve'!AA$162, Backup!$B:$B, 'Civil S-curve'!$C$259), "-")</f>
        <v>84</v>
      </c>
      <c r="AB267" s="425">
        <f>IFERROR(SUMIFS(Backup!$P:$P, Backup!$D:$D, 'Civil S-curve'!$C267, Backup!$O:$O, 'Civil S-curve'!AB$162, Backup!$B:$B, 'Civil S-curve'!$C$259), "-")</f>
        <v>0</v>
      </c>
      <c r="AC267" s="425">
        <f>IFERROR(SUMIFS(Backup!$P:$P, Backup!$D:$D, 'Civil S-curve'!$C267, Backup!$O:$O, 'Civil S-curve'!AC$162, Backup!$B:$B, 'Civil S-curve'!$C$259), "-")</f>
        <v>0</v>
      </c>
      <c r="AD267" s="425">
        <f>IFERROR(SUMIFS(Backup!$P:$P, Backup!$D:$D, 'Civil S-curve'!$C267, Backup!$O:$O, 'Civil S-curve'!AD$162, Backup!$B:$B, 'Civil S-curve'!$C$259), "-")</f>
        <v>0</v>
      </c>
      <c r="AE267" s="425">
        <f>IFERROR(SUMIFS(Backup!$P:$P, Backup!$D:$D, 'Civil S-curve'!$C267, Backup!$O:$O, 'Civil S-curve'!AE$162, Backup!$B:$B, 'Civil S-curve'!$C$259), "-")</f>
        <v>0</v>
      </c>
      <c r="AF267" s="425">
        <f>IFERROR(SUMIFS(Backup!$P:$P, Backup!$D:$D, 'Civil S-curve'!$C267, Backup!$O:$O, 'Civil S-curve'!AF$162, Backup!$B:$B, 'Civil S-curve'!$C$259), "-")</f>
        <v>0</v>
      </c>
      <c r="AG267" s="425">
        <f>IFERROR(SUMIFS(Backup!$P:$P, Backup!$D:$D, 'Civil S-curve'!$C267, Backup!$O:$O, 'Civil S-curve'!AG$162, Backup!$B:$B, 'Civil S-curve'!$C$259), "-")</f>
        <v>0</v>
      </c>
      <c r="AH267" s="425">
        <f>IFERROR(SUMIFS(Backup!$P:$P, Backup!$D:$D, 'Civil S-curve'!$C267, Backup!$O:$O, 'Civil S-curve'!AH$162, Backup!$B:$B, 'Civil S-curve'!$C$259), "-")</f>
        <v>0</v>
      </c>
      <c r="AI267" s="429">
        <f t="shared" si="81"/>
        <v>1407</v>
      </c>
      <c r="AJ267" s="256"/>
      <c r="AK267" s="418">
        <f t="shared" si="82"/>
        <v>1.0330396475770924</v>
      </c>
      <c r="AL267" s="435"/>
    </row>
    <row r="268" spans="1:40" hidden="1" outlineLevel="1">
      <c r="B268" s="413" t="s">
        <v>868</v>
      </c>
      <c r="C268" s="415" t="s">
        <v>97</v>
      </c>
      <c r="D268" s="413">
        <f t="shared" si="88"/>
        <v>0</v>
      </c>
      <c r="E268" s="413" t="s">
        <v>564</v>
      </c>
      <c r="F268" s="425">
        <f t="shared" si="91"/>
        <v>470</v>
      </c>
      <c r="G268" s="425">
        <f t="shared" si="91"/>
        <v>447.5</v>
      </c>
      <c r="H268" s="425">
        <f t="shared" si="91"/>
        <v>22.5</v>
      </c>
      <c r="I268" s="425">
        <f>IFERROR(SUMIFS(Backup!$P:$P, Backup!$D:$D, 'Civil S-curve'!$C268, Backup!$O:$O, 'Civil S-curve'!I$162, Backup!$B:$B, 'Civil S-curve'!$C$259), "-")</f>
        <v>0</v>
      </c>
      <c r="J268" s="425">
        <f>IFERROR(SUMIFS(Backup!$P:$P, Backup!$D:$D, 'Civil S-curve'!$C268, Backup!$O:$O, 'Civil S-curve'!J$162, Backup!$B:$B, 'Civil S-curve'!$C$259), "-")</f>
        <v>0</v>
      </c>
      <c r="K268" s="425">
        <f>IFERROR(SUMIFS(Backup!$P:$P, Backup!$D:$D, 'Civil S-curve'!$C268, Backup!$O:$O, 'Civil S-curve'!K$162, Backup!$B:$B, 'Civil S-curve'!$C$259), "-")</f>
        <v>0</v>
      </c>
      <c r="L268" s="425">
        <f>IFERROR(SUMIFS(Backup!$P:$P, Backup!$D:$D, 'Civil S-curve'!$C268, Backup!$O:$O, 'Civil S-curve'!L$162, Backup!$B:$B, 'Civil S-curve'!$C$259), "-")</f>
        <v>0</v>
      </c>
      <c r="M268" s="425">
        <f>IFERROR(SUMIFS(Backup!$P:$P, Backup!$D:$D, 'Civil S-curve'!$C268, Backup!$O:$O, 'Civil S-curve'!M$162, Backup!$B:$B, 'Civil S-curve'!$C$259), "-")</f>
        <v>0</v>
      </c>
      <c r="N268" s="425">
        <f>IFERROR(SUMIFS(Backup!$P:$P, Backup!$D:$D, 'Civil S-curve'!$C268, Backup!$O:$O, 'Civil S-curve'!N$162, Backup!$B:$B, 'Civil S-curve'!$C$259), "-")</f>
        <v>0</v>
      </c>
      <c r="O268" s="425">
        <f>IFERROR(SUMIFS(Backup!$P:$P, Backup!$D:$D, 'Civil S-curve'!$C268, Backup!$O:$O, 'Civil S-curve'!O$162, Backup!$B:$B, 'Civil S-curve'!$C$259), "-")</f>
        <v>0</v>
      </c>
      <c r="P268" s="425">
        <f>IFERROR(SUMIFS(Backup!$P:$P, Backup!$D:$D, 'Civil S-curve'!$C268, Backup!$O:$O, 'Civil S-curve'!P$162, Backup!$B:$B, 'Civil S-curve'!$C$259), "-")</f>
        <v>0</v>
      </c>
      <c r="Q268" s="425">
        <f>IFERROR(SUMIFS(Backup!$P:$P, Backup!$D:$D, 'Civil S-curve'!$C268, Backup!$O:$O, 'Civil S-curve'!Q$162, Backup!$B:$B, 'Civil S-curve'!$C$259), "-")</f>
        <v>0</v>
      </c>
      <c r="R268" s="425">
        <f>IFERROR(SUMIFS(Backup!$P:$P, Backup!$D:$D, 'Civil S-curve'!$C268, Backup!$O:$O, 'Civil S-curve'!R$162, Backup!$B:$B, 'Civil S-curve'!$C$259), "-")</f>
        <v>135.5</v>
      </c>
      <c r="S268" s="425">
        <f>IFERROR(SUMIFS(Backup!$P:$P, Backup!$D:$D, 'Civil S-curve'!$C268, Backup!$O:$O, 'Civil S-curve'!S$162, Backup!$B:$B, 'Civil S-curve'!$C$259), "-")</f>
        <v>144</v>
      </c>
      <c r="T268" s="425">
        <f>IFERROR(SUMIFS(Backup!$P:$P, Backup!$D:$D, 'Civil S-curve'!$C268, Backup!$O:$O, 'Civil S-curve'!T$162, Backup!$B:$B, 'Civil S-curve'!$C$259), "-")</f>
        <v>12</v>
      </c>
      <c r="U268" s="425">
        <f>IFERROR(SUMIFS(Backup!$P:$P, Backup!$D:$D, 'Civil S-curve'!$C268, Backup!$O:$O, 'Civil S-curve'!U$162, Backup!$B:$B, 'Civil S-curve'!$C$259), "-")</f>
        <v>24</v>
      </c>
      <c r="V268" s="425">
        <f>IFERROR(SUMIFS(Backup!$P:$P, Backup!$D:$D, 'Civil S-curve'!$C268, Backup!$O:$O, 'Civil S-curve'!V$162, Backup!$B:$B, 'Civil S-curve'!$C$259), "-")</f>
        <v>0</v>
      </c>
      <c r="W268" s="425">
        <f>IFERROR(SUMIFS(Backup!$P:$P, Backup!$D:$D, 'Civil S-curve'!$C268, Backup!$O:$O, 'Civil S-curve'!W$162, Backup!$B:$B, 'Civil S-curve'!$C$259), "-")</f>
        <v>12</v>
      </c>
      <c r="X268" s="425">
        <f>IFERROR(SUMIFS(Backup!$P:$P, Backup!$D:$D, 'Civil S-curve'!$C268, Backup!$O:$O, 'Civil S-curve'!X$162, Backup!$B:$B, 'Civil S-curve'!$C$259), "-")</f>
        <v>0</v>
      </c>
      <c r="Y268" s="425">
        <f>IFERROR(SUMIFS(Backup!$P:$P, Backup!$D:$D, 'Civil S-curve'!$C268, Backup!$O:$O, 'Civil S-curve'!Y$162, Backup!$B:$B, 'Civil S-curve'!$C$259), "-")</f>
        <v>0</v>
      </c>
      <c r="Z268" s="425">
        <f>IFERROR(SUMIFS(Backup!$P:$P, Backup!$D:$D, 'Civil S-curve'!$C268, Backup!$O:$O, 'Civil S-curve'!Z$162, Backup!$B:$B, 'Civil S-curve'!$C$259), "-")</f>
        <v>12</v>
      </c>
      <c r="AA268" s="425">
        <f>IFERROR(SUMIFS(Backup!$P:$P, Backup!$D:$D, 'Civil S-curve'!$C268, Backup!$O:$O, 'Civil S-curve'!AA$162, Backup!$B:$B, 'Civil S-curve'!$C$259), "-")</f>
        <v>0</v>
      </c>
      <c r="AB268" s="425">
        <f>IFERROR(SUMIFS(Backup!$P:$P, Backup!$D:$D, 'Civil S-curve'!$C268, Backup!$O:$O, 'Civil S-curve'!AB$162, Backup!$B:$B, 'Civil S-curve'!$C$259), "-")</f>
        <v>60</v>
      </c>
      <c r="AC268" s="425">
        <f>IFERROR(SUMIFS(Backup!$P:$P, Backup!$D:$D, 'Civil S-curve'!$C268, Backup!$O:$O, 'Civil S-curve'!AC$162, Backup!$B:$B, 'Civil S-curve'!$C$259), "-")</f>
        <v>36</v>
      </c>
      <c r="AD268" s="425">
        <f>IFERROR(SUMIFS(Backup!$P:$P, Backup!$D:$D, 'Civil S-curve'!$C268, Backup!$O:$O, 'Civil S-curve'!AD$162, Backup!$B:$B, 'Civil S-curve'!$C$259), "-")</f>
        <v>12</v>
      </c>
      <c r="AE268" s="425">
        <f>IFERROR(SUMIFS(Backup!$P:$P, Backup!$D:$D, 'Civil S-curve'!$C268, Backup!$O:$O, 'Civil S-curve'!AE$162, Backup!$B:$B, 'Civil S-curve'!$C$259), "-")</f>
        <v>0</v>
      </c>
      <c r="AF268" s="425">
        <f>IFERROR(SUMIFS(Backup!$P:$P, Backup!$D:$D, 'Civil S-curve'!$C268, Backup!$O:$O, 'Civil S-curve'!AF$162, Backup!$B:$B, 'Civil S-curve'!$C$259), "-")</f>
        <v>0</v>
      </c>
      <c r="AG268" s="425">
        <f>IFERROR(SUMIFS(Backup!$P:$P, Backup!$D:$D, 'Civil S-curve'!$C268, Backup!$O:$O, 'Civil S-curve'!AG$162, Backup!$B:$B, 'Civil S-curve'!$C$259), "-")</f>
        <v>0</v>
      </c>
      <c r="AH268" s="425">
        <f>IFERROR(SUMIFS(Backup!$P:$P, Backup!$D:$D, 'Civil S-curve'!$C268, Backup!$O:$O, 'Civil S-curve'!AH$162, Backup!$B:$B, 'Civil S-curve'!$C$259), "-")</f>
        <v>0</v>
      </c>
      <c r="AI268" s="429">
        <f t="shared" si="81"/>
        <v>447.5</v>
      </c>
      <c r="AJ268" s="256"/>
      <c r="AK268" s="418">
        <f t="shared" si="82"/>
        <v>0.9521276595744681</v>
      </c>
      <c r="AL268" s="435"/>
    </row>
    <row r="269" spans="1:40" hidden="1" outlineLevel="1">
      <c r="B269" s="413" t="s">
        <v>869</v>
      </c>
      <c r="C269" s="415" t="s">
        <v>98</v>
      </c>
      <c r="D269" s="413">
        <f t="shared" si="88"/>
        <v>0</v>
      </c>
      <c r="E269" s="413" t="s">
        <v>564</v>
      </c>
      <c r="F269" s="425">
        <f t="shared" si="91"/>
        <v>367</v>
      </c>
      <c r="G269" s="425">
        <f t="shared" si="91"/>
        <v>461.5</v>
      </c>
      <c r="H269" s="425">
        <f t="shared" si="91"/>
        <v>-94.5</v>
      </c>
      <c r="I269" s="425">
        <f>IFERROR(SUMIFS(Backup!$P:$P, Backup!$D:$D, 'Civil S-curve'!$C269, Backup!$O:$O, 'Civil S-curve'!I$162, Backup!$B:$B, 'Civil S-curve'!$C$259), "-")</f>
        <v>0</v>
      </c>
      <c r="J269" s="425">
        <f>IFERROR(SUMIFS(Backup!$P:$P, Backup!$D:$D, 'Civil S-curve'!$C269, Backup!$O:$O, 'Civil S-curve'!J$162, Backup!$B:$B, 'Civil S-curve'!$C$259), "-")</f>
        <v>0</v>
      </c>
      <c r="K269" s="425">
        <f>IFERROR(SUMIFS(Backup!$P:$P, Backup!$D:$D, 'Civil S-curve'!$C269, Backup!$O:$O, 'Civil S-curve'!K$162, Backup!$B:$B, 'Civil S-curve'!$C$259), "-")</f>
        <v>0</v>
      </c>
      <c r="L269" s="425">
        <f>IFERROR(SUMIFS(Backup!$P:$P, Backup!$D:$D, 'Civil S-curve'!$C269, Backup!$O:$O, 'Civil S-curve'!L$162, Backup!$B:$B, 'Civil S-curve'!$C$259), "-")</f>
        <v>0</v>
      </c>
      <c r="M269" s="425">
        <f>IFERROR(SUMIFS(Backup!$P:$P, Backup!$D:$D, 'Civil S-curve'!$C269, Backup!$O:$O, 'Civil S-curve'!M$162, Backup!$B:$B, 'Civil S-curve'!$C$259), "-")</f>
        <v>0</v>
      </c>
      <c r="N269" s="425">
        <f>IFERROR(SUMIFS(Backup!$P:$P, Backup!$D:$D, 'Civil S-curve'!$C269, Backup!$O:$O, 'Civil S-curve'!N$162, Backup!$B:$B, 'Civil S-curve'!$C$259), "-")</f>
        <v>0</v>
      </c>
      <c r="O269" s="425">
        <f>IFERROR(SUMIFS(Backup!$P:$P, Backup!$D:$D, 'Civil S-curve'!$C269, Backup!$O:$O, 'Civil S-curve'!O$162, Backup!$B:$B, 'Civil S-curve'!$C$259), "-")</f>
        <v>0</v>
      </c>
      <c r="P269" s="425">
        <f>IFERROR(SUMIFS(Backup!$P:$P, Backup!$D:$D, 'Civil S-curve'!$C269, Backup!$O:$O, 'Civil S-curve'!P$162, Backup!$B:$B, 'Civil S-curve'!$C$259), "-")</f>
        <v>0</v>
      </c>
      <c r="Q269" s="425">
        <f>IFERROR(SUMIFS(Backup!$P:$P, Backup!$D:$D, 'Civil S-curve'!$C269, Backup!$O:$O, 'Civil S-curve'!Q$162, Backup!$B:$B, 'Civil S-curve'!$C$259), "-")</f>
        <v>0</v>
      </c>
      <c r="R269" s="425">
        <f>IFERROR(SUMIFS(Backup!$P:$P, Backup!$D:$D, 'Civil S-curve'!$C269, Backup!$O:$O, 'Civil S-curve'!R$162, Backup!$B:$B, 'Civil S-curve'!$C$259), "-")</f>
        <v>113.5</v>
      </c>
      <c r="S269" s="425">
        <f>IFERROR(SUMIFS(Backup!$P:$P, Backup!$D:$D, 'Civil S-curve'!$C269, Backup!$O:$O, 'Civil S-curve'!S$162, Backup!$B:$B, 'Civil S-curve'!$C$259), "-")</f>
        <v>156</v>
      </c>
      <c r="T269" s="425">
        <f>IFERROR(SUMIFS(Backup!$P:$P, Backup!$D:$D, 'Civil S-curve'!$C269, Backup!$O:$O, 'Civil S-curve'!T$162, Backup!$B:$B, 'Civil S-curve'!$C$259), "-")</f>
        <v>0</v>
      </c>
      <c r="U269" s="425">
        <f>IFERROR(SUMIFS(Backup!$P:$P, Backup!$D:$D, 'Civil S-curve'!$C269, Backup!$O:$O, 'Civil S-curve'!U$162, Backup!$B:$B, 'Civil S-curve'!$C$259), "-")</f>
        <v>0</v>
      </c>
      <c r="V269" s="425">
        <f>IFERROR(SUMIFS(Backup!$P:$P, Backup!$D:$D, 'Civil S-curve'!$C269, Backup!$O:$O, 'Civil S-curve'!V$162, Backup!$B:$B, 'Civil S-curve'!$C$259), "-")</f>
        <v>0</v>
      </c>
      <c r="W269" s="425">
        <f>IFERROR(SUMIFS(Backup!$P:$P, Backup!$D:$D, 'Civil S-curve'!$C269, Backup!$O:$O, 'Civil S-curve'!W$162, Backup!$B:$B, 'Civil S-curve'!$C$259), "-")</f>
        <v>0</v>
      </c>
      <c r="X269" s="425">
        <f>IFERROR(SUMIFS(Backup!$P:$P, Backup!$D:$D, 'Civil S-curve'!$C269, Backup!$O:$O, 'Civil S-curve'!X$162, Backup!$B:$B, 'Civil S-curve'!$C$259), "-")</f>
        <v>0</v>
      </c>
      <c r="Y269" s="425">
        <f>IFERROR(SUMIFS(Backup!$P:$P, Backup!$D:$D, 'Civil S-curve'!$C269, Backup!$O:$O, 'Civil S-curve'!Y$162, Backup!$B:$B, 'Civil S-curve'!$C$259), "-")</f>
        <v>0</v>
      </c>
      <c r="Z269" s="425">
        <f>IFERROR(SUMIFS(Backup!$P:$P, Backup!$D:$D, 'Civil S-curve'!$C269, Backup!$O:$O, 'Civil S-curve'!Z$162, Backup!$B:$B, 'Civil S-curve'!$C$259), "-")</f>
        <v>24</v>
      </c>
      <c r="AA269" s="425">
        <f>IFERROR(SUMIFS(Backup!$P:$P, Backup!$D:$D, 'Civil S-curve'!$C269, Backup!$O:$O, 'Civil S-curve'!AA$162, Backup!$B:$B, 'Civil S-curve'!$C$259), "-")</f>
        <v>84</v>
      </c>
      <c r="AB269" s="425">
        <f>IFERROR(SUMIFS(Backup!$P:$P, Backup!$D:$D, 'Civil S-curve'!$C269, Backup!$O:$O, 'Civil S-curve'!AB$162, Backup!$B:$B, 'Civil S-curve'!$C$259), "-")</f>
        <v>72</v>
      </c>
      <c r="AC269" s="425">
        <f>IFERROR(SUMIFS(Backup!$P:$P, Backup!$D:$D, 'Civil S-curve'!$C269, Backup!$O:$O, 'Civil S-curve'!AC$162, Backup!$B:$B, 'Civil S-curve'!$C$259), "-")</f>
        <v>12</v>
      </c>
      <c r="AD269" s="425">
        <f>IFERROR(SUMIFS(Backup!$P:$P, Backup!$D:$D, 'Civil S-curve'!$C269, Backup!$O:$O, 'Civil S-curve'!AD$162, Backup!$B:$B, 'Civil S-curve'!$C$259), "-")</f>
        <v>0</v>
      </c>
      <c r="AE269" s="425">
        <f>IFERROR(SUMIFS(Backup!$P:$P, Backup!$D:$D, 'Civil S-curve'!$C269, Backup!$O:$O, 'Civil S-curve'!AE$162, Backup!$B:$B, 'Civil S-curve'!$C$259), "-")</f>
        <v>0</v>
      </c>
      <c r="AF269" s="425">
        <f>IFERROR(SUMIFS(Backup!$P:$P, Backup!$D:$D, 'Civil S-curve'!$C269, Backup!$O:$O, 'Civil S-curve'!AF$162, Backup!$B:$B, 'Civil S-curve'!$C$259), "-")</f>
        <v>0</v>
      </c>
      <c r="AG269" s="425">
        <f>IFERROR(SUMIFS(Backup!$P:$P, Backup!$D:$D, 'Civil S-curve'!$C269, Backup!$O:$O, 'Civil S-curve'!AG$162, Backup!$B:$B, 'Civil S-curve'!$C$259), "-")</f>
        <v>0</v>
      </c>
      <c r="AH269" s="425">
        <f>IFERROR(SUMIFS(Backup!$P:$P, Backup!$D:$D, 'Civil S-curve'!$C269, Backup!$O:$O, 'Civil S-curve'!AH$162, Backup!$B:$B, 'Civil S-curve'!$C$259), "-")</f>
        <v>0</v>
      </c>
      <c r="AI269" s="429">
        <f t="shared" si="81"/>
        <v>461.5</v>
      </c>
      <c r="AJ269" s="256"/>
      <c r="AK269" s="418">
        <f t="shared" si="82"/>
        <v>1.2574931880108993</v>
      </c>
      <c r="AL269" s="435"/>
    </row>
    <row r="270" spans="1:40" hidden="1" outlineLevel="1">
      <c r="B270" s="413" t="s">
        <v>1023</v>
      </c>
      <c r="C270" s="415" t="s">
        <v>99</v>
      </c>
      <c r="D270" s="413">
        <f t="shared" si="88"/>
        <v>0</v>
      </c>
      <c r="E270" s="413" t="s">
        <v>564</v>
      </c>
      <c r="F270" s="425">
        <f t="shared" si="91"/>
        <v>21</v>
      </c>
      <c r="G270" s="425">
        <f t="shared" si="91"/>
        <v>14</v>
      </c>
      <c r="H270" s="425">
        <f t="shared" si="91"/>
        <v>0</v>
      </c>
      <c r="I270" s="425">
        <f>IFERROR(SUMIFS(Backup!$P:$P, Backup!$D:$D, 'Civil S-curve'!$C270, Backup!$O:$O, 'Civil S-curve'!I$162, Backup!$B:$B, 'Civil S-curve'!$C$259), "-")</f>
        <v>0</v>
      </c>
      <c r="J270" s="425">
        <f>IFERROR(SUMIFS(Backup!$P:$P, Backup!$D:$D, 'Civil S-curve'!$C270, Backup!$O:$O, 'Civil S-curve'!J$162, Backup!$B:$B, 'Civil S-curve'!$C$259), "-")</f>
        <v>0</v>
      </c>
      <c r="K270" s="425">
        <f>IFERROR(SUMIFS(Backup!$P:$P, Backup!$D:$D, 'Civil S-curve'!$C270, Backup!$O:$O, 'Civil S-curve'!K$162, Backup!$B:$B, 'Civil S-curve'!$C$259), "-")</f>
        <v>0</v>
      </c>
      <c r="L270" s="425">
        <f>IFERROR(SUMIFS(Backup!$P:$P, Backup!$D:$D, 'Civil S-curve'!$C270, Backup!$O:$O, 'Civil S-curve'!L$162, Backup!$B:$B, 'Civil S-curve'!$C$259), "-")</f>
        <v>0</v>
      </c>
      <c r="M270" s="425">
        <f>IFERROR(SUMIFS(Backup!$P:$P, Backup!$D:$D, 'Civil S-curve'!$C270, Backup!$O:$O, 'Civil S-curve'!M$162, Backup!$B:$B, 'Civil S-curve'!$C$259), "-")</f>
        <v>0</v>
      </c>
      <c r="N270" s="425">
        <f>IFERROR(SUMIFS(Backup!$P:$P, Backup!$D:$D, 'Civil S-curve'!$C270, Backup!$O:$O, 'Civil S-curve'!N$162, Backup!$B:$B, 'Civil S-curve'!$C$259), "-")</f>
        <v>0</v>
      </c>
      <c r="O270" s="425">
        <f>IFERROR(SUMIFS(Backup!$P:$P, Backup!$D:$D, 'Civil S-curve'!$C270, Backup!$O:$O, 'Civil S-curve'!O$162, Backup!$B:$B, 'Civil S-curve'!$C$259), "-")</f>
        <v>0</v>
      </c>
      <c r="P270" s="425">
        <f>IFERROR(SUMIFS(Backup!$P:$P, Backup!$D:$D, 'Civil S-curve'!$C270, Backup!$O:$O, 'Civil S-curve'!P$162, Backup!$B:$B, 'Civil S-curve'!$C$259), "-")</f>
        <v>0</v>
      </c>
      <c r="Q270" s="425">
        <f>IFERROR(SUMIFS(Backup!$P:$P, Backup!$D:$D, 'Civil S-curve'!$C270, Backup!$O:$O, 'Civil S-curve'!Q$162, Backup!$B:$B, 'Civil S-curve'!$C$259), "-")</f>
        <v>0</v>
      </c>
      <c r="R270" s="425">
        <f>IFERROR(SUMIFS(Backup!$P:$P, Backup!$D:$D, 'Civil S-curve'!$C270, Backup!$O:$O, 'Civil S-curve'!R$162, Backup!$B:$B, 'Civil S-curve'!$C$259), "-")</f>
        <v>0</v>
      </c>
      <c r="S270" s="425">
        <f>IFERROR(SUMIFS(Backup!$P:$P, Backup!$D:$D, 'Civil S-curve'!$C270, Backup!$O:$O, 'Civil S-curve'!S$162, Backup!$B:$B, 'Civil S-curve'!$C$259), "-")</f>
        <v>0</v>
      </c>
      <c r="T270" s="425">
        <f>IFERROR(SUMIFS(Backup!$P:$P, Backup!$D:$D, 'Civil S-curve'!$C270, Backup!$O:$O, 'Civil S-curve'!T$162, Backup!$B:$B, 'Civil S-curve'!$C$259), "-")</f>
        <v>2.5</v>
      </c>
      <c r="U270" s="425">
        <f>IFERROR(SUMIFS(Backup!$P:$P, Backup!$D:$D, 'Civil S-curve'!$C270, Backup!$O:$O, 'Civil S-curve'!U$162, Backup!$B:$B, 'Civil S-curve'!$C$259), "-")</f>
        <v>2.5</v>
      </c>
      <c r="V270" s="425">
        <f>IFERROR(SUMIFS(Backup!$P:$P, Backup!$D:$D, 'Civil S-curve'!$C270, Backup!$O:$O, 'Civil S-curve'!V$162, Backup!$B:$B, 'Civil S-curve'!$C$259), "-")</f>
        <v>0</v>
      </c>
      <c r="W270" s="425">
        <f>IFERROR(SUMIFS(Backup!$P:$P, Backup!$D:$D, 'Civil S-curve'!$C270, Backup!$O:$O, 'Civil S-curve'!W$162, Backup!$B:$B, 'Civil S-curve'!$C$259), "-")</f>
        <v>0</v>
      </c>
      <c r="X270" s="425">
        <f>IFERROR(SUMIFS(Backup!$P:$P, Backup!$D:$D, 'Civil S-curve'!$C270, Backup!$O:$O, 'Civil S-curve'!X$162, Backup!$B:$B, 'Civil S-curve'!$C$259), "-")</f>
        <v>0</v>
      </c>
      <c r="Y270" s="425">
        <f>IFERROR(SUMIFS(Backup!$P:$P, Backup!$D:$D, 'Civil S-curve'!$C270, Backup!$O:$O, 'Civil S-curve'!Y$162, Backup!$B:$B, 'Civil S-curve'!$C$259), "-")</f>
        <v>0</v>
      </c>
      <c r="Z270" s="425">
        <f>IFERROR(SUMIFS(Backup!$P:$P, Backup!$D:$D, 'Civil S-curve'!$C270, Backup!$O:$O, 'Civil S-curve'!Z$162, Backup!$B:$B, 'Civil S-curve'!$C$259), "-")</f>
        <v>0</v>
      </c>
      <c r="AA270" s="425">
        <f>IFERROR(SUMIFS(Backup!$P:$P, Backup!$D:$D, 'Civil S-curve'!$C270, Backup!$O:$O, 'Civil S-curve'!AA$162, Backup!$B:$B, 'Civil S-curve'!$C$259), "-")</f>
        <v>0.5</v>
      </c>
      <c r="AB270" s="425">
        <f>IFERROR(SUMIFS(Backup!$P:$P, Backup!$D:$D, 'Civil S-curve'!$C270, Backup!$O:$O, 'Civil S-curve'!AB$162, Backup!$B:$B, 'Civil S-curve'!$C$259), "-")</f>
        <v>8</v>
      </c>
      <c r="AC270" s="425">
        <f>IFERROR(SUMIFS(Backup!$P:$P, Backup!$D:$D, 'Civil S-curve'!$C270, Backup!$O:$O, 'Civil S-curve'!AC$162, Backup!$B:$B, 'Civil S-curve'!$C$259), "-")</f>
        <v>0.5</v>
      </c>
      <c r="AD270" s="425">
        <f>IFERROR(SUMIFS(Backup!$P:$P, Backup!$D:$D, 'Civil S-curve'!$C270, Backup!$O:$O, 'Civil S-curve'!AD$162, Backup!$B:$B, 'Civil S-curve'!$C$259), "-")</f>
        <v>0</v>
      </c>
      <c r="AE270" s="425">
        <f>IFERROR(SUMIFS(Backup!$P:$P, Backup!$D:$D, 'Civil S-curve'!$C270, Backup!$O:$O, 'Civil S-curve'!AE$162, Backup!$B:$B, 'Civil S-curve'!$C$259), "-")</f>
        <v>0</v>
      </c>
      <c r="AF270" s="425">
        <f>IFERROR(SUMIFS(Backup!$P:$P, Backup!$D:$D, 'Civil S-curve'!$C270, Backup!$O:$O, 'Civil S-curve'!AF$162, Backup!$B:$B, 'Civil S-curve'!$C$259), "-")</f>
        <v>0</v>
      </c>
      <c r="AG270" s="425">
        <f>IFERROR(SUMIFS(Backup!$P:$P, Backup!$D:$D, 'Civil S-curve'!$C270, Backup!$O:$O, 'Civil S-curve'!AG$162, Backup!$B:$B, 'Civil S-curve'!$C$259), "-")</f>
        <v>0</v>
      </c>
      <c r="AH270" s="425">
        <f>IFERROR(SUMIFS(Backup!$P:$P, Backup!$D:$D, 'Civil S-curve'!$C270, Backup!$O:$O, 'Civil S-curve'!AH$162, Backup!$B:$B, 'Civil S-curve'!$C$259), "-")</f>
        <v>0</v>
      </c>
      <c r="AI270" s="429">
        <f t="shared" si="81"/>
        <v>14</v>
      </c>
      <c r="AJ270" s="256"/>
      <c r="AK270" s="418">
        <f t="shared" si="82"/>
        <v>0.66666666666666663</v>
      </c>
      <c r="AL270" s="435"/>
    </row>
    <row r="271" spans="1:40" s="256" customFormat="1" collapsed="1">
      <c r="A271" s="418">
        <f>D271/$D$156</f>
        <v>7.8754578754578752E-2</v>
      </c>
      <c r="B271" s="411">
        <v>10</v>
      </c>
      <c r="C271" s="412" t="s">
        <v>43</v>
      </c>
      <c r="D271" s="411">
        <f t="shared" si="88"/>
        <v>43</v>
      </c>
      <c r="E271" s="411"/>
      <c r="F271" s="424">
        <f t="shared" si="91"/>
        <v>4913</v>
      </c>
      <c r="G271" s="424">
        <f t="shared" si="91"/>
        <v>3950.5</v>
      </c>
      <c r="H271" s="424">
        <f t="shared" si="91"/>
        <v>933.5</v>
      </c>
      <c r="I271" s="424">
        <f>SUBTOTAL(9,I272:I282)</f>
        <v>0</v>
      </c>
      <c r="J271" s="424">
        <f t="shared" ref="J271:AI271" si="92">SUBTOTAL(9,J272:J282)</f>
        <v>0</v>
      </c>
      <c r="K271" s="424">
        <f t="shared" si="92"/>
        <v>0</v>
      </c>
      <c r="L271" s="424">
        <f t="shared" si="92"/>
        <v>0</v>
      </c>
      <c r="M271" s="424">
        <f t="shared" si="92"/>
        <v>114</v>
      </c>
      <c r="N271" s="424">
        <f t="shared" si="92"/>
        <v>321</v>
      </c>
      <c r="O271" s="424">
        <f t="shared" si="92"/>
        <v>0</v>
      </c>
      <c r="P271" s="424">
        <f t="shared" si="92"/>
        <v>0</v>
      </c>
      <c r="Q271" s="424">
        <f t="shared" si="92"/>
        <v>816</v>
      </c>
      <c r="R271" s="424">
        <f t="shared" si="92"/>
        <v>246</v>
      </c>
      <c r="S271" s="424">
        <f t="shared" si="92"/>
        <v>60</v>
      </c>
      <c r="T271" s="424">
        <f t="shared" si="92"/>
        <v>84</v>
      </c>
      <c r="U271" s="424">
        <f t="shared" si="92"/>
        <v>262</v>
      </c>
      <c r="V271" s="424">
        <f t="shared" si="92"/>
        <v>168</v>
      </c>
      <c r="W271" s="424">
        <f t="shared" si="92"/>
        <v>0</v>
      </c>
      <c r="X271" s="424">
        <f t="shared" si="92"/>
        <v>36</v>
      </c>
      <c r="Y271" s="424">
        <f t="shared" si="92"/>
        <v>238.5</v>
      </c>
      <c r="Z271" s="424">
        <f t="shared" si="92"/>
        <v>447</v>
      </c>
      <c r="AA271" s="424">
        <f t="shared" si="92"/>
        <v>168</v>
      </c>
      <c r="AB271" s="424">
        <f t="shared" si="92"/>
        <v>381</v>
      </c>
      <c r="AC271" s="424">
        <f t="shared" si="92"/>
        <v>520</v>
      </c>
      <c r="AD271" s="424">
        <f t="shared" si="92"/>
        <v>89</v>
      </c>
      <c r="AE271" s="424">
        <f t="shared" ref="AE271:AH271" si="93">SUBTOTAL(9,AE272:AE282)</f>
        <v>0</v>
      </c>
      <c r="AF271" s="424">
        <f t="shared" si="93"/>
        <v>0</v>
      </c>
      <c r="AG271" s="424">
        <f t="shared" si="93"/>
        <v>0</v>
      </c>
      <c r="AH271" s="424">
        <f t="shared" si="93"/>
        <v>0</v>
      </c>
      <c r="AI271" s="424">
        <f t="shared" si="92"/>
        <v>3950.5</v>
      </c>
      <c r="AJ271" s="435">
        <f>G271-AI271</f>
        <v>0</v>
      </c>
      <c r="AK271" s="418">
        <f t="shared" si="82"/>
        <v>0.80409118664766943</v>
      </c>
      <c r="AL271" s="435"/>
      <c r="AM271" s="429">
        <f>SUM(I271:Y271)</f>
        <v>2345.5</v>
      </c>
      <c r="AN271" s="429"/>
    </row>
    <row r="272" spans="1:40" hidden="1" outlineLevel="1">
      <c r="B272" s="413" t="s">
        <v>860</v>
      </c>
      <c r="C272" s="414" t="s">
        <v>200</v>
      </c>
      <c r="D272" s="413">
        <f t="shared" si="88"/>
        <v>0</v>
      </c>
      <c r="E272" s="413" t="s">
        <v>564</v>
      </c>
      <c r="F272" s="425">
        <f t="shared" si="91"/>
        <v>122</v>
      </c>
      <c r="G272" s="425">
        <f t="shared" si="91"/>
        <v>126</v>
      </c>
      <c r="H272" s="425">
        <f t="shared" si="91"/>
        <v>-4</v>
      </c>
      <c r="I272" s="425">
        <f>IFERROR(SUMIFS(Backup!$P:$P, Backup!$D:$D, 'Civil S-curve'!$C272, Backup!$O:$O, 'Civil S-curve'!I$162, Backup!$B:$B, 'Civil S-curve'!$C$271), "-")</f>
        <v>0</v>
      </c>
      <c r="J272" s="425">
        <f>IFERROR(SUMIFS(Backup!$P:$P, Backup!$D:$D, 'Civil S-curve'!$C272, Backup!$O:$O, 'Civil S-curve'!J$162, Backup!$B:$B, 'Civil S-curve'!$C$271), "-")</f>
        <v>0</v>
      </c>
      <c r="K272" s="425">
        <f>IFERROR(SUMIFS(Backup!$P:$P, Backup!$D:$D, 'Civil S-curve'!$C272, Backup!$O:$O, 'Civil S-curve'!K$162, Backup!$B:$B, 'Civil S-curve'!$C$271), "-")</f>
        <v>0</v>
      </c>
      <c r="L272" s="425">
        <f>IFERROR(SUMIFS(Backup!$P:$P, Backup!$D:$D, 'Civil S-curve'!$C272, Backup!$O:$O, 'Civil S-curve'!L$162, Backup!$B:$B, 'Civil S-curve'!$C$271), "-")</f>
        <v>0</v>
      </c>
      <c r="M272" s="425">
        <f>IFERROR(SUMIFS(Backup!$P:$P, Backup!$D:$D, 'Civil S-curve'!$C272, Backup!$O:$O, 'Civil S-curve'!M$162, Backup!$B:$B, 'Civil S-curve'!$C$271), "-")</f>
        <v>39</v>
      </c>
      <c r="N272" s="425">
        <f>IFERROR(SUMIFS(Backup!$P:$P, Backup!$D:$D, 'Civil S-curve'!$C272, Backup!$O:$O, 'Civil S-curve'!N$162, Backup!$B:$B, 'Civil S-curve'!$C$271), "-")</f>
        <v>6</v>
      </c>
      <c r="O272" s="425">
        <f>IFERROR(SUMIFS(Backup!$P:$P, Backup!$D:$D, 'Civil S-curve'!$C272, Backup!$O:$O, 'Civil S-curve'!O$162, Backup!$B:$B, 'Civil S-curve'!$C$271), "-")</f>
        <v>0</v>
      </c>
      <c r="P272" s="425">
        <f>IFERROR(SUMIFS(Backup!$P:$P, Backup!$D:$D, 'Civil S-curve'!$C272, Backup!$O:$O, 'Civil S-curve'!P$162, Backup!$B:$B, 'Civil S-curve'!$C$271), "-")</f>
        <v>0</v>
      </c>
      <c r="Q272" s="425">
        <f>IFERROR(SUMIFS(Backup!$P:$P, Backup!$D:$D, 'Civil S-curve'!$C272, Backup!$O:$O, 'Civil S-curve'!Q$162, Backup!$B:$B, 'Civil S-curve'!$C$271), "-")</f>
        <v>67</v>
      </c>
      <c r="R272" s="425">
        <f>IFERROR(SUMIFS(Backup!$P:$P, Backup!$D:$D, 'Civil S-curve'!$C272, Backup!$O:$O, 'Civil S-curve'!R$162, Backup!$B:$B, 'Civil S-curve'!$C$271), "-")</f>
        <v>14</v>
      </c>
      <c r="S272" s="425">
        <f>IFERROR(SUMIFS(Backup!$P:$P, Backup!$D:$D, 'Civil S-curve'!$C272, Backup!$O:$O, 'Civil S-curve'!S$162, Backup!$B:$B, 'Civil S-curve'!$C$271), "-")</f>
        <v>0</v>
      </c>
      <c r="T272" s="425">
        <f>IFERROR(SUMIFS(Backup!$P:$P, Backup!$D:$D, 'Civil S-curve'!$C272, Backup!$O:$O, 'Civil S-curve'!T$162, Backup!$B:$B, 'Civil S-curve'!$C$271), "-")</f>
        <v>0</v>
      </c>
      <c r="U272" s="425">
        <f>IFERROR(SUMIFS(Backup!$P:$P, Backup!$D:$D, 'Civil S-curve'!$C272, Backup!$O:$O, 'Civil S-curve'!U$162, Backup!$B:$B, 'Civil S-curve'!$C$271), "-")</f>
        <v>0</v>
      </c>
      <c r="V272" s="425">
        <f>IFERROR(SUMIFS(Backup!$P:$P, Backup!$D:$D, 'Civil S-curve'!$C272, Backup!$O:$O, 'Civil S-curve'!V$162, Backup!$B:$B, 'Civil S-curve'!$C$271), "-")</f>
        <v>0</v>
      </c>
      <c r="W272" s="425">
        <f>IFERROR(SUMIFS(Backup!$P:$P, Backup!$D:$D, 'Civil S-curve'!$C272, Backup!$O:$O, 'Civil S-curve'!W$162, Backup!$B:$B, 'Civil S-curve'!$C$271), "-")</f>
        <v>0</v>
      </c>
      <c r="X272" s="425">
        <f>IFERROR(SUMIFS(Backup!$P:$P, Backup!$D:$D, 'Civil S-curve'!$C272, Backup!$O:$O, 'Civil S-curve'!X$162, Backup!$B:$B, 'Civil S-curve'!$C$271), "-")</f>
        <v>0</v>
      </c>
      <c r="Y272" s="425">
        <f>IFERROR(SUMIFS(Backup!$P:$P, Backup!$D:$D, 'Civil S-curve'!$C272, Backup!$O:$O, 'Civil S-curve'!Y$162, Backup!$B:$B, 'Civil S-curve'!$C$271), "-")</f>
        <v>0</v>
      </c>
      <c r="Z272" s="425">
        <f>IFERROR(SUMIFS(Backup!$P:$P, Backup!$D:$D, 'Civil S-curve'!$C272, Backup!$O:$O, 'Civil S-curve'!Z$162, Backup!$B:$B, 'Civil S-curve'!$C$271), "-")</f>
        <v>0</v>
      </c>
      <c r="AA272" s="425">
        <f>IFERROR(SUMIFS(Backup!$P:$P, Backup!$D:$D, 'Civil S-curve'!$C272, Backup!$O:$O, 'Civil S-curve'!AA$162, Backup!$B:$B, 'Civil S-curve'!$C$271), "-")</f>
        <v>0</v>
      </c>
      <c r="AB272" s="425">
        <f>IFERROR(SUMIFS(Backup!$P:$P, Backup!$D:$D, 'Civil S-curve'!$C272, Backup!$O:$O, 'Civil S-curve'!AB$162, Backup!$B:$B, 'Civil S-curve'!$C$271), "-")</f>
        <v>0</v>
      </c>
      <c r="AC272" s="425">
        <f>IFERROR(SUMIFS(Backup!$P:$P, Backup!$D:$D, 'Civil S-curve'!$C272, Backup!$O:$O, 'Civil S-curve'!AC$162, Backup!$B:$B, 'Civil S-curve'!$C$271), "-")</f>
        <v>0</v>
      </c>
      <c r="AD272" s="425">
        <f>IFERROR(SUMIFS(Backup!$P:$P, Backup!$D:$D, 'Civil S-curve'!$C272, Backup!$O:$O, 'Civil S-curve'!AD$162, Backup!$B:$B, 'Civil S-curve'!$C$271), "-")</f>
        <v>0</v>
      </c>
      <c r="AE272" s="425">
        <f>IFERROR(SUMIFS(Backup!$P:$P, Backup!$D:$D, 'Civil S-curve'!$C272, Backup!$O:$O, 'Civil S-curve'!AE$162, Backup!$B:$B, 'Civil S-curve'!$C$271), "-")</f>
        <v>0</v>
      </c>
      <c r="AF272" s="425">
        <f>IFERROR(SUMIFS(Backup!$P:$P, Backup!$D:$D, 'Civil S-curve'!$C272, Backup!$O:$O, 'Civil S-curve'!AF$162, Backup!$B:$B, 'Civil S-curve'!$C$271), "-")</f>
        <v>0</v>
      </c>
      <c r="AG272" s="425">
        <f>IFERROR(SUMIFS(Backup!$P:$P, Backup!$D:$D, 'Civil S-curve'!$C272, Backup!$O:$O, 'Civil S-curve'!AG$162, Backup!$B:$B, 'Civil S-curve'!$C$271), "-")</f>
        <v>0</v>
      </c>
      <c r="AH272" s="425">
        <f>IFERROR(SUMIFS(Backup!$P:$P, Backup!$D:$D, 'Civil S-curve'!$C272, Backup!$O:$O, 'Civil S-curve'!AH$162, Backup!$B:$B, 'Civil S-curve'!$C$271), "-")</f>
        <v>0</v>
      </c>
      <c r="AI272" s="429">
        <f t="shared" si="81"/>
        <v>126</v>
      </c>
      <c r="AJ272" s="256"/>
      <c r="AK272" s="418">
        <f t="shared" si="82"/>
        <v>1.0327868852459017</v>
      </c>
      <c r="AL272" s="435"/>
    </row>
    <row r="273" spans="1:40" hidden="1" outlineLevel="1">
      <c r="B273" s="413" t="s">
        <v>861</v>
      </c>
      <c r="C273" s="414" t="s">
        <v>228</v>
      </c>
      <c r="D273" s="413">
        <f t="shared" si="88"/>
        <v>0</v>
      </c>
      <c r="E273" s="413" t="s">
        <v>564</v>
      </c>
      <c r="F273" s="425">
        <f t="shared" si="91"/>
        <v>794</v>
      </c>
      <c r="G273" s="425">
        <f t="shared" si="91"/>
        <v>810</v>
      </c>
      <c r="H273" s="425">
        <f t="shared" si="91"/>
        <v>-16</v>
      </c>
      <c r="I273" s="425">
        <f>IFERROR(SUMIFS(Backup!$P:$P, Backup!$D:$D, 'Civil S-curve'!$C273, Backup!$O:$O, 'Civil S-curve'!I$162, Backup!$B:$B, 'Civil S-curve'!$C$271), "-")</f>
        <v>0</v>
      </c>
      <c r="J273" s="425">
        <f>IFERROR(SUMIFS(Backup!$P:$P, Backup!$D:$D, 'Civil S-curve'!$C273, Backup!$O:$O, 'Civil S-curve'!J$162, Backup!$B:$B, 'Civil S-curve'!$C$271), "-")</f>
        <v>0</v>
      </c>
      <c r="K273" s="425">
        <f>IFERROR(SUMIFS(Backup!$P:$P, Backup!$D:$D, 'Civil S-curve'!$C273, Backup!$O:$O, 'Civil S-curve'!K$162, Backup!$B:$B, 'Civil S-curve'!$C$271), "-")</f>
        <v>0</v>
      </c>
      <c r="L273" s="425">
        <f>IFERROR(SUMIFS(Backup!$P:$P, Backup!$D:$D, 'Civil S-curve'!$C273, Backup!$O:$O, 'Civil S-curve'!L$162, Backup!$B:$B, 'Civil S-curve'!$C$271), "-")</f>
        <v>0</v>
      </c>
      <c r="M273" s="425">
        <f>IFERROR(SUMIFS(Backup!$P:$P, Backup!$D:$D, 'Civil S-curve'!$C273, Backup!$O:$O, 'Civil S-curve'!M$162, Backup!$B:$B, 'Civil S-curve'!$C$271), "-")</f>
        <v>60</v>
      </c>
      <c r="N273" s="425">
        <f>IFERROR(SUMIFS(Backup!$P:$P, Backup!$D:$D, 'Civil S-curve'!$C273, Backup!$O:$O, 'Civil S-curve'!N$162, Backup!$B:$B, 'Civil S-curve'!$C$271), "-")</f>
        <v>188</v>
      </c>
      <c r="O273" s="425">
        <f>IFERROR(SUMIFS(Backup!$P:$P, Backup!$D:$D, 'Civil S-curve'!$C273, Backup!$O:$O, 'Civil S-curve'!O$162, Backup!$B:$B, 'Civil S-curve'!$C$271), "-")</f>
        <v>0</v>
      </c>
      <c r="P273" s="425">
        <f>IFERROR(SUMIFS(Backup!$P:$P, Backup!$D:$D, 'Civil S-curve'!$C273, Backup!$O:$O, 'Civil S-curve'!P$162, Backup!$B:$B, 'Civil S-curve'!$C$271), "-")</f>
        <v>0</v>
      </c>
      <c r="Q273" s="425">
        <f>IFERROR(SUMIFS(Backup!$P:$P, Backup!$D:$D, 'Civil S-curve'!$C273, Backup!$O:$O, 'Civil S-curve'!Q$162, Backup!$B:$B, 'Civil S-curve'!$C$271), "-")</f>
        <v>485</v>
      </c>
      <c r="R273" s="425">
        <f>IFERROR(SUMIFS(Backup!$P:$P, Backup!$D:$D, 'Civil S-curve'!$C273, Backup!$O:$O, 'Civil S-curve'!R$162, Backup!$B:$B, 'Civil S-curve'!$C$271), "-")</f>
        <v>77</v>
      </c>
      <c r="S273" s="425">
        <f>IFERROR(SUMIFS(Backup!$P:$P, Backup!$D:$D, 'Civil S-curve'!$C273, Backup!$O:$O, 'Civil S-curve'!S$162, Backup!$B:$B, 'Civil S-curve'!$C$271), "-")</f>
        <v>0</v>
      </c>
      <c r="T273" s="425">
        <f>IFERROR(SUMIFS(Backup!$P:$P, Backup!$D:$D, 'Civil S-curve'!$C273, Backup!$O:$O, 'Civil S-curve'!T$162, Backup!$B:$B, 'Civil S-curve'!$C$271), "-")</f>
        <v>0</v>
      </c>
      <c r="U273" s="425">
        <f>IFERROR(SUMIFS(Backup!$P:$P, Backup!$D:$D, 'Civil S-curve'!$C273, Backup!$O:$O, 'Civil S-curve'!U$162, Backup!$B:$B, 'Civil S-curve'!$C$271), "-")</f>
        <v>0</v>
      </c>
      <c r="V273" s="425">
        <f>IFERROR(SUMIFS(Backup!$P:$P, Backup!$D:$D, 'Civil S-curve'!$C273, Backup!$O:$O, 'Civil S-curve'!V$162, Backup!$B:$B, 'Civil S-curve'!$C$271), "-")</f>
        <v>0</v>
      </c>
      <c r="W273" s="425">
        <f>IFERROR(SUMIFS(Backup!$P:$P, Backup!$D:$D, 'Civil S-curve'!$C273, Backup!$O:$O, 'Civil S-curve'!W$162, Backup!$B:$B, 'Civil S-curve'!$C$271), "-")</f>
        <v>0</v>
      </c>
      <c r="X273" s="425">
        <f>IFERROR(SUMIFS(Backup!$P:$P, Backup!$D:$D, 'Civil S-curve'!$C273, Backup!$O:$O, 'Civil S-curve'!X$162, Backup!$B:$B, 'Civil S-curve'!$C$271), "-")</f>
        <v>0</v>
      </c>
      <c r="Y273" s="425">
        <f>IFERROR(SUMIFS(Backup!$P:$P, Backup!$D:$D, 'Civil S-curve'!$C273, Backup!$O:$O, 'Civil S-curve'!Y$162, Backup!$B:$B, 'Civil S-curve'!$C$271), "-")</f>
        <v>0</v>
      </c>
      <c r="Z273" s="425">
        <f>IFERROR(SUMIFS(Backup!$P:$P, Backup!$D:$D, 'Civil S-curve'!$C273, Backup!$O:$O, 'Civil S-curve'!Z$162, Backup!$B:$B, 'Civil S-curve'!$C$271), "-")</f>
        <v>0</v>
      </c>
      <c r="AA273" s="425">
        <f>IFERROR(SUMIFS(Backup!$P:$P, Backup!$D:$D, 'Civil S-curve'!$C273, Backup!$O:$O, 'Civil S-curve'!AA$162, Backup!$B:$B, 'Civil S-curve'!$C$271), "-")</f>
        <v>0</v>
      </c>
      <c r="AB273" s="425">
        <f>IFERROR(SUMIFS(Backup!$P:$P, Backup!$D:$D, 'Civil S-curve'!$C273, Backup!$O:$O, 'Civil S-curve'!AB$162, Backup!$B:$B, 'Civil S-curve'!$C$271), "-")</f>
        <v>0</v>
      </c>
      <c r="AC273" s="425">
        <f>IFERROR(SUMIFS(Backup!$P:$P, Backup!$D:$D, 'Civil S-curve'!$C273, Backup!$O:$O, 'Civil S-curve'!AC$162, Backup!$B:$B, 'Civil S-curve'!$C$271), "-")</f>
        <v>0</v>
      </c>
      <c r="AD273" s="425">
        <f>IFERROR(SUMIFS(Backup!$P:$P, Backup!$D:$D, 'Civil S-curve'!$C273, Backup!$O:$O, 'Civil S-curve'!AD$162, Backup!$B:$B, 'Civil S-curve'!$C$271), "-")</f>
        <v>0</v>
      </c>
      <c r="AE273" s="425">
        <f>IFERROR(SUMIFS(Backup!$P:$P, Backup!$D:$D, 'Civil S-curve'!$C273, Backup!$O:$O, 'Civil S-curve'!AE$162, Backup!$B:$B, 'Civil S-curve'!$C$271), "-")</f>
        <v>0</v>
      </c>
      <c r="AF273" s="425">
        <f>IFERROR(SUMIFS(Backup!$P:$P, Backup!$D:$D, 'Civil S-curve'!$C273, Backup!$O:$O, 'Civil S-curve'!AF$162, Backup!$B:$B, 'Civil S-curve'!$C$271), "-")</f>
        <v>0</v>
      </c>
      <c r="AG273" s="425">
        <f>IFERROR(SUMIFS(Backup!$P:$P, Backup!$D:$D, 'Civil S-curve'!$C273, Backup!$O:$O, 'Civil S-curve'!AG$162, Backup!$B:$B, 'Civil S-curve'!$C$271), "-")</f>
        <v>0</v>
      </c>
      <c r="AH273" s="425">
        <f>IFERROR(SUMIFS(Backup!$P:$P, Backup!$D:$D, 'Civil S-curve'!$C273, Backup!$O:$O, 'Civil S-curve'!AH$162, Backup!$B:$B, 'Civil S-curve'!$C$271), "-")</f>
        <v>0</v>
      </c>
      <c r="AI273" s="429">
        <f t="shared" si="81"/>
        <v>810</v>
      </c>
      <c r="AJ273" s="256"/>
      <c r="AK273" s="418">
        <f t="shared" si="82"/>
        <v>1.0201511335012594</v>
      </c>
      <c r="AL273" s="435"/>
    </row>
    <row r="274" spans="1:40" hidden="1" outlineLevel="1">
      <c r="B274" s="413" t="s">
        <v>862</v>
      </c>
      <c r="C274" s="414" t="s">
        <v>354</v>
      </c>
      <c r="D274" s="413">
        <f t="shared" si="88"/>
        <v>0</v>
      </c>
      <c r="E274" s="413" t="s">
        <v>564</v>
      </c>
      <c r="F274" s="425">
        <f t="shared" si="91"/>
        <v>207</v>
      </c>
      <c r="G274" s="425">
        <f t="shared" si="91"/>
        <v>206</v>
      </c>
      <c r="H274" s="425">
        <f t="shared" si="91"/>
        <v>1</v>
      </c>
      <c r="I274" s="425">
        <f>IFERROR(SUMIFS(Backup!$P:$P, Backup!$D:$D, 'Civil S-curve'!$C274, Backup!$O:$O, 'Civil S-curve'!I$162, Backup!$B:$B, 'Civil S-curve'!$C$271), "-")</f>
        <v>0</v>
      </c>
      <c r="J274" s="425">
        <f>IFERROR(SUMIFS(Backup!$P:$P, Backup!$D:$D, 'Civil S-curve'!$C274, Backup!$O:$O, 'Civil S-curve'!J$162, Backup!$B:$B, 'Civil S-curve'!$C$271), "-")</f>
        <v>0</v>
      </c>
      <c r="K274" s="425">
        <f>IFERROR(SUMIFS(Backup!$P:$P, Backup!$D:$D, 'Civil S-curve'!$C274, Backup!$O:$O, 'Civil S-curve'!K$162, Backup!$B:$B, 'Civil S-curve'!$C$271), "-")</f>
        <v>0</v>
      </c>
      <c r="L274" s="425">
        <f>IFERROR(SUMIFS(Backup!$P:$P, Backup!$D:$D, 'Civil S-curve'!$C274, Backup!$O:$O, 'Civil S-curve'!L$162, Backup!$B:$B, 'Civil S-curve'!$C$271), "-")</f>
        <v>0</v>
      </c>
      <c r="M274" s="425">
        <f>IFERROR(SUMIFS(Backup!$P:$P, Backup!$D:$D, 'Civil S-curve'!$C274, Backup!$O:$O, 'Civil S-curve'!M$162, Backup!$B:$B, 'Civil S-curve'!$C$271), "-")</f>
        <v>15</v>
      </c>
      <c r="N274" s="425">
        <f>IFERROR(SUMIFS(Backup!$P:$P, Backup!$D:$D, 'Civil S-curve'!$C274, Backup!$O:$O, 'Civil S-curve'!N$162, Backup!$B:$B, 'Civil S-curve'!$C$271), "-")</f>
        <v>49</v>
      </c>
      <c r="O274" s="425">
        <f>IFERROR(SUMIFS(Backup!$P:$P, Backup!$D:$D, 'Civil S-curve'!$C274, Backup!$O:$O, 'Civil S-curve'!O$162, Backup!$B:$B, 'Civil S-curve'!$C$271), "-")</f>
        <v>0</v>
      </c>
      <c r="P274" s="425">
        <f>IFERROR(SUMIFS(Backup!$P:$P, Backup!$D:$D, 'Civil S-curve'!$C274, Backup!$O:$O, 'Civil S-curve'!P$162, Backup!$B:$B, 'Civil S-curve'!$C$271), "-")</f>
        <v>0</v>
      </c>
      <c r="Q274" s="425">
        <f>IFERROR(SUMIFS(Backup!$P:$P, Backup!$D:$D, 'Civil S-curve'!$C274, Backup!$O:$O, 'Civil S-curve'!Q$162, Backup!$B:$B, 'Civil S-curve'!$C$271), "-")</f>
        <v>119</v>
      </c>
      <c r="R274" s="425">
        <f>IFERROR(SUMIFS(Backup!$P:$P, Backup!$D:$D, 'Civil S-curve'!$C274, Backup!$O:$O, 'Civil S-curve'!R$162, Backup!$B:$B, 'Civil S-curve'!$C$271), "-")</f>
        <v>23</v>
      </c>
      <c r="S274" s="425">
        <f>IFERROR(SUMIFS(Backup!$P:$P, Backup!$D:$D, 'Civil S-curve'!$C274, Backup!$O:$O, 'Civil S-curve'!S$162, Backup!$B:$B, 'Civil S-curve'!$C$271), "-")</f>
        <v>0</v>
      </c>
      <c r="T274" s="425">
        <f>IFERROR(SUMIFS(Backup!$P:$P, Backup!$D:$D, 'Civil S-curve'!$C274, Backup!$O:$O, 'Civil S-curve'!T$162, Backup!$B:$B, 'Civil S-curve'!$C$271), "-")</f>
        <v>0</v>
      </c>
      <c r="U274" s="425">
        <f>IFERROR(SUMIFS(Backup!$P:$P, Backup!$D:$D, 'Civil S-curve'!$C274, Backup!$O:$O, 'Civil S-curve'!U$162, Backup!$B:$B, 'Civil S-curve'!$C$271), "-")</f>
        <v>0</v>
      </c>
      <c r="V274" s="425">
        <f>IFERROR(SUMIFS(Backup!$P:$P, Backup!$D:$D, 'Civil S-curve'!$C274, Backup!$O:$O, 'Civil S-curve'!V$162, Backup!$B:$B, 'Civil S-curve'!$C$271), "-")</f>
        <v>0</v>
      </c>
      <c r="W274" s="425">
        <f>IFERROR(SUMIFS(Backup!$P:$P, Backup!$D:$D, 'Civil S-curve'!$C274, Backup!$O:$O, 'Civil S-curve'!W$162, Backup!$B:$B, 'Civil S-curve'!$C$271), "-")</f>
        <v>0</v>
      </c>
      <c r="X274" s="425">
        <f>IFERROR(SUMIFS(Backup!$P:$P, Backup!$D:$D, 'Civil S-curve'!$C274, Backup!$O:$O, 'Civil S-curve'!X$162, Backup!$B:$B, 'Civil S-curve'!$C$271), "-")</f>
        <v>0</v>
      </c>
      <c r="Y274" s="425">
        <f>IFERROR(SUMIFS(Backup!$P:$P, Backup!$D:$D, 'Civil S-curve'!$C274, Backup!$O:$O, 'Civil S-curve'!Y$162, Backup!$B:$B, 'Civil S-curve'!$C$271), "-")</f>
        <v>0</v>
      </c>
      <c r="Z274" s="425">
        <f>IFERROR(SUMIFS(Backup!$P:$P, Backup!$D:$D, 'Civil S-curve'!$C274, Backup!$O:$O, 'Civil S-curve'!Z$162, Backup!$B:$B, 'Civil S-curve'!$C$271), "-")</f>
        <v>0</v>
      </c>
      <c r="AA274" s="425">
        <f>IFERROR(SUMIFS(Backup!$P:$P, Backup!$D:$D, 'Civil S-curve'!$C274, Backup!$O:$O, 'Civil S-curve'!AA$162, Backup!$B:$B, 'Civil S-curve'!$C$271), "-")</f>
        <v>0</v>
      </c>
      <c r="AB274" s="425">
        <f>IFERROR(SUMIFS(Backup!$P:$P, Backup!$D:$D, 'Civil S-curve'!$C274, Backup!$O:$O, 'Civil S-curve'!AB$162, Backup!$B:$B, 'Civil S-curve'!$C$271), "-")</f>
        <v>0</v>
      </c>
      <c r="AC274" s="425">
        <f>IFERROR(SUMIFS(Backup!$P:$P, Backup!$D:$D, 'Civil S-curve'!$C274, Backup!$O:$O, 'Civil S-curve'!AC$162, Backup!$B:$B, 'Civil S-curve'!$C$271), "-")</f>
        <v>0</v>
      </c>
      <c r="AD274" s="425">
        <f>IFERROR(SUMIFS(Backup!$P:$P, Backup!$D:$D, 'Civil S-curve'!$C274, Backup!$O:$O, 'Civil S-curve'!AD$162, Backup!$B:$B, 'Civil S-curve'!$C$271), "-")</f>
        <v>0</v>
      </c>
      <c r="AE274" s="425">
        <f>IFERROR(SUMIFS(Backup!$P:$P, Backup!$D:$D, 'Civil S-curve'!$C274, Backup!$O:$O, 'Civil S-curve'!AE$162, Backup!$B:$B, 'Civil S-curve'!$C$271), "-")</f>
        <v>0</v>
      </c>
      <c r="AF274" s="425">
        <f>IFERROR(SUMIFS(Backup!$P:$P, Backup!$D:$D, 'Civil S-curve'!$C274, Backup!$O:$O, 'Civil S-curve'!AF$162, Backup!$B:$B, 'Civil S-curve'!$C$271), "-")</f>
        <v>0</v>
      </c>
      <c r="AG274" s="425">
        <f>IFERROR(SUMIFS(Backup!$P:$P, Backup!$D:$D, 'Civil S-curve'!$C274, Backup!$O:$O, 'Civil S-curve'!AG$162, Backup!$B:$B, 'Civil S-curve'!$C$271), "-")</f>
        <v>0</v>
      </c>
      <c r="AH274" s="425">
        <f>IFERROR(SUMIFS(Backup!$P:$P, Backup!$D:$D, 'Civil S-curve'!$C274, Backup!$O:$O, 'Civil S-curve'!AH$162, Backup!$B:$B, 'Civil S-curve'!$C$271), "-")</f>
        <v>0</v>
      </c>
      <c r="AI274" s="429">
        <f t="shared" si="81"/>
        <v>206</v>
      </c>
      <c r="AJ274" s="256"/>
      <c r="AK274" s="418">
        <f t="shared" si="82"/>
        <v>0.99516908212560384</v>
      </c>
      <c r="AL274" s="435"/>
    </row>
    <row r="275" spans="1:40" hidden="1" outlineLevel="1">
      <c r="B275" s="413" t="s">
        <v>863</v>
      </c>
      <c r="C275" s="414" t="s">
        <v>11</v>
      </c>
      <c r="D275" s="413">
        <f t="shared" si="88"/>
        <v>0</v>
      </c>
      <c r="E275" s="413" t="s">
        <v>564</v>
      </c>
      <c r="F275" s="425">
        <f t="shared" si="91"/>
        <v>250</v>
      </c>
      <c r="G275" s="425">
        <f t="shared" si="91"/>
        <v>253</v>
      </c>
      <c r="H275" s="425">
        <f t="shared" si="91"/>
        <v>-3</v>
      </c>
      <c r="I275" s="425">
        <f>IFERROR(SUMIFS(Backup!$P:$P, Backup!$D:$D, 'Civil S-curve'!$C275, Backup!$O:$O, 'Civil S-curve'!I$162, Backup!$B:$B, 'Civil S-curve'!$C$271), "-")</f>
        <v>0</v>
      </c>
      <c r="J275" s="425">
        <f>IFERROR(SUMIFS(Backup!$P:$P, Backup!$D:$D, 'Civil S-curve'!$C275, Backup!$O:$O, 'Civil S-curve'!J$162, Backup!$B:$B, 'Civil S-curve'!$C$271), "-")</f>
        <v>0</v>
      </c>
      <c r="K275" s="425">
        <f>IFERROR(SUMIFS(Backup!$P:$P, Backup!$D:$D, 'Civil S-curve'!$C275, Backup!$O:$O, 'Civil S-curve'!K$162, Backup!$B:$B, 'Civil S-curve'!$C$271), "-")</f>
        <v>0</v>
      </c>
      <c r="L275" s="425">
        <f>IFERROR(SUMIFS(Backup!$P:$P, Backup!$D:$D, 'Civil S-curve'!$C275, Backup!$O:$O, 'Civil S-curve'!L$162, Backup!$B:$B, 'Civil S-curve'!$C$271), "-")</f>
        <v>0</v>
      </c>
      <c r="M275" s="425">
        <f>IFERROR(SUMIFS(Backup!$P:$P, Backup!$D:$D, 'Civil S-curve'!$C275, Backup!$O:$O, 'Civil S-curve'!M$162, Backup!$B:$B, 'Civil S-curve'!$C$271), "-")</f>
        <v>0</v>
      </c>
      <c r="N275" s="425">
        <f>IFERROR(SUMIFS(Backup!$P:$P, Backup!$D:$D, 'Civil S-curve'!$C275, Backup!$O:$O, 'Civil S-curve'!N$162, Backup!$B:$B, 'Civil S-curve'!$C$271), "-")</f>
        <v>78</v>
      </c>
      <c r="O275" s="425">
        <f>IFERROR(SUMIFS(Backup!$P:$P, Backup!$D:$D, 'Civil S-curve'!$C275, Backup!$O:$O, 'Civil S-curve'!O$162, Backup!$B:$B, 'Civil S-curve'!$C$271), "-")</f>
        <v>0</v>
      </c>
      <c r="P275" s="425">
        <f>IFERROR(SUMIFS(Backup!$P:$P, Backup!$D:$D, 'Civil S-curve'!$C275, Backup!$O:$O, 'Civil S-curve'!P$162, Backup!$B:$B, 'Civil S-curve'!$C$271), "-")</f>
        <v>0</v>
      </c>
      <c r="Q275" s="425">
        <f>IFERROR(SUMIFS(Backup!$P:$P, Backup!$D:$D, 'Civil S-curve'!$C275, Backup!$O:$O, 'Civil S-curve'!Q$162, Backup!$B:$B, 'Civil S-curve'!$C$271), "-")</f>
        <v>145</v>
      </c>
      <c r="R275" s="425">
        <f>IFERROR(SUMIFS(Backup!$P:$P, Backup!$D:$D, 'Civil S-curve'!$C275, Backup!$O:$O, 'Civil S-curve'!R$162, Backup!$B:$B, 'Civil S-curve'!$C$271), "-")</f>
        <v>30</v>
      </c>
      <c r="S275" s="425">
        <f>IFERROR(SUMIFS(Backup!$P:$P, Backup!$D:$D, 'Civil S-curve'!$C275, Backup!$O:$O, 'Civil S-curve'!S$162, Backup!$B:$B, 'Civil S-curve'!$C$271), "-")</f>
        <v>0</v>
      </c>
      <c r="T275" s="425">
        <f>IFERROR(SUMIFS(Backup!$P:$P, Backup!$D:$D, 'Civil S-curve'!$C275, Backup!$O:$O, 'Civil S-curve'!T$162, Backup!$B:$B, 'Civil S-curve'!$C$271), "-")</f>
        <v>0</v>
      </c>
      <c r="U275" s="425">
        <f>IFERROR(SUMIFS(Backup!$P:$P, Backup!$D:$D, 'Civil S-curve'!$C275, Backup!$O:$O, 'Civil S-curve'!U$162, Backup!$B:$B, 'Civil S-curve'!$C$271), "-")</f>
        <v>0</v>
      </c>
      <c r="V275" s="425">
        <f>IFERROR(SUMIFS(Backup!$P:$P, Backup!$D:$D, 'Civil S-curve'!$C275, Backup!$O:$O, 'Civil S-curve'!V$162, Backup!$B:$B, 'Civil S-curve'!$C$271), "-")</f>
        <v>0</v>
      </c>
      <c r="W275" s="425">
        <f>IFERROR(SUMIFS(Backup!$P:$P, Backup!$D:$D, 'Civil S-curve'!$C275, Backup!$O:$O, 'Civil S-curve'!W$162, Backup!$B:$B, 'Civil S-curve'!$C$271), "-")</f>
        <v>0</v>
      </c>
      <c r="X275" s="425">
        <f>IFERROR(SUMIFS(Backup!$P:$P, Backup!$D:$D, 'Civil S-curve'!$C275, Backup!$O:$O, 'Civil S-curve'!X$162, Backup!$B:$B, 'Civil S-curve'!$C$271), "-")</f>
        <v>0</v>
      </c>
      <c r="Y275" s="425">
        <f>IFERROR(SUMIFS(Backup!$P:$P, Backup!$D:$D, 'Civil S-curve'!$C275, Backup!$O:$O, 'Civil S-curve'!Y$162, Backup!$B:$B, 'Civil S-curve'!$C$271), "-")</f>
        <v>0</v>
      </c>
      <c r="Z275" s="425">
        <f>IFERROR(SUMIFS(Backup!$P:$P, Backup!$D:$D, 'Civil S-curve'!$C275, Backup!$O:$O, 'Civil S-curve'!Z$162, Backup!$B:$B, 'Civil S-curve'!$C$271), "-")</f>
        <v>0</v>
      </c>
      <c r="AA275" s="425">
        <f>IFERROR(SUMIFS(Backup!$P:$P, Backup!$D:$D, 'Civil S-curve'!$C275, Backup!$O:$O, 'Civil S-curve'!AA$162, Backup!$B:$B, 'Civil S-curve'!$C$271), "-")</f>
        <v>0</v>
      </c>
      <c r="AB275" s="425">
        <f>IFERROR(SUMIFS(Backup!$P:$P, Backup!$D:$D, 'Civil S-curve'!$C275, Backup!$O:$O, 'Civil S-curve'!AB$162, Backup!$B:$B, 'Civil S-curve'!$C$271), "-")</f>
        <v>0</v>
      </c>
      <c r="AC275" s="425">
        <f>IFERROR(SUMIFS(Backup!$P:$P, Backup!$D:$D, 'Civil S-curve'!$C275, Backup!$O:$O, 'Civil S-curve'!AC$162, Backup!$B:$B, 'Civil S-curve'!$C$271), "-")</f>
        <v>0</v>
      </c>
      <c r="AD275" s="425">
        <f>IFERROR(SUMIFS(Backup!$P:$P, Backup!$D:$D, 'Civil S-curve'!$C275, Backup!$O:$O, 'Civil S-curve'!AD$162, Backup!$B:$B, 'Civil S-curve'!$C$271), "-")</f>
        <v>0</v>
      </c>
      <c r="AE275" s="425">
        <f>IFERROR(SUMIFS(Backup!$P:$P, Backup!$D:$D, 'Civil S-curve'!$C275, Backup!$O:$O, 'Civil S-curve'!AE$162, Backup!$B:$B, 'Civil S-curve'!$C$271), "-")</f>
        <v>0</v>
      </c>
      <c r="AF275" s="425">
        <f>IFERROR(SUMIFS(Backup!$P:$P, Backup!$D:$D, 'Civil S-curve'!$C275, Backup!$O:$O, 'Civil S-curve'!AF$162, Backup!$B:$B, 'Civil S-curve'!$C$271), "-")</f>
        <v>0</v>
      </c>
      <c r="AG275" s="425">
        <f>IFERROR(SUMIFS(Backup!$P:$P, Backup!$D:$D, 'Civil S-curve'!$C275, Backup!$O:$O, 'Civil S-curve'!AG$162, Backup!$B:$B, 'Civil S-curve'!$C$271), "-")</f>
        <v>0</v>
      </c>
      <c r="AH275" s="425">
        <f>IFERROR(SUMIFS(Backup!$P:$P, Backup!$D:$D, 'Civil S-curve'!$C275, Backup!$O:$O, 'Civil S-curve'!AH$162, Backup!$B:$B, 'Civil S-curve'!$C$271), "-")</f>
        <v>0</v>
      </c>
      <c r="AI275" s="429">
        <f t="shared" si="81"/>
        <v>253</v>
      </c>
      <c r="AJ275" s="256"/>
      <c r="AK275" s="418">
        <f t="shared" si="82"/>
        <v>1.012</v>
      </c>
      <c r="AL275" s="435"/>
    </row>
    <row r="276" spans="1:40" hidden="1" outlineLevel="1">
      <c r="B276" s="413" t="s">
        <v>864</v>
      </c>
      <c r="C276" s="414" t="s">
        <v>10</v>
      </c>
      <c r="D276" s="413">
        <f t="shared" si="88"/>
        <v>0</v>
      </c>
      <c r="E276" s="413" t="s">
        <v>564</v>
      </c>
      <c r="F276" s="425">
        <f t="shared" si="91"/>
        <v>650</v>
      </c>
      <c r="G276" s="425">
        <f t="shared" si="91"/>
        <v>656.5</v>
      </c>
      <c r="H276" s="425">
        <f t="shared" si="91"/>
        <v>-6.5</v>
      </c>
      <c r="I276" s="425">
        <f>IFERROR(SUMIFS(Backup!$P:$P, Backup!$D:$D, 'Civil S-curve'!$C276, Backup!$O:$O, 'Civil S-curve'!I$162, Backup!$B:$B, 'Civil S-curve'!$C$271), "-")</f>
        <v>0</v>
      </c>
      <c r="J276" s="425">
        <f>IFERROR(SUMIFS(Backup!$P:$P, Backup!$D:$D, 'Civil S-curve'!$C276, Backup!$O:$O, 'Civil S-curve'!J$162, Backup!$B:$B, 'Civil S-curve'!$C$271), "-")</f>
        <v>0</v>
      </c>
      <c r="K276" s="425">
        <f>IFERROR(SUMIFS(Backup!$P:$P, Backup!$D:$D, 'Civil S-curve'!$C276, Backup!$O:$O, 'Civil S-curve'!K$162, Backup!$B:$B, 'Civil S-curve'!$C$271), "-")</f>
        <v>0</v>
      </c>
      <c r="L276" s="425">
        <f>IFERROR(SUMIFS(Backup!$P:$P, Backup!$D:$D, 'Civil S-curve'!$C276, Backup!$O:$O, 'Civil S-curve'!L$162, Backup!$B:$B, 'Civil S-curve'!$C$271), "-")</f>
        <v>0</v>
      </c>
      <c r="M276" s="425">
        <f>IFERROR(SUMIFS(Backup!$P:$P, Backup!$D:$D, 'Civil S-curve'!$C276, Backup!$O:$O, 'Civil S-curve'!M$162, Backup!$B:$B, 'Civil S-curve'!$C$271), "-")</f>
        <v>0</v>
      </c>
      <c r="N276" s="425">
        <f>IFERROR(SUMIFS(Backup!$P:$P, Backup!$D:$D, 'Civil S-curve'!$C276, Backup!$O:$O, 'Civil S-curve'!N$162, Backup!$B:$B, 'Civil S-curve'!$C$271), "-")</f>
        <v>0</v>
      </c>
      <c r="O276" s="425">
        <f>IFERROR(SUMIFS(Backup!$P:$P, Backup!$D:$D, 'Civil S-curve'!$C276, Backup!$O:$O, 'Civil S-curve'!O$162, Backup!$B:$B, 'Civil S-curve'!$C$271), "-")</f>
        <v>0</v>
      </c>
      <c r="P276" s="425">
        <f>IFERROR(SUMIFS(Backup!$P:$P, Backup!$D:$D, 'Civil S-curve'!$C276, Backup!$O:$O, 'Civil S-curve'!P$162, Backup!$B:$B, 'Civil S-curve'!$C$271), "-")</f>
        <v>0</v>
      </c>
      <c r="Q276" s="425">
        <f>IFERROR(SUMIFS(Backup!$P:$P, Backup!$D:$D, 'Civil S-curve'!$C276, Backup!$O:$O, 'Civil S-curve'!Q$162, Backup!$B:$B, 'Civil S-curve'!$C$271), "-")</f>
        <v>0</v>
      </c>
      <c r="R276" s="425">
        <f>IFERROR(SUMIFS(Backup!$P:$P, Backup!$D:$D, 'Civil S-curve'!$C276, Backup!$O:$O, 'Civil S-curve'!R$162, Backup!$B:$B, 'Civil S-curve'!$C$271), "-")</f>
        <v>30</v>
      </c>
      <c r="S276" s="425">
        <f>IFERROR(SUMIFS(Backup!$P:$P, Backup!$D:$D, 'Civil S-curve'!$C276, Backup!$O:$O, 'Civil S-curve'!S$162, Backup!$B:$B, 'Civil S-curve'!$C$271), "-")</f>
        <v>0</v>
      </c>
      <c r="T276" s="425">
        <f>IFERROR(SUMIFS(Backup!$P:$P, Backup!$D:$D, 'Civil S-curve'!$C276, Backup!$O:$O, 'Civil S-curve'!T$162, Backup!$B:$B, 'Civil S-curve'!$C$271), "-")</f>
        <v>0</v>
      </c>
      <c r="U276" s="425">
        <f>IFERROR(SUMIFS(Backup!$P:$P, Backup!$D:$D, 'Civil S-curve'!$C276, Backup!$O:$O, 'Civil S-curve'!U$162, Backup!$B:$B, 'Civil S-curve'!$C$271), "-")</f>
        <v>250</v>
      </c>
      <c r="V276" s="425">
        <f>IFERROR(SUMIFS(Backup!$P:$P, Backup!$D:$D, 'Civil S-curve'!$C276, Backup!$O:$O, 'Civil S-curve'!V$162, Backup!$B:$B, 'Civil S-curve'!$C$271), "-")</f>
        <v>156</v>
      </c>
      <c r="W276" s="425">
        <f>IFERROR(SUMIFS(Backup!$P:$P, Backup!$D:$D, 'Civil S-curve'!$C276, Backup!$O:$O, 'Civil S-curve'!W$162, Backup!$B:$B, 'Civil S-curve'!$C$271), "-")</f>
        <v>0</v>
      </c>
      <c r="X276" s="425">
        <f>IFERROR(SUMIFS(Backup!$P:$P, Backup!$D:$D, 'Civil S-curve'!$C276, Backup!$O:$O, 'Civil S-curve'!X$162, Backup!$B:$B, 'Civil S-curve'!$C$271), "-")</f>
        <v>0</v>
      </c>
      <c r="Y276" s="425">
        <f>IFERROR(SUMIFS(Backup!$P:$P, Backup!$D:$D, 'Civil S-curve'!$C276, Backup!$O:$O, 'Civil S-curve'!Y$162, Backup!$B:$B, 'Civil S-curve'!$C$271), "-")</f>
        <v>70.5</v>
      </c>
      <c r="Z276" s="425">
        <f>IFERROR(SUMIFS(Backup!$P:$P, Backup!$D:$D, 'Civil S-curve'!$C276, Backup!$O:$O, 'Civil S-curve'!Z$162, Backup!$B:$B, 'Civil S-curve'!$C$271), "-")</f>
        <v>0</v>
      </c>
      <c r="AA276" s="425">
        <f>IFERROR(SUMIFS(Backup!$P:$P, Backup!$D:$D, 'Civil S-curve'!$C276, Backup!$O:$O, 'Civil S-curve'!AA$162, Backup!$B:$B, 'Civil S-curve'!$C$271), "-")</f>
        <v>120</v>
      </c>
      <c r="AB276" s="425">
        <f>IFERROR(SUMIFS(Backup!$P:$P, Backup!$D:$D, 'Civil S-curve'!$C276, Backup!$O:$O, 'Civil S-curve'!AB$162, Backup!$B:$B, 'Civil S-curve'!$C$271), "-")</f>
        <v>30</v>
      </c>
      <c r="AC276" s="425">
        <f>IFERROR(SUMIFS(Backup!$P:$P, Backup!$D:$D, 'Civil S-curve'!$C276, Backup!$O:$O, 'Civil S-curve'!AC$162, Backup!$B:$B, 'Civil S-curve'!$C$271), "-")</f>
        <v>0</v>
      </c>
      <c r="AD276" s="425">
        <f>IFERROR(SUMIFS(Backup!$P:$P, Backup!$D:$D, 'Civil S-curve'!$C276, Backup!$O:$O, 'Civil S-curve'!AD$162, Backup!$B:$B, 'Civil S-curve'!$C$271), "-")</f>
        <v>0</v>
      </c>
      <c r="AE276" s="425">
        <f>IFERROR(SUMIFS(Backup!$P:$P, Backup!$D:$D, 'Civil S-curve'!$C276, Backup!$O:$O, 'Civil S-curve'!AE$162, Backup!$B:$B, 'Civil S-curve'!$C$271), "-")</f>
        <v>0</v>
      </c>
      <c r="AF276" s="425">
        <f>IFERROR(SUMIFS(Backup!$P:$P, Backup!$D:$D, 'Civil S-curve'!$C276, Backup!$O:$O, 'Civil S-curve'!AF$162, Backup!$B:$B, 'Civil S-curve'!$C$271), "-")</f>
        <v>0</v>
      </c>
      <c r="AG276" s="425">
        <f>IFERROR(SUMIFS(Backup!$P:$P, Backup!$D:$D, 'Civil S-curve'!$C276, Backup!$O:$O, 'Civil S-curve'!AG$162, Backup!$B:$B, 'Civil S-curve'!$C$271), "-")</f>
        <v>0</v>
      </c>
      <c r="AH276" s="425">
        <f>IFERROR(SUMIFS(Backup!$P:$P, Backup!$D:$D, 'Civil S-curve'!$C276, Backup!$O:$O, 'Civil S-curve'!AH$162, Backup!$B:$B, 'Civil S-curve'!$C$271), "-")</f>
        <v>0</v>
      </c>
      <c r="AI276" s="429">
        <f t="shared" si="81"/>
        <v>656.5</v>
      </c>
      <c r="AJ276" s="256"/>
      <c r="AK276" s="418">
        <f t="shared" si="82"/>
        <v>1.01</v>
      </c>
      <c r="AL276" s="435"/>
    </row>
    <row r="277" spans="1:40" hidden="1" outlineLevel="1">
      <c r="B277" s="413" t="s">
        <v>865</v>
      </c>
      <c r="C277" s="415" t="s">
        <v>204</v>
      </c>
      <c r="D277" s="413">
        <f t="shared" si="88"/>
        <v>0</v>
      </c>
      <c r="E277" s="413" t="s">
        <v>564</v>
      </c>
      <c r="F277" s="425">
        <f t="shared" si="91"/>
        <v>681</v>
      </c>
      <c r="G277" s="425">
        <f t="shared" si="91"/>
        <v>519</v>
      </c>
      <c r="H277" s="425">
        <f t="shared" si="91"/>
        <v>162</v>
      </c>
      <c r="I277" s="425">
        <f>IFERROR(SUMIFS(Backup!$P:$P, Backup!$D:$D, 'Civil S-curve'!$C277, Backup!$O:$O, 'Civil S-curve'!I$162, Backup!$B:$B, 'Civil S-curve'!$C$271), "-")</f>
        <v>0</v>
      </c>
      <c r="J277" s="425">
        <f>IFERROR(SUMIFS(Backup!$P:$P, Backup!$D:$D, 'Civil S-curve'!$C277, Backup!$O:$O, 'Civil S-curve'!J$162, Backup!$B:$B, 'Civil S-curve'!$C$271), "-")</f>
        <v>0</v>
      </c>
      <c r="K277" s="425">
        <f>IFERROR(SUMIFS(Backup!$P:$P, Backup!$D:$D, 'Civil S-curve'!$C277, Backup!$O:$O, 'Civil S-curve'!K$162, Backup!$B:$B, 'Civil S-curve'!$C$271), "-")</f>
        <v>0</v>
      </c>
      <c r="L277" s="425">
        <f>IFERROR(SUMIFS(Backup!$P:$P, Backup!$D:$D, 'Civil S-curve'!$C277, Backup!$O:$O, 'Civil S-curve'!L$162, Backup!$B:$B, 'Civil S-curve'!$C$271), "-")</f>
        <v>0</v>
      </c>
      <c r="M277" s="425">
        <f>IFERROR(SUMIFS(Backup!$P:$P, Backup!$D:$D, 'Civil S-curve'!$C277, Backup!$O:$O, 'Civil S-curve'!M$162, Backup!$B:$B, 'Civil S-curve'!$C$271), "-")</f>
        <v>0</v>
      </c>
      <c r="N277" s="425">
        <f>IFERROR(SUMIFS(Backup!$P:$P, Backup!$D:$D, 'Civil S-curve'!$C277, Backup!$O:$O, 'Civil S-curve'!N$162, Backup!$B:$B, 'Civil S-curve'!$C$271), "-")</f>
        <v>0</v>
      </c>
      <c r="O277" s="425">
        <f>IFERROR(SUMIFS(Backup!$P:$P, Backup!$D:$D, 'Civil S-curve'!$C277, Backup!$O:$O, 'Civil S-curve'!O$162, Backup!$B:$B, 'Civil S-curve'!$C$271), "-")</f>
        <v>0</v>
      </c>
      <c r="P277" s="425">
        <f>IFERROR(SUMIFS(Backup!$P:$P, Backup!$D:$D, 'Civil S-curve'!$C277, Backup!$O:$O, 'Civil S-curve'!P$162, Backup!$B:$B, 'Civil S-curve'!$C$271), "-")</f>
        <v>0</v>
      </c>
      <c r="Q277" s="425">
        <f>IFERROR(SUMIFS(Backup!$P:$P, Backup!$D:$D, 'Civil S-curve'!$C277, Backup!$O:$O, 'Civil S-curve'!Q$162, Backup!$B:$B, 'Civil S-curve'!$C$271), "-")</f>
        <v>0</v>
      </c>
      <c r="R277" s="425">
        <f>IFERROR(SUMIFS(Backup!$P:$P, Backup!$D:$D, 'Civil S-curve'!$C277, Backup!$O:$O, 'Civil S-curve'!R$162, Backup!$B:$B, 'Civil S-curve'!$C$271), "-")</f>
        <v>0</v>
      </c>
      <c r="S277" s="425">
        <f>IFERROR(SUMIFS(Backup!$P:$P, Backup!$D:$D, 'Civil S-curve'!$C277, Backup!$O:$O, 'Civil S-curve'!S$162, Backup!$B:$B, 'Civil S-curve'!$C$271), "-")</f>
        <v>0</v>
      </c>
      <c r="T277" s="425">
        <f>IFERROR(SUMIFS(Backup!$P:$P, Backup!$D:$D, 'Civil S-curve'!$C277, Backup!$O:$O, 'Civil S-curve'!T$162, Backup!$B:$B, 'Civil S-curve'!$C$271), "-")</f>
        <v>0</v>
      </c>
      <c r="U277" s="425">
        <f>IFERROR(SUMIFS(Backup!$P:$P, Backup!$D:$D, 'Civil S-curve'!$C277, Backup!$O:$O, 'Civil S-curve'!U$162, Backup!$B:$B, 'Civil S-curve'!$C$271), "-")</f>
        <v>0</v>
      </c>
      <c r="V277" s="425">
        <f>IFERROR(SUMIFS(Backup!$P:$P, Backup!$D:$D, 'Civil S-curve'!$C277, Backup!$O:$O, 'Civil S-curve'!V$162, Backup!$B:$B, 'Civil S-curve'!$C$271), "-")</f>
        <v>0</v>
      </c>
      <c r="W277" s="425">
        <f>IFERROR(SUMIFS(Backup!$P:$P, Backup!$D:$D, 'Civil S-curve'!$C277, Backup!$O:$O, 'Civil S-curve'!W$162, Backup!$B:$B, 'Civil S-curve'!$C$271), "-")</f>
        <v>0</v>
      </c>
      <c r="X277" s="425">
        <f>IFERROR(SUMIFS(Backup!$P:$P, Backup!$D:$D, 'Civil S-curve'!$C277, Backup!$O:$O, 'Civil S-curve'!X$162, Backup!$B:$B, 'Civil S-curve'!$C$271), "-")</f>
        <v>0</v>
      </c>
      <c r="Y277" s="425">
        <f>IFERROR(SUMIFS(Backup!$P:$P, Backup!$D:$D, 'Civil S-curve'!$C277, Backup!$O:$O, 'Civil S-curve'!Y$162, Backup!$B:$B, 'Civil S-curve'!$C$271), "-")</f>
        <v>0</v>
      </c>
      <c r="Z277" s="425">
        <f>IFERROR(SUMIFS(Backup!$P:$P, Backup!$D:$D, 'Civil S-curve'!$C277, Backup!$O:$O, 'Civil S-curve'!Z$162, Backup!$B:$B, 'Civil S-curve'!$C$271), "-")</f>
        <v>147</v>
      </c>
      <c r="AA277" s="425">
        <f>IFERROR(SUMIFS(Backup!$P:$P, Backup!$D:$D, 'Civil S-curve'!$C277, Backup!$O:$O, 'Civil S-curve'!AA$162, Backup!$B:$B, 'Civil S-curve'!$C$271), "-")</f>
        <v>0</v>
      </c>
      <c r="AB277" s="425">
        <f>IFERROR(SUMIFS(Backup!$P:$P, Backup!$D:$D, 'Civil S-curve'!$C277, Backup!$O:$O, 'Civil S-curve'!AB$162, Backup!$B:$B, 'Civil S-curve'!$C$271), "-")</f>
        <v>171</v>
      </c>
      <c r="AC277" s="425">
        <f>IFERROR(SUMIFS(Backup!$P:$P, Backup!$D:$D, 'Civil S-curve'!$C277, Backup!$O:$O, 'Civil S-curve'!AC$162, Backup!$B:$B, 'Civil S-curve'!$C$271), "-")</f>
        <v>136</v>
      </c>
      <c r="AD277" s="425">
        <f>IFERROR(SUMIFS(Backup!$P:$P, Backup!$D:$D, 'Civil S-curve'!$C277, Backup!$O:$O, 'Civil S-curve'!AD$162, Backup!$B:$B, 'Civil S-curve'!$C$271), "-")</f>
        <v>65</v>
      </c>
      <c r="AE277" s="425">
        <f>IFERROR(SUMIFS(Backup!$P:$P, Backup!$D:$D, 'Civil S-curve'!$C277, Backup!$O:$O, 'Civil S-curve'!AE$162, Backup!$B:$B, 'Civil S-curve'!$C$271), "-")</f>
        <v>0</v>
      </c>
      <c r="AF277" s="425">
        <f>IFERROR(SUMIFS(Backup!$P:$P, Backup!$D:$D, 'Civil S-curve'!$C277, Backup!$O:$O, 'Civil S-curve'!AF$162, Backup!$B:$B, 'Civil S-curve'!$C$271), "-")</f>
        <v>0</v>
      </c>
      <c r="AG277" s="425">
        <f>IFERROR(SUMIFS(Backup!$P:$P, Backup!$D:$D, 'Civil S-curve'!$C277, Backup!$O:$O, 'Civil S-curve'!AG$162, Backup!$B:$B, 'Civil S-curve'!$C$271), "-")</f>
        <v>0</v>
      </c>
      <c r="AH277" s="425">
        <f>IFERROR(SUMIFS(Backup!$P:$P, Backup!$D:$D, 'Civil S-curve'!$C277, Backup!$O:$O, 'Civil S-curve'!AH$162, Backup!$B:$B, 'Civil S-curve'!$C$271), "-")</f>
        <v>0</v>
      </c>
      <c r="AI277" s="429">
        <f t="shared" si="81"/>
        <v>519</v>
      </c>
      <c r="AJ277" s="256"/>
      <c r="AK277" s="418">
        <f t="shared" si="82"/>
        <v>0.76211453744493396</v>
      </c>
      <c r="AL277" s="435"/>
    </row>
    <row r="278" spans="1:40" hidden="1" outlineLevel="1">
      <c r="B278" s="413" t="s">
        <v>866</v>
      </c>
      <c r="C278" s="415" t="s">
        <v>95</v>
      </c>
      <c r="D278" s="413">
        <f t="shared" si="88"/>
        <v>0</v>
      </c>
      <c r="E278" s="413" t="s">
        <v>564</v>
      </c>
      <c r="F278" s="425">
        <f t="shared" si="91"/>
        <v>818</v>
      </c>
      <c r="G278" s="425">
        <f t="shared" si="91"/>
        <v>516</v>
      </c>
      <c r="H278" s="425">
        <f t="shared" si="91"/>
        <v>302</v>
      </c>
      <c r="I278" s="425">
        <f>IFERROR(SUMIFS(Backup!$P:$P, Backup!$D:$D, 'Civil S-curve'!$C278, Backup!$O:$O, 'Civil S-curve'!I$162, Backup!$B:$B, 'Civil S-curve'!$C$271), "-")</f>
        <v>0</v>
      </c>
      <c r="J278" s="425">
        <f>IFERROR(SUMIFS(Backup!$P:$P, Backup!$D:$D, 'Civil S-curve'!$C278, Backup!$O:$O, 'Civil S-curve'!J$162, Backup!$B:$B, 'Civil S-curve'!$C$271), "-")</f>
        <v>0</v>
      </c>
      <c r="K278" s="425">
        <f>IFERROR(SUMIFS(Backup!$P:$P, Backup!$D:$D, 'Civil S-curve'!$C278, Backup!$O:$O, 'Civil S-curve'!K$162, Backup!$B:$B, 'Civil S-curve'!$C$271), "-")</f>
        <v>0</v>
      </c>
      <c r="L278" s="425">
        <f>IFERROR(SUMIFS(Backup!$P:$P, Backup!$D:$D, 'Civil S-curve'!$C278, Backup!$O:$O, 'Civil S-curve'!L$162, Backup!$B:$B, 'Civil S-curve'!$C$271), "-")</f>
        <v>0</v>
      </c>
      <c r="M278" s="425">
        <f>IFERROR(SUMIFS(Backup!$P:$P, Backup!$D:$D, 'Civil S-curve'!$C278, Backup!$O:$O, 'Civil S-curve'!M$162, Backup!$B:$B, 'Civil S-curve'!$C$271), "-")</f>
        <v>0</v>
      </c>
      <c r="N278" s="425">
        <f>IFERROR(SUMIFS(Backup!$P:$P, Backup!$D:$D, 'Civil S-curve'!$C278, Backup!$O:$O, 'Civil S-curve'!N$162, Backup!$B:$B, 'Civil S-curve'!$C$271), "-")</f>
        <v>0</v>
      </c>
      <c r="O278" s="425">
        <f>IFERROR(SUMIFS(Backup!$P:$P, Backup!$D:$D, 'Civil S-curve'!$C278, Backup!$O:$O, 'Civil S-curve'!O$162, Backup!$B:$B, 'Civil S-curve'!$C$271), "-")</f>
        <v>0</v>
      </c>
      <c r="P278" s="425">
        <f>IFERROR(SUMIFS(Backup!$P:$P, Backup!$D:$D, 'Civil S-curve'!$C278, Backup!$O:$O, 'Civil S-curve'!P$162, Backup!$B:$B, 'Civil S-curve'!$C$271), "-")</f>
        <v>0</v>
      </c>
      <c r="Q278" s="425">
        <f>IFERROR(SUMIFS(Backup!$P:$P, Backup!$D:$D, 'Civil S-curve'!$C278, Backup!$O:$O, 'Civil S-curve'!Q$162, Backup!$B:$B, 'Civil S-curve'!$C$271), "-")</f>
        <v>0</v>
      </c>
      <c r="R278" s="425">
        <f>IFERROR(SUMIFS(Backup!$P:$P, Backup!$D:$D, 'Civil S-curve'!$C278, Backup!$O:$O, 'Civil S-curve'!R$162, Backup!$B:$B, 'Civil S-curve'!$C$271), "-")</f>
        <v>0</v>
      </c>
      <c r="S278" s="425">
        <f>IFERROR(SUMIFS(Backup!$P:$P, Backup!$D:$D, 'Civil S-curve'!$C278, Backup!$O:$O, 'Civil S-curve'!S$162, Backup!$B:$B, 'Civil S-curve'!$C$271), "-")</f>
        <v>0</v>
      </c>
      <c r="T278" s="425">
        <f>IFERROR(SUMIFS(Backup!$P:$P, Backup!$D:$D, 'Civil S-curve'!$C278, Backup!$O:$O, 'Civil S-curve'!T$162, Backup!$B:$B, 'Civil S-curve'!$C$271), "-")</f>
        <v>24</v>
      </c>
      <c r="U278" s="425">
        <f>IFERROR(SUMIFS(Backup!$P:$P, Backup!$D:$D, 'Civil S-curve'!$C278, Backup!$O:$O, 'Civil S-curve'!U$162, Backup!$B:$B, 'Civil S-curve'!$C$271), "-")</f>
        <v>0</v>
      </c>
      <c r="V278" s="425">
        <f>IFERROR(SUMIFS(Backup!$P:$P, Backup!$D:$D, 'Civil S-curve'!$C278, Backup!$O:$O, 'Civil S-curve'!V$162, Backup!$B:$B, 'Civil S-curve'!$C$271), "-")</f>
        <v>0</v>
      </c>
      <c r="W278" s="425">
        <f>IFERROR(SUMIFS(Backup!$P:$P, Backup!$D:$D, 'Civil S-curve'!$C278, Backup!$O:$O, 'Civil S-curve'!W$162, Backup!$B:$B, 'Civil S-curve'!$C$271), "-")</f>
        <v>0</v>
      </c>
      <c r="X278" s="425">
        <f>IFERROR(SUMIFS(Backup!$P:$P, Backup!$D:$D, 'Civil S-curve'!$C278, Backup!$O:$O, 'Civil S-curve'!X$162, Backup!$B:$B, 'Civil S-curve'!$C$271), "-")</f>
        <v>36</v>
      </c>
      <c r="Y278" s="425">
        <f>IFERROR(SUMIFS(Backup!$P:$P, Backup!$D:$D, 'Civil S-curve'!$C278, Backup!$O:$O, 'Civil S-curve'!Y$162, Backup!$B:$B, 'Civil S-curve'!$C$271), "-")</f>
        <v>48</v>
      </c>
      <c r="Z278" s="425">
        <f>IFERROR(SUMIFS(Backup!$P:$P, Backup!$D:$D, 'Civil S-curve'!$C278, Backup!$O:$O, 'Civil S-curve'!Z$162, Backup!$B:$B, 'Civil S-curve'!$C$271), "-")</f>
        <v>96</v>
      </c>
      <c r="AA278" s="425">
        <f>IFERROR(SUMIFS(Backup!$P:$P, Backup!$D:$D, 'Civil S-curve'!$C278, Backup!$O:$O, 'Civil S-curve'!AA$162, Backup!$B:$B, 'Civil S-curve'!$C$271), "-")</f>
        <v>0</v>
      </c>
      <c r="AB278" s="425">
        <f>IFERROR(SUMIFS(Backup!$P:$P, Backup!$D:$D, 'Civil S-curve'!$C278, Backup!$O:$O, 'Civil S-curve'!AB$162, Backup!$B:$B, 'Civil S-curve'!$C$271), "-")</f>
        <v>132</v>
      </c>
      <c r="AC278" s="425">
        <f>IFERROR(SUMIFS(Backup!$P:$P, Backup!$D:$D, 'Civil S-curve'!$C278, Backup!$O:$O, 'Civil S-curve'!AC$162, Backup!$B:$B, 'Civil S-curve'!$C$271), "-")</f>
        <v>156</v>
      </c>
      <c r="AD278" s="425">
        <f>IFERROR(SUMIFS(Backup!$P:$P, Backup!$D:$D, 'Civil S-curve'!$C278, Backup!$O:$O, 'Civil S-curve'!AD$162, Backup!$B:$B, 'Civil S-curve'!$C$271), "-")</f>
        <v>24</v>
      </c>
      <c r="AE278" s="425">
        <f>IFERROR(SUMIFS(Backup!$P:$P, Backup!$D:$D, 'Civil S-curve'!$C278, Backup!$O:$O, 'Civil S-curve'!AE$162, Backup!$B:$B, 'Civil S-curve'!$C$271), "-")</f>
        <v>0</v>
      </c>
      <c r="AF278" s="425">
        <f>IFERROR(SUMIFS(Backup!$P:$P, Backup!$D:$D, 'Civil S-curve'!$C278, Backup!$O:$O, 'Civil S-curve'!AF$162, Backup!$B:$B, 'Civil S-curve'!$C$271), "-")</f>
        <v>0</v>
      </c>
      <c r="AG278" s="425">
        <f>IFERROR(SUMIFS(Backup!$P:$P, Backup!$D:$D, 'Civil S-curve'!$C278, Backup!$O:$O, 'Civil S-curve'!AG$162, Backup!$B:$B, 'Civil S-curve'!$C$271), "-")</f>
        <v>0</v>
      </c>
      <c r="AH278" s="425">
        <f>IFERROR(SUMIFS(Backup!$P:$P, Backup!$D:$D, 'Civil S-curve'!$C278, Backup!$O:$O, 'Civil S-curve'!AH$162, Backup!$B:$B, 'Civil S-curve'!$C$271), "-")</f>
        <v>0</v>
      </c>
      <c r="AI278" s="429">
        <f t="shared" si="81"/>
        <v>516</v>
      </c>
      <c r="AJ278" s="256"/>
      <c r="AK278" s="418">
        <f t="shared" si="82"/>
        <v>0.63080684596577019</v>
      </c>
      <c r="AL278" s="435"/>
    </row>
    <row r="279" spans="1:40" hidden="1" outlineLevel="1">
      <c r="B279" s="413" t="s">
        <v>867</v>
      </c>
      <c r="C279" s="415" t="s">
        <v>96</v>
      </c>
      <c r="D279" s="413">
        <f t="shared" si="88"/>
        <v>0</v>
      </c>
      <c r="E279" s="413" t="s">
        <v>564</v>
      </c>
      <c r="F279" s="425">
        <f t="shared" si="91"/>
        <v>689</v>
      </c>
      <c r="G279" s="425">
        <f t="shared" si="91"/>
        <v>660</v>
      </c>
      <c r="H279" s="425">
        <f t="shared" si="91"/>
        <v>29</v>
      </c>
      <c r="I279" s="425">
        <f>IFERROR(SUMIFS(Backup!$P:$P, Backup!$D:$D, 'Civil S-curve'!$C279, Backup!$O:$O, 'Civil S-curve'!I$162, Backup!$B:$B, 'Civil S-curve'!$C$271), "-")</f>
        <v>0</v>
      </c>
      <c r="J279" s="425">
        <f>IFERROR(SUMIFS(Backup!$P:$P, Backup!$D:$D, 'Civil S-curve'!$C279, Backup!$O:$O, 'Civil S-curve'!J$162, Backup!$B:$B, 'Civil S-curve'!$C$271), "-")</f>
        <v>0</v>
      </c>
      <c r="K279" s="425">
        <f>IFERROR(SUMIFS(Backup!$P:$P, Backup!$D:$D, 'Civil S-curve'!$C279, Backup!$O:$O, 'Civil S-curve'!K$162, Backup!$B:$B, 'Civil S-curve'!$C$271), "-")</f>
        <v>0</v>
      </c>
      <c r="L279" s="425">
        <f>IFERROR(SUMIFS(Backup!$P:$P, Backup!$D:$D, 'Civil S-curve'!$C279, Backup!$O:$O, 'Civil S-curve'!L$162, Backup!$B:$B, 'Civil S-curve'!$C$271), "-")</f>
        <v>0</v>
      </c>
      <c r="M279" s="425">
        <f>IFERROR(SUMIFS(Backup!$P:$P, Backup!$D:$D, 'Civil S-curve'!$C279, Backup!$O:$O, 'Civil S-curve'!M$162, Backup!$B:$B, 'Civil S-curve'!$C$271), "-")</f>
        <v>0</v>
      </c>
      <c r="N279" s="425">
        <f>IFERROR(SUMIFS(Backup!$P:$P, Backup!$D:$D, 'Civil S-curve'!$C279, Backup!$O:$O, 'Civil S-curve'!N$162, Backup!$B:$B, 'Civil S-curve'!$C$271), "-")</f>
        <v>0</v>
      </c>
      <c r="O279" s="425">
        <f>IFERROR(SUMIFS(Backup!$P:$P, Backup!$D:$D, 'Civil S-curve'!$C279, Backup!$O:$O, 'Civil S-curve'!O$162, Backup!$B:$B, 'Civil S-curve'!$C$271), "-")</f>
        <v>0</v>
      </c>
      <c r="P279" s="425">
        <f>IFERROR(SUMIFS(Backup!$P:$P, Backup!$D:$D, 'Civil S-curve'!$C279, Backup!$O:$O, 'Civil S-curve'!P$162, Backup!$B:$B, 'Civil S-curve'!$C$271), "-")</f>
        <v>0</v>
      </c>
      <c r="Q279" s="425">
        <f>IFERROR(SUMIFS(Backup!$P:$P, Backup!$D:$D, 'Civil S-curve'!$C279, Backup!$O:$O, 'Civil S-curve'!Q$162, Backup!$B:$B, 'Civil S-curve'!$C$271), "-")</f>
        <v>0</v>
      </c>
      <c r="R279" s="425">
        <f>IFERROR(SUMIFS(Backup!$P:$P, Backup!$D:$D, 'Civil S-curve'!$C279, Backup!$O:$O, 'Civil S-curve'!R$162, Backup!$B:$B, 'Civil S-curve'!$C$271), "-")</f>
        <v>72</v>
      </c>
      <c r="S279" s="425">
        <f>IFERROR(SUMIFS(Backup!$P:$P, Backup!$D:$D, 'Civil S-curve'!$C279, Backup!$O:$O, 'Civil S-curve'!S$162, Backup!$B:$B, 'Civil S-curve'!$C$271), "-")</f>
        <v>36</v>
      </c>
      <c r="T279" s="425">
        <f>IFERROR(SUMIFS(Backup!$P:$P, Backup!$D:$D, 'Civil S-curve'!$C279, Backup!$O:$O, 'Civil S-curve'!T$162, Backup!$B:$B, 'Civil S-curve'!$C$271), "-")</f>
        <v>0</v>
      </c>
      <c r="U279" s="425">
        <f>IFERROR(SUMIFS(Backup!$P:$P, Backup!$D:$D, 'Civil S-curve'!$C279, Backup!$O:$O, 'Civil S-curve'!U$162, Backup!$B:$B, 'Civil S-curve'!$C$271), "-")</f>
        <v>12</v>
      </c>
      <c r="V279" s="425">
        <f>IFERROR(SUMIFS(Backup!$P:$P, Backup!$D:$D, 'Civil S-curve'!$C279, Backup!$O:$O, 'Civil S-curve'!V$162, Backup!$B:$B, 'Civil S-curve'!$C$271), "-")</f>
        <v>0</v>
      </c>
      <c r="W279" s="425">
        <f>IFERROR(SUMIFS(Backup!$P:$P, Backup!$D:$D, 'Civil S-curve'!$C279, Backup!$O:$O, 'Civil S-curve'!W$162, Backup!$B:$B, 'Civil S-curve'!$C$271), "-")</f>
        <v>0</v>
      </c>
      <c r="X279" s="425">
        <f>IFERROR(SUMIFS(Backup!$P:$P, Backup!$D:$D, 'Civil S-curve'!$C279, Backup!$O:$O, 'Civil S-curve'!X$162, Backup!$B:$B, 'Civil S-curve'!$C$271), "-")</f>
        <v>0</v>
      </c>
      <c r="Y279" s="425">
        <f>IFERROR(SUMIFS(Backup!$P:$P, Backup!$D:$D, 'Civil S-curve'!$C279, Backup!$O:$O, 'Civil S-curve'!Y$162, Backup!$B:$B, 'Civil S-curve'!$C$271), "-")</f>
        <v>60</v>
      </c>
      <c r="Z279" s="425">
        <f>IFERROR(SUMIFS(Backup!$P:$P, Backup!$D:$D, 'Civil S-curve'!$C279, Backup!$O:$O, 'Civil S-curve'!Z$162, Backup!$B:$B, 'Civil S-curve'!$C$271), "-")</f>
        <v>168</v>
      </c>
      <c r="AA279" s="425">
        <f>IFERROR(SUMIFS(Backup!$P:$P, Backup!$D:$D, 'Civil S-curve'!$C279, Backup!$O:$O, 'Civil S-curve'!AA$162, Backup!$B:$B, 'Civil S-curve'!$C$271), "-")</f>
        <v>36</v>
      </c>
      <c r="AB279" s="425">
        <f>IFERROR(SUMIFS(Backup!$P:$P, Backup!$D:$D, 'Civil S-curve'!$C279, Backup!$O:$O, 'Civil S-curve'!AB$162, Backup!$B:$B, 'Civil S-curve'!$C$271), "-")</f>
        <v>48</v>
      </c>
      <c r="AC279" s="425">
        <f>IFERROR(SUMIFS(Backup!$P:$P, Backup!$D:$D, 'Civil S-curve'!$C279, Backup!$O:$O, 'Civil S-curve'!AC$162, Backup!$B:$B, 'Civil S-curve'!$C$271), "-")</f>
        <v>228</v>
      </c>
      <c r="AD279" s="425">
        <f>IFERROR(SUMIFS(Backup!$P:$P, Backup!$D:$D, 'Civil S-curve'!$C279, Backup!$O:$O, 'Civil S-curve'!AD$162, Backup!$B:$B, 'Civil S-curve'!$C$271), "-")</f>
        <v>0</v>
      </c>
      <c r="AE279" s="425">
        <f>IFERROR(SUMIFS(Backup!$P:$P, Backup!$D:$D, 'Civil S-curve'!$C279, Backup!$O:$O, 'Civil S-curve'!AE$162, Backup!$B:$B, 'Civil S-curve'!$C$271), "-")</f>
        <v>0</v>
      </c>
      <c r="AF279" s="425">
        <f>IFERROR(SUMIFS(Backup!$P:$P, Backup!$D:$D, 'Civil S-curve'!$C279, Backup!$O:$O, 'Civil S-curve'!AF$162, Backup!$B:$B, 'Civil S-curve'!$C$271), "-")</f>
        <v>0</v>
      </c>
      <c r="AG279" s="425">
        <f>IFERROR(SUMIFS(Backup!$P:$P, Backup!$D:$D, 'Civil S-curve'!$C279, Backup!$O:$O, 'Civil S-curve'!AG$162, Backup!$B:$B, 'Civil S-curve'!$C$271), "-")</f>
        <v>0</v>
      </c>
      <c r="AH279" s="425">
        <f>IFERROR(SUMIFS(Backup!$P:$P, Backup!$D:$D, 'Civil S-curve'!$C279, Backup!$O:$O, 'Civil S-curve'!AH$162, Backup!$B:$B, 'Civil S-curve'!$C$271), "-")</f>
        <v>0</v>
      </c>
      <c r="AI279" s="429">
        <f t="shared" si="81"/>
        <v>660</v>
      </c>
      <c r="AJ279" s="256"/>
      <c r="AK279" s="418">
        <f t="shared" si="82"/>
        <v>0.9579100145137881</v>
      </c>
      <c r="AL279" s="435"/>
    </row>
    <row r="280" spans="1:40" hidden="1" outlineLevel="1">
      <c r="B280" s="413" t="s">
        <v>868</v>
      </c>
      <c r="C280" s="415" t="s">
        <v>97</v>
      </c>
      <c r="D280" s="413">
        <f t="shared" si="88"/>
        <v>0</v>
      </c>
      <c r="E280" s="413" t="s">
        <v>564</v>
      </c>
      <c r="F280" s="425">
        <f t="shared" si="91"/>
        <v>284</v>
      </c>
      <c r="G280" s="425">
        <f t="shared" si="91"/>
        <v>60</v>
      </c>
      <c r="H280" s="425">
        <f t="shared" si="91"/>
        <v>224</v>
      </c>
      <c r="I280" s="425">
        <f>IFERROR(SUMIFS(Backup!$P:$P, Backup!$D:$D, 'Civil S-curve'!$C280, Backup!$O:$O, 'Civil S-curve'!I$162, Backup!$B:$B, 'Civil S-curve'!$C$271), "-")</f>
        <v>0</v>
      </c>
      <c r="J280" s="425">
        <f>IFERROR(SUMIFS(Backup!$P:$P, Backup!$D:$D, 'Civil S-curve'!$C280, Backup!$O:$O, 'Civil S-curve'!J$162, Backup!$B:$B, 'Civil S-curve'!$C$271), "-")</f>
        <v>0</v>
      </c>
      <c r="K280" s="425">
        <f>IFERROR(SUMIFS(Backup!$P:$P, Backup!$D:$D, 'Civil S-curve'!$C280, Backup!$O:$O, 'Civil S-curve'!K$162, Backup!$B:$B, 'Civil S-curve'!$C$271), "-")</f>
        <v>0</v>
      </c>
      <c r="L280" s="425">
        <f>IFERROR(SUMIFS(Backup!$P:$P, Backup!$D:$D, 'Civil S-curve'!$C280, Backup!$O:$O, 'Civil S-curve'!L$162, Backup!$B:$B, 'Civil S-curve'!$C$271), "-")</f>
        <v>0</v>
      </c>
      <c r="M280" s="425">
        <f>IFERROR(SUMIFS(Backup!$P:$P, Backup!$D:$D, 'Civil S-curve'!$C280, Backup!$O:$O, 'Civil S-curve'!M$162, Backup!$B:$B, 'Civil S-curve'!$C$271), "-")</f>
        <v>0</v>
      </c>
      <c r="N280" s="425">
        <f>IFERROR(SUMIFS(Backup!$P:$P, Backup!$D:$D, 'Civil S-curve'!$C280, Backup!$O:$O, 'Civil S-curve'!N$162, Backup!$B:$B, 'Civil S-curve'!$C$271), "-")</f>
        <v>0</v>
      </c>
      <c r="O280" s="425">
        <f>IFERROR(SUMIFS(Backup!$P:$P, Backup!$D:$D, 'Civil S-curve'!$C280, Backup!$O:$O, 'Civil S-curve'!O$162, Backup!$B:$B, 'Civil S-curve'!$C$271), "-")</f>
        <v>0</v>
      </c>
      <c r="P280" s="425">
        <f>IFERROR(SUMIFS(Backup!$P:$P, Backup!$D:$D, 'Civil S-curve'!$C280, Backup!$O:$O, 'Civil S-curve'!P$162, Backup!$B:$B, 'Civil S-curve'!$C$271), "-")</f>
        <v>0</v>
      </c>
      <c r="Q280" s="425">
        <f>IFERROR(SUMIFS(Backup!$P:$P, Backup!$D:$D, 'Civil S-curve'!$C280, Backup!$O:$O, 'Civil S-curve'!Q$162, Backup!$B:$B, 'Civil S-curve'!$C$271), "-")</f>
        <v>0</v>
      </c>
      <c r="R280" s="425">
        <f>IFERROR(SUMIFS(Backup!$P:$P, Backup!$D:$D, 'Civil S-curve'!$C280, Backup!$O:$O, 'Civil S-curve'!R$162, Backup!$B:$B, 'Civil S-curve'!$C$271), "-")</f>
        <v>0</v>
      </c>
      <c r="S280" s="425">
        <f>IFERROR(SUMIFS(Backup!$P:$P, Backup!$D:$D, 'Civil S-curve'!$C280, Backup!$O:$O, 'Civil S-curve'!S$162, Backup!$B:$B, 'Civil S-curve'!$C$271), "-")</f>
        <v>0</v>
      </c>
      <c r="T280" s="425">
        <f>IFERROR(SUMIFS(Backup!$P:$P, Backup!$D:$D, 'Civil S-curve'!$C280, Backup!$O:$O, 'Civil S-curve'!T$162, Backup!$B:$B, 'Civil S-curve'!$C$271), "-")</f>
        <v>0</v>
      </c>
      <c r="U280" s="425">
        <f>IFERROR(SUMIFS(Backup!$P:$P, Backup!$D:$D, 'Civil S-curve'!$C280, Backup!$O:$O, 'Civil S-curve'!U$162, Backup!$B:$B, 'Civil S-curve'!$C$271), "-")</f>
        <v>0</v>
      </c>
      <c r="V280" s="425">
        <f>IFERROR(SUMIFS(Backup!$P:$P, Backup!$D:$D, 'Civil S-curve'!$C280, Backup!$O:$O, 'Civil S-curve'!V$162, Backup!$B:$B, 'Civil S-curve'!$C$271), "-")</f>
        <v>0</v>
      </c>
      <c r="W280" s="425">
        <f>IFERROR(SUMIFS(Backup!$P:$P, Backup!$D:$D, 'Civil S-curve'!$C280, Backup!$O:$O, 'Civil S-curve'!W$162, Backup!$B:$B, 'Civil S-curve'!$C$271), "-")</f>
        <v>0</v>
      </c>
      <c r="X280" s="425">
        <f>IFERROR(SUMIFS(Backup!$P:$P, Backup!$D:$D, 'Civil S-curve'!$C280, Backup!$O:$O, 'Civil S-curve'!X$162, Backup!$B:$B, 'Civil S-curve'!$C$271), "-")</f>
        <v>0</v>
      </c>
      <c r="Y280" s="425">
        <f>IFERROR(SUMIFS(Backup!$P:$P, Backup!$D:$D, 'Civil S-curve'!$C280, Backup!$O:$O, 'Civil S-curve'!Y$162, Backup!$B:$B, 'Civil S-curve'!$C$271), "-")</f>
        <v>24</v>
      </c>
      <c r="Z280" s="425">
        <f>IFERROR(SUMIFS(Backup!$P:$P, Backup!$D:$D, 'Civil S-curve'!$C280, Backup!$O:$O, 'Civil S-curve'!Z$162, Backup!$B:$B, 'Civil S-curve'!$C$271), "-")</f>
        <v>36</v>
      </c>
      <c r="AA280" s="425">
        <f>IFERROR(SUMIFS(Backup!$P:$P, Backup!$D:$D, 'Civil S-curve'!$C280, Backup!$O:$O, 'Civil S-curve'!AA$162, Backup!$B:$B, 'Civil S-curve'!$C$271), "-")</f>
        <v>0</v>
      </c>
      <c r="AB280" s="425">
        <f>IFERROR(SUMIFS(Backup!$P:$P, Backup!$D:$D, 'Civil S-curve'!$C280, Backup!$O:$O, 'Civil S-curve'!AB$162, Backup!$B:$B, 'Civil S-curve'!$C$271), "-")</f>
        <v>0</v>
      </c>
      <c r="AC280" s="425">
        <f>IFERROR(SUMIFS(Backup!$P:$P, Backup!$D:$D, 'Civil S-curve'!$C280, Backup!$O:$O, 'Civil S-curve'!AC$162, Backup!$B:$B, 'Civil S-curve'!$C$271), "-")</f>
        <v>0</v>
      </c>
      <c r="AD280" s="425">
        <f>IFERROR(SUMIFS(Backup!$P:$P, Backup!$D:$D, 'Civil S-curve'!$C280, Backup!$O:$O, 'Civil S-curve'!AD$162, Backup!$B:$B, 'Civil S-curve'!$C$271), "-")</f>
        <v>0</v>
      </c>
      <c r="AE280" s="425">
        <f>IFERROR(SUMIFS(Backup!$P:$P, Backup!$D:$D, 'Civil S-curve'!$C280, Backup!$O:$O, 'Civil S-curve'!AE$162, Backup!$B:$B, 'Civil S-curve'!$C$271), "-")</f>
        <v>0</v>
      </c>
      <c r="AF280" s="425">
        <f>IFERROR(SUMIFS(Backup!$P:$P, Backup!$D:$D, 'Civil S-curve'!$C280, Backup!$O:$O, 'Civil S-curve'!AF$162, Backup!$B:$B, 'Civil S-curve'!$C$271), "-")</f>
        <v>0</v>
      </c>
      <c r="AG280" s="425">
        <f>IFERROR(SUMIFS(Backup!$P:$P, Backup!$D:$D, 'Civil S-curve'!$C280, Backup!$O:$O, 'Civil S-curve'!AG$162, Backup!$B:$B, 'Civil S-curve'!$C$271), "-")</f>
        <v>0</v>
      </c>
      <c r="AH280" s="425">
        <f>IFERROR(SUMIFS(Backup!$P:$P, Backup!$D:$D, 'Civil S-curve'!$C280, Backup!$O:$O, 'Civil S-curve'!AH$162, Backup!$B:$B, 'Civil S-curve'!$C$271), "-")</f>
        <v>0</v>
      </c>
      <c r="AI280" s="429">
        <f t="shared" si="81"/>
        <v>60</v>
      </c>
      <c r="AJ280" s="256"/>
      <c r="AK280" s="418">
        <f t="shared" si="82"/>
        <v>0.21126760563380281</v>
      </c>
      <c r="AL280" s="435"/>
    </row>
    <row r="281" spans="1:40" hidden="1" outlineLevel="1">
      <c r="B281" s="413" t="s">
        <v>869</v>
      </c>
      <c r="C281" s="415" t="s">
        <v>98</v>
      </c>
      <c r="D281" s="413">
        <f t="shared" si="88"/>
        <v>0</v>
      </c>
      <c r="E281" s="413" t="s">
        <v>564</v>
      </c>
      <c r="F281" s="425">
        <f t="shared" si="91"/>
        <v>389</v>
      </c>
      <c r="G281" s="425">
        <f t="shared" si="91"/>
        <v>144</v>
      </c>
      <c r="H281" s="425">
        <f t="shared" si="91"/>
        <v>245</v>
      </c>
      <c r="I281" s="425">
        <f>IFERROR(SUMIFS(Backup!$P:$P, Backup!$D:$D, 'Civil S-curve'!$C281, Backup!$O:$O, 'Civil S-curve'!I$162, Backup!$B:$B, 'Civil S-curve'!$C$271), "-")</f>
        <v>0</v>
      </c>
      <c r="J281" s="425">
        <f>IFERROR(SUMIFS(Backup!$P:$P, Backup!$D:$D, 'Civil S-curve'!$C281, Backup!$O:$O, 'Civil S-curve'!J$162, Backup!$B:$B, 'Civil S-curve'!$C$271), "-")</f>
        <v>0</v>
      </c>
      <c r="K281" s="425">
        <f>IFERROR(SUMIFS(Backup!$P:$P, Backup!$D:$D, 'Civil S-curve'!$C281, Backup!$O:$O, 'Civil S-curve'!K$162, Backup!$B:$B, 'Civil S-curve'!$C$271), "-")</f>
        <v>0</v>
      </c>
      <c r="L281" s="425">
        <f>IFERROR(SUMIFS(Backup!$P:$P, Backup!$D:$D, 'Civil S-curve'!$C281, Backup!$O:$O, 'Civil S-curve'!L$162, Backup!$B:$B, 'Civil S-curve'!$C$271), "-")</f>
        <v>0</v>
      </c>
      <c r="M281" s="425">
        <f>IFERROR(SUMIFS(Backup!$P:$P, Backup!$D:$D, 'Civil S-curve'!$C281, Backup!$O:$O, 'Civil S-curve'!M$162, Backup!$B:$B, 'Civil S-curve'!$C$271), "-")</f>
        <v>0</v>
      </c>
      <c r="N281" s="425">
        <f>IFERROR(SUMIFS(Backup!$P:$P, Backup!$D:$D, 'Civil S-curve'!$C281, Backup!$O:$O, 'Civil S-curve'!N$162, Backup!$B:$B, 'Civil S-curve'!$C$271), "-")</f>
        <v>0</v>
      </c>
      <c r="O281" s="425">
        <f>IFERROR(SUMIFS(Backup!$P:$P, Backup!$D:$D, 'Civil S-curve'!$C281, Backup!$O:$O, 'Civil S-curve'!O$162, Backup!$B:$B, 'Civil S-curve'!$C$271), "-")</f>
        <v>0</v>
      </c>
      <c r="P281" s="425">
        <f>IFERROR(SUMIFS(Backup!$P:$P, Backup!$D:$D, 'Civil S-curve'!$C281, Backup!$O:$O, 'Civil S-curve'!P$162, Backup!$B:$B, 'Civil S-curve'!$C$271), "-")</f>
        <v>0</v>
      </c>
      <c r="Q281" s="425">
        <f>IFERROR(SUMIFS(Backup!$P:$P, Backup!$D:$D, 'Civil S-curve'!$C281, Backup!$O:$O, 'Civil S-curve'!Q$162, Backup!$B:$B, 'Civil S-curve'!$C$271), "-")</f>
        <v>0</v>
      </c>
      <c r="R281" s="425">
        <f>IFERROR(SUMIFS(Backup!$P:$P, Backup!$D:$D, 'Civil S-curve'!$C281, Backup!$O:$O, 'Civil S-curve'!R$162, Backup!$B:$B, 'Civil S-curve'!$C$271), "-")</f>
        <v>0</v>
      </c>
      <c r="S281" s="425">
        <f>IFERROR(SUMIFS(Backup!$P:$P, Backup!$D:$D, 'Civil S-curve'!$C281, Backup!$O:$O, 'Civil S-curve'!S$162, Backup!$B:$B, 'Civil S-curve'!$C$271), "-")</f>
        <v>24</v>
      </c>
      <c r="T281" s="425">
        <f>IFERROR(SUMIFS(Backup!$P:$P, Backup!$D:$D, 'Civil S-curve'!$C281, Backup!$O:$O, 'Civil S-curve'!T$162, Backup!$B:$B, 'Civil S-curve'!$C$271), "-")</f>
        <v>60</v>
      </c>
      <c r="U281" s="425">
        <f>IFERROR(SUMIFS(Backup!$P:$P, Backup!$D:$D, 'Civil S-curve'!$C281, Backup!$O:$O, 'Civil S-curve'!U$162, Backup!$B:$B, 'Civil S-curve'!$C$271), "-")</f>
        <v>0</v>
      </c>
      <c r="V281" s="425">
        <f>IFERROR(SUMIFS(Backup!$P:$P, Backup!$D:$D, 'Civil S-curve'!$C281, Backup!$O:$O, 'Civil S-curve'!V$162, Backup!$B:$B, 'Civil S-curve'!$C$271), "-")</f>
        <v>12</v>
      </c>
      <c r="W281" s="425">
        <f>IFERROR(SUMIFS(Backup!$P:$P, Backup!$D:$D, 'Civil S-curve'!$C281, Backup!$O:$O, 'Civil S-curve'!W$162, Backup!$B:$B, 'Civil S-curve'!$C$271), "-")</f>
        <v>0</v>
      </c>
      <c r="X281" s="425">
        <f>IFERROR(SUMIFS(Backup!$P:$P, Backup!$D:$D, 'Civil S-curve'!$C281, Backup!$O:$O, 'Civil S-curve'!X$162, Backup!$B:$B, 'Civil S-curve'!$C$271), "-")</f>
        <v>0</v>
      </c>
      <c r="Y281" s="425">
        <f>IFERROR(SUMIFS(Backup!$P:$P, Backup!$D:$D, 'Civil S-curve'!$C281, Backup!$O:$O, 'Civil S-curve'!Y$162, Backup!$B:$B, 'Civil S-curve'!$C$271), "-")</f>
        <v>36</v>
      </c>
      <c r="Z281" s="425">
        <f>IFERROR(SUMIFS(Backup!$P:$P, Backup!$D:$D, 'Civil S-curve'!$C281, Backup!$O:$O, 'Civil S-curve'!Z$162, Backup!$B:$B, 'Civil S-curve'!$C$271), "-")</f>
        <v>0</v>
      </c>
      <c r="AA281" s="425">
        <f>IFERROR(SUMIFS(Backup!$P:$P, Backup!$D:$D, 'Civil S-curve'!$C281, Backup!$O:$O, 'Civil S-curve'!AA$162, Backup!$B:$B, 'Civil S-curve'!$C$271), "-")</f>
        <v>12</v>
      </c>
      <c r="AB281" s="425">
        <f>IFERROR(SUMIFS(Backup!$P:$P, Backup!$D:$D, 'Civil S-curve'!$C281, Backup!$O:$O, 'Civil S-curve'!AB$162, Backup!$B:$B, 'Civil S-curve'!$C$271), "-")</f>
        <v>0</v>
      </c>
      <c r="AC281" s="425">
        <f>IFERROR(SUMIFS(Backup!$P:$P, Backup!$D:$D, 'Civil S-curve'!$C281, Backup!$O:$O, 'Civil S-curve'!AC$162, Backup!$B:$B, 'Civil S-curve'!$C$271), "-")</f>
        <v>0</v>
      </c>
      <c r="AD281" s="425">
        <f>IFERROR(SUMIFS(Backup!$P:$P, Backup!$D:$D, 'Civil S-curve'!$C281, Backup!$O:$O, 'Civil S-curve'!AD$162, Backup!$B:$B, 'Civil S-curve'!$C$271), "-")</f>
        <v>0</v>
      </c>
      <c r="AE281" s="425">
        <f>IFERROR(SUMIFS(Backup!$P:$P, Backup!$D:$D, 'Civil S-curve'!$C281, Backup!$O:$O, 'Civil S-curve'!AE$162, Backup!$B:$B, 'Civil S-curve'!$C$271), "-")</f>
        <v>0</v>
      </c>
      <c r="AF281" s="425">
        <f>IFERROR(SUMIFS(Backup!$P:$P, Backup!$D:$D, 'Civil S-curve'!$C281, Backup!$O:$O, 'Civil S-curve'!AF$162, Backup!$B:$B, 'Civil S-curve'!$C$271), "-")</f>
        <v>0</v>
      </c>
      <c r="AG281" s="425">
        <f>IFERROR(SUMIFS(Backup!$P:$P, Backup!$D:$D, 'Civil S-curve'!$C281, Backup!$O:$O, 'Civil S-curve'!AG$162, Backup!$B:$B, 'Civil S-curve'!$C$271), "-")</f>
        <v>0</v>
      </c>
      <c r="AH281" s="425">
        <f>IFERROR(SUMIFS(Backup!$P:$P, Backup!$D:$D, 'Civil S-curve'!$C281, Backup!$O:$O, 'Civil S-curve'!AH$162, Backup!$B:$B, 'Civil S-curve'!$C$271), "-")</f>
        <v>0</v>
      </c>
      <c r="AI281" s="429">
        <f t="shared" si="81"/>
        <v>144</v>
      </c>
      <c r="AJ281" s="256"/>
      <c r="AK281" s="418">
        <f t="shared" si="82"/>
        <v>0.37017994858611825</v>
      </c>
      <c r="AL281" s="435"/>
    </row>
    <row r="282" spans="1:40" hidden="1" outlineLevel="1">
      <c r="B282" s="413" t="s">
        <v>1023</v>
      </c>
      <c r="C282" s="415" t="s">
        <v>99</v>
      </c>
      <c r="D282" s="413">
        <f t="shared" si="88"/>
        <v>0</v>
      </c>
      <c r="E282" s="413" t="s">
        <v>564</v>
      </c>
      <c r="F282" s="425">
        <f t="shared" si="91"/>
        <v>29</v>
      </c>
      <c r="G282" s="425">
        <f t="shared" si="91"/>
        <v>0</v>
      </c>
      <c r="H282" s="425">
        <f t="shared" si="91"/>
        <v>0</v>
      </c>
      <c r="I282" s="425">
        <f>IFERROR(SUMIFS(Backup!$P:$P, Backup!$D:$D, 'Civil S-curve'!$C282, Backup!$O:$O, 'Civil S-curve'!I$162, Backup!$B:$B, 'Civil S-curve'!$C$271), "-")</f>
        <v>0</v>
      </c>
      <c r="J282" s="425">
        <f>IFERROR(SUMIFS(Backup!$P:$P, Backup!$D:$D, 'Civil S-curve'!$C282, Backup!$O:$O, 'Civil S-curve'!J$162, Backup!$B:$B, 'Civil S-curve'!$C$271), "-")</f>
        <v>0</v>
      </c>
      <c r="K282" s="425">
        <f>IFERROR(SUMIFS(Backup!$P:$P, Backup!$D:$D, 'Civil S-curve'!$C282, Backup!$O:$O, 'Civil S-curve'!K$162, Backup!$B:$B, 'Civil S-curve'!$C$271), "-")</f>
        <v>0</v>
      </c>
      <c r="L282" s="425">
        <f>IFERROR(SUMIFS(Backup!$P:$P, Backup!$D:$D, 'Civil S-curve'!$C282, Backup!$O:$O, 'Civil S-curve'!L$162, Backup!$B:$B, 'Civil S-curve'!$C$271), "-")</f>
        <v>0</v>
      </c>
      <c r="M282" s="425">
        <f>IFERROR(SUMIFS(Backup!$P:$P, Backup!$D:$D, 'Civil S-curve'!$C282, Backup!$O:$O, 'Civil S-curve'!M$162, Backup!$B:$B, 'Civil S-curve'!$C$271), "-")</f>
        <v>0</v>
      </c>
      <c r="N282" s="425">
        <f>IFERROR(SUMIFS(Backup!$P:$P, Backup!$D:$D, 'Civil S-curve'!$C282, Backup!$O:$O, 'Civil S-curve'!N$162, Backup!$B:$B, 'Civil S-curve'!$C$271), "-")</f>
        <v>0</v>
      </c>
      <c r="O282" s="425">
        <f>IFERROR(SUMIFS(Backup!$P:$P, Backup!$D:$D, 'Civil S-curve'!$C282, Backup!$O:$O, 'Civil S-curve'!O$162, Backup!$B:$B, 'Civil S-curve'!$C$271), "-")</f>
        <v>0</v>
      </c>
      <c r="P282" s="425">
        <f>IFERROR(SUMIFS(Backup!$P:$P, Backup!$D:$D, 'Civil S-curve'!$C282, Backup!$O:$O, 'Civil S-curve'!P$162, Backup!$B:$B, 'Civil S-curve'!$C$271), "-")</f>
        <v>0</v>
      </c>
      <c r="Q282" s="425">
        <f>IFERROR(SUMIFS(Backup!$P:$P, Backup!$D:$D, 'Civil S-curve'!$C282, Backup!$O:$O, 'Civil S-curve'!Q$162, Backup!$B:$B, 'Civil S-curve'!$C$271), "-")</f>
        <v>0</v>
      </c>
      <c r="R282" s="425">
        <f>IFERROR(SUMIFS(Backup!$P:$P, Backup!$D:$D, 'Civil S-curve'!$C282, Backup!$O:$O, 'Civil S-curve'!R$162, Backup!$B:$B, 'Civil S-curve'!$C$271), "-")</f>
        <v>0</v>
      </c>
      <c r="S282" s="425">
        <f>IFERROR(SUMIFS(Backup!$P:$P, Backup!$D:$D, 'Civil S-curve'!$C282, Backup!$O:$O, 'Civil S-curve'!S$162, Backup!$B:$B, 'Civil S-curve'!$C$271), "-")</f>
        <v>0</v>
      </c>
      <c r="T282" s="425">
        <f>IFERROR(SUMIFS(Backup!$P:$P, Backup!$D:$D, 'Civil S-curve'!$C282, Backup!$O:$O, 'Civil S-curve'!T$162, Backup!$B:$B, 'Civil S-curve'!$C$271), "-")</f>
        <v>0</v>
      </c>
      <c r="U282" s="425">
        <f>IFERROR(SUMIFS(Backup!$P:$P, Backup!$D:$D, 'Civil S-curve'!$C282, Backup!$O:$O, 'Civil S-curve'!U$162, Backup!$B:$B, 'Civil S-curve'!$C$271), "-")</f>
        <v>0</v>
      </c>
      <c r="V282" s="425">
        <f>IFERROR(SUMIFS(Backup!$P:$P, Backup!$D:$D, 'Civil S-curve'!$C282, Backup!$O:$O, 'Civil S-curve'!V$162, Backup!$B:$B, 'Civil S-curve'!$C$271), "-")</f>
        <v>0</v>
      </c>
      <c r="W282" s="425">
        <f>IFERROR(SUMIFS(Backup!$P:$P, Backup!$D:$D, 'Civil S-curve'!$C282, Backup!$O:$O, 'Civil S-curve'!W$162, Backup!$B:$B, 'Civil S-curve'!$C$271), "-")</f>
        <v>0</v>
      </c>
      <c r="X282" s="425">
        <f>IFERROR(SUMIFS(Backup!$P:$P, Backup!$D:$D, 'Civil S-curve'!$C282, Backup!$O:$O, 'Civil S-curve'!X$162, Backup!$B:$B, 'Civil S-curve'!$C$271), "-")</f>
        <v>0</v>
      </c>
      <c r="Y282" s="425">
        <f>IFERROR(SUMIFS(Backup!$P:$P, Backup!$D:$D, 'Civil S-curve'!$C282, Backup!$O:$O, 'Civil S-curve'!Y$162, Backup!$B:$B, 'Civil S-curve'!$C$271), "-")</f>
        <v>0</v>
      </c>
      <c r="Z282" s="425">
        <f>IFERROR(SUMIFS(Backup!$P:$P, Backup!$D:$D, 'Civil S-curve'!$C282, Backup!$O:$O, 'Civil S-curve'!Z$162, Backup!$B:$B, 'Civil S-curve'!$C$271), "-")</f>
        <v>0</v>
      </c>
      <c r="AA282" s="425">
        <f>IFERROR(SUMIFS(Backup!$P:$P, Backup!$D:$D, 'Civil S-curve'!$C282, Backup!$O:$O, 'Civil S-curve'!AA$162, Backup!$B:$B, 'Civil S-curve'!$C$271), "-")</f>
        <v>0</v>
      </c>
      <c r="AB282" s="425">
        <f>IFERROR(SUMIFS(Backup!$P:$P, Backup!$D:$D, 'Civil S-curve'!$C282, Backup!$O:$O, 'Civil S-curve'!AB$162, Backup!$B:$B, 'Civil S-curve'!$C$271), "-")</f>
        <v>0</v>
      </c>
      <c r="AC282" s="425">
        <f>IFERROR(SUMIFS(Backup!$P:$P, Backup!$D:$D, 'Civil S-curve'!$C282, Backup!$O:$O, 'Civil S-curve'!AC$162, Backup!$B:$B, 'Civil S-curve'!$C$271), "-")</f>
        <v>0</v>
      </c>
      <c r="AD282" s="425">
        <f>IFERROR(SUMIFS(Backup!$P:$P, Backup!$D:$D, 'Civil S-curve'!$C282, Backup!$O:$O, 'Civil S-curve'!AD$162, Backup!$B:$B, 'Civil S-curve'!$C$271), "-")</f>
        <v>0</v>
      </c>
      <c r="AE282" s="425">
        <f>IFERROR(SUMIFS(Backup!$P:$P, Backup!$D:$D, 'Civil S-curve'!$C282, Backup!$O:$O, 'Civil S-curve'!AE$162, Backup!$B:$B, 'Civil S-curve'!$C$271), "-")</f>
        <v>0</v>
      </c>
      <c r="AF282" s="425">
        <f>IFERROR(SUMIFS(Backup!$P:$P, Backup!$D:$D, 'Civil S-curve'!$C282, Backup!$O:$O, 'Civil S-curve'!AF$162, Backup!$B:$B, 'Civil S-curve'!$C$271), "-")</f>
        <v>0</v>
      </c>
      <c r="AG282" s="425">
        <f>IFERROR(SUMIFS(Backup!$P:$P, Backup!$D:$D, 'Civil S-curve'!$C282, Backup!$O:$O, 'Civil S-curve'!AG$162, Backup!$B:$B, 'Civil S-curve'!$C$271), "-")</f>
        <v>0</v>
      </c>
      <c r="AH282" s="425">
        <f>IFERROR(SUMIFS(Backup!$P:$P, Backup!$D:$D, 'Civil S-curve'!$C282, Backup!$O:$O, 'Civil S-curve'!AH$162, Backup!$B:$B, 'Civil S-curve'!$C$271), "-")</f>
        <v>0</v>
      </c>
      <c r="AI282" s="429">
        <f t="shared" si="81"/>
        <v>0</v>
      </c>
      <c r="AJ282" s="256"/>
      <c r="AK282" s="418">
        <f t="shared" si="82"/>
        <v>0</v>
      </c>
      <c r="AL282" s="435"/>
    </row>
    <row r="283" spans="1:40" s="256" customFormat="1" collapsed="1">
      <c r="A283" s="418">
        <f>D283/$D$156</f>
        <v>0.20146520146520147</v>
      </c>
      <c r="B283" s="411">
        <v>11</v>
      </c>
      <c r="C283" s="412" t="s">
        <v>472</v>
      </c>
      <c r="D283" s="411">
        <f t="shared" si="88"/>
        <v>110</v>
      </c>
      <c r="E283" s="411"/>
      <c r="F283" s="424">
        <f t="shared" ref="F283:H294" si="94">F139</f>
        <v>12470</v>
      </c>
      <c r="G283" s="424">
        <f t="shared" si="94"/>
        <v>9044.5</v>
      </c>
      <c r="H283" s="424">
        <f t="shared" si="94"/>
        <v>3425.5</v>
      </c>
      <c r="I283" s="424">
        <f>SUBTOTAL(9,I284:I294)</f>
        <v>0</v>
      </c>
      <c r="J283" s="424">
        <f t="shared" ref="J283:AI283" si="95">SUBTOTAL(9,J284:J294)</f>
        <v>0</v>
      </c>
      <c r="K283" s="424">
        <f t="shared" si="95"/>
        <v>0</v>
      </c>
      <c r="L283" s="424">
        <f t="shared" si="95"/>
        <v>0</v>
      </c>
      <c r="M283" s="424">
        <f t="shared" si="95"/>
        <v>0</v>
      </c>
      <c r="N283" s="424">
        <f t="shared" si="95"/>
        <v>0</v>
      </c>
      <c r="O283" s="424">
        <f t="shared" si="95"/>
        <v>0</v>
      </c>
      <c r="P283" s="424">
        <f t="shared" si="95"/>
        <v>330</v>
      </c>
      <c r="Q283" s="424">
        <f t="shared" si="95"/>
        <v>202</v>
      </c>
      <c r="R283" s="424">
        <f t="shared" si="95"/>
        <v>156</v>
      </c>
      <c r="S283" s="424">
        <f t="shared" si="95"/>
        <v>21</v>
      </c>
      <c r="T283" s="424">
        <f t="shared" si="95"/>
        <v>390</v>
      </c>
      <c r="U283" s="424">
        <f t="shared" si="95"/>
        <v>469</v>
      </c>
      <c r="V283" s="424">
        <f t="shared" si="95"/>
        <v>464</v>
      </c>
      <c r="W283" s="424">
        <f t="shared" si="95"/>
        <v>369</v>
      </c>
      <c r="X283" s="424">
        <f t="shared" si="95"/>
        <v>1192</v>
      </c>
      <c r="Y283" s="424">
        <f t="shared" si="95"/>
        <v>1255</v>
      </c>
      <c r="Z283" s="424">
        <f t="shared" si="95"/>
        <v>660</v>
      </c>
      <c r="AA283" s="424">
        <f t="shared" si="95"/>
        <v>994.5</v>
      </c>
      <c r="AB283" s="424">
        <f t="shared" si="95"/>
        <v>846</v>
      </c>
      <c r="AC283" s="424">
        <f t="shared" si="95"/>
        <v>1121</v>
      </c>
      <c r="AD283" s="424">
        <f t="shared" si="95"/>
        <v>587</v>
      </c>
      <c r="AE283" s="424">
        <f t="shared" ref="AE283:AH283" si="96">SUBTOTAL(9,AE284:AE294)</f>
        <v>0</v>
      </c>
      <c r="AF283" s="424">
        <f t="shared" si="96"/>
        <v>0</v>
      </c>
      <c r="AG283" s="424">
        <f t="shared" si="96"/>
        <v>0</v>
      </c>
      <c r="AH283" s="424">
        <f t="shared" si="96"/>
        <v>0</v>
      </c>
      <c r="AI283" s="424">
        <f t="shared" si="95"/>
        <v>9056.5</v>
      </c>
      <c r="AJ283" s="435">
        <f>G283-AI283</f>
        <v>-12</v>
      </c>
      <c r="AK283" s="418">
        <f t="shared" si="82"/>
        <v>0.72626303127506009</v>
      </c>
      <c r="AL283" s="435"/>
      <c r="AM283" s="429">
        <f>SUM(I283:Y283)</f>
        <v>4848</v>
      </c>
      <c r="AN283" s="429"/>
    </row>
    <row r="284" spans="1:40" hidden="1" outlineLevel="1">
      <c r="B284" s="413" t="s">
        <v>860</v>
      </c>
      <c r="C284" s="414" t="s">
        <v>200</v>
      </c>
      <c r="D284" s="413">
        <f t="shared" si="88"/>
        <v>0</v>
      </c>
      <c r="E284" s="413" t="s">
        <v>564</v>
      </c>
      <c r="F284" s="425">
        <f t="shared" si="94"/>
        <v>355</v>
      </c>
      <c r="G284" s="425">
        <f t="shared" si="94"/>
        <v>322</v>
      </c>
      <c r="H284" s="425">
        <f t="shared" si="94"/>
        <v>33</v>
      </c>
      <c r="I284" s="425">
        <f>IFERROR(SUMIFS(Backup!$P:$P, Backup!$D:$D, 'Civil S-curve'!$C284, Backup!$O:$O, 'Civil S-curve'!I$162, Backup!$B:$B, 'Civil S-curve'!$C$283), "-")</f>
        <v>0</v>
      </c>
      <c r="J284" s="425">
        <f>IFERROR(SUMIFS(Backup!$P:$P, Backup!$D:$D, 'Civil S-curve'!$C284, Backup!$O:$O, 'Civil S-curve'!J$162, Backup!$B:$B, 'Civil S-curve'!$C$283), "-")</f>
        <v>0</v>
      </c>
      <c r="K284" s="425">
        <f>IFERROR(SUMIFS(Backup!$P:$P, Backup!$D:$D, 'Civil S-curve'!$C284, Backup!$O:$O, 'Civil S-curve'!K$162, Backup!$B:$B, 'Civil S-curve'!$C$283), "-")</f>
        <v>0</v>
      </c>
      <c r="L284" s="425">
        <f>IFERROR(SUMIFS(Backup!$P:$P, Backup!$D:$D, 'Civil S-curve'!$C284, Backup!$O:$O, 'Civil S-curve'!L$162, Backup!$B:$B, 'Civil S-curve'!$C$283), "-")</f>
        <v>0</v>
      </c>
      <c r="M284" s="425">
        <f>IFERROR(SUMIFS(Backup!$P:$P, Backup!$D:$D, 'Civil S-curve'!$C284, Backup!$O:$O, 'Civil S-curve'!M$162, Backup!$B:$B, 'Civil S-curve'!$C$283), "-")</f>
        <v>0</v>
      </c>
      <c r="N284" s="425">
        <f>IFERROR(SUMIFS(Backup!$P:$P, Backup!$D:$D, 'Civil S-curve'!$C284, Backup!$O:$O, 'Civil S-curve'!N$162, Backup!$B:$B, 'Civil S-curve'!$C$283), "-")</f>
        <v>0</v>
      </c>
      <c r="O284" s="425">
        <f>IFERROR(SUMIFS(Backup!$P:$P, Backup!$D:$D, 'Civil S-curve'!$C284, Backup!$O:$O, 'Civil S-curve'!O$162, Backup!$B:$B, 'Civil S-curve'!$C$283), "-")</f>
        <v>0</v>
      </c>
      <c r="P284" s="425">
        <f>IFERROR(SUMIFS(Backup!$P:$P, Backup!$D:$D, 'Civil S-curve'!$C284, Backup!$O:$O, 'Civil S-curve'!P$162, Backup!$B:$B, 'Civil S-curve'!$C$283), "-")</f>
        <v>47</v>
      </c>
      <c r="Q284" s="425">
        <f>IFERROR(SUMIFS(Backup!$P:$P, Backup!$D:$D, 'Civil S-curve'!$C284, Backup!$O:$O, 'Civil S-curve'!Q$162, Backup!$B:$B, 'Civil S-curve'!$C$283), "-")</f>
        <v>10</v>
      </c>
      <c r="R284" s="425">
        <f>IFERROR(SUMIFS(Backup!$P:$P, Backup!$D:$D, 'Civil S-curve'!$C284, Backup!$O:$O, 'Civil S-curve'!R$162, Backup!$B:$B, 'Civil S-curve'!$C$283), "-")</f>
        <v>0</v>
      </c>
      <c r="S284" s="425">
        <f>IFERROR(SUMIFS(Backup!$P:$P, Backup!$D:$D, 'Civil S-curve'!$C284, Backup!$O:$O, 'Civil S-curve'!S$162, Backup!$B:$B, 'Civil S-curve'!$C$283), "-")</f>
        <v>3</v>
      </c>
      <c r="T284" s="425">
        <f>IFERROR(SUMIFS(Backup!$P:$P, Backup!$D:$D, 'Civil S-curve'!$C284, Backup!$O:$O, 'Civil S-curve'!T$162, Backup!$B:$B, 'Civil S-curve'!$C$283), "-")</f>
        <v>35</v>
      </c>
      <c r="U284" s="425">
        <f>IFERROR(SUMIFS(Backup!$P:$P, Backup!$D:$D, 'Civil S-curve'!$C284, Backup!$O:$O, 'Civil S-curve'!U$162, Backup!$B:$B, 'Civil S-curve'!$C$283), "-")</f>
        <v>0</v>
      </c>
      <c r="V284" s="425">
        <f>IFERROR(SUMIFS(Backup!$P:$P, Backup!$D:$D, 'Civil S-curve'!$C284, Backup!$O:$O, 'Civil S-curve'!V$162, Backup!$B:$B, 'Civil S-curve'!$C$283), "-")</f>
        <v>0</v>
      </c>
      <c r="W284" s="425">
        <f>IFERROR(SUMIFS(Backup!$P:$P, Backup!$D:$D, 'Civil S-curve'!$C284, Backup!$O:$O, 'Civil S-curve'!W$162, Backup!$B:$B, 'Civil S-curve'!$C$283), "-")</f>
        <v>6</v>
      </c>
      <c r="X284" s="425">
        <f>IFERROR(SUMIFS(Backup!$P:$P, Backup!$D:$D, 'Civil S-curve'!$C284, Backup!$O:$O, 'Civil S-curve'!X$162, Backup!$B:$B, 'Civil S-curve'!$C$283), "-")</f>
        <v>95</v>
      </c>
      <c r="Y284" s="425">
        <f>IFERROR(SUMIFS(Backup!$P:$P, Backup!$D:$D, 'Civil S-curve'!$C284, Backup!$O:$O, 'Civil S-curve'!Y$162, Backup!$B:$B, 'Civil S-curve'!$C$283), "-")</f>
        <v>34</v>
      </c>
      <c r="Z284" s="425">
        <f>IFERROR(SUMIFS(Backup!$P:$P, Backup!$D:$D, 'Civil S-curve'!$C284, Backup!$O:$O, 'Civil S-curve'!Z$162, Backup!$B:$B, 'Civil S-curve'!$C$283), "-")</f>
        <v>22</v>
      </c>
      <c r="AA284" s="425">
        <f>IFERROR(SUMIFS(Backup!$P:$P, Backup!$D:$D, 'Civil S-curve'!$C284, Backup!$O:$O, 'Civil S-curve'!AA$162, Backup!$B:$B, 'Civil S-curve'!$C$283), "-")</f>
        <v>50</v>
      </c>
      <c r="AB284" s="425">
        <f>IFERROR(SUMIFS(Backup!$P:$P, Backup!$D:$D, 'Civil S-curve'!$C284, Backup!$O:$O, 'Civil S-curve'!AB$162, Backup!$B:$B, 'Civil S-curve'!$C$283), "-")</f>
        <v>20</v>
      </c>
      <c r="AC284" s="425">
        <f>IFERROR(SUMIFS(Backup!$P:$P, Backup!$D:$D, 'Civil S-curve'!$C284, Backup!$O:$O, 'Civil S-curve'!AC$162, Backup!$B:$B, 'Civil S-curve'!$C$283), "-")</f>
        <v>0</v>
      </c>
      <c r="AD284" s="425">
        <f>IFERROR(SUMIFS(Backup!$P:$P, Backup!$D:$D, 'Civil S-curve'!$C284, Backup!$O:$O, 'Civil S-curve'!AD$162, Backup!$B:$B, 'Civil S-curve'!$C$283), "-")</f>
        <v>0</v>
      </c>
      <c r="AE284" s="425">
        <f>IFERROR(SUMIFS(Backup!$P:$P, Backup!$D:$D, 'Civil S-curve'!$C284, Backup!$O:$O, 'Civil S-curve'!AE$162, Backup!$B:$B, 'Civil S-curve'!$C$283), "-")</f>
        <v>0</v>
      </c>
      <c r="AF284" s="425">
        <f>IFERROR(SUMIFS(Backup!$P:$P, Backup!$D:$D, 'Civil S-curve'!$C284, Backup!$O:$O, 'Civil S-curve'!AF$162, Backup!$B:$B, 'Civil S-curve'!$C$283), "-")</f>
        <v>0</v>
      </c>
      <c r="AG284" s="425">
        <f>IFERROR(SUMIFS(Backup!$P:$P, Backup!$D:$D, 'Civil S-curve'!$C284, Backup!$O:$O, 'Civil S-curve'!AG$162, Backup!$B:$B, 'Civil S-curve'!$C$283), "-")</f>
        <v>0</v>
      </c>
      <c r="AH284" s="425">
        <f>IFERROR(SUMIFS(Backup!$P:$P, Backup!$D:$D, 'Civil S-curve'!$C284, Backup!$O:$O, 'Civil S-curve'!AH$162, Backup!$B:$B, 'Civil S-curve'!$C$283), "-")</f>
        <v>0</v>
      </c>
      <c r="AI284" s="429">
        <f t="shared" si="81"/>
        <v>322</v>
      </c>
      <c r="AJ284" s="256"/>
    </row>
    <row r="285" spans="1:40" hidden="1" outlineLevel="1">
      <c r="B285" s="413" t="s">
        <v>861</v>
      </c>
      <c r="C285" s="414" t="s">
        <v>228</v>
      </c>
      <c r="D285" s="413">
        <f t="shared" si="88"/>
        <v>0</v>
      </c>
      <c r="E285" s="413" t="s">
        <v>564</v>
      </c>
      <c r="F285" s="425">
        <f t="shared" si="94"/>
        <v>1854</v>
      </c>
      <c r="G285" s="425">
        <f t="shared" si="94"/>
        <v>2067</v>
      </c>
      <c r="H285" s="425">
        <f t="shared" si="94"/>
        <v>-213</v>
      </c>
      <c r="I285" s="425">
        <f>IFERROR(SUMIFS(Backup!$P:$P, Backup!$D:$D, 'Civil S-curve'!$C285, Backup!$O:$O, 'Civil S-curve'!I$162, Backup!$B:$B, 'Civil S-curve'!$C$283), "-")</f>
        <v>0</v>
      </c>
      <c r="J285" s="425">
        <f>IFERROR(SUMIFS(Backup!$P:$P, Backup!$D:$D, 'Civil S-curve'!$C285, Backup!$O:$O, 'Civil S-curve'!J$162, Backup!$B:$B, 'Civil S-curve'!$C$283), "-")</f>
        <v>0</v>
      </c>
      <c r="K285" s="425">
        <f>IFERROR(SUMIFS(Backup!$P:$P, Backup!$D:$D, 'Civil S-curve'!$C285, Backup!$O:$O, 'Civil S-curve'!K$162, Backup!$B:$B, 'Civil S-curve'!$C$283), "-")</f>
        <v>0</v>
      </c>
      <c r="L285" s="425">
        <f>IFERROR(SUMIFS(Backup!$P:$P, Backup!$D:$D, 'Civil S-curve'!$C285, Backup!$O:$O, 'Civil S-curve'!L$162, Backup!$B:$B, 'Civil S-curve'!$C$283), "-")</f>
        <v>0</v>
      </c>
      <c r="M285" s="425">
        <f>IFERROR(SUMIFS(Backup!$P:$P, Backup!$D:$D, 'Civil S-curve'!$C285, Backup!$O:$O, 'Civil S-curve'!M$162, Backup!$B:$B, 'Civil S-curve'!$C$283), "-")</f>
        <v>0</v>
      </c>
      <c r="N285" s="425">
        <f>IFERROR(SUMIFS(Backup!$P:$P, Backup!$D:$D, 'Civil S-curve'!$C285, Backup!$O:$O, 'Civil S-curve'!N$162, Backup!$B:$B, 'Civil S-curve'!$C$283), "-")</f>
        <v>0</v>
      </c>
      <c r="O285" s="425">
        <f>IFERROR(SUMIFS(Backup!$P:$P, Backup!$D:$D, 'Civil S-curve'!$C285, Backup!$O:$O, 'Civil S-curve'!O$162, Backup!$B:$B, 'Civil S-curve'!$C$283), "-")</f>
        <v>0</v>
      </c>
      <c r="P285" s="425">
        <f>IFERROR(SUMIFS(Backup!$P:$P, Backup!$D:$D, 'Civil S-curve'!$C285, Backup!$O:$O, 'Civil S-curve'!P$162, Backup!$B:$B, 'Civil S-curve'!$C$283), "-")</f>
        <v>246</v>
      </c>
      <c r="Q285" s="425">
        <f>IFERROR(SUMIFS(Backup!$P:$P, Backup!$D:$D, 'Civil S-curve'!$C285, Backup!$O:$O, 'Civil S-curve'!Q$162, Backup!$B:$B, 'Civil S-curve'!$C$283), "-")</f>
        <v>88</v>
      </c>
      <c r="R285" s="425">
        <f>IFERROR(SUMIFS(Backup!$P:$P, Backup!$D:$D, 'Civil S-curve'!$C285, Backup!$O:$O, 'Civil S-curve'!R$162, Backup!$B:$B, 'Civil S-curve'!$C$283), "-")</f>
        <v>0</v>
      </c>
      <c r="S285" s="425">
        <f>IFERROR(SUMIFS(Backup!$P:$P, Backup!$D:$D, 'Civil S-curve'!$C285, Backup!$O:$O, 'Civil S-curve'!S$162, Backup!$B:$B, 'Civil S-curve'!$C$283), "-")</f>
        <v>0</v>
      </c>
      <c r="T285" s="425">
        <f>IFERROR(SUMIFS(Backup!$P:$P, Backup!$D:$D, 'Civil S-curve'!$C285, Backup!$O:$O, 'Civil S-curve'!T$162, Backup!$B:$B, 'Civil S-curve'!$C$283), "-")</f>
        <v>275</v>
      </c>
      <c r="U285" s="425">
        <f>IFERROR(SUMIFS(Backup!$P:$P, Backup!$D:$D, 'Civil S-curve'!$C285, Backup!$O:$O, 'Civil S-curve'!U$162, Backup!$B:$B, 'Civil S-curve'!$C$283), "-")</f>
        <v>0</v>
      </c>
      <c r="V285" s="425">
        <f>IFERROR(SUMIFS(Backup!$P:$P, Backup!$D:$D, 'Civil S-curve'!$C285, Backup!$O:$O, 'Civil S-curve'!V$162, Backup!$B:$B, 'Civil S-curve'!$C$283), "-")</f>
        <v>0</v>
      </c>
      <c r="W285" s="425">
        <f>IFERROR(SUMIFS(Backup!$P:$P, Backup!$D:$D, 'Civil S-curve'!$C285, Backup!$O:$O, 'Civil S-curve'!W$162, Backup!$B:$B, 'Civil S-curve'!$C$283), "-")</f>
        <v>0</v>
      </c>
      <c r="X285" s="425">
        <f>IFERROR(SUMIFS(Backup!$P:$P, Backup!$D:$D, 'Civil S-curve'!$C285, Backup!$O:$O, 'Civil S-curve'!X$162, Backup!$B:$B, 'Civil S-curve'!$C$283), "-")</f>
        <v>613</v>
      </c>
      <c r="Y285" s="425">
        <f>IFERROR(SUMIFS(Backup!$P:$P, Backup!$D:$D, 'Civil S-curve'!$C285, Backup!$O:$O, 'Civil S-curve'!Y$162, Backup!$B:$B, 'Civil S-curve'!$C$283), "-")</f>
        <v>222</v>
      </c>
      <c r="Z285" s="425">
        <f>IFERROR(SUMIFS(Backup!$P:$P, Backup!$D:$D, 'Civil S-curve'!$C285, Backup!$O:$O, 'Civil S-curve'!Z$162, Backup!$B:$B, 'Civil S-curve'!$C$283), "-")</f>
        <v>55</v>
      </c>
      <c r="AA285" s="425">
        <f>IFERROR(SUMIFS(Backup!$P:$P, Backup!$D:$D, 'Civil S-curve'!$C285, Backup!$O:$O, 'Civil S-curve'!AA$162, Backup!$B:$B, 'Civil S-curve'!$C$283), "-")</f>
        <v>348</v>
      </c>
      <c r="AB285" s="425">
        <f>IFERROR(SUMIFS(Backup!$P:$P, Backup!$D:$D, 'Civil S-curve'!$C285, Backup!$O:$O, 'Civil S-curve'!AB$162, Backup!$B:$B, 'Civil S-curve'!$C$283), "-")</f>
        <v>165</v>
      </c>
      <c r="AC285" s="425">
        <f>IFERROR(SUMIFS(Backup!$P:$P, Backup!$D:$D, 'Civil S-curve'!$C285, Backup!$O:$O, 'Civil S-curve'!AC$162, Backup!$B:$B, 'Civil S-curve'!$C$283), "-")</f>
        <v>55</v>
      </c>
      <c r="AD285" s="425">
        <f>IFERROR(SUMIFS(Backup!$P:$P, Backup!$D:$D, 'Civil S-curve'!$C285, Backup!$O:$O, 'Civil S-curve'!AD$162, Backup!$B:$B, 'Civil S-curve'!$C$283), "-")</f>
        <v>0</v>
      </c>
      <c r="AE285" s="425">
        <f>IFERROR(SUMIFS(Backup!$P:$P, Backup!$D:$D, 'Civil S-curve'!$C285, Backup!$O:$O, 'Civil S-curve'!AE$162, Backup!$B:$B, 'Civil S-curve'!$C$283), "-")</f>
        <v>0</v>
      </c>
      <c r="AF285" s="425">
        <f>IFERROR(SUMIFS(Backup!$P:$P, Backup!$D:$D, 'Civil S-curve'!$C285, Backup!$O:$O, 'Civil S-curve'!AF$162, Backup!$B:$B, 'Civil S-curve'!$C$283), "-")</f>
        <v>0</v>
      </c>
      <c r="AG285" s="425">
        <f>IFERROR(SUMIFS(Backup!$P:$P, Backup!$D:$D, 'Civil S-curve'!$C285, Backup!$O:$O, 'Civil S-curve'!AG$162, Backup!$B:$B, 'Civil S-curve'!$C$283), "-")</f>
        <v>0</v>
      </c>
      <c r="AH285" s="425">
        <f>IFERROR(SUMIFS(Backup!$P:$P, Backup!$D:$D, 'Civil S-curve'!$C285, Backup!$O:$O, 'Civil S-curve'!AH$162, Backup!$B:$B, 'Civil S-curve'!$C$283), "-")</f>
        <v>0</v>
      </c>
      <c r="AI285" s="429">
        <f t="shared" si="81"/>
        <v>2067</v>
      </c>
      <c r="AJ285" s="256"/>
    </row>
    <row r="286" spans="1:40" hidden="1" outlineLevel="1">
      <c r="B286" s="413" t="s">
        <v>862</v>
      </c>
      <c r="C286" s="414" t="s">
        <v>354</v>
      </c>
      <c r="D286" s="413">
        <f t="shared" si="88"/>
        <v>0</v>
      </c>
      <c r="E286" s="413" t="s">
        <v>564</v>
      </c>
      <c r="F286" s="425">
        <f t="shared" si="94"/>
        <v>495</v>
      </c>
      <c r="G286" s="425">
        <f t="shared" si="94"/>
        <v>540</v>
      </c>
      <c r="H286" s="425">
        <f t="shared" si="94"/>
        <v>-45</v>
      </c>
      <c r="I286" s="425">
        <f>IFERROR(SUMIFS(Backup!$P:$P, Backup!$D:$D, 'Civil S-curve'!$C286, Backup!$O:$O, 'Civil S-curve'!I$162, Backup!$B:$B, 'Civil S-curve'!$C$283), "-")</f>
        <v>0</v>
      </c>
      <c r="J286" s="425">
        <f>IFERROR(SUMIFS(Backup!$P:$P, Backup!$D:$D, 'Civil S-curve'!$C286, Backup!$O:$O, 'Civil S-curve'!J$162, Backup!$B:$B, 'Civil S-curve'!$C$283), "-")</f>
        <v>0</v>
      </c>
      <c r="K286" s="425">
        <f>IFERROR(SUMIFS(Backup!$P:$P, Backup!$D:$D, 'Civil S-curve'!$C286, Backup!$O:$O, 'Civil S-curve'!K$162, Backup!$B:$B, 'Civil S-curve'!$C$283), "-")</f>
        <v>0</v>
      </c>
      <c r="L286" s="425">
        <f>IFERROR(SUMIFS(Backup!$P:$P, Backup!$D:$D, 'Civil S-curve'!$C286, Backup!$O:$O, 'Civil S-curve'!L$162, Backup!$B:$B, 'Civil S-curve'!$C$283), "-")</f>
        <v>0</v>
      </c>
      <c r="M286" s="425">
        <f>IFERROR(SUMIFS(Backup!$P:$P, Backup!$D:$D, 'Civil S-curve'!$C286, Backup!$O:$O, 'Civil S-curve'!M$162, Backup!$B:$B, 'Civil S-curve'!$C$283), "-")</f>
        <v>0</v>
      </c>
      <c r="N286" s="425">
        <f>IFERROR(SUMIFS(Backup!$P:$P, Backup!$D:$D, 'Civil S-curve'!$C286, Backup!$O:$O, 'Civil S-curve'!N$162, Backup!$B:$B, 'Civil S-curve'!$C$283), "-")</f>
        <v>0</v>
      </c>
      <c r="O286" s="425">
        <f>IFERROR(SUMIFS(Backup!$P:$P, Backup!$D:$D, 'Civil S-curve'!$C286, Backup!$O:$O, 'Civil S-curve'!O$162, Backup!$B:$B, 'Civil S-curve'!$C$283), "-")</f>
        <v>0</v>
      </c>
      <c r="P286" s="425">
        <f>IFERROR(SUMIFS(Backup!$P:$P, Backup!$D:$D, 'Civil S-curve'!$C286, Backup!$O:$O, 'Civil S-curve'!P$162, Backup!$B:$B, 'Civil S-curve'!$C$283), "-")</f>
        <v>37</v>
      </c>
      <c r="Q286" s="425">
        <f>IFERROR(SUMIFS(Backup!$P:$P, Backup!$D:$D, 'Civil S-curve'!$C286, Backup!$O:$O, 'Civil S-curve'!Q$162, Backup!$B:$B, 'Civil S-curve'!$C$283), "-")</f>
        <v>32</v>
      </c>
      <c r="R286" s="425">
        <f>IFERROR(SUMIFS(Backup!$P:$P, Backup!$D:$D, 'Civil S-curve'!$C286, Backup!$O:$O, 'Civil S-curve'!R$162, Backup!$B:$B, 'Civil S-curve'!$C$283), "-")</f>
        <v>0</v>
      </c>
      <c r="S286" s="425">
        <f>IFERROR(SUMIFS(Backup!$P:$P, Backup!$D:$D, 'Civil S-curve'!$C286, Backup!$O:$O, 'Civil S-curve'!S$162, Backup!$B:$B, 'Civil S-curve'!$C$283), "-")</f>
        <v>0</v>
      </c>
      <c r="T286" s="425">
        <f>IFERROR(SUMIFS(Backup!$P:$P, Backup!$D:$D, 'Civil S-curve'!$C286, Backup!$O:$O, 'Civil S-curve'!T$162, Backup!$B:$B, 'Civil S-curve'!$C$283), "-")</f>
        <v>56</v>
      </c>
      <c r="U286" s="425">
        <f>IFERROR(SUMIFS(Backup!$P:$P, Backup!$D:$D, 'Civil S-curve'!$C286, Backup!$O:$O, 'Civil S-curve'!U$162, Backup!$B:$B, 'Civil S-curve'!$C$283), "-")</f>
        <v>13</v>
      </c>
      <c r="V286" s="425">
        <f>IFERROR(SUMIFS(Backup!$P:$P, Backup!$D:$D, 'Civil S-curve'!$C286, Backup!$O:$O, 'Civil S-curve'!V$162, Backup!$B:$B, 'Civil S-curve'!$C$283), "-")</f>
        <v>0</v>
      </c>
      <c r="W286" s="425">
        <f>IFERROR(SUMIFS(Backup!$P:$P, Backup!$D:$D, 'Civil S-curve'!$C286, Backup!$O:$O, 'Civil S-curve'!W$162, Backup!$B:$B, 'Civil S-curve'!$C$283), "-")</f>
        <v>0</v>
      </c>
      <c r="X286" s="425">
        <f>IFERROR(SUMIFS(Backup!$P:$P, Backup!$D:$D, 'Civil S-curve'!$C286, Backup!$O:$O, 'Civil S-curve'!X$162, Backup!$B:$B, 'Civil S-curve'!$C$283), "-")</f>
        <v>90</v>
      </c>
      <c r="Y286" s="425">
        <f>IFERROR(SUMIFS(Backup!$P:$P, Backup!$D:$D, 'Civil S-curve'!$C286, Backup!$O:$O, 'Civil S-curve'!Y$162, Backup!$B:$B, 'Civil S-curve'!$C$283), "-")</f>
        <v>80</v>
      </c>
      <c r="Z286" s="425">
        <f>IFERROR(SUMIFS(Backup!$P:$P, Backup!$D:$D, 'Civil S-curve'!$C286, Backup!$O:$O, 'Civil S-curve'!Z$162, Backup!$B:$B, 'Civil S-curve'!$C$283), "-")</f>
        <v>70</v>
      </c>
      <c r="AA286" s="425">
        <f>IFERROR(SUMIFS(Backup!$P:$P, Backup!$D:$D, 'Civil S-curve'!$C286, Backup!$O:$O, 'Civil S-curve'!AA$162, Backup!$B:$B, 'Civil S-curve'!$C$283), "-")</f>
        <v>101</v>
      </c>
      <c r="AB286" s="425">
        <f>IFERROR(SUMIFS(Backup!$P:$P, Backup!$D:$D, 'Civil S-curve'!$C286, Backup!$O:$O, 'Civil S-curve'!AB$162, Backup!$B:$B, 'Civil S-curve'!$C$283), "-")</f>
        <v>46</v>
      </c>
      <c r="AC286" s="425">
        <f>IFERROR(SUMIFS(Backup!$P:$P, Backup!$D:$D, 'Civil S-curve'!$C286, Backup!$O:$O, 'Civil S-curve'!AC$162, Backup!$B:$B, 'Civil S-curve'!$C$283), "-")</f>
        <v>15</v>
      </c>
      <c r="AD286" s="425">
        <f>IFERROR(SUMIFS(Backup!$P:$P, Backup!$D:$D, 'Civil S-curve'!$C286, Backup!$O:$O, 'Civil S-curve'!AD$162, Backup!$B:$B, 'Civil S-curve'!$C$283), "-")</f>
        <v>0</v>
      </c>
      <c r="AE286" s="425">
        <f>IFERROR(SUMIFS(Backup!$P:$P, Backup!$D:$D, 'Civil S-curve'!$C286, Backup!$O:$O, 'Civil S-curve'!AE$162, Backup!$B:$B, 'Civil S-curve'!$C$283), "-")</f>
        <v>0</v>
      </c>
      <c r="AF286" s="425">
        <f>IFERROR(SUMIFS(Backup!$P:$P, Backup!$D:$D, 'Civil S-curve'!$C286, Backup!$O:$O, 'Civil S-curve'!AF$162, Backup!$B:$B, 'Civil S-curve'!$C$283), "-")</f>
        <v>0</v>
      </c>
      <c r="AG286" s="425">
        <f>IFERROR(SUMIFS(Backup!$P:$P, Backup!$D:$D, 'Civil S-curve'!$C286, Backup!$O:$O, 'Civil S-curve'!AG$162, Backup!$B:$B, 'Civil S-curve'!$C$283), "-")</f>
        <v>0</v>
      </c>
      <c r="AH286" s="425">
        <f>IFERROR(SUMIFS(Backup!$P:$P, Backup!$D:$D, 'Civil S-curve'!$C286, Backup!$O:$O, 'Civil S-curve'!AH$162, Backup!$B:$B, 'Civil S-curve'!$C$283), "-")</f>
        <v>0</v>
      </c>
      <c r="AI286" s="429">
        <f t="shared" si="81"/>
        <v>540</v>
      </c>
      <c r="AJ286" s="256"/>
    </row>
    <row r="287" spans="1:40" hidden="1" outlineLevel="1">
      <c r="B287" s="413" t="s">
        <v>863</v>
      </c>
      <c r="C287" s="414" t="s">
        <v>11</v>
      </c>
      <c r="D287" s="413">
        <f t="shared" si="88"/>
        <v>0</v>
      </c>
      <c r="E287" s="413" t="s">
        <v>564</v>
      </c>
      <c r="F287" s="425">
        <f t="shared" si="94"/>
        <v>601</v>
      </c>
      <c r="G287" s="425">
        <f t="shared" si="94"/>
        <v>660</v>
      </c>
      <c r="H287" s="425">
        <f t="shared" si="94"/>
        <v>-59</v>
      </c>
      <c r="I287" s="425">
        <f>IFERROR(SUMIFS(Backup!$P:$P, Backup!$D:$D, 'Civil S-curve'!$C287, Backup!$O:$O, 'Civil S-curve'!I$162, Backup!$B:$B, 'Civil S-curve'!$C$283), "-")</f>
        <v>0</v>
      </c>
      <c r="J287" s="425">
        <f>IFERROR(SUMIFS(Backup!$P:$P, Backup!$D:$D, 'Civil S-curve'!$C287, Backup!$O:$O, 'Civil S-curve'!J$162, Backup!$B:$B, 'Civil S-curve'!$C$283), "-")</f>
        <v>0</v>
      </c>
      <c r="K287" s="425">
        <f>IFERROR(SUMIFS(Backup!$P:$P, Backup!$D:$D, 'Civil S-curve'!$C287, Backup!$O:$O, 'Civil S-curve'!K$162, Backup!$B:$B, 'Civil S-curve'!$C$283), "-")</f>
        <v>0</v>
      </c>
      <c r="L287" s="425">
        <f>IFERROR(SUMIFS(Backup!$P:$P, Backup!$D:$D, 'Civil S-curve'!$C287, Backup!$O:$O, 'Civil S-curve'!L$162, Backup!$B:$B, 'Civil S-curve'!$C$283), "-")</f>
        <v>0</v>
      </c>
      <c r="M287" s="425">
        <f>IFERROR(SUMIFS(Backup!$P:$P, Backup!$D:$D, 'Civil S-curve'!$C287, Backup!$O:$O, 'Civil S-curve'!M$162, Backup!$B:$B, 'Civil S-curve'!$C$283), "-")</f>
        <v>0</v>
      </c>
      <c r="N287" s="425">
        <f>IFERROR(SUMIFS(Backup!$P:$P, Backup!$D:$D, 'Civil S-curve'!$C287, Backup!$O:$O, 'Civil S-curve'!N$162, Backup!$B:$B, 'Civil S-curve'!$C$283), "-")</f>
        <v>0</v>
      </c>
      <c r="O287" s="425">
        <f>IFERROR(SUMIFS(Backup!$P:$P, Backup!$D:$D, 'Civil S-curve'!$C287, Backup!$O:$O, 'Civil S-curve'!O$162, Backup!$B:$B, 'Civil S-curve'!$C$283), "-")</f>
        <v>0</v>
      </c>
      <c r="P287" s="425">
        <f>IFERROR(SUMIFS(Backup!$P:$P, Backup!$D:$D, 'Civil S-curve'!$C287, Backup!$O:$O, 'Civil S-curve'!P$162, Backup!$B:$B, 'Civil S-curve'!$C$283), "-")</f>
        <v>0</v>
      </c>
      <c r="Q287" s="425">
        <f>IFERROR(SUMIFS(Backup!$P:$P, Backup!$D:$D, 'Civil S-curve'!$C287, Backup!$O:$O, 'Civil S-curve'!Q$162, Backup!$B:$B, 'Civil S-curve'!$C$283), "-")</f>
        <v>0</v>
      </c>
      <c r="R287" s="425">
        <f>IFERROR(SUMIFS(Backup!$P:$P, Backup!$D:$D, 'Civil S-curve'!$C287, Backup!$O:$O, 'Civil S-curve'!R$162, Backup!$B:$B, 'Civil S-curve'!$C$283), "-")</f>
        <v>60</v>
      </c>
      <c r="S287" s="425">
        <f>IFERROR(SUMIFS(Backup!$P:$P, Backup!$D:$D, 'Civil S-curve'!$C287, Backup!$O:$O, 'Civil S-curve'!S$162, Backup!$B:$B, 'Civil S-curve'!$C$283), "-")</f>
        <v>18</v>
      </c>
      <c r="T287" s="425">
        <f>IFERROR(SUMIFS(Backup!$P:$P, Backup!$D:$D, 'Civil S-curve'!$C287, Backup!$O:$O, 'Civil S-curve'!T$162, Backup!$B:$B, 'Civil S-curve'!$C$283), "-")</f>
        <v>12</v>
      </c>
      <c r="U287" s="425">
        <f>IFERROR(SUMIFS(Backup!$P:$P, Backup!$D:$D, 'Civil S-curve'!$C287, Backup!$O:$O, 'Civil S-curve'!U$162, Backup!$B:$B, 'Civil S-curve'!$C$283), "-")</f>
        <v>0</v>
      </c>
      <c r="V287" s="425">
        <f>IFERROR(SUMIFS(Backup!$P:$P, Backup!$D:$D, 'Civil S-curve'!$C287, Backup!$O:$O, 'Civil S-curve'!V$162, Backup!$B:$B, 'Civil S-curve'!$C$283), "-")</f>
        <v>120</v>
      </c>
      <c r="W287" s="425">
        <f>IFERROR(SUMIFS(Backup!$P:$P, Backup!$D:$D, 'Civil S-curve'!$C287, Backup!$O:$O, 'Civil S-curve'!W$162, Backup!$B:$B, 'Civil S-curve'!$C$283), "-")</f>
        <v>18</v>
      </c>
      <c r="X287" s="425">
        <f>IFERROR(SUMIFS(Backup!$P:$P, Backup!$D:$D, 'Civil S-curve'!$C287, Backup!$O:$O, 'Civil S-curve'!X$162, Backup!$B:$B, 'Civil S-curve'!$C$283), "-")</f>
        <v>84</v>
      </c>
      <c r="Y287" s="425">
        <f>IFERROR(SUMIFS(Backup!$P:$P, Backup!$D:$D, 'Civil S-curve'!$C287, Backup!$O:$O, 'Civil S-curve'!Y$162, Backup!$B:$B, 'Civil S-curve'!$C$283), "-")</f>
        <v>108</v>
      </c>
      <c r="Z287" s="425">
        <f>IFERROR(SUMIFS(Backup!$P:$P, Backup!$D:$D, 'Civil S-curve'!$C287, Backup!$O:$O, 'Civil S-curve'!Z$162, Backup!$B:$B, 'Civil S-curve'!$C$283), "-")</f>
        <v>72</v>
      </c>
      <c r="AA287" s="425">
        <f>IFERROR(SUMIFS(Backup!$P:$P, Backup!$D:$D, 'Civil S-curve'!$C287, Backup!$O:$O, 'Civil S-curve'!AA$162, Backup!$B:$B, 'Civil S-curve'!$C$283), "-")</f>
        <v>66</v>
      </c>
      <c r="AB287" s="425">
        <f>IFERROR(SUMIFS(Backup!$P:$P, Backup!$D:$D, 'Civil S-curve'!$C287, Backup!$O:$O, 'Civil S-curve'!AB$162, Backup!$B:$B, 'Civil S-curve'!$C$283), "-")</f>
        <v>42</v>
      </c>
      <c r="AC287" s="425">
        <f>IFERROR(SUMIFS(Backup!$P:$P, Backup!$D:$D, 'Civil S-curve'!$C287, Backup!$O:$O, 'Civil S-curve'!AC$162, Backup!$B:$B, 'Civil S-curve'!$C$283), "-")</f>
        <v>60</v>
      </c>
      <c r="AD287" s="425">
        <f>IFERROR(SUMIFS(Backup!$P:$P, Backup!$D:$D, 'Civil S-curve'!$C287, Backup!$O:$O, 'Civil S-curve'!AD$162, Backup!$B:$B, 'Civil S-curve'!$C$283), "-")</f>
        <v>0</v>
      </c>
      <c r="AE287" s="425">
        <f>IFERROR(SUMIFS(Backup!$P:$P, Backup!$D:$D, 'Civil S-curve'!$C287, Backup!$O:$O, 'Civil S-curve'!AE$162, Backup!$B:$B, 'Civil S-curve'!$C$283), "-")</f>
        <v>0</v>
      </c>
      <c r="AF287" s="425">
        <f>IFERROR(SUMIFS(Backup!$P:$P, Backup!$D:$D, 'Civil S-curve'!$C287, Backup!$O:$O, 'Civil S-curve'!AF$162, Backup!$B:$B, 'Civil S-curve'!$C$283), "-")</f>
        <v>0</v>
      </c>
      <c r="AG287" s="425">
        <f>IFERROR(SUMIFS(Backup!$P:$P, Backup!$D:$D, 'Civil S-curve'!$C287, Backup!$O:$O, 'Civil S-curve'!AG$162, Backup!$B:$B, 'Civil S-curve'!$C$283), "-")</f>
        <v>0</v>
      </c>
      <c r="AH287" s="425">
        <f>IFERROR(SUMIFS(Backup!$P:$P, Backup!$D:$D, 'Civil S-curve'!$C287, Backup!$O:$O, 'Civil S-curve'!AH$162, Backup!$B:$B, 'Civil S-curve'!$C$283), "-")</f>
        <v>0</v>
      </c>
      <c r="AI287" s="429">
        <f t="shared" si="81"/>
        <v>660</v>
      </c>
      <c r="AJ287" s="256"/>
    </row>
    <row r="288" spans="1:40" hidden="1" outlineLevel="1">
      <c r="B288" s="413" t="s">
        <v>864</v>
      </c>
      <c r="C288" s="414" t="s">
        <v>10</v>
      </c>
      <c r="D288" s="413">
        <f t="shared" si="88"/>
        <v>0</v>
      </c>
      <c r="E288" s="413" t="s">
        <v>564</v>
      </c>
      <c r="F288" s="425">
        <f t="shared" si="94"/>
        <v>1663</v>
      </c>
      <c r="G288" s="425">
        <f t="shared" si="94"/>
        <v>1589</v>
      </c>
      <c r="H288" s="425">
        <f t="shared" si="94"/>
        <v>74</v>
      </c>
      <c r="I288" s="425">
        <f>IFERROR(SUMIFS(Backup!$P:$P, Backup!$D:$D, 'Civil S-curve'!$C288, Backup!$O:$O, 'Civil S-curve'!I$162, Backup!$B:$B, 'Civil S-curve'!$C$283), "-")</f>
        <v>0</v>
      </c>
      <c r="J288" s="425">
        <f>IFERROR(SUMIFS(Backup!$P:$P, Backup!$D:$D, 'Civil S-curve'!$C288, Backup!$O:$O, 'Civil S-curve'!J$162, Backup!$B:$B, 'Civil S-curve'!$C$283), "-")</f>
        <v>0</v>
      </c>
      <c r="K288" s="425">
        <f>IFERROR(SUMIFS(Backup!$P:$P, Backup!$D:$D, 'Civil S-curve'!$C288, Backup!$O:$O, 'Civil S-curve'!K$162, Backup!$B:$B, 'Civil S-curve'!$C$283), "-")</f>
        <v>0</v>
      </c>
      <c r="L288" s="425">
        <f>IFERROR(SUMIFS(Backup!$P:$P, Backup!$D:$D, 'Civil S-curve'!$C288, Backup!$O:$O, 'Civil S-curve'!L$162, Backup!$B:$B, 'Civil S-curve'!$C$283), "-")</f>
        <v>0</v>
      </c>
      <c r="M288" s="425">
        <f>IFERROR(SUMIFS(Backup!$P:$P, Backup!$D:$D, 'Civil S-curve'!$C288, Backup!$O:$O, 'Civil S-curve'!M$162, Backup!$B:$B, 'Civil S-curve'!$C$283), "-")</f>
        <v>0</v>
      </c>
      <c r="N288" s="425">
        <f>IFERROR(SUMIFS(Backup!$P:$P, Backup!$D:$D, 'Civil S-curve'!$C288, Backup!$O:$O, 'Civil S-curve'!N$162, Backup!$B:$B, 'Civil S-curve'!$C$283), "-")</f>
        <v>0</v>
      </c>
      <c r="O288" s="425">
        <f>IFERROR(SUMIFS(Backup!$P:$P, Backup!$D:$D, 'Civil S-curve'!$C288, Backup!$O:$O, 'Civil S-curve'!O$162, Backup!$B:$B, 'Civil S-curve'!$C$283), "-")</f>
        <v>0</v>
      </c>
      <c r="P288" s="425">
        <f>IFERROR(SUMIFS(Backup!$P:$P, Backup!$D:$D, 'Civil S-curve'!$C288, Backup!$O:$O, 'Civil S-curve'!P$162, Backup!$B:$B, 'Civil S-curve'!$C$283), "-")</f>
        <v>0</v>
      </c>
      <c r="Q288" s="425">
        <f>IFERROR(SUMIFS(Backup!$P:$P, Backup!$D:$D, 'Civil S-curve'!$C288, Backup!$O:$O, 'Civil S-curve'!Q$162, Backup!$B:$B, 'Civil S-curve'!$C$283), "-")</f>
        <v>0</v>
      </c>
      <c r="R288" s="425">
        <f>IFERROR(SUMIFS(Backup!$P:$P, Backup!$D:$D, 'Civil S-curve'!$C288, Backup!$O:$O, 'Civil S-curve'!R$162, Backup!$B:$B, 'Civil S-curve'!$C$283), "-")</f>
        <v>0</v>
      </c>
      <c r="S288" s="425">
        <f>IFERROR(SUMIFS(Backup!$P:$P, Backup!$D:$D, 'Civil S-curve'!$C288, Backup!$O:$O, 'Civil S-curve'!S$162, Backup!$B:$B, 'Civil S-curve'!$C$283), "-")</f>
        <v>0</v>
      </c>
      <c r="T288" s="425">
        <f>IFERROR(SUMIFS(Backup!$P:$P, Backup!$D:$D, 'Civil S-curve'!$C288, Backup!$O:$O, 'Civil S-curve'!T$162, Backup!$B:$B, 'Civil S-curve'!$C$283), "-")</f>
        <v>0</v>
      </c>
      <c r="U288" s="425">
        <f>IFERROR(SUMIFS(Backup!$P:$P, Backup!$D:$D, 'Civil S-curve'!$C288, Backup!$O:$O, 'Civil S-curve'!U$162, Backup!$B:$B, 'Civil S-curve'!$C$283), "-")</f>
        <v>60</v>
      </c>
      <c r="V288" s="425">
        <f>IFERROR(SUMIFS(Backup!$P:$P, Backup!$D:$D, 'Civil S-curve'!$C288, Backup!$O:$O, 'Civil S-curve'!V$162, Backup!$B:$B, 'Civil S-curve'!$C$283), "-")</f>
        <v>56</v>
      </c>
      <c r="W288" s="425">
        <f>IFERROR(SUMIFS(Backup!$P:$P, Backup!$D:$D, 'Civil S-curve'!$C288, Backup!$O:$O, 'Civil S-curve'!W$162, Backup!$B:$B, 'Civil S-curve'!$C$283), "-")</f>
        <v>0</v>
      </c>
      <c r="X288" s="425">
        <f>IFERROR(SUMIFS(Backup!$P:$P, Backup!$D:$D, 'Civil S-curve'!$C288, Backup!$O:$O, 'Civil S-curve'!X$162, Backup!$B:$B, 'Civil S-curve'!$C$283), "-")</f>
        <v>190</v>
      </c>
      <c r="Y288" s="425">
        <f>IFERROR(SUMIFS(Backup!$P:$P, Backup!$D:$D, 'Civil S-curve'!$C288, Backup!$O:$O, 'Civil S-curve'!Y$162, Backup!$B:$B, 'Civil S-curve'!$C$283), "-")</f>
        <v>79</v>
      </c>
      <c r="Z288" s="425">
        <f>IFERROR(SUMIFS(Backup!$P:$P, Backup!$D:$D, 'Civil S-curve'!$C288, Backup!$O:$O, 'Civil S-curve'!Z$162, Backup!$B:$B, 'Civil S-curve'!$C$283), "-")</f>
        <v>345</v>
      </c>
      <c r="AA288" s="425">
        <f>IFERROR(SUMIFS(Backup!$P:$P, Backup!$D:$D, 'Civil S-curve'!$C288, Backup!$O:$O, 'Civil S-curve'!AA$162, Backup!$B:$B, 'Civil S-curve'!$C$283), "-")</f>
        <v>224</v>
      </c>
      <c r="AB288" s="425">
        <f>IFERROR(SUMIFS(Backup!$P:$P, Backup!$D:$D, 'Civil S-curve'!$C288, Backup!$O:$O, 'Civil S-curve'!AB$162, Backup!$B:$B, 'Civil S-curve'!$C$283), "-")</f>
        <v>87</v>
      </c>
      <c r="AC288" s="425">
        <f>IFERROR(SUMIFS(Backup!$P:$P, Backup!$D:$D, 'Civil S-curve'!$C288, Backup!$O:$O, 'Civil S-curve'!AC$162, Backup!$B:$B, 'Civil S-curve'!$C$283), "-")</f>
        <v>381</v>
      </c>
      <c r="AD288" s="425">
        <f>IFERROR(SUMIFS(Backup!$P:$P, Backup!$D:$D, 'Civil S-curve'!$C288, Backup!$O:$O, 'Civil S-curve'!AD$162, Backup!$B:$B, 'Civil S-curve'!$C$283), "-")</f>
        <v>167</v>
      </c>
      <c r="AE288" s="425">
        <f>IFERROR(SUMIFS(Backup!$P:$P, Backup!$D:$D, 'Civil S-curve'!$C288, Backup!$O:$O, 'Civil S-curve'!AE$162, Backup!$B:$B, 'Civil S-curve'!$C$283), "-")</f>
        <v>0</v>
      </c>
      <c r="AF288" s="425">
        <f>IFERROR(SUMIFS(Backup!$P:$P, Backup!$D:$D, 'Civil S-curve'!$C288, Backup!$O:$O, 'Civil S-curve'!AF$162, Backup!$B:$B, 'Civil S-curve'!$C$283), "-")</f>
        <v>0</v>
      </c>
      <c r="AG288" s="425">
        <f>IFERROR(SUMIFS(Backup!$P:$P, Backup!$D:$D, 'Civil S-curve'!$C288, Backup!$O:$O, 'Civil S-curve'!AG$162, Backup!$B:$B, 'Civil S-curve'!$C$283), "-")</f>
        <v>0</v>
      </c>
      <c r="AH288" s="425">
        <f>IFERROR(SUMIFS(Backup!$P:$P, Backup!$D:$D, 'Civil S-curve'!$C288, Backup!$O:$O, 'Civil S-curve'!AH$162, Backup!$B:$B, 'Civil S-curve'!$C$283), "-")</f>
        <v>0</v>
      </c>
      <c r="AI288" s="429">
        <f t="shared" si="81"/>
        <v>1589</v>
      </c>
      <c r="AJ288" s="256"/>
    </row>
    <row r="289" spans="2:39" hidden="1" outlineLevel="1">
      <c r="B289" s="413" t="s">
        <v>865</v>
      </c>
      <c r="C289" s="415" t="s">
        <v>204</v>
      </c>
      <c r="D289" s="413">
        <f t="shared" si="88"/>
        <v>0</v>
      </c>
      <c r="E289" s="413" t="s">
        <v>564</v>
      </c>
      <c r="F289" s="425">
        <f t="shared" si="94"/>
        <v>1840</v>
      </c>
      <c r="G289" s="425">
        <f t="shared" si="94"/>
        <v>328</v>
      </c>
      <c r="H289" s="425">
        <f t="shared" si="94"/>
        <v>1512</v>
      </c>
      <c r="I289" s="425">
        <f>IFERROR(SUMIFS(Backup!$P:$P, Backup!$D:$D, 'Civil S-curve'!$C289, Backup!$O:$O, 'Civil S-curve'!I$162, Backup!$B:$B, 'Civil S-curve'!$C$283), "-")</f>
        <v>0</v>
      </c>
      <c r="J289" s="425">
        <f>IFERROR(SUMIFS(Backup!$P:$P, Backup!$D:$D, 'Civil S-curve'!$C289, Backup!$O:$O, 'Civil S-curve'!J$162, Backup!$B:$B, 'Civil S-curve'!$C$283), "-")</f>
        <v>0</v>
      </c>
      <c r="K289" s="425">
        <f>IFERROR(SUMIFS(Backup!$P:$P, Backup!$D:$D, 'Civil S-curve'!$C289, Backup!$O:$O, 'Civil S-curve'!K$162, Backup!$B:$B, 'Civil S-curve'!$C$283), "-")</f>
        <v>0</v>
      </c>
      <c r="L289" s="425">
        <f>IFERROR(SUMIFS(Backup!$P:$P, Backup!$D:$D, 'Civil S-curve'!$C289, Backup!$O:$O, 'Civil S-curve'!L$162, Backup!$B:$B, 'Civil S-curve'!$C$283), "-")</f>
        <v>0</v>
      </c>
      <c r="M289" s="425">
        <f>IFERROR(SUMIFS(Backup!$P:$P, Backup!$D:$D, 'Civil S-curve'!$C289, Backup!$O:$O, 'Civil S-curve'!M$162, Backup!$B:$B, 'Civil S-curve'!$C$283), "-")</f>
        <v>0</v>
      </c>
      <c r="N289" s="425">
        <f>IFERROR(SUMIFS(Backup!$P:$P, Backup!$D:$D, 'Civil S-curve'!$C289, Backup!$O:$O, 'Civil S-curve'!N$162, Backup!$B:$B, 'Civil S-curve'!$C$283), "-")</f>
        <v>0</v>
      </c>
      <c r="O289" s="425">
        <f>IFERROR(SUMIFS(Backup!$P:$P, Backup!$D:$D, 'Civil S-curve'!$C289, Backup!$O:$O, 'Civil S-curve'!O$162, Backup!$B:$B, 'Civil S-curve'!$C$283), "-")</f>
        <v>0</v>
      </c>
      <c r="P289" s="425">
        <f>IFERROR(SUMIFS(Backup!$P:$P, Backup!$D:$D, 'Civil S-curve'!$C289, Backup!$O:$O, 'Civil S-curve'!P$162, Backup!$B:$B, 'Civil S-curve'!$C$283), "-")</f>
        <v>0</v>
      </c>
      <c r="Q289" s="425">
        <f>IFERROR(SUMIFS(Backup!$P:$P, Backup!$D:$D, 'Civil S-curve'!$C289, Backup!$O:$O, 'Civil S-curve'!Q$162, Backup!$B:$B, 'Civil S-curve'!$C$283), "-")</f>
        <v>0</v>
      </c>
      <c r="R289" s="425">
        <f>IFERROR(SUMIFS(Backup!$P:$P, Backup!$D:$D, 'Civil S-curve'!$C289, Backup!$O:$O, 'Civil S-curve'!R$162, Backup!$B:$B, 'Civil S-curve'!$C$283), "-")</f>
        <v>0</v>
      </c>
      <c r="S289" s="425">
        <f>IFERROR(SUMIFS(Backup!$P:$P, Backup!$D:$D, 'Civil S-curve'!$C289, Backup!$O:$O, 'Civil S-curve'!S$162, Backup!$B:$B, 'Civil S-curve'!$C$283), "-")</f>
        <v>0</v>
      </c>
      <c r="T289" s="425">
        <f>IFERROR(SUMIFS(Backup!$P:$P, Backup!$D:$D, 'Civil S-curve'!$C289, Backup!$O:$O, 'Civil S-curve'!T$162, Backup!$B:$B, 'Civil S-curve'!$C$283), "-")</f>
        <v>0</v>
      </c>
      <c r="U289" s="425">
        <f>IFERROR(SUMIFS(Backup!$P:$P, Backup!$D:$D, 'Civil S-curve'!$C289, Backup!$O:$O, 'Civil S-curve'!U$162, Backup!$B:$B, 'Civil S-curve'!$C$283), "-")</f>
        <v>0</v>
      </c>
      <c r="V289" s="425">
        <f>IFERROR(SUMIFS(Backup!$P:$P, Backup!$D:$D, 'Civil S-curve'!$C289, Backup!$O:$O, 'Civil S-curve'!V$162, Backup!$B:$B, 'Civil S-curve'!$C$283), "-")</f>
        <v>0</v>
      </c>
      <c r="W289" s="425">
        <f>IFERROR(SUMIFS(Backup!$P:$P, Backup!$D:$D, 'Civil S-curve'!$C289, Backup!$O:$O, 'Civil S-curve'!W$162, Backup!$B:$B, 'Civil S-curve'!$C$283), "-")</f>
        <v>0</v>
      </c>
      <c r="X289" s="425">
        <f>IFERROR(SUMIFS(Backup!$P:$P, Backup!$D:$D, 'Civil S-curve'!$C289, Backup!$O:$O, 'Civil S-curve'!X$162, Backup!$B:$B, 'Civil S-curve'!$C$283), "-")</f>
        <v>0</v>
      </c>
      <c r="Y289" s="425">
        <f>IFERROR(SUMIFS(Backup!$P:$P, Backup!$D:$D, 'Civil S-curve'!$C289, Backup!$O:$O, 'Civil S-curve'!Y$162, Backup!$B:$B, 'Civil S-curve'!$C$283), "-")</f>
        <v>0</v>
      </c>
      <c r="Z289" s="425">
        <f>IFERROR(SUMIFS(Backup!$P:$P, Backup!$D:$D, 'Civil S-curve'!$C289, Backup!$O:$O, 'Civil S-curve'!Z$162, Backup!$B:$B, 'Civil S-curve'!$C$283), "-")</f>
        <v>0</v>
      </c>
      <c r="AA289" s="425">
        <f>IFERROR(SUMIFS(Backup!$P:$P, Backup!$D:$D, 'Civil S-curve'!$C289, Backup!$O:$O, 'Civil S-curve'!AA$162, Backup!$B:$B, 'Civil S-curve'!$C$283), "-")</f>
        <v>0</v>
      </c>
      <c r="AB289" s="425">
        <f>IFERROR(SUMIFS(Backup!$P:$P, Backup!$D:$D, 'Civil S-curve'!$C289, Backup!$O:$O, 'Civil S-curve'!AB$162, Backup!$B:$B, 'Civil S-curve'!$C$283), "-")</f>
        <v>198</v>
      </c>
      <c r="AC289" s="425">
        <f>IFERROR(SUMIFS(Backup!$P:$P, Backup!$D:$D, 'Civil S-curve'!$C289, Backup!$O:$O, 'Civil S-curve'!AC$162, Backup!$B:$B, 'Civil S-curve'!$C$283), "-")</f>
        <v>130</v>
      </c>
      <c r="AD289" s="425">
        <f>IFERROR(SUMIFS(Backup!$P:$P, Backup!$D:$D, 'Civil S-curve'!$C289, Backup!$O:$O, 'Civil S-curve'!AD$162, Backup!$B:$B, 'Civil S-curve'!$C$283), "-")</f>
        <v>0</v>
      </c>
      <c r="AE289" s="425">
        <f>IFERROR(SUMIFS(Backup!$P:$P, Backup!$D:$D, 'Civil S-curve'!$C289, Backup!$O:$O, 'Civil S-curve'!AE$162, Backup!$B:$B, 'Civil S-curve'!$C$283), "-")</f>
        <v>0</v>
      </c>
      <c r="AF289" s="425">
        <f>IFERROR(SUMIFS(Backup!$P:$P, Backup!$D:$D, 'Civil S-curve'!$C289, Backup!$O:$O, 'Civil S-curve'!AF$162, Backup!$B:$B, 'Civil S-curve'!$C$283), "-")</f>
        <v>0</v>
      </c>
      <c r="AG289" s="425">
        <f>IFERROR(SUMIFS(Backup!$P:$P, Backup!$D:$D, 'Civil S-curve'!$C289, Backup!$O:$O, 'Civil S-curve'!AG$162, Backup!$B:$B, 'Civil S-curve'!$C$283), "-")</f>
        <v>0</v>
      </c>
      <c r="AH289" s="425">
        <f>IFERROR(SUMIFS(Backup!$P:$P, Backup!$D:$D, 'Civil S-curve'!$C289, Backup!$O:$O, 'Civil S-curve'!AH$162, Backup!$B:$B, 'Civil S-curve'!$C$283), "-")</f>
        <v>0</v>
      </c>
      <c r="AI289" s="429">
        <f t="shared" si="81"/>
        <v>328</v>
      </c>
      <c r="AJ289" s="256"/>
    </row>
    <row r="290" spans="2:39" hidden="1" outlineLevel="1">
      <c r="B290" s="413" t="s">
        <v>866</v>
      </c>
      <c r="C290" s="415" t="s">
        <v>95</v>
      </c>
      <c r="D290" s="413">
        <f t="shared" si="88"/>
        <v>0</v>
      </c>
      <c r="E290" s="413" t="s">
        <v>564</v>
      </c>
      <c r="F290" s="425">
        <f t="shared" si="94"/>
        <v>1631</v>
      </c>
      <c r="G290" s="425">
        <f t="shared" si="94"/>
        <v>1372</v>
      </c>
      <c r="H290" s="425">
        <f t="shared" si="94"/>
        <v>259</v>
      </c>
      <c r="I290" s="425">
        <f>IFERROR(SUMIFS(Backup!$P:$P, Backup!$D:$D, 'Civil S-curve'!$C290, Backup!$O:$O, 'Civil S-curve'!I$162, Backup!$B:$B, 'Civil S-curve'!$C$283), "-")</f>
        <v>0</v>
      </c>
      <c r="J290" s="425">
        <f>IFERROR(SUMIFS(Backup!$P:$P, Backup!$D:$D, 'Civil S-curve'!$C290, Backup!$O:$O, 'Civil S-curve'!J$162, Backup!$B:$B, 'Civil S-curve'!$C$283), "-")</f>
        <v>0</v>
      </c>
      <c r="K290" s="425">
        <f>IFERROR(SUMIFS(Backup!$P:$P, Backup!$D:$D, 'Civil S-curve'!$C290, Backup!$O:$O, 'Civil S-curve'!K$162, Backup!$B:$B, 'Civil S-curve'!$C$283), "-")</f>
        <v>0</v>
      </c>
      <c r="L290" s="425">
        <f>IFERROR(SUMIFS(Backup!$P:$P, Backup!$D:$D, 'Civil S-curve'!$C290, Backup!$O:$O, 'Civil S-curve'!L$162, Backup!$B:$B, 'Civil S-curve'!$C$283), "-")</f>
        <v>0</v>
      </c>
      <c r="M290" s="425">
        <f>IFERROR(SUMIFS(Backup!$P:$P, Backup!$D:$D, 'Civil S-curve'!$C290, Backup!$O:$O, 'Civil S-curve'!M$162, Backup!$B:$B, 'Civil S-curve'!$C$283), "-")</f>
        <v>0</v>
      </c>
      <c r="N290" s="425">
        <f>IFERROR(SUMIFS(Backup!$P:$P, Backup!$D:$D, 'Civil S-curve'!$C290, Backup!$O:$O, 'Civil S-curve'!N$162, Backup!$B:$B, 'Civil S-curve'!$C$283), "-")</f>
        <v>0</v>
      </c>
      <c r="O290" s="425">
        <f>IFERROR(SUMIFS(Backup!$P:$P, Backup!$D:$D, 'Civil S-curve'!$C290, Backup!$O:$O, 'Civil S-curve'!O$162, Backup!$B:$B, 'Civil S-curve'!$C$283), "-")</f>
        <v>0</v>
      </c>
      <c r="P290" s="425">
        <f>IFERROR(SUMIFS(Backup!$P:$P, Backup!$D:$D, 'Civil S-curve'!$C290, Backup!$O:$O, 'Civil S-curve'!P$162, Backup!$B:$B, 'Civil S-curve'!$C$283), "-")</f>
        <v>0</v>
      </c>
      <c r="Q290" s="425">
        <f>IFERROR(SUMIFS(Backup!$P:$P, Backup!$D:$D, 'Civil S-curve'!$C290, Backup!$O:$O, 'Civil S-curve'!Q$162, Backup!$B:$B, 'Civil S-curve'!$C$283), "-")</f>
        <v>0</v>
      </c>
      <c r="R290" s="425">
        <f>IFERROR(SUMIFS(Backup!$P:$P, Backup!$D:$D, 'Civil S-curve'!$C290, Backup!$O:$O, 'Civil S-curve'!R$162, Backup!$B:$B, 'Civil S-curve'!$C$283), "-")</f>
        <v>0</v>
      </c>
      <c r="S290" s="425">
        <f>IFERROR(SUMIFS(Backup!$P:$P, Backup!$D:$D, 'Civil S-curve'!$C290, Backup!$O:$O, 'Civil S-curve'!S$162, Backup!$B:$B, 'Civil S-curve'!$C$283), "-")</f>
        <v>0</v>
      </c>
      <c r="T290" s="425">
        <f>IFERROR(SUMIFS(Backup!$P:$P, Backup!$D:$D, 'Civil S-curve'!$C290, Backup!$O:$O, 'Civil S-curve'!T$162, Backup!$B:$B, 'Civil S-curve'!$C$283), "-")</f>
        <v>0</v>
      </c>
      <c r="U290" s="425">
        <f>IFERROR(SUMIFS(Backup!$P:$P, Backup!$D:$D, 'Civil S-curve'!$C290, Backup!$O:$O, 'Civil S-curve'!U$162, Backup!$B:$B, 'Civil S-curve'!$C$283), "-")</f>
        <v>180</v>
      </c>
      <c r="V290" s="425">
        <f>IFERROR(SUMIFS(Backup!$P:$P, Backup!$D:$D, 'Civil S-curve'!$C290, Backup!$O:$O, 'Civil S-curve'!V$162, Backup!$B:$B, 'Civil S-curve'!$C$283), "-")</f>
        <v>96</v>
      </c>
      <c r="W290" s="425">
        <f>IFERROR(SUMIFS(Backup!$P:$P, Backup!$D:$D, 'Civil S-curve'!$C290, Backup!$O:$O, 'Civil S-curve'!W$162, Backup!$B:$B, 'Civil S-curve'!$C$283), "-")</f>
        <v>172</v>
      </c>
      <c r="X290" s="425">
        <f>IFERROR(SUMIFS(Backup!$P:$P, Backup!$D:$D, 'Civil S-curve'!$C290, Backup!$O:$O, 'Civil S-curve'!X$162, Backup!$B:$B, 'Civil S-curve'!$C$283), "-")</f>
        <v>60</v>
      </c>
      <c r="Y290" s="425">
        <f>IFERROR(SUMIFS(Backup!$P:$P, Backup!$D:$D, 'Civil S-curve'!$C290, Backup!$O:$O, 'Civil S-curve'!Y$162, Backup!$B:$B, 'Civil S-curve'!$C$283), "-")</f>
        <v>84</v>
      </c>
      <c r="Z290" s="425">
        <f>IFERROR(SUMIFS(Backup!$P:$P, Backup!$D:$D, 'Civil S-curve'!$C290, Backup!$O:$O, 'Civil S-curve'!Z$162, Backup!$B:$B, 'Civil S-curve'!$C$283), "-")</f>
        <v>0</v>
      </c>
      <c r="AA290" s="425">
        <f>IFERROR(SUMIFS(Backup!$P:$P, Backup!$D:$D, 'Civil S-curve'!$C290, Backup!$O:$O, 'Civil S-curve'!AA$162, Backup!$B:$B, 'Civil S-curve'!$C$283), "-")</f>
        <v>168</v>
      </c>
      <c r="AB290" s="425">
        <f>IFERROR(SUMIFS(Backup!$P:$P, Backup!$D:$D, 'Civil S-curve'!$C290, Backup!$O:$O, 'Civil S-curve'!AB$162, Backup!$B:$B, 'Civil S-curve'!$C$283), "-")</f>
        <v>168</v>
      </c>
      <c r="AC290" s="425">
        <f>IFERROR(SUMIFS(Backup!$P:$P, Backup!$D:$D, 'Civil S-curve'!$C290, Backup!$O:$O, 'Civil S-curve'!AC$162, Backup!$B:$B, 'Civil S-curve'!$C$283), "-")</f>
        <v>288</v>
      </c>
      <c r="AD290" s="425">
        <f>IFERROR(SUMIFS(Backup!$P:$P, Backup!$D:$D, 'Civil S-curve'!$C290, Backup!$O:$O, 'Civil S-curve'!AD$162, Backup!$B:$B, 'Civil S-curve'!$C$283), "-")</f>
        <v>168</v>
      </c>
      <c r="AE290" s="425">
        <f>IFERROR(SUMIFS(Backup!$P:$P, Backup!$D:$D, 'Civil S-curve'!$C290, Backup!$O:$O, 'Civil S-curve'!AE$162, Backup!$B:$B, 'Civil S-curve'!$C$283), "-")</f>
        <v>0</v>
      </c>
      <c r="AF290" s="425">
        <f>IFERROR(SUMIFS(Backup!$P:$P, Backup!$D:$D, 'Civil S-curve'!$C290, Backup!$O:$O, 'Civil S-curve'!AF$162, Backup!$B:$B, 'Civil S-curve'!$C$283), "-")</f>
        <v>0</v>
      </c>
      <c r="AG290" s="425">
        <f>IFERROR(SUMIFS(Backup!$P:$P, Backup!$D:$D, 'Civil S-curve'!$C290, Backup!$O:$O, 'Civil S-curve'!AG$162, Backup!$B:$B, 'Civil S-curve'!$C$283), "-")</f>
        <v>0</v>
      </c>
      <c r="AH290" s="425">
        <f>IFERROR(SUMIFS(Backup!$P:$P, Backup!$D:$D, 'Civil S-curve'!$C290, Backup!$O:$O, 'Civil S-curve'!AH$162, Backup!$B:$B, 'Civil S-curve'!$C$283), "-")</f>
        <v>0</v>
      </c>
      <c r="AI290" s="429">
        <f t="shared" si="81"/>
        <v>1384</v>
      </c>
      <c r="AJ290" s="256"/>
    </row>
    <row r="291" spans="2:39" hidden="1" outlineLevel="1">
      <c r="B291" s="413" t="s">
        <v>867</v>
      </c>
      <c r="C291" s="415" t="s">
        <v>96</v>
      </c>
      <c r="D291" s="413">
        <f t="shared" ref="D291:D294" si="97">D147</f>
        <v>0</v>
      </c>
      <c r="E291" s="413" t="s">
        <v>564</v>
      </c>
      <c r="F291" s="425">
        <f t="shared" si="94"/>
        <v>2323</v>
      </c>
      <c r="G291" s="425">
        <f t="shared" si="94"/>
        <v>1941</v>
      </c>
      <c r="H291" s="425">
        <f t="shared" si="94"/>
        <v>382</v>
      </c>
      <c r="I291" s="425">
        <f>IFERROR(SUMIFS(Backup!$P:$P, Backup!$D:$D, 'Civil S-curve'!$C291, Backup!$O:$O, 'Civil S-curve'!I$162, Backup!$B:$B, 'Civil S-curve'!$C$283), "-")</f>
        <v>0</v>
      </c>
      <c r="J291" s="425">
        <f>IFERROR(SUMIFS(Backup!$P:$P, Backup!$D:$D, 'Civil S-curve'!$C291, Backup!$O:$O, 'Civil S-curve'!J$162, Backup!$B:$B, 'Civil S-curve'!$C$283), "-")</f>
        <v>0</v>
      </c>
      <c r="K291" s="425">
        <f>IFERROR(SUMIFS(Backup!$P:$P, Backup!$D:$D, 'Civil S-curve'!$C291, Backup!$O:$O, 'Civil S-curve'!K$162, Backup!$B:$B, 'Civil S-curve'!$C$283), "-")</f>
        <v>0</v>
      </c>
      <c r="L291" s="425">
        <f>IFERROR(SUMIFS(Backup!$P:$P, Backup!$D:$D, 'Civil S-curve'!$C291, Backup!$O:$O, 'Civil S-curve'!L$162, Backup!$B:$B, 'Civil S-curve'!$C$283), "-")</f>
        <v>0</v>
      </c>
      <c r="M291" s="425">
        <f>IFERROR(SUMIFS(Backup!$P:$P, Backup!$D:$D, 'Civil S-curve'!$C291, Backup!$O:$O, 'Civil S-curve'!M$162, Backup!$B:$B, 'Civil S-curve'!$C$283), "-")</f>
        <v>0</v>
      </c>
      <c r="N291" s="425">
        <f>IFERROR(SUMIFS(Backup!$P:$P, Backup!$D:$D, 'Civil S-curve'!$C291, Backup!$O:$O, 'Civil S-curve'!N$162, Backup!$B:$B, 'Civil S-curve'!$C$283), "-")</f>
        <v>0</v>
      </c>
      <c r="O291" s="425">
        <f>IFERROR(SUMIFS(Backup!$P:$P, Backup!$D:$D, 'Civil S-curve'!$C291, Backup!$O:$O, 'Civil S-curve'!O$162, Backup!$B:$B, 'Civil S-curve'!$C$283), "-")</f>
        <v>0</v>
      </c>
      <c r="P291" s="425">
        <f>IFERROR(SUMIFS(Backup!$P:$P, Backup!$D:$D, 'Civil S-curve'!$C291, Backup!$O:$O, 'Civil S-curve'!P$162, Backup!$B:$B, 'Civil S-curve'!$C$283), "-")</f>
        <v>0</v>
      </c>
      <c r="Q291" s="425">
        <f>IFERROR(SUMIFS(Backup!$P:$P, Backup!$D:$D, 'Civil S-curve'!$C291, Backup!$O:$O, 'Civil S-curve'!Q$162, Backup!$B:$B, 'Civil S-curve'!$C$283), "-")</f>
        <v>72</v>
      </c>
      <c r="R291" s="425">
        <f>IFERROR(SUMIFS(Backup!$P:$P, Backup!$D:$D, 'Civil S-curve'!$C291, Backup!$O:$O, 'Civil S-curve'!R$162, Backup!$B:$B, 'Civil S-curve'!$C$283), "-")</f>
        <v>96</v>
      </c>
      <c r="S291" s="425">
        <f>IFERROR(SUMIFS(Backup!$P:$P, Backup!$D:$D, 'Civil S-curve'!$C291, Backup!$O:$O, 'Civil S-curve'!S$162, Backup!$B:$B, 'Civil S-curve'!$C$283), "-")</f>
        <v>0</v>
      </c>
      <c r="T291" s="425">
        <f>IFERROR(SUMIFS(Backup!$P:$P, Backup!$D:$D, 'Civil S-curve'!$C291, Backup!$O:$O, 'Civil S-curve'!T$162, Backup!$B:$B, 'Civil S-curve'!$C$283), "-")</f>
        <v>12</v>
      </c>
      <c r="U291" s="425">
        <f>IFERROR(SUMIFS(Backup!$P:$P, Backup!$D:$D, 'Civil S-curve'!$C291, Backup!$O:$O, 'Civil S-curve'!U$162, Backup!$B:$B, 'Civil S-curve'!$C$283), "-")</f>
        <v>216</v>
      </c>
      <c r="V291" s="425">
        <f>IFERROR(SUMIFS(Backup!$P:$P, Backup!$D:$D, 'Civil S-curve'!$C291, Backup!$O:$O, 'Civil S-curve'!V$162, Backup!$B:$B, 'Civil S-curve'!$C$283), "-")</f>
        <v>120</v>
      </c>
      <c r="W291" s="425">
        <f>IFERROR(SUMIFS(Backup!$P:$P, Backup!$D:$D, 'Civil S-curve'!$C291, Backup!$O:$O, 'Civil S-curve'!W$162, Backup!$B:$B, 'Civil S-curve'!$C$283), "-")</f>
        <v>129</v>
      </c>
      <c r="X291" s="425">
        <f>IFERROR(SUMIFS(Backup!$P:$P, Backup!$D:$D, 'Civil S-curve'!$C291, Backup!$O:$O, 'Civil S-curve'!X$162, Backup!$B:$B, 'Civil S-curve'!$C$283), "-")</f>
        <v>60</v>
      </c>
      <c r="Y291" s="425">
        <f>IFERROR(SUMIFS(Backup!$P:$P, Backup!$D:$D, 'Civil S-curve'!$C291, Backup!$O:$O, 'Civil S-curve'!Y$162, Backup!$B:$B, 'Civil S-curve'!$C$283), "-")</f>
        <v>648</v>
      </c>
      <c r="Z291" s="425">
        <f>IFERROR(SUMIFS(Backup!$P:$P, Backup!$D:$D, 'Civil S-curve'!$C291, Backup!$O:$O, 'Civil S-curve'!Z$162, Backup!$B:$B, 'Civil S-curve'!$C$283), "-")</f>
        <v>96</v>
      </c>
      <c r="AA291" s="425">
        <f>IFERROR(SUMIFS(Backup!$P:$P, Backup!$D:$D, 'Civil S-curve'!$C291, Backup!$O:$O, 'Civil S-curve'!AA$162, Backup!$B:$B, 'Civil S-curve'!$C$283), "-")</f>
        <v>24</v>
      </c>
      <c r="AB291" s="425">
        <f>IFERROR(SUMIFS(Backup!$P:$P, Backup!$D:$D, 'Civil S-curve'!$C291, Backup!$O:$O, 'Civil S-curve'!AB$162, Backup!$B:$B, 'Civil S-curve'!$C$283), "-")</f>
        <v>108</v>
      </c>
      <c r="AC291" s="425">
        <f>IFERROR(SUMIFS(Backup!$P:$P, Backup!$D:$D, 'Civil S-curve'!$C291, Backup!$O:$O, 'Civil S-curve'!AC$162, Backup!$B:$B, 'Civil S-curve'!$C$283), "-")</f>
        <v>180</v>
      </c>
      <c r="AD291" s="425">
        <f>IFERROR(SUMIFS(Backup!$P:$P, Backup!$D:$D, 'Civil S-curve'!$C291, Backup!$O:$O, 'Civil S-curve'!AD$162, Backup!$B:$B, 'Civil S-curve'!$C$283), "-")</f>
        <v>180</v>
      </c>
      <c r="AE291" s="425">
        <f>IFERROR(SUMIFS(Backup!$P:$P, Backup!$D:$D, 'Civil S-curve'!$C291, Backup!$O:$O, 'Civil S-curve'!AE$162, Backup!$B:$B, 'Civil S-curve'!$C$283), "-")</f>
        <v>0</v>
      </c>
      <c r="AF291" s="425">
        <f>IFERROR(SUMIFS(Backup!$P:$P, Backup!$D:$D, 'Civil S-curve'!$C291, Backup!$O:$O, 'Civil S-curve'!AF$162, Backup!$B:$B, 'Civil S-curve'!$C$283), "-")</f>
        <v>0</v>
      </c>
      <c r="AG291" s="425">
        <f>IFERROR(SUMIFS(Backup!$P:$P, Backup!$D:$D, 'Civil S-curve'!$C291, Backup!$O:$O, 'Civil S-curve'!AG$162, Backup!$B:$B, 'Civil S-curve'!$C$283), "-")</f>
        <v>0</v>
      </c>
      <c r="AH291" s="425">
        <f>IFERROR(SUMIFS(Backup!$P:$P, Backup!$D:$D, 'Civil S-curve'!$C291, Backup!$O:$O, 'Civil S-curve'!AH$162, Backup!$B:$B, 'Civil S-curve'!$C$283), "-")</f>
        <v>0</v>
      </c>
      <c r="AI291" s="429">
        <f t="shared" ref="AI291:AI299" si="98">SUM(I291:AD291)</f>
        <v>1941</v>
      </c>
      <c r="AJ291" s="256"/>
    </row>
    <row r="292" spans="2:39" hidden="1" outlineLevel="1">
      <c r="B292" s="413" t="s">
        <v>868</v>
      </c>
      <c r="C292" s="415" t="s">
        <v>97</v>
      </c>
      <c r="D292" s="413">
        <f t="shared" si="97"/>
        <v>0</v>
      </c>
      <c r="E292" s="413" t="s">
        <v>564</v>
      </c>
      <c r="F292" s="425">
        <f t="shared" si="94"/>
        <v>463</v>
      </c>
      <c r="G292" s="425">
        <f t="shared" si="94"/>
        <v>36</v>
      </c>
      <c r="H292" s="425">
        <f t="shared" si="94"/>
        <v>427</v>
      </c>
      <c r="I292" s="425">
        <f>IFERROR(SUMIFS(Backup!$P:$P, Backup!$D:$D, 'Civil S-curve'!$C292, Backup!$O:$O, 'Civil S-curve'!I$162, Backup!$B:$B, 'Civil S-curve'!$C$283), "-")</f>
        <v>0</v>
      </c>
      <c r="J292" s="425">
        <f>IFERROR(SUMIFS(Backup!$P:$P, Backup!$D:$D, 'Civil S-curve'!$C292, Backup!$O:$O, 'Civil S-curve'!J$162, Backup!$B:$B, 'Civil S-curve'!$C$283), "-")</f>
        <v>0</v>
      </c>
      <c r="K292" s="425">
        <f>IFERROR(SUMIFS(Backup!$P:$P, Backup!$D:$D, 'Civil S-curve'!$C292, Backup!$O:$O, 'Civil S-curve'!K$162, Backup!$B:$B, 'Civil S-curve'!$C$283), "-")</f>
        <v>0</v>
      </c>
      <c r="L292" s="425">
        <f>IFERROR(SUMIFS(Backup!$P:$P, Backup!$D:$D, 'Civil S-curve'!$C292, Backup!$O:$O, 'Civil S-curve'!L$162, Backup!$B:$B, 'Civil S-curve'!$C$283), "-")</f>
        <v>0</v>
      </c>
      <c r="M292" s="425">
        <f>IFERROR(SUMIFS(Backup!$P:$P, Backup!$D:$D, 'Civil S-curve'!$C292, Backup!$O:$O, 'Civil S-curve'!M$162, Backup!$B:$B, 'Civil S-curve'!$C$283), "-")</f>
        <v>0</v>
      </c>
      <c r="N292" s="425">
        <f>IFERROR(SUMIFS(Backup!$P:$P, Backup!$D:$D, 'Civil S-curve'!$C292, Backup!$O:$O, 'Civil S-curve'!N$162, Backup!$B:$B, 'Civil S-curve'!$C$283), "-")</f>
        <v>0</v>
      </c>
      <c r="O292" s="425">
        <f>IFERROR(SUMIFS(Backup!$P:$P, Backup!$D:$D, 'Civil S-curve'!$C292, Backup!$O:$O, 'Civil S-curve'!O$162, Backup!$B:$B, 'Civil S-curve'!$C$283), "-")</f>
        <v>0</v>
      </c>
      <c r="P292" s="425">
        <f>IFERROR(SUMIFS(Backup!$P:$P, Backup!$D:$D, 'Civil S-curve'!$C292, Backup!$O:$O, 'Civil S-curve'!P$162, Backup!$B:$B, 'Civil S-curve'!$C$283), "-")</f>
        <v>0</v>
      </c>
      <c r="Q292" s="425">
        <f>IFERROR(SUMIFS(Backup!$P:$P, Backup!$D:$D, 'Civil S-curve'!$C292, Backup!$O:$O, 'Civil S-curve'!Q$162, Backup!$B:$B, 'Civil S-curve'!$C$283), "-")</f>
        <v>0</v>
      </c>
      <c r="R292" s="425">
        <f>IFERROR(SUMIFS(Backup!$P:$P, Backup!$D:$D, 'Civil S-curve'!$C292, Backup!$O:$O, 'Civil S-curve'!R$162, Backup!$B:$B, 'Civil S-curve'!$C$283), "-")</f>
        <v>0</v>
      </c>
      <c r="S292" s="425">
        <f>IFERROR(SUMIFS(Backup!$P:$P, Backup!$D:$D, 'Civil S-curve'!$C292, Backup!$O:$O, 'Civil S-curve'!S$162, Backup!$B:$B, 'Civil S-curve'!$C$283), "-")</f>
        <v>0</v>
      </c>
      <c r="T292" s="425">
        <f>IFERROR(SUMIFS(Backup!$P:$P, Backup!$D:$D, 'Civil S-curve'!$C292, Backup!$O:$O, 'Civil S-curve'!T$162, Backup!$B:$B, 'Civil S-curve'!$C$283), "-")</f>
        <v>0</v>
      </c>
      <c r="U292" s="425">
        <f>IFERROR(SUMIFS(Backup!$P:$P, Backup!$D:$D, 'Civil S-curve'!$C292, Backup!$O:$O, 'Civil S-curve'!U$162, Backup!$B:$B, 'Civil S-curve'!$C$283), "-")</f>
        <v>0</v>
      </c>
      <c r="V292" s="425">
        <f>IFERROR(SUMIFS(Backup!$P:$P, Backup!$D:$D, 'Civil S-curve'!$C292, Backup!$O:$O, 'Civil S-curve'!V$162, Backup!$B:$B, 'Civil S-curve'!$C$283), "-")</f>
        <v>0</v>
      </c>
      <c r="W292" s="425">
        <f>IFERROR(SUMIFS(Backup!$P:$P, Backup!$D:$D, 'Civil S-curve'!$C292, Backup!$O:$O, 'Civil S-curve'!W$162, Backup!$B:$B, 'Civil S-curve'!$C$283), "-")</f>
        <v>0</v>
      </c>
      <c r="X292" s="425">
        <f>IFERROR(SUMIFS(Backup!$P:$P, Backup!$D:$D, 'Civil S-curve'!$C292, Backup!$O:$O, 'Civil S-curve'!X$162, Backup!$B:$B, 'Civil S-curve'!$C$283), "-")</f>
        <v>0</v>
      </c>
      <c r="Y292" s="425">
        <f>IFERROR(SUMIFS(Backup!$P:$P, Backup!$D:$D, 'Civil S-curve'!$C292, Backup!$O:$O, 'Civil S-curve'!Y$162, Backup!$B:$B, 'Civil S-curve'!$C$283), "-")</f>
        <v>0</v>
      </c>
      <c r="Z292" s="425">
        <f>IFERROR(SUMIFS(Backup!$P:$P, Backup!$D:$D, 'Civil S-curve'!$C292, Backup!$O:$O, 'Civil S-curve'!Z$162, Backup!$B:$B, 'Civil S-curve'!$C$283), "-")</f>
        <v>0</v>
      </c>
      <c r="AA292" s="425">
        <f>IFERROR(SUMIFS(Backup!$P:$P, Backup!$D:$D, 'Civil S-curve'!$C292, Backup!$O:$O, 'Civil S-curve'!AA$162, Backup!$B:$B, 'Civil S-curve'!$C$283), "-")</f>
        <v>0</v>
      </c>
      <c r="AB292" s="425">
        <f>IFERROR(SUMIFS(Backup!$P:$P, Backup!$D:$D, 'Civil S-curve'!$C292, Backup!$O:$O, 'Civil S-curve'!AB$162, Backup!$B:$B, 'Civil S-curve'!$C$283), "-")</f>
        <v>0</v>
      </c>
      <c r="AC292" s="425">
        <f>IFERROR(SUMIFS(Backup!$P:$P, Backup!$D:$D, 'Civil S-curve'!$C292, Backup!$O:$O, 'Civil S-curve'!AC$162, Backup!$B:$B, 'Civil S-curve'!$C$283), "-")</f>
        <v>0</v>
      </c>
      <c r="AD292" s="425">
        <f>IFERROR(SUMIFS(Backup!$P:$P, Backup!$D:$D, 'Civil S-curve'!$C292, Backup!$O:$O, 'Civil S-curve'!AD$162, Backup!$B:$B, 'Civil S-curve'!$C$283), "-")</f>
        <v>36</v>
      </c>
      <c r="AE292" s="425">
        <f>IFERROR(SUMIFS(Backup!$P:$P, Backup!$D:$D, 'Civil S-curve'!$C292, Backup!$O:$O, 'Civil S-curve'!AE$162, Backup!$B:$B, 'Civil S-curve'!$C$283), "-")</f>
        <v>0</v>
      </c>
      <c r="AF292" s="425">
        <f>IFERROR(SUMIFS(Backup!$P:$P, Backup!$D:$D, 'Civil S-curve'!$C292, Backup!$O:$O, 'Civil S-curve'!AF$162, Backup!$B:$B, 'Civil S-curve'!$C$283), "-")</f>
        <v>0</v>
      </c>
      <c r="AG292" s="425">
        <f>IFERROR(SUMIFS(Backup!$P:$P, Backup!$D:$D, 'Civil S-curve'!$C292, Backup!$O:$O, 'Civil S-curve'!AG$162, Backup!$B:$B, 'Civil S-curve'!$C$283), "-")</f>
        <v>0</v>
      </c>
      <c r="AH292" s="425">
        <f>IFERROR(SUMIFS(Backup!$P:$P, Backup!$D:$D, 'Civil S-curve'!$C292, Backup!$O:$O, 'Civil S-curve'!AH$162, Backup!$B:$B, 'Civil S-curve'!$C$283), "-")</f>
        <v>0</v>
      </c>
      <c r="AI292" s="429">
        <f t="shared" si="98"/>
        <v>36</v>
      </c>
      <c r="AJ292" s="256"/>
    </row>
    <row r="293" spans="2:39" hidden="1" outlineLevel="1">
      <c r="B293" s="413" t="s">
        <v>869</v>
      </c>
      <c r="C293" s="415" t="s">
        <v>98</v>
      </c>
      <c r="D293" s="413">
        <f t="shared" si="97"/>
        <v>0</v>
      </c>
      <c r="E293" s="413" t="s">
        <v>564</v>
      </c>
      <c r="F293" s="425">
        <f t="shared" si="94"/>
        <v>1186</v>
      </c>
      <c r="G293" s="425">
        <f t="shared" si="94"/>
        <v>180</v>
      </c>
      <c r="H293" s="425">
        <f t="shared" si="94"/>
        <v>1006</v>
      </c>
      <c r="I293" s="425">
        <f>IFERROR(SUMIFS(Backup!$P:$P, Backup!$D:$D, 'Civil S-curve'!$C293, Backup!$O:$O, 'Civil S-curve'!I$162, Backup!$B:$B, 'Civil S-curve'!$C$283), "-")</f>
        <v>0</v>
      </c>
      <c r="J293" s="425">
        <f>IFERROR(SUMIFS(Backup!$P:$P, Backup!$D:$D, 'Civil S-curve'!$C293, Backup!$O:$O, 'Civil S-curve'!J$162, Backup!$B:$B, 'Civil S-curve'!$C$283), "-")</f>
        <v>0</v>
      </c>
      <c r="K293" s="425">
        <f>IFERROR(SUMIFS(Backup!$P:$P, Backup!$D:$D, 'Civil S-curve'!$C293, Backup!$O:$O, 'Civil S-curve'!K$162, Backup!$B:$B, 'Civil S-curve'!$C$283), "-")</f>
        <v>0</v>
      </c>
      <c r="L293" s="425">
        <f>IFERROR(SUMIFS(Backup!$P:$P, Backup!$D:$D, 'Civil S-curve'!$C293, Backup!$O:$O, 'Civil S-curve'!L$162, Backup!$B:$B, 'Civil S-curve'!$C$283), "-")</f>
        <v>0</v>
      </c>
      <c r="M293" s="425">
        <f>IFERROR(SUMIFS(Backup!$P:$P, Backup!$D:$D, 'Civil S-curve'!$C293, Backup!$O:$O, 'Civil S-curve'!M$162, Backup!$B:$B, 'Civil S-curve'!$C$283), "-")</f>
        <v>0</v>
      </c>
      <c r="N293" s="425">
        <f>IFERROR(SUMIFS(Backup!$P:$P, Backup!$D:$D, 'Civil S-curve'!$C293, Backup!$O:$O, 'Civil S-curve'!N$162, Backup!$B:$B, 'Civil S-curve'!$C$283), "-")</f>
        <v>0</v>
      </c>
      <c r="O293" s="425">
        <f>IFERROR(SUMIFS(Backup!$P:$P, Backup!$D:$D, 'Civil S-curve'!$C293, Backup!$O:$O, 'Civil S-curve'!O$162, Backup!$B:$B, 'Civil S-curve'!$C$283), "-")</f>
        <v>0</v>
      </c>
      <c r="P293" s="425">
        <f>IFERROR(SUMIFS(Backup!$P:$P, Backup!$D:$D, 'Civil S-curve'!$C293, Backup!$O:$O, 'Civil S-curve'!P$162, Backup!$B:$B, 'Civil S-curve'!$C$283), "-")</f>
        <v>0</v>
      </c>
      <c r="Q293" s="425">
        <f>IFERROR(SUMIFS(Backup!$P:$P, Backup!$D:$D, 'Civil S-curve'!$C293, Backup!$O:$O, 'Civil S-curve'!Q$162, Backup!$B:$B, 'Civil S-curve'!$C$283), "-")</f>
        <v>0</v>
      </c>
      <c r="R293" s="425">
        <f>IFERROR(SUMIFS(Backup!$P:$P, Backup!$D:$D, 'Civil S-curve'!$C293, Backup!$O:$O, 'Civil S-curve'!R$162, Backup!$B:$B, 'Civil S-curve'!$C$283), "-")</f>
        <v>0</v>
      </c>
      <c r="S293" s="425">
        <f>IFERROR(SUMIFS(Backup!$P:$P, Backup!$D:$D, 'Civil S-curve'!$C293, Backup!$O:$O, 'Civil S-curve'!S$162, Backup!$B:$B, 'Civil S-curve'!$C$283), "-")</f>
        <v>0</v>
      </c>
      <c r="T293" s="425">
        <f>IFERROR(SUMIFS(Backup!$P:$P, Backup!$D:$D, 'Civil S-curve'!$C293, Backup!$O:$O, 'Civil S-curve'!T$162, Backup!$B:$B, 'Civil S-curve'!$C$283), "-")</f>
        <v>0</v>
      </c>
      <c r="U293" s="425">
        <f>IFERROR(SUMIFS(Backup!$P:$P, Backup!$D:$D, 'Civil S-curve'!$C293, Backup!$O:$O, 'Civil S-curve'!U$162, Backup!$B:$B, 'Civil S-curve'!$C$283), "-")</f>
        <v>0</v>
      </c>
      <c r="V293" s="425">
        <f>IFERROR(SUMIFS(Backup!$P:$P, Backup!$D:$D, 'Civil S-curve'!$C293, Backup!$O:$O, 'Civil S-curve'!V$162, Backup!$B:$B, 'Civil S-curve'!$C$283), "-")</f>
        <v>72</v>
      </c>
      <c r="W293" s="425">
        <f>IFERROR(SUMIFS(Backup!$P:$P, Backup!$D:$D, 'Civil S-curve'!$C293, Backup!$O:$O, 'Civil S-curve'!W$162, Backup!$B:$B, 'Civil S-curve'!$C$283), "-")</f>
        <v>36</v>
      </c>
      <c r="X293" s="425">
        <f>IFERROR(SUMIFS(Backup!$P:$P, Backup!$D:$D, 'Civil S-curve'!$C293, Backup!$O:$O, 'Civil S-curve'!X$162, Backup!$B:$B, 'Civil S-curve'!$C$283), "-")</f>
        <v>0</v>
      </c>
      <c r="Y293" s="425">
        <f>IFERROR(SUMIFS(Backup!$P:$P, Backup!$D:$D, 'Civil S-curve'!$C293, Backup!$O:$O, 'Civil S-curve'!Y$162, Backup!$B:$B, 'Civil S-curve'!$C$283), "-")</f>
        <v>0</v>
      </c>
      <c r="Z293" s="425">
        <f>IFERROR(SUMIFS(Backup!$P:$P, Backup!$D:$D, 'Civil S-curve'!$C293, Backup!$O:$O, 'Civil S-curve'!Z$162, Backup!$B:$B, 'Civil S-curve'!$C$283), "-")</f>
        <v>0</v>
      </c>
      <c r="AA293" s="425">
        <f>IFERROR(SUMIFS(Backup!$P:$P, Backup!$D:$D, 'Civil S-curve'!$C293, Backup!$O:$O, 'Civil S-curve'!AA$162, Backup!$B:$B, 'Civil S-curve'!$C$283), "-")</f>
        <v>12</v>
      </c>
      <c r="AB293" s="425">
        <f>IFERROR(SUMIFS(Backup!$P:$P, Backup!$D:$D, 'Civil S-curve'!$C293, Backup!$O:$O, 'Civil S-curve'!AB$162, Backup!$B:$B, 'Civil S-curve'!$C$283), "-")</f>
        <v>12</v>
      </c>
      <c r="AC293" s="425">
        <f>IFERROR(SUMIFS(Backup!$P:$P, Backup!$D:$D, 'Civil S-curve'!$C293, Backup!$O:$O, 'Civil S-curve'!AC$162, Backup!$B:$B, 'Civil S-curve'!$C$283), "-")</f>
        <v>12</v>
      </c>
      <c r="AD293" s="425">
        <f>IFERROR(SUMIFS(Backup!$P:$P, Backup!$D:$D, 'Civil S-curve'!$C293, Backup!$O:$O, 'Civil S-curve'!AD$162, Backup!$B:$B, 'Civil S-curve'!$C$283), "-")</f>
        <v>36</v>
      </c>
      <c r="AE293" s="425">
        <f>IFERROR(SUMIFS(Backup!$P:$P, Backup!$D:$D, 'Civil S-curve'!$C293, Backup!$O:$O, 'Civil S-curve'!AE$162, Backup!$B:$B, 'Civil S-curve'!$C$283), "-")</f>
        <v>0</v>
      </c>
      <c r="AF293" s="425">
        <f>IFERROR(SUMIFS(Backup!$P:$P, Backup!$D:$D, 'Civil S-curve'!$C293, Backup!$O:$O, 'Civil S-curve'!AF$162, Backup!$B:$B, 'Civil S-curve'!$C$283), "-")</f>
        <v>0</v>
      </c>
      <c r="AG293" s="425">
        <f>IFERROR(SUMIFS(Backup!$P:$P, Backup!$D:$D, 'Civil S-curve'!$C293, Backup!$O:$O, 'Civil S-curve'!AG$162, Backup!$B:$B, 'Civil S-curve'!$C$283), "-")</f>
        <v>0</v>
      </c>
      <c r="AH293" s="425">
        <f>IFERROR(SUMIFS(Backup!$P:$P, Backup!$D:$D, 'Civil S-curve'!$C293, Backup!$O:$O, 'Civil S-curve'!AH$162, Backup!$B:$B, 'Civil S-curve'!$C$283), "-")</f>
        <v>0</v>
      </c>
      <c r="AI293" s="429">
        <f t="shared" si="98"/>
        <v>180</v>
      </c>
      <c r="AJ293" s="256"/>
    </row>
    <row r="294" spans="2:39" hidden="1" outlineLevel="1">
      <c r="B294" s="416" t="s">
        <v>1023</v>
      </c>
      <c r="C294" s="417" t="s">
        <v>99</v>
      </c>
      <c r="D294" s="416">
        <f t="shared" si="97"/>
        <v>0</v>
      </c>
      <c r="E294" s="416" t="s">
        <v>564</v>
      </c>
      <c r="F294" s="427">
        <f t="shared" si="94"/>
        <v>59</v>
      </c>
      <c r="G294" s="427">
        <f t="shared" si="94"/>
        <v>9.5</v>
      </c>
      <c r="H294" s="427">
        <f t="shared" si="94"/>
        <v>49.5</v>
      </c>
      <c r="I294" s="427">
        <f>IFERROR(SUMIFS(Backup!$P:$P, Backup!$D:$D, 'Civil S-curve'!$C294, Backup!$O:$O, 'Civil S-curve'!I$162, Backup!$B:$B, 'Civil S-curve'!$C$283), "-")</f>
        <v>0</v>
      </c>
      <c r="J294" s="427">
        <f>IFERROR(SUMIFS(Backup!$P:$P, Backup!$D:$D, 'Civil S-curve'!$C294, Backup!$O:$O, 'Civil S-curve'!J$162, Backup!$B:$B, 'Civil S-curve'!$C$283), "-")</f>
        <v>0</v>
      </c>
      <c r="K294" s="427">
        <f>IFERROR(SUMIFS(Backup!$P:$P, Backup!$D:$D, 'Civil S-curve'!$C294, Backup!$O:$O, 'Civil S-curve'!K$162, Backup!$B:$B, 'Civil S-curve'!$C$283), "-")</f>
        <v>0</v>
      </c>
      <c r="L294" s="427">
        <f>IFERROR(SUMIFS(Backup!$P:$P, Backup!$D:$D, 'Civil S-curve'!$C294, Backup!$O:$O, 'Civil S-curve'!L$162, Backup!$B:$B, 'Civil S-curve'!$C$283), "-")</f>
        <v>0</v>
      </c>
      <c r="M294" s="427">
        <f>IFERROR(SUMIFS(Backup!$P:$P, Backup!$D:$D, 'Civil S-curve'!$C294, Backup!$O:$O, 'Civil S-curve'!M$162, Backup!$B:$B, 'Civil S-curve'!$C$283), "-")</f>
        <v>0</v>
      </c>
      <c r="N294" s="427">
        <f>IFERROR(SUMIFS(Backup!$P:$P, Backup!$D:$D, 'Civil S-curve'!$C294, Backup!$O:$O, 'Civil S-curve'!N$162, Backup!$B:$B, 'Civil S-curve'!$C$283), "-")</f>
        <v>0</v>
      </c>
      <c r="O294" s="427">
        <f>IFERROR(SUMIFS(Backup!$P:$P, Backup!$D:$D, 'Civil S-curve'!$C294, Backup!$O:$O, 'Civil S-curve'!O$162, Backup!$B:$B, 'Civil S-curve'!$C$283), "-")</f>
        <v>0</v>
      </c>
      <c r="P294" s="427">
        <f>IFERROR(SUMIFS(Backup!$P:$P, Backup!$D:$D, 'Civil S-curve'!$C294, Backup!$O:$O, 'Civil S-curve'!P$162, Backup!$B:$B, 'Civil S-curve'!$C$283), "-")</f>
        <v>0</v>
      </c>
      <c r="Q294" s="427">
        <f>IFERROR(SUMIFS(Backup!$P:$P, Backup!$D:$D, 'Civil S-curve'!$C294, Backup!$O:$O, 'Civil S-curve'!Q$162, Backup!$B:$B, 'Civil S-curve'!$C$283), "-")</f>
        <v>0</v>
      </c>
      <c r="R294" s="427">
        <f>IFERROR(SUMIFS(Backup!$P:$P, Backup!$D:$D, 'Civil S-curve'!$C294, Backup!$O:$O, 'Civil S-curve'!R$162, Backup!$B:$B, 'Civil S-curve'!$C$283), "-")</f>
        <v>0</v>
      </c>
      <c r="S294" s="427">
        <f>IFERROR(SUMIFS(Backup!$P:$P, Backup!$D:$D, 'Civil S-curve'!$C294, Backup!$O:$O, 'Civil S-curve'!S$162, Backup!$B:$B, 'Civil S-curve'!$C$283), "-")</f>
        <v>0</v>
      </c>
      <c r="T294" s="427">
        <f>IFERROR(SUMIFS(Backup!$P:$P, Backup!$D:$D, 'Civil S-curve'!$C294, Backup!$O:$O, 'Civil S-curve'!T$162, Backup!$B:$B, 'Civil S-curve'!$C$283), "-")</f>
        <v>0</v>
      </c>
      <c r="U294" s="427">
        <f>IFERROR(SUMIFS(Backup!$P:$P, Backup!$D:$D, 'Civil S-curve'!$C294, Backup!$O:$O, 'Civil S-curve'!U$162, Backup!$B:$B, 'Civil S-curve'!$C$283), "-")</f>
        <v>0</v>
      </c>
      <c r="V294" s="427">
        <f>IFERROR(SUMIFS(Backup!$P:$P, Backup!$D:$D, 'Civil S-curve'!$C294, Backup!$O:$O, 'Civil S-curve'!V$162, Backup!$B:$B, 'Civil S-curve'!$C$283), "-")</f>
        <v>0</v>
      </c>
      <c r="W294" s="427">
        <f>IFERROR(SUMIFS(Backup!$P:$P, Backup!$D:$D, 'Civil S-curve'!$C294, Backup!$O:$O, 'Civil S-curve'!W$162, Backup!$B:$B, 'Civil S-curve'!$C$283), "-")</f>
        <v>8</v>
      </c>
      <c r="X294" s="427">
        <f>IFERROR(SUMIFS(Backup!$P:$P, Backup!$D:$D, 'Civil S-curve'!$C294, Backup!$O:$O, 'Civil S-curve'!X$162, Backup!$B:$B, 'Civil S-curve'!$C$283), "-")</f>
        <v>0</v>
      </c>
      <c r="Y294" s="427">
        <f>IFERROR(SUMIFS(Backup!$P:$P, Backup!$D:$D, 'Civil S-curve'!$C294, Backup!$O:$O, 'Civil S-curve'!Y$162, Backup!$B:$B, 'Civil S-curve'!$C$283), "-")</f>
        <v>0</v>
      </c>
      <c r="Z294" s="427">
        <f>IFERROR(SUMIFS(Backup!$P:$P, Backup!$D:$D, 'Civil S-curve'!$C294, Backup!$O:$O, 'Civil S-curve'!Z$162, Backup!$B:$B, 'Civil S-curve'!$C$283), "-")</f>
        <v>0</v>
      </c>
      <c r="AA294" s="427">
        <f>IFERROR(SUMIFS(Backup!$P:$P, Backup!$D:$D, 'Civil S-curve'!$C294, Backup!$O:$O, 'Civil S-curve'!AA$162, Backup!$B:$B, 'Civil S-curve'!$C$283), "-")</f>
        <v>1.5</v>
      </c>
      <c r="AB294" s="427">
        <f>IFERROR(SUMIFS(Backup!$P:$P, Backup!$D:$D, 'Civil S-curve'!$C294, Backup!$O:$O, 'Civil S-curve'!AB$162, Backup!$B:$B, 'Civil S-curve'!$C$283), "-")</f>
        <v>0</v>
      </c>
      <c r="AC294" s="427">
        <f>IFERROR(SUMIFS(Backup!$P:$P, Backup!$D:$D, 'Civil S-curve'!$C294, Backup!$O:$O, 'Civil S-curve'!AC$162, Backup!$B:$B, 'Civil S-curve'!$C$283), "-")</f>
        <v>0</v>
      </c>
      <c r="AD294" s="427">
        <f>IFERROR(SUMIFS(Backup!$P:$P, Backup!$D:$D, 'Civil S-curve'!$C294, Backup!$O:$O, 'Civil S-curve'!AD$162, Backup!$B:$B, 'Civil S-curve'!$C$283), "-")</f>
        <v>0</v>
      </c>
      <c r="AE294" s="427">
        <f>IFERROR(SUMIFS(Backup!$P:$P, Backup!$D:$D, 'Civil S-curve'!$C294, Backup!$O:$O, 'Civil S-curve'!AE$162, Backup!$B:$B, 'Civil S-curve'!$C$283), "-")</f>
        <v>0</v>
      </c>
      <c r="AF294" s="427">
        <f>IFERROR(SUMIFS(Backup!$P:$P, Backup!$D:$D, 'Civil S-curve'!$C294, Backup!$O:$O, 'Civil S-curve'!AF$162, Backup!$B:$B, 'Civil S-curve'!$C$283), "-")</f>
        <v>0</v>
      </c>
      <c r="AG294" s="427">
        <f>IFERROR(SUMIFS(Backup!$P:$P, Backup!$D:$D, 'Civil S-curve'!$C294, Backup!$O:$O, 'Civil S-curve'!AG$162, Backup!$B:$B, 'Civil S-curve'!$C$283), "-")</f>
        <v>0</v>
      </c>
      <c r="AH294" s="427">
        <f>IFERROR(SUMIFS(Backup!$P:$P, Backup!$D:$D, 'Civil S-curve'!$C294, Backup!$O:$O, 'Civil S-curve'!AH$162, Backup!$B:$B, 'Civil S-curve'!$C$283), "-")</f>
        <v>0</v>
      </c>
      <c r="AI294" s="429">
        <f t="shared" si="98"/>
        <v>9.5</v>
      </c>
      <c r="AJ294" s="256"/>
    </row>
    <row r="295" spans="2:39" collapsed="1">
      <c r="B295" s="411">
        <v>12</v>
      </c>
      <c r="C295" s="412" t="s">
        <v>2328</v>
      </c>
      <c r="D295" s="411">
        <f>Micro!D330</f>
        <v>0</v>
      </c>
      <c r="E295" s="411"/>
      <c r="F295" s="424">
        <v>491</v>
      </c>
      <c r="G295" s="988">
        <f t="shared" ref="G295:G299" si="99">G151</f>
        <v>673</v>
      </c>
      <c r="H295" s="988">
        <f>F295-G295</f>
        <v>-182</v>
      </c>
      <c r="I295" s="988">
        <f>IFERROR(SUMIFS(Backup!$P:$P, Backup!$D:$D, 'Civil S-curve'!$C295, Backup!$O:$O, 'Civil S-curve'!I$162), "-")</f>
        <v>0</v>
      </c>
      <c r="J295" s="427">
        <f>IFERROR(SUMIFS(Backup!$P:$P, Backup!$D:$D, 'Civil S-curve'!$C295, Backup!$O:$O, 'Civil S-curve'!J$162), "-")</f>
        <v>0</v>
      </c>
      <c r="K295" s="427">
        <f>IFERROR(SUMIFS(Backup!$P:$P, Backup!$D:$D, 'Civil S-curve'!$C295, Backup!$O:$O, 'Civil S-curve'!K$162), "-")</f>
        <v>0</v>
      </c>
      <c r="L295" s="427">
        <f>IFERROR(SUMIFS(Backup!$P:$P, Backup!$D:$D, 'Civil S-curve'!$C295, Backup!$O:$O, 'Civil S-curve'!L$162), "-")</f>
        <v>0</v>
      </c>
      <c r="M295" s="427">
        <f>IFERROR(SUMIFS(Backup!$P:$P, Backup!$D:$D, 'Civil S-curve'!$C295, Backup!$O:$O, 'Civil S-curve'!M$162), "-")</f>
        <v>0</v>
      </c>
      <c r="N295" s="427">
        <f>IFERROR(SUMIFS(Backup!$P:$P, Backup!$D:$D, 'Civil S-curve'!$C295, Backup!$O:$O, 'Civil S-curve'!N$162), "-")</f>
        <v>0</v>
      </c>
      <c r="O295" s="427">
        <f>IFERROR(SUMIFS(Backup!$P:$P, Backup!$D:$D, 'Civil S-curve'!$C295, Backup!$O:$O, 'Civil S-curve'!O$162), "-")</f>
        <v>0</v>
      </c>
      <c r="P295" s="427">
        <f>IFERROR(SUMIFS(Backup!$P:$P, Backup!$D:$D, 'Civil S-curve'!$C295, Backup!$O:$O, 'Civil S-curve'!P$162), "-")</f>
        <v>0</v>
      </c>
      <c r="Q295" s="427">
        <f>IFERROR(SUMIFS(Backup!$P:$P, Backup!$D:$D, 'Civil S-curve'!$C295, Backup!$O:$O, 'Civil S-curve'!Q$162), "-")</f>
        <v>0</v>
      </c>
      <c r="R295" s="427">
        <f>IFERROR(SUMIFS(Backup!$P:$P, Backup!$D:$D, 'Civil S-curve'!$C295, Backup!$O:$O, 'Civil S-curve'!R$162), "-")</f>
        <v>0</v>
      </c>
      <c r="S295" s="427">
        <f>IFERROR(SUMIFS(Backup!$P:$P, Backup!$D:$D, 'Civil S-curve'!$C295, Backup!$O:$O, 'Civil S-curve'!S$162), "-")</f>
        <v>0</v>
      </c>
      <c r="T295" s="427">
        <f>IFERROR(SUMIFS(Backup!$P:$P, Backup!$D:$D, 'Civil S-curve'!$C295, Backup!$O:$O, 'Civil S-curve'!T$162), "-")</f>
        <v>0</v>
      </c>
      <c r="U295" s="427">
        <f>IFERROR(SUMIFS(Backup!$P:$P, Backup!$D:$D, 'Civil S-curve'!$C295, Backup!$O:$O, 'Civil S-curve'!U$162), "-")</f>
        <v>0</v>
      </c>
      <c r="V295" s="427">
        <f>IFERROR(SUMIFS(Backup!$P:$P, Backup!$D:$D, 'Civil S-curve'!$C295, Backup!$O:$O, 'Civil S-curve'!V$162), "-")</f>
        <v>0</v>
      </c>
      <c r="W295" s="427">
        <f>IFERROR(SUMIFS(Backup!$P:$P, Backup!$D:$D, 'Civil S-curve'!$C295, Backup!$O:$O, 'Civil S-curve'!W$162), "-")</f>
        <v>0</v>
      </c>
      <c r="X295" s="427">
        <f>IFERROR(SUMIFS(Backup!$P:$P, Backup!$D:$D, 'Civil S-curve'!$C295, Backup!$O:$O, 'Civil S-curve'!X$162), "-")</f>
        <v>0</v>
      </c>
      <c r="Y295" s="427">
        <f>IFERROR(SUMIFS(Backup!$P:$P, Backup!$D:$D, 'Civil S-curve'!$C295, Backup!$O:$O, 'Civil S-curve'!Y$162), "-")</f>
        <v>0</v>
      </c>
      <c r="Z295" s="427">
        <f>IFERROR(SUMIFS(Backup!$P:$P, Backup!$D:$D, 'Civil S-curve'!$C295, Backup!$O:$O, 'Civil S-curve'!Z$162), "-")</f>
        <v>265</v>
      </c>
      <c r="AA295" s="427">
        <f>IFERROR(SUMIFS(Backup!$P:$P, Backup!$D:$D, 'Civil S-curve'!$C295, Backup!$O:$O, 'Civil S-curve'!AA$162), "-")</f>
        <v>49</v>
      </c>
      <c r="AB295" s="427">
        <f>IFERROR(SUMIFS(Backup!$P:$P, Backup!$D:$D, 'Civil S-curve'!$C295, Backup!$O:$O, 'Civil S-curve'!AB$162), "-")</f>
        <v>53</v>
      </c>
      <c r="AC295" s="427">
        <f>IFERROR(SUMIFS(Backup!$P:$P, Backup!$D:$D, 'Civil S-curve'!$C295, Backup!$O:$O, 'Civil S-curve'!AC$162), "-")</f>
        <v>224</v>
      </c>
      <c r="AD295" s="427">
        <f>IFERROR(SUMIFS(Backup!$P:$P, Backup!$D:$D, 'Civil S-curve'!$C295, Backup!$O:$O, 'Civil S-curve'!AD$162), "-")</f>
        <v>82</v>
      </c>
      <c r="AE295" s="427">
        <f>IFERROR(SUMIFS(Backup!$P:$P, Backup!$D:$D, 'Civil S-curve'!$C295, Backup!$O:$O, 'Civil S-curve'!AE$162), "-")</f>
        <v>0</v>
      </c>
      <c r="AF295" s="427">
        <f>IFERROR(SUMIFS(Backup!$P:$P, Backup!$D:$D, 'Civil S-curve'!$C295, Backup!$O:$O, 'Civil S-curve'!AF$162), "-")</f>
        <v>0</v>
      </c>
      <c r="AG295" s="427">
        <f>IFERROR(SUMIFS(Backup!$P:$P, Backup!$D:$D, 'Civil S-curve'!$C295, Backup!$O:$O, 'Civil S-curve'!AG$162), "-")</f>
        <v>0</v>
      </c>
      <c r="AH295" s="427">
        <f>IFERROR(SUMIFS(Backup!$P:$P, Backup!$D:$D, 'Civil S-curve'!$C295, Backup!$O:$O, 'Civil S-curve'!AH$162), "-")</f>
        <v>0</v>
      </c>
      <c r="AI295" s="429">
        <f t="shared" si="98"/>
        <v>673</v>
      </c>
      <c r="AJ295" s="256"/>
      <c r="AM295" s="429">
        <f>SUM(I295:Y295)</f>
        <v>0</v>
      </c>
    </row>
    <row r="296" spans="2:39">
      <c r="B296" s="411">
        <v>13</v>
      </c>
      <c r="C296" s="412" t="s">
        <v>2329</v>
      </c>
      <c r="D296" s="411">
        <f>Micro!D331</f>
        <v>0</v>
      </c>
      <c r="E296" s="411"/>
      <c r="F296" s="424">
        <v>830</v>
      </c>
      <c r="G296" s="988">
        <f t="shared" si="99"/>
        <v>595</v>
      </c>
      <c r="H296" s="988">
        <f t="shared" ref="H296:H299" si="100">F296-G296</f>
        <v>235</v>
      </c>
      <c r="I296" s="988">
        <f>IFERROR(SUMIFS(Backup!$P:$P, Backup!$D:$D, 'Civil S-curve'!$C296, Backup!$O:$O, 'Civil S-curve'!I$162), "-")</f>
        <v>0</v>
      </c>
      <c r="J296" s="427">
        <f>IFERROR(SUMIFS(Backup!$P:$P, Backup!$D:$D, 'Civil S-curve'!$C296, Backup!$O:$O, 'Civil S-curve'!J$162), "-")</f>
        <v>0</v>
      </c>
      <c r="K296" s="427">
        <f>IFERROR(SUMIFS(Backup!$P:$P, Backup!$D:$D, 'Civil S-curve'!$C296, Backup!$O:$O, 'Civil S-curve'!K$162), "-")</f>
        <v>0</v>
      </c>
      <c r="L296" s="427">
        <f>IFERROR(SUMIFS(Backup!$P:$P, Backup!$D:$D, 'Civil S-curve'!$C296, Backup!$O:$O, 'Civil S-curve'!L$162), "-")</f>
        <v>0</v>
      </c>
      <c r="M296" s="427">
        <f>IFERROR(SUMIFS(Backup!$P:$P, Backup!$D:$D, 'Civil S-curve'!$C296, Backup!$O:$O, 'Civil S-curve'!M$162), "-")</f>
        <v>0</v>
      </c>
      <c r="N296" s="427">
        <f>IFERROR(SUMIFS(Backup!$P:$P, Backup!$D:$D, 'Civil S-curve'!$C296, Backup!$O:$O, 'Civil S-curve'!N$162), "-")</f>
        <v>0</v>
      </c>
      <c r="O296" s="427">
        <f>IFERROR(SUMIFS(Backup!$P:$P, Backup!$D:$D, 'Civil S-curve'!$C296, Backup!$O:$O, 'Civil S-curve'!O$162), "-")</f>
        <v>0</v>
      </c>
      <c r="P296" s="427">
        <f>IFERROR(SUMIFS(Backup!$P:$P, Backup!$D:$D, 'Civil S-curve'!$C296, Backup!$O:$O, 'Civil S-curve'!P$162), "-")</f>
        <v>0</v>
      </c>
      <c r="Q296" s="427">
        <f>IFERROR(SUMIFS(Backup!$P:$P, Backup!$D:$D, 'Civil S-curve'!$C296, Backup!$O:$O, 'Civil S-curve'!Q$162), "-")</f>
        <v>0</v>
      </c>
      <c r="R296" s="427">
        <f>IFERROR(SUMIFS(Backup!$P:$P, Backup!$D:$D, 'Civil S-curve'!$C296, Backup!$O:$O, 'Civil S-curve'!R$162), "-")</f>
        <v>0</v>
      </c>
      <c r="S296" s="427">
        <f>IFERROR(SUMIFS(Backup!$P:$P, Backup!$D:$D, 'Civil S-curve'!$C296, Backup!$O:$O, 'Civil S-curve'!S$162), "-")</f>
        <v>0</v>
      </c>
      <c r="T296" s="427">
        <f>IFERROR(SUMIFS(Backup!$P:$P, Backup!$D:$D, 'Civil S-curve'!$C296, Backup!$O:$O, 'Civil S-curve'!T$162), "-")</f>
        <v>0</v>
      </c>
      <c r="U296" s="427">
        <f>IFERROR(SUMIFS(Backup!$P:$P, Backup!$D:$D, 'Civil S-curve'!$C296, Backup!$O:$O, 'Civil S-curve'!U$162), "-")</f>
        <v>0</v>
      </c>
      <c r="V296" s="427">
        <f>IFERROR(SUMIFS(Backup!$P:$P, Backup!$D:$D, 'Civil S-curve'!$C296, Backup!$O:$O, 'Civil S-curve'!V$162), "-")</f>
        <v>0</v>
      </c>
      <c r="W296" s="427">
        <f>IFERROR(SUMIFS(Backup!$P:$P, Backup!$D:$D, 'Civil S-curve'!$C296, Backup!$O:$O, 'Civil S-curve'!W$162), "-")</f>
        <v>0</v>
      </c>
      <c r="X296" s="427">
        <f>IFERROR(SUMIFS(Backup!$P:$P, Backup!$D:$D, 'Civil S-curve'!$C296, Backup!$O:$O, 'Civil S-curve'!X$162), "-")</f>
        <v>0</v>
      </c>
      <c r="Y296" s="427">
        <f>IFERROR(SUMIFS(Backup!$P:$P, Backup!$D:$D, 'Civil S-curve'!$C296, Backup!$O:$O, 'Civil S-curve'!Y$162), "-")</f>
        <v>0</v>
      </c>
      <c r="Z296" s="427">
        <f>IFERROR(SUMIFS(Backup!$P:$P, Backup!$D:$D, 'Civil S-curve'!$C296, Backup!$O:$O, 'Civil S-curve'!Z$162), "-")</f>
        <v>36</v>
      </c>
      <c r="AA296" s="427">
        <f>IFERROR(SUMIFS(Backup!$P:$P, Backup!$D:$D, 'Civil S-curve'!$C296, Backup!$O:$O, 'Civil S-curve'!AA$162), "-")</f>
        <v>0</v>
      </c>
      <c r="AB296" s="427">
        <f>IFERROR(SUMIFS(Backup!$P:$P, Backup!$D:$D, 'Civil S-curve'!$C296, Backup!$O:$O, 'Civil S-curve'!AB$162), "-")</f>
        <v>559</v>
      </c>
      <c r="AC296" s="427">
        <f>IFERROR(SUMIFS(Backup!$P:$P, Backup!$D:$D, 'Civil S-curve'!$C296, Backup!$O:$O, 'Civil S-curve'!AC$162), "-")</f>
        <v>0</v>
      </c>
      <c r="AD296" s="427">
        <f>IFERROR(SUMIFS(Backup!$P:$P, Backup!$D:$D, 'Civil S-curve'!$C296, Backup!$O:$O, 'Civil S-curve'!AD$162), "-")</f>
        <v>0</v>
      </c>
      <c r="AE296" s="427">
        <f>IFERROR(SUMIFS(Backup!$P:$P, Backup!$D:$D, 'Civil S-curve'!$C296, Backup!$O:$O, 'Civil S-curve'!AE$162), "-")</f>
        <v>0</v>
      </c>
      <c r="AF296" s="427">
        <f>IFERROR(SUMIFS(Backup!$P:$P, Backup!$D:$D, 'Civil S-curve'!$C296, Backup!$O:$O, 'Civil S-curve'!AF$162), "-")</f>
        <v>0</v>
      </c>
      <c r="AG296" s="427">
        <f>IFERROR(SUMIFS(Backup!$P:$P, Backup!$D:$D, 'Civil S-curve'!$C296, Backup!$O:$O, 'Civil S-curve'!AG$162), "-")</f>
        <v>0</v>
      </c>
      <c r="AH296" s="427">
        <f>IFERROR(SUMIFS(Backup!$P:$P, Backup!$D:$D, 'Civil S-curve'!$C296, Backup!$O:$O, 'Civil S-curve'!AH$162), "-")</f>
        <v>0</v>
      </c>
      <c r="AI296" s="429">
        <f t="shared" si="98"/>
        <v>595</v>
      </c>
      <c r="AJ296" s="256"/>
      <c r="AM296" s="429">
        <f>SUM(I296:Y296)</f>
        <v>0</v>
      </c>
    </row>
    <row r="297" spans="2:39">
      <c r="B297" s="411">
        <v>14</v>
      </c>
      <c r="C297" s="412" t="s">
        <v>2330</v>
      </c>
      <c r="D297" s="411">
        <f>Micro!D332</f>
        <v>0</v>
      </c>
      <c r="E297" s="411"/>
      <c r="F297" s="424">
        <v>471</v>
      </c>
      <c r="G297" s="988">
        <f t="shared" si="99"/>
        <v>0</v>
      </c>
      <c r="H297" s="988">
        <f t="shared" si="100"/>
        <v>471</v>
      </c>
      <c r="I297" s="988">
        <f>IFERROR(SUMIFS(Backup!$P:$P, Backup!$D:$D, 'Civil S-curve'!$C297, Backup!$O:$O, 'Civil S-curve'!I$162), "-")</f>
        <v>0</v>
      </c>
      <c r="J297" s="427">
        <f>IFERROR(SUMIFS(Backup!$P:$P, Backup!$D:$D, 'Civil S-curve'!$C297, Backup!$O:$O, 'Civil S-curve'!J$162), "-")</f>
        <v>0</v>
      </c>
      <c r="K297" s="427">
        <f>IFERROR(SUMIFS(Backup!$P:$P, Backup!$D:$D, 'Civil S-curve'!$C297, Backup!$O:$O, 'Civil S-curve'!K$162), "-")</f>
        <v>0</v>
      </c>
      <c r="L297" s="427">
        <f>IFERROR(SUMIFS(Backup!$P:$P, Backup!$D:$D, 'Civil S-curve'!$C297, Backup!$O:$O, 'Civil S-curve'!L$162), "-")</f>
        <v>0</v>
      </c>
      <c r="M297" s="427">
        <f>IFERROR(SUMIFS(Backup!$P:$P, Backup!$D:$D, 'Civil S-curve'!$C297, Backup!$O:$O, 'Civil S-curve'!M$162), "-")</f>
        <v>0</v>
      </c>
      <c r="N297" s="427">
        <f>IFERROR(SUMIFS(Backup!$P:$P, Backup!$D:$D, 'Civil S-curve'!$C297, Backup!$O:$O, 'Civil S-curve'!N$162), "-")</f>
        <v>0</v>
      </c>
      <c r="O297" s="427">
        <f>IFERROR(SUMIFS(Backup!$P:$P, Backup!$D:$D, 'Civil S-curve'!$C297, Backup!$O:$O, 'Civil S-curve'!O$162), "-")</f>
        <v>0</v>
      </c>
      <c r="P297" s="427">
        <f>IFERROR(SUMIFS(Backup!$P:$P, Backup!$D:$D, 'Civil S-curve'!$C297, Backup!$O:$O, 'Civil S-curve'!P$162), "-")</f>
        <v>0</v>
      </c>
      <c r="Q297" s="427">
        <f>IFERROR(SUMIFS(Backup!$P:$P, Backup!$D:$D, 'Civil S-curve'!$C297, Backup!$O:$O, 'Civil S-curve'!Q$162), "-")</f>
        <v>0</v>
      </c>
      <c r="R297" s="427">
        <f>IFERROR(SUMIFS(Backup!$P:$P, Backup!$D:$D, 'Civil S-curve'!$C297, Backup!$O:$O, 'Civil S-curve'!R$162), "-")</f>
        <v>0</v>
      </c>
      <c r="S297" s="427">
        <f>IFERROR(SUMIFS(Backup!$P:$P, Backup!$D:$D, 'Civil S-curve'!$C297, Backup!$O:$O, 'Civil S-curve'!S$162), "-")</f>
        <v>0</v>
      </c>
      <c r="T297" s="427">
        <f>IFERROR(SUMIFS(Backup!$P:$P, Backup!$D:$D, 'Civil S-curve'!$C297, Backup!$O:$O, 'Civil S-curve'!T$162), "-")</f>
        <v>0</v>
      </c>
      <c r="U297" s="427">
        <f>IFERROR(SUMIFS(Backup!$P:$P, Backup!$D:$D, 'Civil S-curve'!$C297, Backup!$O:$O, 'Civil S-curve'!U$162), "-")</f>
        <v>0</v>
      </c>
      <c r="V297" s="427">
        <f>IFERROR(SUMIFS(Backup!$P:$P, Backup!$D:$D, 'Civil S-curve'!$C297, Backup!$O:$O, 'Civil S-curve'!V$162), "-")</f>
        <v>0</v>
      </c>
      <c r="W297" s="427">
        <f>IFERROR(SUMIFS(Backup!$P:$P, Backup!$D:$D, 'Civil S-curve'!$C297, Backup!$O:$O, 'Civil S-curve'!W$162), "-")</f>
        <v>0</v>
      </c>
      <c r="X297" s="427">
        <f>IFERROR(SUMIFS(Backup!$P:$P, Backup!$D:$D, 'Civil S-curve'!$C297, Backup!$O:$O, 'Civil S-curve'!X$162), "-")</f>
        <v>0</v>
      </c>
      <c r="Y297" s="427">
        <f>IFERROR(SUMIFS(Backup!$P:$P, Backup!$D:$D, 'Civil S-curve'!$C297, Backup!$O:$O, 'Civil S-curve'!Y$162), "-")</f>
        <v>0</v>
      </c>
      <c r="Z297" s="427">
        <f>IFERROR(SUMIFS(Backup!$P:$P, Backup!$D:$D, 'Civil S-curve'!$C297, Backup!$O:$O, 'Civil S-curve'!Z$162), "-")</f>
        <v>0</v>
      </c>
      <c r="AA297" s="427">
        <f>IFERROR(SUMIFS(Backup!$P:$P, Backup!$D:$D, 'Civil S-curve'!$C297, Backup!$O:$O, 'Civil S-curve'!AA$162), "-")</f>
        <v>0</v>
      </c>
      <c r="AB297" s="427">
        <f>IFERROR(SUMIFS(Backup!$P:$P, Backup!$D:$D, 'Civil S-curve'!$C297, Backup!$O:$O, 'Civil S-curve'!AB$162), "-")</f>
        <v>0</v>
      </c>
      <c r="AC297" s="427">
        <f>IFERROR(SUMIFS(Backup!$P:$P, Backup!$D:$D, 'Civil S-curve'!$C297, Backup!$O:$O, 'Civil S-curve'!AC$162), "-")</f>
        <v>0</v>
      </c>
      <c r="AD297" s="427">
        <f>IFERROR(SUMIFS(Backup!$P:$P, Backup!$D:$D, 'Civil S-curve'!$C297, Backup!$O:$O, 'Civil S-curve'!AD$162), "-")</f>
        <v>0</v>
      </c>
      <c r="AE297" s="427">
        <f>IFERROR(SUMIFS(Backup!$P:$P, Backup!$D:$D, 'Civil S-curve'!$C297, Backup!$O:$O, 'Civil S-curve'!AE$162), "-")</f>
        <v>0</v>
      </c>
      <c r="AF297" s="427">
        <f>IFERROR(SUMIFS(Backup!$P:$P, Backup!$D:$D, 'Civil S-curve'!$C297, Backup!$O:$O, 'Civil S-curve'!AF$162), "-")</f>
        <v>0</v>
      </c>
      <c r="AG297" s="427">
        <f>IFERROR(SUMIFS(Backup!$P:$P, Backup!$D:$D, 'Civil S-curve'!$C297, Backup!$O:$O, 'Civil S-curve'!AG$162), "-")</f>
        <v>0</v>
      </c>
      <c r="AH297" s="427">
        <f>IFERROR(SUMIFS(Backup!$P:$P, Backup!$D:$D, 'Civil S-curve'!$C297, Backup!$O:$O, 'Civil S-curve'!AH$162), "-")</f>
        <v>0</v>
      </c>
      <c r="AI297" s="429">
        <f t="shared" si="98"/>
        <v>0</v>
      </c>
      <c r="AJ297" s="256"/>
      <c r="AM297" s="429">
        <f>SUM(I297:Y297)</f>
        <v>0</v>
      </c>
    </row>
    <row r="298" spans="2:39">
      <c r="B298" s="411">
        <v>15</v>
      </c>
      <c r="C298" s="412" t="s">
        <v>2331</v>
      </c>
      <c r="D298" s="411">
        <f>Micro!D333</f>
        <v>0</v>
      </c>
      <c r="E298" s="411"/>
      <c r="F298" s="424">
        <v>1141</v>
      </c>
      <c r="G298" s="988">
        <f t="shared" si="99"/>
        <v>0</v>
      </c>
      <c r="H298" s="988">
        <f t="shared" si="100"/>
        <v>1141</v>
      </c>
      <c r="I298" s="988">
        <f>IFERROR(SUMIFS(Backup!$P:$P, Backup!$D:$D, 'Civil S-curve'!$C298, Backup!$O:$O, 'Civil S-curve'!I$162), "-")</f>
        <v>0</v>
      </c>
      <c r="J298" s="427">
        <f>IFERROR(SUMIFS(Backup!$P:$P, Backup!$D:$D, 'Civil S-curve'!$C298, Backup!$O:$O, 'Civil S-curve'!J$162), "-")</f>
        <v>0</v>
      </c>
      <c r="K298" s="427">
        <f>IFERROR(SUMIFS(Backup!$P:$P, Backup!$D:$D, 'Civil S-curve'!$C298, Backup!$O:$O, 'Civil S-curve'!K$162), "-")</f>
        <v>0</v>
      </c>
      <c r="L298" s="427">
        <f>IFERROR(SUMIFS(Backup!$P:$P, Backup!$D:$D, 'Civil S-curve'!$C298, Backup!$O:$O, 'Civil S-curve'!L$162), "-")</f>
        <v>0</v>
      </c>
      <c r="M298" s="427">
        <f>IFERROR(SUMIFS(Backup!$P:$P, Backup!$D:$D, 'Civil S-curve'!$C298, Backup!$O:$O, 'Civil S-curve'!M$162), "-")</f>
        <v>0</v>
      </c>
      <c r="N298" s="427">
        <f>IFERROR(SUMIFS(Backup!$P:$P, Backup!$D:$D, 'Civil S-curve'!$C298, Backup!$O:$O, 'Civil S-curve'!N$162), "-")</f>
        <v>0</v>
      </c>
      <c r="O298" s="427">
        <f>IFERROR(SUMIFS(Backup!$P:$P, Backup!$D:$D, 'Civil S-curve'!$C298, Backup!$O:$O, 'Civil S-curve'!O$162), "-")</f>
        <v>0</v>
      </c>
      <c r="P298" s="427">
        <f>IFERROR(SUMIFS(Backup!$P:$P, Backup!$D:$D, 'Civil S-curve'!$C298, Backup!$O:$O, 'Civil S-curve'!P$162), "-")</f>
        <v>0</v>
      </c>
      <c r="Q298" s="427">
        <f>IFERROR(SUMIFS(Backup!$P:$P, Backup!$D:$D, 'Civil S-curve'!$C298, Backup!$O:$O, 'Civil S-curve'!Q$162), "-")</f>
        <v>0</v>
      </c>
      <c r="R298" s="427">
        <f>IFERROR(SUMIFS(Backup!$P:$P, Backup!$D:$D, 'Civil S-curve'!$C298, Backup!$O:$O, 'Civil S-curve'!R$162), "-")</f>
        <v>0</v>
      </c>
      <c r="S298" s="427">
        <f>IFERROR(SUMIFS(Backup!$P:$P, Backup!$D:$D, 'Civil S-curve'!$C298, Backup!$O:$O, 'Civil S-curve'!S$162), "-")</f>
        <v>0</v>
      </c>
      <c r="T298" s="427">
        <f>IFERROR(SUMIFS(Backup!$P:$P, Backup!$D:$D, 'Civil S-curve'!$C298, Backup!$O:$O, 'Civil S-curve'!T$162), "-")</f>
        <v>0</v>
      </c>
      <c r="U298" s="427">
        <f>IFERROR(SUMIFS(Backup!$P:$P, Backup!$D:$D, 'Civil S-curve'!$C298, Backup!$O:$O, 'Civil S-curve'!U$162), "-")</f>
        <v>0</v>
      </c>
      <c r="V298" s="427">
        <f>IFERROR(SUMIFS(Backup!$P:$P, Backup!$D:$D, 'Civil S-curve'!$C298, Backup!$O:$O, 'Civil S-curve'!V$162), "-")</f>
        <v>0</v>
      </c>
      <c r="W298" s="427">
        <f>IFERROR(SUMIFS(Backup!$P:$P, Backup!$D:$D, 'Civil S-curve'!$C298, Backup!$O:$O, 'Civil S-curve'!W$162), "-")</f>
        <v>0</v>
      </c>
      <c r="X298" s="427">
        <f>IFERROR(SUMIFS(Backup!$P:$P, Backup!$D:$D, 'Civil S-curve'!$C298, Backup!$O:$O, 'Civil S-curve'!X$162), "-")</f>
        <v>0</v>
      </c>
      <c r="Y298" s="427">
        <f>IFERROR(SUMIFS(Backup!$P:$P, Backup!$D:$D, 'Civil S-curve'!$C298, Backup!$O:$O, 'Civil S-curve'!Y$162), "-")</f>
        <v>0</v>
      </c>
      <c r="Z298" s="427">
        <f>IFERROR(SUMIFS(Backup!$P:$P, Backup!$D:$D, 'Civil S-curve'!$C298, Backup!$O:$O, 'Civil S-curve'!Z$162), "-")</f>
        <v>0</v>
      </c>
      <c r="AA298" s="427">
        <f>IFERROR(SUMIFS(Backup!$P:$P, Backup!$D:$D, 'Civil S-curve'!$C298, Backup!$O:$O, 'Civil S-curve'!AA$162), "-")</f>
        <v>0</v>
      </c>
      <c r="AB298" s="427">
        <f>IFERROR(SUMIFS(Backup!$P:$P, Backup!$D:$D, 'Civil S-curve'!$C298, Backup!$O:$O, 'Civil S-curve'!AB$162), "-")</f>
        <v>0</v>
      </c>
      <c r="AC298" s="427">
        <f>IFERROR(SUMIFS(Backup!$P:$P, Backup!$D:$D, 'Civil S-curve'!$C298, Backup!$O:$O, 'Civil S-curve'!AC$162), "-")</f>
        <v>0</v>
      </c>
      <c r="AD298" s="427">
        <f>IFERROR(SUMIFS(Backup!$P:$P, Backup!$D:$D, 'Civil S-curve'!$C298, Backup!$O:$O, 'Civil S-curve'!AD$162), "-")</f>
        <v>0</v>
      </c>
      <c r="AE298" s="427">
        <f>IFERROR(SUMIFS(Backup!$P:$P, Backup!$D:$D, 'Civil S-curve'!$C298, Backup!$O:$O, 'Civil S-curve'!AE$162), "-")</f>
        <v>0</v>
      </c>
      <c r="AF298" s="427">
        <f>IFERROR(SUMIFS(Backup!$P:$P, Backup!$D:$D, 'Civil S-curve'!$C298, Backup!$O:$O, 'Civil S-curve'!AF$162), "-")</f>
        <v>0</v>
      </c>
      <c r="AG298" s="427">
        <f>IFERROR(SUMIFS(Backup!$P:$P, Backup!$D:$D, 'Civil S-curve'!$C298, Backup!$O:$O, 'Civil S-curve'!AG$162), "-")</f>
        <v>0</v>
      </c>
      <c r="AH298" s="427">
        <f>IFERROR(SUMIFS(Backup!$P:$P, Backup!$D:$D, 'Civil S-curve'!$C298, Backup!$O:$O, 'Civil S-curve'!AH$162), "-")</f>
        <v>0</v>
      </c>
      <c r="AI298" s="429">
        <f t="shared" si="98"/>
        <v>0</v>
      </c>
      <c r="AJ298" s="256"/>
      <c r="AM298" s="429">
        <f>SUM(I298:Y298)</f>
        <v>0</v>
      </c>
    </row>
    <row r="299" spans="2:39">
      <c r="B299" s="411">
        <v>16</v>
      </c>
      <c r="C299" s="412" t="s">
        <v>2332</v>
      </c>
      <c r="D299" s="411">
        <f>Micro!D334</f>
        <v>0</v>
      </c>
      <c r="E299" s="411"/>
      <c r="F299" s="424">
        <v>650</v>
      </c>
      <c r="G299" s="988">
        <f t="shared" si="99"/>
        <v>862</v>
      </c>
      <c r="H299" s="988">
        <f t="shared" si="100"/>
        <v>-212</v>
      </c>
      <c r="I299" s="988">
        <f>IFERROR(SUMIFS(Backup!$P:$P, Backup!$D:$D, 'Civil S-curve'!$C299, Backup!$O:$O, 'Civil S-curve'!I$162), "-")</f>
        <v>0</v>
      </c>
      <c r="J299" s="427">
        <f>IFERROR(SUMIFS(Backup!$P:$P, Backup!$D:$D, 'Civil S-curve'!$C299, Backup!$O:$O, 'Civil S-curve'!J$162), "-")</f>
        <v>0</v>
      </c>
      <c r="K299" s="427">
        <f>IFERROR(SUMIFS(Backup!$P:$P, Backup!$D:$D, 'Civil S-curve'!$C299, Backup!$O:$O, 'Civil S-curve'!K$162), "-")</f>
        <v>0</v>
      </c>
      <c r="L299" s="427">
        <f>IFERROR(SUMIFS(Backup!$P:$P, Backup!$D:$D, 'Civil S-curve'!$C299, Backup!$O:$O, 'Civil S-curve'!L$162), "-")</f>
        <v>0</v>
      </c>
      <c r="M299" s="427">
        <f>IFERROR(SUMIFS(Backup!$P:$P, Backup!$D:$D, 'Civil S-curve'!$C299, Backup!$O:$O, 'Civil S-curve'!M$162), "-")</f>
        <v>0</v>
      </c>
      <c r="N299" s="427">
        <f>IFERROR(SUMIFS(Backup!$P:$P, Backup!$D:$D, 'Civil S-curve'!$C299, Backup!$O:$O, 'Civil S-curve'!N$162), "-")</f>
        <v>0</v>
      </c>
      <c r="O299" s="427">
        <f>IFERROR(SUMIFS(Backup!$P:$P, Backup!$D:$D, 'Civil S-curve'!$C299, Backup!$O:$O, 'Civil S-curve'!O$162), "-")</f>
        <v>0</v>
      </c>
      <c r="P299" s="427">
        <f>IFERROR(SUMIFS(Backup!$P:$P, Backup!$D:$D, 'Civil S-curve'!$C299, Backup!$O:$O, 'Civil S-curve'!P$162), "-")</f>
        <v>0</v>
      </c>
      <c r="Q299" s="427">
        <f>IFERROR(SUMIFS(Backup!$P:$P, Backup!$D:$D, 'Civil S-curve'!$C299, Backup!$O:$O, 'Civil S-curve'!Q$162), "-")</f>
        <v>0</v>
      </c>
      <c r="R299" s="427">
        <f>IFERROR(SUMIFS(Backup!$P:$P, Backup!$D:$D, 'Civil S-curve'!$C299, Backup!$O:$O, 'Civil S-curve'!R$162), "-")</f>
        <v>0</v>
      </c>
      <c r="S299" s="427">
        <f>IFERROR(SUMIFS(Backup!$P:$P, Backup!$D:$D, 'Civil S-curve'!$C299, Backup!$O:$O, 'Civil S-curve'!S$162), "-")</f>
        <v>0</v>
      </c>
      <c r="T299" s="427">
        <f>IFERROR(SUMIFS(Backup!$P:$P, Backup!$D:$D, 'Civil S-curve'!$C299, Backup!$O:$O, 'Civil S-curve'!T$162), "-")</f>
        <v>0</v>
      </c>
      <c r="U299" s="427">
        <f>IFERROR(SUMIFS(Backup!$P:$P, Backup!$D:$D, 'Civil S-curve'!$C299, Backup!$O:$O, 'Civil S-curve'!U$162), "-")</f>
        <v>0</v>
      </c>
      <c r="V299" s="427">
        <f>IFERROR(SUMIFS(Backup!$P:$P, Backup!$D:$D, 'Civil S-curve'!$C299, Backup!$O:$O, 'Civil S-curve'!V$162), "-")</f>
        <v>0</v>
      </c>
      <c r="W299" s="427">
        <f>IFERROR(SUMIFS(Backup!$P:$P, Backup!$D:$D, 'Civil S-curve'!$C299, Backup!$O:$O, 'Civil S-curve'!W$162), "-")</f>
        <v>0</v>
      </c>
      <c r="X299" s="427">
        <f>IFERROR(SUMIFS(Backup!$P:$P, Backup!$D:$D, 'Civil S-curve'!$C299, Backup!$O:$O, 'Civil S-curve'!X$162), "-")</f>
        <v>0</v>
      </c>
      <c r="Y299" s="427">
        <f>IFERROR(SUMIFS(Backup!$P:$P, Backup!$D:$D, 'Civil S-curve'!$C299, Backup!$O:$O, 'Civil S-curve'!Y$162), "-")</f>
        <v>0</v>
      </c>
      <c r="Z299" s="427">
        <f>IFERROR(SUMIFS(Backup!$P:$P, Backup!$D:$D, 'Civil S-curve'!$C299, Backup!$O:$O, 'Civil S-curve'!Z$162), "-")</f>
        <v>0</v>
      </c>
      <c r="AA299" s="427">
        <f>IFERROR(SUMIFS(Backup!$P:$P, Backup!$D:$D, 'Civil S-curve'!$C299, Backup!$O:$O, 'Civil S-curve'!AA$162), "-")</f>
        <v>18</v>
      </c>
      <c r="AB299" s="427">
        <f>IFERROR(SUMIFS(Backup!$P:$P, Backup!$D:$D, 'Civil S-curve'!$C299, Backup!$O:$O, 'Civil S-curve'!AB$162), "-")</f>
        <v>0</v>
      </c>
      <c r="AC299" s="427">
        <f>IFERROR(SUMIFS(Backup!$P:$P, Backup!$D:$D, 'Civil S-curve'!$C299, Backup!$O:$O, 'Civil S-curve'!AC$162), "-")</f>
        <v>844</v>
      </c>
      <c r="AD299" s="427">
        <f>IFERROR(SUMIFS(Backup!$P:$P, Backup!$D:$D, 'Civil S-curve'!$C299, Backup!$O:$O, 'Civil S-curve'!AD$162), "-")</f>
        <v>0</v>
      </c>
      <c r="AE299" s="427">
        <f>IFERROR(SUMIFS(Backup!$P:$P, Backup!$D:$D, 'Civil S-curve'!$C299, Backup!$O:$O, 'Civil S-curve'!AE$162), "-")</f>
        <v>0</v>
      </c>
      <c r="AF299" s="427">
        <f>IFERROR(SUMIFS(Backup!$P:$P, Backup!$D:$D, 'Civil S-curve'!$C299, Backup!$O:$O, 'Civil S-curve'!AF$162), "-")</f>
        <v>0</v>
      </c>
      <c r="AG299" s="427">
        <f>IFERROR(SUMIFS(Backup!$P:$P, Backup!$D:$D, 'Civil S-curve'!$C299, Backup!$O:$O, 'Civil S-curve'!AG$162), "-")</f>
        <v>0</v>
      </c>
      <c r="AH299" s="427">
        <f>IFERROR(SUMIFS(Backup!$P:$P, Backup!$D:$D, 'Civil S-curve'!$C299, Backup!$O:$O, 'Civil S-curve'!AH$162), "-")</f>
        <v>0</v>
      </c>
      <c r="AI299" s="429">
        <f t="shared" si="98"/>
        <v>862</v>
      </c>
      <c r="AJ299" s="256"/>
      <c r="AM299" s="429">
        <f>SUM(I299:Y299)</f>
        <v>0</v>
      </c>
    </row>
    <row r="300" spans="2:39">
      <c r="F300" s="429"/>
      <c r="G300" s="429"/>
      <c r="H300" s="429"/>
      <c r="I300" s="429"/>
      <c r="J300" s="429"/>
      <c r="K300" s="429"/>
      <c r="L300" s="429"/>
      <c r="M300" s="429"/>
      <c r="N300" s="429"/>
      <c r="O300" s="429"/>
      <c r="P300" s="429"/>
      <c r="Q300" s="429"/>
      <c r="R300" s="429"/>
      <c r="S300" s="429"/>
      <c r="T300" s="429"/>
      <c r="U300" s="429"/>
      <c r="V300" s="429"/>
      <c r="W300" s="429"/>
      <c r="X300" s="429"/>
      <c r="Y300" s="429"/>
      <c r="Z300" s="429"/>
      <c r="AA300" s="429"/>
      <c r="AB300" s="429"/>
      <c r="AC300" s="429"/>
      <c r="AD300" s="429"/>
      <c r="AE300" s="429"/>
      <c r="AF300" s="429"/>
      <c r="AG300" s="429"/>
      <c r="AH300" s="429"/>
    </row>
    <row r="301" spans="2:39">
      <c r="B301" s="421"/>
      <c r="C301" s="422" t="s">
        <v>881</v>
      </c>
      <c r="D301" s="423">
        <f>SUBTOTAL(9,D163:D300)</f>
        <v>546</v>
      </c>
      <c r="E301" s="549"/>
      <c r="F301" s="430">
        <f>F163+F175+F187+F199+F211+F223+F235+F247+F259+F271+F283+F295+F296+F297+F298+F299</f>
        <v>62550</v>
      </c>
      <c r="G301" s="430">
        <f>G163+G175+G187+G199+G211+G223+G235+G247+G259+G271+G283+G295+G296+G297+G298+G299</f>
        <v>54003.85</v>
      </c>
      <c r="H301" s="430">
        <f>H163+H175+H187+H199+H211+H223+H235+H247+H259+H271+H283+H295+H296+H297+H298+H299</f>
        <v>8441.15</v>
      </c>
      <c r="I301" s="430">
        <f t="shared" ref="I301:AI301" si="101">SUBTOTAL(9,I163:I300)</f>
        <v>21</v>
      </c>
      <c r="J301" s="430">
        <f t="shared" si="101"/>
        <v>955</v>
      </c>
      <c r="K301" s="430">
        <f t="shared" si="101"/>
        <v>754</v>
      </c>
      <c r="L301" s="430">
        <f t="shared" si="101"/>
        <v>952.35</v>
      </c>
      <c r="M301" s="430">
        <f t="shared" si="101"/>
        <v>1023</v>
      </c>
      <c r="N301" s="430">
        <f t="shared" si="101"/>
        <v>1439.7</v>
      </c>
      <c r="O301" s="430">
        <f t="shared" si="101"/>
        <v>2085</v>
      </c>
      <c r="P301" s="430">
        <f t="shared" si="101"/>
        <v>2807</v>
      </c>
      <c r="Q301" s="430">
        <f t="shared" si="101"/>
        <v>3981</v>
      </c>
      <c r="R301" s="430">
        <f t="shared" si="101"/>
        <v>3145</v>
      </c>
      <c r="S301" s="430">
        <f t="shared" si="101"/>
        <v>3197.5</v>
      </c>
      <c r="T301" s="430">
        <f t="shared" si="101"/>
        <v>3483</v>
      </c>
      <c r="U301" s="430">
        <f t="shared" si="101"/>
        <v>3252</v>
      </c>
      <c r="V301" s="430">
        <f t="shared" si="101"/>
        <v>2981.5</v>
      </c>
      <c r="W301" s="430">
        <f t="shared" si="101"/>
        <v>1620</v>
      </c>
      <c r="X301" s="430">
        <f t="shared" si="101"/>
        <v>2934.5</v>
      </c>
      <c r="Y301" s="430">
        <f t="shared" si="101"/>
        <v>2693</v>
      </c>
      <c r="Z301" s="430">
        <f t="shared" si="101"/>
        <v>3217</v>
      </c>
      <c r="AA301" s="430">
        <f t="shared" si="101"/>
        <v>3606.5</v>
      </c>
      <c r="AB301" s="430">
        <f t="shared" si="101"/>
        <v>3895.5</v>
      </c>
      <c r="AC301" s="430">
        <f t="shared" si="101"/>
        <v>4067.5</v>
      </c>
      <c r="AD301" s="430">
        <f t="shared" si="101"/>
        <v>1977.5</v>
      </c>
      <c r="AE301" s="1234"/>
      <c r="AF301" s="1234"/>
      <c r="AG301" s="1234"/>
      <c r="AH301" s="1234"/>
      <c r="AI301" s="430">
        <f t="shared" si="101"/>
        <v>54088.55</v>
      </c>
    </row>
    <row r="302" spans="2:39">
      <c r="D302" s="431" t="s">
        <v>880</v>
      </c>
      <c r="E302" s="550"/>
      <c r="F302" s="200" t="s">
        <v>200</v>
      </c>
      <c r="G302" s="200">
        <v>600</v>
      </c>
      <c r="H302" s="429"/>
      <c r="I302" s="429"/>
      <c r="J302" s="429"/>
      <c r="K302" s="429"/>
      <c r="L302" s="429"/>
      <c r="M302" s="429"/>
      <c r="N302" s="429"/>
      <c r="O302" s="429"/>
      <c r="P302" s="429"/>
      <c r="Q302" s="429"/>
      <c r="R302" s="429"/>
      <c r="S302" s="429"/>
      <c r="T302" s="429"/>
      <c r="U302" s="429"/>
      <c r="V302" s="429"/>
      <c r="W302" s="429"/>
      <c r="X302" s="429"/>
      <c r="Y302" s="429"/>
      <c r="Z302" s="429"/>
      <c r="AA302" s="429"/>
      <c r="AB302" s="429"/>
      <c r="AC302" s="429"/>
      <c r="AD302" s="429"/>
      <c r="AE302" s="429"/>
      <c r="AF302" s="429"/>
      <c r="AG302" s="429"/>
      <c r="AH302" s="429"/>
    </row>
    <row r="303" spans="2:39">
      <c r="D303" s="190"/>
      <c r="E303" s="551"/>
      <c r="F303" s="200" t="s">
        <v>47</v>
      </c>
      <c r="G303" s="200">
        <f>G301+G302</f>
        <v>54603.85</v>
      </c>
      <c r="H303" s="429"/>
      <c r="I303" s="429"/>
      <c r="J303" s="429"/>
      <c r="K303" s="429"/>
      <c r="L303" s="429"/>
      <c r="M303" s="429"/>
      <c r="N303" s="429"/>
      <c r="O303" s="429"/>
      <c r="P303" s="429"/>
      <c r="Q303" s="429">
        <f>Q304/9</f>
        <v>1748.8833333333334</v>
      </c>
      <c r="R303" s="429">
        <f>R304/8</f>
        <v>2393.9937500000001</v>
      </c>
      <c r="S303" s="429">
        <f>S304/7</f>
        <v>3083.0642857142857</v>
      </c>
      <c r="T303" s="429">
        <f>T304/6</f>
        <v>3847.0750000000003</v>
      </c>
      <c r="U303" s="429">
        <f>U304/5</f>
        <v>4809.29</v>
      </c>
      <c r="V303" s="429">
        <f>V304/4</f>
        <v>6056.9875000000002</v>
      </c>
      <c r="W303" s="429">
        <f>W304/6</f>
        <v>4171.8249999999998</v>
      </c>
      <c r="X303" s="429">
        <f>X304/6</f>
        <v>3901.4083333333328</v>
      </c>
      <c r="Y303" s="429">
        <f t="shared" ref="Y303" si="102">Y304/6</f>
        <v>3578.7416666666663</v>
      </c>
      <c r="Z303" s="429">
        <f>Z304/4</f>
        <v>5099.1124999999993</v>
      </c>
      <c r="AA303" s="429"/>
      <c r="AB303" s="429"/>
      <c r="AC303" s="429"/>
      <c r="AD303" s="429"/>
      <c r="AE303" s="429"/>
      <c r="AF303" s="429"/>
      <c r="AG303" s="429"/>
      <c r="AH303" s="429"/>
    </row>
    <row r="304" spans="2:39">
      <c r="Q304" s="429">
        <f t="shared" ref="Q304:Z304" si="103">Q307-Q309</f>
        <v>15739.95</v>
      </c>
      <c r="R304" s="429">
        <f t="shared" si="103"/>
        <v>19151.95</v>
      </c>
      <c r="S304" s="429">
        <f t="shared" si="103"/>
        <v>21581.45</v>
      </c>
      <c r="T304" s="429">
        <f t="shared" si="103"/>
        <v>23082.45</v>
      </c>
      <c r="U304" s="429">
        <f t="shared" si="103"/>
        <v>24046.45</v>
      </c>
      <c r="V304" s="429">
        <f t="shared" si="103"/>
        <v>24227.95</v>
      </c>
      <c r="W304" s="429">
        <f t="shared" si="103"/>
        <v>25030.95</v>
      </c>
      <c r="X304" s="429">
        <f>X307-X309</f>
        <v>23408.449999999997</v>
      </c>
      <c r="Y304" s="429">
        <f t="shared" si="103"/>
        <v>21472.449999999997</v>
      </c>
      <c r="Z304" s="429">
        <f t="shared" si="103"/>
        <v>20396.449999999997</v>
      </c>
      <c r="AA304" s="429"/>
    </row>
    <row r="305" spans="4:34">
      <c r="H305" s="492" t="s">
        <v>913</v>
      </c>
      <c r="I305" s="410" t="s">
        <v>974</v>
      </c>
      <c r="J305" s="194">
        <v>44652</v>
      </c>
      <c r="K305" s="194">
        <v>44682</v>
      </c>
      <c r="L305" s="194">
        <v>44713</v>
      </c>
      <c r="M305" s="194">
        <v>44743</v>
      </c>
      <c r="N305" s="194">
        <v>44774</v>
      </c>
      <c r="O305" s="194">
        <v>44805</v>
      </c>
      <c r="P305" s="194">
        <v>44835</v>
      </c>
      <c r="Q305" s="194">
        <v>44866</v>
      </c>
      <c r="R305" s="194">
        <v>44896</v>
      </c>
      <c r="S305" s="194">
        <v>44927</v>
      </c>
      <c r="T305" s="194">
        <v>44958</v>
      </c>
      <c r="U305" s="194">
        <v>44986</v>
      </c>
      <c r="V305" s="194">
        <v>45017</v>
      </c>
      <c r="W305" s="194">
        <v>45047</v>
      </c>
      <c r="X305" s="194">
        <v>45078</v>
      </c>
      <c r="Y305" s="194">
        <v>45108</v>
      </c>
      <c r="Z305" s="194">
        <v>45139</v>
      </c>
      <c r="AA305" s="194">
        <v>45170</v>
      </c>
      <c r="AB305" s="194">
        <v>45200</v>
      </c>
      <c r="AC305" s="194">
        <v>45231</v>
      </c>
      <c r="AD305" s="194">
        <v>45261</v>
      </c>
      <c r="AE305" s="194">
        <v>45292</v>
      </c>
      <c r="AF305" s="194">
        <v>45323</v>
      </c>
      <c r="AG305" s="194">
        <v>45352</v>
      </c>
      <c r="AH305" s="194">
        <v>45383</v>
      </c>
    </row>
    <row r="306" spans="4:34">
      <c r="H306" s="434" t="s">
        <v>846</v>
      </c>
      <c r="I306" s="187">
        <f>I156</f>
        <v>325</v>
      </c>
      <c r="J306" s="187">
        <f t="shared" ref="J306:AD306" si="104">J156</f>
        <v>605</v>
      </c>
      <c r="K306" s="187">
        <f t="shared" si="104"/>
        <v>950</v>
      </c>
      <c r="L306" s="187">
        <f t="shared" si="104"/>
        <v>1775</v>
      </c>
      <c r="M306" s="187">
        <f t="shared" si="104"/>
        <v>3120</v>
      </c>
      <c r="N306" s="187">
        <f t="shared" si="104"/>
        <v>4343</v>
      </c>
      <c r="O306" s="187">
        <f t="shared" si="104"/>
        <v>5521</v>
      </c>
      <c r="P306" s="187">
        <f t="shared" si="104"/>
        <v>6321</v>
      </c>
      <c r="Q306" s="187">
        <f t="shared" si="104"/>
        <v>6798</v>
      </c>
      <c r="R306" s="187">
        <f t="shared" si="104"/>
        <v>6557</v>
      </c>
      <c r="S306" s="187">
        <f t="shared" si="104"/>
        <v>5627</v>
      </c>
      <c r="T306" s="187">
        <f t="shared" si="104"/>
        <v>4984</v>
      </c>
      <c r="U306" s="187">
        <f t="shared" si="104"/>
        <v>4216</v>
      </c>
      <c r="V306" s="187">
        <f t="shared" si="104"/>
        <v>3163</v>
      </c>
      <c r="W306" s="187">
        <f t="shared" si="104"/>
        <v>2423</v>
      </c>
      <c r="X306" s="187">
        <f t="shared" si="104"/>
        <v>1312</v>
      </c>
      <c r="Y306" s="187">
        <f t="shared" si="104"/>
        <v>757</v>
      </c>
      <c r="Z306" s="187">
        <f t="shared" si="104"/>
        <v>2141</v>
      </c>
      <c r="AA306" s="187">
        <f t="shared" si="104"/>
        <v>1612</v>
      </c>
      <c r="AB306" s="187">
        <f t="shared" si="104"/>
        <v>0</v>
      </c>
      <c r="AC306" s="187">
        <f t="shared" si="104"/>
        <v>0</v>
      </c>
      <c r="AD306" s="187">
        <f t="shared" si="104"/>
        <v>0</v>
      </c>
      <c r="AE306" s="187">
        <f t="shared" ref="AE306:AH306" si="105">AE156</f>
        <v>0</v>
      </c>
      <c r="AF306" s="187">
        <f t="shared" si="105"/>
        <v>0</v>
      </c>
      <c r="AG306" s="187">
        <f t="shared" si="105"/>
        <v>0</v>
      </c>
      <c r="AH306" s="187">
        <f t="shared" si="105"/>
        <v>0</v>
      </c>
    </row>
    <row r="307" spans="4:34">
      <c r="H307" s="434" t="s">
        <v>882</v>
      </c>
      <c r="I307" s="187">
        <f>I306</f>
        <v>325</v>
      </c>
      <c r="J307" s="187">
        <f>I307+J306</f>
        <v>930</v>
      </c>
      <c r="K307" s="187">
        <f t="shared" ref="K307:Z307" si="106">J307+K306</f>
        <v>1880</v>
      </c>
      <c r="L307" s="187">
        <f t="shared" si="106"/>
        <v>3655</v>
      </c>
      <c r="M307" s="187">
        <f t="shared" si="106"/>
        <v>6775</v>
      </c>
      <c r="N307" s="187">
        <f t="shared" si="106"/>
        <v>11118</v>
      </c>
      <c r="O307" s="187">
        <f t="shared" si="106"/>
        <v>16639</v>
      </c>
      <c r="P307" s="187">
        <f t="shared" si="106"/>
        <v>22960</v>
      </c>
      <c r="Q307" s="187">
        <f t="shared" si="106"/>
        <v>29758</v>
      </c>
      <c r="R307" s="187">
        <f t="shared" si="106"/>
        <v>36315</v>
      </c>
      <c r="S307" s="187">
        <f t="shared" si="106"/>
        <v>41942</v>
      </c>
      <c r="T307" s="187">
        <f t="shared" si="106"/>
        <v>46926</v>
      </c>
      <c r="U307" s="187">
        <f t="shared" si="106"/>
        <v>51142</v>
      </c>
      <c r="V307" s="187">
        <f t="shared" si="106"/>
        <v>54305</v>
      </c>
      <c r="W307" s="187">
        <f t="shared" si="106"/>
        <v>56728</v>
      </c>
      <c r="X307" s="187">
        <f t="shared" si="106"/>
        <v>58040</v>
      </c>
      <c r="Y307" s="187">
        <f t="shared" si="106"/>
        <v>58797</v>
      </c>
      <c r="Z307" s="187">
        <f t="shared" si="106"/>
        <v>60938</v>
      </c>
      <c r="AA307" s="187">
        <f t="shared" ref="AA307" si="107">Z307+AA306</f>
        <v>62550</v>
      </c>
      <c r="AB307" s="187">
        <f t="shared" ref="AB307" si="108">AA307+AB306</f>
        <v>62550</v>
      </c>
      <c r="AC307" s="187">
        <f t="shared" ref="AC307" si="109">AB307+AC306</f>
        <v>62550</v>
      </c>
      <c r="AD307" s="187">
        <f t="shared" ref="AD307" si="110">AC307+AD306</f>
        <v>62550</v>
      </c>
      <c r="AE307" s="187">
        <f t="shared" ref="AE307" si="111">AD307+AE306</f>
        <v>62550</v>
      </c>
      <c r="AF307" s="187">
        <f t="shared" ref="AF307" si="112">AE307+AF306</f>
        <v>62550</v>
      </c>
      <c r="AG307" s="187">
        <f t="shared" ref="AG307" si="113">AF307+AG306</f>
        <v>62550</v>
      </c>
      <c r="AH307" s="187">
        <f t="shared" ref="AH307" si="114">AG307+AH306</f>
        <v>62550</v>
      </c>
    </row>
    <row r="308" spans="4:34">
      <c r="H308" s="433" t="s">
        <v>847</v>
      </c>
      <c r="I308" s="187">
        <f>I301</f>
        <v>21</v>
      </c>
      <c r="J308" s="187">
        <f t="shared" ref="J308:P308" si="115">J301</f>
        <v>955</v>
      </c>
      <c r="K308" s="187">
        <f t="shared" si="115"/>
        <v>754</v>
      </c>
      <c r="L308" s="187">
        <f t="shared" si="115"/>
        <v>952.35</v>
      </c>
      <c r="M308" s="187">
        <f t="shared" si="115"/>
        <v>1023</v>
      </c>
      <c r="N308" s="187">
        <f t="shared" si="115"/>
        <v>1439.7</v>
      </c>
      <c r="O308" s="187">
        <f t="shared" si="115"/>
        <v>2085</v>
      </c>
      <c r="P308" s="187">
        <f t="shared" si="115"/>
        <v>2807</v>
      </c>
      <c r="Q308" s="187">
        <f t="shared" ref="Q308:R308" si="116">Q301</f>
        <v>3981</v>
      </c>
      <c r="R308" s="187">
        <f t="shared" si="116"/>
        <v>3145</v>
      </c>
      <c r="S308" s="187">
        <f t="shared" ref="S308:T308" si="117">S301</f>
        <v>3197.5</v>
      </c>
      <c r="T308" s="187">
        <f t="shared" si="117"/>
        <v>3483</v>
      </c>
      <c r="U308" s="187">
        <f t="shared" ref="U308:Z308" si="118">U301</f>
        <v>3252</v>
      </c>
      <c r="V308" s="187">
        <f t="shared" si="118"/>
        <v>2981.5</v>
      </c>
      <c r="W308" s="187">
        <f t="shared" si="118"/>
        <v>1620</v>
      </c>
      <c r="X308" s="187">
        <f t="shared" si="118"/>
        <v>2934.5</v>
      </c>
      <c r="Y308" s="187">
        <f t="shared" si="118"/>
        <v>2693</v>
      </c>
      <c r="Z308" s="187">
        <f t="shared" si="118"/>
        <v>3217</v>
      </c>
      <c r="AA308" s="187">
        <f t="shared" ref="AA308:AB308" si="119">AA301</f>
        <v>3606.5</v>
      </c>
      <c r="AB308" s="187">
        <f t="shared" si="119"/>
        <v>3895.5</v>
      </c>
      <c r="AC308" s="187">
        <f t="shared" ref="AC308:AD308" si="120">AC301</f>
        <v>4067.5</v>
      </c>
      <c r="AD308" s="187">
        <f t="shared" si="120"/>
        <v>1977.5</v>
      </c>
      <c r="AE308" s="187"/>
      <c r="AF308" s="187"/>
      <c r="AG308" s="187"/>
      <c r="AH308" s="187"/>
    </row>
    <row r="309" spans="4:34">
      <c r="D309" s="429"/>
      <c r="H309" s="433" t="s">
        <v>883</v>
      </c>
      <c r="I309" s="187">
        <f>I308</f>
        <v>21</v>
      </c>
      <c r="J309" s="187">
        <f>I309+J308</f>
        <v>976</v>
      </c>
      <c r="K309" s="187">
        <f t="shared" ref="K309:T309" si="121">J309+K308</f>
        <v>1730</v>
      </c>
      <c r="L309" s="187">
        <f t="shared" si="121"/>
        <v>2682.35</v>
      </c>
      <c r="M309" s="187">
        <f t="shared" si="121"/>
        <v>3705.35</v>
      </c>
      <c r="N309" s="187">
        <f t="shared" si="121"/>
        <v>5145.05</v>
      </c>
      <c r="O309" s="187">
        <f t="shared" si="121"/>
        <v>7230.05</v>
      </c>
      <c r="P309" s="187">
        <f t="shared" si="121"/>
        <v>10037.049999999999</v>
      </c>
      <c r="Q309" s="187">
        <f t="shared" si="121"/>
        <v>14018.05</v>
      </c>
      <c r="R309" s="187">
        <f t="shared" si="121"/>
        <v>17163.05</v>
      </c>
      <c r="S309" s="187">
        <f t="shared" si="121"/>
        <v>20360.55</v>
      </c>
      <c r="T309" s="187">
        <f t="shared" si="121"/>
        <v>23843.55</v>
      </c>
      <c r="U309" s="187">
        <f t="shared" ref="U309:AD309" si="122">T309+U308</f>
        <v>27095.55</v>
      </c>
      <c r="V309" s="187">
        <f t="shared" si="122"/>
        <v>30077.05</v>
      </c>
      <c r="W309" s="187">
        <f t="shared" si="122"/>
        <v>31697.05</v>
      </c>
      <c r="X309" s="187">
        <f t="shared" si="122"/>
        <v>34631.550000000003</v>
      </c>
      <c r="Y309" s="187">
        <f t="shared" si="122"/>
        <v>37324.550000000003</v>
      </c>
      <c r="Z309" s="187">
        <f t="shared" si="122"/>
        <v>40541.550000000003</v>
      </c>
      <c r="AA309" s="187">
        <f t="shared" si="122"/>
        <v>44148.05</v>
      </c>
      <c r="AB309" s="187">
        <f t="shared" si="122"/>
        <v>48043.55</v>
      </c>
      <c r="AC309" s="187">
        <f t="shared" si="122"/>
        <v>52111.05</v>
      </c>
      <c r="AD309" s="187">
        <f t="shared" si="122"/>
        <v>54088.55</v>
      </c>
      <c r="AE309" s="187"/>
      <c r="AF309" s="187"/>
      <c r="AG309" s="187"/>
      <c r="AH309" s="187"/>
    </row>
    <row r="310" spans="4:34">
      <c r="D310" s="429"/>
      <c r="F310" s="429"/>
      <c r="H310" s="694" t="s">
        <v>1290</v>
      </c>
      <c r="I310" s="585"/>
      <c r="J310" s="585"/>
      <c r="K310" s="585"/>
      <c r="L310" s="585"/>
      <c r="M310" s="585"/>
      <c r="N310" s="585"/>
      <c r="O310" s="585"/>
      <c r="P310" s="585"/>
      <c r="Q310" s="585"/>
      <c r="R310" s="187"/>
      <c r="S310" s="187"/>
      <c r="T310" s="187"/>
      <c r="U310" s="187">
        <v>3252</v>
      </c>
      <c r="V310" s="187">
        <v>2982</v>
      </c>
      <c r="W310" s="187">
        <v>1620</v>
      </c>
      <c r="X310" s="187">
        <v>2935</v>
      </c>
      <c r="Y310" s="187">
        <v>2693</v>
      </c>
      <c r="Z310" s="187">
        <v>3216</v>
      </c>
      <c r="AA310" s="187">
        <v>4639</v>
      </c>
      <c r="AB310" s="187">
        <f>AB306+$Z$303</f>
        <v>5099.1124999999993</v>
      </c>
      <c r="AC310" s="187">
        <f>AC306+$Z$303</f>
        <v>5099.1124999999993</v>
      </c>
      <c r="AD310" s="187">
        <f>AD307-AC311</f>
        <v>7171.2249999999913</v>
      </c>
      <c r="AE310" s="187">
        <f t="shared" ref="AE310:AH310" si="123">AE307-AD311</f>
        <v>0</v>
      </c>
      <c r="AF310" s="187">
        <f t="shared" si="123"/>
        <v>0</v>
      </c>
      <c r="AG310" s="187">
        <f t="shared" si="123"/>
        <v>0</v>
      </c>
      <c r="AH310" s="187">
        <f t="shared" si="123"/>
        <v>0</v>
      </c>
    </row>
    <row r="311" spans="4:34">
      <c r="D311" s="429"/>
      <c r="F311" s="429"/>
      <c r="H311" s="694" t="s">
        <v>1289</v>
      </c>
      <c r="I311" s="585"/>
      <c r="J311" s="585"/>
      <c r="K311" s="585"/>
      <c r="L311" s="585"/>
      <c r="M311" s="585"/>
      <c r="N311" s="585"/>
      <c r="O311" s="585"/>
      <c r="P311" s="585"/>
      <c r="Q311" s="585"/>
      <c r="R311" s="585"/>
      <c r="S311" s="585"/>
      <c r="T311" s="585"/>
      <c r="U311" s="585">
        <f>U309</f>
        <v>27095.55</v>
      </c>
      <c r="V311" s="585">
        <f t="shared" ref="V311:Z311" si="124">U311+V310</f>
        <v>30077.55</v>
      </c>
      <c r="W311" s="585">
        <f t="shared" si="124"/>
        <v>31697.55</v>
      </c>
      <c r="X311" s="585">
        <f t="shared" si="124"/>
        <v>34632.550000000003</v>
      </c>
      <c r="Y311" s="585">
        <f t="shared" si="124"/>
        <v>37325.550000000003</v>
      </c>
      <c r="Z311" s="585">
        <f t="shared" si="124"/>
        <v>40541.550000000003</v>
      </c>
      <c r="AA311" s="585">
        <f t="shared" ref="AA311" si="125">Z311+AA310</f>
        <v>45180.55</v>
      </c>
      <c r="AB311" s="585">
        <f t="shared" ref="AB311" si="126">AA311+AB310</f>
        <v>50279.662500000006</v>
      </c>
      <c r="AC311" s="585">
        <f t="shared" ref="AC311" si="127">AB311+AC310</f>
        <v>55378.775000000009</v>
      </c>
      <c r="AD311" s="585">
        <f t="shared" ref="AD311" si="128">AC311+AD310</f>
        <v>62550</v>
      </c>
      <c r="AE311" s="585">
        <f t="shared" ref="AE311" si="129">AD311+AE310</f>
        <v>62550</v>
      </c>
      <c r="AF311" s="585">
        <f t="shared" ref="AF311" si="130">AE311+AF310</f>
        <v>62550</v>
      </c>
      <c r="AG311" s="585">
        <f t="shared" ref="AG311" si="131">AF311+AG310</f>
        <v>62550</v>
      </c>
      <c r="AH311" s="585">
        <f t="shared" ref="AH311" si="132">AG311+AH310</f>
        <v>62550</v>
      </c>
    </row>
    <row r="312" spans="4:34">
      <c r="D312" s="429"/>
      <c r="H312" s="695"/>
      <c r="I312" s="429"/>
      <c r="J312" s="429"/>
      <c r="K312" s="429"/>
      <c r="L312" s="429"/>
      <c r="M312" s="429"/>
      <c r="N312" s="429"/>
      <c r="O312" s="429"/>
      <c r="P312" s="429"/>
      <c r="U312" s="429">
        <f>AVERAGE(O308:U308)</f>
        <v>3135.7857142857142</v>
      </c>
      <c r="V312" s="429"/>
      <c r="W312" s="429"/>
      <c r="X312" s="429">
        <f>X311-X307</f>
        <v>-23407.449999999997</v>
      </c>
      <c r="Y312" s="1104"/>
      <c r="Z312" s="429"/>
    </row>
    <row r="313" spans="4:34">
      <c r="O313" s="429"/>
    </row>
    <row r="314" spans="4:34">
      <c r="H314" s="492" t="s">
        <v>975</v>
      </c>
      <c r="I314" s="410" t="s">
        <v>974</v>
      </c>
      <c r="J314" s="194">
        <v>44652</v>
      </c>
      <c r="K314" s="194">
        <v>44682</v>
      </c>
      <c r="L314" s="194">
        <v>44713</v>
      </c>
      <c r="M314" s="194">
        <v>44743</v>
      </c>
      <c r="N314" s="194">
        <v>44774</v>
      </c>
      <c r="O314" s="194">
        <v>44805</v>
      </c>
      <c r="P314" s="194">
        <v>44835</v>
      </c>
      <c r="Q314" s="194">
        <v>44866</v>
      </c>
      <c r="R314" s="194">
        <v>44896</v>
      </c>
      <c r="S314" s="194">
        <v>44927</v>
      </c>
      <c r="T314" s="194">
        <v>44958</v>
      </c>
      <c r="U314" s="194">
        <v>44986</v>
      </c>
      <c r="V314" s="194">
        <v>45017</v>
      </c>
      <c r="W314" s="194">
        <v>45047</v>
      </c>
      <c r="X314" s="194">
        <v>45078</v>
      </c>
      <c r="Y314" s="194">
        <v>45108</v>
      </c>
      <c r="Z314" s="194">
        <v>45139</v>
      </c>
      <c r="AA314" s="194">
        <v>45170</v>
      </c>
      <c r="AB314" s="194">
        <v>45200</v>
      </c>
      <c r="AC314" s="194">
        <v>45231</v>
      </c>
      <c r="AD314" s="194">
        <v>45261</v>
      </c>
      <c r="AE314" s="194">
        <v>45292</v>
      </c>
      <c r="AF314" s="194">
        <v>45323</v>
      </c>
      <c r="AG314" s="194">
        <v>45352</v>
      </c>
      <c r="AH314" s="194">
        <v>45383</v>
      </c>
    </row>
    <row r="315" spans="4:34">
      <c r="H315" s="434" t="s">
        <v>846</v>
      </c>
      <c r="I315" s="191">
        <f t="shared" ref="I315:Z315" si="133">(I306/$AJ$156)*100</f>
        <v>0.51958433253397285</v>
      </c>
      <c r="J315" s="191">
        <f t="shared" si="133"/>
        <v>0.96722621902478012</v>
      </c>
      <c r="K315" s="191">
        <f t="shared" si="133"/>
        <v>1.5187849720223821</v>
      </c>
      <c r="L315" s="191">
        <f t="shared" si="133"/>
        <v>2.8377298161470823</v>
      </c>
      <c r="M315" s="191">
        <f t="shared" si="133"/>
        <v>4.9880095923261392</v>
      </c>
      <c r="N315" s="191">
        <f t="shared" si="133"/>
        <v>6.9432454036770581</v>
      </c>
      <c r="O315" s="191">
        <f t="shared" si="133"/>
        <v>8.8265387689848129</v>
      </c>
      <c r="P315" s="191">
        <f t="shared" si="133"/>
        <v>10.105515587529975</v>
      </c>
      <c r="Q315" s="191">
        <f t="shared" si="133"/>
        <v>10.86810551558753</v>
      </c>
      <c r="R315" s="191">
        <f t="shared" si="133"/>
        <v>10.482813749000799</v>
      </c>
      <c r="S315" s="191">
        <f t="shared" si="133"/>
        <v>8.9960031974420449</v>
      </c>
      <c r="T315" s="191">
        <f t="shared" si="133"/>
        <v>7.9680255795363708</v>
      </c>
      <c r="U315" s="191">
        <f t="shared" si="133"/>
        <v>6.740207833733014</v>
      </c>
      <c r="V315" s="191">
        <f t="shared" si="133"/>
        <v>5.0567545963229419</v>
      </c>
      <c r="W315" s="191">
        <f t="shared" si="133"/>
        <v>3.8737010391686653</v>
      </c>
      <c r="X315" s="191">
        <f t="shared" si="133"/>
        <v>2.0975219824140687</v>
      </c>
      <c r="Y315" s="191">
        <f t="shared" si="133"/>
        <v>1.2102318145483615</v>
      </c>
      <c r="Z315" s="191">
        <f t="shared" si="133"/>
        <v>3.4228617106314947</v>
      </c>
      <c r="AA315" s="191">
        <f t="shared" ref="AA315:AC315" si="134">(AA306/$F$156)*100</f>
        <v>2.5771382893685053</v>
      </c>
      <c r="AB315" s="191">
        <f t="shared" si="134"/>
        <v>0</v>
      </c>
      <c r="AC315" s="191">
        <f t="shared" si="134"/>
        <v>0</v>
      </c>
      <c r="AD315" s="191">
        <f t="shared" ref="AD315:AH315" si="135">(AD306/$F$156)*100</f>
        <v>0</v>
      </c>
      <c r="AE315" s="191">
        <f t="shared" si="135"/>
        <v>0</v>
      </c>
      <c r="AF315" s="191">
        <f t="shared" si="135"/>
        <v>0</v>
      </c>
      <c r="AG315" s="191">
        <f t="shared" si="135"/>
        <v>0</v>
      </c>
      <c r="AH315" s="191">
        <f t="shared" si="135"/>
        <v>0</v>
      </c>
    </row>
    <row r="316" spans="4:34">
      <c r="H316" s="434" t="s">
        <v>882</v>
      </c>
      <c r="I316" s="191">
        <f>I315</f>
        <v>0.51958433253397285</v>
      </c>
      <c r="J316" s="191">
        <f>I316+J315</f>
        <v>1.4868105515587531</v>
      </c>
      <c r="K316" s="191">
        <f t="shared" ref="K316:AC316" si="136">J316+K315</f>
        <v>3.0055955235811354</v>
      </c>
      <c r="L316" s="191">
        <f t="shared" si="136"/>
        <v>5.8433253397282172</v>
      </c>
      <c r="M316" s="191">
        <f t="shared" si="136"/>
        <v>10.831334932054357</v>
      </c>
      <c r="N316" s="191">
        <f t="shared" si="136"/>
        <v>17.774580335731414</v>
      </c>
      <c r="O316" s="191">
        <f t="shared" si="136"/>
        <v>26.601119104716226</v>
      </c>
      <c r="P316" s="191">
        <f t="shared" si="136"/>
        <v>36.706634692246197</v>
      </c>
      <c r="Q316" s="191">
        <f t="shared" si="136"/>
        <v>47.574740207833727</v>
      </c>
      <c r="R316" s="191">
        <f t="shared" si="136"/>
        <v>58.057553956834525</v>
      </c>
      <c r="S316" s="191">
        <f t="shared" si="136"/>
        <v>67.053557154276575</v>
      </c>
      <c r="T316" s="191">
        <f t="shared" si="136"/>
        <v>75.021582733812949</v>
      </c>
      <c r="U316" s="191">
        <f t="shared" si="136"/>
        <v>81.761790567545958</v>
      </c>
      <c r="V316" s="191">
        <f t="shared" si="136"/>
        <v>86.818545163868905</v>
      </c>
      <c r="W316" s="191">
        <f t="shared" si="136"/>
        <v>90.69224620303757</v>
      </c>
      <c r="X316" s="191">
        <f t="shared" si="136"/>
        <v>92.789768185451635</v>
      </c>
      <c r="Y316" s="191">
        <f t="shared" si="136"/>
        <v>94</v>
      </c>
      <c r="Z316" s="191">
        <f t="shared" si="136"/>
        <v>97.422861710631494</v>
      </c>
      <c r="AA316" s="191">
        <f t="shared" si="136"/>
        <v>100</v>
      </c>
      <c r="AB316" s="191">
        <f t="shared" si="136"/>
        <v>100</v>
      </c>
      <c r="AC316" s="191">
        <f t="shared" si="136"/>
        <v>100</v>
      </c>
      <c r="AD316" s="191">
        <f t="shared" ref="AD316" si="137">AC316+AD315</f>
        <v>100</v>
      </c>
      <c r="AE316" s="191">
        <f t="shared" ref="AE316" si="138">AD316+AE315</f>
        <v>100</v>
      </c>
      <c r="AF316" s="191">
        <f t="shared" ref="AF316" si="139">AE316+AF315</f>
        <v>100</v>
      </c>
      <c r="AG316" s="191">
        <f t="shared" ref="AG316" si="140">AF316+AG315</f>
        <v>100</v>
      </c>
      <c r="AH316" s="191">
        <f t="shared" ref="AH316" si="141">AG316+AH315</f>
        <v>100</v>
      </c>
    </row>
    <row r="317" spans="4:34">
      <c r="H317" s="433" t="s">
        <v>847</v>
      </c>
      <c r="I317" s="191">
        <f>(I308/$F$156)*100</f>
        <v>3.3573141486810551E-2</v>
      </c>
      <c r="J317" s="191">
        <f t="shared" ref="J317:P317" si="142">(J308/$F$156)*100</f>
        <v>1.5267785771382894</v>
      </c>
      <c r="K317" s="191">
        <f t="shared" si="142"/>
        <v>1.2054356514788169</v>
      </c>
      <c r="L317" s="191">
        <f t="shared" si="142"/>
        <v>1.5225419664268585</v>
      </c>
      <c r="M317" s="191">
        <f t="shared" si="142"/>
        <v>1.6354916067146281</v>
      </c>
      <c r="N317" s="191">
        <f t="shared" si="142"/>
        <v>2.3016786570743406</v>
      </c>
      <c r="O317" s="191">
        <f t="shared" si="142"/>
        <v>3.3333333333333335</v>
      </c>
      <c r="P317" s="191">
        <f t="shared" si="142"/>
        <v>4.4876099120703437</v>
      </c>
      <c r="Q317" s="191">
        <f t="shared" ref="Q317:R317" si="143">(Q308/$F$156)*100</f>
        <v>6.3645083932853712</v>
      </c>
      <c r="R317" s="191">
        <f t="shared" si="143"/>
        <v>5.027977617905675</v>
      </c>
      <c r="S317" s="191">
        <f t="shared" ref="S317:T317" si="144">(S308/$F$156)*100</f>
        <v>5.1119104716227017</v>
      </c>
      <c r="T317" s="191">
        <f t="shared" si="144"/>
        <v>5.5683453237410072</v>
      </c>
      <c r="U317" s="842">
        <f>(U308/$F$156)*100</f>
        <v>5.1990407673860917</v>
      </c>
      <c r="V317" s="842">
        <f t="shared" ref="V317:W317" si="145">(V308/$F$156)*100</f>
        <v>4.7665867306155079</v>
      </c>
      <c r="W317" s="842">
        <f t="shared" si="145"/>
        <v>2.5899280575539567</v>
      </c>
      <c r="X317" s="842">
        <f t="shared" ref="X317:Y317" si="146">(X308/$F$156)*100</f>
        <v>4.6914468425259797</v>
      </c>
      <c r="Y317" s="842">
        <f t="shared" si="146"/>
        <v>4.305355715427658</v>
      </c>
      <c r="Z317" s="842">
        <f t="shared" ref="Z317:AA317" si="147">(Z308/$F$156)*100</f>
        <v>5.1430855315747408</v>
      </c>
      <c r="AA317" s="842">
        <f t="shared" si="147"/>
        <v>5.7657873701039168</v>
      </c>
      <c r="AB317" s="842">
        <f t="shared" ref="AB317:AC317" si="148">(AB308/$F$156)*100</f>
        <v>6.2278177458033577</v>
      </c>
      <c r="AC317" s="842">
        <f t="shared" si="148"/>
        <v>6.5027977617905668</v>
      </c>
      <c r="AD317" s="842">
        <f t="shared" ref="AD317" si="149">(AD308/$F$156)*100</f>
        <v>3.1614708233413267</v>
      </c>
      <c r="AE317" s="429"/>
      <c r="AF317" s="429"/>
      <c r="AG317" s="429"/>
      <c r="AH317" s="429"/>
    </row>
    <row r="318" spans="4:34">
      <c r="H318" s="433" t="s">
        <v>883</v>
      </c>
      <c r="I318" s="191">
        <f>I317</f>
        <v>3.3573141486810551E-2</v>
      </c>
      <c r="J318" s="191">
        <f>I318+J317</f>
        <v>1.5603517186250999</v>
      </c>
      <c r="K318" s="191">
        <f t="shared" ref="K318:T318" si="150">J318+K317</f>
        <v>2.7657873701039168</v>
      </c>
      <c r="L318" s="191">
        <f t="shared" si="150"/>
        <v>4.2883293365307757</v>
      </c>
      <c r="M318" s="191">
        <f t="shared" si="150"/>
        <v>5.9238209432454036</v>
      </c>
      <c r="N318" s="191">
        <f t="shared" si="150"/>
        <v>8.2254996003197434</v>
      </c>
      <c r="O318" s="191">
        <f t="shared" si="150"/>
        <v>11.558832933653077</v>
      </c>
      <c r="P318" s="191">
        <f t="shared" si="150"/>
        <v>16.046442845723419</v>
      </c>
      <c r="Q318" s="191">
        <f t="shared" si="150"/>
        <v>22.410951239008789</v>
      </c>
      <c r="R318" s="191">
        <f t="shared" si="150"/>
        <v>27.438928856914465</v>
      </c>
      <c r="S318" s="191">
        <f t="shared" si="150"/>
        <v>32.550839328537165</v>
      </c>
      <c r="T318" s="191">
        <f t="shared" si="150"/>
        <v>38.119184652278172</v>
      </c>
      <c r="U318" s="842">
        <f>T318+U317</f>
        <v>43.318225419664266</v>
      </c>
      <c r="V318" s="842">
        <f t="shared" ref="V318:AD318" si="151">U318+V317</f>
        <v>48.084812150279774</v>
      </c>
      <c r="W318" s="842">
        <f t="shared" si="151"/>
        <v>50.674740207833729</v>
      </c>
      <c r="X318" s="842">
        <f t="shared" si="151"/>
        <v>55.366187050359706</v>
      </c>
      <c r="Y318" s="842">
        <f t="shared" si="151"/>
        <v>59.671542765787365</v>
      </c>
      <c r="Z318" s="842">
        <f t="shared" si="151"/>
        <v>64.814628297362106</v>
      </c>
      <c r="AA318" s="842">
        <f t="shared" si="151"/>
        <v>70.580415667466028</v>
      </c>
      <c r="AB318" s="842">
        <f t="shared" si="151"/>
        <v>76.808233413269392</v>
      </c>
      <c r="AC318" s="842">
        <f t="shared" si="151"/>
        <v>83.311031175059952</v>
      </c>
      <c r="AD318" s="842">
        <f t="shared" si="151"/>
        <v>86.472501998401285</v>
      </c>
    </row>
    <row r="346" spans="2:36">
      <c r="C346" s="407" t="s">
        <v>846</v>
      </c>
    </row>
    <row r="347" spans="2:36" ht="43.5">
      <c r="B347" s="409" t="s">
        <v>805</v>
      </c>
      <c r="C347" s="409" t="s">
        <v>62</v>
      </c>
      <c r="D347" s="409" t="s">
        <v>855</v>
      </c>
      <c r="E347" s="409"/>
      <c r="F347" s="409" t="s">
        <v>856</v>
      </c>
      <c r="G347" s="409" t="s">
        <v>858</v>
      </c>
      <c r="H347" s="409" t="s">
        <v>859</v>
      </c>
      <c r="I347" s="410">
        <v>44621</v>
      </c>
      <c r="J347" s="410">
        <v>44652</v>
      </c>
      <c r="K347" s="410">
        <v>44682</v>
      </c>
      <c r="L347" s="410">
        <v>44713</v>
      </c>
      <c r="M347" s="410">
        <v>44743</v>
      </c>
      <c r="N347" s="410">
        <v>44774</v>
      </c>
      <c r="O347" s="410">
        <v>44805</v>
      </c>
      <c r="P347" s="410">
        <v>44835</v>
      </c>
      <c r="Q347" s="410">
        <v>44866</v>
      </c>
      <c r="R347" s="410">
        <v>44896</v>
      </c>
      <c r="S347" s="410">
        <v>44927</v>
      </c>
      <c r="T347" s="410">
        <v>44958</v>
      </c>
      <c r="U347" s="410">
        <v>44986</v>
      </c>
      <c r="V347" s="410">
        <v>45017</v>
      </c>
      <c r="W347" s="410">
        <v>45047</v>
      </c>
      <c r="X347" s="410">
        <v>45078</v>
      </c>
      <c r="Y347" s="410">
        <v>45108</v>
      </c>
      <c r="Z347" s="410">
        <v>45139</v>
      </c>
      <c r="AA347" s="410">
        <v>45170</v>
      </c>
      <c r="AB347" s="410">
        <v>45200</v>
      </c>
      <c r="AC347" s="410">
        <v>45231</v>
      </c>
      <c r="AD347" s="410">
        <v>45261</v>
      </c>
      <c r="AE347" s="1237"/>
      <c r="AF347" s="1237"/>
      <c r="AG347" s="1237"/>
      <c r="AH347" s="1237"/>
    </row>
    <row r="348" spans="2:36">
      <c r="B348" s="413">
        <v>1</v>
      </c>
      <c r="C348" s="414" t="s">
        <v>200</v>
      </c>
      <c r="D348" s="413"/>
      <c r="E348" s="413"/>
      <c r="F348" s="425">
        <f t="shared" ref="F348:AD348" si="152">F20+F32+F44+F56+F68+F80+F92+F104+F116+F128+F140</f>
        <v>1655</v>
      </c>
      <c r="G348" s="425">
        <f t="shared" si="152"/>
        <v>1840</v>
      </c>
      <c r="H348" s="425">
        <f t="shared" si="152"/>
        <v>-185</v>
      </c>
      <c r="I348" s="425">
        <f t="shared" si="152"/>
        <v>65</v>
      </c>
      <c r="J348" s="425">
        <f t="shared" si="152"/>
        <v>75</v>
      </c>
      <c r="K348" s="425">
        <f t="shared" si="152"/>
        <v>130</v>
      </c>
      <c r="L348" s="425">
        <f t="shared" si="152"/>
        <v>205</v>
      </c>
      <c r="M348" s="425">
        <f t="shared" si="152"/>
        <v>215</v>
      </c>
      <c r="N348" s="425">
        <f t="shared" si="152"/>
        <v>233</v>
      </c>
      <c r="O348" s="425">
        <f t="shared" si="152"/>
        <v>202</v>
      </c>
      <c r="P348" s="425">
        <f t="shared" si="152"/>
        <v>174</v>
      </c>
      <c r="Q348" s="425">
        <f t="shared" si="152"/>
        <v>127</v>
      </c>
      <c r="R348" s="425">
        <f t="shared" si="152"/>
        <v>78</v>
      </c>
      <c r="S348" s="425">
        <f t="shared" si="152"/>
        <v>60</v>
      </c>
      <c r="T348" s="425">
        <f t="shared" si="152"/>
        <v>51</v>
      </c>
      <c r="U348" s="425">
        <f t="shared" si="152"/>
        <v>25</v>
      </c>
      <c r="V348" s="425">
        <f t="shared" si="152"/>
        <v>15</v>
      </c>
      <c r="W348" s="425">
        <f t="shared" si="152"/>
        <v>0</v>
      </c>
      <c r="X348" s="425">
        <f t="shared" si="152"/>
        <v>0</v>
      </c>
      <c r="Y348" s="425">
        <f t="shared" si="152"/>
        <v>0</v>
      </c>
      <c r="Z348" s="425">
        <f t="shared" si="152"/>
        <v>0</v>
      </c>
      <c r="AA348" s="425">
        <f t="shared" si="152"/>
        <v>0</v>
      </c>
      <c r="AB348" s="425">
        <f t="shared" si="152"/>
        <v>0</v>
      </c>
      <c r="AC348" s="425">
        <f t="shared" si="152"/>
        <v>0</v>
      </c>
      <c r="AD348" s="425">
        <f t="shared" si="152"/>
        <v>0</v>
      </c>
      <c r="AE348" s="429"/>
      <c r="AF348" s="429"/>
      <c r="AG348" s="429"/>
      <c r="AH348" s="429"/>
      <c r="AJ348" s="429">
        <f>SUM(I348:Y348)</f>
        <v>1655</v>
      </c>
    </row>
    <row r="349" spans="2:36">
      <c r="B349" s="413">
        <v>2</v>
      </c>
      <c r="C349" s="414" t="s">
        <v>228</v>
      </c>
      <c r="D349" s="413"/>
      <c r="E349" s="413"/>
      <c r="F349" s="425">
        <f t="shared" ref="F349:AD349" si="153">F21+F33+F45+F57+F69+F81+F93+F105+F117+F129+F141</f>
        <v>10211</v>
      </c>
      <c r="G349" s="425">
        <f t="shared" si="153"/>
        <v>11022.75</v>
      </c>
      <c r="H349" s="425">
        <f t="shared" si="153"/>
        <v>-811.75</v>
      </c>
      <c r="I349" s="425">
        <f t="shared" si="153"/>
        <v>230</v>
      </c>
      <c r="J349" s="425">
        <f t="shared" si="153"/>
        <v>430</v>
      </c>
      <c r="K349" s="425">
        <f t="shared" si="153"/>
        <v>580</v>
      </c>
      <c r="L349" s="425">
        <f t="shared" si="153"/>
        <v>1080</v>
      </c>
      <c r="M349" s="425">
        <f t="shared" si="153"/>
        <v>1220</v>
      </c>
      <c r="N349" s="425">
        <f t="shared" si="153"/>
        <v>1280</v>
      </c>
      <c r="O349" s="425">
        <f t="shared" si="153"/>
        <v>1249</v>
      </c>
      <c r="P349" s="425">
        <f t="shared" si="153"/>
        <v>1130</v>
      </c>
      <c r="Q349" s="425">
        <f t="shared" si="153"/>
        <v>1079</v>
      </c>
      <c r="R349" s="425">
        <f t="shared" si="153"/>
        <v>654</v>
      </c>
      <c r="S349" s="425">
        <f t="shared" si="153"/>
        <v>392</v>
      </c>
      <c r="T349" s="425">
        <f t="shared" si="153"/>
        <v>313</v>
      </c>
      <c r="U349" s="425">
        <f t="shared" si="153"/>
        <v>200</v>
      </c>
      <c r="V349" s="425">
        <f t="shared" si="153"/>
        <v>200</v>
      </c>
      <c r="W349" s="425">
        <f t="shared" si="153"/>
        <v>174</v>
      </c>
      <c r="X349" s="425">
        <f t="shared" si="153"/>
        <v>0</v>
      </c>
      <c r="Y349" s="425">
        <f t="shared" si="153"/>
        <v>0</v>
      </c>
      <c r="Z349" s="425">
        <f t="shared" si="153"/>
        <v>0</v>
      </c>
      <c r="AA349" s="425">
        <f t="shared" si="153"/>
        <v>0</v>
      </c>
      <c r="AB349" s="425">
        <f t="shared" si="153"/>
        <v>0</v>
      </c>
      <c r="AC349" s="425">
        <f t="shared" si="153"/>
        <v>0</v>
      </c>
      <c r="AD349" s="425">
        <f t="shared" si="153"/>
        <v>0</v>
      </c>
      <c r="AE349" s="429"/>
      <c r="AF349" s="429"/>
      <c r="AG349" s="429"/>
      <c r="AH349" s="429"/>
      <c r="AJ349" s="429">
        <f t="shared" ref="AJ349:AJ358" si="154">SUM(I349:Y349)</f>
        <v>10211</v>
      </c>
    </row>
    <row r="350" spans="2:36">
      <c r="B350" s="413">
        <v>3</v>
      </c>
      <c r="C350" s="414" t="s">
        <v>354</v>
      </c>
      <c r="D350" s="413"/>
      <c r="E350" s="413"/>
      <c r="F350" s="425">
        <f t="shared" ref="F350:AD350" si="155">F22+F34+F46+F58+F70+F82+F94+F106+F118+F130+F142</f>
        <v>2550</v>
      </c>
      <c r="G350" s="425">
        <f t="shared" si="155"/>
        <v>2606</v>
      </c>
      <c r="H350" s="425">
        <f t="shared" si="155"/>
        <v>-56</v>
      </c>
      <c r="I350" s="425">
        <f t="shared" si="155"/>
        <v>30</v>
      </c>
      <c r="J350" s="425">
        <f t="shared" si="155"/>
        <v>90</v>
      </c>
      <c r="K350" s="425">
        <f t="shared" si="155"/>
        <v>130</v>
      </c>
      <c r="L350" s="425">
        <f t="shared" si="155"/>
        <v>165</v>
      </c>
      <c r="M350" s="425">
        <f t="shared" si="155"/>
        <v>280</v>
      </c>
      <c r="N350" s="425">
        <f t="shared" si="155"/>
        <v>300</v>
      </c>
      <c r="O350" s="425">
        <f t="shared" si="155"/>
        <v>342</v>
      </c>
      <c r="P350" s="425">
        <f t="shared" si="155"/>
        <v>305</v>
      </c>
      <c r="Q350" s="425">
        <f t="shared" si="155"/>
        <v>268</v>
      </c>
      <c r="R350" s="425">
        <f t="shared" si="155"/>
        <v>237</v>
      </c>
      <c r="S350" s="425">
        <f t="shared" si="155"/>
        <v>144</v>
      </c>
      <c r="T350" s="425">
        <f t="shared" si="155"/>
        <v>100</v>
      </c>
      <c r="U350" s="425">
        <f t="shared" si="155"/>
        <v>84</v>
      </c>
      <c r="V350" s="425">
        <f t="shared" si="155"/>
        <v>50</v>
      </c>
      <c r="W350" s="425">
        <f t="shared" si="155"/>
        <v>25</v>
      </c>
      <c r="X350" s="425">
        <f t="shared" si="155"/>
        <v>0</v>
      </c>
      <c r="Y350" s="425">
        <f t="shared" si="155"/>
        <v>0</v>
      </c>
      <c r="Z350" s="425">
        <f t="shared" si="155"/>
        <v>0</v>
      </c>
      <c r="AA350" s="425">
        <f t="shared" si="155"/>
        <v>0</v>
      </c>
      <c r="AB350" s="425">
        <f t="shared" si="155"/>
        <v>0</v>
      </c>
      <c r="AC350" s="425">
        <f t="shared" si="155"/>
        <v>0</v>
      </c>
      <c r="AD350" s="425">
        <f t="shared" si="155"/>
        <v>0</v>
      </c>
      <c r="AE350" s="429"/>
      <c r="AF350" s="429"/>
      <c r="AG350" s="429"/>
      <c r="AH350" s="429"/>
      <c r="AJ350" s="429">
        <f t="shared" si="154"/>
        <v>2550</v>
      </c>
    </row>
    <row r="351" spans="2:36">
      <c r="B351" s="413">
        <v>4</v>
      </c>
      <c r="C351" s="414" t="s">
        <v>11</v>
      </c>
      <c r="D351" s="413"/>
      <c r="E351" s="413"/>
      <c r="F351" s="425">
        <f t="shared" ref="F351:AD351" si="156">F23+F35+F47+F59+F71+F83+F95+F107+F119+F131+F143</f>
        <v>3270</v>
      </c>
      <c r="G351" s="425">
        <f t="shared" si="156"/>
        <v>3343.6</v>
      </c>
      <c r="H351" s="425">
        <f t="shared" si="156"/>
        <v>-73.600000000000023</v>
      </c>
      <c r="I351" s="425">
        <f t="shared" si="156"/>
        <v>0</v>
      </c>
      <c r="J351" s="425">
        <f t="shared" si="156"/>
        <v>10</v>
      </c>
      <c r="K351" s="425">
        <f t="shared" si="156"/>
        <v>90</v>
      </c>
      <c r="L351" s="425">
        <f t="shared" si="156"/>
        <v>160</v>
      </c>
      <c r="M351" s="425">
        <f t="shared" si="156"/>
        <v>290</v>
      </c>
      <c r="N351" s="425">
        <f t="shared" si="156"/>
        <v>335</v>
      </c>
      <c r="O351" s="425">
        <f t="shared" si="156"/>
        <v>403</v>
      </c>
      <c r="P351" s="425">
        <f t="shared" si="156"/>
        <v>414</v>
      </c>
      <c r="Q351" s="425">
        <f t="shared" si="156"/>
        <v>403</v>
      </c>
      <c r="R351" s="425">
        <f t="shared" si="156"/>
        <v>360</v>
      </c>
      <c r="S351" s="425">
        <f t="shared" si="156"/>
        <v>288</v>
      </c>
      <c r="T351" s="425">
        <f t="shared" si="156"/>
        <v>183</v>
      </c>
      <c r="U351" s="425">
        <f t="shared" si="156"/>
        <v>137</v>
      </c>
      <c r="V351" s="425">
        <f t="shared" si="156"/>
        <v>101</v>
      </c>
      <c r="W351" s="425">
        <f t="shared" si="156"/>
        <v>50</v>
      </c>
      <c r="X351" s="425">
        <f t="shared" si="156"/>
        <v>46</v>
      </c>
      <c r="Y351" s="425">
        <f t="shared" si="156"/>
        <v>0</v>
      </c>
      <c r="Z351" s="425">
        <f t="shared" si="156"/>
        <v>0</v>
      </c>
      <c r="AA351" s="425">
        <f t="shared" si="156"/>
        <v>0</v>
      </c>
      <c r="AB351" s="425">
        <f t="shared" si="156"/>
        <v>0</v>
      </c>
      <c r="AC351" s="425">
        <f t="shared" si="156"/>
        <v>0</v>
      </c>
      <c r="AD351" s="425">
        <f t="shared" si="156"/>
        <v>0</v>
      </c>
      <c r="AE351" s="429"/>
      <c r="AF351" s="429"/>
      <c r="AG351" s="429"/>
      <c r="AH351" s="429"/>
      <c r="AJ351" s="429">
        <f t="shared" si="154"/>
        <v>3270</v>
      </c>
    </row>
    <row r="352" spans="2:36">
      <c r="B352" s="413">
        <v>5</v>
      </c>
      <c r="C352" s="414" t="s">
        <v>10</v>
      </c>
      <c r="D352" s="413"/>
      <c r="E352" s="413"/>
      <c r="F352" s="425">
        <f t="shared" ref="F352:AD352" si="157">F24+F36+F48+F60+F72+F84+F96+F108+F120+F132+F144</f>
        <v>5546</v>
      </c>
      <c r="G352" s="425">
        <f t="shared" si="157"/>
        <v>4672</v>
      </c>
      <c r="H352" s="425">
        <f t="shared" si="157"/>
        <v>874</v>
      </c>
      <c r="I352" s="425">
        <f t="shared" si="157"/>
        <v>0</v>
      </c>
      <c r="J352" s="425">
        <f t="shared" si="157"/>
        <v>0</v>
      </c>
      <c r="K352" s="425">
        <f t="shared" si="157"/>
        <v>20</v>
      </c>
      <c r="L352" s="425">
        <f t="shared" si="157"/>
        <v>125</v>
      </c>
      <c r="M352" s="425">
        <f t="shared" si="157"/>
        <v>325</v>
      </c>
      <c r="N352" s="425">
        <f t="shared" si="157"/>
        <v>475</v>
      </c>
      <c r="O352" s="425">
        <f t="shared" si="157"/>
        <v>610</v>
      </c>
      <c r="P352" s="425">
        <f t="shared" si="157"/>
        <v>683</v>
      </c>
      <c r="Q352" s="425">
        <f t="shared" si="157"/>
        <v>684</v>
      </c>
      <c r="R352" s="425">
        <f t="shared" si="157"/>
        <v>750</v>
      </c>
      <c r="S352" s="425">
        <f t="shared" si="157"/>
        <v>576</v>
      </c>
      <c r="T352" s="425">
        <f t="shared" si="157"/>
        <v>494</v>
      </c>
      <c r="U352" s="425">
        <f t="shared" si="157"/>
        <v>341</v>
      </c>
      <c r="V352" s="425">
        <f t="shared" si="157"/>
        <v>190</v>
      </c>
      <c r="W352" s="425">
        <f t="shared" si="157"/>
        <v>170</v>
      </c>
      <c r="X352" s="425">
        <f t="shared" si="157"/>
        <v>53</v>
      </c>
      <c r="Y352" s="425">
        <f t="shared" si="157"/>
        <v>50</v>
      </c>
      <c r="Z352" s="425">
        <f t="shared" si="157"/>
        <v>0</v>
      </c>
      <c r="AA352" s="425">
        <f t="shared" si="157"/>
        <v>0</v>
      </c>
      <c r="AB352" s="425">
        <f t="shared" si="157"/>
        <v>0</v>
      </c>
      <c r="AC352" s="425">
        <f t="shared" si="157"/>
        <v>0</v>
      </c>
      <c r="AD352" s="425">
        <f t="shared" si="157"/>
        <v>0</v>
      </c>
      <c r="AE352" s="429"/>
      <c r="AF352" s="429"/>
      <c r="AG352" s="429"/>
      <c r="AH352" s="429"/>
      <c r="AJ352" s="429">
        <f t="shared" si="154"/>
        <v>5546</v>
      </c>
    </row>
    <row r="353" spans="2:36">
      <c r="B353" s="413">
        <v>6</v>
      </c>
      <c r="C353" s="415" t="s">
        <v>204</v>
      </c>
      <c r="D353" s="413"/>
      <c r="E353" s="413"/>
      <c r="F353" s="425">
        <f t="shared" ref="F353:AD353" si="158">F25+F37+F49+F61+F73+F85+F97+F109+F121+F133+F145</f>
        <v>8075</v>
      </c>
      <c r="G353" s="425">
        <f t="shared" si="158"/>
        <v>5660</v>
      </c>
      <c r="H353" s="425">
        <f t="shared" si="158"/>
        <v>2415</v>
      </c>
      <c r="I353" s="425">
        <f t="shared" si="158"/>
        <v>0</v>
      </c>
      <c r="J353" s="425">
        <f t="shared" si="158"/>
        <v>0</v>
      </c>
      <c r="K353" s="425">
        <f t="shared" si="158"/>
        <v>0</v>
      </c>
      <c r="L353" s="425">
        <f t="shared" si="158"/>
        <v>40</v>
      </c>
      <c r="M353" s="425">
        <f t="shared" si="158"/>
        <v>480</v>
      </c>
      <c r="N353" s="425">
        <f t="shared" si="158"/>
        <v>635</v>
      </c>
      <c r="O353" s="425">
        <f t="shared" si="158"/>
        <v>905</v>
      </c>
      <c r="P353" s="425">
        <f t="shared" si="158"/>
        <v>1045</v>
      </c>
      <c r="Q353" s="425">
        <f t="shared" si="158"/>
        <v>1066</v>
      </c>
      <c r="R353" s="425">
        <f t="shared" si="158"/>
        <v>1000</v>
      </c>
      <c r="S353" s="425">
        <f t="shared" si="158"/>
        <v>821</v>
      </c>
      <c r="T353" s="425">
        <f t="shared" si="158"/>
        <v>700</v>
      </c>
      <c r="U353" s="425">
        <f t="shared" si="158"/>
        <v>583</v>
      </c>
      <c r="V353" s="425">
        <f t="shared" si="158"/>
        <v>311</v>
      </c>
      <c r="W353" s="425">
        <f t="shared" si="158"/>
        <v>263</v>
      </c>
      <c r="X353" s="425">
        <f t="shared" si="158"/>
        <v>156</v>
      </c>
      <c r="Y353" s="425">
        <f t="shared" si="158"/>
        <v>70</v>
      </c>
      <c r="Z353" s="425">
        <f t="shared" si="158"/>
        <v>0</v>
      </c>
      <c r="AA353" s="425">
        <f t="shared" si="158"/>
        <v>0</v>
      </c>
      <c r="AB353" s="425">
        <f t="shared" si="158"/>
        <v>0</v>
      </c>
      <c r="AC353" s="425">
        <f t="shared" si="158"/>
        <v>0</v>
      </c>
      <c r="AD353" s="425">
        <f t="shared" si="158"/>
        <v>0</v>
      </c>
      <c r="AE353" s="429"/>
      <c r="AF353" s="429"/>
      <c r="AG353" s="429"/>
      <c r="AH353" s="429"/>
      <c r="AJ353" s="429">
        <f t="shared" si="154"/>
        <v>8075</v>
      </c>
    </row>
    <row r="354" spans="2:36">
      <c r="B354" s="413">
        <v>7</v>
      </c>
      <c r="C354" s="415" t="s">
        <v>95</v>
      </c>
      <c r="D354" s="413"/>
      <c r="E354" s="413"/>
      <c r="F354" s="425">
        <f t="shared" ref="F354:AD354" si="159">F26+F38+F50+F62+F74+F86+F98+F110+F122+F134+F146</f>
        <v>8981</v>
      </c>
      <c r="G354" s="425">
        <f t="shared" si="159"/>
        <v>7692</v>
      </c>
      <c r="H354" s="425">
        <f t="shared" si="159"/>
        <v>1289</v>
      </c>
      <c r="I354" s="425">
        <f t="shared" si="159"/>
        <v>0</v>
      </c>
      <c r="J354" s="425">
        <f t="shared" si="159"/>
        <v>0</v>
      </c>
      <c r="K354" s="425">
        <f t="shared" si="159"/>
        <v>0</v>
      </c>
      <c r="L354" s="425">
        <f t="shared" si="159"/>
        <v>0</v>
      </c>
      <c r="M354" s="425">
        <f t="shared" si="159"/>
        <v>170</v>
      </c>
      <c r="N354" s="425">
        <f t="shared" si="159"/>
        <v>480</v>
      </c>
      <c r="O354" s="425">
        <f t="shared" si="159"/>
        <v>765</v>
      </c>
      <c r="P354" s="425">
        <f t="shared" si="159"/>
        <v>1030</v>
      </c>
      <c r="Q354" s="425">
        <f t="shared" si="159"/>
        <v>1160</v>
      </c>
      <c r="R354" s="425">
        <f t="shared" si="159"/>
        <v>1165</v>
      </c>
      <c r="S354" s="425">
        <f t="shared" si="159"/>
        <v>1057</v>
      </c>
      <c r="T354" s="425">
        <f t="shared" si="159"/>
        <v>945</v>
      </c>
      <c r="U354" s="425">
        <f t="shared" si="159"/>
        <v>854</v>
      </c>
      <c r="V354" s="425">
        <f t="shared" si="159"/>
        <v>563</v>
      </c>
      <c r="W354" s="425">
        <f t="shared" si="159"/>
        <v>445</v>
      </c>
      <c r="X354" s="425">
        <f t="shared" si="159"/>
        <v>225</v>
      </c>
      <c r="Y354" s="425">
        <f t="shared" si="159"/>
        <v>122</v>
      </c>
      <c r="Z354" s="425">
        <f t="shared" si="159"/>
        <v>0</v>
      </c>
      <c r="AA354" s="425">
        <f t="shared" si="159"/>
        <v>0</v>
      </c>
      <c r="AB354" s="425">
        <f t="shared" si="159"/>
        <v>0</v>
      </c>
      <c r="AC354" s="425">
        <f t="shared" si="159"/>
        <v>0</v>
      </c>
      <c r="AD354" s="425">
        <f t="shared" si="159"/>
        <v>0</v>
      </c>
      <c r="AE354" s="429"/>
      <c r="AF354" s="429"/>
      <c r="AG354" s="429"/>
      <c r="AH354" s="429"/>
      <c r="AJ354" s="429">
        <f t="shared" si="154"/>
        <v>8981</v>
      </c>
    </row>
    <row r="355" spans="2:36">
      <c r="B355" s="413">
        <v>8</v>
      </c>
      <c r="C355" s="415" t="s">
        <v>96</v>
      </c>
      <c r="D355" s="413"/>
      <c r="E355" s="413"/>
      <c r="F355" s="425">
        <f t="shared" ref="F355:AD355" si="160">F27+F39+F51+F63+F75+F87+F99+F111+F123+F135+F147</f>
        <v>9585</v>
      </c>
      <c r="G355" s="425">
        <f t="shared" si="160"/>
        <v>9069</v>
      </c>
      <c r="H355" s="425">
        <f t="shared" si="160"/>
        <v>516</v>
      </c>
      <c r="I355" s="425">
        <f t="shared" si="160"/>
        <v>0</v>
      </c>
      <c r="J355" s="425">
        <f t="shared" si="160"/>
        <v>0</v>
      </c>
      <c r="K355" s="425">
        <f t="shared" si="160"/>
        <v>0</v>
      </c>
      <c r="L355" s="425">
        <f t="shared" si="160"/>
        <v>0</v>
      </c>
      <c r="M355" s="425">
        <f t="shared" si="160"/>
        <v>140</v>
      </c>
      <c r="N355" s="425">
        <f t="shared" si="160"/>
        <v>500</v>
      </c>
      <c r="O355" s="425">
        <f t="shared" si="160"/>
        <v>820</v>
      </c>
      <c r="P355" s="425">
        <f t="shared" si="160"/>
        <v>990</v>
      </c>
      <c r="Q355" s="425">
        <f t="shared" si="160"/>
        <v>1215</v>
      </c>
      <c r="R355" s="425">
        <f t="shared" si="160"/>
        <v>1305</v>
      </c>
      <c r="S355" s="425">
        <f t="shared" si="160"/>
        <v>1136</v>
      </c>
      <c r="T355" s="425">
        <f t="shared" si="160"/>
        <v>960</v>
      </c>
      <c r="U355" s="425">
        <f t="shared" si="160"/>
        <v>790</v>
      </c>
      <c r="V355" s="425">
        <f t="shared" si="160"/>
        <v>691</v>
      </c>
      <c r="W355" s="425">
        <f t="shared" si="160"/>
        <v>546</v>
      </c>
      <c r="X355" s="425">
        <f t="shared" si="160"/>
        <v>317</v>
      </c>
      <c r="Y355" s="425">
        <f t="shared" si="160"/>
        <v>175</v>
      </c>
      <c r="Z355" s="425">
        <f t="shared" si="160"/>
        <v>0</v>
      </c>
      <c r="AA355" s="425">
        <f t="shared" si="160"/>
        <v>0</v>
      </c>
      <c r="AB355" s="425">
        <f t="shared" si="160"/>
        <v>0</v>
      </c>
      <c r="AC355" s="425">
        <f t="shared" si="160"/>
        <v>0</v>
      </c>
      <c r="AD355" s="425">
        <f t="shared" si="160"/>
        <v>0</v>
      </c>
      <c r="AE355" s="429"/>
      <c r="AF355" s="429"/>
      <c r="AG355" s="429"/>
      <c r="AH355" s="429"/>
      <c r="AJ355" s="429">
        <f t="shared" si="154"/>
        <v>9585</v>
      </c>
    </row>
    <row r="356" spans="2:36">
      <c r="B356" s="413">
        <v>9</v>
      </c>
      <c r="C356" s="415" t="s">
        <v>97</v>
      </c>
      <c r="D356" s="413"/>
      <c r="E356" s="413"/>
      <c r="F356" s="425">
        <f t="shared" ref="F356:AD356" si="161">F28+F40+F52+F64+F76+F88+F100+F112+F124+F136+F148</f>
        <v>4483</v>
      </c>
      <c r="G356" s="425">
        <f t="shared" si="161"/>
        <v>2875.5</v>
      </c>
      <c r="H356" s="425">
        <f t="shared" si="161"/>
        <v>1607.5</v>
      </c>
      <c r="I356" s="425">
        <f t="shared" si="161"/>
        <v>0</v>
      </c>
      <c r="J356" s="425">
        <f t="shared" si="161"/>
        <v>0</v>
      </c>
      <c r="K356" s="425">
        <f t="shared" si="161"/>
        <v>0</v>
      </c>
      <c r="L356" s="425">
        <f t="shared" si="161"/>
        <v>0</v>
      </c>
      <c r="M356" s="425">
        <f t="shared" si="161"/>
        <v>0</v>
      </c>
      <c r="N356" s="425">
        <f t="shared" si="161"/>
        <v>85</v>
      </c>
      <c r="O356" s="425">
        <f t="shared" si="161"/>
        <v>120</v>
      </c>
      <c r="P356" s="425">
        <f t="shared" si="161"/>
        <v>285</v>
      </c>
      <c r="Q356" s="425">
        <f t="shared" si="161"/>
        <v>425</v>
      </c>
      <c r="R356" s="425">
        <f t="shared" si="161"/>
        <v>515</v>
      </c>
      <c r="S356" s="425">
        <f t="shared" si="161"/>
        <v>575</v>
      </c>
      <c r="T356" s="425">
        <f t="shared" si="161"/>
        <v>620</v>
      </c>
      <c r="U356" s="425">
        <f t="shared" si="161"/>
        <v>650</v>
      </c>
      <c r="V356" s="425">
        <f t="shared" si="161"/>
        <v>500</v>
      </c>
      <c r="W356" s="425">
        <f t="shared" si="161"/>
        <v>322</v>
      </c>
      <c r="X356" s="425">
        <f t="shared" si="161"/>
        <v>203</v>
      </c>
      <c r="Y356" s="425">
        <f t="shared" si="161"/>
        <v>118</v>
      </c>
      <c r="Z356" s="425">
        <f t="shared" si="161"/>
        <v>65</v>
      </c>
      <c r="AA356" s="425">
        <f t="shared" si="161"/>
        <v>0</v>
      </c>
      <c r="AB356" s="425">
        <f t="shared" si="161"/>
        <v>0</v>
      </c>
      <c r="AC356" s="425">
        <f t="shared" si="161"/>
        <v>0</v>
      </c>
      <c r="AD356" s="425">
        <f t="shared" si="161"/>
        <v>0</v>
      </c>
      <c r="AE356" s="429"/>
      <c r="AF356" s="429"/>
      <c r="AG356" s="429"/>
      <c r="AH356" s="429"/>
      <c r="AJ356" s="429">
        <f t="shared" si="154"/>
        <v>4418</v>
      </c>
    </row>
    <row r="357" spans="2:36">
      <c r="B357" s="783">
        <v>10</v>
      </c>
      <c r="C357" s="784" t="s">
        <v>98</v>
      </c>
      <c r="D357" s="783"/>
      <c r="E357" s="783"/>
      <c r="F357" s="425">
        <f t="shared" ref="F357:AD357" si="162">F29+F41+F53+F65+F77+F89+F101+F113+F125+F137+F149</f>
        <v>4260</v>
      </c>
      <c r="G357" s="425">
        <f t="shared" si="162"/>
        <v>2896.5</v>
      </c>
      <c r="H357" s="425">
        <f t="shared" si="162"/>
        <v>1363.5</v>
      </c>
      <c r="I357" s="425">
        <f t="shared" si="162"/>
        <v>0</v>
      </c>
      <c r="J357" s="425">
        <f t="shared" si="162"/>
        <v>0</v>
      </c>
      <c r="K357" s="425">
        <f t="shared" si="162"/>
        <v>0</v>
      </c>
      <c r="L357" s="425">
        <f t="shared" si="162"/>
        <v>0</v>
      </c>
      <c r="M357" s="425">
        <f t="shared" si="162"/>
        <v>0</v>
      </c>
      <c r="N357" s="425">
        <f t="shared" si="162"/>
        <v>20</v>
      </c>
      <c r="O357" s="425">
        <f t="shared" si="162"/>
        <v>105</v>
      </c>
      <c r="P357" s="425">
        <f t="shared" si="162"/>
        <v>250</v>
      </c>
      <c r="Q357" s="425">
        <f t="shared" si="162"/>
        <v>346</v>
      </c>
      <c r="R357" s="425">
        <f t="shared" si="162"/>
        <v>456</v>
      </c>
      <c r="S357" s="425">
        <f t="shared" si="162"/>
        <v>528</v>
      </c>
      <c r="T357" s="425">
        <f t="shared" si="162"/>
        <v>565</v>
      </c>
      <c r="U357" s="425">
        <f t="shared" si="162"/>
        <v>505</v>
      </c>
      <c r="V357" s="425">
        <f t="shared" si="162"/>
        <v>498</v>
      </c>
      <c r="W357" s="425">
        <f t="shared" si="162"/>
        <v>399</v>
      </c>
      <c r="X357" s="425">
        <f t="shared" si="162"/>
        <v>291</v>
      </c>
      <c r="Y357" s="425">
        <f t="shared" si="162"/>
        <v>203</v>
      </c>
      <c r="Z357" s="425">
        <f t="shared" si="162"/>
        <v>94</v>
      </c>
      <c r="AA357" s="425">
        <f t="shared" si="162"/>
        <v>0</v>
      </c>
      <c r="AB357" s="425">
        <f t="shared" si="162"/>
        <v>0</v>
      </c>
      <c r="AC357" s="425">
        <f t="shared" si="162"/>
        <v>0</v>
      </c>
      <c r="AD357" s="425">
        <f t="shared" si="162"/>
        <v>0</v>
      </c>
      <c r="AE357" s="429"/>
      <c r="AF357" s="429"/>
      <c r="AG357" s="429"/>
      <c r="AH357" s="429"/>
      <c r="AJ357" s="429">
        <f t="shared" si="154"/>
        <v>4166</v>
      </c>
    </row>
    <row r="358" spans="2:36">
      <c r="B358" s="416">
        <v>11</v>
      </c>
      <c r="C358" s="417" t="s">
        <v>99</v>
      </c>
      <c r="D358" s="416"/>
      <c r="E358" s="416"/>
      <c r="F358" s="416">
        <f t="shared" ref="F358:AD358" si="163">F30+F42+F54+F66+F78+F90+F102+F114+F126+F138+F150</f>
        <v>351</v>
      </c>
      <c r="G358" s="416">
        <f t="shared" si="163"/>
        <v>196.5</v>
      </c>
      <c r="H358" s="416">
        <f t="shared" si="163"/>
        <v>49.5</v>
      </c>
      <c r="I358" s="416">
        <f t="shared" si="163"/>
        <v>0</v>
      </c>
      <c r="J358" s="416">
        <f t="shared" si="163"/>
        <v>0</v>
      </c>
      <c r="K358" s="416">
        <f t="shared" si="163"/>
        <v>0</v>
      </c>
      <c r="L358" s="416">
        <f t="shared" si="163"/>
        <v>0</v>
      </c>
      <c r="M358" s="416">
        <f t="shared" si="163"/>
        <v>0</v>
      </c>
      <c r="N358" s="416">
        <f t="shared" si="163"/>
        <v>0</v>
      </c>
      <c r="O358" s="416">
        <f t="shared" si="163"/>
        <v>0</v>
      </c>
      <c r="P358" s="416">
        <f t="shared" si="163"/>
        <v>15</v>
      </c>
      <c r="Q358" s="416">
        <f t="shared" si="163"/>
        <v>25</v>
      </c>
      <c r="R358" s="416">
        <f t="shared" si="163"/>
        <v>37</v>
      </c>
      <c r="S358" s="416">
        <f t="shared" si="163"/>
        <v>50</v>
      </c>
      <c r="T358" s="416">
        <f t="shared" si="163"/>
        <v>53</v>
      </c>
      <c r="U358" s="416">
        <f t="shared" si="163"/>
        <v>47</v>
      </c>
      <c r="V358" s="416">
        <f t="shared" si="163"/>
        <v>44</v>
      </c>
      <c r="W358" s="416">
        <f t="shared" si="163"/>
        <v>29</v>
      </c>
      <c r="X358" s="416">
        <f t="shared" si="163"/>
        <v>21</v>
      </c>
      <c r="Y358" s="416">
        <f t="shared" si="163"/>
        <v>19</v>
      </c>
      <c r="Z358" s="416">
        <f t="shared" si="163"/>
        <v>11</v>
      </c>
      <c r="AA358" s="416">
        <f t="shared" si="163"/>
        <v>0</v>
      </c>
      <c r="AB358" s="416">
        <f t="shared" si="163"/>
        <v>0</v>
      </c>
      <c r="AC358" s="416">
        <f t="shared" si="163"/>
        <v>0</v>
      </c>
      <c r="AD358" s="416">
        <f t="shared" si="163"/>
        <v>0</v>
      </c>
      <c r="AJ358" s="429">
        <f t="shared" si="154"/>
        <v>340</v>
      </c>
    </row>
    <row r="359" spans="2:36">
      <c r="B359" s="415">
        <v>12</v>
      </c>
      <c r="C359" s="415" t="s">
        <v>2328</v>
      </c>
      <c r="D359" s="425"/>
      <c r="E359" s="425"/>
      <c r="F359" s="425">
        <f>F151</f>
        <v>491</v>
      </c>
      <c r="G359" s="425">
        <f>G151</f>
        <v>673</v>
      </c>
      <c r="H359" s="425">
        <f>H151</f>
        <v>-182</v>
      </c>
      <c r="I359" s="425">
        <f>I151</f>
        <v>0</v>
      </c>
      <c r="J359" s="425">
        <f t="shared" ref="J359:AD359" si="164">J151</f>
        <v>0</v>
      </c>
      <c r="K359" s="425">
        <f t="shared" si="164"/>
        <v>0</v>
      </c>
      <c r="L359" s="425">
        <f t="shared" si="164"/>
        <v>0</v>
      </c>
      <c r="M359" s="425">
        <f t="shared" si="164"/>
        <v>0</v>
      </c>
      <c r="N359" s="425">
        <f t="shared" si="164"/>
        <v>0</v>
      </c>
      <c r="O359" s="425">
        <f t="shared" si="164"/>
        <v>0</v>
      </c>
      <c r="P359" s="425">
        <f t="shared" si="164"/>
        <v>0</v>
      </c>
      <c r="Q359" s="425">
        <f t="shared" si="164"/>
        <v>0</v>
      </c>
      <c r="R359" s="425">
        <f t="shared" si="164"/>
        <v>0</v>
      </c>
      <c r="S359" s="425">
        <f t="shared" si="164"/>
        <v>0</v>
      </c>
      <c r="T359" s="425">
        <f t="shared" si="164"/>
        <v>0</v>
      </c>
      <c r="U359" s="425">
        <f t="shared" si="164"/>
        <v>0</v>
      </c>
      <c r="V359" s="425">
        <f t="shared" si="164"/>
        <v>0</v>
      </c>
      <c r="W359" s="425">
        <f t="shared" si="164"/>
        <v>0</v>
      </c>
      <c r="X359" s="425">
        <f t="shared" si="164"/>
        <v>0</v>
      </c>
      <c r="Y359" s="425">
        <f t="shared" si="164"/>
        <v>0</v>
      </c>
      <c r="Z359" s="425">
        <f t="shared" si="164"/>
        <v>491</v>
      </c>
      <c r="AA359" s="425">
        <f t="shared" si="164"/>
        <v>0</v>
      </c>
      <c r="AB359" s="425">
        <f t="shared" si="164"/>
        <v>0</v>
      </c>
      <c r="AC359" s="425">
        <f t="shared" si="164"/>
        <v>0</v>
      </c>
      <c r="AD359" s="425">
        <f t="shared" si="164"/>
        <v>0</v>
      </c>
      <c r="AE359" s="429"/>
      <c r="AF359" s="429"/>
      <c r="AG359" s="429"/>
      <c r="AH359" s="429"/>
      <c r="AJ359" s="429"/>
    </row>
    <row r="360" spans="2:36">
      <c r="B360" s="415">
        <v>13</v>
      </c>
      <c r="C360" s="415" t="s">
        <v>2329</v>
      </c>
      <c r="D360" s="425"/>
      <c r="E360" s="425"/>
      <c r="F360" s="425">
        <f t="shared" ref="F360:U363" si="165">F152</f>
        <v>830</v>
      </c>
      <c r="G360" s="425">
        <f t="shared" si="165"/>
        <v>595</v>
      </c>
      <c r="H360" s="425">
        <f t="shared" si="165"/>
        <v>235</v>
      </c>
      <c r="I360" s="425">
        <f t="shared" si="165"/>
        <v>0</v>
      </c>
      <c r="J360" s="425">
        <f t="shared" si="165"/>
        <v>0</v>
      </c>
      <c r="K360" s="425">
        <f t="shared" si="165"/>
        <v>0</v>
      </c>
      <c r="L360" s="425">
        <f t="shared" si="165"/>
        <v>0</v>
      </c>
      <c r="M360" s="425">
        <f t="shared" si="165"/>
        <v>0</v>
      </c>
      <c r="N360" s="425">
        <f t="shared" si="165"/>
        <v>0</v>
      </c>
      <c r="O360" s="425">
        <f t="shared" si="165"/>
        <v>0</v>
      </c>
      <c r="P360" s="425">
        <f t="shared" si="165"/>
        <v>0</v>
      </c>
      <c r="Q360" s="425">
        <f t="shared" si="165"/>
        <v>0</v>
      </c>
      <c r="R360" s="425">
        <f t="shared" si="165"/>
        <v>0</v>
      </c>
      <c r="S360" s="425">
        <f t="shared" si="165"/>
        <v>0</v>
      </c>
      <c r="T360" s="425">
        <f t="shared" si="165"/>
        <v>0</v>
      </c>
      <c r="U360" s="425">
        <f t="shared" si="165"/>
        <v>0</v>
      </c>
      <c r="V360" s="425">
        <f t="shared" ref="V360:AD360" si="166">V152</f>
        <v>0</v>
      </c>
      <c r="W360" s="425">
        <f t="shared" si="166"/>
        <v>0</v>
      </c>
      <c r="X360" s="425">
        <f t="shared" si="166"/>
        <v>0</v>
      </c>
      <c r="Y360" s="425">
        <f t="shared" si="166"/>
        <v>0</v>
      </c>
      <c r="Z360" s="425">
        <f t="shared" si="166"/>
        <v>830</v>
      </c>
      <c r="AA360" s="425">
        <f t="shared" si="166"/>
        <v>0</v>
      </c>
      <c r="AB360" s="425">
        <f t="shared" si="166"/>
        <v>0</v>
      </c>
      <c r="AC360" s="425">
        <f t="shared" si="166"/>
        <v>0</v>
      </c>
      <c r="AD360" s="425">
        <f t="shared" si="166"/>
        <v>0</v>
      </c>
      <c r="AE360" s="429"/>
      <c r="AF360" s="429"/>
      <c r="AG360" s="429"/>
      <c r="AH360" s="429"/>
      <c r="AJ360" s="429"/>
    </row>
    <row r="361" spans="2:36">
      <c r="B361" s="415">
        <v>14</v>
      </c>
      <c r="C361" s="415" t="s">
        <v>2330</v>
      </c>
      <c r="D361" s="425"/>
      <c r="E361" s="425"/>
      <c r="F361" s="425">
        <f t="shared" si="165"/>
        <v>471</v>
      </c>
      <c r="G361" s="425">
        <f t="shared" si="165"/>
        <v>0</v>
      </c>
      <c r="H361" s="425">
        <f t="shared" si="165"/>
        <v>471</v>
      </c>
      <c r="I361" s="425">
        <f t="shared" si="165"/>
        <v>0</v>
      </c>
      <c r="J361" s="425">
        <f t="shared" si="165"/>
        <v>0</v>
      </c>
      <c r="K361" s="425">
        <f t="shared" si="165"/>
        <v>0</v>
      </c>
      <c r="L361" s="425">
        <f t="shared" si="165"/>
        <v>0</v>
      </c>
      <c r="M361" s="425">
        <f t="shared" si="165"/>
        <v>0</v>
      </c>
      <c r="N361" s="425">
        <f t="shared" si="165"/>
        <v>0</v>
      </c>
      <c r="O361" s="425">
        <f t="shared" si="165"/>
        <v>0</v>
      </c>
      <c r="P361" s="425">
        <f t="shared" si="165"/>
        <v>0</v>
      </c>
      <c r="Q361" s="425">
        <f t="shared" si="165"/>
        <v>0</v>
      </c>
      <c r="R361" s="425">
        <f t="shared" si="165"/>
        <v>0</v>
      </c>
      <c r="S361" s="425">
        <f t="shared" si="165"/>
        <v>0</v>
      </c>
      <c r="T361" s="425">
        <f t="shared" si="165"/>
        <v>0</v>
      </c>
      <c r="U361" s="425">
        <f t="shared" si="165"/>
        <v>0</v>
      </c>
      <c r="V361" s="425">
        <f t="shared" ref="V361:AD361" si="167">V153</f>
        <v>0</v>
      </c>
      <c r="W361" s="425">
        <f t="shared" si="167"/>
        <v>0</v>
      </c>
      <c r="X361" s="425">
        <f t="shared" si="167"/>
        <v>0</v>
      </c>
      <c r="Y361" s="425">
        <f t="shared" si="167"/>
        <v>0</v>
      </c>
      <c r="Z361" s="425">
        <f t="shared" si="167"/>
        <v>0</v>
      </c>
      <c r="AA361" s="425">
        <f t="shared" si="167"/>
        <v>471</v>
      </c>
      <c r="AB361" s="425">
        <f t="shared" si="167"/>
        <v>0</v>
      </c>
      <c r="AC361" s="425">
        <f t="shared" si="167"/>
        <v>0</v>
      </c>
      <c r="AD361" s="425">
        <f t="shared" si="167"/>
        <v>0</v>
      </c>
      <c r="AE361" s="429"/>
      <c r="AF361" s="429"/>
      <c r="AG361" s="429"/>
      <c r="AH361" s="429"/>
      <c r="AJ361" s="429"/>
    </row>
    <row r="362" spans="2:36">
      <c r="B362" s="415">
        <v>15</v>
      </c>
      <c r="C362" s="415" t="s">
        <v>2331</v>
      </c>
      <c r="D362" s="425"/>
      <c r="E362" s="425"/>
      <c r="F362" s="425">
        <f t="shared" si="165"/>
        <v>1141</v>
      </c>
      <c r="G362" s="425">
        <f t="shared" si="165"/>
        <v>0</v>
      </c>
      <c r="H362" s="425">
        <f t="shared" si="165"/>
        <v>1141</v>
      </c>
      <c r="I362" s="425">
        <f t="shared" si="165"/>
        <v>0</v>
      </c>
      <c r="J362" s="425">
        <f t="shared" si="165"/>
        <v>0</v>
      </c>
      <c r="K362" s="425">
        <f t="shared" si="165"/>
        <v>0</v>
      </c>
      <c r="L362" s="425">
        <f t="shared" si="165"/>
        <v>0</v>
      </c>
      <c r="M362" s="425">
        <f t="shared" si="165"/>
        <v>0</v>
      </c>
      <c r="N362" s="425">
        <f t="shared" si="165"/>
        <v>0</v>
      </c>
      <c r="O362" s="425">
        <f t="shared" si="165"/>
        <v>0</v>
      </c>
      <c r="P362" s="425">
        <f t="shared" si="165"/>
        <v>0</v>
      </c>
      <c r="Q362" s="425">
        <f t="shared" si="165"/>
        <v>0</v>
      </c>
      <c r="R362" s="425">
        <f t="shared" si="165"/>
        <v>0</v>
      </c>
      <c r="S362" s="425">
        <f t="shared" si="165"/>
        <v>0</v>
      </c>
      <c r="T362" s="425">
        <f t="shared" si="165"/>
        <v>0</v>
      </c>
      <c r="U362" s="425">
        <f t="shared" si="165"/>
        <v>0</v>
      </c>
      <c r="V362" s="425">
        <f t="shared" ref="V362:AD362" si="168">V154</f>
        <v>0</v>
      </c>
      <c r="W362" s="425">
        <f t="shared" si="168"/>
        <v>0</v>
      </c>
      <c r="X362" s="425">
        <f t="shared" si="168"/>
        <v>0</v>
      </c>
      <c r="Y362" s="425">
        <f t="shared" si="168"/>
        <v>0</v>
      </c>
      <c r="Z362" s="425">
        <f t="shared" si="168"/>
        <v>0</v>
      </c>
      <c r="AA362" s="425">
        <f t="shared" si="168"/>
        <v>1141</v>
      </c>
      <c r="AB362" s="425">
        <f t="shared" si="168"/>
        <v>0</v>
      </c>
      <c r="AC362" s="425">
        <f t="shared" si="168"/>
        <v>0</v>
      </c>
      <c r="AD362" s="425">
        <f t="shared" si="168"/>
        <v>0</v>
      </c>
      <c r="AE362" s="429"/>
      <c r="AF362" s="429"/>
      <c r="AG362" s="429"/>
      <c r="AH362" s="429"/>
      <c r="AJ362" s="429"/>
    </row>
    <row r="363" spans="2:36">
      <c r="B363" s="415">
        <v>16</v>
      </c>
      <c r="C363" s="415" t="s">
        <v>2332</v>
      </c>
      <c r="D363" s="425"/>
      <c r="E363" s="425"/>
      <c r="F363" s="425">
        <f t="shared" si="165"/>
        <v>650</v>
      </c>
      <c r="G363" s="425">
        <f t="shared" si="165"/>
        <v>862</v>
      </c>
      <c r="H363" s="425">
        <f t="shared" si="165"/>
        <v>-212</v>
      </c>
      <c r="I363" s="425">
        <f t="shared" si="165"/>
        <v>0</v>
      </c>
      <c r="J363" s="425">
        <f t="shared" si="165"/>
        <v>0</v>
      </c>
      <c r="K363" s="425">
        <f t="shared" si="165"/>
        <v>0</v>
      </c>
      <c r="L363" s="425">
        <f t="shared" si="165"/>
        <v>0</v>
      </c>
      <c r="M363" s="425">
        <f t="shared" si="165"/>
        <v>0</v>
      </c>
      <c r="N363" s="425">
        <f t="shared" si="165"/>
        <v>0</v>
      </c>
      <c r="O363" s="425">
        <f t="shared" si="165"/>
        <v>0</v>
      </c>
      <c r="P363" s="425">
        <f t="shared" si="165"/>
        <v>0</v>
      </c>
      <c r="Q363" s="425">
        <f t="shared" si="165"/>
        <v>0</v>
      </c>
      <c r="R363" s="425">
        <f t="shared" si="165"/>
        <v>0</v>
      </c>
      <c r="S363" s="425">
        <f t="shared" si="165"/>
        <v>0</v>
      </c>
      <c r="T363" s="425">
        <f t="shared" si="165"/>
        <v>0</v>
      </c>
      <c r="U363" s="425">
        <f t="shared" si="165"/>
        <v>0</v>
      </c>
      <c r="V363" s="425">
        <f t="shared" ref="V363:AD363" si="169">V155</f>
        <v>0</v>
      </c>
      <c r="W363" s="425">
        <f t="shared" si="169"/>
        <v>0</v>
      </c>
      <c r="X363" s="425">
        <f t="shared" si="169"/>
        <v>0</v>
      </c>
      <c r="Y363" s="425">
        <f t="shared" si="169"/>
        <v>0</v>
      </c>
      <c r="Z363" s="425">
        <f t="shared" si="169"/>
        <v>650</v>
      </c>
      <c r="AA363" s="425">
        <f t="shared" si="169"/>
        <v>0</v>
      </c>
      <c r="AB363" s="425">
        <f t="shared" si="169"/>
        <v>0</v>
      </c>
      <c r="AC363" s="425">
        <f t="shared" si="169"/>
        <v>0</v>
      </c>
      <c r="AD363" s="425">
        <f t="shared" si="169"/>
        <v>0</v>
      </c>
      <c r="AE363" s="429"/>
      <c r="AF363" s="429"/>
      <c r="AG363" s="429"/>
      <c r="AH363" s="429"/>
      <c r="AJ363" s="429"/>
    </row>
    <row r="364" spans="2:36">
      <c r="C364" s="984"/>
      <c r="AJ364" s="429"/>
    </row>
    <row r="366" spans="2:36">
      <c r="B366" s="421"/>
      <c r="C366" s="422" t="s">
        <v>879</v>
      </c>
      <c r="D366" s="423"/>
      <c r="E366" s="549"/>
      <c r="F366" s="430">
        <f>SUBTOTAL(9,F348:F365)</f>
        <v>62550</v>
      </c>
      <c r="G366" s="430">
        <f t="shared" ref="G366:AD366" si="170">SUBTOTAL(9,G348:G365)</f>
        <v>54003.85</v>
      </c>
      <c r="H366" s="430">
        <f t="shared" si="170"/>
        <v>8441.15</v>
      </c>
      <c r="I366" s="430">
        <f t="shared" si="170"/>
        <v>325</v>
      </c>
      <c r="J366" s="430">
        <f t="shared" si="170"/>
        <v>605</v>
      </c>
      <c r="K366" s="430">
        <f t="shared" si="170"/>
        <v>950</v>
      </c>
      <c r="L366" s="430">
        <f t="shared" si="170"/>
        <v>1775</v>
      </c>
      <c r="M366" s="430">
        <f t="shared" si="170"/>
        <v>3120</v>
      </c>
      <c r="N366" s="430">
        <f t="shared" si="170"/>
        <v>4343</v>
      </c>
      <c r="O366" s="430">
        <f t="shared" si="170"/>
        <v>5521</v>
      </c>
      <c r="P366" s="430">
        <f t="shared" si="170"/>
        <v>6321</v>
      </c>
      <c r="Q366" s="430">
        <f t="shared" si="170"/>
        <v>6798</v>
      </c>
      <c r="R366" s="430">
        <f t="shared" si="170"/>
        <v>6557</v>
      </c>
      <c r="S366" s="430">
        <f t="shared" si="170"/>
        <v>5627</v>
      </c>
      <c r="T366" s="430">
        <f t="shared" si="170"/>
        <v>4984</v>
      </c>
      <c r="U366" s="430">
        <f t="shared" si="170"/>
        <v>4216</v>
      </c>
      <c r="V366" s="430">
        <f t="shared" si="170"/>
        <v>3163</v>
      </c>
      <c r="W366" s="430">
        <f t="shared" si="170"/>
        <v>2423</v>
      </c>
      <c r="X366" s="430">
        <f t="shared" si="170"/>
        <v>1312</v>
      </c>
      <c r="Y366" s="430">
        <f t="shared" si="170"/>
        <v>757</v>
      </c>
      <c r="Z366" s="430">
        <f t="shared" si="170"/>
        <v>2141</v>
      </c>
      <c r="AA366" s="430">
        <f t="shared" si="170"/>
        <v>1612</v>
      </c>
      <c r="AB366" s="430">
        <f t="shared" si="170"/>
        <v>0</v>
      </c>
      <c r="AC366" s="430">
        <f t="shared" si="170"/>
        <v>0</v>
      </c>
      <c r="AD366" s="430">
        <f t="shared" si="170"/>
        <v>0</v>
      </c>
      <c r="AE366" s="1238"/>
      <c r="AF366" s="1238"/>
      <c r="AG366" s="1238"/>
      <c r="AH366" s="1238"/>
    </row>
    <row r="369" spans="2:36">
      <c r="C369" s="432" t="s">
        <v>847</v>
      </c>
    </row>
    <row r="370" spans="2:36" ht="43.5">
      <c r="B370" s="409" t="s">
        <v>805</v>
      </c>
      <c r="C370" s="409" t="s">
        <v>62</v>
      </c>
      <c r="D370" s="409" t="s">
        <v>855</v>
      </c>
      <c r="E370" s="409"/>
      <c r="F370" s="409" t="s">
        <v>856</v>
      </c>
      <c r="G370" s="409" t="s">
        <v>858</v>
      </c>
      <c r="H370" s="409" t="s">
        <v>859</v>
      </c>
      <c r="I370" s="410">
        <v>44621</v>
      </c>
      <c r="J370" s="410">
        <v>44652</v>
      </c>
      <c r="K370" s="410">
        <v>44682</v>
      </c>
      <c r="L370" s="410">
        <v>44713</v>
      </c>
      <c r="M370" s="410">
        <v>44743</v>
      </c>
      <c r="N370" s="410">
        <v>44774</v>
      </c>
      <c r="O370" s="410">
        <v>44805</v>
      </c>
      <c r="P370" s="410">
        <v>44835</v>
      </c>
      <c r="Q370" s="410">
        <v>44866</v>
      </c>
      <c r="R370" s="410">
        <v>44896</v>
      </c>
      <c r="S370" s="410">
        <v>44927</v>
      </c>
      <c r="T370" s="410">
        <v>44958</v>
      </c>
      <c r="U370" s="410">
        <v>44986</v>
      </c>
      <c r="V370" s="410">
        <v>45017</v>
      </c>
      <c r="W370" s="410">
        <v>45047</v>
      </c>
      <c r="X370" s="410">
        <v>45078</v>
      </c>
      <c r="Y370" s="410">
        <v>45108</v>
      </c>
      <c r="Z370" s="410">
        <v>45139</v>
      </c>
      <c r="AA370" s="410">
        <v>45170</v>
      </c>
      <c r="AB370" s="410">
        <v>45200</v>
      </c>
      <c r="AC370" s="410">
        <v>45231</v>
      </c>
      <c r="AD370" s="410">
        <v>45261</v>
      </c>
      <c r="AE370" s="1237"/>
      <c r="AF370" s="1237"/>
      <c r="AG370" s="1237"/>
      <c r="AH370" s="1237"/>
    </row>
    <row r="371" spans="2:36">
      <c r="B371" s="413">
        <v>1</v>
      </c>
      <c r="C371" s="414" t="s">
        <v>200</v>
      </c>
      <c r="D371" s="413"/>
      <c r="E371" s="413"/>
      <c r="F371" s="425">
        <f t="shared" ref="F371:AD371" si="171">F164+F176+F188+F200+F212+F224+F236+F248+F260+F272+F284</f>
        <v>1655</v>
      </c>
      <c r="G371" s="425">
        <f t="shared" si="171"/>
        <v>1840</v>
      </c>
      <c r="H371" s="425">
        <f t="shared" si="171"/>
        <v>-185</v>
      </c>
      <c r="I371" s="425">
        <f t="shared" si="171"/>
        <v>21</v>
      </c>
      <c r="J371" s="425">
        <f t="shared" si="171"/>
        <v>102</v>
      </c>
      <c r="K371" s="425">
        <f t="shared" si="171"/>
        <v>93</v>
      </c>
      <c r="L371" s="425">
        <f t="shared" si="171"/>
        <v>51</v>
      </c>
      <c r="M371" s="425">
        <f t="shared" si="171"/>
        <v>103</v>
      </c>
      <c r="N371" s="425">
        <f t="shared" si="171"/>
        <v>64</v>
      </c>
      <c r="O371" s="425">
        <f t="shared" si="171"/>
        <v>211</v>
      </c>
      <c r="P371" s="425">
        <f t="shared" si="171"/>
        <v>108</v>
      </c>
      <c r="Q371" s="425">
        <f t="shared" si="171"/>
        <v>217</v>
      </c>
      <c r="R371" s="425">
        <f t="shared" si="171"/>
        <v>120</v>
      </c>
      <c r="S371" s="425">
        <f t="shared" si="171"/>
        <v>100</v>
      </c>
      <c r="T371" s="425">
        <f t="shared" si="171"/>
        <v>138</v>
      </c>
      <c r="U371" s="425">
        <f t="shared" si="171"/>
        <v>15</v>
      </c>
      <c r="V371" s="425">
        <f t="shared" si="171"/>
        <v>0</v>
      </c>
      <c r="W371" s="425">
        <f t="shared" si="171"/>
        <v>12</v>
      </c>
      <c r="X371" s="425">
        <f t="shared" si="171"/>
        <v>95</v>
      </c>
      <c r="Y371" s="425">
        <f t="shared" si="171"/>
        <v>34</v>
      </c>
      <c r="Z371" s="425">
        <f t="shared" si="171"/>
        <v>22</v>
      </c>
      <c r="AA371" s="425">
        <f t="shared" si="171"/>
        <v>130</v>
      </c>
      <c r="AB371" s="425">
        <f t="shared" si="171"/>
        <v>56</v>
      </c>
      <c r="AC371" s="425">
        <f t="shared" si="171"/>
        <v>39</v>
      </c>
      <c r="AD371" s="425">
        <f t="shared" si="171"/>
        <v>109</v>
      </c>
      <c r="AE371" s="429"/>
      <c r="AF371" s="429"/>
      <c r="AG371" s="429"/>
      <c r="AH371" s="429"/>
      <c r="AJ371" s="429">
        <f>SUM(I371:AD371)</f>
        <v>1840</v>
      </c>
    </row>
    <row r="372" spans="2:36">
      <c r="B372" s="413">
        <v>2</v>
      </c>
      <c r="C372" s="414" t="s">
        <v>228</v>
      </c>
      <c r="D372" s="413"/>
      <c r="E372" s="413"/>
      <c r="F372" s="425">
        <f t="shared" ref="F372:AD372" si="172">F165+F177+F189+F201+F213+F225+F237+F249+F261+F273+F285</f>
        <v>10211</v>
      </c>
      <c r="G372" s="425">
        <f t="shared" si="172"/>
        <v>11022.75</v>
      </c>
      <c r="H372" s="425">
        <f t="shared" si="172"/>
        <v>-811.75</v>
      </c>
      <c r="I372" s="425">
        <f t="shared" si="172"/>
        <v>0</v>
      </c>
      <c r="J372" s="425">
        <f t="shared" si="172"/>
        <v>616</v>
      </c>
      <c r="K372" s="425">
        <f t="shared" si="172"/>
        <v>398</v>
      </c>
      <c r="L372" s="425">
        <f t="shared" si="172"/>
        <v>553.75</v>
      </c>
      <c r="M372" s="425">
        <f t="shared" si="172"/>
        <v>450</v>
      </c>
      <c r="N372" s="425">
        <f t="shared" si="172"/>
        <v>542</v>
      </c>
      <c r="O372" s="425">
        <f t="shared" si="172"/>
        <v>787</v>
      </c>
      <c r="P372" s="425">
        <f t="shared" si="172"/>
        <v>1006</v>
      </c>
      <c r="Q372" s="425">
        <f t="shared" si="172"/>
        <v>1098</v>
      </c>
      <c r="R372" s="425">
        <f t="shared" si="172"/>
        <v>617</v>
      </c>
      <c r="S372" s="425">
        <f t="shared" si="172"/>
        <v>626</v>
      </c>
      <c r="T372" s="425">
        <f t="shared" si="172"/>
        <v>771</v>
      </c>
      <c r="U372" s="425">
        <f t="shared" si="172"/>
        <v>208</v>
      </c>
      <c r="V372" s="425">
        <f t="shared" si="172"/>
        <v>398</v>
      </c>
      <c r="W372" s="425">
        <f t="shared" si="172"/>
        <v>40</v>
      </c>
      <c r="X372" s="425">
        <f t="shared" si="172"/>
        <v>613</v>
      </c>
      <c r="Y372" s="425">
        <f t="shared" si="172"/>
        <v>222</v>
      </c>
      <c r="Z372" s="425">
        <f t="shared" si="172"/>
        <v>55</v>
      </c>
      <c r="AA372" s="425">
        <f t="shared" si="172"/>
        <v>677</v>
      </c>
      <c r="AB372" s="425">
        <f t="shared" si="172"/>
        <v>469</v>
      </c>
      <c r="AC372" s="425">
        <f t="shared" si="172"/>
        <v>400</v>
      </c>
      <c r="AD372" s="425">
        <f t="shared" si="172"/>
        <v>476</v>
      </c>
      <c r="AE372" s="429"/>
      <c r="AF372" s="429"/>
      <c r="AG372" s="429"/>
      <c r="AH372" s="429"/>
      <c r="AJ372" s="429">
        <f t="shared" ref="AJ372:AJ386" si="173">SUM(I372:AD372)</f>
        <v>11022.75</v>
      </c>
    </row>
    <row r="373" spans="2:36">
      <c r="B373" s="413">
        <v>3</v>
      </c>
      <c r="C373" s="414" t="s">
        <v>354</v>
      </c>
      <c r="D373" s="413"/>
      <c r="E373" s="413"/>
      <c r="F373" s="425">
        <f t="shared" ref="F373:AD373" si="174">F166+F178+F190+F202+F214+F226+F238+F250+F262+F274+F286</f>
        <v>2550</v>
      </c>
      <c r="G373" s="425">
        <f t="shared" si="174"/>
        <v>2606</v>
      </c>
      <c r="H373" s="425">
        <f t="shared" si="174"/>
        <v>-56</v>
      </c>
      <c r="I373" s="425">
        <f t="shared" si="174"/>
        <v>0</v>
      </c>
      <c r="J373" s="425">
        <f t="shared" si="174"/>
        <v>129</v>
      </c>
      <c r="K373" s="425">
        <f t="shared" si="174"/>
        <v>98</v>
      </c>
      <c r="L373" s="425">
        <f t="shared" si="174"/>
        <v>151</v>
      </c>
      <c r="M373" s="425">
        <f t="shared" si="174"/>
        <v>103</v>
      </c>
      <c r="N373" s="425">
        <f t="shared" si="174"/>
        <v>143</v>
      </c>
      <c r="O373" s="425">
        <f t="shared" si="174"/>
        <v>204</v>
      </c>
      <c r="P373" s="425">
        <f t="shared" si="174"/>
        <v>230</v>
      </c>
      <c r="Q373" s="425">
        <f t="shared" si="174"/>
        <v>267</v>
      </c>
      <c r="R373" s="425">
        <f t="shared" si="174"/>
        <v>163</v>
      </c>
      <c r="S373" s="425">
        <f t="shared" si="174"/>
        <v>164</v>
      </c>
      <c r="T373" s="425">
        <f t="shared" si="174"/>
        <v>136</v>
      </c>
      <c r="U373" s="425">
        <f t="shared" si="174"/>
        <v>73</v>
      </c>
      <c r="V373" s="425">
        <f t="shared" si="174"/>
        <v>60</v>
      </c>
      <c r="W373" s="425">
        <f t="shared" si="174"/>
        <v>16</v>
      </c>
      <c r="X373" s="425">
        <f t="shared" si="174"/>
        <v>90</v>
      </c>
      <c r="Y373" s="425">
        <f t="shared" si="174"/>
        <v>80</v>
      </c>
      <c r="Z373" s="425">
        <f t="shared" si="174"/>
        <v>70</v>
      </c>
      <c r="AA373" s="425">
        <f t="shared" si="174"/>
        <v>146</v>
      </c>
      <c r="AB373" s="425">
        <f t="shared" si="174"/>
        <v>153</v>
      </c>
      <c r="AC373" s="425">
        <f t="shared" si="174"/>
        <v>50</v>
      </c>
      <c r="AD373" s="425">
        <f t="shared" si="174"/>
        <v>80</v>
      </c>
      <c r="AE373" s="429"/>
      <c r="AF373" s="429"/>
      <c r="AG373" s="429"/>
      <c r="AH373" s="429"/>
      <c r="AJ373" s="429">
        <f t="shared" si="173"/>
        <v>2606</v>
      </c>
    </row>
    <row r="374" spans="2:36">
      <c r="B374" s="413">
        <v>4</v>
      </c>
      <c r="C374" s="414" t="s">
        <v>11</v>
      </c>
      <c r="D374" s="413"/>
      <c r="E374" s="413"/>
      <c r="F374" s="425">
        <f t="shared" ref="F374:AD374" si="175">F167+F179+F191+F203+F215+F227+F239+F251+F263+F275+F287</f>
        <v>3270</v>
      </c>
      <c r="G374" s="425">
        <f t="shared" si="175"/>
        <v>3343.6</v>
      </c>
      <c r="H374" s="425">
        <f t="shared" si="175"/>
        <v>-73.600000000000023</v>
      </c>
      <c r="I374" s="425">
        <f t="shared" si="175"/>
        <v>0</v>
      </c>
      <c r="J374" s="425">
        <f t="shared" si="175"/>
        <v>108</v>
      </c>
      <c r="K374" s="425">
        <f t="shared" si="175"/>
        <v>131</v>
      </c>
      <c r="L374" s="425">
        <f t="shared" si="175"/>
        <v>171.6</v>
      </c>
      <c r="M374" s="425">
        <f t="shared" si="175"/>
        <v>156</v>
      </c>
      <c r="N374" s="425">
        <f t="shared" si="175"/>
        <v>162.69999999999999</v>
      </c>
      <c r="O374" s="425">
        <f t="shared" si="175"/>
        <v>132</v>
      </c>
      <c r="P374" s="425">
        <f t="shared" si="175"/>
        <v>234</v>
      </c>
      <c r="Q374" s="425">
        <f t="shared" si="175"/>
        <v>410</v>
      </c>
      <c r="R374" s="425">
        <f t="shared" si="175"/>
        <v>282</v>
      </c>
      <c r="S374" s="425">
        <f t="shared" si="175"/>
        <v>186</v>
      </c>
      <c r="T374" s="425">
        <f t="shared" si="175"/>
        <v>174</v>
      </c>
      <c r="U374" s="425">
        <f t="shared" si="175"/>
        <v>198</v>
      </c>
      <c r="V374" s="425">
        <f t="shared" si="175"/>
        <v>227</v>
      </c>
      <c r="W374" s="425">
        <f t="shared" si="175"/>
        <v>62</v>
      </c>
      <c r="X374" s="425">
        <f t="shared" si="175"/>
        <v>84</v>
      </c>
      <c r="Y374" s="425">
        <f t="shared" si="175"/>
        <v>108</v>
      </c>
      <c r="Z374" s="425">
        <f t="shared" si="175"/>
        <v>72</v>
      </c>
      <c r="AA374" s="425">
        <f t="shared" si="175"/>
        <v>90</v>
      </c>
      <c r="AB374" s="425">
        <f t="shared" si="175"/>
        <v>180</v>
      </c>
      <c r="AC374" s="425">
        <f t="shared" si="175"/>
        <v>108</v>
      </c>
      <c r="AD374" s="425">
        <f t="shared" si="175"/>
        <v>68</v>
      </c>
      <c r="AE374" s="429"/>
      <c r="AF374" s="429"/>
      <c r="AG374" s="429"/>
      <c r="AH374" s="429"/>
      <c r="AJ374" s="429">
        <f t="shared" si="173"/>
        <v>3344.3</v>
      </c>
    </row>
    <row r="375" spans="2:36">
      <c r="B375" s="413">
        <v>5</v>
      </c>
      <c r="C375" s="414" t="s">
        <v>10</v>
      </c>
      <c r="D375" s="413"/>
      <c r="E375" s="413"/>
      <c r="F375" s="425">
        <f t="shared" ref="F375:AD375" si="176">F168+F180+F192+F204+F216+F228+F240+F252+F264+F276+F288</f>
        <v>5546</v>
      </c>
      <c r="G375" s="425">
        <f t="shared" si="176"/>
        <v>4672</v>
      </c>
      <c r="H375" s="425">
        <f t="shared" si="176"/>
        <v>874</v>
      </c>
      <c r="I375" s="425">
        <f t="shared" si="176"/>
        <v>0</v>
      </c>
      <c r="J375" s="425">
        <f t="shared" si="176"/>
        <v>0</v>
      </c>
      <c r="K375" s="425">
        <f t="shared" si="176"/>
        <v>34</v>
      </c>
      <c r="L375" s="425">
        <f t="shared" si="176"/>
        <v>25</v>
      </c>
      <c r="M375" s="425">
        <f t="shared" si="176"/>
        <v>59</v>
      </c>
      <c r="N375" s="425">
        <f t="shared" si="176"/>
        <v>89</v>
      </c>
      <c r="O375" s="425">
        <f t="shared" si="176"/>
        <v>72</v>
      </c>
      <c r="P375" s="425">
        <f t="shared" si="176"/>
        <v>172</v>
      </c>
      <c r="Q375" s="425">
        <f t="shared" si="176"/>
        <v>185</v>
      </c>
      <c r="R375" s="425">
        <f t="shared" si="176"/>
        <v>268</v>
      </c>
      <c r="S375" s="425">
        <f t="shared" si="176"/>
        <v>145</v>
      </c>
      <c r="T375" s="425">
        <f t="shared" si="176"/>
        <v>267</v>
      </c>
      <c r="U375" s="425">
        <f t="shared" si="176"/>
        <v>508</v>
      </c>
      <c r="V375" s="425">
        <f t="shared" si="176"/>
        <v>382</v>
      </c>
      <c r="W375" s="425">
        <f t="shared" si="176"/>
        <v>249</v>
      </c>
      <c r="X375" s="425">
        <f t="shared" si="176"/>
        <v>364</v>
      </c>
      <c r="Y375" s="425">
        <f t="shared" si="176"/>
        <v>227</v>
      </c>
      <c r="Z375" s="425">
        <f t="shared" si="176"/>
        <v>466</v>
      </c>
      <c r="AA375" s="425">
        <f t="shared" si="176"/>
        <v>367</v>
      </c>
      <c r="AB375" s="425">
        <f t="shared" si="176"/>
        <v>176</v>
      </c>
      <c r="AC375" s="425">
        <f t="shared" si="176"/>
        <v>445</v>
      </c>
      <c r="AD375" s="425">
        <f t="shared" si="176"/>
        <v>172</v>
      </c>
      <c r="AE375" s="429"/>
      <c r="AF375" s="429"/>
      <c r="AG375" s="429"/>
      <c r="AH375" s="429"/>
      <c r="AJ375" s="429">
        <f t="shared" si="173"/>
        <v>4672</v>
      </c>
    </row>
    <row r="376" spans="2:36">
      <c r="B376" s="413">
        <v>6</v>
      </c>
      <c r="C376" s="415" t="s">
        <v>204</v>
      </c>
      <c r="D376" s="413"/>
      <c r="E376" s="413"/>
      <c r="F376" s="425">
        <f t="shared" ref="F376:AD376" si="177">F169+F181+F193+F205+F217+F229+F241+F253+F265+F277+F289</f>
        <v>8075</v>
      </c>
      <c r="G376" s="425">
        <f t="shared" si="177"/>
        <v>5660</v>
      </c>
      <c r="H376" s="425">
        <f t="shared" si="177"/>
        <v>2415</v>
      </c>
      <c r="I376" s="425">
        <f t="shared" si="177"/>
        <v>0</v>
      </c>
      <c r="J376" s="425">
        <f t="shared" si="177"/>
        <v>0</v>
      </c>
      <c r="K376" s="425">
        <f t="shared" si="177"/>
        <v>0</v>
      </c>
      <c r="L376" s="425">
        <f t="shared" si="177"/>
        <v>0</v>
      </c>
      <c r="M376" s="425">
        <f t="shared" si="177"/>
        <v>68</v>
      </c>
      <c r="N376" s="425">
        <f t="shared" si="177"/>
        <v>91</v>
      </c>
      <c r="O376" s="425">
        <f t="shared" si="177"/>
        <v>127</v>
      </c>
      <c r="P376" s="425">
        <f t="shared" si="177"/>
        <v>145</v>
      </c>
      <c r="Q376" s="425">
        <f t="shared" si="177"/>
        <v>328</v>
      </c>
      <c r="R376" s="425">
        <f t="shared" si="177"/>
        <v>258</v>
      </c>
      <c r="S376" s="425">
        <f t="shared" si="177"/>
        <v>375</v>
      </c>
      <c r="T376" s="425">
        <f t="shared" si="177"/>
        <v>384</v>
      </c>
      <c r="U376" s="425">
        <f t="shared" si="177"/>
        <v>481</v>
      </c>
      <c r="V376" s="425">
        <f t="shared" si="177"/>
        <v>426</v>
      </c>
      <c r="W376" s="425">
        <f t="shared" si="177"/>
        <v>292</v>
      </c>
      <c r="X376" s="425">
        <f t="shared" si="177"/>
        <v>239</v>
      </c>
      <c r="Y376" s="425">
        <f t="shared" si="177"/>
        <v>233</v>
      </c>
      <c r="Z376" s="425">
        <f t="shared" si="177"/>
        <v>433</v>
      </c>
      <c r="AA376" s="425">
        <f t="shared" si="177"/>
        <v>498</v>
      </c>
      <c r="AB376" s="425">
        <f t="shared" si="177"/>
        <v>617</v>
      </c>
      <c r="AC376" s="425">
        <f t="shared" si="177"/>
        <v>469</v>
      </c>
      <c r="AD376" s="425">
        <f t="shared" si="177"/>
        <v>196</v>
      </c>
      <c r="AE376" s="429"/>
      <c r="AF376" s="429"/>
      <c r="AG376" s="429"/>
      <c r="AH376" s="429"/>
      <c r="AJ376" s="429">
        <f t="shared" si="173"/>
        <v>5660</v>
      </c>
    </row>
    <row r="377" spans="2:36">
      <c r="B377" s="413">
        <v>7</v>
      </c>
      <c r="C377" s="415" t="s">
        <v>95</v>
      </c>
      <c r="D377" s="413"/>
      <c r="E377" s="413"/>
      <c r="F377" s="425">
        <f t="shared" ref="F377:AD377" si="178">F170+F182+F194+F206+F218+F230+F242+F254+F266+F278+F290</f>
        <v>8981</v>
      </c>
      <c r="G377" s="425">
        <f t="shared" si="178"/>
        <v>7692</v>
      </c>
      <c r="H377" s="425">
        <f t="shared" si="178"/>
        <v>1289</v>
      </c>
      <c r="I377" s="425">
        <f t="shared" si="178"/>
        <v>0</v>
      </c>
      <c r="J377" s="425">
        <f t="shared" si="178"/>
        <v>0</v>
      </c>
      <c r="K377" s="425">
        <f t="shared" si="178"/>
        <v>0</v>
      </c>
      <c r="L377" s="425">
        <f t="shared" si="178"/>
        <v>0</v>
      </c>
      <c r="M377" s="425">
        <f t="shared" si="178"/>
        <v>0</v>
      </c>
      <c r="N377" s="425">
        <f t="shared" si="178"/>
        <v>36</v>
      </c>
      <c r="O377" s="425">
        <f t="shared" si="178"/>
        <v>120</v>
      </c>
      <c r="P377" s="425">
        <f t="shared" si="178"/>
        <v>180</v>
      </c>
      <c r="Q377" s="425">
        <f t="shared" si="178"/>
        <v>468</v>
      </c>
      <c r="R377" s="425">
        <f t="shared" si="178"/>
        <v>457</v>
      </c>
      <c r="S377" s="425">
        <f t="shared" si="178"/>
        <v>528</v>
      </c>
      <c r="T377" s="425">
        <f t="shared" si="178"/>
        <v>599</v>
      </c>
      <c r="U377" s="425">
        <f t="shared" si="178"/>
        <v>672</v>
      </c>
      <c r="V377" s="425">
        <f t="shared" si="178"/>
        <v>588</v>
      </c>
      <c r="W377" s="425">
        <f t="shared" si="178"/>
        <v>372</v>
      </c>
      <c r="X377" s="425">
        <f t="shared" si="178"/>
        <v>492</v>
      </c>
      <c r="Y377" s="425">
        <f t="shared" si="178"/>
        <v>408</v>
      </c>
      <c r="Z377" s="425">
        <f t="shared" si="178"/>
        <v>612</v>
      </c>
      <c r="AA377" s="425">
        <f t="shared" si="178"/>
        <v>924</v>
      </c>
      <c r="AB377" s="425">
        <f t="shared" si="178"/>
        <v>516</v>
      </c>
      <c r="AC377" s="425">
        <f t="shared" si="178"/>
        <v>492</v>
      </c>
      <c r="AD377" s="425">
        <f t="shared" si="178"/>
        <v>264</v>
      </c>
      <c r="AE377" s="429"/>
      <c r="AF377" s="429"/>
      <c r="AG377" s="429"/>
      <c r="AH377" s="429"/>
      <c r="AJ377" s="429">
        <f t="shared" si="173"/>
        <v>7728</v>
      </c>
    </row>
    <row r="378" spans="2:36">
      <c r="B378" s="413">
        <v>8</v>
      </c>
      <c r="C378" s="415" t="s">
        <v>96</v>
      </c>
      <c r="D378" s="413"/>
      <c r="E378" s="413"/>
      <c r="F378" s="425">
        <f t="shared" ref="F378:AD378" si="179">F171+F183+F195+F207+F219+F231+F243+F255+F267+F279+F291</f>
        <v>9585</v>
      </c>
      <c r="G378" s="425">
        <f t="shared" si="179"/>
        <v>9069</v>
      </c>
      <c r="H378" s="425">
        <f t="shared" si="179"/>
        <v>516</v>
      </c>
      <c r="I378" s="425">
        <f t="shared" si="179"/>
        <v>0</v>
      </c>
      <c r="J378" s="425">
        <f t="shared" si="179"/>
        <v>0</v>
      </c>
      <c r="K378" s="425">
        <f t="shared" si="179"/>
        <v>0</v>
      </c>
      <c r="L378" s="425">
        <f t="shared" si="179"/>
        <v>0</v>
      </c>
      <c r="M378" s="425">
        <f t="shared" si="179"/>
        <v>60</v>
      </c>
      <c r="N378" s="425">
        <f t="shared" si="179"/>
        <v>228</v>
      </c>
      <c r="O378" s="425">
        <f t="shared" si="179"/>
        <v>228</v>
      </c>
      <c r="P378" s="425">
        <f t="shared" si="179"/>
        <v>480</v>
      </c>
      <c r="Q378" s="425">
        <f t="shared" si="179"/>
        <v>612</v>
      </c>
      <c r="R378" s="425">
        <f t="shared" si="179"/>
        <v>627</v>
      </c>
      <c r="S378" s="425">
        <f t="shared" si="179"/>
        <v>672</v>
      </c>
      <c r="T378" s="425">
        <f t="shared" si="179"/>
        <v>528</v>
      </c>
      <c r="U378" s="425">
        <f t="shared" si="179"/>
        <v>768</v>
      </c>
      <c r="V378" s="425">
        <f t="shared" si="179"/>
        <v>492</v>
      </c>
      <c r="W378" s="425">
        <f t="shared" si="179"/>
        <v>294</v>
      </c>
      <c r="X378" s="425">
        <f t="shared" si="179"/>
        <v>588</v>
      </c>
      <c r="Y378" s="425">
        <f t="shared" si="179"/>
        <v>972</v>
      </c>
      <c r="Z378" s="425">
        <f t="shared" si="179"/>
        <v>768</v>
      </c>
      <c r="AA378" s="425">
        <f t="shared" si="179"/>
        <v>444</v>
      </c>
      <c r="AB378" s="425">
        <f t="shared" si="179"/>
        <v>624</v>
      </c>
      <c r="AC378" s="425">
        <f t="shared" si="179"/>
        <v>516</v>
      </c>
      <c r="AD378" s="425">
        <f t="shared" si="179"/>
        <v>204</v>
      </c>
      <c r="AE378" s="429"/>
      <c r="AF378" s="429"/>
      <c r="AG378" s="429"/>
      <c r="AH378" s="429"/>
      <c r="AJ378" s="429">
        <f t="shared" si="173"/>
        <v>9105</v>
      </c>
    </row>
    <row r="379" spans="2:36">
      <c r="B379" s="413">
        <v>9</v>
      </c>
      <c r="C379" s="415" t="s">
        <v>97</v>
      </c>
      <c r="D379" s="413"/>
      <c r="E379" s="413"/>
      <c r="F379" s="425">
        <f t="shared" ref="F379:AD379" si="180">F172+F184+F196+F208+F220+F232+F244+F256+F268+F280+F292</f>
        <v>4483</v>
      </c>
      <c r="G379" s="425">
        <f t="shared" si="180"/>
        <v>2875.5</v>
      </c>
      <c r="H379" s="425">
        <f t="shared" si="180"/>
        <v>1607.5</v>
      </c>
      <c r="I379" s="425">
        <f t="shared" si="180"/>
        <v>0</v>
      </c>
      <c r="J379" s="425">
        <f t="shared" si="180"/>
        <v>0</v>
      </c>
      <c r="K379" s="425">
        <f t="shared" si="180"/>
        <v>0</v>
      </c>
      <c r="L379" s="425">
        <f t="shared" si="180"/>
        <v>0</v>
      </c>
      <c r="M379" s="425">
        <f t="shared" si="180"/>
        <v>0</v>
      </c>
      <c r="N379" s="425">
        <f t="shared" si="180"/>
        <v>36</v>
      </c>
      <c r="O379" s="425">
        <f t="shared" si="180"/>
        <v>48</v>
      </c>
      <c r="P379" s="425">
        <f t="shared" si="180"/>
        <v>36</v>
      </c>
      <c r="Q379" s="425">
        <f t="shared" si="180"/>
        <v>144</v>
      </c>
      <c r="R379" s="425">
        <f t="shared" si="180"/>
        <v>159.5</v>
      </c>
      <c r="S379" s="425">
        <f t="shared" si="180"/>
        <v>204</v>
      </c>
      <c r="T379" s="425">
        <f t="shared" si="180"/>
        <v>215</v>
      </c>
      <c r="U379" s="425">
        <f t="shared" si="180"/>
        <v>144</v>
      </c>
      <c r="V379" s="425">
        <f t="shared" si="180"/>
        <v>192</v>
      </c>
      <c r="W379" s="425">
        <f t="shared" si="180"/>
        <v>209</v>
      </c>
      <c r="X379" s="425">
        <f t="shared" si="180"/>
        <v>240</v>
      </c>
      <c r="Y379" s="425">
        <f t="shared" si="180"/>
        <v>276</v>
      </c>
      <c r="Z379" s="425">
        <f t="shared" si="180"/>
        <v>204</v>
      </c>
      <c r="AA379" s="425">
        <f t="shared" si="180"/>
        <v>72</v>
      </c>
      <c r="AB379" s="425">
        <f t="shared" si="180"/>
        <v>168</v>
      </c>
      <c r="AC379" s="425">
        <f t="shared" si="180"/>
        <v>252</v>
      </c>
      <c r="AD379" s="425">
        <f t="shared" si="180"/>
        <v>288</v>
      </c>
      <c r="AE379" s="429"/>
      <c r="AF379" s="429"/>
      <c r="AG379" s="429"/>
      <c r="AH379" s="429"/>
      <c r="AJ379" s="429">
        <f t="shared" si="173"/>
        <v>2887.5</v>
      </c>
    </row>
    <row r="380" spans="2:36">
      <c r="B380" s="783">
        <v>10</v>
      </c>
      <c r="C380" s="784" t="s">
        <v>98</v>
      </c>
      <c r="D380" s="783"/>
      <c r="E380" s="783"/>
      <c r="F380" s="425">
        <f t="shared" ref="F380:AD380" si="181">F173+F185+F197+F209+F221+F233+F245+F257+F269+F281+F293</f>
        <v>4260</v>
      </c>
      <c r="G380" s="425">
        <f t="shared" si="181"/>
        <v>2896.5</v>
      </c>
      <c r="H380" s="425">
        <f t="shared" si="181"/>
        <v>1363.5</v>
      </c>
      <c r="I380" s="425">
        <f t="shared" si="181"/>
        <v>0</v>
      </c>
      <c r="J380" s="425">
        <f t="shared" si="181"/>
        <v>0</v>
      </c>
      <c r="K380" s="425">
        <f t="shared" si="181"/>
        <v>0</v>
      </c>
      <c r="L380" s="425">
        <f t="shared" si="181"/>
        <v>0</v>
      </c>
      <c r="M380" s="425">
        <f t="shared" si="181"/>
        <v>24</v>
      </c>
      <c r="N380" s="425">
        <f t="shared" si="181"/>
        <v>48</v>
      </c>
      <c r="O380" s="425">
        <f t="shared" si="181"/>
        <v>156</v>
      </c>
      <c r="P380" s="425">
        <f t="shared" si="181"/>
        <v>216</v>
      </c>
      <c r="Q380" s="425">
        <f t="shared" si="181"/>
        <v>252</v>
      </c>
      <c r="R380" s="425">
        <f t="shared" si="181"/>
        <v>185.5</v>
      </c>
      <c r="S380" s="425">
        <f t="shared" si="181"/>
        <v>180</v>
      </c>
      <c r="T380" s="425">
        <f t="shared" si="181"/>
        <v>239</v>
      </c>
      <c r="U380" s="425">
        <f t="shared" si="181"/>
        <v>156</v>
      </c>
      <c r="V380" s="425">
        <f t="shared" si="181"/>
        <v>204</v>
      </c>
      <c r="W380" s="425">
        <f t="shared" si="181"/>
        <v>60</v>
      </c>
      <c r="X380" s="425">
        <f t="shared" si="181"/>
        <v>120</v>
      </c>
      <c r="Y380" s="425">
        <f t="shared" si="181"/>
        <v>120</v>
      </c>
      <c r="Z380" s="425">
        <f t="shared" si="181"/>
        <v>192</v>
      </c>
      <c r="AA380" s="425">
        <f t="shared" si="181"/>
        <v>168</v>
      </c>
      <c r="AB380" s="425">
        <f t="shared" si="181"/>
        <v>312</v>
      </c>
      <c r="AC380" s="425">
        <f t="shared" si="181"/>
        <v>228</v>
      </c>
      <c r="AD380" s="425">
        <f t="shared" si="181"/>
        <v>36</v>
      </c>
      <c r="AE380" s="429"/>
      <c r="AF380" s="429"/>
      <c r="AG380" s="429"/>
      <c r="AH380" s="429"/>
      <c r="AJ380" s="429">
        <f t="shared" si="173"/>
        <v>2896.5</v>
      </c>
    </row>
    <row r="381" spans="2:36">
      <c r="B381" s="416">
        <v>11</v>
      </c>
      <c r="C381" s="417" t="s">
        <v>99</v>
      </c>
      <c r="D381" s="416"/>
      <c r="E381" s="416"/>
      <c r="F381" s="416">
        <f t="shared" ref="F381:AD381" si="182">F174+F186+F198+F210+F222+F234+F246+F258+F270+F282+F294</f>
        <v>351</v>
      </c>
      <c r="G381" s="416">
        <f t="shared" si="182"/>
        <v>196.5</v>
      </c>
      <c r="H381" s="416">
        <f t="shared" si="182"/>
        <v>49.5</v>
      </c>
      <c r="I381" s="416">
        <f t="shared" si="182"/>
        <v>0</v>
      </c>
      <c r="J381" s="416">
        <f t="shared" si="182"/>
        <v>0</v>
      </c>
      <c r="K381" s="416">
        <f t="shared" si="182"/>
        <v>0</v>
      </c>
      <c r="L381" s="416">
        <f t="shared" si="182"/>
        <v>0</v>
      </c>
      <c r="M381" s="416">
        <f t="shared" si="182"/>
        <v>0</v>
      </c>
      <c r="N381" s="416">
        <f t="shared" si="182"/>
        <v>0</v>
      </c>
      <c r="O381" s="416">
        <f t="shared" si="182"/>
        <v>0</v>
      </c>
      <c r="P381" s="416">
        <f t="shared" si="182"/>
        <v>0</v>
      </c>
      <c r="Q381" s="416">
        <f t="shared" si="182"/>
        <v>0</v>
      </c>
      <c r="R381" s="416">
        <f t="shared" si="182"/>
        <v>8</v>
      </c>
      <c r="S381" s="416">
        <f t="shared" si="182"/>
        <v>17.5</v>
      </c>
      <c r="T381" s="416">
        <f t="shared" si="182"/>
        <v>32</v>
      </c>
      <c r="U381" s="416">
        <f t="shared" si="182"/>
        <v>29</v>
      </c>
      <c r="V381" s="416">
        <f t="shared" si="182"/>
        <v>12.5</v>
      </c>
      <c r="W381" s="416">
        <f t="shared" si="182"/>
        <v>14</v>
      </c>
      <c r="X381" s="416">
        <f t="shared" si="182"/>
        <v>9.5</v>
      </c>
      <c r="Y381" s="416">
        <f t="shared" si="182"/>
        <v>13</v>
      </c>
      <c r="Z381" s="416">
        <f t="shared" si="182"/>
        <v>22</v>
      </c>
      <c r="AA381" s="416">
        <f t="shared" si="182"/>
        <v>23.5</v>
      </c>
      <c r="AB381" s="416">
        <f t="shared" si="182"/>
        <v>12.5</v>
      </c>
      <c r="AC381" s="416">
        <f t="shared" si="182"/>
        <v>0.5</v>
      </c>
      <c r="AD381" s="416">
        <f t="shared" si="182"/>
        <v>2.5</v>
      </c>
      <c r="AJ381" s="429">
        <f t="shared" si="173"/>
        <v>196.5</v>
      </c>
    </row>
    <row r="382" spans="2:36">
      <c r="B382" s="415">
        <v>12</v>
      </c>
      <c r="C382" s="415" t="s">
        <v>2328</v>
      </c>
      <c r="D382" s="425"/>
      <c r="E382" s="425"/>
      <c r="F382" s="425">
        <f>F295</f>
        <v>491</v>
      </c>
      <c r="G382" s="425">
        <f t="shared" ref="G382:AD382" si="183">G295</f>
        <v>673</v>
      </c>
      <c r="H382" s="425">
        <f t="shared" si="183"/>
        <v>-182</v>
      </c>
      <c r="I382" s="425">
        <f t="shared" si="183"/>
        <v>0</v>
      </c>
      <c r="J382" s="425">
        <f t="shared" si="183"/>
        <v>0</v>
      </c>
      <c r="K382" s="425">
        <f t="shared" si="183"/>
        <v>0</v>
      </c>
      <c r="L382" s="425">
        <f t="shared" si="183"/>
        <v>0</v>
      </c>
      <c r="M382" s="425">
        <f t="shared" si="183"/>
        <v>0</v>
      </c>
      <c r="N382" s="425">
        <f t="shared" si="183"/>
        <v>0</v>
      </c>
      <c r="O382" s="425">
        <f t="shared" si="183"/>
        <v>0</v>
      </c>
      <c r="P382" s="425">
        <f t="shared" si="183"/>
        <v>0</v>
      </c>
      <c r="Q382" s="425">
        <f t="shared" si="183"/>
        <v>0</v>
      </c>
      <c r="R382" s="425">
        <f t="shared" si="183"/>
        <v>0</v>
      </c>
      <c r="S382" s="425">
        <f t="shared" si="183"/>
        <v>0</v>
      </c>
      <c r="T382" s="425">
        <f t="shared" si="183"/>
        <v>0</v>
      </c>
      <c r="U382" s="425">
        <f t="shared" si="183"/>
        <v>0</v>
      </c>
      <c r="V382" s="425">
        <f t="shared" si="183"/>
        <v>0</v>
      </c>
      <c r="W382" s="425">
        <f t="shared" si="183"/>
        <v>0</v>
      </c>
      <c r="X382" s="425">
        <f t="shared" si="183"/>
        <v>0</v>
      </c>
      <c r="Y382" s="425">
        <f t="shared" si="183"/>
        <v>0</v>
      </c>
      <c r="Z382" s="425">
        <f t="shared" si="183"/>
        <v>265</v>
      </c>
      <c r="AA382" s="425">
        <f t="shared" si="183"/>
        <v>49</v>
      </c>
      <c r="AB382" s="425">
        <f t="shared" si="183"/>
        <v>53</v>
      </c>
      <c r="AC382" s="425">
        <f t="shared" si="183"/>
        <v>224</v>
      </c>
      <c r="AD382" s="425">
        <f t="shared" si="183"/>
        <v>82</v>
      </c>
      <c r="AE382" s="429"/>
      <c r="AF382" s="429"/>
      <c r="AG382" s="429"/>
      <c r="AH382" s="429"/>
      <c r="AJ382" s="429">
        <f t="shared" si="173"/>
        <v>673</v>
      </c>
    </row>
    <row r="383" spans="2:36">
      <c r="B383" s="415">
        <v>13</v>
      </c>
      <c r="C383" s="415" t="s">
        <v>2329</v>
      </c>
      <c r="D383" s="425"/>
      <c r="E383" s="425"/>
      <c r="F383" s="425">
        <f t="shared" ref="F383:AD383" si="184">F296</f>
        <v>830</v>
      </c>
      <c r="G383" s="425">
        <f t="shared" si="184"/>
        <v>595</v>
      </c>
      <c r="H383" s="425">
        <f t="shared" si="184"/>
        <v>235</v>
      </c>
      <c r="I383" s="425">
        <f t="shared" si="184"/>
        <v>0</v>
      </c>
      <c r="J383" s="425">
        <f t="shared" si="184"/>
        <v>0</v>
      </c>
      <c r="K383" s="425">
        <f t="shared" si="184"/>
        <v>0</v>
      </c>
      <c r="L383" s="425">
        <f t="shared" si="184"/>
        <v>0</v>
      </c>
      <c r="M383" s="425">
        <f t="shared" si="184"/>
        <v>0</v>
      </c>
      <c r="N383" s="425">
        <f t="shared" si="184"/>
        <v>0</v>
      </c>
      <c r="O383" s="425">
        <f t="shared" si="184"/>
        <v>0</v>
      </c>
      <c r="P383" s="425">
        <f t="shared" si="184"/>
        <v>0</v>
      </c>
      <c r="Q383" s="425">
        <f t="shared" si="184"/>
        <v>0</v>
      </c>
      <c r="R383" s="425">
        <f t="shared" si="184"/>
        <v>0</v>
      </c>
      <c r="S383" s="425">
        <f t="shared" si="184"/>
        <v>0</v>
      </c>
      <c r="T383" s="425">
        <f t="shared" si="184"/>
        <v>0</v>
      </c>
      <c r="U383" s="425">
        <f t="shared" si="184"/>
        <v>0</v>
      </c>
      <c r="V383" s="425">
        <f t="shared" si="184"/>
        <v>0</v>
      </c>
      <c r="W383" s="425">
        <f t="shared" si="184"/>
        <v>0</v>
      </c>
      <c r="X383" s="425">
        <f t="shared" si="184"/>
        <v>0</v>
      </c>
      <c r="Y383" s="425">
        <f t="shared" si="184"/>
        <v>0</v>
      </c>
      <c r="Z383" s="425">
        <f t="shared" si="184"/>
        <v>36</v>
      </c>
      <c r="AA383" s="425">
        <f t="shared" si="184"/>
        <v>0</v>
      </c>
      <c r="AB383" s="425">
        <f t="shared" si="184"/>
        <v>559</v>
      </c>
      <c r="AC383" s="425">
        <f t="shared" si="184"/>
        <v>0</v>
      </c>
      <c r="AD383" s="425">
        <f t="shared" si="184"/>
        <v>0</v>
      </c>
      <c r="AE383" s="429"/>
      <c r="AF383" s="429"/>
      <c r="AG383" s="429"/>
      <c r="AH383" s="429"/>
      <c r="AJ383" s="429">
        <f t="shared" si="173"/>
        <v>595</v>
      </c>
    </row>
    <row r="384" spans="2:36">
      <c r="B384" s="415">
        <v>14</v>
      </c>
      <c r="C384" s="415" t="s">
        <v>2330</v>
      </c>
      <c r="D384" s="416"/>
      <c r="E384" s="416"/>
      <c r="F384" s="425">
        <f t="shared" ref="F384:AD384" si="185">F297</f>
        <v>471</v>
      </c>
      <c r="G384" s="425">
        <f t="shared" si="185"/>
        <v>0</v>
      </c>
      <c r="H384" s="425">
        <f t="shared" si="185"/>
        <v>471</v>
      </c>
      <c r="I384" s="425">
        <f t="shared" si="185"/>
        <v>0</v>
      </c>
      <c r="J384" s="425">
        <f t="shared" si="185"/>
        <v>0</v>
      </c>
      <c r="K384" s="425">
        <f t="shared" si="185"/>
        <v>0</v>
      </c>
      <c r="L384" s="425">
        <f t="shared" si="185"/>
        <v>0</v>
      </c>
      <c r="M384" s="425">
        <f t="shared" si="185"/>
        <v>0</v>
      </c>
      <c r="N384" s="425">
        <f t="shared" si="185"/>
        <v>0</v>
      </c>
      <c r="O384" s="425">
        <f t="shared" si="185"/>
        <v>0</v>
      </c>
      <c r="P384" s="425">
        <f t="shared" si="185"/>
        <v>0</v>
      </c>
      <c r="Q384" s="425">
        <f t="shared" si="185"/>
        <v>0</v>
      </c>
      <c r="R384" s="425">
        <f t="shared" si="185"/>
        <v>0</v>
      </c>
      <c r="S384" s="425">
        <f t="shared" si="185"/>
        <v>0</v>
      </c>
      <c r="T384" s="425">
        <f t="shared" si="185"/>
        <v>0</v>
      </c>
      <c r="U384" s="425">
        <f t="shared" si="185"/>
        <v>0</v>
      </c>
      <c r="V384" s="425">
        <f t="shared" si="185"/>
        <v>0</v>
      </c>
      <c r="W384" s="425">
        <f t="shared" si="185"/>
        <v>0</v>
      </c>
      <c r="X384" s="425">
        <f t="shared" si="185"/>
        <v>0</v>
      </c>
      <c r="Y384" s="425">
        <f t="shared" si="185"/>
        <v>0</v>
      </c>
      <c r="Z384" s="425">
        <f t="shared" si="185"/>
        <v>0</v>
      </c>
      <c r="AA384" s="425">
        <f t="shared" si="185"/>
        <v>0</v>
      </c>
      <c r="AB384" s="425">
        <f t="shared" si="185"/>
        <v>0</v>
      </c>
      <c r="AC384" s="425">
        <f t="shared" si="185"/>
        <v>0</v>
      </c>
      <c r="AD384" s="425">
        <f t="shared" si="185"/>
        <v>0</v>
      </c>
      <c r="AE384" s="429"/>
      <c r="AF384" s="429"/>
      <c r="AG384" s="429"/>
      <c r="AH384" s="429"/>
      <c r="AJ384" s="429">
        <f t="shared" si="173"/>
        <v>0</v>
      </c>
    </row>
    <row r="385" spans="2:36">
      <c r="B385" s="415">
        <v>15</v>
      </c>
      <c r="C385" s="415" t="s">
        <v>2331</v>
      </c>
      <c r="D385" s="425"/>
      <c r="E385" s="425"/>
      <c r="F385" s="425">
        <f t="shared" ref="F385:AD385" si="186">F298</f>
        <v>1141</v>
      </c>
      <c r="G385" s="425">
        <f t="shared" si="186"/>
        <v>0</v>
      </c>
      <c r="H385" s="425">
        <f t="shared" si="186"/>
        <v>1141</v>
      </c>
      <c r="I385" s="425">
        <f t="shared" si="186"/>
        <v>0</v>
      </c>
      <c r="J385" s="425">
        <f t="shared" si="186"/>
        <v>0</v>
      </c>
      <c r="K385" s="425">
        <f t="shared" si="186"/>
        <v>0</v>
      </c>
      <c r="L385" s="425">
        <f t="shared" si="186"/>
        <v>0</v>
      </c>
      <c r="M385" s="425">
        <f t="shared" si="186"/>
        <v>0</v>
      </c>
      <c r="N385" s="425">
        <f t="shared" si="186"/>
        <v>0</v>
      </c>
      <c r="O385" s="425">
        <f t="shared" si="186"/>
        <v>0</v>
      </c>
      <c r="P385" s="425">
        <f t="shared" si="186"/>
        <v>0</v>
      </c>
      <c r="Q385" s="425">
        <f t="shared" si="186"/>
        <v>0</v>
      </c>
      <c r="R385" s="425">
        <f t="shared" si="186"/>
        <v>0</v>
      </c>
      <c r="S385" s="425">
        <f t="shared" si="186"/>
        <v>0</v>
      </c>
      <c r="T385" s="425">
        <f t="shared" si="186"/>
        <v>0</v>
      </c>
      <c r="U385" s="425">
        <f t="shared" si="186"/>
        <v>0</v>
      </c>
      <c r="V385" s="425">
        <f t="shared" si="186"/>
        <v>0</v>
      </c>
      <c r="W385" s="425">
        <f t="shared" si="186"/>
        <v>0</v>
      </c>
      <c r="X385" s="425">
        <f t="shared" si="186"/>
        <v>0</v>
      </c>
      <c r="Y385" s="425">
        <f t="shared" si="186"/>
        <v>0</v>
      </c>
      <c r="Z385" s="425">
        <f t="shared" si="186"/>
        <v>0</v>
      </c>
      <c r="AA385" s="425">
        <f t="shared" si="186"/>
        <v>0</v>
      </c>
      <c r="AB385" s="425">
        <f t="shared" si="186"/>
        <v>0</v>
      </c>
      <c r="AC385" s="425">
        <f t="shared" si="186"/>
        <v>0</v>
      </c>
      <c r="AD385" s="425">
        <f t="shared" si="186"/>
        <v>0</v>
      </c>
      <c r="AE385" s="429"/>
      <c r="AF385" s="429"/>
      <c r="AG385" s="429"/>
      <c r="AH385" s="429"/>
      <c r="AJ385" s="429">
        <f t="shared" si="173"/>
        <v>0</v>
      </c>
    </row>
    <row r="386" spans="2:36" ht="17.149999999999999" customHeight="1">
      <c r="B386" s="415">
        <v>16</v>
      </c>
      <c r="C386" s="415" t="s">
        <v>2332</v>
      </c>
      <c r="D386" s="425"/>
      <c r="E386" s="425"/>
      <c r="F386" s="425">
        <f t="shared" ref="F386:AD386" si="187">F299</f>
        <v>650</v>
      </c>
      <c r="G386" s="425">
        <f t="shared" si="187"/>
        <v>862</v>
      </c>
      <c r="H386" s="425">
        <f t="shared" si="187"/>
        <v>-212</v>
      </c>
      <c r="I386" s="425">
        <f t="shared" si="187"/>
        <v>0</v>
      </c>
      <c r="J386" s="425">
        <f t="shared" si="187"/>
        <v>0</v>
      </c>
      <c r="K386" s="425">
        <f t="shared" si="187"/>
        <v>0</v>
      </c>
      <c r="L386" s="425">
        <f t="shared" si="187"/>
        <v>0</v>
      </c>
      <c r="M386" s="425">
        <f t="shared" si="187"/>
        <v>0</v>
      </c>
      <c r="N386" s="425">
        <f t="shared" si="187"/>
        <v>0</v>
      </c>
      <c r="O386" s="425">
        <f t="shared" si="187"/>
        <v>0</v>
      </c>
      <c r="P386" s="425">
        <f t="shared" si="187"/>
        <v>0</v>
      </c>
      <c r="Q386" s="425">
        <f t="shared" si="187"/>
        <v>0</v>
      </c>
      <c r="R386" s="425">
        <f t="shared" si="187"/>
        <v>0</v>
      </c>
      <c r="S386" s="425">
        <f t="shared" si="187"/>
        <v>0</v>
      </c>
      <c r="T386" s="425">
        <f t="shared" si="187"/>
        <v>0</v>
      </c>
      <c r="U386" s="425">
        <f t="shared" si="187"/>
        <v>0</v>
      </c>
      <c r="V386" s="425">
        <f t="shared" si="187"/>
        <v>0</v>
      </c>
      <c r="W386" s="425">
        <f t="shared" si="187"/>
        <v>0</v>
      </c>
      <c r="X386" s="425">
        <f t="shared" si="187"/>
        <v>0</v>
      </c>
      <c r="Y386" s="425">
        <f t="shared" si="187"/>
        <v>0</v>
      </c>
      <c r="Z386" s="425">
        <f t="shared" si="187"/>
        <v>0</v>
      </c>
      <c r="AA386" s="425">
        <f t="shared" si="187"/>
        <v>18</v>
      </c>
      <c r="AB386" s="425">
        <f t="shared" si="187"/>
        <v>0</v>
      </c>
      <c r="AC386" s="425">
        <f t="shared" si="187"/>
        <v>844</v>
      </c>
      <c r="AD386" s="425">
        <f t="shared" si="187"/>
        <v>0</v>
      </c>
      <c r="AE386" s="429"/>
      <c r="AF386" s="429"/>
      <c r="AG386" s="429"/>
      <c r="AH386" s="429"/>
      <c r="AJ386" s="429">
        <f t="shared" si="173"/>
        <v>862</v>
      </c>
    </row>
    <row r="387" spans="2:36">
      <c r="B387" s="421"/>
      <c r="C387" s="422" t="s">
        <v>879</v>
      </c>
      <c r="D387" s="423"/>
      <c r="E387" s="549"/>
      <c r="F387" s="430">
        <f t="shared" ref="F387:AJ387" si="188">SUBTOTAL(9,F371:F386)</f>
        <v>62550</v>
      </c>
      <c r="G387" s="430">
        <f t="shared" si="188"/>
        <v>54003.85</v>
      </c>
      <c r="H387" s="430">
        <f t="shared" si="188"/>
        <v>8441.15</v>
      </c>
      <c r="I387" s="430">
        <f t="shared" si="188"/>
        <v>21</v>
      </c>
      <c r="J387" s="430">
        <f t="shared" si="188"/>
        <v>955</v>
      </c>
      <c r="K387" s="430">
        <f t="shared" si="188"/>
        <v>754</v>
      </c>
      <c r="L387" s="430">
        <f t="shared" si="188"/>
        <v>952.35</v>
      </c>
      <c r="M387" s="430">
        <f t="shared" si="188"/>
        <v>1023</v>
      </c>
      <c r="N387" s="430">
        <f t="shared" si="188"/>
        <v>1439.7</v>
      </c>
      <c r="O387" s="430">
        <f t="shared" si="188"/>
        <v>2085</v>
      </c>
      <c r="P387" s="430">
        <f t="shared" si="188"/>
        <v>2807</v>
      </c>
      <c r="Q387" s="430">
        <f t="shared" si="188"/>
        <v>3981</v>
      </c>
      <c r="R387" s="430">
        <f t="shared" si="188"/>
        <v>3145</v>
      </c>
      <c r="S387" s="430">
        <f t="shared" si="188"/>
        <v>3197.5</v>
      </c>
      <c r="T387" s="430">
        <f t="shared" si="188"/>
        <v>3483</v>
      </c>
      <c r="U387" s="430">
        <f t="shared" si="188"/>
        <v>3252</v>
      </c>
      <c r="V387" s="430">
        <f t="shared" si="188"/>
        <v>2981.5</v>
      </c>
      <c r="W387" s="430">
        <f t="shared" si="188"/>
        <v>1620</v>
      </c>
      <c r="X387" s="430">
        <f t="shared" si="188"/>
        <v>2934.5</v>
      </c>
      <c r="Y387" s="430">
        <f t="shared" si="188"/>
        <v>2693</v>
      </c>
      <c r="Z387" s="430">
        <f t="shared" si="188"/>
        <v>3217</v>
      </c>
      <c r="AA387" s="430">
        <f t="shared" si="188"/>
        <v>3606.5</v>
      </c>
      <c r="AB387" s="430">
        <f t="shared" si="188"/>
        <v>3895.5</v>
      </c>
      <c r="AC387" s="430">
        <f t="shared" si="188"/>
        <v>4067.5</v>
      </c>
      <c r="AD387" s="430">
        <f t="shared" si="188"/>
        <v>1977.5</v>
      </c>
      <c r="AE387" s="1234"/>
      <c r="AF387" s="1234"/>
      <c r="AG387" s="1234"/>
      <c r="AH387" s="1234"/>
      <c r="AI387" s="430">
        <f t="shared" si="188"/>
        <v>0</v>
      </c>
      <c r="AJ387" s="430">
        <f t="shared" si="188"/>
        <v>54088.55</v>
      </c>
    </row>
    <row r="391" spans="2:36">
      <c r="H391" s="407" t="s">
        <v>846</v>
      </c>
      <c r="I391" s="530">
        <v>44621</v>
      </c>
      <c r="J391" s="530">
        <v>44652</v>
      </c>
      <c r="K391" s="530">
        <v>44682</v>
      </c>
      <c r="L391" s="530">
        <v>44713</v>
      </c>
      <c r="M391" s="530">
        <v>44743</v>
      </c>
      <c r="N391" s="530">
        <v>44774</v>
      </c>
      <c r="O391" s="530">
        <v>44805</v>
      </c>
      <c r="P391" s="530">
        <v>44835</v>
      </c>
      <c r="Q391" s="530">
        <v>44866</v>
      </c>
      <c r="R391" s="530">
        <v>44896</v>
      </c>
      <c r="S391" s="530">
        <v>44927</v>
      </c>
      <c r="T391" s="530">
        <v>44958</v>
      </c>
      <c r="U391" s="530">
        <v>44986</v>
      </c>
      <c r="V391" s="530">
        <v>45017</v>
      </c>
      <c r="W391" s="530">
        <v>45047</v>
      </c>
      <c r="X391" s="530">
        <v>45078</v>
      </c>
      <c r="Y391" s="530">
        <v>45108</v>
      </c>
      <c r="Z391" s="530">
        <v>45139</v>
      </c>
      <c r="AA391" s="530">
        <v>45170</v>
      </c>
      <c r="AB391" s="530">
        <v>45200</v>
      </c>
      <c r="AC391" s="530">
        <v>45231</v>
      </c>
      <c r="AD391" s="530">
        <v>45261</v>
      </c>
      <c r="AE391" s="1237"/>
      <c r="AF391" s="1237"/>
      <c r="AG391" s="1237"/>
      <c r="AH391" s="1237"/>
    </row>
    <row r="392" spans="2:36">
      <c r="G392" s="429">
        <f>SUM(Z392:AD392)</f>
        <v>0</v>
      </c>
      <c r="H392" s="256" t="s">
        <v>12</v>
      </c>
      <c r="I392" s="429">
        <f t="shared" ref="I392:AD392" si="189">I19</f>
        <v>60</v>
      </c>
      <c r="J392" s="429">
        <f t="shared" si="189"/>
        <v>100</v>
      </c>
      <c r="K392" s="429">
        <f t="shared" si="189"/>
        <v>150</v>
      </c>
      <c r="L392" s="429">
        <f t="shared" si="189"/>
        <v>180</v>
      </c>
      <c r="M392" s="429">
        <f t="shared" si="189"/>
        <v>225</v>
      </c>
      <c r="N392" s="429">
        <f t="shared" si="189"/>
        <v>330</v>
      </c>
      <c r="O392" s="429">
        <f t="shared" si="189"/>
        <v>410</v>
      </c>
      <c r="P392" s="429">
        <f t="shared" si="189"/>
        <v>473</v>
      </c>
      <c r="Q392" s="429">
        <f t="shared" si="189"/>
        <v>490</v>
      </c>
      <c r="R392" s="429">
        <f t="shared" si="189"/>
        <v>449</v>
      </c>
      <c r="S392" s="429">
        <f t="shared" si="189"/>
        <v>385</v>
      </c>
      <c r="T392" s="429">
        <f t="shared" si="189"/>
        <v>274</v>
      </c>
      <c r="U392" s="429">
        <f t="shared" si="189"/>
        <v>212</v>
      </c>
      <c r="V392" s="429">
        <f t="shared" si="189"/>
        <v>129</v>
      </c>
      <c r="W392" s="429">
        <f t="shared" si="189"/>
        <v>36</v>
      </c>
      <c r="X392" s="429">
        <f t="shared" si="189"/>
        <v>0</v>
      </c>
      <c r="Y392" s="429">
        <f t="shared" si="189"/>
        <v>0</v>
      </c>
      <c r="Z392" s="429">
        <f t="shared" si="189"/>
        <v>0</v>
      </c>
      <c r="AA392" s="429">
        <f t="shared" si="189"/>
        <v>0</v>
      </c>
      <c r="AB392" s="429">
        <f t="shared" si="189"/>
        <v>0</v>
      </c>
      <c r="AC392" s="429">
        <f t="shared" si="189"/>
        <v>0</v>
      </c>
      <c r="AD392" s="429">
        <f t="shared" si="189"/>
        <v>0</v>
      </c>
      <c r="AE392" s="429"/>
      <c r="AF392" s="429"/>
      <c r="AG392" s="429"/>
      <c r="AH392" s="429"/>
    </row>
    <row r="393" spans="2:36">
      <c r="G393" s="429">
        <f t="shared" ref="G393:G407" si="190">SUM(Z393:AD393)</f>
        <v>0</v>
      </c>
      <c r="H393" s="256" t="s">
        <v>2</v>
      </c>
      <c r="I393" s="429">
        <f t="shared" ref="I393:AD393" si="191">I31</f>
        <v>80</v>
      </c>
      <c r="J393" s="429">
        <f t="shared" si="191"/>
        <v>115</v>
      </c>
      <c r="K393" s="429">
        <f t="shared" si="191"/>
        <v>165</v>
      </c>
      <c r="L393" s="429">
        <f t="shared" si="191"/>
        <v>230</v>
      </c>
      <c r="M393" s="429">
        <f t="shared" si="191"/>
        <v>345</v>
      </c>
      <c r="N393" s="429">
        <f t="shared" si="191"/>
        <v>403</v>
      </c>
      <c r="O393" s="429">
        <f t="shared" si="191"/>
        <v>404</v>
      </c>
      <c r="P393" s="429">
        <f t="shared" si="191"/>
        <v>423</v>
      </c>
      <c r="Q393" s="429">
        <f t="shared" si="191"/>
        <v>329</v>
      </c>
      <c r="R393" s="429">
        <f t="shared" si="191"/>
        <v>225</v>
      </c>
      <c r="S393" s="429">
        <f t="shared" si="191"/>
        <v>207</v>
      </c>
      <c r="T393" s="429">
        <f t="shared" si="191"/>
        <v>82</v>
      </c>
      <c r="U393" s="429">
        <f t="shared" si="191"/>
        <v>68</v>
      </c>
      <c r="V393" s="429">
        <f t="shared" si="191"/>
        <v>49</v>
      </c>
      <c r="W393" s="429">
        <f t="shared" si="191"/>
        <v>0</v>
      </c>
      <c r="X393" s="429">
        <f t="shared" si="191"/>
        <v>0</v>
      </c>
      <c r="Y393" s="429">
        <f t="shared" si="191"/>
        <v>0</v>
      </c>
      <c r="Z393" s="429">
        <f t="shared" si="191"/>
        <v>0</v>
      </c>
      <c r="AA393" s="429">
        <f t="shared" si="191"/>
        <v>0</v>
      </c>
      <c r="AB393" s="429">
        <f t="shared" si="191"/>
        <v>0</v>
      </c>
      <c r="AC393" s="429">
        <f t="shared" si="191"/>
        <v>0</v>
      </c>
      <c r="AD393" s="429">
        <f t="shared" si="191"/>
        <v>0</v>
      </c>
      <c r="AE393" s="429"/>
      <c r="AF393" s="429"/>
      <c r="AG393" s="429"/>
      <c r="AH393" s="429"/>
    </row>
    <row r="394" spans="2:36">
      <c r="G394" s="429">
        <f t="shared" si="190"/>
        <v>0</v>
      </c>
      <c r="H394" s="256" t="s">
        <v>37</v>
      </c>
      <c r="I394" s="429">
        <f t="shared" ref="I394:AD394" si="192">I43</f>
        <v>15</v>
      </c>
      <c r="J394" s="429">
        <f t="shared" si="192"/>
        <v>160</v>
      </c>
      <c r="K394" s="429">
        <f t="shared" si="192"/>
        <v>165</v>
      </c>
      <c r="L394" s="429">
        <f t="shared" si="192"/>
        <v>200</v>
      </c>
      <c r="M394" s="429">
        <f t="shared" si="192"/>
        <v>270</v>
      </c>
      <c r="N394" s="429">
        <f t="shared" si="192"/>
        <v>420</v>
      </c>
      <c r="O394" s="429">
        <f t="shared" si="192"/>
        <v>470</v>
      </c>
      <c r="P394" s="429">
        <f t="shared" si="192"/>
        <v>488</v>
      </c>
      <c r="Q394" s="429">
        <f t="shared" si="192"/>
        <v>516</v>
      </c>
      <c r="R394" s="429">
        <f t="shared" si="192"/>
        <v>442</v>
      </c>
      <c r="S394" s="429">
        <f t="shared" si="192"/>
        <v>357</v>
      </c>
      <c r="T394" s="429">
        <f t="shared" si="192"/>
        <v>279</v>
      </c>
      <c r="U394" s="429">
        <f t="shared" si="192"/>
        <v>220</v>
      </c>
      <c r="V394" s="429">
        <f t="shared" si="192"/>
        <v>55</v>
      </c>
      <c r="W394" s="429">
        <f t="shared" si="192"/>
        <v>0</v>
      </c>
      <c r="X394" s="429">
        <f t="shared" si="192"/>
        <v>0</v>
      </c>
      <c r="Y394" s="429">
        <f t="shared" si="192"/>
        <v>0</v>
      </c>
      <c r="Z394" s="429">
        <f t="shared" si="192"/>
        <v>0</v>
      </c>
      <c r="AA394" s="429">
        <f t="shared" si="192"/>
        <v>0</v>
      </c>
      <c r="AB394" s="429">
        <f t="shared" si="192"/>
        <v>0</v>
      </c>
      <c r="AC394" s="429">
        <f t="shared" si="192"/>
        <v>0</v>
      </c>
      <c r="AD394" s="429">
        <f t="shared" si="192"/>
        <v>0</v>
      </c>
      <c r="AE394" s="429"/>
      <c r="AF394" s="429"/>
      <c r="AG394" s="429"/>
      <c r="AH394" s="429"/>
    </row>
    <row r="395" spans="2:36">
      <c r="G395" s="429">
        <f t="shared" si="190"/>
        <v>36</v>
      </c>
      <c r="H395" s="256" t="s">
        <v>1</v>
      </c>
      <c r="I395" s="429">
        <f t="shared" ref="I395:AD395" si="193">I55</f>
        <v>80</v>
      </c>
      <c r="J395" s="429">
        <f t="shared" si="193"/>
        <v>115</v>
      </c>
      <c r="K395" s="429">
        <f t="shared" si="193"/>
        <v>135</v>
      </c>
      <c r="L395" s="429">
        <f t="shared" si="193"/>
        <v>160</v>
      </c>
      <c r="M395" s="429">
        <f t="shared" si="193"/>
        <v>385</v>
      </c>
      <c r="N395" s="429">
        <f t="shared" si="193"/>
        <v>440</v>
      </c>
      <c r="O395" s="429">
        <f t="shared" si="193"/>
        <v>520</v>
      </c>
      <c r="P395" s="429">
        <f t="shared" si="193"/>
        <v>620</v>
      </c>
      <c r="Q395" s="429">
        <f t="shared" si="193"/>
        <v>722</v>
      </c>
      <c r="R395" s="429">
        <f t="shared" si="193"/>
        <v>641</v>
      </c>
      <c r="S395" s="429">
        <f t="shared" si="193"/>
        <v>458</v>
      </c>
      <c r="T395" s="429">
        <f t="shared" si="193"/>
        <v>402</v>
      </c>
      <c r="U395" s="429">
        <f t="shared" si="193"/>
        <v>326</v>
      </c>
      <c r="V395" s="429">
        <f t="shared" si="193"/>
        <v>244</v>
      </c>
      <c r="W395" s="429">
        <f t="shared" si="193"/>
        <v>256</v>
      </c>
      <c r="X395" s="429">
        <f t="shared" si="193"/>
        <v>111</v>
      </c>
      <c r="Y395" s="429">
        <f t="shared" si="193"/>
        <v>53</v>
      </c>
      <c r="Z395" s="429">
        <f t="shared" si="193"/>
        <v>36</v>
      </c>
      <c r="AA395" s="429">
        <f t="shared" si="193"/>
        <v>0</v>
      </c>
      <c r="AB395" s="429">
        <f t="shared" si="193"/>
        <v>0</v>
      </c>
      <c r="AC395" s="429">
        <f t="shared" si="193"/>
        <v>0</v>
      </c>
      <c r="AD395" s="429">
        <f t="shared" si="193"/>
        <v>0</v>
      </c>
      <c r="AE395" s="429"/>
      <c r="AF395" s="429"/>
      <c r="AG395" s="429"/>
      <c r="AH395" s="429"/>
    </row>
    <row r="396" spans="2:36">
      <c r="G396" s="429">
        <f t="shared" si="190"/>
        <v>0</v>
      </c>
      <c r="H396" s="256" t="s">
        <v>40</v>
      </c>
      <c r="I396" s="429">
        <f t="shared" ref="I396:AD396" si="194">I67</f>
        <v>0</v>
      </c>
      <c r="J396" s="429">
        <f t="shared" si="194"/>
        <v>0</v>
      </c>
      <c r="K396" s="429">
        <f t="shared" si="194"/>
        <v>60</v>
      </c>
      <c r="L396" s="429">
        <f t="shared" si="194"/>
        <v>90</v>
      </c>
      <c r="M396" s="429">
        <f t="shared" si="194"/>
        <v>105</v>
      </c>
      <c r="N396" s="429">
        <f t="shared" si="194"/>
        <v>200</v>
      </c>
      <c r="O396" s="429">
        <f t="shared" si="194"/>
        <v>305</v>
      </c>
      <c r="P396" s="429">
        <f t="shared" si="194"/>
        <v>520</v>
      </c>
      <c r="Q396" s="429">
        <f t="shared" si="194"/>
        <v>560</v>
      </c>
      <c r="R396" s="429">
        <f t="shared" si="194"/>
        <v>573</v>
      </c>
      <c r="S396" s="429">
        <f t="shared" si="194"/>
        <v>566</v>
      </c>
      <c r="T396" s="429">
        <f t="shared" si="194"/>
        <v>451</v>
      </c>
      <c r="U396" s="429">
        <f t="shared" si="194"/>
        <v>371</v>
      </c>
      <c r="V396" s="429">
        <f t="shared" si="194"/>
        <v>255</v>
      </c>
      <c r="W396" s="429">
        <f t="shared" si="194"/>
        <v>264</v>
      </c>
      <c r="X396" s="429">
        <f t="shared" si="194"/>
        <v>101</v>
      </c>
      <c r="Y396" s="429">
        <f t="shared" si="194"/>
        <v>0</v>
      </c>
      <c r="Z396" s="429">
        <f t="shared" si="194"/>
        <v>0</v>
      </c>
      <c r="AA396" s="429">
        <f t="shared" si="194"/>
        <v>0</v>
      </c>
      <c r="AB396" s="429">
        <f t="shared" si="194"/>
        <v>0</v>
      </c>
      <c r="AC396" s="429">
        <f t="shared" si="194"/>
        <v>0</v>
      </c>
      <c r="AD396" s="429">
        <f t="shared" si="194"/>
        <v>0</v>
      </c>
      <c r="AE396" s="429"/>
      <c r="AF396" s="429"/>
      <c r="AG396" s="429"/>
      <c r="AH396" s="429"/>
    </row>
    <row r="397" spans="2:36">
      <c r="G397" s="429">
        <f t="shared" si="190"/>
        <v>0</v>
      </c>
      <c r="H397" s="256" t="s">
        <v>14</v>
      </c>
      <c r="I397" s="429">
        <f t="shared" ref="I397:AD397" si="195">I79</f>
        <v>0</v>
      </c>
      <c r="J397" s="429">
        <f t="shared" si="195"/>
        <v>0</v>
      </c>
      <c r="K397" s="429">
        <f t="shared" si="195"/>
        <v>0</v>
      </c>
      <c r="L397" s="429">
        <f t="shared" si="195"/>
        <v>115</v>
      </c>
      <c r="M397" s="429">
        <f t="shared" si="195"/>
        <v>235</v>
      </c>
      <c r="N397" s="429">
        <f t="shared" si="195"/>
        <v>375</v>
      </c>
      <c r="O397" s="429">
        <f t="shared" si="195"/>
        <v>435</v>
      </c>
      <c r="P397" s="429">
        <f t="shared" si="195"/>
        <v>465</v>
      </c>
      <c r="Q397" s="429">
        <f t="shared" si="195"/>
        <v>526</v>
      </c>
      <c r="R397" s="429">
        <f t="shared" si="195"/>
        <v>426</v>
      </c>
      <c r="S397" s="429">
        <f t="shared" si="195"/>
        <v>293</v>
      </c>
      <c r="T397" s="429">
        <f t="shared" si="195"/>
        <v>292</v>
      </c>
      <c r="U397" s="429">
        <f t="shared" si="195"/>
        <v>230</v>
      </c>
      <c r="V397" s="429">
        <f t="shared" si="195"/>
        <v>156</v>
      </c>
      <c r="W397" s="429">
        <f t="shared" si="195"/>
        <v>30</v>
      </c>
      <c r="X397" s="429">
        <f t="shared" si="195"/>
        <v>0</v>
      </c>
      <c r="Y397" s="429">
        <f t="shared" si="195"/>
        <v>0</v>
      </c>
      <c r="Z397" s="429">
        <f t="shared" si="195"/>
        <v>0</v>
      </c>
      <c r="AA397" s="429">
        <f t="shared" si="195"/>
        <v>0</v>
      </c>
      <c r="AB397" s="429">
        <f t="shared" si="195"/>
        <v>0</v>
      </c>
      <c r="AC397" s="429">
        <f t="shared" si="195"/>
        <v>0</v>
      </c>
      <c r="AD397" s="429">
        <f t="shared" si="195"/>
        <v>0</v>
      </c>
      <c r="AE397" s="429"/>
      <c r="AF397" s="429"/>
      <c r="AG397" s="429"/>
      <c r="AH397" s="429"/>
    </row>
    <row r="398" spans="2:36">
      <c r="G398" s="429">
        <f t="shared" si="190"/>
        <v>0</v>
      </c>
      <c r="H398" s="256" t="s">
        <v>41</v>
      </c>
      <c r="I398" s="429">
        <f t="shared" ref="I398:AD398" si="196">I91</f>
        <v>0</v>
      </c>
      <c r="J398" s="429">
        <f t="shared" si="196"/>
        <v>0</v>
      </c>
      <c r="K398" s="429">
        <f t="shared" si="196"/>
        <v>0</v>
      </c>
      <c r="L398" s="429">
        <f t="shared" si="196"/>
        <v>190</v>
      </c>
      <c r="M398" s="429">
        <f t="shared" si="196"/>
        <v>275</v>
      </c>
      <c r="N398" s="429">
        <f t="shared" si="196"/>
        <v>350</v>
      </c>
      <c r="O398" s="429">
        <f t="shared" si="196"/>
        <v>398</v>
      </c>
      <c r="P398" s="429">
        <f t="shared" si="196"/>
        <v>415</v>
      </c>
      <c r="Q398" s="429">
        <f t="shared" si="196"/>
        <v>560</v>
      </c>
      <c r="R398" s="429">
        <f t="shared" si="196"/>
        <v>632</v>
      </c>
      <c r="S398" s="429">
        <f t="shared" si="196"/>
        <v>644</v>
      </c>
      <c r="T398" s="429">
        <f t="shared" si="196"/>
        <v>668</v>
      </c>
      <c r="U398" s="429">
        <f t="shared" si="196"/>
        <v>535</v>
      </c>
      <c r="V398" s="429">
        <f t="shared" si="196"/>
        <v>457</v>
      </c>
      <c r="W398" s="429">
        <f t="shared" si="196"/>
        <v>344</v>
      </c>
      <c r="X398" s="429">
        <f t="shared" si="196"/>
        <v>224</v>
      </c>
      <c r="Y398" s="429">
        <f t="shared" si="196"/>
        <v>65</v>
      </c>
      <c r="Z398" s="429">
        <f t="shared" si="196"/>
        <v>0</v>
      </c>
      <c r="AA398" s="429">
        <f t="shared" si="196"/>
        <v>0</v>
      </c>
      <c r="AB398" s="429">
        <f t="shared" si="196"/>
        <v>0</v>
      </c>
      <c r="AC398" s="429">
        <f t="shared" si="196"/>
        <v>0</v>
      </c>
      <c r="AD398" s="429">
        <f t="shared" si="196"/>
        <v>0</v>
      </c>
      <c r="AE398" s="429"/>
      <c r="AF398" s="429"/>
      <c r="AG398" s="429"/>
      <c r="AH398" s="429"/>
    </row>
    <row r="399" spans="2:36">
      <c r="G399" s="429">
        <f t="shared" si="190"/>
        <v>0</v>
      </c>
      <c r="H399" s="256" t="s">
        <v>34</v>
      </c>
      <c r="I399" s="429">
        <f t="shared" ref="I399:AD399" si="197">I103</f>
        <v>90</v>
      </c>
      <c r="J399" s="429">
        <f t="shared" si="197"/>
        <v>115</v>
      </c>
      <c r="K399" s="429">
        <f t="shared" si="197"/>
        <v>175</v>
      </c>
      <c r="L399" s="429">
        <f t="shared" si="197"/>
        <v>220</v>
      </c>
      <c r="M399" s="429">
        <f t="shared" si="197"/>
        <v>300</v>
      </c>
      <c r="N399" s="429">
        <f t="shared" si="197"/>
        <v>460</v>
      </c>
      <c r="O399" s="429">
        <f t="shared" si="197"/>
        <v>524</v>
      </c>
      <c r="P399" s="429">
        <f t="shared" si="197"/>
        <v>580</v>
      </c>
      <c r="Q399" s="429">
        <f t="shared" si="197"/>
        <v>628</v>
      </c>
      <c r="R399" s="429">
        <f t="shared" si="197"/>
        <v>582</v>
      </c>
      <c r="S399" s="429">
        <f t="shared" si="197"/>
        <v>454</v>
      </c>
      <c r="T399" s="429">
        <f t="shared" si="197"/>
        <v>392</v>
      </c>
      <c r="U399" s="429">
        <f t="shared" si="197"/>
        <v>339</v>
      </c>
      <c r="V399" s="429">
        <f t="shared" si="197"/>
        <v>217</v>
      </c>
      <c r="W399" s="429">
        <f t="shared" si="197"/>
        <v>72</v>
      </c>
      <c r="X399" s="429">
        <f t="shared" si="197"/>
        <v>0</v>
      </c>
      <c r="Y399" s="429">
        <f t="shared" si="197"/>
        <v>0</v>
      </c>
      <c r="Z399" s="429">
        <f t="shared" si="197"/>
        <v>0</v>
      </c>
      <c r="AA399" s="429">
        <f t="shared" si="197"/>
        <v>0</v>
      </c>
      <c r="AB399" s="429">
        <f t="shared" si="197"/>
        <v>0</v>
      </c>
      <c r="AC399" s="429">
        <f t="shared" si="197"/>
        <v>0</v>
      </c>
      <c r="AD399" s="429">
        <f t="shared" si="197"/>
        <v>0</v>
      </c>
      <c r="AE399" s="429"/>
      <c r="AF399" s="429"/>
      <c r="AG399" s="429"/>
      <c r="AH399" s="429"/>
    </row>
    <row r="400" spans="2:36">
      <c r="G400" s="429">
        <f t="shared" si="190"/>
        <v>60</v>
      </c>
      <c r="H400" s="256" t="s">
        <v>3</v>
      </c>
      <c r="I400" s="429">
        <f t="shared" ref="I400:AD400" si="198">I115</f>
        <v>0</v>
      </c>
      <c r="J400" s="429">
        <f t="shared" si="198"/>
        <v>0</v>
      </c>
      <c r="K400" s="429">
        <f t="shared" si="198"/>
        <v>90</v>
      </c>
      <c r="L400" s="429">
        <f t="shared" si="198"/>
        <v>185</v>
      </c>
      <c r="M400" s="429">
        <f t="shared" si="198"/>
        <v>285</v>
      </c>
      <c r="N400" s="429">
        <f t="shared" si="198"/>
        <v>445</v>
      </c>
      <c r="O400" s="429">
        <f t="shared" si="198"/>
        <v>560</v>
      </c>
      <c r="P400" s="429">
        <f t="shared" si="198"/>
        <v>557</v>
      </c>
      <c r="Q400" s="429">
        <f t="shared" si="198"/>
        <v>535</v>
      </c>
      <c r="R400" s="429">
        <f t="shared" si="198"/>
        <v>566</v>
      </c>
      <c r="S400" s="429">
        <f t="shared" si="198"/>
        <v>520</v>
      </c>
      <c r="T400" s="429">
        <f t="shared" si="198"/>
        <v>498</v>
      </c>
      <c r="U400" s="429">
        <f t="shared" si="198"/>
        <v>459</v>
      </c>
      <c r="V400" s="429">
        <f t="shared" si="198"/>
        <v>374</v>
      </c>
      <c r="W400" s="429">
        <f t="shared" si="198"/>
        <v>336</v>
      </c>
      <c r="X400" s="429">
        <f t="shared" si="198"/>
        <v>265</v>
      </c>
      <c r="Y400" s="429">
        <f t="shared" si="198"/>
        <v>156</v>
      </c>
      <c r="Z400" s="429">
        <f t="shared" si="198"/>
        <v>60</v>
      </c>
      <c r="AA400" s="429">
        <f t="shared" si="198"/>
        <v>0</v>
      </c>
      <c r="AB400" s="429">
        <f t="shared" si="198"/>
        <v>0</v>
      </c>
      <c r="AC400" s="429">
        <f t="shared" si="198"/>
        <v>0</v>
      </c>
      <c r="AD400" s="429">
        <f t="shared" si="198"/>
        <v>0</v>
      </c>
      <c r="AE400" s="429"/>
      <c r="AF400" s="429"/>
      <c r="AG400" s="429"/>
      <c r="AH400" s="429"/>
    </row>
    <row r="401" spans="7:34">
      <c r="G401" s="429">
        <f t="shared" si="190"/>
        <v>0</v>
      </c>
      <c r="H401" s="256" t="s">
        <v>43</v>
      </c>
      <c r="I401" s="429">
        <f t="shared" ref="I401:AD401" si="199">I127</f>
        <v>0</v>
      </c>
      <c r="J401" s="429">
        <f t="shared" si="199"/>
        <v>0</v>
      </c>
      <c r="K401" s="429">
        <f t="shared" si="199"/>
        <v>0</v>
      </c>
      <c r="L401" s="429">
        <f t="shared" si="199"/>
        <v>110</v>
      </c>
      <c r="M401" s="429">
        <f t="shared" si="199"/>
        <v>320</v>
      </c>
      <c r="N401" s="429">
        <f t="shared" si="199"/>
        <v>470</v>
      </c>
      <c r="O401" s="429">
        <f t="shared" si="199"/>
        <v>570</v>
      </c>
      <c r="P401" s="429">
        <f t="shared" si="199"/>
        <v>640</v>
      </c>
      <c r="Q401" s="429">
        <f t="shared" si="199"/>
        <v>692</v>
      </c>
      <c r="R401" s="429">
        <f t="shared" si="199"/>
        <v>571</v>
      </c>
      <c r="S401" s="429">
        <f t="shared" si="199"/>
        <v>383</v>
      </c>
      <c r="T401" s="429">
        <f t="shared" si="199"/>
        <v>366</v>
      </c>
      <c r="U401" s="429">
        <f t="shared" si="199"/>
        <v>316</v>
      </c>
      <c r="V401" s="429">
        <f t="shared" si="199"/>
        <v>237</v>
      </c>
      <c r="W401" s="429">
        <f t="shared" si="199"/>
        <v>181</v>
      </c>
      <c r="X401" s="429">
        <f t="shared" si="199"/>
        <v>57</v>
      </c>
      <c r="Y401" s="429">
        <f t="shared" si="199"/>
        <v>0</v>
      </c>
      <c r="Z401" s="429">
        <f t="shared" si="199"/>
        <v>0</v>
      </c>
      <c r="AA401" s="429">
        <f t="shared" si="199"/>
        <v>0</v>
      </c>
      <c r="AB401" s="429">
        <f t="shared" si="199"/>
        <v>0</v>
      </c>
      <c r="AC401" s="429">
        <f t="shared" si="199"/>
        <v>0</v>
      </c>
      <c r="AD401" s="429">
        <f t="shared" si="199"/>
        <v>0</v>
      </c>
      <c r="AE401" s="429"/>
      <c r="AF401" s="429"/>
      <c r="AG401" s="429"/>
      <c r="AH401" s="429"/>
    </row>
    <row r="402" spans="7:34" ht="16.5" customHeight="1">
      <c r="G402" s="429">
        <f t="shared" si="190"/>
        <v>74</v>
      </c>
      <c r="H402" s="256" t="s">
        <v>472</v>
      </c>
      <c r="I402" s="429">
        <f>I139</f>
        <v>0</v>
      </c>
      <c r="J402" s="429">
        <f t="shared" ref="J402:AD402" si="200">J139</f>
        <v>0</v>
      </c>
      <c r="K402" s="429">
        <f t="shared" si="200"/>
        <v>10</v>
      </c>
      <c r="L402" s="429">
        <f t="shared" si="200"/>
        <v>95</v>
      </c>
      <c r="M402" s="429">
        <f t="shared" si="200"/>
        <v>375</v>
      </c>
      <c r="N402" s="429">
        <f t="shared" si="200"/>
        <v>450</v>
      </c>
      <c r="O402" s="429">
        <f t="shared" si="200"/>
        <v>925</v>
      </c>
      <c r="P402" s="429">
        <f t="shared" si="200"/>
        <v>1140</v>
      </c>
      <c r="Q402" s="429">
        <f t="shared" si="200"/>
        <v>1240</v>
      </c>
      <c r="R402" s="429">
        <f t="shared" si="200"/>
        <v>1450</v>
      </c>
      <c r="S402" s="429">
        <f t="shared" si="200"/>
        <v>1360</v>
      </c>
      <c r="T402" s="429">
        <f t="shared" si="200"/>
        <v>1280</v>
      </c>
      <c r="U402" s="429">
        <f t="shared" si="200"/>
        <v>1140</v>
      </c>
      <c r="V402" s="429">
        <f t="shared" si="200"/>
        <v>990</v>
      </c>
      <c r="W402" s="429">
        <f t="shared" si="200"/>
        <v>904</v>
      </c>
      <c r="X402" s="429">
        <f t="shared" si="200"/>
        <v>554</v>
      </c>
      <c r="Y402" s="429">
        <f t="shared" si="200"/>
        <v>483</v>
      </c>
      <c r="Z402" s="429">
        <f t="shared" si="200"/>
        <v>74</v>
      </c>
      <c r="AA402" s="429">
        <f t="shared" si="200"/>
        <v>0</v>
      </c>
      <c r="AB402" s="429">
        <f t="shared" si="200"/>
        <v>0</v>
      </c>
      <c r="AC402" s="429">
        <f t="shared" si="200"/>
        <v>0</v>
      </c>
      <c r="AD402" s="429">
        <f t="shared" si="200"/>
        <v>0</v>
      </c>
      <c r="AE402" s="429"/>
      <c r="AF402" s="429"/>
      <c r="AG402" s="429"/>
      <c r="AH402" s="429"/>
    </row>
    <row r="403" spans="7:34" ht="15.5">
      <c r="G403" s="429">
        <f t="shared" si="190"/>
        <v>491</v>
      </c>
      <c r="H403" s="1112" t="s">
        <v>2328</v>
      </c>
      <c r="I403" s="429">
        <f>I151</f>
        <v>0</v>
      </c>
      <c r="J403" s="429">
        <f t="shared" ref="J403:AD403" si="201">J151</f>
        <v>0</v>
      </c>
      <c r="K403" s="429">
        <f t="shared" si="201"/>
        <v>0</v>
      </c>
      <c r="L403" s="429">
        <f t="shared" si="201"/>
        <v>0</v>
      </c>
      <c r="M403" s="429">
        <f t="shared" si="201"/>
        <v>0</v>
      </c>
      <c r="N403" s="429">
        <f t="shared" si="201"/>
        <v>0</v>
      </c>
      <c r="O403" s="429">
        <f t="shared" si="201"/>
        <v>0</v>
      </c>
      <c r="P403" s="429">
        <f t="shared" si="201"/>
        <v>0</v>
      </c>
      <c r="Q403" s="429">
        <f t="shared" si="201"/>
        <v>0</v>
      </c>
      <c r="R403" s="429">
        <f t="shared" si="201"/>
        <v>0</v>
      </c>
      <c r="S403" s="429">
        <f t="shared" si="201"/>
        <v>0</v>
      </c>
      <c r="T403" s="429">
        <f t="shared" si="201"/>
        <v>0</v>
      </c>
      <c r="U403" s="429">
        <f t="shared" si="201"/>
        <v>0</v>
      </c>
      <c r="V403" s="429">
        <f t="shared" si="201"/>
        <v>0</v>
      </c>
      <c r="W403" s="429">
        <f t="shared" si="201"/>
        <v>0</v>
      </c>
      <c r="X403" s="429">
        <f t="shared" si="201"/>
        <v>0</v>
      </c>
      <c r="Y403" s="429">
        <f t="shared" ref="I403:AD404" si="202">Y151</f>
        <v>0</v>
      </c>
      <c r="Z403" s="429">
        <f t="shared" si="202"/>
        <v>491</v>
      </c>
      <c r="AA403" s="429">
        <f t="shared" si="202"/>
        <v>0</v>
      </c>
      <c r="AB403" s="429">
        <f t="shared" si="201"/>
        <v>0</v>
      </c>
      <c r="AC403" s="429">
        <f t="shared" si="201"/>
        <v>0</v>
      </c>
      <c r="AD403" s="429">
        <f t="shared" si="201"/>
        <v>0</v>
      </c>
      <c r="AE403" s="429"/>
      <c r="AF403" s="429"/>
      <c r="AG403" s="429"/>
      <c r="AH403" s="429"/>
    </row>
    <row r="404" spans="7:34" ht="15.5">
      <c r="G404" s="429">
        <f t="shared" si="190"/>
        <v>830</v>
      </c>
      <c r="H404" s="1112" t="s">
        <v>2329</v>
      </c>
      <c r="I404" s="429">
        <f t="shared" si="202"/>
        <v>0</v>
      </c>
      <c r="J404" s="429">
        <f t="shared" si="202"/>
        <v>0</v>
      </c>
      <c r="K404" s="429">
        <f t="shared" si="202"/>
        <v>0</v>
      </c>
      <c r="L404" s="429">
        <f t="shared" si="202"/>
        <v>0</v>
      </c>
      <c r="M404" s="429">
        <f t="shared" si="202"/>
        <v>0</v>
      </c>
      <c r="N404" s="429">
        <f t="shared" si="202"/>
        <v>0</v>
      </c>
      <c r="O404" s="429">
        <f t="shared" si="202"/>
        <v>0</v>
      </c>
      <c r="P404" s="429">
        <f t="shared" si="202"/>
        <v>0</v>
      </c>
      <c r="Q404" s="429">
        <f t="shared" si="202"/>
        <v>0</v>
      </c>
      <c r="R404" s="429">
        <f t="shared" si="202"/>
        <v>0</v>
      </c>
      <c r="S404" s="429">
        <f t="shared" si="202"/>
        <v>0</v>
      </c>
      <c r="T404" s="429">
        <f t="shared" si="202"/>
        <v>0</v>
      </c>
      <c r="U404" s="429">
        <f t="shared" si="202"/>
        <v>0</v>
      </c>
      <c r="V404" s="429">
        <f t="shared" si="202"/>
        <v>0</v>
      </c>
      <c r="W404" s="429">
        <f t="shared" si="202"/>
        <v>0</v>
      </c>
      <c r="X404" s="429">
        <f t="shared" si="202"/>
        <v>0</v>
      </c>
      <c r="Y404" s="429">
        <f t="shared" si="202"/>
        <v>0</v>
      </c>
      <c r="Z404" s="429">
        <f t="shared" si="202"/>
        <v>830</v>
      </c>
      <c r="AA404" s="429">
        <f t="shared" si="202"/>
        <v>0</v>
      </c>
      <c r="AB404" s="429">
        <f t="shared" si="202"/>
        <v>0</v>
      </c>
      <c r="AC404" s="429">
        <f t="shared" si="202"/>
        <v>0</v>
      </c>
      <c r="AD404" s="429">
        <f t="shared" si="202"/>
        <v>0</v>
      </c>
      <c r="AE404" s="429"/>
      <c r="AF404" s="429"/>
      <c r="AG404" s="429"/>
      <c r="AH404" s="429"/>
    </row>
    <row r="405" spans="7:34" ht="15.5">
      <c r="G405" s="429">
        <f t="shared" si="190"/>
        <v>471</v>
      </c>
      <c r="H405" s="1112" t="s">
        <v>2330</v>
      </c>
      <c r="I405" s="429">
        <f t="shared" ref="I405:AD405" si="203">I153</f>
        <v>0</v>
      </c>
      <c r="J405" s="429">
        <f t="shared" si="203"/>
        <v>0</v>
      </c>
      <c r="K405" s="429">
        <f t="shared" si="203"/>
        <v>0</v>
      </c>
      <c r="L405" s="429">
        <f t="shared" si="203"/>
        <v>0</v>
      </c>
      <c r="M405" s="429">
        <f t="shared" si="203"/>
        <v>0</v>
      </c>
      <c r="N405" s="429">
        <f t="shared" si="203"/>
        <v>0</v>
      </c>
      <c r="O405" s="429">
        <f t="shared" si="203"/>
        <v>0</v>
      </c>
      <c r="P405" s="429">
        <f t="shared" si="203"/>
        <v>0</v>
      </c>
      <c r="Q405" s="429">
        <f t="shared" si="203"/>
        <v>0</v>
      </c>
      <c r="R405" s="429">
        <f t="shared" si="203"/>
        <v>0</v>
      </c>
      <c r="S405" s="429">
        <f t="shared" si="203"/>
        <v>0</v>
      </c>
      <c r="T405" s="429">
        <f t="shared" si="203"/>
        <v>0</v>
      </c>
      <c r="U405" s="429">
        <f t="shared" si="203"/>
        <v>0</v>
      </c>
      <c r="V405" s="429">
        <f t="shared" si="203"/>
        <v>0</v>
      </c>
      <c r="W405" s="429">
        <f t="shared" si="203"/>
        <v>0</v>
      </c>
      <c r="X405" s="429">
        <f t="shared" si="203"/>
        <v>0</v>
      </c>
      <c r="Y405" s="429">
        <f t="shared" si="203"/>
        <v>0</v>
      </c>
      <c r="Z405" s="429">
        <f t="shared" si="203"/>
        <v>0</v>
      </c>
      <c r="AA405" s="429">
        <f t="shared" si="203"/>
        <v>471</v>
      </c>
      <c r="AB405" s="429">
        <f t="shared" si="203"/>
        <v>0</v>
      </c>
      <c r="AC405" s="429">
        <f t="shared" si="203"/>
        <v>0</v>
      </c>
      <c r="AD405" s="429">
        <f t="shared" si="203"/>
        <v>0</v>
      </c>
      <c r="AE405" s="429"/>
      <c r="AF405" s="429"/>
      <c r="AG405" s="429"/>
      <c r="AH405" s="429"/>
    </row>
    <row r="406" spans="7:34" ht="15.5">
      <c r="G406" s="429">
        <f t="shared" si="190"/>
        <v>1141</v>
      </c>
      <c r="H406" s="1112" t="s">
        <v>2331</v>
      </c>
      <c r="I406" s="429">
        <f t="shared" ref="I406:AD406" si="204">I154</f>
        <v>0</v>
      </c>
      <c r="J406" s="429">
        <f t="shared" si="204"/>
        <v>0</v>
      </c>
      <c r="K406" s="429">
        <f t="shared" si="204"/>
        <v>0</v>
      </c>
      <c r="L406" s="429">
        <f t="shared" si="204"/>
        <v>0</v>
      </c>
      <c r="M406" s="429">
        <f t="shared" si="204"/>
        <v>0</v>
      </c>
      <c r="N406" s="429">
        <f t="shared" si="204"/>
        <v>0</v>
      </c>
      <c r="O406" s="429">
        <f t="shared" si="204"/>
        <v>0</v>
      </c>
      <c r="P406" s="429">
        <f t="shared" si="204"/>
        <v>0</v>
      </c>
      <c r="Q406" s="429">
        <f t="shared" si="204"/>
        <v>0</v>
      </c>
      <c r="R406" s="429">
        <f t="shared" si="204"/>
        <v>0</v>
      </c>
      <c r="S406" s="429">
        <f t="shared" si="204"/>
        <v>0</v>
      </c>
      <c r="T406" s="429">
        <f t="shared" si="204"/>
        <v>0</v>
      </c>
      <c r="U406" s="429">
        <f t="shared" si="204"/>
        <v>0</v>
      </c>
      <c r="V406" s="429">
        <f t="shared" si="204"/>
        <v>0</v>
      </c>
      <c r="W406" s="429">
        <f t="shared" si="204"/>
        <v>0</v>
      </c>
      <c r="X406" s="429">
        <f t="shared" si="204"/>
        <v>0</v>
      </c>
      <c r="Y406" s="429">
        <f t="shared" si="204"/>
        <v>0</v>
      </c>
      <c r="Z406" s="429">
        <f t="shared" si="204"/>
        <v>0</v>
      </c>
      <c r="AA406" s="429">
        <f t="shared" si="204"/>
        <v>1141</v>
      </c>
      <c r="AB406" s="429">
        <f t="shared" si="204"/>
        <v>0</v>
      </c>
      <c r="AC406" s="429">
        <f t="shared" si="204"/>
        <v>0</v>
      </c>
      <c r="AD406" s="429">
        <f t="shared" si="204"/>
        <v>0</v>
      </c>
      <c r="AE406" s="429"/>
      <c r="AF406" s="429"/>
      <c r="AG406" s="429"/>
      <c r="AH406" s="429"/>
    </row>
    <row r="407" spans="7:34" ht="15.5">
      <c r="G407" s="429">
        <f t="shared" si="190"/>
        <v>650</v>
      </c>
      <c r="H407" s="1112" t="s">
        <v>2332</v>
      </c>
      <c r="I407" s="429">
        <f t="shared" ref="I407:AD407" si="205">I155</f>
        <v>0</v>
      </c>
      <c r="J407" s="429">
        <f t="shared" si="205"/>
        <v>0</v>
      </c>
      <c r="K407" s="429">
        <f t="shared" si="205"/>
        <v>0</v>
      </c>
      <c r="L407" s="429">
        <f t="shared" si="205"/>
        <v>0</v>
      </c>
      <c r="M407" s="429">
        <f t="shared" si="205"/>
        <v>0</v>
      </c>
      <c r="N407" s="429">
        <f t="shared" si="205"/>
        <v>0</v>
      </c>
      <c r="O407" s="429">
        <f t="shared" si="205"/>
        <v>0</v>
      </c>
      <c r="P407" s="429">
        <f t="shared" si="205"/>
        <v>0</v>
      </c>
      <c r="Q407" s="429">
        <f t="shared" si="205"/>
        <v>0</v>
      </c>
      <c r="R407" s="429">
        <f t="shared" si="205"/>
        <v>0</v>
      </c>
      <c r="S407" s="429">
        <f t="shared" si="205"/>
        <v>0</v>
      </c>
      <c r="T407" s="429">
        <f t="shared" si="205"/>
        <v>0</v>
      </c>
      <c r="U407" s="429">
        <f t="shared" si="205"/>
        <v>0</v>
      </c>
      <c r="V407" s="429">
        <f t="shared" si="205"/>
        <v>0</v>
      </c>
      <c r="W407" s="429">
        <f t="shared" si="205"/>
        <v>0</v>
      </c>
      <c r="X407" s="429">
        <f t="shared" si="205"/>
        <v>0</v>
      </c>
      <c r="Y407" s="429">
        <f t="shared" si="205"/>
        <v>0</v>
      </c>
      <c r="Z407" s="429">
        <f t="shared" si="205"/>
        <v>650</v>
      </c>
      <c r="AA407" s="429">
        <f t="shared" si="205"/>
        <v>0</v>
      </c>
      <c r="AB407" s="429">
        <f t="shared" si="205"/>
        <v>0</v>
      </c>
      <c r="AC407" s="429">
        <f t="shared" si="205"/>
        <v>0</v>
      </c>
      <c r="AD407" s="429">
        <f t="shared" si="205"/>
        <v>0</v>
      </c>
      <c r="AE407" s="429"/>
      <c r="AF407" s="429"/>
      <c r="AG407" s="429"/>
      <c r="AH407" s="429"/>
    </row>
    <row r="408" spans="7:34">
      <c r="G408" s="936">
        <f>SUM(G392:G407)</f>
        <v>3753</v>
      </c>
    </row>
    <row r="409" spans="7:34">
      <c r="H409" s="432" t="s">
        <v>847</v>
      </c>
      <c r="I409" s="530">
        <v>44621</v>
      </c>
      <c r="J409" s="530">
        <v>44652</v>
      </c>
      <c r="K409" s="530">
        <v>44682</v>
      </c>
      <c r="L409" s="530">
        <v>44713</v>
      </c>
      <c r="M409" s="530">
        <v>44743</v>
      </c>
      <c r="N409" s="530">
        <v>44774</v>
      </c>
      <c r="O409" s="530">
        <v>44805</v>
      </c>
      <c r="P409" s="530">
        <v>44835</v>
      </c>
      <c r="Q409" s="530">
        <v>44866</v>
      </c>
      <c r="R409" s="530">
        <v>44896</v>
      </c>
      <c r="S409" s="530">
        <v>44927</v>
      </c>
      <c r="T409" s="530">
        <v>44958</v>
      </c>
      <c r="U409" s="530">
        <v>44986</v>
      </c>
      <c r="V409" s="530">
        <v>45017</v>
      </c>
      <c r="W409" s="530">
        <v>45047</v>
      </c>
      <c r="X409" s="530">
        <v>45078</v>
      </c>
      <c r="Y409" s="530">
        <v>45108</v>
      </c>
      <c r="Z409" s="530">
        <v>45139</v>
      </c>
      <c r="AA409" s="530">
        <v>45170</v>
      </c>
      <c r="AB409" s="530">
        <v>45200</v>
      </c>
      <c r="AC409" s="530">
        <v>45231</v>
      </c>
      <c r="AD409" s="530">
        <v>45261</v>
      </c>
      <c r="AE409" s="1237"/>
      <c r="AF409" s="1237"/>
      <c r="AG409" s="1237"/>
      <c r="AH409" s="1237"/>
    </row>
    <row r="410" spans="7:34">
      <c r="H410" s="256" t="s">
        <v>12</v>
      </c>
      <c r="I410" s="998"/>
      <c r="J410" s="429">
        <f t="shared" ref="J410:AD410" si="206">J163</f>
        <v>264</v>
      </c>
      <c r="K410" s="429">
        <f t="shared" si="206"/>
        <v>24</v>
      </c>
      <c r="L410" s="429">
        <f t="shared" si="206"/>
        <v>0</v>
      </c>
      <c r="M410" s="429">
        <f t="shared" si="206"/>
        <v>92</v>
      </c>
      <c r="N410" s="429">
        <f t="shared" si="206"/>
        <v>29.7</v>
      </c>
      <c r="O410" s="429">
        <f t="shared" si="206"/>
        <v>114</v>
      </c>
      <c r="P410" s="429">
        <f t="shared" si="206"/>
        <v>216</v>
      </c>
      <c r="Q410" s="429">
        <f t="shared" si="206"/>
        <v>161</v>
      </c>
      <c r="R410" s="429">
        <f t="shared" si="206"/>
        <v>14.5</v>
      </c>
      <c r="S410" s="429">
        <f t="shared" si="206"/>
        <v>140</v>
      </c>
      <c r="T410" s="429">
        <f t="shared" si="206"/>
        <v>502.5</v>
      </c>
      <c r="U410" s="429">
        <f t="shared" si="206"/>
        <v>717</v>
      </c>
      <c r="V410" s="429">
        <f t="shared" si="206"/>
        <v>427.5</v>
      </c>
      <c r="W410" s="429">
        <f t="shared" si="206"/>
        <v>369.5</v>
      </c>
      <c r="X410" s="429">
        <f t="shared" si="206"/>
        <v>564.5</v>
      </c>
      <c r="Y410" s="429">
        <f t="shared" si="206"/>
        <v>0</v>
      </c>
      <c r="Z410" s="429">
        <f t="shared" si="206"/>
        <v>4.5</v>
      </c>
      <c r="AA410" s="429">
        <f t="shared" si="206"/>
        <v>195</v>
      </c>
      <c r="AB410" s="429">
        <f t="shared" si="206"/>
        <v>125</v>
      </c>
      <c r="AC410" s="429">
        <f t="shared" si="206"/>
        <v>0</v>
      </c>
      <c r="AD410" s="429">
        <f t="shared" si="206"/>
        <v>2.5</v>
      </c>
      <c r="AE410" s="429"/>
      <c r="AF410" s="429"/>
      <c r="AG410" s="429"/>
      <c r="AH410" s="429"/>
    </row>
    <row r="411" spans="7:34">
      <c r="H411" s="256" t="s">
        <v>2</v>
      </c>
      <c r="I411" s="429">
        <f t="shared" ref="I411:AD411" si="207">I175</f>
        <v>0</v>
      </c>
      <c r="J411" s="429">
        <f t="shared" si="207"/>
        <v>0</v>
      </c>
      <c r="K411" s="429">
        <f t="shared" si="207"/>
        <v>29</v>
      </c>
      <c r="L411" s="429">
        <f t="shared" si="207"/>
        <v>313.75</v>
      </c>
      <c r="M411" s="429">
        <f t="shared" si="207"/>
        <v>20</v>
      </c>
      <c r="N411" s="429">
        <f t="shared" si="207"/>
        <v>59</v>
      </c>
      <c r="O411" s="429">
        <f t="shared" si="207"/>
        <v>44</v>
      </c>
      <c r="P411" s="429">
        <f t="shared" si="207"/>
        <v>14</v>
      </c>
      <c r="Q411" s="429">
        <f t="shared" si="207"/>
        <v>288</v>
      </c>
      <c r="R411" s="429">
        <f t="shared" si="207"/>
        <v>277</v>
      </c>
      <c r="S411" s="429">
        <f t="shared" si="207"/>
        <v>24</v>
      </c>
      <c r="T411" s="429">
        <f t="shared" si="207"/>
        <v>91</v>
      </c>
      <c r="U411" s="429">
        <f t="shared" si="207"/>
        <v>144</v>
      </c>
      <c r="V411" s="429">
        <f t="shared" si="207"/>
        <v>396</v>
      </c>
      <c r="W411" s="429">
        <f t="shared" si="207"/>
        <v>167.5</v>
      </c>
      <c r="X411" s="429">
        <f t="shared" si="207"/>
        <v>143.5</v>
      </c>
      <c r="Y411" s="429">
        <f t="shared" si="207"/>
        <v>97</v>
      </c>
      <c r="Z411" s="429">
        <f t="shared" si="207"/>
        <v>37</v>
      </c>
      <c r="AA411" s="429">
        <f t="shared" si="207"/>
        <v>146</v>
      </c>
      <c r="AB411" s="429">
        <f t="shared" si="207"/>
        <v>425</v>
      </c>
      <c r="AC411" s="429">
        <f t="shared" si="207"/>
        <v>296</v>
      </c>
      <c r="AD411" s="429">
        <f t="shared" si="207"/>
        <v>110</v>
      </c>
      <c r="AE411" s="429"/>
      <c r="AF411" s="429"/>
      <c r="AG411" s="429"/>
      <c r="AH411" s="429"/>
    </row>
    <row r="412" spans="7:34">
      <c r="H412" s="256" t="s">
        <v>37</v>
      </c>
      <c r="I412" s="429">
        <f t="shared" ref="I412:AD412" si="208">I187</f>
        <v>0</v>
      </c>
      <c r="J412" s="429">
        <f t="shared" si="208"/>
        <v>0</v>
      </c>
      <c r="K412" s="429">
        <f t="shared" si="208"/>
        <v>0</v>
      </c>
      <c r="L412" s="429">
        <f t="shared" si="208"/>
        <v>0</v>
      </c>
      <c r="M412" s="429">
        <f t="shared" si="208"/>
        <v>0</v>
      </c>
      <c r="N412" s="429">
        <f t="shared" si="208"/>
        <v>12</v>
      </c>
      <c r="O412" s="429">
        <f t="shared" si="208"/>
        <v>150</v>
      </c>
      <c r="P412" s="429">
        <f t="shared" si="208"/>
        <v>465</v>
      </c>
      <c r="Q412" s="429">
        <f t="shared" si="208"/>
        <v>133</v>
      </c>
      <c r="R412" s="429">
        <f t="shared" si="208"/>
        <v>81</v>
      </c>
      <c r="S412" s="429">
        <f t="shared" si="208"/>
        <v>43</v>
      </c>
      <c r="T412" s="429">
        <f t="shared" si="208"/>
        <v>164</v>
      </c>
      <c r="U412" s="429">
        <f t="shared" si="208"/>
        <v>116</v>
      </c>
      <c r="V412" s="429">
        <f t="shared" si="208"/>
        <v>255</v>
      </c>
      <c r="W412" s="429">
        <f t="shared" si="208"/>
        <v>292</v>
      </c>
      <c r="X412" s="429">
        <f t="shared" si="208"/>
        <v>52</v>
      </c>
      <c r="Y412" s="429">
        <f t="shared" si="208"/>
        <v>362</v>
      </c>
      <c r="Z412" s="429">
        <f t="shared" si="208"/>
        <v>305</v>
      </c>
      <c r="AA412" s="429">
        <f t="shared" si="208"/>
        <v>573</v>
      </c>
      <c r="AB412" s="429">
        <f t="shared" si="208"/>
        <v>422</v>
      </c>
      <c r="AC412" s="429">
        <f t="shared" si="208"/>
        <v>384</v>
      </c>
      <c r="AD412" s="429">
        <f t="shared" si="208"/>
        <v>72</v>
      </c>
      <c r="AE412" s="429"/>
      <c r="AF412" s="429"/>
      <c r="AG412" s="429"/>
      <c r="AH412" s="429"/>
    </row>
    <row r="413" spans="7:34">
      <c r="H413" s="256" t="s">
        <v>1</v>
      </c>
      <c r="I413" s="429">
        <f t="shared" ref="I413:AD413" si="209">I199</f>
        <v>0</v>
      </c>
      <c r="J413" s="429">
        <f t="shared" si="209"/>
        <v>0</v>
      </c>
      <c r="K413" s="429">
        <f t="shared" si="209"/>
        <v>391</v>
      </c>
      <c r="L413" s="429">
        <f t="shared" si="209"/>
        <v>629.6</v>
      </c>
      <c r="M413" s="429">
        <f t="shared" si="209"/>
        <v>211</v>
      </c>
      <c r="N413" s="429">
        <f t="shared" si="209"/>
        <v>364</v>
      </c>
      <c r="O413" s="429">
        <f t="shared" si="209"/>
        <v>680</v>
      </c>
      <c r="P413" s="429">
        <f t="shared" si="209"/>
        <v>1038</v>
      </c>
      <c r="Q413" s="429">
        <f t="shared" si="209"/>
        <v>1238</v>
      </c>
      <c r="R413" s="429">
        <f t="shared" si="209"/>
        <v>704.5</v>
      </c>
      <c r="S413" s="429">
        <f t="shared" si="209"/>
        <v>322.5</v>
      </c>
      <c r="T413" s="429">
        <f t="shared" si="209"/>
        <v>162</v>
      </c>
      <c r="U413" s="429">
        <f t="shared" si="209"/>
        <v>28</v>
      </c>
      <c r="V413" s="429">
        <f t="shared" si="209"/>
        <v>35</v>
      </c>
      <c r="W413" s="429">
        <f t="shared" si="209"/>
        <v>0</v>
      </c>
      <c r="X413" s="429">
        <f t="shared" si="209"/>
        <v>2.5</v>
      </c>
      <c r="Y413" s="429">
        <f t="shared" si="209"/>
        <v>0</v>
      </c>
      <c r="Z413" s="429">
        <f t="shared" si="209"/>
        <v>2.5</v>
      </c>
      <c r="AA413" s="429">
        <f t="shared" si="209"/>
        <v>0</v>
      </c>
      <c r="AB413" s="429">
        <f t="shared" si="209"/>
        <v>0</v>
      </c>
      <c r="AC413" s="429">
        <f t="shared" si="209"/>
        <v>0</v>
      </c>
      <c r="AD413" s="429">
        <f t="shared" si="209"/>
        <v>18</v>
      </c>
      <c r="AE413" s="429"/>
      <c r="AF413" s="429"/>
      <c r="AG413" s="429"/>
      <c r="AH413" s="429"/>
    </row>
    <row r="414" spans="7:34">
      <c r="H414" s="256" t="s">
        <v>40</v>
      </c>
      <c r="I414" s="429">
        <f t="shared" ref="I414:AD414" si="210">I211</f>
        <v>0</v>
      </c>
      <c r="J414" s="429">
        <f t="shared" si="210"/>
        <v>0</v>
      </c>
      <c r="K414" s="429">
        <f t="shared" si="210"/>
        <v>0</v>
      </c>
      <c r="L414" s="429">
        <f t="shared" si="210"/>
        <v>0</v>
      </c>
      <c r="M414" s="429">
        <f t="shared" si="210"/>
        <v>0</v>
      </c>
      <c r="N414" s="429">
        <f t="shared" si="210"/>
        <v>0</v>
      </c>
      <c r="O414" s="429">
        <f t="shared" si="210"/>
        <v>0</v>
      </c>
      <c r="P414" s="429">
        <f t="shared" si="210"/>
        <v>0</v>
      </c>
      <c r="Q414" s="429">
        <f t="shared" si="210"/>
        <v>0</v>
      </c>
      <c r="R414" s="429">
        <f t="shared" si="210"/>
        <v>345</v>
      </c>
      <c r="S414" s="429">
        <f t="shared" si="210"/>
        <v>299</v>
      </c>
      <c r="T414" s="429">
        <f t="shared" si="210"/>
        <v>90</v>
      </c>
      <c r="U414" s="429">
        <f t="shared" si="210"/>
        <v>58</v>
      </c>
      <c r="V414" s="429">
        <f t="shared" si="210"/>
        <v>47</v>
      </c>
      <c r="W414" s="429">
        <f t="shared" si="210"/>
        <v>22</v>
      </c>
      <c r="X414" s="429">
        <f t="shared" si="210"/>
        <v>16</v>
      </c>
      <c r="Y414" s="429">
        <f t="shared" si="210"/>
        <v>0</v>
      </c>
      <c r="Z414" s="429">
        <f t="shared" si="210"/>
        <v>0</v>
      </c>
      <c r="AA414" s="429">
        <f t="shared" si="210"/>
        <v>36</v>
      </c>
      <c r="AB414" s="429">
        <f t="shared" si="210"/>
        <v>346</v>
      </c>
      <c r="AC414" s="429">
        <f t="shared" si="210"/>
        <v>144</v>
      </c>
      <c r="AD414" s="429">
        <f t="shared" si="210"/>
        <v>462</v>
      </c>
      <c r="AE414" s="429"/>
      <c r="AF414" s="429"/>
      <c r="AG414" s="429"/>
      <c r="AH414" s="429"/>
    </row>
    <row r="415" spans="7:34">
      <c r="H415" s="256" t="s">
        <v>14</v>
      </c>
      <c r="I415" s="429">
        <f t="shared" ref="I415:AD415" si="211">I223</f>
        <v>0</v>
      </c>
      <c r="J415" s="429">
        <f t="shared" si="211"/>
        <v>691</v>
      </c>
      <c r="K415" s="429">
        <f t="shared" si="211"/>
        <v>310</v>
      </c>
      <c r="L415" s="429">
        <f t="shared" si="211"/>
        <v>0</v>
      </c>
      <c r="M415" s="429">
        <f t="shared" si="211"/>
        <v>0</v>
      </c>
      <c r="N415" s="429">
        <f t="shared" si="211"/>
        <v>76</v>
      </c>
      <c r="O415" s="429">
        <f t="shared" si="211"/>
        <v>56</v>
      </c>
      <c r="P415" s="429">
        <f t="shared" si="211"/>
        <v>0</v>
      </c>
      <c r="Q415" s="429">
        <f t="shared" si="211"/>
        <v>168</v>
      </c>
      <c r="R415" s="429">
        <f t="shared" si="211"/>
        <v>72</v>
      </c>
      <c r="S415" s="429">
        <f t="shared" si="211"/>
        <v>36</v>
      </c>
      <c r="T415" s="429">
        <f t="shared" si="211"/>
        <v>48</v>
      </c>
      <c r="U415" s="429">
        <f t="shared" si="211"/>
        <v>40</v>
      </c>
      <c r="V415" s="429">
        <f t="shared" si="211"/>
        <v>111</v>
      </c>
      <c r="W415" s="429">
        <f t="shared" si="211"/>
        <v>82</v>
      </c>
      <c r="X415" s="429">
        <f t="shared" si="211"/>
        <v>228</v>
      </c>
      <c r="Y415" s="429">
        <f t="shared" si="211"/>
        <v>356.5</v>
      </c>
      <c r="Z415" s="429">
        <f t="shared" si="211"/>
        <v>868</v>
      </c>
      <c r="AA415" s="429">
        <f t="shared" si="211"/>
        <v>375.5</v>
      </c>
      <c r="AB415" s="429">
        <f t="shared" si="211"/>
        <v>218.5</v>
      </c>
      <c r="AC415" s="429">
        <f t="shared" si="211"/>
        <v>0</v>
      </c>
      <c r="AD415" s="429">
        <f t="shared" si="211"/>
        <v>0</v>
      </c>
      <c r="AE415" s="429"/>
      <c r="AF415" s="429"/>
      <c r="AG415" s="429"/>
      <c r="AH415" s="429"/>
    </row>
    <row r="416" spans="7:34">
      <c r="H416" s="256" t="s">
        <v>41</v>
      </c>
      <c r="I416" s="429">
        <f t="shared" ref="I416:AD416" si="212">I235</f>
        <v>0</v>
      </c>
      <c r="J416" s="429">
        <f t="shared" si="212"/>
        <v>0</v>
      </c>
      <c r="K416" s="429">
        <f t="shared" si="212"/>
        <v>0</v>
      </c>
      <c r="L416" s="429">
        <f t="shared" si="212"/>
        <v>0</v>
      </c>
      <c r="M416" s="429">
        <f t="shared" si="212"/>
        <v>0</v>
      </c>
      <c r="N416" s="429">
        <f t="shared" si="212"/>
        <v>0</v>
      </c>
      <c r="O416" s="429">
        <f t="shared" si="212"/>
        <v>0</v>
      </c>
      <c r="P416" s="429">
        <f t="shared" si="212"/>
        <v>0</v>
      </c>
      <c r="Q416" s="429">
        <f t="shared" si="212"/>
        <v>194</v>
      </c>
      <c r="R416" s="429">
        <f t="shared" si="212"/>
        <v>228</v>
      </c>
      <c r="S416" s="429">
        <f t="shared" si="212"/>
        <v>416</v>
      </c>
      <c r="T416" s="429">
        <f t="shared" si="212"/>
        <v>760</v>
      </c>
      <c r="U416" s="429">
        <f t="shared" si="212"/>
        <v>223</v>
      </c>
      <c r="V416" s="429">
        <f t="shared" si="212"/>
        <v>126</v>
      </c>
      <c r="W416" s="429">
        <f t="shared" si="212"/>
        <v>189</v>
      </c>
      <c r="X416" s="429">
        <f t="shared" si="212"/>
        <v>508</v>
      </c>
      <c r="Y416" s="429">
        <f t="shared" si="212"/>
        <v>252</v>
      </c>
      <c r="Z416" s="429">
        <f t="shared" si="212"/>
        <v>124</v>
      </c>
      <c r="AA416" s="429">
        <f t="shared" si="212"/>
        <v>771</v>
      </c>
      <c r="AB416" s="429">
        <f t="shared" si="212"/>
        <v>298</v>
      </c>
      <c r="AC416" s="429">
        <f t="shared" si="212"/>
        <v>450</v>
      </c>
      <c r="AD416" s="429">
        <f t="shared" si="212"/>
        <v>390</v>
      </c>
      <c r="AE416" s="429"/>
      <c r="AF416" s="429"/>
      <c r="AG416" s="429"/>
      <c r="AH416" s="429"/>
    </row>
    <row r="417" spans="7:34">
      <c r="H417" s="256" t="s">
        <v>34</v>
      </c>
      <c r="I417" s="429">
        <f t="shared" ref="I417:AD417" si="213">I247</f>
        <v>0</v>
      </c>
      <c r="J417" s="429">
        <f t="shared" si="213"/>
        <v>0</v>
      </c>
      <c r="K417" s="429">
        <f t="shared" si="213"/>
        <v>0</v>
      </c>
      <c r="L417" s="429">
        <f t="shared" si="213"/>
        <v>0</v>
      </c>
      <c r="M417" s="429">
        <f t="shared" si="213"/>
        <v>0</v>
      </c>
      <c r="N417" s="429">
        <f t="shared" si="213"/>
        <v>0</v>
      </c>
      <c r="O417" s="429">
        <f t="shared" si="213"/>
        <v>628</v>
      </c>
      <c r="P417" s="429">
        <f t="shared" si="213"/>
        <v>566</v>
      </c>
      <c r="Q417" s="429">
        <f t="shared" si="213"/>
        <v>318</v>
      </c>
      <c r="R417" s="429">
        <f t="shared" si="213"/>
        <v>230</v>
      </c>
      <c r="S417" s="429">
        <f t="shared" si="213"/>
        <v>613</v>
      </c>
      <c r="T417" s="429">
        <f t="shared" si="213"/>
        <v>358</v>
      </c>
      <c r="U417" s="429">
        <f t="shared" si="213"/>
        <v>573.5</v>
      </c>
      <c r="V417" s="429">
        <f t="shared" si="213"/>
        <v>952</v>
      </c>
      <c r="W417" s="429">
        <f t="shared" si="213"/>
        <v>117</v>
      </c>
      <c r="X417" s="429">
        <f t="shared" si="213"/>
        <v>192</v>
      </c>
      <c r="Y417" s="429">
        <f t="shared" si="213"/>
        <v>84</v>
      </c>
      <c r="Z417" s="429">
        <f t="shared" si="213"/>
        <v>180</v>
      </c>
      <c r="AA417" s="429">
        <f t="shared" si="213"/>
        <v>16</v>
      </c>
      <c r="AB417" s="429">
        <f t="shared" si="213"/>
        <v>82</v>
      </c>
      <c r="AC417" s="429">
        <f t="shared" si="213"/>
        <v>36</v>
      </c>
      <c r="AD417" s="429">
        <f t="shared" si="213"/>
        <v>153</v>
      </c>
      <c r="AE417" s="429"/>
      <c r="AF417" s="429"/>
      <c r="AG417" s="429"/>
      <c r="AH417" s="429"/>
    </row>
    <row r="418" spans="7:34">
      <c r="H418" s="256" t="s">
        <v>3</v>
      </c>
      <c r="I418" s="429">
        <f t="shared" ref="I418:AD418" si="214">I259</f>
        <v>0</v>
      </c>
      <c r="J418" s="429">
        <f t="shared" si="214"/>
        <v>0</v>
      </c>
      <c r="K418" s="429">
        <f t="shared" si="214"/>
        <v>0</v>
      </c>
      <c r="L418" s="429">
        <f t="shared" si="214"/>
        <v>9</v>
      </c>
      <c r="M418" s="429">
        <f t="shared" si="214"/>
        <v>586</v>
      </c>
      <c r="N418" s="429">
        <f t="shared" si="214"/>
        <v>578</v>
      </c>
      <c r="O418" s="429">
        <f t="shared" si="214"/>
        <v>413</v>
      </c>
      <c r="P418" s="429">
        <f t="shared" si="214"/>
        <v>178</v>
      </c>
      <c r="Q418" s="429">
        <f t="shared" si="214"/>
        <v>463</v>
      </c>
      <c r="R418" s="429">
        <f t="shared" si="214"/>
        <v>791</v>
      </c>
      <c r="S418" s="429">
        <f t="shared" si="214"/>
        <v>1223</v>
      </c>
      <c r="T418" s="429">
        <f t="shared" si="214"/>
        <v>833.5</v>
      </c>
      <c r="U418" s="429">
        <f t="shared" si="214"/>
        <v>621.5</v>
      </c>
      <c r="V418" s="429">
        <f t="shared" si="214"/>
        <v>0</v>
      </c>
      <c r="W418" s="429">
        <f t="shared" si="214"/>
        <v>12</v>
      </c>
      <c r="X418" s="429">
        <f t="shared" si="214"/>
        <v>0</v>
      </c>
      <c r="Y418" s="429">
        <f t="shared" si="214"/>
        <v>48</v>
      </c>
      <c r="Z418" s="429">
        <f t="shared" si="214"/>
        <v>288</v>
      </c>
      <c r="AA418" s="429">
        <f t="shared" si="214"/>
        <v>264.5</v>
      </c>
      <c r="AB418" s="429">
        <f t="shared" si="214"/>
        <v>140</v>
      </c>
      <c r="AC418" s="429">
        <f t="shared" si="214"/>
        <v>48.5</v>
      </c>
      <c r="AD418" s="429">
        <f t="shared" si="214"/>
        <v>12</v>
      </c>
      <c r="AE418" s="429"/>
      <c r="AF418" s="429"/>
      <c r="AG418" s="429"/>
      <c r="AH418" s="429"/>
    </row>
    <row r="419" spans="7:34">
      <c r="H419" s="256" t="s">
        <v>43</v>
      </c>
      <c r="I419" s="429">
        <f t="shared" ref="I419:AD419" si="215">I271</f>
        <v>0</v>
      </c>
      <c r="J419" s="429">
        <f t="shared" si="215"/>
        <v>0</v>
      </c>
      <c r="K419" s="429">
        <f t="shared" si="215"/>
        <v>0</v>
      </c>
      <c r="L419" s="429">
        <f t="shared" si="215"/>
        <v>0</v>
      </c>
      <c r="M419" s="429">
        <f t="shared" si="215"/>
        <v>114</v>
      </c>
      <c r="N419" s="429">
        <f t="shared" si="215"/>
        <v>321</v>
      </c>
      <c r="O419" s="429">
        <f t="shared" si="215"/>
        <v>0</v>
      </c>
      <c r="P419" s="429">
        <f t="shared" si="215"/>
        <v>0</v>
      </c>
      <c r="Q419" s="429">
        <f t="shared" si="215"/>
        <v>816</v>
      </c>
      <c r="R419" s="429">
        <f t="shared" si="215"/>
        <v>246</v>
      </c>
      <c r="S419" s="429">
        <f t="shared" si="215"/>
        <v>60</v>
      </c>
      <c r="T419" s="429">
        <f t="shared" si="215"/>
        <v>84</v>
      </c>
      <c r="U419" s="429">
        <f t="shared" si="215"/>
        <v>262</v>
      </c>
      <c r="V419" s="429">
        <f t="shared" si="215"/>
        <v>168</v>
      </c>
      <c r="W419" s="429">
        <f t="shared" si="215"/>
        <v>0</v>
      </c>
      <c r="X419" s="429">
        <f t="shared" si="215"/>
        <v>36</v>
      </c>
      <c r="Y419" s="429">
        <f t="shared" si="215"/>
        <v>238.5</v>
      </c>
      <c r="Z419" s="429">
        <f t="shared" si="215"/>
        <v>447</v>
      </c>
      <c r="AA419" s="429">
        <f t="shared" si="215"/>
        <v>168</v>
      </c>
      <c r="AB419" s="429">
        <f t="shared" si="215"/>
        <v>381</v>
      </c>
      <c r="AC419" s="429">
        <f t="shared" si="215"/>
        <v>520</v>
      </c>
      <c r="AD419" s="429">
        <f t="shared" si="215"/>
        <v>89</v>
      </c>
      <c r="AE419" s="429"/>
      <c r="AF419" s="429"/>
      <c r="AG419" s="429"/>
      <c r="AH419" s="429"/>
    </row>
    <row r="420" spans="7:34">
      <c r="H420" s="256" t="s">
        <v>472</v>
      </c>
      <c r="I420" s="429">
        <f t="shared" ref="I420:AD420" si="216">I283</f>
        <v>0</v>
      </c>
      <c r="J420" s="429">
        <f t="shared" si="216"/>
        <v>0</v>
      </c>
      <c r="K420" s="429">
        <f t="shared" si="216"/>
        <v>0</v>
      </c>
      <c r="L420" s="429">
        <f t="shared" si="216"/>
        <v>0</v>
      </c>
      <c r="M420" s="429">
        <f t="shared" si="216"/>
        <v>0</v>
      </c>
      <c r="N420" s="429">
        <f t="shared" si="216"/>
        <v>0</v>
      </c>
      <c r="O420" s="429">
        <f t="shared" si="216"/>
        <v>0</v>
      </c>
      <c r="P420" s="429">
        <f t="shared" si="216"/>
        <v>330</v>
      </c>
      <c r="Q420" s="429">
        <f t="shared" si="216"/>
        <v>202</v>
      </c>
      <c r="R420" s="429">
        <f t="shared" si="216"/>
        <v>156</v>
      </c>
      <c r="S420" s="429">
        <f t="shared" si="216"/>
        <v>21</v>
      </c>
      <c r="T420" s="429">
        <f t="shared" si="216"/>
        <v>390</v>
      </c>
      <c r="U420" s="429">
        <f t="shared" si="216"/>
        <v>469</v>
      </c>
      <c r="V420" s="429">
        <f t="shared" si="216"/>
        <v>464</v>
      </c>
      <c r="W420" s="429">
        <f t="shared" si="216"/>
        <v>369</v>
      </c>
      <c r="X420" s="429">
        <f t="shared" si="216"/>
        <v>1192</v>
      </c>
      <c r="Y420" s="429">
        <f t="shared" si="216"/>
        <v>1255</v>
      </c>
      <c r="Z420" s="429">
        <f t="shared" si="216"/>
        <v>660</v>
      </c>
      <c r="AA420" s="429">
        <f t="shared" si="216"/>
        <v>994.5</v>
      </c>
      <c r="AB420" s="429">
        <f t="shared" si="216"/>
        <v>846</v>
      </c>
      <c r="AC420" s="429">
        <f t="shared" si="216"/>
        <v>1121</v>
      </c>
      <c r="AD420" s="429">
        <f t="shared" si="216"/>
        <v>587</v>
      </c>
      <c r="AE420" s="429"/>
      <c r="AF420" s="429"/>
      <c r="AG420" s="429"/>
      <c r="AH420" s="429"/>
    </row>
    <row r="421" spans="7:34" ht="15.5">
      <c r="H421" s="1112" t="s">
        <v>2328</v>
      </c>
      <c r="I421" s="429"/>
      <c r="J421" s="429"/>
      <c r="K421" s="429"/>
      <c r="L421" s="429"/>
      <c r="M421" s="429"/>
      <c r="N421" s="429"/>
      <c r="O421" s="429"/>
      <c r="P421" s="429">
        <f>P295</f>
        <v>0</v>
      </c>
      <c r="Q421" s="429">
        <f t="shared" ref="Q421:AD421" si="217">Q295</f>
        <v>0</v>
      </c>
      <c r="R421" s="429">
        <f t="shared" si="217"/>
        <v>0</v>
      </c>
      <c r="S421" s="429">
        <f t="shared" si="217"/>
        <v>0</v>
      </c>
      <c r="T421" s="429">
        <f t="shared" si="217"/>
        <v>0</v>
      </c>
      <c r="U421" s="429">
        <f t="shared" si="217"/>
        <v>0</v>
      </c>
      <c r="V421" s="429">
        <f t="shared" si="217"/>
        <v>0</v>
      </c>
      <c r="W421" s="429">
        <f t="shared" si="217"/>
        <v>0</v>
      </c>
      <c r="X421" s="429">
        <f t="shared" si="217"/>
        <v>0</v>
      </c>
      <c r="Y421" s="429">
        <f t="shared" si="217"/>
        <v>0</v>
      </c>
      <c r="Z421" s="429">
        <f t="shared" si="217"/>
        <v>265</v>
      </c>
      <c r="AA421" s="429">
        <f t="shared" si="217"/>
        <v>49</v>
      </c>
      <c r="AB421" s="429">
        <f t="shared" si="217"/>
        <v>53</v>
      </c>
      <c r="AC421" s="429">
        <f t="shared" si="217"/>
        <v>224</v>
      </c>
      <c r="AD421" s="429">
        <f t="shared" si="217"/>
        <v>82</v>
      </c>
      <c r="AE421" s="429"/>
      <c r="AF421" s="429"/>
      <c r="AG421" s="429"/>
      <c r="AH421" s="429"/>
    </row>
    <row r="422" spans="7:34" ht="15.5">
      <c r="H422" s="1112" t="s">
        <v>2329</v>
      </c>
      <c r="I422" s="429"/>
      <c r="J422" s="429"/>
      <c r="K422" s="429"/>
      <c r="L422" s="429"/>
      <c r="M422" s="429"/>
      <c r="N422" s="429"/>
      <c r="O422" s="429"/>
      <c r="P422" s="429">
        <f t="shared" ref="P422:AD425" si="218">P296</f>
        <v>0</v>
      </c>
      <c r="Q422" s="429">
        <f t="shared" si="218"/>
        <v>0</v>
      </c>
      <c r="R422" s="429">
        <f t="shared" si="218"/>
        <v>0</v>
      </c>
      <c r="S422" s="429">
        <f t="shared" si="218"/>
        <v>0</v>
      </c>
      <c r="T422" s="429">
        <f t="shared" si="218"/>
        <v>0</v>
      </c>
      <c r="U422" s="429">
        <f t="shared" si="218"/>
        <v>0</v>
      </c>
      <c r="V422" s="429">
        <f t="shared" si="218"/>
        <v>0</v>
      </c>
      <c r="W422" s="429">
        <f t="shared" si="218"/>
        <v>0</v>
      </c>
      <c r="X422" s="429">
        <f t="shared" si="218"/>
        <v>0</v>
      </c>
      <c r="Y422" s="429">
        <f t="shared" si="218"/>
        <v>0</v>
      </c>
      <c r="Z422" s="429">
        <f t="shared" si="218"/>
        <v>36</v>
      </c>
      <c r="AA422" s="429">
        <f t="shared" si="218"/>
        <v>0</v>
      </c>
      <c r="AB422" s="429">
        <f t="shared" si="218"/>
        <v>559</v>
      </c>
      <c r="AC422" s="429">
        <f t="shared" si="218"/>
        <v>0</v>
      </c>
      <c r="AD422" s="429">
        <f t="shared" si="218"/>
        <v>0</v>
      </c>
      <c r="AE422" s="429"/>
      <c r="AF422" s="429"/>
      <c r="AG422" s="429"/>
      <c r="AH422" s="429"/>
    </row>
    <row r="423" spans="7:34" ht="15.5">
      <c r="H423" s="1112" t="s">
        <v>2330</v>
      </c>
      <c r="I423" s="429"/>
      <c r="J423" s="429"/>
      <c r="K423" s="429"/>
      <c r="L423" s="429"/>
      <c r="M423" s="429"/>
      <c r="N423" s="429"/>
      <c r="O423" s="429"/>
      <c r="P423" s="429">
        <f t="shared" si="218"/>
        <v>0</v>
      </c>
      <c r="Q423" s="429">
        <f t="shared" si="218"/>
        <v>0</v>
      </c>
      <c r="R423" s="429">
        <f t="shared" si="218"/>
        <v>0</v>
      </c>
      <c r="S423" s="429">
        <f t="shared" si="218"/>
        <v>0</v>
      </c>
      <c r="T423" s="429">
        <f t="shared" si="218"/>
        <v>0</v>
      </c>
      <c r="U423" s="429">
        <f t="shared" si="218"/>
        <v>0</v>
      </c>
      <c r="V423" s="429">
        <f t="shared" si="218"/>
        <v>0</v>
      </c>
      <c r="W423" s="429">
        <f t="shared" si="218"/>
        <v>0</v>
      </c>
      <c r="X423" s="429">
        <f t="shared" si="218"/>
        <v>0</v>
      </c>
      <c r="Y423" s="429">
        <f t="shared" si="218"/>
        <v>0</v>
      </c>
      <c r="Z423" s="429">
        <f t="shared" si="218"/>
        <v>0</v>
      </c>
      <c r="AA423" s="429">
        <f t="shared" si="218"/>
        <v>0</v>
      </c>
      <c r="AB423" s="429">
        <f t="shared" si="218"/>
        <v>0</v>
      </c>
      <c r="AC423" s="429">
        <f t="shared" si="218"/>
        <v>0</v>
      </c>
      <c r="AD423" s="429">
        <f t="shared" si="218"/>
        <v>0</v>
      </c>
      <c r="AE423" s="429"/>
      <c r="AF423" s="429"/>
      <c r="AG423" s="429"/>
      <c r="AH423" s="429"/>
    </row>
    <row r="424" spans="7:34" ht="15.5">
      <c r="H424" s="1112" t="s">
        <v>2331</v>
      </c>
      <c r="I424" s="429"/>
      <c r="J424" s="429"/>
      <c r="K424" s="429"/>
      <c r="L424" s="429"/>
      <c r="M424" s="429"/>
      <c r="N424" s="429"/>
      <c r="O424" s="429"/>
      <c r="P424" s="429">
        <f t="shared" si="218"/>
        <v>0</v>
      </c>
      <c r="Q424" s="429">
        <f t="shared" si="218"/>
        <v>0</v>
      </c>
      <c r="R424" s="429">
        <f t="shared" si="218"/>
        <v>0</v>
      </c>
      <c r="S424" s="429">
        <f t="shared" si="218"/>
        <v>0</v>
      </c>
      <c r="T424" s="429">
        <f t="shared" si="218"/>
        <v>0</v>
      </c>
      <c r="U424" s="429">
        <f t="shared" si="218"/>
        <v>0</v>
      </c>
      <c r="V424" s="429">
        <f t="shared" si="218"/>
        <v>0</v>
      </c>
      <c r="W424" s="429">
        <f t="shared" si="218"/>
        <v>0</v>
      </c>
      <c r="X424" s="429">
        <f t="shared" si="218"/>
        <v>0</v>
      </c>
      <c r="Y424" s="429">
        <f t="shared" si="218"/>
        <v>0</v>
      </c>
      <c r="Z424" s="429">
        <f t="shared" si="218"/>
        <v>0</v>
      </c>
      <c r="AA424" s="429">
        <f t="shared" si="218"/>
        <v>0</v>
      </c>
      <c r="AB424" s="429">
        <f t="shared" si="218"/>
        <v>0</v>
      </c>
      <c r="AC424" s="429">
        <f t="shared" si="218"/>
        <v>0</v>
      </c>
      <c r="AD424" s="429">
        <f t="shared" si="218"/>
        <v>0</v>
      </c>
      <c r="AE424" s="429"/>
      <c r="AF424" s="429"/>
      <c r="AG424" s="429"/>
      <c r="AH424" s="429"/>
    </row>
    <row r="425" spans="7:34" ht="15.5">
      <c r="H425" s="1112" t="s">
        <v>2332</v>
      </c>
      <c r="I425" s="429"/>
      <c r="J425" s="429"/>
      <c r="K425" s="429"/>
      <c r="L425" s="429"/>
      <c r="M425" s="429"/>
      <c r="N425" s="429"/>
      <c r="O425" s="429"/>
      <c r="P425" s="429">
        <f t="shared" si="218"/>
        <v>0</v>
      </c>
      <c r="Q425" s="429">
        <f t="shared" si="218"/>
        <v>0</v>
      </c>
      <c r="R425" s="429">
        <f t="shared" si="218"/>
        <v>0</v>
      </c>
      <c r="S425" s="429">
        <f t="shared" si="218"/>
        <v>0</v>
      </c>
      <c r="T425" s="429">
        <f t="shared" si="218"/>
        <v>0</v>
      </c>
      <c r="U425" s="429">
        <f t="shared" si="218"/>
        <v>0</v>
      </c>
      <c r="V425" s="429">
        <f t="shared" si="218"/>
        <v>0</v>
      </c>
      <c r="W425" s="429">
        <f t="shared" si="218"/>
        <v>0</v>
      </c>
      <c r="X425" s="429">
        <f t="shared" si="218"/>
        <v>0</v>
      </c>
      <c r="Y425" s="429">
        <f t="shared" si="218"/>
        <v>0</v>
      </c>
      <c r="Z425" s="429">
        <f t="shared" si="218"/>
        <v>0</v>
      </c>
      <c r="AA425" s="429">
        <f t="shared" si="218"/>
        <v>18</v>
      </c>
      <c r="AB425" s="429">
        <f t="shared" si="218"/>
        <v>0</v>
      </c>
      <c r="AC425" s="429">
        <f t="shared" si="218"/>
        <v>844</v>
      </c>
      <c r="AD425" s="429">
        <f t="shared" si="218"/>
        <v>0</v>
      </c>
      <c r="AE425" s="429"/>
      <c r="AF425" s="429"/>
      <c r="AG425" s="429"/>
      <c r="AH425" s="429"/>
    </row>
    <row r="426" spans="7:34">
      <c r="H426" s="855" t="s">
        <v>1349</v>
      </c>
      <c r="I426" s="530">
        <v>44621</v>
      </c>
      <c r="J426" s="530">
        <v>44652</v>
      </c>
      <c r="K426" s="530">
        <v>44682</v>
      </c>
      <c r="L426" s="530">
        <v>44713</v>
      </c>
      <c r="M426" s="530">
        <v>44743</v>
      </c>
      <c r="N426" s="530">
        <v>44774</v>
      </c>
      <c r="O426" s="530">
        <v>44805</v>
      </c>
      <c r="P426" s="530">
        <v>44835</v>
      </c>
      <c r="Q426" s="530">
        <v>44866</v>
      </c>
      <c r="R426" s="530">
        <v>44896</v>
      </c>
      <c r="S426" s="530">
        <v>44927</v>
      </c>
      <c r="T426" s="530">
        <v>44958</v>
      </c>
      <c r="U426" s="530">
        <v>44986</v>
      </c>
      <c r="V426" s="530">
        <v>45017</v>
      </c>
      <c r="W426" s="530">
        <v>45047</v>
      </c>
      <c r="X426" s="530">
        <v>45078</v>
      </c>
      <c r="Y426" s="530">
        <v>45108</v>
      </c>
      <c r="Z426" s="530">
        <v>45139</v>
      </c>
      <c r="AA426" s="530">
        <v>45170</v>
      </c>
      <c r="AB426" s="530">
        <v>45200</v>
      </c>
      <c r="AC426" s="530">
        <v>45231</v>
      </c>
      <c r="AD426" s="530">
        <v>45261</v>
      </c>
      <c r="AE426" s="1237"/>
      <c r="AF426" s="1237"/>
      <c r="AG426" s="1237"/>
      <c r="AH426" s="1237"/>
    </row>
    <row r="427" spans="7:34">
      <c r="G427" s="429">
        <f t="shared" ref="G427:G437" si="219">SUM(I392:Y392)-SUM(I410:Y410)</f>
        <v>266.80000000000018</v>
      </c>
      <c r="H427" s="256" t="s">
        <v>12</v>
      </c>
      <c r="I427" s="429">
        <f t="shared" ref="I427:AD427" si="220">I392-I410</f>
        <v>60</v>
      </c>
      <c r="J427" s="429">
        <f t="shared" si="220"/>
        <v>-164</v>
      </c>
      <c r="K427" s="429">
        <f t="shared" si="220"/>
        <v>126</v>
      </c>
      <c r="L427" s="429">
        <f t="shared" si="220"/>
        <v>180</v>
      </c>
      <c r="M427" s="429">
        <f t="shared" si="220"/>
        <v>133</v>
      </c>
      <c r="N427" s="429">
        <f t="shared" si="220"/>
        <v>300.3</v>
      </c>
      <c r="O427" s="429">
        <f t="shared" si="220"/>
        <v>296</v>
      </c>
      <c r="P427" s="429">
        <f t="shared" si="220"/>
        <v>257</v>
      </c>
      <c r="Q427" s="429">
        <f t="shared" si="220"/>
        <v>329</v>
      </c>
      <c r="R427" s="429">
        <f t="shared" si="220"/>
        <v>434.5</v>
      </c>
      <c r="S427" s="429">
        <f t="shared" si="220"/>
        <v>245</v>
      </c>
      <c r="T427" s="429">
        <f t="shared" si="220"/>
        <v>-228.5</v>
      </c>
      <c r="U427" s="429">
        <f t="shared" si="220"/>
        <v>-505</v>
      </c>
      <c r="V427" s="429">
        <f t="shared" si="220"/>
        <v>-298.5</v>
      </c>
      <c r="W427" s="429">
        <f t="shared" si="220"/>
        <v>-333.5</v>
      </c>
      <c r="X427" s="429">
        <f t="shared" si="220"/>
        <v>-564.5</v>
      </c>
      <c r="Y427" s="429">
        <f t="shared" si="220"/>
        <v>0</v>
      </c>
      <c r="Z427" s="429">
        <f t="shared" si="220"/>
        <v>-4.5</v>
      </c>
      <c r="AA427" s="429">
        <f t="shared" si="220"/>
        <v>-195</v>
      </c>
      <c r="AB427" s="429">
        <f t="shared" si="220"/>
        <v>-125</v>
      </c>
      <c r="AC427" s="429">
        <f t="shared" si="220"/>
        <v>0</v>
      </c>
      <c r="AD427" s="429">
        <f t="shared" si="220"/>
        <v>-2.5</v>
      </c>
      <c r="AE427" s="429"/>
      <c r="AF427" s="429"/>
      <c r="AG427" s="429"/>
      <c r="AH427" s="429"/>
    </row>
    <row r="428" spans="7:34">
      <c r="G428" s="429">
        <f t="shared" si="219"/>
        <v>1017.25</v>
      </c>
      <c r="H428" s="256" t="s">
        <v>2</v>
      </c>
      <c r="I428" s="429">
        <f t="shared" ref="I428:AD428" si="221">I393-I411</f>
        <v>80</v>
      </c>
      <c r="J428" s="429">
        <f t="shared" si="221"/>
        <v>115</v>
      </c>
      <c r="K428" s="429">
        <f t="shared" si="221"/>
        <v>136</v>
      </c>
      <c r="L428" s="429">
        <f t="shared" si="221"/>
        <v>-83.75</v>
      </c>
      <c r="M428" s="429">
        <f t="shared" si="221"/>
        <v>325</v>
      </c>
      <c r="N428" s="429">
        <f t="shared" si="221"/>
        <v>344</v>
      </c>
      <c r="O428" s="429">
        <f t="shared" si="221"/>
        <v>360</v>
      </c>
      <c r="P428" s="429">
        <f t="shared" si="221"/>
        <v>409</v>
      </c>
      <c r="Q428" s="429">
        <f t="shared" si="221"/>
        <v>41</v>
      </c>
      <c r="R428" s="429">
        <f t="shared" si="221"/>
        <v>-52</v>
      </c>
      <c r="S428" s="429">
        <f t="shared" si="221"/>
        <v>183</v>
      </c>
      <c r="T428" s="429">
        <f t="shared" si="221"/>
        <v>-9</v>
      </c>
      <c r="U428" s="429">
        <f t="shared" si="221"/>
        <v>-76</v>
      </c>
      <c r="V428" s="429">
        <f t="shared" si="221"/>
        <v>-347</v>
      </c>
      <c r="W428" s="429">
        <f t="shared" si="221"/>
        <v>-167.5</v>
      </c>
      <c r="X428" s="429">
        <f t="shared" si="221"/>
        <v>-143.5</v>
      </c>
      <c r="Y428" s="429">
        <f t="shared" si="221"/>
        <v>-97</v>
      </c>
      <c r="Z428" s="429">
        <f t="shared" si="221"/>
        <v>-37</v>
      </c>
      <c r="AA428" s="429">
        <f t="shared" si="221"/>
        <v>-146</v>
      </c>
      <c r="AB428" s="429">
        <f t="shared" si="221"/>
        <v>-425</v>
      </c>
      <c r="AC428" s="429">
        <f t="shared" si="221"/>
        <v>-296</v>
      </c>
      <c r="AD428" s="429">
        <f t="shared" si="221"/>
        <v>-110</v>
      </c>
      <c r="AE428" s="429"/>
      <c r="AF428" s="429"/>
      <c r="AG428" s="429"/>
      <c r="AH428" s="429"/>
    </row>
    <row r="429" spans="7:34">
      <c r="G429" s="429">
        <f t="shared" si="219"/>
        <v>1932</v>
      </c>
      <c r="H429" s="256" t="s">
        <v>37</v>
      </c>
      <c r="I429" s="429">
        <f t="shared" ref="I429:AD429" si="222">I394-I412</f>
        <v>15</v>
      </c>
      <c r="J429" s="429">
        <f t="shared" si="222"/>
        <v>160</v>
      </c>
      <c r="K429" s="429">
        <f t="shared" si="222"/>
        <v>165</v>
      </c>
      <c r="L429" s="429">
        <f t="shared" si="222"/>
        <v>200</v>
      </c>
      <c r="M429" s="429">
        <f t="shared" si="222"/>
        <v>270</v>
      </c>
      <c r="N429" s="429">
        <f t="shared" si="222"/>
        <v>408</v>
      </c>
      <c r="O429" s="429">
        <f t="shared" si="222"/>
        <v>320</v>
      </c>
      <c r="P429" s="429">
        <f t="shared" si="222"/>
        <v>23</v>
      </c>
      <c r="Q429" s="429">
        <f t="shared" si="222"/>
        <v>383</v>
      </c>
      <c r="R429" s="429">
        <f t="shared" si="222"/>
        <v>361</v>
      </c>
      <c r="S429" s="429">
        <f t="shared" si="222"/>
        <v>314</v>
      </c>
      <c r="T429" s="429">
        <f t="shared" si="222"/>
        <v>115</v>
      </c>
      <c r="U429" s="429">
        <f t="shared" si="222"/>
        <v>104</v>
      </c>
      <c r="V429" s="429">
        <f t="shared" si="222"/>
        <v>-200</v>
      </c>
      <c r="W429" s="429">
        <f t="shared" si="222"/>
        <v>-292</v>
      </c>
      <c r="X429" s="429">
        <f t="shared" si="222"/>
        <v>-52</v>
      </c>
      <c r="Y429" s="429">
        <f t="shared" si="222"/>
        <v>-362</v>
      </c>
      <c r="Z429" s="429">
        <f t="shared" si="222"/>
        <v>-305</v>
      </c>
      <c r="AA429" s="429">
        <f t="shared" si="222"/>
        <v>-573</v>
      </c>
      <c r="AB429" s="429">
        <f t="shared" si="222"/>
        <v>-422</v>
      </c>
      <c r="AC429" s="429">
        <f t="shared" si="222"/>
        <v>-384</v>
      </c>
      <c r="AD429" s="429">
        <f t="shared" si="222"/>
        <v>-72</v>
      </c>
      <c r="AE429" s="429"/>
      <c r="AF429" s="429"/>
      <c r="AG429" s="429"/>
      <c r="AH429" s="429"/>
    </row>
    <row r="430" spans="7:34">
      <c r="G430" s="429">
        <f t="shared" si="219"/>
        <v>-138.10000000000036</v>
      </c>
      <c r="H430" s="256" t="s">
        <v>1</v>
      </c>
      <c r="I430" s="429">
        <f t="shared" ref="I430:AD430" si="223">I395-I413</f>
        <v>80</v>
      </c>
      <c r="J430" s="429">
        <f t="shared" si="223"/>
        <v>115</v>
      </c>
      <c r="K430" s="429">
        <f t="shared" si="223"/>
        <v>-256</v>
      </c>
      <c r="L430" s="429">
        <f t="shared" si="223"/>
        <v>-469.6</v>
      </c>
      <c r="M430" s="429">
        <f t="shared" si="223"/>
        <v>174</v>
      </c>
      <c r="N430" s="429">
        <f t="shared" si="223"/>
        <v>76</v>
      </c>
      <c r="O430" s="429">
        <f t="shared" si="223"/>
        <v>-160</v>
      </c>
      <c r="P430" s="429">
        <f t="shared" si="223"/>
        <v>-418</v>
      </c>
      <c r="Q430" s="429">
        <f t="shared" si="223"/>
        <v>-516</v>
      </c>
      <c r="R430" s="429">
        <f t="shared" si="223"/>
        <v>-63.5</v>
      </c>
      <c r="S430" s="429">
        <f t="shared" si="223"/>
        <v>135.5</v>
      </c>
      <c r="T430" s="429">
        <f t="shared" si="223"/>
        <v>240</v>
      </c>
      <c r="U430" s="429">
        <f t="shared" si="223"/>
        <v>298</v>
      </c>
      <c r="V430" s="429">
        <f t="shared" si="223"/>
        <v>209</v>
      </c>
      <c r="W430" s="429">
        <f t="shared" si="223"/>
        <v>256</v>
      </c>
      <c r="X430" s="429">
        <f t="shared" si="223"/>
        <v>108.5</v>
      </c>
      <c r="Y430" s="429">
        <f t="shared" si="223"/>
        <v>53</v>
      </c>
      <c r="Z430" s="429">
        <f t="shared" si="223"/>
        <v>33.5</v>
      </c>
      <c r="AA430" s="429">
        <f t="shared" si="223"/>
        <v>0</v>
      </c>
      <c r="AB430" s="429">
        <f t="shared" si="223"/>
        <v>0</v>
      </c>
      <c r="AC430" s="429">
        <f t="shared" si="223"/>
        <v>0</v>
      </c>
      <c r="AD430" s="429">
        <f t="shared" si="223"/>
        <v>-18</v>
      </c>
      <c r="AE430" s="429"/>
      <c r="AF430" s="429"/>
      <c r="AG430" s="429"/>
      <c r="AH430" s="429"/>
    </row>
    <row r="431" spans="7:34">
      <c r="G431" s="429">
        <f t="shared" si="219"/>
        <v>3544</v>
      </c>
      <c r="H431" s="256" t="s">
        <v>40</v>
      </c>
      <c r="I431" s="429">
        <f t="shared" ref="I431:AD431" si="224">I396-I414</f>
        <v>0</v>
      </c>
      <c r="J431" s="429">
        <f t="shared" si="224"/>
        <v>0</v>
      </c>
      <c r="K431" s="429">
        <f t="shared" si="224"/>
        <v>60</v>
      </c>
      <c r="L431" s="429">
        <f t="shared" si="224"/>
        <v>90</v>
      </c>
      <c r="M431" s="429">
        <f t="shared" si="224"/>
        <v>105</v>
      </c>
      <c r="N431" s="429">
        <f t="shared" si="224"/>
        <v>200</v>
      </c>
      <c r="O431" s="429">
        <f t="shared" si="224"/>
        <v>305</v>
      </c>
      <c r="P431" s="429">
        <f t="shared" si="224"/>
        <v>520</v>
      </c>
      <c r="Q431" s="429">
        <f t="shared" si="224"/>
        <v>560</v>
      </c>
      <c r="R431" s="429">
        <f t="shared" si="224"/>
        <v>228</v>
      </c>
      <c r="S431" s="429">
        <f t="shared" si="224"/>
        <v>267</v>
      </c>
      <c r="T431" s="429">
        <f t="shared" si="224"/>
        <v>361</v>
      </c>
      <c r="U431" s="429">
        <f t="shared" si="224"/>
        <v>313</v>
      </c>
      <c r="V431" s="429">
        <f t="shared" si="224"/>
        <v>208</v>
      </c>
      <c r="W431" s="429">
        <f t="shared" si="224"/>
        <v>242</v>
      </c>
      <c r="X431" s="429">
        <f t="shared" si="224"/>
        <v>85</v>
      </c>
      <c r="Y431" s="429">
        <f t="shared" si="224"/>
        <v>0</v>
      </c>
      <c r="Z431" s="429">
        <f t="shared" si="224"/>
        <v>0</v>
      </c>
      <c r="AA431" s="429">
        <f t="shared" si="224"/>
        <v>-36</v>
      </c>
      <c r="AB431" s="429">
        <f t="shared" si="224"/>
        <v>-346</v>
      </c>
      <c r="AC431" s="429">
        <f t="shared" si="224"/>
        <v>-144</v>
      </c>
      <c r="AD431" s="429">
        <f t="shared" si="224"/>
        <v>-462</v>
      </c>
      <c r="AE431" s="429"/>
      <c r="AF431" s="429"/>
      <c r="AG431" s="429"/>
      <c r="AH431" s="429"/>
    </row>
    <row r="432" spans="7:34">
      <c r="G432" s="429">
        <f t="shared" si="219"/>
        <v>1303.5</v>
      </c>
      <c r="H432" s="256" t="s">
        <v>14</v>
      </c>
      <c r="I432" s="429">
        <f t="shared" ref="I432:AD432" si="225">I397-I415</f>
        <v>0</v>
      </c>
      <c r="J432" s="429">
        <f t="shared" si="225"/>
        <v>-691</v>
      </c>
      <c r="K432" s="429">
        <f t="shared" si="225"/>
        <v>-310</v>
      </c>
      <c r="L432" s="429">
        <f t="shared" si="225"/>
        <v>115</v>
      </c>
      <c r="M432" s="429">
        <f t="shared" si="225"/>
        <v>235</v>
      </c>
      <c r="N432" s="429">
        <f t="shared" si="225"/>
        <v>299</v>
      </c>
      <c r="O432" s="429">
        <f t="shared" si="225"/>
        <v>379</v>
      </c>
      <c r="P432" s="429">
        <f t="shared" si="225"/>
        <v>465</v>
      </c>
      <c r="Q432" s="429">
        <f t="shared" si="225"/>
        <v>358</v>
      </c>
      <c r="R432" s="429">
        <f t="shared" si="225"/>
        <v>354</v>
      </c>
      <c r="S432" s="429">
        <f t="shared" si="225"/>
        <v>257</v>
      </c>
      <c r="T432" s="429">
        <f t="shared" si="225"/>
        <v>244</v>
      </c>
      <c r="U432" s="429">
        <f t="shared" si="225"/>
        <v>190</v>
      </c>
      <c r="V432" s="429">
        <f t="shared" si="225"/>
        <v>45</v>
      </c>
      <c r="W432" s="429">
        <f t="shared" si="225"/>
        <v>-52</v>
      </c>
      <c r="X432" s="429">
        <f t="shared" si="225"/>
        <v>-228</v>
      </c>
      <c r="Y432" s="429">
        <f t="shared" si="225"/>
        <v>-356.5</v>
      </c>
      <c r="Z432" s="429">
        <f t="shared" si="225"/>
        <v>-868</v>
      </c>
      <c r="AA432" s="429">
        <f t="shared" si="225"/>
        <v>-375.5</v>
      </c>
      <c r="AB432" s="429">
        <f t="shared" si="225"/>
        <v>-218.5</v>
      </c>
      <c r="AC432" s="429">
        <f t="shared" si="225"/>
        <v>0</v>
      </c>
      <c r="AD432" s="429">
        <f t="shared" si="225"/>
        <v>0</v>
      </c>
      <c r="AE432" s="429"/>
      <c r="AF432" s="429"/>
      <c r="AG432" s="429"/>
      <c r="AH432" s="429"/>
    </row>
    <row r="433" spans="4:34">
      <c r="G433" s="429">
        <f t="shared" si="219"/>
        <v>2861</v>
      </c>
      <c r="H433" s="256" t="s">
        <v>41</v>
      </c>
      <c r="I433" s="429">
        <f t="shared" ref="I433:AD433" si="226">I398-I416</f>
        <v>0</v>
      </c>
      <c r="J433" s="429">
        <f t="shared" si="226"/>
        <v>0</v>
      </c>
      <c r="K433" s="429">
        <f t="shared" si="226"/>
        <v>0</v>
      </c>
      <c r="L433" s="429">
        <f t="shared" si="226"/>
        <v>190</v>
      </c>
      <c r="M433" s="429">
        <f t="shared" si="226"/>
        <v>275</v>
      </c>
      <c r="N433" s="429">
        <f t="shared" si="226"/>
        <v>350</v>
      </c>
      <c r="O433" s="429">
        <f t="shared" si="226"/>
        <v>398</v>
      </c>
      <c r="P433" s="429">
        <f t="shared" si="226"/>
        <v>415</v>
      </c>
      <c r="Q433" s="429">
        <f t="shared" si="226"/>
        <v>366</v>
      </c>
      <c r="R433" s="429">
        <f t="shared" si="226"/>
        <v>404</v>
      </c>
      <c r="S433" s="429">
        <f t="shared" si="226"/>
        <v>228</v>
      </c>
      <c r="T433" s="429">
        <f t="shared" si="226"/>
        <v>-92</v>
      </c>
      <c r="U433" s="429">
        <f t="shared" si="226"/>
        <v>312</v>
      </c>
      <c r="V433" s="429">
        <f t="shared" si="226"/>
        <v>331</v>
      </c>
      <c r="W433" s="429">
        <f t="shared" si="226"/>
        <v>155</v>
      </c>
      <c r="X433" s="429">
        <f t="shared" si="226"/>
        <v>-284</v>
      </c>
      <c r="Y433" s="429">
        <f t="shared" si="226"/>
        <v>-187</v>
      </c>
      <c r="Z433" s="429">
        <f t="shared" si="226"/>
        <v>-124</v>
      </c>
      <c r="AA433" s="429">
        <f t="shared" si="226"/>
        <v>-771</v>
      </c>
      <c r="AB433" s="429">
        <f t="shared" si="226"/>
        <v>-298</v>
      </c>
      <c r="AC433" s="429">
        <f t="shared" si="226"/>
        <v>-450</v>
      </c>
      <c r="AD433" s="429">
        <f t="shared" si="226"/>
        <v>-390</v>
      </c>
      <c r="AE433" s="429"/>
      <c r="AF433" s="429"/>
      <c r="AG433" s="429"/>
      <c r="AH433" s="429"/>
    </row>
    <row r="434" spans="4:34">
      <c r="G434" s="429">
        <f t="shared" si="219"/>
        <v>516.5</v>
      </c>
      <c r="H434" s="256" t="s">
        <v>34</v>
      </c>
      <c r="I434" s="429">
        <f t="shared" ref="I434:AD434" si="227">I399-I417</f>
        <v>90</v>
      </c>
      <c r="J434" s="429">
        <f t="shared" si="227"/>
        <v>115</v>
      </c>
      <c r="K434" s="429">
        <f t="shared" si="227"/>
        <v>175</v>
      </c>
      <c r="L434" s="429">
        <f t="shared" si="227"/>
        <v>220</v>
      </c>
      <c r="M434" s="429">
        <f t="shared" si="227"/>
        <v>300</v>
      </c>
      <c r="N434" s="429">
        <f t="shared" si="227"/>
        <v>460</v>
      </c>
      <c r="O434" s="429">
        <f t="shared" si="227"/>
        <v>-104</v>
      </c>
      <c r="P434" s="429">
        <f t="shared" si="227"/>
        <v>14</v>
      </c>
      <c r="Q434" s="429">
        <f t="shared" si="227"/>
        <v>310</v>
      </c>
      <c r="R434" s="429">
        <f t="shared" si="227"/>
        <v>352</v>
      </c>
      <c r="S434" s="429">
        <f t="shared" si="227"/>
        <v>-159</v>
      </c>
      <c r="T434" s="429">
        <f t="shared" si="227"/>
        <v>34</v>
      </c>
      <c r="U434" s="429">
        <f t="shared" si="227"/>
        <v>-234.5</v>
      </c>
      <c r="V434" s="429">
        <f t="shared" si="227"/>
        <v>-735</v>
      </c>
      <c r="W434" s="429">
        <f t="shared" si="227"/>
        <v>-45</v>
      </c>
      <c r="X434" s="429">
        <f t="shared" si="227"/>
        <v>-192</v>
      </c>
      <c r="Y434" s="429">
        <f t="shared" si="227"/>
        <v>-84</v>
      </c>
      <c r="Z434" s="429">
        <f t="shared" si="227"/>
        <v>-180</v>
      </c>
      <c r="AA434" s="429">
        <f t="shared" si="227"/>
        <v>-16</v>
      </c>
      <c r="AB434" s="429">
        <f t="shared" si="227"/>
        <v>-82</v>
      </c>
      <c r="AC434" s="429">
        <f t="shared" si="227"/>
        <v>-36</v>
      </c>
      <c r="AD434" s="429">
        <f t="shared" si="227"/>
        <v>-153</v>
      </c>
      <c r="AE434" s="429"/>
      <c r="AF434" s="429"/>
      <c r="AG434" s="429"/>
      <c r="AH434" s="429"/>
    </row>
    <row r="435" spans="4:34">
      <c r="G435" s="429">
        <f t="shared" si="219"/>
        <v>75</v>
      </c>
      <c r="H435" s="256" t="s">
        <v>3</v>
      </c>
      <c r="I435" s="429">
        <f t="shared" ref="I435:AD435" si="228">I400-I418</f>
        <v>0</v>
      </c>
      <c r="J435" s="429">
        <f t="shared" si="228"/>
        <v>0</v>
      </c>
      <c r="K435" s="429">
        <f t="shared" si="228"/>
        <v>90</v>
      </c>
      <c r="L435" s="429">
        <f t="shared" si="228"/>
        <v>176</v>
      </c>
      <c r="M435" s="429">
        <f t="shared" si="228"/>
        <v>-301</v>
      </c>
      <c r="N435" s="429">
        <f t="shared" si="228"/>
        <v>-133</v>
      </c>
      <c r="O435" s="429">
        <f t="shared" si="228"/>
        <v>147</v>
      </c>
      <c r="P435" s="429">
        <f t="shared" si="228"/>
        <v>379</v>
      </c>
      <c r="Q435" s="429">
        <f t="shared" si="228"/>
        <v>72</v>
      </c>
      <c r="R435" s="429">
        <f t="shared" si="228"/>
        <v>-225</v>
      </c>
      <c r="S435" s="429">
        <f t="shared" si="228"/>
        <v>-703</v>
      </c>
      <c r="T435" s="429">
        <f t="shared" si="228"/>
        <v>-335.5</v>
      </c>
      <c r="U435" s="429">
        <f t="shared" si="228"/>
        <v>-162.5</v>
      </c>
      <c r="V435" s="429">
        <f t="shared" si="228"/>
        <v>374</v>
      </c>
      <c r="W435" s="429">
        <f t="shared" si="228"/>
        <v>324</v>
      </c>
      <c r="X435" s="429">
        <f t="shared" si="228"/>
        <v>265</v>
      </c>
      <c r="Y435" s="429">
        <f t="shared" si="228"/>
        <v>108</v>
      </c>
      <c r="Z435" s="429">
        <f t="shared" si="228"/>
        <v>-228</v>
      </c>
      <c r="AA435" s="429">
        <f t="shared" si="228"/>
        <v>-264.5</v>
      </c>
      <c r="AB435" s="429">
        <f t="shared" si="228"/>
        <v>-140</v>
      </c>
      <c r="AC435" s="429">
        <f t="shared" si="228"/>
        <v>-48.5</v>
      </c>
      <c r="AD435" s="429">
        <f t="shared" si="228"/>
        <v>-12</v>
      </c>
      <c r="AE435" s="429"/>
      <c r="AF435" s="429"/>
      <c r="AG435" s="429"/>
      <c r="AH435" s="429"/>
    </row>
    <row r="436" spans="4:34">
      <c r="G436" s="429">
        <f t="shared" si="219"/>
        <v>2567.5</v>
      </c>
      <c r="H436" s="256" t="s">
        <v>43</v>
      </c>
      <c r="I436" s="429">
        <f t="shared" ref="I436:AD436" si="229">I401-I419</f>
        <v>0</v>
      </c>
      <c r="J436" s="429">
        <f t="shared" si="229"/>
        <v>0</v>
      </c>
      <c r="K436" s="429">
        <f t="shared" si="229"/>
        <v>0</v>
      </c>
      <c r="L436" s="429">
        <f t="shared" si="229"/>
        <v>110</v>
      </c>
      <c r="M436" s="429">
        <f t="shared" si="229"/>
        <v>206</v>
      </c>
      <c r="N436" s="429">
        <f t="shared" si="229"/>
        <v>149</v>
      </c>
      <c r="O436" s="429">
        <f t="shared" si="229"/>
        <v>570</v>
      </c>
      <c r="P436" s="429">
        <f t="shared" si="229"/>
        <v>640</v>
      </c>
      <c r="Q436" s="429">
        <f t="shared" si="229"/>
        <v>-124</v>
      </c>
      <c r="R436" s="429">
        <f t="shared" si="229"/>
        <v>325</v>
      </c>
      <c r="S436" s="429">
        <f t="shared" si="229"/>
        <v>323</v>
      </c>
      <c r="T436" s="429">
        <f t="shared" si="229"/>
        <v>282</v>
      </c>
      <c r="U436" s="429">
        <f t="shared" si="229"/>
        <v>54</v>
      </c>
      <c r="V436" s="429">
        <f t="shared" si="229"/>
        <v>69</v>
      </c>
      <c r="W436" s="429">
        <f t="shared" si="229"/>
        <v>181</v>
      </c>
      <c r="X436" s="429">
        <f t="shared" si="229"/>
        <v>21</v>
      </c>
      <c r="Y436" s="429">
        <f t="shared" si="229"/>
        <v>-238.5</v>
      </c>
      <c r="Z436" s="429">
        <f t="shared" si="229"/>
        <v>-447</v>
      </c>
      <c r="AA436" s="429">
        <f t="shared" si="229"/>
        <v>-168</v>
      </c>
      <c r="AB436" s="429">
        <f t="shared" si="229"/>
        <v>-381</v>
      </c>
      <c r="AC436" s="429">
        <f t="shared" si="229"/>
        <v>-520</v>
      </c>
      <c r="AD436" s="429">
        <f t="shared" si="229"/>
        <v>-89</v>
      </c>
      <c r="AE436" s="429"/>
      <c r="AF436" s="429"/>
      <c r="AG436" s="429"/>
      <c r="AH436" s="429"/>
    </row>
    <row r="437" spans="4:34">
      <c r="G437" s="429">
        <f t="shared" si="219"/>
        <v>7548</v>
      </c>
      <c r="H437" s="256" t="s">
        <v>472</v>
      </c>
      <c r="I437" s="429">
        <f t="shared" ref="I437:AD437" si="230">I402-I420</f>
        <v>0</v>
      </c>
      <c r="J437" s="429">
        <f t="shared" si="230"/>
        <v>0</v>
      </c>
      <c r="K437" s="429">
        <f t="shared" si="230"/>
        <v>10</v>
      </c>
      <c r="L437" s="429">
        <f t="shared" si="230"/>
        <v>95</v>
      </c>
      <c r="M437" s="429">
        <f t="shared" si="230"/>
        <v>375</v>
      </c>
      <c r="N437" s="429">
        <f t="shared" si="230"/>
        <v>450</v>
      </c>
      <c r="O437" s="429">
        <f t="shared" si="230"/>
        <v>925</v>
      </c>
      <c r="P437" s="429">
        <f t="shared" si="230"/>
        <v>810</v>
      </c>
      <c r="Q437" s="429">
        <f t="shared" si="230"/>
        <v>1038</v>
      </c>
      <c r="R437" s="429">
        <f t="shared" si="230"/>
        <v>1294</v>
      </c>
      <c r="S437" s="429">
        <f t="shared" si="230"/>
        <v>1339</v>
      </c>
      <c r="T437" s="429">
        <f t="shared" si="230"/>
        <v>890</v>
      </c>
      <c r="U437" s="429">
        <f t="shared" si="230"/>
        <v>671</v>
      </c>
      <c r="V437" s="429">
        <f t="shared" si="230"/>
        <v>526</v>
      </c>
      <c r="W437" s="429">
        <f t="shared" si="230"/>
        <v>535</v>
      </c>
      <c r="X437" s="429">
        <f t="shared" si="230"/>
        <v>-638</v>
      </c>
      <c r="Y437" s="429">
        <f t="shared" si="230"/>
        <v>-772</v>
      </c>
      <c r="Z437" s="429">
        <f t="shared" si="230"/>
        <v>-586</v>
      </c>
      <c r="AA437" s="429">
        <f t="shared" si="230"/>
        <v>-994.5</v>
      </c>
      <c r="AB437" s="429">
        <f t="shared" si="230"/>
        <v>-846</v>
      </c>
      <c r="AC437" s="429">
        <f t="shared" si="230"/>
        <v>-1121</v>
      </c>
      <c r="AD437" s="429">
        <f t="shared" si="230"/>
        <v>-587</v>
      </c>
      <c r="AE437" s="429"/>
      <c r="AF437" s="429"/>
      <c r="AG437" s="429"/>
      <c r="AH437" s="429"/>
    </row>
    <row r="438" spans="4:34" ht="15.5">
      <c r="G438" s="429">
        <f t="shared" ref="G438:G442" si="231">SUM(I403:Y403)-SUM(I421:Y421)</f>
        <v>0</v>
      </c>
      <c r="H438" s="1112" t="s">
        <v>2328</v>
      </c>
      <c r="I438" s="429"/>
      <c r="J438" s="429"/>
      <c r="K438" s="429"/>
      <c r="L438" s="429"/>
      <c r="M438" s="429"/>
      <c r="N438" s="429"/>
      <c r="O438" s="429"/>
      <c r="P438" s="429">
        <f>P403-P421</f>
        <v>0</v>
      </c>
      <c r="Q438" s="429">
        <f t="shared" ref="Q438:AD438" si="232">Q403-Q421</f>
        <v>0</v>
      </c>
      <c r="R438" s="429">
        <f t="shared" si="232"/>
        <v>0</v>
      </c>
      <c r="S438" s="429">
        <f t="shared" si="232"/>
        <v>0</v>
      </c>
      <c r="T438" s="429">
        <f t="shared" si="232"/>
        <v>0</v>
      </c>
      <c r="U438" s="429">
        <f t="shared" si="232"/>
        <v>0</v>
      </c>
      <c r="V438" s="429">
        <f t="shared" si="232"/>
        <v>0</v>
      </c>
      <c r="W438" s="429">
        <f t="shared" si="232"/>
        <v>0</v>
      </c>
      <c r="X438" s="429">
        <f t="shared" si="232"/>
        <v>0</v>
      </c>
      <c r="Y438" s="429">
        <f t="shared" si="232"/>
        <v>0</v>
      </c>
      <c r="Z438" s="429">
        <f t="shared" si="232"/>
        <v>226</v>
      </c>
      <c r="AA438" s="429">
        <f t="shared" si="232"/>
        <v>-49</v>
      </c>
      <c r="AB438" s="429">
        <f t="shared" si="232"/>
        <v>-53</v>
      </c>
      <c r="AC438" s="429">
        <f t="shared" si="232"/>
        <v>-224</v>
      </c>
      <c r="AD438" s="429">
        <f t="shared" si="232"/>
        <v>-82</v>
      </c>
      <c r="AE438" s="429"/>
      <c r="AF438" s="429"/>
      <c r="AG438" s="429"/>
      <c r="AH438" s="429"/>
    </row>
    <row r="439" spans="4:34" ht="15.5">
      <c r="G439" s="429">
        <f t="shared" si="231"/>
        <v>0</v>
      </c>
      <c r="H439" s="1112" t="s">
        <v>2329</v>
      </c>
      <c r="I439" s="429"/>
      <c r="J439" s="429"/>
      <c r="K439" s="429"/>
      <c r="L439" s="429"/>
      <c r="M439" s="429"/>
      <c r="N439" s="429"/>
      <c r="O439" s="429"/>
      <c r="P439" s="429">
        <f t="shared" ref="P439:AD442" si="233">P404-P422</f>
        <v>0</v>
      </c>
      <c r="Q439" s="429">
        <f t="shared" si="233"/>
        <v>0</v>
      </c>
      <c r="R439" s="429">
        <f t="shared" si="233"/>
        <v>0</v>
      </c>
      <c r="S439" s="429">
        <f t="shared" si="233"/>
        <v>0</v>
      </c>
      <c r="T439" s="429">
        <f t="shared" si="233"/>
        <v>0</v>
      </c>
      <c r="U439" s="429">
        <f t="shared" si="233"/>
        <v>0</v>
      </c>
      <c r="V439" s="429">
        <f t="shared" si="233"/>
        <v>0</v>
      </c>
      <c r="W439" s="429">
        <f t="shared" si="233"/>
        <v>0</v>
      </c>
      <c r="X439" s="429">
        <f t="shared" si="233"/>
        <v>0</v>
      </c>
      <c r="Y439" s="429">
        <f t="shared" si="233"/>
        <v>0</v>
      </c>
      <c r="Z439" s="429">
        <f t="shared" si="233"/>
        <v>794</v>
      </c>
      <c r="AA439" s="429">
        <f t="shared" si="233"/>
        <v>0</v>
      </c>
      <c r="AB439" s="429">
        <f t="shared" si="233"/>
        <v>-559</v>
      </c>
      <c r="AC439" s="429">
        <f t="shared" si="233"/>
        <v>0</v>
      </c>
      <c r="AD439" s="429">
        <f t="shared" si="233"/>
        <v>0</v>
      </c>
      <c r="AE439" s="429"/>
      <c r="AF439" s="429"/>
      <c r="AG439" s="429"/>
      <c r="AH439" s="429"/>
    </row>
    <row r="440" spans="4:34" ht="15.5">
      <c r="G440" s="429">
        <f t="shared" si="231"/>
        <v>0</v>
      </c>
      <c r="H440" s="1112" t="s">
        <v>2330</v>
      </c>
      <c r="I440" s="429"/>
      <c r="J440" s="429"/>
      <c r="K440" s="429"/>
      <c r="L440" s="429"/>
      <c r="M440" s="429"/>
      <c r="N440" s="429"/>
      <c r="O440" s="429"/>
      <c r="P440" s="429">
        <f t="shared" si="233"/>
        <v>0</v>
      </c>
      <c r="Q440" s="429">
        <f t="shared" si="233"/>
        <v>0</v>
      </c>
      <c r="R440" s="429">
        <f t="shared" si="233"/>
        <v>0</v>
      </c>
      <c r="S440" s="429">
        <f t="shared" si="233"/>
        <v>0</v>
      </c>
      <c r="T440" s="429">
        <f t="shared" si="233"/>
        <v>0</v>
      </c>
      <c r="U440" s="429">
        <f t="shared" si="233"/>
        <v>0</v>
      </c>
      <c r="V440" s="429">
        <f t="shared" si="233"/>
        <v>0</v>
      </c>
      <c r="W440" s="429">
        <f t="shared" si="233"/>
        <v>0</v>
      </c>
      <c r="X440" s="429">
        <f t="shared" si="233"/>
        <v>0</v>
      </c>
      <c r="Y440" s="429">
        <f t="shared" si="233"/>
        <v>0</v>
      </c>
      <c r="Z440" s="429">
        <f t="shared" si="233"/>
        <v>0</v>
      </c>
      <c r="AA440" s="429">
        <f t="shared" si="233"/>
        <v>471</v>
      </c>
      <c r="AB440" s="429">
        <f t="shared" si="233"/>
        <v>0</v>
      </c>
      <c r="AC440" s="429">
        <f t="shared" si="233"/>
        <v>0</v>
      </c>
      <c r="AD440" s="429">
        <f t="shared" si="233"/>
        <v>0</v>
      </c>
      <c r="AE440" s="429"/>
      <c r="AF440" s="429"/>
      <c r="AG440" s="429"/>
      <c r="AH440" s="429"/>
    </row>
    <row r="441" spans="4:34" ht="15.5">
      <c r="G441" s="429">
        <f t="shared" si="231"/>
        <v>0</v>
      </c>
      <c r="H441" s="1112" t="s">
        <v>2331</v>
      </c>
      <c r="I441" s="429"/>
      <c r="J441" s="429"/>
      <c r="K441" s="429"/>
      <c r="L441" s="429"/>
      <c r="M441" s="429"/>
      <c r="N441" s="429"/>
      <c r="O441" s="429"/>
      <c r="P441" s="429">
        <f t="shared" si="233"/>
        <v>0</v>
      </c>
      <c r="Q441" s="429">
        <f t="shared" si="233"/>
        <v>0</v>
      </c>
      <c r="R441" s="429">
        <f t="shared" si="233"/>
        <v>0</v>
      </c>
      <c r="S441" s="429">
        <f t="shared" si="233"/>
        <v>0</v>
      </c>
      <c r="T441" s="429">
        <f t="shared" si="233"/>
        <v>0</v>
      </c>
      <c r="U441" s="429">
        <f t="shared" si="233"/>
        <v>0</v>
      </c>
      <c r="V441" s="429">
        <f t="shared" si="233"/>
        <v>0</v>
      </c>
      <c r="W441" s="429">
        <f t="shared" si="233"/>
        <v>0</v>
      </c>
      <c r="X441" s="429">
        <f t="shared" si="233"/>
        <v>0</v>
      </c>
      <c r="Y441" s="429">
        <f t="shared" si="233"/>
        <v>0</v>
      </c>
      <c r="Z441" s="429">
        <f t="shared" si="233"/>
        <v>0</v>
      </c>
      <c r="AA441" s="429">
        <f t="shared" si="233"/>
        <v>1141</v>
      </c>
      <c r="AB441" s="429">
        <f t="shared" si="233"/>
        <v>0</v>
      </c>
      <c r="AC441" s="429">
        <f t="shared" si="233"/>
        <v>0</v>
      </c>
      <c r="AD441" s="429">
        <f t="shared" si="233"/>
        <v>0</v>
      </c>
      <c r="AE441" s="429"/>
      <c r="AF441" s="429"/>
      <c r="AG441" s="429"/>
      <c r="AH441" s="429"/>
    </row>
    <row r="442" spans="4:34" ht="15.5">
      <c r="G442" s="429">
        <f t="shared" si="231"/>
        <v>0</v>
      </c>
      <c r="H442" s="1112" t="s">
        <v>2332</v>
      </c>
      <c r="I442" s="429"/>
      <c r="J442" s="429"/>
      <c r="K442" s="429"/>
      <c r="L442" s="429"/>
      <c r="M442" s="429"/>
      <c r="N442" s="429"/>
      <c r="O442" s="429"/>
      <c r="P442" s="429">
        <f t="shared" si="233"/>
        <v>0</v>
      </c>
      <c r="Q442" s="429">
        <f t="shared" si="233"/>
        <v>0</v>
      </c>
      <c r="R442" s="429">
        <f t="shared" si="233"/>
        <v>0</v>
      </c>
      <c r="S442" s="429">
        <f t="shared" si="233"/>
        <v>0</v>
      </c>
      <c r="T442" s="429">
        <f t="shared" si="233"/>
        <v>0</v>
      </c>
      <c r="U442" s="429">
        <f t="shared" si="233"/>
        <v>0</v>
      </c>
      <c r="V442" s="429">
        <f t="shared" si="233"/>
        <v>0</v>
      </c>
      <c r="W442" s="429">
        <f t="shared" si="233"/>
        <v>0</v>
      </c>
      <c r="X442" s="429">
        <f t="shared" si="233"/>
        <v>0</v>
      </c>
      <c r="Y442" s="429">
        <f t="shared" si="233"/>
        <v>0</v>
      </c>
      <c r="Z442" s="429">
        <f t="shared" si="233"/>
        <v>650</v>
      </c>
      <c r="AA442" s="429">
        <f t="shared" si="233"/>
        <v>-18</v>
      </c>
      <c r="AB442" s="429">
        <f t="shared" si="233"/>
        <v>0</v>
      </c>
      <c r="AC442" s="429">
        <f t="shared" si="233"/>
        <v>-844</v>
      </c>
      <c r="AD442" s="429">
        <f t="shared" si="233"/>
        <v>0</v>
      </c>
      <c r="AE442" s="429"/>
      <c r="AF442" s="429"/>
      <c r="AG442" s="429"/>
      <c r="AH442" s="429"/>
    </row>
    <row r="443" spans="4:34" ht="15.5">
      <c r="D443" s="429"/>
      <c r="G443" s="997">
        <f>SUM(G427:G442)</f>
        <v>21493.45</v>
      </c>
    </row>
    <row r="444" spans="4:34">
      <c r="H444" s="856" t="s">
        <v>1832</v>
      </c>
      <c r="I444" s="530">
        <v>44621</v>
      </c>
      <c r="J444" s="530">
        <v>44652</v>
      </c>
      <c r="K444" s="530">
        <v>44682</v>
      </c>
      <c r="L444" s="530">
        <v>44713</v>
      </c>
      <c r="M444" s="530">
        <v>44743</v>
      </c>
      <c r="N444" s="530">
        <v>44774</v>
      </c>
      <c r="O444" s="530">
        <v>44805</v>
      </c>
      <c r="P444" s="530">
        <v>44835</v>
      </c>
      <c r="Q444" s="530">
        <v>44866</v>
      </c>
      <c r="R444" s="530">
        <v>44896</v>
      </c>
      <c r="S444" s="530">
        <v>44927</v>
      </c>
      <c r="T444" s="530">
        <v>44958</v>
      </c>
      <c r="U444" s="530">
        <v>44986</v>
      </c>
      <c r="V444" s="530">
        <v>45017</v>
      </c>
      <c r="W444" s="530">
        <v>45047</v>
      </c>
      <c r="X444" s="530">
        <v>45078</v>
      </c>
      <c r="Y444" s="530">
        <v>45108</v>
      </c>
      <c r="Z444" s="530">
        <v>45139</v>
      </c>
      <c r="AA444" s="530">
        <v>45170</v>
      </c>
      <c r="AB444" s="530">
        <v>45200</v>
      </c>
      <c r="AC444" s="530">
        <v>45231</v>
      </c>
      <c r="AD444" s="530">
        <v>45261</v>
      </c>
      <c r="AE444" s="1237"/>
      <c r="AF444" s="1237"/>
      <c r="AG444" s="1237"/>
      <c r="AH444" s="1237"/>
    </row>
    <row r="445" spans="4:34">
      <c r="D445" s="429"/>
      <c r="G445" s="429">
        <f t="shared" ref="G445:G460" si="234">G427+G392</f>
        <v>266.80000000000018</v>
      </c>
      <c r="H445" s="256" t="s">
        <v>12</v>
      </c>
      <c r="U445" s="429"/>
      <c r="V445" s="429"/>
      <c r="W445" s="677"/>
    </row>
    <row r="446" spans="4:34">
      <c r="G446" s="429">
        <f t="shared" si="234"/>
        <v>1017.25</v>
      </c>
      <c r="H446" s="256" t="s">
        <v>2</v>
      </c>
      <c r="U446" s="429"/>
      <c r="V446" s="429"/>
      <c r="W446" s="677"/>
    </row>
    <row r="447" spans="4:34">
      <c r="G447" s="429">
        <f t="shared" si="234"/>
        <v>1932</v>
      </c>
      <c r="H447" s="256" t="s">
        <v>37</v>
      </c>
      <c r="U447" s="429"/>
      <c r="V447" s="429"/>
      <c r="W447" s="677"/>
    </row>
    <row r="448" spans="4:34">
      <c r="G448" s="429">
        <f t="shared" si="234"/>
        <v>-102.10000000000036</v>
      </c>
      <c r="H448" s="256" t="s">
        <v>1</v>
      </c>
      <c r="U448" s="429"/>
      <c r="V448" s="429"/>
      <c r="W448" s="677"/>
    </row>
    <row r="449" spans="7:38">
      <c r="G449" s="429">
        <f t="shared" si="234"/>
        <v>3544</v>
      </c>
      <c r="H449" s="256" t="s">
        <v>40</v>
      </c>
      <c r="U449" s="429"/>
      <c r="V449" s="429"/>
      <c r="W449" s="677"/>
    </row>
    <row r="450" spans="7:38">
      <c r="G450" s="429">
        <f t="shared" si="234"/>
        <v>1303.5</v>
      </c>
      <c r="H450" s="256" t="s">
        <v>14</v>
      </c>
      <c r="U450" s="429"/>
      <c r="V450" s="429"/>
      <c r="W450" s="677"/>
    </row>
    <row r="451" spans="7:38">
      <c r="G451" s="429">
        <f t="shared" si="234"/>
        <v>2861</v>
      </c>
      <c r="H451" s="256" t="s">
        <v>41</v>
      </c>
      <c r="U451" s="429"/>
      <c r="V451" s="429"/>
      <c r="W451" s="677"/>
    </row>
    <row r="452" spans="7:38">
      <c r="G452" s="429">
        <f t="shared" si="234"/>
        <v>516.5</v>
      </c>
      <c r="H452" s="256" t="s">
        <v>34</v>
      </c>
      <c r="U452" s="429"/>
      <c r="V452" s="429"/>
      <c r="W452" s="677"/>
    </row>
    <row r="453" spans="7:38">
      <c r="G453" s="429">
        <f t="shared" si="234"/>
        <v>135</v>
      </c>
      <c r="H453" s="256" t="s">
        <v>3</v>
      </c>
      <c r="U453" s="429"/>
      <c r="V453" s="429"/>
      <c r="W453" s="677"/>
    </row>
    <row r="454" spans="7:38">
      <c r="G454" s="429">
        <f t="shared" si="234"/>
        <v>2567.5</v>
      </c>
      <c r="H454" s="256" t="s">
        <v>43</v>
      </c>
      <c r="U454" s="429"/>
      <c r="V454" s="429"/>
      <c r="W454" s="677"/>
    </row>
    <row r="455" spans="7:38">
      <c r="G455" s="429">
        <f t="shared" si="234"/>
        <v>7622</v>
      </c>
      <c r="H455" s="256" t="s">
        <v>472</v>
      </c>
      <c r="U455" s="429"/>
      <c r="V455" s="429"/>
      <c r="W455" s="677"/>
    </row>
    <row r="456" spans="7:38" ht="15.5">
      <c r="G456" s="429">
        <f>G438+G403</f>
        <v>491</v>
      </c>
      <c r="H456" s="1112" t="s">
        <v>2328</v>
      </c>
      <c r="U456" s="429"/>
      <c r="V456" s="429"/>
      <c r="W456" s="677"/>
    </row>
    <row r="457" spans="7:38" ht="15.5">
      <c r="G457" s="429">
        <f t="shared" si="234"/>
        <v>830</v>
      </c>
      <c r="H457" s="1112" t="s">
        <v>2329</v>
      </c>
      <c r="U457" s="429"/>
      <c r="V457" s="429"/>
      <c r="W457" s="677"/>
    </row>
    <row r="458" spans="7:38" ht="15.5">
      <c r="G458" s="429">
        <f t="shared" si="234"/>
        <v>471</v>
      </c>
      <c r="H458" s="1112" t="s">
        <v>2330</v>
      </c>
      <c r="U458" s="429"/>
      <c r="V458" s="429"/>
      <c r="W458" s="677"/>
    </row>
    <row r="459" spans="7:38" ht="15.5">
      <c r="G459" s="429">
        <f t="shared" si="234"/>
        <v>1141</v>
      </c>
      <c r="H459" s="1112" t="s">
        <v>2331</v>
      </c>
      <c r="U459" s="429"/>
      <c r="V459" s="429"/>
      <c r="W459" s="677"/>
    </row>
    <row r="460" spans="7:38" ht="15.5">
      <c r="G460" s="429">
        <f t="shared" si="234"/>
        <v>650</v>
      </c>
      <c r="H460" s="1112" t="s">
        <v>2332</v>
      </c>
      <c r="U460" s="429"/>
      <c r="V460" s="429"/>
      <c r="W460" s="677"/>
    </row>
    <row r="461" spans="7:38">
      <c r="G461" s="429"/>
      <c r="H461" s="256"/>
      <c r="U461" s="429"/>
      <c r="V461" s="429"/>
      <c r="W461" s="677"/>
    </row>
    <row r="462" spans="7:38">
      <c r="G462" s="936">
        <f>SUM(G445:G460)</f>
        <v>25246.45</v>
      </c>
      <c r="H462" s="256" t="s">
        <v>643</v>
      </c>
      <c r="I462" s="256">
        <f t="shared" ref="I462:O462" si="235">SUM(I445:I461)</f>
        <v>0</v>
      </c>
      <c r="J462" s="256">
        <f t="shared" si="235"/>
        <v>0</v>
      </c>
      <c r="K462" s="256">
        <f t="shared" si="235"/>
        <v>0</v>
      </c>
      <c r="L462" s="256">
        <f t="shared" si="235"/>
        <v>0</v>
      </c>
      <c r="M462" s="256">
        <f t="shared" si="235"/>
        <v>0</v>
      </c>
      <c r="N462" s="256">
        <f t="shared" si="235"/>
        <v>0</v>
      </c>
      <c r="O462" s="256">
        <f t="shared" si="235"/>
        <v>0</v>
      </c>
      <c r="P462" s="256">
        <f>SUM(P445:P461)</f>
        <v>0</v>
      </c>
      <c r="Q462" s="256">
        <f t="shared" ref="Q462:AD462" si="236">SUM(Q445:Q461)</f>
        <v>0</v>
      </c>
      <c r="R462" s="256">
        <f t="shared" si="236"/>
        <v>0</v>
      </c>
      <c r="S462" s="256">
        <f t="shared" si="236"/>
        <v>0</v>
      </c>
      <c r="T462" s="256">
        <f t="shared" si="236"/>
        <v>0</v>
      </c>
      <c r="U462" s="256">
        <f t="shared" si="236"/>
        <v>0</v>
      </c>
      <c r="V462" s="256">
        <f t="shared" si="236"/>
        <v>0</v>
      </c>
      <c r="W462" s="256">
        <f t="shared" si="236"/>
        <v>0</v>
      </c>
      <c r="X462" s="256">
        <f t="shared" si="236"/>
        <v>0</v>
      </c>
      <c r="Y462" s="256">
        <f t="shared" si="236"/>
        <v>0</v>
      </c>
      <c r="Z462" s="256">
        <f t="shared" si="236"/>
        <v>0</v>
      </c>
      <c r="AA462" s="256">
        <f t="shared" si="236"/>
        <v>0</v>
      </c>
      <c r="AB462" s="256">
        <f t="shared" si="236"/>
        <v>0</v>
      </c>
      <c r="AC462" s="256">
        <f t="shared" si="236"/>
        <v>0</v>
      </c>
      <c r="AD462" s="256">
        <f t="shared" si="236"/>
        <v>0</v>
      </c>
      <c r="AE462" s="256"/>
      <c r="AF462" s="256"/>
      <c r="AG462" s="256"/>
      <c r="AH462" s="256"/>
    </row>
    <row r="464" spans="7:38">
      <c r="H464" s="856" t="s">
        <v>1831</v>
      </c>
      <c r="I464" s="858">
        <v>44621</v>
      </c>
      <c r="J464" s="858">
        <v>44652</v>
      </c>
      <c r="K464" s="858">
        <v>44682</v>
      </c>
      <c r="L464" s="858">
        <v>44713</v>
      </c>
      <c r="M464" s="858">
        <v>44743</v>
      </c>
      <c r="N464" s="858">
        <v>44774</v>
      </c>
      <c r="O464" s="858">
        <v>44805</v>
      </c>
      <c r="P464" s="858">
        <v>44835</v>
      </c>
      <c r="Q464" s="858">
        <v>44866</v>
      </c>
      <c r="R464" s="858">
        <v>44896</v>
      </c>
      <c r="S464" s="858">
        <v>44927</v>
      </c>
      <c r="T464" s="858">
        <v>44958</v>
      </c>
      <c r="U464" s="858">
        <v>44986</v>
      </c>
      <c r="V464" s="858">
        <v>45017</v>
      </c>
      <c r="W464" s="858">
        <v>45047</v>
      </c>
      <c r="X464" s="858">
        <v>45078</v>
      </c>
      <c r="Y464" s="858"/>
      <c r="Z464" s="858">
        <v>45139</v>
      </c>
      <c r="AA464" s="858">
        <v>45170</v>
      </c>
      <c r="AB464" s="858">
        <v>45200</v>
      </c>
      <c r="AC464" s="858">
        <v>45231</v>
      </c>
      <c r="AD464" s="858">
        <v>45261</v>
      </c>
      <c r="AE464" s="690"/>
      <c r="AF464" s="690"/>
      <c r="AG464" s="690"/>
      <c r="AH464" s="690"/>
      <c r="AI464" s="858">
        <v>45292</v>
      </c>
      <c r="AJ464" s="858">
        <v>45323</v>
      </c>
      <c r="AK464" s="858">
        <v>45352</v>
      </c>
      <c r="AL464" s="858">
        <v>45383</v>
      </c>
    </row>
    <row r="465" spans="5:41">
      <c r="H465" s="256" t="s">
        <v>12</v>
      </c>
      <c r="U465" s="429"/>
      <c r="V465" s="429"/>
      <c r="W465" s="429"/>
      <c r="X465" s="429"/>
      <c r="Y465" s="429"/>
      <c r="Z465" s="429">
        <v>0</v>
      </c>
      <c r="AA465" s="429">
        <v>20</v>
      </c>
      <c r="AB465" s="429">
        <v>40</v>
      </c>
      <c r="AC465" s="998">
        <v>50</v>
      </c>
      <c r="AD465" s="998">
        <v>75</v>
      </c>
      <c r="AE465" s="998"/>
      <c r="AF465" s="998"/>
      <c r="AG465" s="998"/>
      <c r="AH465" s="998"/>
      <c r="AN465" s="429">
        <f>SUM(Z465:AL465)</f>
        <v>185</v>
      </c>
      <c r="AO465" s="429">
        <f t="shared" ref="AO465:AO476" si="237">G445-AN465</f>
        <v>81.800000000000182</v>
      </c>
    </row>
    <row r="466" spans="5:41">
      <c r="H466" s="256" t="s">
        <v>2</v>
      </c>
      <c r="U466" s="429"/>
      <c r="V466" s="429"/>
      <c r="W466" s="429"/>
      <c r="X466" s="429"/>
      <c r="Y466" s="429"/>
      <c r="Z466" s="429">
        <v>0</v>
      </c>
      <c r="AA466" s="429">
        <v>100</v>
      </c>
      <c r="AB466" s="429">
        <v>400</v>
      </c>
      <c r="AC466" s="429">
        <v>500</v>
      </c>
      <c r="AD466" s="998">
        <v>448</v>
      </c>
      <c r="AE466" s="998"/>
      <c r="AF466" s="998"/>
      <c r="AG466" s="998"/>
      <c r="AH466" s="998"/>
      <c r="AN466" s="429">
        <f t="shared" ref="AN466:AN480" si="238">SUM(Z466:AL466)</f>
        <v>1448</v>
      </c>
      <c r="AO466" s="429">
        <f t="shared" si="237"/>
        <v>-430.75</v>
      </c>
    </row>
    <row r="467" spans="5:41">
      <c r="H467" s="256" t="s">
        <v>37</v>
      </c>
      <c r="U467" s="429"/>
      <c r="V467" s="429"/>
      <c r="W467" s="429"/>
      <c r="X467" s="429"/>
      <c r="Y467" s="429"/>
      <c r="Z467" s="429">
        <v>192</v>
      </c>
      <c r="AA467" s="429">
        <v>400</v>
      </c>
      <c r="AB467" s="1114">
        <v>150</v>
      </c>
      <c r="AC467" s="429">
        <v>200</v>
      </c>
      <c r="AD467" s="429">
        <v>200</v>
      </c>
      <c r="AE467" s="429"/>
      <c r="AF467" s="429"/>
      <c r="AG467" s="429"/>
      <c r="AH467" s="429"/>
      <c r="AI467" s="184">
        <v>250</v>
      </c>
      <c r="AJ467" s="184">
        <v>300</v>
      </c>
      <c r="AK467" s="1113">
        <v>228</v>
      </c>
      <c r="AN467" s="429">
        <f t="shared" si="238"/>
        <v>1920</v>
      </c>
      <c r="AO467" s="429">
        <f t="shared" si="237"/>
        <v>12</v>
      </c>
    </row>
    <row r="468" spans="5:41">
      <c r="H468" s="256" t="s">
        <v>1</v>
      </c>
      <c r="U468" s="429"/>
      <c r="V468" s="429"/>
      <c r="W468" s="429"/>
      <c r="X468" s="429"/>
      <c r="Y468" s="429"/>
      <c r="Z468" s="429">
        <v>0</v>
      </c>
      <c r="AA468" s="429"/>
      <c r="AB468" s="429"/>
      <c r="AC468" s="429"/>
      <c r="AN468" s="429">
        <f t="shared" si="238"/>
        <v>0</v>
      </c>
      <c r="AO468" s="429">
        <f t="shared" si="237"/>
        <v>-102.10000000000036</v>
      </c>
    </row>
    <row r="469" spans="5:41">
      <c r="E469" s="429"/>
      <c r="H469" s="256" t="s">
        <v>40</v>
      </c>
      <c r="U469" s="429"/>
      <c r="V469" s="429"/>
      <c r="W469" s="429"/>
      <c r="X469" s="429"/>
      <c r="Y469" s="429"/>
      <c r="Z469" s="429">
        <v>0</v>
      </c>
      <c r="AA469" s="429"/>
      <c r="AB469" s="429">
        <v>500</v>
      </c>
      <c r="AC469" s="429">
        <v>700</v>
      </c>
      <c r="AD469" s="998">
        <v>1000</v>
      </c>
      <c r="AE469" s="998"/>
      <c r="AF469" s="998"/>
      <c r="AG469" s="998"/>
      <c r="AH469" s="998"/>
      <c r="AI469" s="1114">
        <v>800</v>
      </c>
      <c r="AJ469" s="1113">
        <v>558</v>
      </c>
      <c r="AN469" s="429">
        <f t="shared" si="238"/>
        <v>3558</v>
      </c>
      <c r="AO469" s="429">
        <f t="shared" si="237"/>
        <v>-14</v>
      </c>
    </row>
    <row r="470" spans="5:41">
      <c r="H470" s="256" t="s">
        <v>14</v>
      </c>
      <c r="U470" s="429"/>
      <c r="V470" s="429"/>
      <c r="W470" s="429"/>
      <c r="X470" s="429"/>
      <c r="Y470" s="429"/>
      <c r="Z470" s="429">
        <v>440</v>
      </c>
      <c r="AA470" s="429">
        <v>900</v>
      </c>
      <c r="AB470" s="998"/>
      <c r="AC470" s="429"/>
      <c r="AD470" s="429"/>
      <c r="AE470" s="429"/>
      <c r="AF470" s="429"/>
      <c r="AG470" s="429"/>
      <c r="AH470" s="429"/>
      <c r="AN470" s="429">
        <f t="shared" si="238"/>
        <v>1340</v>
      </c>
      <c r="AO470" s="429">
        <f t="shared" si="237"/>
        <v>-36.5</v>
      </c>
    </row>
    <row r="471" spans="5:41">
      <c r="E471" s="429"/>
      <c r="H471" s="256" t="s">
        <v>41</v>
      </c>
      <c r="U471" s="429"/>
      <c r="V471" s="429"/>
      <c r="W471" s="429"/>
      <c r="X471" s="429"/>
      <c r="Y471" s="429"/>
      <c r="Z471" s="429">
        <v>1374</v>
      </c>
      <c r="AA471" s="429">
        <v>300</v>
      </c>
      <c r="AB471" s="429">
        <v>300</v>
      </c>
      <c r="AC471" s="429">
        <v>300</v>
      </c>
      <c r="AD471" s="429">
        <v>352</v>
      </c>
      <c r="AE471" s="429"/>
      <c r="AF471" s="429"/>
      <c r="AG471" s="429"/>
      <c r="AH471" s="429"/>
      <c r="AI471" s="1113">
        <v>250</v>
      </c>
      <c r="AN471" s="429">
        <f t="shared" si="238"/>
        <v>2876</v>
      </c>
      <c r="AO471" s="429">
        <f t="shared" si="237"/>
        <v>-15</v>
      </c>
    </row>
    <row r="472" spans="5:41">
      <c r="H472" s="256" t="s">
        <v>34</v>
      </c>
      <c r="U472" s="429"/>
      <c r="V472" s="429"/>
      <c r="W472" s="429"/>
      <c r="X472" s="429"/>
      <c r="Y472" s="429"/>
      <c r="Z472" s="429">
        <v>60</v>
      </c>
      <c r="AA472" s="429">
        <v>120</v>
      </c>
      <c r="AB472" s="429">
        <v>80</v>
      </c>
      <c r="AC472" s="998">
        <v>72</v>
      </c>
      <c r="AN472" s="429">
        <f t="shared" si="238"/>
        <v>332</v>
      </c>
      <c r="AO472" s="429">
        <f t="shared" si="237"/>
        <v>184.5</v>
      </c>
    </row>
    <row r="473" spans="5:41">
      <c r="H473" s="256" t="s">
        <v>3</v>
      </c>
      <c r="U473" s="429"/>
      <c r="V473" s="429"/>
      <c r="W473" s="429"/>
      <c r="X473" s="429"/>
      <c r="Y473" s="429"/>
      <c r="Z473" s="429">
        <v>480</v>
      </c>
      <c r="AA473" s="429"/>
      <c r="AB473" s="998"/>
      <c r="AC473" s="429"/>
      <c r="AD473" s="429"/>
      <c r="AE473" s="429"/>
      <c r="AF473" s="429"/>
      <c r="AG473" s="429"/>
      <c r="AH473" s="429"/>
      <c r="AN473" s="429">
        <f t="shared" si="238"/>
        <v>480</v>
      </c>
      <c r="AO473" s="429">
        <f t="shared" si="237"/>
        <v>-345</v>
      </c>
    </row>
    <row r="474" spans="5:41">
      <c r="H474" s="256" t="s">
        <v>43</v>
      </c>
      <c r="U474" s="429"/>
      <c r="V474" s="429"/>
      <c r="W474" s="429"/>
      <c r="X474" s="429"/>
      <c r="Y474" s="429"/>
      <c r="Z474" s="429">
        <v>268</v>
      </c>
      <c r="AA474" s="429">
        <v>600</v>
      </c>
      <c r="AB474" s="429">
        <v>600</v>
      </c>
      <c r="AC474" s="429">
        <v>500</v>
      </c>
      <c r="AD474" s="429">
        <v>488</v>
      </c>
      <c r="AE474" s="429"/>
      <c r="AF474" s="429"/>
      <c r="AG474" s="429"/>
      <c r="AH474" s="429"/>
      <c r="AI474" s="1113">
        <v>100</v>
      </c>
      <c r="AN474" s="429">
        <f t="shared" si="238"/>
        <v>2556</v>
      </c>
      <c r="AO474" s="429">
        <f t="shared" si="237"/>
        <v>11.5</v>
      </c>
    </row>
    <row r="475" spans="5:41">
      <c r="H475" s="256" t="s">
        <v>472</v>
      </c>
      <c r="U475" s="429"/>
      <c r="V475" s="429"/>
      <c r="W475" s="429"/>
      <c r="X475" s="429"/>
      <c r="Y475" s="429"/>
      <c r="Z475" s="429">
        <v>462</v>
      </c>
      <c r="AA475" s="429">
        <v>1000</v>
      </c>
      <c r="AB475" s="429">
        <v>800</v>
      </c>
      <c r="AC475" s="429">
        <v>1074</v>
      </c>
      <c r="AD475" s="429">
        <v>1100</v>
      </c>
      <c r="AE475" s="429"/>
      <c r="AF475" s="429"/>
      <c r="AG475" s="429"/>
      <c r="AH475" s="429"/>
      <c r="AI475" s="184">
        <v>1600</v>
      </c>
      <c r="AJ475" s="184">
        <v>1200</v>
      </c>
      <c r="AK475" s="1113">
        <v>500</v>
      </c>
      <c r="AN475" s="429">
        <f t="shared" si="238"/>
        <v>7736</v>
      </c>
      <c r="AO475" s="429">
        <f t="shared" si="237"/>
        <v>-114</v>
      </c>
    </row>
    <row r="476" spans="5:41" ht="15.5">
      <c r="H476" s="1112" t="s">
        <v>2328</v>
      </c>
      <c r="U476" s="429"/>
      <c r="V476" s="429"/>
      <c r="W476" s="429"/>
      <c r="X476" s="429"/>
      <c r="Y476" s="429"/>
      <c r="Z476" s="429">
        <v>280</v>
      </c>
      <c r="AA476" s="429">
        <v>100</v>
      </c>
      <c r="AB476" s="998">
        <v>111</v>
      </c>
      <c r="AC476" s="429"/>
      <c r="AD476" s="429"/>
      <c r="AE476" s="429"/>
      <c r="AF476" s="429"/>
      <c r="AG476" s="429"/>
      <c r="AH476" s="429"/>
      <c r="AN476" s="429">
        <f t="shared" si="238"/>
        <v>491</v>
      </c>
      <c r="AO476" s="429">
        <f t="shared" si="237"/>
        <v>0</v>
      </c>
    </row>
    <row r="477" spans="5:41" ht="15.5">
      <c r="H477" s="1112" t="s">
        <v>2329</v>
      </c>
      <c r="U477" s="429"/>
      <c r="V477" s="429"/>
      <c r="W477" s="429"/>
      <c r="X477" s="429"/>
      <c r="Y477" s="429"/>
      <c r="Z477" s="429">
        <v>0</v>
      </c>
      <c r="AA477" s="429"/>
      <c r="AB477" s="998">
        <v>830</v>
      </c>
      <c r="AC477" s="429"/>
      <c r="AD477" s="429"/>
      <c r="AE477" s="429"/>
      <c r="AF477" s="429"/>
      <c r="AG477" s="429"/>
      <c r="AH477" s="429"/>
      <c r="AN477" s="429">
        <f t="shared" si="238"/>
        <v>830</v>
      </c>
      <c r="AO477" s="429">
        <f>G457-AN477</f>
        <v>0</v>
      </c>
    </row>
    <row r="478" spans="5:41" ht="15.5">
      <c r="H478" s="1112" t="s">
        <v>2330</v>
      </c>
      <c r="U478" s="429"/>
      <c r="V478" s="429"/>
      <c r="W478" s="429"/>
      <c r="X478" s="429"/>
      <c r="Y478" s="429"/>
      <c r="Z478" s="429">
        <v>0</v>
      </c>
      <c r="AA478" s="429"/>
      <c r="AB478" s="429"/>
      <c r="AC478" s="429"/>
      <c r="AD478" s="429"/>
      <c r="AE478" s="429"/>
      <c r="AF478" s="429"/>
      <c r="AG478" s="429"/>
      <c r="AH478" s="429"/>
      <c r="AJ478" s="1113">
        <v>471</v>
      </c>
      <c r="AN478" s="429">
        <f t="shared" si="238"/>
        <v>471</v>
      </c>
      <c r="AO478" s="429">
        <f t="shared" ref="AO478:AO480" si="239">G458-AN478</f>
        <v>0</v>
      </c>
    </row>
    <row r="479" spans="5:41" ht="15.5">
      <c r="H479" s="1112" t="s">
        <v>2331</v>
      </c>
      <c r="U479" s="429"/>
      <c r="V479" s="429"/>
      <c r="W479" s="429"/>
      <c r="X479" s="429"/>
      <c r="Y479" s="429"/>
      <c r="Z479" s="429">
        <v>0</v>
      </c>
      <c r="AA479" s="429"/>
      <c r="AB479" s="429"/>
      <c r="AC479" s="429"/>
      <c r="AD479" s="429"/>
      <c r="AE479" s="429"/>
      <c r="AF479" s="429"/>
      <c r="AG479" s="429"/>
      <c r="AH479" s="429"/>
      <c r="AJ479" s="1113">
        <v>1141</v>
      </c>
      <c r="AN479" s="429">
        <f t="shared" si="238"/>
        <v>1141</v>
      </c>
      <c r="AO479" s="429">
        <f t="shared" si="239"/>
        <v>0</v>
      </c>
    </row>
    <row r="480" spans="5:41" ht="15.5">
      <c r="H480" s="1112" t="s">
        <v>2332</v>
      </c>
      <c r="U480" s="429"/>
      <c r="V480" s="429"/>
      <c r="W480" s="429"/>
      <c r="X480" s="429"/>
      <c r="Y480" s="429"/>
      <c r="Z480" s="429">
        <v>0</v>
      </c>
      <c r="AA480" s="429"/>
      <c r="AB480" s="998">
        <v>650</v>
      </c>
      <c r="AC480" s="429"/>
      <c r="AD480" s="429"/>
      <c r="AE480" s="429"/>
      <c r="AF480" s="429"/>
      <c r="AG480" s="429"/>
      <c r="AH480" s="429"/>
      <c r="AN480" s="429">
        <f t="shared" si="238"/>
        <v>650</v>
      </c>
      <c r="AO480" s="429">
        <f t="shared" si="239"/>
        <v>0</v>
      </c>
    </row>
    <row r="481" spans="4:41">
      <c r="F481" s="429"/>
      <c r="H481" s="256" t="s">
        <v>643</v>
      </c>
      <c r="I481" s="435">
        <f t="shared" ref="I481:Y481" si="240">SUM(I465:I480)</f>
        <v>0</v>
      </c>
      <c r="J481" s="435">
        <f t="shared" si="240"/>
        <v>0</v>
      </c>
      <c r="K481" s="435">
        <f t="shared" si="240"/>
        <v>0</v>
      </c>
      <c r="L481" s="435">
        <f t="shared" si="240"/>
        <v>0</v>
      </c>
      <c r="M481" s="435">
        <f t="shared" si="240"/>
        <v>0</v>
      </c>
      <c r="N481" s="435">
        <f t="shared" si="240"/>
        <v>0</v>
      </c>
      <c r="O481" s="435">
        <f t="shared" si="240"/>
        <v>0</v>
      </c>
      <c r="P481" s="435">
        <f t="shared" si="240"/>
        <v>0</v>
      </c>
      <c r="Q481" s="435">
        <f t="shared" si="240"/>
        <v>0</v>
      </c>
      <c r="R481" s="435">
        <f t="shared" si="240"/>
        <v>0</v>
      </c>
      <c r="S481" s="435">
        <f t="shared" si="240"/>
        <v>0</v>
      </c>
      <c r="T481" s="435">
        <f t="shared" si="240"/>
        <v>0</v>
      </c>
      <c r="U481" s="435">
        <f t="shared" si="240"/>
        <v>0</v>
      </c>
      <c r="V481" s="435">
        <f t="shared" si="240"/>
        <v>0</v>
      </c>
      <c r="W481" s="435">
        <f t="shared" si="240"/>
        <v>0</v>
      </c>
      <c r="X481" s="435">
        <f t="shared" si="240"/>
        <v>0</v>
      </c>
      <c r="Y481" s="435">
        <f t="shared" si="240"/>
        <v>0</v>
      </c>
      <c r="Z481" s="435">
        <f>SUM(Z465:Z480)</f>
        <v>3556</v>
      </c>
      <c r="AA481" s="435">
        <f t="shared" ref="AA481:AL481" si="241">SUM(AA465:AA480)</f>
        <v>3540</v>
      </c>
      <c r="AB481" s="435">
        <f t="shared" si="241"/>
        <v>4461</v>
      </c>
      <c r="AC481" s="435">
        <f t="shared" si="241"/>
        <v>3396</v>
      </c>
      <c r="AD481" s="435">
        <f t="shared" si="241"/>
        <v>3663</v>
      </c>
      <c r="AE481" s="435"/>
      <c r="AF481" s="435"/>
      <c r="AG481" s="435"/>
      <c r="AH481" s="435"/>
      <c r="AI481" s="435">
        <f t="shared" si="241"/>
        <v>3000</v>
      </c>
      <c r="AJ481" s="435">
        <f t="shared" si="241"/>
        <v>3670</v>
      </c>
      <c r="AK481" s="435">
        <f t="shared" si="241"/>
        <v>728</v>
      </c>
      <c r="AL481" s="435">
        <f t="shared" si="241"/>
        <v>0</v>
      </c>
      <c r="AN481" s="678">
        <f>SUM(AN465:AN475)</f>
        <v>22431</v>
      </c>
      <c r="AO481" s="678">
        <f>SUM(AO465:AO475)</f>
        <v>-767.55000000000018</v>
      </c>
    </row>
    <row r="482" spans="4:41">
      <c r="D482" s="996">
        <v>62550</v>
      </c>
      <c r="E482" s="1115">
        <f>Y309</f>
        <v>37324.550000000003</v>
      </c>
      <c r="F482" s="184">
        <f>D482-E482</f>
        <v>25225.449999999997</v>
      </c>
    </row>
    <row r="484" spans="4:41">
      <c r="F484" s="429"/>
    </row>
  </sheetData>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1:AD93"/>
  <sheetViews>
    <sheetView zoomScale="55" zoomScaleNormal="55" workbookViewId="0">
      <selection activeCell="M6" sqref="M6"/>
    </sheetView>
  </sheetViews>
  <sheetFormatPr defaultRowHeight="14.5"/>
  <cols>
    <col min="2" max="2" width="29.7265625" style="810" customWidth="1"/>
    <col min="4" max="4" width="13.26953125" customWidth="1"/>
    <col min="5" max="5" width="16.7265625" customWidth="1"/>
    <col min="6" max="6" width="13.7265625" customWidth="1"/>
    <col min="7" max="7" width="7.453125" customWidth="1"/>
    <col min="8" max="8" width="10.7265625" customWidth="1"/>
    <col min="9" max="9" width="8.26953125" customWidth="1"/>
    <col min="10" max="10" width="13.7265625" customWidth="1"/>
    <col min="11" max="11" width="11.7265625" customWidth="1"/>
    <col min="13" max="13" width="13" customWidth="1"/>
    <col min="14" max="14" width="13.7265625" customWidth="1"/>
    <col min="15" max="15" width="24.26953125" customWidth="1"/>
    <col min="17" max="17" width="28" style="810" customWidth="1"/>
    <col min="18" max="18" width="12.1796875" style="219" bestFit="1" customWidth="1"/>
    <col min="19" max="19" width="14.453125" style="219" customWidth="1"/>
    <col min="20" max="20" width="13.7265625" style="219" customWidth="1"/>
    <col min="21" max="21" width="13.453125" style="219" customWidth="1"/>
    <col min="25" max="25" width="12.7265625" customWidth="1"/>
    <col min="26" max="26" width="13.26953125" customWidth="1"/>
    <col min="28" max="28" width="10.7265625" customWidth="1"/>
    <col min="30" max="30" width="24.26953125" customWidth="1"/>
  </cols>
  <sheetData>
    <row r="1" spans="2:21" ht="15" thickBot="1"/>
    <row r="2" spans="2:21" ht="19" thickTop="1">
      <c r="B2" s="1570" t="s">
        <v>62</v>
      </c>
      <c r="C2" s="1461" t="s">
        <v>830</v>
      </c>
      <c r="D2" s="1461" t="s">
        <v>226</v>
      </c>
      <c r="E2" s="1461" t="s">
        <v>2367</v>
      </c>
      <c r="F2" s="1461" t="s">
        <v>2368</v>
      </c>
      <c r="G2" s="1455" t="s">
        <v>2283</v>
      </c>
      <c r="H2" s="1456"/>
      <c r="I2" s="1455" t="s">
        <v>2291</v>
      </c>
      <c r="J2" s="1567"/>
      <c r="K2" s="1456"/>
      <c r="L2" s="1455" t="s">
        <v>2292</v>
      </c>
      <c r="M2" s="1567"/>
      <c r="N2" s="1456"/>
      <c r="O2" s="1461" t="s">
        <v>2293</v>
      </c>
      <c r="Q2" s="1004">
        <v>45230</v>
      </c>
      <c r="R2" s="980">
        <v>45238</v>
      </c>
      <c r="S2" s="980">
        <v>45246</v>
      </c>
      <c r="T2" s="980">
        <v>45254</v>
      </c>
      <c r="U2" s="977">
        <v>45260</v>
      </c>
    </row>
    <row r="3" spans="2:21" ht="19" thickBot="1">
      <c r="B3" s="1571"/>
      <c r="C3" s="1462"/>
      <c r="D3" s="1462"/>
      <c r="E3" s="1462"/>
      <c r="F3" s="1462"/>
      <c r="G3" s="1457"/>
      <c r="H3" s="1458"/>
      <c r="I3" s="1457"/>
      <c r="J3" s="1568"/>
      <c r="K3" s="1458"/>
      <c r="L3" s="1457"/>
      <c r="M3" s="1568"/>
      <c r="N3" s="1458"/>
      <c r="O3" s="1462"/>
      <c r="Q3" s="1005"/>
      <c r="R3" s="978" t="s">
        <v>2294</v>
      </c>
      <c r="S3" s="978" t="s">
        <v>2295</v>
      </c>
      <c r="T3" s="978" t="s">
        <v>2296</v>
      </c>
      <c r="U3" s="979" t="s">
        <v>2297</v>
      </c>
    </row>
    <row r="4" spans="2:21" ht="15" thickBot="1">
      <c r="B4" s="1571"/>
      <c r="C4" s="1462"/>
      <c r="D4" s="1462"/>
      <c r="E4" s="1462"/>
      <c r="F4" s="1462"/>
      <c r="G4" s="1459"/>
      <c r="H4" s="1460"/>
      <c r="I4" s="1459"/>
      <c r="J4" s="1569"/>
      <c r="K4" s="1460"/>
      <c r="L4" s="1459"/>
      <c r="M4" s="1569"/>
      <c r="N4" s="1460"/>
      <c r="O4" s="1462"/>
    </row>
    <row r="5" spans="2:21" ht="15.5" thickTop="1" thickBot="1">
      <c r="B5" s="1572"/>
      <c r="C5" s="1463"/>
      <c r="D5" s="1463"/>
      <c r="E5" s="1463"/>
      <c r="F5" s="1463"/>
      <c r="G5" s="961" t="s">
        <v>2287</v>
      </c>
      <c r="H5" s="962" t="s">
        <v>239</v>
      </c>
      <c r="I5" s="961" t="s">
        <v>846</v>
      </c>
      <c r="J5" s="961" t="s">
        <v>412</v>
      </c>
      <c r="K5" s="961" t="s">
        <v>785</v>
      </c>
      <c r="L5" s="961" t="s">
        <v>846</v>
      </c>
      <c r="M5" s="961" t="s">
        <v>412</v>
      </c>
      <c r="N5" s="961" t="s">
        <v>785</v>
      </c>
      <c r="O5" s="1463"/>
    </row>
    <row r="6" spans="2:21" ht="15.5" thickTop="1" thickBot="1">
      <c r="B6" s="1003" t="s">
        <v>1010</v>
      </c>
      <c r="C6" s="969" t="s">
        <v>564</v>
      </c>
      <c r="D6" s="970">
        <f>SUM(D7:D22)</f>
        <v>62550</v>
      </c>
      <c r="E6" s="970">
        <f t="shared" ref="E6:N6" si="0">SUM(E7:E22)</f>
        <v>4795</v>
      </c>
      <c r="F6" s="970">
        <f t="shared" si="0"/>
        <v>440</v>
      </c>
      <c r="G6" s="970">
        <f t="shared" si="0"/>
        <v>105</v>
      </c>
      <c r="H6" s="970">
        <f t="shared" si="0"/>
        <v>986</v>
      </c>
      <c r="I6" s="970">
        <f t="shared" si="0"/>
        <v>105</v>
      </c>
      <c r="J6" s="970">
        <f t="shared" si="0"/>
        <v>73</v>
      </c>
      <c r="K6" s="970">
        <f t="shared" si="0"/>
        <v>32</v>
      </c>
      <c r="L6" s="970">
        <f t="shared" si="0"/>
        <v>986</v>
      </c>
      <c r="M6" s="970">
        <f t="shared" si="0"/>
        <v>1654.5</v>
      </c>
      <c r="N6" s="970">
        <f t="shared" si="0"/>
        <v>-668.5</v>
      </c>
      <c r="O6" s="970"/>
    </row>
    <row r="7" spans="2:21" ht="15.5" thickTop="1" thickBot="1">
      <c r="B7" s="982" t="str">
        <f>'Weekly plan'!B7</f>
        <v>PCC</v>
      </c>
      <c r="C7" s="1000" t="str">
        <f>'Weekly plan'!C7</f>
        <v>cum</v>
      </c>
      <c r="D7" s="1000">
        <f>'Weekly plan'!D7</f>
        <v>1655</v>
      </c>
      <c r="E7" s="1000">
        <f>'Weekly plan'!E7</f>
        <v>79</v>
      </c>
      <c r="F7" s="1000">
        <f>'Weekly plan'!F7</f>
        <v>23</v>
      </c>
      <c r="G7" s="972">
        <f>'Weekly plan'!G7</f>
        <v>5</v>
      </c>
      <c r="H7" s="972">
        <f>'Weekly plan'!H7</f>
        <v>25</v>
      </c>
      <c r="I7" s="972">
        <f>'Weekly plan'!G7</f>
        <v>5</v>
      </c>
      <c r="J7" s="972">
        <f>IFERROR(SUMIFS(Backup!$G:$G, Backup!$A:$A,"&gt;"&amp;Q$2, Backup!$A:$A, "&lt;="&amp;R$2, Backup!$D:$D, $B7),0)</f>
        <v>0</v>
      </c>
      <c r="K7" s="972">
        <f>I7-J7</f>
        <v>5</v>
      </c>
      <c r="L7" s="972">
        <f>'Weekly plan'!H7</f>
        <v>25</v>
      </c>
      <c r="M7" s="972">
        <f>IFERROR(SUMIFS(Backup!$P:$P, Backup!$A:$A,"&gt;"&amp;Q$2, Backup!$A:$A, "&lt;="&amp;R$2, Backup!$D:$D, $B7),0)</f>
        <v>0</v>
      </c>
      <c r="N7" s="972">
        <f>L7-M7</f>
        <v>25</v>
      </c>
      <c r="O7" s="972"/>
    </row>
    <row r="8" spans="2:21" ht="15.5" thickTop="1" thickBot="1">
      <c r="B8" s="982" t="str">
        <f>'Weekly plan'!B8</f>
        <v>RCC Foundation</v>
      </c>
      <c r="C8" s="1000" t="str">
        <f>'Weekly plan'!C8</f>
        <v>cum</v>
      </c>
      <c r="D8" s="1000">
        <f>'Weekly plan'!D8</f>
        <v>10211</v>
      </c>
      <c r="E8" s="1000">
        <f>'Weekly plan'!E8</f>
        <v>460</v>
      </c>
      <c r="F8" s="1000">
        <f>'Weekly plan'!F8</f>
        <v>23</v>
      </c>
      <c r="G8" s="972">
        <f>'Weekly plan'!G8</f>
        <v>5</v>
      </c>
      <c r="H8" s="972">
        <f>'Weekly plan'!H8</f>
        <v>100</v>
      </c>
      <c r="I8" s="972">
        <f>'Weekly plan'!G8</f>
        <v>5</v>
      </c>
      <c r="J8" s="972">
        <f>IFERROR(SUMIFS(Backup!$G:$G, Backup!$A:$A,"&gt;"&amp;Q$2, Backup!$A:$A, "&lt;="&amp;R$2, Backup!$D:$D, $B8),0)</f>
        <v>3</v>
      </c>
      <c r="K8" s="972">
        <f t="shared" ref="K8:K17" si="1">I8-J8</f>
        <v>2</v>
      </c>
      <c r="L8" s="972">
        <f>'Weekly plan'!H8</f>
        <v>100</v>
      </c>
      <c r="M8" s="972">
        <f>IFERROR(SUMIFS(Backup!$P:$P, Backup!$A:$A,"&gt;"&amp;Q$2, Backup!$A:$A, "&lt;="&amp;R$2, Backup!$D:$D, $B8),0)</f>
        <v>75</v>
      </c>
      <c r="N8" s="972">
        <f t="shared" ref="N8:N22" si="2">L8-M8</f>
        <v>25</v>
      </c>
      <c r="O8" s="972"/>
    </row>
    <row r="9" spans="2:21" ht="15.5" thickTop="1" thickBot="1">
      <c r="B9" s="982" t="str">
        <f>'Weekly plan'!B9</f>
        <v>Step Footing</v>
      </c>
      <c r="C9" s="1000" t="str">
        <f>'Weekly plan'!C9</f>
        <v>cum</v>
      </c>
      <c r="D9" s="1000">
        <f>'Weekly plan'!D9</f>
        <v>2550</v>
      </c>
      <c r="E9" s="1000">
        <f>'Weekly plan'!E9</f>
        <v>115</v>
      </c>
      <c r="F9" s="1000">
        <f>'Weekly plan'!F9</f>
        <v>23</v>
      </c>
      <c r="G9" s="972">
        <f>'Weekly plan'!G9</f>
        <v>5</v>
      </c>
      <c r="H9" s="972">
        <f>'Weekly plan'!H9</f>
        <v>25</v>
      </c>
      <c r="I9" s="972">
        <f>'Weekly plan'!G9</f>
        <v>5</v>
      </c>
      <c r="J9" s="972">
        <f>IFERROR(SUMIFS(Backup!$G:$G, Backup!$A:$A,"&gt;"&amp;Q$2, Backup!$A:$A, "&lt;="&amp;R$2, Backup!$D:$D, $B9),0)</f>
        <v>2</v>
      </c>
      <c r="K9" s="972">
        <f t="shared" si="1"/>
        <v>3</v>
      </c>
      <c r="L9" s="972">
        <f>'Weekly plan'!H9</f>
        <v>25</v>
      </c>
      <c r="M9" s="972">
        <f>IFERROR(SUMIFS(Backup!$P:$P, Backup!$A:$A,"&gt;"&amp;Q$2, Backup!$A:$A, "&lt;="&amp;R$2, Backup!$D:$D, $B9),0)</f>
        <v>15</v>
      </c>
      <c r="N9" s="972">
        <f t="shared" si="2"/>
        <v>10</v>
      </c>
      <c r="O9" s="972"/>
    </row>
    <row r="10" spans="2:21" ht="15.5" thickTop="1" thickBot="1">
      <c r="B10" s="982" t="str">
        <f>'Weekly plan'!B10</f>
        <v>Pier 1900 mm</v>
      </c>
      <c r="C10" s="1000" t="str">
        <f>'Weekly plan'!C10</f>
        <v>cum</v>
      </c>
      <c r="D10" s="1000">
        <f>'Weekly plan'!D10</f>
        <v>3270</v>
      </c>
      <c r="E10" s="1000">
        <f>'Weekly plan'!E10</f>
        <v>222</v>
      </c>
      <c r="F10" s="1000">
        <f>'Weekly plan'!F10</f>
        <v>37</v>
      </c>
      <c r="G10" s="972">
        <f>'Weekly plan'!G10</f>
        <v>10</v>
      </c>
      <c r="H10" s="972">
        <f>'Weekly plan'!H10</f>
        <v>60</v>
      </c>
      <c r="I10" s="972">
        <f>'Weekly plan'!G10</f>
        <v>10</v>
      </c>
      <c r="J10" s="972">
        <f>IFERROR(SUMIFS(Backup!$F:$F, Backup!$A:$A,"&gt;"&amp;Q$2, Backup!$A:$A, "&lt;="&amp;R$2, Backup!$D:$D, $B10),0)</f>
        <v>10</v>
      </c>
      <c r="K10" s="972">
        <f t="shared" si="1"/>
        <v>0</v>
      </c>
      <c r="L10" s="972">
        <f>'Weekly plan'!H10</f>
        <v>60</v>
      </c>
      <c r="M10" s="972">
        <f>IFERROR(SUMIFS(Backup!$P:$P, Backup!$A:$A,"&gt;"&amp;Q$2, Backup!$A:$A, "&lt;="&amp;R$2, Backup!$D:$D, $B10),0)</f>
        <v>60</v>
      </c>
      <c r="N10" s="972">
        <f t="shared" si="2"/>
        <v>0</v>
      </c>
      <c r="O10" s="972"/>
    </row>
    <row r="11" spans="2:21" ht="15.5" thickTop="1" thickBot="1">
      <c r="B11" s="982" t="str">
        <f>'Weekly plan'!B11</f>
        <v>Pier 1600 mm</v>
      </c>
      <c r="C11" s="1000" t="str">
        <f>'Weekly plan'!C11</f>
        <v>cum</v>
      </c>
      <c r="D11" s="1000">
        <f>'Weekly plan'!D11</f>
        <v>5546</v>
      </c>
      <c r="E11" s="1000">
        <f>'Weekly plan'!E11</f>
        <v>500</v>
      </c>
      <c r="F11" s="1000">
        <f>'Weekly plan'!F11</f>
        <v>100</v>
      </c>
      <c r="G11" s="972">
        <f>'Weekly plan'!G11</f>
        <v>25</v>
      </c>
      <c r="H11" s="972">
        <f>'Weekly plan'!H11</f>
        <v>125</v>
      </c>
      <c r="I11" s="972">
        <f>'Weekly plan'!G11</f>
        <v>25</v>
      </c>
      <c r="J11" s="972">
        <f>IFERROR(SUMIFS(Backup!$F:$F, Backup!$A:$A,"&gt;"&amp;Q$2, Backup!$A:$A, "&lt;="&amp;R$2, Backup!$D:$D, $B11),0)</f>
        <v>12</v>
      </c>
      <c r="K11" s="972">
        <f t="shared" si="1"/>
        <v>13</v>
      </c>
      <c r="L11" s="972">
        <f>'Weekly plan'!H11</f>
        <v>125</v>
      </c>
      <c r="M11" s="972">
        <f>IFERROR(SUMIFS(Backup!$P:$P, Backup!$A:$A,"&gt;"&amp;Q$2, Backup!$A:$A, "&lt;="&amp;R$2, Backup!$D:$D, $B11),0)</f>
        <v>57</v>
      </c>
      <c r="N11" s="972">
        <f t="shared" si="2"/>
        <v>68</v>
      </c>
      <c r="O11" s="972"/>
    </row>
    <row r="12" spans="2:21" ht="15.5" thickTop="1" thickBot="1">
      <c r="B12" s="982" t="str">
        <f>'Weekly plan'!B12</f>
        <v>Pier Cap</v>
      </c>
      <c r="C12" s="1000" t="str">
        <f>'Weekly plan'!C12</f>
        <v>cum</v>
      </c>
      <c r="D12" s="1000">
        <f>'Weekly plan'!D12</f>
        <v>8075</v>
      </c>
      <c r="E12" s="1000">
        <f>'Weekly plan'!E12</f>
        <v>560</v>
      </c>
      <c r="F12" s="1000">
        <f>'Weekly plan'!F12</f>
        <v>16</v>
      </c>
      <c r="G12" s="972">
        <f>'Weekly plan'!G12</f>
        <v>2</v>
      </c>
      <c r="H12" s="972">
        <f>'Weekly plan'!H12</f>
        <v>100</v>
      </c>
      <c r="I12" s="972">
        <f>'Weekly plan'!G12</f>
        <v>2</v>
      </c>
      <c r="J12" s="972">
        <f>IFERROR(SUMIFS(Backup!$G:$G, Backup!$A:$A,"&gt;"&amp;Q$2, Backup!$A:$A, "&lt;="&amp;R$2, Backup!$D:$D, $B12),0)</f>
        <v>1</v>
      </c>
      <c r="K12" s="972">
        <f t="shared" si="1"/>
        <v>1</v>
      </c>
      <c r="L12" s="972">
        <f>'Weekly plan'!H12</f>
        <v>100</v>
      </c>
      <c r="M12" s="972">
        <f>IFERROR(SUMIFS(Backup!$P:$P, Backup!$A:$A,"&gt;"&amp;Q$2, Backup!$A:$A, "&lt;="&amp;R$2, Backup!$D:$D, $B12),0)</f>
        <v>65</v>
      </c>
      <c r="N12" s="972">
        <f t="shared" si="2"/>
        <v>35</v>
      </c>
      <c r="O12" s="972"/>
    </row>
    <row r="13" spans="2:21" ht="15.5" thickTop="1" thickBot="1">
      <c r="B13" s="982" t="str">
        <f>'Weekly plan'!B13</f>
        <v>Track Beam with Nose</v>
      </c>
      <c r="C13" s="1000" t="str">
        <f>'Weekly plan'!C13</f>
        <v>cum</v>
      </c>
      <c r="D13" s="1000">
        <f>'Weekly plan'!D13</f>
        <v>8981</v>
      </c>
      <c r="E13" s="1000">
        <f>'Weekly plan'!E13</f>
        <v>996</v>
      </c>
      <c r="F13" s="1000">
        <f>'Weekly plan'!F13</f>
        <v>83</v>
      </c>
      <c r="G13" s="972">
        <f>'Weekly plan'!G13</f>
        <v>20</v>
      </c>
      <c r="H13" s="972">
        <f>'Weekly plan'!H13</f>
        <v>240</v>
      </c>
      <c r="I13" s="972">
        <f>'Weekly plan'!G13</f>
        <v>20</v>
      </c>
      <c r="J13" s="972">
        <f>IFERROR(SUMIFS(Backup!$G:$G, Backup!$A:$A,"&gt;"&amp;Q$2, Backup!$A:$A, "&lt;="&amp;R$2, Backup!$D:$D, $B13),0)</f>
        <v>13</v>
      </c>
      <c r="K13" s="972">
        <f t="shared" si="1"/>
        <v>7</v>
      </c>
      <c r="L13" s="972">
        <f>'Weekly plan'!H13</f>
        <v>240</v>
      </c>
      <c r="M13" s="972">
        <f>IFERROR(SUMIFS(Backup!$P:$P, Backup!$A:$A,"&gt;"&amp;Q$2, Backup!$A:$A, "&lt;="&amp;R$2, Backup!$D:$D, $B13),0)</f>
        <v>156</v>
      </c>
      <c r="N13" s="972">
        <f t="shared" si="2"/>
        <v>84</v>
      </c>
      <c r="O13" s="972"/>
    </row>
    <row r="14" spans="2:21" ht="15.5" thickTop="1" thickBot="1">
      <c r="B14" s="982" t="str">
        <f>'Weekly plan'!B14</f>
        <v>Track Beam without Nose</v>
      </c>
      <c r="C14" s="1000" t="str">
        <f>'Weekly plan'!C14</f>
        <v>cum</v>
      </c>
      <c r="D14" s="1000">
        <f>'Weekly plan'!D14</f>
        <v>9585</v>
      </c>
      <c r="E14" s="1000">
        <f>'Weekly plan'!E14</f>
        <v>408</v>
      </c>
      <c r="F14" s="1000">
        <f>'Weekly plan'!F14</f>
        <v>34</v>
      </c>
      <c r="G14" s="972">
        <f>'Weekly plan'!G14</f>
        <v>5</v>
      </c>
      <c r="H14" s="972">
        <f>'Weekly plan'!H14</f>
        <v>60</v>
      </c>
      <c r="I14" s="972">
        <f>'Weekly plan'!G14</f>
        <v>5</v>
      </c>
      <c r="J14" s="972">
        <f>IFERROR(SUMIFS(Backup!$G:$G, Backup!$A:$A,"&gt;"&amp;Q$2, Backup!$A:$A, "&lt;="&amp;R$2, Backup!$D:$D, $B14),0)</f>
        <v>15</v>
      </c>
      <c r="K14" s="972">
        <f t="shared" si="1"/>
        <v>-10</v>
      </c>
      <c r="L14" s="972">
        <f>'Weekly plan'!H14</f>
        <v>60</v>
      </c>
      <c r="M14" s="972">
        <f>IFERROR(SUMIFS(Backup!$P:$P, Backup!$A:$A,"&gt;"&amp;Q$2, Backup!$A:$A, "&lt;="&amp;R$2, Backup!$D:$D, $B14),0)</f>
        <v>180</v>
      </c>
      <c r="N14" s="972">
        <f t="shared" si="2"/>
        <v>-120</v>
      </c>
      <c r="O14" s="972"/>
    </row>
    <row r="15" spans="2:21" ht="15.5" thickTop="1" thickBot="1">
      <c r="B15" s="982" t="str">
        <f>'Weekly plan'!B15</f>
        <v>h - Section Beam</v>
      </c>
      <c r="C15" s="1000" t="str">
        <f>'Weekly plan'!C15</f>
        <v>cum</v>
      </c>
      <c r="D15" s="1000">
        <f>'Weekly plan'!D15</f>
        <v>4483</v>
      </c>
      <c r="E15" s="1000">
        <f>'Weekly plan'!E15</f>
        <v>420</v>
      </c>
      <c r="F15" s="1000">
        <f>'Weekly plan'!F15</f>
        <v>35</v>
      </c>
      <c r="G15" s="972">
        <f>'Weekly plan'!G15</f>
        <v>10</v>
      </c>
      <c r="H15" s="972">
        <f>'Weekly plan'!H15</f>
        <v>120</v>
      </c>
      <c r="I15" s="972">
        <f>'Weekly plan'!G15</f>
        <v>10</v>
      </c>
      <c r="J15" s="972">
        <f>IFERROR(SUMIFS(Backup!$G:$G, Backup!$A:$A,"&gt;"&amp;Q$2, Backup!$A:$A, "&lt;="&amp;R$2, Backup!$D:$D, $B15),0)</f>
        <v>4</v>
      </c>
      <c r="K15" s="972">
        <f t="shared" si="1"/>
        <v>6</v>
      </c>
      <c r="L15" s="972">
        <f>'Weekly plan'!H15</f>
        <v>120</v>
      </c>
      <c r="M15" s="972">
        <f>IFERROR(SUMIFS(Backup!$P:$P, Backup!$A:$A,"&gt;"&amp;Q$2, Backup!$A:$A, "&lt;="&amp;R$2, Backup!$D:$D, $B15),0)</f>
        <v>48</v>
      </c>
      <c r="N15" s="972">
        <f t="shared" si="2"/>
        <v>72</v>
      </c>
      <c r="O15" s="972"/>
    </row>
    <row r="16" spans="2:21" ht="15.5" thickTop="1" thickBot="1">
      <c r="B16" s="982" t="str">
        <f>'Weekly plan'!B16</f>
        <v>U - Section Beam</v>
      </c>
      <c r="C16" s="1000" t="str">
        <f>'Weekly plan'!C16</f>
        <v>cum</v>
      </c>
      <c r="D16" s="1000">
        <f>'Weekly plan'!D16</f>
        <v>4260</v>
      </c>
      <c r="E16" s="1000">
        <f>'Weekly plan'!E16</f>
        <v>276</v>
      </c>
      <c r="F16" s="1000">
        <f>'Weekly plan'!F16</f>
        <v>23</v>
      </c>
      <c r="G16" s="972">
        <f>'Weekly plan'!G16</f>
        <v>8</v>
      </c>
      <c r="H16" s="972">
        <f>'Weekly plan'!H16</f>
        <v>96</v>
      </c>
      <c r="I16" s="972">
        <f>'Weekly plan'!G16</f>
        <v>8</v>
      </c>
      <c r="J16" s="972">
        <f>IFERROR(SUMIFS(Backup!$G:$G, Backup!$A:$A,"&gt;"&amp;Q$2, Backup!$A:$A, "&lt;="&amp;R$2, Backup!$D:$D, $B16),0)</f>
        <v>9</v>
      </c>
      <c r="K16" s="972">
        <f t="shared" si="1"/>
        <v>-1</v>
      </c>
      <c r="L16" s="972">
        <f>'Weekly plan'!H16</f>
        <v>96</v>
      </c>
      <c r="M16" s="972">
        <f>IFERROR(SUMIFS(Backup!$P:$P, Backup!$A:$A,"&gt;"&amp;Q$2, Backup!$A:$A, "&lt;="&amp;R$2, Backup!$D:$D, $B16),0)</f>
        <v>108</v>
      </c>
      <c r="N16" s="972">
        <f t="shared" si="2"/>
        <v>-12</v>
      </c>
      <c r="O16" s="972"/>
    </row>
    <row r="17" spans="2:30" ht="15.5" thickTop="1" thickBot="1">
      <c r="B17" s="982" t="str">
        <f>'Weekly plan'!B17</f>
        <v>Pre-cast Slab</v>
      </c>
      <c r="C17" s="1000" t="str">
        <f>'Weekly plan'!C17</f>
        <v>cum</v>
      </c>
      <c r="D17" s="1000">
        <f>'Weekly plan'!D17</f>
        <v>351</v>
      </c>
      <c r="E17" s="1000">
        <f>'Weekly plan'!E17</f>
        <v>20</v>
      </c>
      <c r="F17" s="1000">
        <f>'Weekly plan'!F17</f>
        <v>40</v>
      </c>
      <c r="G17" s="972">
        <f>'Weekly plan'!G17</f>
        <v>10</v>
      </c>
      <c r="H17" s="972">
        <f>'Weekly plan'!H17</f>
        <v>5</v>
      </c>
      <c r="I17" s="972">
        <f>'Weekly plan'!G17</f>
        <v>10</v>
      </c>
      <c r="J17" s="972">
        <f>IFERROR(SUMIFS(Backup!$G:$G, Backup!$A:$A,"&gt;"&amp;Q$2, Backup!$A:$A, "&lt;="&amp;R$2, Backup!$D:$D, $B17),0)</f>
        <v>1</v>
      </c>
      <c r="K17" s="972">
        <f t="shared" si="1"/>
        <v>9</v>
      </c>
      <c r="L17" s="972">
        <f>'Weekly plan'!H17</f>
        <v>5</v>
      </c>
      <c r="M17" s="972">
        <f>IFERROR(SUMIFS(Backup!$P:$P, Backup!$A:$A,"&gt;"&amp;Q$2, Backup!$A:$A, "&lt;="&amp;R$2, Backup!$D:$D, $B17),0)</f>
        <v>0.5</v>
      </c>
      <c r="N17" s="972">
        <f t="shared" si="2"/>
        <v>4.5</v>
      </c>
      <c r="O17" s="973"/>
    </row>
    <row r="18" spans="2:30" ht="15.5" thickTop="1" thickBot="1">
      <c r="B18" s="982" t="str">
        <f>'Weekly plan'!B18</f>
        <v xml:space="preserve">Abutment wall- PART-A </v>
      </c>
      <c r="C18" s="1000" t="str">
        <f>'Weekly plan'!C18</f>
        <v>cum</v>
      </c>
      <c r="D18" s="1000">
        <f>'Weekly plan'!D18</f>
        <v>491</v>
      </c>
      <c r="E18" s="1000">
        <f>'Weekly plan'!E18</f>
        <v>90</v>
      </c>
      <c r="F18" s="1000">
        <f>'Weekly plan'!F18</f>
        <v>1</v>
      </c>
      <c r="G18" s="972">
        <f>'Weekly plan'!G18</f>
        <v>0</v>
      </c>
      <c r="H18" s="972">
        <f>'Weekly plan'!H18</f>
        <v>30</v>
      </c>
      <c r="I18" s="972">
        <f>'Weekly plan'!G18</f>
        <v>0</v>
      </c>
      <c r="J18" s="972">
        <f>IFERROR(SUMIFS(Backup!$G:$G, Backup!$A:$A,"&gt;"&amp;Q$2, Backup!$A:$A, "&lt;="&amp;R$2, Backup!$D:$D, $B18),0)</f>
        <v>1</v>
      </c>
      <c r="K18" s="972">
        <f t="shared" ref="K18:K22" si="3">I18-J18</f>
        <v>-1</v>
      </c>
      <c r="L18" s="972">
        <f>'Weekly plan'!H18</f>
        <v>30</v>
      </c>
      <c r="M18" s="972">
        <f>IFERROR(SUMIFS(Backup!$P:$P, Backup!$A:$A,"&gt;"&amp;Q$2, Backup!$A:$A, "&lt;="&amp;R$2, Backup!$D:$D, $B18),0)</f>
        <v>46</v>
      </c>
      <c r="N18" s="972">
        <f t="shared" si="2"/>
        <v>-16</v>
      </c>
      <c r="O18" s="973"/>
    </row>
    <row r="19" spans="2:30" ht="15.5" thickTop="1" thickBot="1">
      <c r="B19" s="982" t="str">
        <f>'Weekly plan'!B19</f>
        <v>Abutment wall- PART-D</v>
      </c>
      <c r="C19" s="1000" t="str">
        <f>'Weekly plan'!C19</f>
        <v>cum</v>
      </c>
      <c r="D19" s="1000">
        <f>'Weekly plan'!D19</f>
        <v>830</v>
      </c>
      <c r="E19" s="1000">
        <f>'Weekly plan'!E19</f>
        <v>120</v>
      </c>
      <c r="F19" s="1000">
        <f>'Weekly plan'!F19</f>
        <v>1</v>
      </c>
      <c r="G19" s="972">
        <f>'Weekly plan'!G19</f>
        <v>0</v>
      </c>
      <c r="H19" s="972">
        <f>'Weekly plan'!H19</f>
        <v>0</v>
      </c>
      <c r="I19" s="972">
        <f>'Weekly plan'!G19</f>
        <v>0</v>
      </c>
      <c r="J19" s="972">
        <f>IFERROR(SUMIFS(Backup!$G:$G, Backup!$A:$A,"&gt;"&amp;Q$2, Backup!$A:$A, "&lt;="&amp;R$2, Backup!$D:$D, $B19),0)</f>
        <v>0</v>
      </c>
      <c r="K19" s="972">
        <f t="shared" si="3"/>
        <v>0</v>
      </c>
      <c r="L19" s="972">
        <f>'Weekly plan'!H19</f>
        <v>0</v>
      </c>
      <c r="M19" s="972">
        <f>IFERROR(SUMIFS(Backup!$P:$P, Backup!$A:$A,"&gt;"&amp;Q$2, Backup!$A:$A, "&lt;="&amp;R$2, Backup!$D:$D, $B19),0)</f>
        <v>0</v>
      </c>
      <c r="N19" s="972">
        <f t="shared" si="2"/>
        <v>0</v>
      </c>
      <c r="O19" s="973"/>
    </row>
    <row r="20" spans="2:30" ht="15.5" thickTop="1" thickBot="1">
      <c r="B20" s="982" t="str">
        <f>'Weekly plan'!B20</f>
        <v>Cast In-situ slab- 1- PART-G</v>
      </c>
      <c r="C20" s="1000" t="str">
        <f>'Weekly plan'!C20</f>
        <v>cum</v>
      </c>
      <c r="D20" s="1000">
        <f>'Weekly plan'!D20</f>
        <v>471</v>
      </c>
      <c r="E20" s="1000">
        <f>'Weekly plan'!E20</f>
        <v>529</v>
      </c>
      <c r="F20" s="1000">
        <f>'Weekly plan'!F20</f>
        <v>0</v>
      </c>
      <c r="G20" s="972">
        <f>'Weekly plan'!G20</f>
        <v>0</v>
      </c>
      <c r="H20" s="972">
        <f>'Weekly plan'!H20</f>
        <v>0</v>
      </c>
      <c r="I20" s="972">
        <f>'Weekly plan'!G20</f>
        <v>0</v>
      </c>
      <c r="J20" s="972">
        <f>IFERROR(SUMIFS(Backup!$G:$G, Backup!$A:$A,"&gt;"&amp;Q$2, Backup!$A:$A, "&lt;="&amp;R$2, Backup!$D:$D, $B20),0)</f>
        <v>0</v>
      </c>
      <c r="K20" s="972">
        <f t="shared" si="3"/>
        <v>0</v>
      </c>
      <c r="L20" s="972">
        <f>'Weekly plan'!H20</f>
        <v>0</v>
      </c>
      <c r="M20" s="972">
        <f>IFERROR(SUMIFS(Backup!$P:$P, Backup!$A:$A,"&gt;"&amp;Q$2, Backup!$A:$A, "&lt;="&amp;R$2, Backup!$D:$D, $B20),0)</f>
        <v>0</v>
      </c>
      <c r="N20" s="972">
        <f t="shared" si="2"/>
        <v>0</v>
      </c>
      <c r="O20" s="973"/>
    </row>
    <row r="21" spans="2:30" ht="15.5" thickTop="1" thickBot="1">
      <c r="B21" s="982" t="str">
        <f>'Weekly plan'!B21</f>
        <v>Cast In-situ slab- 2- PART-G</v>
      </c>
      <c r="C21" s="1000" t="str">
        <f>'Weekly plan'!C21</f>
        <v>cum</v>
      </c>
      <c r="D21" s="1000">
        <f>'Weekly plan'!D21</f>
        <v>1141</v>
      </c>
      <c r="E21" s="1000">
        <f>'Weekly plan'!E21</f>
        <v>0</v>
      </c>
      <c r="F21" s="1000">
        <f>'Weekly plan'!F21</f>
        <v>0</v>
      </c>
      <c r="G21" s="972">
        <f>'Weekly plan'!G21</f>
        <v>0</v>
      </c>
      <c r="H21" s="972">
        <f>'Weekly plan'!H21</f>
        <v>0</v>
      </c>
      <c r="I21" s="972">
        <f>'Weekly plan'!G21</f>
        <v>0</v>
      </c>
      <c r="J21" s="972">
        <f>IFERROR(SUMIFS(Backup!$G:$G, Backup!$A:$A,"&gt;"&amp;Q$2, Backup!$A:$A, "&lt;="&amp;R$2, Backup!$D:$D, $B21),0)</f>
        <v>0</v>
      </c>
      <c r="K21" s="972">
        <f t="shared" si="3"/>
        <v>0</v>
      </c>
      <c r="L21" s="972">
        <f>'Weekly plan'!H21</f>
        <v>0</v>
      </c>
      <c r="M21" s="972">
        <f>IFERROR(SUMIFS(Backup!$P:$P, Backup!$A:$A,"&gt;"&amp;Q$2, Backup!$A:$A, "&lt;="&amp;R$2, Backup!$D:$D, $B21),0)</f>
        <v>0</v>
      </c>
      <c r="N21" s="972">
        <f t="shared" si="2"/>
        <v>0</v>
      </c>
      <c r="O21" s="973"/>
    </row>
    <row r="22" spans="2:30" ht="15.5" thickTop="1" thickBot="1">
      <c r="B22" s="982" t="str">
        <f>'Weekly plan'!B22</f>
        <v>Cast In-situ slab- PART-C</v>
      </c>
      <c r="C22" s="1000" t="str">
        <f>'Weekly plan'!C22</f>
        <v>cum</v>
      </c>
      <c r="D22" s="1000">
        <f>'Weekly plan'!D22</f>
        <v>650</v>
      </c>
      <c r="E22" s="1000">
        <f>'Weekly plan'!E22</f>
        <v>0</v>
      </c>
      <c r="F22" s="1000">
        <f>'Weekly plan'!F22</f>
        <v>1</v>
      </c>
      <c r="G22" s="972">
        <f>'Weekly plan'!G22</f>
        <v>0</v>
      </c>
      <c r="H22" s="972">
        <f>'Weekly plan'!H22</f>
        <v>0</v>
      </c>
      <c r="I22" s="972">
        <f>'Weekly plan'!G22</f>
        <v>0</v>
      </c>
      <c r="J22" s="972">
        <f>IFERROR(SUMIFS(Backup!$G:$G, Backup!$A:$A,"&gt;"&amp;Q$2, Backup!$A:$A, "&lt;="&amp;R$2, Backup!$D:$D, $B22),0)</f>
        <v>2</v>
      </c>
      <c r="K22" s="972">
        <f t="shared" si="3"/>
        <v>-2</v>
      </c>
      <c r="L22" s="972">
        <f>'Weekly plan'!H22</f>
        <v>0</v>
      </c>
      <c r="M22" s="972">
        <f>IFERROR(SUMIFS(Backup!$P:$P, Backup!$A:$A,"&gt;"&amp;Q$2, Backup!$A:$A, "&lt;="&amp;R$2, Backup!$D:$D, $B22),0)</f>
        <v>844</v>
      </c>
      <c r="N22" s="972">
        <f t="shared" si="2"/>
        <v>-844</v>
      </c>
      <c r="O22" s="973"/>
    </row>
    <row r="23" spans="2:30" ht="15.5" thickTop="1" thickBot="1">
      <c r="B23" s="1003" t="s">
        <v>1316</v>
      </c>
      <c r="C23" s="969" t="s">
        <v>1140</v>
      </c>
      <c r="D23" s="970">
        <f t="shared" ref="D23" si="4">SUM(D24:D28)</f>
        <v>3004</v>
      </c>
      <c r="E23" s="970">
        <f t="shared" ref="E23" si="5">SUM(E24:E28)</f>
        <v>200</v>
      </c>
      <c r="F23" s="970">
        <f t="shared" ref="F23" si="6">SUM(F24:F28)</f>
        <v>0</v>
      </c>
      <c r="G23" s="970">
        <f t="shared" ref="G23:N23" si="7">SUM(G24:G28)</f>
        <v>34</v>
      </c>
      <c r="H23" s="970">
        <f t="shared" si="7"/>
        <v>0</v>
      </c>
      <c r="I23" s="970">
        <f t="shared" si="7"/>
        <v>34</v>
      </c>
      <c r="J23" s="970">
        <f t="shared" si="7"/>
        <v>29</v>
      </c>
      <c r="K23" s="970">
        <f t="shared" si="7"/>
        <v>5</v>
      </c>
      <c r="L23" s="970">
        <f t="shared" si="7"/>
        <v>0</v>
      </c>
      <c r="M23" s="970">
        <f t="shared" si="7"/>
        <v>0</v>
      </c>
      <c r="N23" s="970">
        <f t="shared" si="7"/>
        <v>0</v>
      </c>
      <c r="O23" s="970"/>
    </row>
    <row r="24" spans="2:30" ht="15.5" thickTop="1" thickBot="1">
      <c r="B24" s="982" t="s">
        <v>95</v>
      </c>
      <c r="C24" s="971" t="s">
        <v>1140</v>
      </c>
      <c r="D24" s="1000">
        <f>'Weekly plan'!D24</f>
        <v>783</v>
      </c>
      <c r="E24" s="1000">
        <f>'Weekly plan'!E24</f>
        <v>42</v>
      </c>
      <c r="F24" s="1006">
        <f>'Weekly plan'!F24</f>
        <v>0</v>
      </c>
      <c r="G24" s="1006">
        <f>'Weekly plan'!G24</f>
        <v>8</v>
      </c>
      <c r="H24" s="972">
        <v>0</v>
      </c>
      <c r="I24" s="972">
        <f>'Weekly plan'!G24</f>
        <v>8</v>
      </c>
      <c r="J24" s="972">
        <f>IFERROR(SUMIFS(Backup!$G:$G, Backup!$A:$A,"&gt;"&amp;Q$2, Backup!$A:$A, "&lt;="&amp;R$2, Backup!$D:$D, $B24),0)</f>
        <v>13</v>
      </c>
      <c r="K24" s="972">
        <f t="shared" ref="K24:K30" si="8">I24-J24</f>
        <v>-5</v>
      </c>
      <c r="L24" s="972">
        <f>'Weekly plan'!H24</f>
        <v>0</v>
      </c>
      <c r="M24" s="972">
        <v>0</v>
      </c>
      <c r="N24" s="972">
        <f>L24-M24</f>
        <v>0</v>
      </c>
      <c r="O24" s="972"/>
    </row>
    <row r="25" spans="2:30" ht="15.5" thickTop="1" thickBot="1">
      <c r="B25" s="982" t="s">
        <v>96</v>
      </c>
      <c r="C25" s="971" t="s">
        <v>1140</v>
      </c>
      <c r="D25" s="1000">
        <f>'Weekly plan'!D25</f>
        <v>811</v>
      </c>
      <c r="E25" s="1000">
        <f>'Weekly plan'!E25</f>
        <v>58</v>
      </c>
      <c r="F25" s="1006">
        <f>'Weekly plan'!F25</f>
        <v>0</v>
      </c>
      <c r="G25" s="1006">
        <f>'Weekly plan'!G25</f>
        <v>10</v>
      </c>
      <c r="H25" s="972">
        <v>0</v>
      </c>
      <c r="I25" s="972">
        <f>'Weekly plan'!G25</f>
        <v>10</v>
      </c>
      <c r="J25" s="972">
        <f>IFERROR(SUMIFS(Backup!$G:$G, Backup!$A:$A,"&gt;"&amp;Q$2, Backup!$A:$A, "&lt;="&amp;R$2, Backup!$D:$D, $B25),0)</f>
        <v>15</v>
      </c>
      <c r="K25" s="972">
        <f t="shared" si="8"/>
        <v>-5</v>
      </c>
      <c r="L25" s="972">
        <f>'Weekly plan'!H25</f>
        <v>0</v>
      </c>
      <c r="M25" s="972">
        <v>0</v>
      </c>
      <c r="N25" s="972">
        <f t="shared" ref="N25:N28" si="9">L25-M25</f>
        <v>0</v>
      </c>
      <c r="O25" s="972"/>
    </row>
    <row r="26" spans="2:30" ht="15.5" thickTop="1" thickBot="1">
      <c r="B26" s="982" t="s">
        <v>2288</v>
      </c>
      <c r="C26" s="971" t="s">
        <v>1140</v>
      </c>
      <c r="D26" s="1000">
        <f>'Weekly plan'!D26</f>
        <v>369</v>
      </c>
      <c r="E26" s="1000">
        <f>'Weekly plan'!E26</f>
        <v>24</v>
      </c>
      <c r="F26" s="1006">
        <f>'Weekly plan'!F26</f>
        <v>0</v>
      </c>
      <c r="G26" s="1006">
        <f>'Weekly plan'!G26</f>
        <v>4</v>
      </c>
      <c r="H26" s="972">
        <v>0</v>
      </c>
      <c r="I26" s="972">
        <f>'Weekly plan'!G26</f>
        <v>4</v>
      </c>
      <c r="J26" s="972">
        <f>IFERROR(SUMIFS(Backup!$G:$G, Backup!$A:$A,"&gt;"&amp;Q$2, Backup!$A:$A, "&lt;="&amp;R$2, Backup!$D:$D, $B26),0)</f>
        <v>0</v>
      </c>
      <c r="K26" s="972">
        <f t="shared" si="8"/>
        <v>4</v>
      </c>
      <c r="L26" s="972">
        <f>'Weekly plan'!H26</f>
        <v>0</v>
      </c>
      <c r="M26" s="972">
        <v>0</v>
      </c>
      <c r="N26" s="972">
        <f t="shared" si="9"/>
        <v>0</v>
      </c>
      <c r="O26" s="972"/>
    </row>
    <row r="27" spans="2:30" ht="15.5" thickTop="1" thickBot="1">
      <c r="B27" s="982" t="s">
        <v>2289</v>
      </c>
      <c r="C27" s="971" t="s">
        <v>1140</v>
      </c>
      <c r="D27" s="1000">
        <f>'Weekly plan'!D27</f>
        <v>420</v>
      </c>
      <c r="E27" s="1000">
        <f>'Weekly plan'!E27</f>
        <v>22</v>
      </c>
      <c r="F27" s="1006">
        <f>'Weekly plan'!F27</f>
        <v>0</v>
      </c>
      <c r="G27" s="1006">
        <f>'Weekly plan'!G27</f>
        <v>2</v>
      </c>
      <c r="H27" s="972">
        <v>0</v>
      </c>
      <c r="I27" s="972">
        <f>'Weekly plan'!G27</f>
        <v>2</v>
      </c>
      <c r="J27" s="972">
        <f>IFERROR(SUMIFS(Backup!$G:$G, Backup!$A:$A,"&gt;"&amp;Q$2, Backup!$A:$A, "&lt;="&amp;R$2, Backup!$D:$D, $B27),0)</f>
        <v>0</v>
      </c>
      <c r="K27" s="972">
        <f t="shared" si="8"/>
        <v>2</v>
      </c>
      <c r="L27" s="972">
        <f>'Weekly plan'!H27</f>
        <v>0</v>
      </c>
      <c r="M27" s="972">
        <v>0</v>
      </c>
      <c r="N27" s="972">
        <f t="shared" si="9"/>
        <v>0</v>
      </c>
      <c r="O27" s="972"/>
    </row>
    <row r="28" spans="2:30" ht="15.5" thickTop="1" thickBot="1">
      <c r="B28" s="982" t="s">
        <v>99</v>
      </c>
      <c r="C28" s="971" t="s">
        <v>1140</v>
      </c>
      <c r="D28" s="1000">
        <f>'Weekly plan'!D28</f>
        <v>621</v>
      </c>
      <c r="E28" s="1000">
        <f>'Weekly plan'!E28</f>
        <v>54</v>
      </c>
      <c r="F28" s="1006">
        <f>'Weekly plan'!F28</f>
        <v>0</v>
      </c>
      <c r="G28" s="1006">
        <f>'Weekly plan'!G28</f>
        <v>10</v>
      </c>
      <c r="H28" s="972">
        <v>0</v>
      </c>
      <c r="I28" s="972">
        <f>'Weekly plan'!G28</f>
        <v>10</v>
      </c>
      <c r="J28" s="972">
        <f>IFERROR(SUMIFS(Backup!$G:$G, Backup!$A:$A,"&gt;"&amp;Q$2, Backup!$A:$A, "&lt;="&amp;R$2, Backup!$D:$D, $B28),0)</f>
        <v>1</v>
      </c>
      <c r="K28" s="972">
        <f t="shared" si="8"/>
        <v>9</v>
      </c>
      <c r="L28" s="972">
        <f>'Weekly plan'!H28</f>
        <v>0</v>
      </c>
      <c r="M28" s="972">
        <v>0</v>
      </c>
      <c r="N28" s="972">
        <f t="shared" si="9"/>
        <v>0</v>
      </c>
      <c r="O28" s="972"/>
    </row>
    <row r="29" spans="2:30" ht="15.5" thickTop="1" thickBot="1">
      <c r="B29" s="1003" t="s">
        <v>2343</v>
      </c>
      <c r="C29" s="969" t="s">
        <v>1141</v>
      </c>
      <c r="D29" s="970">
        <f>'Weekly plan'!D29</f>
        <v>5152</v>
      </c>
      <c r="E29" s="970">
        <f>'Weekly plan'!E29</f>
        <v>300</v>
      </c>
      <c r="F29" s="970">
        <f>'Weekly plan'!F29</f>
        <v>300</v>
      </c>
      <c r="G29" s="970">
        <f t="shared" ref="G29:N29" si="10">SUBTOTAL(9,G30)</f>
        <v>75</v>
      </c>
      <c r="H29" s="970">
        <f t="shared" si="10"/>
        <v>0</v>
      </c>
      <c r="I29" s="970">
        <f t="shared" si="10"/>
        <v>75</v>
      </c>
      <c r="J29" s="970">
        <f t="shared" si="10"/>
        <v>0</v>
      </c>
      <c r="K29" s="970">
        <f t="shared" si="10"/>
        <v>75</v>
      </c>
      <c r="L29" s="970">
        <f t="shared" si="10"/>
        <v>0</v>
      </c>
      <c r="M29" s="970">
        <f t="shared" si="10"/>
        <v>0</v>
      </c>
      <c r="N29" s="970">
        <f t="shared" si="10"/>
        <v>0</v>
      </c>
      <c r="O29" s="970"/>
    </row>
    <row r="30" spans="2:30" ht="15.5" thickTop="1" thickBot="1">
      <c r="B30" s="965" t="s">
        <v>2290</v>
      </c>
      <c r="C30" s="966" t="s">
        <v>1141</v>
      </c>
      <c r="D30" s="1000">
        <f>'Weekly plan'!D30</f>
        <v>5152</v>
      </c>
      <c r="E30" s="1000">
        <f>'Weekly plan'!E30</f>
        <v>300</v>
      </c>
      <c r="F30" s="1000">
        <f>'Weekly plan'!F30</f>
        <v>300</v>
      </c>
      <c r="G30" s="1000">
        <f>'Weekly plan'!G30</f>
        <v>75</v>
      </c>
      <c r="H30" s="1000">
        <f>'Weekly plan'!H30</f>
        <v>0</v>
      </c>
      <c r="I30" s="1006">
        <f>'Weekly plan'!G30</f>
        <v>75</v>
      </c>
      <c r="J30" s="972">
        <f>IFERROR(SUMIFS(Backup!$G:$G, Backup!$A:$A,"&gt;"&amp;Q$2, Backup!$A:$A, "&lt;="&amp;R$2, Backup!$D:$D, $B30),0)</f>
        <v>0</v>
      </c>
      <c r="K30" s="972">
        <f t="shared" si="8"/>
        <v>75</v>
      </c>
      <c r="L30" s="972"/>
      <c r="M30" s="967"/>
      <c r="N30" s="967"/>
      <c r="O30" s="967"/>
    </row>
    <row r="31" spans="2:30" ht="15.5" thickTop="1" thickBot="1"/>
    <row r="32" spans="2:30" ht="15" customHeight="1" thickTop="1">
      <c r="B32" s="1570" t="s">
        <v>62</v>
      </c>
      <c r="C32" s="1461" t="s">
        <v>830</v>
      </c>
      <c r="D32" s="1461" t="s">
        <v>226</v>
      </c>
      <c r="E32" s="1461" t="s">
        <v>2367</v>
      </c>
      <c r="F32" s="1461" t="s">
        <v>2368</v>
      </c>
      <c r="G32" s="1455" t="s">
        <v>2284</v>
      </c>
      <c r="H32" s="1456"/>
      <c r="I32" s="1455" t="s">
        <v>2298</v>
      </c>
      <c r="J32" s="1567"/>
      <c r="K32" s="1456"/>
      <c r="L32" s="1455" t="s">
        <v>2299</v>
      </c>
      <c r="M32" s="1567"/>
      <c r="N32" s="1456"/>
      <c r="O32" s="1461" t="s">
        <v>2293</v>
      </c>
      <c r="Q32" s="1570" t="s">
        <v>62</v>
      </c>
      <c r="R32" s="1461" t="s">
        <v>830</v>
      </c>
      <c r="S32" s="1461" t="s">
        <v>226</v>
      </c>
      <c r="T32" s="1461" t="s">
        <v>2367</v>
      </c>
      <c r="U32" s="1461" t="s">
        <v>2368</v>
      </c>
      <c r="V32" s="1455" t="s">
        <v>2285</v>
      </c>
      <c r="W32" s="1456"/>
      <c r="X32" s="1455" t="s">
        <v>2300</v>
      </c>
      <c r="Y32" s="1567"/>
      <c r="Z32" s="1456"/>
      <c r="AA32" s="1455" t="s">
        <v>2301</v>
      </c>
      <c r="AB32" s="1567"/>
      <c r="AC32" s="1456"/>
      <c r="AD32" s="1461" t="s">
        <v>2293</v>
      </c>
    </row>
    <row r="33" spans="2:30">
      <c r="B33" s="1571"/>
      <c r="C33" s="1462"/>
      <c r="D33" s="1462"/>
      <c r="E33" s="1462"/>
      <c r="F33" s="1462"/>
      <c r="G33" s="1457"/>
      <c r="H33" s="1458"/>
      <c r="I33" s="1457"/>
      <c r="J33" s="1568"/>
      <c r="K33" s="1458"/>
      <c r="L33" s="1457"/>
      <c r="M33" s="1568"/>
      <c r="N33" s="1458"/>
      <c r="O33" s="1462"/>
      <c r="Q33" s="1571"/>
      <c r="R33" s="1462"/>
      <c r="S33" s="1462"/>
      <c r="T33" s="1462"/>
      <c r="U33" s="1462"/>
      <c r="V33" s="1457"/>
      <c r="W33" s="1458"/>
      <c r="X33" s="1457"/>
      <c r="Y33" s="1568"/>
      <c r="Z33" s="1458"/>
      <c r="AA33" s="1457"/>
      <c r="AB33" s="1568"/>
      <c r="AC33" s="1458"/>
      <c r="AD33" s="1462"/>
    </row>
    <row r="34" spans="2:30" ht="15" thickBot="1">
      <c r="B34" s="1571"/>
      <c r="C34" s="1462"/>
      <c r="D34" s="1462"/>
      <c r="E34" s="1462"/>
      <c r="F34" s="1462"/>
      <c r="G34" s="1459"/>
      <c r="H34" s="1460"/>
      <c r="I34" s="1459"/>
      <c r="J34" s="1569"/>
      <c r="K34" s="1460"/>
      <c r="L34" s="1459"/>
      <c r="M34" s="1569"/>
      <c r="N34" s="1460"/>
      <c r="O34" s="1462"/>
      <c r="Q34" s="1571"/>
      <c r="R34" s="1462"/>
      <c r="S34" s="1462"/>
      <c r="T34" s="1462"/>
      <c r="U34" s="1462"/>
      <c r="V34" s="1459"/>
      <c r="W34" s="1460"/>
      <c r="X34" s="1459"/>
      <c r="Y34" s="1569"/>
      <c r="Z34" s="1460"/>
      <c r="AA34" s="1459"/>
      <c r="AB34" s="1569"/>
      <c r="AC34" s="1460"/>
      <c r="AD34" s="1462"/>
    </row>
    <row r="35" spans="2:30" ht="15.5" thickTop="1" thickBot="1">
      <c r="B35" s="1572"/>
      <c r="C35" s="1463"/>
      <c r="D35" s="1463"/>
      <c r="E35" s="1463"/>
      <c r="F35" s="1463"/>
      <c r="G35" s="961" t="s">
        <v>2287</v>
      </c>
      <c r="H35" s="962" t="s">
        <v>239</v>
      </c>
      <c r="I35" s="961" t="s">
        <v>846</v>
      </c>
      <c r="J35" s="961" t="s">
        <v>412</v>
      </c>
      <c r="K35" s="961" t="s">
        <v>785</v>
      </c>
      <c r="L35" s="961" t="s">
        <v>846</v>
      </c>
      <c r="M35" s="961" t="s">
        <v>412</v>
      </c>
      <c r="N35" s="961" t="s">
        <v>785</v>
      </c>
      <c r="O35" s="1463"/>
      <c r="Q35" s="1572"/>
      <c r="R35" s="1463"/>
      <c r="S35" s="1463"/>
      <c r="T35" s="1463"/>
      <c r="U35" s="1463"/>
      <c r="V35" s="961" t="s">
        <v>2287</v>
      </c>
      <c r="W35" s="962" t="s">
        <v>239</v>
      </c>
      <c r="X35" s="961" t="s">
        <v>846</v>
      </c>
      <c r="Y35" s="961" t="s">
        <v>412</v>
      </c>
      <c r="Z35" s="961" t="s">
        <v>785</v>
      </c>
      <c r="AA35" s="961" t="s">
        <v>846</v>
      </c>
      <c r="AB35" s="961" t="s">
        <v>412</v>
      </c>
      <c r="AC35" s="961" t="s">
        <v>785</v>
      </c>
      <c r="AD35" s="1463"/>
    </row>
    <row r="36" spans="2:30" ht="15.5" thickTop="1" thickBot="1">
      <c r="B36" s="1003" t="str">
        <f>B6</f>
        <v>Civil</v>
      </c>
      <c r="C36" s="981" t="str">
        <f t="shared" ref="C36" si="11">C6</f>
        <v>cum</v>
      </c>
      <c r="D36" s="1007">
        <f>SUM(D37:D52)</f>
        <v>62550</v>
      </c>
      <c r="E36" s="1007">
        <f t="shared" ref="E36:N36" si="12">SUM(E37:E52)</f>
        <v>4795</v>
      </c>
      <c r="F36" s="1007">
        <f t="shared" si="12"/>
        <v>440</v>
      </c>
      <c r="G36" s="1007">
        <f t="shared" si="12"/>
        <v>119</v>
      </c>
      <c r="H36" s="1007">
        <f t="shared" si="12"/>
        <v>1160</v>
      </c>
      <c r="I36" s="1007">
        <f t="shared" si="12"/>
        <v>119</v>
      </c>
      <c r="J36" s="1007">
        <f t="shared" si="12"/>
        <v>59</v>
      </c>
      <c r="K36" s="1007">
        <f t="shared" si="12"/>
        <v>60</v>
      </c>
      <c r="L36" s="1007">
        <f t="shared" si="12"/>
        <v>1160</v>
      </c>
      <c r="M36" s="1007">
        <f t="shared" si="12"/>
        <v>585</v>
      </c>
      <c r="N36" s="1007">
        <f t="shared" si="12"/>
        <v>575</v>
      </c>
      <c r="O36" s="970"/>
      <c r="Q36" s="1003" t="s">
        <v>1010</v>
      </c>
      <c r="R36" s="969" t="s">
        <v>564</v>
      </c>
      <c r="S36" s="970">
        <f>SUM(S37:S52)</f>
        <v>62550</v>
      </c>
      <c r="T36" s="970">
        <f t="shared" ref="T36:AC36" si="13">SUM(T37:T52)</f>
        <v>4795</v>
      </c>
      <c r="U36" s="970">
        <f t="shared" si="13"/>
        <v>440</v>
      </c>
      <c r="V36" s="970">
        <f t="shared" si="13"/>
        <v>118</v>
      </c>
      <c r="W36" s="970">
        <f t="shared" si="13"/>
        <v>1104</v>
      </c>
      <c r="X36" s="970">
        <f t="shared" si="13"/>
        <v>118</v>
      </c>
      <c r="Y36" s="970">
        <f t="shared" si="13"/>
        <v>101</v>
      </c>
      <c r="Z36" s="970">
        <f t="shared" si="13"/>
        <v>17</v>
      </c>
      <c r="AA36" s="970">
        <f t="shared" si="13"/>
        <v>1104</v>
      </c>
      <c r="AB36" s="970">
        <f t="shared" si="13"/>
        <v>953</v>
      </c>
      <c r="AC36" s="970">
        <f t="shared" si="13"/>
        <v>151</v>
      </c>
      <c r="AD36" s="970"/>
    </row>
    <row r="37" spans="2:30" ht="15.5" thickTop="1" thickBot="1">
      <c r="B37" s="982" t="str">
        <f>B7</f>
        <v>PCC</v>
      </c>
      <c r="C37" s="1000" t="str">
        <f t="shared" ref="C37:F37" si="14">C7</f>
        <v>cum</v>
      </c>
      <c r="D37" s="1000">
        <f t="shared" si="14"/>
        <v>1655</v>
      </c>
      <c r="E37" s="1000">
        <f t="shared" si="14"/>
        <v>79</v>
      </c>
      <c r="F37" s="1000">
        <f t="shared" si="14"/>
        <v>23</v>
      </c>
      <c r="G37" s="972">
        <f>'Weekly plan'!I7</f>
        <v>10</v>
      </c>
      <c r="H37" s="972">
        <f>'Weekly plan'!J7</f>
        <v>30</v>
      </c>
      <c r="I37" s="972">
        <f>G37</f>
        <v>10</v>
      </c>
      <c r="J37" s="972">
        <f>IFERROR(SUMIFS(Backup!$G:$G, Backup!$A:$A,"&gt;"&amp;R$2, Backup!$A:$A, "&lt;="&amp;S$2, Backup!$D:$D, $B37),0)</f>
        <v>0</v>
      </c>
      <c r="K37" s="972">
        <f>I37-J37</f>
        <v>10</v>
      </c>
      <c r="L37" s="972">
        <f>H37</f>
        <v>30</v>
      </c>
      <c r="M37" s="972">
        <f>IFERROR(SUMIFS(Backup!$P:$P, Backup!$A:$A,"&gt;"&amp;R$2, Backup!$A:$A, "&lt;="&amp;S$2, Backup!$D:$D, $B37),0)</f>
        <v>0</v>
      </c>
      <c r="N37" s="972">
        <f>L37-M37</f>
        <v>30</v>
      </c>
      <c r="O37" s="972"/>
      <c r="Q37" s="982" t="str">
        <f>B37</f>
        <v>PCC</v>
      </c>
      <c r="R37" s="1000" t="str">
        <f t="shared" ref="R37:U37" si="15">C37</f>
        <v>cum</v>
      </c>
      <c r="S37" s="1000">
        <f t="shared" si="15"/>
        <v>1655</v>
      </c>
      <c r="T37" s="1000">
        <f t="shared" si="15"/>
        <v>79</v>
      </c>
      <c r="U37" s="1000">
        <f t="shared" si="15"/>
        <v>23</v>
      </c>
      <c r="V37" s="972">
        <f>'Weekly plan'!K7</f>
        <v>8</v>
      </c>
      <c r="W37" s="972">
        <f>'Weekly plan'!L7</f>
        <v>24</v>
      </c>
      <c r="X37" s="972">
        <f>V37</f>
        <v>8</v>
      </c>
      <c r="Y37" s="972">
        <f>IFERROR(SUMIFS(Backup!$G:$G, Backup!$A:$A,"&gt;"&amp;S$2, Backup!$A:$A, "&lt;="&amp;T$2, Backup!$D:$D, $B37),0)</f>
        <v>7</v>
      </c>
      <c r="Z37" s="972">
        <f>X37-Y37</f>
        <v>1</v>
      </c>
      <c r="AA37" s="972">
        <f>W37</f>
        <v>24</v>
      </c>
      <c r="AB37" s="972">
        <f>IFERROR(SUMIFS(Backup!$P:$P, Backup!$A:$A,"&gt;"&amp;S$2, Backup!$A:$A, "&lt;="&amp;T$2, Backup!$D:$D, $B37),0)</f>
        <v>39</v>
      </c>
      <c r="AC37" s="972">
        <f>AA37-AB37</f>
        <v>-15</v>
      </c>
      <c r="AD37" s="972"/>
    </row>
    <row r="38" spans="2:30" ht="15.5" thickTop="1" thickBot="1">
      <c r="B38" s="982" t="str">
        <f t="shared" ref="B38:F38" si="16">B8</f>
        <v>RCC Foundation</v>
      </c>
      <c r="C38" s="1000" t="str">
        <f t="shared" si="16"/>
        <v>cum</v>
      </c>
      <c r="D38" s="1000">
        <f t="shared" si="16"/>
        <v>10211</v>
      </c>
      <c r="E38" s="1000">
        <f t="shared" si="16"/>
        <v>460</v>
      </c>
      <c r="F38" s="1000">
        <f t="shared" si="16"/>
        <v>23</v>
      </c>
      <c r="G38" s="972">
        <f>'Weekly plan'!I8</f>
        <v>10</v>
      </c>
      <c r="H38" s="972">
        <f>'Weekly plan'!J8</f>
        <v>200</v>
      </c>
      <c r="I38" s="972">
        <f t="shared" ref="I38:I47" si="17">G38</f>
        <v>10</v>
      </c>
      <c r="J38" s="972">
        <f>IFERROR(SUMIFS(Backup!$G:$G, Backup!$A:$A,"&gt;"&amp;R$2, Backup!$A:$A, "&lt;="&amp;S$2, Backup!$D:$D, $B38),0)</f>
        <v>1</v>
      </c>
      <c r="K38" s="972">
        <f t="shared" ref="K38:K47" si="18">I38-J38</f>
        <v>9</v>
      </c>
      <c r="L38" s="972">
        <f t="shared" ref="L38:L47" si="19">H38</f>
        <v>200</v>
      </c>
      <c r="M38" s="972">
        <f>IFERROR(SUMIFS(Backup!$P:$P, Backup!$A:$A,"&gt;"&amp;R$2, Backup!$A:$A, "&lt;="&amp;S$2, Backup!$D:$D, $B38),0)</f>
        <v>45</v>
      </c>
      <c r="N38" s="972">
        <f t="shared" ref="N38:N47" si="20">L38-M38</f>
        <v>155</v>
      </c>
      <c r="O38" s="972"/>
      <c r="Q38" s="982" t="str">
        <f t="shared" ref="Q38:Q52" si="21">B38</f>
        <v>RCC Foundation</v>
      </c>
      <c r="R38" s="1000" t="str">
        <f t="shared" ref="R38:R52" si="22">C38</f>
        <v>cum</v>
      </c>
      <c r="S38" s="1000">
        <f t="shared" ref="S38:S52" si="23">D38</f>
        <v>10211</v>
      </c>
      <c r="T38" s="1000">
        <f t="shared" ref="T38:T52" si="24">E38</f>
        <v>460</v>
      </c>
      <c r="U38" s="1000">
        <f t="shared" ref="U38:U52" si="25">F38</f>
        <v>23</v>
      </c>
      <c r="V38" s="972">
        <f>'Weekly plan'!K8</f>
        <v>8</v>
      </c>
      <c r="W38" s="972">
        <f>'Weekly plan'!L8</f>
        <v>100</v>
      </c>
      <c r="X38" s="972">
        <f t="shared" ref="X38:X47" si="26">V38</f>
        <v>8</v>
      </c>
      <c r="Y38" s="972">
        <f>IFERROR(SUMIFS(Backup!$G:$G, Backup!$A:$A,"&gt;"&amp;S$2, Backup!$A:$A, "&lt;="&amp;T$2, Backup!$D:$D, $B38),0)</f>
        <v>5</v>
      </c>
      <c r="Z38" s="972">
        <f t="shared" ref="Z38:Z47" si="27">X38-Y38</f>
        <v>3</v>
      </c>
      <c r="AA38" s="972">
        <f t="shared" ref="AA38:AA47" si="28">W38</f>
        <v>100</v>
      </c>
      <c r="AB38" s="972">
        <f>IFERROR(SUMIFS(Backup!$P:$P, Backup!$A:$A,"&gt;"&amp;S$2, Backup!$A:$A, "&lt;="&amp;T$2, Backup!$D:$D, $B38),0)</f>
        <v>167</v>
      </c>
      <c r="AC38" s="972">
        <f t="shared" ref="AC38:AC47" si="29">AA38-AB38</f>
        <v>-67</v>
      </c>
      <c r="AD38" s="972"/>
    </row>
    <row r="39" spans="2:30" ht="15.5" thickTop="1" thickBot="1">
      <c r="B39" s="982" t="str">
        <f t="shared" ref="B39:F39" si="30">B9</f>
        <v>Step Footing</v>
      </c>
      <c r="C39" s="1000" t="str">
        <f t="shared" si="30"/>
        <v>cum</v>
      </c>
      <c r="D39" s="1000">
        <f t="shared" si="30"/>
        <v>2550</v>
      </c>
      <c r="E39" s="1000">
        <f t="shared" si="30"/>
        <v>115</v>
      </c>
      <c r="F39" s="1000">
        <f t="shared" si="30"/>
        <v>23</v>
      </c>
      <c r="G39" s="972">
        <f>'Weekly plan'!I9</f>
        <v>10</v>
      </c>
      <c r="H39" s="972">
        <f>'Weekly plan'!J9</f>
        <v>50</v>
      </c>
      <c r="I39" s="972">
        <f t="shared" si="17"/>
        <v>10</v>
      </c>
      <c r="J39" s="972">
        <f>IFERROR(SUMIFS(Backup!$G:$G, Backup!$A:$A,"&gt;"&amp;R$2, Backup!$A:$A, "&lt;="&amp;S$2, Backup!$D:$D, $B39),0)</f>
        <v>1</v>
      </c>
      <c r="K39" s="972">
        <f t="shared" si="18"/>
        <v>9</v>
      </c>
      <c r="L39" s="972">
        <f t="shared" si="19"/>
        <v>50</v>
      </c>
      <c r="M39" s="972">
        <f>IFERROR(SUMIFS(Backup!$P:$P, Backup!$A:$A,"&gt;"&amp;R$2, Backup!$A:$A, "&lt;="&amp;S$2, Backup!$D:$D, $B39),0)</f>
        <v>5</v>
      </c>
      <c r="N39" s="972">
        <f t="shared" si="20"/>
        <v>45</v>
      </c>
      <c r="O39" s="972"/>
      <c r="Q39" s="982" t="str">
        <f t="shared" si="21"/>
        <v>Step Footing</v>
      </c>
      <c r="R39" s="1000" t="str">
        <f t="shared" si="22"/>
        <v>cum</v>
      </c>
      <c r="S39" s="1000">
        <f t="shared" si="23"/>
        <v>2550</v>
      </c>
      <c r="T39" s="1000">
        <f t="shared" si="24"/>
        <v>115</v>
      </c>
      <c r="U39" s="1000">
        <f t="shared" si="25"/>
        <v>23</v>
      </c>
      <c r="V39" s="972">
        <f>'Weekly plan'!K9</f>
        <v>8</v>
      </c>
      <c r="W39" s="972">
        <f>'Weekly plan'!L9</f>
        <v>40</v>
      </c>
      <c r="X39" s="972">
        <f t="shared" si="26"/>
        <v>8</v>
      </c>
      <c r="Y39" s="972">
        <f>IFERROR(SUMIFS(Backup!$G:$G, Backup!$A:$A,"&gt;"&amp;S$2, Backup!$A:$A, "&lt;="&amp;T$2, Backup!$D:$D, $B39),0)</f>
        <v>2</v>
      </c>
      <c r="Z39" s="972">
        <f t="shared" si="27"/>
        <v>6</v>
      </c>
      <c r="AA39" s="972">
        <f t="shared" si="28"/>
        <v>40</v>
      </c>
      <c r="AB39" s="972">
        <f>IFERROR(SUMIFS(Backup!$P:$P, Backup!$A:$A,"&gt;"&amp;S$2, Backup!$A:$A, "&lt;="&amp;T$2, Backup!$D:$D, $B39),0)</f>
        <v>10</v>
      </c>
      <c r="AC39" s="972">
        <f t="shared" si="29"/>
        <v>30</v>
      </c>
      <c r="AD39" s="972"/>
    </row>
    <row r="40" spans="2:30" ht="15.5" thickTop="1" thickBot="1">
      <c r="B40" s="982" t="str">
        <f t="shared" ref="B40:F40" si="31">B10</f>
        <v>Pier 1900 mm</v>
      </c>
      <c r="C40" s="1000" t="str">
        <f t="shared" si="31"/>
        <v>cum</v>
      </c>
      <c r="D40" s="1000">
        <f t="shared" si="31"/>
        <v>3270</v>
      </c>
      <c r="E40" s="1000">
        <f t="shared" si="31"/>
        <v>222</v>
      </c>
      <c r="F40" s="1000">
        <f t="shared" si="31"/>
        <v>37</v>
      </c>
      <c r="G40" s="972">
        <f>'Weekly plan'!I10</f>
        <v>10</v>
      </c>
      <c r="H40" s="972">
        <f>'Weekly plan'!J10</f>
        <v>60</v>
      </c>
      <c r="I40" s="972">
        <f t="shared" si="17"/>
        <v>10</v>
      </c>
      <c r="J40" s="972">
        <f>IFERROR(SUMIFS(Backup!$F:$F, Backup!$A:$A,"&gt;"&amp;R$2, Backup!$A:$A, "&lt;="&amp;S$2, Backup!$D:$D, $B40),0)</f>
        <v>2</v>
      </c>
      <c r="K40" s="972">
        <f t="shared" si="18"/>
        <v>8</v>
      </c>
      <c r="L40" s="972">
        <f t="shared" si="19"/>
        <v>60</v>
      </c>
      <c r="M40" s="972">
        <f>IFERROR(SUMIFS(Backup!$P:$P, Backup!$A:$A,"&gt;"&amp;R$2, Backup!$A:$A, "&lt;="&amp;S$2, Backup!$D:$D, $B40),0)</f>
        <v>12</v>
      </c>
      <c r="N40" s="972">
        <f t="shared" si="20"/>
        <v>48</v>
      </c>
      <c r="O40" s="972"/>
      <c r="Q40" s="982" t="str">
        <f t="shared" si="21"/>
        <v>Pier 1900 mm</v>
      </c>
      <c r="R40" s="1000" t="str">
        <f t="shared" si="22"/>
        <v>cum</v>
      </c>
      <c r="S40" s="1000">
        <f t="shared" si="23"/>
        <v>3270</v>
      </c>
      <c r="T40" s="1000">
        <f t="shared" si="24"/>
        <v>222</v>
      </c>
      <c r="U40" s="1000">
        <f t="shared" si="25"/>
        <v>37</v>
      </c>
      <c r="V40" s="972">
        <f>'Weekly plan'!K10</f>
        <v>10</v>
      </c>
      <c r="W40" s="972">
        <f>'Weekly plan'!L10</f>
        <v>60</v>
      </c>
      <c r="X40" s="972">
        <f t="shared" si="26"/>
        <v>10</v>
      </c>
      <c r="Y40" s="972">
        <f>IFERROR(SUMIFS(Backup!$F:$F, Backup!$A:$A,"&gt;"&amp;S$2, Backup!$A:$A, "&lt;="&amp;T$2, Backup!$D:$D, $B40),0)</f>
        <v>5</v>
      </c>
      <c r="Z40" s="972">
        <f t="shared" si="27"/>
        <v>5</v>
      </c>
      <c r="AA40" s="972">
        <f t="shared" si="28"/>
        <v>60</v>
      </c>
      <c r="AB40" s="972">
        <f>IFERROR(SUMIFS(Backup!$P:$P, Backup!$A:$A,"&gt;"&amp;S$2, Backup!$A:$A, "&lt;="&amp;T$2, Backup!$D:$D, $B40),0)</f>
        <v>30</v>
      </c>
      <c r="AC40" s="972">
        <f t="shared" si="29"/>
        <v>30</v>
      </c>
      <c r="AD40" s="972"/>
    </row>
    <row r="41" spans="2:30" ht="15.5" thickTop="1" thickBot="1">
      <c r="B41" s="982" t="str">
        <f t="shared" ref="B41:F41" si="32">B11</f>
        <v>Pier 1600 mm</v>
      </c>
      <c r="C41" s="1000" t="str">
        <f t="shared" si="32"/>
        <v>cum</v>
      </c>
      <c r="D41" s="1000">
        <f t="shared" si="32"/>
        <v>5546</v>
      </c>
      <c r="E41" s="1000">
        <f t="shared" si="32"/>
        <v>500</v>
      </c>
      <c r="F41" s="1000">
        <f t="shared" si="32"/>
        <v>100</v>
      </c>
      <c r="G41" s="972">
        <f>'Weekly plan'!I11</f>
        <v>25</v>
      </c>
      <c r="H41" s="972">
        <f>'Weekly plan'!J11</f>
        <v>125</v>
      </c>
      <c r="I41" s="972">
        <f t="shared" si="17"/>
        <v>25</v>
      </c>
      <c r="J41" s="972">
        <f>IFERROR(SUMIFS(Backup!$F:$F, Backup!$A:$A,"&gt;"&amp;R$2, Backup!$A:$A, "&lt;="&amp;S$2, Backup!$D:$D, $B41),0)</f>
        <v>25</v>
      </c>
      <c r="K41" s="972">
        <f t="shared" si="18"/>
        <v>0</v>
      </c>
      <c r="L41" s="972">
        <f t="shared" si="19"/>
        <v>125</v>
      </c>
      <c r="M41" s="972">
        <f>IFERROR(SUMIFS(Backup!$P:$P, Backup!$A:$A,"&gt;"&amp;R$2, Backup!$A:$A, "&lt;="&amp;S$2, Backup!$D:$D, $B41),0)</f>
        <v>121</v>
      </c>
      <c r="N41" s="972">
        <f t="shared" si="20"/>
        <v>4</v>
      </c>
      <c r="O41" s="972"/>
      <c r="Q41" s="982" t="str">
        <f t="shared" si="21"/>
        <v>Pier 1600 mm</v>
      </c>
      <c r="R41" s="1000" t="str">
        <f t="shared" si="22"/>
        <v>cum</v>
      </c>
      <c r="S41" s="1000">
        <f t="shared" si="23"/>
        <v>5546</v>
      </c>
      <c r="T41" s="1000">
        <f t="shared" si="24"/>
        <v>500</v>
      </c>
      <c r="U41" s="1000">
        <f t="shared" si="25"/>
        <v>100</v>
      </c>
      <c r="V41" s="972">
        <f>'Weekly plan'!K11</f>
        <v>25</v>
      </c>
      <c r="W41" s="972">
        <f>'Weekly plan'!L11</f>
        <v>125</v>
      </c>
      <c r="X41" s="972">
        <f t="shared" si="26"/>
        <v>25</v>
      </c>
      <c r="Y41" s="972">
        <f>IFERROR(SUMIFS(Backup!$F:$F, Backup!$A:$A,"&gt;"&amp;S$2, Backup!$A:$A, "&lt;="&amp;T$2, Backup!$D:$D, $B41),0)</f>
        <v>45</v>
      </c>
      <c r="Z41" s="972">
        <f t="shared" si="27"/>
        <v>-20</v>
      </c>
      <c r="AA41" s="972">
        <f t="shared" si="28"/>
        <v>125</v>
      </c>
      <c r="AB41" s="972">
        <f>IFERROR(SUMIFS(Backup!$P:$P, Backup!$A:$A,"&gt;"&amp;S$2, Backup!$A:$A, "&lt;="&amp;T$2, Backup!$D:$D, $B41),0)</f>
        <v>157</v>
      </c>
      <c r="AC41" s="972">
        <f t="shared" si="29"/>
        <v>-32</v>
      </c>
      <c r="AD41" s="972"/>
    </row>
    <row r="42" spans="2:30" ht="15.5" thickTop="1" thickBot="1">
      <c r="B42" s="982" t="str">
        <f t="shared" ref="B42:F42" si="33">B12</f>
        <v>Pier Cap</v>
      </c>
      <c r="C42" s="1000" t="str">
        <f t="shared" si="33"/>
        <v>cum</v>
      </c>
      <c r="D42" s="1000">
        <f t="shared" si="33"/>
        <v>8075</v>
      </c>
      <c r="E42" s="1000">
        <f t="shared" si="33"/>
        <v>560</v>
      </c>
      <c r="F42" s="1000">
        <f t="shared" si="33"/>
        <v>16</v>
      </c>
      <c r="G42" s="972">
        <f>'Weekly plan'!I12</f>
        <v>4</v>
      </c>
      <c r="H42" s="972">
        <f>'Weekly plan'!J12</f>
        <v>140</v>
      </c>
      <c r="I42" s="972">
        <f t="shared" si="17"/>
        <v>4</v>
      </c>
      <c r="J42" s="972">
        <f>IFERROR(SUMIFS(Backup!$G:$G, Backup!$A:$A,"&gt;"&amp;R$2, Backup!$A:$A, "&lt;="&amp;S$2, Backup!$D:$D, $B42),0)</f>
        <v>1</v>
      </c>
      <c r="K42" s="972">
        <f t="shared" si="18"/>
        <v>3</v>
      </c>
      <c r="L42" s="972">
        <f t="shared" si="19"/>
        <v>140</v>
      </c>
      <c r="M42" s="972">
        <f>IFERROR(SUMIFS(Backup!$P:$P, Backup!$A:$A,"&gt;"&amp;R$2, Backup!$A:$A, "&lt;="&amp;S$2, Backup!$D:$D, $B42),0)</f>
        <v>66</v>
      </c>
      <c r="N42" s="972">
        <f t="shared" si="20"/>
        <v>74</v>
      </c>
      <c r="O42" s="972"/>
      <c r="Q42" s="982" t="str">
        <f t="shared" si="21"/>
        <v>Pier Cap</v>
      </c>
      <c r="R42" s="1000" t="str">
        <f t="shared" si="22"/>
        <v>cum</v>
      </c>
      <c r="S42" s="1000">
        <f t="shared" si="23"/>
        <v>8075</v>
      </c>
      <c r="T42" s="1000">
        <f t="shared" si="24"/>
        <v>560</v>
      </c>
      <c r="U42" s="1000">
        <f t="shared" si="25"/>
        <v>16</v>
      </c>
      <c r="V42" s="972">
        <f>'Weekly plan'!K12</f>
        <v>4</v>
      </c>
      <c r="W42" s="972">
        <f>'Weekly plan'!L12</f>
        <v>140</v>
      </c>
      <c r="X42" s="972">
        <f t="shared" si="26"/>
        <v>4</v>
      </c>
      <c r="Y42" s="972">
        <f>IFERROR(SUMIFS(Backup!$G:$G, Backup!$A:$A,"&gt;"&amp;S$2, Backup!$A:$A, "&lt;="&amp;T$2, Backup!$D:$D, $B42),0)</f>
        <v>2</v>
      </c>
      <c r="Z42" s="972">
        <f t="shared" si="27"/>
        <v>2</v>
      </c>
      <c r="AA42" s="972">
        <f t="shared" si="28"/>
        <v>140</v>
      </c>
      <c r="AB42" s="972">
        <f>IFERROR(SUMIFS(Backup!$P:$P, Backup!$A:$A,"&gt;"&amp;S$2, Backup!$A:$A, "&lt;="&amp;T$2, Backup!$D:$D, $B42),0)</f>
        <v>130</v>
      </c>
      <c r="AC42" s="972">
        <f t="shared" si="29"/>
        <v>10</v>
      </c>
      <c r="AD42" s="972"/>
    </row>
    <row r="43" spans="2:30" ht="15.5" thickTop="1" thickBot="1">
      <c r="B43" s="982" t="str">
        <f t="shared" ref="B43:F43" si="34">B13</f>
        <v>Track Beam with Nose</v>
      </c>
      <c r="C43" s="1000" t="str">
        <f t="shared" si="34"/>
        <v>cum</v>
      </c>
      <c r="D43" s="1000">
        <f t="shared" si="34"/>
        <v>8981</v>
      </c>
      <c r="E43" s="1000">
        <f t="shared" si="34"/>
        <v>996</v>
      </c>
      <c r="F43" s="1000">
        <f t="shared" si="34"/>
        <v>83</v>
      </c>
      <c r="G43" s="972">
        <f>'Weekly plan'!I13</f>
        <v>20</v>
      </c>
      <c r="H43" s="972">
        <f>'Weekly plan'!J13</f>
        <v>240</v>
      </c>
      <c r="I43" s="972">
        <f t="shared" si="17"/>
        <v>20</v>
      </c>
      <c r="J43" s="972">
        <f>IFERROR(SUMIFS(Backup!$G:$G, Backup!$A:$A,"&gt;"&amp;R$2, Backup!$A:$A, "&lt;="&amp;S$2, Backup!$D:$D, $B43),0)</f>
        <v>11</v>
      </c>
      <c r="K43" s="972">
        <f t="shared" si="18"/>
        <v>9</v>
      </c>
      <c r="L43" s="972">
        <f t="shared" si="19"/>
        <v>240</v>
      </c>
      <c r="M43" s="972">
        <f>IFERROR(SUMIFS(Backup!$P:$P, Backup!$A:$A,"&gt;"&amp;R$2, Backup!$A:$A, "&lt;="&amp;S$2, Backup!$D:$D, $B43),0)</f>
        <v>120</v>
      </c>
      <c r="N43" s="972">
        <f t="shared" si="20"/>
        <v>120</v>
      </c>
      <c r="O43" s="972"/>
      <c r="Q43" s="982" t="str">
        <f t="shared" si="21"/>
        <v>Track Beam with Nose</v>
      </c>
      <c r="R43" s="1000" t="str">
        <f t="shared" si="22"/>
        <v>cum</v>
      </c>
      <c r="S43" s="1000">
        <f t="shared" si="23"/>
        <v>8981</v>
      </c>
      <c r="T43" s="1000">
        <f t="shared" si="24"/>
        <v>996</v>
      </c>
      <c r="U43" s="1000">
        <f t="shared" si="25"/>
        <v>83</v>
      </c>
      <c r="V43" s="972">
        <f>'Weekly plan'!K13</f>
        <v>20</v>
      </c>
      <c r="W43" s="972">
        <f>'Weekly plan'!L13</f>
        <v>240</v>
      </c>
      <c r="X43" s="972">
        <f t="shared" si="26"/>
        <v>20</v>
      </c>
      <c r="Y43" s="972">
        <f>IFERROR(SUMIFS(Backup!$G:$G, Backup!$A:$A,"&gt;"&amp;S$2, Backup!$A:$A, "&lt;="&amp;T$2, Backup!$D:$D, $B43),0)</f>
        <v>12</v>
      </c>
      <c r="Z43" s="972">
        <f t="shared" si="27"/>
        <v>8</v>
      </c>
      <c r="AA43" s="972">
        <f t="shared" si="28"/>
        <v>240</v>
      </c>
      <c r="AB43" s="972">
        <f>IFERROR(SUMIFS(Backup!$P:$P, Backup!$A:$A,"&gt;"&amp;S$2, Backup!$A:$A, "&lt;="&amp;T$2, Backup!$D:$D, $B43),0)</f>
        <v>144</v>
      </c>
      <c r="AC43" s="972">
        <f t="shared" si="29"/>
        <v>96</v>
      </c>
      <c r="AD43" s="972"/>
    </row>
    <row r="44" spans="2:30" ht="15.5" thickTop="1" thickBot="1">
      <c r="B44" s="982" t="str">
        <f t="shared" ref="B44:F44" si="35">B14</f>
        <v>Track Beam without Nose</v>
      </c>
      <c r="C44" s="1000" t="str">
        <f t="shared" si="35"/>
        <v>cum</v>
      </c>
      <c r="D44" s="1000">
        <f t="shared" si="35"/>
        <v>9585</v>
      </c>
      <c r="E44" s="1000">
        <f t="shared" si="35"/>
        <v>408</v>
      </c>
      <c r="F44" s="1000">
        <f t="shared" si="35"/>
        <v>34</v>
      </c>
      <c r="G44" s="972">
        <f>'Weekly plan'!I14</f>
        <v>5</v>
      </c>
      <c r="H44" s="972">
        <f>'Weekly plan'!J14</f>
        <v>60</v>
      </c>
      <c r="I44" s="972">
        <f t="shared" si="17"/>
        <v>5</v>
      </c>
      <c r="J44" s="972">
        <f>IFERROR(SUMIFS(Backup!$G:$G, Backup!$A:$A,"&gt;"&amp;R$2, Backup!$A:$A, "&lt;="&amp;S$2, Backup!$D:$D, $B44),0)</f>
        <v>13</v>
      </c>
      <c r="K44" s="972">
        <f t="shared" si="18"/>
        <v>-8</v>
      </c>
      <c r="L44" s="972">
        <f t="shared" si="19"/>
        <v>60</v>
      </c>
      <c r="M44" s="972">
        <f>IFERROR(SUMIFS(Backup!$P:$P, Backup!$A:$A,"&gt;"&amp;R$2, Backup!$A:$A, "&lt;="&amp;S$2, Backup!$D:$D, $B44),0)</f>
        <v>156</v>
      </c>
      <c r="N44" s="972">
        <f t="shared" si="20"/>
        <v>-96</v>
      </c>
      <c r="O44" s="972"/>
      <c r="Q44" s="982" t="str">
        <f t="shared" si="21"/>
        <v>Track Beam without Nose</v>
      </c>
      <c r="R44" s="1000" t="str">
        <f t="shared" si="22"/>
        <v>cum</v>
      </c>
      <c r="S44" s="1000">
        <f t="shared" si="23"/>
        <v>9585</v>
      </c>
      <c r="T44" s="1000">
        <f t="shared" si="24"/>
        <v>408</v>
      </c>
      <c r="U44" s="1000">
        <f t="shared" si="25"/>
        <v>34</v>
      </c>
      <c r="V44" s="972">
        <f>'Weekly plan'!K14</f>
        <v>10</v>
      </c>
      <c r="W44" s="972">
        <f>'Weekly plan'!L14</f>
        <v>120</v>
      </c>
      <c r="X44" s="972">
        <f t="shared" si="26"/>
        <v>10</v>
      </c>
      <c r="Y44" s="972">
        <f>IFERROR(SUMIFS(Backup!$G:$G, Backup!$A:$A,"&gt;"&amp;S$2, Backup!$A:$A, "&lt;="&amp;T$2, Backup!$D:$D, $B44),0)</f>
        <v>13</v>
      </c>
      <c r="Z44" s="972">
        <f t="shared" si="27"/>
        <v>-3</v>
      </c>
      <c r="AA44" s="972">
        <f t="shared" si="28"/>
        <v>120</v>
      </c>
      <c r="AB44" s="972">
        <f>IFERROR(SUMIFS(Backup!$P:$P, Backup!$A:$A,"&gt;"&amp;S$2, Backup!$A:$A, "&lt;="&amp;T$2, Backup!$D:$D, $B44),0)</f>
        <v>156</v>
      </c>
      <c r="AC44" s="972">
        <f t="shared" si="29"/>
        <v>-36</v>
      </c>
      <c r="AD44" s="972"/>
    </row>
    <row r="45" spans="2:30" ht="15.5" thickTop="1" thickBot="1">
      <c r="B45" s="982" t="str">
        <f t="shared" ref="B45:F45" si="36">B15</f>
        <v>h - Section Beam</v>
      </c>
      <c r="C45" s="1000" t="str">
        <f t="shared" si="36"/>
        <v>cum</v>
      </c>
      <c r="D45" s="1000">
        <f t="shared" si="36"/>
        <v>4483</v>
      </c>
      <c r="E45" s="1000">
        <f t="shared" si="36"/>
        <v>420</v>
      </c>
      <c r="F45" s="1000">
        <f t="shared" si="36"/>
        <v>35</v>
      </c>
      <c r="G45" s="972">
        <f>'Weekly plan'!I15</f>
        <v>10</v>
      </c>
      <c r="H45" s="972">
        <f>'Weekly plan'!J15</f>
        <v>120</v>
      </c>
      <c r="I45" s="972">
        <f t="shared" si="17"/>
        <v>10</v>
      </c>
      <c r="J45" s="972">
        <f>IFERROR(SUMIFS(Backup!$G:$G, Backup!$A:$A,"&gt;"&amp;R$2, Backup!$A:$A, "&lt;="&amp;S$2, Backup!$D:$D, $B45),0)</f>
        <v>3</v>
      </c>
      <c r="K45" s="972">
        <f t="shared" si="18"/>
        <v>7</v>
      </c>
      <c r="L45" s="972">
        <f t="shared" si="19"/>
        <v>120</v>
      </c>
      <c r="M45" s="972">
        <f>IFERROR(SUMIFS(Backup!$P:$P, Backup!$A:$A,"&gt;"&amp;R$2, Backup!$A:$A, "&lt;="&amp;S$2, Backup!$D:$D, $B45),0)</f>
        <v>36</v>
      </c>
      <c r="N45" s="972">
        <f t="shared" si="20"/>
        <v>84</v>
      </c>
      <c r="O45" s="972"/>
      <c r="Q45" s="982" t="str">
        <f t="shared" si="21"/>
        <v>h - Section Beam</v>
      </c>
      <c r="R45" s="1000" t="str">
        <f t="shared" si="22"/>
        <v>cum</v>
      </c>
      <c r="S45" s="1000">
        <f t="shared" si="23"/>
        <v>4483</v>
      </c>
      <c r="T45" s="1000">
        <f t="shared" si="24"/>
        <v>420</v>
      </c>
      <c r="U45" s="1000">
        <f t="shared" si="25"/>
        <v>35</v>
      </c>
      <c r="V45" s="972">
        <f>'Weekly plan'!K15</f>
        <v>10</v>
      </c>
      <c r="W45" s="972">
        <f>'Weekly plan'!L15</f>
        <v>120</v>
      </c>
      <c r="X45" s="972">
        <f t="shared" si="26"/>
        <v>10</v>
      </c>
      <c r="Y45" s="972">
        <f>IFERROR(SUMIFS(Backup!$G:$G, Backup!$A:$A,"&gt;"&amp;S$2, Backup!$A:$A, "&lt;="&amp;T$2, Backup!$D:$D, $B45),0)</f>
        <v>7</v>
      </c>
      <c r="Z45" s="972">
        <f t="shared" si="27"/>
        <v>3</v>
      </c>
      <c r="AA45" s="972">
        <f t="shared" si="28"/>
        <v>120</v>
      </c>
      <c r="AB45" s="972">
        <f>IFERROR(SUMIFS(Backup!$P:$P, Backup!$A:$A,"&gt;"&amp;S$2, Backup!$A:$A, "&lt;="&amp;T$2, Backup!$D:$D, $B45),0)</f>
        <v>84</v>
      </c>
      <c r="AC45" s="972">
        <f t="shared" si="29"/>
        <v>36</v>
      </c>
      <c r="AD45" s="972"/>
    </row>
    <row r="46" spans="2:30" ht="15.5" thickTop="1" thickBot="1">
      <c r="B46" s="982" t="str">
        <f t="shared" ref="B46:F46" si="37">B16</f>
        <v>U - Section Beam</v>
      </c>
      <c r="C46" s="1000" t="str">
        <f t="shared" si="37"/>
        <v>cum</v>
      </c>
      <c r="D46" s="1000">
        <f t="shared" si="37"/>
        <v>4260</v>
      </c>
      <c r="E46" s="1000">
        <f t="shared" si="37"/>
        <v>276</v>
      </c>
      <c r="F46" s="1000">
        <f t="shared" si="37"/>
        <v>23</v>
      </c>
      <c r="G46" s="972">
        <f>'Weekly plan'!I16</f>
        <v>5</v>
      </c>
      <c r="H46" s="972">
        <f>'Weekly plan'!J16</f>
        <v>60</v>
      </c>
      <c r="I46" s="972">
        <f t="shared" si="17"/>
        <v>5</v>
      </c>
      <c r="J46" s="972">
        <f>IFERROR(SUMIFS(Backup!$G:$G, Backup!$A:$A,"&gt;"&amp;R$2, Backup!$A:$A, "&lt;="&amp;S$2, Backup!$D:$D, $B46),0)</f>
        <v>2</v>
      </c>
      <c r="K46" s="972">
        <f t="shared" si="18"/>
        <v>3</v>
      </c>
      <c r="L46" s="972">
        <f t="shared" si="19"/>
        <v>60</v>
      </c>
      <c r="M46" s="972">
        <f>IFERROR(SUMIFS(Backup!$P:$P, Backup!$A:$A,"&gt;"&amp;R$2, Backup!$A:$A, "&lt;="&amp;S$2, Backup!$D:$D, $B46),0)</f>
        <v>24</v>
      </c>
      <c r="N46" s="972">
        <f t="shared" si="20"/>
        <v>36</v>
      </c>
      <c r="O46" s="972"/>
      <c r="Q46" s="982" t="str">
        <f t="shared" si="21"/>
        <v>U - Section Beam</v>
      </c>
      <c r="R46" s="1000" t="str">
        <f t="shared" si="22"/>
        <v>cum</v>
      </c>
      <c r="S46" s="1000">
        <f t="shared" si="23"/>
        <v>4260</v>
      </c>
      <c r="T46" s="1000">
        <f t="shared" si="24"/>
        <v>276</v>
      </c>
      <c r="U46" s="1000">
        <f t="shared" si="25"/>
        <v>23</v>
      </c>
      <c r="V46" s="972">
        <f>'Weekly plan'!K16</f>
        <v>5</v>
      </c>
      <c r="W46" s="972">
        <f>'Weekly plan'!L16</f>
        <v>60</v>
      </c>
      <c r="X46" s="972">
        <f t="shared" si="26"/>
        <v>5</v>
      </c>
      <c r="Y46" s="972">
        <f>IFERROR(SUMIFS(Backup!$G:$G, Backup!$A:$A,"&gt;"&amp;S$2, Backup!$A:$A, "&lt;="&amp;T$2, Backup!$D:$D, $B46),0)</f>
        <v>3</v>
      </c>
      <c r="Z46" s="972">
        <f t="shared" si="27"/>
        <v>2</v>
      </c>
      <c r="AA46" s="972">
        <f t="shared" si="28"/>
        <v>60</v>
      </c>
      <c r="AB46" s="972">
        <f>IFERROR(SUMIFS(Backup!$P:$P, Backup!$A:$A,"&gt;"&amp;S$2, Backup!$A:$A, "&lt;="&amp;T$2, Backup!$D:$D, $B46),0)</f>
        <v>36</v>
      </c>
      <c r="AC46" s="972">
        <f t="shared" si="29"/>
        <v>24</v>
      </c>
      <c r="AD46" s="972"/>
    </row>
    <row r="47" spans="2:30" ht="15.5" thickTop="1" thickBot="1">
      <c r="B47" s="982" t="str">
        <f t="shared" ref="B47:F47" si="38">B17</f>
        <v>Pre-cast Slab</v>
      </c>
      <c r="C47" s="1000" t="str">
        <f t="shared" si="38"/>
        <v>cum</v>
      </c>
      <c r="D47" s="1000">
        <f t="shared" si="38"/>
        <v>351</v>
      </c>
      <c r="E47" s="1000">
        <f t="shared" si="38"/>
        <v>20</v>
      </c>
      <c r="F47" s="1000">
        <f t="shared" si="38"/>
        <v>40</v>
      </c>
      <c r="G47" s="972">
        <f>'Weekly plan'!I17</f>
        <v>10</v>
      </c>
      <c r="H47" s="972">
        <f>'Weekly plan'!J17</f>
        <v>5</v>
      </c>
      <c r="I47" s="972">
        <f t="shared" si="17"/>
        <v>10</v>
      </c>
      <c r="J47" s="972">
        <f>IFERROR(SUMIFS(Backup!$G:$G, Backup!$A:$A,"&gt;"&amp;R$2, Backup!$A:$A, "&lt;="&amp;S$2, Backup!$D:$D, $B47),0)</f>
        <v>0</v>
      </c>
      <c r="K47" s="972">
        <f t="shared" si="18"/>
        <v>10</v>
      </c>
      <c r="L47" s="972">
        <f t="shared" si="19"/>
        <v>5</v>
      </c>
      <c r="M47" s="972">
        <f>IFERROR(SUMIFS(Backup!$P:$P, Backup!$A:$A,"&gt;"&amp;R$2, Backup!$A:$A, "&lt;="&amp;S$2, Backup!$D:$D, $B47),0)</f>
        <v>0</v>
      </c>
      <c r="N47" s="972">
        <f t="shared" si="20"/>
        <v>5</v>
      </c>
      <c r="O47" s="973"/>
      <c r="Q47" s="982" t="str">
        <f t="shared" si="21"/>
        <v>Pre-cast Slab</v>
      </c>
      <c r="R47" s="1000" t="str">
        <f t="shared" si="22"/>
        <v>cum</v>
      </c>
      <c r="S47" s="1000">
        <f t="shared" si="23"/>
        <v>351</v>
      </c>
      <c r="T47" s="1000">
        <f t="shared" si="24"/>
        <v>20</v>
      </c>
      <c r="U47" s="1000">
        <f t="shared" si="25"/>
        <v>40</v>
      </c>
      <c r="V47" s="972">
        <f>'Weekly plan'!K17</f>
        <v>10</v>
      </c>
      <c r="W47" s="972">
        <f>'Weekly plan'!L17</f>
        <v>5</v>
      </c>
      <c r="X47" s="972">
        <f t="shared" si="26"/>
        <v>10</v>
      </c>
      <c r="Y47" s="972">
        <f>IFERROR(SUMIFS(Backup!$G:$G, Backup!$A:$A,"&gt;"&amp;S$2, Backup!$A:$A, "&lt;="&amp;T$2, Backup!$D:$D, $B47),0)</f>
        <v>0</v>
      </c>
      <c r="Z47" s="972">
        <f t="shared" si="27"/>
        <v>10</v>
      </c>
      <c r="AA47" s="972">
        <f t="shared" si="28"/>
        <v>5</v>
      </c>
      <c r="AB47" s="972">
        <f>IFERROR(SUMIFS(Backup!$P:$P, Backup!$A:$A,"&gt;"&amp;S$2, Backup!$A:$A, "&lt;="&amp;T$2, Backup!$D:$D, $B47),0)</f>
        <v>0</v>
      </c>
      <c r="AC47" s="972">
        <f t="shared" si="29"/>
        <v>5</v>
      </c>
      <c r="AD47" s="973"/>
    </row>
    <row r="48" spans="2:30" ht="15.5" thickTop="1" thickBot="1">
      <c r="B48" s="982" t="str">
        <f t="shared" ref="B48:F48" si="39">B18</f>
        <v xml:space="preserve">Abutment wall- PART-A </v>
      </c>
      <c r="C48" s="1000" t="str">
        <f t="shared" si="39"/>
        <v>cum</v>
      </c>
      <c r="D48" s="1000">
        <f t="shared" si="39"/>
        <v>491</v>
      </c>
      <c r="E48" s="1000">
        <f t="shared" si="39"/>
        <v>90</v>
      </c>
      <c r="F48" s="1000">
        <f t="shared" si="39"/>
        <v>1</v>
      </c>
      <c r="G48" s="972">
        <f>'Weekly plan'!I18</f>
        <v>0</v>
      </c>
      <c r="H48" s="972">
        <f>'Weekly plan'!J18</f>
        <v>30</v>
      </c>
      <c r="I48" s="972">
        <f t="shared" ref="I48:I52" si="40">G48</f>
        <v>0</v>
      </c>
      <c r="J48" s="972">
        <f>IFERROR(SUMIFS(Backup!$G:$G, Backup!$A:$A,"&gt;"&amp;R$2, Backup!$A:$A, "&lt;="&amp;S$2, Backup!$D:$D, $B48),0)</f>
        <v>0</v>
      </c>
      <c r="K48" s="972">
        <f t="shared" ref="K48:K52" si="41">I48-J48</f>
        <v>0</v>
      </c>
      <c r="L48" s="972">
        <f t="shared" ref="L48:L52" si="42">H48</f>
        <v>30</v>
      </c>
      <c r="M48" s="972">
        <f>IFERROR(SUMIFS(Backup!$P:$P, Backup!$A:$A,"&gt;"&amp;R$2, Backup!$A:$A, "&lt;="&amp;S$2, Backup!$D:$D, $B48),0)</f>
        <v>0</v>
      </c>
      <c r="N48" s="972">
        <f t="shared" ref="N48:N52" si="43">L48-M48</f>
        <v>30</v>
      </c>
      <c r="O48" s="973"/>
      <c r="Q48" s="982" t="str">
        <f t="shared" si="21"/>
        <v xml:space="preserve">Abutment wall- PART-A </v>
      </c>
      <c r="R48" s="1000" t="str">
        <f t="shared" si="22"/>
        <v>cum</v>
      </c>
      <c r="S48" s="1000">
        <f t="shared" si="23"/>
        <v>491</v>
      </c>
      <c r="T48" s="1000">
        <f t="shared" si="24"/>
        <v>90</v>
      </c>
      <c r="U48" s="1000">
        <f t="shared" si="25"/>
        <v>1</v>
      </c>
      <c r="V48" s="972">
        <f>'Weekly plan'!K18</f>
        <v>0</v>
      </c>
      <c r="W48" s="972">
        <f>'Weekly plan'!L18</f>
        <v>30</v>
      </c>
      <c r="X48" s="972">
        <f t="shared" ref="X48:X49" si="44">V48</f>
        <v>0</v>
      </c>
      <c r="Y48" s="972">
        <f>IFERROR(SUMIFS(Backup!$G:$G, Backup!$A:$A,"&gt;"&amp;S$2, Backup!$A:$A, "&lt;="&amp;T$2, Backup!$D:$D, $B48),0)</f>
        <v>0</v>
      </c>
      <c r="Z48" s="972">
        <f t="shared" ref="Z48:Z49" si="45">X48-Y48</f>
        <v>0</v>
      </c>
      <c r="AA48" s="972">
        <f t="shared" ref="AA48:AA52" si="46">W48</f>
        <v>30</v>
      </c>
      <c r="AB48" s="972">
        <f>IFERROR(SUMIFS(Backup!$P:$P, Backup!$A:$A,"&gt;"&amp;S$2, Backup!$A:$A, "&lt;="&amp;T$2, Backup!$D:$D, $B48),0)</f>
        <v>0</v>
      </c>
      <c r="AC48" s="972">
        <f t="shared" ref="AC48:AC52" si="47">AA48-AB48</f>
        <v>30</v>
      </c>
      <c r="AD48" s="973"/>
    </row>
    <row r="49" spans="2:30" ht="15.5" thickTop="1" thickBot="1">
      <c r="B49" s="982" t="str">
        <f t="shared" ref="B49:F49" si="48">B19</f>
        <v>Abutment wall- PART-D</v>
      </c>
      <c r="C49" s="1000" t="str">
        <f t="shared" si="48"/>
        <v>cum</v>
      </c>
      <c r="D49" s="1000">
        <f t="shared" si="48"/>
        <v>830</v>
      </c>
      <c r="E49" s="1000">
        <f t="shared" si="48"/>
        <v>120</v>
      </c>
      <c r="F49" s="1000">
        <f t="shared" si="48"/>
        <v>1</v>
      </c>
      <c r="G49" s="972">
        <f>'Weekly plan'!I19</f>
        <v>0</v>
      </c>
      <c r="H49" s="972">
        <f>'Weekly plan'!J19</f>
        <v>40</v>
      </c>
      <c r="I49" s="972">
        <f t="shared" si="40"/>
        <v>0</v>
      </c>
      <c r="J49" s="972">
        <f>IFERROR(SUMIFS(Backup!$G:$G, Backup!$A:$A,"&gt;"&amp;R$2, Backup!$A:$A, "&lt;="&amp;S$2, Backup!$D:$D, $B49),0)</f>
        <v>0</v>
      </c>
      <c r="K49" s="972">
        <f t="shared" si="41"/>
        <v>0</v>
      </c>
      <c r="L49" s="972">
        <f t="shared" si="42"/>
        <v>40</v>
      </c>
      <c r="M49" s="972">
        <f>IFERROR(SUMIFS(Backup!$P:$P, Backup!$A:$A,"&gt;"&amp;R$2, Backup!$A:$A, "&lt;="&amp;S$2, Backup!$D:$D, $B49),0)</f>
        <v>0</v>
      </c>
      <c r="N49" s="972">
        <f t="shared" si="43"/>
        <v>40</v>
      </c>
      <c r="O49" s="973"/>
      <c r="Q49" s="982" t="str">
        <f t="shared" si="21"/>
        <v>Abutment wall- PART-D</v>
      </c>
      <c r="R49" s="1000" t="str">
        <f t="shared" si="22"/>
        <v>cum</v>
      </c>
      <c r="S49" s="1000">
        <f t="shared" si="23"/>
        <v>830</v>
      </c>
      <c r="T49" s="1000">
        <f t="shared" si="24"/>
        <v>120</v>
      </c>
      <c r="U49" s="1000">
        <f t="shared" si="25"/>
        <v>1</v>
      </c>
      <c r="V49" s="972">
        <f>'Weekly plan'!K19</f>
        <v>0</v>
      </c>
      <c r="W49" s="972">
        <f>'Weekly plan'!L19</f>
        <v>40</v>
      </c>
      <c r="X49" s="972">
        <f t="shared" si="44"/>
        <v>0</v>
      </c>
      <c r="Y49" s="972">
        <f>IFERROR(SUMIFS(Backup!$G:$G, Backup!$A:$A,"&gt;"&amp;S$2, Backup!$A:$A, "&lt;="&amp;T$2, Backup!$D:$D, $B49),0)</f>
        <v>0</v>
      </c>
      <c r="Z49" s="972">
        <f t="shared" si="45"/>
        <v>0</v>
      </c>
      <c r="AA49" s="972">
        <f t="shared" si="46"/>
        <v>40</v>
      </c>
      <c r="AB49" s="972">
        <f>IFERROR(SUMIFS(Backup!$P:$P, Backup!$A:$A,"&gt;"&amp;S$2, Backup!$A:$A, "&lt;="&amp;T$2, Backup!$D:$D, $B49),0)</f>
        <v>0</v>
      </c>
      <c r="AC49" s="972">
        <f t="shared" si="47"/>
        <v>40</v>
      </c>
      <c r="AD49" s="973"/>
    </row>
    <row r="50" spans="2:30" ht="15.5" thickTop="1" thickBot="1">
      <c r="B50" s="982" t="str">
        <f t="shared" ref="B50:F50" si="49">B20</f>
        <v>Cast In-situ slab- 1- PART-G</v>
      </c>
      <c r="C50" s="1000" t="str">
        <f t="shared" si="49"/>
        <v>cum</v>
      </c>
      <c r="D50" s="1000">
        <f t="shared" si="49"/>
        <v>471</v>
      </c>
      <c r="E50" s="1000">
        <f t="shared" si="49"/>
        <v>529</v>
      </c>
      <c r="F50" s="1000">
        <f t="shared" si="49"/>
        <v>0</v>
      </c>
      <c r="G50" s="972">
        <f>'Weekly plan'!I20</f>
        <v>0</v>
      </c>
      <c r="H50" s="972">
        <f>'Weekly plan'!J20</f>
        <v>0</v>
      </c>
      <c r="I50" s="972">
        <f t="shared" si="40"/>
        <v>0</v>
      </c>
      <c r="J50" s="972">
        <f>IFERROR(SUMIFS(Backup!$G:$G, Backup!$A:$A,"&gt;"&amp;R$2, Backup!$A:$A, "&lt;="&amp;S$2, Backup!$D:$D, $B50),0)</f>
        <v>0</v>
      </c>
      <c r="K50" s="972">
        <f t="shared" si="41"/>
        <v>0</v>
      </c>
      <c r="L50" s="972">
        <f t="shared" si="42"/>
        <v>0</v>
      </c>
      <c r="M50" s="972">
        <f>IFERROR(SUMIFS(Backup!$P:$P, Backup!$A:$A,"&gt;"&amp;R$2, Backup!$A:$A, "&lt;="&amp;S$2, Backup!$D:$D, $B50),0)</f>
        <v>0</v>
      </c>
      <c r="N50" s="972">
        <f t="shared" si="43"/>
        <v>0</v>
      </c>
      <c r="O50" s="973"/>
      <c r="Q50" s="982" t="str">
        <f t="shared" si="21"/>
        <v>Cast In-situ slab- 1- PART-G</v>
      </c>
      <c r="R50" s="1000" t="str">
        <f t="shared" si="22"/>
        <v>cum</v>
      </c>
      <c r="S50" s="1000">
        <f t="shared" si="23"/>
        <v>471</v>
      </c>
      <c r="T50" s="1000">
        <f t="shared" si="24"/>
        <v>529</v>
      </c>
      <c r="U50" s="1000">
        <f t="shared" si="25"/>
        <v>0</v>
      </c>
      <c r="V50" s="972">
        <f>'Weekly plan'!K20</f>
        <v>0</v>
      </c>
      <c r="W50" s="972">
        <f>'Weekly plan'!L20</f>
        <v>0</v>
      </c>
      <c r="X50" s="972">
        <f t="shared" ref="X50:X52" si="50">V50</f>
        <v>0</v>
      </c>
      <c r="Y50" s="972">
        <f>IFERROR(SUMIFS(Backup!$G:$G, Backup!$A:$A,"&gt;"&amp;S$2, Backup!$A:$A, "&lt;="&amp;T$2, Backup!$D:$D, $B50),0)</f>
        <v>0</v>
      </c>
      <c r="Z50" s="972">
        <f t="shared" ref="Z50:Z52" si="51">X50-Y50</f>
        <v>0</v>
      </c>
      <c r="AA50" s="972">
        <f t="shared" si="46"/>
        <v>0</v>
      </c>
      <c r="AB50" s="972">
        <f>IFERROR(SUMIFS(Backup!$P:$P, Backup!$A:$A,"&gt;"&amp;S$2, Backup!$A:$A, "&lt;="&amp;T$2, Backup!$D:$D, $B50),0)</f>
        <v>0</v>
      </c>
      <c r="AC50" s="972">
        <f t="shared" si="47"/>
        <v>0</v>
      </c>
      <c r="AD50" s="973"/>
    </row>
    <row r="51" spans="2:30" ht="15.5" thickTop="1" thickBot="1">
      <c r="B51" s="982" t="str">
        <f t="shared" ref="B51:F51" si="52">B21</f>
        <v>Cast In-situ slab- 2- PART-G</v>
      </c>
      <c r="C51" s="1000" t="str">
        <f t="shared" si="52"/>
        <v>cum</v>
      </c>
      <c r="D51" s="1000">
        <f t="shared" si="52"/>
        <v>1141</v>
      </c>
      <c r="E51" s="1000">
        <f t="shared" si="52"/>
        <v>0</v>
      </c>
      <c r="F51" s="1000">
        <f t="shared" si="52"/>
        <v>0</v>
      </c>
      <c r="G51" s="972">
        <f>'Weekly plan'!I21</f>
        <v>0</v>
      </c>
      <c r="H51" s="972">
        <f>'Weekly plan'!J21</f>
        <v>0</v>
      </c>
      <c r="I51" s="972">
        <f t="shared" si="40"/>
        <v>0</v>
      </c>
      <c r="J51" s="972">
        <f>IFERROR(SUMIFS(Backup!$G:$G, Backup!$A:$A,"&gt;"&amp;R$2, Backup!$A:$A, "&lt;="&amp;S$2, Backup!$D:$D, $B51),0)</f>
        <v>0</v>
      </c>
      <c r="K51" s="972">
        <f t="shared" si="41"/>
        <v>0</v>
      </c>
      <c r="L51" s="972">
        <f t="shared" si="42"/>
        <v>0</v>
      </c>
      <c r="M51" s="972">
        <f>IFERROR(SUMIFS(Backup!$P:$P, Backup!$A:$A,"&gt;"&amp;R$2, Backup!$A:$A, "&lt;="&amp;S$2, Backup!$D:$D, $B51),0)</f>
        <v>0</v>
      </c>
      <c r="N51" s="972">
        <f t="shared" si="43"/>
        <v>0</v>
      </c>
      <c r="O51" s="973"/>
      <c r="Q51" s="982" t="str">
        <f t="shared" si="21"/>
        <v>Cast In-situ slab- 2- PART-G</v>
      </c>
      <c r="R51" s="1000" t="str">
        <f t="shared" si="22"/>
        <v>cum</v>
      </c>
      <c r="S51" s="1000">
        <f t="shared" si="23"/>
        <v>1141</v>
      </c>
      <c r="T51" s="1000">
        <f t="shared" si="24"/>
        <v>0</v>
      </c>
      <c r="U51" s="1000">
        <f t="shared" si="25"/>
        <v>0</v>
      </c>
      <c r="V51" s="972">
        <f>'Weekly plan'!K21</f>
        <v>0</v>
      </c>
      <c r="W51" s="972">
        <f>'Weekly plan'!L21</f>
        <v>0</v>
      </c>
      <c r="X51" s="972">
        <f t="shared" si="50"/>
        <v>0</v>
      </c>
      <c r="Y51" s="972">
        <f>IFERROR(SUMIFS(Backup!$G:$G, Backup!$A:$A,"&gt;"&amp;S$2, Backup!$A:$A, "&lt;="&amp;T$2, Backup!$D:$D, $B51),0)</f>
        <v>0</v>
      </c>
      <c r="Z51" s="972">
        <f t="shared" si="51"/>
        <v>0</v>
      </c>
      <c r="AA51" s="972">
        <f t="shared" si="46"/>
        <v>0</v>
      </c>
      <c r="AB51" s="972">
        <f>IFERROR(SUMIFS(Backup!$P:$P, Backup!$A:$A,"&gt;"&amp;S$2, Backup!$A:$A, "&lt;="&amp;T$2, Backup!$D:$D, $B51),0)</f>
        <v>0</v>
      </c>
      <c r="AC51" s="972">
        <f t="shared" si="47"/>
        <v>0</v>
      </c>
      <c r="AD51" s="973"/>
    </row>
    <row r="52" spans="2:30" ht="15.5" thickTop="1" thickBot="1">
      <c r="B52" s="982" t="str">
        <f t="shared" ref="B52:F52" si="53">B22</f>
        <v>Cast In-situ slab- PART-C</v>
      </c>
      <c r="C52" s="1000" t="str">
        <f t="shared" si="53"/>
        <v>cum</v>
      </c>
      <c r="D52" s="1000">
        <f t="shared" si="53"/>
        <v>650</v>
      </c>
      <c r="E52" s="1000">
        <f t="shared" si="53"/>
        <v>0</v>
      </c>
      <c r="F52" s="1000">
        <f t="shared" si="53"/>
        <v>1</v>
      </c>
      <c r="G52" s="972">
        <f>'Weekly plan'!I22</f>
        <v>0</v>
      </c>
      <c r="H52" s="972">
        <f>'Weekly plan'!J22</f>
        <v>0</v>
      </c>
      <c r="I52" s="972">
        <f t="shared" si="40"/>
        <v>0</v>
      </c>
      <c r="J52" s="972">
        <f>IFERROR(SUMIFS(Backup!$G:$G, Backup!$A:$A,"&gt;"&amp;R$2, Backup!$A:$A, "&lt;="&amp;S$2, Backup!$D:$D, $B52),0)</f>
        <v>0</v>
      </c>
      <c r="K52" s="972">
        <f t="shared" si="41"/>
        <v>0</v>
      </c>
      <c r="L52" s="972">
        <f t="shared" si="42"/>
        <v>0</v>
      </c>
      <c r="M52" s="972">
        <f>IFERROR(SUMIFS(Backup!$P:$P, Backup!$A:$A,"&gt;"&amp;R$2, Backup!$A:$A, "&lt;="&amp;S$2, Backup!$D:$D, $B52),0)</f>
        <v>0</v>
      </c>
      <c r="N52" s="972">
        <f t="shared" si="43"/>
        <v>0</v>
      </c>
      <c r="O52" s="973"/>
      <c r="Q52" s="982" t="str">
        <f t="shared" si="21"/>
        <v>Cast In-situ slab- PART-C</v>
      </c>
      <c r="R52" s="1000" t="str">
        <f t="shared" si="22"/>
        <v>cum</v>
      </c>
      <c r="S52" s="1000">
        <f t="shared" si="23"/>
        <v>650</v>
      </c>
      <c r="T52" s="1000">
        <f t="shared" si="24"/>
        <v>0</v>
      </c>
      <c r="U52" s="1000">
        <f t="shared" si="25"/>
        <v>1</v>
      </c>
      <c r="V52" s="972">
        <f>'Weekly plan'!K22</f>
        <v>0</v>
      </c>
      <c r="W52" s="972">
        <f>'Weekly plan'!L22</f>
        <v>0</v>
      </c>
      <c r="X52" s="972">
        <f t="shared" si="50"/>
        <v>0</v>
      </c>
      <c r="Y52" s="972">
        <f>IFERROR(SUMIFS(Backup!$G:$G, Backup!$A:$A,"&gt;"&amp;S$2, Backup!$A:$A, "&lt;="&amp;T$2, Backup!$D:$D, $B52),0)</f>
        <v>0</v>
      </c>
      <c r="Z52" s="972">
        <f t="shared" si="51"/>
        <v>0</v>
      </c>
      <c r="AA52" s="972">
        <f t="shared" si="46"/>
        <v>0</v>
      </c>
      <c r="AB52" s="972">
        <f>IFERROR(SUMIFS(Backup!$P:$P, Backup!$A:$A,"&gt;"&amp;S$2, Backup!$A:$A, "&lt;="&amp;T$2, Backup!$D:$D, $B52),0)</f>
        <v>0</v>
      </c>
      <c r="AC52" s="972">
        <f t="shared" si="47"/>
        <v>0</v>
      </c>
      <c r="AD52" s="973"/>
    </row>
    <row r="53" spans="2:30" ht="15.5" thickTop="1" thickBot="1">
      <c r="B53" s="1003" t="str">
        <f>B23</f>
        <v>Pre-cast Segment Erection</v>
      </c>
      <c r="C53" s="1001" t="str">
        <f t="shared" ref="C53" si="54">C23</f>
        <v>nos.</v>
      </c>
      <c r="D53" s="1007">
        <f>SUM(D54:D58)</f>
        <v>3004</v>
      </c>
      <c r="E53" s="1007">
        <f t="shared" ref="E53:N53" si="55">SUM(E54:E58)</f>
        <v>200</v>
      </c>
      <c r="F53" s="1007">
        <f t="shared" si="55"/>
        <v>0</v>
      </c>
      <c r="G53" s="1007">
        <f t="shared" si="55"/>
        <v>49</v>
      </c>
      <c r="H53" s="1007">
        <f t="shared" si="55"/>
        <v>0</v>
      </c>
      <c r="I53" s="1007">
        <f t="shared" si="55"/>
        <v>49</v>
      </c>
      <c r="J53" s="1007">
        <f t="shared" si="55"/>
        <v>24</v>
      </c>
      <c r="K53" s="1007">
        <f t="shared" si="55"/>
        <v>25</v>
      </c>
      <c r="L53" s="1007">
        <f t="shared" si="55"/>
        <v>0</v>
      </c>
      <c r="M53" s="1007">
        <f t="shared" si="55"/>
        <v>0</v>
      </c>
      <c r="N53" s="1007">
        <f t="shared" si="55"/>
        <v>0</v>
      </c>
      <c r="O53" s="970"/>
      <c r="Q53" s="1003" t="s">
        <v>1316</v>
      </c>
      <c r="R53" s="969" t="s">
        <v>1140</v>
      </c>
      <c r="S53" s="970">
        <f>SUM(S54:S58)</f>
        <v>3004</v>
      </c>
      <c r="T53" s="970">
        <f t="shared" ref="T53:AC53" si="56">SUM(T54:T58)</f>
        <v>200</v>
      </c>
      <c r="U53" s="970">
        <f t="shared" si="56"/>
        <v>0</v>
      </c>
      <c r="V53" s="970">
        <f t="shared" si="56"/>
        <v>49</v>
      </c>
      <c r="W53" s="970">
        <f t="shared" si="56"/>
        <v>0</v>
      </c>
      <c r="X53" s="970">
        <f t="shared" si="56"/>
        <v>49</v>
      </c>
      <c r="Y53" s="970">
        <f t="shared" si="56"/>
        <v>25</v>
      </c>
      <c r="Z53" s="970">
        <f t="shared" si="56"/>
        <v>24</v>
      </c>
      <c r="AA53" s="970">
        <f t="shared" si="56"/>
        <v>0</v>
      </c>
      <c r="AB53" s="970">
        <f t="shared" si="56"/>
        <v>0</v>
      </c>
      <c r="AC53" s="970">
        <f t="shared" si="56"/>
        <v>0</v>
      </c>
      <c r="AD53" s="970"/>
    </row>
    <row r="54" spans="2:30" ht="15.5" thickTop="1" thickBot="1">
      <c r="B54" s="982" t="str">
        <f>B24</f>
        <v>Track Beam with Nose</v>
      </c>
      <c r="C54" s="1000" t="str">
        <f t="shared" ref="C54:F54" si="57">C24</f>
        <v>nos.</v>
      </c>
      <c r="D54" s="1000">
        <f t="shared" si="57"/>
        <v>783</v>
      </c>
      <c r="E54" s="1000">
        <f t="shared" si="57"/>
        <v>42</v>
      </c>
      <c r="F54" s="1000">
        <f t="shared" si="57"/>
        <v>0</v>
      </c>
      <c r="G54" s="972">
        <f>'Weekly plan'!I24</f>
        <v>10</v>
      </c>
      <c r="H54" s="972">
        <f>'Weekly plan'!J24</f>
        <v>0</v>
      </c>
      <c r="I54" s="972">
        <f>G54</f>
        <v>10</v>
      </c>
      <c r="J54" s="972">
        <f>IFERROR(SUMIFS(Backup!$G:$G, Backup!$A:$A,"&gt;"&amp;R$2, Backup!$A:$A, "&lt;="&amp;S$2, Backup!$D:$D, $B54),0)</f>
        <v>11</v>
      </c>
      <c r="K54" s="972">
        <f t="shared" ref="K54:K58" si="58">I54-J54</f>
        <v>-1</v>
      </c>
      <c r="L54" s="972">
        <f>H54</f>
        <v>0</v>
      </c>
      <c r="M54" s="972">
        <v>0</v>
      </c>
      <c r="N54" s="972">
        <f>L54-M54</f>
        <v>0</v>
      </c>
      <c r="O54" s="972"/>
      <c r="Q54" s="982" t="str">
        <f>B54</f>
        <v>Track Beam with Nose</v>
      </c>
      <c r="R54" s="1000" t="str">
        <f t="shared" ref="R54:U54" si="59">C54</f>
        <v>nos.</v>
      </c>
      <c r="S54" s="1000">
        <f t="shared" si="59"/>
        <v>783</v>
      </c>
      <c r="T54" s="1000">
        <f t="shared" si="59"/>
        <v>42</v>
      </c>
      <c r="U54" s="1000">
        <f t="shared" si="59"/>
        <v>0</v>
      </c>
      <c r="V54" s="972">
        <f>'Weekly plan'!K24</f>
        <v>10</v>
      </c>
      <c r="W54" s="972">
        <f>'Weekly plan'!L24</f>
        <v>0</v>
      </c>
      <c r="X54" s="972">
        <f>V54</f>
        <v>10</v>
      </c>
      <c r="Y54" s="972">
        <f>IFERROR(SUMIFS(Backup!$G:$G, Backup!$A:$A,"&gt;"&amp;S$2, Backup!$A:$A, "&lt;="&amp;T$2, Backup!$D:$D, $B54),0)</f>
        <v>12</v>
      </c>
      <c r="Z54" s="972">
        <f t="shared" ref="Z54:Z58" si="60">X54-Y54</f>
        <v>-2</v>
      </c>
      <c r="AA54" s="972">
        <f>'Weekly plan'!W49</f>
        <v>0</v>
      </c>
      <c r="AB54" s="972">
        <v>0</v>
      </c>
      <c r="AC54" s="972">
        <f>AA54-AB54</f>
        <v>0</v>
      </c>
      <c r="AD54" s="972"/>
    </row>
    <row r="55" spans="2:30" ht="15.5" thickTop="1" thickBot="1">
      <c r="B55" s="982" t="str">
        <f t="shared" ref="B55:F55" si="61">B25</f>
        <v>Track Beam without Nose</v>
      </c>
      <c r="C55" s="1000" t="str">
        <f t="shared" si="61"/>
        <v>nos.</v>
      </c>
      <c r="D55" s="1000">
        <f t="shared" si="61"/>
        <v>811</v>
      </c>
      <c r="E55" s="1000">
        <f t="shared" si="61"/>
        <v>58</v>
      </c>
      <c r="F55" s="1000">
        <f t="shared" si="61"/>
        <v>0</v>
      </c>
      <c r="G55" s="972">
        <f>'Weekly plan'!I25</f>
        <v>14</v>
      </c>
      <c r="H55" s="972">
        <f>'Weekly plan'!J25</f>
        <v>0</v>
      </c>
      <c r="I55" s="972">
        <f t="shared" ref="I55:I60" si="62">G55</f>
        <v>14</v>
      </c>
      <c r="J55" s="972">
        <f>IFERROR(SUMIFS(Backup!$G:$G, Backup!$A:$A,"&gt;"&amp;R$2, Backup!$A:$A, "&lt;="&amp;S$2, Backup!$D:$D, $B55),0)</f>
        <v>13</v>
      </c>
      <c r="K55" s="972">
        <f t="shared" si="58"/>
        <v>1</v>
      </c>
      <c r="L55" s="972">
        <f t="shared" ref="L55:L58" si="63">H55</f>
        <v>0</v>
      </c>
      <c r="M55" s="972">
        <v>0</v>
      </c>
      <c r="N55" s="972">
        <f t="shared" ref="N55:N58" si="64">L55-M55</f>
        <v>0</v>
      </c>
      <c r="O55" s="972"/>
      <c r="Q55" s="982" t="str">
        <f t="shared" ref="Q55:Q58" si="65">B55</f>
        <v>Track Beam without Nose</v>
      </c>
      <c r="R55" s="1000" t="str">
        <f t="shared" ref="R55:R60" si="66">C55</f>
        <v>nos.</v>
      </c>
      <c r="S55" s="1000">
        <f t="shared" ref="S55:S60" si="67">D55</f>
        <v>811</v>
      </c>
      <c r="T55" s="1000">
        <f t="shared" ref="T55:T60" si="68">E55</f>
        <v>58</v>
      </c>
      <c r="U55" s="1000">
        <f t="shared" ref="U55:U60" si="69">F55</f>
        <v>0</v>
      </c>
      <c r="V55" s="972">
        <f>'Weekly plan'!K25</f>
        <v>14</v>
      </c>
      <c r="W55" s="972">
        <f>'Weekly plan'!L25</f>
        <v>0</v>
      </c>
      <c r="X55" s="972">
        <f t="shared" ref="X55:X58" si="70">V55</f>
        <v>14</v>
      </c>
      <c r="Y55" s="972">
        <f>IFERROR(SUMIFS(Backup!$G:$G, Backup!$A:$A,"&gt;"&amp;S$2, Backup!$A:$A, "&lt;="&amp;T$2, Backup!$D:$D, $B55),0)</f>
        <v>13</v>
      </c>
      <c r="Z55" s="972">
        <f t="shared" si="60"/>
        <v>1</v>
      </c>
      <c r="AA55" s="972">
        <f>'Weekly plan'!W50</f>
        <v>0</v>
      </c>
      <c r="AB55" s="972">
        <v>0</v>
      </c>
      <c r="AC55" s="972">
        <f t="shared" ref="AC55:AC58" si="71">AA55-AB55</f>
        <v>0</v>
      </c>
      <c r="AD55" s="972"/>
    </row>
    <row r="56" spans="2:30" ht="15.5" thickTop="1" thickBot="1">
      <c r="B56" s="982" t="str">
        <f t="shared" ref="B56:F56" si="72">B26</f>
        <v>h-Section Beam</v>
      </c>
      <c r="C56" s="1000" t="str">
        <f t="shared" si="72"/>
        <v>nos.</v>
      </c>
      <c r="D56" s="1000">
        <f t="shared" si="72"/>
        <v>369</v>
      </c>
      <c r="E56" s="1000">
        <f t="shared" si="72"/>
        <v>24</v>
      </c>
      <c r="F56" s="1000">
        <f t="shared" si="72"/>
        <v>0</v>
      </c>
      <c r="G56" s="972">
        <f>'Weekly plan'!I26</f>
        <v>6</v>
      </c>
      <c r="H56" s="972">
        <f>'Weekly plan'!J26</f>
        <v>0</v>
      </c>
      <c r="I56" s="972">
        <f t="shared" si="62"/>
        <v>6</v>
      </c>
      <c r="J56" s="972">
        <f>IFERROR(SUMIFS(Backup!$G:$G, Backup!$A:$A,"&gt;"&amp;R$2, Backup!$A:$A, "&lt;="&amp;S$2, Backup!$D:$D, $B56),0)</f>
        <v>0</v>
      </c>
      <c r="K56" s="972">
        <f t="shared" si="58"/>
        <v>6</v>
      </c>
      <c r="L56" s="972">
        <f t="shared" si="63"/>
        <v>0</v>
      </c>
      <c r="M56" s="972">
        <v>0</v>
      </c>
      <c r="N56" s="972">
        <f t="shared" si="64"/>
        <v>0</v>
      </c>
      <c r="O56" s="972"/>
      <c r="Q56" s="982" t="str">
        <f t="shared" si="65"/>
        <v>h-Section Beam</v>
      </c>
      <c r="R56" s="1000" t="str">
        <f t="shared" si="66"/>
        <v>nos.</v>
      </c>
      <c r="S56" s="1000">
        <f t="shared" si="67"/>
        <v>369</v>
      </c>
      <c r="T56" s="1000">
        <f t="shared" si="68"/>
        <v>24</v>
      </c>
      <c r="U56" s="1000">
        <f t="shared" si="69"/>
        <v>0</v>
      </c>
      <c r="V56" s="972">
        <f>'Weekly plan'!K26</f>
        <v>6</v>
      </c>
      <c r="W56" s="972">
        <f>'Weekly plan'!L26</f>
        <v>0</v>
      </c>
      <c r="X56" s="972">
        <f t="shared" si="70"/>
        <v>6</v>
      </c>
      <c r="Y56" s="972">
        <f>IFERROR(SUMIFS(Backup!$G:$G, Backup!$A:$A,"&gt;"&amp;S$2, Backup!$A:$A, "&lt;="&amp;T$2, Backup!$D:$D, $B56),0)</f>
        <v>0</v>
      </c>
      <c r="Z56" s="972">
        <f t="shared" si="60"/>
        <v>6</v>
      </c>
      <c r="AA56" s="972">
        <f>'Weekly plan'!W56</f>
        <v>0</v>
      </c>
      <c r="AB56" s="972">
        <v>0</v>
      </c>
      <c r="AC56" s="972">
        <f t="shared" si="71"/>
        <v>0</v>
      </c>
      <c r="AD56" s="972"/>
    </row>
    <row r="57" spans="2:30" ht="15.5" thickTop="1" thickBot="1">
      <c r="B57" s="982" t="str">
        <f t="shared" ref="B57:F57" si="73">B27</f>
        <v>U-Section Beam</v>
      </c>
      <c r="C57" s="1000" t="str">
        <f t="shared" si="73"/>
        <v>nos.</v>
      </c>
      <c r="D57" s="1000">
        <f t="shared" si="73"/>
        <v>420</v>
      </c>
      <c r="E57" s="1000">
        <f t="shared" si="73"/>
        <v>22</v>
      </c>
      <c r="F57" s="1000">
        <f t="shared" si="73"/>
        <v>0</v>
      </c>
      <c r="G57" s="972">
        <f>'Weekly plan'!I27</f>
        <v>6</v>
      </c>
      <c r="H57" s="972">
        <f>'Weekly plan'!J27</f>
        <v>0</v>
      </c>
      <c r="I57" s="972">
        <f t="shared" si="62"/>
        <v>6</v>
      </c>
      <c r="J57" s="972">
        <f>IFERROR(SUMIFS(Backup!$G:$G, Backup!$A:$A,"&gt;"&amp;R$2, Backup!$A:$A, "&lt;="&amp;S$2, Backup!$D:$D, $B57),0)</f>
        <v>0</v>
      </c>
      <c r="K57" s="972">
        <f t="shared" si="58"/>
        <v>6</v>
      </c>
      <c r="L57" s="972">
        <f t="shared" si="63"/>
        <v>0</v>
      </c>
      <c r="M57" s="972">
        <v>0</v>
      </c>
      <c r="N57" s="972">
        <f t="shared" si="64"/>
        <v>0</v>
      </c>
      <c r="O57" s="972"/>
      <c r="Q57" s="982" t="str">
        <f t="shared" si="65"/>
        <v>U-Section Beam</v>
      </c>
      <c r="R57" s="1000" t="str">
        <f t="shared" si="66"/>
        <v>nos.</v>
      </c>
      <c r="S57" s="1000">
        <f t="shared" si="67"/>
        <v>420</v>
      </c>
      <c r="T57" s="1000">
        <f t="shared" si="68"/>
        <v>22</v>
      </c>
      <c r="U57" s="1000">
        <f t="shared" si="69"/>
        <v>0</v>
      </c>
      <c r="V57" s="972">
        <f>'Weekly plan'!K27</f>
        <v>6</v>
      </c>
      <c r="W57" s="972">
        <f>'Weekly plan'!L27</f>
        <v>0</v>
      </c>
      <c r="X57" s="972">
        <f t="shared" si="70"/>
        <v>6</v>
      </c>
      <c r="Y57" s="972">
        <f>IFERROR(SUMIFS(Backup!$G:$G, Backup!$A:$A,"&gt;"&amp;S$2, Backup!$A:$A, "&lt;="&amp;T$2, Backup!$D:$D, $B57),0)</f>
        <v>0</v>
      </c>
      <c r="Z57" s="972">
        <f t="shared" si="60"/>
        <v>6</v>
      </c>
      <c r="AA57" s="972">
        <f>'Weekly plan'!W57</f>
        <v>0</v>
      </c>
      <c r="AB57" s="972">
        <v>0</v>
      </c>
      <c r="AC57" s="972">
        <f t="shared" si="71"/>
        <v>0</v>
      </c>
      <c r="AD57" s="972"/>
    </row>
    <row r="58" spans="2:30" ht="15.5" thickTop="1" thickBot="1">
      <c r="B58" s="982" t="str">
        <f t="shared" ref="B58:F58" si="74">B28</f>
        <v>Pre-cast Slab</v>
      </c>
      <c r="C58" s="1000" t="str">
        <f t="shared" si="74"/>
        <v>nos.</v>
      </c>
      <c r="D58" s="1000">
        <f t="shared" si="74"/>
        <v>621</v>
      </c>
      <c r="E58" s="1000">
        <f t="shared" si="74"/>
        <v>54</v>
      </c>
      <c r="F58" s="1000">
        <f t="shared" si="74"/>
        <v>0</v>
      </c>
      <c r="G58" s="972">
        <f>'Weekly plan'!I28</f>
        <v>13</v>
      </c>
      <c r="H58" s="972">
        <f>'Weekly plan'!J28</f>
        <v>0</v>
      </c>
      <c r="I58" s="972">
        <f t="shared" si="62"/>
        <v>13</v>
      </c>
      <c r="J58" s="972">
        <f>IFERROR(SUMIFS(Backup!$G:$G, Backup!$A:$A,"&gt;"&amp;R$2, Backup!$A:$A, "&lt;="&amp;S$2, Backup!$D:$D, $B58),0)</f>
        <v>0</v>
      </c>
      <c r="K58" s="972">
        <f t="shared" si="58"/>
        <v>13</v>
      </c>
      <c r="L58" s="972">
        <f t="shared" si="63"/>
        <v>0</v>
      </c>
      <c r="M58" s="972">
        <v>0</v>
      </c>
      <c r="N58" s="972">
        <f t="shared" si="64"/>
        <v>0</v>
      </c>
      <c r="O58" s="972"/>
      <c r="Q58" s="982" t="str">
        <f t="shared" si="65"/>
        <v>Pre-cast Slab</v>
      </c>
      <c r="R58" s="1000" t="str">
        <f t="shared" si="66"/>
        <v>nos.</v>
      </c>
      <c r="S58" s="1000">
        <f t="shared" si="67"/>
        <v>621</v>
      </c>
      <c r="T58" s="1000">
        <f t="shared" si="68"/>
        <v>54</v>
      </c>
      <c r="U58" s="1000">
        <f t="shared" si="69"/>
        <v>0</v>
      </c>
      <c r="V58" s="972">
        <f>'Weekly plan'!K28</f>
        <v>13</v>
      </c>
      <c r="W58" s="972">
        <f>'Weekly plan'!L28</f>
        <v>0</v>
      </c>
      <c r="X58" s="972">
        <f t="shared" si="70"/>
        <v>13</v>
      </c>
      <c r="Y58" s="972">
        <f>IFERROR(SUMIFS(Backup!$G:$G, Backup!$A:$A,"&gt;"&amp;S$2, Backup!$A:$A, "&lt;="&amp;T$2, Backup!$D:$D, $B58),0)</f>
        <v>0</v>
      </c>
      <c r="Z58" s="972">
        <f t="shared" si="60"/>
        <v>13</v>
      </c>
      <c r="AA58" s="972">
        <f>'Weekly plan'!W58</f>
        <v>0</v>
      </c>
      <c r="AB58" s="972">
        <v>0</v>
      </c>
      <c r="AC58" s="972">
        <f t="shared" si="71"/>
        <v>0</v>
      </c>
      <c r="AD58" s="972"/>
    </row>
    <row r="59" spans="2:30" ht="15.5" thickTop="1" thickBot="1">
      <c r="B59" s="1003" t="str">
        <f>B29</f>
        <v>Elevated HMT works</v>
      </c>
      <c r="C59" s="1001" t="str">
        <f t="shared" ref="C59:F59" si="75">C29</f>
        <v>RM</v>
      </c>
      <c r="D59" s="1001">
        <f t="shared" si="75"/>
        <v>5152</v>
      </c>
      <c r="E59" s="1001">
        <f t="shared" si="75"/>
        <v>300</v>
      </c>
      <c r="F59" s="1001">
        <f t="shared" si="75"/>
        <v>300</v>
      </c>
      <c r="G59" s="970">
        <f t="shared" ref="G59" si="76">SUBTOTAL(9,G60)</f>
        <v>75</v>
      </c>
      <c r="H59" s="970">
        <f t="shared" ref="H59" si="77">SUBTOTAL(9,H60)</f>
        <v>0</v>
      </c>
      <c r="I59" s="970">
        <f t="shared" ref="I59" si="78">SUBTOTAL(9,I60)</f>
        <v>75</v>
      </c>
      <c r="J59" s="970">
        <f t="shared" ref="J59" si="79">SUBTOTAL(9,J60)</f>
        <v>0</v>
      </c>
      <c r="K59" s="970">
        <f t="shared" ref="K59" si="80">SUBTOTAL(9,K60)</f>
        <v>75</v>
      </c>
      <c r="L59" s="970">
        <f t="shared" ref="L59" si="81">SUBTOTAL(9,L60)</f>
        <v>0</v>
      </c>
      <c r="M59" s="970">
        <f t="shared" ref="M59" si="82">SUBTOTAL(9,M60)</f>
        <v>0</v>
      </c>
      <c r="N59" s="970">
        <f t="shared" ref="N59" si="83">SUBTOTAL(9,N60)</f>
        <v>0</v>
      </c>
      <c r="O59" s="970"/>
      <c r="Q59" s="1003" t="str">
        <f>B59</f>
        <v>Elevated HMT works</v>
      </c>
      <c r="R59" s="1001" t="str">
        <f t="shared" si="66"/>
        <v>RM</v>
      </c>
      <c r="S59" s="1001">
        <f t="shared" si="67"/>
        <v>5152</v>
      </c>
      <c r="T59" s="1001">
        <f t="shared" si="68"/>
        <v>300</v>
      </c>
      <c r="U59" s="1001">
        <f t="shared" si="69"/>
        <v>300</v>
      </c>
      <c r="V59" s="970">
        <f t="shared" ref="V59" si="84">SUBTOTAL(9,V60)</f>
        <v>75</v>
      </c>
      <c r="W59" s="970">
        <f t="shared" ref="W59" si="85">SUBTOTAL(9,W60)</f>
        <v>0</v>
      </c>
      <c r="X59" s="970">
        <f t="shared" ref="X59" si="86">SUBTOTAL(9,X60)</f>
        <v>75</v>
      </c>
      <c r="Y59" s="970">
        <f t="shared" ref="Y59" si="87">SUBTOTAL(9,Y60)</f>
        <v>0</v>
      </c>
      <c r="Z59" s="970">
        <f t="shared" ref="Z59" si="88">SUBTOTAL(9,Z60)</f>
        <v>75</v>
      </c>
      <c r="AA59" s="970">
        <f t="shared" ref="AA59" si="89">SUBTOTAL(9,AA60)</f>
        <v>0</v>
      </c>
      <c r="AB59" s="970">
        <f t="shared" ref="AB59" si="90">SUBTOTAL(9,AB60)</f>
        <v>0</v>
      </c>
      <c r="AC59" s="970">
        <f t="shared" ref="AC59" si="91">SUBTOTAL(9,AC60)</f>
        <v>0</v>
      </c>
      <c r="AD59" s="970">
        <f t="shared" ref="AD59" si="92">SUBTOTAL(9,AD60)</f>
        <v>0</v>
      </c>
    </row>
    <row r="60" spans="2:30" ht="15.5" thickTop="1" thickBot="1">
      <c r="B60" s="965" t="str">
        <f>B30</f>
        <v>Track linking</v>
      </c>
      <c r="C60" s="1002" t="str">
        <f t="shared" ref="C60:F60" si="93">C30</f>
        <v>RM</v>
      </c>
      <c r="D60" s="1002">
        <f t="shared" si="93"/>
        <v>5152</v>
      </c>
      <c r="E60" s="1002">
        <f t="shared" si="93"/>
        <v>300</v>
      </c>
      <c r="F60" s="1002">
        <f t="shared" si="93"/>
        <v>300</v>
      </c>
      <c r="G60" s="967">
        <f>'Weekly plan'!I30</f>
        <v>75</v>
      </c>
      <c r="H60" s="967">
        <v>0</v>
      </c>
      <c r="I60" s="972">
        <f t="shared" si="62"/>
        <v>75</v>
      </c>
      <c r="J60" s="972">
        <f>IFERROR(SUMIFS(Backup!$G:$G, Backup!$A:$A,"&gt;"&amp;R$2, Backup!$A:$A, "&lt;="&amp;S$2, Backup!$D:$D, $B60),0)</f>
        <v>0</v>
      </c>
      <c r="K60" s="972">
        <f t="shared" ref="K60" si="94">I60-J60</f>
        <v>75</v>
      </c>
      <c r="L60" s="967"/>
      <c r="M60" s="967"/>
      <c r="N60" s="967"/>
      <c r="O60" s="967"/>
      <c r="Q60" s="965" t="str">
        <f>B60</f>
        <v>Track linking</v>
      </c>
      <c r="R60" s="1002" t="str">
        <f t="shared" si="66"/>
        <v>RM</v>
      </c>
      <c r="S60" s="1002">
        <f t="shared" si="67"/>
        <v>5152</v>
      </c>
      <c r="T60" s="1002">
        <f t="shared" si="68"/>
        <v>300</v>
      </c>
      <c r="U60" s="1002">
        <f t="shared" si="69"/>
        <v>300</v>
      </c>
      <c r="V60" s="967">
        <f>'Weekly plan'!K30</f>
        <v>75</v>
      </c>
      <c r="W60" s="967">
        <f>'Weekly plan'!L30</f>
        <v>0</v>
      </c>
      <c r="X60" s="967">
        <f>'Weekly plan'!K30</f>
        <v>75</v>
      </c>
      <c r="Y60" s="972">
        <f>IFERROR(SUMIFS(Backup!$G:$G, Backup!$A:$A,"&gt;"&amp;S$2, Backup!$A:$A, "&lt;="&amp;T$2, Backup!$D:$D, $B60),0)</f>
        <v>0</v>
      </c>
      <c r="Z60" s="972">
        <f t="shared" ref="Z60" si="95">X60-Y60</f>
        <v>75</v>
      </c>
      <c r="AA60" s="967"/>
      <c r="AB60" s="967"/>
      <c r="AC60" s="967"/>
      <c r="AD60" s="967"/>
    </row>
    <row r="61" spans="2:30" ht="15" thickTop="1"/>
    <row r="63" spans="2:30" ht="15" thickBot="1"/>
    <row r="64" spans="2:30" ht="15" customHeight="1" thickTop="1">
      <c r="B64" s="1570" t="s">
        <v>62</v>
      </c>
      <c r="C64" s="1461" t="s">
        <v>830</v>
      </c>
      <c r="D64" s="1461" t="s">
        <v>226</v>
      </c>
      <c r="E64" s="1461" t="s">
        <v>2653</v>
      </c>
      <c r="F64" s="1461" t="s">
        <v>2652</v>
      </c>
      <c r="G64" s="1455" t="s">
        <v>2286</v>
      </c>
      <c r="H64" s="1456"/>
      <c r="I64" s="1455" t="s">
        <v>2302</v>
      </c>
      <c r="J64" s="1567"/>
      <c r="K64" s="1456"/>
      <c r="L64" s="1455" t="s">
        <v>2303</v>
      </c>
      <c r="M64" s="1567"/>
      <c r="N64" s="1456"/>
      <c r="O64" s="1461" t="s">
        <v>2293</v>
      </c>
    </row>
    <row r="65" spans="2:18">
      <c r="B65" s="1571"/>
      <c r="C65" s="1462"/>
      <c r="D65" s="1462"/>
      <c r="E65" s="1462"/>
      <c r="F65" s="1462"/>
      <c r="G65" s="1457"/>
      <c r="H65" s="1458"/>
      <c r="I65" s="1457"/>
      <c r="J65" s="1568"/>
      <c r="K65" s="1458"/>
      <c r="L65" s="1457"/>
      <c r="M65" s="1568"/>
      <c r="N65" s="1458"/>
      <c r="O65" s="1462"/>
    </row>
    <row r="66" spans="2:18" ht="15" thickBot="1">
      <c r="B66" s="1571"/>
      <c r="C66" s="1462"/>
      <c r="D66" s="1462"/>
      <c r="E66" s="1462"/>
      <c r="F66" s="1462"/>
      <c r="G66" s="1459"/>
      <c r="H66" s="1460"/>
      <c r="I66" s="1459"/>
      <c r="J66" s="1569"/>
      <c r="K66" s="1460"/>
      <c r="L66" s="1459"/>
      <c r="M66" s="1569"/>
      <c r="N66" s="1460"/>
      <c r="O66" s="1462"/>
    </row>
    <row r="67" spans="2:18" ht="42" customHeight="1" thickTop="1" thickBot="1">
      <c r="B67" s="1572"/>
      <c r="C67" s="1463"/>
      <c r="D67" s="1463"/>
      <c r="E67" s="1463"/>
      <c r="F67" s="1463"/>
      <c r="G67" s="961" t="s">
        <v>2287</v>
      </c>
      <c r="H67" s="962" t="s">
        <v>239</v>
      </c>
      <c r="I67" s="961" t="s">
        <v>846</v>
      </c>
      <c r="J67" s="961" t="s">
        <v>412</v>
      </c>
      <c r="K67" s="961" t="s">
        <v>785</v>
      </c>
      <c r="L67" s="961" t="s">
        <v>846</v>
      </c>
      <c r="M67" s="961" t="s">
        <v>412</v>
      </c>
      <c r="N67" s="961" t="s">
        <v>785</v>
      </c>
      <c r="O67" s="1463"/>
    </row>
    <row r="68" spans="2:18" ht="15.5" thickTop="1" thickBot="1">
      <c r="B68" s="1003" t="str">
        <f>B36</f>
        <v>Civil</v>
      </c>
      <c r="C68" s="1001" t="str">
        <f t="shared" ref="C68:E68" si="96">C36</f>
        <v>cum</v>
      </c>
      <c r="D68" s="1001">
        <f t="shared" si="96"/>
        <v>62550</v>
      </c>
      <c r="E68" s="1001">
        <f t="shared" si="96"/>
        <v>4795</v>
      </c>
      <c r="F68" s="970">
        <f t="shared" ref="F68:G68" si="97">SUM(F69:F84)</f>
        <v>440</v>
      </c>
      <c r="G68" s="970">
        <f t="shared" si="97"/>
        <v>95</v>
      </c>
      <c r="H68" s="970">
        <f>SUM(H69:H84)</f>
        <v>1535</v>
      </c>
      <c r="I68" s="970">
        <f t="shared" ref="I68:N68" si="98">SUM(I69:I84)</f>
        <v>95</v>
      </c>
      <c r="J68" s="970">
        <f t="shared" si="98"/>
        <v>53</v>
      </c>
      <c r="K68" s="970">
        <f t="shared" si="98"/>
        <v>42</v>
      </c>
      <c r="L68" s="970">
        <f t="shared" si="98"/>
        <v>1535</v>
      </c>
      <c r="M68" s="970">
        <f t="shared" si="98"/>
        <v>875</v>
      </c>
      <c r="N68" s="970">
        <f t="shared" si="98"/>
        <v>141</v>
      </c>
      <c r="O68" s="970"/>
      <c r="Q68" s="810">
        <v>10</v>
      </c>
      <c r="R68" s="219">
        <v>30</v>
      </c>
    </row>
    <row r="69" spans="2:18" ht="15.5" thickTop="1" thickBot="1">
      <c r="B69" s="982" t="str">
        <f>B37</f>
        <v>PCC</v>
      </c>
      <c r="C69" s="1000" t="str">
        <f t="shared" ref="C69:F69" si="99">C37</f>
        <v>cum</v>
      </c>
      <c r="D69" s="1000">
        <f t="shared" si="99"/>
        <v>1655</v>
      </c>
      <c r="E69" s="1000">
        <f t="shared" si="99"/>
        <v>79</v>
      </c>
      <c r="F69" s="1000">
        <f t="shared" si="99"/>
        <v>23</v>
      </c>
      <c r="G69" s="972">
        <f>'Weekly plan'!M7</f>
        <v>0</v>
      </c>
      <c r="H69" s="972">
        <f>'Weekly plan'!N7</f>
        <v>0</v>
      </c>
      <c r="I69" s="972">
        <f>G69</f>
        <v>0</v>
      </c>
      <c r="J69" s="972">
        <f>IFERROR(SUMIFS(Backup!$G:$G, Backup!$A:$A,"&gt;"&amp;T$2, Backup!$A:$A, "&lt;="&amp;U$2, Backup!$D:$D, $B69),0)</f>
        <v>0</v>
      </c>
      <c r="K69" s="972">
        <f>I69-J69</f>
        <v>0</v>
      </c>
      <c r="L69" s="972">
        <f>H69</f>
        <v>0</v>
      </c>
      <c r="M69" s="972">
        <f>IFERROR(SUMIFS(Backup!$P:$P, Backup!$A:$A,"&gt;"&amp;T$2, Backup!$A:$A, "&lt;="&amp;U$2, Backup!$D:$D, $B69),0)</f>
        <v>0</v>
      </c>
      <c r="N69" s="972">
        <f>L69-M69</f>
        <v>0</v>
      </c>
      <c r="O69" s="972"/>
      <c r="Q69" s="810">
        <v>8</v>
      </c>
      <c r="R69" s="219">
        <v>160</v>
      </c>
    </row>
    <row r="70" spans="2:18" ht="15.5" thickTop="1" thickBot="1">
      <c r="B70" s="982" t="str">
        <f t="shared" ref="B70:F70" si="100">B38</f>
        <v>RCC Foundation</v>
      </c>
      <c r="C70" s="1000" t="str">
        <f t="shared" si="100"/>
        <v>cum</v>
      </c>
      <c r="D70" s="1000">
        <f t="shared" si="100"/>
        <v>10211</v>
      </c>
      <c r="E70" s="1000">
        <f t="shared" si="100"/>
        <v>460</v>
      </c>
      <c r="F70" s="1000">
        <f t="shared" si="100"/>
        <v>23</v>
      </c>
      <c r="G70" s="972">
        <f>'Weekly plan'!M8</f>
        <v>0</v>
      </c>
      <c r="H70" s="972">
        <f>'Weekly plan'!N8</f>
        <v>60</v>
      </c>
      <c r="I70" s="972">
        <f t="shared" ref="I70:I81" si="101">G70</f>
        <v>0</v>
      </c>
      <c r="J70" s="972">
        <f>IFERROR(SUMIFS(Backup!$G:$G, Backup!$A:$A,"&gt;"&amp;T$2, Backup!$A:$A, "&lt;="&amp;U$2, Backup!$D:$D, $B70),0)</f>
        <v>3</v>
      </c>
      <c r="K70" s="972">
        <f t="shared" ref="K70:K81" si="102">I70-J70</f>
        <v>-3</v>
      </c>
      <c r="L70" s="972">
        <f t="shared" ref="L70:L84" si="103">H70</f>
        <v>60</v>
      </c>
      <c r="M70" s="972">
        <f>IFERROR(SUMIFS(Backup!$P:$P, Backup!$A:$A,"&gt;"&amp;T$2, Backup!$A:$A, "&lt;="&amp;U$2, Backup!$D:$D, $B70),0)</f>
        <v>113</v>
      </c>
      <c r="N70" s="972">
        <f t="shared" ref="N70:N81" si="104">L70-M70</f>
        <v>-53</v>
      </c>
      <c r="O70" s="972"/>
      <c r="Q70" s="810">
        <v>10</v>
      </c>
      <c r="R70" s="219">
        <v>50</v>
      </c>
    </row>
    <row r="71" spans="2:18" ht="15.5" thickTop="1" thickBot="1">
      <c r="B71" s="982" t="str">
        <f t="shared" ref="B71:F71" si="105">B39</f>
        <v>Step Footing</v>
      </c>
      <c r="C71" s="1000" t="str">
        <f t="shared" si="105"/>
        <v>cum</v>
      </c>
      <c r="D71" s="1000">
        <f t="shared" si="105"/>
        <v>2550</v>
      </c>
      <c r="E71" s="1000">
        <f t="shared" si="105"/>
        <v>115</v>
      </c>
      <c r="F71" s="1000">
        <f t="shared" si="105"/>
        <v>23</v>
      </c>
      <c r="G71" s="972">
        <f>'Weekly plan'!M9</f>
        <v>0</v>
      </c>
      <c r="H71" s="972">
        <f>'Weekly plan'!N9</f>
        <v>0</v>
      </c>
      <c r="I71" s="972">
        <f t="shared" si="101"/>
        <v>0</v>
      </c>
      <c r="J71" s="972">
        <f>IFERROR(SUMIFS(Backup!$G:$G, Backup!$A:$A,"&gt;"&amp;T$2, Backup!$A:$A, "&lt;="&amp;U$2, Backup!$D:$D, $B71),0)</f>
        <v>2</v>
      </c>
      <c r="K71" s="972">
        <f t="shared" si="102"/>
        <v>-2</v>
      </c>
      <c r="L71" s="972">
        <f t="shared" si="103"/>
        <v>0</v>
      </c>
      <c r="M71" s="972">
        <f>IFERROR(SUMIFS(Backup!$P:$P, Backup!$A:$A,"&gt;"&amp;T$2, Backup!$A:$A, "&lt;="&amp;U$2, Backup!$D:$D, $B71),0)</f>
        <v>20</v>
      </c>
      <c r="N71" s="972">
        <f t="shared" si="104"/>
        <v>-20</v>
      </c>
      <c r="O71" s="972"/>
      <c r="Q71" s="810">
        <v>12</v>
      </c>
      <c r="R71" s="219">
        <v>72</v>
      </c>
    </row>
    <row r="72" spans="2:18" ht="15.5" thickTop="1" thickBot="1">
      <c r="B72" s="982" t="str">
        <f t="shared" ref="B72:F72" si="106">B40</f>
        <v>Pier 1900 mm</v>
      </c>
      <c r="C72" s="1000" t="str">
        <f t="shared" si="106"/>
        <v>cum</v>
      </c>
      <c r="D72" s="1000">
        <f t="shared" si="106"/>
        <v>3270</v>
      </c>
      <c r="E72" s="1000">
        <f t="shared" si="106"/>
        <v>222</v>
      </c>
      <c r="F72" s="1000">
        <f t="shared" si="106"/>
        <v>37</v>
      </c>
      <c r="G72" s="972">
        <f>'Weekly plan'!M10</f>
        <v>7</v>
      </c>
      <c r="H72" s="972">
        <f>'Weekly plan'!N10</f>
        <v>42</v>
      </c>
      <c r="I72" s="972">
        <f t="shared" si="101"/>
        <v>7</v>
      </c>
      <c r="J72" s="972">
        <f>IFERROR(SUMIFS(Backup!$F:$F, Backup!$A:$A,"&gt;"&amp;T$2, Backup!$A:$A, "&lt;="&amp;U$2, Backup!$D:$D, $B72),0)</f>
        <v>1</v>
      </c>
      <c r="K72" s="972">
        <f t="shared" si="102"/>
        <v>6</v>
      </c>
      <c r="L72" s="972">
        <f t="shared" si="103"/>
        <v>42</v>
      </c>
      <c r="M72" s="972">
        <f>IFERROR(SUMIFS(Backup!$P:$P, Backup!$A:$A,"&gt;"&amp;T$2, Backup!$A:$A, "&lt;="&amp;U$2, Backup!$D:$D, $B72),0)</f>
        <v>6</v>
      </c>
      <c r="N72" s="972">
        <f t="shared" si="104"/>
        <v>36</v>
      </c>
      <c r="O72" s="972"/>
      <c r="Q72" s="810">
        <v>25</v>
      </c>
      <c r="R72" s="219">
        <v>125</v>
      </c>
    </row>
    <row r="73" spans="2:18" ht="15.5" thickTop="1" thickBot="1">
      <c r="B73" s="982" t="str">
        <f t="shared" ref="B73:F73" si="107">B41</f>
        <v>Pier 1600 mm</v>
      </c>
      <c r="C73" s="1000" t="str">
        <f t="shared" si="107"/>
        <v>cum</v>
      </c>
      <c r="D73" s="1000">
        <f t="shared" si="107"/>
        <v>5546</v>
      </c>
      <c r="E73" s="1000">
        <f t="shared" si="107"/>
        <v>500</v>
      </c>
      <c r="F73" s="1000">
        <f t="shared" si="107"/>
        <v>100</v>
      </c>
      <c r="G73" s="972">
        <f>'Weekly plan'!M11</f>
        <v>25</v>
      </c>
      <c r="H73" s="972">
        <f>'Weekly plan'!N11</f>
        <v>125</v>
      </c>
      <c r="I73" s="972">
        <f t="shared" si="101"/>
        <v>25</v>
      </c>
      <c r="J73" s="972">
        <f>IFERROR(SUMIFS(Backup!$F:$F, Backup!$A:$A,"&gt;"&amp;T$2, Backup!$A:$A, "&lt;="&amp;U$2, Backup!$D:$D, $B73),0)</f>
        <v>19</v>
      </c>
      <c r="K73" s="972">
        <f t="shared" si="102"/>
        <v>6</v>
      </c>
      <c r="L73" s="972">
        <f t="shared" si="103"/>
        <v>125</v>
      </c>
      <c r="M73" s="972">
        <f>IFERROR(SUMIFS(Backup!$P:$P, Backup!$A:$A,"&gt;"&amp;T$2, Backup!$A:$A, "&lt;="&amp;U$2, Backup!$D:$D, $B73),0)</f>
        <v>110</v>
      </c>
      <c r="N73" s="972">
        <f t="shared" si="104"/>
        <v>15</v>
      </c>
      <c r="O73" s="972"/>
      <c r="Q73" s="810">
        <v>6</v>
      </c>
      <c r="R73" s="219">
        <v>170</v>
      </c>
    </row>
    <row r="74" spans="2:18" ht="15.5" thickTop="1" thickBot="1">
      <c r="B74" s="982" t="str">
        <f t="shared" ref="B74:F74" si="108">B42</f>
        <v>Pier Cap</v>
      </c>
      <c r="C74" s="1000" t="str">
        <f t="shared" si="108"/>
        <v>cum</v>
      </c>
      <c r="D74" s="1000">
        <f t="shared" si="108"/>
        <v>8075</v>
      </c>
      <c r="E74" s="1000">
        <f t="shared" si="108"/>
        <v>560</v>
      </c>
      <c r="F74" s="1000">
        <f t="shared" si="108"/>
        <v>16</v>
      </c>
      <c r="G74" s="972">
        <f>'Weekly plan'!M12</f>
        <v>6</v>
      </c>
      <c r="H74" s="972">
        <f>'Weekly plan'!N12</f>
        <v>180</v>
      </c>
      <c r="I74" s="972">
        <f t="shared" si="101"/>
        <v>6</v>
      </c>
      <c r="J74" s="972">
        <f>IFERROR(SUMIFS(Backup!$G:$G, Backup!$A:$A,"&gt;"&amp;T$2, Backup!$A:$A, "&lt;="&amp;U$2, Backup!$D:$D, $B74),0)</f>
        <v>5</v>
      </c>
      <c r="K74" s="972">
        <f t="shared" si="102"/>
        <v>1</v>
      </c>
      <c r="L74" s="972">
        <f t="shared" si="103"/>
        <v>180</v>
      </c>
      <c r="M74" s="972">
        <f>IFERROR(SUMIFS(Backup!$P:$P, Backup!$A:$A,"&gt;"&amp;T$2, Backup!$A:$A, "&lt;="&amp;U$2, Backup!$D:$D, $B74),0)</f>
        <v>208</v>
      </c>
      <c r="N74" s="972">
        <f t="shared" si="104"/>
        <v>-28</v>
      </c>
      <c r="O74" s="972"/>
      <c r="Q74" s="810">
        <v>22</v>
      </c>
      <c r="R74" s="219">
        <v>264</v>
      </c>
    </row>
    <row r="75" spans="2:18" ht="15.5" thickTop="1" thickBot="1">
      <c r="B75" s="982" t="str">
        <f t="shared" ref="B75:F75" si="109">B43</f>
        <v>Track Beam with Nose</v>
      </c>
      <c r="C75" s="1000" t="str">
        <f t="shared" si="109"/>
        <v>cum</v>
      </c>
      <c r="D75" s="1000">
        <f t="shared" si="109"/>
        <v>8981</v>
      </c>
      <c r="E75" s="1000">
        <f t="shared" si="109"/>
        <v>996</v>
      </c>
      <c r="F75" s="1000">
        <f t="shared" si="109"/>
        <v>83</v>
      </c>
      <c r="G75" s="972">
        <f>'Weekly plan'!M13</f>
        <v>23</v>
      </c>
      <c r="H75" s="972">
        <f>'Weekly plan'!N13</f>
        <v>276</v>
      </c>
      <c r="I75" s="972">
        <f t="shared" si="101"/>
        <v>23</v>
      </c>
      <c r="J75" s="972">
        <f>IFERROR(SUMIFS(Backup!$G:$G, Backup!$A:$A,"&gt;"&amp;T$2, Backup!$A:$A, "&lt;="&amp;U$2, Backup!$D:$D, $B75),0)</f>
        <v>6</v>
      </c>
      <c r="K75" s="972">
        <f t="shared" si="102"/>
        <v>17</v>
      </c>
      <c r="L75" s="972">
        <f t="shared" si="103"/>
        <v>276</v>
      </c>
      <c r="M75" s="972">
        <f>IFERROR(SUMIFS(Backup!$P:$P, Backup!$A:$A,"&gt;"&amp;T$2, Backup!$A:$A, "&lt;="&amp;U$2, Backup!$D:$D, $B75),0)</f>
        <v>72</v>
      </c>
      <c r="N75" s="972">
        <f t="shared" si="104"/>
        <v>204</v>
      </c>
      <c r="O75" s="972"/>
      <c r="Q75" s="810">
        <v>22</v>
      </c>
      <c r="R75" s="219">
        <v>264</v>
      </c>
    </row>
    <row r="76" spans="2:18" ht="15.5" thickTop="1" thickBot="1">
      <c r="B76" s="982" t="str">
        <f t="shared" ref="B76:F76" si="110">B44</f>
        <v>Track Beam without Nose</v>
      </c>
      <c r="C76" s="1000" t="str">
        <f t="shared" si="110"/>
        <v>cum</v>
      </c>
      <c r="D76" s="1000">
        <f t="shared" si="110"/>
        <v>9585</v>
      </c>
      <c r="E76" s="1000">
        <f t="shared" si="110"/>
        <v>408</v>
      </c>
      <c r="F76" s="1000">
        <f t="shared" si="110"/>
        <v>34</v>
      </c>
      <c r="G76" s="972">
        <f>'Weekly plan'!M14</f>
        <v>14</v>
      </c>
      <c r="H76" s="972">
        <f>'Weekly plan'!N14</f>
        <v>168</v>
      </c>
      <c r="I76" s="972">
        <f t="shared" si="101"/>
        <v>14</v>
      </c>
      <c r="J76" s="972">
        <f>IFERROR(SUMIFS(Backup!$G:$G, Backup!$A:$A,"&gt;"&amp;T$2, Backup!$A:$A, "&lt;="&amp;U$2, Backup!$D:$D, $B76),0)</f>
        <v>2</v>
      </c>
      <c r="K76" s="972">
        <f t="shared" si="102"/>
        <v>12</v>
      </c>
      <c r="L76" s="972">
        <f t="shared" si="103"/>
        <v>168</v>
      </c>
      <c r="M76" s="972">
        <f>IFERROR(SUMIFS(Backup!$P:$P, Backup!$A:$A,"&gt;"&amp;T$2, Backup!$A:$A, "&lt;="&amp;U$2, Backup!$D:$D, $B76),0)</f>
        <v>24</v>
      </c>
      <c r="N76" s="972">
        <f t="shared" si="104"/>
        <v>144</v>
      </c>
      <c r="O76" s="972"/>
      <c r="Q76" s="810">
        <v>6</v>
      </c>
      <c r="R76" s="219">
        <v>72</v>
      </c>
    </row>
    <row r="77" spans="2:18" ht="15.5" thickTop="1" thickBot="1">
      <c r="B77" s="982" t="str">
        <f t="shared" ref="B77:F77" si="111">B45</f>
        <v>h - Section Beam</v>
      </c>
      <c r="C77" s="1000" t="str">
        <f t="shared" si="111"/>
        <v>cum</v>
      </c>
      <c r="D77" s="1000">
        <f t="shared" si="111"/>
        <v>4483</v>
      </c>
      <c r="E77" s="1000">
        <f t="shared" si="111"/>
        <v>420</v>
      </c>
      <c r="F77" s="1000">
        <f t="shared" si="111"/>
        <v>35</v>
      </c>
      <c r="G77" s="972">
        <f>'Weekly plan'!M15</f>
        <v>5</v>
      </c>
      <c r="H77" s="972">
        <f>'Weekly plan'!N15</f>
        <v>60</v>
      </c>
      <c r="I77" s="972">
        <f t="shared" si="101"/>
        <v>5</v>
      </c>
      <c r="J77" s="972">
        <f>IFERROR(SUMIFS(Backup!$G:$G, Backup!$A:$A,"&gt;"&amp;T$2, Backup!$A:$A, "&lt;="&amp;U$2, Backup!$D:$D, $B77),0)</f>
        <v>7</v>
      </c>
      <c r="K77" s="972">
        <f t="shared" si="102"/>
        <v>-2</v>
      </c>
      <c r="L77" s="972">
        <f t="shared" si="103"/>
        <v>60</v>
      </c>
      <c r="M77" s="972">
        <f>IFERROR(SUMIFS(Backup!$P:$P, Backup!$A:$A,"&gt;"&amp;T$2, Backup!$A:$A, "&lt;="&amp;U$2, Backup!$D:$D, $B77),0)</f>
        <v>84</v>
      </c>
      <c r="N77" s="972">
        <f t="shared" si="104"/>
        <v>-24</v>
      </c>
      <c r="O77" s="972"/>
      <c r="Q77" s="810">
        <v>6</v>
      </c>
      <c r="R77" s="219">
        <v>72</v>
      </c>
    </row>
    <row r="78" spans="2:18" ht="15.5" thickTop="1" thickBot="1">
      <c r="B78" s="982" t="str">
        <f t="shared" ref="B78:F78" si="112">B46</f>
        <v>U - Section Beam</v>
      </c>
      <c r="C78" s="1000" t="str">
        <f t="shared" si="112"/>
        <v>cum</v>
      </c>
      <c r="D78" s="1000">
        <f t="shared" si="112"/>
        <v>4260</v>
      </c>
      <c r="E78" s="1000">
        <f t="shared" si="112"/>
        <v>276</v>
      </c>
      <c r="F78" s="1000">
        <f t="shared" si="112"/>
        <v>23</v>
      </c>
      <c r="G78" s="972">
        <f>'Weekly plan'!M16</f>
        <v>5</v>
      </c>
      <c r="H78" s="972">
        <f>'Weekly plan'!N16</f>
        <v>60</v>
      </c>
      <c r="I78" s="972">
        <f t="shared" si="101"/>
        <v>5</v>
      </c>
      <c r="J78" s="972">
        <f>IFERROR(SUMIFS(Backup!$G:$G, Backup!$A:$A,"&gt;"&amp;T$2, Backup!$A:$A, "&lt;="&amp;U$2, Backup!$D:$D, $B78),0)</f>
        <v>5</v>
      </c>
      <c r="K78" s="972">
        <f t="shared" si="102"/>
        <v>0</v>
      </c>
      <c r="L78" s="972">
        <f t="shared" si="103"/>
        <v>60</v>
      </c>
      <c r="M78" s="972">
        <f>IFERROR(SUMIFS(Backup!$P:$P, Backup!$A:$A,"&gt;"&amp;T$2, Backup!$A:$A, "&lt;="&amp;U$2, Backup!$D:$D, $B78),0)</f>
        <v>60</v>
      </c>
      <c r="N78" s="972">
        <f t="shared" si="104"/>
        <v>0</v>
      </c>
      <c r="O78" s="972"/>
      <c r="Q78" s="810">
        <v>20</v>
      </c>
      <c r="R78" s="219">
        <v>10</v>
      </c>
    </row>
    <row r="79" spans="2:18" ht="15.5" thickTop="1" thickBot="1">
      <c r="B79" s="982" t="str">
        <f t="shared" ref="B79:F79" si="113">B47</f>
        <v>Pre-cast Slab</v>
      </c>
      <c r="C79" s="1000" t="str">
        <f t="shared" si="113"/>
        <v>cum</v>
      </c>
      <c r="D79" s="1000">
        <f t="shared" si="113"/>
        <v>351</v>
      </c>
      <c r="E79" s="1000">
        <f t="shared" si="113"/>
        <v>20</v>
      </c>
      <c r="F79" s="1000">
        <f t="shared" si="113"/>
        <v>40</v>
      </c>
      <c r="G79" s="972">
        <f>'Weekly plan'!M17</f>
        <v>10</v>
      </c>
      <c r="H79" s="972">
        <f>'Weekly plan'!N17</f>
        <v>5</v>
      </c>
      <c r="I79" s="972">
        <f t="shared" si="101"/>
        <v>10</v>
      </c>
      <c r="J79" s="972">
        <f>IFERROR(SUMIFS(Backup!$G:$G, Backup!$A:$A,"&gt;"&amp;T$2, Backup!$A:$A, "&lt;="&amp;U$2, Backup!$D:$D, $B79),0)</f>
        <v>0</v>
      </c>
      <c r="K79" s="972">
        <f t="shared" si="102"/>
        <v>10</v>
      </c>
      <c r="L79" s="972">
        <f t="shared" si="103"/>
        <v>5</v>
      </c>
      <c r="M79" s="972">
        <f>IFERROR(SUMIFS(Backup!$P:$P, Backup!$A:$A,"&gt;"&amp;T$2, Backup!$A:$A, "&lt;="&amp;U$2, Backup!$D:$D, $B79),0)</f>
        <v>0</v>
      </c>
      <c r="N79" s="972">
        <f t="shared" si="104"/>
        <v>5</v>
      </c>
      <c r="O79" s="973"/>
      <c r="R79" s="219">
        <v>24</v>
      </c>
    </row>
    <row r="80" spans="2:18" ht="15.5" thickTop="1" thickBot="1">
      <c r="B80" s="982" t="str">
        <f t="shared" ref="B80:F80" si="114">B48</f>
        <v xml:space="preserve">Abutment wall- PART-A </v>
      </c>
      <c r="C80" s="1000" t="str">
        <f t="shared" si="114"/>
        <v>cum</v>
      </c>
      <c r="D80" s="1000">
        <f t="shared" si="114"/>
        <v>491</v>
      </c>
      <c r="E80" s="1000">
        <f t="shared" si="114"/>
        <v>90</v>
      </c>
      <c r="F80" s="1000">
        <f t="shared" si="114"/>
        <v>1</v>
      </c>
      <c r="G80" s="972">
        <f>'Weekly plan'!M18</f>
        <v>0</v>
      </c>
      <c r="H80" s="972">
        <f>'Weekly plan'!N18</f>
        <v>0</v>
      </c>
      <c r="I80" s="972">
        <f t="shared" si="101"/>
        <v>0</v>
      </c>
      <c r="J80" s="972">
        <f>IFERROR(SUMIFS(Backup!$G:$G, Backup!$A:$A,"&gt;"&amp;T$2, Backup!$A:$A, "&lt;="&amp;U$2, Backup!$D:$D, $B80),0)</f>
        <v>3</v>
      </c>
      <c r="K80" s="972">
        <f t="shared" si="102"/>
        <v>-3</v>
      </c>
      <c r="L80" s="972">
        <f t="shared" si="103"/>
        <v>0</v>
      </c>
      <c r="M80" s="972">
        <f>IFERROR(SUMIFS(Backup!$P:$P, Backup!$A:$A,"&gt;"&amp;T$2, Backup!$A:$A, "&lt;="&amp;U$2, Backup!$D:$D, $B80),0)</f>
        <v>178</v>
      </c>
      <c r="N80" s="972">
        <f t="shared" si="104"/>
        <v>-178</v>
      </c>
      <c r="O80" s="973"/>
    </row>
    <row r="81" spans="2:15" ht="15.5" thickTop="1" thickBot="1">
      <c r="B81" s="982" t="str">
        <f t="shared" ref="B81:F81" si="115">B49</f>
        <v>Abutment wall- PART-D</v>
      </c>
      <c r="C81" s="1000" t="str">
        <f t="shared" si="115"/>
        <v>cum</v>
      </c>
      <c r="D81" s="1000">
        <f t="shared" si="115"/>
        <v>830</v>
      </c>
      <c r="E81" s="1000">
        <f t="shared" si="115"/>
        <v>120</v>
      </c>
      <c r="F81" s="1000">
        <f t="shared" si="115"/>
        <v>1</v>
      </c>
      <c r="G81" s="972">
        <f>'Weekly plan'!M19</f>
        <v>0</v>
      </c>
      <c r="H81" s="972">
        <f>'Weekly plan'!N19</f>
        <v>40</v>
      </c>
      <c r="I81" s="972">
        <f t="shared" si="101"/>
        <v>0</v>
      </c>
      <c r="J81" s="972">
        <f>IFERROR(SUMIFS(Backup!$G:$G, Backup!$A:$A,"&gt;"&amp;T$2, Backup!$A:$A, "&lt;="&amp;U$2, Backup!$D:$D, $B81),0)</f>
        <v>0</v>
      </c>
      <c r="K81" s="972">
        <f t="shared" si="102"/>
        <v>0</v>
      </c>
      <c r="L81" s="972">
        <f t="shared" si="103"/>
        <v>40</v>
      </c>
      <c r="M81" s="972">
        <f>IFERROR(SUMIFS(Backup!$P:$P, Backup!$A:$A,"&gt;"&amp;T$2, Backup!$A:$A, "&lt;="&amp;U$2, Backup!$D:$D, $B81),0)</f>
        <v>0</v>
      </c>
      <c r="N81" s="972">
        <f t="shared" si="104"/>
        <v>40</v>
      </c>
      <c r="O81" s="973"/>
    </row>
    <row r="82" spans="2:15" ht="15.5" thickTop="1" thickBot="1">
      <c r="B82" s="982" t="str">
        <f t="shared" ref="B82:F82" si="116">B50</f>
        <v>Cast In-situ slab- 1- PART-G</v>
      </c>
      <c r="C82" s="1000" t="str">
        <f t="shared" si="116"/>
        <v>cum</v>
      </c>
      <c r="D82" s="1000">
        <f t="shared" si="116"/>
        <v>471</v>
      </c>
      <c r="E82" s="1000">
        <f t="shared" si="116"/>
        <v>529</v>
      </c>
      <c r="F82" s="1000">
        <f t="shared" si="116"/>
        <v>0</v>
      </c>
      <c r="G82" s="972">
        <f>'Weekly plan'!M20</f>
        <v>0</v>
      </c>
      <c r="H82" s="972">
        <f>'Weekly plan'!N20</f>
        <v>519</v>
      </c>
      <c r="I82" s="972">
        <f t="shared" ref="I82:I84" si="117">G82</f>
        <v>0</v>
      </c>
      <c r="J82" s="972">
        <f>IFERROR(SUMIFS(Backup!$G:$G, Backup!$A:$A,"&gt;"&amp;T$2, Backup!$A:$A, "&lt;="&amp;U$2, Backup!$D:$D, $B82),0)</f>
        <v>0</v>
      </c>
      <c r="K82" s="972">
        <f t="shared" ref="K82:K84" si="118">I82-J82</f>
        <v>0</v>
      </c>
      <c r="L82" s="972">
        <f t="shared" si="103"/>
        <v>519</v>
      </c>
      <c r="M82" s="972">
        <f>IFERROR(SUMIFS(Backup!$P:$P, Backup!$A:$A,"&gt;"&amp;T$2, Backup!$A:$A, "&lt;="&amp;U$2, Backup!$D:$D, $B82),0)</f>
        <v>0</v>
      </c>
      <c r="N82" s="972"/>
      <c r="O82" s="973"/>
    </row>
    <row r="83" spans="2:15" ht="15.5" thickTop="1" thickBot="1">
      <c r="B83" s="982" t="str">
        <f t="shared" ref="B83:F83" si="119">B51</f>
        <v>Cast In-situ slab- 2- PART-G</v>
      </c>
      <c r="C83" s="1000" t="str">
        <f t="shared" si="119"/>
        <v>cum</v>
      </c>
      <c r="D83" s="1000">
        <f t="shared" si="119"/>
        <v>1141</v>
      </c>
      <c r="E83" s="1000">
        <f t="shared" si="119"/>
        <v>0</v>
      </c>
      <c r="F83" s="1000">
        <f t="shared" si="119"/>
        <v>0</v>
      </c>
      <c r="G83" s="972">
        <f>'Weekly plan'!M21</f>
        <v>0</v>
      </c>
      <c r="H83" s="972">
        <f>'Weekly plan'!N21</f>
        <v>0</v>
      </c>
      <c r="I83" s="972">
        <f t="shared" si="117"/>
        <v>0</v>
      </c>
      <c r="J83" s="972">
        <f>IFERROR(SUMIFS(Backup!$G:$G, Backup!$A:$A,"&gt;"&amp;T$2, Backup!$A:$A, "&lt;="&amp;U$2, Backup!$D:$D, $B83),0)</f>
        <v>0</v>
      </c>
      <c r="K83" s="972">
        <f t="shared" si="118"/>
        <v>0</v>
      </c>
      <c r="L83" s="972">
        <f t="shared" si="103"/>
        <v>0</v>
      </c>
      <c r="M83" s="972">
        <f>IFERROR(SUMIFS(Backup!$P:$P, Backup!$A:$A,"&gt;"&amp;T$2, Backup!$A:$A, "&lt;="&amp;U$2, Backup!$D:$D, $B83),0)</f>
        <v>0</v>
      </c>
      <c r="N83" s="972"/>
      <c r="O83" s="973"/>
    </row>
    <row r="84" spans="2:15" ht="15.5" thickTop="1" thickBot="1">
      <c r="B84" s="982" t="str">
        <f t="shared" ref="B84:F84" si="120">B52</f>
        <v>Cast In-situ slab- PART-C</v>
      </c>
      <c r="C84" s="1000" t="str">
        <f t="shared" si="120"/>
        <v>cum</v>
      </c>
      <c r="D84" s="1000">
        <f t="shared" si="120"/>
        <v>650</v>
      </c>
      <c r="E84" s="1000">
        <f t="shared" si="120"/>
        <v>0</v>
      </c>
      <c r="F84" s="1000">
        <f t="shared" si="120"/>
        <v>1</v>
      </c>
      <c r="G84" s="972">
        <f>'Weekly plan'!M22</f>
        <v>0</v>
      </c>
      <c r="H84" s="972">
        <f>'Weekly plan'!N22</f>
        <v>0</v>
      </c>
      <c r="I84" s="972">
        <f t="shared" si="117"/>
        <v>0</v>
      </c>
      <c r="J84" s="972">
        <f>IFERROR(SUMIFS(Backup!$G:$G, Backup!$A:$A,"&gt;"&amp;T$2, Backup!$A:$A, "&lt;="&amp;U$2, Backup!$D:$D, $B84),0)</f>
        <v>0</v>
      </c>
      <c r="K84" s="972">
        <f t="shared" si="118"/>
        <v>0</v>
      </c>
      <c r="L84" s="972">
        <f t="shared" si="103"/>
        <v>0</v>
      </c>
      <c r="M84" s="972">
        <f>IFERROR(SUMIFS(Backup!$P:$P, Backup!$A:$A,"&gt;"&amp;T$2, Backup!$A:$A, "&lt;="&amp;U$2, Backup!$D:$D, $B84),0)</f>
        <v>0</v>
      </c>
      <c r="N84" s="972"/>
      <c r="O84" s="973"/>
    </row>
    <row r="85" spans="2:15" ht="15.5" thickTop="1" thickBot="1">
      <c r="B85" s="1003" t="str">
        <f>B53</f>
        <v>Pre-cast Segment Erection</v>
      </c>
      <c r="C85" s="1001" t="str">
        <f t="shared" ref="C85:F85" si="121">C53</f>
        <v>nos.</v>
      </c>
      <c r="D85" s="1001">
        <f t="shared" si="121"/>
        <v>3004</v>
      </c>
      <c r="E85" s="1001">
        <f t="shared" si="121"/>
        <v>200</v>
      </c>
      <c r="F85" s="1001">
        <f t="shared" si="121"/>
        <v>0</v>
      </c>
      <c r="G85" s="970">
        <f>SUM(G86:G90)</f>
        <v>68</v>
      </c>
      <c r="H85" s="970">
        <f t="shared" ref="H85:I85" si="122">SUM(H86:H90)</f>
        <v>0</v>
      </c>
      <c r="I85" s="970">
        <f t="shared" si="122"/>
        <v>68</v>
      </c>
      <c r="J85" s="970">
        <f t="shared" ref="J85:K85" si="123">SUM(J86:J90)</f>
        <v>8</v>
      </c>
      <c r="K85" s="970">
        <f t="shared" si="123"/>
        <v>60</v>
      </c>
      <c r="L85" s="970">
        <f t="shared" ref="L85:M85" si="124">SUM(L86:L90)</f>
        <v>0</v>
      </c>
      <c r="M85" s="970">
        <f t="shared" si="124"/>
        <v>0</v>
      </c>
      <c r="N85" s="970">
        <f t="shared" ref="N85" si="125">SUM(N86:N90)</f>
        <v>0</v>
      </c>
      <c r="O85" s="970"/>
    </row>
    <row r="86" spans="2:15" ht="15.5" thickTop="1" thickBot="1">
      <c r="B86" s="982" t="str">
        <f>B54</f>
        <v>Track Beam with Nose</v>
      </c>
      <c r="C86" s="1000" t="str">
        <f t="shared" ref="C86:F86" si="126">C54</f>
        <v>nos.</v>
      </c>
      <c r="D86" s="1000">
        <f t="shared" si="126"/>
        <v>783</v>
      </c>
      <c r="E86" s="1000">
        <f t="shared" si="126"/>
        <v>42</v>
      </c>
      <c r="F86" s="1000">
        <f t="shared" si="126"/>
        <v>0</v>
      </c>
      <c r="G86" s="972">
        <f>'Weekly plan'!M24</f>
        <v>14</v>
      </c>
      <c r="H86" s="972">
        <f>'Weekly plan'!N24</f>
        <v>0</v>
      </c>
      <c r="I86" s="972">
        <f>G86</f>
        <v>14</v>
      </c>
      <c r="J86" s="972">
        <f>IFERROR(SUMIFS(Backup!$G:$G, Backup!$A:$A,"&gt;"&amp;T$2, Backup!$A:$A, "&lt;="&amp;U$2, Backup!$D:$D, $B86),0)</f>
        <v>6</v>
      </c>
      <c r="K86" s="972">
        <f t="shared" ref="K86:K90" si="127">I86-J86</f>
        <v>8</v>
      </c>
      <c r="L86" s="972">
        <f>'Weekly plan'!H77</f>
        <v>0</v>
      </c>
      <c r="M86" s="972">
        <v>0</v>
      </c>
      <c r="N86" s="972">
        <f>L86-M86</f>
        <v>0</v>
      </c>
      <c r="O86" s="972"/>
    </row>
    <row r="87" spans="2:15" ht="15.5" thickTop="1" thickBot="1">
      <c r="B87" s="982" t="str">
        <f t="shared" ref="B87:F90" si="128">B55</f>
        <v>Track Beam without Nose</v>
      </c>
      <c r="C87" s="1000" t="str">
        <f t="shared" si="128"/>
        <v>nos.</v>
      </c>
      <c r="D87" s="1000">
        <f t="shared" si="128"/>
        <v>811</v>
      </c>
      <c r="E87" s="1000">
        <f t="shared" si="128"/>
        <v>58</v>
      </c>
      <c r="F87" s="1000">
        <f t="shared" si="128"/>
        <v>0</v>
      </c>
      <c r="G87" s="972">
        <f>'Weekly plan'!M25</f>
        <v>20</v>
      </c>
      <c r="H87" s="972">
        <f>'Weekly plan'!N25</f>
        <v>0</v>
      </c>
      <c r="I87" s="972">
        <f t="shared" ref="I87:I90" si="129">G87</f>
        <v>20</v>
      </c>
      <c r="J87" s="972">
        <f>IFERROR(SUMIFS(Backup!$G:$G, Backup!$A:$A,"&gt;"&amp;T$2, Backup!$A:$A, "&lt;="&amp;U$2, Backup!$D:$D, $B87),0)</f>
        <v>2</v>
      </c>
      <c r="K87" s="972">
        <f t="shared" si="127"/>
        <v>18</v>
      </c>
      <c r="L87" s="972">
        <f>'Weekly plan'!H78</f>
        <v>0</v>
      </c>
      <c r="M87" s="972">
        <v>0</v>
      </c>
      <c r="N87" s="972">
        <f t="shared" ref="N87:N92" si="130">L87-M87</f>
        <v>0</v>
      </c>
      <c r="O87" s="972"/>
    </row>
    <row r="88" spans="2:15" ht="15.5" thickTop="1" thickBot="1">
      <c r="B88" s="982" t="str">
        <f t="shared" si="128"/>
        <v>h-Section Beam</v>
      </c>
      <c r="C88" s="1000" t="str">
        <f t="shared" si="128"/>
        <v>nos.</v>
      </c>
      <c r="D88" s="1000">
        <f t="shared" si="128"/>
        <v>369</v>
      </c>
      <c r="E88" s="1000">
        <f t="shared" si="128"/>
        <v>24</v>
      </c>
      <c r="F88" s="1000">
        <f t="shared" si="128"/>
        <v>0</v>
      </c>
      <c r="G88" s="972">
        <f>'Weekly plan'!M26</f>
        <v>8</v>
      </c>
      <c r="H88" s="972">
        <f>'Weekly plan'!N26</f>
        <v>0</v>
      </c>
      <c r="I88" s="972">
        <f t="shared" si="129"/>
        <v>8</v>
      </c>
      <c r="J88" s="972">
        <f>IFERROR(SUMIFS(Backup!$G:$G, Backup!$A:$A,"&gt;"&amp;T$2, Backup!$A:$A, "&lt;="&amp;U$2, Backup!$D:$D, $B88),0)</f>
        <v>0</v>
      </c>
      <c r="K88" s="972">
        <f t="shared" si="127"/>
        <v>8</v>
      </c>
      <c r="L88" s="972">
        <f>'Weekly plan'!H79</f>
        <v>0</v>
      </c>
      <c r="M88" s="972">
        <v>0</v>
      </c>
      <c r="N88" s="972">
        <f t="shared" si="130"/>
        <v>0</v>
      </c>
      <c r="O88" s="972"/>
    </row>
    <row r="89" spans="2:15" ht="15.5" thickTop="1" thickBot="1">
      <c r="B89" s="982" t="str">
        <f t="shared" si="128"/>
        <v>U-Section Beam</v>
      </c>
      <c r="C89" s="1000" t="str">
        <f t="shared" si="128"/>
        <v>nos.</v>
      </c>
      <c r="D89" s="1000">
        <f t="shared" si="128"/>
        <v>420</v>
      </c>
      <c r="E89" s="1000">
        <f t="shared" si="128"/>
        <v>22</v>
      </c>
      <c r="F89" s="1000">
        <f t="shared" si="128"/>
        <v>0</v>
      </c>
      <c r="G89" s="972">
        <f>'Weekly plan'!M27</f>
        <v>8</v>
      </c>
      <c r="H89" s="972">
        <f>'Weekly plan'!N27</f>
        <v>0</v>
      </c>
      <c r="I89" s="972">
        <f t="shared" si="129"/>
        <v>8</v>
      </c>
      <c r="J89" s="972">
        <f>IFERROR(SUMIFS(Backup!$G:$G, Backup!$A:$A,"&gt;"&amp;T$2, Backup!$A:$A, "&lt;="&amp;U$2, Backup!$D:$D, $B89),0)</f>
        <v>0</v>
      </c>
      <c r="K89" s="972">
        <f t="shared" si="127"/>
        <v>8</v>
      </c>
      <c r="L89" s="972">
        <f>'Weekly plan'!H80</f>
        <v>0</v>
      </c>
      <c r="M89" s="972">
        <v>0</v>
      </c>
      <c r="N89" s="972">
        <f t="shared" si="130"/>
        <v>0</v>
      </c>
      <c r="O89" s="972"/>
    </row>
    <row r="90" spans="2:15" ht="15.5" thickTop="1" thickBot="1">
      <c r="B90" s="982" t="str">
        <f t="shared" si="128"/>
        <v>Pre-cast Slab</v>
      </c>
      <c r="C90" s="1000" t="str">
        <f t="shared" si="128"/>
        <v>nos.</v>
      </c>
      <c r="D90" s="1000">
        <f t="shared" si="128"/>
        <v>621</v>
      </c>
      <c r="E90" s="1000">
        <f t="shared" si="128"/>
        <v>54</v>
      </c>
      <c r="F90" s="1000">
        <f t="shared" si="128"/>
        <v>0</v>
      </c>
      <c r="G90" s="972">
        <f>'Weekly plan'!M28</f>
        <v>18</v>
      </c>
      <c r="H90" s="972">
        <f>'Weekly plan'!N28</f>
        <v>0</v>
      </c>
      <c r="I90" s="972">
        <f t="shared" si="129"/>
        <v>18</v>
      </c>
      <c r="J90" s="972">
        <f>IFERROR(SUMIFS(Backup!$G:$G, Backup!$A:$A,"&gt;"&amp;T$2, Backup!$A:$A, "&lt;="&amp;U$2, Backup!$D:$D, $B90),0)</f>
        <v>0</v>
      </c>
      <c r="K90" s="972">
        <f t="shared" si="127"/>
        <v>18</v>
      </c>
      <c r="L90" s="972">
        <f>'Weekly plan'!H81</f>
        <v>0</v>
      </c>
      <c r="M90" s="972">
        <v>0</v>
      </c>
      <c r="N90" s="972">
        <f t="shared" si="130"/>
        <v>0</v>
      </c>
      <c r="O90" s="972"/>
    </row>
    <row r="91" spans="2:15" ht="15.5" thickTop="1" thickBot="1">
      <c r="B91" s="1003" t="str">
        <f>B59</f>
        <v>Elevated HMT works</v>
      </c>
      <c r="C91" s="1001" t="str">
        <f t="shared" ref="C91:F91" si="131">C59</f>
        <v>RM</v>
      </c>
      <c r="D91" s="1001">
        <f t="shared" si="131"/>
        <v>5152</v>
      </c>
      <c r="E91" s="1001">
        <f t="shared" si="131"/>
        <v>300</v>
      </c>
      <c r="F91" s="1001">
        <f t="shared" si="131"/>
        <v>300</v>
      </c>
      <c r="G91" s="970">
        <f>SUBTOTAL(9,G92)</f>
        <v>75</v>
      </c>
      <c r="H91" s="970">
        <f t="shared" ref="H91" si="132">SUBTOTAL(9,H92)</f>
        <v>0</v>
      </c>
      <c r="I91" s="970">
        <f t="shared" ref="I91" si="133">SUBTOTAL(9,I92)</f>
        <v>75</v>
      </c>
      <c r="J91" s="970">
        <f t="shared" ref="J91" si="134">SUBTOTAL(9,J92)</f>
        <v>0</v>
      </c>
      <c r="K91" s="970">
        <f t="shared" ref="K91" si="135">SUBTOTAL(9,K92)</f>
        <v>75</v>
      </c>
      <c r="L91" s="970">
        <f t="shared" ref="L91" si="136">SUBTOTAL(9,L92)</f>
        <v>0</v>
      </c>
      <c r="M91" s="970">
        <f t="shared" ref="M91" si="137">SUBTOTAL(9,M92)</f>
        <v>0</v>
      </c>
      <c r="N91" s="970">
        <f t="shared" ref="N91" si="138">SUBTOTAL(9,N92)</f>
        <v>0</v>
      </c>
      <c r="O91" s="970"/>
    </row>
    <row r="92" spans="2:15" ht="15.5" thickTop="1" thickBot="1">
      <c r="B92" s="965" t="str">
        <f>B60</f>
        <v>Track linking</v>
      </c>
      <c r="C92" s="1002" t="str">
        <f t="shared" ref="C92:F92" si="139">C60</f>
        <v>RM</v>
      </c>
      <c r="D92" s="1002">
        <f t="shared" si="139"/>
        <v>5152</v>
      </c>
      <c r="E92" s="1002">
        <f t="shared" si="139"/>
        <v>300</v>
      </c>
      <c r="F92" s="1002">
        <f t="shared" si="139"/>
        <v>300</v>
      </c>
      <c r="G92" s="967">
        <f>'Weekly plan'!M30</f>
        <v>75</v>
      </c>
      <c r="H92" s="967">
        <f>'Weekly plan'!N30</f>
        <v>0</v>
      </c>
      <c r="I92" s="967">
        <f>'Weekly plan'!M30</f>
        <v>75</v>
      </c>
      <c r="J92" s="972">
        <f>IFERROR(SUMIFS(Backup!$G:$G, Backup!$A:$A,"&gt;"&amp;T$2, Backup!$A:$A, "&lt;="&amp;U$2, Backup!$D:$D, $B92),0)</f>
        <v>0</v>
      </c>
      <c r="K92" s="972">
        <f t="shared" ref="K92" si="140">I92-J92</f>
        <v>75</v>
      </c>
      <c r="L92" s="967"/>
      <c r="M92" s="967"/>
      <c r="N92" s="972">
        <f t="shared" si="130"/>
        <v>0</v>
      </c>
      <c r="O92" s="967"/>
    </row>
    <row r="93" spans="2:15" ht="15" thickTop="1">
      <c r="G93" s="974"/>
    </row>
  </sheetData>
  <mergeCells count="36">
    <mergeCell ref="I2:K4"/>
    <mergeCell ref="L2:N4"/>
    <mergeCell ref="O2:O5"/>
    <mergeCell ref="B2:B5"/>
    <mergeCell ref="C2:C5"/>
    <mergeCell ref="D2:D5"/>
    <mergeCell ref="E2:E5"/>
    <mergeCell ref="F2:F5"/>
    <mergeCell ref="G2:H4"/>
    <mergeCell ref="B32:B35"/>
    <mergeCell ref="C32:C35"/>
    <mergeCell ref="D32:D35"/>
    <mergeCell ref="E32:E35"/>
    <mergeCell ref="F32:F35"/>
    <mergeCell ref="V32:W34"/>
    <mergeCell ref="G32:H34"/>
    <mergeCell ref="I32:K34"/>
    <mergeCell ref="L32:N34"/>
    <mergeCell ref="O32:O35"/>
    <mergeCell ref="Q32:Q35"/>
    <mergeCell ref="X32:Z34"/>
    <mergeCell ref="AA32:AC34"/>
    <mergeCell ref="AD32:AD35"/>
    <mergeCell ref="B64:B67"/>
    <mergeCell ref="C64:C67"/>
    <mergeCell ref="D64:D67"/>
    <mergeCell ref="E64:E67"/>
    <mergeCell ref="F64:F67"/>
    <mergeCell ref="G64:H66"/>
    <mergeCell ref="I64:K66"/>
    <mergeCell ref="L64:N66"/>
    <mergeCell ref="O64:O67"/>
    <mergeCell ref="R32:R35"/>
    <mergeCell ref="S32:S35"/>
    <mergeCell ref="T32:T35"/>
    <mergeCell ref="U32:U35"/>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2:AH85"/>
  <sheetViews>
    <sheetView showGridLines="0" zoomScale="55" zoomScaleNormal="55" workbookViewId="0">
      <pane xSplit="3" ySplit="2" topLeftCell="D63" activePane="bottomRight" state="frozen"/>
      <selection pane="topRight" activeCell="D1" sqref="D1"/>
      <selection pane="bottomLeft" activeCell="A3" sqref="A3"/>
      <selection pane="bottomRight" activeCell="V82" sqref="V82:X83"/>
    </sheetView>
  </sheetViews>
  <sheetFormatPr defaultColWidth="8.7265625" defaultRowHeight="14.5" outlineLevelRow="1"/>
  <cols>
    <col min="1" max="1" width="10.7265625" style="184" customWidth="1"/>
    <col min="2" max="2" width="14.26953125" style="184" customWidth="1"/>
    <col min="3" max="3" width="10.7265625" style="184" bestFit="1" customWidth="1"/>
    <col min="4" max="25" width="8.7265625" style="184" customWidth="1"/>
    <col min="26" max="30" width="8.7265625" style="184"/>
    <col min="31" max="35" width="11.453125" style="184" bestFit="1" customWidth="1"/>
    <col min="36" max="16384" width="8.7265625" style="184"/>
  </cols>
  <sheetData>
    <row r="2" spans="1:34" ht="29">
      <c r="A2" s="530" t="s">
        <v>996</v>
      </c>
      <c r="B2" s="530" t="s">
        <v>1003</v>
      </c>
      <c r="C2" s="530" t="s">
        <v>975</v>
      </c>
      <c r="D2" s="562" t="s">
        <v>974</v>
      </c>
      <c r="E2" s="562">
        <v>44652</v>
      </c>
      <c r="F2" s="562">
        <v>44682</v>
      </c>
      <c r="G2" s="562">
        <v>44713</v>
      </c>
      <c r="H2" s="562">
        <v>44743</v>
      </c>
      <c r="I2" s="562">
        <v>44774</v>
      </c>
      <c r="J2" s="562">
        <v>44805</v>
      </c>
      <c r="K2" s="562">
        <v>44835</v>
      </c>
      <c r="L2" s="562">
        <v>44866</v>
      </c>
      <c r="M2" s="562">
        <v>44896</v>
      </c>
      <c r="N2" s="562">
        <v>44927</v>
      </c>
      <c r="O2" s="562">
        <v>44958</v>
      </c>
      <c r="P2" s="562">
        <v>44986</v>
      </c>
      <c r="Q2" s="562">
        <v>45017</v>
      </c>
      <c r="R2" s="562">
        <v>45047</v>
      </c>
      <c r="S2" s="562">
        <v>45078</v>
      </c>
      <c r="T2" s="562">
        <v>45108</v>
      </c>
      <c r="U2" s="562">
        <v>45139</v>
      </c>
      <c r="V2" s="562">
        <v>45170</v>
      </c>
      <c r="W2" s="562">
        <v>45200</v>
      </c>
      <c r="X2" s="562">
        <v>45231</v>
      </c>
      <c r="Y2" s="562">
        <v>45261</v>
      </c>
      <c r="Z2" s="562">
        <v>45292</v>
      </c>
      <c r="AA2" s="562">
        <v>45323</v>
      </c>
      <c r="AB2" s="562">
        <v>45352</v>
      </c>
      <c r="AC2" s="562">
        <v>45383</v>
      </c>
    </row>
    <row r="3" spans="1:34">
      <c r="A3" s="1573">
        <v>0.1</v>
      </c>
      <c r="B3" s="1574" t="s">
        <v>665</v>
      </c>
      <c r="C3" s="527" t="s">
        <v>846</v>
      </c>
      <c r="D3" s="563">
        <f>'Engg S-curve'!G66</f>
        <v>0</v>
      </c>
      <c r="E3" s="563">
        <f>'Engg S-curve'!H66</f>
        <v>15.347721822541965</v>
      </c>
      <c r="F3" s="563">
        <f>'Engg S-curve'!I66</f>
        <v>20.306954436450837</v>
      </c>
      <c r="G3" s="563">
        <f>'Engg S-curve'!J66</f>
        <v>17.074340527577938</v>
      </c>
      <c r="H3" s="563">
        <f>'Engg S-curve'!K66</f>
        <v>12.780175859312552</v>
      </c>
      <c r="I3" s="563">
        <f>'Engg S-curve'!L66</f>
        <v>11.94404476418865</v>
      </c>
      <c r="J3" s="563">
        <f>'Engg S-curve'!M66</f>
        <v>5.0599520383693042</v>
      </c>
      <c r="K3" s="563">
        <f>'Engg S-curve'!N66</f>
        <v>7.4996003197442036</v>
      </c>
      <c r="L3" s="563">
        <f>'Engg S-curve'!O66</f>
        <v>9.987210231814549</v>
      </c>
      <c r="M3" s="563">
        <f>'Engg S-curve'!P66</f>
        <v>0</v>
      </c>
      <c r="N3" s="563">
        <f>'Engg S-curve'!Q66</f>
        <v>0</v>
      </c>
      <c r="O3" s="563">
        <f>'Engg S-curve'!R66</f>
        <v>0</v>
      </c>
      <c r="P3" s="563">
        <f>'Engg S-curve'!S66</f>
        <v>0</v>
      </c>
      <c r="Q3" s="563">
        <f>'Engg S-curve'!T66</f>
        <v>0</v>
      </c>
      <c r="R3" s="563">
        <f>'Engg S-curve'!U66</f>
        <v>0</v>
      </c>
      <c r="S3" s="563">
        <f>'Engg S-curve'!V66</f>
        <v>0</v>
      </c>
      <c r="T3" s="563">
        <f>'Engg S-curve'!W66</f>
        <v>0</v>
      </c>
      <c r="U3" s="563">
        <f>'Engg S-curve'!X66</f>
        <v>0</v>
      </c>
      <c r="V3" s="563">
        <f>'Engg S-curve'!Y66</f>
        <v>0</v>
      </c>
      <c r="W3" s="563">
        <f>'Engg S-curve'!Z66</f>
        <v>0</v>
      </c>
      <c r="X3" s="563">
        <f>'Engg S-curve'!AA66</f>
        <v>0</v>
      </c>
      <c r="Y3" s="563">
        <f>'Engg S-curve'!AB66</f>
        <v>0</v>
      </c>
      <c r="Z3" s="563">
        <f>'Engg S-curve'!AC66</f>
        <v>0</v>
      </c>
      <c r="AA3" s="563">
        <f>'Engg S-curve'!AD66</f>
        <v>0</v>
      </c>
      <c r="AB3" s="563">
        <f>'Engg S-curve'!AE66</f>
        <v>0</v>
      </c>
      <c r="AC3" s="563">
        <f>'Engg S-curve'!AF66</f>
        <v>0</v>
      </c>
    </row>
    <row r="4" spans="1:34">
      <c r="A4" s="1574"/>
      <c r="B4" s="1574"/>
      <c r="C4" s="527" t="s">
        <v>882</v>
      </c>
      <c r="D4" s="531">
        <f>'Engg S-curve'!G67</f>
        <v>0</v>
      </c>
      <c r="E4" s="531">
        <f>'Engg S-curve'!H67</f>
        <v>15.347721822541965</v>
      </c>
      <c r="F4" s="531">
        <f>'Engg S-curve'!I67</f>
        <v>35.654676258992801</v>
      </c>
      <c r="G4" s="531">
        <f>'Engg S-curve'!J67</f>
        <v>52.729016786570739</v>
      </c>
      <c r="H4" s="531">
        <f>'Engg S-curve'!K67</f>
        <v>65.509192645883289</v>
      </c>
      <c r="I4" s="531">
        <f>'Engg S-curve'!L67</f>
        <v>77.453237410071935</v>
      </c>
      <c r="J4" s="531">
        <f>'Engg S-curve'!M67</f>
        <v>82.513189448441238</v>
      </c>
      <c r="K4" s="531">
        <f>'Engg S-curve'!N67</f>
        <v>90.012789768185442</v>
      </c>
      <c r="L4" s="531">
        <v>100.00049649497123</v>
      </c>
      <c r="M4" s="531">
        <v>100.00049649497123</v>
      </c>
      <c r="N4" s="531">
        <v>100.00049649497123</v>
      </c>
      <c r="O4" s="531">
        <v>100.00049649497123</v>
      </c>
      <c r="P4" s="531">
        <v>100.00049649497123</v>
      </c>
      <c r="Q4" s="531">
        <v>100.00049649497123</v>
      </c>
      <c r="R4" s="531">
        <v>100.00049649497123</v>
      </c>
      <c r="S4" s="531">
        <v>100.00049649497123</v>
      </c>
      <c r="T4" s="531">
        <v>100.00049649497123</v>
      </c>
      <c r="U4" s="531">
        <v>100.00049649497123</v>
      </c>
      <c r="V4" s="531">
        <v>100.00049649497123</v>
      </c>
      <c r="W4" s="531">
        <v>100.00049649497123</v>
      </c>
      <c r="X4" s="531">
        <v>100.00049649497123</v>
      </c>
      <c r="Y4" s="531">
        <v>100.00049649497123</v>
      </c>
      <c r="Z4" s="531">
        <v>100.00049649497123</v>
      </c>
      <c r="AA4" s="531">
        <v>100.00049649497123</v>
      </c>
      <c r="AB4" s="531">
        <v>100.00049649497123</v>
      </c>
      <c r="AC4" s="531">
        <v>100.00049649497123</v>
      </c>
      <c r="AD4" s="650">
        <f>(Y4-Y6)</f>
        <v>100.00049649497123</v>
      </c>
      <c r="AE4" s="650">
        <f>AD4*A3</f>
        <v>10.000049649497123</v>
      </c>
      <c r="AF4" s="650"/>
    </row>
    <row r="5" spans="1:34">
      <c r="A5" s="1574"/>
      <c r="B5" s="1574"/>
      <c r="C5" s="528" t="s">
        <v>847</v>
      </c>
      <c r="D5" s="531">
        <f>'Engg S-curve'!G68</f>
        <v>0</v>
      </c>
      <c r="E5" s="531">
        <f>'Engg S-curve'!H68</f>
        <v>8.7924327204902699</v>
      </c>
      <c r="F5" s="531">
        <f>'Engg S-curve'!I68</f>
        <v>10.390087929656275</v>
      </c>
      <c r="G5" s="531">
        <f>'Engg S-curve'!J68</f>
        <v>11.990407673860911</v>
      </c>
      <c r="H5" s="531">
        <f>'Engg S-curve'!K68</f>
        <v>12.649080735411673</v>
      </c>
      <c r="I5" s="531">
        <f>'Engg S-curve'!L68</f>
        <v>9.5923261390887298</v>
      </c>
      <c r="J5" s="531">
        <f>'Engg S-curve'!M68</f>
        <v>5.4132693844924065</v>
      </c>
      <c r="K5" s="531">
        <f>'Engg S-curve'!N68</f>
        <v>1.9136690647482013</v>
      </c>
      <c r="L5" s="531">
        <f>'Engg S-curve'!O68</f>
        <v>0</v>
      </c>
      <c r="M5" s="531">
        <f>'Engg S-curve'!P68</f>
        <v>8.9565680788702409</v>
      </c>
      <c r="N5" s="531">
        <f>'Engg S-curve'!Q68</f>
        <v>0</v>
      </c>
      <c r="O5" s="531">
        <f>'Engg S-curve'!R68</f>
        <v>0</v>
      </c>
      <c r="P5" s="531">
        <f>'Engg S-curve'!S68</f>
        <v>0</v>
      </c>
      <c r="Q5" s="531">
        <f>'Engg S-curve'!T68</f>
        <v>0</v>
      </c>
      <c r="R5" s="531">
        <f>'Engg S-curve'!U68</f>
        <v>0</v>
      </c>
      <c r="S5" s="531">
        <f>'Engg S-curve'!V68</f>
        <v>30.302158273381295</v>
      </c>
      <c r="T5" s="531">
        <f>'Engg S-curve'!W68</f>
        <v>0</v>
      </c>
      <c r="U5" s="531">
        <f>'Engg S-curve'!X68</f>
        <v>0</v>
      </c>
      <c r="V5" s="531">
        <f>'Engg S-curve'!Y68</f>
        <v>0</v>
      </c>
      <c r="W5" s="531">
        <f>'Engg S-curve'!Z68</f>
        <v>0</v>
      </c>
      <c r="X5" s="531">
        <f>'Engg S-curve'!AA68</f>
        <v>0</v>
      </c>
      <c r="Y5" s="531">
        <f>'Engg S-curve'!AB68</f>
        <v>0</v>
      </c>
      <c r="Z5" s="531"/>
      <c r="AA5" s="531"/>
      <c r="AB5" s="531"/>
      <c r="AC5" s="531"/>
      <c r="AG5" s="534"/>
      <c r="AH5" s="650"/>
    </row>
    <row r="6" spans="1:34">
      <c r="A6" s="1574"/>
      <c r="B6" s="1574"/>
      <c r="C6" s="529" t="s">
        <v>883</v>
      </c>
      <c r="D6" s="564">
        <f>'Engg S-curve'!G69</f>
        <v>0</v>
      </c>
      <c r="E6" s="564">
        <f>'Engg S-curve'!H69</f>
        <v>8.7924327204902699</v>
      </c>
      <c r="F6" s="564">
        <f>'Engg S-curve'!I69</f>
        <v>19.182520650146543</v>
      </c>
      <c r="G6" s="564">
        <f>'Engg S-curve'!J69</f>
        <v>31.172928324007454</v>
      </c>
      <c r="H6" s="564">
        <f>'Engg S-curve'!K69</f>
        <v>43.82200905941913</v>
      </c>
      <c r="I6" s="564">
        <f>'Engg S-curve'!L69</f>
        <v>53.414335198507857</v>
      </c>
      <c r="J6" s="564">
        <f>'Engg S-curve'!M69</f>
        <v>58.827604583000266</v>
      </c>
      <c r="K6" s="564">
        <f>'Engg S-curve'!N69</f>
        <v>60.741273647748464</v>
      </c>
      <c r="L6" s="564">
        <f>'Engg S-curve'!O69</f>
        <v>60.741273647748464</v>
      </c>
      <c r="M6" s="564">
        <f>'Engg S-curve'!P69</f>
        <v>69.697841726618705</v>
      </c>
      <c r="N6" s="564">
        <f>'Engg S-curve'!Q69</f>
        <v>69.697841726618705</v>
      </c>
      <c r="O6" s="564">
        <f>'Engg S-curve'!R69</f>
        <v>69.697841726618705</v>
      </c>
      <c r="P6" s="564">
        <f>'Engg S-curve'!S69</f>
        <v>69.697841726618705</v>
      </c>
      <c r="Q6" s="564">
        <f>'Engg S-curve'!T69</f>
        <v>69.697841726618705</v>
      </c>
      <c r="R6" s="564">
        <f>'Engg S-curve'!U69</f>
        <v>69.697841726618705</v>
      </c>
      <c r="S6" s="564">
        <f>'Engg S-curve'!V69</f>
        <v>100</v>
      </c>
      <c r="T6" s="564">
        <f>'Engg S-curve'!W69</f>
        <v>100</v>
      </c>
      <c r="U6" s="564">
        <f>'Engg S-curve'!X69</f>
        <v>100</v>
      </c>
      <c r="V6" s="564">
        <f>'Engg S-curve'!Y69</f>
        <v>100</v>
      </c>
      <c r="W6" s="564">
        <f>'Engg S-curve'!Z69</f>
        <v>100</v>
      </c>
      <c r="X6" s="564">
        <f>'Engg S-curve'!AA69</f>
        <v>100</v>
      </c>
      <c r="Y6" s="564">
        <f>'Engg S-curve'!AB69</f>
        <v>0</v>
      </c>
      <c r="Z6" s="564"/>
      <c r="AA6" s="564"/>
      <c r="AB6" s="564"/>
      <c r="AC6" s="564"/>
      <c r="AF6" s="650"/>
      <c r="AG6" s="534"/>
      <c r="AH6" s="650"/>
    </row>
    <row r="7" spans="1:34">
      <c r="A7" s="1573">
        <v>0.1</v>
      </c>
      <c r="B7" s="1574" t="s">
        <v>1132</v>
      </c>
      <c r="C7" s="527" t="s">
        <v>846</v>
      </c>
      <c r="D7" s="646">
        <f>'Procurement S-curve'!H64</f>
        <v>0</v>
      </c>
      <c r="E7" s="646">
        <f>'Procurement S-curve'!I64</f>
        <v>0</v>
      </c>
      <c r="F7" s="646">
        <f>'Procurement S-curve'!J64</f>
        <v>1.0000000000000002</v>
      </c>
      <c r="G7" s="646">
        <f>'Procurement S-curve'!K64</f>
        <v>3.6000000000000005</v>
      </c>
      <c r="H7" s="646">
        <f>'Procurement S-curve'!L64</f>
        <v>7.1</v>
      </c>
      <c r="I7" s="646">
        <f>'Procurement S-curve'!M64</f>
        <v>8.3000000000000007</v>
      </c>
      <c r="J7" s="646">
        <f>'Procurement S-curve'!N64</f>
        <v>15.999999999999998</v>
      </c>
      <c r="K7" s="646">
        <f>'Procurement S-curve'!O64</f>
        <v>20</v>
      </c>
      <c r="L7" s="646">
        <f>'Procurement S-curve'!P64</f>
        <v>16.5</v>
      </c>
      <c r="M7" s="646">
        <f>'Procurement S-curve'!Q64</f>
        <v>12.400000000000002</v>
      </c>
      <c r="N7" s="646">
        <f>'Procurement S-curve'!R64</f>
        <v>9.6</v>
      </c>
      <c r="O7" s="646">
        <f>'Procurement S-curve'!S64</f>
        <v>5.5000000000000018</v>
      </c>
      <c r="P7" s="646">
        <f>'Procurement S-curve'!T64</f>
        <v>0</v>
      </c>
      <c r="Q7" s="646">
        <f>'Procurement S-curve'!U64</f>
        <v>0</v>
      </c>
      <c r="R7" s="646">
        <f>'Procurement S-curve'!V64</f>
        <v>0</v>
      </c>
      <c r="S7" s="646">
        <f>'Procurement S-curve'!W64</f>
        <v>0</v>
      </c>
      <c r="T7" s="646">
        <f>'Procurement S-curve'!X64</f>
        <v>0</v>
      </c>
      <c r="U7" s="646">
        <f>'Procurement S-curve'!Y64</f>
        <v>0</v>
      </c>
      <c r="V7" s="646">
        <f>'Procurement S-curve'!Z64</f>
        <v>0</v>
      </c>
      <c r="W7" s="646">
        <f>'Procurement S-curve'!AA64</f>
        <v>0</v>
      </c>
      <c r="X7" s="646">
        <f>'Procurement S-curve'!AB64</f>
        <v>0</v>
      </c>
      <c r="Y7" s="646">
        <f>'Procurement S-curve'!AC64</f>
        <v>0</v>
      </c>
      <c r="Z7" s="646">
        <f>'Procurement S-curve'!AD64</f>
        <v>0</v>
      </c>
      <c r="AA7" s="646">
        <f>'Procurement S-curve'!AE64</f>
        <v>0</v>
      </c>
      <c r="AB7" s="646">
        <f>'Procurement S-curve'!AF64</f>
        <v>0</v>
      </c>
      <c r="AC7" s="646">
        <f>'Procurement S-curve'!AG64</f>
        <v>0</v>
      </c>
      <c r="AG7" s="534"/>
      <c r="AH7" s="650"/>
    </row>
    <row r="8" spans="1:34">
      <c r="A8" s="1574"/>
      <c r="B8" s="1574"/>
      <c r="C8" s="527" t="s">
        <v>882</v>
      </c>
      <c r="D8" s="639">
        <f>'Procurement S-curve'!H65</f>
        <v>0</v>
      </c>
      <c r="E8" s="639">
        <f>'Procurement S-curve'!I65</f>
        <v>0</v>
      </c>
      <c r="F8" s="639">
        <f>'Procurement S-curve'!J65</f>
        <v>1.0000000000000002</v>
      </c>
      <c r="G8" s="639">
        <f>'Procurement S-curve'!K65</f>
        <v>4.6000000000000005</v>
      </c>
      <c r="H8" s="639">
        <f>'Procurement S-curve'!L65</f>
        <v>11.7</v>
      </c>
      <c r="I8" s="639">
        <f>'Procurement S-curve'!M65</f>
        <v>20</v>
      </c>
      <c r="J8" s="639">
        <f>'Procurement S-curve'!N65</f>
        <v>36</v>
      </c>
      <c r="K8" s="639">
        <f>'Procurement S-curve'!O65</f>
        <v>56</v>
      </c>
      <c r="L8" s="639">
        <f>'Procurement S-curve'!P65</f>
        <v>72.5</v>
      </c>
      <c r="M8" s="639">
        <f>'Procurement S-curve'!Q65</f>
        <v>84.9</v>
      </c>
      <c r="N8" s="639">
        <f>'Procurement S-curve'!R65</f>
        <v>94.5</v>
      </c>
      <c r="O8" s="639">
        <f>'Procurement S-curve'!S65</f>
        <v>100</v>
      </c>
      <c r="P8" s="639">
        <f>'Procurement S-curve'!T65</f>
        <v>100</v>
      </c>
      <c r="Q8" s="639">
        <f>'Procurement S-curve'!U65</f>
        <v>100</v>
      </c>
      <c r="R8" s="639">
        <f>'Procurement S-curve'!V65</f>
        <v>100</v>
      </c>
      <c r="S8" s="639">
        <f>'Procurement S-curve'!W65</f>
        <v>100</v>
      </c>
      <c r="T8" s="639">
        <f>'Procurement S-curve'!X65</f>
        <v>100</v>
      </c>
      <c r="U8" s="639">
        <f>'Procurement S-curve'!Y65</f>
        <v>100</v>
      </c>
      <c r="V8" s="639">
        <f>'Procurement S-curve'!Z65</f>
        <v>100</v>
      </c>
      <c r="W8" s="639">
        <f>'Procurement S-curve'!AA65</f>
        <v>100</v>
      </c>
      <c r="X8" s="639">
        <f>'Procurement S-curve'!AB65</f>
        <v>100</v>
      </c>
      <c r="Y8" s="639">
        <f>'Procurement S-curve'!AC65</f>
        <v>100</v>
      </c>
      <c r="Z8" s="639">
        <f>'Procurement S-curve'!AD65</f>
        <v>100</v>
      </c>
      <c r="AA8" s="639">
        <f>'Procurement S-curve'!AE65</f>
        <v>100</v>
      </c>
      <c r="AB8" s="639">
        <f>'Procurement S-curve'!AF65</f>
        <v>100</v>
      </c>
      <c r="AC8" s="639">
        <f>'Procurement S-curve'!AG65</f>
        <v>100</v>
      </c>
      <c r="AD8" s="650">
        <f>(X8-X10)</f>
        <v>4.0386848150984491</v>
      </c>
      <c r="AE8" s="650">
        <f>AD8*A7</f>
        <v>0.40386848150984495</v>
      </c>
      <c r="AG8" s="534"/>
      <c r="AH8" s="650"/>
    </row>
    <row r="9" spans="1:34">
      <c r="A9" s="1574"/>
      <c r="B9" s="1574"/>
      <c r="C9" s="528" t="s">
        <v>847</v>
      </c>
      <c r="D9" s="639">
        <f>'Procurement S-curve'!H66</f>
        <v>0</v>
      </c>
      <c r="E9" s="639">
        <f>'Procurement S-curve'!I66</f>
        <v>0</v>
      </c>
      <c r="F9" s="639">
        <f>'Procurement S-curve'!J66</f>
        <v>0</v>
      </c>
      <c r="G9" s="639">
        <f>'Procurement S-curve'!K66</f>
        <v>0</v>
      </c>
      <c r="H9" s="639">
        <f>'Procurement S-curve'!L66</f>
        <v>0</v>
      </c>
      <c r="I9" s="639">
        <f>'Procurement S-curve'!M66</f>
        <v>0</v>
      </c>
      <c r="J9" s="639">
        <f>'Procurement S-curve'!N66</f>
        <v>40.115609792248222</v>
      </c>
      <c r="K9" s="639">
        <f>'Procurement S-curve'!O66</f>
        <v>0</v>
      </c>
      <c r="L9" s="639">
        <f>'Procurement S-curve'!P66</f>
        <v>0.12351473530792226</v>
      </c>
      <c r="M9" s="639">
        <f>'Procurement S-curve'!Q66</f>
        <v>12.620241594822264</v>
      </c>
      <c r="N9" s="639">
        <f>'Procurement S-curve'!R66</f>
        <v>0</v>
      </c>
      <c r="O9" s="639">
        <f>'Procurement S-curve'!S66</f>
        <v>0.55779254465057693</v>
      </c>
      <c r="P9" s="639">
        <f>'Procurement S-curve'!T66</f>
        <v>6.1458461994515945</v>
      </c>
      <c r="Q9" s="639">
        <f>'Procurement S-curve'!U66</f>
        <v>1.3048096637928905</v>
      </c>
      <c r="R9" s="639">
        <f>'Procurement S-curve'!V66</f>
        <v>0.27173241767742895</v>
      </c>
      <c r="S9" s="639">
        <f>'Procurement S-curve'!W66</f>
        <v>8.1764284479138372</v>
      </c>
      <c r="T9" s="639">
        <f>'Procurement S-curve'!X66</f>
        <v>0.68748301672389533</v>
      </c>
      <c r="U9" s="639">
        <f>'Procurement S-curve'!Y66</f>
        <v>0.78505965761715391</v>
      </c>
      <c r="V9" s="639">
        <f>'Procurement S-curve'!Z66</f>
        <v>17.551937946196983</v>
      </c>
      <c r="W9" s="639">
        <f>'Procurement S-curve'!AA66</f>
        <v>7.6208591684988018</v>
      </c>
      <c r="X9" s="639">
        <f>'Procurement S-curve'!AB66</f>
        <v>0</v>
      </c>
      <c r="Y9" s="639">
        <f>'Procurement S-curve'!AC66</f>
        <v>0</v>
      </c>
      <c r="Z9" s="639"/>
      <c r="AA9" s="639"/>
      <c r="AB9" s="639"/>
      <c r="AC9" s="639"/>
      <c r="AG9" s="534"/>
      <c r="AH9" s="650"/>
    </row>
    <row r="10" spans="1:34">
      <c r="A10" s="1574"/>
      <c r="B10" s="1574"/>
      <c r="C10" s="529" t="s">
        <v>883</v>
      </c>
      <c r="D10" s="640">
        <f>'Procurement S-curve'!H67</f>
        <v>0</v>
      </c>
      <c r="E10" s="640">
        <f>'Procurement S-curve'!I67</f>
        <v>0</v>
      </c>
      <c r="F10" s="640">
        <f>'Procurement S-curve'!J67</f>
        <v>0</v>
      </c>
      <c r="G10" s="640">
        <f>'Procurement S-curve'!K67</f>
        <v>0</v>
      </c>
      <c r="H10" s="640">
        <f>'Procurement S-curve'!L67</f>
        <v>0</v>
      </c>
      <c r="I10" s="640">
        <f>'Procurement S-curve'!M67</f>
        <v>0</v>
      </c>
      <c r="J10" s="640">
        <f>'Procurement S-curve'!N67</f>
        <v>40.115609792248222</v>
      </c>
      <c r="K10" s="640">
        <f>'Procurement S-curve'!O67</f>
        <v>40.115609792248222</v>
      </c>
      <c r="L10" s="640">
        <f>'Procurement S-curve'!P67</f>
        <v>40.239124527556143</v>
      </c>
      <c r="M10" s="640">
        <f>'Procurement S-curve'!Q67</f>
        <v>52.859366122378404</v>
      </c>
      <c r="N10" s="640">
        <f>'Procurement S-curve'!R67</f>
        <v>52.859366122378404</v>
      </c>
      <c r="O10" s="640">
        <f>'Procurement S-curve'!S67</f>
        <v>53.417158667028978</v>
      </c>
      <c r="P10" s="640">
        <f>'Procurement S-curve'!T67</f>
        <v>59.563004866480576</v>
      </c>
      <c r="Q10" s="640">
        <f>'Procurement S-curve'!U67</f>
        <v>60.867814530273463</v>
      </c>
      <c r="R10" s="640">
        <f>'Procurement S-curve'!V67</f>
        <v>61.13954694795089</v>
      </c>
      <c r="S10" s="640">
        <f>'Procurement S-curve'!W67</f>
        <v>69.315975395864726</v>
      </c>
      <c r="T10" s="640">
        <f>'Procurement S-curve'!X67</f>
        <v>70.003458412588614</v>
      </c>
      <c r="U10" s="640">
        <f>'Procurement S-curve'!Y67</f>
        <v>70.788518070205768</v>
      </c>
      <c r="V10" s="640">
        <f>'Procurement S-curve'!Z67</f>
        <v>88.340456016402754</v>
      </c>
      <c r="W10" s="640">
        <f>'Procurement S-curve'!AA67</f>
        <v>95.961315184901551</v>
      </c>
      <c r="X10" s="640">
        <f>'Procurement S-curve'!AB67</f>
        <v>95.961315184901551</v>
      </c>
      <c r="Y10" s="640">
        <f>'Procurement S-curve'!AC67</f>
        <v>95.961315184901551</v>
      </c>
      <c r="Z10" s="640"/>
      <c r="AA10" s="640"/>
      <c r="AB10" s="640"/>
      <c r="AC10" s="640"/>
      <c r="AG10" s="534"/>
      <c r="AH10" s="650"/>
    </row>
    <row r="11" spans="1:34">
      <c r="A11" s="1573">
        <v>0.4</v>
      </c>
      <c r="B11" s="1574" t="s">
        <v>1010</v>
      </c>
      <c r="C11" s="527" t="s">
        <v>846</v>
      </c>
      <c r="D11" s="566">
        <f>'Civil S-curve'!I315</f>
        <v>0.51958433253397285</v>
      </c>
      <c r="E11" s="566">
        <f>'Civil S-curve'!J315</f>
        <v>0.96722621902478012</v>
      </c>
      <c r="F11" s="566">
        <f>'Civil S-curve'!K315</f>
        <v>1.5187849720223821</v>
      </c>
      <c r="G11" s="566">
        <f>'Civil S-curve'!L315</f>
        <v>2.8377298161470823</v>
      </c>
      <c r="H11" s="566">
        <f>'Civil S-curve'!M315</f>
        <v>4.9880095923261392</v>
      </c>
      <c r="I11" s="566">
        <f>'Civil S-curve'!N315</f>
        <v>6.9432454036770581</v>
      </c>
      <c r="J11" s="566">
        <f>'Civil S-curve'!O315</f>
        <v>8.8265387689848129</v>
      </c>
      <c r="K11" s="566">
        <f>'Civil S-curve'!P315</f>
        <v>10.105515587529975</v>
      </c>
      <c r="L11" s="566">
        <f>'Civil S-curve'!Q315</f>
        <v>10.86810551558753</v>
      </c>
      <c r="M11" s="566">
        <f>'Civil S-curve'!R315</f>
        <v>10.482813749000799</v>
      </c>
      <c r="N11" s="566">
        <f>'Civil S-curve'!S315</f>
        <v>8.9960031974420449</v>
      </c>
      <c r="O11" s="566">
        <f>'Civil S-curve'!T315</f>
        <v>7.9680255795363708</v>
      </c>
      <c r="P11" s="566">
        <f>'Civil S-curve'!U315</f>
        <v>6.740207833733014</v>
      </c>
      <c r="Q11" s="566">
        <f>'Civil S-curve'!V315</f>
        <v>5.0567545963229419</v>
      </c>
      <c r="R11" s="566">
        <f>'Civil S-curve'!W315</f>
        <v>3.8737010391686653</v>
      </c>
      <c r="S11" s="566">
        <f>'Civil S-curve'!X315</f>
        <v>2.0975219824140687</v>
      </c>
      <c r="T11" s="566">
        <f>'Civil S-curve'!Y315</f>
        <v>1.2102318145483615</v>
      </c>
      <c r="U11" s="566">
        <f>'Civil S-curve'!Z315</f>
        <v>3.4228617106314947</v>
      </c>
      <c r="V11" s="566">
        <f>'Civil S-curve'!AA315</f>
        <v>2.5771382893685053</v>
      </c>
      <c r="W11" s="566">
        <f>'Civil S-curve'!AB315</f>
        <v>0</v>
      </c>
      <c r="X11" s="566">
        <f>'Civil S-curve'!AC315</f>
        <v>0</v>
      </c>
      <c r="Y11" s="566">
        <f>'Civil S-curve'!AD315</f>
        <v>0</v>
      </c>
      <c r="Z11" s="566">
        <f>'Civil S-curve'!AE315</f>
        <v>0</v>
      </c>
      <c r="AA11" s="566">
        <f>'Civil S-curve'!AF315</f>
        <v>0</v>
      </c>
      <c r="AB11" s="566">
        <f>'Civil S-curve'!AG315</f>
        <v>0</v>
      </c>
      <c r="AC11" s="566">
        <f>'Civil S-curve'!AH315</f>
        <v>0</v>
      </c>
    </row>
    <row r="12" spans="1:34">
      <c r="A12" s="1574"/>
      <c r="B12" s="1574"/>
      <c r="C12" s="527" t="s">
        <v>882</v>
      </c>
      <c r="D12" s="532">
        <f>'Civil S-curve'!I316</f>
        <v>0.51958433253397285</v>
      </c>
      <c r="E12" s="532">
        <f>'Civil S-curve'!J316</f>
        <v>1.4868105515587531</v>
      </c>
      <c r="F12" s="532">
        <f>'Civil S-curve'!K316</f>
        <v>3.0055955235811354</v>
      </c>
      <c r="G12" s="532">
        <f>'Civil S-curve'!L316</f>
        <v>5.8433253397282172</v>
      </c>
      <c r="H12" s="532">
        <f>'Civil S-curve'!M316</f>
        <v>10.831334932054357</v>
      </c>
      <c r="I12" s="532">
        <f>'Civil S-curve'!N316</f>
        <v>17.774580335731414</v>
      </c>
      <c r="J12" s="532">
        <f>'Civil S-curve'!O316</f>
        <v>26.601119104716226</v>
      </c>
      <c r="K12" s="532">
        <f>'Civil S-curve'!P316</f>
        <v>36.706634692246197</v>
      </c>
      <c r="L12" s="532">
        <f>'Civil S-curve'!Q316</f>
        <v>47.574740207833727</v>
      </c>
      <c r="M12" s="532">
        <f>'Civil S-curve'!R316</f>
        <v>58.057553956834525</v>
      </c>
      <c r="N12" s="532">
        <f>'Civil S-curve'!S316</f>
        <v>67.053557154276575</v>
      </c>
      <c r="O12" s="532">
        <f>'Civil S-curve'!T316</f>
        <v>75.021582733812949</v>
      </c>
      <c r="P12" s="532">
        <f>'Civil S-curve'!U316</f>
        <v>81.761790567545958</v>
      </c>
      <c r="Q12" s="532">
        <f>'Civil S-curve'!V316</f>
        <v>86.818545163868905</v>
      </c>
      <c r="R12" s="532">
        <f>'Civil S-curve'!W316</f>
        <v>90.69224620303757</v>
      </c>
      <c r="S12" s="532">
        <f>'Civil S-curve'!X316</f>
        <v>92.789768185451635</v>
      </c>
      <c r="T12" s="532">
        <f>'Civil S-curve'!Y316</f>
        <v>94</v>
      </c>
      <c r="U12" s="532">
        <f>'Civil S-curve'!Z316</f>
        <v>97.422861710631494</v>
      </c>
      <c r="V12" s="532">
        <v>100.00150379784166</v>
      </c>
      <c r="W12" s="532">
        <v>100.00150379784166</v>
      </c>
      <c r="X12" s="532">
        <v>100.00150379784166</v>
      </c>
      <c r="Y12" s="532">
        <v>100.00150379784166</v>
      </c>
      <c r="Z12" s="532">
        <v>100.00150379784166</v>
      </c>
      <c r="AA12" s="532">
        <v>100.00150379784166</v>
      </c>
      <c r="AB12" s="532">
        <v>100.00150379784166</v>
      </c>
      <c r="AC12" s="532">
        <v>100.00150379784166</v>
      </c>
      <c r="AD12" s="650">
        <f>(X12-X14)</f>
        <v>16.690472622781712</v>
      </c>
      <c r="AE12" s="650">
        <f>AD12*A11</f>
        <v>6.6761890491126854</v>
      </c>
      <c r="AG12" s="650"/>
    </row>
    <row r="13" spans="1:34">
      <c r="A13" s="1574"/>
      <c r="B13" s="1574"/>
      <c r="C13" s="528" t="s">
        <v>847</v>
      </c>
      <c r="D13" s="532">
        <f>'Civil S-curve'!I317</f>
        <v>3.3573141486810551E-2</v>
      </c>
      <c r="E13" s="532">
        <f>'Civil S-curve'!J317</f>
        <v>1.5267785771382894</v>
      </c>
      <c r="F13" s="532">
        <f>'Civil S-curve'!K317</f>
        <v>1.2054356514788169</v>
      </c>
      <c r="G13" s="532">
        <f>'Civil S-curve'!L317</f>
        <v>1.5225419664268585</v>
      </c>
      <c r="H13" s="532">
        <f>'Civil S-curve'!M317</f>
        <v>1.6354916067146281</v>
      </c>
      <c r="I13" s="532">
        <f>'Civil S-curve'!N317</f>
        <v>2.3016786570743406</v>
      </c>
      <c r="J13" s="532">
        <f>'Civil S-curve'!O317</f>
        <v>3.3333333333333335</v>
      </c>
      <c r="K13" s="532">
        <f>'Civil S-curve'!P317</f>
        <v>4.4876099120703437</v>
      </c>
      <c r="L13" s="532">
        <f>'Civil S-curve'!Q317</f>
        <v>6.3645083932853712</v>
      </c>
      <c r="M13" s="532">
        <f>'Civil S-curve'!R317</f>
        <v>5.027977617905675</v>
      </c>
      <c r="N13" s="532">
        <f>'Civil S-curve'!S317</f>
        <v>5.1119104716227017</v>
      </c>
      <c r="O13" s="532">
        <f>'Civil S-curve'!T317</f>
        <v>5.5683453237410072</v>
      </c>
      <c r="P13" s="532">
        <f>'Civil S-curve'!U317</f>
        <v>5.1990407673860917</v>
      </c>
      <c r="Q13" s="532">
        <f>'Civil S-curve'!V317</f>
        <v>4.7665867306155079</v>
      </c>
      <c r="R13" s="532">
        <f>'Civil S-curve'!W317</f>
        <v>2.5899280575539567</v>
      </c>
      <c r="S13" s="532">
        <f>'Civil S-curve'!X317</f>
        <v>4.6914468425259797</v>
      </c>
      <c r="T13" s="532">
        <f>'Civil S-curve'!Y317</f>
        <v>4.305355715427658</v>
      </c>
      <c r="U13" s="532">
        <f>'Civil S-curve'!Z317</f>
        <v>5.1430855315747408</v>
      </c>
      <c r="V13" s="532">
        <f>'Civil S-curve'!AA317</f>
        <v>5.7657873701039168</v>
      </c>
      <c r="W13" s="532">
        <f>'Civil S-curve'!AB317</f>
        <v>6.2278177458033577</v>
      </c>
      <c r="X13" s="532">
        <f>'Civil S-curve'!AC317</f>
        <v>6.5027977617905668</v>
      </c>
      <c r="Y13" s="532">
        <f>'Civil S-curve'!AD317</f>
        <v>3.1614708233413267</v>
      </c>
      <c r="Z13" s="532"/>
      <c r="AA13" s="532"/>
      <c r="AB13" s="532"/>
      <c r="AC13" s="532"/>
    </row>
    <row r="14" spans="1:34">
      <c r="A14" s="1574"/>
      <c r="B14" s="1574"/>
      <c r="C14" s="529" t="s">
        <v>883</v>
      </c>
      <c r="D14" s="567">
        <f>'Civil S-curve'!I318</f>
        <v>3.3573141486810551E-2</v>
      </c>
      <c r="E14" s="567">
        <f>'Civil S-curve'!J318</f>
        <v>1.5603517186250999</v>
      </c>
      <c r="F14" s="567">
        <f>'Civil S-curve'!K318</f>
        <v>2.7657873701039168</v>
      </c>
      <c r="G14" s="567">
        <f>'Civil S-curve'!L318</f>
        <v>4.2883293365307757</v>
      </c>
      <c r="H14" s="567">
        <f>'Civil S-curve'!M318</f>
        <v>5.9238209432454036</v>
      </c>
      <c r="I14" s="567">
        <f>'Civil S-curve'!N318</f>
        <v>8.2254996003197434</v>
      </c>
      <c r="J14" s="567">
        <f>'Civil S-curve'!O318</f>
        <v>11.558832933653077</v>
      </c>
      <c r="K14" s="567">
        <f>'Civil S-curve'!P318</f>
        <v>16.046442845723419</v>
      </c>
      <c r="L14" s="567">
        <f>'Civil S-curve'!Q318</f>
        <v>22.410951239008789</v>
      </c>
      <c r="M14" s="567">
        <f>'Civil S-curve'!R318</f>
        <v>27.438928856914465</v>
      </c>
      <c r="N14" s="567">
        <f>'Civil S-curve'!S318</f>
        <v>32.550839328537165</v>
      </c>
      <c r="O14" s="567">
        <f>'Civil S-curve'!T318</f>
        <v>38.119184652278172</v>
      </c>
      <c r="P14" s="567">
        <f>'Civil S-curve'!U318</f>
        <v>43.318225419664266</v>
      </c>
      <c r="Q14" s="567">
        <f>'Civil S-curve'!V318</f>
        <v>48.084812150279774</v>
      </c>
      <c r="R14" s="567">
        <f>'Civil S-curve'!W318</f>
        <v>50.674740207833729</v>
      </c>
      <c r="S14" s="567">
        <f>'Civil S-curve'!X318</f>
        <v>55.366187050359706</v>
      </c>
      <c r="T14" s="567">
        <f>'Civil S-curve'!Y318</f>
        <v>59.671542765787365</v>
      </c>
      <c r="U14" s="567">
        <f>'Civil S-curve'!Z318</f>
        <v>64.814628297362106</v>
      </c>
      <c r="V14" s="567">
        <f>'Civil S-curve'!AA318</f>
        <v>70.580415667466028</v>
      </c>
      <c r="W14" s="567">
        <f>'Civil S-curve'!AB318</f>
        <v>76.808233413269392</v>
      </c>
      <c r="X14" s="567">
        <f>'Civil S-curve'!AC318</f>
        <v>83.311031175059952</v>
      </c>
      <c r="Y14" s="567">
        <f>'Civil S-curve'!AD318</f>
        <v>86.472501998401285</v>
      </c>
      <c r="Z14" s="567"/>
      <c r="AA14" s="567"/>
      <c r="AB14" s="567"/>
      <c r="AC14" s="567"/>
    </row>
    <row r="15" spans="1:34">
      <c r="A15" s="1573">
        <v>0.15</v>
      </c>
      <c r="B15" s="1574" t="s">
        <v>1030</v>
      </c>
      <c r="C15" s="527" t="s">
        <v>846</v>
      </c>
      <c r="D15" s="565">
        <f>'Pre-cast Erection S-Curve'!F152</f>
        <v>0</v>
      </c>
      <c r="E15" s="565">
        <f>'Pre-cast Erection S-Curve'!G152</f>
        <v>0</v>
      </c>
      <c r="F15" s="565">
        <f>'Pre-cast Erection S-Curve'!H152</f>
        <v>0</v>
      </c>
      <c r="G15" s="565">
        <f>'Pre-cast Erection S-Curve'!I152</f>
        <v>0</v>
      </c>
      <c r="H15" s="565">
        <f>'Pre-cast Erection S-Curve'!J152</f>
        <v>0</v>
      </c>
      <c r="I15" s="565">
        <f>'Pre-cast Erection S-Curve'!K152</f>
        <v>0</v>
      </c>
      <c r="J15" s="565">
        <f>'Pre-cast Erection S-Curve'!L152</f>
        <v>0</v>
      </c>
      <c r="K15" s="565">
        <f>'Pre-cast Erection S-Curve'!M152</f>
        <v>0.63285582593172474</v>
      </c>
      <c r="L15" s="565">
        <f>'Pre-cast Erection S-Curve'!N152</f>
        <v>3.0775815396321384</v>
      </c>
      <c r="M15" s="565">
        <f>'Pre-cast Erection S-Curve'!O152</f>
        <v>5.5508406373919019</v>
      </c>
      <c r="N15" s="565">
        <f>'Pre-cast Erection S-Curve'!P152</f>
        <v>9.6940343278559009</v>
      </c>
      <c r="O15" s="565">
        <f>'Pre-cast Erection S-Curve'!Q152</f>
        <v>12.149368607424533</v>
      </c>
      <c r="P15" s="565">
        <f>'Pre-cast Erection S-Curve'!R152</f>
        <v>14.182920940577398</v>
      </c>
      <c r="Q15" s="565">
        <f>'Pre-cast Erection S-Curve'!S152</f>
        <v>14.760904874087297</v>
      </c>
      <c r="R15" s="565">
        <f>'Pre-cast Erection S-Curve'!T152</f>
        <v>13.678465342912746</v>
      </c>
      <c r="S15" s="565">
        <f>'Pre-cast Erection S-Curve'!U152</f>
        <v>11.23081312828317</v>
      </c>
      <c r="T15" s="565">
        <f>'Pre-cast Erection S-Curve'!V152</f>
        <v>7.19370509650137</v>
      </c>
      <c r="U15" s="565">
        <f>'Pre-cast Erection S-Curve'!W152</f>
        <v>4.8938411787945748</v>
      </c>
      <c r="V15" s="565">
        <f>'Pre-cast Erection S-Curve'!X152</f>
        <v>2.8471195914604701</v>
      </c>
      <c r="W15" s="565">
        <f>'Pre-cast Erection S-Curve'!Y152</f>
        <v>0</v>
      </c>
      <c r="X15" s="565">
        <f>'Pre-cast Erection S-Curve'!Z152</f>
        <v>0</v>
      </c>
      <c r="Y15" s="565">
        <f>'Pre-cast Erection S-Curve'!AA152</f>
        <v>0</v>
      </c>
      <c r="Z15" s="565">
        <f>'Pre-cast Erection S-Curve'!AB152</f>
        <v>0</v>
      </c>
      <c r="AA15" s="565">
        <f>'Pre-cast Erection S-Curve'!AC152</f>
        <v>0</v>
      </c>
      <c r="AB15" s="565">
        <f>'Pre-cast Erection S-Curve'!AD152</f>
        <v>0</v>
      </c>
      <c r="AC15" s="565">
        <f>'Pre-cast Erection S-Curve'!AE152</f>
        <v>0</v>
      </c>
    </row>
    <row r="16" spans="1:34">
      <c r="A16" s="1574"/>
      <c r="B16" s="1574"/>
      <c r="C16" s="527" t="s">
        <v>882</v>
      </c>
      <c r="D16" s="565">
        <f>'Pre-cast Erection S-Curve'!F153</f>
        <v>0</v>
      </c>
      <c r="E16" s="565">
        <f>'Pre-cast Erection S-Curve'!G153</f>
        <v>0</v>
      </c>
      <c r="F16" s="565">
        <f>'Pre-cast Erection S-Curve'!H153</f>
        <v>0</v>
      </c>
      <c r="G16" s="565">
        <f>'Pre-cast Erection S-Curve'!I153</f>
        <v>0</v>
      </c>
      <c r="H16" s="565">
        <f>'Pre-cast Erection S-Curve'!J153</f>
        <v>0</v>
      </c>
      <c r="I16" s="565">
        <f>'Pre-cast Erection S-Curve'!K153</f>
        <v>0</v>
      </c>
      <c r="J16" s="565">
        <f>'Pre-cast Erection S-Curve'!L153</f>
        <v>0</v>
      </c>
      <c r="K16" s="565">
        <f>'Pre-cast Erection S-Curve'!M153</f>
        <v>0.63285582593172474</v>
      </c>
      <c r="L16" s="565">
        <f>'Pre-cast Erection S-Curve'!N153</f>
        <v>3.7104373655638634</v>
      </c>
      <c r="M16" s="565">
        <f>'Pre-cast Erection S-Curve'!O153</f>
        <v>9.2612780029557662</v>
      </c>
      <c r="N16" s="565">
        <f>'Pre-cast Erection S-Curve'!P153</f>
        <v>18.955312330811665</v>
      </c>
      <c r="O16" s="565">
        <f>'Pre-cast Erection S-Curve'!Q153</f>
        <v>31.1046809382362</v>
      </c>
      <c r="P16" s="565">
        <f>'Pre-cast Erection S-Curve'!R153</f>
        <v>45.287601878813597</v>
      </c>
      <c r="Q16" s="565">
        <f>'Pre-cast Erection S-Curve'!S153</f>
        <v>60.048506752900892</v>
      </c>
      <c r="R16" s="565">
        <f>'Pre-cast Erection S-Curve'!T153</f>
        <v>73.726972095813636</v>
      </c>
      <c r="S16" s="565">
        <f>'Pre-cast Erection S-Curve'!U153</f>
        <v>84.95778522409681</v>
      </c>
      <c r="T16" s="565">
        <f>'Pre-cast Erection S-Curve'!V153</f>
        <v>92.151490320598185</v>
      </c>
      <c r="U16" s="565">
        <f>'Pre-cast Erection S-Curve'!W153</f>
        <v>97.045331499392759</v>
      </c>
      <c r="V16" s="565">
        <f>'Pre-cast Erection S-Curve'!X153</f>
        <v>99.892451090853228</v>
      </c>
      <c r="W16" s="565">
        <v>100.00000000000001</v>
      </c>
      <c r="X16" s="565">
        <v>100.00000000000001</v>
      </c>
      <c r="Y16" s="565">
        <v>100.00000000000001</v>
      </c>
      <c r="Z16" s="565">
        <v>100.00000000000001</v>
      </c>
      <c r="AA16" s="565">
        <v>100.00000000000001</v>
      </c>
      <c r="AB16" s="565">
        <v>100.00000000000001</v>
      </c>
      <c r="AC16" s="565">
        <v>100.00000000000001</v>
      </c>
      <c r="AD16" s="650">
        <f>(X16-X18)</f>
        <v>51.764314247669788</v>
      </c>
      <c r="AE16" s="650">
        <f>AD16*A15</f>
        <v>7.7646471371504679</v>
      </c>
    </row>
    <row r="17" spans="1:31">
      <c r="A17" s="1574"/>
      <c r="B17" s="1574"/>
      <c r="C17" s="528" t="s">
        <v>847</v>
      </c>
      <c r="D17" s="565">
        <f>'Pre-cast Erection S-Curve'!F154</f>
        <v>0</v>
      </c>
      <c r="E17" s="565">
        <f>'Pre-cast Erection S-Curve'!G154</f>
        <v>0</v>
      </c>
      <c r="F17" s="565">
        <f>'Pre-cast Erection S-Curve'!H154</f>
        <v>0</v>
      </c>
      <c r="G17" s="565">
        <f>'Pre-cast Erection S-Curve'!I154</f>
        <v>0</v>
      </c>
      <c r="H17" s="565">
        <f>'Pre-cast Erection S-Curve'!J154</f>
        <v>0</v>
      </c>
      <c r="I17" s="565">
        <f>'Pre-cast Erection S-Curve'!K154</f>
        <v>0</v>
      </c>
      <c r="J17" s="565">
        <f>'Pre-cast Erection S-Curve'!L154</f>
        <v>0</v>
      </c>
      <c r="K17" s="565">
        <f>'Pre-cast Erection S-Curve'!M154</f>
        <v>0</v>
      </c>
      <c r="L17" s="565">
        <f>'Pre-cast Erection S-Curve'!N154</f>
        <v>0.26631158455392812</v>
      </c>
      <c r="M17" s="565">
        <f>'Pre-cast Erection S-Curve'!O154</f>
        <v>1.1651131824234355</v>
      </c>
      <c r="N17" s="565">
        <f>'Pre-cast Erection S-Curve'!P154</f>
        <v>2.2636484687083889</v>
      </c>
      <c r="O17" s="565">
        <f>'Pre-cast Erection S-Curve'!Q154</f>
        <v>7.1238348868175763</v>
      </c>
      <c r="P17" s="565">
        <f>'Pre-cast Erection S-Curve'!R154</f>
        <v>4.5938748335552591</v>
      </c>
      <c r="Q17" s="565">
        <f>'Pre-cast Erection S-Curve'!S154</f>
        <v>3.7949400798934754</v>
      </c>
      <c r="R17" s="565">
        <f>'Pre-cast Erection S-Curve'!T154</f>
        <v>4.92676431424767</v>
      </c>
      <c r="S17" s="565">
        <f>'Pre-cast Erection S-Curve'!U154</f>
        <v>3.7283621837549936</v>
      </c>
      <c r="T17" s="565">
        <f>'Pre-cast Erection S-Curve'!V154</f>
        <v>4.1944074567243677</v>
      </c>
      <c r="U17" s="565">
        <f>'Pre-cast Erection S-Curve'!W154</f>
        <v>2.2636484687083889</v>
      </c>
      <c r="V17" s="565">
        <f>'Pre-cast Erection S-Curve'!X154</f>
        <v>3.6284953395472703</v>
      </c>
      <c r="W17" s="565">
        <f>'Pre-cast Erection S-Curve'!Y154</f>
        <v>5.359520639147803</v>
      </c>
      <c r="X17" s="565">
        <f>'Pre-cast Erection S-Curve'!Z154</f>
        <v>4.92676431424767</v>
      </c>
      <c r="Y17" s="565">
        <f>'Pre-cast Erection S-Curve'!AA154</f>
        <v>1.8308921438082555</v>
      </c>
      <c r="Z17" s="565"/>
      <c r="AA17" s="565"/>
      <c r="AB17" s="565"/>
      <c r="AC17" s="565"/>
    </row>
    <row r="18" spans="1:31">
      <c r="A18" s="1574"/>
      <c r="B18" s="1574"/>
      <c r="C18" s="529" t="s">
        <v>883</v>
      </c>
      <c r="D18" s="565">
        <f>'Pre-cast Erection S-Curve'!F155</f>
        <v>0</v>
      </c>
      <c r="E18" s="565">
        <f>'Pre-cast Erection S-Curve'!G155</f>
        <v>0</v>
      </c>
      <c r="F18" s="565">
        <f>'Pre-cast Erection S-Curve'!H155</f>
        <v>0</v>
      </c>
      <c r="G18" s="565">
        <f>'Pre-cast Erection S-Curve'!I155</f>
        <v>0</v>
      </c>
      <c r="H18" s="565">
        <f>'Pre-cast Erection S-Curve'!J155</f>
        <v>0</v>
      </c>
      <c r="I18" s="565">
        <f>'Pre-cast Erection S-Curve'!K155</f>
        <v>0</v>
      </c>
      <c r="J18" s="565">
        <f>'Pre-cast Erection S-Curve'!L155</f>
        <v>0</v>
      </c>
      <c r="K18" s="565">
        <f>'Pre-cast Erection S-Curve'!M155</f>
        <v>0</v>
      </c>
      <c r="L18" s="565">
        <f>'Pre-cast Erection S-Curve'!N155</f>
        <v>0.26631158455392812</v>
      </c>
      <c r="M18" s="565">
        <f>'Pre-cast Erection S-Curve'!O155</f>
        <v>1.4314247669773636</v>
      </c>
      <c r="N18" s="565">
        <f>'Pre-cast Erection S-Curve'!P155</f>
        <v>3.6950732356857525</v>
      </c>
      <c r="O18" s="565">
        <f>'Pre-cast Erection S-Curve'!Q155</f>
        <v>10.818908122503329</v>
      </c>
      <c r="P18" s="565">
        <f>'Pre-cast Erection S-Curve'!R155</f>
        <v>15.412782956058589</v>
      </c>
      <c r="Q18" s="565">
        <f>'Pre-cast Erection S-Curve'!S155</f>
        <v>19.207723035952064</v>
      </c>
      <c r="R18" s="565">
        <f>'Pre-cast Erection S-Curve'!T155</f>
        <v>24.134487350199734</v>
      </c>
      <c r="S18" s="565">
        <f>'Pre-cast Erection S-Curve'!U155</f>
        <v>27.862849533954726</v>
      </c>
      <c r="T18" s="565">
        <f>'Pre-cast Erection S-Curve'!V155</f>
        <v>32.057256990679093</v>
      </c>
      <c r="U18" s="565">
        <f>'Pre-cast Erection S-Curve'!W155</f>
        <v>34.320905459387482</v>
      </c>
      <c r="V18" s="565">
        <f>'Pre-cast Erection S-Curve'!X155</f>
        <v>37.949400798934754</v>
      </c>
      <c r="W18" s="565">
        <f>'Pre-cast Erection S-Curve'!Y155</f>
        <v>43.308921438082557</v>
      </c>
      <c r="X18" s="565">
        <f>'Pre-cast Erection S-Curve'!Z155</f>
        <v>48.235685752330227</v>
      </c>
      <c r="Y18" s="565">
        <f>'Pre-cast Erection S-Curve'!AA155</f>
        <v>50.066577896138483</v>
      </c>
      <c r="Z18" s="565"/>
      <c r="AA18" s="565"/>
      <c r="AB18" s="565"/>
      <c r="AC18" s="565"/>
    </row>
    <row r="19" spans="1:31">
      <c r="A19" s="1573">
        <v>0.2</v>
      </c>
      <c r="B19" s="1574" t="s">
        <v>1024</v>
      </c>
      <c r="C19" s="527" t="s">
        <v>846</v>
      </c>
      <c r="D19" s="643">
        <f>'Mechanical S-Curve'!F64</f>
        <v>0</v>
      </c>
      <c r="E19" s="643">
        <f>'Mechanical S-Curve'!G64</f>
        <v>0</v>
      </c>
      <c r="F19" s="643">
        <f>'Mechanical S-Curve'!H64</f>
        <v>0</v>
      </c>
      <c r="G19" s="643">
        <f>'Mechanical S-Curve'!I64</f>
        <v>0</v>
      </c>
      <c r="H19" s="643">
        <f>'Mechanical S-Curve'!J64</f>
        <v>0</v>
      </c>
      <c r="I19" s="643">
        <f>'Mechanical S-Curve'!K64</f>
        <v>0</v>
      </c>
      <c r="J19" s="643">
        <f>'Mechanical S-Curve'!L64</f>
        <v>0</v>
      </c>
      <c r="K19" s="643">
        <f>'Mechanical S-Curve'!M64</f>
        <v>0</v>
      </c>
      <c r="L19" s="643">
        <f>'Mechanical S-Curve'!N64</f>
        <v>0</v>
      </c>
      <c r="M19" s="643">
        <f>'Mechanical S-Curve'!O64</f>
        <v>0</v>
      </c>
      <c r="N19" s="643">
        <f>'Mechanical S-Curve'!P64</f>
        <v>0</v>
      </c>
      <c r="O19" s="643">
        <f>'Mechanical S-Curve'!Q64</f>
        <v>0</v>
      </c>
      <c r="P19" s="643">
        <f>'Mechanical S-Curve'!R64</f>
        <v>2.6107432939731079</v>
      </c>
      <c r="Q19" s="643">
        <f>'Mechanical S-Curve'!S64</f>
        <v>7.8586785884922516</v>
      </c>
      <c r="R19" s="643">
        <f>'Mechanical S-Curve'!T64</f>
        <v>13.399042727458877</v>
      </c>
      <c r="S19" s="643">
        <f>'Mechanical S-Curve'!U64</f>
        <v>18.582349327690942</v>
      </c>
      <c r="T19" s="643">
        <f>'Mechanical S-Curve'!V64</f>
        <v>18.09347484813323</v>
      </c>
      <c r="U19" s="643">
        <f>'Mechanical S-Curve'!W64</f>
        <v>18.123549587058903</v>
      </c>
      <c r="V19" s="643">
        <f>'Mechanical S-Curve'!X64</f>
        <v>13.260613609992491</v>
      </c>
      <c r="W19" s="643">
        <f>'Mechanical S-Curve'!Y64</f>
        <v>8.0745341614906838</v>
      </c>
      <c r="X19" s="643">
        <f>'Mechanical S-Curve'!Z64</f>
        <v>0</v>
      </c>
      <c r="Y19" s="643">
        <f>'Mechanical S-Curve'!AA64</f>
        <v>0</v>
      </c>
      <c r="Z19" s="643">
        <f>'Mechanical S-Curve'!AB64</f>
        <v>0</v>
      </c>
      <c r="AA19" s="643">
        <f>'Mechanical S-Curve'!AC64</f>
        <v>0</v>
      </c>
      <c r="AB19" s="643">
        <f>'Mechanical S-Curve'!AD64</f>
        <v>0</v>
      </c>
      <c r="AC19" s="643">
        <f>'Mechanical S-Curve'!AE64</f>
        <v>0</v>
      </c>
    </row>
    <row r="20" spans="1:31">
      <c r="A20" s="1574"/>
      <c r="B20" s="1574"/>
      <c r="C20" s="527" t="s">
        <v>882</v>
      </c>
      <c r="D20" s="644">
        <f>'Mechanical S-Curve'!F65</f>
        <v>0</v>
      </c>
      <c r="E20" s="644">
        <f>'Mechanical S-Curve'!G65</f>
        <v>0</v>
      </c>
      <c r="F20" s="644">
        <f>'Mechanical S-Curve'!H65</f>
        <v>0</v>
      </c>
      <c r="G20" s="644">
        <f>'Mechanical S-Curve'!I65</f>
        <v>0</v>
      </c>
      <c r="H20" s="644">
        <f>'Mechanical S-Curve'!J65</f>
        <v>0</v>
      </c>
      <c r="I20" s="644">
        <f>'Mechanical S-Curve'!K65</f>
        <v>0</v>
      </c>
      <c r="J20" s="644">
        <f>'Mechanical S-Curve'!L65</f>
        <v>0</v>
      </c>
      <c r="K20" s="644">
        <f>'Mechanical S-Curve'!M65</f>
        <v>0</v>
      </c>
      <c r="L20" s="644">
        <f>'Mechanical S-Curve'!N65</f>
        <v>0</v>
      </c>
      <c r="M20" s="644">
        <f>'Mechanical S-Curve'!O65</f>
        <v>0</v>
      </c>
      <c r="N20" s="644">
        <f>'Mechanical S-Curve'!P65</f>
        <v>0</v>
      </c>
      <c r="O20" s="644">
        <f>'Mechanical S-Curve'!Q65</f>
        <v>0</v>
      </c>
      <c r="P20" s="644">
        <f>'Mechanical S-Curve'!R65</f>
        <v>2.6107432939731079</v>
      </c>
      <c r="Q20" s="644">
        <f>'Mechanical S-Curve'!S65</f>
        <v>10.46942188246536</v>
      </c>
      <c r="R20" s="644">
        <f>'Mechanical S-Curve'!T65</f>
        <v>23.868464609924239</v>
      </c>
      <c r="S20" s="644">
        <f>'Mechanical S-Curve'!U65</f>
        <v>42.45081393761518</v>
      </c>
      <c r="T20" s="644">
        <f>'Mechanical S-Curve'!V65</f>
        <v>60.544288785748407</v>
      </c>
      <c r="U20" s="644">
        <f>'Mechanical S-Curve'!W65</f>
        <v>78.66783837280731</v>
      </c>
      <c r="V20" s="644">
        <f>'Mechanical S-Curve'!X65</f>
        <v>91.9284519827998</v>
      </c>
      <c r="W20" s="644">
        <f>'Mechanical S-Curve'!Y65</f>
        <v>100.00298614429049</v>
      </c>
      <c r="X20" s="644">
        <v>100</v>
      </c>
      <c r="Y20" s="644">
        <v>100</v>
      </c>
      <c r="Z20" s="644">
        <v>100</v>
      </c>
      <c r="AA20" s="644">
        <v>100</v>
      </c>
      <c r="AB20" s="644">
        <v>100</v>
      </c>
      <c r="AC20" s="644">
        <v>100</v>
      </c>
      <c r="AD20" s="650">
        <f>(X20-X22)</f>
        <v>82.375776397515523</v>
      </c>
      <c r="AE20" s="650">
        <f>AD20*A19</f>
        <v>16.475155279503106</v>
      </c>
    </row>
    <row r="21" spans="1:31">
      <c r="A21" s="1574"/>
      <c r="B21" s="1574"/>
      <c r="C21" s="528" t="s">
        <v>847</v>
      </c>
      <c r="D21" s="644">
        <f>'Mechanical S-Curve'!F66</f>
        <v>0</v>
      </c>
      <c r="E21" s="644">
        <f>'Mechanical S-Curve'!G66</f>
        <v>0</v>
      </c>
      <c r="F21" s="644">
        <f>'Mechanical S-Curve'!H66</f>
        <v>0</v>
      </c>
      <c r="G21" s="644">
        <f>'Mechanical S-Curve'!I66</f>
        <v>0</v>
      </c>
      <c r="H21" s="644">
        <f>'Mechanical S-Curve'!J66</f>
        <v>0</v>
      </c>
      <c r="I21" s="644">
        <f>'Mechanical S-Curve'!K66</f>
        <v>0</v>
      </c>
      <c r="J21" s="644">
        <f>'Mechanical S-Curve'!L66</f>
        <v>0</v>
      </c>
      <c r="K21" s="644">
        <f>'Mechanical S-Curve'!M66</f>
        <v>0</v>
      </c>
      <c r="L21" s="644">
        <f>'Mechanical S-Curve'!N66</f>
        <v>0</v>
      </c>
      <c r="M21" s="644">
        <f>'Mechanical S-Curve'!O66</f>
        <v>0</v>
      </c>
      <c r="N21" s="644">
        <f>'Mechanical S-Curve'!P66</f>
        <v>0</v>
      </c>
      <c r="O21" s="644">
        <f>'Mechanical S-Curve'!Q66</f>
        <v>0</v>
      </c>
      <c r="P21" s="644">
        <f>'Mechanical S-Curve'!R66</f>
        <v>0</v>
      </c>
      <c r="Q21" s="644">
        <f>'Mechanical S-Curve'!S66</f>
        <v>0</v>
      </c>
      <c r="R21" s="644">
        <f>'Mechanical S-Curve'!T66</f>
        <v>3.8819875776397512</v>
      </c>
      <c r="S21" s="644">
        <f>'Mechanical S-Curve'!U66</f>
        <v>0</v>
      </c>
      <c r="T21" s="644">
        <f>'Mechanical S-Curve'!V66</f>
        <v>8.1521739130434785</v>
      </c>
      <c r="U21" s="644">
        <f>'Mechanical S-Curve'!W66</f>
        <v>5.5900621118012426</v>
      </c>
      <c r="V21" s="644">
        <f>'Mechanical S-Curve'!X66</f>
        <v>0</v>
      </c>
      <c r="W21" s="644">
        <f>'Mechanical S-Curve'!Y66</f>
        <v>0</v>
      </c>
      <c r="X21" s="644">
        <f>'Mechanical S-Curve'!Z66</f>
        <v>0</v>
      </c>
      <c r="Y21" s="644">
        <f>'Mechanical S-Curve'!AA66</f>
        <v>0</v>
      </c>
      <c r="Z21" s="644"/>
      <c r="AA21" s="644"/>
      <c r="AB21" s="644"/>
      <c r="AC21" s="644"/>
    </row>
    <row r="22" spans="1:31">
      <c r="A22" s="1574"/>
      <c r="B22" s="1574"/>
      <c r="C22" s="529" t="s">
        <v>883</v>
      </c>
      <c r="D22" s="645">
        <f>'Mechanical S-Curve'!F67</f>
        <v>0</v>
      </c>
      <c r="E22" s="645">
        <f>'Mechanical S-Curve'!G67</f>
        <v>0</v>
      </c>
      <c r="F22" s="645">
        <f>'Mechanical S-Curve'!H67</f>
        <v>0</v>
      </c>
      <c r="G22" s="645">
        <f>'Mechanical S-Curve'!I67</f>
        <v>0</v>
      </c>
      <c r="H22" s="645">
        <f>'Mechanical S-Curve'!J67</f>
        <v>0</v>
      </c>
      <c r="I22" s="645">
        <f>'Mechanical S-Curve'!K67</f>
        <v>0</v>
      </c>
      <c r="J22" s="645">
        <f>'Mechanical S-Curve'!L67</f>
        <v>0</v>
      </c>
      <c r="K22" s="645">
        <f>'Mechanical S-Curve'!M67</f>
        <v>0</v>
      </c>
      <c r="L22" s="645">
        <f>'Mechanical S-Curve'!N67</f>
        <v>0</v>
      </c>
      <c r="M22" s="645">
        <f>'Mechanical S-Curve'!O67</f>
        <v>0</v>
      </c>
      <c r="N22" s="645">
        <f>'Mechanical S-Curve'!P67</f>
        <v>0</v>
      </c>
      <c r="O22" s="645">
        <f>'Mechanical S-Curve'!Q67</f>
        <v>0</v>
      </c>
      <c r="P22" s="645">
        <f>'Mechanical S-Curve'!R67</f>
        <v>0</v>
      </c>
      <c r="Q22" s="645">
        <f>'Mechanical S-Curve'!S67</f>
        <v>0</v>
      </c>
      <c r="R22" s="645">
        <f>'Mechanical S-Curve'!T67</f>
        <v>3.8819875776397512</v>
      </c>
      <c r="S22" s="645">
        <f>'Mechanical S-Curve'!U67</f>
        <v>3.8819875776397512</v>
      </c>
      <c r="T22" s="645">
        <f>'Mechanical S-Curve'!V67</f>
        <v>12.03416149068323</v>
      </c>
      <c r="U22" s="645">
        <f>'Mechanical S-Curve'!W67</f>
        <v>17.624223602484474</v>
      </c>
      <c r="V22" s="645">
        <f>'Mechanical S-Curve'!X67</f>
        <v>17.624223602484474</v>
      </c>
      <c r="W22" s="645">
        <f>'Mechanical S-Curve'!Y67</f>
        <v>17.624223602484474</v>
      </c>
      <c r="X22" s="645">
        <f>'Mechanical S-Curve'!Z67</f>
        <v>17.624223602484474</v>
      </c>
      <c r="Y22" s="645">
        <f>'Mechanical S-Curve'!AA67</f>
        <v>0</v>
      </c>
      <c r="Z22" s="645"/>
      <c r="AA22" s="645"/>
      <c r="AB22" s="645"/>
      <c r="AC22" s="645"/>
    </row>
    <row r="23" spans="1:31">
      <c r="A23" s="1573">
        <v>0.05</v>
      </c>
      <c r="B23" s="1574" t="s">
        <v>1013</v>
      </c>
      <c r="C23" s="527" t="s">
        <v>846</v>
      </c>
      <c r="D23" s="647">
        <v>0</v>
      </c>
      <c r="E23" s="647">
        <v>0</v>
      </c>
      <c r="F23" s="647">
        <v>0</v>
      </c>
      <c r="G23" s="647">
        <v>0</v>
      </c>
      <c r="H23" s="647">
        <v>0</v>
      </c>
      <c r="I23" s="647">
        <v>0</v>
      </c>
      <c r="J23" s="647">
        <v>0</v>
      </c>
      <c r="K23" s="647">
        <v>0</v>
      </c>
      <c r="L23" s="647">
        <v>0</v>
      </c>
      <c r="M23" s="647">
        <v>0</v>
      </c>
      <c r="N23" s="647">
        <v>0</v>
      </c>
      <c r="O23" s="647">
        <v>0</v>
      </c>
      <c r="P23" s="647">
        <v>0</v>
      </c>
      <c r="Q23" s="647">
        <v>0</v>
      </c>
      <c r="R23" s="647">
        <v>0</v>
      </c>
      <c r="S23" s="647">
        <v>0</v>
      </c>
      <c r="T23" s="647">
        <v>0</v>
      </c>
      <c r="U23" s="647">
        <v>0</v>
      </c>
      <c r="V23" s="647">
        <v>25</v>
      </c>
      <c r="W23" s="647">
        <v>25</v>
      </c>
      <c r="X23" s="647">
        <v>50</v>
      </c>
      <c r="Y23" s="647">
        <v>0</v>
      </c>
      <c r="Z23" s="647">
        <v>0</v>
      </c>
      <c r="AA23" s="647">
        <v>0</v>
      </c>
      <c r="AB23" s="647">
        <v>0</v>
      </c>
      <c r="AC23" s="647">
        <v>0</v>
      </c>
    </row>
    <row r="24" spans="1:31">
      <c r="A24" s="1574"/>
      <c r="B24" s="1574"/>
      <c r="C24" s="527" t="s">
        <v>882</v>
      </c>
      <c r="D24" s="648">
        <f>D23</f>
        <v>0</v>
      </c>
      <c r="E24" s="648">
        <f>D24+E23</f>
        <v>0</v>
      </c>
      <c r="F24" s="648">
        <f t="shared" ref="F24:V24" si="0">E24+F23</f>
        <v>0</v>
      </c>
      <c r="G24" s="648">
        <f t="shared" si="0"/>
        <v>0</v>
      </c>
      <c r="H24" s="648">
        <f t="shared" si="0"/>
        <v>0</v>
      </c>
      <c r="I24" s="648">
        <f t="shared" si="0"/>
        <v>0</v>
      </c>
      <c r="J24" s="648">
        <f t="shared" si="0"/>
        <v>0</v>
      </c>
      <c r="K24" s="648">
        <f t="shared" si="0"/>
        <v>0</v>
      </c>
      <c r="L24" s="648">
        <f t="shared" si="0"/>
        <v>0</v>
      </c>
      <c r="M24" s="648">
        <f t="shared" si="0"/>
        <v>0</v>
      </c>
      <c r="N24" s="648">
        <f t="shared" si="0"/>
        <v>0</v>
      </c>
      <c r="O24" s="648">
        <f t="shared" si="0"/>
        <v>0</v>
      </c>
      <c r="P24" s="648">
        <f t="shared" si="0"/>
        <v>0</v>
      </c>
      <c r="Q24" s="648">
        <f t="shared" si="0"/>
        <v>0</v>
      </c>
      <c r="R24" s="648">
        <f t="shared" si="0"/>
        <v>0</v>
      </c>
      <c r="S24" s="648">
        <f t="shared" si="0"/>
        <v>0</v>
      </c>
      <c r="T24" s="648">
        <f t="shared" si="0"/>
        <v>0</v>
      </c>
      <c r="U24" s="648">
        <f t="shared" si="0"/>
        <v>0</v>
      </c>
      <c r="V24" s="648">
        <f t="shared" si="0"/>
        <v>25</v>
      </c>
      <c r="W24" s="648">
        <f>V24+W23</f>
        <v>50</v>
      </c>
      <c r="X24" s="648">
        <f>W24+X23</f>
        <v>100</v>
      </c>
      <c r="Y24" s="648">
        <f t="shared" ref="Y24:AC24" si="1">X24+Y23</f>
        <v>100</v>
      </c>
      <c r="Z24" s="648">
        <f t="shared" si="1"/>
        <v>100</v>
      </c>
      <c r="AA24" s="648">
        <f t="shared" si="1"/>
        <v>100</v>
      </c>
      <c r="AB24" s="648">
        <f t="shared" si="1"/>
        <v>100</v>
      </c>
      <c r="AC24" s="648">
        <f t="shared" si="1"/>
        <v>100</v>
      </c>
      <c r="AD24" s="650">
        <f>(X24-X26)</f>
        <v>100</v>
      </c>
      <c r="AE24" s="650">
        <f>AD24*A23</f>
        <v>5</v>
      </c>
    </row>
    <row r="25" spans="1:31">
      <c r="A25" s="1574"/>
      <c r="B25" s="1574"/>
      <c r="C25" s="528" t="s">
        <v>847</v>
      </c>
      <c r="D25" s="648">
        <v>0</v>
      </c>
      <c r="E25" s="648">
        <v>0</v>
      </c>
      <c r="F25" s="648">
        <v>0</v>
      </c>
      <c r="G25" s="648">
        <v>0</v>
      </c>
      <c r="H25" s="648">
        <v>0</v>
      </c>
      <c r="I25" s="648">
        <v>0</v>
      </c>
      <c r="J25" s="648">
        <v>0</v>
      </c>
      <c r="K25" s="648">
        <v>0</v>
      </c>
      <c r="L25" s="648">
        <v>0</v>
      </c>
      <c r="M25" s="648">
        <v>0</v>
      </c>
      <c r="N25" s="648">
        <v>0</v>
      </c>
      <c r="O25" s="648">
        <v>0</v>
      </c>
      <c r="P25" s="648">
        <v>0</v>
      </c>
      <c r="Q25" s="648">
        <v>0</v>
      </c>
      <c r="R25" s="648">
        <v>0</v>
      </c>
      <c r="S25" s="648">
        <v>0</v>
      </c>
      <c r="T25" s="648">
        <v>0</v>
      </c>
      <c r="U25" s="648">
        <v>0</v>
      </c>
      <c r="V25" s="648">
        <v>0</v>
      </c>
      <c r="W25" s="648">
        <v>0</v>
      </c>
      <c r="X25" s="648">
        <v>0</v>
      </c>
      <c r="Y25" s="648">
        <v>0</v>
      </c>
      <c r="Z25" s="648"/>
      <c r="AA25" s="648"/>
      <c r="AB25" s="648"/>
      <c r="AC25" s="648"/>
    </row>
    <row r="26" spans="1:31">
      <c r="A26" s="1574"/>
      <c r="B26" s="1574"/>
      <c r="C26" s="529" t="s">
        <v>883</v>
      </c>
      <c r="D26" s="649">
        <f>D25</f>
        <v>0</v>
      </c>
      <c r="E26" s="649">
        <f>D26+E25</f>
        <v>0</v>
      </c>
      <c r="F26" s="649">
        <f t="shared" ref="F26:M26" si="2">E26+F25</f>
        <v>0</v>
      </c>
      <c r="G26" s="649">
        <f t="shared" si="2"/>
        <v>0</v>
      </c>
      <c r="H26" s="649">
        <f t="shared" si="2"/>
        <v>0</v>
      </c>
      <c r="I26" s="649">
        <f t="shared" si="2"/>
        <v>0</v>
      </c>
      <c r="J26" s="649">
        <f t="shared" si="2"/>
        <v>0</v>
      </c>
      <c r="K26" s="649">
        <f t="shared" si="2"/>
        <v>0</v>
      </c>
      <c r="L26" s="649">
        <f t="shared" si="2"/>
        <v>0</v>
      </c>
      <c r="M26" s="649">
        <f t="shared" si="2"/>
        <v>0</v>
      </c>
      <c r="N26" s="649">
        <v>0</v>
      </c>
      <c r="O26" s="649">
        <v>0</v>
      </c>
      <c r="P26" s="649">
        <v>0</v>
      </c>
      <c r="Q26" s="649">
        <v>0</v>
      </c>
      <c r="R26" s="649">
        <v>0</v>
      </c>
      <c r="S26" s="649">
        <v>0</v>
      </c>
      <c r="T26" s="649">
        <v>0</v>
      </c>
      <c r="U26" s="649">
        <v>0</v>
      </c>
      <c r="V26" s="649">
        <v>0</v>
      </c>
      <c r="W26" s="649">
        <v>0</v>
      </c>
      <c r="X26" s="649">
        <v>0</v>
      </c>
      <c r="Y26" s="649">
        <v>0</v>
      </c>
      <c r="Z26" s="649"/>
      <c r="AA26" s="649"/>
      <c r="AB26" s="649"/>
      <c r="AC26" s="649"/>
    </row>
    <row r="27" spans="1:31">
      <c r="A27" s="1573">
        <f>SUM(A3:A26)</f>
        <v>1.0000000000000002</v>
      </c>
      <c r="B27" s="1574" t="s">
        <v>1002</v>
      </c>
      <c r="C27" s="527" t="s">
        <v>846</v>
      </c>
      <c r="D27" s="535">
        <f>D3*$A$3+D7*$A$7+D11*$A$11+$A$15*D15+$A$19*D19+$A$23*D23</f>
        <v>0.20783373301358915</v>
      </c>
      <c r="E27" s="535">
        <f t="shared" ref="E27:V27" si="3">E3*$A$3+E7*$A$7+E11*$A$11+$A$15*E15+$A$19*E19+$A$23*E23</f>
        <v>1.9216626698641086</v>
      </c>
      <c r="F27" s="535">
        <f t="shared" si="3"/>
        <v>2.7382094324540369</v>
      </c>
      <c r="G27" s="535">
        <f t="shared" si="3"/>
        <v>3.2025259792166274</v>
      </c>
      <c r="H27" s="535">
        <f t="shared" si="3"/>
        <v>3.9832214228617109</v>
      </c>
      <c r="I27" s="535">
        <f t="shared" si="3"/>
        <v>4.8017026378896883</v>
      </c>
      <c r="J27" s="535">
        <f t="shared" si="3"/>
        <v>5.6366107114308557</v>
      </c>
      <c r="K27" s="535">
        <f t="shared" si="3"/>
        <v>6.8870946408761693</v>
      </c>
      <c r="L27" s="535">
        <f t="shared" si="3"/>
        <v>7.457600460361288</v>
      </c>
      <c r="M27" s="535">
        <f t="shared" si="3"/>
        <v>6.265751595209105</v>
      </c>
      <c r="N27" s="535">
        <f t="shared" si="3"/>
        <v>6.0125064281552039</v>
      </c>
      <c r="O27" s="535">
        <f t="shared" si="3"/>
        <v>5.5596155229282287</v>
      </c>
      <c r="P27" s="535">
        <f t="shared" si="3"/>
        <v>5.3456699333744364</v>
      </c>
      <c r="Q27" s="535">
        <f t="shared" si="3"/>
        <v>5.808573287340721</v>
      </c>
      <c r="R27" s="535">
        <f t="shared" si="3"/>
        <v>6.2810587625961531</v>
      </c>
      <c r="S27" s="535">
        <f t="shared" si="3"/>
        <v>6.2401006277462923</v>
      </c>
      <c r="T27" s="535">
        <f t="shared" si="3"/>
        <v>5.181843459921196</v>
      </c>
      <c r="U27" s="535">
        <f t="shared" si="3"/>
        <v>5.7279307784835654</v>
      </c>
      <c r="V27" s="535">
        <f t="shared" si="3"/>
        <v>5.3600459764649715</v>
      </c>
      <c r="W27" s="535">
        <f t="shared" ref="W27:AC27" si="4">W3*$A$3+W7*$A$7+W11*$A$11+$A$15*W15+$A$19*W19+$A$23*W23</f>
        <v>2.8649068322981366</v>
      </c>
      <c r="X27" s="535">
        <f t="shared" si="4"/>
        <v>2.5</v>
      </c>
      <c r="Y27" s="535">
        <f t="shared" si="4"/>
        <v>0</v>
      </c>
      <c r="Z27" s="535">
        <f t="shared" si="4"/>
        <v>0</v>
      </c>
      <c r="AA27" s="535">
        <f t="shared" si="4"/>
        <v>0</v>
      </c>
      <c r="AB27" s="535">
        <f t="shared" si="4"/>
        <v>0</v>
      </c>
      <c r="AC27" s="535">
        <f t="shared" si="4"/>
        <v>0</v>
      </c>
    </row>
    <row r="28" spans="1:31">
      <c r="A28" s="1574"/>
      <c r="B28" s="1574"/>
      <c r="C28" s="527" t="s">
        <v>882</v>
      </c>
      <c r="D28" s="535">
        <f>D27</f>
        <v>0.20783373301358915</v>
      </c>
      <c r="E28" s="535">
        <f>D28+E27</f>
        <v>2.1294964028776979</v>
      </c>
      <c r="F28" s="535">
        <f t="shared" ref="F28:V28" si="5">E28+F27</f>
        <v>4.8677058353317353</v>
      </c>
      <c r="G28" s="535">
        <f t="shared" si="5"/>
        <v>8.0702318145483627</v>
      </c>
      <c r="H28" s="535">
        <f t="shared" si="5"/>
        <v>12.053453237410073</v>
      </c>
      <c r="I28" s="535">
        <f t="shared" si="5"/>
        <v>16.855155875299761</v>
      </c>
      <c r="J28" s="535">
        <f t="shared" si="5"/>
        <v>22.491766586730616</v>
      </c>
      <c r="K28" s="535">
        <f t="shared" si="5"/>
        <v>29.378861227606784</v>
      </c>
      <c r="L28" s="535">
        <f t="shared" si="5"/>
        <v>36.836461687968068</v>
      </c>
      <c r="M28" s="535">
        <f t="shared" si="5"/>
        <v>43.102213283177171</v>
      </c>
      <c r="N28" s="535">
        <f t="shared" si="5"/>
        <v>49.114719711332377</v>
      </c>
      <c r="O28" s="535">
        <f t="shared" si="5"/>
        <v>54.674335234260603</v>
      </c>
      <c r="P28" s="535">
        <f t="shared" si="5"/>
        <v>60.020005167635041</v>
      </c>
      <c r="Q28" s="535">
        <f t="shared" si="5"/>
        <v>65.828578454975769</v>
      </c>
      <c r="R28" s="535">
        <f t="shared" si="5"/>
        <v>72.10963721757193</v>
      </c>
      <c r="S28" s="535">
        <f t="shared" si="5"/>
        <v>78.349737845318217</v>
      </c>
      <c r="T28" s="535">
        <f t="shared" si="5"/>
        <v>83.531581305239413</v>
      </c>
      <c r="U28" s="535">
        <f t="shared" si="5"/>
        <v>89.259512083722981</v>
      </c>
      <c r="V28" s="535">
        <f t="shared" si="5"/>
        <v>94.619558060187956</v>
      </c>
      <c r="W28" s="535">
        <f t="shared" ref="W28" si="6">V28+W27</f>
        <v>97.484464892486088</v>
      </c>
      <c r="X28" s="535">
        <f t="shared" ref="X28" si="7">W28+X27</f>
        <v>99.984464892486088</v>
      </c>
      <c r="Y28" s="535">
        <f t="shared" ref="Y28" si="8">X28+Y27</f>
        <v>99.984464892486088</v>
      </c>
      <c r="Z28" s="535">
        <f t="shared" ref="Z28:AA28" si="9">Y28+Z27</f>
        <v>99.984464892486088</v>
      </c>
      <c r="AA28" s="535">
        <f t="shared" si="9"/>
        <v>99.984464892486088</v>
      </c>
      <c r="AB28" s="535">
        <f t="shared" ref="AB28" si="10">AA28+AB27</f>
        <v>99.984464892486088</v>
      </c>
      <c r="AC28" s="535">
        <f t="shared" ref="AC28" si="11">AB28+AC27</f>
        <v>99.984464892486088</v>
      </c>
      <c r="AD28" s="650">
        <f>(X28-X30)</f>
        <v>36.303723320625522</v>
      </c>
      <c r="AE28" s="650">
        <f>AD28*A27</f>
        <v>36.303723320625529</v>
      </c>
    </row>
    <row r="29" spans="1:31">
      <c r="A29" s="1574"/>
      <c r="B29" s="1574"/>
      <c r="C29" s="528" t="s">
        <v>847</v>
      </c>
      <c r="D29" s="535">
        <f>D5*$A$3+D9*$A$7+D13*$A$11+$A$15*D17+$A$19*D21+$A$23*D25</f>
        <v>1.3429256594724222E-2</v>
      </c>
      <c r="E29" s="535">
        <f t="shared" ref="E29:K29" si="12">E5*$A$3+E9*$A$7+E13*$A$11+$A$15*E17+$A$19*E21+$A$23*E25</f>
        <v>1.4899547029043427</v>
      </c>
      <c r="F29" s="535">
        <f t="shared" si="12"/>
        <v>1.5211830535571544</v>
      </c>
      <c r="G29" s="535">
        <f t="shared" si="12"/>
        <v>1.8080575539568347</v>
      </c>
      <c r="H29" s="535">
        <f t="shared" si="12"/>
        <v>1.9191047162270185</v>
      </c>
      <c r="I29" s="535">
        <f t="shared" si="12"/>
        <v>1.8799040767386095</v>
      </c>
      <c r="J29" s="535">
        <f t="shared" si="12"/>
        <v>5.886221251007397</v>
      </c>
      <c r="K29" s="535">
        <f t="shared" si="12"/>
        <v>1.9864108713029576</v>
      </c>
      <c r="L29" s="535">
        <f t="shared" ref="L29:M29" si="13">L5*$A$3+L9*$A$7+L13*$A$11+$A$15*L17+$A$19*L21+$A$23*L25</f>
        <v>2.5981015685280302</v>
      </c>
      <c r="M29" s="535">
        <f t="shared" si="13"/>
        <v>4.3436389918950367</v>
      </c>
      <c r="N29" s="535">
        <f t="shared" ref="N29:O29" si="14">N5*$A$3+N9*$A$7+N13*$A$11+$A$15*N17+$A$19*N21+$A$23*N25</f>
        <v>2.3843114589553389</v>
      </c>
      <c r="O29" s="535">
        <f t="shared" si="14"/>
        <v>3.351692616984097</v>
      </c>
      <c r="P29" s="535">
        <f t="shared" ref="P29:U29" si="15">P5*$A$3+P9*$A$7+P13*$A$11+$A$15*P17+$A$19*P21+$A$23*P25</f>
        <v>3.3832821519328848</v>
      </c>
      <c r="Q29" s="535">
        <f t="shared" si="15"/>
        <v>2.6063566706095136</v>
      </c>
      <c r="R29" s="535">
        <f t="shared" si="15"/>
        <v>2.5785566274544265</v>
      </c>
      <c r="S29" s="535">
        <f t="shared" si="15"/>
        <v>6.2836917367031537</v>
      </c>
      <c r="T29" s="535">
        <f t="shared" si="15"/>
        <v>4.0504864889608037</v>
      </c>
      <c r="U29" s="535">
        <f t="shared" si="15"/>
        <v>3.593299871058119</v>
      </c>
      <c r="V29" s="535">
        <f>V5*$A$3+V9*$A$7+V13*$A$11+$A$15*V17+$A$19*V21+$A$23*V25</f>
        <v>4.6057830435933562</v>
      </c>
      <c r="W29" s="535">
        <f>W5*$A$3+W9*$A$7+W13*$A$11+$A$15*W17+$A$19*W21+$A$23*W25</f>
        <v>4.0571411110433937</v>
      </c>
      <c r="X29" s="535">
        <f>X5*$A$3+X9*$A$7+X13*$A$11+$A$15*X17+$A$19*X21+$A$23*X25</f>
        <v>3.3401337518533776</v>
      </c>
      <c r="Y29" s="535">
        <f>Y5*$A$3+Y9*$A$7+Y13*$A$11+$A$15*Y17+$A$19*Y21+$A$23*Y25</f>
        <v>1.539222150907769</v>
      </c>
      <c r="Z29" s="493"/>
      <c r="AA29" s="493"/>
      <c r="AB29" s="493"/>
      <c r="AC29" s="493"/>
    </row>
    <row r="30" spans="1:31">
      <c r="A30" s="1574"/>
      <c r="B30" s="1574"/>
      <c r="C30" s="529" t="s">
        <v>883</v>
      </c>
      <c r="D30" s="536">
        <f>D29</f>
        <v>1.3429256594724222E-2</v>
      </c>
      <c r="E30" s="536">
        <f>D30+E29</f>
        <v>1.503383959499067</v>
      </c>
      <c r="F30" s="536">
        <f t="shared" ref="F30:O30" si="16">E30+F29</f>
        <v>3.0245670130562212</v>
      </c>
      <c r="G30" s="536">
        <f t="shared" si="16"/>
        <v>4.8326245670130561</v>
      </c>
      <c r="H30" s="536">
        <f t="shared" si="16"/>
        <v>6.7517292832400742</v>
      </c>
      <c r="I30" s="536">
        <f t="shared" si="16"/>
        <v>8.6316333599786841</v>
      </c>
      <c r="J30" s="536">
        <f t="shared" si="16"/>
        <v>14.517854610986081</v>
      </c>
      <c r="K30" s="536">
        <f t="shared" si="16"/>
        <v>16.504265482289039</v>
      </c>
      <c r="L30" s="536">
        <f t="shared" si="16"/>
        <v>19.102367050817069</v>
      </c>
      <c r="M30" s="536">
        <f t="shared" si="16"/>
        <v>23.446006042712106</v>
      </c>
      <c r="N30" s="536">
        <f t="shared" si="16"/>
        <v>25.830317501667444</v>
      </c>
      <c r="O30" s="536">
        <f t="shared" si="16"/>
        <v>29.18201011865154</v>
      </c>
      <c r="P30" s="536">
        <f t="shared" ref="P30:Y30" si="17">O30+P29</f>
        <v>32.565292270584422</v>
      </c>
      <c r="Q30" s="536">
        <f t="shared" si="17"/>
        <v>35.171648941193936</v>
      </c>
      <c r="R30" s="536">
        <f t="shared" si="17"/>
        <v>37.750205568648362</v>
      </c>
      <c r="S30" s="536">
        <f t="shared" si="17"/>
        <v>44.033897305351516</v>
      </c>
      <c r="T30" s="536">
        <f t="shared" si="17"/>
        <v>48.084383794312316</v>
      </c>
      <c r="U30" s="536">
        <f t="shared" si="17"/>
        <v>51.677683665370438</v>
      </c>
      <c r="V30" s="536">
        <f t="shared" si="17"/>
        <v>56.283466708963793</v>
      </c>
      <c r="W30" s="536">
        <f t="shared" si="17"/>
        <v>60.340607820007186</v>
      </c>
      <c r="X30" s="536">
        <f t="shared" si="17"/>
        <v>63.680741571860565</v>
      </c>
      <c r="Y30" s="536">
        <f t="shared" si="17"/>
        <v>65.219963722768341</v>
      </c>
      <c r="Z30" s="533"/>
      <c r="AA30" s="533"/>
      <c r="AB30" s="533"/>
      <c r="AC30" s="533"/>
    </row>
    <row r="31" spans="1:31" ht="43.5">
      <c r="A31" s="607"/>
      <c r="B31" s="607"/>
      <c r="C31" s="682" t="s">
        <v>1287</v>
      </c>
      <c r="D31" s="621"/>
      <c r="E31" s="621"/>
      <c r="F31" s="621"/>
      <c r="G31" s="621"/>
      <c r="H31" s="621"/>
      <c r="I31" s="621"/>
      <c r="J31" s="621"/>
      <c r="K31" s="621"/>
      <c r="L31" s="683"/>
      <c r="M31" s="683"/>
      <c r="N31" s="683"/>
      <c r="O31" s="683"/>
      <c r="P31" s="683"/>
      <c r="Q31" s="683"/>
      <c r="R31" s="683">
        <v>38.125068341545891</v>
      </c>
      <c r="S31" s="683">
        <v>44.408760078249045</v>
      </c>
      <c r="T31" s="683">
        <v>48.459246567209846</v>
      </c>
      <c r="U31" s="683">
        <v>51.982670661870451</v>
      </c>
      <c r="V31" s="683">
        <v>56.587814217054536</v>
      </c>
      <c r="W31" s="683">
        <f t="shared" ref="W31:Z31" si="18">V31+W32</f>
        <v>62.087814217054536</v>
      </c>
      <c r="X31" s="683">
        <f t="shared" si="18"/>
        <v>69.087814217054529</v>
      </c>
      <c r="Y31" s="683">
        <f t="shared" si="18"/>
        <v>76.587814217054529</v>
      </c>
      <c r="Z31" s="683">
        <f t="shared" si="18"/>
        <v>84.087814217054529</v>
      </c>
      <c r="AA31" s="683">
        <f>Z31+AA32</f>
        <v>100</v>
      </c>
      <c r="AB31" s="683"/>
      <c r="AC31" s="683"/>
    </row>
    <row r="32" spans="1:31" ht="29">
      <c r="C32" s="184" t="s">
        <v>1288</v>
      </c>
      <c r="D32" s="650">
        <f>AVERAGE(H29:M29)</f>
        <v>3.1022302459498419</v>
      </c>
      <c r="N32" s="650"/>
      <c r="P32" s="650">
        <f>AVERAGE(J29:R29)</f>
        <v>3.2353969120744086</v>
      </c>
      <c r="Q32" s="184">
        <v>6.5</v>
      </c>
      <c r="R32" s="184">
        <v>7.5</v>
      </c>
      <c r="S32" s="184">
        <v>7</v>
      </c>
      <c r="T32" s="184">
        <v>5</v>
      </c>
      <c r="U32" s="184">
        <v>5</v>
      </c>
      <c r="V32" s="184">
        <v>5</v>
      </c>
      <c r="W32" s="184">
        <v>5.5</v>
      </c>
      <c r="X32" s="184">
        <v>7</v>
      </c>
      <c r="Y32" s="184">
        <v>7.5</v>
      </c>
      <c r="Z32" s="184">
        <v>7.5</v>
      </c>
      <c r="AA32" s="650">
        <f>100-Z31</f>
        <v>15.912185782945471</v>
      </c>
      <c r="AC32" s="650"/>
    </row>
    <row r="33" spans="12:25">
      <c r="L33" s="650"/>
      <c r="Q33" s="650"/>
      <c r="R33" s="650">
        <f>R28-R30</f>
        <v>34.359431648923568</v>
      </c>
      <c r="S33" s="650">
        <f>S28-S30</f>
        <v>34.3158405399667</v>
      </c>
      <c r="T33" s="650">
        <f t="shared" ref="T33:Y33" si="19">T28-T30</f>
        <v>35.447197510927097</v>
      </c>
      <c r="U33" s="650">
        <f t="shared" si="19"/>
        <v>37.581828418352544</v>
      </c>
      <c r="V33" s="650">
        <f t="shared" si="19"/>
        <v>38.336091351224162</v>
      </c>
      <c r="W33" s="650">
        <f t="shared" si="19"/>
        <v>37.143857072478902</v>
      </c>
      <c r="X33" s="650">
        <f t="shared" si="19"/>
        <v>36.303723320625522</v>
      </c>
      <c r="Y33" s="650">
        <f t="shared" si="19"/>
        <v>34.764501169717747</v>
      </c>
    </row>
    <row r="62" spans="1:3">
      <c r="A62" s="537" t="s">
        <v>805</v>
      </c>
      <c r="B62" s="538" t="s">
        <v>1004</v>
      </c>
      <c r="C62" s="538" t="s">
        <v>996</v>
      </c>
    </row>
    <row r="63" spans="1:3">
      <c r="A63" s="539" t="s">
        <v>12</v>
      </c>
      <c r="B63" s="540" t="s">
        <v>665</v>
      </c>
      <c r="C63" s="541">
        <f>SUBTOTAL(9,C64:C66)</f>
        <v>0.1</v>
      </c>
    </row>
    <row r="64" spans="1:3" outlineLevel="1">
      <c r="A64" s="542" t="s">
        <v>1014</v>
      </c>
      <c r="B64" s="543" t="s">
        <v>1010</v>
      </c>
      <c r="C64" s="544">
        <v>0.05</v>
      </c>
    </row>
    <row r="65" spans="1:29" outlineLevel="1">
      <c r="A65" s="542" t="s">
        <v>1015</v>
      </c>
      <c r="B65" s="543" t="s">
        <v>1017</v>
      </c>
      <c r="C65" s="544">
        <v>0.03</v>
      </c>
    </row>
    <row r="66" spans="1:29" outlineLevel="1">
      <c r="A66" s="542" t="s">
        <v>1016</v>
      </c>
      <c r="B66" s="543" t="s">
        <v>1019</v>
      </c>
      <c r="C66" s="544">
        <v>0.02</v>
      </c>
    </row>
    <row r="67" spans="1:29">
      <c r="A67" s="539" t="s">
        <v>2</v>
      </c>
      <c r="B67" s="540" t="s">
        <v>1005</v>
      </c>
      <c r="C67" s="541">
        <v>0.04</v>
      </c>
    </row>
    <row r="68" spans="1:29">
      <c r="A68" s="539" t="s">
        <v>37</v>
      </c>
      <c r="B68" s="540" t="s">
        <v>1006</v>
      </c>
      <c r="C68" s="541">
        <v>0.06</v>
      </c>
    </row>
    <row r="69" spans="1:29">
      <c r="A69" s="539" t="s">
        <v>1</v>
      </c>
      <c r="B69" s="540" t="s">
        <v>1007</v>
      </c>
      <c r="C69" s="541">
        <f>SUBTOTAL(9,C70:C74)</f>
        <v>0.75</v>
      </c>
    </row>
    <row r="70" spans="1:29" outlineLevel="1">
      <c r="A70" s="542" t="s">
        <v>1008</v>
      </c>
      <c r="B70" s="543" t="s">
        <v>1010</v>
      </c>
      <c r="C70" s="544">
        <v>0.35</v>
      </c>
      <c r="D70" s="534"/>
    </row>
    <row r="71" spans="1:29" outlineLevel="1">
      <c r="A71" s="542" t="s">
        <v>1009</v>
      </c>
      <c r="B71" s="543" t="s">
        <v>1030</v>
      </c>
      <c r="C71" s="544">
        <v>0.1</v>
      </c>
      <c r="D71" s="534"/>
    </row>
    <row r="72" spans="1:29" outlineLevel="1">
      <c r="A72" s="542" t="s">
        <v>1011</v>
      </c>
      <c r="B72" s="543" t="s">
        <v>1017</v>
      </c>
      <c r="C72" s="544">
        <v>0.15</v>
      </c>
      <c r="D72" s="534"/>
    </row>
    <row r="73" spans="1:29" outlineLevel="1">
      <c r="A73" s="542" t="s">
        <v>1012</v>
      </c>
      <c r="B73" s="543" t="s">
        <v>1133</v>
      </c>
      <c r="C73" s="544">
        <v>0.1</v>
      </c>
      <c r="D73" s="534"/>
    </row>
    <row r="74" spans="1:29" outlineLevel="1">
      <c r="A74" s="542" t="s">
        <v>1134</v>
      </c>
      <c r="B74" s="543" t="s">
        <v>1018</v>
      </c>
      <c r="C74" s="544">
        <v>0.05</v>
      </c>
      <c r="D74" s="534"/>
    </row>
    <row r="75" spans="1:29">
      <c r="A75" s="539" t="s">
        <v>40</v>
      </c>
      <c r="B75" s="540" t="s">
        <v>1013</v>
      </c>
      <c r="C75" s="541">
        <v>0.05</v>
      </c>
    </row>
    <row r="76" spans="1:29">
      <c r="A76" s="545"/>
      <c r="B76" s="546" t="s">
        <v>47</v>
      </c>
      <c r="C76" s="547">
        <f>SUBTOTAL(9,C63:C75)</f>
        <v>1</v>
      </c>
    </row>
    <row r="77" spans="1:29">
      <c r="A77" s="497"/>
      <c r="B77" s="497"/>
      <c r="C77" s="497"/>
    </row>
    <row r="79" spans="1:29" ht="29">
      <c r="A79" s="530" t="s">
        <v>996</v>
      </c>
      <c r="B79" s="530" t="s">
        <v>1003</v>
      </c>
      <c r="C79" s="530" t="s">
        <v>975</v>
      </c>
      <c r="D79" s="562" t="s">
        <v>974</v>
      </c>
      <c r="E79" s="562">
        <v>44652</v>
      </c>
      <c r="F79" s="562">
        <v>44682</v>
      </c>
      <c r="G79" s="562">
        <v>44713</v>
      </c>
      <c r="H79" s="562">
        <v>44743</v>
      </c>
      <c r="I79" s="562">
        <v>44774</v>
      </c>
      <c r="J79" s="562">
        <v>44805</v>
      </c>
      <c r="K79" s="562">
        <v>44835</v>
      </c>
      <c r="L79" s="562">
        <v>44866</v>
      </c>
      <c r="M79" s="562">
        <v>44896</v>
      </c>
      <c r="N79" s="562">
        <v>44927</v>
      </c>
      <c r="O79" s="562">
        <v>44958</v>
      </c>
      <c r="P79" s="562">
        <v>44986</v>
      </c>
      <c r="Q79" s="562">
        <v>45017</v>
      </c>
      <c r="R79" s="562">
        <v>45047</v>
      </c>
      <c r="S79" s="562">
        <v>45078</v>
      </c>
      <c r="T79" s="562">
        <v>45108</v>
      </c>
      <c r="U79" s="562">
        <v>45139</v>
      </c>
      <c r="V79" s="562">
        <v>45170</v>
      </c>
      <c r="W79" s="562">
        <v>45200</v>
      </c>
      <c r="X79" s="562">
        <v>45231</v>
      </c>
      <c r="Y79" s="562">
        <v>45261</v>
      </c>
      <c r="Z79" s="562">
        <v>45292</v>
      </c>
      <c r="AA79" s="562">
        <v>45323</v>
      </c>
      <c r="AB79" s="562">
        <v>45352</v>
      </c>
      <c r="AC79" s="562">
        <v>45383</v>
      </c>
    </row>
    <row r="80" spans="1:29">
      <c r="A80" s="1573">
        <v>0.75</v>
      </c>
      <c r="B80" s="1574" t="s">
        <v>666</v>
      </c>
      <c r="C80" s="527" t="s">
        <v>846</v>
      </c>
      <c r="D80" s="685">
        <f>($A$11*D11+$A$15*D15+$A$19*D19)/$A$80</f>
        <v>0.27711164401811889</v>
      </c>
      <c r="E80" s="685">
        <f t="shared" ref="E80:W80" si="20">($A$11*E11+$A$15*E15+$A$19*E19)/$A$80</f>
        <v>0.51585398347988276</v>
      </c>
      <c r="F80" s="685">
        <f t="shared" si="20"/>
        <v>0.81001865174527055</v>
      </c>
      <c r="G80" s="685">
        <f t="shared" si="20"/>
        <v>1.5134559019451108</v>
      </c>
      <c r="H80" s="685">
        <f t="shared" si="20"/>
        <v>2.660271782573941</v>
      </c>
      <c r="I80" s="685">
        <f t="shared" si="20"/>
        <v>3.7030642152944311</v>
      </c>
      <c r="J80" s="685">
        <f t="shared" si="20"/>
        <v>4.7074873434585669</v>
      </c>
      <c r="K80" s="685">
        <f t="shared" si="20"/>
        <v>5.5161794785356655</v>
      </c>
      <c r="L80" s="685">
        <f t="shared" si="20"/>
        <v>6.4118392495731102</v>
      </c>
      <c r="M80" s="685">
        <f t="shared" si="20"/>
        <v>6.7010021269454727</v>
      </c>
      <c r="N80" s="685">
        <f t="shared" si="20"/>
        <v>6.736675237540271</v>
      </c>
      <c r="O80" s="685">
        <f t="shared" si="20"/>
        <v>6.679487363904304</v>
      </c>
      <c r="P80" s="685">
        <f t="shared" si="20"/>
        <v>7.1275599111659149</v>
      </c>
      <c r="Q80" s="685">
        <f t="shared" si="20"/>
        <v>7.7447643831209616</v>
      </c>
      <c r="R80" s="685">
        <f t="shared" si="20"/>
        <v>8.3747450167948703</v>
      </c>
      <c r="S80" s="685">
        <f t="shared" si="20"/>
        <v>8.3201341703283891</v>
      </c>
      <c r="T80" s="685">
        <f t="shared" si="20"/>
        <v>6.9091246132282613</v>
      </c>
      <c r="U80" s="685">
        <f t="shared" si="20"/>
        <v>7.6372410379780868</v>
      </c>
      <c r="V80" s="685">
        <f t="shared" si="20"/>
        <v>5.4800613019532953</v>
      </c>
      <c r="W80" s="685">
        <f t="shared" si="20"/>
        <v>2.1532091097308492</v>
      </c>
      <c r="X80" s="685">
        <f t="shared" ref="X80:AC80" si="21">($A$11*X11+$A$15*X15+$A$19*X19)/$A$80</f>
        <v>0</v>
      </c>
      <c r="Y80" s="685">
        <f t="shared" si="21"/>
        <v>0</v>
      </c>
      <c r="Z80" s="685">
        <f t="shared" si="21"/>
        <v>0</v>
      </c>
      <c r="AA80" s="685">
        <f t="shared" si="21"/>
        <v>0</v>
      </c>
      <c r="AB80" s="685">
        <f t="shared" si="21"/>
        <v>0</v>
      </c>
      <c r="AC80" s="685">
        <f t="shared" si="21"/>
        <v>0</v>
      </c>
    </row>
    <row r="81" spans="1:29">
      <c r="A81" s="1574"/>
      <c r="B81" s="1574"/>
      <c r="C81" s="527" t="s">
        <v>882</v>
      </c>
      <c r="D81" s="686">
        <f>D80</f>
        <v>0.27711164401811889</v>
      </c>
      <c r="E81" s="686">
        <f>D81+E80</f>
        <v>0.7929656274980017</v>
      </c>
      <c r="F81" s="686">
        <f t="shared" ref="F81:W81" si="22">E81+F80</f>
        <v>1.6029842792432722</v>
      </c>
      <c r="G81" s="686">
        <f t="shared" si="22"/>
        <v>3.1164401811883833</v>
      </c>
      <c r="H81" s="686">
        <f t="shared" si="22"/>
        <v>5.7767119637623239</v>
      </c>
      <c r="I81" s="686">
        <f t="shared" si="22"/>
        <v>9.4797761790567545</v>
      </c>
      <c r="J81" s="686">
        <f t="shared" si="22"/>
        <v>14.187263522515321</v>
      </c>
      <c r="K81" s="686">
        <f t="shared" si="22"/>
        <v>19.703443001050985</v>
      </c>
      <c r="L81" s="686">
        <f t="shared" si="22"/>
        <v>26.115282250624094</v>
      </c>
      <c r="M81" s="686">
        <f t="shared" si="22"/>
        <v>32.816284377569566</v>
      </c>
      <c r="N81" s="686">
        <f t="shared" si="22"/>
        <v>39.552959615109835</v>
      </c>
      <c r="O81" s="686">
        <f t="shared" si="22"/>
        <v>46.232446979014142</v>
      </c>
      <c r="P81" s="686">
        <f t="shared" si="22"/>
        <v>53.36000689018006</v>
      </c>
      <c r="Q81" s="686">
        <f t="shared" si="22"/>
        <v>61.104771273301019</v>
      </c>
      <c r="R81" s="686">
        <f t="shared" si="22"/>
        <v>69.479516290095887</v>
      </c>
      <c r="S81" s="686">
        <f t="shared" si="22"/>
        <v>77.799650460424274</v>
      </c>
      <c r="T81" s="686">
        <f t="shared" si="22"/>
        <v>84.708775073652532</v>
      </c>
      <c r="U81" s="686">
        <f t="shared" si="22"/>
        <v>92.346016111630618</v>
      </c>
      <c r="V81" s="686">
        <f t="shared" si="22"/>
        <v>97.826077413583917</v>
      </c>
      <c r="W81" s="686">
        <f t="shared" si="22"/>
        <v>99.979286523314769</v>
      </c>
      <c r="X81" s="686">
        <f t="shared" ref="X81" si="23">W81+X80</f>
        <v>99.979286523314769</v>
      </c>
      <c r="Y81" s="686">
        <f t="shared" ref="Y81" si="24">X81+Y80</f>
        <v>99.979286523314769</v>
      </c>
      <c r="Z81" s="686">
        <f t="shared" ref="Z81" si="25">Y81+Z80</f>
        <v>99.979286523314769</v>
      </c>
      <c r="AA81" s="686">
        <f t="shared" ref="AA81" si="26">Z81+AA80</f>
        <v>99.979286523314769</v>
      </c>
      <c r="AB81" s="686">
        <f t="shared" ref="AB81" si="27">AA81+AB80</f>
        <v>99.979286523314769</v>
      </c>
      <c r="AC81" s="686">
        <f t="shared" ref="AC81" si="28">AB81+AC80</f>
        <v>99.979286523314769</v>
      </c>
    </row>
    <row r="82" spans="1:29">
      <c r="A82" s="1574"/>
      <c r="B82" s="1574"/>
      <c r="C82" s="528" t="s">
        <v>847</v>
      </c>
      <c r="D82" s="686">
        <f>($A$11*D13+$A$15*D17+$A$19*D21)/$A$80</f>
        <v>1.7905675459632297E-2</v>
      </c>
      <c r="E82" s="686">
        <f t="shared" ref="E82:L82" si="29">($A$11*E13+$A$15*E17+$A$19*E21)/$A$80</f>
        <v>0.81428190780708765</v>
      </c>
      <c r="F82" s="686">
        <f t="shared" si="29"/>
        <v>0.64289901412203576</v>
      </c>
      <c r="G82" s="686">
        <f t="shared" si="29"/>
        <v>0.81202238209432454</v>
      </c>
      <c r="H82" s="686">
        <f t="shared" si="29"/>
        <v>0.87226219024780172</v>
      </c>
      <c r="I82" s="686">
        <f t="shared" si="29"/>
        <v>1.2275619504396484</v>
      </c>
      <c r="J82" s="686">
        <f t="shared" si="29"/>
        <v>1.7777777777777779</v>
      </c>
      <c r="K82" s="686">
        <f t="shared" si="29"/>
        <v>2.3933919531041834</v>
      </c>
      <c r="L82" s="686">
        <f t="shared" si="29"/>
        <v>3.4476667933296508</v>
      </c>
      <c r="M82" s="686">
        <f t="shared" ref="M82:N82" si="30">($A$11*M13+$A$15*M17+$A$19*M21)/$A$80</f>
        <v>2.9146106993677141</v>
      </c>
      <c r="N82" s="686">
        <f t="shared" si="30"/>
        <v>3.1790819452737851</v>
      </c>
      <c r="O82" s="686">
        <f t="shared" ref="O82:P82" si="31">($A$11*O13+$A$15*O17+$A$19*O21)/$A$80</f>
        <v>4.3945511500253858</v>
      </c>
      <c r="P82" s="686">
        <f t="shared" si="31"/>
        <v>3.691596709316967</v>
      </c>
      <c r="Q82" s="686">
        <f t="shared" ref="Q82:S82" si="32">($A$11*Q13+$A$15*Q17+$A$19*Q21)/$A$80</f>
        <v>3.3011676056402997</v>
      </c>
      <c r="R82" s="686">
        <f t="shared" si="32"/>
        <v>3.4018445142489111</v>
      </c>
      <c r="S82" s="686">
        <f t="shared" si="32"/>
        <v>3.2477774194315212</v>
      </c>
      <c r="T82" s="686">
        <f t="shared" ref="T82:U82" si="33">($A$11*T13+$A$15*T17+$A$19*T21)/$A$80</f>
        <v>5.3089842497178852</v>
      </c>
      <c r="U82" s="686">
        <f t="shared" si="33"/>
        <v>4.6863918737285379</v>
      </c>
      <c r="V82" s="686">
        <f>($A$11*V13+$A$15*V17+$A$19*V21)/$A$80</f>
        <v>3.8007856652982102</v>
      </c>
      <c r="W82" s="686">
        <f t="shared" ref="W82:X82" si="34">($A$11*W13+$A$15*W17+$A$19*W21)/$A$80</f>
        <v>4.3934069255913508</v>
      </c>
      <c r="X82" s="686">
        <f t="shared" si="34"/>
        <v>4.4535116691378365</v>
      </c>
      <c r="Y82" s="686"/>
      <c r="Z82" s="686"/>
      <c r="AA82" s="686"/>
      <c r="AB82" s="686"/>
      <c r="AC82" s="686"/>
    </row>
    <row r="83" spans="1:29">
      <c r="A83" s="1574"/>
      <c r="B83" s="1574"/>
      <c r="C83" s="529" t="s">
        <v>883</v>
      </c>
      <c r="D83" s="687">
        <f>D82</f>
        <v>1.7905675459632297E-2</v>
      </c>
      <c r="E83" s="687">
        <f>D83+E82</f>
        <v>0.83218758326671993</v>
      </c>
      <c r="F83" s="687">
        <f t="shared" ref="F83:N83" si="35">E83+F82</f>
        <v>1.4750865973887557</v>
      </c>
      <c r="G83" s="687">
        <f t="shared" si="35"/>
        <v>2.2871089794830803</v>
      </c>
      <c r="H83" s="687">
        <f t="shared" si="35"/>
        <v>3.1593711697308819</v>
      </c>
      <c r="I83" s="687">
        <f t="shared" si="35"/>
        <v>4.3869331201705304</v>
      </c>
      <c r="J83" s="687">
        <f t="shared" si="35"/>
        <v>6.1647108979483081</v>
      </c>
      <c r="K83" s="687">
        <f t="shared" si="35"/>
        <v>8.5581028510524924</v>
      </c>
      <c r="L83" s="687">
        <f t="shared" si="35"/>
        <v>12.005769644382143</v>
      </c>
      <c r="M83" s="687">
        <f t="shared" si="35"/>
        <v>14.920380343749857</v>
      </c>
      <c r="N83" s="687">
        <f t="shared" si="35"/>
        <v>18.099462289023641</v>
      </c>
      <c r="O83" s="687">
        <f t="shared" ref="O83" si="36">N83+O82</f>
        <v>22.494013439049027</v>
      </c>
      <c r="P83" s="687">
        <f t="shared" ref="P83" si="37">O83+P82</f>
        <v>26.185610148365996</v>
      </c>
      <c r="Q83" s="687">
        <f t="shared" ref="Q83" si="38">P83+Q82</f>
        <v>29.486777754006294</v>
      </c>
      <c r="R83" s="687">
        <f t="shared" ref="R83" si="39">Q83+R82</f>
        <v>32.888622268255205</v>
      </c>
      <c r="S83" s="687">
        <f t="shared" ref="S83:T83" si="40">R83+S82</f>
        <v>36.136399687686726</v>
      </c>
      <c r="T83" s="687">
        <f t="shared" si="40"/>
        <v>41.445383937404614</v>
      </c>
      <c r="U83" s="687">
        <f t="shared" ref="U83" si="41">T83+U82</f>
        <v>46.131775811133153</v>
      </c>
      <c r="V83" s="687">
        <f t="shared" ref="V83" si="42">U83+V82</f>
        <v>49.93256147643136</v>
      </c>
      <c r="W83" s="687">
        <f t="shared" ref="W83" si="43">V83+W82</f>
        <v>54.32596840202271</v>
      </c>
      <c r="X83" s="687">
        <f t="shared" ref="X83" si="44">W83+X82</f>
        <v>58.779480071160549</v>
      </c>
      <c r="Y83" s="687"/>
      <c r="Z83" s="687"/>
      <c r="AA83" s="687"/>
      <c r="AB83" s="687"/>
      <c r="AC83" s="687"/>
    </row>
    <row r="85" spans="1:29">
      <c r="S85" s="955">
        <f>S81-S83</f>
        <v>41.663250772737548</v>
      </c>
      <c r="T85" s="955">
        <f>T81-T83</f>
        <v>43.263391136247918</v>
      </c>
    </row>
  </sheetData>
  <mergeCells count="16">
    <mergeCell ref="A80:A83"/>
    <mergeCell ref="B80:B83"/>
    <mergeCell ref="B27:B30"/>
    <mergeCell ref="A3:A6"/>
    <mergeCell ref="A7:A10"/>
    <mergeCell ref="A11:A14"/>
    <mergeCell ref="A27:A30"/>
    <mergeCell ref="A19:A22"/>
    <mergeCell ref="B19:B22"/>
    <mergeCell ref="A23:A26"/>
    <mergeCell ref="B23:B26"/>
    <mergeCell ref="A15:A18"/>
    <mergeCell ref="B15:B18"/>
    <mergeCell ref="B3:B6"/>
    <mergeCell ref="B7:B10"/>
    <mergeCell ref="B11:B14"/>
  </mergeCells>
  <phoneticPr fontId="119" type="noConversion"/>
  <hyperlinks>
    <hyperlink ref="A62" r:id="rId1" display="https://urldefense.com/v3/__http:/S.No__;!!N8Xdb1VRTUMlZeI!hL9i1DsTT_BIWOIs9VFToC-U_Gh6-jMvMaXOoyrxO5AFHH-nfbdpZ6rlPVQjNLaXyjxKvxt3D3Yr5Q9HNv-5YLKzJmo$" xr:uid="{00000000-0004-0000-1B00-000000000000}"/>
  </hyperlinks>
  <pageMargins left="0.7" right="0.7" top="0.75" bottom="0.75" header="0.3" footer="0.3"/>
  <pageSetup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A1:AM69"/>
  <sheetViews>
    <sheetView showGridLines="0" topLeftCell="G1" zoomScale="55" zoomScaleNormal="55" workbookViewId="0">
      <selection activeCell="AA70" sqref="AA70"/>
    </sheetView>
  </sheetViews>
  <sheetFormatPr defaultColWidth="11.453125" defaultRowHeight="14.5"/>
  <cols>
    <col min="1" max="1" width="8.26953125" style="184" customWidth="1"/>
    <col min="2" max="2" width="4.54296875" style="184" customWidth="1"/>
    <col min="3" max="3" width="23.54296875" style="257" bestFit="1" customWidth="1"/>
    <col min="4" max="4" width="12.54296875" style="184" bestFit="1" customWidth="1"/>
    <col min="5" max="6" width="10.453125" style="184" customWidth="1"/>
    <col min="7" max="9" width="10.7265625" style="184" customWidth="1"/>
    <col min="10" max="16" width="11.453125" style="184"/>
    <col min="17" max="17" width="11.453125" style="184" customWidth="1"/>
    <col min="18" max="16384" width="11.453125" style="184"/>
  </cols>
  <sheetData>
    <row r="1" spans="3:39" ht="43.5">
      <c r="C1" s="193" t="s">
        <v>62</v>
      </c>
      <c r="D1" s="193" t="s">
        <v>857</v>
      </c>
      <c r="E1" s="402" t="s">
        <v>874</v>
      </c>
      <c r="F1" s="193" t="s">
        <v>0</v>
      </c>
      <c r="G1" s="655" t="s">
        <v>875</v>
      </c>
      <c r="H1" s="655" t="s">
        <v>876</v>
      </c>
      <c r="I1" s="408"/>
      <c r="L1" s="193" t="s">
        <v>1145</v>
      </c>
      <c r="M1" s="193" t="s">
        <v>250</v>
      </c>
      <c r="N1" s="193" t="s">
        <v>919</v>
      </c>
      <c r="O1" s="193" t="s">
        <v>904</v>
      </c>
      <c r="P1" s="193" t="s">
        <v>47</v>
      </c>
      <c r="Q1" s="193" t="s">
        <v>68</v>
      </c>
      <c r="S1" s="256" t="s">
        <v>1217</v>
      </c>
      <c r="T1" s="256" t="s">
        <v>1218</v>
      </c>
      <c r="U1" s="256" t="s">
        <v>1219</v>
      </c>
      <c r="W1" s="788" t="s">
        <v>1458</v>
      </c>
      <c r="X1" s="193" t="s">
        <v>250</v>
      </c>
      <c r="Y1" s="193" t="s">
        <v>919</v>
      </c>
      <c r="Z1" s="193" t="s">
        <v>904</v>
      </c>
      <c r="AA1" s="193" t="s">
        <v>47</v>
      </c>
      <c r="AC1" s="788" t="s">
        <v>2225</v>
      </c>
      <c r="AD1" s="193" t="s">
        <v>250</v>
      </c>
      <c r="AE1" s="193" t="s">
        <v>919</v>
      </c>
      <c r="AF1" s="193" t="s">
        <v>904</v>
      </c>
      <c r="AG1" s="193" t="s">
        <v>47</v>
      </c>
      <c r="AI1" s="788" t="s">
        <v>1459</v>
      </c>
      <c r="AJ1" s="193" t="s">
        <v>250</v>
      </c>
      <c r="AK1" s="193" t="s">
        <v>919</v>
      </c>
      <c r="AL1" s="193" t="s">
        <v>904</v>
      </c>
      <c r="AM1" s="193" t="s">
        <v>47</v>
      </c>
    </row>
    <row r="2" spans="3:39">
      <c r="C2" s="395" t="s">
        <v>200</v>
      </c>
      <c r="D2" s="396">
        <f>Details!J58</f>
        <v>3.8016528925619837</v>
      </c>
      <c r="E2" s="403">
        <f>339.707070707071</f>
        <v>339.70707070707101</v>
      </c>
      <c r="F2" s="190" t="s">
        <v>12</v>
      </c>
      <c r="G2" s="653">
        <f t="shared" ref="G2:G12" si="0">D19</f>
        <v>40</v>
      </c>
      <c r="H2" s="656">
        <f t="shared" ref="H2:H11" si="1">E2/$E$14</f>
        <v>0.37357300625631312</v>
      </c>
      <c r="L2" s="653">
        <v>1</v>
      </c>
      <c r="M2" s="653" t="s">
        <v>12</v>
      </c>
      <c r="N2" s="585">
        <v>1999</v>
      </c>
      <c r="O2" s="585">
        <v>2090</v>
      </c>
      <c r="P2" s="654">
        <f>N2+O2</f>
        <v>4089</v>
      </c>
      <c r="Q2" s="653"/>
      <c r="S2" s="677">
        <v>266</v>
      </c>
      <c r="T2" s="679">
        <v>1831</v>
      </c>
      <c r="U2" s="677">
        <v>266</v>
      </c>
      <c r="X2" s="653" t="s">
        <v>12</v>
      </c>
      <c r="Y2" s="585">
        <v>1941</v>
      </c>
      <c r="Z2" s="585">
        <v>1827</v>
      </c>
      <c r="AA2" s="654">
        <f t="shared" ref="AA2:AA12" si="2">Y2+Z2</f>
        <v>3768</v>
      </c>
      <c r="AD2" s="653" t="s">
        <v>12</v>
      </c>
      <c r="AE2" s="585">
        <v>1941</v>
      </c>
      <c r="AF2" s="585">
        <v>1827</v>
      </c>
      <c r="AG2" s="654">
        <f t="shared" ref="AG2:AG12" si="3">AE2+AF2</f>
        <v>3768</v>
      </c>
      <c r="AJ2" s="653" t="s">
        <v>12</v>
      </c>
      <c r="AK2" s="585">
        <f>AE2-N2</f>
        <v>-58</v>
      </c>
      <c r="AL2" s="585">
        <f>AF2-O2</f>
        <v>-263</v>
      </c>
      <c r="AM2" s="654">
        <f t="shared" ref="AM2:AM12" si="4">AK2+AL2</f>
        <v>-321</v>
      </c>
    </row>
    <row r="3" spans="3:39">
      <c r="C3" s="395" t="s">
        <v>228</v>
      </c>
      <c r="D3" s="396">
        <f>Details!K58</f>
        <v>21.156909788867562</v>
      </c>
      <c r="E3" s="403">
        <v>151</v>
      </c>
      <c r="F3" s="190" t="s">
        <v>2</v>
      </c>
      <c r="G3" s="653">
        <f t="shared" si="0"/>
        <v>28</v>
      </c>
      <c r="H3" s="656">
        <f t="shared" si="1"/>
        <v>0.16605342899484463</v>
      </c>
      <c r="L3" s="653">
        <v>2</v>
      </c>
      <c r="M3" s="653" t="s">
        <v>2</v>
      </c>
      <c r="N3" s="585">
        <v>1430</v>
      </c>
      <c r="O3" s="585">
        <v>1694</v>
      </c>
      <c r="P3" s="654">
        <f t="shared" ref="P3:P12" si="5">N3+O3</f>
        <v>3124</v>
      </c>
      <c r="Q3" s="653"/>
      <c r="S3" s="677">
        <v>190</v>
      </c>
      <c r="T3" s="679">
        <v>1633</v>
      </c>
      <c r="U3" s="677">
        <v>190</v>
      </c>
      <c r="X3" s="653" t="s">
        <v>2</v>
      </c>
      <c r="Y3" s="585">
        <v>1396</v>
      </c>
      <c r="Z3" s="585">
        <v>1616</v>
      </c>
      <c r="AA3" s="654">
        <f t="shared" si="2"/>
        <v>3012</v>
      </c>
      <c r="AD3" s="653" t="s">
        <v>2</v>
      </c>
      <c r="AE3" s="585">
        <v>1396</v>
      </c>
      <c r="AF3" s="585">
        <v>1616</v>
      </c>
      <c r="AG3" s="654">
        <f t="shared" si="3"/>
        <v>3012</v>
      </c>
      <c r="AJ3" s="653" t="s">
        <v>2</v>
      </c>
      <c r="AK3" s="585">
        <f t="shared" ref="AK3:AK12" si="6">AE3-N3</f>
        <v>-34</v>
      </c>
      <c r="AL3" s="585">
        <f t="shared" ref="AL3:AL12" si="7">AF3-O3</f>
        <v>-78</v>
      </c>
      <c r="AM3" s="654">
        <f t="shared" si="4"/>
        <v>-112</v>
      </c>
    </row>
    <row r="4" spans="3:39" ht="43.5">
      <c r="C4" s="395" t="s">
        <v>354</v>
      </c>
      <c r="D4" s="396">
        <f>Details!M58</f>
        <v>5.5446808510638297</v>
      </c>
      <c r="E4" s="403">
        <v>147</v>
      </c>
      <c r="F4" s="190" t="s">
        <v>37</v>
      </c>
      <c r="G4" s="653">
        <f t="shared" si="0"/>
        <v>40</v>
      </c>
      <c r="H4" s="656">
        <f t="shared" si="1"/>
        <v>0.16165466266385536</v>
      </c>
      <c r="L4" s="653">
        <v>3</v>
      </c>
      <c r="M4" s="653" t="s">
        <v>37</v>
      </c>
      <c r="N4" s="585">
        <v>1590</v>
      </c>
      <c r="O4" s="585">
        <v>0</v>
      </c>
      <c r="P4" s="654">
        <f t="shared" si="5"/>
        <v>1590</v>
      </c>
      <c r="Q4" s="653" t="s">
        <v>1147</v>
      </c>
      <c r="S4" s="677">
        <v>184</v>
      </c>
      <c r="T4" s="679">
        <v>1771</v>
      </c>
      <c r="U4" s="677">
        <v>184</v>
      </c>
      <c r="X4" s="653" t="s">
        <v>37</v>
      </c>
      <c r="Y4" s="585">
        <v>3364</v>
      </c>
      <c r="Z4" s="585">
        <v>1574</v>
      </c>
      <c r="AA4" s="654">
        <f t="shared" si="2"/>
        <v>4938</v>
      </c>
      <c r="AD4" s="653" t="s">
        <v>37</v>
      </c>
      <c r="AE4" s="585">
        <v>3364</v>
      </c>
      <c r="AF4" s="585">
        <v>1574</v>
      </c>
      <c r="AG4" s="654">
        <f t="shared" si="3"/>
        <v>4938</v>
      </c>
      <c r="AJ4" s="653" t="s">
        <v>37</v>
      </c>
      <c r="AK4" s="585">
        <f t="shared" si="6"/>
        <v>1774</v>
      </c>
      <c r="AL4" s="585">
        <f t="shared" si="7"/>
        <v>1574</v>
      </c>
      <c r="AM4" s="654">
        <f t="shared" si="4"/>
        <v>3348</v>
      </c>
    </row>
    <row r="5" spans="3:39">
      <c r="C5" s="395" t="s">
        <v>11</v>
      </c>
      <c r="D5" s="396">
        <f>Details!N58</f>
        <v>6.4176583493282147</v>
      </c>
      <c r="E5" s="403">
        <v>136</v>
      </c>
      <c r="F5" s="190" t="s">
        <v>1</v>
      </c>
      <c r="G5" s="653">
        <f t="shared" si="0"/>
        <v>54</v>
      </c>
      <c r="H5" s="656">
        <f t="shared" si="1"/>
        <v>0.14955805525363489</v>
      </c>
      <c r="L5" s="653">
        <v>4</v>
      </c>
      <c r="M5" s="653" t="s">
        <v>1</v>
      </c>
      <c r="N5" s="585">
        <v>3158</v>
      </c>
      <c r="O5" s="585">
        <v>2871</v>
      </c>
      <c r="P5" s="654">
        <f t="shared" si="5"/>
        <v>6029</v>
      </c>
      <c r="Q5" s="653"/>
      <c r="S5" s="677">
        <v>342</v>
      </c>
      <c r="T5" s="679">
        <v>2943</v>
      </c>
      <c r="U5" s="677">
        <v>342</v>
      </c>
      <c r="X5" s="653" t="s">
        <v>1</v>
      </c>
      <c r="Y5" s="585">
        <v>2524</v>
      </c>
      <c r="Z5" s="585">
        <v>2740</v>
      </c>
      <c r="AA5" s="654">
        <f t="shared" si="2"/>
        <v>5264</v>
      </c>
      <c r="AD5" s="653" t="s">
        <v>1</v>
      </c>
      <c r="AE5" s="585">
        <v>2524</v>
      </c>
      <c r="AF5" s="585">
        <v>2740</v>
      </c>
      <c r="AG5" s="654">
        <f t="shared" si="3"/>
        <v>5264</v>
      </c>
      <c r="AJ5" s="653" t="s">
        <v>1</v>
      </c>
      <c r="AK5" s="585">
        <f t="shared" si="6"/>
        <v>-634</v>
      </c>
      <c r="AL5" s="585">
        <f t="shared" si="7"/>
        <v>-131</v>
      </c>
      <c r="AM5" s="654">
        <f t="shared" si="4"/>
        <v>-765</v>
      </c>
    </row>
    <row r="6" spans="3:39" ht="29">
      <c r="C6" s="395" t="s">
        <v>10</v>
      </c>
      <c r="D6" s="396">
        <f>Details!O58</f>
        <v>9.4383838383838388</v>
      </c>
      <c r="E6" s="403">
        <v>50.59</v>
      </c>
      <c r="F6" s="190" t="s">
        <v>40</v>
      </c>
      <c r="G6" s="653">
        <f t="shared" si="0"/>
        <v>36</v>
      </c>
      <c r="H6" s="656">
        <f t="shared" si="1"/>
        <v>5.5633397171186691E-2</v>
      </c>
      <c r="L6" s="653">
        <v>5</v>
      </c>
      <c r="M6" s="653" t="s">
        <v>40</v>
      </c>
      <c r="N6" s="585">
        <v>1477</v>
      </c>
      <c r="O6" s="585">
        <v>0</v>
      </c>
      <c r="P6" s="654">
        <f t="shared" si="5"/>
        <v>1477</v>
      </c>
      <c r="Q6" s="653" t="s">
        <v>1146</v>
      </c>
      <c r="S6" s="677">
        <v>190</v>
      </c>
      <c r="T6" s="679">
        <v>2165</v>
      </c>
      <c r="U6" s="677">
        <v>190</v>
      </c>
      <c r="X6" s="653" t="s">
        <v>40</v>
      </c>
      <c r="Y6" s="585">
        <v>2001</v>
      </c>
      <c r="Z6" s="585">
        <v>2158</v>
      </c>
      <c r="AA6" s="654">
        <f t="shared" si="2"/>
        <v>4159</v>
      </c>
      <c r="AD6" s="653" t="s">
        <v>40</v>
      </c>
      <c r="AE6" s="585">
        <v>2001</v>
      </c>
      <c r="AF6" s="585">
        <v>2158</v>
      </c>
      <c r="AG6" s="654">
        <f t="shared" si="3"/>
        <v>4159</v>
      </c>
      <c r="AJ6" s="653" t="s">
        <v>40</v>
      </c>
      <c r="AK6" s="585">
        <f t="shared" si="6"/>
        <v>524</v>
      </c>
      <c r="AL6" s="585">
        <f t="shared" si="7"/>
        <v>2158</v>
      </c>
      <c r="AM6" s="654">
        <f t="shared" si="4"/>
        <v>2682</v>
      </c>
    </row>
    <row r="7" spans="3:39">
      <c r="C7" s="397" t="s">
        <v>204</v>
      </c>
      <c r="D7" s="396">
        <f>Details!R58</f>
        <v>27.21153846153846</v>
      </c>
      <c r="E7" s="403">
        <v>18</v>
      </c>
      <c r="F7" s="190" t="s">
        <v>14</v>
      </c>
      <c r="G7" s="653">
        <f t="shared" si="0"/>
        <v>30</v>
      </c>
      <c r="H7" s="656">
        <f t="shared" si="1"/>
        <v>1.9794448489451676E-2</v>
      </c>
      <c r="L7" s="653">
        <v>6</v>
      </c>
      <c r="M7" s="653" t="s">
        <v>14</v>
      </c>
      <c r="N7" s="585">
        <v>1512</v>
      </c>
      <c r="O7" s="585">
        <v>1716</v>
      </c>
      <c r="P7" s="654">
        <f t="shared" si="5"/>
        <v>3228</v>
      </c>
      <c r="Q7" s="653"/>
      <c r="S7" s="677">
        <v>172</v>
      </c>
      <c r="T7" s="679">
        <v>1598</v>
      </c>
      <c r="U7" s="677">
        <v>172</v>
      </c>
      <c r="X7" s="653" t="s">
        <v>14</v>
      </c>
      <c r="Y7" s="585">
        <v>1848</v>
      </c>
      <c r="Z7" s="585">
        <v>1584</v>
      </c>
      <c r="AA7" s="654">
        <f t="shared" si="2"/>
        <v>3432</v>
      </c>
      <c r="AD7" s="653" t="s">
        <v>14</v>
      </c>
      <c r="AE7" s="585">
        <v>1848</v>
      </c>
      <c r="AF7" s="585">
        <v>1584</v>
      </c>
      <c r="AG7" s="654">
        <f t="shared" si="3"/>
        <v>3432</v>
      </c>
      <c r="AJ7" s="653" t="s">
        <v>14</v>
      </c>
      <c r="AK7" s="585">
        <f t="shared" si="6"/>
        <v>336</v>
      </c>
      <c r="AL7" s="585">
        <f t="shared" si="7"/>
        <v>-132</v>
      </c>
      <c r="AM7" s="654">
        <f t="shared" si="4"/>
        <v>204</v>
      </c>
    </row>
    <row r="8" spans="3:39" ht="43.5">
      <c r="C8" s="397" t="s">
        <v>95</v>
      </c>
      <c r="D8" s="396">
        <v>11.942857142857143</v>
      </c>
      <c r="E8" s="403">
        <v>11.052631578947368</v>
      </c>
      <c r="F8" s="190" t="s">
        <v>41</v>
      </c>
      <c r="G8" s="653">
        <f t="shared" si="0"/>
        <v>60</v>
      </c>
      <c r="H8" s="656">
        <f t="shared" si="1"/>
        <v>1.215448591457559E-2</v>
      </c>
      <c r="L8" s="653">
        <v>7</v>
      </c>
      <c r="M8" s="653" t="s">
        <v>41</v>
      </c>
      <c r="N8" s="585">
        <v>2631</v>
      </c>
      <c r="O8" s="585">
        <v>0</v>
      </c>
      <c r="P8" s="654">
        <f t="shared" si="5"/>
        <v>2631</v>
      </c>
      <c r="Q8" s="653" t="s">
        <v>1147</v>
      </c>
      <c r="S8" s="677">
        <v>245</v>
      </c>
      <c r="T8" s="679">
        <v>2123</v>
      </c>
      <c r="U8" s="677">
        <v>245</v>
      </c>
      <c r="X8" s="653" t="s">
        <v>41</v>
      </c>
      <c r="Y8" s="585">
        <v>4551</v>
      </c>
      <c r="Z8" s="585">
        <v>3214</v>
      </c>
      <c r="AA8" s="654">
        <f t="shared" si="2"/>
        <v>7765</v>
      </c>
      <c r="AD8" s="653" t="s">
        <v>41</v>
      </c>
      <c r="AE8" s="585">
        <v>4551</v>
      </c>
      <c r="AF8" s="585">
        <v>3214</v>
      </c>
      <c r="AG8" s="654">
        <f t="shared" si="3"/>
        <v>7765</v>
      </c>
      <c r="AJ8" s="653" t="s">
        <v>41</v>
      </c>
      <c r="AK8" s="585">
        <f t="shared" si="6"/>
        <v>1920</v>
      </c>
      <c r="AL8" s="585">
        <f t="shared" si="7"/>
        <v>3214</v>
      </c>
      <c r="AM8" s="654">
        <f t="shared" si="4"/>
        <v>5134</v>
      </c>
    </row>
    <row r="9" spans="3:39">
      <c r="C9" s="397" t="s">
        <v>96</v>
      </c>
      <c r="D9" s="396">
        <v>10.457142857142857</v>
      </c>
      <c r="E9" s="403">
        <v>36.721311475409834</v>
      </c>
      <c r="F9" s="190" t="s">
        <v>34</v>
      </c>
      <c r="G9" s="653">
        <f t="shared" si="0"/>
        <v>50</v>
      </c>
      <c r="H9" s="656">
        <f t="shared" si="1"/>
        <v>4.0382117136950592E-2</v>
      </c>
      <c r="L9" s="653">
        <v>8</v>
      </c>
      <c r="M9" s="653" t="s">
        <v>34</v>
      </c>
      <c r="N9" s="585">
        <v>1965</v>
      </c>
      <c r="O9" s="585">
        <v>2497</v>
      </c>
      <c r="P9" s="654">
        <f t="shared" si="5"/>
        <v>4462</v>
      </c>
      <c r="Q9" s="653"/>
      <c r="S9" s="677">
        <v>252</v>
      </c>
      <c r="T9" s="679">
        <v>2639</v>
      </c>
      <c r="U9" s="677">
        <v>252</v>
      </c>
      <c r="X9" s="653" t="s">
        <v>34</v>
      </c>
      <c r="Y9" s="585">
        <v>2551</v>
      </c>
      <c r="Z9" s="585">
        <v>2597</v>
      </c>
      <c r="AA9" s="654">
        <f t="shared" si="2"/>
        <v>5148</v>
      </c>
      <c r="AD9" s="653" t="s">
        <v>34</v>
      </c>
      <c r="AE9" s="585">
        <v>2551</v>
      </c>
      <c r="AF9" s="585">
        <v>2597</v>
      </c>
      <c r="AG9" s="654">
        <f t="shared" si="3"/>
        <v>5148</v>
      </c>
      <c r="AJ9" s="653" t="s">
        <v>34</v>
      </c>
      <c r="AK9" s="585">
        <f t="shared" si="6"/>
        <v>586</v>
      </c>
      <c r="AL9" s="585">
        <f t="shared" si="7"/>
        <v>100</v>
      </c>
      <c r="AM9" s="654">
        <f t="shared" si="4"/>
        <v>686</v>
      </c>
    </row>
    <row r="10" spans="3:39">
      <c r="C10" s="397" t="s">
        <v>97</v>
      </c>
      <c r="D10" s="396">
        <v>14.64</v>
      </c>
      <c r="E10" s="403">
        <v>3.278688524590164</v>
      </c>
      <c r="F10" s="190" t="s">
        <v>3</v>
      </c>
      <c r="G10" s="653">
        <f t="shared" si="0"/>
        <v>55</v>
      </c>
      <c r="H10" s="656">
        <f t="shared" si="1"/>
        <v>3.6055461729420177E-3</v>
      </c>
      <c r="L10" s="653">
        <v>9</v>
      </c>
      <c r="M10" s="653" t="s">
        <v>3</v>
      </c>
      <c r="N10" s="585">
        <v>2466</v>
      </c>
      <c r="O10" s="585">
        <v>3179</v>
      </c>
      <c r="P10" s="654">
        <f t="shared" si="5"/>
        <v>5645</v>
      </c>
      <c r="Q10" s="653"/>
      <c r="S10" s="677">
        <v>319</v>
      </c>
      <c r="T10" s="679">
        <v>3086</v>
      </c>
      <c r="U10" s="677">
        <v>319</v>
      </c>
      <c r="X10" s="653" t="s">
        <v>3</v>
      </c>
      <c r="Y10" s="585">
        <v>2630</v>
      </c>
      <c r="Z10" s="585">
        <v>3188</v>
      </c>
      <c r="AA10" s="654">
        <f t="shared" si="2"/>
        <v>5818</v>
      </c>
      <c r="AD10" s="653" t="s">
        <v>3</v>
      </c>
      <c r="AE10" s="585">
        <v>2630</v>
      </c>
      <c r="AF10" s="585">
        <v>3188</v>
      </c>
      <c r="AG10" s="654">
        <f t="shared" si="3"/>
        <v>5818</v>
      </c>
      <c r="AJ10" s="653" t="s">
        <v>3</v>
      </c>
      <c r="AK10" s="585">
        <f t="shared" si="6"/>
        <v>164</v>
      </c>
      <c r="AL10" s="585">
        <f t="shared" si="7"/>
        <v>9</v>
      </c>
      <c r="AM10" s="654">
        <f t="shared" si="4"/>
        <v>173</v>
      </c>
    </row>
    <row r="11" spans="3:39">
      <c r="C11" s="397" t="s">
        <v>98</v>
      </c>
      <c r="D11" s="396">
        <v>10.44</v>
      </c>
      <c r="E11" s="403">
        <v>15.99616858237548</v>
      </c>
      <c r="F11" s="190" t="s">
        <v>43</v>
      </c>
      <c r="G11" s="653">
        <f t="shared" si="0"/>
        <v>43</v>
      </c>
      <c r="H11" s="656">
        <f t="shared" si="1"/>
        <v>1.7590851946245371E-2</v>
      </c>
      <c r="L11" s="653">
        <v>10</v>
      </c>
      <c r="M11" s="653" t="s">
        <v>43</v>
      </c>
      <c r="N11" s="585">
        <v>2193</v>
      </c>
      <c r="O11" s="585">
        <v>2299</v>
      </c>
      <c r="P11" s="654">
        <f t="shared" si="5"/>
        <v>4492</v>
      </c>
      <c r="Q11" s="653"/>
      <c r="S11" s="677">
        <v>234</v>
      </c>
      <c r="T11" s="679">
        <v>2209</v>
      </c>
      <c r="U11" s="677">
        <v>234</v>
      </c>
      <c r="X11" s="653" t="s">
        <v>43</v>
      </c>
      <c r="Y11" s="585">
        <v>2677</v>
      </c>
      <c r="Z11" s="585">
        <v>2403</v>
      </c>
      <c r="AA11" s="654">
        <f t="shared" si="2"/>
        <v>5080</v>
      </c>
      <c r="AD11" s="653" t="s">
        <v>43</v>
      </c>
      <c r="AE11" s="585">
        <v>2677</v>
      </c>
      <c r="AF11" s="585">
        <v>2403</v>
      </c>
      <c r="AG11" s="654">
        <f t="shared" si="3"/>
        <v>5080</v>
      </c>
      <c r="AJ11" s="653" t="s">
        <v>43</v>
      </c>
      <c r="AK11" s="585">
        <f t="shared" si="6"/>
        <v>484</v>
      </c>
      <c r="AL11" s="585">
        <f t="shared" si="7"/>
        <v>104</v>
      </c>
      <c r="AM11" s="654">
        <f t="shared" si="4"/>
        <v>588</v>
      </c>
    </row>
    <row r="12" spans="3:39">
      <c r="C12" s="397" t="s">
        <v>877</v>
      </c>
      <c r="D12" s="396"/>
      <c r="E12" s="400"/>
      <c r="F12" s="190" t="s">
        <v>472</v>
      </c>
      <c r="G12" s="190">
        <f t="shared" si="0"/>
        <v>110</v>
      </c>
      <c r="J12" s="420"/>
      <c r="L12" s="653">
        <v>11</v>
      </c>
      <c r="M12" s="653" t="s">
        <v>472</v>
      </c>
      <c r="N12" s="585">
        <v>3780</v>
      </c>
      <c r="O12" s="585">
        <v>5610</v>
      </c>
      <c r="P12" s="654">
        <f t="shared" si="5"/>
        <v>9390</v>
      </c>
      <c r="Q12" s="653"/>
      <c r="S12" s="677">
        <v>610</v>
      </c>
      <c r="T12" s="679">
        <v>5662</v>
      </c>
      <c r="U12" s="677">
        <v>610</v>
      </c>
      <c r="X12" s="653" t="s">
        <v>472</v>
      </c>
      <c r="Y12" s="585">
        <v>5333</v>
      </c>
      <c r="Z12" s="585">
        <v>5559</v>
      </c>
      <c r="AA12" s="654">
        <f t="shared" si="2"/>
        <v>10892</v>
      </c>
      <c r="AD12" s="653" t="s">
        <v>472</v>
      </c>
      <c r="AE12" s="585">
        <v>5333</v>
      </c>
      <c r="AF12" s="585">
        <v>5559</v>
      </c>
      <c r="AG12" s="654">
        <f t="shared" si="3"/>
        <v>10892</v>
      </c>
      <c r="AJ12" s="653" t="s">
        <v>472</v>
      </c>
      <c r="AK12" s="585">
        <f t="shared" si="6"/>
        <v>1553</v>
      </c>
      <c r="AL12" s="585">
        <f t="shared" si="7"/>
        <v>-51</v>
      </c>
      <c r="AM12" s="654">
        <f t="shared" si="4"/>
        <v>1502</v>
      </c>
    </row>
    <row r="13" spans="3:39">
      <c r="C13" s="397" t="s">
        <v>878</v>
      </c>
      <c r="D13" s="396"/>
      <c r="E13" s="400"/>
      <c r="J13" s="420"/>
      <c r="L13" s="786"/>
      <c r="M13" s="786" t="s">
        <v>47</v>
      </c>
      <c r="N13" s="787">
        <f>SUM(N2:N12)</f>
        <v>24201</v>
      </c>
      <c r="O13" s="787">
        <f t="shared" ref="O13:P13" si="8">SUM(O2:O12)</f>
        <v>21956</v>
      </c>
      <c r="P13" s="787">
        <f t="shared" si="8"/>
        <v>46157</v>
      </c>
      <c r="Q13" s="786"/>
      <c r="S13" s="435">
        <f>SUM(S2:S12)</f>
        <v>3004</v>
      </c>
      <c r="T13" s="680">
        <f>SUM(T2:T12)</f>
        <v>27660</v>
      </c>
      <c r="U13" s="435">
        <f>SUM(U2:U12)</f>
        <v>3004</v>
      </c>
      <c r="X13" s="786" t="s">
        <v>47</v>
      </c>
      <c r="Y13" s="787">
        <f>SUM(Y2:Y12)</f>
        <v>30816</v>
      </c>
      <c r="Z13" s="787">
        <f>SUM(Z2:Z12)</f>
        <v>28460</v>
      </c>
      <c r="AA13" s="787">
        <f>SUM(AA2:AA12)</f>
        <v>59276</v>
      </c>
      <c r="AD13" s="786" t="s">
        <v>47</v>
      </c>
      <c r="AE13" s="787">
        <f>SUM(AE2:AE12)</f>
        <v>30816</v>
      </c>
      <c r="AF13" s="787">
        <f>SUM(AF2:AF12)</f>
        <v>28460</v>
      </c>
      <c r="AG13" s="787">
        <f>SUM(AG2:AG12)</f>
        <v>59276</v>
      </c>
      <c r="AJ13" s="786" t="s">
        <v>47</v>
      </c>
      <c r="AK13" s="787">
        <f>SUM(AK2:AK12)</f>
        <v>6615</v>
      </c>
      <c r="AL13" s="787">
        <f>SUM(AL2:AL12)</f>
        <v>6504</v>
      </c>
      <c r="AM13" s="787">
        <f>SUM(AM2:AM12)</f>
        <v>13119</v>
      </c>
    </row>
    <row r="14" spans="3:39">
      <c r="D14" s="398"/>
      <c r="E14" s="404">
        <f>SUM(E2:E11)</f>
        <v>909.34587086839394</v>
      </c>
      <c r="G14" s="256">
        <f>SUM(G2:G12)</f>
        <v>546</v>
      </c>
      <c r="J14" s="405"/>
      <c r="S14" s="681">
        <f>SUM(Details!E19:E23)</f>
        <v>26320.799999999999</v>
      </c>
    </row>
    <row r="15" spans="3:39">
      <c r="D15" s="398"/>
      <c r="E15" s="401"/>
      <c r="H15" s="256"/>
      <c r="I15" s="256"/>
      <c r="P15" s="429"/>
    </row>
    <row r="16" spans="3:39">
      <c r="D16" s="398"/>
      <c r="E16" s="401"/>
    </row>
    <row r="17" spans="1:30">
      <c r="C17" s="407" t="s">
        <v>846</v>
      </c>
      <c r="E17" s="419">
        <v>44828</v>
      </c>
    </row>
    <row r="18" spans="1:30" s="408" customFormat="1" ht="43.5">
      <c r="B18" s="409" t="s">
        <v>805</v>
      </c>
      <c r="C18" s="409" t="s">
        <v>0</v>
      </c>
      <c r="D18" s="409" t="s">
        <v>855</v>
      </c>
      <c r="E18" s="409" t="s">
        <v>856</v>
      </c>
      <c r="F18" s="409" t="s">
        <v>973</v>
      </c>
      <c r="G18" s="409" t="s">
        <v>859</v>
      </c>
      <c r="H18" s="410">
        <v>44652</v>
      </c>
      <c r="I18" s="410">
        <v>44682</v>
      </c>
      <c r="J18" s="410">
        <v>44713</v>
      </c>
      <c r="K18" s="410">
        <v>44743</v>
      </c>
      <c r="L18" s="410">
        <v>44774</v>
      </c>
      <c r="M18" s="410">
        <v>44805</v>
      </c>
      <c r="N18" s="410">
        <v>44835</v>
      </c>
      <c r="O18" s="410">
        <v>44866</v>
      </c>
      <c r="P18" s="410">
        <v>44896</v>
      </c>
      <c r="Q18" s="410">
        <v>44927</v>
      </c>
      <c r="R18" s="410">
        <v>44958</v>
      </c>
      <c r="S18" s="410">
        <v>44986</v>
      </c>
      <c r="T18" s="410">
        <v>45017</v>
      </c>
      <c r="U18" s="410">
        <v>45047</v>
      </c>
      <c r="V18" s="410">
        <v>45078</v>
      </c>
      <c r="Z18" s="939" t="s">
        <v>1458</v>
      </c>
      <c r="AA18" s="193" t="s">
        <v>250</v>
      </c>
      <c r="AB18" s="193" t="s">
        <v>919</v>
      </c>
      <c r="AC18" s="193" t="s">
        <v>904</v>
      </c>
      <c r="AD18" s="193" t="s">
        <v>47</v>
      </c>
    </row>
    <row r="19" spans="1:30" s="256" customFormat="1">
      <c r="A19" s="418">
        <f t="shared" ref="A19:A29" si="9">D19/$D$35</f>
        <v>7.3260073260073263E-2</v>
      </c>
      <c r="B19" s="493">
        <v>1</v>
      </c>
      <c r="C19" s="494" t="s">
        <v>12</v>
      </c>
      <c r="D19" s="411">
        <f>Micro!D14</f>
        <v>40</v>
      </c>
      <c r="E19" s="424">
        <v>3903</v>
      </c>
      <c r="F19" s="424"/>
      <c r="G19" s="424">
        <f t="shared" ref="G19:G34" si="10">E19-F19</f>
        <v>3903</v>
      </c>
      <c r="H19" s="495">
        <v>1500</v>
      </c>
      <c r="I19" s="495">
        <v>2009</v>
      </c>
      <c r="J19" s="495">
        <v>0</v>
      </c>
      <c r="K19" s="495">
        <v>0</v>
      </c>
      <c r="L19" s="495">
        <v>0</v>
      </c>
      <c r="M19" s="495">
        <v>0</v>
      </c>
      <c r="N19" s="495">
        <v>0</v>
      </c>
      <c r="O19" s="495">
        <v>394</v>
      </c>
      <c r="P19" s="495">
        <v>0</v>
      </c>
      <c r="Q19" s="495">
        <v>0</v>
      </c>
      <c r="R19" s="495">
        <v>0</v>
      </c>
      <c r="S19" s="495">
        <v>0</v>
      </c>
      <c r="T19" s="495">
        <v>0</v>
      </c>
      <c r="U19" s="495"/>
      <c r="V19" s="495"/>
      <c r="W19" s="435">
        <f>SUM(H19:V19)+F19</f>
        <v>3903</v>
      </c>
      <c r="X19" s="435">
        <f>E19-W19</f>
        <v>0</v>
      </c>
      <c r="Z19" s="184"/>
      <c r="AA19" s="653" t="s">
        <v>12</v>
      </c>
      <c r="AB19" s="585">
        <v>2070</v>
      </c>
      <c r="AC19" s="585">
        <v>1829</v>
      </c>
      <c r="AD19" s="654">
        <f t="shared" ref="AD19:AD29" si="11">AB19+AC19</f>
        <v>3899</v>
      </c>
    </row>
    <row r="20" spans="1:30" s="256" customFormat="1">
      <c r="A20" s="418">
        <f t="shared" si="9"/>
        <v>5.128205128205128E-2</v>
      </c>
      <c r="B20" s="493">
        <v>2</v>
      </c>
      <c r="C20" s="494" t="s">
        <v>2</v>
      </c>
      <c r="D20" s="411">
        <f>Micro!D23</f>
        <v>28</v>
      </c>
      <c r="E20" s="424">
        <v>3125</v>
      </c>
      <c r="F20" s="424"/>
      <c r="G20" s="424">
        <f t="shared" si="10"/>
        <v>3125</v>
      </c>
      <c r="H20" s="495">
        <v>1000</v>
      </c>
      <c r="I20" s="495">
        <v>1493</v>
      </c>
      <c r="J20" s="495">
        <v>0</v>
      </c>
      <c r="K20" s="495">
        <v>0</v>
      </c>
      <c r="L20" s="495">
        <v>0</v>
      </c>
      <c r="M20" s="495">
        <v>0</v>
      </c>
      <c r="N20" s="495">
        <v>0</v>
      </c>
      <c r="O20" s="495">
        <v>632</v>
      </c>
      <c r="P20" s="495">
        <v>0</v>
      </c>
      <c r="Q20" s="495">
        <v>0</v>
      </c>
      <c r="R20" s="495">
        <v>0</v>
      </c>
      <c r="S20" s="495">
        <v>0</v>
      </c>
      <c r="T20" s="495">
        <v>0</v>
      </c>
      <c r="U20" s="495"/>
      <c r="V20" s="495"/>
      <c r="W20" s="435">
        <f t="shared" ref="W20:W34" si="12">SUM(H20:V20)+F20</f>
        <v>3125</v>
      </c>
      <c r="X20" s="435">
        <f t="shared" ref="X20:X34" si="13">E20-W20</f>
        <v>0</v>
      </c>
      <c r="Z20" s="184"/>
      <c r="AA20" s="653" t="s">
        <v>2</v>
      </c>
      <c r="AB20" s="585">
        <v>1491</v>
      </c>
      <c r="AC20" s="585">
        <v>1632</v>
      </c>
      <c r="AD20" s="654">
        <f t="shared" si="11"/>
        <v>3123</v>
      </c>
    </row>
    <row r="21" spans="1:30" s="256" customFormat="1">
      <c r="A21" s="418">
        <f t="shared" si="9"/>
        <v>7.3260073260073263E-2</v>
      </c>
      <c r="B21" s="493">
        <v>3</v>
      </c>
      <c r="C21" s="494" t="s">
        <v>37</v>
      </c>
      <c r="D21" s="411">
        <f>Micro!D93</f>
        <v>40</v>
      </c>
      <c r="E21" s="424">
        <v>4057</v>
      </c>
      <c r="F21" s="424"/>
      <c r="G21" s="424">
        <f t="shared" si="10"/>
        <v>4057</v>
      </c>
      <c r="H21" s="495">
        <v>500</v>
      </c>
      <c r="I21" s="495">
        <v>800</v>
      </c>
      <c r="J21" s="495">
        <v>1000</v>
      </c>
      <c r="K21" s="495">
        <v>1000</v>
      </c>
      <c r="L21" s="495">
        <v>757</v>
      </c>
      <c r="M21" s="495">
        <v>0</v>
      </c>
      <c r="N21" s="495">
        <v>0</v>
      </c>
      <c r="O21" s="495">
        <v>0</v>
      </c>
      <c r="P21" s="495">
        <v>0</v>
      </c>
      <c r="Q21" s="495">
        <v>0</v>
      </c>
      <c r="R21" s="495">
        <v>0</v>
      </c>
      <c r="S21" s="495">
        <v>0</v>
      </c>
      <c r="T21" s="495">
        <v>0</v>
      </c>
      <c r="U21" s="495"/>
      <c r="V21" s="495"/>
      <c r="W21" s="435">
        <f t="shared" si="12"/>
        <v>4057</v>
      </c>
      <c r="X21" s="435">
        <f t="shared" si="13"/>
        <v>0</v>
      </c>
      <c r="Z21" s="184"/>
      <c r="AA21" s="653" t="s">
        <v>37</v>
      </c>
      <c r="AB21" s="585">
        <v>2284</v>
      </c>
      <c r="AC21" s="585">
        <v>1768</v>
      </c>
      <c r="AD21" s="654">
        <f t="shared" si="11"/>
        <v>4052</v>
      </c>
    </row>
    <row r="22" spans="1:30" s="256" customFormat="1">
      <c r="A22" s="418">
        <f t="shared" si="9"/>
        <v>9.8901098901098897E-2</v>
      </c>
      <c r="B22" s="493">
        <v>4</v>
      </c>
      <c r="C22" s="494" t="s">
        <v>1</v>
      </c>
      <c r="D22" s="411">
        <f>Micro!D115</f>
        <v>54</v>
      </c>
      <c r="E22" s="424">
        <v>5704</v>
      </c>
      <c r="F22" s="424"/>
      <c r="G22" s="424">
        <f t="shared" si="10"/>
        <v>5704</v>
      </c>
      <c r="H22" s="495">
        <v>500</v>
      </c>
      <c r="I22" s="495">
        <v>500</v>
      </c>
      <c r="J22" s="495">
        <v>500</v>
      </c>
      <c r="K22" s="495">
        <v>800</v>
      </c>
      <c r="L22" s="495">
        <v>500</v>
      </c>
      <c r="M22" s="495">
        <v>520</v>
      </c>
      <c r="N22" s="495">
        <v>0</v>
      </c>
      <c r="O22" s="495">
        <v>2384</v>
      </c>
      <c r="P22" s="495">
        <v>0</v>
      </c>
      <c r="Q22" s="495">
        <v>0</v>
      </c>
      <c r="R22" s="495">
        <v>0</v>
      </c>
      <c r="S22" s="495">
        <v>0</v>
      </c>
      <c r="T22" s="495">
        <v>0</v>
      </c>
      <c r="U22" s="495"/>
      <c r="V22" s="495"/>
      <c r="W22" s="435">
        <f t="shared" si="12"/>
        <v>5704</v>
      </c>
      <c r="X22" s="435">
        <f t="shared" si="13"/>
        <v>0</v>
      </c>
      <c r="Z22" s="184"/>
      <c r="AA22" s="653" t="s">
        <v>1</v>
      </c>
      <c r="AB22" s="585">
        <v>2738</v>
      </c>
      <c r="AC22" s="585">
        <v>2942</v>
      </c>
      <c r="AD22" s="654">
        <f t="shared" si="11"/>
        <v>5680</v>
      </c>
    </row>
    <row r="23" spans="1:30" s="256" customFormat="1">
      <c r="A23" s="418">
        <f t="shared" si="9"/>
        <v>6.5934065934065936E-2</v>
      </c>
      <c r="B23" s="493">
        <v>5</v>
      </c>
      <c r="C23" s="494" t="s">
        <v>40</v>
      </c>
      <c r="D23" s="411">
        <f>Micro!D154</f>
        <v>36</v>
      </c>
      <c r="E23" s="424">
        <v>4421</v>
      </c>
      <c r="F23" s="424"/>
      <c r="G23" s="424">
        <f t="shared" si="10"/>
        <v>4421</v>
      </c>
      <c r="H23" s="495">
        <v>600</v>
      </c>
      <c r="I23" s="495">
        <v>800</v>
      </c>
      <c r="J23" s="495">
        <v>1000</v>
      </c>
      <c r="K23" s="495">
        <v>959</v>
      </c>
      <c r="L23" s="495">
        <v>800</v>
      </c>
      <c r="M23" s="495">
        <v>0</v>
      </c>
      <c r="N23" s="495">
        <v>0</v>
      </c>
      <c r="O23" s="495">
        <v>262</v>
      </c>
      <c r="P23" s="495">
        <v>0</v>
      </c>
      <c r="Q23" s="495">
        <v>0</v>
      </c>
      <c r="R23" s="495">
        <v>0</v>
      </c>
      <c r="S23" s="495">
        <v>0</v>
      </c>
      <c r="T23" s="495">
        <v>0</v>
      </c>
      <c r="U23" s="495"/>
      <c r="V23" s="495"/>
      <c r="W23" s="435">
        <f t="shared" si="12"/>
        <v>4421</v>
      </c>
      <c r="X23" s="435">
        <f t="shared" si="13"/>
        <v>0</v>
      </c>
      <c r="Z23" s="184"/>
      <c r="AA23" s="653" t="s">
        <v>40</v>
      </c>
      <c r="AB23" s="585">
        <v>2254</v>
      </c>
      <c r="AC23" s="585">
        <v>2164</v>
      </c>
      <c r="AD23" s="654">
        <f t="shared" si="11"/>
        <v>4418</v>
      </c>
    </row>
    <row r="24" spans="1:30" s="256" customFormat="1">
      <c r="A24" s="418">
        <f t="shared" si="9"/>
        <v>5.4945054945054944E-2</v>
      </c>
      <c r="B24" s="493">
        <v>6</v>
      </c>
      <c r="C24" s="494" t="s">
        <v>14</v>
      </c>
      <c r="D24" s="411">
        <f>Micro!D126</f>
        <v>30</v>
      </c>
      <c r="E24" s="424">
        <v>3578</v>
      </c>
      <c r="F24" s="424"/>
      <c r="G24" s="424">
        <f t="shared" si="10"/>
        <v>3578</v>
      </c>
      <c r="H24" s="495">
        <v>500</v>
      </c>
      <c r="I24" s="495">
        <v>500</v>
      </c>
      <c r="J24" s="495">
        <v>654</v>
      </c>
      <c r="K24" s="495">
        <v>500</v>
      </c>
      <c r="L24" s="495">
        <v>500</v>
      </c>
      <c r="M24" s="495">
        <v>0</v>
      </c>
      <c r="N24" s="495">
        <v>0</v>
      </c>
      <c r="O24" s="495">
        <v>924</v>
      </c>
      <c r="P24" s="495">
        <v>0</v>
      </c>
      <c r="Q24" s="495">
        <v>0</v>
      </c>
      <c r="R24" s="495">
        <v>0</v>
      </c>
      <c r="S24" s="495">
        <v>0</v>
      </c>
      <c r="T24" s="495">
        <v>0</v>
      </c>
      <c r="U24" s="495"/>
      <c r="V24" s="495"/>
      <c r="W24" s="435">
        <f t="shared" si="12"/>
        <v>3578</v>
      </c>
      <c r="X24" s="435">
        <f t="shared" si="13"/>
        <v>0</v>
      </c>
      <c r="Z24" s="184"/>
      <c r="AA24" s="653" t="s">
        <v>14</v>
      </c>
      <c r="AB24" s="585">
        <v>1978</v>
      </c>
      <c r="AC24" s="585">
        <v>1597</v>
      </c>
      <c r="AD24" s="654">
        <f t="shared" si="11"/>
        <v>3575</v>
      </c>
    </row>
    <row r="25" spans="1:30" s="256" customFormat="1">
      <c r="A25" s="418">
        <f t="shared" si="9"/>
        <v>0.10989010989010989</v>
      </c>
      <c r="B25" s="493">
        <v>7</v>
      </c>
      <c r="C25" s="494" t="s">
        <v>41</v>
      </c>
      <c r="D25" s="411">
        <f>Micro!D72</f>
        <v>60</v>
      </c>
      <c r="E25" s="424">
        <v>5757</v>
      </c>
      <c r="F25" s="424"/>
      <c r="G25" s="424">
        <f t="shared" si="10"/>
        <v>5757</v>
      </c>
      <c r="H25" s="495">
        <v>1000</v>
      </c>
      <c r="I25" s="495">
        <v>1200</v>
      </c>
      <c r="J25" s="495">
        <v>2000</v>
      </c>
      <c r="K25" s="495"/>
      <c r="L25" s="495">
        <v>1557</v>
      </c>
      <c r="M25" s="495">
        <v>0</v>
      </c>
      <c r="N25" s="495">
        <v>0</v>
      </c>
      <c r="O25" s="495">
        <v>0</v>
      </c>
      <c r="P25" s="495">
        <v>0</v>
      </c>
      <c r="Q25" s="495">
        <v>0</v>
      </c>
      <c r="R25" s="495">
        <v>0</v>
      </c>
      <c r="S25" s="495">
        <v>0</v>
      </c>
      <c r="T25" s="495">
        <v>0</v>
      </c>
      <c r="U25" s="495"/>
      <c r="V25" s="495"/>
      <c r="W25" s="435">
        <f t="shared" si="12"/>
        <v>5757</v>
      </c>
      <c r="X25" s="435">
        <f t="shared" si="13"/>
        <v>0</v>
      </c>
      <c r="Z25" s="184"/>
      <c r="AA25" s="653" t="s">
        <v>41</v>
      </c>
      <c r="AB25" s="585">
        <v>3567</v>
      </c>
      <c r="AC25" s="585">
        <v>2380</v>
      </c>
      <c r="AD25" s="654">
        <f t="shared" si="11"/>
        <v>5947</v>
      </c>
    </row>
    <row r="26" spans="1:30" s="256" customFormat="1">
      <c r="A26" s="418">
        <f t="shared" si="9"/>
        <v>9.1575091575091569E-2</v>
      </c>
      <c r="B26" s="493">
        <v>8</v>
      </c>
      <c r="C26" s="494" t="s">
        <v>34</v>
      </c>
      <c r="D26" s="411">
        <f>Micro!D41</f>
        <v>50</v>
      </c>
      <c r="E26" s="424">
        <v>5148</v>
      </c>
      <c r="F26" s="424"/>
      <c r="G26" s="424">
        <f t="shared" si="10"/>
        <v>5148</v>
      </c>
      <c r="H26" s="495">
        <v>1200</v>
      </c>
      <c r="I26" s="495">
        <v>1500</v>
      </c>
      <c r="J26" s="495">
        <v>1500</v>
      </c>
      <c r="K26" s="495">
        <v>948</v>
      </c>
      <c r="L26" s="495">
        <v>0</v>
      </c>
      <c r="M26" s="495">
        <v>0</v>
      </c>
      <c r="N26" s="495">
        <v>0</v>
      </c>
      <c r="O26" s="495">
        <v>0</v>
      </c>
      <c r="P26" s="495">
        <v>0</v>
      </c>
      <c r="Q26" s="495">
        <v>0</v>
      </c>
      <c r="R26" s="495">
        <v>0</v>
      </c>
      <c r="S26" s="495">
        <v>0</v>
      </c>
      <c r="T26" s="495">
        <v>0</v>
      </c>
      <c r="U26" s="495"/>
      <c r="V26" s="495"/>
      <c r="W26" s="435">
        <f t="shared" si="12"/>
        <v>5148</v>
      </c>
      <c r="X26" s="435">
        <f t="shared" si="13"/>
        <v>0</v>
      </c>
      <c r="Z26" s="184"/>
      <c r="AA26" s="653" t="s">
        <v>34</v>
      </c>
      <c r="AB26" s="585">
        <v>2576</v>
      </c>
      <c r="AC26" s="585">
        <v>2636</v>
      </c>
      <c r="AD26" s="654">
        <f t="shared" si="11"/>
        <v>5212</v>
      </c>
    </row>
    <row r="27" spans="1:30" s="256" customFormat="1">
      <c r="A27" s="418">
        <f t="shared" si="9"/>
        <v>0.10073260073260074</v>
      </c>
      <c r="B27" s="493">
        <v>9</v>
      </c>
      <c r="C27" s="494" t="s">
        <v>3</v>
      </c>
      <c r="D27" s="411">
        <f>Micro!D103</f>
        <v>55</v>
      </c>
      <c r="E27" s="424">
        <v>5891</v>
      </c>
      <c r="F27" s="424"/>
      <c r="G27" s="424">
        <f t="shared" si="10"/>
        <v>5891</v>
      </c>
      <c r="H27" s="495">
        <v>800</v>
      </c>
      <c r="I27" s="495">
        <v>1000</v>
      </c>
      <c r="J27" s="495">
        <v>1000</v>
      </c>
      <c r="K27" s="495">
        <v>1500</v>
      </c>
      <c r="L27" s="495">
        <v>1157</v>
      </c>
      <c r="M27" s="495">
        <v>361</v>
      </c>
      <c r="N27" s="495">
        <v>0</v>
      </c>
      <c r="O27" s="495">
        <v>73</v>
      </c>
      <c r="P27" s="495">
        <v>0</v>
      </c>
      <c r="Q27" s="495">
        <v>0</v>
      </c>
      <c r="R27" s="495">
        <v>0</v>
      </c>
      <c r="S27" s="495">
        <v>0</v>
      </c>
      <c r="T27" s="495">
        <v>0</v>
      </c>
      <c r="U27" s="495"/>
      <c r="V27" s="495"/>
      <c r="W27" s="435">
        <f t="shared" si="12"/>
        <v>5891</v>
      </c>
      <c r="X27" s="435">
        <f t="shared" si="13"/>
        <v>0</v>
      </c>
      <c r="Z27" s="184"/>
      <c r="AA27" s="653" t="s">
        <v>3</v>
      </c>
      <c r="AB27" s="585">
        <v>2803</v>
      </c>
      <c r="AC27" s="585">
        <v>3083</v>
      </c>
      <c r="AD27" s="654">
        <f t="shared" si="11"/>
        <v>5886</v>
      </c>
    </row>
    <row r="28" spans="1:30" s="256" customFormat="1">
      <c r="A28" s="418">
        <f t="shared" si="9"/>
        <v>7.8754578754578752E-2</v>
      </c>
      <c r="B28" s="493">
        <v>10</v>
      </c>
      <c r="C28" s="494" t="s">
        <v>43</v>
      </c>
      <c r="D28" s="411">
        <f>Micro!D135</f>
        <v>43</v>
      </c>
      <c r="E28" s="424">
        <v>4913</v>
      </c>
      <c r="F28" s="424"/>
      <c r="G28" s="424">
        <f t="shared" si="10"/>
        <v>4913</v>
      </c>
      <c r="H28" s="495">
        <v>1200</v>
      </c>
      <c r="I28" s="495">
        <v>1700</v>
      </c>
      <c r="J28" s="495">
        <v>1526</v>
      </c>
      <c r="K28" s="495">
        <v>487</v>
      </c>
      <c r="L28" s="495">
        <v>0</v>
      </c>
      <c r="M28" s="495">
        <v>0</v>
      </c>
      <c r="N28" s="495">
        <v>0</v>
      </c>
      <c r="O28" s="495">
        <v>0</v>
      </c>
      <c r="P28" s="495">
        <v>0</v>
      </c>
      <c r="Q28" s="495">
        <v>0</v>
      </c>
      <c r="R28" s="495">
        <v>0</v>
      </c>
      <c r="S28" s="495">
        <v>0</v>
      </c>
      <c r="T28" s="495">
        <v>0</v>
      </c>
      <c r="U28" s="495"/>
      <c r="V28" s="495"/>
      <c r="W28" s="435">
        <f t="shared" si="12"/>
        <v>4913</v>
      </c>
      <c r="X28" s="435">
        <f t="shared" si="13"/>
        <v>0</v>
      </c>
      <c r="Z28" s="184"/>
      <c r="AA28" s="653" t="s">
        <v>43</v>
      </c>
      <c r="AB28" s="585">
        <v>2702</v>
      </c>
      <c r="AC28" s="585">
        <v>2207</v>
      </c>
      <c r="AD28" s="654">
        <f t="shared" si="11"/>
        <v>4909</v>
      </c>
    </row>
    <row r="29" spans="1:30" s="256" customFormat="1">
      <c r="A29" s="418">
        <f t="shared" si="9"/>
        <v>0.20146520146520147</v>
      </c>
      <c r="B29" s="493">
        <v>11</v>
      </c>
      <c r="C29" s="494" t="s">
        <v>472</v>
      </c>
      <c r="D29" s="411">
        <f>Micro!D174</f>
        <v>110</v>
      </c>
      <c r="E29" s="424">
        <v>12470</v>
      </c>
      <c r="F29" s="424"/>
      <c r="G29" s="424">
        <f t="shared" si="10"/>
        <v>12470</v>
      </c>
      <c r="H29" s="495">
        <v>800</v>
      </c>
      <c r="I29" s="495">
        <v>1200</v>
      </c>
      <c r="J29" s="495">
        <v>1500</v>
      </c>
      <c r="K29" s="495">
        <v>1800</v>
      </c>
      <c r="L29" s="495">
        <v>2200</v>
      </c>
      <c r="M29" s="495">
        <v>2284</v>
      </c>
      <c r="N29" s="495">
        <v>1108</v>
      </c>
      <c r="O29" s="495">
        <v>1578</v>
      </c>
      <c r="P29" s="495">
        <v>0</v>
      </c>
      <c r="Q29" s="495">
        <v>0</v>
      </c>
      <c r="R29" s="495">
        <v>0</v>
      </c>
      <c r="S29" s="495">
        <v>0</v>
      </c>
      <c r="T29" s="495">
        <v>0</v>
      </c>
      <c r="U29" s="495"/>
      <c r="V29" s="495"/>
      <c r="W29" s="435">
        <f t="shared" si="12"/>
        <v>12470</v>
      </c>
      <c r="X29" s="435">
        <f t="shared" si="13"/>
        <v>0</v>
      </c>
      <c r="Z29" s="184"/>
      <c r="AA29" s="653" t="s">
        <v>472</v>
      </c>
      <c r="AB29" s="585">
        <v>6807</v>
      </c>
      <c r="AC29" s="585">
        <v>5661</v>
      </c>
      <c r="AD29" s="654">
        <f t="shared" si="11"/>
        <v>12468</v>
      </c>
    </row>
    <row r="30" spans="1:30" s="256" customFormat="1">
      <c r="A30" s="418"/>
      <c r="B30" s="411">
        <v>12</v>
      </c>
      <c r="C30" s="412" t="s">
        <v>2328</v>
      </c>
      <c r="D30" s="411"/>
      <c r="E30" s="424">
        <v>491</v>
      </c>
      <c r="F30" s="424"/>
      <c r="G30" s="424">
        <f t="shared" si="10"/>
        <v>491</v>
      </c>
      <c r="H30" s="495"/>
      <c r="I30" s="495"/>
      <c r="J30" s="495"/>
      <c r="K30" s="495"/>
      <c r="L30" s="495"/>
      <c r="M30" s="495"/>
      <c r="N30" s="495">
        <v>491</v>
      </c>
      <c r="O30" s="495"/>
      <c r="P30" s="495"/>
      <c r="Q30" s="495"/>
      <c r="R30" s="495"/>
      <c r="S30" s="495"/>
      <c r="T30" s="495"/>
      <c r="U30" s="495"/>
      <c r="V30" s="495"/>
      <c r="W30" s="435">
        <f t="shared" si="12"/>
        <v>491</v>
      </c>
      <c r="X30" s="435">
        <f t="shared" si="13"/>
        <v>0</v>
      </c>
      <c r="Z30" s="184"/>
      <c r="AA30" s="990"/>
      <c r="AB30" s="988"/>
      <c r="AC30" s="988"/>
      <c r="AD30" s="991"/>
    </row>
    <row r="31" spans="1:30" s="256" customFormat="1">
      <c r="A31" s="418"/>
      <c r="B31" s="411">
        <v>13</v>
      </c>
      <c r="C31" s="412" t="s">
        <v>2329</v>
      </c>
      <c r="D31" s="411"/>
      <c r="E31" s="424">
        <v>830</v>
      </c>
      <c r="F31" s="424"/>
      <c r="G31" s="424">
        <f t="shared" si="10"/>
        <v>830</v>
      </c>
      <c r="H31" s="495"/>
      <c r="I31" s="495"/>
      <c r="J31" s="495"/>
      <c r="K31" s="495"/>
      <c r="L31" s="495"/>
      <c r="M31" s="495"/>
      <c r="N31" s="495">
        <v>830</v>
      </c>
      <c r="O31" s="495"/>
      <c r="P31" s="495"/>
      <c r="Q31" s="495"/>
      <c r="R31" s="495"/>
      <c r="S31" s="495"/>
      <c r="T31" s="495"/>
      <c r="U31" s="495"/>
      <c r="V31" s="495"/>
      <c r="W31" s="435">
        <f t="shared" si="12"/>
        <v>830</v>
      </c>
      <c r="X31" s="435">
        <f t="shared" si="13"/>
        <v>0</v>
      </c>
      <c r="Z31" s="184"/>
      <c r="AA31" s="990"/>
      <c r="AB31" s="988"/>
      <c r="AC31" s="988"/>
      <c r="AD31" s="991"/>
    </row>
    <row r="32" spans="1:30" s="256" customFormat="1" ht="29">
      <c r="A32" s="418"/>
      <c r="B32" s="411">
        <v>14</v>
      </c>
      <c r="C32" s="412" t="s">
        <v>2330</v>
      </c>
      <c r="D32" s="411"/>
      <c r="E32" s="424">
        <v>471</v>
      </c>
      <c r="F32" s="424"/>
      <c r="G32" s="424">
        <f t="shared" si="10"/>
        <v>471</v>
      </c>
      <c r="H32" s="495"/>
      <c r="I32" s="495"/>
      <c r="J32" s="495"/>
      <c r="K32" s="495"/>
      <c r="L32" s="495"/>
      <c r="M32" s="495"/>
      <c r="N32" s="495">
        <v>471</v>
      </c>
      <c r="O32" s="495"/>
      <c r="P32" s="495"/>
      <c r="Q32" s="495"/>
      <c r="R32" s="495"/>
      <c r="S32" s="495"/>
      <c r="T32" s="495"/>
      <c r="U32" s="495"/>
      <c r="V32" s="495"/>
      <c r="W32" s="435">
        <f t="shared" si="12"/>
        <v>471</v>
      </c>
      <c r="X32" s="435">
        <f t="shared" si="13"/>
        <v>0</v>
      </c>
      <c r="Z32" s="184"/>
      <c r="AA32" s="990"/>
      <c r="AB32" s="988"/>
      <c r="AC32" s="988"/>
      <c r="AD32" s="991"/>
    </row>
    <row r="33" spans="1:30" s="256" customFormat="1" ht="29">
      <c r="A33" s="418"/>
      <c r="B33" s="411">
        <v>15</v>
      </c>
      <c r="C33" s="412" t="s">
        <v>2331</v>
      </c>
      <c r="D33" s="411"/>
      <c r="E33" s="424">
        <v>1141</v>
      </c>
      <c r="F33" s="424"/>
      <c r="G33" s="424">
        <f t="shared" si="10"/>
        <v>1141</v>
      </c>
      <c r="H33" s="495"/>
      <c r="I33" s="495"/>
      <c r="J33" s="495"/>
      <c r="K33" s="495"/>
      <c r="L33" s="495"/>
      <c r="M33" s="495"/>
      <c r="N33" s="495">
        <v>1141</v>
      </c>
      <c r="O33" s="495"/>
      <c r="P33" s="495"/>
      <c r="Q33" s="495"/>
      <c r="R33" s="495"/>
      <c r="S33" s="495"/>
      <c r="T33" s="495"/>
      <c r="U33" s="495"/>
      <c r="V33" s="495"/>
      <c r="W33" s="435">
        <f t="shared" si="12"/>
        <v>1141</v>
      </c>
      <c r="X33" s="435">
        <f t="shared" si="13"/>
        <v>0</v>
      </c>
      <c r="Z33" s="184"/>
      <c r="AA33" s="990"/>
      <c r="AB33" s="988"/>
      <c r="AC33" s="988"/>
      <c r="AD33" s="991"/>
    </row>
    <row r="34" spans="1:30">
      <c r="B34" s="411">
        <v>16</v>
      </c>
      <c r="C34" s="412" t="s">
        <v>2332</v>
      </c>
      <c r="D34" s="411"/>
      <c r="E34" s="424">
        <v>650</v>
      </c>
      <c r="F34" s="424"/>
      <c r="G34" s="424">
        <f t="shared" si="10"/>
        <v>650</v>
      </c>
      <c r="H34" s="495"/>
      <c r="I34" s="495"/>
      <c r="J34" s="495"/>
      <c r="K34" s="495"/>
      <c r="L34" s="495"/>
      <c r="M34" s="495"/>
      <c r="N34" s="495">
        <v>650</v>
      </c>
      <c r="O34" s="495"/>
      <c r="P34" s="495"/>
      <c r="Q34" s="495"/>
      <c r="R34" s="495"/>
      <c r="S34" s="495"/>
      <c r="T34" s="495"/>
      <c r="U34" s="495"/>
      <c r="V34" s="495"/>
      <c r="W34" s="435">
        <f t="shared" si="12"/>
        <v>650</v>
      </c>
      <c r="X34" s="435">
        <f t="shared" si="13"/>
        <v>0</v>
      </c>
      <c r="AA34" s="786" t="s">
        <v>47</v>
      </c>
      <c r="AB34" s="787">
        <f>SUM(AB19:AB29)</f>
        <v>31270</v>
      </c>
      <c r="AC34" s="787">
        <f>SUM(AC19:AC29)</f>
        <v>27899</v>
      </c>
      <c r="AD34" s="787">
        <f>SUM(AD19:AD29)</f>
        <v>59169</v>
      </c>
    </row>
    <row r="35" spans="1:30">
      <c r="B35" s="421"/>
      <c r="C35" s="422" t="s">
        <v>879</v>
      </c>
      <c r="D35" s="423">
        <f t="shared" ref="D35:V35" si="14">SUBTOTAL(9,D19:D34)</f>
        <v>546</v>
      </c>
      <c r="E35" s="430">
        <f>SUBTOTAL(9,E19:E34)</f>
        <v>62550</v>
      </c>
      <c r="F35" s="430">
        <f t="shared" si="14"/>
        <v>0</v>
      </c>
      <c r="G35" s="430">
        <f t="shared" si="14"/>
        <v>62550</v>
      </c>
      <c r="H35" s="430">
        <f t="shared" si="14"/>
        <v>9600</v>
      </c>
      <c r="I35" s="430">
        <f t="shared" si="14"/>
        <v>12702</v>
      </c>
      <c r="J35" s="430">
        <f t="shared" si="14"/>
        <v>10680</v>
      </c>
      <c r="K35" s="430">
        <f t="shared" si="14"/>
        <v>7994</v>
      </c>
      <c r="L35" s="430">
        <f t="shared" si="14"/>
        <v>7471</v>
      </c>
      <c r="M35" s="430">
        <f t="shared" si="14"/>
        <v>3165</v>
      </c>
      <c r="N35" s="430">
        <f t="shared" si="14"/>
        <v>4691</v>
      </c>
      <c r="O35" s="430">
        <f t="shared" si="14"/>
        <v>6247</v>
      </c>
      <c r="P35" s="430">
        <f t="shared" si="14"/>
        <v>0</v>
      </c>
      <c r="Q35" s="430">
        <f t="shared" si="14"/>
        <v>0</v>
      </c>
      <c r="R35" s="430">
        <f t="shared" si="14"/>
        <v>0</v>
      </c>
      <c r="S35" s="430">
        <f t="shared" si="14"/>
        <v>0</v>
      </c>
      <c r="T35" s="430">
        <f t="shared" si="14"/>
        <v>0</v>
      </c>
      <c r="U35" s="430">
        <f t="shared" si="14"/>
        <v>0</v>
      </c>
      <c r="V35" s="430">
        <f t="shared" si="14"/>
        <v>0</v>
      </c>
      <c r="W35" s="430">
        <f t="shared" ref="W35" si="15">SUBTOTAL(9,W19:W34)</f>
        <v>62550</v>
      </c>
    </row>
    <row r="38" spans="1:30">
      <c r="C38" s="432" t="s">
        <v>847</v>
      </c>
      <c r="E38" s="419">
        <v>44828</v>
      </c>
    </row>
    <row r="39" spans="1:30" s="408" customFormat="1" ht="43.5">
      <c r="B39" s="409" t="s">
        <v>805</v>
      </c>
      <c r="C39" s="409" t="s">
        <v>0</v>
      </c>
      <c r="D39" s="409" t="s">
        <v>855</v>
      </c>
      <c r="E39" s="409" t="s">
        <v>856</v>
      </c>
      <c r="F39" s="409" t="s">
        <v>973</v>
      </c>
      <c r="G39" s="409" t="s">
        <v>859</v>
      </c>
      <c r="H39" s="410">
        <v>44652</v>
      </c>
      <c r="I39" s="410">
        <v>44682</v>
      </c>
      <c r="J39" s="410">
        <v>44713</v>
      </c>
      <c r="K39" s="410">
        <v>44743</v>
      </c>
      <c r="L39" s="410">
        <v>44774</v>
      </c>
      <c r="M39" s="410">
        <v>44805</v>
      </c>
      <c r="N39" s="410">
        <v>44835</v>
      </c>
      <c r="O39" s="410">
        <v>44866</v>
      </c>
      <c r="P39" s="410">
        <v>44896</v>
      </c>
      <c r="Q39" s="410">
        <v>44927</v>
      </c>
      <c r="R39" s="410">
        <v>44958</v>
      </c>
      <c r="S39" s="410">
        <v>44986</v>
      </c>
      <c r="T39" s="410">
        <v>45017</v>
      </c>
      <c r="U39" s="410">
        <v>45047</v>
      </c>
      <c r="V39" s="410">
        <v>45078</v>
      </c>
      <c r="AB39" s="436"/>
    </row>
    <row r="40" spans="1:30" s="256" customFormat="1">
      <c r="A40" s="418">
        <f t="shared" ref="A40:A50" si="16">D40/$D$35</f>
        <v>7.3260073260073263E-2</v>
      </c>
      <c r="B40" s="493">
        <v>1</v>
      </c>
      <c r="C40" s="494" t="s">
        <v>12</v>
      </c>
      <c r="D40" s="411">
        <f t="shared" ref="D40:E50" si="17">D19</f>
        <v>40</v>
      </c>
      <c r="E40" s="424">
        <f t="shared" si="17"/>
        <v>3903</v>
      </c>
      <c r="F40" s="424"/>
      <c r="G40" s="424">
        <f t="shared" ref="G40:G50" si="18">G19</f>
        <v>3903</v>
      </c>
      <c r="H40" s="495">
        <v>1000</v>
      </c>
      <c r="I40" s="495">
        <v>500</v>
      </c>
      <c r="J40" s="495">
        <v>0</v>
      </c>
      <c r="K40" s="495">
        <v>1000</v>
      </c>
      <c r="L40" s="495">
        <v>1000</v>
      </c>
      <c r="M40" s="495">
        <v>358</v>
      </c>
      <c r="N40" s="495">
        <v>0</v>
      </c>
      <c r="O40" s="495">
        <v>0</v>
      </c>
      <c r="P40" s="495">
        <v>-90</v>
      </c>
      <c r="Q40" s="495">
        <v>0</v>
      </c>
      <c r="R40" s="495">
        <v>0</v>
      </c>
      <c r="S40" s="495">
        <v>0</v>
      </c>
      <c r="T40" s="495">
        <v>0</v>
      </c>
      <c r="U40" s="495">
        <v>0</v>
      </c>
      <c r="V40" s="495">
        <v>135</v>
      </c>
      <c r="W40" s="435">
        <f>SUM(H40:V40)</f>
        <v>3903</v>
      </c>
      <c r="X40" s="435">
        <f>E40-W40</f>
        <v>0</v>
      </c>
      <c r="AB40" s="435"/>
    </row>
    <row r="41" spans="1:30" s="256" customFormat="1">
      <c r="A41" s="418">
        <f t="shared" si="16"/>
        <v>5.128205128205128E-2</v>
      </c>
      <c r="B41" s="493">
        <v>2</v>
      </c>
      <c r="C41" s="494" t="s">
        <v>2</v>
      </c>
      <c r="D41" s="411">
        <f t="shared" si="17"/>
        <v>28</v>
      </c>
      <c r="E41" s="424">
        <f t="shared" si="17"/>
        <v>3125</v>
      </c>
      <c r="F41" s="424"/>
      <c r="G41" s="424">
        <f t="shared" si="18"/>
        <v>3125</v>
      </c>
      <c r="H41" s="495">
        <v>0</v>
      </c>
      <c r="I41" s="495">
        <v>500</v>
      </c>
      <c r="J41" s="495">
        <v>1000</v>
      </c>
      <c r="K41" s="495">
        <v>500</v>
      </c>
      <c r="L41" s="495">
        <v>363</v>
      </c>
      <c r="M41" s="495">
        <v>0</v>
      </c>
      <c r="N41" s="495">
        <v>0</v>
      </c>
      <c r="O41" s="495">
        <v>0</v>
      </c>
      <c r="P41" s="495">
        <v>649</v>
      </c>
      <c r="Q41" s="495">
        <v>0</v>
      </c>
      <c r="R41" s="495">
        <v>0</v>
      </c>
      <c r="S41" s="495">
        <v>0</v>
      </c>
      <c r="T41" s="495">
        <v>0</v>
      </c>
      <c r="U41" s="495">
        <v>0</v>
      </c>
      <c r="V41" s="495">
        <v>113</v>
      </c>
      <c r="W41" s="435">
        <f t="shared" ref="W41:W55" si="19">SUM(H41:V41)</f>
        <v>3125</v>
      </c>
      <c r="X41" s="435">
        <f t="shared" ref="X41:X55" si="20">E41-W41</f>
        <v>0</v>
      </c>
      <c r="AB41" s="435"/>
    </row>
    <row r="42" spans="1:30" s="256" customFormat="1">
      <c r="A42" s="418">
        <f t="shared" si="16"/>
        <v>7.3260073260073263E-2</v>
      </c>
      <c r="B42" s="493">
        <v>3</v>
      </c>
      <c r="C42" s="494" t="s">
        <v>37</v>
      </c>
      <c r="D42" s="411">
        <f t="shared" si="17"/>
        <v>40</v>
      </c>
      <c r="E42" s="424">
        <f t="shared" si="17"/>
        <v>4057</v>
      </c>
      <c r="F42" s="424"/>
      <c r="G42" s="424">
        <f t="shared" si="18"/>
        <v>4057</v>
      </c>
      <c r="H42" s="495">
        <v>0</v>
      </c>
      <c r="I42" s="495">
        <v>800</v>
      </c>
      <c r="J42" s="495">
        <v>1000</v>
      </c>
      <c r="K42" s="495">
        <v>1500</v>
      </c>
      <c r="L42" s="495">
        <v>817</v>
      </c>
      <c r="M42" s="495">
        <v>0</v>
      </c>
      <c r="N42" s="495">
        <v>0</v>
      </c>
      <c r="O42" s="495">
        <v>0</v>
      </c>
      <c r="P42" s="495">
        <v>-753</v>
      </c>
      <c r="Q42" s="495">
        <v>0</v>
      </c>
      <c r="R42" s="495">
        <v>0</v>
      </c>
      <c r="S42" s="495">
        <v>0</v>
      </c>
      <c r="T42" s="495">
        <v>0</v>
      </c>
      <c r="U42" s="495">
        <v>0</v>
      </c>
      <c r="V42" s="495">
        <v>693</v>
      </c>
      <c r="W42" s="435">
        <f t="shared" si="19"/>
        <v>4057</v>
      </c>
      <c r="X42" s="435">
        <f t="shared" si="20"/>
        <v>0</v>
      </c>
      <c r="AB42" s="435"/>
    </row>
    <row r="43" spans="1:30" s="256" customFormat="1">
      <c r="A43" s="418">
        <f t="shared" si="16"/>
        <v>9.8901098901098897E-2</v>
      </c>
      <c r="B43" s="493">
        <v>4</v>
      </c>
      <c r="C43" s="494" t="s">
        <v>1</v>
      </c>
      <c r="D43" s="411">
        <f t="shared" si="17"/>
        <v>54</v>
      </c>
      <c r="E43" s="424">
        <f t="shared" si="17"/>
        <v>5704</v>
      </c>
      <c r="F43" s="424"/>
      <c r="G43" s="424">
        <f t="shared" si="18"/>
        <v>5704</v>
      </c>
      <c r="H43" s="495">
        <v>0</v>
      </c>
      <c r="I43" s="495">
        <v>0</v>
      </c>
      <c r="J43" s="495">
        <v>1000</v>
      </c>
      <c r="K43" s="495">
        <v>500</v>
      </c>
      <c r="L43" s="495">
        <v>1000</v>
      </c>
      <c r="M43" s="495">
        <v>500</v>
      </c>
      <c r="N43" s="495">
        <v>500</v>
      </c>
      <c r="O43" s="495">
        <v>0</v>
      </c>
      <c r="P43" s="495">
        <v>1764</v>
      </c>
      <c r="Q43" s="495">
        <v>0</v>
      </c>
      <c r="R43" s="495">
        <v>0</v>
      </c>
      <c r="S43" s="495">
        <v>0</v>
      </c>
      <c r="T43" s="495">
        <v>0</v>
      </c>
      <c r="U43" s="495">
        <v>0</v>
      </c>
      <c r="V43" s="495">
        <v>440</v>
      </c>
      <c r="W43" s="435">
        <f t="shared" si="19"/>
        <v>5704</v>
      </c>
      <c r="X43" s="435">
        <f t="shared" si="20"/>
        <v>0</v>
      </c>
      <c r="AB43" s="435"/>
    </row>
    <row r="44" spans="1:30" s="256" customFormat="1">
      <c r="A44" s="418">
        <f t="shared" si="16"/>
        <v>6.5934065934065936E-2</v>
      </c>
      <c r="B44" s="493">
        <v>5</v>
      </c>
      <c r="C44" s="494" t="s">
        <v>40</v>
      </c>
      <c r="D44" s="411">
        <f t="shared" si="17"/>
        <v>36</v>
      </c>
      <c r="E44" s="424">
        <f t="shared" si="17"/>
        <v>4421</v>
      </c>
      <c r="F44" s="424"/>
      <c r="G44" s="424">
        <f t="shared" si="18"/>
        <v>4421</v>
      </c>
      <c r="H44" s="495">
        <v>0</v>
      </c>
      <c r="I44" s="495">
        <v>0</v>
      </c>
      <c r="J44" s="495">
        <v>1000</v>
      </c>
      <c r="K44" s="495">
        <v>1500</v>
      </c>
      <c r="L44" s="495">
        <v>1000</v>
      </c>
      <c r="M44" s="495">
        <v>206</v>
      </c>
      <c r="N44" s="495">
        <v>0</v>
      </c>
      <c r="O44" s="495">
        <v>0</v>
      </c>
      <c r="P44" s="495">
        <v>453</v>
      </c>
      <c r="Q44" s="495">
        <v>0</v>
      </c>
      <c r="R44" s="495">
        <v>0</v>
      </c>
      <c r="S44" s="495">
        <v>0</v>
      </c>
      <c r="T44" s="495">
        <v>0</v>
      </c>
      <c r="U44" s="495">
        <v>0</v>
      </c>
      <c r="V44" s="495">
        <v>262</v>
      </c>
      <c r="W44" s="435">
        <f t="shared" si="19"/>
        <v>4421</v>
      </c>
      <c r="X44" s="435">
        <f t="shared" si="20"/>
        <v>0</v>
      </c>
      <c r="AB44" s="435"/>
    </row>
    <row r="45" spans="1:30" s="256" customFormat="1">
      <c r="A45" s="418">
        <f t="shared" si="16"/>
        <v>5.4945054945054944E-2</v>
      </c>
      <c r="B45" s="493">
        <v>6</v>
      </c>
      <c r="C45" s="494" t="s">
        <v>14</v>
      </c>
      <c r="D45" s="411">
        <f t="shared" si="17"/>
        <v>30</v>
      </c>
      <c r="E45" s="424">
        <f t="shared" si="17"/>
        <v>3578</v>
      </c>
      <c r="F45" s="424"/>
      <c r="G45" s="424">
        <f t="shared" si="18"/>
        <v>3578</v>
      </c>
      <c r="H45" s="495">
        <v>833</v>
      </c>
      <c r="I45" s="495">
        <v>699</v>
      </c>
      <c r="J45" s="495">
        <v>500</v>
      </c>
      <c r="K45" s="495">
        <f>310-32</f>
        <v>278</v>
      </c>
      <c r="L45" s="495">
        <v>0</v>
      </c>
      <c r="M45" s="495">
        <v>0</v>
      </c>
      <c r="N45" s="495">
        <v>0</v>
      </c>
      <c r="O45" s="495">
        <v>0</v>
      </c>
      <c r="P45" s="495">
        <v>1122</v>
      </c>
      <c r="Q45" s="495">
        <v>0</v>
      </c>
      <c r="R45" s="495">
        <v>0</v>
      </c>
      <c r="S45" s="495">
        <v>0</v>
      </c>
      <c r="T45" s="495">
        <v>0</v>
      </c>
      <c r="U45" s="495">
        <v>0</v>
      </c>
      <c r="V45" s="495">
        <v>146</v>
      </c>
      <c r="W45" s="435">
        <f t="shared" si="19"/>
        <v>3578</v>
      </c>
      <c r="X45" s="435">
        <f t="shared" si="20"/>
        <v>0</v>
      </c>
      <c r="AB45" s="435"/>
    </row>
    <row r="46" spans="1:30" s="256" customFormat="1">
      <c r="A46" s="418">
        <f t="shared" si="16"/>
        <v>0.10989010989010989</v>
      </c>
      <c r="B46" s="493">
        <v>7</v>
      </c>
      <c r="C46" s="494" t="s">
        <v>41</v>
      </c>
      <c r="D46" s="411">
        <f t="shared" si="17"/>
        <v>60</v>
      </c>
      <c r="E46" s="424">
        <f t="shared" si="17"/>
        <v>5757</v>
      </c>
      <c r="F46" s="424"/>
      <c r="G46" s="424">
        <f t="shared" si="18"/>
        <v>5757</v>
      </c>
      <c r="H46" s="495">
        <v>0</v>
      </c>
      <c r="I46" s="495">
        <v>1000</v>
      </c>
      <c r="J46" s="495">
        <v>1000</v>
      </c>
      <c r="K46" s="495">
        <v>1000</v>
      </c>
      <c r="L46" s="495">
        <v>500</v>
      </c>
      <c r="M46" s="495">
        <v>800</v>
      </c>
      <c r="N46" s="495">
        <v>300</v>
      </c>
      <c r="O46" s="495">
        <v>0</v>
      </c>
      <c r="P46" s="495">
        <v>-49</v>
      </c>
      <c r="Q46" s="495">
        <v>0</v>
      </c>
      <c r="R46" s="495">
        <v>0</v>
      </c>
      <c r="S46" s="495">
        <v>0</v>
      </c>
      <c r="T46" s="495">
        <v>0</v>
      </c>
      <c r="U46" s="495">
        <v>0</v>
      </c>
      <c r="V46" s="495">
        <v>1206</v>
      </c>
      <c r="W46" s="435">
        <f t="shared" si="19"/>
        <v>5757</v>
      </c>
      <c r="X46" s="435">
        <f t="shared" si="20"/>
        <v>0</v>
      </c>
      <c r="AB46" s="435"/>
    </row>
    <row r="47" spans="1:30" s="256" customFormat="1">
      <c r="A47" s="418">
        <f t="shared" si="16"/>
        <v>9.1575091575091569E-2</v>
      </c>
      <c r="B47" s="493">
        <v>8</v>
      </c>
      <c r="C47" s="494" t="s">
        <v>34</v>
      </c>
      <c r="D47" s="411">
        <f t="shared" si="17"/>
        <v>50</v>
      </c>
      <c r="E47" s="424">
        <f t="shared" si="17"/>
        <v>5148</v>
      </c>
      <c r="F47" s="424"/>
      <c r="G47" s="424">
        <f t="shared" si="18"/>
        <v>5148</v>
      </c>
      <c r="H47" s="495">
        <v>0</v>
      </c>
      <c r="I47" s="495">
        <v>1000</v>
      </c>
      <c r="J47" s="495">
        <v>1000</v>
      </c>
      <c r="K47" s="495">
        <v>1000</v>
      </c>
      <c r="L47" s="495">
        <v>500</v>
      </c>
      <c r="M47" s="495">
        <v>500</v>
      </c>
      <c r="N47" s="495">
        <v>200</v>
      </c>
      <c r="O47" s="495">
        <v>0</v>
      </c>
      <c r="P47" s="495">
        <v>948</v>
      </c>
      <c r="Q47" s="495">
        <v>0</v>
      </c>
      <c r="R47" s="495">
        <v>0</v>
      </c>
      <c r="S47" s="495">
        <v>0</v>
      </c>
      <c r="T47" s="495">
        <v>0</v>
      </c>
      <c r="U47" s="495">
        <v>0</v>
      </c>
      <c r="V47" s="495">
        <v>0</v>
      </c>
      <c r="W47" s="435">
        <f t="shared" si="19"/>
        <v>5148</v>
      </c>
      <c r="X47" s="435">
        <f t="shared" si="20"/>
        <v>0</v>
      </c>
      <c r="AB47" s="435"/>
    </row>
    <row r="48" spans="1:30" s="256" customFormat="1">
      <c r="A48" s="418">
        <f t="shared" si="16"/>
        <v>0.10073260073260074</v>
      </c>
      <c r="B48" s="493">
        <v>9</v>
      </c>
      <c r="C48" s="494" t="s">
        <v>3</v>
      </c>
      <c r="D48" s="411">
        <f t="shared" si="17"/>
        <v>55</v>
      </c>
      <c r="E48" s="424">
        <f t="shared" si="17"/>
        <v>5891</v>
      </c>
      <c r="F48" s="424"/>
      <c r="G48" s="424">
        <f t="shared" si="18"/>
        <v>5891</v>
      </c>
      <c r="H48" s="495">
        <v>1833.3333333333301</v>
      </c>
      <c r="I48" s="495">
        <v>1000</v>
      </c>
      <c r="J48" s="495">
        <v>500</v>
      </c>
      <c r="K48" s="495">
        <v>634</v>
      </c>
      <c r="L48" s="495">
        <v>500</v>
      </c>
      <c r="M48" s="495">
        <v>500</v>
      </c>
      <c r="N48" s="495">
        <v>197</v>
      </c>
      <c r="O48" s="495">
        <v>0</v>
      </c>
      <c r="P48" s="495">
        <v>653.6666666666697</v>
      </c>
      <c r="Q48" s="495">
        <v>0</v>
      </c>
      <c r="R48" s="495">
        <v>0</v>
      </c>
      <c r="S48" s="495">
        <v>0</v>
      </c>
      <c r="T48" s="495">
        <v>0</v>
      </c>
      <c r="U48" s="495">
        <v>0</v>
      </c>
      <c r="V48" s="495">
        <v>73</v>
      </c>
      <c r="W48" s="435">
        <f t="shared" si="19"/>
        <v>5891</v>
      </c>
      <c r="X48" s="435">
        <f t="shared" si="20"/>
        <v>0</v>
      </c>
      <c r="AB48" s="435"/>
    </row>
    <row r="49" spans="1:30" s="256" customFormat="1">
      <c r="A49" s="418">
        <f t="shared" si="16"/>
        <v>7.8754578754578752E-2</v>
      </c>
      <c r="B49" s="493">
        <v>10</v>
      </c>
      <c r="C49" s="494" t="s">
        <v>43</v>
      </c>
      <c r="D49" s="411">
        <f t="shared" si="17"/>
        <v>43</v>
      </c>
      <c r="E49" s="424">
        <f t="shared" si="17"/>
        <v>4913</v>
      </c>
      <c r="F49" s="424"/>
      <c r="G49" s="424">
        <f t="shared" si="18"/>
        <v>4913</v>
      </c>
      <c r="H49" s="495">
        <v>1833.3333333333335</v>
      </c>
      <c r="I49" s="495">
        <v>1000</v>
      </c>
      <c r="J49" s="495">
        <v>500</v>
      </c>
      <c r="K49" s="495">
        <v>0</v>
      </c>
      <c r="L49" s="495">
        <v>320</v>
      </c>
      <c r="M49" s="495">
        <f>4000-3478</f>
        <v>522</v>
      </c>
      <c r="N49" s="495">
        <v>0</v>
      </c>
      <c r="O49" s="495">
        <v>0</v>
      </c>
      <c r="P49" s="495">
        <v>904.66666666666606</v>
      </c>
      <c r="Q49" s="495">
        <v>0</v>
      </c>
      <c r="R49" s="495">
        <v>0</v>
      </c>
      <c r="S49" s="495">
        <v>0</v>
      </c>
      <c r="T49" s="495">
        <v>0</v>
      </c>
      <c r="U49" s="495">
        <v>0</v>
      </c>
      <c r="V49" s="495">
        <v>-167</v>
      </c>
      <c r="W49" s="435">
        <f t="shared" si="19"/>
        <v>4913</v>
      </c>
      <c r="X49" s="435">
        <f t="shared" si="20"/>
        <v>0</v>
      </c>
      <c r="AB49" s="435"/>
    </row>
    <row r="50" spans="1:30" s="256" customFormat="1">
      <c r="A50" s="418">
        <f t="shared" si="16"/>
        <v>0.20146520146520147</v>
      </c>
      <c r="B50" s="493">
        <v>11</v>
      </c>
      <c r="C50" s="494" t="s">
        <v>472</v>
      </c>
      <c r="D50" s="411">
        <f t="shared" si="17"/>
        <v>110</v>
      </c>
      <c r="E50" s="424">
        <f t="shared" si="17"/>
        <v>12470</v>
      </c>
      <c r="F50" s="424"/>
      <c r="G50" s="424">
        <f t="shared" si="18"/>
        <v>12470</v>
      </c>
      <c r="H50" s="495">
        <v>0</v>
      </c>
      <c r="I50" s="495">
        <v>0</v>
      </c>
      <c r="J50" s="495">
        <v>0</v>
      </c>
      <c r="K50" s="495">
        <v>0</v>
      </c>
      <c r="L50" s="495">
        <v>0</v>
      </c>
      <c r="M50" s="495">
        <v>0</v>
      </c>
      <c r="N50" s="495">
        <v>0</v>
      </c>
      <c r="O50" s="495">
        <v>0</v>
      </c>
      <c r="P50" s="495">
        <v>0</v>
      </c>
      <c r="Q50" s="495">
        <v>0</v>
      </c>
      <c r="R50" s="495">
        <v>0</v>
      </c>
      <c r="S50" s="495">
        <v>0</v>
      </c>
      <c r="T50" s="495">
        <v>0</v>
      </c>
      <c r="U50" s="495">
        <v>0</v>
      </c>
      <c r="V50" s="495">
        <v>12470</v>
      </c>
      <c r="W50" s="435">
        <f t="shared" si="19"/>
        <v>12470</v>
      </c>
      <c r="X50" s="435">
        <f t="shared" si="20"/>
        <v>0</v>
      </c>
      <c r="AB50" s="435"/>
    </row>
    <row r="51" spans="1:30" s="256" customFormat="1">
      <c r="A51" s="418"/>
      <c r="B51" s="411">
        <v>12</v>
      </c>
      <c r="C51" s="412" t="s">
        <v>2328</v>
      </c>
      <c r="D51" s="411"/>
      <c r="E51" s="424">
        <f t="shared" ref="E51:E55" si="21">E30</f>
        <v>491</v>
      </c>
      <c r="F51" s="989"/>
      <c r="G51" s="424">
        <f t="shared" ref="G51:G55" si="22">G30</f>
        <v>491</v>
      </c>
      <c r="H51" s="495">
        <v>0</v>
      </c>
      <c r="I51" s="495">
        <v>0</v>
      </c>
      <c r="J51" s="495">
        <v>0</v>
      </c>
      <c r="K51" s="495">
        <v>0</v>
      </c>
      <c r="L51" s="495">
        <v>0</v>
      </c>
      <c r="M51" s="495">
        <v>0</v>
      </c>
      <c r="N51" s="495">
        <v>0</v>
      </c>
      <c r="O51" s="495">
        <v>0</v>
      </c>
      <c r="P51" s="495">
        <v>0</v>
      </c>
      <c r="Q51" s="495">
        <v>0</v>
      </c>
      <c r="R51" s="495">
        <v>0</v>
      </c>
      <c r="S51" s="495">
        <v>0</v>
      </c>
      <c r="T51" s="495">
        <v>0</v>
      </c>
      <c r="U51" s="495">
        <v>0</v>
      </c>
      <c r="V51" s="495">
        <v>491</v>
      </c>
      <c r="W51" s="435">
        <f t="shared" si="19"/>
        <v>491</v>
      </c>
      <c r="X51" s="435">
        <f t="shared" si="20"/>
        <v>0</v>
      </c>
      <c r="AB51" s="435"/>
    </row>
    <row r="52" spans="1:30" s="256" customFormat="1">
      <c r="A52" s="418"/>
      <c r="B52" s="411">
        <v>13</v>
      </c>
      <c r="C52" s="412" t="s">
        <v>2329</v>
      </c>
      <c r="D52" s="411"/>
      <c r="E52" s="424">
        <f t="shared" si="21"/>
        <v>830</v>
      </c>
      <c r="F52" s="989"/>
      <c r="G52" s="424">
        <f t="shared" si="22"/>
        <v>830</v>
      </c>
      <c r="H52" s="495">
        <v>0</v>
      </c>
      <c r="I52" s="495">
        <v>0</v>
      </c>
      <c r="J52" s="495">
        <v>0</v>
      </c>
      <c r="K52" s="495">
        <v>0</v>
      </c>
      <c r="L52" s="495">
        <v>0</v>
      </c>
      <c r="M52" s="495">
        <v>0</v>
      </c>
      <c r="N52" s="495">
        <v>0</v>
      </c>
      <c r="O52" s="495">
        <v>0</v>
      </c>
      <c r="P52" s="495">
        <v>0</v>
      </c>
      <c r="Q52" s="495">
        <v>0</v>
      </c>
      <c r="R52" s="495">
        <v>0</v>
      </c>
      <c r="S52" s="495">
        <v>0</v>
      </c>
      <c r="T52" s="495">
        <v>0</v>
      </c>
      <c r="U52" s="495">
        <v>0</v>
      </c>
      <c r="V52" s="495">
        <v>830</v>
      </c>
      <c r="W52" s="435">
        <f t="shared" si="19"/>
        <v>830</v>
      </c>
      <c r="X52" s="435">
        <f t="shared" si="20"/>
        <v>0</v>
      </c>
      <c r="AB52" s="435"/>
    </row>
    <row r="53" spans="1:30" s="256" customFormat="1" ht="29">
      <c r="A53" s="418"/>
      <c r="B53" s="411">
        <v>14</v>
      </c>
      <c r="C53" s="412" t="s">
        <v>2330</v>
      </c>
      <c r="D53" s="411"/>
      <c r="E53" s="424">
        <f t="shared" si="21"/>
        <v>471</v>
      </c>
      <c r="F53" s="989"/>
      <c r="G53" s="424">
        <f t="shared" si="22"/>
        <v>471</v>
      </c>
      <c r="H53" s="495">
        <v>0</v>
      </c>
      <c r="I53" s="495">
        <v>0</v>
      </c>
      <c r="J53" s="495">
        <v>0</v>
      </c>
      <c r="K53" s="495">
        <v>0</v>
      </c>
      <c r="L53" s="495">
        <v>0</v>
      </c>
      <c r="M53" s="495">
        <v>0</v>
      </c>
      <c r="N53" s="495">
        <v>0</v>
      </c>
      <c r="O53" s="495">
        <v>0</v>
      </c>
      <c r="P53" s="495">
        <v>0</v>
      </c>
      <c r="Q53" s="495">
        <v>0</v>
      </c>
      <c r="R53" s="495">
        <v>0</v>
      </c>
      <c r="S53" s="495">
        <v>0</v>
      </c>
      <c r="T53" s="495">
        <v>0</v>
      </c>
      <c r="U53" s="495">
        <v>0</v>
      </c>
      <c r="V53" s="495">
        <v>471</v>
      </c>
      <c r="W53" s="435">
        <f t="shared" si="19"/>
        <v>471</v>
      </c>
      <c r="X53" s="435">
        <f t="shared" si="20"/>
        <v>0</v>
      </c>
      <c r="AB53" s="435"/>
    </row>
    <row r="54" spans="1:30" s="256" customFormat="1" ht="29">
      <c r="A54" s="418"/>
      <c r="B54" s="411">
        <v>15</v>
      </c>
      <c r="C54" s="412" t="s">
        <v>2331</v>
      </c>
      <c r="D54" s="411"/>
      <c r="E54" s="424">
        <f t="shared" si="21"/>
        <v>1141</v>
      </c>
      <c r="F54" s="989"/>
      <c r="G54" s="424">
        <f t="shared" si="22"/>
        <v>1141</v>
      </c>
      <c r="H54" s="495">
        <v>0</v>
      </c>
      <c r="I54" s="495">
        <v>0</v>
      </c>
      <c r="J54" s="495">
        <v>0</v>
      </c>
      <c r="K54" s="495">
        <v>0</v>
      </c>
      <c r="L54" s="495">
        <v>0</v>
      </c>
      <c r="M54" s="495">
        <v>0</v>
      </c>
      <c r="N54" s="495">
        <v>0</v>
      </c>
      <c r="O54" s="495">
        <v>0</v>
      </c>
      <c r="P54" s="495">
        <v>0</v>
      </c>
      <c r="Q54" s="495">
        <v>0</v>
      </c>
      <c r="R54" s="495">
        <v>0</v>
      </c>
      <c r="S54" s="495">
        <v>0</v>
      </c>
      <c r="T54" s="495">
        <v>0</v>
      </c>
      <c r="U54" s="495">
        <v>0</v>
      </c>
      <c r="V54" s="495">
        <v>1141</v>
      </c>
      <c r="W54" s="435">
        <f t="shared" si="19"/>
        <v>1141</v>
      </c>
      <c r="X54" s="435">
        <f t="shared" si="20"/>
        <v>0</v>
      </c>
      <c r="AB54" s="435"/>
    </row>
    <row r="55" spans="1:30" s="256" customFormat="1">
      <c r="A55" s="418"/>
      <c r="B55" s="411">
        <v>16</v>
      </c>
      <c r="C55" s="412" t="s">
        <v>2332</v>
      </c>
      <c r="D55" s="411"/>
      <c r="E55" s="424">
        <f t="shared" si="21"/>
        <v>650</v>
      </c>
      <c r="F55" s="989"/>
      <c r="G55" s="424">
        <f t="shared" si="22"/>
        <v>650</v>
      </c>
      <c r="H55" s="495">
        <v>0</v>
      </c>
      <c r="I55" s="495">
        <v>0</v>
      </c>
      <c r="J55" s="495">
        <v>0</v>
      </c>
      <c r="K55" s="495">
        <v>0</v>
      </c>
      <c r="L55" s="495">
        <v>0</v>
      </c>
      <c r="M55" s="495">
        <v>0</v>
      </c>
      <c r="N55" s="495">
        <v>0</v>
      </c>
      <c r="O55" s="495">
        <v>0</v>
      </c>
      <c r="P55" s="495">
        <v>0</v>
      </c>
      <c r="Q55" s="495">
        <v>0</v>
      </c>
      <c r="R55" s="495">
        <v>0</v>
      </c>
      <c r="S55" s="495">
        <v>0</v>
      </c>
      <c r="T55" s="495">
        <v>0</v>
      </c>
      <c r="U55" s="495">
        <v>0</v>
      </c>
      <c r="V55" s="495">
        <v>650</v>
      </c>
      <c r="W55" s="435">
        <f t="shared" si="19"/>
        <v>650</v>
      </c>
      <c r="X55" s="435">
        <f t="shared" si="20"/>
        <v>0</v>
      </c>
      <c r="AB55" s="435"/>
    </row>
    <row r="56" spans="1:30">
      <c r="E56" s="429"/>
      <c r="F56" s="429"/>
      <c r="G56" s="429"/>
      <c r="H56" s="429"/>
      <c r="I56" s="429"/>
      <c r="J56" s="429"/>
      <c r="K56" s="429"/>
      <c r="L56" s="429"/>
      <c r="M56" s="429"/>
      <c r="N56" s="429"/>
      <c r="O56" s="429"/>
      <c r="P56" s="429"/>
      <c r="Q56" s="429"/>
      <c r="R56" s="429"/>
      <c r="S56" s="429"/>
      <c r="T56" s="429"/>
    </row>
    <row r="57" spans="1:30">
      <c r="B57" s="421"/>
      <c r="C57" s="422" t="s">
        <v>881</v>
      </c>
      <c r="D57" s="423">
        <f>SUBTOTAL(9,D40:D56)</f>
        <v>546</v>
      </c>
      <c r="E57" s="430">
        <f>E40+E41+E42+E43+E44+E45+E46+E47+E48+E49+E50+E51+E52+E53+E54+E55</f>
        <v>62550</v>
      </c>
      <c r="F57" s="430">
        <f t="shared" ref="F57:V57" si="23">SUBTOTAL(9,F40:F56)</f>
        <v>0</v>
      </c>
      <c r="G57" s="430">
        <f t="shared" si="23"/>
        <v>62550</v>
      </c>
      <c r="H57" s="430">
        <f t="shared" si="23"/>
        <v>5499.6666666666642</v>
      </c>
      <c r="I57" s="430">
        <f t="shared" si="23"/>
        <v>6499</v>
      </c>
      <c r="J57" s="430">
        <f t="shared" si="23"/>
        <v>7500</v>
      </c>
      <c r="K57" s="430">
        <f t="shared" si="23"/>
        <v>7912</v>
      </c>
      <c r="L57" s="430">
        <f t="shared" si="23"/>
        <v>6000</v>
      </c>
      <c r="M57" s="430">
        <f t="shared" si="23"/>
        <v>3386</v>
      </c>
      <c r="N57" s="430">
        <f t="shared" si="23"/>
        <v>1197</v>
      </c>
      <c r="O57" s="430">
        <f t="shared" si="23"/>
        <v>0</v>
      </c>
      <c r="P57" s="430">
        <f t="shared" si="23"/>
        <v>5602.3333333333358</v>
      </c>
      <c r="Q57" s="430">
        <f t="shared" si="23"/>
        <v>0</v>
      </c>
      <c r="R57" s="430">
        <f t="shared" si="23"/>
        <v>0</v>
      </c>
      <c r="S57" s="430">
        <f t="shared" si="23"/>
        <v>0</v>
      </c>
      <c r="T57" s="430">
        <f t="shared" si="23"/>
        <v>0</v>
      </c>
      <c r="U57" s="430">
        <f t="shared" si="23"/>
        <v>0</v>
      </c>
      <c r="V57" s="430">
        <f t="shared" si="23"/>
        <v>18954</v>
      </c>
      <c r="W57" s="430">
        <f>SUBTOTAL(9,W40:W56)</f>
        <v>62550</v>
      </c>
    </row>
    <row r="58" spans="1:30">
      <c r="N58" s="184">
        <v>2197</v>
      </c>
      <c r="O58" s="429">
        <f>N58-N57</f>
        <v>1000</v>
      </c>
    </row>
    <row r="59" spans="1:30">
      <c r="F59" s="492" t="s">
        <v>913</v>
      </c>
      <c r="G59" s="194" t="s">
        <v>974</v>
      </c>
      <c r="H59" s="194">
        <v>44652</v>
      </c>
      <c r="I59" s="194">
        <v>44682</v>
      </c>
      <c r="J59" s="194">
        <v>44713</v>
      </c>
      <c r="K59" s="194">
        <v>44743</v>
      </c>
      <c r="L59" s="194">
        <v>44774</v>
      </c>
      <c r="M59" s="194">
        <v>44805</v>
      </c>
      <c r="N59" s="194">
        <v>44835</v>
      </c>
      <c r="O59" s="194">
        <v>44866</v>
      </c>
      <c r="P59" s="194">
        <v>44896</v>
      </c>
      <c r="Q59" s="194">
        <v>44927</v>
      </c>
      <c r="R59" s="194">
        <v>44958</v>
      </c>
      <c r="S59" s="194">
        <v>44986</v>
      </c>
      <c r="T59" s="194">
        <v>45017</v>
      </c>
      <c r="U59" s="194">
        <v>45047</v>
      </c>
      <c r="V59" s="194">
        <v>45078</v>
      </c>
      <c r="W59" s="194">
        <v>45108</v>
      </c>
      <c r="X59" s="194">
        <v>45139</v>
      </c>
      <c r="Y59" s="194">
        <v>45170</v>
      </c>
      <c r="Z59" s="194">
        <v>45200</v>
      </c>
      <c r="AA59" s="194">
        <v>45231</v>
      </c>
      <c r="AB59" s="194">
        <v>45261</v>
      </c>
      <c r="AC59" s="194">
        <v>45292</v>
      </c>
      <c r="AD59" s="194">
        <v>45323</v>
      </c>
    </row>
    <row r="60" spans="1:30">
      <c r="F60" s="434" t="s">
        <v>846</v>
      </c>
      <c r="G60" s="187">
        <f>F35</f>
        <v>0</v>
      </c>
      <c r="H60" s="187">
        <f t="shared" ref="H60:M60" si="24">H35</f>
        <v>9600</v>
      </c>
      <c r="I60" s="187">
        <f t="shared" si="24"/>
        <v>12702</v>
      </c>
      <c r="J60" s="187">
        <f t="shared" si="24"/>
        <v>10680</v>
      </c>
      <c r="K60" s="187">
        <f t="shared" si="24"/>
        <v>7994</v>
      </c>
      <c r="L60" s="187">
        <f t="shared" si="24"/>
        <v>7471</v>
      </c>
      <c r="M60" s="187">
        <f t="shared" si="24"/>
        <v>3165</v>
      </c>
      <c r="N60" s="187">
        <f>N35</f>
        <v>4691</v>
      </c>
      <c r="O60" s="187">
        <f t="shared" ref="O60:U60" si="25">O35</f>
        <v>6247</v>
      </c>
      <c r="P60" s="187">
        <f t="shared" si="25"/>
        <v>0</v>
      </c>
      <c r="Q60" s="187">
        <f t="shared" si="25"/>
        <v>0</v>
      </c>
      <c r="R60" s="187">
        <f t="shared" si="25"/>
        <v>0</v>
      </c>
      <c r="S60" s="187">
        <f t="shared" si="25"/>
        <v>0</v>
      </c>
      <c r="T60" s="187">
        <f t="shared" si="25"/>
        <v>0</v>
      </c>
      <c r="U60" s="187">
        <f t="shared" si="25"/>
        <v>0</v>
      </c>
      <c r="V60" s="187"/>
      <c r="W60" s="187"/>
      <c r="X60" s="187"/>
      <c r="Y60" s="187"/>
      <c r="Z60" s="187"/>
      <c r="AA60" s="187"/>
      <c r="AB60" s="187"/>
      <c r="AC60" s="187"/>
      <c r="AD60" s="187"/>
    </row>
    <row r="61" spans="1:30">
      <c r="F61" s="434" t="s">
        <v>882</v>
      </c>
      <c r="G61" s="187">
        <f>G60</f>
        <v>0</v>
      </c>
      <c r="H61" s="187">
        <f t="shared" ref="H61:N61" si="26">G61+H60</f>
        <v>9600</v>
      </c>
      <c r="I61" s="187">
        <f t="shared" si="26"/>
        <v>22302</v>
      </c>
      <c r="J61" s="187">
        <f t="shared" si="26"/>
        <v>32982</v>
      </c>
      <c r="K61" s="187">
        <f t="shared" si="26"/>
        <v>40976</v>
      </c>
      <c r="L61" s="187">
        <f t="shared" si="26"/>
        <v>48447</v>
      </c>
      <c r="M61" s="187">
        <f t="shared" si="26"/>
        <v>51612</v>
      </c>
      <c r="N61" s="187">
        <f t="shared" si="26"/>
        <v>56303</v>
      </c>
      <c r="O61" s="187">
        <f>O60+N61</f>
        <v>62550</v>
      </c>
      <c r="P61" s="187">
        <f>O61+P60</f>
        <v>62550</v>
      </c>
      <c r="Q61" s="187">
        <f>P61+Q60</f>
        <v>62550</v>
      </c>
      <c r="R61" s="187">
        <f>Q61+R60</f>
        <v>62550</v>
      </c>
      <c r="S61" s="187">
        <f>R61+S60</f>
        <v>62550</v>
      </c>
      <c r="T61" s="187">
        <f t="shared" ref="T61:V61" si="27">S61+T60</f>
        <v>62550</v>
      </c>
      <c r="U61" s="187">
        <f t="shared" si="27"/>
        <v>62550</v>
      </c>
      <c r="V61" s="187">
        <f t="shared" si="27"/>
        <v>62550</v>
      </c>
      <c r="W61" s="187">
        <f t="shared" ref="W61" si="28">V61+W60</f>
        <v>62550</v>
      </c>
      <c r="X61" s="187">
        <f t="shared" ref="X61" si="29">W61+X60</f>
        <v>62550</v>
      </c>
      <c r="Y61" s="187">
        <f t="shared" ref="Y61" si="30">X61+Y60</f>
        <v>62550</v>
      </c>
      <c r="Z61" s="187">
        <f t="shared" ref="Z61" si="31">Y61+Z60</f>
        <v>62550</v>
      </c>
      <c r="AA61" s="187">
        <f t="shared" ref="AA61" si="32">Z61+AA60</f>
        <v>62550</v>
      </c>
      <c r="AB61" s="187">
        <f t="shared" ref="AB61" si="33">AA61+AB60</f>
        <v>62550</v>
      </c>
      <c r="AC61" s="187">
        <f t="shared" ref="AC61" si="34">AB61+AC60</f>
        <v>62550</v>
      </c>
      <c r="AD61" s="187">
        <f t="shared" ref="AD61" si="35">AC61+AD60</f>
        <v>62550</v>
      </c>
    </row>
    <row r="62" spans="1:30">
      <c r="F62" s="433" t="s">
        <v>847</v>
      </c>
      <c r="G62" s="187">
        <f>F57</f>
        <v>0</v>
      </c>
      <c r="H62" s="187">
        <f t="shared" ref="H62:N62" si="36">H57</f>
        <v>5499.6666666666642</v>
      </c>
      <c r="I62" s="187">
        <f t="shared" si="36"/>
        <v>6499</v>
      </c>
      <c r="J62" s="187">
        <f t="shared" si="36"/>
        <v>7500</v>
      </c>
      <c r="K62" s="187">
        <f t="shared" si="36"/>
        <v>7912</v>
      </c>
      <c r="L62" s="187">
        <f t="shared" si="36"/>
        <v>6000</v>
      </c>
      <c r="M62" s="187">
        <f t="shared" si="36"/>
        <v>3386</v>
      </c>
      <c r="N62" s="187">
        <f t="shared" si="36"/>
        <v>1197</v>
      </c>
      <c r="O62" s="187">
        <f t="shared" ref="O62:V62" si="37">O57</f>
        <v>0</v>
      </c>
      <c r="P62" s="187">
        <f t="shared" si="37"/>
        <v>5602.3333333333358</v>
      </c>
      <c r="Q62" s="187">
        <f t="shared" si="37"/>
        <v>0</v>
      </c>
      <c r="R62" s="187">
        <f t="shared" si="37"/>
        <v>0</v>
      </c>
      <c r="S62" s="187">
        <f t="shared" si="37"/>
        <v>0</v>
      </c>
      <c r="T62" s="187">
        <f t="shared" si="37"/>
        <v>0</v>
      </c>
      <c r="U62" s="187">
        <f t="shared" si="37"/>
        <v>0</v>
      </c>
      <c r="V62" s="187">
        <f t="shared" si="37"/>
        <v>18954</v>
      </c>
      <c r="W62" s="187">
        <v>0</v>
      </c>
      <c r="X62" s="187">
        <f t="shared" ref="X62:Y62" si="38">X57</f>
        <v>0</v>
      </c>
      <c r="Y62" s="187">
        <f t="shared" si="38"/>
        <v>0</v>
      </c>
      <c r="Z62" s="187">
        <f t="shared" ref="Z62:AA62" si="39">Z57</f>
        <v>0</v>
      </c>
      <c r="AA62" s="187">
        <f t="shared" si="39"/>
        <v>0</v>
      </c>
      <c r="AB62" s="187"/>
    </row>
    <row r="63" spans="1:30">
      <c r="F63" s="433" t="s">
        <v>883</v>
      </c>
      <c r="G63" s="187">
        <f>G62</f>
        <v>0</v>
      </c>
      <c r="H63" s="187">
        <f t="shared" ref="H63:R63" si="40">G63+H62</f>
        <v>5499.6666666666642</v>
      </c>
      <c r="I63" s="187">
        <f t="shared" si="40"/>
        <v>11998.666666666664</v>
      </c>
      <c r="J63" s="187">
        <f t="shared" si="40"/>
        <v>19498.666666666664</v>
      </c>
      <c r="K63" s="187">
        <f t="shared" si="40"/>
        <v>27410.666666666664</v>
      </c>
      <c r="L63" s="187">
        <f t="shared" si="40"/>
        <v>33410.666666666664</v>
      </c>
      <c r="M63" s="187">
        <f t="shared" si="40"/>
        <v>36796.666666666664</v>
      </c>
      <c r="N63" s="187">
        <f t="shared" si="40"/>
        <v>37993.666666666664</v>
      </c>
      <c r="O63" s="187">
        <f t="shared" si="40"/>
        <v>37993.666666666664</v>
      </c>
      <c r="P63" s="187">
        <f t="shared" si="40"/>
        <v>43596</v>
      </c>
      <c r="Q63" s="187">
        <f t="shared" si="40"/>
        <v>43596</v>
      </c>
      <c r="R63" s="187">
        <f t="shared" si="40"/>
        <v>43596</v>
      </c>
      <c r="S63" s="187">
        <f>R63+S62</f>
        <v>43596</v>
      </c>
      <c r="T63" s="187">
        <f t="shared" ref="T63:V63" si="41">S63+T62</f>
        <v>43596</v>
      </c>
      <c r="U63" s="187">
        <f t="shared" si="41"/>
        <v>43596</v>
      </c>
      <c r="V63" s="187">
        <f t="shared" si="41"/>
        <v>62550</v>
      </c>
      <c r="W63" s="187">
        <f t="shared" ref="W63" si="42">V63+W62</f>
        <v>62550</v>
      </c>
      <c r="X63" s="187">
        <f t="shared" ref="X63" si="43">W63+X62</f>
        <v>62550</v>
      </c>
      <c r="Y63" s="187">
        <f t="shared" ref="Y63:AA63" si="44">X63+Y62</f>
        <v>62550</v>
      </c>
      <c r="Z63" s="187">
        <f t="shared" si="44"/>
        <v>62550</v>
      </c>
      <c r="AA63" s="187">
        <f t="shared" si="44"/>
        <v>62550</v>
      </c>
      <c r="AB63" s="187"/>
    </row>
    <row r="64" spans="1:30">
      <c r="M64" s="429"/>
    </row>
    <row r="65" spans="6:30">
      <c r="F65" s="492" t="s">
        <v>975</v>
      </c>
      <c r="G65" s="194" t="s">
        <v>974</v>
      </c>
      <c r="H65" s="194">
        <v>44652</v>
      </c>
      <c r="I65" s="194">
        <v>44682</v>
      </c>
      <c r="J65" s="194">
        <v>44713</v>
      </c>
      <c r="K65" s="194">
        <v>44743</v>
      </c>
      <c r="L65" s="194">
        <v>44774</v>
      </c>
      <c r="M65" s="194">
        <v>44805</v>
      </c>
      <c r="N65" s="194">
        <v>44835</v>
      </c>
      <c r="O65" s="194">
        <v>44866</v>
      </c>
      <c r="P65" s="194">
        <v>44896</v>
      </c>
      <c r="Q65" s="194">
        <v>44927</v>
      </c>
      <c r="R65" s="194">
        <v>44958</v>
      </c>
      <c r="S65" s="194">
        <v>44986</v>
      </c>
      <c r="T65" s="194">
        <v>45017</v>
      </c>
      <c r="U65" s="194">
        <v>45047</v>
      </c>
      <c r="V65" s="194">
        <v>45078</v>
      </c>
      <c r="W65" s="194">
        <v>45108</v>
      </c>
      <c r="X65" s="194">
        <v>45139</v>
      </c>
      <c r="Y65" s="194">
        <v>45170</v>
      </c>
      <c r="Z65" s="194">
        <v>45200</v>
      </c>
      <c r="AA65" s="194">
        <v>45231</v>
      </c>
      <c r="AB65" s="194">
        <v>45261</v>
      </c>
      <c r="AC65" s="194">
        <v>45292</v>
      </c>
      <c r="AD65" s="194">
        <v>45323</v>
      </c>
    </row>
    <row r="66" spans="6:30">
      <c r="F66" s="434" t="s">
        <v>846</v>
      </c>
      <c r="G66" s="191">
        <f>(G60/$E$35)*100</f>
        <v>0</v>
      </c>
      <c r="H66" s="191">
        <f t="shared" ref="H66:U66" si="45">(H60/$E$35)*100</f>
        <v>15.347721822541965</v>
      </c>
      <c r="I66" s="191">
        <f t="shared" si="45"/>
        <v>20.306954436450837</v>
      </c>
      <c r="J66" s="191">
        <f t="shared" si="45"/>
        <v>17.074340527577938</v>
      </c>
      <c r="K66" s="191">
        <f t="shared" si="45"/>
        <v>12.780175859312552</v>
      </c>
      <c r="L66" s="191">
        <f t="shared" si="45"/>
        <v>11.94404476418865</v>
      </c>
      <c r="M66" s="191">
        <f t="shared" si="45"/>
        <v>5.0599520383693042</v>
      </c>
      <c r="N66" s="191">
        <f t="shared" si="45"/>
        <v>7.4996003197442036</v>
      </c>
      <c r="O66" s="191">
        <f t="shared" si="45"/>
        <v>9.987210231814549</v>
      </c>
      <c r="P66" s="191">
        <f t="shared" si="45"/>
        <v>0</v>
      </c>
      <c r="Q66" s="191">
        <f t="shared" si="45"/>
        <v>0</v>
      </c>
      <c r="R66" s="191">
        <f t="shared" si="45"/>
        <v>0</v>
      </c>
      <c r="S66" s="191">
        <f t="shared" si="45"/>
        <v>0</v>
      </c>
      <c r="T66" s="191">
        <f t="shared" si="45"/>
        <v>0</v>
      </c>
      <c r="U66" s="191">
        <f t="shared" si="45"/>
        <v>0</v>
      </c>
      <c r="V66" s="191">
        <f t="shared" ref="V66:AB66" si="46">(V60/$E$35)*100</f>
        <v>0</v>
      </c>
      <c r="W66" s="191">
        <f t="shared" si="46"/>
        <v>0</v>
      </c>
      <c r="X66" s="191">
        <f t="shared" si="46"/>
        <v>0</v>
      </c>
      <c r="Y66" s="191">
        <f t="shared" si="46"/>
        <v>0</v>
      </c>
      <c r="Z66" s="191">
        <f t="shared" si="46"/>
        <v>0</v>
      </c>
      <c r="AA66" s="191">
        <f t="shared" si="46"/>
        <v>0</v>
      </c>
      <c r="AB66" s="191">
        <f t="shared" si="46"/>
        <v>0</v>
      </c>
      <c r="AC66" s="191">
        <f t="shared" ref="AC66:AD66" si="47">(AC60/$E$35)*100</f>
        <v>0</v>
      </c>
      <c r="AD66" s="191">
        <f t="shared" si="47"/>
        <v>0</v>
      </c>
    </row>
    <row r="67" spans="6:30">
      <c r="F67" s="434" t="s">
        <v>882</v>
      </c>
      <c r="G67" s="191">
        <f>G66</f>
        <v>0</v>
      </c>
      <c r="H67" s="191">
        <f>G67+H66</f>
        <v>15.347721822541965</v>
      </c>
      <c r="I67" s="191">
        <f t="shared" ref="I67:N67" si="48">H67+I66</f>
        <v>35.654676258992801</v>
      </c>
      <c r="J67" s="191">
        <f t="shared" si="48"/>
        <v>52.729016786570739</v>
      </c>
      <c r="K67" s="191">
        <f t="shared" si="48"/>
        <v>65.509192645883289</v>
      </c>
      <c r="L67" s="191">
        <f t="shared" si="48"/>
        <v>77.453237410071935</v>
      </c>
      <c r="M67" s="191">
        <f t="shared" si="48"/>
        <v>82.513189448441238</v>
      </c>
      <c r="N67" s="191">
        <f t="shared" si="48"/>
        <v>90.012789768185442</v>
      </c>
      <c r="O67" s="191">
        <f t="shared" ref="O67" si="49">N67+O66</f>
        <v>99.999999999999986</v>
      </c>
      <c r="P67" s="191">
        <f t="shared" ref="P67" si="50">O67+P66</f>
        <v>99.999999999999986</v>
      </c>
      <c r="Q67" s="191">
        <f t="shared" ref="Q67" si="51">P67+Q66</f>
        <v>99.999999999999986</v>
      </c>
      <c r="R67" s="191">
        <f t="shared" ref="R67" si="52">Q67+R66</f>
        <v>99.999999999999986</v>
      </c>
      <c r="S67" s="191">
        <f t="shared" ref="S67" si="53">R67+S66</f>
        <v>99.999999999999986</v>
      </c>
      <c r="T67" s="191">
        <f t="shared" ref="T67" si="54">S67+T66</f>
        <v>99.999999999999986</v>
      </c>
      <c r="U67" s="191">
        <f t="shared" ref="U67:V67" si="55">T67+U66</f>
        <v>99.999999999999986</v>
      </c>
      <c r="V67" s="191">
        <f t="shared" si="55"/>
        <v>99.999999999999986</v>
      </c>
      <c r="W67" s="191">
        <f t="shared" ref="W67" si="56">V67+W66</f>
        <v>99.999999999999986</v>
      </c>
      <c r="X67" s="191">
        <f t="shared" ref="X67" si="57">W67+X66</f>
        <v>99.999999999999986</v>
      </c>
      <c r="Y67" s="191">
        <f t="shared" ref="Y67" si="58">X67+Y66</f>
        <v>99.999999999999986</v>
      </c>
      <c r="Z67" s="191">
        <f t="shared" ref="Z67" si="59">Y67+Z66</f>
        <v>99.999999999999986</v>
      </c>
      <c r="AA67" s="191">
        <f t="shared" ref="AA67" si="60">Z67+AA66</f>
        <v>99.999999999999986</v>
      </c>
      <c r="AB67" s="191">
        <f t="shared" ref="AB67" si="61">AA67+AB66</f>
        <v>99.999999999999986</v>
      </c>
      <c r="AC67" s="191">
        <f t="shared" ref="AC67" si="62">AB67+AC66</f>
        <v>99.999999999999986</v>
      </c>
      <c r="AD67" s="191">
        <f t="shared" ref="AD67" si="63">AC67+AD66</f>
        <v>99.999999999999986</v>
      </c>
    </row>
    <row r="68" spans="6:30">
      <c r="F68" s="433" t="s">
        <v>847</v>
      </c>
      <c r="G68" s="191">
        <f>(G62/$E$35)*100</f>
        <v>0</v>
      </c>
      <c r="H68" s="191">
        <f t="shared" ref="H68:N68" si="64">(H62/$E$35)*100</f>
        <v>8.7924327204902699</v>
      </c>
      <c r="I68" s="191">
        <f t="shared" si="64"/>
        <v>10.390087929656275</v>
      </c>
      <c r="J68" s="191">
        <f t="shared" si="64"/>
        <v>11.990407673860911</v>
      </c>
      <c r="K68" s="191">
        <f t="shared" si="64"/>
        <v>12.649080735411673</v>
      </c>
      <c r="L68" s="191">
        <f t="shared" si="64"/>
        <v>9.5923261390887298</v>
      </c>
      <c r="M68" s="191">
        <f t="shared" si="64"/>
        <v>5.4132693844924065</v>
      </c>
      <c r="N68" s="191">
        <f t="shared" si="64"/>
        <v>1.9136690647482013</v>
      </c>
      <c r="O68" s="191">
        <f t="shared" ref="O68:P68" si="65">(O62/$E$35)*100</f>
        <v>0</v>
      </c>
      <c r="P68" s="191">
        <f t="shared" si="65"/>
        <v>8.9565680788702409</v>
      </c>
      <c r="Q68" s="191">
        <f t="shared" ref="Q68:R68" si="66">(Q62/$E$35)*100</f>
        <v>0</v>
      </c>
      <c r="R68" s="191">
        <f t="shared" si="66"/>
        <v>0</v>
      </c>
      <c r="S68" s="842">
        <f>(S62/$E$35)*100</f>
        <v>0</v>
      </c>
      <c r="T68" s="842">
        <f t="shared" ref="T68:U68" si="67">(T62/$E$35)*100</f>
        <v>0</v>
      </c>
      <c r="U68" s="842">
        <f t="shared" si="67"/>
        <v>0</v>
      </c>
      <c r="V68" s="842">
        <f t="shared" ref="V68:Y68" si="68">(V62/$E$35)*100</f>
        <v>30.302158273381295</v>
      </c>
      <c r="W68" s="842">
        <f t="shared" si="68"/>
        <v>0</v>
      </c>
      <c r="X68" s="842">
        <f t="shared" si="68"/>
        <v>0</v>
      </c>
      <c r="Y68" s="842">
        <f t="shared" si="68"/>
        <v>0</v>
      </c>
      <c r="Z68" s="842">
        <f t="shared" ref="Z68:AA68" si="69">(Z62/$E$35)*100</f>
        <v>0</v>
      </c>
      <c r="AA68" s="842">
        <f t="shared" si="69"/>
        <v>0</v>
      </c>
      <c r="AB68" s="842"/>
      <c r="AC68" s="842"/>
      <c r="AD68" s="842"/>
    </row>
    <row r="69" spans="6:30">
      <c r="F69" s="433" t="s">
        <v>883</v>
      </c>
      <c r="G69" s="191">
        <f>G68</f>
        <v>0</v>
      </c>
      <c r="H69" s="191">
        <f t="shared" ref="H69:R69" si="70">G69+H68</f>
        <v>8.7924327204902699</v>
      </c>
      <c r="I69" s="191">
        <f t="shared" si="70"/>
        <v>19.182520650146543</v>
      </c>
      <c r="J69" s="191">
        <f t="shared" si="70"/>
        <v>31.172928324007454</v>
      </c>
      <c r="K69" s="191">
        <f t="shared" si="70"/>
        <v>43.82200905941913</v>
      </c>
      <c r="L69" s="191">
        <f t="shared" si="70"/>
        <v>53.414335198507857</v>
      </c>
      <c r="M69" s="191">
        <f t="shared" si="70"/>
        <v>58.827604583000266</v>
      </c>
      <c r="N69" s="191">
        <f t="shared" si="70"/>
        <v>60.741273647748464</v>
      </c>
      <c r="O69" s="191">
        <f t="shared" si="70"/>
        <v>60.741273647748464</v>
      </c>
      <c r="P69" s="191">
        <f t="shared" si="70"/>
        <v>69.697841726618705</v>
      </c>
      <c r="Q69" s="191">
        <f t="shared" si="70"/>
        <v>69.697841726618705</v>
      </c>
      <c r="R69" s="191">
        <f t="shared" si="70"/>
        <v>69.697841726618705</v>
      </c>
      <c r="S69" s="842">
        <f>R69+S68</f>
        <v>69.697841726618705</v>
      </c>
      <c r="T69" s="842">
        <f t="shared" ref="T69:V69" si="71">S69+T68</f>
        <v>69.697841726618705</v>
      </c>
      <c r="U69" s="842">
        <f t="shared" si="71"/>
        <v>69.697841726618705</v>
      </c>
      <c r="V69" s="842">
        <f t="shared" si="71"/>
        <v>100</v>
      </c>
      <c r="W69" s="842">
        <f t="shared" ref="W69" si="72">V69+W68</f>
        <v>100</v>
      </c>
      <c r="X69" s="842">
        <f t="shared" ref="X69" si="73">W69+X68</f>
        <v>100</v>
      </c>
      <c r="Y69" s="842">
        <f t="shared" ref="Y69:AA69" si="74">X69+Y68</f>
        <v>100</v>
      </c>
      <c r="Z69" s="842">
        <f t="shared" si="74"/>
        <v>100</v>
      </c>
      <c r="AA69" s="842">
        <f t="shared" si="74"/>
        <v>100</v>
      </c>
      <c r="AB69" s="842"/>
      <c r="AC69" s="842"/>
      <c r="AD69" s="842"/>
    </row>
  </sheetData>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A1:AH67"/>
  <sheetViews>
    <sheetView showGridLines="0" topLeftCell="E22" zoomScale="55" zoomScaleNormal="55" workbookViewId="0">
      <selection activeCell="AA82" sqref="AA82"/>
    </sheetView>
  </sheetViews>
  <sheetFormatPr defaultColWidth="8.7265625" defaultRowHeight="13"/>
  <cols>
    <col min="1" max="1" width="9.54296875" style="497" customWidth="1"/>
    <col min="2" max="2" width="6.453125" style="497" bestFit="1" customWidth="1"/>
    <col min="3" max="3" width="28.7265625" style="499" customWidth="1"/>
    <col min="4" max="5" width="9.26953125" style="497" customWidth="1"/>
    <col min="6" max="6" width="12.7265625" style="497" customWidth="1"/>
    <col min="7" max="7" width="9.26953125" style="497" customWidth="1"/>
    <col min="8" max="16384" width="8.7265625" style="497"/>
  </cols>
  <sheetData>
    <row r="1" spans="2:34">
      <c r="B1" s="500" t="s">
        <v>995</v>
      </c>
      <c r="C1" s="501">
        <v>44984</v>
      </c>
    </row>
    <row r="2" spans="2:34" s="498" customFormat="1" ht="26">
      <c r="B2" s="502" t="s">
        <v>805</v>
      </c>
      <c r="C2" s="502" t="s">
        <v>976</v>
      </c>
      <c r="D2" s="502" t="s">
        <v>226</v>
      </c>
      <c r="E2" s="502" t="s">
        <v>830</v>
      </c>
      <c r="F2" s="502" t="s">
        <v>977</v>
      </c>
      <c r="G2" s="502" t="s">
        <v>513</v>
      </c>
      <c r="H2" s="511" t="s">
        <v>974</v>
      </c>
      <c r="I2" s="522">
        <v>44652</v>
      </c>
      <c r="J2" s="522">
        <v>44682</v>
      </c>
      <c r="K2" s="522">
        <v>44713</v>
      </c>
      <c r="L2" s="522">
        <v>44743</v>
      </c>
      <c r="M2" s="522">
        <v>44774</v>
      </c>
      <c r="N2" s="522">
        <v>44805</v>
      </c>
      <c r="O2" s="522">
        <v>44835</v>
      </c>
      <c r="P2" s="522">
        <v>44866</v>
      </c>
      <c r="Q2" s="522">
        <v>44896</v>
      </c>
      <c r="R2" s="522">
        <v>44927</v>
      </c>
      <c r="S2" s="522">
        <v>44958</v>
      </c>
      <c r="T2" s="522">
        <v>44986</v>
      </c>
      <c r="U2" s="522">
        <v>45017</v>
      </c>
      <c r="V2" s="522">
        <v>45047</v>
      </c>
      <c r="W2" s="522">
        <v>45078</v>
      </c>
      <c r="X2" s="522">
        <v>45108</v>
      </c>
      <c r="Y2" s="1058">
        <v>45139</v>
      </c>
      <c r="Z2" s="1058">
        <v>45170</v>
      </c>
      <c r="AA2" s="1058">
        <v>45200</v>
      </c>
      <c r="AB2" s="1058">
        <v>45231</v>
      </c>
      <c r="AC2" s="1058">
        <v>45261</v>
      </c>
      <c r="AD2" s="1058">
        <v>45292</v>
      </c>
      <c r="AE2" s="1058">
        <v>45323</v>
      </c>
      <c r="AF2" s="1058">
        <v>45352</v>
      </c>
      <c r="AG2" s="1058">
        <v>45383</v>
      </c>
    </row>
    <row r="3" spans="2:34">
      <c r="B3" s="507">
        <v>1</v>
      </c>
      <c r="C3" s="503" t="s">
        <v>978</v>
      </c>
      <c r="D3" s="516">
        <v>6000</v>
      </c>
      <c r="E3" s="504" t="s">
        <v>982</v>
      </c>
      <c r="F3" s="516">
        <v>0</v>
      </c>
      <c r="G3" s="516">
        <f>D3-F3</f>
        <v>6000</v>
      </c>
      <c r="H3" s="516"/>
      <c r="I3" s="516"/>
      <c r="J3" s="516"/>
      <c r="K3" s="516"/>
      <c r="L3" s="516"/>
      <c r="M3" s="516"/>
      <c r="N3" s="516">
        <v>0</v>
      </c>
      <c r="O3" s="516"/>
      <c r="P3" s="516"/>
      <c r="Q3" s="516"/>
      <c r="R3" s="516"/>
      <c r="S3" s="516">
        <v>0</v>
      </c>
      <c r="T3" s="516">
        <v>54</v>
      </c>
      <c r="U3" s="516">
        <v>854</v>
      </c>
      <c r="V3" s="516">
        <v>100</v>
      </c>
      <c r="W3" s="516">
        <v>694</v>
      </c>
      <c r="X3" s="516">
        <v>666</v>
      </c>
      <c r="Y3" s="1059">
        <v>0</v>
      </c>
      <c r="Z3" s="1059">
        <v>0</v>
      </c>
      <c r="AA3" s="1235">
        <v>100</v>
      </c>
      <c r="AB3" s="1059">
        <v>0</v>
      </c>
      <c r="AC3" s="1059"/>
      <c r="AD3" s="1059"/>
      <c r="AE3" s="1059"/>
      <c r="AF3" s="1059"/>
      <c r="AG3" s="1059"/>
      <c r="AH3" s="785">
        <f>SUM(H3:AG3)</f>
        <v>2468</v>
      </c>
    </row>
    <row r="4" spans="2:34">
      <c r="B4" s="507">
        <v>2</v>
      </c>
      <c r="C4" s="503" t="s">
        <v>979</v>
      </c>
      <c r="D4" s="516">
        <v>18000</v>
      </c>
      <c r="E4" s="504" t="s">
        <v>982</v>
      </c>
      <c r="F4" s="516">
        <v>0</v>
      </c>
      <c r="G4" s="516">
        <f t="shared" ref="G4:G19" si="0">D4-F4</f>
        <v>18000</v>
      </c>
      <c r="H4" s="516"/>
      <c r="I4" s="516"/>
      <c r="J4" s="516"/>
      <c r="K4" s="516"/>
      <c r="L4" s="516"/>
      <c r="M4" s="516"/>
      <c r="N4" s="516">
        <v>0</v>
      </c>
      <c r="O4" s="516"/>
      <c r="P4" s="516"/>
      <c r="Q4" s="516">
        <v>3500</v>
      </c>
      <c r="R4" s="516"/>
      <c r="S4" s="516">
        <v>1200</v>
      </c>
      <c r="T4" s="516">
        <v>1510</v>
      </c>
      <c r="U4" s="516">
        <v>1660</v>
      </c>
      <c r="V4" s="516">
        <v>500</v>
      </c>
      <c r="W4" s="516">
        <f>2395-V4</f>
        <v>1895</v>
      </c>
      <c r="X4" s="516">
        <v>1114</v>
      </c>
      <c r="Y4" s="1059">
        <v>770</v>
      </c>
      <c r="Z4" s="1059">
        <v>1850</v>
      </c>
      <c r="AA4" s="1235">
        <v>550</v>
      </c>
      <c r="AB4" s="1059">
        <v>0</v>
      </c>
      <c r="AC4" s="1059"/>
      <c r="AD4" s="1059"/>
      <c r="AE4" s="1059"/>
      <c r="AF4" s="1059"/>
      <c r="AG4" s="1059"/>
      <c r="AH4" s="785">
        <f t="shared" ref="AH4:AH19" si="1">SUM(H4:AG4)</f>
        <v>14549</v>
      </c>
    </row>
    <row r="5" spans="2:34">
      <c r="B5" s="507">
        <v>3</v>
      </c>
      <c r="C5" s="503" t="s">
        <v>980</v>
      </c>
      <c r="D5" s="516">
        <v>6500</v>
      </c>
      <c r="E5" s="504" t="s">
        <v>982</v>
      </c>
      <c r="F5" s="516">
        <v>692</v>
      </c>
      <c r="G5" s="516">
        <f t="shared" si="0"/>
        <v>5808</v>
      </c>
      <c r="H5" s="516"/>
      <c r="I5" s="516"/>
      <c r="J5" s="516"/>
      <c r="K5" s="516"/>
      <c r="L5" s="516"/>
      <c r="M5" s="516"/>
      <c r="N5" s="516">
        <v>692</v>
      </c>
      <c r="O5" s="516"/>
      <c r="P5" s="516"/>
      <c r="Q5" s="516">
        <v>368</v>
      </c>
      <c r="R5" s="516"/>
      <c r="S5" s="516">
        <v>1030</v>
      </c>
      <c r="T5" s="516"/>
      <c r="U5" s="516">
        <v>758</v>
      </c>
      <c r="V5" s="516">
        <v>0</v>
      </c>
      <c r="W5" s="516">
        <v>0</v>
      </c>
      <c r="X5" s="516"/>
      <c r="Y5" s="1059">
        <v>0</v>
      </c>
      <c r="Z5" s="1059">
        <v>0</v>
      </c>
      <c r="AA5" s="1235">
        <v>0</v>
      </c>
      <c r="AB5" s="1059">
        <v>0</v>
      </c>
      <c r="AC5" s="1059"/>
      <c r="AD5" s="1059"/>
      <c r="AE5" s="1059"/>
      <c r="AF5" s="1059"/>
      <c r="AG5" s="1059"/>
      <c r="AH5" s="785">
        <f t="shared" si="1"/>
        <v>2848</v>
      </c>
    </row>
    <row r="6" spans="2:34">
      <c r="B6" s="507">
        <v>4</v>
      </c>
      <c r="C6" s="503" t="s">
        <v>981</v>
      </c>
      <c r="D6" s="516">
        <v>60</v>
      </c>
      <c r="E6" s="504" t="s">
        <v>983</v>
      </c>
      <c r="F6" s="516">
        <v>0</v>
      </c>
      <c r="G6" s="516">
        <f t="shared" si="0"/>
        <v>60</v>
      </c>
      <c r="H6" s="516"/>
      <c r="I6" s="516"/>
      <c r="J6" s="516"/>
      <c r="K6" s="516"/>
      <c r="L6" s="516"/>
      <c r="M6" s="516"/>
      <c r="N6" s="516">
        <v>0</v>
      </c>
      <c r="O6" s="516"/>
      <c r="P6" s="516"/>
      <c r="Q6" s="516"/>
      <c r="R6" s="516"/>
      <c r="S6" s="516">
        <v>8</v>
      </c>
      <c r="T6" s="516">
        <v>7</v>
      </c>
      <c r="U6" s="516">
        <v>5</v>
      </c>
      <c r="V6" s="516"/>
      <c r="W6" s="516">
        <v>3</v>
      </c>
      <c r="X6" s="516">
        <v>3</v>
      </c>
      <c r="Y6" s="1059">
        <v>8</v>
      </c>
      <c r="Z6" s="1059">
        <v>2</v>
      </c>
      <c r="AA6" s="1235">
        <v>0</v>
      </c>
      <c r="AB6" s="1059">
        <v>0</v>
      </c>
      <c r="AC6" s="1059"/>
      <c r="AD6" s="1059"/>
      <c r="AE6" s="1059"/>
      <c r="AF6" s="1059"/>
      <c r="AG6" s="1059"/>
      <c r="AH6" s="785">
        <f t="shared" si="1"/>
        <v>36</v>
      </c>
    </row>
    <row r="7" spans="2:34">
      <c r="B7" s="507">
        <v>5</v>
      </c>
      <c r="C7" s="503" t="s">
        <v>984</v>
      </c>
      <c r="D7" s="516">
        <v>50</v>
      </c>
      <c r="E7" s="504" t="s">
        <v>983</v>
      </c>
      <c r="F7" s="516">
        <v>0</v>
      </c>
      <c r="G7" s="516">
        <f t="shared" si="0"/>
        <v>50</v>
      </c>
      <c r="H7" s="516"/>
      <c r="I7" s="516"/>
      <c r="J7" s="516"/>
      <c r="K7" s="516"/>
      <c r="L7" s="516"/>
      <c r="M7" s="516"/>
      <c r="N7" s="516">
        <v>0</v>
      </c>
      <c r="O7" s="516"/>
      <c r="P7" s="516"/>
      <c r="Q7" s="516">
        <v>20</v>
      </c>
      <c r="R7" s="516"/>
      <c r="S7" s="516">
        <v>20</v>
      </c>
      <c r="T7" s="516">
        <v>8</v>
      </c>
      <c r="U7" s="516">
        <v>5</v>
      </c>
      <c r="V7" s="516"/>
      <c r="W7" s="516">
        <v>7</v>
      </c>
      <c r="X7" s="516"/>
      <c r="Y7" s="1059">
        <v>0</v>
      </c>
      <c r="Z7" s="1059">
        <v>0</v>
      </c>
      <c r="AA7" s="1235">
        <v>0</v>
      </c>
      <c r="AB7" s="1059">
        <v>0</v>
      </c>
      <c r="AC7" s="1059"/>
      <c r="AD7" s="1059"/>
      <c r="AE7" s="1059"/>
      <c r="AF7" s="1059"/>
      <c r="AG7" s="1059"/>
      <c r="AH7" s="785">
        <f t="shared" si="1"/>
        <v>60</v>
      </c>
    </row>
    <row r="8" spans="2:34">
      <c r="B8" s="507">
        <v>6</v>
      </c>
      <c r="C8" s="503" t="s">
        <v>985</v>
      </c>
      <c r="D8" s="516">
        <v>6200</v>
      </c>
      <c r="E8" s="504" t="s">
        <v>982</v>
      </c>
      <c r="F8" s="516">
        <v>6200</v>
      </c>
      <c r="G8" s="516">
        <f t="shared" si="0"/>
        <v>0</v>
      </c>
      <c r="H8" s="516"/>
      <c r="I8" s="516"/>
      <c r="J8" s="516"/>
      <c r="K8" s="516"/>
      <c r="L8" s="516"/>
      <c r="M8" s="516"/>
      <c r="N8" s="516">
        <v>6200</v>
      </c>
      <c r="O8" s="516"/>
      <c r="P8" s="516"/>
      <c r="Q8" s="516"/>
      <c r="R8" s="516"/>
      <c r="S8" s="516">
        <v>0</v>
      </c>
      <c r="T8" s="516"/>
      <c r="U8" s="516">
        <v>0</v>
      </c>
      <c r="V8" s="516"/>
      <c r="W8" s="516">
        <v>0</v>
      </c>
      <c r="X8" s="516"/>
      <c r="Y8" s="1059">
        <v>0</v>
      </c>
      <c r="Z8" s="1059">
        <v>0</v>
      </c>
      <c r="AA8" s="1235">
        <v>0</v>
      </c>
      <c r="AB8" s="1059">
        <v>0</v>
      </c>
      <c r="AC8" s="1059"/>
      <c r="AD8" s="1059"/>
      <c r="AE8" s="1059"/>
      <c r="AF8" s="1059"/>
      <c r="AG8" s="1059"/>
      <c r="AH8" s="785">
        <f t="shared" si="1"/>
        <v>6200</v>
      </c>
    </row>
    <row r="9" spans="2:34">
      <c r="B9" s="507">
        <v>7</v>
      </c>
      <c r="C9" s="503" t="s">
        <v>986</v>
      </c>
      <c r="D9" s="516">
        <v>12500</v>
      </c>
      <c r="E9" s="504" t="s">
        <v>982</v>
      </c>
      <c r="F9" s="516">
        <v>10000</v>
      </c>
      <c r="G9" s="516">
        <f t="shared" si="0"/>
        <v>2500</v>
      </c>
      <c r="H9" s="516"/>
      <c r="I9" s="516"/>
      <c r="J9" s="516"/>
      <c r="K9" s="516"/>
      <c r="L9" s="516"/>
      <c r="M9" s="516"/>
      <c r="N9" s="516">
        <v>1000</v>
      </c>
      <c r="O9" s="516"/>
      <c r="P9" s="516"/>
      <c r="Q9" s="516"/>
      <c r="R9" s="516"/>
      <c r="S9" s="516">
        <v>0</v>
      </c>
      <c r="T9" s="516"/>
      <c r="U9" s="516">
        <v>0</v>
      </c>
      <c r="V9" s="516"/>
      <c r="W9" s="516">
        <v>11500</v>
      </c>
      <c r="X9" s="516"/>
      <c r="Y9" s="1059">
        <v>0</v>
      </c>
      <c r="Z9" s="1059">
        <v>0</v>
      </c>
      <c r="AA9" s="1235">
        <v>0</v>
      </c>
      <c r="AB9" s="1059">
        <v>0</v>
      </c>
      <c r="AC9" s="1059"/>
      <c r="AD9" s="1059"/>
      <c r="AE9" s="1059"/>
      <c r="AF9" s="1059"/>
      <c r="AG9" s="1059"/>
      <c r="AH9" s="785">
        <f t="shared" si="1"/>
        <v>12500</v>
      </c>
    </row>
    <row r="10" spans="2:34">
      <c r="B10" s="507">
        <v>8</v>
      </c>
      <c r="C10" s="503" t="s">
        <v>987</v>
      </c>
      <c r="D10" s="516">
        <v>25000</v>
      </c>
      <c r="E10" s="504" t="s">
        <v>982</v>
      </c>
      <c r="F10" s="516">
        <v>25000</v>
      </c>
      <c r="G10" s="516">
        <f t="shared" si="0"/>
        <v>0</v>
      </c>
      <c r="H10" s="516"/>
      <c r="I10" s="516"/>
      <c r="J10" s="516"/>
      <c r="K10" s="516"/>
      <c r="L10" s="516"/>
      <c r="M10" s="516"/>
      <c r="N10" s="516">
        <v>25000</v>
      </c>
      <c r="O10" s="516"/>
      <c r="P10" s="516"/>
      <c r="Q10" s="516"/>
      <c r="R10" s="516"/>
      <c r="S10" s="516">
        <v>0</v>
      </c>
      <c r="T10" s="516"/>
      <c r="U10" s="516">
        <v>0</v>
      </c>
      <c r="V10" s="516"/>
      <c r="W10" s="516">
        <v>0</v>
      </c>
      <c r="X10" s="516"/>
      <c r="Y10" s="1059">
        <v>0</v>
      </c>
      <c r="Z10" s="1059">
        <v>0</v>
      </c>
      <c r="AA10" s="1235">
        <v>0</v>
      </c>
      <c r="AB10" s="1059">
        <v>0</v>
      </c>
      <c r="AC10" s="1059"/>
      <c r="AD10" s="1059"/>
      <c r="AE10" s="1059"/>
      <c r="AF10" s="1059"/>
      <c r="AG10" s="1059"/>
      <c r="AH10" s="785">
        <f t="shared" si="1"/>
        <v>25000</v>
      </c>
    </row>
    <row r="11" spans="2:34">
      <c r="B11" s="507">
        <v>9</v>
      </c>
      <c r="C11" s="503" t="s">
        <v>992</v>
      </c>
      <c r="D11" s="516">
        <v>50000</v>
      </c>
      <c r="E11" s="504" t="s">
        <v>982</v>
      </c>
      <c r="F11" s="516">
        <v>27700</v>
      </c>
      <c r="G11" s="516">
        <f t="shared" si="0"/>
        <v>22300</v>
      </c>
      <c r="H11" s="516"/>
      <c r="I11" s="516"/>
      <c r="J11" s="516"/>
      <c r="K11" s="516"/>
      <c r="L11" s="516"/>
      <c r="M11" s="516"/>
      <c r="N11" s="516">
        <v>27700</v>
      </c>
      <c r="O11" s="516"/>
      <c r="P11" s="516"/>
      <c r="Q11" s="516">
        <v>22300</v>
      </c>
      <c r="R11" s="516"/>
      <c r="S11" s="516">
        <v>0</v>
      </c>
      <c r="T11" s="516"/>
      <c r="U11" s="516">
        <v>0</v>
      </c>
      <c r="V11" s="516"/>
      <c r="W11" s="516">
        <v>0</v>
      </c>
      <c r="X11" s="516"/>
      <c r="Y11" s="1059">
        <v>0</v>
      </c>
      <c r="Z11" s="1059">
        <v>0</v>
      </c>
      <c r="AA11" s="1235">
        <v>0</v>
      </c>
      <c r="AB11" s="1059">
        <v>0</v>
      </c>
      <c r="AC11" s="1059"/>
      <c r="AD11" s="1059"/>
      <c r="AE11" s="1059"/>
      <c r="AF11" s="1059"/>
      <c r="AG11" s="1059"/>
      <c r="AH11" s="785">
        <f t="shared" si="1"/>
        <v>50000</v>
      </c>
    </row>
    <row r="12" spans="2:34">
      <c r="B12" s="507">
        <v>10</v>
      </c>
      <c r="C12" s="503" t="s">
        <v>988</v>
      </c>
      <c r="D12" s="516">
        <v>10000</v>
      </c>
      <c r="E12" s="504" t="s">
        <v>982</v>
      </c>
      <c r="F12" s="516">
        <v>0</v>
      </c>
      <c r="G12" s="516">
        <f t="shared" si="0"/>
        <v>10000</v>
      </c>
      <c r="H12" s="516"/>
      <c r="I12" s="516"/>
      <c r="J12" s="516"/>
      <c r="K12" s="516"/>
      <c r="L12" s="516"/>
      <c r="M12" s="516"/>
      <c r="N12" s="516">
        <v>0</v>
      </c>
      <c r="O12" s="516"/>
      <c r="P12" s="516"/>
      <c r="Q12" s="516"/>
      <c r="R12" s="516"/>
      <c r="S12" s="516">
        <v>0</v>
      </c>
      <c r="T12" s="516"/>
      <c r="U12" s="516">
        <v>0</v>
      </c>
      <c r="V12" s="516"/>
      <c r="W12" s="516">
        <v>0</v>
      </c>
      <c r="X12" s="516"/>
      <c r="Y12" s="1059">
        <v>0</v>
      </c>
      <c r="Z12" s="1059">
        <v>7950</v>
      </c>
      <c r="AA12" s="1235">
        <v>2050</v>
      </c>
      <c r="AB12" s="1059">
        <v>0</v>
      </c>
      <c r="AC12" s="1059"/>
      <c r="AD12" s="1059"/>
      <c r="AE12" s="1059"/>
      <c r="AF12" s="1059"/>
      <c r="AG12" s="1059"/>
      <c r="AH12" s="785">
        <f t="shared" si="1"/>
        <v>10000</v>
      </c>
    </row>
    <row r="13" spans="2:34">
      <c r="B13" s="507">
        <v>11</v>
      </c>
      <c r="C13" s="503" t="s">
        <v>990</v>
      </c>
      <c r="D13" s="516">
        <v>50000</v>
      </c>
      <c r="E13" s="504" t="s">
        <v>982</v>
      </c>
      <c r="F13" s="516">
        <v>0</v>
      </c>
      <c r="G13" s="516">
        <f t="shared" si="0"/>
        <v>50000</v>
      </c>
      <c r="H13" s="516"/>
      <c r="I13" s="516"/>
      <c r="J13" s="516"/>
      <c r="K13" s="516"/>
      <c r="L13" s="516"/>
      <c r="M13" s="516"/>
      <c r="N13" s="516">
        <v>0</v>
      </c>
      <c r="O13" s="516"/>
      <c r="P13" s="516"/>
      <c r="Q13" s="516"/>
      <c r="R13" s="516"/>
      <c r="S13" s="516">
        <v>0</v>
      </c>
      <c r="T13" s="516"/>
      <c r="U13" s="516">
        <v>0</v>
      </c>
      <c r="V13" s="516"/>
      <c r="W13" s="516">
        <v>0</v>
      </c>
      <c r="X13" s="516"/>
      <c r="Y13" s="1059">
        <v>0</v>
      </c>
      <c r="Z13" s="1059">
        <v>35050</v>
      </c>
      <c r="AA13" s="1235">
        <v>14950</v>
      </c>
      <c r="AB13" s="1059">
        <v>0</v>
      </c>
      <c r="AC13" s="1059"/>
      <c r="AD13" s="1059"/>
      <c r="AE13" s="1059"/>
      <c r="AF13" s="1059"/>
      <c r="AG13" s="1059"/>
      <c r="AH13" s="785">
        <f t="shared" si="1"/>
        <v>50000</v>
      </c>
    </row>
    <row r="14" spans="2:34">
      <c r="B14" s="507">
        <v>12</v>
      </c>
      <c r="C14" s="503" t="s">
        <v>989</v>
      </c>
      <c r="D14" s="516">
        <v>50000</v>
      </c>
      <c r="E14" s="504" t="s">
        <v>982</v>
      </c>
      <c r="F14" s="516">
        <v>50000</v>
      </c>
      <c r="G14" s="516">
        <f t="shared" si="0"/>
        <v>0</v>
      </c>
      <c r="H14" s="516"/>
      <c r="I14" s="516"/>
      <c r="J14" s="516"/>
      <c r="K14" s="516"/>
      <c r="L14" s="516"/>
      <c r="M14" s="516"/>
      <c r="N14" s="516">
        <v>50000</v>
      </c>
      <c r="O14" s="516"/>
      <c r="P14" s="516"/>
      <c r="Q14" s="516"/>
      <c r="R14" s="516"/>
      <c r="S14" s="516">
        <v>0</v>
      </c>
      <c r="T14" s="516"/>
      <c r="U14" s="516">
        <v>0</v>
      </c>
      <c r="V14" s="516"/>
      <c r="W14" s="516">
        <v>0</v>
      </c>
      <c r="X14" s="516"/>
      <c r="Y14" s="1059">
        <v>0</v>
      </c>
      <c r="Z14" s="1059">
        <v>0</v>
      </c>
      <c r="AA14" s="1235">
        <v>0</v>
      </c>
      <c r="AB14" s="1059">
        <v>0</v>
      </c>
      <c r="AC14" s="1059"/>
      <c r="AD14" s="1059"/>
      <c r="AE14" s="1059"/>
      <c r="AF14" s="1059"/>
      <c r="AG14" s="1059"/>
      <c r="AH14" s="785">
        <f t="shared" si="1"/>
        <v>50000</v>
      </c>
    </row>
    <row r="15" spans="2:34">
      <c r="B15" s="507">
        <v>13</v>
      </c>
      <c r="C15" s="503" t="s">
        <v>991</v>
      </c>
      <c r="D15" s="516">
        <v>75000</v>
      </c>
      <c r="E15" s="504" t="s">
        <v>982</v>
      </c>
      <c r="F15" s="516">
        <v>0</v>
      </c>
      <c r="G15" s="516">
        <f t="shared" si="0"/>
        <v>75000</v>
      </c>
      <c r="H15" s="516"/>
      <c r="I15" s="516"/>
      <c r="J15" s="516"/>
      <c r="K15" s="516"/>
      <c r="L15" s="516"/>
      <c r="M15" s="516"/>
      <c r="N15" s="516">
        <v>0</v>
      </c>
      <c r="O15" s="516"/>
      <c r="P15" s="516"/>
      <c r="Q15" s="516">
        <v>20000</v>
      </c>
      <c r="R15" s="516"/>
      <c r="S15" s="516">
        <v>0</v>
      </c>
      <c r="T15" s="516"/>
      <c r="U15" s="516">
        <v>0</v>
      </c>
      <c r="V15" s="516">
        <v>500</v>
      </c>
      <c r="W15" s="516">
        <f>19000-V15</f>
        <v>18500</v>
      </c>
      <c r="X15" s="516"/>
      <c r="Y15" s="1059">
        <v>0</v>
      </c>
      <c r="Z15" s="1059">
        <v>23500</v>
      </c>
      <c r="AA15" s="1235">
        <v>12500</v>
      </c>
      <c r="AB15" s="1059">
        <v>0</v>
      </c>
      <c r="AC15" s="1059"/>
      <c r="AD15" s="1059"/>
      <c r="AE15" s="1059"/>
      <c r="AF15" s="1059"/>
      <c r="AG15" s="1059"/>
      <c r="AH15" s="785">
        <f t="shared" si="1"/>
        <v>75000</v>
      </c>
    </row>
    <row r="16" spans="2:34">
      <c r="B16" s="507">
        <v>14</v>
      </c>
      <c r="C16" s="503" t="s">
        <v>1031</v>
      </c>
      <c r="D16" s="572">
        <v>17000</v>
      </c>
      <c r="E16" s="504" t="s">
        <v>1347</v>
      </c>
      <c r="F16" s="516">
        <v>0</v>
      </c>
      <c r="G16" s="516">
        <f t="shared" si="0"/>
        <v>17000</v>
      </c>
      <c r="H16" s="516"/>
      <c r="I16" s="516"/>
      <c r="J16" s="516"/>
      <c r="K16" s="516"/>
      <c r="L16" s="516"/>
      <c r="M16" s="516"/>
      <c r="N16" s="516">
        <v>0</v>
      </c>
      <c r="O16" s="516"/>
      <c r="P16" s="516"/>
      <c r="Q16" s="516"/>
      <c r="R16" s="516"/>
      <c r="S16" s="516">
        <v>0</v>
      </c>
      <c r="T16" s="516">
        <v>3500</v>
      </c>
      <c r="U16" s="516">
        <v>2000</v>
      </c>
      <c r="V16" s="516"/>
      <c r="W16" s="516">
        <v>0</v>
      </c>
      <c r="X16" s="516">
        <v>1000</v>
      </c>
      <c r="Y16" s="1059">
        <v>2400</v>
      </c>
      <c r="Z16" s="1059">
        <v>2700</v>
      </c>
      <c r="AA16" s="1235">
        <v>700</v>
      </c>
      <c r="AB16" s="1059">
        <v>0</v>
      </c>
      <c r="AC16" s="1059"/>
      <c r="AD16" s="1059"/>
      <c r="AE16" s="1059"/>
      <c r="AF16" s="1059"/>
      <c r="AG16" s="1059"/>
      <c r="AH16" s="785">
        <f t="shared" si="1"/>
        <v>12300</v>
      </c>
    </row>
    <row r="17" spans="1:34">
      <c r="B17" s="507">
        <v>15</v>
      </c>
      <c r="C17" s="503" t="s">
        <v>1460</v>
      </c>
      <c r="D17" s="516">
        <v>2500</v>
      </c>
      <c r="E17" s="504" t="s">
        <v>1347</v>
      </c>
      <c r="F17" s="516">
        <v>0</v>
      </c>
      <c r="G17" s="516">
        <f t="shared" si="0"/>
        <v>2500</v>
      </c>
      <c r="H17" s="516"/>
      <c r="I17" s="516"/>
      <c r="J17" s="516"/>
      <c r="K17" s="516"/>
      <c r="L17" s="516"/>
      <c r="M17" s="516"/>
      <c r="N17" s="516">
        <v>0</v>
      </c>
      <c r="O17" s="516"/>
      <c r="P17" s="516">
        <v>500</v>
      </c>
      <c r="Q17" s="516">
        <v>500</v>
      </c>
      <c r="R17" s="516"/>
      <c r="S17" s="516">
        <v>0</v>
      </c>
      <c r="T17" s="516"/>
      <c r="U17" s="516">
        <v>0</v>
      </c>
      <c r="V17" s="516"/>
      <c r="W17" s="516">
        <v>500</v>
      </c>
      <c r="X17" s="516"/>
      <c r="Y17" s="1059">
        <v>0</v>
      </c>
      <c r="Z17" s="1059">
        <v>0</v>
      </c>
      <c r="AA17" s="1235">
        <v>0</v>
      </c>
      <c r="AB17" s="1059">
        <v>0</v>
      </c>
      <c r="AC17" s="1059"/>
      <c r="AD17" s="1059"/>
      <c r="AE17" s="1059"/>
      <c r="AF17" s="1059"/>
      <c r="AG17" s="1059"/>
      <c r="AH17" s="785">
        <f t="shared" si="1"/>
        <v>1500</v>
      </c>
    </row>
    <row r="18" spans="1:34">
      <c r="B18" s="507">
        <v>16</v>
      </c>
      <c r="C18" s="503" t="s">
        <v>993</v>
      </c>
      <c r="D18" s="516">
        <v>38000</v>
      </c>
      <c r="E18" s="504" t="s">
        <v>982</v>
      </c>
      <c r="F18" s="516">
        <v>29400</v>
      </c>
      <c r="G18" s="516">
        <f t="shared" si="0"/>
        <v>8600</v>
      </c>
      <c r="H18" s="516"/>
      <c r="I18" s="516"/>
      <c r="J18" s="516"/>
      <c r="K18" s="516"/>
      <c r="L18" s="516"/>
      <c r="M18" s="516"/>
      <c r="N18" s="516">
        <v>29400</v>
      </c>
      <c r="O18" s="516"/>
      <c r="P18" s="516"/>
      <c r="Q18" s="516"/>
      <c r="R18" s="516"/>
      <c r="S18" s="516">
        <v>0</v>
      </c>
      <c r="T18" s="516">
        <v>8600</v>
      </c>
      <c r="U18" s="516">
        <v>0</v>
      </c>
      <c r="V18" s="516"/>
      <c r="W18" s="516">
        <v>0</v>
      </c>
      <c r="X18" s="516"/>
      <c r="Y18" s="1059">
        <v>0</v>
      </c>
      <c r="Z18" s="1059">
        <v>0</v>
      </c>
      <c r="AA18" s="1235">
        <v>0</v>
      </c>
      <c r="AB18" s="1059">
        <v>0</v>
      </c>
      <c r="AC18" s="1059"/>
      <c r="AD18" s="1059"/>
      <c r="AE18" s="1059"/>
      <c r="AF18" s="1059"/>
      <c r="AG18" s="1059"/>
      <c r="AH18" s="785">
        <f t="shared" si="1"/>
        <v>38000</v>
      </c>
    </row>
    <row r="19" spans="1:34">
      <c r="B19" s="508">
        <v>17</v>
      </c>
      <c r="C19" s="505" t="s">
        <v>994</v>
      </c>
      <c r="D19" s="517">
        <v>38000</v>
      </c>
      <c r="E19" s="506" t="s">
        <v>982</v>
      </c>
      <c r="F19" s="517">
        <v>22400</v>
      </c>
      <c r="G19" s="517">
        <f t="shared" si="0"/>
        <v>15600</v>
      </c>
      <c r="H19" s="517"/>
      <c r="I19" s="517"/>
      <c r="J19" s="517"/>
      <c r="K19" s="517"/>
      <c r="L19" s="517"/>
      <c r="M19" s="517"/>
      <c r="N19" s="517">
        <v>22400</v>
      </c>
      <c r="O19" s="517"/>
      <c r="P19" s="517"/>
      <c r="Q19" s="517">
        <v>4400</v>
      </c>
      <c r="R19" s="517"/>
      <c r="S19" s="517">
        <v>0</v>
      </c>
      <c r="T19" s="517">
        <v>11200</v>
      </c>
      <c r="U19" s="516">
        <v>0</v>
      </c>
      <c r="V19" s="517"/>
      <c r="W19" s="517">
        <v>0</v>
      </c>
      <c r="X19" s="517"/>
      <c r="Y19" s="1059">
        <v>0</v>
      </c>
      <c r="Z19" s="1059">
        <v>0</v>
      </c>
      <c r="AA19" s="1235">
        <v>0</v>
      </c>
      <c r="AB19" s="1059">
        <v>0</v>
      </c>
      <c r="AC19" s="1059"/>
      <c r="AD19" s="1059"/>
      <c r="AE19" s="1059"/>
      <c r="AF19" s="1059"/>
      <c r="AG19" s="1059"/>
      <c r="AH19" s="785">
        <f t="shared" si="1"/>
        <v>38000</v>
      </c>
    </row>
    <row r="20" spans="1:34">
      <c r="D20" s="785">
        <f>SUM(D3:D19)</f>
        <v>404810</v>
      </c>
      <c r="F20" s="785">
        <f t="shared" ref="F20:AC20" si="2">SUM(F3:F19)</f>
        <v>171392</v>
      </c>
      <c r="G20" s="785">
        <f t="shared" si="2"/>
        <v>233418</v>
      </c>
      <c r="H20" s="785">
        <f t="shared" si="2"/>
        <v>0</v>
      </c>
      <c r="I20" s="785">
        <f t="shared" si="2"/>
        <v>0</v>
      </c>
      <c r="J20" s="785">
        <f t="shared" si="2"/>
        <v>0</v>
      </c>
      <c r="K20" s="785">
        <f t="shared" si="2"/>
        <v>0</v>
      </c>
      <c r="L20" s="785">
        <f t="shared" si="2"/>
        <v>0</v>
      </c>
      <c r="M20" s="785">
        <f t="shared" si="2"/>
        <v>0</v>
      </c>
      <c r="N20" s="785">
        <f t="shared" si="2"/>
        <v>162392</v>
      </c>
      <c r="O20" s="785">
        <f t="shared" si="2"/>
        <v>0</v>
      </c>
      <c r="P20" s="785">
        <f t="shared" si="2"/>
        <v>500</v>
      </c>
      <c r="Q20" s="785">
        <f t="shared" si="2"/>
        <v>51088</v>
      </c>
      <c r="R20" s="785">
        <f t="shared" si="2"/>
        <v>0</v>
      </c>
      <c r="S20" s="785">
        <f t="shared" si="2"/>
        <v>2258</v>
      </c>
      <c r="T20" s="785">
        <f t="shared" si="2"/>
        <v>24879</v>
      </c>
      <c r="U20" s="785">
        <f t="shared" si="2"/>
        <v>5282</v>
      </c>
      <c r="V20" s="785">
        <f t="shared" si="2"/>
        <v>1100</v>
      </c>
      <c r="W20" s="785">
        <f t="shared" si="2"/>
        <v>33099</v>
      </c>
      <c r="X20" s="785">
        <f t="shared" si="2"/>
        <v>2783</v>
      </c>
      <c r="Y20" s="785">
        <f t="shared" si="2"/>
        <v>3178</v>
      </c>
      <c r="Z20" s="785">
        <f t="shared" si="2"/>
        <v>71052</v>
      </c>
      <c r="AA20" s="785">
        <f t="shared" si="2"/>
        <v>30850</v>
      </c>
      <c r="AB20" s="785">
        <f t="shared" si="2"/>
        <v>0</v>
      </c>
      <c r="AC20" s="785">
        <f t="shared" si="2"/>
        <v>0</v>
      </c>
      <c r="AD20" s="785">
        <f t="shared" ref="AD20:AG20" si="3">SUM(AD3:AD19)</f>
        <v>0</v>
      </c>
      <c r="AE20" s="785">
        <f t="shared" si="3"/>
        <v>0</v>
      </c>
      <c r="AF20" s="785">
        <f t="shared" si="3"/>
        <v>0</v>
      </c>
      <c r="AG20" s="785">
        <f t="shared" si="3"/>
        <v>0</v>
      </c>
      <c r="AH20" s="785">
        <f>SUM(AH3:AH19)</f>
        <v>388461</v>
      </c>
    </row>
    <row r="22" spans="1:34">
      <c r="A22" s="498" t="s">
        <v>996</v>
      </c>
      <c r="C22" s="515" t="s">
        <v>998</v>
      </c>
    </row>
    <row r="23" spans="1:34" ht="26">
      <c r="B23" s="511" t="s">
        <v>805</v>
      </c>
      <c r="C23" s="511" t="s">
        <v>0</v>
      </c>
      <c r="D23" s="502" t="s">
        <v>226</v>
      </c>
      <c r="E23" s="502" t="s">
        <v>830</v>
      </c>
      <c r="F23" s="502" t="s">
        <v>1001</v>
      </c>
      <c r="G23" s="502" t="s">
        <v>513</v>
      </c>
      <c r="H23" s="511" t="s">
        <v>974</v>
      </c>
      <c r="I23" s="522">
        <v>44652</v>
      </c>
      <c r="J23" s="522">
        <v>44682</v>
      </c>
      <c r="K23" s="522">
        <v>44713</v>
      </c>
      <c r="L23" s="522">
        <v>44743</v>
      </c>
      <c r="M23" s="522">
        <v>44774</v>
      </c>
      <c r="N23" s="522">
        <v>44805</v>
      </c>
      <c r="O23" s="522">
        <v>44835</v>
      </c>
      <c r="P23" s="522">
        <v>44866</v>
      </c>
      <c r="Q23" s="522">
        <v>44896</v>
      </c>
      <c r="R23" s="522">
        <v>44927</v>
      </c>
      <c r="S23" s="522">
        <v>44958</v>
      </c>
      <c r="T23" s="522">
        <v>44986</v>
      </c>
      <c r="U23" s="522">
        <v>45017</v>
      </c>
      <c r="V23" s="522">
        <v>45047</v>
      </c>
      <c r="W23" s="522">
        <v>45078</v>
      </c>
      <c r="X23" s="522">
        <v>45108</v>
      </c>
      <c r="Y23" s="1058">
        <v>45139</v>
      </c>
      <c r="Z23" s="1058">
        <v>45170</v>
      </c>
      <c r="AA23" s="1058">
        <v>45200</v>
      </c>
      <c r="AB23" s="1058">
        <v>45231</v>
      </c>
      <c r="AC23" s="1058">
        <v>45261</v>
      </c>
      <c r="AD23" s="1058">
        <v>45292</v>
      </c>
      <c r="AE23" s="1058">
        <v>45323</v>
      </c>
      <c r="AF23" s="1058">
        <v>45352</v>
      </c>
      <c r="AG23" s="1058">
        <v>45383</v>
      </c>
    </row>
    <row r="24" spans="1:34">
      <c r="A24" s="514">
        <v>7.3260073260073263E-2</v>
      </c>
      <c r="B24" s="512">
        <v>1</v>
      </c>
      <c r="C24" s="513" t="s">
        <v>12</v>
      </c>
      <c r="D24" s="792">
        <f>$A24*$D$20</f>
        <v>29656.410256410258</v>
      </c>
      <c r="E24" s="518" t="s">
        <v>997</v>
      </c>
      <c r="F24" s="792">
        <f>$A24*$F$20</f>
        <v>12556.190476190477</v>
      </c>
      <c r="G24" s="516">
        <f>D24-F24</f>
        <v>17100.219780219781</v>
      </c>
      <c r="H24" s="516">
        <v>0</v>
      </c>
      <c r="I24" s="516">
        <v>0</v>
      </c>
      <c r="J24" s="516">
        <v>809.62</v>
      </c>
      <c r="K24" s="516">
        <v>2024.05</v>
      </c>
      <c r="L24" s="516">
        <v>4048.1</v>
      </c>
      <c r="M24" s="516">
        <v>4048.1</v>
      </c>
      <c r="N24" s="516">
        <v>8096.2</v>
      </c>
      <c r="O24" s="516">
        <v>8096.2</v>
      </c>
      <c r="P24" s="516">
        <v>2428.86</v>
      </c>
      <c r="Q24" s="516">
        <v>0</v>
      </c>
      <c r="R24" s="516">
        <v>0</v>
      </c>
      <c r="S24" s="516">
        <v>0</v>
      </c>
      <c r="T24" s="516">
        <v>0</v>
      </c>
      <c r="U24" s="516">
        <v>0</v>
      </c>
      <c r="V24" s="516">
        <v>0</v>
      </c>
      <c r="W24" s="516">
        <v>0</v>
      </c>
      <c r="X24" s="516">
        <v>0</v>
      </c>
      <c r="Y24" s="516">
        <v>0</v>
      </c>
      <c r="Z24" s="516">
        <v>0</v>
      </c>
      <c r="AA24" s="516">
        <v>0</v>
      </c>
      <c r="AB24" s="516">
        <v>0</v>
      </c>
      <c r="AC24" s="516">
        <v>0</v>
      </c>
      <c r="AD24" s="516">
        <v>0</v>
      </c>
      <c r="AE24" s="516">
        <v>0</v>
      </c>
      <c r="AF24" s="516">
        <v>0</v>
      </c>
      <c r="AG24" s="516">
        <v>0</v>
      </c>
      <c r="AH24" s="785">
        <f>SUM(H24:AG24)</f>
        <v>29551.13</v>
      </c>
    </row>
    <row r="25" spans="1:34">
      <c r="A25" s="514">
        <v>5.128205128205128E-2</v>
      </c>
      <c r="B25" s="512">
        <v>2</v>
      </c>
      <c r="C25" s="513" t="s">
        <v>2</v>
      </c>
      <c r="D25" s="792">
        <f t="shared" ref="D25:D34" si="4">$A25*$D$20</f>
        <v>20759.48717948718</v>
      </c>
      <c r="E25" s="518" t="s">
        <v>997</v>
      </c>
      <c r="F25" s="792">
        <f t="shared" ref="F25:F34" si="5">$A25*$F$20</f>
        <v>8789.3333333333321</v>
      </c>
      <c r="G25" s="516">
        <f t="shared" ref="G25:G34" si="6">D25-F25</f>
        <v>11970.153846153848</v>
      </c>
      <c r="H25" s="516">
        <v>0</v>
      </c>
      <c r="I25" s="516">
        <v>0</v>
      </c>
      <c r="J25" s="516">
        <v>404.81</v>
      </c>
      <c r="K25" s="516">
        <v>1214.43</v>
      </c>
      <c r="L25" s="516">
        <v>3238.48</v>
      </c>
      <c r="M25" s="516">
        <v>4048.1</v>
      </c>
      <c r="N25" s="516">
        <v>4048.1</v>
      </c>
      <c r="O25" s="516">
        <v>4048.1</v>
      </c>
      <c r="P25" s="516">
        <v>3643.2900000000004</v>
      </c>
      <c r="Q25" s="516">
        <v>0</v>
      </c>
      <c r="R25" s="516">
        <v>0</v>
      </c>
      <c r="S25" s="516">
        <v>0</v>
      </c>
      <c r="T25" s="516">
        <v>0</v>
      </c>
      <c r="U25" s="516">
        <v>0</v>
      </c>
      <c r="V25" s="516">
        <v>0</v>
      </c>
      <c r="W25" s="516">
        <v>0</v>
      </c>
      <c r="X25" s="516">
        <v>0</v>
      </c>
      <c r="Y25" s="516">
        <v>0</v>
      </c>
      <c r="Z25" s="516">
        <v>0</v>
      </c>
      <c r="AA25" s="516">
        <v>0</v>
      </c>
      <c r="AB25" s="516">
        <v>0</v>
      </c>
      <c r="AC25" s="516">
        <v>0</v>
      </c>
      <c r="AD25" s="516">
        <v>0</v>
      </c>
      <c r="AE25" s="516">
        <v>0</v>
      </c>
      <c r="AF25" s="516">
        <v>0</v>
      </c>
      <c r="AG25" s="516">
        <v>0</v>
      </c>
      <c r="AH25" s="785">
        <f t="shared" ref="AH25:AH34" si="7">SUM(H25:AG25)</f>
        <v>20645.310000000001</v>
      </c>
    </row>
    <row r="26" spans="1:34">
      <c r="A26" s="514">
        <v>7.3260073260073263E-2</v>
      </c>
      <c r="B26" s="512">
        <v>3</v>
      </c>
      <c r="C26" s="513" t="s">
        <v>37</v>
      </c>
      <c r="D26" s="792">
        <f t="shared" si="4"/>
        <v>29656.410256410258</v>
      </c>
      <c r="E26" s="518" t="s">
        <v>997</v>
      </c>
      <c r="F26" s="792">
        <f t="shared" si="5"/>
        <v>12556.190476190477</v>
      </c>
      <c r="G26" s="516">
        <f t="shared" si="6"/>
        <v>17100.219780219781</v>
      </c>
      <c r="H26" s="516">
        <v>0</v>
      </c>
      <c r="I26" s="516">
        <v>0</v>
      </c>
      <c r="J26" s="516">
        <v>404.81</v>
      </c>
      <c r="K26" s="516">
        <v>2024.05</v>
      </c>
      <c r="L26" s="516">
        <v>3238.48</v>
      </c>
      <c r="M26" s="516">
        <v>4048.1</v>
      </c>
      <c r="N26" s="516">
        <v>4048.1</v>
      </c>
      <c r="O26" s="516">
        <v>8096.2</v>
      </c>
      <c r="P26" s="516">
        <v>4048.1</v>
      </c>
      <c r="Q26" s="516">
        <v>3643.2900000000004</v>
      </c>
      <c r="R26" s="516">
        <v>0</v>
      </c>
      <c r="S26" s="516">
        <v>0</v>
      </c>
      <c r="T26" s="516">
        <v>0</v>
      </c>
      <c r="U26" s="516">
        <v>0</v>
      </c>
      <c r="V26" s="516">
        <v>0</v>
      </c>
      <c r="W26" s="516">
        <v>0</v>
      </c>
      <c r="X26" s="516">
        <v>0</v>
      </c>
      <c r="Y26" s="516">
        <v>0</v>
      </c>
      <c r="Z26" s="516">
        <v>0</v>
      </c>
      <c r="AA26" s="516">
        <v>0</v>
      </c>
      <c r="AB26" s="516">
        <v>0</v>
      </c>
      <c r="AC26" s="516">
        <v>0</v>
      </c>
      <c r="AD26" s="516">
        <v>0</v>
      </c>
      <c r="AE26" s="516">
        <v>0</v>
      </c>
      <c r="AF26" s="516">
        <v>0</v>
      </c>
      <c r="AG26" s="516">
        <v>0</v>
      </c>
      <c r="AH26" s="785">
        <f t="shared" si="7"/>
        <v>29551.13</v>
      </c>
    </row>
    <row r="27" spans="1:34">
      <c r="A27" s="514">
        <v>9.8901098901098897E-2</v>
      </c>
      <c r="B27" s="512">
        <v>4</v>
      </c>
      <c r="C27" s="513" t="s">
        <v>1</v>
      </c>
      <c r="D27" s="792">
        <f t="shared" si="4"/>
        <v>40036.153846153844</v>
      </c>
      <c r="E27" s="518" t="s">
        <v>997</v>
      </c>
      <c r="F27" s="792">
        <f t="shared" si="5"/>
        <v>16950.857142857141</v>
      </c>
      <c r="G27" s="516">
        <f t="shared" si="6"/>
        <v>23085.296703296703</v>
      </c>
      <c r="H27" s="516">
        <v>0</v>
      </c>
      <c r="I27" s="516">
        <v>0</v>
      </c>
      <c r="J27" s="516">
        <v>809.62</v>
      </c>
      <c r="K27" s="516">
        <v>3238.48</v>
      </c>
      <c r="L27" s="516">
        <v>4048.1</v>
      </c>
      <c r="M27" s="516">
        <v>3238.48</v>
      </c>
      <c r="N27" s="516">
        <v>4048.1</v>
      </c>
      <c r="O27" s="516">
        <v>8096.2</v>
      </c>
      <c r="P27" s="516">
        <v>8096.2</v>
      </c>
      <c r="Q27" s="516">
        <v>8501.01</v>
      </c>
      <c r="R27" s="516">
        <v>0</v>
      </c>
      <c r="S27" s="516">
        <v>0</v>
      </c>
      <c r="T27" s="516">
        <v>0</v>
      </c>
      <c r="U27" s="516">
        <v>0</v>
      </c>
      <c r="V27" s="516">
        <v>0</v>
      </c>
      <c r="W27" s="516">
        <v>0</v>
      </c>
      <c r="X27" s="516">
        <v>0</v>
      </c>
      <c r="Y27" s="516">
        <v>0</v>
      </c>
      <c r="Z27" s="516">
        <v>0</v>
      </c>
      <c r="AA27" s="516">
        <v>0</v>
      </c>
      <c r="AB27" s="516">
        <v>0</v>
      </c>
      <c r="AC27" s="516">
        <v>0</v>
      </c>
      <c r="AD27" s="516">
        <v>0</v>
      </c>
      <c r="AE27" s="516">
        <v>0</v>
      </c>
      <c r="AF27" s="516">
        <v>0</v>
      </c>
      <c r="AG27" s="516">
        <v>0</v>
      </c>
      <c r="AH27" s="785">
        <f t="shared" si="7"/>
        <v>40076.19</v>
      </c>
    </row>
    <row r="28" spans="1:34">
      <c r="A28" s="514">
        <v>6.5934065934065936E-2</v>
      </c>
      <c r="B28" s="512">
        <v>5</v>
      </c>
      <c r="C28" s="513" t="s">
        <v>40</v>
      </c>
      <c r="D28" s="792">
        <f t="shared" si="4"/>
        <v>26690.76923076923</v>
      </c>
      <c r="E28" s="518" t="s">
        <v>997</v>
      </c>
      <c r="F28" s="792">
        <f t="shared" si="5"/>
        <v>11300.571428571429</v>
      </c>
      <c r="G28" s="516">
        <f t="shared" si="6"/>
        <v>15390.197802197801</v>
      </c>
      <c r="H28" s="516">
        <v>0</v>
      </c>
      <c r="I28" s="516">
        <v>0</v>
      </c>
      <c r="J28" s="516">
        <v>0</v>
      </c>
      <c r="K28" s="516">
        <v>809.62</v>
      </c>
      <c r="L28" s="516">
        <v>2024.05</v>
      </c>
      <c r="M28" s="516">
        <v>2024.05</v>
      </c>
      <c r="N28" s="516">
        <v>4048.1</v>
      </c>
      <c r="O28" s="516">
        <v>8096.2</v>
      </c>
      <c r="P28" s="516">
        <v>8096.2</v>
      </c>
      <c r="Q28" s="516">
        <v>1619.24</v>
      </c>
      <c r="R28" s="516">
        <v>0</v>
      </c>
      <c r="S28" s="516">
        <v>0</v>
      </c>
      <c r="T28" s="516">
        <v>0</v>
      </c>
      <c r="U28" s="516">
        <v>0</v>
      </c>
      <c r="V28" s="516">
        <v>0</v>
      </c>
      <c r="W28" s="516">
        <v>0</v>
      </c>
      <c r="X28" s="516">
        <v>0</v>
      </c>
      <c r="Y28" s="516">
        <v>0</v>
      </c>
      <c r="Z28" s="516">
        <v>0</v>
      </c>
      <c r="AA28" s="516">
        <v>0</v>
      </c>
      <c r="AB28" s="516">
        <v>0</v>
      </c>
      <c r="AC28" s="516">
        <v>0</v>
      </c>
      <c r="AD28" s="516">
        <v>0</v>
      </c>
      <c r="AE28" s="516">
        <v>0</v>
      </c>
      <c r="AF28" s="516">
        <v>0</v>
      </c>
      <c r="AG28" s="516">
        <v>0</v>
      </c>
      <c r="AH28" s="785">
        <f t="shared" si="7"/>
        <v>26717.460000000003</v>
      </c>
    </row>
    <row r="29" spans="1:34">
      <c r="A29" s="514">
        <v>5.4945054945054944E-2</v>
      </c>
      <c r="B29" s="512">
        <v>6</v>
      </c>
      <c r="C29" s="513" t="s">
        <v>14</v>
      </c>
      <c r="D29" s="792">
        <f t="shared" si="4"/>
        <v>22242.307692307691</v>
      </c>
      <c r="E29" s="518" t="s">
        <v>997</v>
      </c>
      <c r="F29" s="792">
        <f t="shared" si="5"/>
        <v>9417.1428571428569</v>
      </c>
      <c r="G29" s="516">
        <f t="shared" si="6"/>
        <v>12825.164835164835</v>
      </c>
      <c r="H29" s="516">
        <v>0</v>
      </c>
      <c r="I29" s="516">
        <v>0</v>
      </c>
      <c r="J29" s="516">
        <v>0</v>
      </c>
      <c r="K29" s="516">
        <v>1214.43</v>
      </c>
      <c r="L29" s="516">
        <v>2024.05</v>
      </c>
      <c r="M29" s="516">
        <v>2024.05</v>
      </c>
      <c r="N29" s="516">
        <v>4048.1</v>
      </c>
      <c r="O29" s="516">
        <v>4048.1</v>
      </c>
      <c r="P29" s="516">
        <v>4048.1</v>
      </c>
      <c r="Q29" s="516">
        <v>2024.05</v>
      </c>
      <c r="R29" s="516">
        <v>2833.6699999999996</v>
      </c>
      <c r="S29" s="516">
        <v>0</v>
      </c>
      <c r="T29" s="516">
        <v>0</v>
      </c>
      <c r="U29" s="516">
        <v>0</v>
      </c>
      <c r="V29" s="516">
        <v>0</v>
      </c>
      <c r="W29" s="516">
        <v>0</v>
      </c>
      <c r="X29" s="516">
        <v>0</v>
      </c>
      <c r="Y29" s="516">
        <v>0</v>
      </c>
      <c r="Z29" s="516">
        <v>0</v>
      </c>
      <c r="AA29" s="516">
        <v>0</v>
      </c>
      <c r="AB29" s="516">
        <v>0</v>
      </c>
      <c r="AC29" s="516">
        <v>0</v>
      </c>
      <c r="AD29" s="516">
        <v>0</v>
      </c>
      <c r="AE29" s="516">
        <v>0</v>
      </c>
      <c r="AF29" s="516">
        <v>0</v>
      </c>
      <c r="AG29" s="516">
        <v>0</v>
      </c>
      <c r="AH29" s="785">
        <f t="shared" si="7"/>
        <v>22264.549999999996</v>
      </c>
    </row>
    <row r="30" spans="1:34">
      <c r="A30" s="514">
        <v>0.11904761904761904</v>
      </c>
      <c r="B30" s="512">
        <v>7</v>
      </c>
      <c r="C30" s="513" t="s">
        <v>41</v>
      </c>
      <c r="D30" s="792">
        <f t="shared" si="4"/>
        <v>48191.666666666664</v>
      </c>
      <c r="E30" s="518" t="s">
        <v>997</v>
      </c>
      <c r="F30" s="792">
        <f t="shared" si="5"/>
        <v>20403.809523809523</v>
      </c>
      <c r="G30" s="516">
        <f t="shared" si="6"/>
        <v>27787.857142857141</v>
      </c>
      <c r="H30" s="516">
        <v>0</v>
      </c>
      <c r="I30" s="516">
        <v>0</v>
      </c>
      <c r="J30" s="516">
        <v>0</v>
      </c>
      <c r="K30" s="516">
        <v>2024.05</v>
      </c>
      <c r="L30" s="516">
        <v>4048.1</v>
      </c>
      <c r="M30" s="516">
        <v>4048.1</v>
      </c>
      <c r="N30" s="516">
        <v>8096.2</v>
      </c>
      <c r="O30" s="516">
        <v>8096.2</v>
      </c>
      <c r="P30" s="516">
        <v>8096.2</v>
      </c>
      <c r="Q30" s="516">
        <v>8096.2</v>
      </c>
      <c r="R30" s="516">
        <v>4048.1</v>
      </c>
      <c r="S30" s="516">
        <v>1619.24</v>
      </c>
      <c r="T30" s="516">
        <v>0</v>
      </c>
      <c r="U30" s="516">
        <v>0</v>
      </c>
      <c r="V30" s="516">
        <v>0</v>
      </c>
      <c r="W30" s="516">
        <v>0</v>
      </c>
      <c r="X30" s="516">
        <v>0</v>
      </c>
      <c r="Y30" s="516">
        <v>0</v>
      </c>
      <c r="Z30" s="516">
        <v>0</v>
      </c>
      <c r="AA30" s="516">
        <v>0</v>
      </c>
      <c r="AB30" s="516">
        <v>0</v>
      </c>
      <c r="AC30" s="516">
        <v>0</v>
      </c>
      <c r="AD30" s="516">
        <v>0</v>
      </c>
      <c r="AE30" s="516">
        <v>0</v>
      </c>
      <c r="AF30" s="516">
        <v>0</v>
      </c>
      <c r="AG30" s="516">
        <v>0</v>
      </c>
      <c r="AH30" s="785">
        <f t="shared" si="7"/>
        <v>48172.389999999992</v>
      </c>
    </row>
    <row r="31" spans="1:34">
      <c r="A31" s="514">
        <v>9.1575091575091569E-2</v>
      </c>
      <c r="B31" s="512">
        <v>8</v>
      </c>
      <c r="C31" s="513" t="s">
        <v>34</v>
      </c>
      <c r="D31" s="792">
        <f t="shared" si="4"/>
        <v>37070.51282051282</v>
      </c>
      <c r="E31" s="518" t="s">
        <v>997</v>
      </c>
      <c r="F31" s="792">
        <f t="shared" si="5"/>
        <v>15695.238095238094</v>
      </c>
      <c r="G31" s="516">
        <f t="shared" si="6"/>
        <v>21375.274725274729</v>
      </c>
      <c r="H31" s="516">
        <v>0</v>
      </c>
      <c r="I31" s="516">
        <v>0</v>
      </c>
      <c r="J31" s="516">
        <v>809.62</v>
      </c>
      <c r="K31" s="516">
        <v>2024.05</v>
      </c>
      <c r="L31" s="516">
        <v>4048.1</v>
      </c>
      <c r="M31" s="516">
        <v>8096.2</v>
      </c>
      <c r="N31" s="516">
        <v>8096.2</v>
      </c>
      <c r="O31" s="516">
        <v>8096.2</v>
      </c>
      <c r="P31" s="516">
        <v>4048.1</v>
      </c>
      <c r="Q31" s="516">
        <v>2024.05</v>
      </c>
      <c r="R31" s="516">
        <v>0</v>
      </c>
      <c r="S31" s="516">
        <v>0</v>
      </c>
      <c r="T31" s="516">
        <v>0</v>
      </c>
      <c r="U31" s="516">
        <v>0</v>
      </c>
      <c r="V31" s="516">
        <v>0</v>
      </c>
      <c r="W31" s="516">
        <v>0</v>
      </c>
      <c r="X31" s="516">
        <v>0</v>
      </c>
      <c r="Y31" s="516">
        <v>0</v>
      </c>
      <c r="Z31" s="516">
        <v>0</v>
      </c>
      <c r="AA31" s="516">
        <v>0</v>
      </c>
      <c r="AB31" s="516">
        <v>0</v>
      </c>
      <c r="AC31" s="516">
        <v>0</v>
      </c>
      <c r="AD31" s="516">
        <v>0</v>
      </c>
      <c r="AE31" s="516">
        <v>0</v>
      </c>
      <c r="AF31" s="516">
        <v>0</v>
      </c>
      <c r="AG31" s="516">
        <v>0</v>
      </c>
      <c r="AH31" s="785">
        <f t="shared" si="7"/>
        <v>37242.520000000004</v>
      </c>
    </row>
    <row r="32" spans="1:34">
      <c r="A32" s="514">
        <v>0.10073260073260074</v>
      </c>
      <c r="B32" s="512">
        <v>9</v>
      </c>
      <c r="C32" s="513" t="s">
        <v>3</v>
      </c>
      <c r="D32" s="792">
        <f t="shared" si="4"/>
        <v>40777.564102564102</v>
      </c>
      <c r="E32" s="518" t="s">
        <v>997</v>
      </c>
      <c r="F32" s="792">
        <f t="shared" si="5"/>
        <v>17264.761904761905</v>
      </c>
      <c r="G32" s="516">
        <f t="shared" si="6"/>
        <v>23512.802197802197</v>
      </c>
      <c r="H32" s="516">
        <v>0</v>
      </c>
      <c r="I32" s="516">
        <v>0</v>
      </c>
      <c r="J32" s="516">
        <v>809.62</v>
      </c>
      <c r="K32" s="516">
        <v>0</v>
      </c>
      <c r="L32" s="516">
        <v>2024.05</v>
      </c>
      <c r="M32" s="516">
        <v>2024.05</v>
      </c>
      <c r="N32" s="516">
        <v>4048.1</v>
      </c>
      <c r="O32" s="516">
        <v>8096.2</v>
      </c>
      <c r="P32" s="516">
        <v>8096.2</v>
      </c>
      <c r="Q32" s="516">
        <v>8096.2</v>
      </c>
      <c r="R32" s="516">
        <v>4048.1</v>
      </c>
      <c r="S32" s="516">
        <v>3643.2900000000004</v>
      </c>
      <c r="T32" s="516">
        <v>0</v>
      </c>
      <c r="U32" s="516">
        <v>0</v>
      </c>
      <c r="V32" s="516">
        <v>0</v>
      </c>
      <c r="W32" s="516">
        <v>0</v>
      </c>
      <c r="X32" s="516">
        <v>0</v>
      </c>
      <c r="Y32" s="516">
        <v>0</v>
      </c>
      <c r="Z32" s="516">
        <v>0</v>
      </c>
      <c r="AA32" s="516">
        <v>0</v>
      </c>
      <c r="AB32" s="516">
        <v>0</v>
      </c>
      <c r="AC32" s="516">
        <v>0</v>
      </c>
      <c r="AD32" s="516">
        <v>0</v>
      </c>
      <c r="AE32" s="516">
        <v>0</v>
      </c>
      <c r="AF32" s="516">
        <v>0</v>
      </c>
      <c r="AG32" s="516">
        <v>0</v>
      </c>
      <c r="AH32" s="785">
        <f t="shared" si="7"/>
        <v>40885.81</v>
      </c>
    </row>
    <row r="33" spans="1:34">
      <c r="A33" s="514">
        <v>7.8754578754578752E-2</v>
      </c>
      <c r="B33" s="512">
        <v>10</v>
      </c>
      <c r="C33" s="513" t="s">
        <v>43</v>
      </c>
      <c r="D33" s="792">
        <f t="shared" si="4"/>
        <v>31880.641025641024</v>
      </c>
      <c r="E33" s="518" t="s">
        <v>997</v>
      </c>
      <c r="F33" s="792">
        <f t="shared" si="5"/>
        <v>13497.904761904761</v>
      </c>
      <c r="G33" s="516">
        <f t="shared" si="6"/>
        <v>18382.73626373626</v>
      </c>
      <c r="H33" s="516">
        <v>0</v>
      </c>
      <c r="I33" s="516">
        <v>0</v>
      </c>
      <c r="J33" s="516">
        <v>0</v>
      </c>
      <c r="K33" s="516">
        <v>0</v>
      </c>
      <c r="L33" s="516">
        <v>0</v>
      </c>
      <c r="M33" s="516">
        <v>0</v>
      </c>
      <c r="N33" s="516">
        <v>8096.2</v>
      </c>
      <c r="O33" s="516">
        <v>8096.2</v>
      </c>
      <c r="P33" s="516">
        <v>8096.2</v>
      </c>
      <c r="Q33" s="516">
        <v>4048.1</v>
      </c>
      <c r="R33" s="516">
        <v>3643.2900000000004</v>
      </c>
      <c r="S33" s="516">
        <v>0</v>
      </c>
      <c r="T33" s="516">
        <v>0</v>
      </c>
      <c r="U33" s="516">
        <v>0</v>
      </c>
      <c r="V33" s="516">
        <v>0</v>
      </c>
      <c r="W33" s="516">
        <v>0</v>
      </c>
      <c r="X33" s="516">
        <v>0</v>
      </c>
      <c r="Y33" s="516">
        <v>0</v>
      </c>
      <c r="Z33" s="516">
        <v>0</v>
      </c>
      <c r="AA33" s="516">
        <v>0</v>
      </c>
      <c r="AB33" s="516">
        <v>0</v>
      </c>
      <c r="AC33" s="516">
        <v>0</v>
      </c>
      <c r="AD33" s="516">
        <v>0</v>
      </c>
      <c r="AE33" s="516">
        <v>0</v>
      </c>
      <c r="AF33" s="516">
        <v>0</v>
      </c>
      <c r="AG33" s="516">
        <v>0</v>
      </c>
      <c r="AH33" s="785">
        <f t="shared" si="7"/>
        <v>31979.989999999998</v>
      </c>
    </row>
    <row r="34" spans="1:34">
      <c r="A34" s="514">
        <v>0.19230769230769232</v>
      </c>
      <c r="B34" s="519">
        <v>11</v>
      </c>
      <c r="C34" s="520" t="s">
        <v>472</v>
      </c>
      <c r="D34" s="793">
        <f t="shared" si="4"/>
        <v>77848.076923076922</v>
      </c>
      <c r="E34" s="521" t="s">
        <v>997</v>
      </c>
      <c r="F34" s="793">
        <f t="shared" si="5"/>
        <v>32960</v>
      </c>
      <c r="G34" s="517">
        <f t="shared" si="6"/>
        <v>44888.076923076922</v>
      </c>
      <c r="H34" s="517">
        <v>0</v>
      </c>
      <c r="I34" s="517">
        <v>0</v>
      </c>
      <c r="J34" s="517">
        <v>0</v>
      </c>
      <c r="K34" s="517">
        <v>0</v>
      </c>
      <c r="L34" s="517">
        <v>0</v>
      </c>
      <c r="M34" s="517">
        <v>0</v>
      </c>
      <c r="N34" s="517">
        <v>8096.2</v>
      </c>
      <c r="O34" s="517">
        <v>8096.2</v>
      </c>
      <c r="P34" s="517">
        <v>8096.2</v>
      </c>
      <c r="Q34" s="517">
        <v>12144.3</v>
      </c>
      <c r="R34" s="517">
        <v>24288.6</v>
      </c>
      <c r="S34" s="517">
        <v>17002.02</v>
      </c>
      <c r="T34" s="517">
        <v>0</v>
      </c>
      <c r="U34" s="517">
        <v>0</v>
      </c>
      <c r="V34" s="517">
        <v>0</v>
      </c>
      <c r="W34" s="517">
        <v>0</v>
      </c>
      <c r="X34" s="517">
        <v>0</v>
      </c>
      <c r="Y34" s="517">
        <v>0</v>
      </c>
      <c r="Z34" s="517">
        <v>0</v>
      </c>
      <c r="AA34" s="517">
        <v>0</v>
      </c>
      <c r="AB34" s="517">
        <v>0</v>
      </c>
      <c r="AC34" s="517">
        <v>0</v>
      </c>
      <c r="AD34" s="517">
        <v>0</v>
      </c>
      <c r="AE34" s="517">
        <v>0</v>
      </c>
      <c r="AF34" s="517">
        <v>0</v>
      </c>
      <c r="AG34" s="517">
        <v>0</v>
      </c>
      <c r="AH34" s="785">
        <f t="shared" si="7"/>
        <v>77723.51999999999</v>
      </c>
    </row>
    <row r="35" spans="1:34">
      <c r="H35" s="795"/>
      <c r="I35" s="795"/>
      <c r="J35" s="795"/>
      <c r="K35" s="795"/>
      <c r="L35" s="795"/>
      <c r="M35" s="795"/>
      <c r="N35" s="795"/>
      <c r="O35" s="795"/>
      <c r="P35" s="795"/>
      <c r="Q35" s="795"/>
      <c r="R35" s="795"/>
      <c r="S35" s="795"/>
      <c r="T35" s="795"/>
    </row>
    <row r="36" spans="1:34" s="498" customFormat="1" ht="14.5">
      <c r="B36" s="523"/>
      <c r="C36" s="524" t="s">
        <v>999</v>
      </c>
      <c r="D36" s="794">
        <f>SUM(D24:D35)</f>
        <v>404809.99999999994</v>
      </c>
      <c r="E36" s="794"/>
      <c r="F36" s="794">
        <f>SUM(F24:F35)</f>
        <v>171392</v>
      </c>
      <c r="G36" s="794">
        <f>SUM(G24:G35)</f>
        <v>233418</v>
      </c>
      <c r="H36" s="794">
        <f t="shared" ref="H36:AG36" si="8">SUM(H24:H35)</f>
        <v>0</v>
      </c>
      <c r="I36" s="794">
        <f t="shared" si="8"/>
        <v>0</v>
      </c>
      <c r="J36" s="794">
        <f t="shared" si="8"/>
        <v>4048.1</v>
      </c>
      <c r="K36" s="794">
        <f t="shared" si="8"/>
        <v>14573.16</v>
      </c>
      <c r="L36" s="794">
        <f t="shared" si="8"/>
        <v>28741.509999999995</v>
      </c>
      <c r="M36" s="794">
        <f t="shared" si="8"/>
        <v>33599.229999999996</v>
      </c>
      <c r="N36" s="794">
        <f t="shared" si="8"/>
        <v>64769.599999999984</v>
      </c>
      <c r="O36" s="794">
        <f t="shared" si="8"/>
        <v>80961.999999999985</v>
      </c>
      <c r="P36" s="794">
        <f t="shared" si="8"/>
        <v>66793.649999999994</v>
      </c>
      <c r="Q36" s="794">
        <f t="shared" si="8"/>
        <v>50196.44</v>
      </c>
      <c r="R36" s="794">
        <f t="shared" si="8"/>
        <v>38861.759999999995</v>
      </c>
      <c r="S36" s="794">
        <f t="shared" si="8"/>
        <v>22264.550000000003</v>
      </c>
      <c r="T36" s="794">
        <f t="shared" si="8"/>
        <v>0</v>
      </c>
      <c r="U36" s="794">
        <f t="shared" si="8"/>
        <v>0</v>
      </c>
      <c r="V36" s="794">
        <f t="shared" si="8"/>
        <v>0</v>
      </c>
      <c r="W36" s="794">
        <f t="shared" si="8"/>
        <v>0</v>
      </c>
      <c r="X36" s="794">
        <f t="shared" si="8"/>
        <v>0</v>
      </c>
      <c r="Y36" s="794">
        <f t="shared" si="8"/>
        <v>0</v>
      </c>
      <c r="Z36" s="794">
        <f t="shared" si="8"/>
        <v>0</v>
      </c>
      <c r="AA36" s="794">
        <f t="shared" si="8"/>
        <v>0</v>
      </c>
      <c r="AB36" s="794">
        <f t="shared" si="8"/>
        <v>0</v>
      </c>
      <c r="AC36" s="794">
        <f t="shared" si="8"/>
        <v>0</v>
      </c>
      <c r="AD36" s="794">
        <f t="shared" si="8"/>
        <v>0</v>
      </c>
      <c r="AE36" s="794">
        <f t="shared" si="8"/>
        <v>0</v>
      </c>
      <c r="AF36" s="794">
        <f t="shared" si="8"/>
        <v>0</v>
      </c>
      <c r="AG36" s="794">
        <f t="shared" si="8"/>
        <v>0</v>
      </c>
      <c r="AH36" s="794">
        <f>SUM(AH24:AH35)</f>
        <v>404810</v>
      </c>
    </row>
    <row r="38" spans="1:34">
      <c r="C38" s="525" t="s">
        <v>1000</v>
      </c>
    </row>
    <row r="39" spans="1:34" ht="26">
      <c r="B39" s="511" t="s">
        <v>805</v>
      </c>
      <c r="C39" s="511" t="s">
        <v>0</v>
      </c>
      <c r="D39" s="502" t="s">
        <v>226</v>
      </c>
      <c r="E39" s="502" t="s">
        <v>830</v>
      </c>
      <c r="F39" s="502" t="s">
        <v>1001</v>
      </c>
      <c r="G39" s="502" t="s">
        <v>513</v>
      </c>
      <c r="H39" s="511" t="s">
        <v>974</v>
      </c>
      <c r="I39" s="522">
        <v>44652</v>
      </c>
      <c r="J39" s="522">
        <v>44682</v>
      </c>
      <c r="K39" s="522">
        <v>44713</v>
      </c>
      <c r="L39" s="522">
        <v>44743</v>
      </c>
      <c r="M39" s="522">
        <v>44774</v>
      </c>
      <c r="N39" s="522">
        <v>44805</v>
      </c>
      <c r="O39" s="522">
        <v>44835</v>
      </c>
      <c r="P39" s="522">
        <v>44866</v>
      </c>
      <c r="Q39" s="522">
        <v>44896</v>
      </c>
      <c r="R39" s="522">
        <v>44927</v>
      </c>
      <c r="S39" s="522">
        <v>44958</v>
      </c>
      <c r="T39" s="522">
        <v>44986</v>
      </c>
      <c r="U39" s="522">
        <v>45017</v>
      </c>
      <c r="V39" s="522">
        <v>45047</v>
      </c>
      <c r="W39" s="522">
        <v>45078</v>
      </c>
      <c r="X39" s="522">
        <v>45108</v>
      </c>
      <c r="Y39" s="522">
        <v>45139</v>
      </c>
      <c r="Z39" s="522">
        <v>45170</v>
      </c>
      <c r="AA39" s="522">
        <v>45200</v>
      </c>
      <c r="AB39" s="522">
        <v>45231</v>
      </c>
      <c r="AC39" s="522">
        <v>45261</v>
      </c>
      <c r="AD39" s="522">
        <v>45292</v>
      </c>
      <c r="AE39" s="522">
        <v>45323</v>
      </c>
      <c r="AF39" s="522">
        <v>45352</v>
      </c>
      <c r="AG39" s="522">
        <v>45383</v>
      </c>
    </row>
    <row r="40" spans="1:34">
      <c r="A40" s="791">
        <f>A24</f>
        <v>7.3260073260073263E-2</v>
      </c>
      <c r="B40" s="512">
        <v>1</v>
      </c>
      <c r="C40" s="513" t="s">
        <v>12</v>
      </c>
      <c r="D40" s="792">
        <f>D24</f>
        <v>29656.410256410258</v>
      </c>
      <c r="E40" s="518" t="s">
        <v>997</v>
      </c>
      <c r="F40" s="792">
        <f>F24</f>
        <v>12556.190476190477</v>
      </c>
      <c r="G40" s="516">
        <f>D40-F40</f>
        <v>17100.219780219781</v>
      </c>
      <c r="H40" s="516">
        <f>H$20*$A40</f>
        <v>0</v>
      </c>
      <c r="I40" s="516">
        <f>I$20*$A40</f>
        <v>0</v>
      </c>
      <c r="J40" s="516">
        <f t="shared" ref="J40:Y50" si="9">J$20*$A40</f>
        <v>0</v>
      </c>
      <c r="K40" s="516">
        <f t="shared" si="9"/>
        <v>0</v>
      </c>
      <c r="L40" s="516">
        <f t="shared" si="9"/>
        <v>0</v>
      </c>
      <c r="M40" s="516">
        <f t="shared" si="9"/>
        <v>0</v>
      </c>
      <c r="N40" s="516">
        <f t="shared" si="9"/>
        <v>11896.849816849817</v>
      </c>
      <c r="O40" s="516">
        <f t="shared" si="9"/>
        <v>0</v>
      </c>
      <c r="P40" s="516">
        <f t="shared" si="9"/>
        <v>36.630036630036635</v>
      </c>
      <c r="Q40" s="516">
        <f t="shared" si="9"/>
        <v>3742.7106227106228</v>
      </c>
      <c r="R40" s="516">
        <f t="shared" si="9"/>
        <v>0</v>
      </c>
      <c r="S40" s="516">
        <f t="shared" si="9"/>
        <v>165.42124542124543</v>
      </c>
      <c r="T40" s="516">
        <f t="shared" si="9"/>
        <v>1822.6373626373627</v>
      </c>
      <c r="U40" s="516">
        <f t="shared" si="9"/>
        <v>386.95970695970698</v>
      </c>
      <c r="V40" s="516">
        <f t="shared" si="9"/>
        <v>80.586080586080584</v>
      </c>
      <c r="W40" s="516">
        <f t="shared" si="9"/>
        <v>2424.835164835165</v>
      </c>
      <c r="X40" s="516">
        <f t="shared" si="9"/>
        <v>203.88278388278388</v>
      </c>
      <c r="Y40" s="516">
        <f t="shared" si="9"/>
        <v>232.82051282051282</v>
      </c>
      <c r="Z40" s="516">
        <f t="shared" ref="Z40:AG50" si="10">Z$20*$A40</f>
        <v>5205.2747252747258</v>
      </c>
      <c r="AA40" s="516">
        <f t="shared" si="10"/>
        <v>2260.0732600732604</v>
      </c>
      <c r="AB40" s="516">
        <f t="shared" si="10"/>
        <v>0</v>
      </c>
      <c r="AC40" s="516">
        <f t="shared" si="10"/>
        <v>0</v>
      </c>
      <c r="AD40" s="516">
        <f t="shared" si="10"/>
        <v>0</v>
      </c>
      <c r="AE40" s="516">
        <f t="shared" si="10"/>
        <v>0</v>
      </c>
      <c r="AF40" s="516">
        <f t="shared" si="10"/>
        <v>0</v>
      </c>
      <c r="AG40" s="516">
        <f t="shared" si="10"/>
        <v>0</v>
      </c>
      <c r="AH40" s="785">
        <f>SUM(H40:AG40)</f>
        <v>28458.681318681316</v>
      </c>
    </row>
    <row r="41" spans="1:34">
      <c r="A41" s="791">
        <f t="shared" ref="A41:A50" si="11">A25</f>
        <v>5.128205128205128E-2</v>
      </c>
      <c r="B41" s="512">
        <v>2</v>
      </c>
      <c r="C41" s="513" t="s">
        <v>2</v>
      </c>
      <c r="D41" s="792">
        <f t="shared" ref="D41:D50" si="12">D25</f>
        <v>20759.48717948718</v>
      </c>
      <c r="E41" s="518" t="s">
        <v>997</v>
      </c>
      <c r="F41" s="792">
        <f t="shared" ref="F41:F50" si="13">F25</f>
        <v>8789.3333333333321</v>
      </c>
      <c r="G41" s="516">
        <f t="shared" ref="G41:G50" si="14">D41-F41</f>
        <v>11970.153846153848</v>
      </c>
      <c r="H41" s="516">
        <f t="shared" ref="H41:I50" si="15">H$20*$A41</f>
        <v>0</v>
      </c>
      <c r="I41" s="516">
        <f t="shared" si="15"/>
        <v>0</v>
      </c>
      <c r="J41" s="516">
        <f t="shared" si="9"/>
        <v>0</v>
      </c>
      <c r="K41" s="516">
        <f t="shared" si="9"/>
        <v>0</v>
      </c>
      <c r="L41" s="516">
        <f t="shared" si="9"/>
        <v>0</v>
      </c>
      <c r="M41" s="516">
        <f t="shared" si="9"/>
        <v>0</v>
      </c>
      <c r="N41" s="516">
        <f t="shared" si="9"/>
        <v>8327.7948717948711</v>
      </c>
      <c r="O41" s="516">
        <f t="shared" si="9"/>
        <v>0</v>
      </c>
      <c r="P41" s="516">
        <f t="shared" si="9"/>
        <v>25.641025641025639</v>
      </c>
      <c r="Q41" s="516">
        <f t="shared" si="9"/>
        <v>2619.897435897436</v>
      </c>
      <c r="R41" s="516">
        <f t="shared" si="9"/>
        <v>0</v>
      </c>
      <c r="S41" s="516">
        <f t="shared" si="9"/>
        <v>115.7948717948718</v>
      </c>
      <c r="T41" s="516">
        <f t="shared" si="9"/>
        <v>1275.8461538461538</v>
      </c>
      <c r="U41" s="516">
        <f t="shared" si="9"/>
        <v>270.87179487179486</v>
      </c>
      <c r="V41" s="516">
        <f t="shared" si="9"/>
        <v>56.410256410256409</v>
      </c>
      <c r="W41" s="516">
        <f t="shared" si="9"/>
        <v>1697.3846153846152</v>
      </c>
      <c r="X41" s="516">
        <f t="shared" si="9"/>
        <v>142.7179487179487</v>
      </c>
      <c r="Y41" s="516">
        <f t="shared" si="9"/>
        <v>162.97435897435898</v>
      </c>
      <c r="Z41" s="516">
        <f t="shared" si="10"/>
        <v>3643.6923076923076</v>
      </c>
      <c r="AA41" s="516">
        <f t="shared" si="10"/>
        <v>1582.051282051282</v>
      </c>
      <c r="AB41" s="516">
        <f t="shared" si="10"/>
        <v>0</v>
      </c>
      <c r="AC41" s="516">
        <f t="shared" si="10"/>
        <v>0</v>
      </c>
      <c r="AD41" s="516">
        <f t="shared" si="10"/>
        <v>0</v>
      </c>
      <c r="AE41" s="516">
        <f t="shared" si="10"/>
        <v>0</v>
      </c>
      <c r="AF41" s="516">
        <f t="shared" si="10"/>
        <v>0</v>
      </c>
      <c r="AG41" s="516">
        <f t="shared" si="10"/>
        <v>0</v>
      </c>
      <c r="AH41" s="785">
        <f t="shared" ref="AH41:AH50" si="16">SUM(H41:AG41)</f>
        <v>19921.076923076922</v>
      </c>
    </row>
    <row r="42" spans="1:34">
      <c r="A42" s="791">
        <f t="shared" si="11"/>
        <v>7.3260073260073263E-2</v>
      </c>
      <c r="B42" s="512">
        <v>3</v>
      </c>
      <c r="C42" s="513" t="s">
        <v>37</v>
      </c>
      <c r="D42" s="792">
        <f t="shared" si="12"/>
        <v>29656.410256410258</v>
      </c>
      <c r="E42" s="518" t="s">
        <v>997</v>
      </c>
      <c r="F42" s="792">
        <f t="shared" si="13"/>
        <v>12556.190476190477</v>
      </c>
      <c r="G42" s="516">
        <f t="shared" si="14"/>
        <v>17100.219780219781</v>
      </c>
      <c r="H42" s="516">
        <f t="shared" si="15"/>
        <v>0</v>
      </c>
      <c r="I42" s="516">
        <f t="shared" si="15"/>
        <v>0</v>
      </c>
      <c r="J42" s="516">
        <f t="shared" si="9"/>
        <v>0</v>
      </c>
      <c r="K42" s="516">
        <f t="shared" si="9"/>
        <v>0</v>
      </c>
      <c r="L42" s="516">
        <f t="shared" si="9"/>
        <v>0</v>
      </c>
      <c r="M42" s="516">
        <f t="shared" si="9"/>
        <v>0</v>
      </c>
      <c r="N42" s="516">
        <f t="shared" si="9"/>
        <v>11896.849816849817</v>
      </c>
      <c r="O42" s="516">
        <f t="shared" si="9"/>
        <v>0</v>
      </c>
      <c r="P42" s="516">
        <f t="shared" si="9"/>
        <v>36.630036630036635</v>
      </c>
      <c r="Q42" s="516">
        <f t="shared" si="9"/>
        <v>3742.7106227106228</v>
      </c>
      <c r="R42" s="516">
        <f t="shared" si="9"/>
        <v>0</v>
      </c>
      <c r="S42" s="516">
        <f t="shared" si="9"/>
        <v>165.42124542124543</v>
      </c>
      <c r="T42" s="516">
        <f t="shared" si="9"/>
        <v>1822.6373626373627</v>
      </c>
      <c r="U42" s="516">
        <f t="shared" si="9"/>
        <v>386.95970695970698</v>
      </c>
      <c r="V42" s="516">
        <f t="shared" si="9"/>
        <v>80.586080586080584</v>
      </c>
      <c r="W42" s="516">
        <f t="shared" si="9"/>
        <v>2424.835164835165</v>
      </c>
      <c r="X42" s="516">
        <f t="shared" si="9"/>
        <v>203.88278388278388</v>
      </c>
      <c r="Y42" s="516">
        <f t="shared" si="9"/>
        <v>232.82051282051282</v>
      </c>
      <c r="Z42" s="516">
        <f t="shared" si="10"/>
        <v>5205.2747252747258</v>
      </c>
      <c r="AA42" s="516">
        <f t="shared" si="10"/>
        <v>2260.0732600732604</v>
      </c>
      <c r="AB42" s="516">
        <f t="shared" si="10"/>
        <v>0</v>
      </c>
      <c r="AC42" s="516">
        <f t="shared" si="10"/>
        <v>0</v>
      </c>
      <c r="AD42" s="516">
        <f t="shared" si="10"/>
        <v>0</v>
      </c>
      <c r="AE42" s="516">
        <f t="shared" si="10"/>
        <v>0</v>
      </c>
      <c r="AF42" s="516">
        <f t="shared" si="10"/>
        <v>0</v>
      </c>
      <c r="AG42" s="516">
        <f t="shared" si="10"/>
        <v>0</v>
      </c>
      <c r="AH42" s="785">
        <f t="shared" si="16"/>
        <v>28458.681318681316</v>
      </c>
    </row>
    <row r="43" spans="1:34">
      <c r="A43" s="791">
        <f t="shared" si="11"/>
        <v>9.8901098901098897E-2</v>
      </c>
      <c r="B43" s="512">
        <v>4</v>
      </c>
      <c r="C43" s="513" t="s">
        <v>1</v>
      </c>
      <c r="D43" s="792">
        <f t="shared" si="12"/>
        <v>40036.153846153844</v>
      </c>
      <c r="E43" s="518" t="s">
        <v>997</v>
      </c>
      <c r="F43" s="792">
        <f t="shared" si="13"/>
        <v>16950.857142857141</v>
      </c>
      <c r="G43" s="516">
        <f t="shared" si="14"/>
        <v>23085.296703296703</v>
      </c>
      <c r="H43" s="516">
        <f t="shared" si="15"/>
        <v>0</v>
      </c>
      <c r="I43" s="516">
        <f t="shared" si="15"/>
        <v>0</v>
      </c>
      <c r="J43" s="516">
        <f t="shared" si="9"/>
        <v>0</v>
      </c>
      <c r="K43" s="516">
        <f t="shared" si="9"/>
        <v>0</v>
      </c>
      <c r="L43" s="516">
        <f t="shared" si="9"/>
        <v>0</v>
      </c>
      <c r="M43" s="516">
        <f t="shared" si="9"/>
        <v>0</v>
      </c>
      <c r="N43" s="516">
        <f t="shared" si="9"/>
        <v>16060.747252747253</v>
      </c>
      <c r="O43" s="516">
        <f t="shared" si="9"/>
        <v>0</v>
      </c>
      <c r="P43" s="516">
        <f t="shared" si="9"/>
        <v>49.450549450549445</v>
      </c>
      <c r="Q43" s="516">
        <f t="shared" si="9"/>
        <v>5052.6593406593402</v>
      </c>
      <c r="R43" s="516">
        <f t="shared" si="9"/>
        <v>0</v>
      </c>
      <c r="S43" s="516">
        <f t="shared" si="9"/>
        <v>223.31868131868131</v>
      </c>
      <c r="T43" s="516">
        <f t="shared" si="9"/>
        <v>2460.5604395604396</v>
      </c>
      <c r="U43" s="516">
        <f t="shared" si="9"/>
        <v>522.39560439560432</v>
      </c>
      <c r="V43" s="516">
        <f t="shared" si="9"/>
        <v>108.79120879120879</v>
      </c>
      <c r="W43" s="516">
        <f t="shared" si="9"/>
        <v>3273.5274725274726</v>
      </c>
      <c r="X43" s="516">
        <f t="shared" si="9"/>
        <v>275.24175824175825</v>
      </c>
      <c r="Y43" s="516">
        <f t="shared" si="9"/>
        <v>314.30769230769232</v>
      </c>
      <c r="Z43" s="516">
        <f t="shared" si="10"/>
        <v>7027.1208791208792</v>
      </c>
      <c r="AA43" s="516">
        <f t="shared" si="10"/>
        <v>3051.098901098901</v>
      </c>
      <c r="AB43" s="516">
        <f t="shared" si="10"/>
        <v>0</v>
      </c>
      <c r="AC43" s="516">
        <f t="shared" si="10"/>
        <v>0</v>
      </c>
      <c r="AD43" s="516">
        <f t="shared" si="10"/>
        <v>0</v>
      </c>
      <c r="AE43" s="516">
        <f t="shared" si="10"/>
        <v>0</v>
      </c>
      <c r="AF43" s="516">
        <f t="shared" si="10"/>
        <v>0</v>
      </c>
      <c r="AG43" s="516">
        <f t="shared" si="10"/>
        <v>0</v>
      </c>
      <c r="AH43" s="785">
        <f t="shared" si="16"/>
        <v>38419.219780219777</v>
      </c>
    </row>
    <row r="44" spans="1:34">
      <c r="A44" s="791">
        <f t="shared" si="11"/>
        <v>6.5934065934065936E-2</v>
      </c>
      <c r="B44" s="512">
        <v>5</v>
      </c>
      <c r="C44" s="513" t="s">
        <v>40</v>
      </c>
      <c r="D44" s="792">
        <f t="shared" si="12"/>
        <v>26690.76923076923</v>
      </c>
      <c r="E44" s="518" t="s">
        <v>997</v>
      </c>
      <c r="F44" s="792">
        <f t="shared" si="13"/>
        <v>11300.571428571429</v>
      </c>
      <c r="G44" s="516">
        <f t="shared" si="14"/>
        <v>15390.197802197801</v>
      </c>
      <c r="H44" s="516">
        <f t="shared" si="15"/>
        <v>0</v>
      </c>
      <c r="I44" s="516">
        <f t="shared" si="15"/>
        <v>0</v>
      </c>
      <c r="J44" s="516">
        <f t="shared" si="9"/>
        <v>0</v>
      </c>
      <c r="K44" s="516">
        <f t="shared" si="9"/>
        <v>0</v>
      </c>
      <c r="L44" s="516">
        <f t="shared" si="9"/>
        <v>0</v>
      </c>
      <c r="M44" s="516">
        <f t="shared" si="9"/>
        <v>0</v>
      </c>
      <c r="N44" s="516">
        <f t="shared" si="9"/>
        <v>10707.164835164835</v>
      </c>
      <c r="O44" s="516">
        <f t="shared" si="9"/>
        <v>0</v>
      </c>
      <c r="P44" s="516">
        <f t="shared" si="9"/>
        <v>32.967032967032971</v>
      </c>
      <c r="Q44" s="516">
        <f t="shared" si="9"/>
        <v>3368.4395604395604</v>
      </c>
      <c r="R44" s="516">
        <f t="shared" si="9"/>
        <v>0</v>
      </c>
      <c r="S44" s="516">
        <f t="shared" si="9"/>
        <v>148.87912087912088</v>
      </c>
      <c r="T44" s="516">
        <f t="shared" si="9"/>
        <v>1640.3736263736264</v>
      </c>
      <c r="U44" s="516">
        <f t="shared" si="9"/>
        <v>348.26373626373629</v>
      </c>
      <c r="V44" s="516">
        <f t="shared" si="9"/>
        <v>72.527472527472526</v>
      </c>
      <c r="W44" s="516">
        <f t="shared" si="9"/>
        <v>2182.3516483516482</v>
      </c>
      <c r="X44" s="516">
        <f t="shared" si="9"/>
        <v>183.49450549450549</v>
      </c>
      <c r="Y44" s="516">
        <f t="shared" si="9"/>
        <v>209.53846153846155</v>
      </c>
      <c r="Z44" s="516">
        <f t="shared" si="10"/>
        <v>4684.7472527472528</v>
      </c>
      <c r="AA44" s="516">
        <f t="shared" si="10"/>
        <v>2034.065934065934</v>
      </c>
      <c r="AB44" s="516">
        <f t="shared" si="10"/>
        <v>0</v>
      </c>
      <c r="AC44" s="516">
        <f t="shared" si="10"/>
        <v>0</v>
      </c>
      <c r="AD44" s="516">
        <f t="shared" si="10"/>
        <v>0</v>
      </c>
      <c r="AE44" s="516">
        <f t="shared" si="10"/>
        <v>0</v>
      </c>
      <c r="AF44" s="516">
        <f t="shared" si="10"/>
        <v>0</v>
      </c>
      <c r="AG44" s="516">
        <f t="shared" si="10"/>
        <v>0</v>
      </c>
      <c r="AH44" s="785">
        <f t="shared" si="16"/>
        <v>25612.813186813182</v>
      </c>
    </row>
    <row r="45" spans="1:34">
      <c r="A45" s="791">
        <f t="shared" si="11"/>
        <v>5.4945054945054944E-2</v>
      </c>
      <c r="B45" s="512">
        <v>6</v>
      </c>
      <c r="C45" s="513" t="s">
        <v>14</v>
      </c>
      <c r="D45" s="792">
        <f t="shared" si="12"/>
        <v>22242.307692307691</v>
      </c>
      <c r="E45" s="518" t="s">
        <v>997</v>
      </c>
      <c r="F45" s="792">
        <f t="shared" si="13"/>
        <v>9417.1428571428569</v>
      </c>
      <c r="G45" s="516">
        <f t="shared" si="14"/>
        <v>12825.164835164835</v>
      </c>
      <c r="H45" s="516">
        <f t="shared" si="15"/>
        <v>0</v>
      </c>
      <c r="I45" s="516">
        <f t="shared" si="15"/>
        <v>0</v>
      </c>
      <c r="J45" s="516">
        <f t="shared" si="9"/>
        <v>0</v>
      </c>
      <c r="K45" s="516">
        <f t="shared" si="9"/>
        <v>0</v>
      </c>
      <c r="L45" s="516">
        <f t="shared" si="9"/>
        <v>0</v>
      </c>
      <c r="M45" s="516">
        <f t="shared" si="9"/>
        <v>0</v>
      </c>
      <c r="N45" s="516">
        <f t="shared" si="9"/>
        <v>8922.6373626373625</v>
      </c>
      <c r="O45" s="516">
        <f t="shared" si="9"/>
        <v>0</v>
      </c>
      <c r="P45" s="516">
        <f t="shared" si="9"/>
        <v>27.472527472527471</v>
      </c>
      <c r="Q45" s="516">
        <f t="shared" si="9"/>
        <v>2807.032967032967</v>
      </c>
      <c r="R45" s="516">
        <f t="shared" si="9"/>
        <v>0</v>
      </c>
      <c r="S45" s="516">
        <f t="shared" si="9"/>
        <v>124.06593406593406</v>
      </c>
      <c r="T45" s="516">
        <f t="shared" si="9"/>
        <v>1366.9780219780218</v>
      </c>
      <c r="U45" s="516">
        <f t="shared" si="9"/>
        <v>290.2197802197802</v>
      </c>
      <c r="V45" s="516">
        <f t="shared" si="9"/>
        <v>60.439560439560438</v>
      </c>
      <c r="W45" s="516">
        <f t="shared" si="9"/>
        <v>1818.6263736263736</v>
      </c>
      <c r="X45" s="516">
        <f t="shared" si="9"/>
        <v>152.91208791208791</v>
      </c>
      <c r="Y45" s="516">
        <f t="shared" si="9"/>
        <v>174.61538461538461</v>
      </c>
      <c r="Z45" s="516">
        <f t="shared" si="10"/>
        <v>3903.9560439560437</v>
      </c>
      <c r="AA45" s="516">
        <f t="shared" si="10"/>
        <v>1695.0549450549449</v>
      </c>
      <c r="AB45" s="516">
        <f t="shared" si="10"/>
        <v>0</v>
      </c>
      <c r="AC45" s="516">
        <f t="shared" si="10"/>
        <v>0</v>
      </c>
      <c r="AD45" s="516">
        <f t="shared" si="10"/>
        <v>0</v>
      </c>
      <c r="AE45" s="516">
        <f t="shared" si="10"/>
        <v>0</v>
      </c>
      <c r="AF45" s="516">
        <f t="shared" si="10"/>
        <v>0</v>
      </c>
      <c r="AG45" s="516">
        <f t="shared" si="10"/>
        <v>0</v>
      </c>
      <c r="AH45" s="785">
        <f t="shared" si="16"/>
        <v>21344.010989010989</v>
      </c>
    </row>
    <row r="46" spans="1:34">
      <c r="A46" s="791">
        <f t="shared" si="11"/>
        <v>0.11904761904761904</v>
      </c>
      <c r="B46" s="512">
        <v>7</v>
      </c>
      <c r="C46" s="513" t="s">
        <v>41</v>
      </c>
      <c r="D46" s="792">
        <f t="shared" si="12"/>
        <v>48191.666666666664</v>
      </c>
      <c r="E46" s="518" t="s">
        <v>997</v>
      </c>
      <c r="F46" s="792">
        <f t="shared" si="13"/>
        <v>20403.809523809523</v>
      </c>
      <c r="G46" s="516">
        <f t="shared" si="14"/>
        <v>27787.857142857141</v>
      </c>
      <c r="H46" s="516">
        <f t="shared" si="15"/>
        <v>0</v>
      </c>
      <c r="I46" s="516">
        <f t="shared" si="15"/>
        <v>0</v>
      </c>
      <c r="J46" s="516">
        <f t="shared" si="9"/>
        <v>0</v>
      </c>
      <c r="K46" s="516">
        <f t="shared" si="9"/>
        <v>0</v>
      </c>
      <c r="L46" s="516">
        <f t="shared" si="9"/>
        <v>0</v>
      </c>
      <c r="M46" s="516">
        <f t="shared" si="9"/>
        <v>0</v>
      </c>
      <c r="N46" s="516">
        <f t="shared" si="9"/>
        <v>19332.38095238095</v>
      </c>
      <c r="O46" s="516">
        <f t="shared" si="9"/>
        <v>0</v>
      </c>
      <c r="P46" s="516">
        <f t="shared" si="9"/>
        <v>59.523809523809518</v>
      </c>
      <c r="Q46" s="516">
        <f t="shared" si="9"/>
        <v>6081.9047619047615</v>
      </c>
      <c r="R46" s="516">
        <f t="shared" si="9"/>
        <v>0</v>
      </c>
      <c r="S46" s="516">
        <f t="shared" si="9"/>
        <v>268.8095238095238</v>
      </c>
      <c r="T46" s="516">
        <f t="shared" si="9"/>
        <v>2961.7857142857142</v>
      </c>
      <c r="U46" s="516">
        <f t="shared" si="9"/>
        <v>628.80952380952374</v>
      </c>
      <c r="V46" s="516">
        <f t="shared" si="9"/>
        <v>130.95238095238093</v>
      </c>
      <c r="W46" s="516">
        <f t="shared" si="9"/>
        <v>3940.3571428571427</v>
      </c>
      <c r="X46" s="516">
        <f t="shared" si="9"/>
        <v>331.3095238095238</v>
      </c>
      <c r="Y46" s="516">
        <f t="shared" si="9"/>
        <v>378.33333333333331</v>
      </c>
      <c r="Z46" s="516">
        <f t="shared" si="10"/>
        <v>8458.5714285714275</v>
      </c>
      <c r="AA46" s="516">
        <f t="shared" si="10"/>
        <v>3672.6190476190473</v>
      </c>
      <c r="AB46" s="516">
        <f t="shared" si="10"/>
        <v>0</v>
      </c>
      <c r="AC46" s="516">
        <f t="shared" si="10"/>
        <v>0</v>
      </c>
      <c r="AD46" s="516">
        <f t="shared" si="10"/>
        <v>0</v>
      </c>
      <c r="AE46" s="516">
        <f t="shared" si="10"/>
        <v>0</v>
      </c>
      <c r="AF46" s="516">
        <f t="shared" si="10"/>
        <v>0</v>
      </c>
      <c r="AG46" s="516">
        <f t="shared" si="10"/>
        <v>0</v>
      </c>
      <c r="AH46" s="785">
        <f t="shared" si="16"/>
        <v>46245.357142857138</v>
      </c>
    </row>
    <row r="47" spans="1:34">
      <c r="A47" s="791">
        <f t="shared" si="11"/>
        <v>9.1575091575091569E-2</v>
      </c>
      <c r="B47" s="512">
        <v>8</v>
      </c>
      <c r="C47" s="513" t="s">
        <v>34</v>
      </c>
      <c r="D47" s="792">
        <f t="shared" si="12"/>
        <v>37070.51282051282</v>
      </c>
      <c r="E47" s="518" t="s">
        <v>997</v>
      </c>
      <c r="F47" s="792">
        <f t="shared" si="13"/>
        <v>15695.238095238094</v>
      </c>
      <c r="G47" s="516">
        <f t="shared" si="14"/>
        <v>21375.274725274729</v>
      </c>
      <c r="H47" s="516">
        <f t="shared" si="15"/>
        <v>0</v>
      </c>
      <c r="I47" s="516">
        <f t="shared" si="15"/>
        <v>0</v>
      </c>
      <c r="J47" s="516">
        <f t="shared" si="9"/>
        <v>0</v>
      </c>
      <c r="K47" s="516">
        <f t="shared" si="9"/>
        <v>0</v>
      </c>
      <c r="L47" s="516">
        <f t="shared" si="9"/>
        <v>0</v>
      </c>
      <c r="M47" s="516">
        <f t="shared" si="9"/>
        <v>0</v>
      </c>
      <c r="N47" s="516">
        <f t="shared" si="9"/>
        <v>14871.06227106227</v>
      </c>
      <c r="O47" s="516">
        <f t="shared" si="9"/>
        <v>0</v>
      </c>
      <c r="P47" s="516">
        <f t="shared" si="9"/>
        <v>45.787545787545781</v>
      </c>
      <c r="Q47" s="516">
        <f t="shared" si="9"/>
        <v>4678.3882783882782</v>
      </c>
      <c r="R47" s="516">
        <f t="shared" si="9"/>
        <v>0</v>
      </c>
      <c r="S47" s="516">
        <f t="shared" si="9"/>
        <v>206.77655677655676</v>
      </c>
      <c r="T47" s="516">
        <f t="shared" si="9"/>
        <v>2278.2967032967031</v>
      </c>
      <c r="U47" s="516">
        <f t="shared" si="9"/>
        <v>483.69963369963369</v>
      </c>
      <c r="V47" s="516">
        <f t="shared" si="9"/>
        <v>100.73260073260073</v>
      </c>
      <c r="W47" s="516">
        <f t="shared" si="9"/>
        <v>3031.0439560439559</v>
      </c>
      <c r="X47" s="516">
        <f t="shared" si="9"/>
        <v>254.85347985347983</v>
      </c>
      <c r="Y47" s="516">
        <f t="shared" si="9"/>
        <v>291.02564102564099</v>
      </c>
      <c r="Z47" s="516">
        <f t="shared" si="10"/>
        <v>6506.5934065934061</v>
      </c>
      <c r="AA47" s="516">
        <f t="shared" si="10"/>
        <v>2825.0915750915751</v>
      </c>
      <c r="AB47" s="516">
        <f t="shared" si="10"/>
        <v>0</v>
      </c>
      <c r="AC47" s="516">
        <f t="shared" si="10"/>
        <v>0</v>
      </c>
      <c r="AD47" s="516">
        <f t="shared" si="10"/>
        <v>0</v>
      </c>
      <c r="AE47" s="516">
        <f t="shared" si="10"/>
        <v>0</v>
      </c>
      <c r="AF47" s="516">
        <f t="shared" si="10"/>
        <v>0</v>
      </c>
      <c r="AG47" s="516">
        <f t="shared" si="10"/>
        <v>0</v>
      </c>
      <c r="AH47" s="785">
        <f t="shared" si="16"/>
        <v>35573.351648351643</v>
      </c>
    </row>
    <row r="48" spans="1:34">
      <c r="A48" s="791">
        <f t="shared" si="11"/>
        <v>0.10073260073260074</v>
      </c>
      <c r="B48" s="512">
        <v>9</v>
      </c>
      <c r="C48" s="513" t="s">
        <v>3</v>
      </c>
      <c r="D48" s="792">
        <f t="shared" si="12"/>
        <v>40777.564102564102</v>
      </c>
      <c r="E48" s="518" t="s">
        <v>997</v>
      </c>
      <c r="F48" s="792">
        <f t="shared" si="13"/>
        <v>17264.761904761905</v>
      </c>
      <c r="G48" s="516">
        <f t="shared" si="14"/>
        <v>23512.802197802197</v>
      </c>
      <c r="H48" s="516">
        <f t="shared" si="15"/>
        <v>0</v>
      </c>
      <c r="I48" s="516">
        <f t="shared" si="15"/>
        <v>0</v>
      </c>
      <c r="J48" s="516">
        <f t="shared" si="9"/>
        <v>0</v>
      </c>
      <c r="K48" s="516">
        <f t="shared" si="9"/>
        <v>0</v>
      </c>
      <c r="L48" s="516">
        <f t="shared" si="9"/>
        <v>0</v>
      </c>
      <c r="M48" s="516">
        <f t="shared" si="9"/>
        <v>0</v>
      </c>
      <c r="N48" s="516">
        <f t="shared" si="9"/>
        <v>16358.168498168499</v>
      </c>
      <c r="O48" s="516">
        <f t="shared" si="9"/>
        <v>0</v>
      </c>
      <c r="P48" s="516">
        <f t="shared" si="9"/>
        <v>50.366300366300365</v>
      </c>
      <c r="Q48" s="516">
        <f t="shared" si="9"/>
        <v>5146.2271062271066</v>
      </c>
      <c r="R48" s="516">
        <f t="shared" si="9"/>
        <v>0</v>
      </c>
      <c r="S48" s="516">
        <f t="shared" si="9"/>
        <v>227.45421245421247</v>
      </c>
      <c r="T48" s="516">
        <f t="shared" si="9"/>
        <v>2506.1263736263736</v>
      </c>
      <c r="U48" s="516">
        <f t="shared" si="9"/>
        <v>532.06959706959708</v>
      </c>
      <c r="V48" s="516">
        <f t="shared" si="9"/>
        <v>110.8058608058608</v>
      </c>
      <c r="W48" s="516">
        <f t="shared" si="9"/>
        <v>3334.1483516483518</v>
      </c>
      <c r="X48" s="516">
        <f t="shared" si="9"/>
        <v>280.33882783882785</v>
      </c>
      <c r="Y48" s="516">
        <f t="shared" si="9"/>
        <v>320.12820512820514</v>
      </c>
      <c r="Z48" s="516">
        <f t="shared" si="10"/>
        <v>7157.2527472527472</v>
      </c>
      <c r="AA48" s="516">
        <f t="shared" si="10"/>
        <v>3107.6007326007325</v>
      </c>
      <c r="AB48" s="516">
        <f t="shared" si="10"/>
        <v>0</v>
      </c>
      <c r="AC48" s="516">
        <f t="shared" si="10"/>
        <v>0</v>
      </c>
      <c r="AD48" s="516">
        <f t="shared" si="10"/>
        <v>0</v>
      </c>
      <c r="AE48" s="516">
        <f t="shared" si="10"/>
        <v>0</v>
      </c>
      <c r="AF48" s="516">
        <f t="shared" si="10"/>
        <v>0</v>
      </c>
      <c r="AG48" s="516">
        <f t="shared" si="10"/>
        <v>0</v>
      </c>
      <c r="AH48" s="785">
        <f t="shared" si="16"/>
        <v>39130.686813186818</v>
      </c>
    </row>
    <row r="49" spans="1:34">
      <c r="A49" s="791">
        <f t="shared" si="11"/>
        <v>7.8754578754578752E-2</v>
      </c>
      <c r="B49" s="512">
        <v>10</v>
      </c>
      <c r="C49" s="513" t="s">
        <v>43</v>
      </c>
      <c r="D49" s="792">
        <f t="shared" si="12"/>
        <v>31880.641025641024</v>
      </c>
      <c r="E49" s="518" t="s">
        <v>997</v>
      </c>
      <c r="F49" s="792">
        <f t="shared" si="13"/>
        <v>13497.904761904761</v>
      </c>
      <c r="G49" s="516">
        <f t="shared" si="14"/>
        <v>18382.73626373626</v>
      </c>
      <c r="H49" s="516">
        <f t="shared" si="15"/>
        <v>0</v>
      </c>
      <c r="I49" s="516">
        <f t="shared" si="15"/>
        <v>0</v>
      </c>
      <c r="J49" s="516">
        <f t="shared" si="9"/>
        <v>0</v>
      </c>
      <c r="K49" s="516">
        <f t="shared" si="9"/>
        <v>0</v>
      </c>
      <c r="L49" s="516">
        <f t="shared" si="9"/>
        <v>0</v>
      </c>
      <c r="M49" s="516">
        <f t="shared" si="9"/>
        <v>0</v>
      </c>
      <c r="N49" s="516">
        <f t="shared" si="9"/>
        <v>12789.113553113553</v>
      </c>
      <c r="O49" s="516">
        <f t="shared" si="9"/>
        <v>0</v>
      </c>
      <c r="P49" s="516">
        <f t="shared" si="9"/>
        <v>39.37728937728938</v>
      </c>
      <c r="Q49" s="516">
        <f t="shared" si="9"/>
        <v>4023.4139194139193</v>
      </c>
      <c r="R49" s="516">
        <f t="shared" si="9"/>
        <v>0</v>
      </c>
      <c r="S49" s="516">
        <f t="shared" si="9"/>
        <v>177.82783882783883</v>
      </c>
      <c r="T49" s="516">
        <f t="shared" si="9"/>
        <v>1959.3351648351647</v>
      </c>
      <c r="U49" s="516">
        <f t="shared" si="9"/>
        <v>415.98168498168496</v>
      </c>
      <c r="V49" s="516">
        <f t="shared" si="9"/>
        <v>86.630036630036628</v>
      </c>
      <c r="W49" s="516">
        <f t="shared" si="9"/>
        <v>2606.697802197802</v>
      </c>
      <c r="X49" s="516">
        <f t="shared" si="9"/>
        <v>219.17399267399267</v>
      </c>
      <c r="Y49" s="516">
        <f t="shared" si="9"/>
        <v>250.28205128205127</v>
      </c>
      <c r="Z49" s="516">
        <f t="shared" si="10"/>
        <v>5595.6703296703299</v>
      </c>
      <c r="AA49" s="516">
        <f t="shared" si="10"/>
        <v>2429.5787545787543</v>
      </c>
      <c r="AB49" s="516">
        <f t="shared" si="10"/>
        <v>0</v>
      </c>
      <c r="AC49" s="516">
        <f t="shared" si="10"/>
        <v>0</v>
      </c>
      <c r="AD49" s="516">
        <f t="shared" si="10"/>
        <v>0</v>
      </c>
      <c r="AE49" s="516">
        <f t="shared" si="10"/>
        <v>0</v>
      </c>
      <c r="AF49" s="516">
        <f t="shared" si="10"/>
        <v>0</v>
      </c>
      <c r="AG49" s="516">
        <f t="shared" si="10"/>
        <v>0</v>
      </c>
      <c r="AH49" s="785">
        <f t="shared" si="16"/>
        <v>30593.08241758242</v>
      </c>
    </row>
    <row r="50" spans="1:34">
      <c r="A50" s="791">
        <f t="shared" si="11"/>
        <v>0.19230769230769232</v>
      </c>
      <c r="B50" s="519">
        <v>11</v>
      </c>
      <c r="C50" s="520" t="s">
        <v>472</v>
      </c>
      <c r="D50" s="793">
        <f t="shared" si="12"/>
        <v>77848.076923076922</v>
      </c>
      <c r="E50" s="521" t="s">
        <v>997</v>
      </c>
      <c r="F50" s="793">
        <f t="shared" si="13"/>
        <v>32960</v>
      </c>
      <c r="G50" s="517">
        <f t="shared" si="14"/>
        <v>44888.076923076922</v>
      </c>
      <c r="H50" s="516">
        <f t="shared" si="15"/>
        <v>0</v>
      </c>
      <c r="I50" s="516">
        <f t="shared" si="15"/>
        <v>0</v>
      </c>
      <c r="J50" s="516">
        <f t="shared" si="9"/>
        <v>0</v>
      </c>
      <c r="K50" s="516">
        <f t="shared" si="9"/>
        <v>0</v>
      </c>
      <c r="L50" s="516">
        <f t="shared" si="9"/>
        <v>0</v>
      </c>
      <c r="M50" s="516">
        <f t="shared" si="9"/>
        <v>0</v>
      </c>
      <c r="N50" s="516">
        <f t="shared" si="9"/>
        <v>31229.23076923077</v>
      </c>
      <c r="O50" s="516">
        <f t="shared" si="9"/>
        <v>0</v>
      </c>
      <c r="P50" s="516">
        <f t="shared" si="9"/>
        <v>96.15384615384616</v>
      </c>
      <c r="Q50" s="516">
        <f t="shared" si="9"/>
        <v>9824.6153846153848</v>
      </c>
      <c r="R50" s="516">
        <f t="shared" si="9"/>
        <v>0</v>
      </c>
      <c r="S50" s="516">
        <f t="shared" si="9"/>
        <v>434.23076923076928</v>
      </c>
      <c r="T50" s="516">
        <f t="shared" si="9"/>
        <v>4784.4230769230771</v>
      </c>
      <c r="U50" s="516">
        <f t="shared" si="9"/>
        <v>1015.7692307692308</v>
      </c>
      <c r="V50" s="516">
        <f t="shared" si="9"/>
        <v>211.53846153846155</v>
      </c>
      <c r="W50" s="516">
        <f t="shared" si="9"/>
        <v>6365.1923076923076</v>
      </c>
      <c r="X50" s="516">
        <f t="shared" si="9"/>
        <v>535.19230769230774</v>
      </c>
      <c r="Y50" s="516">
        <f t="shared" si="9"/>
        <v>611.15384615384619</v>
      </c>
      <c r="Z50" s="516">
        <f t="shared" si="10"/>
        <v>13663.846153846154</v>
      </c>
      <c r="AA50" s="516">
        <f t="shared" si="10"/>
        <v>5932.6923076923076</v>
      </c>
      <c r="AB50" s="516">
        <f t="shared" si="10"/>
        <v>0</v>
      </c>
      <c r="AC50" s="516">
        <f t="shared" si="10"/>
        <v>0</v>
      </c>
      <c r="AD50" s="516">
        <f t="shared" si="10"/>
        <v>0</v>
      </c>
      <c r="AE50" s="516">
        <f t="shared" si="10"/>
        <v>0</v>
      </c>
      <c r="AF50" s="516">
        <f t="shared" si="10"/>
        <v>0</v>
      </c>
      <c r="AG50" s="516">
        <f t="shared" si="10"/>
        <v>0</v>
      </c>
      <c r="AH50" s="785">
        <f t="shared" si="16"/>
        <v>74704.038461538454</v>
      </c>
    </row>
    <row r="52" spans="1:34" ht="14.5">
      <c r="B52" s="523"/>
      <c r="C52" s="524" t="s">
        <v>999</v>
      </c>
      <c r="D52" s="794">
        <f>SUM(D40:D51)</f>
        <v>404809.99999999994</v>
      </c>
      <c r="E52" s="794"/>
      <c r="F52" s="794">
        <f t="shared" ref="F52:AG52" si="17">SUM(F40:F51)</f>
        <v>171392</v>
      </c>
      <c r="G52" s="794">
        <f t="shared" si="17"/>
        <v>233418</v>
      </c>
      <c r="H52" s="794">
        <f t="shared" si="17"/>
        <v>0</v>
      </c>
      <c r="I52" s="794">
        <f t="shared" si="17"/>
        <v>0</v>
      </c>
      <c r="J52" s="794">
        <f t="shared" si="17"/>
        <v>0</v>
      </c>
      <c r="K52" s="794">
        <f t="shared" si="17"/>
        <v>0</v>
      </c>
      <c r="L52" s="794">
        <f t="shared" si="17"/>
        <v>0</v>
      </c>
      <c r="M52" s="794">
        <f t="shared" si="17"/>
        <v>0</v>
      </c>
      <c r="N52" s="794">
        <f t="shared" si="17"/>
        <v>162392</v>
      </c>
      <c r="O52" s="794">
        <f t="shared" si="17"/>
        <v>0</v>
      </c>
      <c r="P52" s="794">
        <f t="shared" si="17"/>
        <v>500</v>
      </c>
      <c r="Q52" s="794">
        <f t="shared" si="17"/>
        <v>51088</v>
      </c>
      <c r="R52" s="794">
        <f t="shared" si="17"/>
        <v>0</v>
      </c>
      <c r="S52" s="794">
        <f t="shared" si="17"/>
        <v>2258</v>
      </c>
      <c r="T52" s="794">
        <f t="shared" si="17"/>
        <v>24878.999999999996</v>
      </c>
      <c r="U52" s="794">
        <f t="shared" si="17"/>
        <v>5281.9999999999991</v>
      </c>
      <c r="V52" s="794">
        <f t="shared" si="17"/>
        <v>1100</v>
      </c>
      <c r="W52" s="794">
        <f t="shared" si="17"/>
        <v>33099</v>
      </c>
      <c r="X52" s="794">
        <f t="shared" si="17"/>
        <v>2783</v>
      </c>
      <c r="Y52" s="794">
        <f t="shared" si="17"/>
        <v>3178</v>
      </c>
      <c r="Z52" s="794">
        <f t="shared" si="17"/>
        <v>71052</v>
      </c>
      <c r="AA52" s="794">
        <f t="shared" si="17"/>
        <v>30849.999999999996</v>
      </c>
      <c r="AB52" s="794">
        <f t="shared" si="17"/>
        <v>0</v>
      </c>
      <c r="AC52" s="794">
        <f t="shared" si="17"/>
        <v>0</v>
      </c>
      <c r="AD52" s="794">
        <f t="shared" si="17"/>
        <v>0</v>
      </c>
      <c r="AE52" s="794">
        <f t="shared" si="17"/>
        <v>0</v>
      </c>
      <c r="AF52" s="794">
        <f t="shared" si="17"/>
        <v>0</v>
      </c>
      <c r="AG52" s="794">
        <f t="shared" si="17"/>
        <v>0</v>
      </c>
      <c r="AH52" s="794">
        <f>SUM(AH40:AH51)</f>
        <v>388460.99999999994</v>
      </c>
    </row>
    <row r="54" spans="1:34" ht="15" customHeight="1"/>
    <row r="56" spans="1:34" ht="26">
      <c r="G56" s="526" t="s">
        <v>975</v>
      </c>
      <c r="H56" s="511" t="s">
        <v>974</v>
      </c>
      <c r="I56" s="522">
        <v>44652</v>
      </c>
      <c r="J56" s="522">
        <v>44682</v>
      </c>
      <c r="K56" s="522">
        <v>44713</v>
      </c>
      <c r="L56" s="522">
        <v>44743</v>
      </c>
      <c r="M56" s="522">
        <v>44774</v>
      </c>
      <c r="N56" s="522">
        <v>44805</v>
      </c>
      <c r="O56" s="522">
        <v>44835</v>
      </c>
      <c r="P56" s="522">
        <v>44866</v>
      </c>
      <c r="Q56" s="522">
        <v>44896</v>
      </c>
      <c r="R56" s="522">
        <v>44927</v>
      </c>
      <c r="S56" s="522">
        <v>44958</v>
      </c>
      <c r="T56" s="522">
        <v>44986</v>
      </c>
      <c r="U56" s="522">
        <v>45017</v>
      </c>
      <c r="V56" s="522">
        <v>45047</v>
      </c>
      <c r="W56" s="522">
        <v>45078</v>
      </c>
      <c r="X56" s="522">
        <v>45108</v>
      </c>
      <c r="Y56" s="522">
        <v>45139</v>
      </c>
      <c r="Z56" s="522">
        <v>45170</v>
      </c>
      <c r="AA56" s="522">
        <v>45200</v>
      </c>
      <c r="AB56" s="522">
        <v>45231</v>
      </c>
      <c r="AC56" s="522">
        <v>45261</v>
      </c>
      <c r="AD56" s="522">
        <v>45292</v>
      </c>
      <c r="AE56" s="522">
        <v>45323</v>
      </c>
      <c r="AF56" s="522">
        <v>45352</v>
      </c>
      <c r="AG56" s="522">
        <v>45383</v>
      </c>
    </row>
    <row r="57" spans="1:34" ht="14.5">
      <c r="G57" s="527" t="s">
        <v>846</v>
      </c>
      <c r="H57" s="509">
        <f>H36</f>
        <v>0</v>
      </c>
      <c r="I57" s="509">
        <f t="shared" ref="I57:W57" si="18">I36</f>
        <v>0</v>
      </c>
      <c r="J57" s="509">
        <f t="shared" si="18"/>
        <v>4048.1</v>
      </c>
      <c r="K57" s="509">
        <f t="shared" si="18"/>
        <v>14573.16</v>
      </c>
      <c r="L57" s="509">
        <f t="shared" si="18"/>
        <v>28741.509999999995</v>
      </c>
      <c r="M57" s="509">
        <f t="shared" si="18"/>
        <v>33599.229999999996</v>
      </c>
      <c r="N57" s="509">
        <f t="shared" si="18"/>
        <v>64769.599999999984</v>
      </c>
      <c r="O57" s="509">
        <f t="shared" si="18"/>
        <v>80961.999999999985</v>
      </c>
      <c r="P57" s="509">
        <f t="shared" si="18"/>
        <v>66793.649999999994</v>
      </c>
      <c r="Q57" s="509">
        <f t="shared" si="18"/>
        <v>50196.44</v>
      </c>
      <c r="R57" s="509">
        <f t="shared" si="18"/>
        <v>38861.759999999995</v>
      </c>
      <c r="S57" s="509">
        <f t="shared" si="18"/>
        <v>22264.550000000003</v>
      </c>
      <c r="T57" s="509">
        <f t="shared" si="18"/>
        <v>0</v>
      </c>
      <c r="U57" s="509">
        <f t="shared" si="18"/>
        <v>0</v>
      </c>
      <c r="V57" s="509">
        <f t="shared" si="18"/>
        <v>0</v>
      </c>
      <c r="W57" s="509">
        <f t="shared" si="18"/>
        <v>0</v>
      </c>
      <c r="X57" s="509">
        <f t="shared" ref="X57:AC57" si="19">X36</f>
        <v>0</v>
      </c>
      <c r="Y57" s="509">
        <f t="shared" si="19"/>
        <v>0</v>
      </c>
      <c r="Z57" s="509">
        <f t="shared" si="19"/>
        <v>0</v>
      </c>
      <c r="AA57" s="509">
        <f t="shared" si="19"/>
        <v>0</v>
      </c>
      <c r="AB57" s="509">
        <f t="shared" si="19"/>
        <v>0</v>
      </c>
      <c r="AC57" s="509">
        <f t="shared" si="19"/>
        <v>0</v>
      </c>
      <c r="AD57" s="509">
        <v>0</v>
      </c>
      <c r="AE57" s="509">
        <f t="shared" ref="AE57" si="20">AE36</f>
        <v>0</v>
      </c>
      <c r="AF57" s="509">
        <f t="shared" ref="AF57:AG57" si="21">AF36</f>
        <v>0</v>
      </c>
      <c r="AG57" s="509">
        <f t="shared" si="21"/>
        <v>0</v>
      </c>
    </row>
    <row r="58" spans="1:34" ht="14.5">
      <c r="G58" s="527" t="s">
        <v>882</v>
      </c>
      <c r="H58" s="509">
        <f>H57</f>
        <v>0</v>
      </c>
      <c r="I58" s="509">
        <f>H58+I57</f>
        <v>0</v>
      </c>
      <c r="J58" s="509">
        <f t="shared" ref="J58" si="22">I58+J57</f>
        <v>4048.1</v>
      </c>
      <c r="K58" s="509">
        <f t="shared" ref="K58" si="23">J58+K57</f>
        <v>18621.259999999998</v>
      </c>
      <c r="L58" s="509">
        <f t="shared" ref="L58" si="24">K58+L57</f>
        <v>47362.76999999999</v>
      </c>
      <c r="M58" s="509">
        <f t="shared" ref="M58" si="25">L58+M57</f>
        <v>80961.999999999985</v>
      </c>
      <c r="N58" s="509">
        <f t="shared" ref="N58" si="26">M58+N57</f>
        <v>145731.59999999998</v>
      </c>
      <c r="O58" s="509">
        <f t="shared" ref="O58" si="27">N58+O57</f>
        <v>226693.59999999998</v>
      </c>
      <c r="P58" s="509">
        <f t="shared" ref="P58" si="28">O58+P57</f>
        <v>293487.25</v>
      </c>
      <c r="Q58" s="509">
        <f t="shared" ref="Q58" si="29">P58+Q57</f>
        <v>343683.69</v>
      </c>
      <c r="R58" s="509">
        <f t="shared" ref="R58" si="30">Q58+R57</f>
        <v>382545.45</v>
      </c>
      <c r="S58" s="509">
        <f t="shared" ref="S58" si="31">R58+S57</f>
        <v>404810</v>
      </c>
      <c r="T58" s="509">
        <f t="shared" ref="T58" si="32">S58+T57</f>
        <v>404810</v>
      </c>
      <c r="U58" s="509">
        <f t="shared" ref="U58:X58" si="33">T58+U57</f>
        <v>404810</v>
      </c>
      <c r="V58" s="509">
        <f t="shared" si="33"/>
        <v>404810</v>
      </c>
      <c r="W58" s="509">
        <f t="shared" si="33"/>
        <v>404810</v>
      </c>
      <c r="X58" s="509">
        <f t="shared" si="33"/>
        <v>404810</v>
      </c>
      <c r="Y58" s="509">
        <f t="shared" ref="Y58" si="34">X58+Y57</f>
        <v>404810</v>
      </c>
      <c r="Z58" s="509">
        <f t="shared" ref="Z58" si="35">Y58+Z57</f>
        <v>404810</v>
      </c>
      <c r="AA58" s="509">
        <f t="shared" ref="AA58" si="36">Z58+AA57</f>
        <v>404810</v>
      </c>
      <c r="AB58" s="509">
        <f t="shared" ref="AB58" si="37">AA58+AB57</f>
        <v>404810</v>
      </c>
      <c r="AC58" s="509">
        <f t="shared" ref="AC58" si="38">AB58+AC57</f>
        <v>404810</v>
      </c>
      <c r="AD58" s="509">
        <f t="shared" ref="AD58" si="39">AC58+AD57</f>
        <v>404810</v>
      </c>
      <c r="AE58" s="509">
        <f t="shared" ref="AE58" si="40">AD58+AE57</f>
        <v>404810</v>
      </c>
      <c r="AF58" s="509">
        <f t="shared" ref="AF58" si="41">AE58+AF57</f>
        <v>404810</v>
      </c>
      <c r="AG58" s="509">
        <f t="shared" ref="AG58" si="42">AF58+AG57</f>
        <v>404810</v>
      </c>
    </row>
    <row r="59" spans="1:34" ht="14.5">
      <c r="G59" s="528" t="s">
        <v>847</v>
      </c>
      <c r="H59" s="509">
        <f>H52</f>
        <v>0</v>
      </c>
      <c r="I59" s="509">
        <f t="shared" ref="I59:Q59" si="43">I52</f>
        <v>0</v>
      </c>
      <c r="J59" s="509">
        <f t="shared" si="43"/>
        <v>0</v>
      </c>
      <c r="K59" s="509">
        <f t="shared" si="43"/>
        <v>0</v>
      </c>
      <c r="L59" s="509">
        <f t="shared" si="43"/>
        <v>0</v>
      </c>
      <c r="M59" s="509">
        <f t="shared" si="43"/>
        <v>0</v>
      </c>
      <c r="N59" s="509">
        <f t="shared" si="43"/>
        <v>162392</v>
      </c>
      <c r="O59" s="509">
        <f t="shared" si="43"/>
        <v>0</v>
      </c>
      <c r="P59" s="509">
        <f t="shared" si="43"/>
        <v>500</v>
      </c>
      <c r="Q59" s="509">
        <f t="shared" si="43"/>
        <v>51088</v>
      </c>
      <c r="R59" s="509">
        <f t="shared" ref="R59:S59" si="44">R52</f>
        <v>0</v>
      </c>
      <c r="S59" s="509">
        <f t="shared" si="44"/>
        <v>2258</v>
      </c>
      <c r="T59" s="509">
        <f t="shared" ref="T59:U59" si="45">T52</f>
        <v>24878.999999999996</v>
      </c>
      <c r="U59" s="509">
        <f t="shared" si="45"/>
        <v>5281.9999999999991</v>
      </c>
      <c r="V59" s="509">
        <f t="shared" ref="V59:W59" si="46">V52</f>
        <v>1100</v>
      </c>
      <c r="W59" s="509">
        <f t="shared" si="46"/>
        <v>33099</v>
      </c>
      <c r="X59" s="509">
        <f t="shared" ref="X59:Y59" si="47">X52</f>
        <v>2783</v>
      </c>
      <c r="Y59" s="509">
        <f t="shared" si="47"/>
        <v>3178</v>
      </c>
      <c r="Z59" s="509">
        <f t="shared" ref="Z59:AA59" si="48">Z52</f>
        <v>71052</v>
      </c>
      <c r="AA59" s="509">
        <f t="shared" si="48"/>
        <v>30849.999999999996</v>
      </c>
      <c r="AB59" s="509">
        <f t="shared" ref="AB59:AG59" si="49">AB52</f>
        <v>0</v>
      </c>
      <c r="AC59" s="509">
        <f t="shared" si="49"/>
        <v>0</v>
      </c>
      <c r="AD59" s="509">
        <f t="shared" si="49"/>
        <v>0</v>
      </c>
      <c r="AE59" s="509">
        <f t="shared" si="49"/>
        <v>0</v>
      </c>
      <c r="AF59" s="509">
        <f t="shared" si="49"/>
        <v>0</v>
      </c>
      <c r="AG59" s="509">
        <f t="shared" si="49"/>
        <v>0</v>
      </c>
    </row>
    <row r="60" spans="1:34" ht="29">
      <c r="G60" s="529" t="s">
        <v>883</v>
      </c>
      <c r="H60" s="510">
        <f>H59</f>
        <v>0</v>
      </c>
      <c r="I60" s="510">
        <f t="shared" ref="I60" si="50">H60+I59</f>
        <v>0</v>
      </c>
      <c r="J60" s="510">
        <f t="shared" ref="J60" si="51">I60+J59</f>
        <v>0</v>
      </c>
      <c r="K60" s="510">
        <f t="shared" ref="K60" si="52">J60+K59</f>
        <v>0</v>
      </c>
      <c r="L60" s="510">
        <f t="shared" ref="L60" si="53">K60+L59</f>
        <v>0</v>
      </c>
      <c r="M60" s="510">
        <f t="shared" ref="M60" si="54">L60+M59</f>
        <v>0</v>
      </c>
      <c r="N60" s="510">
        <f t="shared" ref="N60" si="55">M60+N59</f>
        <v>162392</v>
      </c>
      <c r="O60" s="510">
        <f t="shared" ref="O60" si="56">N60+O59</f>
        <v>162392</v>
      </c>
      <c r="P60" s="510">
        <f t="shared" ref="P60" si="57">O60+P59</f>
        <v>162892</v>
      </c>
      <c r="Q60" s="510">
        <f t="shared" ref="Q60:T60" si="58">P60+Q59</f>
        <v>213980</v>
      </c>
      <c r="R60" s="510">
        <f t="shared" si="58"/>
        <v>213980</v>
      </c>
      <c r="S60" s="510">
        <f t="shared" si="58"/>
        <v>216238</v>
      </c>
      <c r="T60" s="510">
        <f t="shared" si="58"/>
        <v>241117</v>
      </c>
      <c r="U60" s="510">
        <f t="shared" ref="U60:X60" si="59">T60+U59</f>
        <v>246399</v>
      </c>
      <c r="V60" s="510">
        <f t="shared" si="59"/>
        <v>247499</v>
      </c>
      <c r="W60" s="510">
        <f t="shared" si="59"/>
        <v>280598</v>
      </c>
      <c r="X60" s="510">
        <f t="shared" si="59"/>
        <v>283381</v>
      </c>
      <c r="Y60" s="510">
        <f t="shared" ref="Y60:AC60" si="60">X60+Y59</f>
        <v>286559</v>
      </c>
      <c r="Z60" s="510">
        <f t="shared" si="60"/>
        <v>357611</v>
      </c>
      <c r="AA60" s="510">
        <f t="shared" si="60"/>
        <v>388461</v>
      </c>
      <c r="AB60" s="510">
        <f t="shared" si="60"/>
        <v>388461</v>
      </c>
      <c r="AC60" s="510">
        <f t="shared" si="60"/>
        <v>388461</v>
      </c>
      <c r="AD60" s="510"/>
      <c r="AE60" s="510"/>
      <c r="AF60" s="510"/>
      <c r="AG60" s="510"/>
    </row>
    <row r="63" spans="1:34" ht="26">
      <c r="G63" s="526" t="s">
        <v>975</v>
      </c>
      <c r="H63" s="511" t="s">
        <v>974</v>
      </c>
      <c r="I63" s="522">
        <v>44652</v>
      </c>
      <c r="J63" s="522">
        <v>44682</v>
      </c>
      <c r="K63" s="522">
        <v>44713</v>
      </c>
      <c r="L63" s="522">
        <v>44743</v>
      </c>
      <c r="M63" s="522">
        <v>44774</v>
      </c>
      <c r="N63" s="522">
        <v>44805</v>
      </c>
      <c r="O63" s="522">
        <v>44835</v>
      </c>
      <c r="P63" s="522">
        <v>44866</v>
      </c>
      <c r="Q63" s="522">
        <v>44896</v>
      </c>
      <c r="R63" s="522">
        <v>44927</v>
      </c>
      <c r="S63" s="522">
        <v>44958</v>
      </c>
      <c r="T63" s="522">
        <v>44986</v>
      </c>
      <c r="U63" s="522">
        <v>45017</v>
      </c>
      <c r="V63" s="522">
        <v>45047</v>
      </c>
      <c r="W63" s="522">
        <v>45078</v>
      </c>
      <c r="X63" s="522">
        <v>45108</v>
      </c>
      <c r="Y63" s="522">
        <v>45139</v>
      </c>
      <c r="Z63" s="522">
        <v>45170</v>
      </c>
      <c r="AA63" s="522">
        <v>45200</v>
      </c>
      <c r="AB63" s="522">
        <v>45231</v>
      </c>
      <c r="AC63" s="522">
        <v>45261</v>
      </c>
      <c r="AD63" s="522">
        <v>45292</v>
      </c>
      <c r="AE63" s="522">
        <v>45323</v>
      </c>
      <c r="AF63" s="522">
        <v>45352</v>
      </c>
      <c r="AG63" s="522">
        <v>45383</v>
      </c>
    </row>
    <row r="64" spans="1:34" ht="14.5">
      <c r="G64" s="527" t="s">
        <v>846</v>
      </c>
      <c r="H64" s="509">
        <f>(H57/$D$36)*100</f>
        <v>0</v>
      </c>
      <c r="I64" s="509">
        <f t="shared" ref="I64:X64" si="61">(I57/$D$36)*100</f>
        <v>0</v>
      </c>
      <c r="J64" s="509">
        <f t="shared" si="61"/>
        <v>1.0000000000000002</v>
      </c>
      <c r="K64" s="509">
        <f t="shared" si="61"/>
        <v>3.6000000000000005</v>
      </c>
      <c r="L64" s="509">
        <f t="shared" si="61"/>
        <v>7.1</v>
      </c>
      <c r="M64" s="509">
        <f t="shared" si="61"/>
        <v>8.3000000000000007</v>
      </c>
      <c r="N64" s="509">
        <f t="shared" si="61"/>
        <v>15.999999999999998</v>
      </c>
      <c r="O64" s="509">
        <f t="shared" si="61"/>
        <v>20</v>
      </c>
      <c r="P64" s="509">
        <f t="shared" si="61"/>
        <v>16.5</v>
      </c>
      <c r="Q64" s="509">
        <f t="shared" si="61"/>
        <v>12.400000000000002</v>
      </c>
      <c r="R64" s="509">
        <f t="shared" si="61"/>
        <v>9.6</v>
      </c>
      <c r="S64" s="509">
        <f t="shared" si="61"/>
        <v>5.5000000000000018</v>
      </c>
      <c r="T64" s="509">
        <f t="shared" si="61"/>
        <v>0</v>
      </c>
      <c r="U64" s="509">
        <f t="shared" si="61"/>
        <v>0</v>
      </c>
      <c r="V64" s="509">
        <f t="shared" si="61"/>
        <v>0</v>
      </c>
      <c r="W64" s="509">
        <f t="shared" si="61"/>
        <v>0</v>
      </c>
      <c r="X64" s="509">
        <f t="shared" si="61"/>
        <v>0</v>
      </c>
      <c r="Y64" s="509">
        <f t="shared" ref="Y64:AC64" si="62">(Y57/$D$36)*100</f>
        <v>0</v>
      </c>
      <c r="Z64" s="509">
        <f t="shared" si="62"/>
        <v>0</v>
      </c>
      <c r="AA64" s="509">
        <f t="shared" si="62"/>
        <v>0</v>
      </c>
      <c r="AB64" s="509">
        <f t="shared" si="62"/>
        <v>0</v>
      </c>
      <c r="AC64" s="509">
        <f t="shared" si="62"/>
        <v>0</v>
      </c>
      <c r="AD64" s="509">
        <f t="shared" ref="AD64:AG64" si="63">(AD57/$D$36)*100</f>
        <v>0</v>
      </c>
      <c r="AE64" s="509">
        <f t="shared" si="63"/>
        <v>0</v>
      </c>
      <c r="AF64" s="509">
        <f t="shared" si="63"/>
        <v>0</v>
      </c>
      <c r="AG64" s="509">
        <f t="shared" si="63"/>
        <v>0</v>
      </c>
    </row>
    <row r="65" spans="7:33" ht="14.5">
      <c r="G65" s="527" t="s">
        <v>882</v>
      </c>
      <c r="H65" s="509">
        <f>H64</f>
        <v>0</v>
      </c>
      <c r="I65" s="509">
        <f>H65+I64</f>
        <v>0</v>
      </c>
      <c r="J65" s="509">
        <f t="shared" ref="J65:S65" si="64">I65+J64</f>
        <v>1.0000000000000002</v>
      </c>
      <c r="K65" s="509">
        <f t="shared" si="64"/>
        <v>4.6000000000000005</v>
      </c>
      <c r="L65" s="509">
        <f t="shared" si="64"/>
        <v>11.7</v>
      </c>
      <c r="M65" s="509">
        <f t="shared" si="64"/>
        <v>20</v>
      </c>
      <c r="N65" s="509">
        <f t="shared" si="64"/>
        <v>36</v>
      </c>
      <c r="O65" s="509">
        <f t="shared" si="64"/>
        <v>56</v>
      </c>
      <c r="P65" s="509">
        <f t="shared" si="64"/>
        <v>72.5</v>
      </c>
      <c r="Q65" s="509">
        <f t="shared" si="64"/>
        <v>84.9</v>
      </c>
      <c r="R65" s="509">
        <f t="shared" si="64"/>
        <v>94.5</v>
      </c>
      <c r="S65" s="509">
        <f t="shared" si="64"/>
        <v>100</v>
      </c>
      <c r="T65" s="509">
        <f t="shared" ref="T65" si="65">S65+T64</f>
        <v>100</v>
      </c>
      <c r="U65" s="509">
        <f t="shared" ref="U65" si="66">T65+U64</f>
        <v>100</v>
      </c>
      <c r="V65" s="509">
        <f t="shared" ref="V65" si="67">U65+V64</f>
        <v>100</v>
      </c>
      <c r="W65" s="509">
        <f t="shared" ref="W65" si="68">V65+W64</f>
        <v>100</v>
      </c>
      <c r="X65" s="509">
        <f t="shared" ref="X65" si="69">W65+X64</f>
        <v>100</v>
      </c>
      <c r="Y65" s="509">
        <f t="shared" ref="Y65" si="70">X65+Y64</f>
        <v>100</v>
      </c>
      <c r="Z65" s="509">
        <f t="shared" ref="Z65" si="71">Y65+Z64</f>
        <v>100</v>
      </c>
      <c r="AA65" s="509">
        <f t="shared" ref="AA65" si="72">Z65+AA64</f>
        <v>100</v>
      </c>
      <c r="AB65" s="509">
        <f t="shared" ref="AB65" si="73">AA65+AB64</f>
        <v>100</v>
      </c>
      <c r="AC65" s="509">
        <f t="shared" ref="AC65" si="74">AB65+AC64</f>
        <v>100</v>
      </c>
      <c r="AD65" s="509">
        <f t="shared" ref="AD65" si="75">AC65+AD64</f>
        <v>100</v>
      </c>
      <c r="AE65" s="509">
        <f t="shared" ref="AE65" si="76">AD65+AE64</f>
        <v>100</v>
      </c>
      <c r="AF65" s="509">
        <f t="shared" ref="AF65" si="77">AE65+AF64</f>
        <v>100</v>
      </c>
      <c r="AG65" s="509">
        <f t="shared" ref="AG65" si="78">AF65+AG64</f>
        <v>100</v>
      </c>
    </row>
    <row r="66" spans="7:33" ht="14.5">
      <c r="G66" s="528" t="s">
        <v>847</v>
      </c>
      <c r="H66" s="509">
        <f>(H59/$D$36)*100</f>
        <v>0</v>
      </c>
      <c r="I66" s="509">
        <f t="shared" ref="I66:Q66" si="79">(I59/$D$36)*100</f>
        <v>0</v>
      </c>
      <c r="J66" s="509">
        <f t="shared" si="79"/>
        <v>0</v>
      </c>
      <c r="K66" s="509">
        <f t="shared" si="79"/>
        <v>0</v>
      </c>
      <c r="L66" s="509">
        <f t="shared" si="79"/>
        <v>0</v>
      </c>
      <c r="M66" s="509">
        <f t="shared" si="79"/>
        <v>0</v>
      </c>
      <c r="N66" s="509">
        <f t="shared" si="79"/>
        <v>40.115609792248222</v>
      </c>
      <c r="O66" s="509">
        <f t="shared" si="79"/>
        <v>0</v>
      </c>
      <c r="P66" s="509">
        <f t="shared" si="79"/>
        <v>0.12351473530792226</v>
      </c>
      <c r="Q66" s="509">
        <f t="shared" si="79"/>
        <v>12.620241594822264</v>
      </c>
      <c r="R66" s="509">
        <f t="shared" ref="R66:S66" si="80">(R59/$D$36)*100</f>
        <v>0</v>
      </c>
      <c r="S66" s="509">
        <f t="shared" si="80"/>
        <v>0.55779254465057693</v>
      </c>
      <c r="T66" s="509">
        <f t="shared" ref="T66:U66" si="81">(T59/$D$36)*100</f>
        <v>6.1458461994515945</v>
      </c>
      <c r="U66" s="509">
        <f t="shared" si="81"/>
        <v>1.3048096637928905</v>
      </c>
      <c r="V66" s="509">
        <f t="shared" ref="V66:W66" si="82">(V59/$D$36)*100</f>
        <v>0.27173241767742895</v>
      </c>
      <c r="W66" s="509">
        <f t="shared" si="82"/>
        <v>8.1764284479138372</v>
      </c>
      <c r="X66" s="509">
        <f t="shared" ref="X66:Y66" si="83">(X59/$D$36)*100</f>
        <v>0.68748301672389533</v>
      </c>
      <c r="Y66" s="509">
        <f t="shared" si="83"/>
        <v>0.78505965761715391</v>
      </c>
      <c r="Z66" s="509">
        <f t="shared" ref="Z66:AA66" si="84">(Z59/$D$36)*100</f>
        <v>17.551937946196983</v>
      </c>
      <c r="AA66" s="509">
        <f t="shared" si="84"/>
        <v>7.6208591684988018</v>
      </c>
      <c r="AB66" s="509">
        <f t="shared" ref="AB66:AG66" si="85">(AB59/$D$36)*100</f>
        <v>0</v>
      </c>
      <c r="AC66" s="509">
        <f t="shared" si="85"/>
        <v>0</v>
      </c>
      <c r="AD66" s="509">
        <f t="shared" si="85"/>
        <v>0</v>
      </c>
      <c r="AE66" s="509">
        <f t="shared" si="85"/>
        <v>0</v>
      </c>
      <c r="AF66" s="509">
        <f t="shared" si="85"/>
        <v>0</v>
      </c>
      <c r="AG66" s="509">
        <f t="shared" si="85"/>
        <v>0</v>
      </c>
    </row>
    <row r="67" spans="7:33" ht="29">
      <c r="G67" s="529" t="s">
        <v>883</v>
      </c>
      <c r="H67" s="510">
        <f>H66</f>
        <v>0</v>
      </c>
      <c r="I67" s="510">
        <f t="shared" ref="I67:U67" si="86">H67+I66</f>
        <v>0</v>
      </c>
      <c r="J67" s="510">
        <f t="shared" si="86"/>
        <v>0</v>
      </c>
      <c r="K67" s="510">
        <f t="shared" si="86"/>
        <v>0</v>
      </c>
      <c r="L67" s="510">
        <f t="shared" si="86"/>
        <v>0</v>
      </c>
      <c r="M67" s="510">
        <f t="shared" si="86"/>
        <v>0</v>
      </c>
      <c r="N67" s="510">
        <f t="shared" si="86"/>
        <v>40.115609792248222</v>
      </c>
      <c r="O67" s="510">
        <f t="shared" si="86"/>
        <v>40.115609792248222</v>
      </c>
      <c r="P67" s="510">
        <f t="shared" si="86"/>
        <v>40.239124527556143</v>
      </c>
      <c r="Q67" s="510">
        <f t="shared" si="86"/>
        <v>52.859366122378404</v>
      </c>
      <c r="R67" s="510">
        <f t="shared" si="86"/>
        <v>52.859366122378404</v>
      </c>
      <c r="S67" s="510">
        <f t="shared" si="86"/>
        <v>53.417158667028978</v>
      </c>
      <c r="T67" s="510">
        <f t="shared" si="86"/>
        <v>59.563004866480576</v>
      </c>
      <c r="U67" s="510">
        <f t="shared" si="86"/>
        <v>60.867814530273463</v>
      </c>
      <c r="V67" s="510">
        <f t="shared" ref="V67:X67" si="87">U67+V66</f>
        <v>61.13954694795089</v>
      </c>
      <c r="W67" s="510">
        <f t="shared" si="87"/>
        <v>69.315975395864726</v>
      </c>
      <c r="X67" s="510">
        <f t="shared" si="87"/>
        <v>70.003458412588614</v>
      </c>
      <c r="Y67" s="510">
        <f t="shared" ref="Y67:AC67" si="88">X67+Y66</f>
        <v>70.788518070205768</v>
      </c>
      <c r="Z67" s="510">
        <f t="shared" si="88"/>
        <v>88.340456016402754</v>
      </c>
      <c r="AA67" s="510">
        <f t="shared" si="88"/>
        <v>95.961315184901551</v>
      </c>
      <c r="AB67" s="510">
        <f t="shared" si="88"/>
        <v>95.961315184901551</v>
      </c>
      <c r="AC67" s="510">
        <f t="shared" si="88"/>
        <v>95.961315184901551</v>
      </c>
      <c r="AD67" s="510"/>
      <c r="AE67" s="510"/>
      <c r="AF67" s="510"/>
      <c r="AG67" s="510"/>
    </row>
  </sheetData>
  <phoneticPr fontId="119" type="noConversion"/>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A1:AK372"/>
  <sheetViews>
    <sheetView showGridLines="0" zoomScale="55" zoomScaleNormal="55" workbookViewId="0">
      <pane xSplit="5" ySplit="3" topLeftCell="N100" activePane="bottomRight" state="frozen"/>
      <selection activeCell="A16" sqref="A16"/>
      <selection pane="topRight" activeCell="I16" sqref="I16"/>
      <selection pane="bottomLeft" activeCell="A19" sqref="A19"/>
      <selection pane="bottomRight" activeCell="AA149" sqref="AA149"/>
    </sheetView>
  </sheetViews>
  <sheetFormatPr defaultColWidth="11.453125" defaultRowHeight="14.5" outlineLevelRow="1"/>
  <cols>
    <col min="1" max="1" width="8.26953125" style="184" customWidth="1"/>
    <col min="2" max="2" width="4.54296875" style="184" customWidth="1"/>
    <col min="3" max="3" width="33.7265625" style="257" customWidth="1"/>
    <col min="4" max="4" width="10.453125" style="184" customWidth="1"/>
    <col min="5" max="27" width="11.7265625" style="184" customWidth="1"/>
    <col min="28" max="16384" width="11.453125" style="184"/>
  </cols>
  <sheetData>
    <row r="1" spans="1:33">
      <c r="D1" s="398"/>
      <c r="E1" s="401"/>
    </row>
    <row r="2" spans="1:33">
      <c r="C2" s="407" t="s">
        <v>846</v>
      </c>
      <c r="M2" s="534"/>
      <c r="P2" s="534">
        <v>0.05</v>
      </c>
      <c r="Q2" s="534">
        <v>0.1</v>
      </c>
      <c r="R2" s="534">
        <v>0.15</v>
      </c>
      <c r="S2" s="534">
        <v>0.15</v>
      </c>
      <c r="T2" s="534">
        <v>0.15</v>
      </c>
      <c r="U2" s="534">
        <v>0.15</v>
      </c>
      <c r="V2" s="534">
        <v>0.1</v>
      </c>
      <c r="W2" s="534">
        <v>0.1</v>
      </c>
      <c r="X2" s="534">
        <v>0.05</v>
      </c>
    </row>
    <row r="3" spans="1:33" s="408" customFormat="1">
      <c r="B3" s="552" t="s">
        <v>805</v>
      </c>
      <c r="C3" s="552" t="s">
        <v>0</v>
      </c>
      <c r="D3" s="552" t="s">
        <v>830</v>
      </c>
      <c r="E3" s="552" t="s">
        <v>226</v>
      </c>
      <c r="F3" s="530" t="s">
        <v>974</v>
      </c>
      <c r="G3" s="530">
        <v>44652</v>
      </c>
      <c r="H3" s="530">
        <v>44682</v>
      </c>
      <c r="I3" s="530">
        <v>44713</v>
      </c>
      <c r="J3" s="530">
        <v>44743</v>
      </c>
      <c r="K3" s="530">
        <v>44774</v>
      </c>
      <c r="L3" s="530">
        <v>44805</v>
      </c>
      <c r="M3" s="530">
        <v>44835</v>
      </c>
      <c r="N3" s="530">
        <v>44866</v>
      </c>
      <c r="O3" s="530">
        <v>44896</v>
      </c>
      <c r="P3" s="530">
        <v>44927</v>
      </c>
      <c r="Q3" s="530">
        <v>44958</v>
      </c>
      <c r="R3" s="530">
        <v>44986</v>
      </c>
      <c r="S3" s="530">
        <v>45017</v>
      </c>
      <c r="T3" s="530">
        <v>45047</v>
      </c>
      <c r="U3" s="530">
        <v>45078</v>
      </c>
      <c r="V3" s="530">
        <v>45108</v>
      </c>
      <c r="W3" s="530">
        <v>45139</v>
      </c>
      <c r="X3" s="530">
        <v>45170</v>
      </c>
      <c r="Y3" s="530">
        <v>45200</v>
      </c>
      <c r="Z3" s="530">
        <v>45231</v>
      </c>
      <c r="AA3" s="530">
        <v>45261</v>
      </c>
      <c r="AB3" s="530">
        <v>45292</v>
      </c>
      <c r="AC3" s="530">
        <v>45323</v>
      </c>
      <c r="AD3" s="530">
        <v>45352</v>
      </c>
      <c r="AE3" s="530">
        <v>45383</v>
      </c>
      <c r="AF3" s="530">
        <v>45413</v>
      </c>
    </row>
    <row r="4" spans="1:33" s="256" customFormat="1">
      <c r="A4" s="418"/>
      <c r="B4" s="411">
        <v>1</v>
      </c>
      <c r="C4" s="412" t="s">
        <v>12</v>
      </c>
      <c r="D4" s="411"/>
      <c r="E4" s="553">
        <f>SUM(E5:E9)/$E$71</f>
        <v>8.8548601864181092E-2</v>
      </c>
      <c r="F4" s="424">
        <f>SUBTOTAL(9,F5:F9)</f>
        <v>0</v>
      </c>
      <c r="G4" s="424">
        <f t="shared" ref="G4:AA4" si="0">SUBTOTAL(9,G5:G9)</f>
        <v>0</v>
      </c>
      <c r="H4" s="424">
        <f t="shared" si="0"/>
        <v>0</v>
      </c>
      <c r="I4" s="424">
        <f t="shared" si="0"/>
        <v>0</v>
      </c>
      <c r="J4" s="424">
        <f t="shared" si="0"/>
        <v>0</v>
      </c>
      <c r="K4" s="424">
        <f t="shared" si="0"/>
        <v>0</v>
      </c>
      <c r="L4" s="424">
        <f t="shared" si="0"/>
        <v>0</v>
      </c>
      <c r="M4" s="424">
        <f t="shared" si="0"/>
        <v>0</v>
      </c>
      <c r="N4" s="424">
        <f t="shared" si="0"/>
        <v>11.593406593406595</v>
      </c>
      <c r="O4" s="424">
        <f t="shared" si="0"/>
        <v>26.791208791208792</v>
      </c>
      <c r="P4" s="424">
        <f t="shared" si="0"/>
        <v>35</v>
      </c>
      <c r="Q4" s="424">
        <f t="shared" si="0"/>
        <v>42</v>
      </c>
      <c r="R4" s="424">
        <f t="shared" si="0"/>
        <v>54</v>
      </c>
      <c r="S4" s="424">
        <f t="shared" si="0"/>
        <v>48</v>
      </c>
      <c r="T4" s="424">
        <f t="shared" si="0"/>
        <v>27.395604395604394</v>
      </c>
      <c r="U4" s="424">
        <f t="shared" si="0"/>
        <v>21.395604395604394</v>
      </c>
      <c r="V4" s="424">
        <f t="shared" si="0"/>
        <v>0</v>
      </c>
      <c r="W4" s="424">
        <f t="shared" si="0"/>
        <v>0</v>
      </c>
      <c r="X4" s="424">
        <f t="shared" si="0"/>
        <v>0</v>
      </c>
      <c r="Y4" s="424">
        <f t="shared" si="0"/>
        <v>0</v>
      </c>
      <c r="Z4" s="424">
        <f t="shared" si="0"/>
        <v>0</v>
      </c>
      <c r="AA4" s="424">
        <f t="shared" si="0"/>
        <v>0</v>
      </c>
      <c r="AB4" s="424">
        <f t="shared" ref="AB4:AF4" si="1">SUBTOTAL(9,AB5:AB9)</f>
        <v>0</v>
      </c>
      <c r="AC4" s="424">
        <f t="shared" si="1"/>
        <v>0</v>
      </c>
      <c r="AD4" s="424">
        <f t="shared" si="1"/>
        <v>0</v>
      </c>
      <c r="AE4" s="424">
        <f t="shared" si="1"/>
        <v>0</v>
      </c>
      <c r="AF4" s="424">
        <f t="shared" si="1"/>
        <v>0</v>
      </c>
      <c r="AG4" s="435"/>
    </row>
    <row r="5" spans="1:33" hidden="1" outlineLevel="1">
      <c r="B5" s="413" t="s">
        <v>860</v>
      </c>
      <c r="C5" s="415" t="s">
        <v>400</v>
      </c>
      <c r="D5" s="413" t="s">
        <v>1140</v>
      </c>
      <c r="E5" s="425">
        <f>F185</f>
        <v>76</v>
      </c>
      <c r="F5" s="425"/>
      <c r="G5" s="425"/>
      <c r="H5" s="425"/>
      <c r="I5" s="425"/>
      <c r="J5" s="425"/>
      <c r="K5" s="425"/>
      <c r="L5" s="425"/>
      <c r="M5" s="425"/>
      <c r="N5" s="425">
        <v>2.197802197802198</v>
      </c>
      <c r="O5" s="425">
        <v>8</v>
      </c>
      <c r="P5" s="425">
        <v>10</v>
      </c>
      <c r="Q5" s="425">
        <v>12</v>
      </c>
      <c r="R5" s="425">
        <v>14</v>
      </c>
      <c r="S5" s="425">
        <v>12</v>
      </c>
      <c r="T5" s="425">
        <v>10</v>
      </c>
      <c r="U5" s="425">
        <v>8</v>
      </c>
      <c r="V5" s="425"/>
      <c r="W5" s="425"/>
      <c r="X5" s="425"/>
      <c r="Y5" s="425"/>
      <c r="Z5" s="425"/>
      <c r="AA5" s="425"/>
      <c r="AB5" s="425"/>
      <c r="AC5" s="425"/>
      <c r="AD5" s="425"/>
      <c r="AE5" s="425"/>
      <c r="AF5" s="425"/>
      <c r="AG5" s="435"/>
    </row>
    <row r="6" spans="1:33" hidden="1" outlineLevel="1">
      <c r="B6" s="413" t="s">
        <v>861</v>
      </c>
      <c r="C6" s="415" t="s">
        <v>401</v>
      </c>
      <c r="D6" s="413" t="s">
        <v>1140</v>
      </c>
      <c r="E6" s="425">
        <f>F186</f>
        <v>0</v>
      </c>
      <c r="F6" s="425"/>
      <c r="G6" s="425"/>
      <c r="H6" s="425"/>
      <c r="I6" s="425"/>
      <c r="J6" s="425"/>
      <c r="K6" s="425"/>
      <c r="L6" s="425"/>
      <c r="M6" s="425"/>
      <c r="N6" s="425"/>
      <c r="O6" s="425"/>
      <c r="P6" s="425"/>
      <c r="Q6" s="425"/>
      <c r="R6" s="425"/>
      <c r="S6" s="425"/>
      <c r="T6" s="425"/>
      <c r="U6" s="425"/>
      <c r="V6" s="425"/>
      <c r="W6" s="425"/>
      <c r="X6" s="425"/>
      <c r="Y6" s="425"/>
      <c r="Z6" s="425"/>
      <c r="AA6" s="425"/>
      <c r="AB6" s="425"/>
      <c r="AC6" s="425"/>
      <c r="AD6" s="425"/>
      <c r="AE6" s="425"/>
      <c r="AF6" s="425"/>
      <c r="AG6" s="435"/>
    </row>
    <row r="7" spans="1:33" hidden="1" outlineLevel="1">
      <c r="B7" s="413" t="s">
        <v>862</v>
      </c>
      <c r="C7" s="415" t="s">
        <v>402</v>
      </c>
      <c r="D7" s="413" t="s">
        <v>1140</v>
      </c>
      <c r="E7" s="425">
        <f>F187</f>
        <v>38</v>
      </c>
      <c r="F7" s="425"/>
      <c r="G7" s="425"/>
      <c r="H7" s="425"/>
      <c r="I7" s="425"/>
      <c r="J7" s="425"/>
      <c r="K7" s="425"/>
      <c r="L7" s="425"/>
      <c r="M7" s="425"/>
      <c r="N7" s="425">
        <v>2.197802197802198</v>
      </c>
      <c r="O7" s="425">
        <v>4.395604395604396</v>
      </c>
      <c r="P7" s="425">
        <v>5</v>
      </c>
      <c r="Q7" s="425">
        <v>5</v>
      </c>
      <c r="R7" s="425">
        <v>7</v>
      </c>
      <c r="S7" s="425">
        <v>8</v>
      </c>
      <c r="T7" s="425">
        <v>4.395604395604396</v>
      </c>
      <c r="U7" s="425">
        <v>2.197802197802198</v>
      </c>
      <c r="V7" s="425"/>
      <c r="W7" s="425"/>
      <c r="X7" s="425"/>
      <c r="Y7" s="425"/>
      <c r="Z7" s="425"/>
      <c r="AA7" s="425"/>
      <c r="AB7" s="425"/>
      <c r="AC7" s="425"/>
      <c r="AD7" s="425"/>
      <c r="AE7" s="425"/>
      <c r="AF7" s="425"/>
      <c r="AG7" s="435"/>
    </row>
    <row r="8" spans="1:33" hidden="1" outlineLevel="1">
      <c r="B8" s="413" t="s">
        <v>863</v>
      </c>
      <c r="C8" s="415" t="s">
        <v>403</v>
      </c>
      <c r="D8" s="413" t="s">
        <v>1140</v>
      </c>
      <c r="E8" s="425">
        <f>F188</f>
        <v>38</v>
      </c>
      <c r="F8" s="425"/>
      <c r="G8" s="425"/>
      <c r="H8" s="425"/>
      <c r="I8" s="425"/>
      <c r="J8" s="425"/>
      <c r="K8" s="425"/>
      <c r="L8" s="425"/>
      <c r="M8" s="425"/>
      <c r="N8" s="425">
        <v>2.197802197802198</v>
      </c>
      <c r="O8" s="425">
        <v>4.395604395604396</v>
      </c>
      <c r="P8" s="425">
        <v>5</v>
      </c>
      <c r="Q8" s="425">
        <v>5</v>
      </c>
      <c r="R8" s="425">
        <v>8</v>
      </c>
      <c r="S8" s="425">
        <v>8</v>
      </c>
      <c r="T8" s="425">
        <v>3</v>
      </c>
      <c r="U8" s="425">
        <v>2.197802197802198</v>
      </c>
      <c r="V8" s="425"/>
      <c r="W8" s="425"/>
      <c r="X8" s="425"/>
      <c r="Y8" s="425"/>
      <c r="Z8" s="425"/>
      <c r="AA8" s="425"/>
      <c r="AB8" s="425"/>
      <c r="AC8" s="425"/>
      <c r="AD8" s="425"/>
      <c r="AE8" s="425"/>
      <c r="AF8" s="425"/>
      <c r="AG8" s="435"/>
    </row>
    <row r="9" spans="1:33" hidden="1" outlineLevel="1">
      <c r="B9" s="413" t="s">
        <v>864</v>
      </c>
      <c r="C9" s="415" t="s">
        <v>404</v>
      </c>
      <c r="D9" s="413" t="s">
        <v>1140</v>
      </c>
      <c r="E9" s="425">
        <f>F189</f>
        <v>114</v>
      </c>
      <c r="F9" s="425"/>
      <c r="G9" s="425"/>
      <c r="H9" s="425"/>
      <c r="I9" s="425"/>
      <c r="J9" s="425"/>
      <c r="K9" s="425"/>
      <c r="L9" s="425"/>
      <c r="M9" s="425"/>
      <c r="N9" s="425">
        <v>5</v>
      </c>
      <c r="O9" s="425">
        <v>10</v>
      </c>
      <c r="P9" s="425">
        <v>15</v>
      </c>
      <c r="Q9" s="425">
        <v>20</v>
      </c>
      <c r="R9" s="425">
        <v>25</v>
      </c>
      <c r="S9" s="425">
        <v>20</v>
      </c>
      <c r="T9" s="425">
        <v>10</v>
      </c>
      <c r="U9" s="425">
        <v>9</v>
      </c>
      <c r="V9" s="425"/>
      <c r="W9" s="425"/>
      <c r="X9" s="425"/>
      <c r="Y9" s="425"/>
      <c r="Z9" s="425"/>
      <c r="AA9" s="425"/>
      <c r="AB9" s="425"/>
      <c r="AC9" s="425"/>
      <c r="AD9" s="425"/>
      <c r="AE9" s="425"/>
      <c r="AF9" s="425"/>
      <c r="AG9" s="435"/>
    </row>
    <row r="10" spans="1:33" s="256" customFormat="1" collapsed="1">
      <c r="A10" s="418"/>
      <c r="B10" s="411">
        <v>2</v>
      </c>
      <c r="C10" s="412" t="s">
        <v>2</v>
      </c>
      <c r="D10" s="411"/>
      <c r="E10" s="553">
        <f>SUM(E11:E15)/$E$71</f>
        <v>6.3249001331557919E-2</v>
      </c>
      <c r="F10" s="424">
        <f t="shared" ref="F10:AA10" si="2">SUBTOTAL(9,F11:F15)</f>
        <v>0</v>
      </c>
      <c r="G10" s="424">
        <f t="shared" si="2"/>
        <v>0</v>
      </c>
      <c r="H10" s="424">
        <f t="shared" si="2"/>
        <v>0</v>
      </c>
      <c r="I10" s="424">
        <f t="shared" si="2"/>
        <v>0</v>
      </c>
      <c r="J10" s="424">
        <f t="shared" si="2"/>
        <v>0</v>
      </c>
      <c r="K10" s="424">
        <f t="shared" si="2"/>
        <v>0</v>
      </c>
      <c r="L10" s="424">
        <f t="shared" si="2"/>
        <v>0</v>
      </c>
      <c r="M10" s="424">
        <f t="shared" si="2"/>
        <v>9.615384615384615</v>
      </c>
      <c r="N10" s="424">
        <f t="shared" si="2"/>
        <v>15.23076923076923</v>
      </c>
      <c r="O10" s="424">
        <f t="shared" si="2"/>
        <v>23</v>
      </c>
      <c r="P10" s="424">
        <f t="shared" si="2"/>
        <v>28</v>
      </c>
      <c r="Q10" s="424">
        <f t="shared" si="2"/>
        <v>36</v>
      </c>
      <c r="R10" s="424">
        <f t="shared" si="2"/>
        <v>34</v>
      </c>
      <c r="S10" s="424">
        <f t="shared" si="2"/>
        <v>26</v>
      </c>
      <c r="T10" s="424">
        <f t="shared" si="2"/>
        <v>17.076923076923077</v>
      </c>
      <c r="U10" s="424">
        <f t="shared" si="2"/>
        <v>0</v>
      </c>
      <c r="V10" s="424">
        <f t="shared" si="2"/>
        <v>0</v>
      </c>
      <c r="W10" s="424">
        <f t="shared" si="2"/>
        <v>0</v>
      </c>
      <c r="X10" s="424">
        <f t="shared" si="2"/>
        <v>0</v>
      </c>
      <c r="Y10" s="424">
        <f t="shared" si="2"/>
        <v>0</v>
      </c>
      <c r="Z10" s="424">
        <f t="shared" si="2"/>
        <v>0</v>
      </c>
      <c r="AA10" s="424">
        <f t="shared" si="2"/>
        <v>0</v>
      </c>
      <c r="AB10" s="424">
        <f t="shared" ref="AB10:AF10" si="3">SUBTOTAL(9,AB11:AB15)</f>
        <v>0</v>
      </c>
      <c r="AC10" s="424">
        <f t="shared" si="3"/>
        <v>0</v>
      </c>
      <c r="AD10" s="424">
        <f t="shared" si="3"/>
        <v>0</v>
      </c>
      <c r="AE10" s="424">
        <f t="shared" si="3"/>
        <v>0</v>
      </c>
      <c r="AF10" s="424">
        <f t="shared" si="3"/>
        <v>0</v>
      </c>
      <c r="AG10" s="435"/>
    </row>
    <row r="11" spans="1:33" hidden="1" outlineLevel="1">
      <c r="B11" s="413" t="s">
        <v>860</v>
      </c>
      <c r="C11" s="415" t="s">
        <v>400</v>
      </c>
      <c r="D11" s="413" t="s">
        <v>1140</v>
      </c>
      <c r="E11" s="425">
        <f>G185</f>
        <v>46</v>
      </c>
      <c r="F11" s="425"/>
      <c r="G11" s="425"/>
      <c r="H11" s="425"/>
      <c r="I11" s="425"/>
      <c r="J11" s="425"/>
      <c r="K11" s="425"/>
      <c r="L11" s="425"/>
      <c r="M11" s="425">
        <v>1.5384615384615383</v>
      </c>
      <c r="N11" s="425">
        <v>3.0769230769230766</v>
      </c>
      <c r="O11" s="425">
        <v>6</v>
      </c>
      <c r="P11" s="425">
        <v>7</v>
      </c>
      <c r="Q11" s="425">
        <v>9</v>
      </c>
      <c r="R11" s="425">
        <v>10</v>
      </c>
      <c r="S11" s="425">
        <v>5</v>
      </c>
      <c r="T11" s="425">
        <v>4</v>
      </c>
      <c r="U11" s="425"/>
      <c r="V11" s="425"/>
      <c r="W11" s="425"/>
      <c r="X11" s="425"/>
      <c r="Y11" s="425"/>
      <c r="Z11" s="425"/>
      <c r="AA11" s="425"/>
      <c r="AB11" s="425"/>
      <c r="AC11" s="425"/>
      <c r="AD11" s="425"/>
      <c r="AE11" s="425"/>
      <c r="AF11" s="425"/>
      <c r="AG11" s="435"/>
    </row>
    <row r="12" spans="1:33" hidden="1" outlineLevel="1">
      <c r="B12" s="413" t="s">
        <v>861</v>
      </c>
      <c r="C12" s="415" t="s">
        <v>401</v>
      </c>
      <c r="D12" s="413" t="s">
        <v>1140</v>
      </c>
      <c r="E12" s="425">
        <f>G186</f>
        <v>48</v>
      </c>
      <c r="F12" s="425"/>
      <c r="G12" s="425"/>
      <c r="H12" s="425"/>
      <c r="I12" s="425"/>
      <c r="J12" s="425"/>
      <c r="K12" s="425"/>
      <c r="L12" s="425"/>
      <c r="M12" s="425">
        <v>1.5384615384615383</v>
      </c>
      <c r="N12" s="425">
        <v>3.0769230769230766</v>
      </c>
      <c r="O12" s="425">
        <v>7</v>
      </c>
      <c r="P12" s="425">
        <v>7</v>
      </c>
      <c r="Q12" s="425">
        <v>8</v>
      </c>
      <c r="R12" s="425">
        <v>8</v>
      </c>
      <c r="S12" s="425">
        <v>8</v>
      </c>
      <c r="T12" s="425">
        <v>5</v>
      </c>
      <c r="U12" s="425"/>
      <c r="V12" s="425"/>
      <c r="W12" s="425"/>
      <c r="X12" s="425"/>
      <c r="Y12" s="425"/>
      <c r="Z12" s="425"/>
      <c r="AA12" s="425"/>
      <c r="AB12" s="425"/>
      <c r="AC12" s="425"/>
      <c r="AD12" s="425"/>
      <c r="AE12" s="425"/>
      <c r="AF12" s="425"/>
      <c r="AG12" s="435"/>
    </row>
    <row r="13" spans="1:33" hidden="1" outlineLevel="1">
      <c r="B13" s="413" t="s">
        <v>862</v>
      </c>
      <c r="C13" s="415" t="s">
        <v>402</v>
      </c>
      <c r="D13" s="413" t="s">
        <v>1140</v>
      </c>
      <c r="E13" s="425">
        <f>G187</f>
        <v>28</v>
      </c>
      <c r="F13" s="425"/>
      <c r="G13" s="425"/>
      <c r="H13" s="425"/>
      <c r="I13" s="425"/>
      <c r="J13" s="425"/>
      <c r="K13" s="425"/>
      <c r="L13" s="425"/>
      <c r="M13" s="425">
        <v>1.5384615384615383</v>
      </c>
      <c r="N13" s="425">
        <v>3.0769230769230766</v>
      </c>
      <c r="O13" s="425">
        <v>4</v>
      </c>
      <c r="P13" s="425">
        <v>4</v>
      </c>
      <c r="Q13" s="425">
        <v>5</v>
      </c>
      <c r="R13" s="425">
        <v>5</v>
      </c>
      <c r="S13" s="425">
        <v>4</v>
      </c>
      <c r="T13" s="425">
        <v>1.5384615384615383</v>
      </c>
      <c r="U13" s="425"/>
      <c r="V13" s="425"/>
      <c r="W13" s="425"/>
      <c r="X13" s="425"/>
      <c r="Y13" s="425"/>
      <c r="Z13" s="425"/>
      <c r="AA13" s="425"/>
      <c r="AB13" s="425"/>
      <c r="AC13" s="425"/>
      <c r="AD13" s="425"/>
      <c r="AE13" s="425"/>
      <c r="AF13" s="425"/>
      <c r="AG13" s="435"/>
    </row>
    <row r="14" spans="1:33" hidden="1" outlineLevel="1">
      <c r="B14" s="413" t="s">
        <v>863</v>
      </c>
      <c r="C14" s="415" t="s">
        <v>403</v>
      </c>
      <c r="D14" s="413" t="s">
        <v>1140</v>
      </c>
      <c r="E14" s="425">
        <f>G188</f>
        <v>14</v>
      </c>
      <c r="F14" s="425"/>
      <c r="G14" s="425"/>
      <c r="H14" s="425"/>
      <c r="I14" s="425"/>
      <c r="J14" s="425"/>
      <c r="K14" s="425"/>
      <c r="L14" s="425"/>
      <c r="M14" s="425"/>
      <c r="N14" s="425"/>
      <c r="O14" s="425"/>
      <c r="P14" s="425">
        <v>2</v>
      </c>
      <c r="Q14" s="425">
        <v>4</v>
      </c>
      <c r="R14" s="425">
        <v>3</v>
      </c>
      <c r="S14" s="425">
        <v>3</v>
      </c>
      <c r="T14" s="425">
        <v>1.5384615384615383</v>
      </c>
      <c r="U14" s="425"/>
      <c r="V14" s="425"/>
      <c r="W14" s="425"/>
      <c r="X14" s="425"/>
      <c r="Y14" s="425"/>
      <c r="Z14" s="425"/>
      <c r="AA14" s="425"/>
      <c r="AB14" s="425"/>
      <c r="AC14" s="425"/>
      <c r="AD14" s="425"/>
      <c r="AE14" s="425"/>
      <c r="AF14" s="425"/>
      <c r="AG14" s="435"/>
    </row>
    <row r="15" spans="1:33" hidden="1" outlineLevel="1">
      <c r="B15" s="413" t="s">
        <v>864</v>
      </c>
      <c r="C15" s="415" t="s">
        <v>404</v>
      </c>
      <c r="D15" s="413" t="s">
        <v>1140</v>
      </c>
      <c r="E15" s="425">
        <f>G189</f>
        <v>54</v>
      </c>
      <c r="F15" s="425"/>
      <c r="G15" s="425"/>
      <c r="H15" s="425"/>
      <c r="I15" s="425"/>
      <c r="J15" s="425"/>
      <c r="K15" s="425"/>
      <c r="L15" s="425"/>
      <c r="M15" s="425">
        <v>5</v>
      </c>
      <c r="N15" s="425">
        <v>6</v>
      </c>
      <c r="O15" s="425">
        <v>6</v>
      </c>
      <c r="P15" s="425">
        <v>8</v>
      </c>
      <c r="Q15" s="425">
        <v>10</v>
      </c>
      <c r="R15" s="425">
        <v>8</v>
      </c>
      <c r="S15" s="425">
        <v>6</v>
      </c>
      <c r="T15" s="425">
        <v>5</v>
      </c>
      <c r="U15" s="425"/>
      <c r="V15" s="425"/>
      <c r="W15" s="425"/>
      <c r="X15" s="425"/>
      <c r="Y15" s="425"/>
      <c r="Z15" s="425"/>
      <c r="AA15" s="425"/>
      <c r="AB15" s="425"/>
      <c r="AC15" s="425"/>
      <c r="AD15" s="425"/>
      <c r="AE15" s="425"/>
      <c r="AF15" s="425"/>
      <c r="AG15" s="435"/>
    </row>
    <row r="16" spans="1:33" s="256" customFormat="1" collapsed="1">
      <c r="A16" s="418"/>
      <c r="B16" s="411">
        <v>3</v>
      </c>
      <c r="C16" s="412" t="s">
        <v>37</v>
      </c>
      <c r="D16" s="411"/>
      <c r="E16" s="553">
        <f>SUM(E17:E21)/$E$71</f>
        <v>6.1251664447403459E-2</v>
      </c>
      <c r="F16" s="424">
        <f t="shared" ref="F16:AA16" si="4">SUBTOTAL(9,F17:F21)</f>
        <v>0</v>
      </c>
      <c r="G16" s="424">
        <f t="shared" si="4"/>
        <v>0</v>
      </c>
      <c r="H16" s="424">
        <f t="shared" si="4"/>
        <v>0</v>
      </c>
      <c r="I16" s="424">
        <f t="shared" si="4"/>
        <v>0</v>
      </c>
      <c r="J16" s="424">
        <f t="shared" si="4"/>
        <v>0</v>
      </c>
      <c r="K16" s="424">
        <f t="shared" si="4"/>
        <v>0</v>
      </c>
      <c r="L16" s="424">
        <f t="shared" si="4"/>
        <v>0</v>
      </c>
      <c r="M16" s="424">
        <f t="shared" si="4"/>
        <v>9.395604395604396</v>
      </c>
      <c r="N16" s="424">
        <f t="shared" si="4"/>
        <v>18</v>
      </c>
      <c r="O16" s="424">
        <f t="shared" si="4"/>
        <v>24</v>
      </c>
      <c r="P16" s="424">
        <f t="shared" si="4"/>
        <v>28</v>
      </c>
      <c r="Q16" s="424">
        <f t="shared" si="4"/>
        <v>36</v>
      </c>
      <c r="R16" s="424">
        <f t="shared" si="4"/>
        <v>32</v>
      </c>
      <c r="S16" s="424">
        <f t="shared" si="4"/>
        <v>23</v>
      </c>
      <c r="T16" s="424">
        <f t="shared" si="4"/>
        <v>14.593406593406591</v>
      </c>
      <c r="U16" s="424">
        <f t="shared" si="4"/>
        <v>0</v>
      </c>
      <c r="V16" s="424">
        <f t="shared" si="4"/>
        <v>0</v>
      </c>
      <c r="W16" s="424">
        <f t="shared" si="4"/>
        <v>0</v>
      </c>
      <c r="X16" s="424">
        <f t="shared" si="4"/>
        <v>0</v>
      </c>
      <c r="Y16" s="424">
        <f t="shared" si="4"/>
        <v>0</v>
      </c>
      <c r="Z16" s="424">
        <f t="shared" si="4"/>
        <v>0</v>
      </c>
      <c r="AA16" s="424">
        <f t="shared" si="4"/>
        <v>0</v>
      </c>
      <c r="AB16" s="424">
        <f t="shared" ref="AB16:AF16" si="5">SUBTOTAL(9,AB17:AB21)</f>
        <v>0</v>
      </c>
      <c r="AC16" s="424">
        <f t="shared" si="5"/>
        <v>0</v>
      </c>
      <c r="AD16" s="424">
        <f t="shared" si="5"/>
        <v>0</v>
      </c>
      <c r="AE16" s="424">
        <f t="shared" si="5"/>
        <v>0</v>
      </c>
      <c r="AF16" s="424">
        <f t="shared" si="5"/>
        <v>0</v>
      </c>
      <c r="AG16" s="435"/>
    </row>
    <row r="17" spans="1:33" hidden="1" outlineLevel="1">
      <c r="B17" s="413" t="s">
        <v>860</v>
      </c>
      <c r="C17" s="415" t="s">
        <v>400</v>
      </c>
      <c r="D17" s="413" t="s">
        <v>1140</v>
      </c>
      <c r="E17" s="425">
        <f>H185</f>
        <v>63</v>
      </c>
      <c r="F17" s="425"/>
      <c r="G17" s="425"/>
      <c r="H17" s="425"/>
      <c r="I17" s="425"/>
      <c r="J17" s="425"/>
      <c r="K17" s="425"/>
      <c r="L17" s="425"/>
      <c r="M17" s="425">
        <v>3</v>
      </c>
      <c r="N17" s="425">
        <v>6</v>
      </c>
      <c r="O17" s="425">
        <v>8</v>
      </c>
      <c r="P17" s="425">
        <v>10</v>
      </c>
      <c r="Q17" s="425">
        <v>12</v>
      </c>
      <c r="R17" s="425">
        <v>10</v>
      </c>
      <c r="S17" s="425">
        <v>8</v>
      </c>
      <c r="T17" s="425">
        <v>6</v>
      </c>
      <c r="U17" s="425"/>
      <c r="V17" s="425"/>
      <c r="W17" s="425"/>
      <c r="X17" s="425"/>
      <c r="Y17" s="425"/>
      <c r="Z17" s="425"/>
      <c r="AA17" s="425"/>
      <c r="AB17" s="425"/>
      <c r="AC17" s="425"/>
      <c r="AD17" s="425"/>
      <c r="AE17" s="425"/>
      <c r="AF17" s="425"/>
      <c r="AG17" s="435"/>
    </row>
    <row r="18" spans="1:33" hidden="1" outlineLevel="1">
      <c r="B18" s="413" t="s">
        <v>861</v>
      </c>
      <c r="C18" s="415" t="s">
        <v>401</v>
      </c>
      <c r="D18" s="413" t="s">
        <v>1140</v>
      </c>
      <c r="E18" s="425">
        <f>H186</f>
        <v>30</v>
      </c>
      <c r="F18" s="425"/>
      <c r="G18" s="425"/>
      <c r="H18" s="425"/>
      <c r="I18" s="425"/>
      <c r="J18" s="425"/>
      <c r="K18" s="425"/>
      <c r="L18" s="425"/>
      <c r="M18" s="425">
        <v>2.197802197802198</v>
      </c>
      <c r="N18" s="425">
        <v>3</v>
      </c>
      <c r="O18" s="425">
        <v>4</v>
      </c>
      <c r="P18" s="425">
        <v>4</v>
      </c>
      <c r="Q18" s="425">
        <v>6</v>
      </c>
      <c r="R18" s="425">
        <v>5</v>
      </c>
      <c r="S18" s="425">
        <v>4</v>
      </c>
      <c r="T18" s="425">
        <v>2.197802197802198</v>
      </c>
      <c r="U18" s="425"/>
      <c r="V18" s="425"/>
      <c r="W18" s="425"/>
      <c r="X18" s="425"/>
      <c r="Y18" s="425"/>
      <c r="Z18" s="425"/>
      <c r="AA18" s="425"/>
      <c r="AB18" s="425"/>
      <c r="AC18" s="425"/>
      <c r="AD18" s="425"/>
      <c r="AE18" s="425"/>
      <c r="AF18" s="425"/>
      <c r="AG18" s="435"/>
    </row>
    <row r="19" spans="1:33" hidden="1" outlineLevel="1">
      <c r="B19" s="413" t="s">
        <v>862</v>
      </c>
      <c r="C19" s="415" t="s">
        <v>402</v>
      </c>
      <c r="D19" s="413" t="s">
        <v>1140</v>
      </c>
      <c r="E19" s="425">
        <f>H187</f>
        <v>32</v>
      </c>
      <c r="F19" s="425"/>
      <c r="G19" s="425"/>
      <c r="H19" s="425"/>
      <c r="I19" s="425"/>
      <c r="J19" s="425"/>
      <c r="K19" s="425"/>
      <c r="L19" s="425"/>
      <c r="M19" s="425">
        <v>2.197802197802198</v>
      </c>
      <c r="N19" s="425">
        <v>3</v>
      </c>
      <c r="O19" s="425">
        <v>4</v>
      </c>
      <c r="P19" s="425">
        <v>5</v>
      </c>
      <c r="Q19" s="425">
        <v>6</v>
      </c>
      <c r="R19" s="425">
        <v>7</v>
      </c>
      <c r="S19" s="425">
        <v>3</v>
      </c>
      <c r="T19" s="425">
        <v>2</v>
      </c>
      <c r="U19" s="425"/>
      <c r="V19" s="425"/>
      <c r="W19" s="425"/>
      <c r="X19" s="425"/>
      <c r="Y19" s="425"/>
      <c r="Z19" s="425"/>
      <c r="AA19" s="425"/>
      <c r="AB19" s="425"/>
      <c r="AC19" s="425"/>
      <c r="AD19" s="425"/>
      <c r="AE19" s="425"/>
      <c r="AF19" s="425"/>
      <c r="AG19" s="435"/>
    </row>
    <row r="20" spans="1:33" hidden="1" outlineLevel="1">
      <c r="B20" s="413" t="s">
        <v>863</v>
      </c>
      <c r="C20" s="415" t="s">
        <v>403</v>
      </c>
      <c r="D20" s="413" t="s">
        <v>1140</v>
      </c>
      <c r="E20" s="425">
        <f>H188</f>
        <v>32</v>
      </c>
      <c r="F20" s="425"/>
      <c r="G20" s="425"/>
      <c r="H20" s="425"/>
      <c r="I20" s="425"/>
      <c r="J20" s="425"/>
      <c r="K20" s="425"/>
      <c r="L20" s="425"/>
      <c r="M20" s="425"/>
      <c r="N20" s="425">
        <v>3</v>
      </c>
      <c r="O20" s="425">
        <v>5</v>
      </c>
      <c r="P20" s="425">
        <v>5</v>
      </c>
      <c r="Q20" s="425">
        <v>6</v>
      </c>
      <c r="R20" s="425">
        <v>6</v>
      </c>
      <c r="S20" s="425">
        <v>5</v>
      </c>
      <c r="T20" s="425">
        <v>2.197802197802198</v>
      </c>
      <c r="U20" s="425"/>
      <c r="V20" s="425"/>
      <c r="W20" s="425"/>
      <c r="X20" s="425"/>
      <c r="Y20" s="425"/>
      <c r="Z20" s="425"/>
      <c r="AA20" s="425"/>
      <c r="AB20" s="425"/>
      <c r="AC20" s="425"/>
      <c r="AD20" s="425"/>
      <c r="AE20" s="425"/>
      <c r="AF20" s="425"/>
      <c r="AG20" s="435"/>
    </row>
    <row r="21" spans="1:33" hidden="1" outlineLevel="1">
      <c r="B21" s="413" t="s">
        <v>864</v>
      </c>
      <c r="C21" s="415" t="s">
        <v>404</v>
      </c>
      <c r="D21" s="413" t="s">
        <v>1140</v>
      </c>
      <c r="E21" s="425">
        <f>H189</f>
        <v>27</v>
      </c>
      <c r="F21" s="425"/>
      <c r="G21" s="425"/>
      <c r="H21" s="425"/>
      <c r="I21" s="425"/>
      <c r="J21" s="425"/>
      <c r="K21" s="425"/>
      <c r="L21" s="425"/>
      <c r="M21" s="425">
        <v>2</v>
      </c>
      <c r="N21" s="425">
        <v>3</v>
      </c>
      <c r="O21" s="425">
        <v>3</v>
      </c>
      <c r="P21" s="425">
        <v>4</v>
      </c>
      <c r="Q21" s="425">
        <v>6</v>
      </c>
      <c r="R21" s="425">
        <v>4</v>
      </c>
      <c r="S21" s="425">
        <v>3</v>
      </c>
      <c r="T21" s="425">
        <v>2.197802197802198</v>
      </c>
      <c r="U21" s="425"/>
      <c r="V21" s="425"/>
      <c r="W21" s="425"/>
      <c r="X21" s="425"/>
      <c r="Y21" s="425"/>
      <c r="Z21" s="425"/>
      <c r="AA21" s="425"/>
      <c r="AB21" s="425"/>
      <c r="AC21" s="425"/>
      <c r="AD21" s="425"/>
      <c r="AE21" s="425"/>
      <c r="AF21" s="425"/>
      <c r="AG21" s="435"/>
    </row>
    <row r="22" spans="1:33" s="256" customFormat="1" collapsed="1">
      <c r="A22" s="418"/>
      <c r="B22" s="411">
        <v>4</v>
      </c>
      <c r="C22" s="412" t="s">
        <v>1</v>
      </c>
      <c r="D22" s="411"/>
      <c r="E22" s="553">
        <f>SUM(E23:E27)/$E$71</f>
        <v>0.11384820239680427</v>
      </c>
      <c r="F22" s="424">
        <f t="shared" ref="F22:AA22" si="6">SUBTOTAL(9,F23:F27)</f>
        <v>0</v>
      </c>
      <c r="G22" s="424">
        <f t="shared" si="6"/>
        <v>0</v>
      </c>
      <c r="H22" s="424">
        <f t="shared" si="6"/>
        <v>0</v>
      </c>
      <c r="I22" s="424">
        <f t="shared" si="6"/>
        <v>0</v>
      </c>
      <c r="J22" s="424">
        <f t="shared" si="6"/>
        <v>0</v>
      </c>
      <c r="K22" s="424">
        <f t="shared" si="6"/>
        <v>0</v>
      </c>
      <c r="L22" s="424">
        <f t="shared" si="6"/>
        <v>0</v>
      </c>
      <c r="M22" s="424">
        <f t="shared" si="6"/>
        <v>0</v>
      </c>
      <c r="N22" s="424">
        <f t="shared" si="6"/>
        <v>0</v>
      </c>
      <c r="O22" s="424">
        <f t="shared" si="6"/>
        <v>17.934065934065934</v>
      </c>
      <c r="P22" s="424">
        <f t="shared" si="6"/>
        <v>33</v>
      </c>
      <c r="Q22" s="424">
        <f t="shared" si="6"/>
        <v>34</v>
      </c>
      <c r="R22" s="424">
        <f t="shared" si="6"/>
        <v>40</v>
      </c>
      <c r="S22" s="424">
        <f t="shared" si="6"/>
        <v>47</v>
      </c>
      <c r="T22" s="424">
        <f t="shared" si="6"/>
        <v>49</v>
      </c>
      <c r="U22" s="424">
        <f t="shared" si="6"/>
        <v>41</v>
      </c>
      <c r="V22" s="424">
        <f t="shared" si="6"/>
        <v>33</v>
      </c>
      <c r="W22" s="424">
        <f t="shared" si="6"/>
        <v>26.934065934065934</v>
      </c>
      <c r="X22" s="424">
        <f t="shared" si="6"/>
        <v>19.967032967032967</v>
      </c>
      <c r="Y22" s="424">
        <f t="shared" si="6"/>
        <v>0</v>
      </c>
      <c r="Z22" s="424">
        <f t="shared" si="6"/>
        <v>0</v>
      </c>
      <c r="AA22" s="424">
        <f t="shared" si="6"/>
        <v>0</v>
      </c>
      <c r="AB22" s="424">
        <f t="shared" ref="AB22:AF22" si="7">SUBTOTAL(9,AB23:AB27)</f>
        <v>0</v>
      </c>
      <c r="AC22" s="424">
        <f t="shared" si="7"/>
        <v>0</v>
      </c>
      <c r="AD22" s="424">
        <f t="shared" si="7"/>
        <v>0</v>
      </c>
      <c r="AE22" s="424">
        <f t="shared" si="7"/>
        <v>0</v>
      </c>
      <c r="AF22" s="424">
        <f t="shared" si="7"/>
        <v>0</v>
      </c>
      <c r="AG22" s="435"/>
    </row>
    <row r="23" spans="1:33" hidden="1" outlineLevel="1">
      <c r="B23" s="413" t="s">
        <v>860</v>
      </c>
      <c r="C23" s="415" t="s">
        <v>400</v>
      </c>
      <c r="D23" s="413" t="s">
        <v>1140</v>
      </c>
      <c r="E23" s="425">
        <f>I185</f>
        <v>84</v>
      </c>
      <c r="F23" s="425"/>
      <c r="G23" s="425"/>
      <c r="H23" s="425"/>
      <c r="I23" s="425"/>
      <c r="J23" s="425"/>
      <c r="K23" s="425"/>
      <c r="L23" s="425"/>
      <c r="M23" s="425"/>
      <c r="N23" s="425"/>
      <c r="O23" s="425">
        <v>5</v>
      </c>
      <c r="P23" s="425">
        <v>8</v>
      </c>
      <c r="Q23" s="425">
        <v>8</v>
      </c>
      <c r="R23" s="425">
        <v>10</v>
      </c>
      <c r="S23" s="425">
        <v>12</v>
      </c>
      <c r="T23" s="425">
        <v>12</v>
      </c>
      <c r="U23" s="425">
        <v>10</v>
      </c>
      <c r="V23" s="425">
        <v>8</v>
      </c>
      <c r="W23" s="425">
        <v>5.9340659340659343</v>
      </c>
      <c r="X23" s="425">
        <v>5</v>
      </c>
      <c r="Y23" s="425"/>
      <c r="Z23" s="425"/>
      <c r="AA23" s="425"/>
      <c r="AB23" s="425"/>
      <c r="AC23" s="425"/>
      <c r="AD23" s="425"/>
      <c r="AE23" s="425"/>
      <c r="AF23" s="425"/>
      <c r="AG23" s="435"/>
    </row>
    <row r="24" spans="1:33" hidden="1" outlineLevel="1">
      <c r="B24" s="413" t="s">
        <v>861</v>
      </c>
      <c r="C24" s="415" t="s">
        <v>401</v>
      </c>
      <c r="D24" s="413" t="s">
        <v>1140</v>
      </c>
      <c r="E24" s="425">
        <f>I186</f>
        <v>83</v>
      </c>
      <c r="F24" s="425"/>
      <c r="G24" s="425"/>
      <c r="H24" s="425"/>
      <c r="I24" s="425"/>
      <c r="J24" s="425"/>
      <c r="K24" s="425"/>
      <c r="L24" s="425"/>
      <c r="M24" s="425"/>
      <c r="N24" s="425"/>
      <c r="O24" s="425">
        <v>2.9670329670329672</v>
      </c>
      <c r="P24" s="425">
        <v>8</v>
      </c>
      <c r="Q24" s="425">
        <v>8</v>
      </c>
      <c r="R24" s="425">
        <v>10</v>
      </c>
      <c r="S24" s="425">
        <v>12</v>
      </c>
      <c r="T24" s="425">
        <v>12</v>
      </c>
      <c r="U24" s="425">
        <v>10</v>
      </c>
      <c r="V24" s="425">
        <v>8</v>
      </c>
      <c r="W24" s="425">
        <v>7</v>
      </c>
      <c r="X24" s="425">
        <v>5</v>
      </c>
      <c r="Y24" s="425"/>
      <c r="Z24" s="425"/>
      <c r="AA24" s="425"/>
      <c r="AB24" s="425"/>
      <c r="AC24" s="425"/>
      <c r="AD24" s="425"/>
      <c r="AE24" s="425"/>
      <c r="AF24" s="425"/>
      <c r="AG24" s="435"/>
    </row>
    <row r="25" spans="1:33" hidden="1" outlineLevel="1">
      <c r="B25" s="413" t="s">
        <v>862</v>
      </c>
      <c r="C25" s="415" t="s">
        <v>402</v>
      </c>
      <c r="D25" s="413" t="s">
        <v>1140</v>
      </c>
      <c r="E25" s="425">
        <f>I187</f>
        <v>34</v>
      </c>
      <c r="F25" s="425"/>
      <c r="G25" s="425"/>
      <c r="H25" s="425"/>
      <c r="I25" s="425"/>
      <c r="J25" s="425"/>
      <c r="K25" s="425"/>
      <c r="L25" s="425"/>
      <c r="M25" s="425"/>
      <c r="N25" s="425"/>
      <c r="O25" s="425">
        <v>2</v>
      </c>
      <c r="P25" s="425">
        <v>3</v>
      </c>
      <c r="Q25" s="425">
        <v>4</v>
      </c>
      <c r="R25" s="425">
        <v>5</v>
      </c>
      <c r="S25" s="425">
        <v>5</v>
      </c>
      <c r="T25" s="425">
        <v>4</v>
      </c>
      <c r="U25" s="425">
        <v>4</v>
      </c>
      <c r="V25" s="425">
        <v>3</v>
      </c>
      <c r="W25" s="425">
        <v>2</v>
      </c>
      <c r="X25" s="425">
        <v>2</v>
      </c>
      <c r="Y25" s="425"/>
      <c r="Z25" s="425"/>
      <c r="AA25" s="425"/>
      <c r="AB25" s="425"/>
      <c r="AC25" s="425"/>
      <c r="AD25" s="425"/>
      <c r="AE25" s="425"/>
      <c r="AF25" s="425"/>
      <c r="AG25" s="435"/>
    </row>
    <row r="26" spans="1:33" hidden="1" outlineLevel="1">
      <c r="B26" s="413" t="s">
        <v>863</v>
      </c>
      <c r="C26" s="415" t="s">
        <v>403</v>
      </c>
      <c r="D26" s="413" t="s">
        <v>1140</v>
      </c>
      <c r="E26" s="425">
        <f>I188</f>
        <v>45</v>
      </c>
      <c r="F26" s="425"/>
      <c r="G26" s="425"/>
      <c r="H26" s="425"/>
      <c r="I26" s="425"/>
      <c r="J26" s="425"/>
      <c r="K26" s="425"/>
      <c r="L26" s="425"/>
      <c r="M26" s="425"/>
      <c r="N26" s="425"/>
      <c r="O26" s="425">
        <v>2.9670329670329672</v>
      </c>
      <c r="P26" s="425">
        <v>4</v>
      </c>
      <c r="Q26" s="425">
        <v>4</v>
      </c>
      <c r="R26" s="425">
        <v>5</v>
      </c>
      <c r="S26" s="425">
        <v>6</v>
      </c>
      <c r="T26" s="425">
        <v>7</v>
      </c>
      <c r="U26" s="425">
        <v>5</v>
      </c>
      <c r="V26" s="425">
        <v>4</v>
      </c>
      <c r="W26" s="425">
        <v>4</v>
      </c>
      <c r="X26" s="425">
        <v>2.9670329670329672</v>
      </c>
      <c r="Y26" s="425"/>
      <c r="Z26" s="425"/>
      <c r="AA26" s="425"/>
      <c r="AB26" s="425"/>
      <c r="AC26" s="425"/>
      <c r="AD26" s="425"/>
      <c r="AE26" s="425"/>
      <c r="AF26" s="425"/>
      <c r="AG26" s="435"/>
    </row>
    <row r="27" spans="1:33" hidden="1" outlineLevel="1">
      <c r="B27" s="413" t="s">
        <v>864</v>
      </c>
      <c r="C27" s="415" t="s">
        <v>404</v>
      </c>
      <c r="D27" s="413" t="s">
        <v>1140</v>
      </c>
      <c r="E27" s="425">
        <f>I189</f>
        <v>96</v>
      </c>
      <c r="F27" s="425"/>
      <c r="G27" s="425"/>
      <c r="H27" s="425"/>
      <c r="I27" s="425"/>
      <c r="J27" s="425"/>
      <c r="K27" s="425"/>
      <c r="L27" s="425"/>
      <c r="M27" s="425"/>
      <c r="N27" s="425"/>
      <c r="O27" s="425">
        <v>5</v>
      </c>
      <c r="P27" s="425">
        <v>10</v>
      </c>
      <c r="Q27" s="425">
        <v>10</v>
      </c>
      <c r="R27" s="425">
        <v>10</v>
      </c>
      <c r="S27" s="425">
        <v>12</v>
      </c>
      <c r="T27" s="425">
        <v>14</v>
      </c>
      <c r="U27" s="425">
        <v>12</v>
      </c>
      <c r="V27" s="425">
        <v>10</v>
      </c>
      <c r="W27" s="425">
        <v>8</v>
      </c>
      <c r="X27" s="425">
        <v>5</v>
      </c>
      <c r="Y27" s="425"/>
      <c r="Z27" s="425"/>
      <c r="AA27" s="425"/>
      <c r="AB27" s="425"/>
      <c r="AC27" s="425"/>
      <c r="AD27" s="425"/>
      <c r="AE27" s="425"/>
      <c r="AF27" s="425"/>
      <c r="AG27" s="435"/>
    </row>
    <row r="28" spans="1:33" s="256" customFormat="1" collapsed="1">
      <c r="A28" s="418"/>
      <c r="B28" s="411">
        <v>5</v>
      </c>
      <c r="C28" s="412" t="s">
        <v>40</v>
      </c>
      <c r="D28" s="411"/>
      <c r="E28" s="553">
        <f>SUM(E29:E33)/$E$71</f>
        <v>6.3249001331557919E-2</v>
      </c>
      <c r="F28" s="424">
        <f t="shared" ref="F28:AA28" si="8">SUBTOTAL(9,F29:F33)</f>
        <v>0</v>
      </c>
      <c r="G28" s="424">
        <f t="shared" si="8"/>
        <v>0</v>
      </c>
      <c r="H28" s="424">
        <f t="shared" si="8"/>
        <v>0</v>
      </c>
      <c r="I28" s="424">
        <f t="shared" si="8"/>
        <v>0</v>
      </c>
      <c r="J28" s="424">
        <f t="shared" si="8"/>
        <v>0</v>
      </c>
      <c r="K28" s="424">
        <f t="shared" si="8"/>
        <v>0</v>
      </c>
      <c r="L28" s="424">
        <f t="shared" si="8"/>
        <v>0</v>
      </c>
      <c r="M28" s="424">
        <f t="shared" si="8"/>
        <v>0</v>
      </c>
      <c r="N28" s="424">
        <f t="shared" si="8"/>
        <v>9.9340659340659343</v>
      </c>
      <c r="O28" s="424">
        <f t="shared" si="8"/>
        <v>12</v>
      </c>
      <c r="P28" s="424">
        <f t="shared" si="8"/>
        <v>17.868131868131869</v>
      </c>
      <c r="Q28" s="424">
        <f t="shared" si="8"/>
        <v>25.802197802197803</v>
      </c>
      <c r="R28" s="424">
        <f t="shared" si="8"/>
        <v>25.802197802197803</v>
      </c>
      <c r="S28" s="424">
        <f t="shared" si="8"/>
        <v>27.802197802197803</v>
      </c>
      <c r="T28" s="424">
        <f t="shared" si="8"/>
        <v>29.802197802197803</v>
      </c>
      <c r="U28" s="424">
        <f t="shared" si="8"/>
        <v>25.868131868131869</v>
      </c>
      <c r="V28" s="424">
        <f t="shared" si="8"/>
        <v>13.934065934065934</v>
      </c>
      <c r="W28" s="424">
        <f t="shared" si="8"/>
        <v>0</v>
      </c>
      <c r="X28" s="424">
        <f t="shared" si="8"/>
        <v>0</v>
      </c>
      <c r="Y28" s="424">
        <f t="shared" si="8"/>
        <v>0</v>
      </c>
      <c r="Z28" s="424">
        <f t="shared" si="8"/>
        <v>0</v>
      </c>
      <c r="AA28" s="424">
        <f t="shared" si="8"/>
        <v>0</v>
      </c>
      <c r="AB28" s="424">
        <f t="shared" ref="AB28:AF28" si="9">SUBTOTAL(9,AB29:AB33)</f>
        <v>0</v>
      </c>
      <c r="AC28" s="424">
        <f t="shared" si="9"/>
        <v>0</v>
      </c>
      <c r="AD28" s="424">
        <f t="shared" si="9"/>
        <v>0</v>
      </c>
      <c r="AE28" s="424">
        <f t="shared" si="9"/>
        <v>0</v>
      </c>
      <c r="AF28" s="424">
        <f t="shared" si="9"/>
        <v>0</v>
      </c>
      <c r="AG28" s="435"/>
    </row>
    <row r="29" spans="1:33" hidden="1" outlineLevel="1">
      <c r="B29" s="413" t="s">
        <v>860</v>
      </c>
      <c r="C29" s="415" t="s">
        <v>400</v>
      </c>
      <c r="D29" s="413" t="s">
        <v>1140</v>
      </c>
      <c r="E29" s="425">
        <f>J185</f>
        <v>76</v>
      </c>
      <c r="F29" s="425"/>
      <c r="G29" s="425"/>
      <c r="H29" s="425"/>
      <c r="I29" s="425"/>
      <c r="J29" s="425"/>
      <c r="K29" s="425"/>
      <c r="L29" s="425"/>
      <c r="M29" s="425"/>
      <c r="N29" s="425">
        <v>4</v>
      </c>
      <c r="O29" s="425">
        <v>6</v>
      </c>
      <c r="P29" s="425">
        <v>6</v>
      </c>
      <c r="Q29" s="425">
        <v>8</v>
      </c>
      <c r="R29" s="425">
        <v>8</v>
      </c>
      <c r="S29" s="425">
        <v>10</v>
      </c>
      <c r="T29" s="425">
        <v>12</v>
      </c>
      <c r="U29" s="425">
        <v>14</v>
      </c>
      <c r="V29" s="425">
        <v>8</v>
      </c>
      <c r="W29" s="425"/>
      <c r="X29" s="425"/>
      <c r="Y29" s="425"/>
      <c r="Z29" s="425"/>
      <c r="AA29" s="425"/>
      <c r="AB29" s="425"/>
      <c r="AC29" s="425"/>
      <c r="AD29" s="425"/>
      <c r="AE29" s="425"/>
      <c r="AF29" s="425"/>
      <c r="AG29" s="435"/>
    </row>
    <row r="30" spans="1:33" hidden="1" outlineLevel="1">
      <c r="B30" s="413" t="s">
        <v>861</v>
      </c>
      <c r="C30" s="415" t="s">
        <v>401</v>
      </c>
      <c r="D30" s="413" t="s">
        <v>1140</v>
      </c>
      <c r="E30" s="425">
        <f>J186</f>
        <v>38</v>
      </c>
      <c r="F30" s="425"/>
      <c r="G30" s="425"/>
      <c r="H30" s="425"/>
      <c r="I30" s="425"/>
      <c r="J30" s="425"/>
      <c r="K30" s="425"/>
      <c r="L30" s="425"/>
      <c r="M30" s="425"/>
      <c r="N30" s="425">
        <v>1.9780219780219781</v>
      </c>
      <c r="O30" s="425">
        <v>2</v>
      </c>
      <c r="P30" s="425">
        <v>3.9560439560439562</v>
      </c>
      <c r="Q30" s="425">
        <v>5.9340659340659343</v>
      </c>
      <c r="R30" s="425">
        <v>5.9340659340659343</v>
      </c>
      <c r="S30" s="425">
        <v>5.9340659340659343</v>
      </c>
      <c r="T30" s="425">
        <v>5.9340659340659343</v>
      </c>
      <c r="U30" s="425">
        <v>3.9560439560439562</v>
      </c>
      <c r="V30" s="425">
        <v>1.9780219780219781</v>
      </c>
      <c r="W30" s="425"/>
      <c r="X30" s="425"/>
      <c r="Y30" s="425"/>
      <c r="Z30" s="425"/>
      <c r="AA30" s="425"/>
      <c r="AB30" s="425"/>
      <c r="AC30" s="425"/>
      <c r="AD30" s="425"/>
      <c r="AE30" s="425"/>
      <c r="AF30" s="425"/>
      <c r="AG30" s="435"/>
    </row>
    <row r="31" spans="1:33" hidden="1" outlineLevel="1">
      <c r="B31" s="413" t="s">
        <v>862</v>
      </c>
      <c r="C31" s="415" t="s">
        <v>402</v>
      </c>
      <c r="D31" s="413" t="s">
        <v>1140</v>
      </c>
      <c r="E31" s="425">
        <f>J187</f>
        <v>38</v>
      </c>
      <c r="F31" s="425"/>
      <c r="G31" s="425"/>
      <c r="H31" s="425"/>
      <c r="I31" s="425"/>
      <c r="J31" s="425"/>
      <c r="K31" s="425"/>
      <c r="L31" s="425"/>
      <c r="M31" s="425"/>
      <c r="N31" s="425">
        <v>1.9780219780219781</v>
      </c>
      <c r="O31" s="425">
        <v>2</v>
      </c>
      <c r="P31" s="425">
        <v>3.9560439560439562</v>
      </c>
      <c r="Q31" s="425">
        <v>5.9340659340659343</v>
      </c>
      <c r="R31" s="425">
        <v>5.9340659340659343</v>
      </c>
      <c r="S31" s="425">
        <v>5.9340659340659343</v>
      </c>
      <c r="T31" s="425">
        <v>5.9340659340659343</v>
      </c>
      <c r="U31" s="425">
        <v>3.9560439560439562</v>
      </c>
      <c r="V31" s="425">
        <v>1.9780219780219781</v>
      </c>
      <c r="W31" s="425"/>
      <c r="X31" s="425"/>
      <c r="Y31" s="425"/>
      <c r="Z31" s="425"/>
      <c r="AA31" s="425"/>
      <c r="AB31" s="425"/>
      <c r="AC31" s="425"/>
      <c r="AD31" s="425"/>
      <c r="AE31" s="425"/>
      <c r="AF31" s="425"/>
      <c r="AG31" s="435"/>
    </row>
    <row r="32" spans="1:33" hidden="1" outlineLevel="1">
      <c r="B32" s="413" t="s">
        <v>863</v>
      </c>
      <c r="C32" s="415" t="s">
        <v>403</v>
      </c>
      <c r="D32" s="413" t="s">
        <v>1140</v>
      </c>
      <c r="E32" s="425">
        <f>J188</f>
        <v>38</v>
      </c>
      <c r="F32" s="425"/>
      <c r="G32" s="425"/>
      <c r="H32" s="425"/>
      <c r="I32" s="425"/>
      <c r="J32" s="425"/>
      <c r="K32" s="425"/>
      <c r="L32" s="425"/>
      <c r="M32" s="425"/>
      <c r="N32" s="425">
        <v>1.9780219780219781</v>
      </c>
      <c r="O32" s="425">
        <v>2</v>
      </c>
      <c r="P32" s="425">
        <v>3.9560439560439562</v>
      </c>
      <c r="Q32" s="425">
        <v>5.9340659340659343</v>
      </c>
      <c r="R32" s="425">
        <v>5.9340659340659343</v>
      </c>
      <c r="S32" s="425">
        <v>5.9340659340659343</v>
      </c>
      <c r="T32" s="425">
        <v>5.9340659340659343</v>
      </c>
      <c r="U32" s="425">
        <v>3.9560439560439562</v>
      </c>
      <c r="V32" s="425">
        <v>1.9780219780219781</v>
      </c>
      <c r="W32" s="425"/>
      <c r="X32" s="425"/>
      <c r="Y32" s="425"/>
      <c r="Z32" s="425"/>
      <c r="AA32" s="425"/>
      <c r="AB32" s="425"/>
      <c r="AC32" s="425"/>
      <c r="AD32" s="425"/>
      <c r="AE32" s="425"/>
      <c r="AF32" s="425"/>
      <c r="AG32" s="435"/>
    </row>
    <row r="33" spans="1:33" hidden="1" outlineLevel="1">
      <c r="B33" s="413" t="s">
        <v>864</v>
      </c>
      <c r="C33" s="415" t="s">
        <v>404</v>
      </c>
      <c r="D33" s="413" t="s">
        <v>1140</v>
      </c>
      <c r="E33" s="425">
        <f>J189</f>
        <v>0</v>
      </c>
      <c r="F33" s="425"/>
      <c r="G33" s="425"/>
      <c r="H33" s="425"/>
      <c r="I33" s="425"/>
      <c r="J33" s="425"/>
      <c r="K33" s="425"/>
      <c r="L33" s="425"/>
      <c r="M33" s="425"/>
      <c r="N33" s="425"/>
      <c r="O33" s="425"/>
      <c r="P33" s="425"/>
      <c r="Q33" s="425"/>
      <c r="R33" s="425"/>
      <c r="S33" s="425"/>
      <c r="T33" s="425"/>
      <c r="U33" s="425"/>
      <c r="V33" s="425"/>
      <c r="W33" s="425"/>
      <c r="X33" s="425"/>
      <c r="Y33" s="425"/>
      <c r="Z33" s="425"/>
      <c r="AA33" s="425"/>
      <c r="AB33" s="425"/>
      <c r="AC33" s="425"/>
      <c r="AD33" s="425"/>
      <c r="AE33" s="425"/>
      <c r="AF33" s="425"/>
      <c r="AG33" s="435"/>
    </row>
    <row r="34" spans="1:33" s="256" customFormat="1" collapsed="1">
      <c r="A34" s="418"/>
      <c r="B34" s="411">
        <v>6</v>
      </c>
      <c r="C34" s="412" t="s">
        <v>14</v>
      </c>
      <c r="D34" s="411"/>
      <c r="E34" s="553">
        <f>SUM(E35:E39)/$E$71</f>
        <v>5.7256990679094538E-2</v>
      </c>
      <c r="F34" s="424">
        <f t="shared" ref="F34:AA34" si="10">SUBTOTAL(9,F35:F39)</f>
        <v>0</v>
      </c>
      <c r="G34" s="424">
        <f t="shared" si="10"/>
        <v>0</v>
      </c>
      <c r="H34" s="424">
        <f t="shared" si="10"/>
        <v>0</v>
      </c>
      <c r="I34" s="424">
        <f t="shared" si="10"/>
        <v>0</v>
      </c>
      <c r="J34" s="424">
        <f t="shared" si="10"/>
        <v>0</v>
      </c>
      <c r="K34" s="424">
        <f t="shared" si="10"/>
        <v>0</v>
      </c>
      <c r="L34" s="424">
        <f t="shared" si="10"/>
        <v>0</v>
      </c>
      <c r="M34" s="424">
        <f t="shared" si="10"/>
        <v>0</v>
      </c>
      <c r="N34" s="424">
        <f t="shared" si="10"/>
        <v>8.2417582417582409</v>
      </c>
      <c r="O34" s="424">
        <f t="shared" si="10"/>
        <v>20.296703296703296</v>
      </c>
      <c r="P34" s="424">
        <f t="shared" si="10"/>
        <v>24</v>
      </c>
      <c r="Q34" s="424">
        <f t="shared" si="10"/>
        <v>26</v>
      </c>
      <c r="R34" s="424">
        <f t="shared" si="10"/>
        <v>27.945054945054945</v>
      </c>
      <c r="S34" s="424">
        <f t="shared" si="10"/>
        <v>27</v>
      </c>
      <c r="T34" s="424">
        <f t="shared" si="10"/>
        <v>21</v>
      </c>
      <c r="U34" s="424">
        <f t="shared" si="10"/>
        <v>16</v>
      </c>
      <c r="V34" s="424">
        <f t="shared" si="10"/>
        <v>0</v>
      </c>
      <c r="W34" s="424">
        <f t="shared" si="10"/>
        <v>0</v>
      </c>
      <c r="X34" s="424">
        <f t="shared" si="10"/>
        <v>0</v>
      </c>
      <c r="Y34" s="424">
        <f t="shared" si="10"/>
        <v>0</v>
      </c>
      <c r="Z34" s="424">
        <f t="shared" si="10"/>
        <v>0</v>
      </c>
      <c r="AA34" s="424">
        <f t="shared" si="10"/>
        <v>0</v>
      </c>
      <c r="AB34" s="424">
        <f t="shared" ref="AB34:AF34" si="11">SUBTOTAL(9,AB35:AB39)</f>
        <v>0</v>
      </c>
      <c r="AC34" s="424">
        <f t="shared" si="11"/>
        <v>0</v>
      </c>
      <c r="AD34" s="424">
        <f t="shared" si="11"/>
        <v>0</v>
      </c>
      <c r="AE34" s="424">
        <f t="shared" si="11"/>
        <v>0</v>
      </c>
      <c r="AF34" s="424">
        <f t="shared" si="11"/>
        <v>0</v>
      </c>
      <c r="AG34" s="435"/>
    </row>
    <row r="35" spans="1:33" hidden="1" outlineLevel="1">
      <c r="B35" s="413" t="s">
        <v>860</v>
      </c>
      <c r="C35" s="415" t="s">
        <v>400</v>
      </c>
      <c r="D35" s="413" t="s">
        <v>1140</v>
      </c>
      <c r="E35" s="425">
        <f>K185</f>
        <v>27</v>
      </c>
      <c r="F35" s="425"/>
      <c r="G35" s="425"/>
      <c r="H35" s="425"/>
      <c r="I35" s="425"/>
      <c r="J35" s="425"/>
      <c r="K35" s="425"/>
      <c r="L35" s="425"/>
      <c r="M35" s="425"/>
      <c r="N35" s="425">
        <v>1.6483516483516483</v>
      </c>
      <c r="O35" s="425">
        <v>3.2967032967032965</v>
      </c>
      <c r="P35" s="425">
        <v>4</v>
      </c>
      <c r="Q35" s="425">
        <v>4</v>
      </c>
      <c r="R35" s="425">
        <v>4.9450549450549444</v>
      </c>
      <c r="S35" s="425">
        <v>4</v>
      </c>
      <c r="T35" s="425">
        <v>3</v>
      </c>
      <c r="U35" s="425">
        <v>2</v>
      </c>
      <c r="V35" s="425"/>
      <c r="W35" s="425"/>
      <c r="X35" s="425"/>
      <c r="Y35" s="425"/>
      <c r="Z35" s="425"/>
      <c r="AA35" s="425"/>
      <c r="AB35" s="425"/>
      <c r="AC35" s="425"/>
      <c r="AD35" s="425"/>
      <c r="AE35" s="425"/>
      <c r="AF35" s="425"/>
      <c r="AG35" s="435"/>
    </row>
    <row r="36" spans="1:33" hidden="1" outlineLevel="1">
      <c r="B36" s="413" t="s">
        <v>861</v>
      </c>
      <c r="C36" s="415" t="s">
        <v>401</v>
      </c>
      <c r="D36" s="413" t="s">
        <v>1140</v>
      </c>
      <c r="E36" s="425">
        <f>K186</f>
        <v>73</v>
      </c>
      <c r="F36" s="425"/>
      <c r="G36" s="425"/>
      <c r="H36" s="425"/>
      <c r="I36" s="425"/>
      <c r="J36" s="425"/>
      <c r="K36" s="425"/>
      <c r="L36" s="425"/>
      <c r="M36" s="425"/>
      <c r="N36" s="425">
        <v>1.6483516483516483</v>
      </c>
      <c r="O36" s="425">
        <v>8</v>
      </c>
      <c r="P36" s="425">
        <v>10</v>
      </c>
      <c r="Q36" s="425">
        <v>12</v>
      </c>
      <c r="R36" s="425">
        <v>10</v>
      </c>
      <c r="S36" s="425">
        <v>12</v>
      </c>
      <c r="T36" s="425">
        <v>10</v>
      </c>
      <c r="U36" s="425">
        <v>9</v>
      </c>
      <c r="V36" s="425"/>
      <c r="W36" s="425"/>
      <c r="X36" s="425"/>
      <c r="Y36" s="425"/>
      <c r="Z36" s="425"/>
      <c r="AA36" s="425"/>
      <c r="AB36" s="425"/>
      <c r="AC36" s="425"/>
      <c r="AD36" s="425"/>
      <c r="AE36" s="425"/>
      <c r="AF36" s="425"/>
      <c r="AG36" s="435"/>
    </row>
    <row r="37" spans="1:33" hidden="1" outlineLevel="1">
      <c r="B37" s="413" t="s">
        <v>862</v>
      </c>
      <c r="C37" s="415" t="s">
        <v>402</v>
      </c>
      <c r="D37" s="413" t="s">
        <v>1140</v>
      </c>
      <c r="E37" s="425">
        <f>K187</f>
        <v>18</v>
      </c>
      <c r="F37" s="425"/>
      <c r="G37" s="425"/>
      <c r="H37" s="425"/>
      <c r="I37" s="425"/>
      <c r="J37" s="425"/>
      <c r="K37" s="425"/>
      <c r="L37" s="425"/>
      <c r="M37" s="425"/>
      <c r="N37" s="425">
        <v>1.6483516483516483</v>
      </c>
      <c r="O37" s="425">
        <v>2</v>
      </c>
      <c r="P37" s="425">
        <v>2</v>
      </c>
      <c r="Q37" s="425">
        <v>2</v>
      </c>
      <c r="R37" s="425">
        <v>3</v>
      </c>
      <c r="S37" s="425">
        <v>3</v>
      </c>
      <c r="T37" s="425">
        <v>2</v>
      </c>
      <c r="U37" s="425">
        <v>2</v>
      </c>
      <c r="V37" s="425"/>
      <c r="W37" s="425"/>
      <c r="X37" s="425"/>
      <c r="Y37" s="425"/>
      <c r="Z37" s="425"/>
      <c r="AA37" s="425"/>
      <c r="AB37" s="425"/>
      <c r="AC37" s="425"/>
      <c r="AD37" s="425"/>
      <c r="AE37" s="425"/>
      <c r="AF37" s="425"/>
      <c r="AG37" s="435"/>
    </row>
    <row r="38" spans="1:33" hidden="1" outlineLevel="1">
      <c r="B38" s="413" t="s">
        <v>863</v>
      </c>
      <c r="C38" s="415" t="s">
        <v>403</v>
      </c>
      <c r="D38" s="413" t="s">
        <v>1140</v>
      </c>
      <c r="E38" s="425">
        <f>K188</f>
        <v>15</v>
      </c>
      <c r="F38" s="425"/>
      <c r="G38" s="425"/>
      <c r="H38" s="425"/>
      <c r="I38" s="425"/>
      <c r="J38" s="425"/>
      <c r="K38" s="425"/>
      <c r="L38" s="425"/>
      <c r="M38" s="425"/>
      <c r="N38" s="425">
        <v>1.6483516483516483</v>
      </c>
      <c r="O38" s="425">
        <v>2</v>
      </c>
      <c r="P38" s="425">
        <v>2</v>
      </c>
      <c r="Q38" s="425">
        <v>2</v>
      </c>
      <c r="R38" s="425">
        <v>2</v>
      </c>
      <c r="S38" s="425">
        <v>2</v>
      </c>
      <c r="T38" s="425">
        <v>2</v>
      </c>
      <c r="U38" s="425">
        <v>1</v>
      </c>
      <c r="V38" s="425"/>
      <c r="W38" s="425"/>
      <c r="X38" s="425"/>
      <c r="Y38" s="425"/>
      <c r="Z38" s="425"/>
      <c r="AA38" s="425"/>
      <c r="AB38" s="425"/>
      <c r="AC38" s="425"/>
      <c r="AD38" s="425"/>
      <c r="AE38" s="425"/>
      <c r="AF38" s="425"/>
      <c r="AG38" s="435"/>
    </row>
    <row r="39" spans="1:33" hidden="1" outlineLevel="1">
      <c r="B39" s="413" t="s">
        <v>864</v>
      </c>
      <c r="C39" s="415" t="s">
        <v>404</v>
      </c>
      <c r="D39" s="413" t="s">
        <v>1140</v>
      </c>
      <c r="E39" s="425">
        <f>K189</f>
        <v>39</v>
      </c>
      <c r="F39" s="425"/>
      <c r="G39" s="425"/>
      <c r="H39" s="425"/>
      <c r="I39" s="425"/>
      <c r="J39" s="425"/>
      <c r="K39" s="425"/>
      <c r="L39" s="425"/>
      <c r="M39" s="425"/>
      <c r="N39" s="425">
        <v>1.6483516483516483</v>
      </c>
      <c r="O39" s="425">
        <v>5</v>
      </c>
      <c r="P39" s="425">
        <v>6</v>
      </c>
      <c r="Q39" s="425">
        <v>6</v>
      </c>
      <c r="R39" s="425">
        <v>8</v>
      </c>
      <c r="S39" s="425">
        <v>6</v>
      </c>
      <c r="T39" s="425">
        <v>4</v>
      </c>
      <c r="U39" s="425">
        <v>2</v>
      </c>
      <c r="V39" s="425"/>
      <c r="W39" s="425"/>
      <c r="X39" s="425"/>
      <c r="Y39" s="425"/>
      <c r="Z39" s="425"/>
      <c r="AA39" s="425"/>
      <c r="AB39" s="425"/>
      <c r="AC39" s="425"/>
      <c r="AD39" s="425"/>
      <c r="AE39" s="425"/>
      <c r="AF39" s="425"/>
      <c r="AG39" s="435"/>
    </row>
    <row r="40" spans="1:33" s="256" customFormat="1" collapsed="1">
      <c r="A40" s="418"/>
      <c r="B40" s="411">
        <v>7</v>
      </c>
      <c r="C40" s="412" t="s">
        <v>41</v>
      </c>
      <c r="D40" s="411"/>
      <c r="E40" s="553">
        <f>SUM(E41:E45)/$E$71</f>
        <v>8.1557922769640481E-2</v>
      </c>
      <c r="F40" s="424">
        <f t="shared" ref="F40:AA40" si="12">SUBTOTAL(9,F41:F45)</f>
        <v>0</v>
      </c>
      <c r="G40" s="424">
        <f t="shared" si="12"/>
        <v>0</v>
      </c>
      <c r="H40" s="424">
        <f t="shared" si="12"/>
        <v>0</v>
      </c>
      <c r="I40" s="424">
        <f t="shared" si="12"/>
        <v>0</v>
      </c>
      <c r="J40" s="424">
        <f t="shared" si="12"/>
        <v>0</v>
      </c>
      <c r="K40" s="424">
        <f t="shared" si="12"/>
        <v>0</v>
      </c>
      <c r="L40" s="424">
        <f t="shared" si="12"/>
        <v>0</v>
      </c>
      <c r="M40" s="424">
        <f t="shared" si="12"/>
        <v>0</v>
      </c>
      <c r="N40" s="424">
        <f t="shared" si="12"/>
        <v>0</v>
      </c>
      <c r="O40" s="424">
        <f t="shared" si="12"/>
        <v>0</v>
      </c>
      <c r="P40" s="424">
        <f t="shared" si="12"/>
        <v>14.714285714285714</v>
      </c>
      <c r="Q40" s="424">
        <f t="shared" si="12"/>
        <v>22</v>
      </c>
      <c r="R40" s="424">
        <f t="shared" si="12"/>
        <v>31</v>
      </c>
      <c r="S40" s="424">
        <f t="shared" si="12"/>
        <v>36</v>
      </c>
      <c r="T40" s="424">
        <f t="shared" si="12"/>
        <v>39</v>
      </c>
      <c r="U40" s="424">
        <f t="shared" si="12"/>
        <v>41</v>
      </c>
      <c r="V40" s="424">
        <f t="shared" si="12"/>
        <v>36</v>
      </c>
      <c r="W40" s="424">
        <f t="shared" si="12"/>
        <v>24</v>
      </c>
      <c r="X40" s="424">
        <f t="shared" si="12"/>
        <v>0</v>
      </c>
      <c r="Y40" s="424">
        <f t="shared" si="12"/>
        <v>0</v>
      </c>
      <c r="Z40" s="424">
        <f t="shared" si="12"/>
        <v>0</v>
      </c>
      <c r="AA40" s="424">
        <f t="shared" si="12"/>
        <v>0</v>
      </c>
      <c r="AB40" s="424">
        <f t="shared" ref="AB40:AF40" si="13">SUBTOTAL(9,AB41:AB45)</f>
        <v>0</v>
      </c>
      <c r="AC40" s="424">
        <f t="shared" si="13"/>
        <v>0</v>
      </c>
      <c r="AD40" s="424">
        <f t="shared" si="13"/>
        <v>0</v>
      </c>
      <c r="AE40" s="424">
        <f t="shared" si="13"/>
        <v>0</v>
      </c>
      <c r="AF40" s="424">
        <f t="shared" si="13"/>
        <v>0</v>
      </c>
      <c r="AG40" s="435"/>
    </row>
    <row r="41" spans="1:33" hidden="1" outlineLevel="1">
      <c r="B41" s="413" t="s">
        <v>860</v>
      </c>
      <c r="C41" s="415" t="s">
        <v>400</v>
      </c>
      <c r="D41" s="413" t="s">
        <v>1140</v>
      </c>
      <c r="E41" s="425">
        <f>L185</f>
        <v>61</v>
      </c>
      <c r="F41" s="425"/>
      <c r="G41" s="425"/>
      <c r="H41" s="425"/>
      <c r="I41" s="425"/>
      <c r="J41" s="425"/>
      <c r="K41" s="425"/>
      <c r="L41" s="425"/>
      <c r="M41" s="425"/>
      <c r="N41" s="425"/>
      <c r="O41" s="425"/>
      <c r="P41" s="425">
        <v>3.5714285714285716</v>
      </c>
      <c r="Q41" s="425">
        <v>5</v>
      </c>
      <c r="R41" s="425">
        <v>8</v>
      </c>
      <c r="S41" s="425">
        <v>8</v>
      </c>
      <c r="T41" s="425">
        <v>10</v>
      </c>
      <c r="U41" s="425">
        <v>10</v>
      </c>
      <c r="V41" s="425">
        <v>10</v>
      </c>
      <c r="W41" s="425">
        <v>6</v>
      </c>
      <c r="X41" s="425"/>
      <c r="Y41" s="425"/>
      <c r="Z41" s="425"/>
      <c r="AA41" s="425"/>
      <c r="AB41" s="425"/>
      <c r="AC41" s="425"/>
      <c r="AD41" s="425"/>
      <c r="AE41" s="425"/>
      <c r="AF41" s="425"/>
      <c r="AG41" s="435"/>
    </row>
    <row r="42" spans="1:33" hidden="1" outlineLevel="1">
      <c r="B42" s="413" t="s">
        <v>861</v>
      </c>
      <c r="C42" s="415" t="s">
        <v>401</v>
      </c>
      <c r="D42" s="413" t="s">
        <v>1140</v>
      </c>
      <c r="E42" s="425">
        <f>L186</f>
        <v>55</v>
      </c>
      <c r="F42" s="425"/>
      <c r="G42" s="425"/>
      <c r="H42" s="425"/>
      <c r="I42" s="425"/>
      <c r="J42" s="425"/>
      <c r="K42" s="425"/>
      <c r="L42" s="425"/>
      <c r="M42" s="425"/>
      <c r="N42" s="425"/>
      <c r="O42" s="425"/>
      <c r="P42" s="425">
        <v>3.5714285714285716</v>
      </c>
      <c r="Q42" s="425">
        <v>5</v>
      </c>
      <c r="R42" s="425">
        <v>6</v>
      </c>
      <c r="S42" s="425">
        <v>8</v>
      </c>
      <c r="T42" s="425">
        <v>8</v>
      </c>
      <c r="U42" s="425">
        <v>10</v>
      </c>
      <c r="V42" s="425">
        <v>8</v>
      </c>
      <c r="W42" s="425">
        <v>6</v>
      </c>
      <c r="X42" s="425"/>
      <c r="Y42" s="425"/>
      <c r="Z42" s="425"/>
      <c r="AA42" s="425"/>
      <c r="AB42" s="425"/>
      <c r="AC42" s="425"/>
      <c r="AD42" s="425"/>
      <c r="AE42" s="425"/>
      <c r="AF42" s="425"/>
      <c r="AG42" s="435"/>
    </row>
    <row r="43" spans="1:33" hidden="1" outlineLevel="1">
      <c r="B43" s="413" t="s">
        <v>862</v>
      </c>
      <c r="C43" s="415" t="s">
        <v>402</v>
      </c>
      <c r="D43" s="413" t="s">
        <v>1140</v>
      </c>
      <c r="E43" s="425">
        <f>L187</f>
        <v>38</v>
      </c>
      <c r="F43" s="425"/>
      <c r="G43" s="425"/>
      <c r="H43" s="425"/>
      <c r="I43" s="425"/>
      <c r="J43" s="425"/>
      <c r="K43" s="425"/>
      <c r="L43" s="425"/>
      <c r="M43" s="425"/>
      <c r="N43" s="425"/>
      <c r="O43" s="425"/>
      <c r="P43" s="425">
        <v>2</v>
      </c>
      <c r="Q43" s="425">
        <v>3</v>
      </c>
      <c r="R43" s="425">
        <v>5</v>
      </c>
      <c r="S43" s="425">
        <v>5</v>
      </c>
      <c r="T43" s="425">
        <v>6</v>
      </c>
      <c r="U43" s="425">
        <v>7</v>
      </c>
      <c r="V43" s="425">
        <v>6</v>
      </c>
      <c r="W43" s="425">
        <v>4</v>
      </c>
      <c r="X43" s="425"/>
      <c r="Y43" s="425"/>
      <c r="Z43" s="425"/>
      <c r="AA43" s="425"/>
      <c r="AB43" s="425"/>
      <c r="AC43" s="425"/>
      <c r="AD43" s="425"/>
      <c r="AE43" s="425"/>
      <c r="AF43" s="425"/>
      <c r="AG43" s="435"/>
    </row>
    <row r="44" spans="1:33" hidden="1" outlineLevel="1">
      <c r="B44" s="413" t="s">
        <v>863</v>
      </c>
      <c r="C44" s="415" t="s">
        <v>403</v>
      </c>
      <c r="D44" s="413" t="s">
        <v>1140</v>
      </c>
      <c r="E44" s="425">
        <f>L188</f>
        <v>22</v>
      </c>
      <c r="F44" s="425"/>
      <c r="G44" s="425"/>
      <c r="H44" s="425"/>
      <c r="I44" s="425"/>
      <c r="J44" s="425"/>
      <c r="K44" s="425"/>
      <c r="L44" s="425"/>
      <c r="M44" s="425"/>
      <c r="N44" s="425"/>
      <c r="O44" s="425"/>
      <c r="P44" s="425">
        <v>2</v>
      </c>
      <c r="Q44" s="425">
        <v>2</v>
      </c>
      <c r="R44" s="425">
        <v>2</v>
      </c>
      <c r="S44" s="425">
        <v>3</v>
      </c>
      <c r="T44" s="425">
        <v>3</v>
      </c>
      <c r="U44" s="425">
        <v>4</v>
      </c>
      <c r="V44" s="425">
        <v>4</v>
      </c>
      <c r="W44" s="425">
        <v>2</v>
      </c>
      <c r="X44" s="425"/>
      <c r="Y44" s="425"/>
      <c r="Z44" s="425"/>
      <c r="AA44" s="425"/>
      <c r="AB44" s="425"/>
      <c r="AC44" s="425"/>
      <c r="AD44" s="425"/>
      <c r="AE44" s="425"/>
      <c r="AF44" s="425"/>
      <c r="AG44" s="435"/>
    </row>
    <row r="45" spans="1:33" hidden="1" outlineLevel="1">
      <c r="B45" s="413" t="s">
        <v>864</v>
      </c>
      <c r="C45" s="415" t="s">
        <v>404</v>
      </c>
      <c r="D45" s="413" t="s">
        <v>1140</v>
      </c>
      <c r="E45" s="425">
        <f>L189</f>
        <v>69</v>
      </c>
      <c r="F45" s="425"/>
      <c r="G45" s="425"/>
      <c r="H45" s="425"/>
      <c r="I45" s="425"/>
      <c r="J45" s="425"/>
      <c r="K45" s="425"/>
      <c r="L45" s="425"/>
      <c r="M45" s="425"/>
      <c r="N45" s="425"/>
      <c r="O45" s="425"/>
      <c r="P45" s="425">
        <v>3.5714285714285716</v>
      </c>
      <c r="Q45" s="425">
        <v>7</v>
      </c>
      <c r="R45" s="425">
        <v>10</v>
      </c>
      <c r="S45" s="425">
        <v>12</v>
      </c>
      <c r="T45" s="425">
        <v>12</v>
      </c>
      <c r="U45" s="425">
        <v>10</v>
      </c>
      <c r="V45" s="425">
        <v>8</v>
      </c>
      <c r="W45" s="425">
        <v>6</v>
      </c>
      <c r="X45" s="425"/>
      <c r="Y45" s="425"/>
      <c r="Z45" s="425"/>
      <c r="AA45" s="425"/>
      <c r="AB45" s="425"/>
      <c r="AC45" s="425"/>
      <c r="AD45" s="425"/>
      <c r="AE45" s="425"/>
      <c r="AF45" s="425"/>
      <c r="AG45" s="435"/>
    </row>
    <row r="46" spans="1:33" s="256" customFormat="1" collapsed="1">
      <c r="A46" s="418"/>
      <c r="B46" s="411">
        <v>8</v>
      </c>
      <c r="C46" s="412" t="s">
        <v>34</v>
      </c>
      <c r="D46" s="411"/>
      <c r="E46" s="553">
        <f>SUM(E47:E51)/$E$71</f>
        <v>8.3888149134487347E-2</v>
      </c>
      <c r="F46" s="424">
        <f t="shared" ref="F46:AA46" si="14">SUBTOTAL(9,F47:F51)</f>
        <v>0</v>
      </c>
      <c r="G46" s="424">
        <f t="shared" si="14"/>
        <v>0</v>
      </c>
      <c r="H46" s="424">
        <f t="shared" si="14"/>
        <v>0</v>
      </c>
      <c r="I46" s="424">
        <f t="shared" si="14"/>
        <v>0</v>
      </c>
      <c r="J46" s="424">
        <f t="shared" si="14"/>
        <v>0</v>
      </c>
      <c r="K46" s="424">
        <f t="shared" si="14"/>
        <v>0</v>
      </c>
      <c r="L46" s="424">
        <f t="shared" si="14"/>
        <v>0</v>
      </c>
      <c r="M46" s="424">
        <f t="shared" si="14"/>
        <v>0</v>
      </c>
      <c r="N46" s="424">
        <f t="shared" si="14"/>
        <v>16</v>
      </c>
      <c r="O46" s="424">
        <f t="shared" si="14"/>
        <v>24</v>
      </c>
      <c r="P46" s="424">
        <f t="shared" si="14"/>
        <v>28</v>
      </c>
      <c r="Q46" s="424">
        <f t="shared" si="14"/>
        <v>32</v>
      </c>
      <c r="R46" s="424">
        <f t="shared" si="14"/>
        <v>38</v>
      </c>
      <c r="S46" s="424">
        <f t="shared" si="14"/>
        <v>46</v>
      </c>
      <c r="T46" s="424">
        <f t="shared" si="14"/>
        <v>41</v>
      </c>
      <c r="U46" s="424">
        <f t="shared" si="14"/>
        <v>27.494505494505496</v>
      </c>
      <c r="V46" s="424">
        <f t="shared" si="14"/>
        <v>0</v>
      </c>
      <c r="W46" s="424">
        <f t="shared" si="14"/>
        <v>0</v>
      </c>
      <c r="X46" s="424">
        <f t="shared" si="14"/>
        <v>0</v>
      </c>
      <c r="Y46" s="424">
        <f t="shared" si="14"/>
        <v>0</v>
      </c>
      <c r="Z46" s="424">
        <f t="shared" si="14"/>
        <v>0</v>
      </c>
      <c r="AA46" s="424">
        <f t="shared" si="14"/>
        <v>0</v>
      </c>
      <c r="AB46" s="424">
        <f t="shared" ref="AB46:AF46" si="15">SUBTOTAL(9,AB47:AB51)</f>
        <v>0</v>
      </c>
      <c r="AC46" s="424">
        <f t="shared" si="15"/>
        <v>0</v>
      </c>
      <c r="AD46" s="424">
        <f t="shared" si="15"/>
        <v>0</v>
      </c>
      <c r="AE46" s="424">
        <f t="shared" si="15"/>
        <v>0</v>
      </c>
      <c r="AF46" s="424">
        <f t="shared" si="15"/>
        <v>0</v>
      </c>
      <c r="AG46" s="435"/>
    </row>
    <row r="47" spans="1:33" hidden="1" outlineLevel="1">
      <c r="B47" s="413" t="s">
        <v>860</v>
      </c>
      <c r="C47" s="415" t="s">
        <v>400</v>
      </c>
      <c r="D47" s="413" t="s">
        <v>1140</v>
      </c>
      <c r="E47" s="425">
        <f>M185</f>
        <v>50</v>
      </c>
      <c r="F47" s="425"/>
      <c r="G47" s="425"/>
      <c r="H47" s="425"/>
      <c r="I47" s="425"/>
      <c r="J47" s="425"/>
      <c r="K47" s="425"/>
      <c r="L47" s="425"/>
      <c r="M47" s="425"/>
      <c r="N47" s="425">
        <v>4</v>
      </c>
      <c r="O47" s="425">
        <v>6</v>
      </c>
      <c r="P47" s="425">
        <v>6</v>
      </c>
      <c r="Q47" s="425">
        <v>6</v>
      </c>
      <c r="R47" s="425">
        <v>6</v>
      </c>
      <c r="S47" s="425">
        <v>8</v>
      </c>
      <c r="T47" s="425">
        <v>8</v>
      </c>
      <c r="U47" s="425">
        <v>6</v>
      </c>
      <c r="V47" s="425"/>
      <c r="W47" s="425"/>
      <c r="X47" s="425"/>
      <c r="Y47" s="425"/>
      <c r="Z47" s="425"/>
      <c r="AA47" s="425"/>
      <c r="AB47" s="425"/>
      <c r="AC47" s="425"/>
      <c r="AD47" s="425"/>
      <c r="AE47" s="425"/>
      <c r="AF47" s="425"/>
      <c r="AG47" s="435"/>
    </row>
    <row r="48" spans="1:33" hidden="1" outlineLevel="1">
      <c r="B48" s="413" t="s">
        <v>861</v>
      </c>
      <c r="C48" s="415" t="s">
        <v>401</v>
      </c>
      <c r="D48" s="413" t="s">
        <v>1140</v>
      </c>
      <c r="E48" s="425">
        <f>M186</f>
        <v>110</v>
      </c>
      <c r="F48" s="425"/>
      <c r="G48" s="425"/>
      <c r="H48" s="425"/>
      <c r="I48" s="425"/>
      <c r="J48" s="425"/>
      <c r="K48" s="425"/>
      <c r="L48" s="425"/>
      <c r="M48" s="425"/>
      <c r="N48" s="425">
        <v>6</v>
      </c>
      <c r="O48" s="425">
        <v>10</v>
      </c>
      <c r="P48" s="425">
        <v>12</v>
      </c>
      <c r="Q48" s="425">
        <v>16</v>
      </c>
      <c r="R48" s="425">
        <v>18</v>
      </c>
      <c r="S48" s="425">
        <v>20</v>
      </c>
      <c r="T48" s="425">
        <v>18</v>
      </c>
      <c r="U48" s="425">
        <v>10</v>
      </c>
      <c r="V48" s="425"/>
      <c r="W48" s="425"/>
      <c r="X48" s="425"/>
      <c r="Y48" s="425"/>
      <c r="Z48" s="425"/>
      <c r="AA48" s="425"/>
      <c r="AB48" s="425"/>
      <c r="AC48" s="425"/>
      <c r="AD48" s="425"/>
      <c r="AE48" s="425"/>
      <c r="AF48" s="425"/>
      <c r="AG48" s="435"/>
    </row>
    <row r="49" spans="1:33" hidden="1" outlineLevel="1">
      <c r="B49" s="413" t="s">
        <v>862</v>
      </c>
      <c r="C49" s="415" t="s">
        <v>402</v>
      </c>
      <c r="D49" s="413" t="s">
        <v>1140</v>
      </c>
      <c r="E49" s="425">
        <f>M187</f>
        <v>40</v>
      </c>
      <c r="F49" s="425"/>
      <c r="G49" s="425"/>
      <c r="H49" s="425"/>
      <c r="I49" s="425"/>
      <c r="J49" s="425"/>
      <c r="K49" s="425"/>
      <c r="L49" s="425"/>
      <c r="M49" s="425"/>
      <c r="N49" s="425">
        <v>2</v>
      </c>
      <c r="O49" s="425">
        <v>4</v>
      </c>
      <c r="P49" s="425">
        <v>6</v>
      </c>
      <c r="Q49" s="425">
        <v>6</v>
      </c>
      <c r="R49" s="425">
        <v>6</v>
      </c>
      <c r="S49" s="425">
        <v>6</v>
      </c>
      <c r="T49" s="425">
        <v>6</v>
      </c>
      <c r="U49" s="425">
        <v>4</v>
      </c>
      <c r="V49" s="425"/>
      <c r="W49" s="425"/>
      <c r="X49" s="425"/>
      <c r="Y49" s="425"/>
      <c r="Z49" s="425"/>
      <c r="AA49" s="425"/>
      <c r="AB49" s="425"/>
      <c r="AC49" s="425"/>
      <c r="AD49" s="425"/>
      <c r="AE49" s="425"/>
      <c r="AF49" s="425"/>
      <c r="AG49" s="435"/>
    </row>
    <row r="50" spans="1:33" hidden="1" outlineLevel="1">
      <c r="B50" s="413" t="s">
        <v>863</v>
      </c>
      <c r="C50" s="415" t="s">
        <v>403</v>
      </c>
      <c r="D50" s="413" t="s">
        <v>1140</v>
      </c>
      <c r="E50" s="425">
        <f>M188</f>
        <v>19</v>
      </c>
      <c r="F50" s="425"/>
      <c r="G50" s="425"/>
      <c r="H50" s="425"/>
      <c r="I50" s="425"/>
      <c r="J50" s="425"/>
      <c r="K50" s="425"/>
      <c r="L50" s="425"/>
      <c r="M50" s="425"/>
      <c r="N50" s="425">
        <v>2</v>
      </c>
      <c r="O50" s="425">
        <v>2</v>
      </c>
      <c r="P50" s="425">
        <v>2</v>
      </c>
      <c r="Q50" s="425">
        <v>2</v>
      </c>
      <c r="R50" s="425">
        <v>2</v>
      </c>
      <c r="S50" s="425">
        <v>4</v>
      </c>
      <c r="T50" s="425">
        <v>3</v>
      </c>
      <c r="U50" s="425">
        <v>2</v>
      </c>
      <c r="V50" s="425"/>
      <c r="W50" s="425"/>
      <c r="X50" s="425"/>
      <c r="Y50" s="425"/>
      <c r="Z50" s="425"/>
      <c r="AA50" s="425"/>
      <c r="AB50" s="425"/>
      <c r="AC50" s="425"/>
      <c r="AD50" s="425"/>
      <c r="AE50" s="425"/>
      <c r="AF50" s="425"/>
      <c r="AG50" s="435"/>
    </row>
    <row r="51" spans="1:33" hidden="1" outlineLevel="1">
      <c r="B51" s="413" t="s">
        <v>864</v>
      </c>
      <c r="C51" s="415" t="s">
        <v>404</v>
      </c>
      <c r="D51" s="413" t="s">
        <v>1140</v>
      </c>
      <c r="E51" s="425">
        <f>M189</f>
        <v>33</v>
      </c>
      <c r="F51" s="425"/>
      <c r="G51" s="425"/>
      <c r="H51" s="425"/>
      <c r="I51" s="425"/>
      <c r="J51" s="425"/>
      <c r="K51" s="425"/>
      <c r="L51" s="425"/>
      <c r="M51" s="425"/>
      <c r="N51" s="425">
        <v>2</v>
      </c>
      <c r="O51" s="425">
        <v>2</v>
      </c>
      <c r="P51" s="425">
        <v>2</v>
      </c>
      <c r="Q51" s="425">
        <v>2</v>
      </c>
      <c r="R51" s="425">
        <v>6</v>
      </c>
      <c r="S51" s="425">
        <v>8</v>
      </c>
      <c r="T51" s="425">
        <v>6</v>
      </c>
      <c r="U51" s="425">
        <v>5.4945054945054945</v>
      </c>
      <c r="V51" s="425"/>
      <c r="W51" s="425"/>
      <c r="X51" s="425"/>
      <c r="Y51" s="425"/>
      <c r="Z51" s="425"/>
      <c r="AA51" s="425"/>
      <c r="AB51" s="425"/>
      <c r="AC51" s="425"/>
      <c r="AD51" s="425"/>
      <c r="AE51" s="425"/>
      <c r="AF51" s="425"/>
      <c r="AG51" s="435"/>
    </row>
    <row r="52" spans="1:33" s="256" customFormat="1" collapsed="1">
      <c r="A52" s="418"/>
      <c r="B52" s="411">
        <v>9</v>
      </c>
      <c r="C52" s="412" t="s">
        <v>3</v>
      </c>
      <c r="D52" s="411"/>
      <c r="E52" s="553">
        <f>SUM(E53:E57)/$E$71</f>
        <v>0.10619174434087883</v>
      </c>
      <c r="F52" s="424">
        <f t="shared" ref="F52:AA52" si="16">SUBTOTAL(9,F53:F57)</f>
        <v>0</v>
      </c>
      <c r="G52" s="424">
        <f t="shared" si="16"/>
        <v>0</v>
      </c>
      <c r="H52" s="424">
        <f t="shared" si="16"/>
        <v>0</v>
      </c>
      <c r="I52" s="424">
        <f t="shared" si="16"/>
        <v>0</v>
      </c>
      <c r="J52" s="424">
        <f t="shared" si="16"/>
        <v>0</v>
      </c>
      <c r="K52" s="424">
        <f t="shared" si="16"/>
        <v>0</v>
      </c>
      <c r="L52" s="424">
        <f t="shared" si="16"/>
        <v>0</v>
      </c>
      <c r="M52" s="424">
        <f t="shared" si="16"/>
        <v>0</v>
      </c>
      <c r="N52" s="424">
        <f t="shared" si="16"/>
        <v>0</v>
      </c>
      <c r="O52" s="424">
        <f t="shared" si="16"/>
        <v>0</v>
      </c>
      <c r="P52" s="424">
        <f t="shared" si="16"/>
        <v>16.087912087912088</v>
      </c>
      <c r="Q52" s="424">
        <f t="shared" si="16"/>
        <v>26.087912087912088</v>
      </c>
      <c r="R52" s="424">
        <f t="shared" si="16"/>
        <v>38</v>
      </c>
      <c r="S52" s="424">
        <f t="shared" si="16"/>
        <v>44</v>
      </c>
      <c r="T52" s="424">
        <f t="shared" si="16"/>
        <v>50</v>
      </c>
      <c r="U52" s="424">
        <f t="shared" si="16"/>
        <v>48</v>
      </c>
      <c r="V52" s="424">
        <f t="shared" si="16"/>
        <v>41</v>
      </c>
      <c r="W52" s="424">
        <f t="shared" si="16"/>
        <v>33</v>
      </c>
      <c r="X52" s="424">
        <f t="shared" si="16"/>
        <v>23.021978021978022</v>
      </c>
      <c r="Y52" s="424">
        <f t="shared" si="16"/>
        <v>0</v>
      </c>
      <c r="Z52" s="424">
        <f t="shared" si="16"/>
        <v>0</v>
      </c>
      <c r="AA52" s="424">
        <f t="shared" si="16"/>
        <v>0</v>
      </c>
      <c r="AB52" s="424">
        <f t="shared" ref="AB52:AF52" si="17">SUBTOTAL(9,AB53:AB57)</f>
        <v>0</v>
      </c>
      <c r="AC52" s="424">
        <f t="shared" si="17"/>
        <v>0</v>
      </c>
      <c r="AD52" s="424">
        <f t="shared" si="17"/>
        <v>0</v>
      </c>
      <c r="AE52" s="424">
        <f t="shared" si="17"/>
        <v>0</v>
      </c>
      <c r="AF52" s="424">
        <f t="shared" si="17"/>
        <v>0</v>
      </c>
      <c r="AG52" s="435"/>
    </row>
    <row r="53" spans="1:33" hidden="1" outlineLevel="1">
      <c r="B53" s="413" t="s">
        <v>860</v>
      </c>
      <c r="C53" s="415" t="s">
        <v>400</v>
      </c>
      <c r="D53" s="413" t="s">
        <v>1140</v>
      </c>
      <c r="E53" s="425">
        <f>N185</f>
        <v>80</v>
      </c>
      <c r="F53" s="425"/>
      <c r="G53" s="425"/>
      <c r="H53" s="425"/>
      <c r="I53" s="425"/>
      <c r="J53" s="425"/>
      <c r="K53" s="425"/>
      <c r="L53" s="425"/>
      <c r="M53" s="425"/>
      <c r="N53" s="425"/>
      <c r="O53" s="425"/>
      <c r="P53" s="425">
        <v>3.0219780219780219</v>
      </c>
      <c r="Q53" s="425">
        <v>6.0439560439560438</v>
      </c>
      <c r="R53" s="425">
        <v>12</v>
      </c>
      <c r="S53" s="425">
        <v>12</v>
      </c>
      <c r="T53" s="425">
        <v>14</v>
      </c>
      <c r="U53" s="425">
        <v>12</v>
      </c>
      <c r="V53" s="425">
        <v>10</v>
      </c>
      <c r="W53" s="425">
        <v>6</v>
      </c>
      <c r="X53" s="425">
        <v>5</v>
      </c>
      <c r="Y53" s="425"/>
      <c r="Z53" s="425"/>
      <c r="AA53" s="425"/>
      <c r="AB53" s="425"/>
      <c r="AC53" s="425"/>
      <c r="AD53" s="425"/>
      <c r="AE53" s="425"/>
      <c r="AF53" s="425"/>
      <c r="AG53" s="435"/>
    </row>
    <row r="54" spans="1:33" hidden="1" outlineLevel="1">
      <c r="B54" s="413" t="s">
        <v>861</v>
      </c>
      <c r="C54" s="415" t="s">
        <v>401</v>
      </c>
      <c r="D54" s="413" t="s">
        <v>1140</v>
      </c>
      <c r="E54" s="425">
        <f>N186</f>
        <v>115</v>
      </c>
      <c r="F54" s="425"/>
      <c r="G54" s="425"/>
      <c r="H54" s="425"/>
      <c r="I54" s="425"/>
      <c r="J54" s="425"/>
      <c r="K54" s="425"/>
      <c r="L54" s="425"/>
      <c r="M54" s="425"/>
      <c r="N54" s="425"/>
      <c r="O54" s="425"/>
      <c r="P54" s="425">
        <v>4</v>
      </c>
      <c r="Q54" s="425">
        <v>6</v>
      </c>
      <c r="R54" s="425">
        <v>12</v>
      </c>
      <c r="S54" s="425">
        <v>14</v>
      </c>
      <c r="T54" s="425">
        <v>18</v>
      </c>
      <c r="U54" s="425">
        <v>20</v>
      </c>
      <c r="V54" s="425">
        <v>18</v>
      </c>
      <c r="W54" s="425">
        <v>14</v>
      </c>
      <c r="X54" s="425">
        <v>9</v>
      </c>
      <c r="Y54" s="425"/>
      <c r="Z54" s="425"/>
      <c r="AA54" s="425"/>
      <c r="AB54" s="425"/>
      <c r="AC54" s="425"/>
      <c r="AD54" s="425"/>
      <c r="AE54" s="425"/>
      <c r="AF54" s="425"/>
      <c r="AG54" s="435"/>
    </row>
    <row r="55" spans="1:33" hidden="1" outlineLevel="1">
      <c r="B55" s="413" t="s">
        <v>862</v>
      </c>
      <c r="C55" s="415" t="s">
        <v>402</v>
      </c>
      <c r="D55" s="413" t="s">
        <v>1140</v>
      </c>
      <c r="E55" s="425">
        <f>N187</f>
        <v>40</v>
      </c>
      <c r="F55" s="425"/>
      <c r="G55" s="425"/>
      <c r="H55" s="425"/>
      <c r="I55" s="425"/>
      <c r="J55" s="425"/>
      <c r="K55" s="425"/>
      <c r="L55" s="425"/>
      <c r="M55" s="425"/>
      <c r="N55" s="425"/>
      <c r="O55" s="425"/>
      <c r="P55" s="425">
        <v>3.0219780219780219</v>
      </c>
      <c r="Q55" s="425">
        <v>4</v>
      </c>
      <c r="R55" s="425">
        <v>4</v>
      </c>
      <c r="S55" s="425">
        <v>6</v>
      </c>
      <c r="T55" s="425">
        <v>6</v>
      </c>
      <c r="U55" s="425">
        <v>6</v>
      </c>
      <c r="V55" s="425">
        <v>4</v>
      </c>
      <c r="W55" s="425">
        <v>4</v>
      </c>
      <c r="X55" s="425">
        <v>3.0219780219780219</v>
      </c>
      <c r="Y55" s="425"/>
      <c r="Z55" s="425"/>
      <c r="AA55" s="425"/>
      <c r="AB55" s="425"/>
      <c r="AC55" s="425"/>
      <c r="AD55" s="425"/>
      <c r="AE55" s="425"/>
      <c r="AF55" s="425"/>
      <c r="AG55" s="435"/>
    </row>
    <row r="56" spans="1:33" hidden="1" outlineLevel="1">
      <c r="B56" s="413" t="s">
        <v>863</v>
      </c>
      <c r="C56" s="415" t="s">
        <v>403</v>
      </c>
      <c r="D56" s="413" t="s">
        <v>1140</v>
      </c>
      <c r="E56" s="425">
        <f>N188</f>
        <v>39</v>
      </c>
      <c r="F56" s="425"/>
      <c r="G56" s="425"/>
      <c r="H56" s="425"/>
      <c r="I56" s="425"/>
      <c r="J56" s="425"/>
      <c r="K56" s="425"/>
      <c r="L56" s="425"/>
      <c r="M56" s="425"/>
      <c r="N56" s="425"/>
      <c r="O56" s="425"/>
      <c r="P56" s="425">
        <v>3.0219780219780219</v>
      </c>
      <c r="Q56" s="425">
        <v>4</v>
      </c>
      <c r="R56" s="425">
        <v>4</v>
      </c>
      <c r="S56" s="425">
        <v>6</v>
      </c>
      <c r="T56" s="425">
        <v>6</v>
      </c>
      <c r="U56" s="425">
        <v>4</v>
      </c>
      <c r="V56" s="425">
        <v>4</v>
      </c>
      <c r="W56" s="425">
        <v>4</v>
      </c>
      <c r="X56" s="425">
        <v>4</v>
      </c>
      <c r="Y56" s="425"/>
      <c r="Z56" s="425"/>
      <c r="AA56" s="425"/>
      <c r="AB56" s="425"/>
      <c r="AC56" s="425"/>
      <c r="AD56" s="425"/>
      <c r="AE56" s="425"/>
      <c r="AF56" s="425"/>
      <c r="AG56" s="435"/>
    </row>
    <row r="57" spans="1:33" hidden="1" outlineLevel="1">
      <c r="B57" s="413" t="s">
        <v>864</v>
      </c>
      <c r="C57" s="415" t="s">
        <v>404</v>
      </c>
      <c r="D57" s="413" t="s">
        <v>1140</v>
      </c>
      <c r="E57" s="425">
        <f>N189</f>
        <v>45</v>
      </c>
      <c r="F57" s="425"/>
      <c r="G57" s="425"/>
      <c r="H57" s="425"/>
      <c r="I57" s="425"/>
      <c r="J57" s="425"/>
      <c r="K57" s="425"/>
      <c r="L57" s="425"/>
      <c r="M57" s="425"/>
      <c r="N57" s="425"/>
      <c r="O57" s="425"/>
      <c r="P57" s="425">
        <v>3.0219780219780219</v>
      </c>
      <c r="Q57" s="425">
        <v>6.0439560439560438</v>
      </c>
      <c r="R57" s="425">
        <v>6</v>
      </c>
      <c r="S57" s="425">
        <v>6</v>
      </c>
      <c r="T57" s="425">
        <v>6</v>
      </c>
      <c r="U57" s="425">
        <v>6</v>
      </c>
      <c r="V57" s="425">
        <v>5</v>
      </c>
      <c r="W57" s="425">
        <v>5</v>
      </c>
      <c r="X57" s="425">
        <v>2</v>
      </c>
      <c r="Y57" s="425"/>
      <c r="Z57" s="425"/>
      <c r="AA57" s="425"/>
      <c r="AB57" s="425"/>
      <c r="AC57" s="425"/>
      <c r="AD57" s="425"/>
      <c r="AE57" s="425"/>
      <c r="AF57" s="425"/>
      <c r="AG57" s="435"/>
    </row>
    <row r="58" spans="1:33" s="256" customFormat="1" collapsed="1">
      <c r="A58" s="418"/>
      <c r="B58" s="411">
        <v>10</v>
      </c>
      <c r="C58" s="412" t="s">
        <v>43</v>
      </c>
      <c r="D58" s="411"/>
      <c r="E58" s="553">
        <f>SUM(E59:E63)/$E$71</f>
        <v>7.7896138482023966E-2</v>
      </c>
      <c r="F58" s="424">
        <f t="shared" ref="F58:AA58" si="18">SUBTOTAL(9,F59:F63)</f>
        <v>0</v>
      </c>
      <c r="G58" s="424">
        <f t="shared" si="18"/>
        <v>0</v>
      </c>
      <c r="H58" s="424">
        <f t="shared" si="18"/>
        <v>0</v>
      </c>
      <c r="I58" s="424">
        <f t="shared" si="18"/>
        <v>0</v>
      </c>
      <c r="J58" s="424">
        <f t="shared" si="18"/>
        <v>0</v>
      </c>
      <c r="K58" s="424">
        <f t="shared" si="18"/>
        <v>0</v>
      </c>
      <c r="L58" s="424">
        <f t="shared" si="18"/>
        <v>0</v>
      </c>
      <c r="M58" s="424">
        <f t="shared" si="18"/>
        <v>0</v>
      </c>
      <c r="N58" s="424">
        <f t="shared" si="18"/>
        <v>13.450549450549453</v>
      </c>
      <c r="O58" s="424">
        <f t="shared" si="18"/>
        <v>18.725274725274726</v>
      </c>
      <c r="P58" s="424">
        <f t="shared" si="18"/>
        <v>29</v>
      </c>
      <c r="Q58" s="424">
        <f t="shared" si="18"/>
        <v>33</v>
      </c>
      <c r="R58" s="424">
        <f t="shared" si="18"/>
        <v>36</v>
      </c>
      <c r="S58" s="424">
        <f t="shared" si="18"/>
        <v>38</v>
      </c>
      <c r="T58" s="424">
        <f t="shared" si="18"/>
        <v>28.725274725274726</v>
      </c>
      <c r="U58" s="424">
        <f t="shared" si="18"/>
        <v>20</v>
      </c>
      <c r="V58" s="424">
        <f t="shared" si="18"/>
        <v>17.087912087912088</v>
      </c>
      <c r="W58" s="424">
        <f t="shared" si="18"/>
        <v>0</v>
      </c>
      <c r="X58" s="424">
        <f t="shared" si="18"/>
        <v>0</v>
      </c>
      <c r="Y58" s="424">
        <f t="shared" si="18"/>
        <v>0</v>
      </c>
      <c r="Z58" s="424">
        <f t="shared" si="18"/>
        <v>0</v>
      </c>
      <c r="AA58" s="424">
        <f t="shared" si="18"/>
        <v>0</v>
      </c>
      <c r="AB58" s="424">
        <f t="shared" ref="AB58:AF58" si="19">SUBTOTAL(9,AB59:AB63)</f>
        <v>0</v>
      </c>
      <c r="AC58" s="424">
        <f t="shared" si="19"/>
        <v>0</v>
      </c>
      <c r="AD58" s="424">
        <f t="shared" si="19"/>
        <v>0</v>
      </c>
      <c r="AE58" s="424">
        <f t="shared" si="19"/>
        <v>0</v>
      </c>
      <c r="AF58" s="424">
        <f t="shared" si="19"/>
        <v>0</v>
      </c>
      <c r="AG58" s="435"/>
    </row>
    <row r="59" spans="1:33" hidden="1" outlineLevel="1">
      <c r="B59" s="413" t="s">
        <v>860</v>
      </c>
      <c r="C59" s="415" t="s">
        <v>400</v>
      </c>
      <c r="D59" s="413" t="s">
        <v>1140</v>
      </c>
      <c r="E59" s="425">
        <f>O185</f>
        <v>78</v>
      </c>
      <c r="F59" s="425"/>
      <c r="G59" s="425"/>
      <c r="H59" s="425"/>
      <c r="I59" s="425"/>
      <c r="J59" s="425"/>
      <c r="K59" s="425"/>
      <c r="L59" s="425"/>
      <c r="M59" s="425"/>
      <c r="N59" s="425">
        <v>4</v>
      </c>
      <c r="O59" s="425">
        <v>6</v>
      </c>
      <c r="P59" s="425">
        <v>10</v>
      </c>
      <c r="Q59" s="425">
        <v>12</v>
      </c>
      <c r="R59" s="425">
        <v>12</v>
      </c>
      <c r="S59" s="425">
        <v>12</v>
      </c>
      <c r="T59" s="425">
        <v>10</v>
      </c>
      <c r="U59" s="425">
        <v>6</v>
      </c>
      <c r="V59" s="425">
        <v>6</v>
      </c>
      <c r="W59" s="425"/>
      <c r="X59" s="425"/>
      <c r="Y59" s="425"/>
      <c r="Z59" s="425"/>
      <c r="AA59" s="425"/>
      <c r="AB59" s="425"/>
      <c r="AC59" s="425"/>
      <c r="AD59" s="425"/>
      <c r="AE59" s="425"/>
      <c r="AF59" s="425"/>
      <c r="AG59" s="435"/>
    </row>
    <row r="60" spans="1:33" hidden="1" outlineLevel="1">
      <c r="B60" s="413" t="s">
        <v>861</v>
      </c>
      <c r="C60" s="415" t="s">
        <v>401</v>
      </c>
      <c r="D60" s="413" t="s">
        <v>1140</v>
      </c>
      <c r="E60" s="425">
        <f>O186</f>
        <v>60</v>
      </c>
      <c r="F60" s="425"/>
      <c r="G60" s="425"/>
      <c r="H60" s="425"/>
      <c r="I60" s="425"/>
      <c r="J60" s="425"/>
      <c r="K60" s="425"/>
      <c r="L60" s="425"/>
      <c r="M60" s="425"/>
      <c r="N60" s="425">
        <v>2.3626373626373627</v>
      </c>
      <c r="O60" s="425">
        <v>4</v>
      </c>
      <c r="P60" s="425">
        <v>6</v>
      </c>
      <c r="Q60" s="425">
        <v>8</v>
      </c>
      <c r="R60" s="425">
        <v>10</v>
      </c>
      <c r="S60" s="425">
        <v>12</v>
      </c>
      <c r="T60" s="425">
        <v>8</v>
      </c>
      <c r="U60" s="425">
        <v>6</v>
      </c>
      <c r="V60" s="425">
        <v>4</v>
      </c>
      <c r="W60" s="425"/>
      <c r="X60" s="425"/>
      <c r="Y60" s="425"/>
      <c r="Z60" s="425"/>
      <c r="AA60" s="425"/>
      <c r="AB60" s="425"/>
      <c r="AC60" s="425"/>
      <c r="AD60" s="425"/>
      <c r="AE60" s="425"/>
      <c r="AF60" s="425"/>
      <c r="AG60" s="435"/>
    </row>
    <row r="61" spans="1:33" hidden="1" outlineLevel="1">
      <c r="B61" s="413" t="s">
        <v>862</v>
      </c>
      <c r="C61" s="415" t="s">
        <v>402</v>
      </c>
      <c r="D61" s="413" t="s">
        <v>1140</v>
      </c>
      <c r="E61" s="425">
        <f>O187</f>
        <v>24</v>
      </c>
      <c r="F61" s="425"/>
      <c r="G61" s="425"/>
      <c r="H61" s="425"/>
      <c r="I61" s="425"/>
      <c r="J61" s="425"/>
      <c r="K61" s="425"/>
      <c r="L61" s="425"/>
      <c r="M61" s="425"/>
      <c r="N61" s="425">
        <v>2.3626373626373627</v>
      </c>
      <c r="O61" s="425">
        <v>2</v>
      </c>
      <c r="P61" s="425">
        <v>3</v>
      </c>
      <c r="Q61" s="425">
        <v>3</v>
      </c>
      <c r="R61" s="425">
        <v>3</v>
      </c>
      <c r="S61" s="425">
        <v>4</v>
      </c>
      <c r="T61" s="425">
        <v>2</v>
      </c>
      <c r="U61" s="425">
        <v>2</v>
      </c>
      <c r="V61" s="425">
        <v>2.3626373626373627</v>
      </c>
      <c r="W61" s="425"/>
      <c r="X61" s="425"/>
      <c r="Y61" s="425"/>
      <c r="Z61" s="425"/>
      <c r="AA61" s="425"/>
      <c r="AB61" s="425"/>
      <c r="AC61" s="425"/>
      <c r="AD61" s="425"/>
      <c r="AE61" s="425"/>
      <c r="AF61" s="425"/>
      <c r="AG61" s="435"/>
    </row>
    <row r="62" spans="1:33" hidden="1" outlineLevel="1">
      <c r="B62" s="413" t="s">
        <v>863</v>
      </c>
      <c r="C62" s="415" t="s">
        <v>403</v>
      </c>
      <c r="D62" s="413" t="s">
        <v>1140</v>
      </c>
      <c r="E62" s="425">
        <f>O188</f>
        <v>42</v>
      </c>
      <c r="F62" s="425"/>
      <c r="G62" s="425"/>
      <c r="H62" s="425"/>
      <c r="I62" s="425"/>
      <c r="J62" s="425"/>
      <c r="K62" s="425"/>
      <c r="L62" s="425"/>
      <c r="M62" s="425"/>
      <c r="N62" s="425">
        <v>2.3626373626373627</v>
      </c>
      <c r="O62" s="425">
        <v>4.7252747252747254</v>
      </c>
      <c r="P62" s="425">
        <v>6</v>
      </c>
      <c r="Q62" s="425">
        <v>6</v>
      </c>
      <c r="R62" s="425">
        <v>6</v>
      </c>
      <c r="S62" s="425">
        <v>6</v>
      </c>
      <c r="T62" s="425">
        <v>4.7252747252747254</v>
      </c>
      <c r="U62" s="425">
        <v>4</v>
      </c>
      <c r="V62" s="425">
        <v>2.3626373626373627</v>
      </c>
      <c r="W62" s="425"/>
      <c r="X62" s="425"/>
      <c r="Y62" s="425"/>
      <c r="Z62" s="425"/>
      <c r="AA62" s="425"/>
      <c r="AB62" s="425"/>
      <c r="AC62" s="425"/>
      <c r="AD62" s="425"/>
      <c r="AE62" s="425"/>
      <c r="AF62" s="425"/>
      <c r="AG62" s="435"/>
    </row>
    <row r="63" spans="1:33" hidden="1" outlineLevel="1">
      <c r="B63" s="413" t="s">
        <v>864</v>
      </c>
      <c r="C63" s="415" t="s">
        <v>404</v>
      </c>
      <c r="D63" s="413" t="s">
        <v>1140</v>
      </c>
      <c r="E63" s="425">
        <f>O189</f>
        <v>30</v>
      </c>
      <c r="F63" s="425"/>
      <c r="G63" s="425"/>
      <c r="H63" s="425"/>
      <c r="I63" s="425"/>
      <c r="J63" s="425"/>
      <c r="K63" s="425"/>
      <c r="L63" s="425"/>
      <c r="M63" s="425"/>
      <c r="N63" s="425">
        <v>2.3626373626373627</v>
      </c>
      <c r="O63" s="425">
        <v>2</v>
      </c>
      <c r="P63" s="425">
        <v>4</v>
      </c>
      <c r="Q63" s="425">
        <v>4</v>
      </c>
      <c r="R63" s="425">
        <v>5</v>
      </c>
      <c r="S63" s="425">
        <v>4</v>
      </c>
      <c r="T63" s="425">
        <v>4</v>
      </c>
      <c r="U63" s="425">
        <v>2</v>
      </c>
      <c r="V63" s="425">
        <v>2.3626373626373627</v>
      </c>
      <c r="W63" s="425"/>
      <c r="X63" s="425"/>
      <c r="Y63" s="425"/>
      <c r="Z63" s="425"/>
      <c r="AA63" s="425"/>
      <c r="AB63" s="425"/>
      <c r="AC63" s="425"/>
      <c r="AD63" s="425"/>
      <c r="AE63" s="425"/>
      <c r="AF63" s="425"/>
      <c r="AG63" s="435"/>
    </row>
    <row r="64" spans="1:33" s="256" customFormat="1" collapsed="1">
      <c r="A64" s="418"/>
      <c r="B64" s="411">
        <v>11</v>
      </c>
      <c r="C64" s="412" t="s">
        <v>472</v>
      </c>
      <c r="D64" s="411"/>
      <c r="E64" s="553">
        <f>SUM(E65:E69)/$E$71</f>
        <v>0.20306258322237017</v>
      </c>
      <c r="F64" s="424">
        <f t="shared" ref="F64:AA64" si="20">SUBTOTAL(9,F65:F69)</f>
        <v>0</v>
      </c>
      <c r="G64" s="424">
        <f t="shared" si="20"/>
        <v>0</v>
      </c>
      <c r="H64" s="424">
        <f t="shared" si="20"/>
        <v>0</v>
      </c>
      <c r="I64" s="424">
        <f t="shared" si="20"/>
        <v>0</v>
      </c>
      <c r="J64" s="424">
        <f t="shared" si="20"/>
        <v>0</v>
      </c>
      <c r="K64" s="424">
        <f t="shared" si="20"/>
        <v>0</v>
      </c>
      <c r="L64" s="424">
        <f t="shared" si="20"/>
        <v>0</v>
      </c>
      <c r="M64" s="424">
        <f t="shared" si="20"/>
        <v>0</v>
      </c>
      <c r="N64" s="424">
        <f t="shared" si="20"/>
        <v>0</v>
      </c>
      <c r="O64" s="424">
        <f t="shared" si="20"/>
        <v>0</v>
      </c>
      <c r="P64" s="424">
        <f t="shared" si="20"/>
        <v>37.53846153846154</v>
      </c>
      <c r="Q64" s="424">
        <f t="shared" si="20"/>
        <v>52.07692307692308</v>
      </c>
      <c r="R64" s="424">
        <f t="shared" si="20"/>
        <v>69.307692307692307</v>
      </c>
      <c r="S64" s="424">
        <f t="shared" si="20"/>
        <v>80.615384615384613</v>
      </c>
      <c r="T64" s="424">
        <f t="shared" si="20"/>
        <v>93.307692307692307</v>
      </c>
      <c r="U64" s="424">
        <f t="shared" si="20"/>
        <v>96.615384615384613</v>
      </c>
      <c r="V64" s="424">
        <f t="shared" si="20"/>
        <v>75.07692307692308</v>
      </c>
      <c r="W64" s="424">
        <f t="shared" si="20"/>
        <v>63.07692307692308</v>
      </c>
      <c r="X64" s="424">
        <f t="shared" si="20"/>
        <v>42.538461538461547</v>
      </c>
      <c r="Y64" s="424">
        <f t="shared" si="20"/>
        <v>0</v>
      </c>
      <c r="Z64" s="424">
        <f t="shared" si="20"/>
        <v>0</v>
      </c>
      <c r="AA64" s="424">
        <f t="shared" si="20"/>
        <v>0</v>
      </c>
      <c r="AB64" s="424">
        <f t="shared" ref="AB64:AF64" si="21">SUBTOTAL(9,AB65:AB69)</f>
        <v>0</v>
      </c>
      <c r="AC64" s="424">
        <f t="shared" si="21"/>
        <v>0</v>
      </c>
      <c r="AD64" s="424">
        <f t="shared" si="21"/>
        <v>0</v>
      </c>
      <c r="AE64" s="424">
        <f t="shared" si="21"/>
        <v>0</v>
      </c>
      <c r="AF64" s="424">
        <f t="shared" si="21"/>
        <v>0</v>
      </c>
      <c r="AG64" s="435"/>
    </row>
    <row r="65" spans="1:34" hidden="1" outlineLevel="1">
      <c r="B65" s="413" t="s">
        <v>860</v>
      </c>
      <c r="C65" s="415" t="s">
        <v>400</v>
      </c>
      <c r="D65" s="413" t="s">
        <v>1140</v>
      </c>
      <c r="E65" s="425">
        <f>P185</f>
        <v>142</v>
      </c>
      <c r="F65" s="425"/>
      <c r="G65" s="425"/>
      <c r="H65" s="425"/>
      <c r="I65" s="425"/>
      <c r="J65" s="425"/>
      <c r="K65" s="425"/>
      <c r="L65" s="425"/>
      <c r="M65" s="425"/>
      <c r="N65" s="425"/>
      <c r="O65" s="425"/>
      <c r="P65" s="425">
        <v>10</v>
      </c>
      <c r="Q65" s="425">
        <v>12</v>
      </c>
      <c r="R65" s="425">
        <v>16</v>
      </c>
      <c r="S65" s="425">
        <v>20</v>
      </c>
      <c r="T65" s="425">
        <v>24</v>
      </c>
      <c r="U65" s="425">
        <v>24</v>
      </c>
      <c r="V65" s="425">
        <v>20</v>
      </c>
      <c r="W65" s="425">
        <v>10</v>
      </c>
      <c r="X65" s="425">
        <v>6</v>
      </c>
      <c r="Y65" s="425"/>
      <c r="Z65" s="425"/>
      <c r="AA65" s="425"/>
      <c r="AB65" s="425"/>
      <c r="AC65" s="425"/>
      <c r="AD65" s="425"/>
      <c r="AE65" s="425"/>
      <c r="AF65" s="425"/>
    </row>
    <row r="66" spans="1:34" hidden="1" outlineLevel="1">
      <c r="B66" s="413" t="s">
        <v>861</v>
      </c>
      <c r="C66" s="415" t="s">
        <v>401</v>
      </c>
      <c r="D66" s="413" t="s">
        <v>1140</v>
      </c>
      <c r="E66" s="425">
        <f>P186</f>
        <v>199</v>
      </c>
      <c r="F66" s="425"/>
      <c r="G66" s="425"/>
      <c r="H66" s="425"/>
      <c r="I66" s="425"/>
      <c r="J66" s="425"/>
      <c r="K66" s="425"/>
      <c r="L66" s="425"/>
      <c r="M66" s="425"/>
      <c r="N66" s="425"/>
      <c r="O66" s="425"/>
      <c r="P66" s="425">
        <v>14</v>
      </c>
      <c r="Q66" s="425">
        <v>15</v>
      </c>
      <c r="R66" s="425">
        <v>18</v>
      </c>
      <c r="S66" s="425">
        <v>20</v>
      </c>
      <c r="T66" s="425">
        <v>28</v>
      </c>
      <c r="U66" s="425">
        <v>30</v>
      </c>
      <c r="V66" s="425">
        <v>26</v>
      </c>
      <c r="W66" s="425">
        <v>26</v>
      </c>
      <c r="X66" s="425">
        <v>22</v>
      </c>
      <c r="Y66" s="425"/>
      <c r="Z66" s="425"/>
      <c r="AA66" s="425"/>
      <c r="AB66" s="425"/>
      <c r="AC66" s="425"/>
      <c r="AD66" s="425"/>
      <c r="AE66" s="425"/>
      <c r="AF66" s="425"/>
    </row>
    <row r="67" spans="1:34" hidden="1" outlineLevel="1">
      <c r="B67" s="413" t="s">
        <v>862</v>
      </c>
      <c r="C67" s="415" t="s">
        <v>402</v>
      </c>
      <c r="D67" s="413" t="s">
        <v>1140</v>
      </c>
      <c r="E67" s="425">
        <f>P187</f>
        <v>39</v>
      </c>
      <c r="F67" s="425"/>
      <c r="G67" s="425"/>
      <c r="H67" s="425"/>
      <c r="I67" s="425"/>
      <c r="J67" s="425"/>
      <c r="K67" s="425"/>
      <c r="L67" s="425"/>
      <c r="M67" s="425"/>
      <c r="N67" s="425"/>
      <c r="O67" s="425"/>
      <c r="P67" s="425">
        <v>2</v>
      </c>
      <c r="Q67" s="425">
        <v>2</v>
      </c>
      <c r="R67" s="425">
        <v>2</v>
      </c>
      <c r="S67" s="425">
        <v>6</v>
      </c>
      <c r="T67" s="425">
        <v>6</v>
      </c>
      <c r="U67" s="425">
        <v>8</v>
      </c>
      <c r="V67" s="425">
        <v>6</v>
      </c>
      <c r="W67" s="425">
        <v>4</v>
      </c>
      <c r="X67" s="425">
        <v>3</v>
      </c>
      <c r="Y67" s="425"/>
      <c r="Z67" s="425"/>
      <c r="AA67" s="425"/>
      <c r="AB67" s="425"/>
      <c r="AC67" s="425"/>
      <c r="AD67" s="425"/>
      <c r="AE67" s="425"/>
      <c r="AF67" s="425"/>
    </row>
    <row r="68" spans="1:34" hidden="1" outlineLevel="1">
      <c r="B68" s="413" t="s">
        <v>863</v>
      </c>
      <c r="C68" s="415" t="s">
        <v>403</v>
      </c>
      <c r="D68" s="413" t="s">
        <v>1140</v>
      </c>
      <c r="E68" s="425">
        <f>P188</f>
        <v>116</v>
      </c>
      <c r="F68" s="425"/>
      <c r="G68" s="425"/>
      <c r="H68" s="425"/>
      <c r="I68" s="425"/>
      <c r="J68" s="425"/>
      <c r="K68" s="425"/>
      <c r="L68" s="425"/>
      <c r="M68" s="425"/>
      <c r="N68" s="425"/>
      <c r="O68" s="425"/>
      <c r="P68" s="425">
        <v>5.7692307692307701</v>
      </c>
      <c r="Q68" s="425">
        <v>11.53846153846154</v>
      </c>
      <c r="R68" s="425">
        <v>17.307692307692307</v>
      </c>
      <c r="S68" s="425">
        <v>17.307692307692307</v>
      </c>
      <c r="T68" s="425">
        <v>18</v>
      </c>
      <c r="U68" s="425">
        <v>17.307692307692307</v>
      </c>
      <c r="V68" s="425">
        <v>11.53846153846154</v>
      </c>
      <c r="W68" s="425">
        <v>11.53846153846154</v>
      </c>
      <c r="X68" s="425">
        <v>5.7692307692307701</v>
      </c>
      <c r="Y68" s="425"/>
      <c r="Z68" s="425"/>
      <c r="AA68" s="425"/>
      <c r="AB68" s="425"/>
      <c r="AC68" s="425"/>
      <c r="AD68" s="425"/>
      <c r="AE68" s="425"/>
      <c r="AF68" s="425"/>
    </row>
    <row r="69" spans="1:34" hidden="1" outlineLevel="1">
      <c r="B69" s="413" t="s">
        <v>864</v>
      </c>
      <c r="C69" s="415" t="s">
        <v>404</v>
      </c>
      <c r="D69" s="413" t="s">
        <v>1140</v>
      </c>
      <c r="E69" s="425">
        <f>P189</f>
        <v>114</v>
      </c>
      <c r="F69" s="425"/>
      <c r="G69" s="425"/>
      <c r="H69" s="425"/>
      <c r="I69" s="425"/>
      <c r="J69" s="425"/>
      <c r="K69" s="425"/>
      <c r="L69" s="425"/>
      <c r="M69" s="425"/>
      <c r="N69" s="425"/>
      <c r="O69" s="425"/>
      <c r="P69" s="425">
        <v>5.7692307692307701</v>
      </c>
      <c r="Q69" s="425">
        <v>11.53846153846154</v>
      </c>
      <c r="R69" s="425">
        <v>16</v>
      </c>
      <c r="S69" s="425">
        <v>17.307692307692307</v>
      </c>
      <c r="T69" s="425">
        <v>17.307692307692307</v>
      </c>
      <c r="U69" s="425">
        <v>17.307692307692307</v>
      </c>
      <c r="V69" s="425">
        <v>11.53846153846154</v>
      </c>
      <c r="W69" s="425">
        <v>11.53846153846154</v>
      </c>
      <c r="X69" s="425">
        <v>5.7692307692307701</v>
      </c>
      <c r="Y69" s="425"/>
      <c r="Z69" s="425"/>
      <c r="AA69" s="425"/>
      <c r="AB69" s="425"/>
      <c r="AC69" s="425"/>
      <c r="AD69" s="425"/>
      <c r="AE69" s="425"/>
      <c r="AF69" s="425"/>
    </row>
    <row r="70" spans="1:34" collapsed="1">
      <c r="E70" s="429"/>
      <c r="F70" s="429"/>
      <c r="G70" s="429"/>
      <c r="H70" s="429"/>
      <c r="I70" s="429"/>
      <c r="J70" s="429"/>
      <c r="K70" s="429"/>
      <c r="L70" s="429"/>
      <c r="M70" s="429"/>
      <c r="N70" s="429"/>
      <c r="O70" s="429"/>
      <c r="P70" s="429"/>
      <c r="Q70" s="429"/>
      <c r="R70" s="429"/>
      <c r="S70" s="429"/>
      <c r="T70" s="429"/>
      <c r="U70" s="429"/>
      <c r="V70" s="429"/>
      <c r="W70" s="429"/>
      <c r="X70" s="429"/>
      <c r="Y70" s="429"/>
      <c r="Z70" s="429"/>
      <c r="AA70" s="429"/>
      <c r="AB70" s="429"/>
      <c r="AC70" s="429"/>
      <c r="AD70" s="429"/>
      <c r="AE70" s="429"/>
      <c r="AF70" s="429"/>
    </row>
    <row r="71" spans="1:34">
      <c r="B71" s="421"/>
      <c r="C71" s="422" t="s">
        <v>879</v>
      </c>
      <c r="D71" s="549"/>
      <c r="E71" s="430">
        <f>SUM(F185:P189)</f>
        <v>3004</v>
      </c>
      <c r="F71" s="430">
        <f t="shared" ref="F71:AA71" si="22">SUBTOTAL(9,F4:F70)</f>
        <v>0</v>
      </c>
      <c r="G71" s="430">
        <f t="shared" si="22"/>
        <v>0</v>
      </c>
      <c r="H71" s="430">
        <f t="shared" si="22"/>
        <v>0</v>
      </c>
      <c r="I71" s="430">
        <f t="shared" si="22"/>
        <v>0</v>
      </c>
      <c r="J71" s="430">
        <f t="shared" si="22"/>
        <v>0</v>
      </c>
      <c r="K71" s="430">
        <f t="shared" si="22"/>
        <v>0</v>
      </c>
      <c r="L71" s="430">
        <f t="shared" si="22"/>
        <v>0</v>
      </c>
      <c r="M71" s="430">
        <f t="shared" si="22"/>
        <v>19.010989010989011</v>
      </c>
      <c r="N71" s="430">
        <f t="shared" si="22"/>
        <v>92.450549450549431</v>
      </c>
      <c r="O71" s="430">
        <f t="shared" si="22"/>
        <v>166.74725274725273</v>
      </c>
      <c r="P71" s="430">
        <f t="shared" si="22"/>
        <v>291.20879120879124</v>
      </c>
      <c r="Q71" s="430">
        <f t="shared" si="22"/>
        <v>364.96703296703294</v>
      </c>
      <c r="R71" s="430">
        <f t="shared" si="22"/>
        <v>426.05494505494505</v>
      </c>
      <c r="S71" s="430">
        <f t="shared" si="22"/>
        <v>443.41758241758242</v>
      </c>
      <c r="T71" s="430">
        <f t="shared" si="22"/>
        <v>410.90109890109892</v>
      </c>
      <c r="U71" s="430">
        <f t="shared" si="22"/>
        <v>337.37362637362639</v>
      </c>
      <c r="V71" s="430">
        <f t="shared" si="22"/>
        <v>216.09890109890114</v>
      </c>
      <c r="W71" s="430">
        <f t="shared" si="22"/>
        <v>147.01098901098902</v>
      </c>
      <c r="X71" s="430">
        <f t="shared" si="22"/>
        <v>85.527472527472526</v>
      </c>
      <c r="Y71" s="430">
        <f t="shared" si="22"/>
        <v>0</v>
      </c>
      <c r="Z71" s="430">
        <f t="shared" si="22"/>
        <v>0</v>
      </c>
      <c r="AA71" s="430">
        <f t="shared" si="22"/>
        <v>0</v>
      </c>
      <c r="AB71" s="430">
        <f t="shared" ref="AB71:AF71" si="23">SUBTOTAL(9,AB4:AB70)</f>
        <v>0</v>
      </c>
      <c r="AC71" s="430">
        <f t="shared" si="23"/>
        <v>0</v>
      </c>
      <c r="AD71" s="430">
        <f t="shared" si="23"/>
        <v>0</v>
      </c>
      <c r="AE71" s="430">
        <f t="shared" si="23"/>
        <v>0</v>
      </c>
      <c r="AF71" s="430">
        <f t="shared" si="23"/>
        <v>0</v>
      </c>
    </row>
    <row r="74" spans="1:34">
      <c r="C74" s="432" t="s">
        <v>847</v>
      </c>
    </row>
    <row r="75" spans="1:34" s="408" customFormat="1">
      <c r="B75" s="552" t="s">
        <v>805</v>
      </c>
      <c r="C75" s="552" t="s">
        <v>0</v>
      </c>
      <c r="D75" s="552" t="s">
        <v>830</v>
      </c>
      <c r="E75" s="552" t="s">
        <v>226</v>
      </c>
      <c r="F75" s="530" t="s">
        <v>974</v>
      </c>
      <c r="G75" s="530">
        <v>44652</v>
      </c>
      <c r="H75" s="530">
        <v>44682</v>
      </c>
      <c r="I75" s="530">
        <v>44713</v>
      </c>
      <c r="J75" s="530">
        <v>44743</v>
      </c>
      <c r="K75" s="530">
        <v>44774</v>
      </c>
      <c r="L75" s="530">
        <v>44805</v>
      </c>
      <c r="M75" s="530">
        <v>44835</v>
      </c>
      <c r="N75" s="530">
        <v>44866</v>
      </c>
      <c r="O75" s="530">
        <v>44896</v>
      </c>
      <c r="P75" s="530">
        <v>44927</v>
      </c>
      <c r="Q75" s="530">
        <v>44958</v>
      </c>
      <c r="R75" s="530">
        <v>44986</v>
      </c>
      <c r="S75" s="530">
        <v>45017</v>
      </c>
      <c r="T75" s="530">
        <v>45047</v>
      </c>
      <c r="U75" s="530">
        <v>45078</v>
      </c>
      <c r="V75" s="530">
        <v>45108</v>
      </c>
      <c r="W75" s="530">
        <v>45139</v>
      </c>
      <c r="X75" s="530">
        <v>45170</v>
      </c>
      <c r="Y75" s="530">
        <v>45200</v>
      </c>
      <c r="Z75" s="530">
        <v>45231</v>
      </c>
      <c r="AA75" s="530">
        <v>45261</v>
      </c>
      <c r="AB75" s="530">
        <v>45292</v>
      </c>
      <c r="AC75" s="530">
        <v>45323</v>
      </c>
      <c r="AD75" s="530">
        <v>45352</v>
      </c>
      <c r="AE75" s="530">
        <v>45383</v>
      </c>
      <c r="AF75" s="530">
        <v>45413</v>
      </c>
      <c r="AG75" s="436"/>
    </row>
    <row r="76" spans="1:34" s="256" customFormat="1">
      <c r="A76" s="799">
        <f>E76*$E$143</f>
        <v>266</v>
      </c>
      <c r="B76" s="411">
        <v>1</v>
      </c>
      <c r="C76" s="412" t="s">
        <v>12</v>
      </c>
      <c r="D76" s="411"/>
      <c r="E76" s="553">
        <f>E4</f>
        <v>8.8548601864181092E-2</v>
      </c>
      <c r="F76" s="424">
        <f t="shared" ref="F76:AA76" si="24">SUBTOTAL(9,F77:F81)</f>
        <v>0</v>
      </c>
      <c r="G76" s="424">
        <f t="shared" si="24"/>
        <v>0</v>
      </c>
      <c r="H76" s="424">
        <f t="shared" si="24"/>
        <v>0</v>
      </c>
      <c r="I76" s="424">
        <f t="shared" si="24"/>
        <v>0</v>
      </c>
      <c r="J76" s="424">
        <f t="shared" si="24"/>
        <v>0</v>
      </c>
      <c r="K76" s="424">
        <f t="shared" si="24"/>
        <v>0</v>
      </c>
      <c r="L76" s="424">
        <f t="shared" si="24"/>
        <v>0</v>
      </c>
      <c r="M76" s="424">
        <f t="shared" si="24"/>
        <v>0</v>
      </c>
      <c r="N76" s="424">
        <f t="shared" si="24"/>
        <v>8</v>
      </c>
      <c r="O76" s="424">
        <f t="shared" si="24"/>
        <v>0</v>
      </c>
      <c r="P76" s="424">
        <f t="shared" si="24"/>
        <v>0</v>
      </c>
      <c r="Q76" s="424">
        <f t="shared" si="24"/>
        <v>0</v>
      </c>
      <c r="R76" s="424">
        <f t="shared" si="24"/>
        <v>0</v>
      </c>
      <c r="S76" s="424">
        <f t="shared" si="24"/>
        <v>0</v>
      </c>
      <c r="T76" s="424">
        <f t="shared" si="24"/>
        <v>0</v>
      </c>
      <c r="U76" s="424">
        <f t="shared" si="24"/>
        <v>82</v>
      </c>
      <c r="V76" s="424">
        <f t="shared" si="24"/>
        <v>98</v>
      </c>
      <c r="W76" s="424">
        <f t="shared" si="24"/>
        <v>0</v>
      </c>
      <c r="X76" s="424">
        <f t="shared" si="24"/>
        <v>0</v>
      </c>
      <c r="Y76" s="424">
        <f t="shared" si="24"/>
        <v>0</v>
      </c>
      <c r="Z76" s="424">
        <f t="shared" si="24"/>
        <v>0</v>
      </c>
      <c r="AA76" s="424">
        <f t="shared" si="24"/>
        <v>0</v>
      </c>
      <c r="AB76" s="424">
        <f t="shared" ref="AB76:AF76" si="25">SUBTOTAL(9,AB77:AB81)</f>
        <v>0</v>
      </c>
      <c r="AC76" s="424">
        <f t="shared" si="25"/>
        <v>0</v>
      </c>
      <c r="AD76" s="424">
        <f t="shared" si="25"/>
        <v>0</v>
      </c>
      <c r="AE76" s="424">
        <f t="shared" si="25"/>
        <v>0</v>
      </c>
      <c r="AF76" s="424">
        <f t="shared" si="25"/>
        <v>0</v>
      </c>
      <c r="AG76" s="435">
        <f>SUM(F76:V76)</f>
        <v>188</v>
      </c>
      <c r="AH76" s="435">
        <f>AG76-V76</f>
        <v>90</v>
      </c>
    </row>
    <row r="77" spans="1:34" hidden="1" outlineLevel="1">
      <c r="B77" s="413" t="s">
        <v>860</v>
      </c>
      <c r="C77" s="415" t="s">
        <v>400</v>
      </c>
      <c r="D77" s="413" t="s">
        <v>1140</v>
      </c>
      <c r="E77" s="425">
        <f>E5</f>
        <v>76</v>
      </c>
      <c r="F77" s="425">
        <f>SUMIFS(Backup!$G:$G,Backup!$D:$D,'Pre-cast Erection S-Curve'!$C77,Backup!$O:$O,'Pre-cast Erection S-Curve'!F$75,Backup!$B:$B,'Pre-cast Erection S-Curve'!$C$76)</f>
        <v>0</v>
      </c>
      <c r="G77" s="425">
        <f>SUMIFS(Backup!$G:$G,Backup!$D:$D,'Pre-cast Erection S-Curve'!$C77,Backup!$O:$O,'Pre-cast Erection S-Curve'!G$75,Backup!$B:$B,'Pre-cast Erection S-Curve'!$C$76)</f>
        <v>0</v>
      </c>
      <c r="H77" s="425">
        <f>SUMIFS(Backup!$G:$G,Backup!$D:$D,'Pre-cast Erection S-Curve'!$C77,Backup!$O:$O,'Pre-cast Erection S-Curve'!H$75,Backup!$B:$B,'Pre-cast Erection S-Curve'!$C$76)</f>
        <v>0</v>
      </c>
      <c r="I77" s="425">
        <f>SUMIFS(Backup!$G:$G,Backup!$D:$D,'Pre-cast Erection S-Curve'!$C77,Backup!$O:$O,'Pre-cast Erection S-Curve'!I$75,Backup!$B:$B,'Pre-cast Erection S-Curve'!$C$76)</f>
        <v>0</v>
      </c>
      <c r="J77" s="425">
        <f>SUMIFS(Backup!$G:$G,Backup!$D:$D,'Pre-cast Erection S-Curve'!$C77,Backup!$O:$O,'Pre-cast Erection S-Curve'!J$75,Backup!$B:$B,'Pre-cast Erection S-Curve'!$C$76)</f>
        <v>0</v>
      </c>
      <c r="K77" s="425">
        <f>SUMIFS(Backup!$G:$G,Backup!$D:$D,'Pre-cast Erection S-Curve'!$C77,Backup!$O:$O,'Pre-cast Erection S-Curve'!K$75,Backup!$B:$B,'Pre-cast Erection S-Curve'!$C$76)</f>
        <v>0</v>
      </c>
      <c r="L77" s="425">
        <f>SUMIFS(Backup!$G:$G,Backup!$D:$D,'Pre-cast Erection S-Curve'!$C77,Backup!$O:$O,'Pre-cast Erection S-Curve'!L$75,Backup!$B:$B,'Pre-cast Erection S-Curve'!$C$76)</f>
        <v>0</v>
      </c>
      <c r="M77" s="425">
        <f>SUMIFS(Backup!$G:$G,Backup!$D:$D,'Pre-cast Erection S-Curve'!$C77,Backup!$O:$O,'Pre-cast Erection S-Curve'!M$75,Backup!$B:$B,'Pre-cast Erection S-Curve'!$C$76)</f>
        <v>0</v>
      </c>
      <c r="N77" s="425">
        <f>SUMIFS(Backup!$G:$G,Backup!$D:$D,'Pre-cast Erection S-Curve'!$C77,Backup!$O:$O,'Pre-cast Erection S-Curve'!N$75,Backup!$B:$B,'Pre-cast Erection S-Curve'!$C$76)</f>
        <v>4</v>
      </c>
      <c r="O77" s="425">
        <f>SUMIFS(Backup!$G:$G,Backup!$D:$D,'Pre-cast Erection S-Curve'!$C77,Backup!$O:$O,'Pre-cast Erection S-Curve'!O$75,Backup!$B:$B,'Pre-cast Erection S-Curve'!$C$76)</f>
        <v>0</v>
      </c>
      <c r="P77" s="425">
        <f>SUMIFS(Backup!$G:$G,Backup!$D:$D,'Pre-cast Erection S-Curve'!$C77,Backup!$O:$O,'Pre-cast Erection S-Curve'!P$75,Backup!$B:$B,'Pre-cast Erection S-Curve'!$C$76)</f>
        <v>0</v>
      </c>
      <c r="Q77" s="425">
        <f>SUMIFS(Backup!$G:$G,Backup!$D:$D,'Pre-cast Erection S-Curve'!$C77,Backup!$O:$O,'Pre-cast Erection S-Curve'!Q$75,Backup!$B:$B,'Pre-cast Erection S-Curve'!$C$76)</f>
        <v>0</v>
      </c>
      <c r="R77" s="425">
        <f>SUMIFS(Backup!$G:$G,Backup!$D:$D,'Pre-cast Erection S-Curve'!$C77,Backup!$O:$O,'Pre-cast Erection S-Curve'!R$75,Backup!$B:$B,'Pre-cast Erection S-Curve'!$C$76)</f>
        <v>0</v>
      </c>
      <c r="S77" s="425">
        <f>SUMIFS(Backup!$G:$G,Backup!$D:$D,'Pre-cast Erection S-Curve'!$C77,Backup!$O:$O,'Pre-cast Erection S-Curve'!S$75,Backup!$B:$B,'Pre-cast Erection S-Curve'!$C$76)</f>
        <v>0</v>
      </c>
      <c r="T77" s="425">
        <f>SUMIFS(Backup!$G:$G,Backup!$D:$D,'Pre-cast Erection S-Curve'!$C77,Backup!$O:$O,'Pre-cast Erection S-Curve'!T$75,Backup!$B:$B,'Pre-cast Erection S-Curve'!$C$76)</f>
        <v>0</v>
      </c>
      <c r="U77" s="425">
        <f>SUMIFS(Backup!$G:$G,Backup!$D:$D,'Pre-cast Erection S-Curve'!$C77,Backup!$O:$O,'Pre-cast Erection S-Curve'!U$75,Backup!$B:$B,'Pre-cast Erection S-Curve'!$C$76)</f>
        <v>32</v>
      </c>
      <c r="V77" s="425">
        <f>SUMIFS(Backup!$G:$G,Backup!$D:$D,'Pre-cast Erection S-Curve'!$C77,Backup!$O:$O,'Pre-cast Erection S-Curve'!V$75,Backup!$B:$B,'Pre-cast Erection S-Curve'!$C$76)</f>
        <v>28</v>
      </c>
      <c r="W77" s="425">
        <f>SUMIFS(Backup!$G:$G,Backup!$D:$D,'Pre-cast Erection S-Curve'!$C77,Backup!$O:$O,'Pre-cast Erection S-Curve'!W$75,Backup!$B:$B,'Pre-cast Erection S-Curve'!$C$76)</f>
        <v>0</v>
      </c>
      <c r="X77" s="425">
        <f>SUMIFS(Backup!$G:$G,Backup!$D:$D,'Pre-cast Erection S-Curve'!$C77,Backup!$O:$O,'Pre-cast Erection S-Curve'!X$75,Backup!$B:$B,'Pre-cast Erection S-Curve'!$C$76)</f>
        <v>0</v>
      </c>
      <c r="Y77" s="425">
        <f>SUMIFS(Backup!$G:$G,Backup!$D:$D,'Pre-cast Erection S-Curve'!$C77,Backup!$O:$O,'Pre-cast Erection S-Curve'!Y$75,Backup!$B:$B,'Pre-cast Erection S-Curve'!$C$76)</f>
        <v>0</v>
      </c>
      <c r="Z77" s="425">
        <f>SUMIFS(Backup!$G:$G,Backup!$D:$D,'Pre-cast Erection S-Curve'!$C77,Backup!$O:$O,'Pre-cast Erection S-Curve'!Z$75,Backup!$B:$B,'Pre-cast Erection S-Curve'!$C$76)</f>
        <v>0</v>
      </c>
      <c r="AA77" s="425">
        <f>SUMIFS(Backup!$G:$G,Backup!$D:$D,'Pre-cast Erection S-Curve'!$C77,Backup!$O:$O,'Pre-cast Erection S-Curve'!AA$75,Backup!$B:$B,'Pre-cast Erection S-Curve'!$C$76)</f>
        <v>0</v>
      </c>
      <c r="AB77" s="425">
        <f>SUMIFS(Backup!$G:$G,Backup!$D:$D,'Pre-cast Erection S-Curve'!$C77,Backup!$O:$O,'Pre-cast Erection S-Curve'!AB$75,Backup!$B:$B,'Pre-cast Erection S-Curve'!$C$76)</f>
        <v>0</v>
      </c>
      <c r="AC77" s="425">
        <f>SUMIFS(Backup!$G:$G,Backup!$D:$D,'Pre-cast Erection S-Curve'!$C77,Backup!$O:$O,'Pre-cast Erection S-Curve'!AC$75,Backup!$B:$B,'Pre-cast Erection S-Curve'!$C$76)</f>
        <v>0</v>
      </c>
      <c r="AD77" s="425">
        <f>SUMIFS(Backup!$G:$G,Backup!$D:$D,'Pre-cast Erection S-Curve'!$C77,Backup!$O:$O,'Pre-cast Erection S-Curve'!AD$75,Backup!$B:$B,'Pre-cast Erection S-Curve'!$C$76)</f>
        <v>0</v>
      </c>
      <c r="AE77" s="425">
        <f>SUMIFS(Backup!$G:$G,Backup!$D:$D,'Pre-cast Erection S-Curve'!$C77,Backup!$O:$O,'Pre-cast Erection S-Curve'!AE$75,Backup!$B:$B,'Pre-cast Erection S-Curve'!$C$76)</f>
        <v>0</v>
      </c>
      <c r="AF77" s="425">
        <f>SUMIFS(Backup!$G:$G,Backup!$D:$D,'Pre-cast Erection S-Curve'!$C77,Backup!$O:$O,'Pre-cast Erection S-Curve'!AF$75,Backup!$B:$B,'Pre-cast Erection S-Curve'!$C$76)</f>
        <v>0</v>
      </c>
      <c r="AG77" s="435">
        <f t="shared" ref="AG77:AG140" si="26">SUM(F77:V77)</f>
        <v>64</v>
      </c>
    </row>
    <row r="78" spans="1:34" hidden="1" outlineLevel="1">
      <c r="B78" s="413" t="s">
        <v>861</v>
      </c>
      <c r="C78" s="415" t="s">
        <v>401</v>
      </c>
      <c r="D78" s="413" t="s">
        <v>1140</v>
      </c>
      <c r="E78" s="425">
        <f t="shared" ref="E78:E81" si="27">E6</f>
        <v>0</v>
      </c>
      <c r="F78" s="425">
        <f>SUMIFS(Backup!$G:$G,Backup!$D:$D,'Pre-cast Erection S-Curve'!$C78,Backup!$O:$O,'Pre-cast Erection S-Curve'!F$75,Backup!$B:$B,'Pre-cast Erection S-Curve'!$C$76)</f>
        <v>0</v>
      </c>
      <c r="G78" s="425">
        <f>SUMIFS(Backup!$G:$G,Backup!$D:$D,'Pre-cast Erection S-Curve'!$C78,Backup!$O:$O,'Pre-cast Erection S-Curve'!G$75,Backup!$B:$B,'Pre-cast Erection S-Curve'!$C$76)</f>
        <v>0</v>
      </c>
      <c r="H78" s="425">
        <f>SUMIFS(Backup!$G:$G,Backup!$D:$D,'Pre-cast Erection S-Curve'!$C78,Backup!$O:$O,'Pre-cast Erection S-Curve'!H$75,Backup!$B:$B,'Pre-cast Erection S-Curve'!$C$76)</f>
        <v>0</v>
      </c>
      <c r="I78" s="425">
        <f>SUMIFS(Backup!$G:$G,Backup!$D:$D,'Pre-cast Erection S-Curve'!$C78,Backup!$O:$O,'Pre-cast Erection S-Curve'!I$75,Backup!$B:$B,'Pre-cast Erection S-Curve'!$C$76)</f>
        <v>0</v>
      </c>
      <c r="J78" s="425">
        <f>SUMIFS(Backup!$G:$G,Backup!$D:$D,'Pre-cast Erection S-Curve'!$C78,Backup!$O:$O,'Pre-cast Erection S-Curve'!J$75,Backup!$B:$B,'Pre-cast Erection S-Curve'!$C$76)</f>
        <v>0</v>
      </c>
      <c r="K78" s="425">
        <f>SUMIFS(Backup!$G:$G,Backup!$D:$D,'Pre-cast Erection S-Curve'!$C78,Backup!$O:$O,'Pre-cast Erection S-Curve'!K$75,Backup!$B:$B,'Pre-cast Erection S-Curve'!$C$76)</f>
        <v>0</v>
      </c>
      <c r="L78" s="425">
        <f>SUMIFS(Backup!$G:$G,Backup!$D:$D,'Pre-cast Erection S-Curve'!$C78,Backup!$O:$O,'Pre-cast Erection S-Curve'!L$75,Backup!$B:$B,'Pre-cast Erection S-Curve'!$C$76)</f>
        <v>0</v>
      </c>
      <c r="M78" s="425">
        <f>SUMIFS(Backup!$G:$G,Backup!$D:$D,'Pre-cast Erection S-Curve'!$C78,Backup!$O:$O,'Pre-cast Erection S-Curve'!M$75,Backup!$B:$B,'Pre-cast Erection S-Curve'!$C$76)</f>
        <v>0</v>
      </c>
      <c r="N78" s="425">
        <f>SUMIFS(Backup!$G:$G,Backup!$D:$D,'Pre-cast Erection S-Curve'!$C78,Backup!$O:$O,'Pre-cast Erection S-Curve'!N$75,Backup!$B:$B,'Pre-cast Erection S-Curve'!$C$76)</f>
        <v>0</v>
      </c>
      <c r="O78" s="425">
        <f>SUMIFS(Backup!$G:$G,Backup!$D:$D,'Pre-cast Erection S-Curve'!$C78,Backup!$O:$O,'Pre-cast Erection S-Curve'!O$75,Backup!$B:$B,'Pre-cast Erection S-Curve'!$C$76)</f>
        <v>0</v>
      </c>
      <c r="P78" s="425">
        <f>SUMIFS(Backup!$G:$G,Backup!$D:$D,'Pre-cast Erection S-Curve'!$C78,Backup!$O:$O,'Pre-cast Erection S-Curve'!P$75,Backup!$B:$B,'Pre-cast Erection S-Curve'!$C$76)</f>
        <v>0</v>
      </c>
      <c r="Q78" s="425">
        <f>SUMIFS(Backup!$G:$G,Backup!$D:$D,'Pre-cast Erection S-Curve'!$C78,Backup!$O:$O,'Pre-cast Erection S-Curve'!Q$75,Backup!$B:$B,'Pre-cast Erection S-Curve'!$C$76)</f>
        <v>0</v>
      </c>
      <c r="R78" s="425">
        <f>SUMIFS(Backup!$G:$G,Backup!$D:$D,'Pre-cast Erection S-Curve'!$C78,Backup!$O:$O,'Pre-cast Erection S-Curve'!R$75,Backup!$B:$B,'Pre-cast Erection S-Curve'!$C$76)</f>
        <v>0</v>
      </c>
      <c r="S78" s="425">
        <f>SUMIFS(Backup!$G:$G,Backup!$D:$D,'Pre-cast Erection S-Curve'!$C78,Backup!$O:$O,'Pre-cast Erection S-Curve'!S$75,Backup!$B:$B,'Pre-cast Erection S-Curve'!$C$76)</f>
        <v>0</v>
      </c>
      <c r="T78" s="425">
        <f>SUMIFS(Backup!$G:$G,Backup!$D:$D,'Pre-cast Erection S-Curve'!$C78,Backup!$O:$O,'Pre-cast Erection S-Curve'!T$75,Backup!$B:$B,'Pre-cast Erection S-Curve'!$C$76)</f>
        <v>0</v>
      </c>
      <c r="U78" s="425">
        <f>SUMIFS(Backup!$G:$G,Backup!$D:$D,'Pre-cast Erection S-Curve'!$C78,Backup!$O:$O,'Pre-cast Erection S-Curve'!U$75,Backup!$B:$B,'Pre-cast Erection S-Curve'!$C$76)</f>
        <v>0</v>
      </c>
      <c r="V78" s="425">
        <f>SUMIFS(Backup!$G:$G,Backup!$D:$D,'Pre-cast Erection S-Curve'!$C78,Backup!$O:$O,'Pre-cast Erection S-Curve'!V$75,Backup!$B:$B,'Pre-cast Erection S-Curve'!$C$76)</f>
        <v>0</v>
      </c>
      <c r="W78" s="425">
        <f>SUMIFS(Backup!$G:$G,Backup!$D:$D,'Pre-cast Erection S-Curve'!$C78,Backup!$O:$O,'Pre-cast Erection S-Curve'!W$75,Backup!$B:$B,'Pre-cast Erection S-Curve'!$C$76)</f>
        <v>0</v>
      </c>
      <c r="X78" s="425">
        <f>SUMIFS(Backup!$G:$G,Backup!$D:$D,'Pre-cast Erection S-Curve'!$C78,Backup!$O:$O,'Pre-cast Erection S-Curve'!X$75,Backup!$B:$B,'Pre-cast Erection S-Curve'!$C$76)</f>
        <v>0</v>
      </c>
      <c r="Y78" s="425">
        <f>SUMIFS(Backup!$G:$G,Backup!$D:$D,'Pre-cast Erection S-Curve'!$C78,Backup!$O:$O,'Pre-cast Erection S-Curve'!Y$75,Backup!$B:$B,'Pre-cast Erection S-Curve'!$C$76)</f>
        <v>0</v>
      </c>
      <c r="Z78" s="425">
        <f>SUMIFS(Backup!$G:$G,Backup!$D:$D,'Pre-cast Erection S-Curve'!$C78,Backup!$O:$O,'Pre-cast Erection S-Curve'!Z$75,Backup!$B:$B,'Pre-cast Erection S-Curve'!$C$76)</f>
        <v>0</v>
      </c>
      <c r="AA78" s="425">
        <f>SUMIFS(Backup!$G:$G,Backup!$D:$D,'Pre-cast Erection S-Curve'!$C78,Backup!$O:$O,'Pre-cast Erection S-Curve'!AA$75,Backup!$B:$B,'Pre-cast Erection S-Curve'!$C$76)</f>
        <v>0</v>
      </c>
      <c r="AB78" s="425">
        <f>SUMIFS(Backup!$G:$G,Backup!$D:$D,'Pre-cast Erection S-Curve'!$C78,Backup!$O:$O,'Pre-cast Erection S-Curve'!AB$75,Backup!$B:$B,'Pre-cast Erection S-Curve'!$C$76)</f>
        <v>0</v>
      </c>
      <c r="AC78" s="425">
        <f>SUMIFS(Backup!$G:$G,Backup!$D:$D,'Pre-cast Erection S-Curve'!$C78,Backup!$O:$O,'Pre-cast Erection S-Curve'!AC$75,Backup!$B:$B,'Pre-cast Erection S-Curve'!$C$76)</f>
        <v>0</v>
      </c>
      <c r="AD78" s="425">
        <f>SUMIFS(Backup!$G:$G,Backup!$D:$D,'Pre-cast Erection S-Curve'!$C78,Backup!$O:$O,'Pre-cast Erection S-Curve'!AD$75,Backup!$B:$B,'Pre-cast Erection S-Curve'!$C$76)</f>
        <v>0</v>
      </c>
      <c r="AE78" s="425">
        <f>SUMIFS(Backup!$G:$G,Backup!$D:$D,'Pre-cast Erection S-Curve'!$C78,Backup!$O:$O,'Pre-cast Erection S-Curve'!AE$75,Backup!$B:$B,'Pre-cast Erection S-Curve'!$C$76)</f>
        <v>0</v>
      </c>
      <c r="AF78" s="425">
        <f>SUMIFS(Backup!$G:$G,Backup!$D:$D,'Pre-cast Erection S-Curve'!$C78,Backup!$O:$O,'Pre-cast Erection S-Curve'!AF$75,Backup!$B:$B,'Pre-cast Erection S-Curve'!$C$76)</f>
        <v>0</v>
      </c>
      <c r="AG78" s="435">
        <f t="shared" si="26"/>
        <v>0</v>
      </c>
    </row>
    <row r="79" spans="1:34" hidden="1" outlineLevel="1">
      <c r="B79" s="413" t="s">
        <v>862</v>
      </c>
      <c r="C79" s="415" t="s">
        <v>402</v>
      </c>
      <c r="D79" s="413" t="s">
        <v>1140</v>
      </c>
      <c r="E79" s="425">
        <f t="shared" si="27"/>
        <v>38</v>
      </c>
      <c r="F79" s="425">
        <f>SUMIFS(Backup!$G:$G,Backup!$D:$D,'Pre-cast Erection S-Curve'!$C79,Backup!$O:$O,'Pre-cast Erection S-Curve'!F$75,Backup!$B:$B,'Pre-cast Erection S-Curve'!$C$76)</f>
        <v>0</v>
      </c>
      <c r="G79" s="425">
        <f>SUMIFS(Backup!$G:$G,Backup!$D:$D,'Pre-cast Erection S-Curve'!$C79,Backup!$O:$O,'Pre-cast Erection S-Curve'!G$75,Backup!$B:$B,'Pre-cast Erection S-Curve'!$C$76)</f>
        <v>0</v>
      </c>
      <c r="H79" s="425">
        <f>SUMIFS(Backup!$G:$G,Backup!$D:$D,'Pre-cast Erection S-Curve'!$C79,Backup!$O:$O,'Pre-cast Erection S-Curve'!H$75,Backup!$B:$B,'Pre-cast Erection S-Curve'!$C$76)</f>
        <v>0</v>
      </c>
      <c r="I79" s="425">
        <f>SUMIFS(Backup!$G:$G,Backup!$D:$D,'Pre-cast Erection S-Curve'!$C79,Backup!$O:$O,'Pre-cast Erection S-Curve'!I$75,Backup!$B:$B,'Pre-cast Erection S-Curve'!$C$76)</f>
        <v>0</v>
      </c>
      <c r="J79" s="425">
        <f>SUMIFS(Backup!$G:$G,Backup!$D:$D,'Pre-cast Erection S-Curve'!$C79,Backup!$O:$O,'Pre-cast Erection S-Curve'!J$75,Backup!$B:$B,'Pre-cast Erection S-Curve'!$C$76)</f>
        <v>0</v>
      </c>
      <c r="K79" s="425">
        <f>SUMIFS(Backup!$G:$G,Backup!$D:$D,'Pre-cast Erection S-Curve'!$C79,Backup!$O:$O,'Pre-cast Erection S-Curve'!K$75,Backup!$B:$B,'Pre-cast Erection S-Curve'!$C$76)</f>
        <v>0</v>
      </c>
      <c r="L79" s="425">
        <f>SUMIFS(Backup!$G:$G,Backup!$D:$D,'Pre-cast Erection S-Curve'!$C79,Backup!$O:$O,'Pre-cast Erection S-Curve'!L$75,Backup!$B:$B,'Pre-cast Erection S-Curve'!$C$76)</f>
        <v>0</v>
      </c>
      <c r="M79" s="425">
        <f>SUMIFS(Backup!$G:$G,Backup!$D:$D,'Pre-cast Erection S-Curve'!$C79,Backup!$O:$O,'Pre-cast Erection S-Curve'!M$75,Backup!$B:$B,'Pre-cast Erection S-Curve'!$C$76)</f>
        <v>0</v>
      </c>
      <c r="N79" s="425">
        <f>SUMIFS(Backup!$G:$G,Backup!$D:$D,'Pre-cast Erection S-Curve'!$C79,Backup!$O:$O,'Pre-cast Erection S-Curve'!N$75,Backup!$B:$B,'Pre-cast Erection S-Curve'!$C$76)</f>
        <v>2</v>
      </c>
      <c r="O79" s="425">
        <f>SUMIFS(Backup!$G:$G,Backup!$D:$D,'Pre-cast Erection S-Curve'!$C79,Backup!$O:$O,'Pre-cast Erection S-Curve'!O$75,Backup!$B:$B,'Pre-cast Erection S-Curve'!$C$76)</f>
        <v>0</v>
      </c>
      <c r="P79" s="425">
        <f>SUMIFS(Backup!$G:$G,Backup!$D:$D,'Pre-cast Erection S-Curve'!$C79,Backup!$O:$O,'Pre-cast Erection S-Curve'!P$75,Backup!$B:$B,'Pre-cast Erection S-Curve'!$C$76)</f>
        <v>0</v>
      </c>
      <c r="Q79" s="425">
        <f>SUMIFS(Backup!$G:$G,Backup!$D:$D,'Pre-cast Erection S-Curve'!$C79,Backup!$O:$O,'Pre-cast Erection S-Curve'!Q$75,Backup!$B:$B,'Pre-cast Erection S-Curve'!$C$76)</f>
        <v>0</v>
      </c>
      <c r="R79" s="425">
        <f>SUMIFS(Backup!$G:$G,Backup!$D:$D,'Pre-cast Erection S-Curve'!$C79,Backup!$O:$O,'Pre-cast Erection S-Curve'!R$75,Backup!$B:$B,'Pre-cast Erection S-Curve'!$C$76)</f>
        <v>0</v>
      </c>
      <c r="S79" s="425">
        <f>SUMIFS(Backup!$G:$G,Backup!$D:$D,'Pre-cast Erection S-Curve'!$C79,Backup!$O:$O,'Pre-cast Erection S-Curve'!S$75,Backup!$B:$B,'Pre-cast Erection S-Curve'!$C$76)</f>
        <v>0</v>
      </c>
      <c r="T79" s="425">
        <f>SUMIFS(Backup!$G:$G,Backup!$D:$D,'Pre-cast Erection S-Curve'!$C79,Backup!$O:$O,'Pre-cast Erection S-Curve'!T$75,Backup!$B:$B,'Pre-cast Erection S-Curve'!$C$76)</f>
        <v>0</v>
      </c>
      <c r="U79" s="425">
        <f>SUMIFS(Backup!$G:$G,Backup!$D:$D,'Pre-cast Erection S-Curve'!$C79,Backup!$O:$O,'Pre-cast Erection S-Curve'!U$75,Backup!$B:$B,'Pre-cast Erection S-Curve'!$C$76)</f>
        <v>16</v>
      </c>
      <c r="V79" s="425">
        <f>SUMIFS(Backup!$G:$G,Backup!$D:$D,'Pre-cast Erection S-Curve'!$C79,Backup!$O:$O,'Pre-cast Erection S-Curve'!V$75,Backup!$B:$B,'Pre-cast Erection S-Curve'!$C$76)</f>
        <v>14</v>
      </c>
      <c r="W79" s="425">
        <f>SUMIFS(Backup!$G:$G,Backup!$D:$D,'Pre-cast Erection S-Curve'!$C79,Backup!$O:$O,'Pre-cast Erection S-Curve'!W$75,Backup!$B:$B,'Pre-cast Erection S-Curve'!$C$76)</f>
        <v>0</v>
      </c>
      <c r="X79" s="425">
        <f>SUMIFS(Backup!$G:$G,Backup!$D:$D,'Pre-cast Erection S-Curve'!$C79,Backup!$O:$O,'Pre-cast Erection S-Curve'!X$75,Backup!$B:$B,'Pre-cast Erection S-Curve'!$C$76)</f>
        <v>0</v>
      </c>
      <c r="Y79" s="425">
        <f>SUMIFS(Backup!$G:$G,Backup!$D:$D,'Pre-cast Erection S-Curve'!$C79,Backup!$O:$O,'Pre-cast Erection S-Curve'!Y$75,Backup!$B:$B,'Pre-cast Erection S-Curve'!$C$76)</f>
        <v>0</v>
      </c>
      <c r="Z79" s="425">
        <f>SUMIFS(Backup!$G:$G,Backup!$D:$D,'Pre-cast Erection S-Curve'!$C79,Backup!$O:$O,'Pre-cast Erection S-Curve'!Z$75,Backup!$B:$B,'Pre-cast Erection S-Curve'!$C$76)</f>
        <v>0</v>
      </c>
      <c r="AA79" s="425">
        <f>SUMIFS(Backup!$G:$G,Backup!$D:$D,'Pre-cast Erection S-Curve'!$C79,Backup!$O:$O,'Pre-cast Erection S-Curve'!AA$75,Backup!$B:$B,'Pre-cast Erection S-Curve'!$C$76)</f>
        <v>0</v>
      </c>
      <c r="AB79" s="425">
        <f>SUMIFS(Backup!$G:$G,Backup!$D:$D,'Pre-cast Erection S-Curve'!$C79,Backup!$O:$O,'Pre-cast Erection S-Curve'!AB$75,Backup!$B:$B,'Pre-cast Erection S-Curve'!$C$76)</f>
        <v>0</v>
      </c>
      <c r="AC79" s="425">
        <f>SUMIFS(Backup!$G:$G,Backup!$D:$D,'Pre-cast Erection S-Curve'!$C79,Backup!$O:$O,'Pre-cast Erection S-Curve'!AC$75,Backup!$B:$B,'Pre-cast Erection S-Curve'!$C$76)</f>
        <v>0</v>
      </c>
      <c r="AD79" s="425">
        <f>SUMIFS(Backup!$G:$G,Backup!$D:$D,'Pre-cast Erection S-Curve'!$C79,Backup!$O:$O,'Pre-cast Erection S-Curve'!AD$75,Backup!$B:$B,'Pre-cast Erection S-Curve'!$C$76)</f>
        <v>0</v>
      </c>
      <c r="AE79" s="425">
        <f>SUMIFS(Backup!$G:$G,Backup!$D:$D,'Pre-cast Erection S-Curve'!$C79,Backup!$O:$O,'Pre-cast Erection S-Curve'!AE$75,Backup!$B:$B,'Pre-cast Erection S-Curve'!$C$76)</f>
        <v>0</v>
      </c>
      <c r="AF79" s="425">
        <f>SUMIFS(Backup!$G:$G,Backup!$D:$D,'Pre-cast Erection S-Curve'!$C79,Backup!$O:$O,'Pre-cast Erection S-Curve'!AF$75,Backup!$B:$B,'Pre-cast Erection S-Curve'!$C$76)</f>
        <v>0</v>
      </c>
      <c r="AG79" s="435">
        <f t="shared" si="26"/>
        <v>32</v>
      </c>
    </row>
    <row r="80" spans="1:34" hidden="1" outlineLevel="1">
      <c r="B80" s="413" t="s">
        <v>863</v>
      </c>
      <c r="C80" s="415" t="s">
        <v>403</v>
      </c>
      <c r="D80" s="413" t="s">
        <v>1140</v>
      </c>
      <c r="E80" s="425">
        <f t="shared" si="27"/>
        <v>38</v>
      </c>
      <c r="F80" s="425">
        <f>SUMIFS(Backup!$G:$G,Backup!$D:$D,'Pre-cast Erection S-Curve'!$C80,Backup!$O:$O,'Pre-cast Erection S-Curve'!F$75,Backup!$B:$B,'Pre-cast Erection S-Curve'!$C$76)</f>
        <v>0</v>
      </c>
      <c r="G80" s="425">
        <f>SUMIFS(Backup!$G:$G,Backup!$D:$D,'Pre-cast Erection S-Curve'!$C80,Backup!$O:$O,'Pre-cast Erection S-Curve'!G$75,Backup!$B:$B,'Pre-cast Erection S-Curve'!$C$76)</f>
        <v>0</v>
      </c>
      <c r="H80" s="425">
        <f>SUMIFS(Backup!$G:$G,Backup!$D:$D,'Pre-cast Erection S-Curve'!$C80,Backup!$O:$O,'Pre-cast Erection S-Curve'!H$75,Backup!$B:$B,'Pre-cast Erection S-Curve'!$C$76)</f>
        <v>0</v>
      </c>
      <c r="I80" s="425">
        <f>SUMIFS(Backup!$G:$G,Backup!$D:$D,'Pre-cast Erection S-Curve'!$C80,Backup!$O:$O,'Pre-cast Erection S-Curve'!I$75,Backup!$B:$B,'Pre-cast Erection S-Curve'!$C$76)</f>
        <v>0</v>
      </c>
      <c r="J80" s="425">
        <f>SUMIFS(Backup!$G:$G,Backup!$D:$D,'Pre-cast Erection S-Curve'!$C80,Backup!$O:$O,'Pre-cast Erection S-Curve'!J$75,Backup!$B:$B,'Pre-cast Erection S-Curve'!$C$76)</f>
        <v>0</v>
      </c>
      <c r="K80" s="425">
        <f>SUMIFS(Backup!$G:$G,Backup!$D:$D,'Pre-cast Erection S-Curve'!$C80,Backup!$O:$O,'Pre-cast Erection S-Curve'!K$75,Backup!$B:$B,'Pre-cast Erection S-Curve'!$C$76)</f>
        <v>0</v>
      </c>
      <c r="L80" s="425">
        <f>SUMIFS(Backup!$G:$G,Backup!$D:$D,'Pre-cast Erection S-Curve'!$C80,Backup!$O:$O,'Pre-cast Erection S-Curve'!L$75,Backup!$B:$B,'Pre-cast Erection S-Curve'!$C$76)</f>
        <v>0</v>
      </c>
      <c r="M80" s="425">
        <f>SUMIFS(Backup!$G:$G,Backup!$D:$D,'Pre-cast Erection S-Curve'!$C80,Backup!$O:$O,'Pre-cast Erection S-Curve'!M$75,Backup!$B:$B,'Pre-cast Erection S-Curve'!$C$76)</f>
        <v>0</v>
      </c>
      <c r="N80" s="425">
        <f>SUMIFS(Backup!$G:$G,Backup!$D:$D,'Pre-cast Erection S-Curve'!$C80,Backup!$O:$O,'Pre-cast Erection S-Curve'!N$75,Backup!$B:$B,'Pre-cast Erection S-Curve'!$C$76)</f>
        <v>2</v>
      </c>
      <c r="O80" s="425">
        <f>SUMIFS(Backup!$G:$G,Backup!$D:$D,'Pre-cast Erection S-Curve'!$C80,Backup!$O:$O,'Pre-cast Erection S-Curve'!O$75,Backup!$B:$B,'Pre-cast Erection S-Curve'!$C$76)</f>
        <v>0</v>
      </c>
      <c r="P80" s="425">
        <f>SUMIFS(Backup!$G:$G,Backup!$D:$D,'Pre-cast Erection S-Curve'!$C80,Backup!$O:$O,'Pre-cast Erection S-Curve'!P$75,Backup!$B:$B,'Pre-cast Erection S-Curve'!$C$76)</f>
        <v>0</v>
      </c>
      <c r="Q80" s="425">
        <f>SUMIFS(Backup!$G:$G,Backup!$D:$D,'Pre-cast Erection S-Curve'!$C80,Backup!$O:$O,'Pre-cast Erection S-Curve'!Q$75,Backup!$B:$B,'Pre-cast Erection S-Curve'!$C$76)</f>
        <v>0</v>
      </c>
      <c r="R80" s="425">
        <f>SUMIFS(Backup!$G:$G,Backup!$D:$D,'Pre-cast Erection S-Curve'!$C80,Backup!$O:$O,'Pre-cast Erection S-Curve'!R$75,Backup!$B:$B,'Pre-cast Erection S-Curve'!$C$76)</f>
        <v>0</v>
      </c>
      <c r="S80" s="425">
        <f>SUMIFS(Backup!$G:$G,Backup!$D:$D,'Pre-cast Erection S-Curve'!$C80,Backup!$O:$O,'Pre-cast Erection S-Curve'!S$75,Backup!$B:$B,'Pre-cast Erection S-Curve'!$C$76)</f>
        <v>0</v>
      </c>
      <c r="T80" s="425">
        <f>SUMIFS(Backup!$G:$G,Backup!$D:$D,'Pre-cast Erection S-Curve'!$C80,Backup!$O:$O,'Pre-cast Erection S-Curve'!T$75,Backup!$B:$B,'Pre-cast Erection S-Curve'!$C$76)</f>
        <v>0</v>
      </c>
      <c r="U80" s="425">
        <f>SUMIFS(Backup!$G:$G,Backup!$D:$D,'Pre-cast Erection S-Curve'!$C80,Backup!$O:$O,'Pre-cast Erection S-Curve'!U$75,Backup!$B:$B,'Pre-cast Erection S-Curve'!$C$76)</f>
        <v>16</v>
      </c>
      <c r="V80" s="425">
        <f>SUMIFS(Backup!$G:$G,Backup!$D:$D,'Pre-cast Erection S-Curve'!$C80,Backup!$O:$O,'Pre-cast Erection S-Curve'!V$75,Backup!$B:$B,'Pre-cast Erection S-Curve'!$C$76)</f>
        <v>14</v>
      </c>
      <c r="W80" s="425">
        <f>SUMIFS(Backup!$G:$G,Backup!$D:$D,'Pre-cast Erection S-Curve'!$C80,Backup!$O:$O,'Pre-cast Erection S-Curve'!W$75,Backup!$B:$B,'Pre-cast Erection S-Curve'!$C$76)</f>
        <v>0</v>
      </c>
      <c r="X80" s="425">
        <f>SUMIFS(Backup!$G:$G,Backup!$D:$D,'Pre-cast Erection S-Curve'!$C80,Backup!$O:$O,'Pre-cast Erection S-Curve'!X$75,Backup!$B:$B,'Pre-cast Erection S-Curve'!$C$76)</f>
        <v>0</v>
      </c>
      <c r="Y80" s="425">
        <f>SUMIFS(Backup!$G:$G,Backup!$D:$D,'Pre-cast Erection S-Curve'!$C80,Backup!$O:$O,'Pre-cast Erection S-Curve'!Y$75,Backup!$B:$B,'Pre-cast Erection S-Curve'!$C$76)</f>
        <v>0</v>
      </c>
      <c r="Z80" s="425">
        <f>SUMIFS(Backup!$G:$G,Backup!$D:$D,'Pre-cast Erection S-Curve'!$C80,Backup!$O:$O,'Pre-cast Erection S-Curve'!Z$75,Backup!$B:$B,'Pre-cast Erection S-Curve'!$C$76)</f>
        <v>0</v>
      </c>
      <c r="AA80" s="425">
        <f>SUMIFS(Backup!$G:$G,Backup!$D:$D,'Pre-cast Erection S-Curve'!$C80,Backup!$O:$O,'Pre-cast Erection S-Curve'!AA$75,Backup!$B:$B,'Pre-cast Erection S-Curve'!$C$76)</f>
        <v>0</v>
      </c>
      <c r="AB80" s="425">
        <f>SUMIFS(Backup!$G:$G,Backup!$D:$D,'Pre-cast Erection S-Curve'!$C80,Backup!$O:$O,'Pre-cast Erection S-Curve'!AB$75,Backup!$B:$B,'Pre-cast Erection S-Curve'!$C$76)</f>
        <v>0</v>
      </c>
      <c r="AC80" s="425">
        <f>SUMIFS(Backup!$G:$G,Backup!$D:$D,'Pre-cast Erection S-Curve'!$C80,Backup!$O:$O,'Pre-cast Erection S-Curve'!AC$75,Backup!$B:$B,'Pre-cast Erection S-Curve'!$C$76)</f>
        <v>0</v>
      </c>
      <c r="AD80" s="425">
        <f>SUMIFS(Backup!$G:$G,Backup!$D:$D,'Pre-cast Erection S-Curve'!$C80,Backup!$O:$O,'Pre-cast Erection S-Curve'!AD$75,Backup!$B:$B,'Pre-cast Erection S-Curve'!$C$76)</f>
        <v>0</v>
      </c>
      <c r="AE80" s="425">
        <f>SUMIFS(Backup!$G:$G,Backup!$D:$D,'Pre-cast Erection S-Curve'!$C80,Backup!$O:$O,'Pre-cast Erection S-Curve'!AE$75,Backup!$B:$B,'Pre-cast Erection S-Curve'!$C$76)</f>
        <v>0</v>
      </c>
      <c r="AF80" s="425">
        <f>SUMIFS(Backup!$G:$G,Backup!$D:$D,'Pre-cast Erection S-Curve'!$C80,Backup!$O:$O,'Pre-cast Erection S-Curve'!AF$75,Backup!$B:$B,'Pre-cast Erection S-Curve'!$C$76)</f>
        <v>0</v>
      </c>
      <c r="AG80" s="435">
        <f t="shared" si="26"/>
        <v>32</v>
      </c>
    </row>
    <row r="81" spans="1:33" hidden="1" outlineLevel="1">
      <c r="B81" s="413" t="s">
        <v>864</v>
      </c>
      <c r="C81" s="415" t="s">
        <v>404</v>
      </c>
      <c r="D81" s="413" t="s">
        <v>1140</v>
      </c>
      <c r="E81" s="425">
        <f t="shared" si="27"/>
        <v>114</v>
      </c>
      <c r="F81" s="425">
        <f>SUMIFS(Backup!$G:$G,Backup!$D:$D,'Pre-cast Erection S-Curve'!$C81,Backup!$O:$O,'Pre-cast Erection S-Curve'!F$75,Backup!$B:$B,'Pre-cast Erection S-Curve'!$C$76)</f>
        <v>0</v>
      </c>
      <c r="G81" s="425">
        <f>SUMIFS(Backup!$G:$G,Backup!$D:$D,'Pre-cast Erection S-Curve'!$C81,Backup!$O:$O,'Pre-cast Erection S-Curve'!G$75,Backup!$B:$B,'Pre-cast Erection S-Curve'!$C$76)</f>
        <v>0</v>
      </c>
      <c r="H81" s="425">
        <f>SUMIFS(Backup!$G:$G,Backup!$D:$D,'Pre-cast Erection S-Curve'!$C81,Backup!$O:$O,'Pre-cast Erection S-Curve'!H$75,Backup!$B:$B,'Pre-cast Erection S-Curve'!$C$76)</f>
        <v>0</v>
      </c>
      <c r="I81" s="425">
        <f>SUMIFS(Backup!$G:$G,Backup!$D:$D,'Pre-cast Erection S-Curve'!$C81,Backup!$O:$O,'Pre-cast Erection S-Curve'!I$75,Backup!$B:$B,'Pre-cast Erection S-Curve'!$C$76)</f>
        <v>0</v>
      </c>
      <c r="J81" s="425">
        <f>SUMIFS(Backup!$G:$G,Backup!$D:$D,'Pre-cast Erection S-Curve'!$C81,Backup!$O:$O,'Pre-cast Erection S-Curve'!J$75,Backup!$B:$B,'Pre-cast Erection S-Curve'!$C$76)</f>
        <v>0</v>
      </c>
      <c r="K81" s="425">
        <f>SUMIFS(Backup!$G:$G,Backup!$D:$D,'Pre-cast Erection S-Curve'!$C81,Backup!$O:$O,'Pre-cast Erection S-Curve'!K$75,Backup!$B:$B,'Pre-cast Erection S-Curve'!$C$76)</f>
        <v>0</v>
      </c>
      <c r="L81" s="425">
        <f>SUMIFS(Backup!$G:$G,Backup!$D:$D,'Pre-cast Erection S-Curve'!$C81,Backup!$O:$O,'Pre-cast Erection S-Curve'!L$75,Backup!$B:$B,'Pre-cast Erection S-Curve'!$C$76)</f>
        <v>0</v>
      </c>
      <c r="M81" s="425">
        <f>SUMIFS(Backup!$G:$G,Backup!$D:$D,'Pre-cast Erection S-Curve'!$C81,Backup!$O:$O,'Pre-cast Erection S-Curve'!M$75,Backup!$B:$B,'Pre-cast Erection S-Curve'!$C$76)</f>
        <v>0</v>
      </c>
      <c r="N81" s="425">
        <f>SUMIFS(Backup!$G:$G,Backup!$D:$D,'Pre-cast Erection S-Curve'!$C81,Backup!$O:$O,'Pre-cast Erection S-Curve'!N$75,Backup!$B:$B,'Pre-cast Erection S-Curve'!$C$76)</f>
        <v>0</v>
      </c>
      <c r="O81" s="425">
        <f>SUMIFS(Backup!$G:$G,Backup!$D:$D,'Pre-cast Erection S-Curve'!$C81,Backup!$O:$O,'Pre-cast Erection S-Curve'!O$75,Backup!$B:$B,'Pre-cast Erection S-Curve'!$C$76)</f>
        <v>0</v>
      </c>
      <c r="P81" s="425">
        <f>SUMIFS(Backup!$G:$G,Backup!$D:$D,'Pre-cast Erection S-Curve'!$C81,Backup!$O:$O,'Pre-cast Erection S-Curve'!P$75,Backup!$B:$B,'Pre-cast Erection S-Curve'!$C$76)</f>
        <v>0</v>
      </c>
      <c r="Q81" s="425">
        <f>SUMIFS(Backup!$G:$G,Backup!$D:$D,'Pre-cast Erection S-Curve'!$C81,Backup!$O:$O,'Pre-cast Erection S-Curve'!Q$75,Backup!$B:$B,'Pre-cast Erection S-Curve'!$C$76)</f>
        <v>0</v>
      </c>
      <c r="R81" s="425">
        <f>SUMIFS(Backup!$G:$G,Backup!$D:$D,'Pre-cast Erection S-Curve'!$C81,Backup!$O:$O,'Pre-cast Erection S-Curve'!R$75,Backup!$B:$B,'Pre-cast Erection S-Curve'!$C$76)</f>
        <v>0</v>
      </c>
      <c r="S81" s="425">
        <f>SUMIFS(Backup!$G:$G,Backup!$D:$D,'Pre-cast Erection S-Curve'!$C81,Backup!$O:$O,'Pre-cast Erection S-Curve'!S$75,Backup!$B:$B,'Pre-cast Erection S-Curve'!$C$76)</f>
        <v>0</v>
      </c>
      <c r="T81" s="425">
        <f>SUMIFS(Backup!$G:$G,Backup!$D:$D,'Pre-cast Erection S-Curve'!$C81,Backup!$O:$O,'Pre-cast Erection S-Curve'!T$75,Backup!$B:$B,'Pre-cast Erection S-Curve'!$C$76)</f>
        <v>0</v>
      </c>
      <c r="U81" s="425">
        <f>SUMIFS(Backup!$G:$G,Backup!$D:$D,'Pre-cast Erection S-Curve'!$C81,Backup!$O:$O,'Pre-cast Erection S-Curve'!U$75,Backup!$B:$B,'Pre-cast Erection S-Curve'!$C$76)</f>
        <v>18</v>
      </c>
      <c r="V81" s="425">
        <f>SUMIFS(Backup!$G:$G,Backup!$D:$D,'Pre-cast Erection S-Curve'!$C81,Backup!$O:$O,'Pre-cast Erection S-Curve'!V$75,Backup!$B:$B,'Pre-cast Erection S-Curve'!$C$76)</f>
        <v>42</v>
      </c>
      <c r="W81" s="425">
        <f>SUMIFS(Backup!$G:$G,Backup!$D:$D,'Pre-cast Erection S-Curve'!$C81,Backup!$O:$O,'Pre-cast Erection S-Curve'!W$75,Backup!$B:$B,'Pre-cast Erection S-Curve'!$C$76)</f>
        <v>0</v>
      </c>
      <c r="X81" s="425">
        <f>SUMIFS(Backup!$G:$G,Backup!$D:$D,'Pre-cast Erection S-Curve'!$C81,Backup!$O:$O,'Pre-cast Erection S-Curve'!X$75,Backup!$B:$B,'Pre-cast Erection S-Curve'!$C$76)</f>
        <v>0</v>
      </c>
      <c r="Y81" s="425">
        <f>SUMIFS(Backup!$G:$G,Backup!$D:$D,'Pre-cast Erection S-Curve'!$C81,Backup!$O:$O,'Pre-cast Erection S-Curve'!Y$75,Backup!$B:$B,'Pre-cast Erection S-Curve'!$C$76)</f>
        <v>0</v>
      </c>
      <c r="Z81" s="425">
        <f>SUMIFS(Backup!$G:$G,Backup!$D:$D,'Pre-cast Erection S-Curve'!$C81,Backup!$O:$O,'Pre-cast Erection S-Curve'!Z$75,Backup!$B:$B,'Pre-cast Erection S-Curve'!$C$76)</f>
        <v>0</v>
      </c>
      <c r="AA81" s="425">
        <f>SUMIFS(Backup!$G:$G,Backup!$D:$D,'Pre-cast Erection S-Curve'!$C81,Backup!$O:$O,'Pre-cast Erection S-Curve'!AA$75,Backup!$B:$B,'Pre-cast Erection S-Curve'!$C$76)</f>
        <v>0</v>
      </c>
      <c r="AB81" s="425">
        <f>SUMIFS(Backup!$G:$G,Backup!$D:$D,'Pre-cast Erection S-Curve'!$C81,Backup!$O:$O,'Pre-cast Erection S-Curve'!AB$75,Backup!$B:$B,'Pre-cast Erection S-Curve'!$C$76)</f>
        <v>0</v>
      </c>
      <c r="AC81" s="425">
        <f>SUMIFS(Backup!$G:$G,Backup!$D:$D,'Pre-cast Erection S-Curve'!$C81,Backup!$O:$O,'Pre-cast Erection S-Curve'!AC$75,Backup!$B:$B,'Pre-cast Erection S-Curve'!$C$76)</f>
        <v>0</v>
      </c>
      <c r="AD81" s="425">
        <f>SUMIFS(Backup!$G:$G,Backup!$D:$D,'Pre-cast Erection S-Curve'!$C81,Backup!$O:$O,'Pre-cast Erection S-Curve'!AD$75,Backup!$B:$B,'Pre-cast Erection S-Curve'!$C$76)</f>
        <v>0</v>
      </c>
      <c r="AE81" s="425">
        <f>SUMIFS(Backup!$G:$G,Backup!$D:$D,'Pre-cast Erection S-Curve'!$C81,Backup!$O:$O,'Pre-cast Erection S-Curve'!AE$75,Backup!$B:$B,'Pre-cast Erection S-Curve'!$C$76)</f>
        <v>0</v>
      </c>
      <c r="AF81" s="425">
        <f>SUMIFS(Backup!$G:$G,Backup!$D:$D,'Pre-cast Erection S-Curve'!$C81,Backup!$O:$O,'Pre-cast Erection S-Curve'!AF$75,Backup!$B:$B,'Pre-cast Erection S-Curve'!$C$76)</f>
        <v>0</v>
      </c>
      <c r="AG81" s="435">
        <f t="shared" si="26"/>
        <v>60</v>
      </c>
    </row>
    <row r="82" spans="1:33" s="256" customFormat="1" collapsed="1">
      <c r="A82" s="799">
        <f>E82*$E$143</f>
        <v>190</v>
      </c>
      <c r="B82" s="411">
        <v>2</v>
      </c>
      <c r="C82" s="412" t="s">
        <v>2</v>
      </c>
      <c r="D82" s="411"/>
      <c r="E82" s="553">
        <f>E10</f>
        <v>6.3249001331557919E-2</v>
      </c>
      <c r="F82" s="424">
        <f t="shared" ref="F82:AA82" si="28">SUBTOTAL(9,F83:F87)</f>
        <v>0</v>
      </c>
      <c r="G82" s="424">
        <f t="shared" si="28"/>
        <v>0</v>
      </c>
      <c r="H82" s="424">
        <f t="shared" si="28"/>
        <v>0</v>
      </c>
      <c r="I82" s="424">
        <f t="shared" si="28"/>
        <v>0</v>
      </c>
      <c r="J82" s="424">
        <f t="shared" si="28"/>
        <v>0</v>
      </c>
      <c r="K82" s="424">
        <f t="shared" si="28"/>
        <v>0</v>
      </c>
      <c r="L82" s="424">
        <f t="shared" si="28"/>
        <v>0</v>
      </c>
      <c r="M82" s="424">
        <f t="shared" si="28"/>
        <v>0</v>
      </c>
      <c r="N82" s="424">
        <f t="shared" si="28"/>
        <v>0</v>
      </c>
      <c r="O82" s="424">
        <f t="shared" si="28"/>
        <v>0</v>
      </c>
      <c r="P82" s="424">
        <f t="shared" si="28"/>
        <v>0</v>
      </c>
      <c r="Q82" s="424">
        <f t="shared" si="28"/>
        <v>0</v>
      </c>
      <c r="R82" s="424">
        <f t="shared" si="28"/>
        <v>52</v>
      </c>
      <c r="S82" s="424">
        <f t="shared" si="28"/>
        <v>0</v>
      </c>
      <c r="T82" s="424">
        <f t="shared" si="28"/>
        <v>0</v>
      </c>
      <c r="U82" s="424">
        <f t="shared" si="28"/>
        <v>0</v>
      </c>
      <c r="V82" s="424">
        <f t="shared" si="28"/>
        <v>10</v>
      </c>
      <c r="W82" s="424">
        <f t="shared" si="28"/>
        <v>0</v>
      </c>
      <c r="X82" s="424">
        <f t="shared" si="28"/>
        <v>0</v>
      </c>
      <c r="Y82" s="424">
        <f t="shared" si="28"/>
        <v>0</v>
      </c>
      <c r="Z82" s="424">
        <f t="shared" si="28"/>
        <v>0</v>
      </c>
      <c r="AA82" s="424">
        <f t="shared" si="28"/>
        <v>0</v>
      </c>
      <c r="AB82" s="424">
        <f t="shared" ref="AB82:AF82" si="29">SUBTOTAL(9,AB83:AB87)</f>
        <v>0</v>
      </c>
      <c r="AC82" s="424">
        <f t="shared" si="29"/>
        <v>0</v>
      </c>
      <c r="AD82" s="424">
        <f t="shared" si="29"/>
        <v>0</v>
      </c>
      <c r="AE82" s="424">
        <f t="shared" si="29"/>
        <v>0</v>
      </c>
      <c r="AF82" s="424">
        <f t="shared" si="29"/>
        <v>0</v>
      </c>
      <c r="AG82" s="435">
        <f t="shared" si="26"/>
        <v>62</v>
      </c>
    </row>
    <row r="83" spans="1:33" hidden="1" outlineLevel="1">
      <c r="B83" s="413" t="s">
        <v>860</v>
      </c>
      <c r="C83" s="415" t="s">
        <v>400</v>
      </c>
      <c r="D83" s="413" t="s">
        <v>1140</v>
      </c>
      <c r="E83" s="425">
        <f>E11</f>
        <v>46</v>
      </c>
      <c r="F83" s="425">
        <f>SUMIFS(Backup!$G:$G,Backup!$D:$D,'Pre-cast Erection S-Curve'!$C83,Backup!$O:$O,'Pre-cast Erection S-Curve'!F$75,Backup!$B:$B,'Pre-cast Erection S-Curve'!$C$82)</f>
        <v>0</v>
      </c>
      <c r="G83" s="425">
        <f>SUMIFS(Backup!$G:$G,Backup!$D:$D,'Pre-cast Erection S-Curve'!$C83,Backup!$O:$O,'Pre-cast Erection S-Curve'!G$75,Backup!$B:$B,'Pre-cast Erection S-Curve'!$C$82)</f>
        <v>0</v>
      </c>
      <c r="H83" s="425">
        <f>SUMIFS(Backup!$G:$G,Backup!$D:$D,'Pre-cast Erection S-Curve'!$C83,Backup!$O:$O,'Pre-cast Erection S-Curve'!H$75,Backup!$B:$B,'Pre-cast Erection S-Curve'!$C$82)</f>
        <v>0</v>
      </c>
      <c r="I83" s="425">
        <f>SUMIFS(Backup!$G:$G,Backup!$D:$D,'Pre-cast Erection S-Curve'!$C83,Backup!$O:$O,'Pre-cast Erection S-Curve'!I$75,Backup!$B:$B,'Pre-cast Erection S-Curve'!$C$82)</f>
        <v>0</v>
      </c>
      <c r="J83" s="425">
        <f>SUMIFS(Backup!$G:$G,Backup!$D:$D,'Pre-cast Erection S-Curve'!$C83,Backup!$O:$O,'Pre-cast Erection S-Curve'!J$75,Backup!$B:$B,'Pre-cast Erection S-Curve'!$C$82)</f>
        <v>0</v>
      </c>
      <c r="K83" s="425">
        <f>SUMIFS(Backup!$G:$G,Backup!$D:$D,'Pre-cast Erection S-Curve'!$C83,Backup!$O:$O,'Pre-cast Erection S-Curve'!K$75,Backup!$B:$B,'Pre-cast Erection S-Curve'!$C$82)</f>
        <v>0</v>
      </c>
      <c r="L83" s="425">
        <f>SUMIFS(Backup!$G:$G,Backup!$D:$D,'Pre-cast Erection S-Curve'!$C83,Backup!$O:$O,'Pre-cast Erection S-Curve'!L$75,Backup!$B:$B,'Pre-cast Erection S-Curve'!$C$82)</f>
        <v>0</v>
      </c>
      <c r="M83" s="425">
        <f>SUMIFS(Backup!$G:$G,Backup!$D:$D,'Pre-cast Erection S-Curve'!$C83,Backup!$O:$O,'Pre-cast Erection S-Curve'!M$75,Backup!$B:$B,'Pre-cast Erection S-Curve'!$C$82)</f>
        <v>0</v>
      </c>
      <c r="N83" s="425">
        <f>SUMIFS(Backup!$G:$G,Backup!$D:$D,'Pre-cast Erection S-Curve'!$C83,Backup!$O:$O,'Pre-cast Erection S-Curve'!N$75,Backup!$B:$B,'Pre-cast Erection S-Curve'!$C$82)</f>
        <v>0</v>
      </c>
      <c r="O83" s="425">
        <f>SUMIFS(Backup!$G:$G,Backup!$D:$D,'Pre-cast Erection S-Curve'!$C83,Backup!$O:$O,'Pre-cast Erection S-Curve'!O$75,Backup!$B:$B,'Pre-cast Erection S-Curve'!$C$82)</f>
        <v>0</v>
      </c>
      <c r="P83" s="425">
        <f>SUMIFS(Backup!$G:$G,Backup!$D:$D,'Pre-cast Erection S-Curve'!$C83,Backup!$O:$O,'Pre-cast Erection S-Curve'!P$75,Backup!$B:$B,'Pre-cast Erection S-Curve'!$C$82)</f>
        <v>0</v>
      </c>
      <c r="Q83" s="425">
        <f>SUMIFS(Backup!$G:$G,Backup!$D:$D,'Pre-cast Erection S-Curve'!$C83,Backup!$O:$O,'Pre-cast Erection S-Curve'!Q$75,Backup!$B:$B,'Pre-cast Erection S-Curve'!$C$82)</f>
        <v>0</v>
      </c>
      <c r="R83" s="425">
        <f>SUMIFS(Backup!$G:$G,Backup!$D:$D,'Pre-cast Erection S-Curve'!$C83,Backup!$O:$O,'Pre-cast Erection S-Curve'!R$75,Backup!$B:$B,'Pre-cast Erection S-Curve'!$C$82)</f>
        <v>15</v>
      </c>
      <c r="S83" s="425">
        <f>SUMIFS(Backup!$G:$G,Backup!$D:$D,'Pre-cast Erection S-Curve'!$C83,Backup!$O:$O,'Pre-cast Erection S-Curve'!S$75,Backup!$B:$B,'Pre-cast Erection S-Curve'!$C$82)</f>
        <v>0</v>
      </c>
      <c r="T83" s="425">
        <f>SUMIFS(Backup!$G:$G,Backup!$D:$D,'Pre-cast Erection S-Curve'!$C83,Backup!$O:$O,'Pre-cast Erection S-Curve'!T$75,Backup!$B:$B,'Pre-cast Erection S-Curve'!$C$82)</f>
        <v>0</v>
      </c>
      <c r="U83" s="425">
        <f>SUMIFS(Backup!$G:$G,Backup!$D:$D,'Pre-cast Erection S-Curve'!$C83,Backup!$O:$O,'Pre-cast Erection S-Curve'!U$75,Backup!$B:$B,'Pre-cast Erection S-Curve'!$C$82)</f>
        <v>0</v>
      </c>
      <c r="V83" s="425">
        <f>SUMIFS(Backup!$G:$G,Backup!$D:$D,'Pre-cast Erection S-Curve'!$C83,Backup!$O:$O,'Pre-cast Erection S-Curve'!V$75,Backup!$B:$B,'Pre-cast Erection S-Curve'!$C$82)</f>
        <v>3</v>
      </c>
      <c r="W83" s="425">
        <f>SUMIFS(Backup!$G:$G,Backup!$D:$D,'Pre-cast Erection S-Curve'!$C83,Backup!$O:$O,'Pre-cast Erection S-Curve'!W$75,Backup!$B:$B,'Pre-cast Erection S-Curve'!$C$82)</f>
        <v>0</v>
      </c>
      <c r="X83" s="425">
        <f>SUMIFS(Backup!$G:$G,Backup!$D:$D,'Pre-cast Erection S-Curve'!$C83,Backup!$O:$O,'Pre-cast Erection S-Curve'!X$75,Backup!$B:$B,'Pre-cast Erection S-Curve'!$C$82)</f>
        <v>0</v>
      </c>
      <c r="Y83" s="425">
        <f>SUMIFS(Backup!$G:$G,Backup!$D:$D,'Pre-cast Erection S-Curve'!$C83,Backup!$O:$O,'Pre-cast Erection S-Curve'!Y$75,Backup!$B:$B,'Pre-cast Erection S-Curve'!$C$82)</f>
        <v>0</v>
      </c>
      <c r="Z83" s="425">
        <f>SUMIFS(Backup!$G:$G,Backup!$D:$D,'Pre-cast Erection S-Curve'!$C83,Backup!$O:$O,'Pre-cast Erection S-Curve'!Z$75,Backup!$B:$B,'Pre-cast Erection S-Curve'!$C$82)</f>
        <v>0</v>
      </c>
      <c r="AA83" s="425">
        <f>SUMIFS(Backup!$G:$G,Backup!$D:$D,'Pre-cast Erection S-Curve'!$C83,Backup!$O:$O,'Pre-cast Erection S-Curve'!AA$75,Backup!$B:$B,'Pre-cast Erection S-Curve'!$C$82)</f>
        <v>0</v>
      </c>
      <c r="AB83" s="425">
        <f>SUMIFS(Backup!$G:$G,Backup!$D:$D,'Pre-cast Erection S-Curve'!$C83,Backup!$O:$O,'Pre-cast Erection S-Curve'!AB$75,Backup!$B:$B,'Pre-cast Erection S-Curve'!$C$82)</f>
        <v>0</v>
      </c>
      <c r="AC83" s="425">
        <f>SUMIFS(Backup!$G:$G,Backup!$D:$D,'Pre-cast Erection S-Curve'!$C83,Backup!$O:$O,'Pre-cast Erection S-Curve'!AC$75,Backup!$B:$B,'Pre-cast Erection S-Curve'!$C$82)</f>
        <v>0</v>
      </c>
      <c r="AD83" s="425">
        <f>SUMIFS(Backup!$G:$G,Backup!$D:$D,'Pre-cast Erection S-Curve'!$C83,Backup!$O:$O,'Pre-cast Erection S-Curve'!AD$75,Backup!$B:$B,'Pre-cast Erection S-Curve'!$C$82)</f>
        <v>0</v>
      </c>
      <c r="AE83" s="425">
        <f>SUMIFS(Backup!$G:$G,Backup!$D:$D,'Pre-cast Erection S-Curve'!$C83,Backup!$O:$O,'Pre-cast Erection S-Curve'!AE$75,Backup!$B:$B,'Pre-cast Erection S-Curve'!$C$82)</f>
        <v>0</v>
      </c>
      <c r="AF83" s="425">
        <f>SUMIFS(Backup!$G:$G,Backup!$D:$D,'Pre-cast Erection S-Curve'!$C83,Backup!$O:$O,'Pre-cast Erection S-Curve'!AF$75,Backup!$B:$B,'Pre-cast Erection S-Curve'!$C$82)</f>
        <v>0</v>
      </c>
      <c r="AG83" s="435">
        <f t="shared" si="26"/>
        <v>18</v>
      </c>
    </row>
    <row r="84" spans="1:33" hidden="1" outlineLevel="1">
      <c r="B84" s="413" t="s">
        <v>861</v>
      </c>
      <c r="C84" s="415" t="s">
        <v>401</v>
      </c>
      <c r="D84" s="413" t="s">
        <v>1140</v>
      </c>
      <c r="E84" s="425">
        <f t="shared" ref="E84:E141" si="30">E12</f>
        <v>48</v>
      </c>
      <c r="F84" s="425">
        <f>SUMIFS(Backup!$G:$G,Backup!$D:$D,'Pre-cast Erection S-Curve'!$C84,Backup!$O:$O,'Pre-cast Erection S-Curve'!F$75,Backup!$B:$B,'Pre-cast Erection S-Curve'!$C$82)</f>
        <v>0</v>
      </c>
      <c r="G84" s="425">
        <f>SUMIFS(Backup!$G:$G,Backup!$D:$D,'Pre-cast Erection S-Curve'!$C84,Backup!$O:$O,'Pre-cast Erection S-Curve'!G$75,Backup!$B:$B,'Pre-cast Erection S-Curve'!$C$82)</f>
        <v>0</v>
      </c>
      <c r="H84" s="425">
        <f>SUMIFS(Backup!$G:$G,Backup!$D:$D,'Pre-cast Erection S-Curve'!$C84,Backup!$O:$O,'Pre-cast Erection S-Curve'!H$75,Backup!$B:$B,'Pre-cast Erection S-Curve'!$C$82)</f>
        <v>0</v>
      </c>
      <c r="I84" s="425">
        <f>SUMIFS(Backup!$G:$G,Backup!$D:$D,'Pre-cast Erection S-Curve'!$C84,Backup!$O:$O,'Pre-cast Erection S-Curve'!I$75,Backup!$B:$B,'Pre-cast Erection S-Curve'!$C$82)</f>
        <v>0</v>
      </c>
      <c r="J84" s="425">
        <f>SUMIFS(Backup!$G:$G,Backup!$D:$D,'Pre-cast Erection S-Curve'!$C84,Backup!$O:$O,'Pre-cast Erection S-Curve'!J$75,Backup!$B:$B,'Pre-cast Erection S-Curve'!$C$82)</f>
        <v>0</v>
      </c>
      <c r="K84" s="425">
        <f>SUMIFS(Backup!$G:$G,Backup!$D:$D,'Pre-cast Erection S-Curve'!$C84,Backup!$O:$O,'Pre-cast Erection S-Curve'!K$75,Backup!$B:$B,'Pre-cast Erection S-Curve'!$C$82)</f>
        <v>0</v>
      </c>
      <c r="L84" s="425">
        <f>SUMIFS(Backup!$G:$G,Backup!$D:$D,'Pre-cast Erection S-Curve'!$C84,Backup!$O:$O,'Pre-cast Erection S-Curve'!L$75,Backup!$B:$B,'Pre-cast Erection S-Curve'!$C$82)</f>
        <v>0</v>
      </c>
      <c r="M84" s="425">
        <f>SUMIFS(Backup!$G:$G,Backup!$D:$D,'Pre-cast Erection S-Curve'!$C84,Backup!$O:$O,'Pre-cast Erection S-Curve'!M$75,Backup!$B:$B,'Pre-cast Erection S-Curve'!$C$82)</f>
        <v>0</v>
      </c>
      <c r="N84" s="425">
        <f>SUMIFS(Backup!$G:$G,Backup!$D:$D,'Pre-cast Erection S-Curve'!$C84,Backup!$O:$O,'Pre-cast Erection S-Curve'!N$75,Backup!$B:$B,'Pre-cast Erection S-Curve'!$C$82)</f>
        <v>0</v>
      </c>
      <c r="O84" s="425">
        <f>SUMIFS(Backup!$G:$G,Backup!$D:$D,'Pre-cast Erection S-Curve'!$C84,Backup!$O:$O,'Pre-cast Erection S-Curve'!O$75,Backup!$B:$B,'Pre-cast Erection S-Curve'!$C$82)</f>
        <v>0</v>
      </c>
      <c r="P84" s="425">
        <f>SUMIFS(Backup!$G:$G,Backup!$D:$D,'Pre-cast Erection S-Curve'!$C84,Backup!$O:$O,'Pre-cast Erection S-Curve'!P$75,Backup!$B:$B,'Pre-cast Erection S-Curve'!$C$82)</f>
        <v>0</v>
      </c>
      <c r="Q84" s="425">
        <f>SUMIFS(Backup!$G:$G,Backup!$D:$D,'Pre-cast Erection S-Curve'!$C84,Backup!$O:$O,'Pre-cast Erection S-Curve'!Q$75,Backup!$B:$B,'Pre-cast Erection S-Curve'!$C$82)</f>
        <v>0</v>
      </c>
      <c r="R84" s="425">
        <f>SUMIFS(Backup!$G:$G,Backup!$D:$D,'Pre-cast Erection S-Curve'!$C84,Backup!$O:$O,'Pre-cast Erection S-Curve'!R$75,Backup!$B:$B,'Pre-cast Erection S-Curve'!$C$82)</f>
        <v>4</v>
      </c>
      <c r="S84" s="425">
        <f>SUMIFS(Backup!$G:$G,Backup!$D:$D,'Pre-cast Erection S-Curve'!$C84,Backup!$O:$O,'Pre-cast Erection S-Curve'!S$75,Backup!$B:$B,'Pre-cast Erection S-Curve'!$C$82)</f>
        <v>0</v>
      </c>
      <c r="T84" s="425">
        <f>SUMIFS(Backup!$G:$G,Backup!$D:$D,'Pre-cast Erection S-Curve'!$C84,Backup!$O:$O,'Pre-cast Erection S-Curve'!T$75,Backup!$B:$B,'Pre-cast Erection S-Curve'!$C$82)</f>
        <v>0</v>
      </c>
      <c r="U84" s="425">
        <f>SUMIFS(Backup!$G:$G,Backup!$D:$D,'Pre-cast Erection S-Curve'!$C84,Backup!$O:$O,'Pre-cast Erection S-Curve'!U$75,Backup!$B:$B,'Pre-cast Erection S-Curve'!$C$82)</f>
        <v>0</v>
      </c>
      <c r="V84" s="425">
        <f>SUMIFS(Backup!$G:$G,Backup!$D:$D,'Pre-cast Erection S-Curve'!$C84,Backup!$O:$O,'Pre-cast Erection S-Curve'!V$75,Backup!$B:$B,'Pre-cast Erection S-Curve'!$C$82)</f>
        <v>4</v>
      </c>
      <c r="W84" s="425">
        <f>SUMIFS(Backup!$G:$G,Backup!$D:$D,'Pre-cast Erection S-Curve'!$C84,Backup!$O:$O,'Pre-cast Erection S-Curve'!W$75,Backup!$B:$B,'Pre-cast Erection S-Curve'!$C$82)</f>
        <v>0</v>
      </c>
      <c r="X84" s="425">
        <f>SUMIFS(Backup!$G:$G,Backup!$D:$D,'Pre-cast Erection S-Curve'!$C84,Backup!$O:$O,'Pre-cast Erection S-Curve'!X$75,Backup!$B:$B,'Pre-cast Erection S-Curve'!$C$82)</f>
        <v>0</v>
      </c>
      <c r="Y84" s="425">
        <f>SUMIFS(Backup!$G:$G,Backup!$D:$D,'Pre-cast Erection S-Curve'!$C84,Backup!$O:$O,'Pre-cast Erection S-Curve'!Y$75,Backup!$B:$B,'Pre-cast Erection S-Curve'!$C$82)</f>
        <v>0</v>
      </c>
      <c r="Z84" s="425">
        <f>SUMIFS(Backup!$G:$G,Backup!$D:$D,'Pre-cast Erection S-Curve'!$C84,Backup!$O:$O,'Pre-cast Erection S-Curve'!Z$75,Backup!$B:$B,'Pre-cast Erection S-Curve'!$C$82)</f>
        <v>0</v>
      </c>
      <c r="AA84" s="425">
        <f>SUMIFS(Backup!$G:$G,Backup!$D:$D,'Pre-cast Erection S-Curve'!$C84,Backup!$O:$O,'Pre-cast Erection S-Curve'!AA$75,Backup!$B:$B,'Pre-cast Erection S-Curve'!$C$82)</f>
        <v>0</v>
      </c>
      <c r="AB84" s="425">
        <f>SUMIFS(Backup!$G:$G,Backup!$D:$D,'Pre-cast Erection S-Curve'!$C84,Backup!$O:$O,'Pre-cast Erection S-Curve'!AB$75,Backup!$B:$B,'Pre-cast Erection S-Curve'!$C$82)</f>
        <v>0</v>
      </c>
      <c r="AC84" s="425">
        <f>SUMIFS(Backup!$G:$G,Backup!$D:$D,'Pre-cast Erection S-Curve'!$C84,Backup!$O:$O,'Pre-cast Erection S-Curve'!AC$75,Backup!$B:$B,'Pre-cast Erection S-Curve'!$C$82)</f>
        <v>0</v>
      </c>
      <c r="AD84" s="425">
        <f>SUMIFS(Backup!$G:$G,Backup!$D:$D,'Pre-cast Erection S-Curve'!$C84,Backup!$O:$O,'Pre-cast Erection S-Curve'!AD$75,Backup!$B:$B,'Pre-cast Erection S-Curve'!$C$82)</f>
        <v>0</v>
      </c>
      <c r="AE84" s="425">
        <f>SUMIFS(Backup!$G:$G,Backup!$D:$D,'Pre-cast Erection S-Curve'!$C84,Backup!$O:$O,'Pre-cast Erection S-Curve'!AE$75,Backup!$B:$B,'Pre-cast Erection S-Curve'!$C$82)</f>
        <v>0</v>
      </c>
      <c r="AF84" s="425">
        <f>SUMIFS(Backup!$G:$G,Backup!$D:$D,'Pre-cast Erection S-Curve'!$C84,Backup!$O:$O,'Pre-cast Erection S-Curve'!AF$75,Backup!$B:$B,'Pre-cast Erection S-Curve'!$C$82)</f>
        <v>0</v>
      </c>
      <c r="AG84" s="435">
        <f t="shared" si="26"/>
        <v>8</v>
      </c>
    </row>
    <row r="85" spans="1:33" hidden="1" outlineLevel="1">
      <c r="B85" s="413" t="s">
        <v>862</v>
      </c>
      <c r="C85" s="415" t="s">
        <v>402</v>
      </c>
      <c r="D85" s="413" t="s">
        <v>1140</v>
      </c>
      <c r="E85" s="425">
        <f t="shared" si="30"/>
        <v>28</v>
      </c>
      <c r="F85" s="425">
        <f>SUMIFS(Backup!$G:$G,Backup!$D:$D,'Pre-cast Erection S-Curve'!$C85,Backup!$O:$O,'Pre-cast Erection S-Curve'!F$75,Backup!$B:$B,'Pre-cast Erection S-Curve'!$C$82)</f>
        <v>0</v>
      </c>
      <c r="G85" s="425">
        <f>SUMIFS(Backup!$G:$G,Backup!$D:$D,'Pre-cast Erection S-Curve'!$C85,Backup!$O:$O,'Pre-cast Erection S-Curve'!G$75,Backup!$B:$B,'Pre-cast Erection S-Curve'!$C$82)</f>
        <v>0</v>
      </c>
      <c r="H85" s="425">
        <f>SUMIFS(Backup!$G:$G,Backup!$D:$D,'Pre-cast Erection S-Curve'!$C85,Backup!$O:$O,'Pre-cast Erection S-Curve'!H$75,Backup!$B:$B,'Pre-cast Erection S-Curve'!$C$82)</f>
        <v>0</v>
      </c>
      <c r="I85" s="425">
        <f>SUMIFS(Backup!$G:$G,Backup!$D:$D,'Pre-cast Erection S-Curve'!$C85,Backup!$O:$O,'Pre-cast Erection S-Curve'!I$75,Backup!$B:$B,'Pre-cast Erection S-Curve'!$C$82)</f>
        <v>0</v>
      </c>
      <c r="J85" s="425">
        <f>SUMIFS(Backup!$G:$G,Backup!$D:$D,'Pre-cast Erection S-Curve'!$C85,Backup!$O:$O,'Pre-cast Erection S-Curve'!J$75,Backup!$B:$B,'Pre-cast Erection S-Curve'!$C$82)</f>
        <v>0</v>
      </c>
      <c r="K85" s="425">
        <f>SUMIFS(Backup!$G:$G,Backup!$D:$D,'Pre-cast Erection S-Curve'!$C85,Backup!$O:$O,'Pre-cast Erection S-Curve'!K$75,Backup!$B:$B,'Pre-cast Erection S-Curve'!$C$82)</f>
        <v>0</v>
      </c>
      <c r="L85" s="425">
        <f>SUMIFS(Backup!$G:$G,Backup!$D:$D,'Pre-cast Erection S-Curve'!$C85,Backup!$O:$O,'Pre-cast Erection S-Curve'!L$75,Backup!$B:$B,'Pre-cast Erection S-Curve'!$C$82)</f>
        <v>0</v>
      </c>
      <c r="M85" s="425">
        <f>SUMIFS(Backup!$G:$G,Backup!$D:$D,'Pre-cast Erection S-Curve'!$C85,Backup!$O:$O,'Pre-cast Erection S-Curve'!M$75,Backup!$B:$B,'Pre-cast Erection S-Curve'!$C$82)</f>
        <v>0</v>
      </c>
      <c r="N85" s="425">
        <f>SUMIFS(Backup!$G:$G,Backup!$D:$D,'Pre-cast Erection S-Curve'!$C85,Backup!$O:$O,'Pre-cast Erection S-Curve'!N$75,Backup!$B:$B,'Pre-cast Erection S-Curve'!$C$82)</f>
        <v>0</v>
      </c>
      <c r="O85" s="425">
        <f>SUMIFS(Backup!$G:$G,Backup!$D:$D,'Pre-cast Erection S-Curve'!$C85,Backup!$O:$O,'Pre-cast Erection S-Curve'!O$75,Backup!$B:$B,'Pre-cast Erection S-Curve'!$C$82)</f>
        <v>0</v>
      </c>
      <c r="P85" s="425">
        <f>SUMIFS(Backup!$G:$G,Backup!$D:$D,'Pre-cast Erection S-Curve'!$C85,Backup!$O:$O,'Pre-cast Erection S-Curve'!P$75,Backup!$B:$B,'Pre-cast Erection S-Curve'!$C$82)</f>
        <v>0</v>
      </c>
      <c r="Q85" s="425">
        <f>SUMIFS(Backup!$G:$G,Backup!$D:$D,'Pre-cast Erection S-Curve'!$C85,Backup!$O:$O,'Pre-cast Erection S-Curve'!Q$75,Backup!$B:$B,'Pre-cast Erection S-Curve'!$C$82)</f>
        <v>0</v>
      </c>
      <c r="R85" s="425">
        <f>SUMIFS(Backup!$G:$G,Backup!$D:$D,'Pre-cast Erection S-Curve'!$C85,Backup!$O:$O,'Pre-cast Erection S-Curve'!R$75,Backup!$B:$B,'Pre-cast Erection S-Curve'!$C$82)</f>
        <v>8</v>
      </c>
      <c r="S85" s="425">
        <f>SUMIFS(Backup!$G:$G,Backup!$D:$D,'Pre-cast Erection S-Curve'!$C85,Backup!$O:$O,'Pre-cast Erection S-Curve'!S$75,Backup!$B:$B,'Pre-cast Erection S-Curve'!$C$82)</f>
        <v>0</v>
      </c>
      <c r="T85" s="425">
        <f>SUMIFS(Backup!$G:$G,Backup!$D:$D,'Pre-cast Erection S-Curve'!$C85,Backup!$O:$O,'Pre-cast Erection S-Curve'!T$75,Backup!$B:$B,'Pre-cast Erection S-Curve'!$C$82)</f>
        <v>0</v>
      </c>
      <c r="U85" s="425">
        <f>SUMIFS(Backup!$G:$G,Backup!$D:$D,'Pre-cast Erection S-Curve'!$C85,Backup!$O:$O,'Pre-cast Erection S-Curve'!U$75,Backup!$B:$B,'Pre-cast Erection S-Curve'!$C$82)</f>
        <v>0</v>
      </c>
      <c r="V85" s="425">
        <f>SUMIFS(Backup!$G:$G,Backup!$D:$D,'Pre-cast Erection S-Curve'!$C85,Backup!$O:$O,'Pre-cast Erection S-Curve'!V$75,Backup!$B:$B,'Pre-cast Erection S-Curve'!$C$82)</f>
        <v>2</v>
      </c>
      <c r="W85" s="425">
        <f>SUMIFS(Backup!$G:$G,Backup!$D:$D,'Pre-cast Erection S-Curve'!$C85,Backup!$O:$O,'Pre-cast Erection S-Curve'!W$75,Backup!$B:$B,'Pre-cast Erection S-Curve'!$C$82)</f>
        <v>0</v>
      </c>
      <c r="X85" s="425">
        <f>SUMIFS(Backup!$G:$G,Backup!$D:$D,'Pre-cast Erection S-Curve'!$C85,Backup!$O:$O,'Pre-cast Erection S-Curve'!X$75,Backup!$B:$B,'Pre-cast Erection S-Curve'!$C$82)</f>
        <v>0</v>
      </c>
      <c r="Y85" s="425">
        <f>SUMIFS(Backup!$G:$G,Backup!$D:$D,'Pre-cast Erection S-Curve'!$C85,Backup!$O:$O,'Pre-cast Erection S-Curve'!Y$75,Backup!$B:$B,'Pre-cast Erection S-Curve'!$C$82)</f>
        <v>0</v>
      </c>
      <c r="Z85" s="425">
        <f>SUMIFS(Backup!$G:$G,Backup!$D:$D,'Pre-cast Erection S-Curve'!$C85,Backup!$O:$O,'Pre-cast Erection S-Curve'!Z$75,Backup!$B:$B,'Pre-cast Erection S-Curve'!$C$82)</f>
        <v>0</v>
      </c>
      <c r="AA85" s="425">
        <f>SUMIFS(Backup!$G:$G,Backup!$D:$D,'Pre-cast Erection S-Curve'!$C85,Backup!$O:$O,'Pre-cast Erection S-Curve'!AA$75,Backup!$B:$B,'Pre-cast Erection S-Curve'!$C$82)</f>
        <v>0</v>
      </c>
      <c r="AB85" s="425">
        <f>SUMIFS(Backup!$G:$G,Backup!$D:$D,'Pre-cast Erection S-Curve'!$C85,Backup!$O:$O,'Pre-cast Erection S-Curve'!AB$75,Backup!$B:$B,'Pre-cast Erection S-Curve'!$C$82)</f>
        <v>0</v>
      </c>
      <c r="AC85" s="425">
        <f>SUMIFS(Backup!$G:$G,Backup!$D:$D,'Pre-cast Erection S-Curve'!$C85,Backup!$O:$O,'Pre-cast Erection S-Curve'!AC$75,Backup!$B:$B,'Pre-cast Erection S-Curve'!$C$82)</f>
        <v>0</v>
      </c>
      <c r="AD85" s="425">
        <f>SUMIFS(Backup!$G:$G,Backup!$D:$D,'Pre-cast Erection S-Curve'!$C85,Backup!$O:$O,'Pre-cast Erection S-Curve'!AD$75,Backup!$B:$B,'Pre-cast Erection S-Curve'!$C$82)</f>
        <v>0</v>
      </c>
      <c r="AE85" s="425">
        <f>SUMIFS(Backup!$G:$G,Backup!$D:$D,'Pre-cast Erection S-Curve'!$C85,Backup!$O:$O,'Pre-cast Erection S-Curve'!AE$75,Backup!$B:$B,'Pre-cast Erection S-Curve'!$C$82)</f>
        <v>0</v>
      </c>
      <c r="AF85" s="425">
        <f>SUMIFS(Backup!$G:$G,Backup!$D:$D,'Pre-cast Erection S-Curve'!$C85,Backup!$O:$O,'Pre-cast Erection S-Curve'!AF$75,Backup!$B:$B,'Pre-cast Erection S-Curve'!$C$82)</f>
        <v>0</v>
      </c>
      <c r="AG85" s="435">
        <f t="shared" si="26"/>
        <v>10</v>
      </c>
    </row>
    <row r="86" spans="1:33" hidden="1" outlineLevel="1">
      <c r="B86" s="413" t="s">
        <v>863</v>
      </c>
      <c r="C86" s="415" t="s">
        <v>403</v>
      </c>
      <c r="D86" s="413" t="s">
        <v>1140</v>
      </c>
      <c r="E86" s="425">
        <f t="shared" si="30"/>
        <v>14</v>
      </c>
      <c r="F86" s="425">
        <f>SUMIFS(Backup!$G:$G,Backup!$D:$D,'Pre-cast Erection S-Curve'!$C86,Backup!$O:$O,'Pre-cast Erection S-Curve'!F$75,Backup!$B:$B,'Pre-cast Erection S-Curve'!$C$82)</f>
        <v>0</v>
      </c>
      <c r="G86" s="425">
        <f>SUMIFS(Backup!$G:$G,Backup!$D:$D,'Pre-cast Erection S-Curve'!$C86,Backup!$O:$O,'Pre-cast Erection S-Curve'!G$75,Backup!$B:$B,'Pre-cast Erection S-Curve'!$C$82)</f>
        <v>0</v>
      </c>
      <c r="H86" s="425">
        <f>SUMIFS(Backup!$G:$G,Backup!$D:$D,'Pre-cast Erection S-Curve'!$C86,Backup!$O:$O,'Pre-cast Erection S-Curve'!H$75,Backup!$B:$B,'Pre-cast Erection S-Curve'!$C$82)</f>
        <v>0</v>
      </c>
      <c r="I86" s="425">
        <f>SUMIFS(Backup!$G:$G,Backup!$D:$D,'Pre-cast Erection S-Curve'!$C86,Backup!$O:$O,'Pre-cast Erection S-Curve'!I$75,Backup!$B:$B,'Pre-cast Erection S-Curve'!$C$82)</f>
        <v>0</v>
      </c>
      <c r="J86" s="425">
        <f>SUMIFS(Backup!$G:$G,Backup!$D:$D,'Pre-cast Erection S-Curve'!$C86,Backup!$O:$O,'Pre-cast Erection S-Curve'!J$75,Backup!$B:$B,'Pre-cast Erection S-Curve'!$C$82)</f>
        <v>0</v>
      </c>
      <c r="K86" s="425">
        <f>SUMIFS(Backup!$G:$G,Backup!$D:$D,'Pre-cast Erection S-Curve'!$C86,Backup!$O:$O,'Pre-cast Erection S-Curve'!K$75,Backup!$B:$B,'Pre-cast Erection S-Curve'!$C$82)</f>
        <v>0</v>
      </c>
      <c r="L86" s="425">
        <f>SUMIFS(Backup!$G:$G,Backup!$D:$D,'Pre-cast Erection S-Curve'!$C86,Backup!$O:$O,'Pre-cast Erection S-Curve'!L$75,Backup!$B:$B,'Pre-cast Erection S-Curve'!$C$82)</f>
        <v>0</v>
      </c>
      <c r="M86" s="425">
        <f>SUMIFS(Backup!$G:$G,Backup!$D:$D,'Pre-cast Erection S-Curve'!$C86,Backup!$O:$O,'Pre-cast Erection S-Curve'!M$75,Backup!$B:$B,'Pre-cast Erection S-Curve'!$C$82)</f>
        <v>0</v>
      </c>
      <c r="N86" s="425">
        <f>SUMIFS(Backup!$G:$G,Backup!$D:$D,'Pre-cast Erection S-Curve'!$C86,Backup!$O:$O,'Pre-cast Erection S-Curve'!N$75,Backup!$B:$B,'Pre-cast Erection S-Curve'!$C$82)</f>
        <v>0</v>
      </c>
      <c r="O86" s="425">
        <f>SUMIFS(Backup!$G:$G,Backup!$D:$D,'Pre-cast Erection S-Curve'!$C86,Backup!$O:$O,'Pre-cast Erection S-Curve'!O$75,Backup!$B:$B,'Pre-cast Erection S-Curve'!$C$82)</f>
        <v>0</v>
      </c>
      <c r="P86" s="425">
        <f>SUMIFS(Backup!$G:$G,Backup!$D:$D,'Pre-cast Erection S-Curve'!$C86,Backup!$O:$O,'Pre-cast Erection S-Curve'!P$75,Backup!$B:$B,'Pre-cast Erection S-Curve'!$C$82)</f>
        <v>0</v>
      </c>
      <c r="Q86" s="425">
        <f>SUMIFS(Backup!$G:$G,Backup!$D:$D,'Pre-cast Erection S-Curve'!$C86,Backup!$O:$O,'Pre-cast Erection S-Curve'!Q$75,Backup!$B:$B,'Pre-cast Erection S-Curve'!$C$82)</f>
        <v>0</v>
      </c>
      <c r="R86" s="425">
        <f>SUMIFS(Backup!$G:$G,Backup!$D:$D,'Pre-cast Erection S-Curve'!$C86,Backup!$O:$O,'Pre-cast Erection S-Curve'!R$75,Backup!$B:$B,'Pre-cast Erection S-Curve'!$C$82)</f>
        <v>7</v>
      </c>
      <c r="S86" s="425">
        <f>SUMIFS(Backup!$G:$G,Backup!$D:$D,'Pre-cast Erection S-Curve'!$C86,Backup!$O:$O,'Pre-cast Erection S-Curve'!S$75,Backup!$B:$B,'Pre-cast Erection S-Curve'!$C$82)</f>
        <v>0</v>
      </c>
      <c r="T86" s="425">
        <f>SUMIFS(Backup!$G:$G,Backup!$D:$D,'Pre-cast Erection S-Curve'!$C86,Backup!$O:$O,'Pre-cast Erection S-Curve'!T$75,Backup!$B:$B,'Pre-cast Erection S-Curve'!$C$82)</f>
        <v>0</v>
      </c>
      <c r="U86" s="425">
        <f>SUMIFS(Backup!$G:$G,Backup!$D:$D,'Pre-cast Erection S-Curve'!$C86,Backup!$O:$O,'Pre-cast Erection S-Curve'!U$75,Backup!$B:$B,'Pre-cast Erection S-Curve'!$C$82)</f>
        <v>0</v>
      </c>
      <c r="V86" s="425">
        <f>SUMIFS(Backup!$G:$G,Backup!$D:$D,'Pre-cast Erection S-Curve'!$C86,Backup!$O:$O,'Pre-cast Erection S-Curve'!V$75,Backup!$B:$B,'Pre-cast Erection S-Curve'!$C$82)</f>
        <v>1</v>
      </c>
      <c r="W86" s="425">
        <f>SUMIFS(Backup!$G:$G,Backup!$D:$D,'Pre-cast Erection S-Curve'!$C86,Backup!$O:$O,'Pre-cast Erection S-Curve'!W$75,Backup!$B:$B,'Pre-cast Erection S-Curve'!$C$82)</f>
        <v>0</v>
      </c>
      <c r="X86" s="425">
        <f>SUMIFS(Backup!$G:$G,Backup!$D:$D,'Pre-cast Erection S-Curve'!$C86,Backup!$O:$O,'Pre-cast Erection S-Curve'!X$75,Backup!$B:$B,'Pre-cast Erection S-Curve'!$C$82)</f>
        <v>0</v>
      </c>
      <c r="Y86" s="425">
        <f>SUMIFS(Backup!$G:$G,Backup!$D:$D,'Pre-cast Erection S-Curve'!$C86,Backup!$O:$O,'Pre-cast Erection S-Curve'!Y$75,Backup!$B:$B,'Pre-cast Erection S-Curve'!$C$82)</f>
        <v>0</v>
      </c>
      <c r="Z86" s="425">
        <f>SUMIFS(Backup!$G:$G,Backup!$D:$D,'Pre-cast Erection S-Curve'!$C86,Backup!$O:$O,'Pre-cast Erection S-Curve'!Z$75,Backup!$B:$B,'Pre-cast Erection S-Curve'!$C$82)</f>
        <v>0</v>
      </c>
      <c r="AA86" s="425">
        <f>SUMIFS(Backup!$G:$G,Backup!$D:$D,'Pre-cast Erection S-Curve'!$C86,Backup!$O:$O,'Pre-cast Erection S-Curve'!AA$75,Backup!$B:$B,'Pre-cast Erection S-Curve'!$C$82)</f>
        <v>0</v>
      </c>
      <c r="AB86" s="425">
        <f>SUMIFS(Backup!$G:$G,Backup!$D:$D,'Pre-cast Erection S-Curve'!$C86,Backup!$O:$O,'Pre-cast Erection S-Curve'!AB$75,Backup!$B:$B,'Pre-cast Erection S-Curve'!$C$82)</f>
        <v>0</v>
      </c>
      <c r="AC86" s="425">
        <f>SUMIFS(Backup!$G:$G,Backup!$D:$D,'Pre-cast Erection S-Curve'!$C86,Backup!$O:$O,'Pre-cast Erection S-Curve'!AC$75,Backup!$B:$B,'Pre-cast Erection S-Curve'!$C$82)</f>
        <v>0</v>
      </c>
      <c r="AD86" s="425">
        <f>SUMIFS(Backup!$G:$G,Backup!$D:$D,'Pre-cast Erection S-Curve'!$C86,Backup!$O:$O,'Pre-cast Erection S-Curve'!AD$75,Backup!$B:$B,'Pre-cast Erection S-Curve'!$C$82)</f>
        <v>0</v>
      </c>
      <c r="AE86" s="425">
        <f>SUMIFS(Backup!$G:$G,Backup!$D:$D,'Pre-cast Erection S-Curve'!$C86,Backup!$O:$O,'Pre-cast Erection S-Curve'!AE$75,Backup!$B:$B,'Pre-cast Erection S-Curve'!$C$82)</f>
        <v>0</v>
      </c>
      <c r="AF86" s="425">
        <f>SUMIFS(Backup!$G:$G,Backup!$D:$D,'Pre-cast Erection S-Curve'!$C86,Backup!$O:$O,'Pre-cast Erection S-Curve'!AF$75,Backup!$B:$B,'Pre-cast Erection S-Curve'!$C$82)</f>
        <v>0</v>
      </c>
      <c r="AG86" s="435">
        <f t="shared" si="26"/>
        <v>8</v>
      </c>
    </row>
    <row r="87" spans="1:33" hidden="1" outlineLevel="1">
      <c r="B87" s="413" t="s">
        <v>864</v>
      </c>
      <c r="C87" s="415" t="s">
        <v>404</v>
      </c>
      <c r="D87" s="413" t="s">
        <v>1140</v>
      </c>
      <c r="E87" s="425">
        <f t="shared" si="30"/>
        <v>54</v>
      </c>
      <c r="F87" s="425">
        <f>SUMIFS(Backup!$G:$G,Backup!$D:$D,'Pre-cast Erection S-Curve'!$C87,Backup!$O:$O,'Pre-cast Erection S-Curve'!F$75,Backup!$B:$B,'Pre-cast Erection S-Curve'!$C$82)</f>
        <v>0</v>
      </c>
      <c r="G87" s="425">
        <f>SUMIFS(Backup!$G:$G,Backup!$D:$D,'Pre-cast Erection S-Curve'!$C87,Backup!$O:$O,'Pre-cast Erection S-Curve'!G$75,Backup!$B:$B,'Pre-cast Erection S-Curve'!$C$82)</f>
        <v>0</v>
      </c>
      <c r="H87" s="425">
        <f>SUMIFS(Backup!$G:$G,Backup!$D:$D,'Pre-cast Erection S-Curve'!$C87,Backup!$O:$O,'Pre-cast Erection S-Curve'!H$75,Backup!$B:$B,'Pre-cast Erection S-Curve'!$C$82)</f>
        <v>0</v>
      </c>
      <c r="I87" s="425">
        <f>SUMIFS(Backup!$G:$G,Backup!$D:$D,'Pre-cast Erection S-Curve'!$C87,Backup!$O:$O,'Pre-cast Erection S-Curve'!I$75,Backup!$B:$B,'Pre-cast Erection S-Curve'!$C$82)</f>
        <v>0</v>
      </c>
      <c r="J87" s="425">
        <f>SUMIFS(Backup!$G:$G,Backup!$D:$D,'Pre-cast Erection S-Curve'!$C87,Backup!$O:$O,'Pre-cast Erection S-Curve'!J$75,Backup!$B:$B,'Pre-cast Erection S-Curve'!$C$82)</f>
        <v>0</v>
      </c>
      <c r="K87" s="425">
        <f>SUMIFS(Backup!$G:$G,Backup!$D:$D,'Pre-cast Erection S-Curve'!$C87,Backup!$O:$O,'Pre-cast Erection S-Curve'!K$75,Backup!$B:$B,'Pre-cast Erection S-Curve'!$C$82)</f>
        <v>0</v>
      </c>
      <c r="L87" s="425">
        <f>SUMIFS(Backup!$G:$G,Backup!$D:$D,'Pre-cast Erection S-Curve'!$C87,Backup!$O:$O,'Pre-cast Erection S-Curve'!L$75,Backup!$B:$B,'Pre-cast Erection S-Curve'!$C$82)</f>
        <v>0</v>
      </c>
      <c r="M87" s="425">
        <f>SUMIFS(Backup!$G:$G,Backup!$D:$D,'Pre-cast Erection S-Curve'!$C87,Backup!$O:$O,'Pre-cast Erection S-Curve'!M$75,Backup!$B:$B,'Pre-cast Erection S-Curve'!$C$82)</f>
        <v>0</v>
      </c>
      <c r="N87" s="425">
        <f>SUMIFS(Backup!$G:$G,Backup!$D:$D,'Pre-cast Erection S-Curve'!$C87,Backup!$O:$O,'Pre-cast Erection S-Curve'!N$75,Backup!$B:$B,'Pre-cast Erection S-Curve'!$C$82)</f>
        <v>0</v>
      </c>
      <c r="O87" s="425">
        <f>SUMIFS(Backup!$G:$G,Backup!$D:$D,'Pre-cast Erection S-Curve'!$C87,Backup!$O:$O,'Pre-cast Erection S-Curve'!O$75,Backup!$B:$B,'Pre-cast Erection S-Curve'!$C$82)</f>
        <v>0</v>
      </c>
      <c r="P87" s="425">
        <f>SUMIFS(Backup!$G:$G,Backup!$D:$D,'Pre-cast Erection S-Curve'!$C87,Backup!$O:$O,'Pre-cast Erection S-Curve'!P$75,Backup!$B:$B,'Pre-cast Erection S-Curve'!$C$82)</f>
        <v>0</v>
      </c>
      <c r="Q87" s="425">
        <f>SUMIFS(Backup!$G:$G,Backup!$D:$D,'Pre-cast Erection S-Curve'!$C87,Backup!$O:$O,'Pre-cast Erection S-Curve'!Q$75,Backup!$B:$B,'Pre-cast Erection S-Curve'!$C$82)</f>
        <v>0</v>
      </c>
      <c r="R87" s="425">
        <f>SUMIFS(Backup!$G:$G,Backup!$D:$D,'Pre-cast Erection S-Curve'!$C87,Backup!$O:$O,'Pre-cast Erection S-Curve'!R$75,Backup!$B:$B,'Pre-cast Erection S-Curve'!$C$82)</f>
        <v>18</v>
      </c>
      <c r="S87" s="425">
        <f>SUMIFS(Backup!$G:$G,Backup!$D:$D,'Pre-cast Erection S-Curve'!$C87,Backup!$O:$O,'Pre-cast Erection S-Curve'!S$75,Backup!$B:$B,'Pre-cast Erection S-Curve'!$C$82)</f>
        <v>0</v>
      </c>
      <c r="T87" s="425">
        <f>SUMIFS(Backup!$G:$G,Backup!$D:$D,'Pre-cast Erection S-Curve'!$C87,Backup!$O:$O,'Pre-cast Erection S-Curve'!T$75,Backup!$B:$B,'Pre-cast Erection S-Curve'!$C$82)</f>
        <v>0</v>
      </c>
      <c r="U87" s="425">
        <f>SUMIFS(Backup!$G:$G,Backup!$D:$D,'Pre-cast Erection S-Curve'!$C87,Backup!$O:$O,'Pre-cast Erection S-Curve'!U$75,Backup!$B:$B,'Pre-cast Erection S-Curve'!$C$82)</f>
        <v>0</v>
      </c>
      <c r="V87" s="425">
        <f>SUMIFS(Backup!$G:$G,Backup!$D:$D,'Pre-cast Erection S-Curve'!$C87,Backup!$O:$O,'Pre-cast Erection S-Curve'!V$75,Backup!$B:$B,'Pre-cast Erection S-Curve'!$C$82)</f>
        <v>0</v>
      </c>
      <c r="W87" s="425">
        <f>SUMIFS(Backup!$G:$G,Backup!$D:$D,'Pre-cast Erection S-Curve'!$C87,Backup!$O:$O,'Pre-cast Erection S-Curve'!W$75,Backup!$B:$B,'Pre-cast Erection S-Curve'!$C$82)</f>
        <v>0</v>
      </c>
      <c r="X87" s="425">
        <f>SUMIFS(Backup!$G:$G,Backup!$D:$D,'Pre-cast Erection S-Curve'!$C87,Backup!$O:$O,'Pre-cast Erection S-Curve'!X$75,Backup!$B:$B,'Pre-cast Erection S-Curve'!$C$82)</f>
        <v>0</v>
      </c>
      <c r="Y87" s="425">
        <f>SUMIFS(Backup!$G:$G,Backup!$D:$D,'Pre-cast Erection S-Curve'!$C87,Backup!$O:$O,'Pre-cast Erection S-Curve'!Y$75,Backup!$B:$B,'Pre-cast Erection S-Curve'!$C$82)</f>
        <v>0</v>
      </c>
      <c r="Z87" s="425">
        <f>SUMIFS(Backup!$G:$G,Backup!$D:$D,'Pre-cast Erection S-Curve'!$C87,Backup!$O:$O,'Pre-cast Erection S-Curve'!Z$75,Backup!$B:$B,'Pre-cast Erection S-Curve'!$C$82)</f>
        <v>0</v>
      </c>
      <c r="AA87" s="425">
        <f>SUMIFS(Backup!$G:$G,Backup!$D:$D,'Pre-cast Erection S-Curve'!$C87,Backup!$O:$O,'Pre-cast Erection S-Curve'!AA$75,Backup!$B:$B,'Pre-cast Erection S-Curve'!$C$82)</f>
        <v>0</v>
      </c>
      <c r="AB87" s="425">
        <f>SUMIFS(Backup!$G:$G,Backup!$D:$D,'Pre-cast Erection S-Curve'!$C87,Backup!$O:$O,'Pre-cast Erection S-Curve'!AB$75,Backup!$B:$B,'Pre-cast Erection S-Curve'!$C$82)</f>
        <v>0</v>
      </c>
      <c r="AC87" s="425">
        <f>SUMIFS(Backup!$G:$G,Backup!$D:$D,'Pre-cast Erection S-Curve'!$C87,Backup!$O:$O,'Pre-cast Erection S-Curve'!AC$75,Backup!$B:$B,'Pre-cast Erection S-Curve'!$C$82)</f>
        <v>0</v>
      </c>
      <c r="AD87" s="425">
        <f>SUMIFS(Backup!$G:$G,Backup!$D:$D,'Pre-cast Erection S-Curve'!$C87,Backup!$O:$O,'Pre-cast Erection S-Curve'!AD$75,Backup!$B:$B,'Pre-cast Erection S-Curve'!$C$82)</f>
        <v>0</v>
      </c>
      <c r="AE87" s="425">
        <f>SUMIFS(Backup!$G:$G,Backup!$D:$D,'Pre-cast Erection S-Curve'!$C87,Backup!$O:$O,'Pre-cast Erection S-Curve'!AE$75,Backup!$B:$B,'Pre-cast Erection S-Curve'!$C$82)</f>
        <v>0</v>
      </c>
      <c r="AF87" s="425">
        <f>SUMIFS(Backup!$G:$G,Backup!$D:$D,'Pre-cast Erection S-Curve'!$C87,Backup!$O:$O,'Pre-cast Erection S-Curve'!AF$75,Backup!$B:$B,'Pre-cast Erection S-Curve'!$C$82)</f>
        <v>0</v>
      </c>
      <c r="AG87" s="435">
        <f t="shared" si="26"/>
        <v>18</v>
      </c>
    </row>
    <row r="88" spans="1:33" s="256" customFormat="1" collapsed="1">
      <c r="A88" s="799">
        <f>E88*$E$143</f>
        <v>184</v>
      </c>
      <c r="B88" s="411">
        <v>3</v>
      </c>
      <c r="C88" s="412" t="s">
        <v>37</v>
      </c>
      <c r="D88" s="411"/>
      <c r="E88" s="553">
        <f>E16</f>
        <v>6.1251664447403459E-2</v>
      </c>
      <c r="F88" s="424">
        <f t="shared" ref="F88:AA88" si="31">SUBTOTAL(9,F89:F93)</f>
        <v>0</v>
      </c>
      <c r="G88" s="424">
        <f t="shared" si="31"/>
        <v>0</v>
      </c>
      <c r="H88" s="424">
        <f t="shared" si="31"/>
        <v>0</v>
      </c>
      <c r="I88" s="424">
        <f t="shared" si="31"/>
        <v>0</v>
      </c>
      <c r="J88" s="424">
        <f t="shared" si="31"/>
        <v>0</v>
      </c>
      <c r="K88" s="424">
        <f t="shared" si="31"/>
        <v>0</v>
      </c>
      <c r="L88" s="424">
        <f t="shared" si="31"/>
        <v>0</v>
      </c>
      <c r="M88" s="424">
        <f t="shared" si="31"/>
        <v>0</v>
      </c>
      <c r="N88" s="424">
        <f t="shared" si="31"/>
        <v>0</v>
      </c>
      <c r="O88" s="424">
        <f t="shared" si="31"/>
        <v>0</v>
      </c>
      <c r="P88" s="424">
        <f t="shared" si="31"/>
        <v>0</v>
      </c>
      <c r="Q88" s="424">
        <f t="shared" si="31"/>
        <v>0</v>
      </c>
      <c r="R88" s="424">
        <f t="shared" si="31"/>
        <v>0</v>
      </c>
      <c r="S88" s="424">
        <f t="shared" si="31"/>
        <v>0</v>
      </c>
      <c r="T88" s="424">
        <f t="shared" si="31"/>
        <v>0</v>
      </c>
      <c r="U88" s="424">
        <f t="shared" si="31"/>
        <v>0</v>
      </c>
      <c r="V88" s="424">
        <f t="shared" si="31"/>
        <v>0</v>
      </c>
      <c r="W88" s="424">
        <f t="shared" si="31"/>
        <v>0</v>
      </c>
      <c r="X88" s="424">
        <f t="shared" si="31"/>
        <v>0</v>
      </c>
      <c r="Y88" s="424">
        <f t="shared" si="31"/>
        <v>3</v>
      </c>
      <c r="Z88" s="424">
        <f t="shared" si="31"/>
        <v>55</v>
      </c>
      <c r="AA88" s="424">
        <f t="shared" si="31"/>
        <v>5</v>
      </c>
      <c r="AB88" s="424">
        <f t="shared" ref="AB88:AF88" si="32">SUBTOTAL(9,AB89:AB93)</f>
        <v>0</v>
      </c>
      <c r="AC88" s="424">
        <f t="shared" si="32"/>
        <v>0</v>
      </c>
      <c r="AD88" s="424">
        <f t="shared" si="32"/>
        <v>0</v>
      </c>
      <c r="AE88" s="424">
        <f t="shared" si="32"/>
        <v>0</v>
      </c>
      <c r="AF88" s="424">
        <f t="shared" si="32"/>
        <v>0</v>
      </c>
      <c r="AG88" s="435">
        <f t="shared" si="26"/>
        <v>0</v>
      </c>
    </row>
    <row r="89" spans="1:33" hidden="1" outlineLevel="1">
      <c r="B89" s="413" t="s">
        <v>860</v>
      </c>
      <c r="C89" s="415" t="s">
        <v>400</v>
      </c>
      <c r="D89" s="413" t="s">
        <v>1140</v>
      </c>
      <c r="E89" s="425">
        <f t="shared" si="30"/>
        <v>63</v>
      </c>
      <c r="F89" s="425">
        <f>SUMIFS(Backup!$G:$G,Backup!$D:$D,'Pre-cast Erection S-Curve'!$C89,Backup!$O:$O,'Pre-cast Erection S-Curve'!F$75,Backup!$B:$B,'Pre-cast Erection S-Curve'!$C$88)</f>
        <v>0</v>
      </c>
      <c r="G89" s="425">
        <f>SUMIFS(Backup!$G:$G,Backup!$D:$D,'Pre-cast Erection S-Curve'!$C89,Backup!$O:$O,'Pre-cast Erection S-Curve'!G$75,Backup!$B:$B,'Pre-cast Erection S-Curve'!$C$88)</f>
        <v>0</v>
      </c>
      <c r="H89" s="425">
        <f>SUMIFS(Backup!$G:$G,Backup!$D:$D,'Pre-cast Erection S-Curve'!$C89,Backup!$O:$O,'Pre-cast Erection S-Curve'!H$75,Backup!$B:$B,'Pre-cast Erection S-Curve'!$C$88)</f>
        <v>0</v>
      </c>
      <c r="I89" s="425">
        <f>SUMIFS(Backup!$G:$G,Backup!$D:$D,'Pre-cast Erection S-Curve'!$C89,Backup!$O:$O,'Pre-cast Erection S-Curve'!I$75,Backup!$B:$B,'Pre-cast Erection S-Curve'!$C$88)</f>
        <v>0</v>
      </c>
      <c r="J89" s="425">
        <f>SUMIFS(Backup!$G:$G,Backup!$D:$D,'Pre-cast Erection S-Curve'!$C89,Backup!$O:$O,'Pre-cast Erection S-Curve'!J$75,Backup!$B:$B,'Pre-cast Erection S-Curve'!$C$88)</f>
        <v>0</v>
      </c>
      <c r="K89" s="425">
        <f>SUMIFS(Backup!$G:$G,Backup!$D:$D,'Pre-cast Erection S-Curve'!$C89,Backup!$O:$O,'Pre-cast Erection S-Curve'!K$75,Backup!$B:$B,'Pre-cast Erection S-Curve'!$C$88)</f>
        <v>0</v>
      </c>
      <c r="L89" s="425">
        <f>SUMIFS(Backup!$G:$G,Backup!$D:$D,'Pre-cast Erection S-Curve'!$C89,Backup!$O:$O,'Pre-cast Erection S-Curve'!L$75,Backup!$B:$B,'Pre-cast Erection S-Curve'!$C$88)</f>
        <v>0</v>
      </c>
      <c r="M89" s="425">
        <f>SUMIFS(Backup!$G:$G,Backup!$D:$D,'Pre-cast Erection S-Curve'!$C89,Backup!$O:$O,'Pre-cast Erection S-Curve'!M$75,Backup!$B:$B,'Pre-cast Erection S-Curve'!$C$88)</f>
        <v>0</v>
      </c>
      <c r="N89" s="425">
        <f>SUMIFS(Backup!$G:$G,Backup!$D:$D,'Pre-cast Erection S-Curve'!$C89,Backup!$O:$O,'Pre-cast Erection S-Curve'!N$75,Backup!$B:$B,'Pre-cast Erection S-Curve'!$C$88)</f>
        <v>0</v>
      </c>
      <c r="O89" s="425">
        <f>SUMIFS(Backup!$G:$G,Backup!$D:$D,'Pre-cast Erection S-Curve'!$C89,Backup!$O:$O,'Pre-cast Erection S-Curve'!O$75,Backup!$B:$B,'Pre-cast Erection S-Curve'!$C$88)</f>
        <v>0</v>
      </c>
      <c r="P89" s="425">
        <f>SUMIFS(Backup!$G:$G,Backup!$D:$D,'Pre-cast Erection S-Curve'!$C89,Backup!$O:$O,'Pre-cast Erection S-Curve'!P$75,Backup!$B:$B,'Pre-cast Erection S-Curve'!$C$88)</f>
        <v>0</v>
      </c>
      <c r="Q89" s="425">
        <f>SUMIFS(Backup!$G:$G,Backup!$D:$D,'Pre-cast Erection S-Curve'!$C89,Backup!$O:$O,'Pre-cast Erection S-Curve'!Q$75,Backup!$B:$B,'Pre-cast Erection S-Curve'!$C$88)</f>
        <v>0</v>
      </c>
      <c r="R89" s="425">
        <f>SUMIFS(Backup!$G:$G,Backup!$D:$D,'Pre-cast Erection S-Curve'!$C89,Backup!$O:$O,'Pre-cast Erection S-Curve'!R$75,Backup!$B:$B,'Pre-cast Erection S-Curve'!$C$88)</f>
        <v>0</v>
      </c>
      <c r="S89" s="425">
        <f>SUMIFS(Backup!$G:$G,Backup!$D:$D,'Pre-cast Erection S-Curve'!$C89,Backup!$O:$O,'Pre-cast Erection S-Curve'!S$75,Backup!$B:$B,'Pre-cast Erection S-Curve'!$C$88)</f>
        <v>0</v>
      </c>
      <c r="T89" s="425">
        <f>SUMIFS(Backup!$G:$G,Backup!$D:$D,'Pre-cast Erection S-Curve'!$C89,Backup!$O:$O,'Pre-cast Erection S-Curve'!T$75,Backup!$B:$B,'Pre-cast Erection S-Curve'!$C$88)</f>
        <v>0</v>
      </c>
      <c r="U89" s="425">
        <f>SUMIFS(Backup!$G:$G,Backup!$D:$D,'Pre-cast Erection S-Curve'!$C89,Backup!$O:$O,'Pre-cast Erection S-Curve'!U$75,Backup!$B:$B,'Pre-cast Erection S-Curve'!$C$88)</f>
        <v>0</v>
      </c>
      <c r="V89" s="425">
        <f>SUMIFS(Backup!$G:$G,Backup!$D:$D,'Pre-cast Erection S-Curve'!$C89,Backup!$O:$O,'Pre-cast Erection S-Curve'!V$75,Backup!$B:$B,'Pre-cast Erection S-Curve'!$C$88)</f>
        <v>0</v>
      </c>
      <c r="W89" s="425">
        <f>SUMIFS(Backup!$G:$G,Backup!$D:$D,'Pre-cast Erection S-Curve'!$C89,Backup!$O:$O,'Pre-cast Erection S-Curve'!W$75,Backup!$B:$B,'Pre-cast Erection S-Curve'!$C$88)</f>
        <v>0</v>
      </c>
      <c r="X89" s="425">
        <f>SUMIFS(Backup!$G:$G,Backup!$D:$D,'Pre-cast Erection S-Curve'!$C89,Backup!$O:$O,'Pre-cast Erection S-Curve'!X$75,Backup!$B:$B,'Pre-cast Erection S-Curve'!$C$88)</f>
        <v>0</v>
      </c>
      <c r="Y89" s="425">
        <f>SUMIFS(Backup!$G:$G,Backup!$D:$D,'Pre-cast Erection S-Curve'!$C89,Backup!$O:$O,'Pre-cast Erection S-Curve'!Y$75,Backup!$B:$B,'Pre-cast Erection S-Curve'!$C$88)</f>
        <v>2</v>
      </c>
      <c r="Z89" s="425">
        <f>SUMIFS(Backup!$G:$G,Backup!$D:$D,'Pre-cast Erection S-Curve'!$C89,Backup!$O:$O,'Pre-cast Erection S-Curve'!Z$75,Backup!$B:$B,'Pre-cast Erection S-Curve'!$C$88)</f>
        <v>16</v>
      </c>
      <c r="AA89" s="425">
        <f>SUMIFS(Backup!$G:$G,Backup!$D:$D,'Pre-cast Erection S-Curve'!$C89,Backup!$O:$O,'Pre-cast Erection S-Curve'!AA$75,Backup!$B:$B,'Pre-cast Erection S-Curve'!$C$88)</f>
        <v>2</v>
      </c>
      <c r="AB89" s="425">
        <f>SUMIFS(Backup!$G:$G,Backup!$D:$D,'Pre-cast Erection S-Curve'!$C89,Backup!$O:$O,'Pre-cast Erection S-Curve'!AB$75,Backup!$B:$B,'Pre-cast Erection S-Curve'!$C$88)</f>
        <v>0</v>
      </c>
      <c r="AC89" s="425">
        <f>SUMIFS(Backup!$G:$G,Backup!$D:$D,'Pre-cast Erection S-Curve'!$C89,Backup!$O:$O,'Pre-cast Erection S-Curve'!AC$75,Backup!$B:$B,'Pre-cast Erection S-Curve'!$C$88)</f>
        <v>0</v>
      </c>
      <c r="AD89" s="425">
        <f>SUMIFS(Backup!$G:$G,Backup!$D:$D,'Pre-cast Erection S-Curve'!$C89,Backup!$O:$O,'Pre-cast Erection S-Curve'!AD$75,Backup!$B:$B,'Pre-cast Erection S-Curve'!$C$88)</f>
        <v>0</v>
      </c>
      <c r="AE89" s="425">
        <f>SUMIFS(Backup!$G:$G,Backup!$D:$D,'Pre-cast Erection S-Curve'!$C89,Backup!$O:$O,'Pre-cast Erection S-Curve'!AE$75,Backup!$B:$B,'Pre-cast Erection S-Curve'!$C$88)</f>
        <v>0</v>
      </c>
      <c r="AF89" s="425">
        <f>SUMIFS(Backup!$G:$G,Backup!$D:$D,'Pre-cast Erection S-Curve'!$C89,Backup!$O:$O,'Pre-cast Erection S-Curve'!AF$75,Backup!$B:$B,'Pre-cast Erection S-Curve'!$C$88)</f>
        <v>0</v>
      </c>
      <c r="AG89" s="435">
        <f t="shared" si="26"/>
        <v>0</v>
      </c>
    </row>
    <row r="90" spans="1:33" hidden="1" outlineLevel="1">
      <c r="B90" s="413" t="s">
        <v>861</v>
      </c>
      <c r="C90" s="415" t="s">
        <v>401</v>
      </c>
      <c r="D90" s="413" t="s">
        <v>1140</v>
      </c>
      <c r="E90" s="425">
        <f t="shared" si="30"/>
        <v>30</v>
      </c>
      <c r="F90" s="425">
        <f>SUMIFS(Backup!$G:$G,Backup!$D:$D,'Pre-cast Erection S-Curve'!$C90,Backup!$O:$O,'Pre-cast Erection S-Curve'!F$75,Backup!$B:$B,'Pre-cast Erection S-Curve'!$C$88)</f>
        <v>0</v>
      </c>
      <c r="G90" s="425">
        <f>SUMIFS(Backup!$G:$G,Backup!$D:$D,'Pre-cast Erection S-Curve'!$C90,Backup!$O:$O,'Pre-cast Erection S-Curve'!G$75,Backup!$B:$B,'Pre-cast Erection S-Curve'!$C$88)</f>
        <v>0</v>
      </c>
      <c r="H90" s="425">
        <f>SUMIFS(Backup!$G:$G,Backup!$D:$D,'Pre-cast Erection S-Curve'!$C90,Backup!$O:$O,'Pre-cast Erection S-Curve'!H$75,Backup!$B:$B,'Pre-cast Erection S-Curve'!$C$88)</f>
        <v>0</v>
      </c>
      <c r="I90" s="425">
        <f>SUMIFS(Backup!$G:$G,Backup!$D:$D,'Pre-cast Erection S-Curve'!$C90,Backup!$O:$O,'Pre-cast Erection S-Curve'!I$75,Backup!$B:$B,'Pre-cast Erection S-Curve'!$C$88)</f>
        <v>0</v>
      </c>
      <c r="J90" s="425">
        <f>SUMIFS(Backup!$G:$G,Backup!$D:$D,'Pre-cast Erection S-Curve'!$C90,Backup!$O:$O,'Pre-cast Erection S-Curve'!J$75,Backup!$B:$B,'Pre-cast Erection S-Curve'!$C$88)</f>
        <v>0</v>
      </c>
      <c r="K90" s="425">
        <f>SUMIFS(Backup!$G:$G,Backup!$D:$D,'Pre-cast Erection S-Curve'!$C90,Backup!$O:$O,'Pre-cast Erection S-Curve'!K$75,Backup!$B:$B,'Pre-cast Erection S-Curve'!$C$88)</f>
        <v>0</v>
      </c>
      <c r="L90" s="425">
        <f>SUMIFS(Backup!$G:$G,Backup!$D:$D,'Pre-cast Erection S-Curve'!$C90,Backup!$O:$O,'Pre-cast Erection S-Curve'!L$75,Backup!$B:$B,'Pre-cast Erection S-Curve'!$C$88)</f>
        <v>0</v>
      </c>
      <c r="M90" s="425">
        <f>SUMIFS(Backup!$G:$G,Backup!$D:$D,'Pre-cast Erection S-Curve'!$C90,Backup!$O:$O,'Pre-cast Erection S-Curve'!M$75,Backup!$B:$B,'Pre-cast Erection S-Curve'!$C$88)</f>
        <v>0</v>
      </c>
      <c r="N90" s="425">
        <f>SUMIFS(Backup!$G:$G,Backup!$D:$D,'Pre-cast Erection S-Curve'!$C90,Backup!$O:$O,'Pre-cast Erection S-Curve'!N$75,Backup!$B:$B,'Pre-cast Erection S-Curve'!$C$88)</f>
        <v>0</v>
      </c>
      <c r="O90" s="425">
        <f>SUMIFS(Backup!$G:$G,Backup!$D:$D,'Pre-cast Erection S-Curve'!$C90,Backup!$O:$O,'Pre-cast Erection S-Curve'!O$75,Backup!$B:$B,'Pre-cast Erection S-Curve'!$C$88)</f>
        <v>0</v>
      </c>
      <c r="P90" s="425">
        <f>SUMIFS(Backup!$G:$G,Backup!$D:$D,'Pre-cast Erection S-Curve'!$C90,Backup!$O:$O,'Pre-cast Erection S-Curve'!P$75,Backup!$B:$B,'Pre-cast Erection S-Curve'!$C$88)</f>
        <v>0</v>
      </c>
      <c r="Q90" s="425">
        <f>SUMIFS(Backup!$G:$G,Backup!$D:$D,'Pre-cast Erection S-Curve'!$C90,Backup!$O:$O,'Pre-cast Erection S-Curve'!Q$75,Backup!$B:$B,'Pre-cast Erection S-Curve'!$C$88)</f>
        <v>0</v>
      </c>
      <c r="R90" s="425">
        <f>SUMIFS(Backup!$G:$G,Backup!$D:$D,'Pre-cast Erection S-Curve'!$C90,Backup!$O:$O,'Pre-cast Erection S-Curve'!R$75,Backup!$B:$B,'Pre-cast Erection S-Curve'!$C$88)</f>
        <v>0</v>
      </c>
      <c r="S90" s="425">
        <f>SUMIFS(Backup!$G:$G,Backup!$D:$D,'Pre-cast Erection S-Curve'!$C90,Backup!$O:$O,'Pre-cast Erection S-Curve'!S$75,Backup!$B:$B,'Pre-cast Erection S-Curve'!$C$88)</f>
        <v>0</v>
      </c>
      <c r="T90" s="425">
        <f>SUMIFS(Backup!$G:$G,Backup!$D:$D,'Pre-cast Erection S-Curve'!$C90,Backup!$O:$O,'Pre-cast Erection S-Curve'!T$75,Backup!$B:$B,'Pre-cast Erection S-Curve'!$C$88)</f>
        <v>0</v>
      </c>
      <c r="U90" s="425">
        <f>SUMIFS(Backup!$G:$G,Backup!$D:$D,'Pre-cast Erection S-Curve'!$C90,Backup!$O:$O,'Pre-cast Erection S-Curve'!U$75,Backup!$B:$B,'Pre-cast Erection S-Curve'!$C$88)</f>
        <v>0</v>
      </c>
      <c r="V90" s="425">
        <f>SUMIFS(Backup!$G:$G,Backup!$D:$D,'Pre-cast Erection S-Curve'!$C90,Backup!$O:$O,'Pre-cast Erection S-Curve'!V$75,Backup!$B:$B,'Pre-cast Erection S-Curve'!$C$88)</f>
        <v>0</v>
      </c>
      <c r="W90" s="425">
        <f>SUMIFS(Backup!$G:$G,Backup!$D:$D,'Pre-cast Erection S-Curve'!$C90,Backup!$O:$O,'Pre-cast Erection S-Curve'!W$75,Backup!$B:$B,'Pre-cast Erection S-Curve'!$C$88)</f>
        <v>0</v>
      </c>
      <c r="X90" s="425">
        <f>SUMIFS(Backup!$G:$G,Backup!$D:$D,'Pre-cast Erection S-Curve'!$C90,Backup!$O:$O,'Pre-cast Erection S-Curve'!X$75,Backup!$B:$B,'Pre-cast Erection S-Curve'!$C$88)</f>
        <v>0</v>
      </c>
      <c r="Y90" s="425">
        <f>SUMIFS(Backup!$G:$G,Backup!$D:$D,'Pre-cast Erection S-Curve'!$C90,Backup!$O:$O,'Pre-cast Erection S-Curve'!Y$75,Backup!$B:$B,'Pre-cast Erection S-Curve'!$C$88)</f>
        <v>1</v>
      </c>
      <c r="Z90" s="425">
        <f>SUMIFS(Backup!$G:$G,Backup!$D:$D,'Pre-cast Erection S-Curve'!$C90,Backup!$O:$O,'Pre-cast Erection S-Curve'!Z$75,Backup!$B:$B,'Pre-cast Erection S-Curve'!$C$88)</f>
        <v>17</v>
      </c>
      <c r="AA90" s="425">
        <f>SUMIFS(Backup!$G:$G,Backup!$D:$D,'Pre-cast Erection S-Curve'!$C90,Backup!$O:$O,'Pre-cast Erection S-Curve'!AA$75,Backup!$B:$B,'Pre-cast Erection S-Curve'!$C$88)</f>
        <v>1</v>
      </c>
      <c r="AB90" s="425">
        <f>SUMIFS(Backup!$G:$G,Backup!$D:$D,'Pre-cast Erection S-Curve'!$C90,Backup!$O:$O,'Pre-cast Erection S-Curve'!AB$75,Backup!$B:$B,'Pre-cast Erection S-Curve'!$C$88)</f>
        <v>0</v>
      </c>
      <c r="AC90" s="425">
        <f>SUMIFS(Backup!$G:$G,Backup!$D:$D,'Pre-cast Erection S-Curve'!$C90,Backup!$O:$O,'Pre-cast Erection S-Curve'!AC$75,Backup!$B:$B,'Pre-cast Erection S-Curve'!$C$88)</f>
        <v>0</v>
      </c>
      <c r="AD90" s="425">
        <f>SUMIFS(Backup!$G:$G,Backup!$D:$D,'Pre-cast Erection S-Curve'!$C90,Backup!$O:$O,'Pre-cast Erection S-Curve'!AD$75,Backup!$B:$B,'Pre-cast Erection S-Curve'!$C$88)</f>
        <v>0</v>
      </c>
      <c r="AE90" s="425">
        <f>SUMIFS(Backup!$G:$G,Backup!$D:$D,'Pre-cast Erection S-Curve'!$C90,Backup!$O:$O,'Pre-cast Erection S-Curve'!AE$75,Backup!$B:$B,'Pre-cast Erection S-Curve'!$C$88)</f>
        <v>0</v>
      </c>
      <c r="AF90" s="425">
        <f>SUMIFS(Backup!$G:$G,Backup!$D:$D,'Pre-cast Erection S-Curve'!$C90,Backup!$O:$O,'Pre-cast Erection S-Curve'!AF$75,Backup!$B:$B,'Pre-cast Erection S-Curve'!$C$88)</f>
        <v>0</v>
      </c>
      <c r="AG90" s="435">
        <f t="shared" si="26"/>
        <v>0</v>
      </c>
    </row>
    <row r="91" spans="1:33" hidden="1" outlineLevel="1">
      <c r="B91" s="413" t="s">
        <v>862</v>
      </c>
      <c r="C91" s="415" t="s">
        <v>402</v>
      </c>
      <c r="D91" s="413" t="s">
        <v>1140</v>
      </c>
      <c r="E91" s="425">
        <f t="shared" si="30"/>
        <v>32</v>
      </c>
      <c r="F91" s="425">
        <f>SUMIFS(Backup!$G:$G,Backup!$D:$D,'Pre-cast Erection S-Curve'!$C91,Backup!$O:$O,'Pre-cast Erection S-Curve'!F$75,Backup!$B:$B,'Pre-cast Erection S-Curve'!$C$88)</f>
        <v>0</v>
      </c>
      <c r="G91" s="425">
        <f>SUMIFS(Backup!$G:$G,Backup!$D:$D,'Pre-cast Erection S-Curve'!$C91,Backup!$O:$O,'Pre-cast Erection S-Curve'!G$75,Backup!$B:$B,'Pre-cast Erection S-Curve'!$C$88)</f>
        <v>0</v>
      </c>
      <c r="H91" s="425">
        <f>SUMIFS(Backup!$G:$G,Backup!$D:$D,'Pre-cast Erection S-Curve'!$C91,Backup!$O:$O,'Pre-cast Erection S-Curve'!H$75,Backup!$B:$B,'Pre-cast Erection S-Curve'!$C$88)</f>
        <v>0</v>
      </c>
      <c r="I91" s="425">
        <f>SUMIFS(Backup!$G:$G,Backup!$D:$D,'Pre-cast Erection S-Curve'!$C91,Backup!$O:$O,'Pre-cast Erection S-Curve'!I$75,Backup!$B:$B,'Pre-cast Erection S-Curve'!$C$88)</f>
        <v>0</v>
      </c>
      <c r="J91" s="425">
        <f>SUMIFS(Backup!$G:$G,Backup!$D:$D,'Pre-cast Erection S-Curve'!$C91,Backup!$O:$O,'Pre-cast Erection S-Curve'!J$75,Backup!$B:$B,'Pre-cast Erection S-Curve'!$C$88)</f>
        <v>0</v>
      </c>
      <c r="K91" s="425">
        <f>SUMIFS(Backup!$G:$G,Backup!$D:$D,'Pre-cast Erection S-Curve'!$C91,Backup!$O:$O,'Pre-cast Erection S-Curve'!K$75,Backup!$B:$B,'Pre-cast Erection S-Curve'!$C$88)</f>
        <v>0</v>
      </c>
      <c r="L91" s="425">
        <f>SUMIFS(Backup!$G:$G,Backup!$D:$D,'Pre-cast Erection S-Curve'!$C91,Backup!$O:$O,'Pre-cast Erection S-Curve'!L$75,Backup!$B:$B,'Pre-cast Erection S-Curve'!$C$88)</f>
        <v>0</v>
      </c>
      <c r="M91" s="425">
        <f>SUMIFS(Backup!$G:$G,Backup!$D:$D,'Pre-cast Erection S-Curve'!$C91,Backup!$O:$O,'Pre-cast Erection S-Curve'!M$75,Backup!$B:$B,'Pre-cast Erection S-Curve'!$C$88)</f>
        <v>0</v>
      </c>
      <c r="N91" s="425">
        <f>SUMIFS(Backup!$G:$G,Backup!$D:$D,'Pre-cast Erection S-Curve'!$C91,Backup!$O:$O,'Pre-cast Erection S-Curve'!N$75,Backup!$B:$B,'Pre-cast Erection S-Curve'!$C$88)</f>
        <v>0</v>
      </c>
      <c r="O91" s="425">
        <f>SUMIFS(Backup!$G:$G,Backup!$D:$D,'Pre-cast Erection S-Curve'!$C91,Backup!$O:$O,'Pre-cast Erection S-Curve'!O$75,Backup!$B:$B,'Pre-cast Erection S-Curve'!$C$88)</f>
        <v>0</v>
      </c>
      <c r="P91" s="425">
        <f>SUMIFS(Backup!$G:$G,Backup!$D:$D,'Pre-cast Erection S-Curve'!$C91,Backup!$O:$O,'Pre-cast Erection S-Curve'!P$75,Backup!$B:$B,'Pre-cast Erection S-Curve'!$C$88)</f>
        <v>0</v>
      </c>
      <c r="Q91" s="425">
        <f>SUMIFS(Backup!$G:$G,Backup!$D:$D,'Pre-cast Erection S-Curve'!$C91,Backup!$O:$O,'Pre-cast Erection S-Curve'!Q$75,Backup!$B:$B,'Pre-cast Erection S-Curve'!$C$88)</f>
        <v>0</v>
      </c>
      <c r="R91" s="425">
        <f>SUMIFS(Backup!$G:$G,Backup!$D:$D,'Pre-cast Erection S-Curve'!$C91,Backup!$O:$O,'Pre-cast Erection S-Curve'!R$75,Backup!$B:$B,'Pre-cast Erection S-Curve'!$C$88)</f>
        <v>0</v>
      </c>
      <c r="S91" s="425">
        <f>SUMIFS(Backup!$G:$G,Backup!$D:$D,'Pre-cast Erection S-Curve'!$C91,Backup!$O:$O,'Pre-cast Erection S-Curve'!S$75,Backup!$B:$B,'Pre-cast Erection S-Curve'!$C$88)</f>
        <v>0</v>
      </c>
      <c r="T91" s="425">
        <f>SUMIFS(Backup!$G:$G,Backup!$D:$D,'Pre-cast Erection S-Curve'!$C91,Backup!$O:$O,'Pre-cast Erection S-Curve'!T$75,Backup!$B:$B,'Pre-cast Erection S-Curve'!$C$88)</f>
        <v>0</v>
      </c>
      <c r="U91" s="425">
        <f>SUMIFS(Backup!$G:$G,Backup!$D:$D,'Pre-cast Erection S-Curve'!$C91,Backup!$O:$O,'Pre-cast Erection S-Curve'!U$75,Backup!$B:$B,'Pre-cast Erection S-Curve'!$C$88)</f>
        <v>0</v>
      </c>
      <c r="V91" s="425">
        <f>SUMIFS(Backup!$G:$G,Backup!$D:$D,'Pre-cast Erection S-Curve'!$C91,Backup!$O:$O,'Pre-cast Erection S-Curve'!V$75,Backup!$B:$B,'Pre-cast Erection S-Curve'!$C$88)</f>
        <v>0</v>
      </c>
      <c r="W91" s="425">
        <f>SUMIFS(Backup!$G:$G,Backup!$D:$D,'Pre-cast Erection S-Curve'!$C91,Backup!$O:$O,'Pre-cast Erection S-Curve'!W$75,Backup!$B:$B,'Pre-cast Erection S-Curve'!$C$88)</f>
        <v>0</v>
      </c>
      <c r="X91" s="425">
        <f>SUMIFS(Backup!$G:$G,Backup!$D:$D,'Pre-cast Erection S-Curve'!$C91,Backup!$O:$O,'Pre-cast Erection S-Curve'!X$75,Backup!$B:$B,'Pre-cast Erection S-Curve'!$C$88)</f>
        <v>0</v>
      </c>
      <c r="Y91" s="425">
        <f>SUMIFS(Backup!$G:$G,Backup!$D:$D,'Pre-cast Erection S-Curve'!$C91,Backup!$O:$O,'Pre-cast Erection S-Curve'!Y$75,Backup!$B:$B,'Pre-cast Erection S-Curve'!$C$88)</f>
        <v>0</v>
      </c>
      <c r="Z91" s="425">
        <f>SUMIFS(Backup!$G:$G,Backup!$D:$D,'Pre-cast Erection S-Curve'!$C91,Backup!$O:$O,'Pre-cast Erection S-Curve'!Z$75,Backup!$B:$B,'Pre-cast Erection S-Curve'!$C$88)</f>
        <v>4</v>
      </c>
      <c r="AA91" s="425">
        <f>SUMIFS(Backup!$G:$G,Backup!$D:$D,'Pre-cast Erection S-Curve'!$C91,Backup!$O:$O,'Pre-cast Erection S-Curve'!AA$75,Backup!$B:$B,'Pre-cast Erection S-Curve'!$C$88)</f>
        <v>0</v>
      </c>
      <c r="AB91" s="425">
        <f>SUMIFS(Backup!$G:$G,Backup!$D:$D,'Pre-cast Erection S-Curve'!$C91,Backup!$O:$O,'Pre-cast Erection S-Curve'!AB$75,Backup!$B:$B,'Pre-cast Erection S-Curve'!$C$88)</f>
        <v>0</v>
      </c>
      <c r="AC91" s="425">
        <f>SUMIFS(Backup!$G:$G,Backup!$D:$D,'Pre-cast Erection S-Curve'!$C91,Backup!$O:$O,'Pre-cast Erection S-Curve'!AC$75,Backup!$B:$B,'Pre-cast Erection S-Curve'!$C$88)</f>
        <v>0</v>
      </c>
      <c r="AD91" s="425">
        <f>SUMIFS(Backup!$G:$G,Backup!$D:$D,'Pre-cast Erection S-Curve'!$C91,Backup!$O:$O,'Pre-cast Erection S-Curve'!AD$75,Backup!$B:$B,'Pre-cast Erection S-Curve'!$C$88)</f>
        <v>0</v>
      </c>
      <c r="AE91" s="425">
        <f>SUMIFS(Backup!$G:$G,Backup!$D:$D,'Pre-cast Erection S-Curve'!$C91,Backup!$O:$O,'Pre-cast Erection S-Curve'!AE$75,Backup!$B:$B,'Pre-cast Erection S-Curve'!$C$88)</f>
        <v>0</v>
      </c>
      <c r="AF91" s="425">
        <f>SUMIFS(Backup!$G:$G,Backup!$D:$D,'Pre-cast Erection S-Curve'!$C91,Backup!$O:$O,'Pre-cast Erection S-Curve'!AF$75,Backup!$B:$B,'Pre-cast Erection S-Curve'!$C$88)</f>
        <v>0</v>
      </c>
      <c r="AG91" s="435">
        <f t="shared" si="26"/>
        <v>0</v>
      </c>
    </row>
    <row r="92" spans="1:33" hidden="1" outlineLevel="1">
      <c r="B92" s="413" t="s">
        <v>863</v>
      </c>
      <c r="C92" s="415" t="s">
        <v>403</v>
      </c>
      <c r="D92" s="413" t="s">
        <v>1140</v>
      </c>
      <c r="E92" s="425">
        <f t="shared" si="30"/>
        <v>32</v>
      </c>
      <c r="F92" s="425">
        <f>SUMIFS(Backup!$G:$G,Backup!$D:$D,'Pre-cast Erection S-Curve'!$C92,Backup!$O:$O,'Pre-cast Erection S-Curve'!F$75,Backup!$B:$B,'Pre-cast Erection S-Curve'!$C$88)</f>
        <v>0</v>
      </c>
      <c r="G92" s="425">
        <f>SUMIFS(Backup!$G:$G,Backup!$D:$D,'Pre-cast Erection S-Curve'!$C92,Backup!$O:$O,'Pre-cast Erection S-Curve'!G$75,Backup!$B:$B,'Pre-cast Erection S-Curve'!$C$88)</f>
        <v>0</v>
      </c>
      <c r="H92" s="425">
        <f>SUMIFS(Backup!$G:$G,Backup!$D:$D,'Pre-cast Erection S-Curve'!$C92,Backup!$O:$O,'Pre-cast Erection S-Curve'!H$75,Backup!$B:$B,'Pre-cast Erection S-Curve'!$C$88)</f>
        <v>0</v>
      </c>
      <c r="I92" s="425">
        <f>SUMIFS(Backup!$G:$G,Backup!$D:$D,'Pre-cast Erection S-Curve'!$C92,Backup!$O:$O,'Pre-cast Erection S-Curve'!I$75,Backup!$B:$B,'Pre-cast Erection S-Curve'!$C$88)</f>
        <v>0</v>
      </c>
      <c r="J92" s="425">
        <f>SUMIFS(Backup!$G:$G,Backup!$D:$D,'Pre-cast Erection S-Curve'!$C92,Backup!$O:$O,'Pre-cast Erection S-Curve'!J$75,Backup!$B:$B,'Pre-cast Erection S-Curve'!$C$88)</f>
        <v>0</v>
      </c>
      <c r="K92" s="425">
        <f>SUMIFS(Backup!$G:$G,Backup!$D:$D,'Pre-cast Erection S-Curve'!$C92,Backup!$O:$O,'Pre-cast Erection S-Curve'!K$75,Backup!$B:$B,'Pre-cast Erection S-Curve'!$C$88)</f>
        <v>0</v>
      </c>
      <c r="L92" s="425">
        <f>SUMIFS(Backup!$G:$G,Backup!$D:$D,'Pre-cast Erection S-Curve'!$C92,Backup!$O:$O,'Pre-cast Erection S-Curve'!L$75,Backup!$B:$B,'Pre-cast Erection S-Curve'!$C$88)</f>
        <v>0</v>
      </c>
      <c r="M92" s="425">
        <f>SUMIFS(Backup!$G:$G,Backup!$D:$D,'Pre-cast Erection S-Curve'!$C92,Backup!$O:$O,'Pre-cast Erection S-Curve'!M$75,Backup!$B:$B,'Pre-cast Erection S-Curve'!$C$88)</f>
        <v>0</v>
      </c>
      <c r="N92" s="425">
        <f>SUMIFS(Backup!$G:$G,Backup!$D:$D,'Pre-cast Erection S-Curve'!$C92,Backup!$O:$O,'Pre-cast Erection S-Curve'!N$75,Backup!$B:$B,'Pre-cast Erection S-Curve'!$C$88)</f>
        <v>0</v>
      </c>
      <c r="O92" s="425">
        <f>SUMIFS(Backup!$G:$G,Backup!$D:$D,'Pre-cast Erection S-Curve'!$C92,Backup!$O:$O,'Pre-cast Erection S-Curve'!O$75,Backup!$B:$B,'Pre-cast Erection S-Curve'!$C$88)</f>
        <v>0</v>
      </c>
      <c r="P92" s="425">
        <f>SUMIFS(Backup!$G:$G,Backup!$D:$D,'Pre-cast Erection S-Curve'!$C92,Backup!$O:$O,'Pre-cast Erection S-Curve'!P$75,Backup!$B:$B,'Pre-cast Erection S-Curve'!$C$88)</f>
        <v>0</v>
      </c>
      <c r="Q92" s="425">
        <f>SUMIFS(Backup!$G:$G,Backup!$D:$D,'Pre-cast Erection S-Curve'!$C92,Backup!$O:$O,'Pre-cast Erection S-Curve'!Q$75,Backup!$B:$B,'Pre-cast Erection S-Curve'!$C$88)</f>
        <v>0</v>
      </c>
      <c r="R92" s="425">
        <f>SUMIFS(Backup!$G:$G,Backup!$D:$D,'Pre-cast Erection S-Curve'!$C92,Backup!$O:$O,'Pre-cast Erection S-Curve'!R$75,Backup!$B:$B,'Pre-cast Erection S-Curve'!$C$88)</f>
        <v>0</v>
      </c>
      <c r="S92" s="425">
        <f>SUMIFS(Backup!$G:$G,Backup!$D:$D,'Pre-cast Erection S-Curve'!$C92,Backup!$O:$O,'Pre-cast Erection S-Curve'!S$75,Backup!$B:$B,'Pre-cast Erection S-Curve'!$C$88)</f>
        <v>0</v>
      </c>
      <c r="T92" s="425">
        <f>SUMIFS(Backup!$G:$G,Backup!$D:$D,'Pre-cast Erection S-Curve'!$C92,Backup!$O:$O,'Pre-cast Erection S-Curve'!T$75,Backup!$B:$B,'Pre-cast Erection S-Curve'!$C$88)</f>
        <v>0</v>
      </c>
      <c r="U92" s="425">
        <f>SUMIFS(Backup!$G:$G,Backup!$D:$D,'Pre-cast Erection S-Curve'!$C92,Backup!$O:$O,'Pre-cast Erection S-Curve'!U$75,Backup!$B:$B,'Pre-cast Erection S-Curve'!$C$88)</f>
        <v>0</v>
      </c>
      <c r="V92" s="425">
        <f>SUMIFS(Backup!$G:$G,Backup!$D:$D,'Pre-cast Erection S-Curve'!$C92,Backup!$O:$O,'Pre-cast Erection S-Curve'!V$75,Backup!$B:$B,'Pre-cast Erection S-Curve'!$C$88)</f>
        <v>0</v>
      </c>
      <c r="W92" s="425">
        <f>SUMIFS(Backup!$G:$G,Backup!$D:$D,'Pre-cast Erection S-Curve'!$C92,Backup!$O:$O,'Pre-cast Erection S-Curve'!W$75,Backup!$B:$B,'Pre-cast Erection S-Curve'!$C$88)</f>
        <v>0</v>
      </c>
      <c r="X92" s="425">
        <f>SUMIFS(Backup!$G:$G,Backup!$D:$D,'Pre-cast Erection S-Curve'!$C92,Backup!$O:$O,'Pre-cast Erection S-Curve'!X$75,Backup!$B:$B,'Pre-cast Erection S-Curve'!$C$88)</f>
        <v>0</v>
      </c>
      <c r="Y92" s="425">
        <f>SUMIFS(Backup!$G:$G,Backup!$D:$D,'Pre-cast Erection S-Curve'!$C92,Backup!$O:$O,'Pre-cast Erection S-Curve'!Y$75,Backup!$B:$B,'Pre-cast Erection S-Curve'!$C$88)</f>
        <v>0</v>
      </c>
      <c r="Z92" s="425">
        <f>SUMIFS(Backup!$G:$G,Backup!$D:$D,'Pre-cast Erection S-Curve'!$C92,Backup!$O:$O,'Pre-cast Erection S-Curve'!Z$75,Backup!$B:$B,'Pre-cast Erection S-Curve'!$C$88)</f>
        <v>3</v>
      </c>
      <c r="AA92" s="425">
        <f>SUMIFS(Backup!$G:$G,Backup!$D:$D,'Pre-cast Erection S-Curve'!$C92,Backup!$O:$O,'Pre-cast Erection S-Curve'!AA$75,Backup!$B:$B,'Pre-cast Erection S-Curve'!$C$88)</f>
        <v>2</v>
      </c>
      <c r="AB92" s="425">
        <f>SUMIFS(Backup!$G:$G,Backup!$D:$D,'Pre-cast Erection S-Curve'!$C92,Backup!$O:$O,'Pre-cast Erection S-Curve'!AB$75,Backup!$B:$B,'Pre-cast Erection S-Curve'!$C$88)</f>
        <v>0</v>
      </c>
      <c r="AC92" s="425">
        <f>SUMIFS(Backup!$G:$G,Backup!$D:$D,'Pre-cast Erection S-Curve'!$C92,Backup!$O:$O,'Pre-cast Erection S-Curve'!AC$75,Backup!$B:$B,'Pre-cast Erection S-Curve'!$C$88)</f>
        <v>0</v>
      </c>
      <c r="AD92" s="425">
        <f>SUMIFS(Backup!$G:$G,Backup!$D:$D,'Pre-cast Erection S-Curve'!$C92,Backup!$O:$O,'Pre-cast Erection S-Curve'!AD$75,Backup!$B:$B,'Pre-cast Erection S-Curve'!$C$88)</f>
        <v>0</v>
      </c>
      <c r="AE92" s="425">
        <f>SUMIFS(Backup!$G:$G,Backup!$D:$D,'Pre-cast Erection S-Curve'!$C92,Backup!$O:$O,'Pre-cast Erection S-Curve'!AE$75,Backup!$B:$B,'Pre-cast Erection S-Curve'!$C$88)</f>
        <v>0</v>
      </c>
      <c r="AF92" s="425">
        <f>SUMIFS(Backup!$G:$G,Backup!$D:$D,'Pre-cast Erection S-Curve'!$C92,Backup!$O:$O,'Pre-cast Erection S-Curve'!AF$75,Backup!$B:$B,'Pre-cast Erection S-Curve'!$C$88)</f>
        <v>0</v>
      </c>
      <c r="AG92" s="435">
        <f t="shared" si="26"/>
        <v>0</v>
      </c>
    </row>
    <row r="93" spans="1:33" hidden="1" outlineLevel="1">
      <c r="B93" s="413" t="s">
        <v>864</v>
      </c>
      <c r="C93" s="415" t="s">
        <v>404</v>
      </c>
      <c r="D93" s="413" t="s">
        <v>1140</v>
      </c>
      <c r="E93" s="425">
        <f t="shared" si="30"/>
        <v>27</v>
      </c>
      <c r="F93" s="425">
        <f>SUMIFS(Backup!$G:$G,Backup!$D:$D,'Pre-cast Erection S-Curve'!$C93,Backup!$O:$O,'Pre-cast Erection S-Curve'!F$75,Backup!$B:$B,'Pre-cast Erection S-Curve'!$C$88)</f>
        <v>0</v>
      </c>
      <c r="G93" s="425">
        <f>SUMIFS(Backup!$G:$G,Backup!$D:$D,'Pre-cast Erection S-Curve'!$C93,Backup!$O:$O,'Pre-cast Erection S-Curve'!G$75,Backup!$B:$B,'Pre-cast Erection S-Curve'!$C$88)</f>
        <v>0</v>
      </c>
      <c r="H93" s="425">
        <f>SUMIFS(Backup!$G:$G,Backup!$D:$D,'Pre-cast Erection S-Curve'!$C93,Backup!$O:$O,'Pre-cast Erection S-Curve'!H$75,Backup!$B:$B,'Pre-cast Erection S-Curve'!$C$88)</f>
        <v>0</v>
      </c>
      <c r="I93" s="425">
        <f>SUMIFS(Backup!$G:$G,Backup!$D:$D,'Pre-cast Erection S-Curve'!$C93,Backup!$O:$O,'Pre-cast Erection S-Curve'!I$75,Backup!$B:$B,'Pre-cast Erection S-Curve'!$C$88)</f>
        <v>0</v>
      </c>
      <c r="J93" s="425">
        <f>SUMIFS(Backup!$G:$G,Backup!$D:$D,'Pre-cast Erection S-Curve'!$C93,Backup!$O:$O,'Pre-cast Erection S-Curve'!J$75,Backup!$B:$B,'Pre-cast Erection S-Curve'!$C$88)</f>
        <v>0</v>
      </c>
      <c r="K93" s="425">
        <f>SUMIFS(Backup!$G:$G,Backup!$D:$D,'Pre-cast Erection S-Curve'!$C93,Backup!$O:$O,'Pre-cast Erection S-Curve'!K$75,Backup!$B:$B,'Pre-cast Erection S-Curve'!$C$88)</f>
        <v>0</v>
      </c>
      <c r="L93" s="425">
        <f>SUMIFS(Backup!$G:$G,Backup!$D:$D,'Pre-cast Erection S-Curve'!$C93,Backup!$O:$O,'Pre-cast Erection S-Curve'!L$75,Backup!$B:$B,'Pre-cast Erection S-Curve'!$C$88)</f>
        <v>0</v>
      </c>
      <c r="M93" s="425">
        <f>SUMIFS(Backup!$G:$G,Backup!$D:$D,'Pre-cast Erection S-Curve'!$C93,Backup!$O:$O,'Pre-cast Erection S-Curve'!M$75,Backup!$B:$B,'Pre-cast Erection S-Curve'!$C$88)</f>
        <v>0</v>
      </c>
      <c r="N93" s="425">
        <f>SUMIFS(Backup!$G:$G,Backup!$D:$D,'Pre-cast Erection S-Curve'!$C93,Backup!$O:$O,'Pre-cast Erection S-Curve'!N$75,Backup!$B:$B,'Pre-cast Erection S-Curve'!$C$88)</f>
        <v>0</v>
      </c>
      <c r="O93" s="425">
        <f>SUMIFS(Backup!$G:$G,Backup!$D:$D,'Pre-cast Erection S-Curve'!$C93,Backup!$O:$O,'Pre-cast Erection S-Curve'!O$75,Backup!$B:$B,'Pre-cast Erection S-Curve'!$C$88)</f>
        <v>0</v>
      </c>
      <c r="P93" s="425">
        <f>SUMIFS(Backup!$G:$G,Backup!$D:$D,'Pre-cast Erection S-Curve'!$C93,Backup!$O:$O,'Pre-cast Erection S-Curve'!P$75,Backup!$B:$B,'Pre-cast Erection S-Curve'!$C$88)</f>
        <v>0</v>
      </c>
      <c r="Q93" s="425">
        <f>SUMIFS(Backup!$G:$G,Backup!$D:$D,'Pre-cast Erection S-Curve'!$C93,Backup!$O:$O,'Pre-cast Erection S-Curve'!Q$75,Backup!$B:$B,'Pre-cast Erection S-Curve'!$C$88)</f>
        <v>0</v>
      </c>
      <c r="R93" s="425">
        <f>SUMIFS(Backup!$G:$G,Backup!$D:$D,'Pre-cast Erection S-Curve'!$C93,Backup!$O:$O,'Pre-cast Erection S-Curve'!R$75,Backup!$B:$B,'Pre-cast Erection S-Curve'!$C$88)</f>
        <v>0</v>
      </c>
      <c r="S93" s="425">
        <f>SUMIFS(Backup!$G:$G,Backup!$D:$D,'Pre-cast Erection S-Curve'!$C93,Backup!$O:$O,'Pre-cast Erection S-Curve'!S$75,Backup!$B:$B,'Pre-cast Erection S-Curve'!$C$88)</f>
        <v>0</v>
      </c>
      <c r="T93" s="425">
        <f>SUMIFS(Backup!$G:$G,Backup!$D:$D,'Pre-cast Erection S-Curve'!$C93,Backup!$O:$O,'Pre-cast Erection S-Curve'!T$75,Backup!$B:$B,'Pre-cast Erection S-Curve'!$C$88)</f>
        <v>0</v>
      </c>
      <c r="U93" s="425">
        <f>SUMIFS(Backup!$G:$G,Backup!$D:$D,'Pre-cast Erection S-Curve'!$C93,Backup!$O:$O,'Pre-cast Erection S-Curve'!U$75,Backup!$B:$B,'Pre-cast Erection S-Curve'!$C$88)</f>
        <v>0</v>
      </c>
      <c r="V93" s="425">
        <f>SUMIFS(Backup!$G:$G,Backup!$D:$D,'Pre-cast Erection S-Curve'!$C93,Backup!$O:$O,'Pre-cast Erection S-Curve'!V$75,Backup!$B:$B,'Pre-cast Erection S-Curve'!$C$88)</f>
        <v>0</v>
      </c>
      <c r="W93" s="425">
        <f>SUMIFS(Backup!$G:$G,Backup!$D:$D,'Pre-cast Erection S-Curve'!$C93,Backup!$O:$O,'Pre-cast Erection S-Curve'!W$75,Backup!$B:$B,'Pre-cast Erection S-Curve'!$C$88)</f>
        <v>0</v>
      </c>
      <c r="X93" s="425">
        <f>SUMIFS(Backup!$G:$G,Backup!$D:$D,'Pre-cast Erection S-Curve'!$C93,Backup!$O:$O,'Pre-cast Erection S-Curve'!X$75,Backup!$B:$B,'Pre-cast Erection S-Curve'!$C$88)</f>
        <v>0</v>
      </c>
      <c r="Y93" s="425">
        <f>SUMIFS(Backup!$G:$G,Backup!$D:$D,'Pre-cast Erection S-Curve'!$C93,Backup!$O:$O,'Pre-cast Erection S-Curve'!Y$75,Backup!$B:$B,'Pre-cast Erection S-Curve'!$C$88)</f>
        <v>0</v>
      </c>
      <c r="Z93" s="425">
        <f>SUMIFS(Backup!$G:$G,Backup!$D:$D,'Pre-cast Erection S-Curve'!$C93,Backup!$O:$O,'Pre-cast Erection S-Curve'!Z$75,Backup!$B:$B,'Pre-cast Erection S-Curve'!$C$88)</f>
        <v>15</v>
      </c>
      <c r="AA93" s="425">
        <f>SUMIFS(Backup!$G:$G,Backup!$D:$D,'Pre-cast Erection S-Curve'!$C93,Backup!$O:$O,'Pre-cast Erection S-Curve'!AA$75,Backup!$B:$B,'Pre-cast Erection S-Curve'!$C$88)</f>
        <v>0</v>
      </c>
      <c r="AB93" s="425">
        <f>SUMIFS(Backup!$G:$G,Backup!$D:$D,'Pre-cast Erection S-Curve'!$C93,Backup!$O:$O,'Pre-cast Erection S-Curve'!AB$75,Backup!$B:$B,'Pre-cast Erection S-Curve'!$C$88)</f>
        <v>0</v>
      </c>
      <c r="AC93" s="425">
        <f>SUMIFS(Backup!$G:$G,Backup!$D:$D,'Pre-cast Erection S-Curve'!$C93,Backup!$O:$O,'Pre-cast Erection S-Curve'!AC$75,Backup!$B:$B,'Pre-cast Erection S-Curve'!$C$88)</f>
        <v>0</v>
      </c>
      <c r="AD93" s="425">
        <f>SUMIFS(Backup!$G:$G,Backup!$D:$D,'Pre-cast Erection S-Curve'!$C93,Backup!$O:$O,'Pre-cast Erection S-Curve'!AD$75,Backup!$B:$B,'Pre-cast Erection S-Curve'!$C$88)</f>
        <v>0</v>
      </c>
      <c r="AE93" s="425">
        <f>SUMIFS(Backup!$G:$G,Backup!$D:$D,'Pre-cast Erection S-Curve'!$C93,Backup!$O:$O,'Pre-cast Erection S-Curve'!AE$75,Backup!$B:$B,'Pre-cast Erection S-Curve'!$C$88)</f>
        <v>0</v>
      </c>
      <c r="AF93" s="425">
        <f>SUMIFS(Backup!$G:$G,Backup!$D:$D,'Pre-cast Erection S-Curve'!$C93,Backup!$O:$O,'Pre-cast Erection S-Curve'!AF$75,Backup!$B:$B,'Pre-cast Erection S-Curve'!$C$88)</f>
        <v>0</v>
      </c>
      <c r="AG93" s="435">
        <f t="shared" si="26"/>
        <v>0</v>
      </c>
    </row>
    <row r="94" spans="1:33" s="256" customFormat="1" collapsed="1">
      <c r="A94" s="799">
        <f>E94*$E$143</f>
        <v>342</v>
      </c>
      <c r="B94" s="411">
        <v>4</v>
      </c>
      <c r="C94" s="412" t="s">
        <v>1</v>
      </c>
      <c r="D94" s="411"/>
      <c r="E94" s="553">
        <f>E22</f>
        <v>0.11384820239680427</v>
      </c>
      <c r="F94" s="424">
        <f t="shared" ref="F94:AA94" si="33">SUBTOTAL(9,F95:F99)</f>
        <v>0</v>
      </c>
      <c r="G94" s="424">
        <f t="shared" si="33"/>
        <v>0</v>
      </c>
      <c r="H94" s="424">
        <f t="shared" si="33"/>
        <v>0</v>
      </c>
      <c r="I94" s="424">
        <f t="shared" si="33"/>
        <v>0</v>
      </c>
      <c r="J94" s="424">
        <f t="shared" si="33"/>
        <v>0</v>
      </c>
      <c r="K94" s="424">
        <f t="shared" si="33"/>
        <v>0</v>
      </c>
      <c r="L94" s="424">
        <f t="shared" si="33"/>
        <v>0</v>
      </c>
      <c r="M94" s="424">
        <f t="shared" si="33"/>
        <v>0</v>
      </c>
      <c r="N94" s="424">
        <f t="shared" si="33"/>
        <v>0</v>
      </c>
      <c r="O94" s="424">
        <f t="shared" si="33"/>
        <v>35</v>
      </c>
      <c r="P94" s="424">
        <f t="shared" si="33"/>
        <v>68</v>
      </c>
      <c r="Q94" s="424">
        <f t="shared" si="33"/>
        <v>154</v>
      </c>
      <c r="R94" s="424">
        <f t="shared" si="33"/>
        <v>0</v>
      </c>
      <c r="S94" s="424">
        <f t="shared" si="33"/>
        <v>49</v>
      </c>
      <c r="T94" s="424">
        <f t="shared" si="33"/>
        <v>49</v>
      </c>
      <c r="U94" s="424">
        <f t="shared" si="33"/>
        <v>0</v>
      </c>
      <c r="V94" s="424">
        <f t="shared" si="33"/>
        <v>0</v>
      </c>
      <c r="W94" s="424">
        <f t="shared" si="33"/>
        <v>0</v>
      </c>
      <c r="X94" s="424">
        <f t="shared" si="33"/>
        <v>0</v>
      </c>
      <c r="Y94" s="424">
        <f t="shared" si="33"/>
        <v>0</v>
      </c>
      <c r="Z94" s="424">
        <f t="shared" si="33"/>
        <v>0</v>
      </c>
      <c r="AA94" s="424">
        <f t="shared" si="33"/>
        <v>0</v>
      </c>
      <c r="AB94" s="424">
        <f t="shared" ref="AB94:AF94" si="34">SUBTOTAL(9,AB95:AB99)</f>
        <v>0</v>
      </c>
      <c r="AC94" s="424">
        <f t="shared" si="34"/>
        <v>0</v>
      </c>
      <c r="AD94" s="424">
        <f t="shared" si="34"/>
        <v>0</v>
      </c>
      <c r="AE94" s="424">
        <f t="shared" si="34"/>
        <v>0</v>
      </c>
      <c r="AF94" s="424">
        <f t="shared" si="34"/>
        <v>0</v>
      </c>
      <c r="AG94" s="435">
        <f t="shared" si="26"/>
        <v>355</v>
      </c>
    </row>
    <row r="95" spans="1:33" hidden="1" outlineLevel="1">
      <c r="B95" s="413" t="s">
        <v>860</v>
      </c>
      <c r="C95" s="415" t="s">
        <v>400</v>
      </c>
      <c r="D95" s="413" t="s">
        <v>1140</v>
      </c>
      <c r="E95" s="425">
        <f t="shared" si="30"/>
        <v>84</v>
      </c>
      <c r="F95" s="425">
        <f>SUMIFS(Backup!$G:$G,Backup!$D:$D,'Pre-cast Erection S-Curve'!$C95,Backup!$O:$O,'Pre-cast Erection S-Curve'!F$75,Backup!$B:$B,'Pre-cast Erection S-Curve'!$C$94)</f>
        <v>0</v>
      </c>
      <c r="G95" s="425">
        <f>SUMIFS(Backup!$G:$G,Backup!$D:$D,'Pre-cast Erection S-Curve'!$C95,Backup!$O:$O,'Pre-cast Erection S-Curve'!G$75,Backup!$B:$B,'Pre-cast Erection S-Curve'!$C$94)</f>
        <v>0</v>
      </c>
      <c r="H95" s="425">
        <f>SUMIFS(Backup!$G:$G,Backup!$D:$D,'Pre-cast Erection S-Curve'!$C95,Backup!$O:$O,'Pre-cast Erection S-Curve'!H$75,Backup!$B:$B,'Pre-cast Erection S-Curve'!$C$94)</f>
        <v>0</v>
      </c>
      <c r="I95" s="425">
        <f>SUMIFS(Backup!$G:$G,Backup!$D:$D,'Pre-cast Erection S-Curve'!$C95,Backup!$O:$O,'Pre-cast Erection S-Curve'!I$75,Backup!$B:$B,'Pre-cast Erection S-Curve'!$C$94)</f>
        <v>0</v>
      </c>
      <c r="J95" s="425">
        <f>SUMIFS(Backup!$G:$G,Backup!$D:$D,'Pre-cast Erection S-Curve'!$C95,Backup!$O:$O,'Pre-cast Erection S-Curve'!J$75,Backup!$B:$B,'Pre-cast Erection S-Curve'!$C$94)</f>
        <v>0</v>
      </c>
      <c r="K95" s="425">
        <f>SUMIFS(Backup!$G:$G,Backup!$D:$D,'Pre-cast Erection S-Curve'!$C95,Backup!$O:$O,'Pre-cast Erection S-Curve'!K$75,Backup!$B:$B,'Pre-cast Erection S-Curve'!$C$94)</f>
        <v>0</v>
      </c>
      <c r="L95" s="425">
        <f>SUMIFS(Backup!$G:$G,Backup!$D:$D,'Pre-cast Erection S-Curve'!$C95,Backup!$O:$O,'Pre-cast Erection S-Curve'!L$75,Backup!$B:$B,'Pre-cast Erection S-Curve'!$C$94)</f>
        <v>0</v>
      </c>
      <c r="M95" s="425">
        <f>SUMIFS(Backup!$G:$G,Backup!$D:$D,'Pre-cast Erection S-Curve'!$C95,Backup!$O:$O,'Pre-cast Erection S-Curve'!M$75,Backup!$B:$B,'Pre-cast Erection S-Curve'!$C$94)</f>
        <v>0</v>
      </c>
      <c r="N95" s="425">
        <f>SUMIFS(Backup!$G:$G,Backup!$D:$D,'Pre-cast Erection S-Curve'!$C95,Backup!$O:$O,'Pre-cast Erection S-Curve'!N$75,Backup!$B:$B,'Pre-cast Erection S-Curve'!$C$94)</f>
        <v>0</v>
      </c>
      <c r="O95" s="425">
        <f>SUMIFS(Backup!$G:$G,Backup!$D:$D,'Pre-cast Erection S-Curve'!$C95,Backup!$O:$O,'Pre-cast Erection S-Curve'!O$75,Backup!$B:$B,'Pre-cast Erection S-Curve'!$C$94)</f>
        <v>8</v>
      </c>
      <c r="P95" s="425">
        <f>SUMIFS(Backup!$G:$G,Backup!$D:$D,'Pre-cast Erection S-Curve'!$C95,Backup!$O:$O,'Pre-cast Erection S-Curve'!P$75,Backup!$B:$B,'Pre-cast Erection S-Curve'!$C$94)</f>
        <v>24</v>
      </c>
      <c r="Q95" s="425">
        <f>SUMIFS(Backup!$G:$G,Backup!$D:$D,'Pre-cast Erection S-Curve'!$C95,Backup!$O:$O,'Pre-cast Erection S-Curve'!Q$75,Backup!$B:$B,'Pre-cast Erection S-Curve'!$C$94)</f>
        <v>30</v>
      </c>
      <c r="R95" s="425">
        <f>SUMIFS(Backup!$G:$G,Backup!$D:$D,'Pre-cast Erection S-Curve'!$C95,Backup!$O:$O,'Pre-cast Erection S-Curve'!R$75,Backup!$B:$B,'Pre-cast Erection S-Curve'!$C$94)</f>
        <v>0</v>
      </c>
      <c r="S95" s="425">
        <f>SUMIFS(Backup!$G:$G,Backup!$D:$D,'Pre-cast Erection S-Curve'!$C95,Backup!$O:$O,'Pre-cast Erection S-Curve'!S$75,Backup!$B:$B,'Pre-cast Erection S-Curve'!$C$94)</f>
        <v>18</v>
      </c>
      <c r="T95" s="425">
        <f>SUMIFS(Backup!$G:$G,Backup!$D:$D,'Pre-cast Erection S-Curve'!$C95,Backup!$O:$O,'Pre-cast Erection S-Curve'!T$75,Backup!$B:$B,'Pre-cast Erection S-Curve'!$C$94)</f>
        <v>2</v>
      </c>
      <c r="U95" s="425">
        <f>SUMIFS(Backup!$G:$G,Backup!$D:$D,'Pre-cast Erection S-Curve'!$C95,Backup!$O:$O,'Pre-cast Erection S-Curve'!U$75,Backup!$B:$B,'Pre-cast Erection S-Curve'!$C$94)</f>
        <v>0</v>
      </c>
      <c r="V95" s="425">
        <f>SUMIFS(Backup!$G:$G,Backup!$D:$D,'Pre-cast Erection S-Curve'!$C95,Backup!$O:$O,'Pre-cast Erection S-Curve'!V$75,Backup!$B:$B,'Pre-cast Erection S-Curve'!$C$94)</f>
        <v>0</v>
      </c>
      <c r="W95" s="425">
        <f>SUMIFS(Backup!$G:$G,Backup!$D:$D,'Pre-cast Erection S-Curve'!$C95,Backup!$O:$O,'Pre-cast Erection S-Curve'!W$75,Backup!$B:$B,'Pre-cast Erection S-Curve'!$C$94)</f>
        <v>0</v>
      </c>
      <c r="X95" s="425">
        <f>SUMIFS(Backup!$G:$G,Backup!$D:$D,'Pre-cast Erection S-Curve'!$C95,Backup!$O:$O,'Pre-cast Erection S-Curve'!X$75,Backup!$B:$B,'Pre-cast Erection S-Curve'!$C$94)</f>
        <v>0</v>
      </c>
      <c r="Y95" s="425">
        <f>SUMIFS(Backup!$G:$G,Backup!$D:$D,'Pre-cast Erection S-Curve'!$C95,Backup!$O:$O,'Pre-cast Erection S-Curve'!Y$75,Backup!$B:$B,'Pre-cast Erection S-Curve'!$C$94)</f>
        <v>0</v>
      </c>
      <c r="Z95" s="425">
        <f>SUMIFS(Backup!$G:$G,Backup!$D:$D,'Pre-cast Erection S-Curve'!$C95,Backup!$O:$O,'Pre-cast Erection S-Curve'!Z$75,Backup!$B:$B,'Pre-cast Erection S-Curve'!$C$94)</f>
        <v>0</v>
      </c>
      <c r="AA95" s="425">
        <f>SUMIFS(Backup!$G:$G,Backup!$D:$D,'Pre-cast Erection S-Curve'!$C95,Backup!$O:$O,'Pre-cast Erection S-Curve'!AA$75,Backup!$B:$B,'Pre-cast Erection S-Curve'!$C$94)</f>
        <v>0</v>
      </c>
      <c r="AB95" s="425">
        <f>SUMIFS(Backup!$G:$G,Backup!$D:$D,'Pre-cast Erection S-Curve'!$C95,Backup!$O:$O,'Pre-cast Erection S-Curve'!AB$75,Backup!$B:$B,'Pre-cast Erection S-Curve'!$C$94)</f>
        <v>0</v>
      </c>
      <c r="AC95" s="425">
        <f>SUMIFS(Backup!$G:$G,Backup!$D:$D,'Pre-cast Erection S-Curve'!$C95,Backup!$O:$O,'Pre-cast Erection S-Curve'!AC$75,Backup!$B:$B,'Pre-cast Erection S-Curve'!$C$94)</f>
        <v>0</v>
      </c>
      <c r="AD95" s="425">
        <f>SUMIFS(Backup!$G:$G,Backup!$D:$D,'Pre-cast Erection S-Curve'!$C95,Backup!$O:$O,'Pre-cast Erection S-Curve'!AD$75,Backup!$B:$B,'Pre-cast Erection S-Curve'!$C$94)</f>
        <v>0</v>
      </c>
      <c r="AE95" s="425">
        <f>SUMIFS(Backup!$G:$G,Backup!$D:$D,'Pre-cast Erection S-Curve'!$C95,Backup!$O:$O,'Pre-cast Erection S-Curve'!AE$75,Backup!$B:$B,'Pre-cast Erection S-Curve'!$C$94)</f>
        <v>0</v>
      </c>
      <c r="AF95" s="425">
        <f>SUMIFS(Backup!$G:$G,Backup!$D:$D,'Pre-cast Erection S-Curve'!$C95,Backup!$O:$O,'Pre-cast Erection S-Curve'!AF$75,Backup!$B:$B,'Pre-cast Erection S-Curve'!$C$94)</f>
        <v>0</v>
      </c>
      <c r="AG95" s="435">
        <f t="shared" si="26"/>
        <v>82</v>
      </c>
    </row>
    <row r="96" spans="1:33" hidden="1" outlineLevel="1">
      <c r="B96" s="413" t="s">
        <v>861</v>
      </c>
      <c r="C96" s="415" t="s">
        <v>401</v>
      </c>
      <c r="D96" s="413" t="s">
        <v>1140</v>
      </c>
      <c r="E96" s="425">
        <f t="shared" si="30"/>
        <v>83</v>
      </c>
      <c r="F96" s="425">
        <f>SUMIFS(Backup!$G:$G,Backup!$D:$D,'Pre-cast Erection S-Curve'!$C96,Backup!$O:$O,'Pre-cast Erection S-Curve'!F$75,Backup!$B:$B,'Pre-cast Erection S-Curve'!$C$94)</f>
        <v>0</v>
      </c>
      <c r="G96" s="425">
        <f>SUMIFS(Backup!$G:$G,Backup!$D:$D,'Pre-cast Erection S-Curve'!$C96,Backup!$O:$O,'Pre-cast Erection S-Curve'!G$75,Backup!$B:$B,'Pre-cast Erection S-Curve'!$C$94)</f>
        <v>0</v>
      </c>
      <c r="H96" s="425">
        <f>SUMIFS(Backup!$G:$G,Backup!$D:$D,'Pre-cast Erection S-Curve'!$C96,Backup!$O:$O,'Pre-cast Erection S-Curve'!H$75,Backup!$B:$B,'Pre-cast Erection S-Curve'!$C$94)</f>
        <v>0</v>
      </c>
      <c r="I96" s="425">
        <f>SUMIFS(Backup!$G:$G,Backup!$D:$D,'Pre-cast Erection S-Curve'!$C96,Backup!$O:$O,'Pre-cast Erection S-Curve'!I$75,Backup!$B:$B,'Pre-cast Erection S-Curve'!$C$94)</f>
        <v>0</v>
      </c>
      <c r="J96" s="425">
        <f>SUMIFS(Backup!$G:$G,Backup!$D:$D,'Pre-cast Erection S-Curve'!$C96,Backup!$O:$O,'Pre-cast Erection S-Curve'!J$75,Backup!$B:$B,'Pre-cast Erection S-Curve'!$C$94)</f>
        <v>0</v>
      </c>
      <c r="K96" s="425">
        <f>SUMIFS(Backup!$G:$G,Backup!$D:$D,'Pre-cast Erection S-Curve'!$C96,Backup!$O:$O,'Pre-cast Erection S-Curve'!K$75,Backup!$B:$B,'Pre-cast Erection S-Curve'!$C$94)</f>
        <v>0</v>
      </c>
      <c r="L96" s="425">
        <f>SUMIFS(Backup!$G:$G,Backup!$D:$D,'Pre-cast Erection S-Curve'!$C96,Backup!$O:$O,'Pre-cast Erection S-Curve'!L$75,Backup!$B:$B,'Pre-cast Erection S-Curve'!$C$94)</f>
        <v>0</v>
      </c>
      <c r="M96" s="425">
        <f>SUMIFS(Backup!$G:$G,Backup!$D:$D,'Pre-cast Erection S-Curve'!$C96,Backup!$O:$O,'Pre-cast Erection S-Curve'!M$75,Backup!$B:$B,'Pre-cast Erection S-Curve'!$C$94)</f>
        <v>0</v>
      </c>
      <c r="N96" s="425">
        <f>SUMIFS(Backup!$G:$G,Backup!$D:$D,'Pre-cast Erection S-Curve'!$C96,Backup!$O:$O,'Pre-cast Erection S-Curve'!N$75,Backup!$B:$B,'Pre-cast Erection S-Curve'!$C$94)</f>
        <v>0</v>
      </c>
      <c r="O96" s="425">
        <f>SUMIFS(Backup!$G:$G,Backup!$D:$D,'Pre-cast Erection S-Curve'!$C96,Backup!$O:$O,'Pre-cast Erection S-Curve'!O$75,Backup!$B:$B,'Pre-cast Erection S-Curve'!$C$94)</f>
        <v>20</v>
      </c>
      <c r="P96" s="425">
        <f>SUMIFS(Backup!$G:$G,Backup!$D:$D,'Pre-cast Erection S-Curve'!$C96,Backup!$O:$O,'Pre-cast Erection S-Curve'!P$75,Backup!$B:$B,'Pre-cast Erection S-Curve'!$C$94)</f>
        <v>15</v>
      </c>
      <c r="Q96" s="425">
        <f>SUMIFS(Backup!$G:$G,Backup!$D:$D,'Pre-cast Erection S-Curve'!$C96,Backup!$O:$O,'Pre-cast Erection S-Curve'!Q$75,Backup!$B:$B,'Pre-cast Erection S-Curve'!$C$94)</f>
        <v>47</v>
      </c>
      <c r="R96" s="425">
        <f>SUMIFS(Backup!$G:$G,Backup!$D:$D,'Pre-cast Erection S-Curve'!$C96,Backup!$O:$O,'Pre-cast Erection S-Curve'!R$75,Backup!$B:$B,'Pre-cast Erection S-Curve'!$C$94)</f>
        <v>0</v>
      </c>
      <c r="S96" s="425">
        <f>SUMIFS(Backup!$G:$G,Backup!$D:$D,'Pre-cast Erection S-Curve'!$C96,Backup!$O:$O,'Pre-cast Erection S-Curve'!S$75,Backup!$B:$B,'Pre-cast Erection S-Curve'!$C$94)</f>
        <v>0</v>
      </c>
      <c r="T96" s="425">
        <f>SUMIFS(Backup!$G:$G,Backup!$D:$D,'Pre-cast Erection S-Curve'!$C96,Backup!$O:$O,'Pre-cast Erection S-Curve'!T$75,Backup!$B:$B,'Pre-cast Erection S-Curve'!$C$94)</f>
        <v>8</v>
      </c>
      <c r="U96" s="425">
        <f>SUMIFS(Backup!$G:$G,Backup!$D:$D,'Pre-cast Erection S-Curve'!$C96,Backup!$O:$O,'Pre-cast Erection S-Curve'!U$75,Backup!$B:$B,'Pre-cast Erection S-Curve'!$C$94)</f>
        <v>0</v>
      </c>
      <c r="V96" s="425">
        <f>SUMIFS(Backup!$G:$G,Backup!$D:$D,'Pre-cast Erection S-Curve'!$C96,Backup!$O:$O,'Pre-cast Erection S-Curve'!V$75,Backup!$B:$B,'Pre-cast Erection S-Curve'!$C$94)</f>
        <v>0</v>
      </c>
      <c r="W96" s="425">
        <f>SUMIFS(Backup!$G:$G,Backup!$D:$D,'Pre-cast Erection S-Curve'!$C96,Backup!$O:$O,'Pre-cast Erection S-Curve'!W$75,Backup!$B:$B,'Pre-cast Erection S-Curve'!$C$94)</f>
        <v>0</v>
      </c>
      <c r="X96" s="425">
        <f>SUMIFS(Backup!$G:$G,Backup!$D:$D,'Pre-cast Erection S-Curve'!$C96,Backup!$O:$O,'Pre-cast Erection S-Curve'!X$75,Backup!$B:$B,'Pre-cast Erection S-Curve'!$C$94)</f>
        <v>0</v>
      </c>
      <c r="Y96" s="425">
        <f>SUMIFS(Backup!$G:$G,Backup!$D:$D,'Pre-cast Erection S-Curve'!$C96,Backup!$O:$O,'Pre-cast Erection S-Curve'!Y$75,Backup!$B:$B,'Pre-cast Erection S-Curve'!$C$94)</f>
        <v>0</v>
      </c>
      <c r="Z96" s="425">
        <f>SUMIFS(Backup!$G:$G,Backup!$D:$D,'Pre-cast Erection S-Curve'!$C96,Backup!$O:$O,'Pre-cast Erection S-Curve'!Z$75,Backup!$B:$B,'Pre-cast Erection S-Curve'!$C$94)</f>
        <v>0</v>
      </c>
      <c r="AA96" s="425">
        <f>SUMIFS(Backup!$G:$G,Backup!$D:$D,'Pre-cast Erection S-Curve'!$C96,Backup!$O:$O,'Pre-cast Erection S-Curve'!AA$75,Backup!$B:$B,'Pre-cast Erection S-Curve'!$C$94)</f>
        <v>0</v>
      </c>
      <c r="AB96" s="425">
        <f>SUMIFS(Backup!$G:$G,Backup!$D:$D,'Pre-cast Erection S-Curve'!$C96,Backup!$O:$O,'Pre-cast Erection S-Curve'!AB$75,Backup!$B:$B,'Pre-cast Erection S-Curve'!$C$94)</f>
        <v>0</v>
      </c>
      <c r="AC96" s="425">
        <f>SUMIFS(Backup!$G:$G,Backup!$D:$D,'Pre-cast Erection S-Curve'!$C96,Backup!$O:$O,'Pre-cast Erection S-Curve'!AC$75,Backup!$B:$B,'Pre-cast Erection S-Curve'!$C$94)</f>
        <v>0</v>
      </c>
      <c r="AD96" s="425">
        <f>SUMIFS(Backup!$G:$G,Backup!$D:$D,'Pre-cast Erection S-Curve'!$C96,Backup!$O:$O,'Pre-cast Erection S-Curve'!AD$75,Backup!$B:$B,'Pre-cast Erection S-Curve'!$C$94)</f>
        <v>0</v>
      </c>
      <c r="AE96" s="425">
        <f>SUMIFS(Backup!$G:$G,Backup!$D:$D,'Pre-cast Erection S-Curve'!$C96,Backup!$O:$O,'Pre-cast Erection S-Curve'!AE$75,Backup!$B:$B,'Pre-cast Erection S-Curve'!$C$94)</f>
        <v>0</v>
      </c>
      <c r="AF96" s="425">
        <f>SUMIFS(Backup!$G:$G,Backup!$D:$D,'Pre-cast Erection S-Curve'!$C96,Backup!$O:$O,'Pre-cast Erection S-Curve'!AF$75,Backup!$B:$B,'Pre-cast Erection S-Curve'!$C$94)</f>
        <v>0</v>
      </c>
      <c r="AG96" s="435">
        <f t="shared" si="26"/>
        <v>90</v>
      </c>
    </row>
    <row r="97" spans="1:33" hidden="1" outlineLevel="1">
      <c r="B97" s="413" t="s">
        <v>862</v>
      </c>
      <c r="C97" s="415" t="s">
        <v>402</v>
      </c>
      <c r="D97" s="413" t="s">
        <v>1140</v>
      </c>
      <c r="E97" s="425">
        <f t="shared" si="30"/>
        <v>34</v>
      </c>
      <c r="F97" s="425">
        <f>SUMIFS(Backup!$G:$G,Backup!$D:$D,'Pre-cast Erection S-Curve'!$C97,Backup!$O:$O,'Pre-cast Erection S-Curve'!F$75,Backup!$B:$B,'Pre-cast Erection S-Curve'!$C$94)</f>
        <v>0</v>
      </c>
      <c r="G97" s="425">
        <f>SUMIFS(Backup!$G:$G,Backup!$D:$D,'Pre-cast Erection S-Curve'!$C97,Backup!$O:$O,'Pre-cast Erection S-Curve'!G$75,Backup!$B:$B,'Pre-cast Erection S-Curve'!$C$94)</f>
        <v>0</v>
      </c>
      <c r="H97" s="425">
        <f>SUMIFS(Backup!$G:$G,Backup!$D:$D,'Pre-cast Erection S-Curve'!$C97,Backup!$O:$O,'Pre-cast Erection S-Curve'!H$75,Backup!$B:$B,'Pre-cast Erection S-Curve'!$C$94)</f>
        <v>0</v>
      </c>
      <c r="I97" s="425">
        <f>SUMIFS(Backup!$G:$G,Backup!$D:$D,'Pre-cast Erection S-Curve'!$C97,Backup!$O:$O,'Pre-cast Erection S-Curve'!I$75,Backup!$B:$B,'Pre-cast Erection S-Curve'!$C$94)</f>
        <v>0</v>
      </c>
      <c r="J97" s="425">
        <f>SUMIFS(Backup!$G:$G,Backup!$D:$D,'Pre-cast Erection S-Curve'!$C97,Backup!$O:$O,'Pre-cast Erection S-Curve'!J$75,Backup!$B:$B,'Pre-cast Erection S-Curve'!$C$94)</f>
        <v>0</v>
      </c>
      <c r="K97" s="425">
        <f>SUMIFS(Backup!$G:$G,Backup!$D:$D,'Pre-cast Erection S-Curve'!$C97,Backup!$O:$O,'Pre-cast Erection S-Curve'!K$75,Backup!$B:$B,'Pre-cast Erection S-Curve'!$C$94)</f>
        <v>0</v>
      </c>
      <c r="L97" s="425">
        <f>SUMIFS(Backup!$G:$G,Backup!$D:$D,'Pre-cast Erection S-Curve'!$C97,Backup!$O:$O,'Pre-cast Erection S-Curve'!L$75,Backup!$B:$B,'Pre-cast Erection S-Curve'!$C$94)</f>
        <v>0</v>
      </c>
      <c r="M97" s="425">
        <f>SUMIFS(Backup!$G:$G,Backup!$D:$D,'Pre-cast Erection S-Curve'!$C97,Backup!$O:$O,'Pre-cast Erection S-Curve'!M$75,Backup!$B:$B,'Pre-cast Erection S-Curve'!$C$94)</f>
        <v>0</v>
      </c>
      <c r="N97" s="425">
        <f>SUMIFS(Backup!$G:$G,Backup!$D:$D,'Pre-cast Erection S-Curve'!$C97,Backup!$O:$O,'Pre-cast Erection S-Curve'!N$75,Backup!$B:$B,'Pre-cast Erection S-Curve'!$C$94)</f>
        <v>0</v>
      </c>
      <c r="O97" s="425">
        <f>SUMIFS(Backup!$G:$G,Backup!$D:$D,'Pre-cast Erection S-Curve'!$C97,Backup!$O:$O,'Pre-cast Erection S-Curve'!O$75,Backup!$B:$B,'Pre-cast Erection S-Curve'!$C$94)</f>
        <v>4</v>
      </c>
      <c r="P97" s="425">
        <f>SUMIFS(Backup!$G:$G,Backup!$D:$D,'Pre-cast Erection S-Curve'!$C97,Backup!$O:$O,'Pre-cast Erection S-Curve'!P$75,Backup!$B:$B,'Pre-cast Erection S-Curve'!$C$94)</f>
        <v>11</v>
      </c>
      <c r="Q97" s="425">
        <f>SUMIFS(Backup!$G:$G,Backup!$D:$D,'Pre-cast Erection S-Curve'!$C97,Backup!$O:$O,'Pre-cast Erection S-Curve'!Q$75,Backup!$B:$B,'Pre-cast Erection S-Curve'!$C$94)</f>
        <v>8</v>
      </c>
      <c r="R97" s="425">
        <f>SUMIFS(Backup!$G:$G,Backup!$D:$D,'Pre-cast Erection S-Curve'!$C97,Backup!$O:$O,'Pre-cast Erection S-Curve'!R$75,Backup!$B:$B,'Pre-cast Erection S-Curve'!$C$94)</f>
        <v>0</v>
      </c>
      <c r="S97" s="425">
        <f>SUMIFS(Backup!$G:$G,Backup!$D:$D,'Pre-cast Erection S-Curve'!$C97,Backup!$O:$O,'Pre-cast Erection S-Curve'!S$75,Backup!$B:$B,'Pre-cast Erection S-Curve'!$C$94)</f>
        <v>6</v>
      </c>
      <c r="T97" s="425">
        <f>SUMIFS(Backup!$G:$G,Backup!$D:$D,'Pre-cast Erection S-Curve'!$C97,Backup!$O:$O,'Pre-cast Erection S-Curve'!T$75,Backup!$B:$B,'Pre-cast Erection S-Curve'!$C$94)</f>
        <v>2</v>
      </c>
      <c r="U97" s="425">
        <f>SUMIFS(Backup!$G:$G,Backup!$D:$D,'Pre-cast Erection S-Curve'!$C97,Backup!$O:$O,'Pre-cast Erection S-Curve'!U$75,Backup!$B:$B,'Pre-cast Erection S-Curve'!$C$94)</f>
        <v>0</v>
      </c>
      <c r="V97" s="425">
        <f>SUMIFS(Backup!$G:$G,Backup!$D:$D,'Pre-cast Erection S-Curve'!$C97,Backup!$O:$O,'Pre-cast Erection S-Curve'!V$75,Backup!$B:$B,'Pre-cast Erection S-Curve'!$C$94)</f>
        <v>0</v>
      </c>
      <c r="W97" s="425">
        <f>SUMIFS(Backup!$G:$G,Backup!$D:$D,'Pre-cast Erection S-Curve'!$C97,Backup!$O:$O,'Pre-cast Erection S-Curve'!W$75,Backup!$B:$B,'Pre-cast Erection S-Curve'!$C$94)</f>
        <v>0</v>
      </c>
      <c r="X97" s="425">
        <f>SUMIFS(Backup!$G:$G,Backup!$D:$D,'Pre-cast Erection S-Curve'!$C97,Backup!$O:$O,'Pre-cast Erection S-Curve'!X$75,Backup!$B:$B,'Pre-cast Erection S-Curve'!$C$94)</f>
        <v>0</v>
      </c>
      <c r="Y97" s="425">
        <f>SUMIFS(Backup!$G:$G,Backup!$D:$D,'Pre-cast Erection S-Curve'!$C97,Backup!$O:$O,'Pre-cast Erection S-Curve'!Y$75,Backup!$B:$B,'Pre-cast Erection S-Curve'!$C$94)</f>
        <v>0</v>
      </c>
      <c r="Z97" s="425">
        <f>SUMIFS(Backup!$G:$G,Backup!$D:$D,'Pre-cast Erection S-Curve'!$C97,Backup!$O:$O,'Pre-cast Erection S-Curve'!Z$75,Backup!$B:$B,'Pre-cast Erection S-Curve'!$C$94)</f>
        <v>0</v>
      </c>
      <c r="AA97" s="425">
        <f>SUMIFS(Backup!$G:$G,Backup!$D:$D,'Pre-cast Erection S-Curve'!$C97,Backup!$O:$O,'Pre-cast Erection S-Curve'!AA$75,Backup!$B:$B,'Pre-cast Erection S-Curve'!$C$94)</f>
        <v>0</v>
      </c>
      <c r="AB97" s="425">
        <f>SUMIFS(Backup!$G:$G,Backup!$D:$D,'Pre-cast Erection S-Curve'!$C97,Backup!$O:$O,'Pre-cast Erection S-Curve'!AB$75,Backup!$B:$B,'Pre-cast Erection S-Curve'!$C$94)</f>
        <v>0</v>
      </c>
      <c r="AC97" s="425">
        <f>SUMIFS(Backup!$G:$G,Backup!$D:$D,'Pre-cast Erection S-Curve'!$C97,Backup!$O:$O,'Pre-cast Erection S-Curve'!AC$75,Backup!$B:$B,'Pre-cast Erection S-Curve'!$C$94)</f>
        <v>0</v>
      </c>
      <c r="AD97" s="425">
        <f>SUMIFS(Backup!$G:$G,Backup!$D:$D,'Pre-cast Erection S-Curve'!$C97,Backup!$O:$O,'Pre-cast Erection S-Curve'!AD$75,Backup!$B:$B,'Pre-cast Erection S-Curve'!$C$94)</f>
        <v>0</v>
      </c>
      <c r="AE97" s="425">
        <f>SUMIFS(Backup!$G:$G,Backup!$D:$D,'Pre-cast Erection S-Curve'!$C97,Backup!$O:$O,'Pre-cast Erection S-Curve'!AE$75,Backup!$B:$B,'Pre-cast Erection S-Curve'!$C$94)</f>
        <v>0</v>
      </c>
      <c r="AF97" s="425">
        <f>SUMIFS(Backup!$G:$G,Backup!$D:$D,'Pre-cast Erection S-Curve'!$C97,Backup!$O:$O,'Pre-cast Erection S-Curve'!AF$75,Backup!$B:$B,'Pre-cast Erection S-Curve'!$C$94)</f>
        <v>0</v>
      </c>
      <c r="AG97" s="435">
        <f t="shared" si="26"/>
        <v>31</v>
      </c>
    </row>
    <row r="98" spans="1:33" hidden="1" outlineLevel="1">
      <c r="B98" s="413" t="s">
        <v>863</v>
      </c>
      <c r="C98" s="415" t="s">
        <v>403</v>
      </c>
      <c r="D98" s="413" t="s">
        <v>1140</v>
      </c>
      <c r="E98" s="425">
        <f t="shared" si="30"/>
        <v>45</v>
      </c>
      <c r="F98" s="425">
        <f>SUMIFS(Backup!$G:$G,Backup!$D:$D,'Pre-cast Erection S-Curve'!$C98,Backup!$O:$O,'Pre-cast Erection S-Curve'!F$75,Backup!$B:$B,'Pre-cast Erection S-Curve'!$C$94)</f>
        <v>0</v>
      </c>
      <c r="G98" s="425">
        <f>SUMIFS(Backup!$G:$G,Backup!$D:$D,'Pre-cast Erection S-Curve'!$C98,Backup!$O:$O,'Pre-cast Erection S-Curve'!G$75,Backup!$B:$B,'Pre-cast Erection S-Curve'!$C$94)</f>
        <v>0</v>
      </c>
      <c r="H98" s="425">
        <f>SUMIFS(Backup!$G:$G,Backup!$D:$D,'Pre-cast Erection S-Curve'!$C98,Backup!$O:$O,'Pre-cast Erection S-Curve'!H$75,Backup!$B:$B,'Pre-cast Erection S-Curve'!$C$94)</f>
        <v>0</v>
      </c>
      <c r="I98" s="425">
        <f>SUMIFS(Backup!$G:$G,Backup!$D:$D,'Pre-cast Erection S-Curve'!$C98,Backup!$O:$O,'Pre-cast Erection S-Curve'!I$75,Backup!$B:$B,'Pre-cast Erection S-Curve'!$C$94)</f>
        <v>0</v>
      </c>
      <c r="J98" s="425">
        <f>SUMIFS(Backup!$G:$G,Backup!$D:$D,'Pre-cast Erection S-Curve'!$C98,Backup!$O:$O,'Pre-cast Erection S-Curve'!J$75,Backup!$B:$B,'Pre-cast Erection S-Curve'!$C$94)</f>
        <v>0</v>
      </c>
      <c r="K98" s="425">
        <f>SUMIFS(Backup!$G:$G,Backup!$D:$D,'Pre-cast Erection S-Curve'!$C98,Backup!$O:$O,'Pre-cast Erection S-Curve'!K$75,Backup!$B:$B,'Pre-cast Erection S-Curve'!$C$94)</f>
        <v>0</v>
      </c>
      <c r="L98" s="425">
        <f>SUMIFS(Backup!$G:$G,Backup!$D:$D,'Pre-cast Erection S-Curve'!$C98,Backup!$O:$O,'Pre-cast Erection S-Curve'!L$75,Backup!$B:$B,'Pre-cast Erection S-Curve'!$C$94)</f>
        <v>0</v>
      </c>
      <c r="M98" s="425">
        <f>SUMIFS(Backup!$G:$G,Backup!$D:$D,'Pre-cast Erection S-Curve'!$C98,Backup!$O:$O,'Pre-cast Erection S-Curve'!M$75,Backup!$B:$B,'Pre-cast Erection S-Curve'!$C$94)</f>
        <v>0</v>
      </c>
      <c r="N98" s="425">
        <f>SUMIFS(Backup!$G:$G,Backup!$D:$D,'Pre-cast Erection S-Curve'!$C98,Backup!$O:$O,'Pre-cast Erection S-Curve'!N$75,Backup!$B:$B,'Pre-cast Erection S-Curve'!$C$94)</f>
        <v>0</v>
      </c>
      <c r="O98" s="425">
        <f>SUMIFS(Backup!$G:$G,Backup!$D:$D,'Pre-cast Erection S-Curve'!$C98,Backup!$O:$O,'Pre-cast Erection S-Curve'!O$75,Backup!$B:$B,'Pre-cast Erection S-Curve'!$C$94)</f>
        <v>3</v>
      </c>
      <c r="P98" s="425">
        <f>SUMIFS(Backup!$G:$G,Backup!$D:$D,'Pre-cast Erection S-Curve'!$C98,Backup!$O:$O,'Pre-cast Erection S-Curve'!P$75,Backup!$B:$B,'Pre-cast Erection S-Curve'!$C$94)</f>
        <v>18</v>
      </c>
      <c r="Q98" s="425">
        <f>SUMIFS(Backup!$G:$G,Backup!$D:$D,'Pre-cast Erection S-Curve'!$C98,Backup!$O:$O,'Pre-cast Erection S-Curve'!Q$75,Backup!$B:$B,'Pre-cast Erection S-Curve'!$C$94)</f>
        <v>10</v>
      </c>
      <c r="R98" s="425">
        <f>SUMIFS(Backup!$G:$G,Backup!$D:$D,'Pre-cast Erection S-Curve'!$C98,Backup!$O:$O,'Pre-cast Erection S-Curve'!R$75,Backup!$B:$B,'Pre-cast Erection S-Curve'!$C$94)</f>
        <v>0</v>
      </c>
      <c r="S98" s="425">
        <f>SUMIFS(Backup!$G:$G,Backup!$D:$D,'Pre-cast Erection S-Curve'!$C98,Backup!$O:$O,'Pre-cast Erection S-Curve'!S$75,Backup!$B:$B,'Pre-cast Erection S-Curve'!$C$94)</f>
        <v>13</v>
      </c>
      <c r="T98" s="425">
        <f>SUMIFS(Backup!$G:$G,Backup!$D:$D,'Pre-cast Erection S-Curve'!$C98,Backup!$O:$O,'Pre-cast Erection S-Curve'!T$75,Backup!$B:$B,'Pre-cast Erection S-Curve'!$C$94)</f>
        <v>0</v>
      </c>
      <c r="U98" s="425">
        <f>SUMIFS(Backup!$G:$G,Backup!$D:$D,'Pre-cast Erection S-Curve'!$C98,Backup!$O:$O,'Pre-cast Erection S-Curve'!U$75,Backup!$B:$B,'Pre-cast Erection S-Curve'!$C$94)</f>
        <v>0</v>
      </c>
      <c r="V98" s="425">
        <f>SUMIFS(Backup!$G:$G,Backup!$D:$D,'Pre-cast Erection S-Curve'!$C98,Backup!$O:$O,'Pre-cast Erection S-Curve'!V$75,Backup!$B:$B,'Pre-cast Erection S-Curve'!$C$94)</f>
        <v>0</v>
      </c>
      <c r="W98" s="425">
        <f>SUMIFS(Backup!$G:$G,Backup!$D:$D,'Pre-cast Erection S-Curve'!$C98,Backup!$O:$O,'Pre-cast Erection S-Curve'!W$75,Backup!$B:$B,'Pre-cast Erection S-Curve'!$C$94)</f>
        <v>0</v>
      </c>
      <c r="X98" s="425">
        <f>SUMIFS(Backup!$G:$G,Backup!$D:$D,'Pre-cast Erection S-Curve'!$C98,Backup!$O:$O,'Pre-cast Erection S-Curve'!X$75,Backup!$B:$B,'Pre-cast Erection S-Curve'!$C$94)</f>
        <v>0</v>
      </c>
      <c r="Y98" s="425">
        <f>SUMIFS(Backup!$G:$G,Backup!$D:$D,'Pre-cast Erection S-Curve'!$C98,Backup!$O:$O,'Pre-cast Erection S-Curve'!Y$75,Backup!$B:$B,'Pre-cast Erection S-Curve'!$C$94)</f>
        <v>0</v>
      </c>
      <c r="Z98" s="425">
        <f>SUMIFS(Backup!$G:$G,Backup!$D:$D,'Pre-cast Erection S-Curve'!$C98,Backup!$O:$O,'Pre-cast Erection S-Curve'!Z$75,Backup!$B:$B,'Pre-cast Erection S-Curve'!$C$94)</f>
        <v>0</v>
      </c>
      <c r="AA98" s="425">
        <f>SUMIFS(Backup!$G:$G,Backup!$D:$D,'Pre-cast Erection S-Curve'!$C98,Backup!$O:$O,'Pre-cast Erection S-Curve'!AA$75,Backup!$B:$B,'Pre-cast Erection S-Curve'!$C$94)</f>
        <v>0</v>
      </c>
      <c r="AB98" s="425">
        <f>SUMIFS(Backup!$G:$G,Backup!$D:$D,'Pre-cast Erection S-Curve'!$C98,Backup!$O:$O,'Pre-cast Erection S-Curve'!AB$75,Backup!$B:$B,'Pre-cast Erection S-Curve'!$C$94)</f>
        <v>0</v>
      </c>
      <c r="AC98" s="425">
        <f>SUMIFS(Backup!$G:$G,Backup!$D:$D,'Pre-cast Erection S-Curve'!$C98,Backup!$O:$O,'Pre-cast Erection S-Curve'!AC$75,Backup!$B:$B,'Pre-cast Erection S-Curve'!$C$94)</f>
        <v>0</v>
      </c>
      <c r="AD98" s="425">
        <f>SUMIFS(Backup!$G:$G,Backup!$D:$D,'Pre-cast Erection S-Curve'!$C98,Backup!$O:$O,'Pre-cast Erection S-Curve'!AD$75,Backup!$B:$B,'Pre-cast Erection S-Curve'!$C$94)</f>
        <v>0</v>
      </c>
      <c r="AE98" s="425">
        <f>SUMIFS(Backup!$G:$G,Backup!$D:$D,'Pre-cast Erection S-Curve'!$C98,Backup!$O:$O,'Pre-cast Erection S-Curve'!AE$75,Backup!$B:$B,'Pre-cast Erection S-Curve'!$C$94)</f>
        <v>0</v>
      </c>
      <c r="AF98" s="425">
        <f>SUMIFS(Backup!$G:$G,Backup!$D:$D,'Pre-cast Erection S-Curve'!$C98,Backup!$O:$O,'Pre-cast Erection S-Curve'!AF$75,Backup!$B:$B,'Pre-cast Erection S-Curve'!$C$94)</f>
        <v>0</v>
      </c>
      <c r="AG98" s="435">
        <f t="shared" si="26"/>
        <v>44</v>
      </c>
    </row>
    <row r="99" spans="1:33" hidden="1" outlineLevel="1">
      <c r="B99" s="413" t="s">
        <v>864</v>
      </c>
      <c r="C99" s="415" t="s">
        <v>404</v>
      </c>
      <c r="D99" s="413" t="s">
        <v>1140</v>
      </c>
      <c r="E99" s="425">
        <f t="shared" si="30"/>
        <v>96</v>
      </c>
      <c r="F99" s="425">
        <f>SUMIFS(Backup!$G:$G,Backup!$D:$D,'Pre-cast Erection S-Curve'!$C99,Backup!$O:$O,'Pre-cast Erection S-Curve'!F$75,Backup!$B:$B,'Pre-cast Erection S-Curve'!$C$94)</f>
        <v>0</v>
      </c>
      <c r="G99" s="425">
        <f>SUMIFS(Backup!$G:$G,Backup!$D:$D,'Pre-cast Erection S-Curve'!$C99,Backup!$O:$O,'Pre-cast Erection S-Curve'!G$75,Backup!$B:$B,'Pre-cast Erection S-Curve'!$C$94)</f>
        <v>0</v>
      </c>
      <c r="H99" s="425">
        <f>SUMIFS(Backup!$G:$G,Backup!$D:$D,'Pre-cast Erection S-Curve'!$C99,Backup!$O:$O,'Pre-cast Erection S-Curve'!H$75,Backup!$B:$B,'Pre-cast Erection S-Curve'!$C$94)</f>
        <v>0</v>
      </c>
      <c r="I99" s="425">
        <f>SUMIFS(Backup!$G:$G,Backup!$D:$D,'Pre-cast Erection S-Curve'!$C99,Backup!$O:$O,'Pre-cast Erection S-Curve'!I$75,Backup!$B:$B,'Pre-cast Erection S-Curve'!$C$94)</f>
        <v>0</v>
      </c>
      <c r="J99" s="425">
        <f>SUMIFS(Backup!$G:$G,Backup!$D:$D,'Pre-cast Erection S-Curve'!$C99,Backup!$O:$O,'Pre-cast Erection S-Curve'!J$75,Backup!$B:$B,'Pre-cast Erection S-Curve'!$C$94)</f>
        <v>0</v>
      </c>
      <c r="K99" s="425">
        <f>SUMIFS(Backup!$G:$G,Backup!$D:$D,'Pre-cast Erection S-Curve'!$C99,Backup!$O:$O,'Pre-cast Erection S-Curve'!K$75,Backup!$B:$B,'Pre-cast Erection S-Curve'!$C$94)</f>
        <v>0</v>
      </c>
      <c r="L99" s="425">
        <f>SUMIFS(Backup!$G:$G,Backup!$D:$D,'Pre-cast Erection S-Curve'!$C99,Backup!$O:$O,'Pre-cast Erection S-Curve'!L$75,Backup!$B:$B,'Pre-cast Erection S-Curve'!$C$94)</f>
        <v>0</v>
      </c>
      <c r="M99" s="425">
        <f>SUMIFS(Backup!$G:$G,Backup!$D:$D,'Pre-cast Erection S-Curve'!$C99,Backup!$O:$O,'Pre-cast Erection S-Curve'!M$75,Backup!$B:$B,'Pre-cast Erection S-Curve'!$C$94)</f>
        <v>0</v>
      </c>
      <c r="N99" s="425">
        <f>SUMIFS(Backup!$G:$G,Backup!$D:$D,'Pre-cast Erection S-Curve'!$C99,Backup!$O:$O,'Pre-cast Erection S-Curve'!N$75,Backup!$B:$B,'Pre-cast Erection S-Curve'!$C$94)</f>
        <v>0</v>
      </c>
      <c r="O99" s="425">
        <f>SUMIFS(Backup!$G:$G,Backup!$D:$D,'Pre-cast Erection S-Curve'!$C99,Backup!$O:$O,'Pre-cast Erection S-Curve'!O$75,Backup!$B:$B,'Pre-cast Erection S-Curve'!$C$94)</f>
        <v>0</v>
      </c>
      <c r="P99" s="425">
        <f>SUMIFS(Backup!$G:$G,Backup!$D:$D,'Pre-cast Erection S-Curve'!$C99,Backup!$O:$O,'Pre-cast Erection S-Curve'!P$75,Backup!$B:$B,'Pre-cast Erection S-Curve'!$C$94)</f>
        <v>0</v>
      </c>
      <c r="Q99" s="425">
        <f>SUMIFS(Backup!$G:$G,Backup!$D:$D,'Pre-cast Erection S-Curve'!$C99,Backup!$O:$O,'Pre-cast Erection S-Curve'!Q$75,Backup!$B:$B,'Pre-cast Erection S-Curve'!$C$94)</f>
        <v>59</v>
      </c>
      <c r="R99" s="425">
        <f>SUMIFS(Backup!$G:$G,Backup!$D:$D,'Pre-cast Erection S-Curve'!$C99,Backup!$O:$O,'Pre-cast Erection S-Curve'!R$75,Backup!$B:$B,'Pre-cast Erection S-Curve'!$C$94)</f>
        <v>0</v>
      </c>
      <c r="S99" s="425">
        <f>SUMIFS(Backup!$G:$G,Backup!$D:$D,'Pre-cast Erection S-Curve'!$C99,Backup!$O:$O,'Pre-cast Erection S-Curve'!S$75,Backup!$B:$B,'Pre-cast Erection S-Curve'!$C$94)</f>
        <v>12</v>
      </c>
      <c r="T99" s="425">
        <f>SUMIFS(Backup!$G:$G,Backup!$D:$D,'Pre-cast Erection S-Curve'!$C99,Backup!$O:$O,'Pre-cast Erection S-Curve'!T$75,Backup!$B:$B,'Pre-cast Erection S-Curve'!$C$94)</f>
        <v>37</v>
      </c>
      <c r="U99" s="425">
        <f>SUMIFS(Backup!$G:$G,Backup!$D:$D,'Pre-cast Erection S-Curve'!$C99,Backup!$O:$O,'Pre-cast Erection S-Curve'!U$75,Backup!$B:$B,'Pre-cast Erection S-Curve'!$C$94)</f>
        <v>0</v>
      </c>
      <c r="V99" s="425">
        <f>SUMIFS(Backup!$G:$G,Backup!$D:$D,'Pre-cast Erection S-Curve'!$C99,Backup!$O:$O,'Pre-cast Erection S-Curve'!V$75,Backup!$B:$B,'Pre-cast Erection S-Curve'!$C$94)</f>
        <v>0</v>
      </c>
      <c r="W99" s="425">
        <f>SUMIFS(Backup!$G:$G,Backup!$D:$D,'Pre-cast Erection S-Curve'!$C99,Backup!$O:$O,'Pre-cast Erection S-Curve'!W$75,Backup!$B:$B,'Pre-cast Erection S-Curve'!$C$94)</f>
        <v>0</v>
      </c>
      <c r="X99" s="425">
        <f>SUMIFS(Backup!$G:$G,Backup!$D:$D,'Pre-cast Erection S-Curve'!$C99,Backup!$O:$O,'Pre-cast Erection S-Curve'!X$75,Backup!$B:$B,'Pre-cast Erection S-Curve'!$C$94)</f>
        <v>0</v>
      </c>
      <c r="Y99" s="425">
        <f>SUMIFS(Backup!$G:$G,Backup!$D:$D,'Pre-cast Erection S-Curve'!$C99,Backup!$O:$O,'Pre-cast Erection S-Curve'!Y$75,Backup!$B:$B,'Pre-cast Erection S-Curve'!$C$94)</f>
        <v>0</v>
      </c>
      <c r="Z99" s="425">
        <f>SUMIFS(Backup!$G:$G,Backup!$D:$D,'Pre-cast Erection S-Curve'!$C99,Backup!$O:$O,'Pre-cast Erection S-Curve'!Z$75,Backup!$B:$B,'Pre-cast Erection S-Curve'!$C$94)</f>
        <v>0</v>
      </c>
      <c r="AA99" s="425">
        <f>SUMIFS(Backup!$G:$G,Backup!$D:$D,'Pre-cast Erection S-Curve'!$C99,Backup!$O:$O,'Pre-cast Erection S-Curve'!AA$75,Backup!$B:$B,'Pre-cast Erection S-Curve'!$C$94)</f>
        <v>0</v>
      </c>
      <c r="AB99" s="425">
        <f>SUMIFS(Backup!$G:$G,Backup!$D:$D,'Pre-cast Erection S-Curve'!$C99,Backup!$O:$O,'Pre-cast Erection S-Curve'!AB$75,Backup!$B:$B,'Pre-cast Erection S-Curve'!$C$94)</f>
        <v>0</v>
      </c>
      <c r="AC99" s="425">
        <f>SUMIFS(Backup!$G:$G,Backup!$D:$D,'Pre-cast Erection S-Curve'!$C99,Backup!$O:$O,'Pre-cast Erection S-Curve'!AC$75,Backup!$B:$B,'Pre-cast Erection S-Curve'!$C$94)</f>
        <v>0</v>
      </c>
      <c r="AD99" s="425">
        <f>SUMIFS(Backup!$G:$G,Backup!$D:$D,'Pre-cast Erection S-Curve'!$C99,Backup!$O:$O,'Pre-cast Erection S-Curve'!AD$75,Backup!$B:$B,'Pre-cast Erection S-Curve'!$C$94)</f>
        <v>0</v>
      </c>
      <c r="AE99" s="425">
        <f>SUMIFS(Backup!$G:$G,Backup!$D:$D,'Pre-cast Erection S-Curve'!$C99,Backup!$O:$O,'Pre-cast Erection S-Curve'!AE$75,Backup!$B:$B,'Pre-cast Erection S-Curve'!$C$94)</f>
        <v>0</v>
      </c>
      <c r="AF99" s="425">
        <f>SUMIFS(Backup!$G:$G,Backup!$D:$D,'Pre-cast Erection S-Curve'!$C99,Backup!$O:$O,'Pre-cast Erection S-Curve'!AF$75,Backup!$B:$B,'Pre-cast Erection S-Curve'!$C$94)</f>
        <v>0</v>
      </c>
      <c r="AG99" s="435">
        <f t="shared" si="26"/>
        <v>108</v>
      </c>
    </row>
    <row r="100" spans="1:33" s="256" customFormat="1" collapsed="1">
      <c r="A100" s="799">
        <f>E100*$E$143</f>
        <v>190</v>
      </c>
      <c r="B100" s="411">
        <v>5</v>
      </c>
      <c r="C100" s="412" t="s">
        <v>40</v>
      </c>
      <c r="D100" s="411"/>
      <c r="E100" s="553">
        <f>E28</f>
        <v>6.3249001331557919E-2</v>
      </c>
      <c r="F100" s="424">
        <f t="shared" ref="F100" si="35">SUBTOTAL(9,F101:F105)</f>
        <v>0</v>
      </c>
      <c r="G100" s="424">
        <f t="shared" ref="G100" si="36">SUBTOTAL(9,G101:G105)</f>
        <v>0</v>
      </c>
      <c r="H100" s="424">
        <f t="shared" ref="H100" si="37">SUBTOTAL(9,H101:H105)</f>
        <v>0</v>
      </c>
      <c r="I100" s="424">
        <f t="shared" ref="I100" si="38">SUBTOTAL(9,I101:I105)</f>
        <v>0</v>
      </c>
      <c r="J100" s="424">
        <f t="shared" ref="J100" si="39">SUBTOTAL(9,J101:J105)</f>
        <v>0</v>
      </c>
      <c r="K100" s="424">
        <f t="shared" ref="K100" si="40">SUBTOTAL(9,K101:K105)</f>
        <v>0</v>
      </c>
      <c r="L100" s="424">
        <f t="shared" ref="L100" si="41">SUBTOTAL(9,L101:L105)</f>
        <v>0</v>
      </c>
      <c r="M100" s="424">
        <f t="shared" ref="M100" si="42">SUBTOTAL(9,M101:M105)</f>
        <v>0</v>
      </c>
      <c r="N100" s="424">
        <f t="shared" ref="N100" si="43">SUBTOTAL(9,N101:N105)</f>
        <v>0</v>
      </c>
      <c r="O100" s="424">
        <f t="shared" ref="O100" si="44">SUBTOTAL(9,O101:O105)</f>
        <v>0</v>
      </c>
      <c r="P100" s="424">
        <f t="shared" ref="P100" si="45">SUBTOTAL(9,P101:P105)</f>
        <v>0</v>
      </c>
      <c r="Q100" s="424">
        <f t="shared" ref="Q100" si="46">SUBTOTAL(9,Q101:Q105)</f>
        <v>0</v>
      </c>
      <c r="R100" s="424">
        <f t="shared" ref="R100" si="47">SUBTOTAL(9,R101:R105)</f>
        <v>0</v>
      </c>
      <c r="S100" s="424">
        <f t="shared" ref="S100" si="48">SUBTOTAL(9,S101:S105)</f>
        <v>0</v>
      </c>
      <c r="T100" s="424">
        <f t="shared" ref="T100" si="49">SUBTOTAL(9,T101:T105)</f>
        <v>0</v>
      </c>
      <c r="U100" s="424">
        <f t="shared" ref="U100" si="50">SUBTOTAL(9,U101:U105)</f>
        <v>0</v>
      </c>
      <c r="V100" s="424">
        <f t="shared" ref="V100" si="51">SUBTOTAL(9,V101:V105)</f>
        <v>0</v>
      </c>
      <c r="W100" s="424">
        <f t="shared" ref="W100" si="52">SUBTOTAL(9,W101:W105)</f>
        <v>0</v>
      </c>
      <c r="X100" s="424">
        <f t="shared" ref="X100" si="53">SUBTOTAL(9,X101:X105)</f>
        <v>0</v>
      </c>
      <c r="Y100" s="424">
        <f t="shared" ref="Y100" si="54">SUBTOTAL(9,Y101:Y105)</f>
        <v>0</v>
      </c>
      <c r="Z100" s="424">
        <f t="shared" ref="Z100" si="55">SUBTOTAL(9,Z101:Z105)</f>
        <v>0</v>
      </c>
      <c r="AA100" s="424">
        <f t="shared" ref="AA100:AB100" si="56">SUBTOTAL(9,AA101:AA105)</f>
        <v>0</v>
      </c>
      <c r="AB100" s="424">
        <f t="shared" si="56"/>
        <v>0</v>
      </c>
      <c r="AC100" s="424">
        <f t="shared" ref="AC100:AF100" si="57">SUBTOTAL(9,AC101:AC105)</f>
        <v>0</v>
      </c>
      <c r="AD100" s="424">
        <f t="shared" si="57"/>
        <v>0</v>
      </c>
      <c r="AE100" s="424">
        <f t="shared" si="57"/>
        <v>0</v>
      </c>
      <c r="AF100" s="424">
        <f t="shared" si="57"/>
        <v>0</v>
      </c>
      <c r="AG100" s="435">
        <f t="shared" si="26"/>
        <v>0</v>
      </c>
    </row>
    <row r="101" spans="1:33" hidden="1" outlineLevel="1">
      <c r="B101" s="413" t="s">
        <v>860</v>
      </c>
      <c r="C101" s="415" t="s">
        <v>400</v>
      </c>
      <c r="D101" s="413" t="s">
        <v>1140</v>
      </c>
      <c r="E101" s="425">
        <f t="shared" si="30"/>
        <v>76</v>
      </c>
      <c r="F101" s="425">
        <f>SUMIFS(Backup!$G:$G,Backup!$D:$D,'Pre-cast Erection S-Curve'!$C101,Backup!$O:$O,'Pre-cast Erection S-Curve'!F$75,Backup!$B:$B,'Pre-cast Erection S-Curve'!$C$100)</f>
        <v>0</v>
      </c>
      <c r="G101" s="425">
        <f>SUMIFS(Backup!$G:$G,Backup!$D:$D,'Pre-cast Erection S-Curve'!$C101,Backup!$O:$O,'Pre-cast Erection S-Curve'!G$75,Backup!$B:$B,'Pre-cast Erection S-Curve'!$C$100)</f>
        <v>0</v>
      </c>
      <c r="H101" s="425">
        <f>SUMIFS(Backup!$G:$G,Backup!$D:$D,'Pre-cast Erection S-Curve'!$C101,Backup!$O:$O,'Pre-cast Erection S-Curve'!H$75,Backup!$B:$B,'Pre-cast Erection S-Curve'!$C$100)</f>
        <v>0</v>
      </c>
      <c r="I101" s="425">
        <f>SUMIFS(Backup!$G:$G,Backup!$D:$D,'Pre-cast Erection S-Curve'!$C101,Backup!$O:$O,'Pre-cast Erection S-Curve'!I$75,Backup!$B:$B,'Pre-cast Erection S-Curve'!$C$100)</f>
        <v>0</v>
      </c>
      <c r="J101" s="425">
        <f>SUMIFS(Backup!$G:$G,Backup!$D:$D,'Pre-cast Erection S-Curve'!$C101,Backup!$O:$O,'Pre-cast Erection S-Curve'!J$75,Backup!$B:$B,'Pre-cast Erection S-Curve'!$C$100)</f>
        <v>0</v>
      </c>
      <c r="K101" s="425">
        <f>SUMIFS(Backup!$G:$G,Backup!$D:$D,'Pre-cast Erection S-Curve'!$C101,Backup!$O:$O,'Pre-cast Erection S-Curve'!K$75,Backup!$B:$B,'Pre-cast Erection S-Curve'!$C$100)</f>
        <v>0</v>
      </c>
      <c r="L101" s="425">
        <f>SUMIFS(Backup!$G:$G,Backup!$D:$D,'Pre-cast Erection S-Curve'!$C101,Backup!$O:$O,'Pre-cast Erection S-Curve'!L$75,Backup!$B:$B,'Pre-cast Erection S-Curve'!$C$100)</f>
        <v>0</v>
      </c>
      <c r="M101" s="425">
        <f>SUMIFS(Backup!$G:$G,Backup!$D:$D,'Pre-cast Erection S-Curve'!$C101,Backup!$O:$O,'Pre-cast Erection S-Curve'!M$75,Backup!$B:$B,'Pre-cast Erection S-Curve'!$C$100)</f>
        <v>0</v>
      </c>
      <c r="N101" s="425">
        <f>SUMIFS(Backup!$G:$G,Backup!$D:$D,'Pre-cast Erection S-Curve'!$C101,Backup!$O:$O,'Pre-cast Erection S-Curve'!N$75,Backup!$B:$B,'Pre-cast Erection S-Curve'!$C$100)</f>
        <v>0</v>
      </c>
      <c r="O101" s="425">
        <f>SUMIFS(Backup!$G:$G,Backup!$D:$D,'Pre-cast Erection S-Curve'!$C101,Backup!$O:$O,'Pre-cast Erection S-Curve'!O$75,Backup!$B:$B,'Pre-cast Erection S-Curve'!$C$100)</f>
        <v>0</v>
      </c>
      <c r="P101" s="425">
        <f>SUMIFS(Backup!$G:$G,Backup!$D:$D,'Pre-cast Erection S-Curve'!$C101,Backup!$O:$O,'Pre-cast Erection S-Curve'!P$75,Backup!$B:$B,'Pre-cast Erection S-Curve'!$C$100)</f>
        <v>0</v>
      </c>
      <c r="Q101" s="425">
        <f>SUMIFS(Backup!$G:$G,Backup!$D:$D,'Pre-cast Erection S-Curve'!$C101,Backup!$O:$O,'Pre-cast Erection S-Curve'!Q$75,Backup!$B:$B,'Pre-cast Erection S-Curve'!$C$100)</f>
        <v>0</v>
      </c>
      <c r="R101" s="425">
        <f>SUMIFS(Backup!$G:$G,Backup!$D:$D,'Pre-cast Erection S-Curve'!$C101,Backup!$O:$O,'Pre-cast Erection S-Curve'!R$75,Backup!$B:$B,'Pre-cast Erection S-Curve'!$C$100)</f>
        <v>0</v>
      </c>
      <c r="S101" s="425">
        <f>SUMIFS(Backup!$G:$G,Backup!$D:$D,'Pre-cast Erection S-Curve'!$C101,Backup!$O:$O,'Pre-cast Erection S-Curve'!S$75,Backup!$B:$B,'Pre-cast Erection S-Curve'!$C$100)</f>
        <v>0</v>
      </c>
      <c r="T101" s="425">
        <f>SUMIFS(Backup!$G:$G,Backup!$D:$D,'Pre-cast Erection S-Curve'!$C101,Backup!$O:$O,'Pre-cast Erection S-Curve'!T$75,Backup!$B:$B,'Pre-cast Erection S-Curve'!$C$100)</f>
        <v>0</v>
      </c>
      <c r="U101" s="425">
        <f>SUMIFS(Backup!$G:$G,Backup!$D:$D,'Pre-cast Erection S-Curve'!$C101,Backup!$O:$O,'Pre-cast Erection S-Curve'!U$75,Backup!$B:$B,'Pre-cast Erection S-Curve'!$C$100)</f>
        <v>0</v>
      </c>
      <c r="V101" s="425">
        <f>SUMIFS(Backup!$G:$G,Backup!$D:$D,'Pre-cast Erection S-Curve'!$C101,Backup!$O:$O,'Pre-cast Erection S-Curve'!V$75,Backup!$B:$B,'Pre-cast Erection S-Curve'!$C$100)</f>
        <v>0</v>
      </c>
      <c r="W101" s="425">
        <f>SUMIFS(Backup!$G:$G,Backup!$D:$D,'Pre-cast Erection S-Curve'!$C101,Backup!$O:$O,'Pre-cast Erection S-Curve'!W$75,Backup!$B:$B,'Pre-cast Erection S-Curve'!$C$100)</f>
        <v>0</v>
      </c>
      <c r="X101" s="425">
        <f>SUMIFS(Backup!$G:$G,Backup!$D:$D,'Pre-cast Erection S-Curve'!$C101,Backup!$O:$O,'Pre-cast Erection S-Curve'!X$75,Backup!$B:$B,'Pre-cast Erection S-Curve'!$C$100)</f>
        <v>0</v>
      </c>
      <c r="Y101" s="425">
        <f>SUMIFS(Backup!$G:$G,Backup!$D:$D,'Pre-cast Erection S-Curve'!$C101,Backup!$O:$O,'Pre-cast Erection S-Curve'!Y$75,Backup!$B:$B,'Pre-cast Erection S-Curve'!$C$100)</f>
        <v>0</v>
      </c>
      <c r="Z101" s="425">
        <f>SUMIFS(Backup!$G:$G,Backup!$D:$D,'Pre-cast Erection S-Curve'!$C101,Backup!$O:$O,'Pre-cast Erection S-Curve'!Z$75,Backup!$B:$B,'Pre-cast Erection S-Curve'!$C$100)</f>
        <v>0</v>
      </c>
      <c r="AA101" s="425">
        <f>SUMIFS(Backup!$G:$G,Backup!$D:$D,'Pre-cast Erection S-Curve'!$C101,Backup!$O:$O,'Pre-cast Erection S-Curve'!AA$75,Backup!$B:$B,'Pre-cast Erection S-Curve'!$C$100)</f>
        <v>0</v>
      </c>
      <c r="AB101" s="425">
        <f>SUMIFS(Backup!$G:$G,Backup!$D:$D,'Pre-cast Erection S-Curve'!$C101,Backup!$O:$O,'Pre-cast Erection S-Curve'!AB$75,Backup!$B:$B,'Pre-cast Erection S-Curve'!$C$100)</f>
        <v>0</v>
      </c>
      <c r="AC101" s="425">
        <f>SUMIFS(Backup!$G:$G,Backup!$D:$D,'Pre-cast Erection S-Curve'!$C101,Backup!$O:$O,'Pre-cast Erection S-Curve'!AC$75,Backup!$B:$B,'Pre-cast Erection S-Curve'!$C$100)</f>
        <v>0</v>
      </c>
      <c r="AD101" s="425">
        <f>SUMIFS(Backup!$G:$G,Backup!$D:$D,'Pre-cast Erection S-Curve'!$C101,Backup!$O:$O,'Pre-cast Erection S-Curve'!AD$75,Backup!$B:$B,'Pre-cast Erection S-Curve'!$C$100)</f>
        <v>0</v>
      </c>
      <c r="AE101" s="425">
        <f>SUMIFS(Backup!$G:$G,Backup!$D:$D,'Pre-cast Erection S-Curve'!$C101,Backup!$O:$O,'Pre-cast Erection S-Curve'!AE$75,Backup!$B:$B,'Pre-cast Erection S-Curve'!$C$100)</f>
        <v>0</v>
      </c>
      <c r="AF101" s="425">
        <f>SUMIFS(Backup!$G:$G,Backup!$D:$D,'Pre-cast Erection S-Curve'!$C101,Backup!$O:$O,'Pre-cast Erection S-Curve'!AF$75,Backup!$B:$B,'Pre-cast Erection S-Curve'!$C$100)</f>
        <v>0</v>
      </c>
      <c r="AG101" s="435">
        <f t="shared" si="26"/>
        <v>0</v>
      </c>
    </row>
    <row r="102" spans="1:33" hidden="1" outlineLevel="1">
      <c r="B102" s="413" t="s">
        <v>861</v>
      </c>
      <c r="C102" s="415" t="s">
        <v>401</v>
      </c>
      <c r="D102" s="413" t="s">
        <v>1140</v>
      </c>
      <c r="E102" s="425">
        <f t="shared" si="30"/>
        <v>38</v>
      </c>
      <c r="F102" s="425">
        <f>SUMIFS(Backup!$G:$G,Backup!$D:$D,'Pre-cast Erection S-Curve'!$C102,Backup!$O:$O,'Pre-cast Erection S-Curve'!F$75,Backup!$B:$B,'Pre-cast Erection S-Curve'!$C$100)</f>
        <v>0</v>
      </c>
      <c r="G102" s="425">
        <f>SUMIFS(Backup!$G:$G,Backup!$D:$D,'Pre-cast Erection S-Curve'!$C102,Backup!$O:$O,'Pre-cast Erection S-Curve'!G$75,Backup!$B:$B,'Pre-cast Erection S-Curve'!$C$100)</f>
        <v>0</v>
      </c>
      <c r="H102" s="425">
        <f>SUMIFS(Backup!$G:$G,Backup!$D:$D,'Pre-cast Erection S-Curve'!$C102,Backup!$O:$O,'Pre-cast Erection S-Curve'!H$75,Backup!$B:$B,'Pre-cast Erection S-Curve'!$C$100)</f>
        <v>0</v>
      </c>
      <c r="I102" s="425">
        <f>SUMIFS(Backup!$G:$G,Backup!$D:$D,'Pre-cast Erection S-Curve'!$C102,Backup!$O:$O,'Pre-cast Erection S-Curve'!I$75,Backup!$B:$B,'Pre-cast Erection S-Curve'!$C$100)</f>
        <v>0</v>
      </c>
      <c r="J102" s="425">
        <f>SUMIFS(Backup!$G:$G,Backup!$D:$D,'Pre-cast Erection S-Curve'!$C102,Backup!$O:$O,'Pre-cast Erection S-Curve'!J$75,Backup!$B:$B,'Pre-cast Erection S-Curve'!$C$100)</f>
        <v>0</v>
      </c>
      <c r="K102" s="425">
        <f>SUMIFS(Backup!$G:$G,Backup!$D:$D,'Pre-cast Erection S-Curve'!$C102,Backup!$O:$O,'Pre-cast Erection S-Curve'!K$75,Backup!$B:$B,'Pre-cast Erection S-Curve'!$C$100)</f>
        <v>0</v>
      </c>
      <c r="L102" s="425">
        <f>SUMIFS(Backup!$G:$G,Backup!$D:$D,'Pre-cast Erection S-Curve'!$C102,Backup!$O:$O,'Pre-cast Erection S-Curve'!L$75,Backup!$B:$B,'Pre-cast Erection S-Curve'!$C$100)</f>
        <v>0</v>
      </c>
      <c r="M102" s="425">
        <f>SUMIFS(Backup!$G:$G,Backup!$D:$D,'Pre-cast Erection S-Curve'!$C102,Backup!$O:$O,'Pre-cast Erection S-Curve'!M$75,Backup!$B:$B,'Pre-cast Erection S-Curve'!$C$100)</f>
        <v>0</v>
      </c>
      <c r="N102" s="425">
        <f>SUMIFS(Backup!$G:$G,Backup!$D:$D,'Pre-cast Erection S-Curve'!$C102,Backup!$O:$O,'Pre-cast Erection S-Curve'!N$75,Backup!$B:$B,'Pre-cast Erection S-Curve'!$C$100)</f>
        <v>0</v>
      </c>
      <c r="O102" s="425">
        <f>SUMIFS(Backup!$G:$G,Backup!$D:$D,'Pre-cast Erection S-Curve'!$C102,Backup!$O:$O,'Pre-cast Erection S-Curve'!O$75,Backup!$B:$B,'Pre-cast Erection S-Curve'!$C$100)</f>
        <v>0</v>
      </c>
      <c r="P102" s="425">
        <f>SUMIFS(Backup!$G:$G,Backup!$D:$D,'Pre-cast Erection S-Curve'!$C102,Backup!$O:$O,'Pre-cast Erection S-Curve'!P$75,Backup!$B:$B,'Pre-cast Erection S-Curve'!$C$100)</f>
        <v>0</v>
      </c>
      <c r="Q102" s="425">
        <f>SUMIFS(Backup!$G:$G,Backup!$D:$D,'Pre-cast Erection S-Curve'!$C102,Backup!$O:$O,'Pre-cast Erection S-Curve'!Q$75,Backup!$B:$B,'Pre-cast Erection S-Curve'!$C$100)</f>
        <v>0</v>
      </c>
      <c r="R102" s="425">
        <f>SUMIFS(Backup!$G:$G,Backup!$D:$D,'Pre-cast Erection S-Curve'!$C102,Backup!$O:$O,'Pre-cast Erection S-Curve'!R$75,Backup!$B:$B,'Pre-cast Erection S-Curve'!$C$100)</f>
        <v>0</v>
      </c>
      <c r="S102" s="425">
        <f>SUMIFS(Backup!$G:$G,Backup!$D:$D,'Pre-cast Erection S-Curve'!$C102,Backup!$O:$O,'Pre-cast Erection S-Curve'!S$75,Backup!$B:$B,'Pre-cast Erection S-Curve'!$C$100)</f>
        <v>0</v>
      </c>
      <c r="T102" s="425">
        <f>SUMIFS(Backup!$G:$G,Backup!$D:$D,'Pre-cast Erection S-Curve'!$C102,Backup!$O:$O,'Pre-cast Erection S-Curve'!T$75,Backup!$B:$B,'Pre-cast Erection S-Curve'!$C$100)</f>
        <v>0</v>
      </c>
      <c r="U102" s="425">
        <f>SUMIFS(Backup!$G:$G,Backup!$D:$D,'Pre-cast Erection S-Curve'!$C102,Backup!$O:$O,'Pre-cast Erection S-Curve'!U$75,Backup!$B:$B,'Pre-cast Erection S-Curve'!$C$100)</f>
        <v>0</v>
      </c>
      <c r="V102" s="425">
        <f>SUMIFS(Backup!$G:$G,Backup!$D:$D,'Pre-cast Erection S-Curve'!$C102,Backup!$O:$O,'Pre-cast Erection S-Curve'!V$75,Backup!$B:$B,'Pre-cast Erection S-Curve'!$C$100)</f>
        <v>0</v>
      </c>
      <c r="W102" s="425">
        <f>SUMIFS(Backup!$G:$G,Backup!$D:$D,'Pre-cast Erection S-Curve'!$C102,Backup!$O:$O,'Pre-cast Erection S-Curve'!W$75,Backup!$B:$B,'Pre-cast Erection S-Curve'!$C$100)</f>
        <v>0</v>
      </c>
      <c r="X102" s="425">
        <f>SUMIFS(Backup!$G:$G,Backup!$D:$D,'Pre-cast Erection S-Curve'!$C102,Backup!$O:$O,'Pre-cast Erection S-Curve'!X$75,Backup!$B:$B,'Pre-cast Erection S-Curve'!$C$100)</f>
        <v>0</v>
      </c>
      <c r="Y102" s="425">
        <f>SUMIFS(Backup!$G:$G,Backup!$D:$D,'Pre-cast Erection S-Curve'!$C102,Backup!$O:$O,'Pre-cast Erection S-Curve'!Y$75,Backup!$B:$B,'Pre-cast Erection S-Curve'!$C$100)</f>
        <v>0</v>
      </c>
      <c r="Z102" s="425">
        <f>SUMIFS(Backup!$G:$G,Backup!$D:$D,'Pre-cast Erection S-Curve'!$C102,Backup!$O:$O,'Pre-cast Erection S-Curve'!Z$75,Backup!$B:$B,'Pre-cast Erection S-Curve'!$C$100)</f>
        <v>0</v>
      </c>
      <c r="AA102" s="425">
        <f>SUMIFS(Backup!$G:$G,Backup!$D:$D,'Pre-cast Erection S-Curve'!$C102,Backup!$O:$O,'Pre-cast Erection S-Curve'!AA$75,Backup!$B:$B,'Pre-cast Erection S-Curve'!$C$100)</f>
        <v>0</v>
      </c>
      <c r="AB102" s="425">
        <f>SUMIFS(Backup!$G:$G,Backup!$D:$D,'Pre-cast Erection S-Curve'!$C102,Backup!$O:$O,'Pre-cast Erection S-Curve'!AB$75,Backup!$B:$B,'Pre-cast Erection S-Curve'!$C$100)</f>
        <v>0</v>
      </c>
      <c r="AC102" s="425">
        <f>SUMIFS(Backup!$G:$G,Backup!$D:$D,'Pre-cast Erection S-Curve'!$C102,Backup!$O:$O,'Pre-cast Erection S-Curve'!AC$75,Backup!$B:$B,'Pre-cast Erection S-Curve'!$C$100)</f>
        <v>0</v>
      </c>
      <c r="AD102" s="425">
        <f>SUMIFS(Backup!$G:$G,Backup!$D:$D,'Pre-cast Erection S-Curve'!$C102,Backup!$O:$O,'Pre-cast Erection S-Curve'!AD$75,Backup!$B:$B,'Pre-cast Erection S-Curve'!$C$100)</f>
        <v>0</v>
      </c>
      <c r="AE102" s="425">
        <f>SUMIFS(Backup!$G:$G,Backup!$D:$D,'Pre-cast Erection S-Curve'!$C102,Backup!$O:$O,'Pre-cast Erection S-Curve'!AE$75,Backup!$B:$B,'Pre-cast Erection S-Curve'!$C$100)</f>
        <v>0</v>
      </c>
      <c r="AF102" s="425">
        <f>SUMIFS(Backup!$G:$G,Backup!$D:$D,'Pre-cast Erection S-Curve'!$C102,Backup!$O:$O,'Pre-cast Erection S-Curve'!AF$75,Backup!$B:$B,'Pre-cast Erection S-Curve'!$C$100)</f>
        <v>0</v>
      </c>
      <c r="AG102" s="435">
        <f t="shared" si="26"/>
        <v>0</v>
      </c>
    </row>
    <row r="103" spans="1:33" hidden="1" outlineLevel="1">
      <c r="B103" s="413" t="s">
        <v>862</v>
      </c>
      <c r="C103" s="415" t="s">
        <v>402</v>
      </c>
      <c r="D103" s="413" t="s">
        <v>1140</v>
      </c>
      <c r="E103" s="425">
        <f t="shared" si="30"/>
        <v>38</v>
      </c>
      <c r="F103" s="425">
        <f>SUMIFS(Backup!$G:$G,Backup!$D:$D,'Pre-cast Erection S-Curve'!$C103,Backup!$O:$O,'Pre-cast Erection S-Curve'!F$75,Backup!$B:$B,'Pre-cast Erection S-Curve'!$C$100)</f>
        <v>0</v>
      </c>
      <c r="G103" s="425">
        <f>SUMIFS(Backup!$G:$G,Backup!$D:$D,'Pre-cast Erection S-Curve'!$C103,Backup!$O:$O,'Pre-cast Erection S-Curve'!G$75,Backup!$B:$B,'Pre-cast Erection S-Curve'!$C$100)</f>
        <v>0</v>
      </c>
      <c r="H103" s="425">
        <f>SUMIFS(Backup!$G:$G,Backup!$D:$D,'Pre-cast Erection S-Curve'!$C103,Backup!$O:$O,'Pre-cast Erection S-Curve'!H$75,Backup!$B:$B,'Pre-cast Erection S-Curve'!$C$100)</f>
        <v>0</v>
      </c>
      <c r="I103" s="425">
        <f>SUMIFS(Backup!$G:$G,Backup!$D:$D,'Pre-cast Erection S-Curve'!$C103,Backup!$O:$O,'Pre-cast Erection S-Curve'!I$75,Backup!$B:$B,'Pre-cast Erection S-Curve'!$C$100)</f>
        <v>0</v>
      </c>
      <c r="J103" s="425">
        <f>SUMIFS(Backup!$G:$G,Backup!$D:$D,'Pre-cast Erection S-Curve'!$C103,Backup!$O:$O,'Pre-cast Erection S-Curve'!J$75,Backup!$B:$B,'Pre-cast Erection S-Curve'!$C$100)</f>
        <v>0</v>
      </c>
      <c r="K103" s="425">
        <f>SUMIFS(Backup!$G:$G,Backup!$D:$D,'Pre-cast Erection S-Curve'!$C103,Backup!$O:$O,'Pre-cast Erection S-Curve'!K$75,Backup!$B:$B,'Pre-cast Erection S-Curve'!$C$100)</f>
        <v>0</v>
      </c>
      <c r="L103" s="425">
        <f>SUMIFS(Backup!$G:$G,Backup!$D:$D,'Pre-cast Erection S-Curve'!$C103,Backup!$O:$O,'Pre-cast Erection S-Curve'!L$75,Backup!$B:$B,'Pre-cast Erection S-Curve'!$C$100)</f>
        <v>0</v>
      </c>
      <c r="M103" s="425">
        <f>SUMIFS(Backup!$G:$G,Backup!$D:$D,'Pre-cast Erection S-Curve'!$C103,Backup!$O:$O,'Pre-cast Erection S-Curve'!M$75,Backup!$B:$B,'Pre-cast Erection S-Curve'!$C$100)</f>
        <v>0</v>
      </c>
      <c r="N103" s="425">
        <f>SUMIFS(Backup!$G:$G,Backup!$D:$D,'Pre-cast Erection S-Curve'!$C103,Backup!$O:$O,'Pre-cast Erection S-Curve'!N$75,Backup!$B:$B,'Pre-cast Erection S-Curve'!$C$100)</f>
        <v>0</v>
      </c>
      <c r="O103" s="425">
        <f>SUMIFS(Backup!$G:$G,Backup!$D:$D,'Pre-cast Erection S-Curve'!$C103,Backup!$O:$O,'Pre-cast Erection S-Curve'!O$75,Backup!$B:$B,'Pre-cast Erection S-Curve'!$C$100)</f>
        <v>0</v>
      </c>
      <c r="P103" s="425">
        <f>SUMIFS(Backup!$G:$G,Backup!$D:$D,'Pre-cast Erection S-Curve'!$C103,Backup!$O:$O,'Pre-cast Erection S-Curve'!P$75,Backup!$B:$B,'Pre-cast Erection S-Curve'!$C$100)</f>
        <v>0</v>
      </c>
      <c r="Q103" s="425">
        <f>SUMIFS(Backup!$G:$G,Backup!$D:$D,'Pre-cast Erection S-Curve'!$C103,Backup!$O:$O,'Pre-cast Erection S-Curve'!Q$75,Backup!$B:$B,'Pre-cast Erection S-Curve'!$C$100)</f>
        <v>0</v>
      </c>
      <c r="R103" s="425">
        <f>SUMIFS(Backup!$G:$G,Backup!$D:$D,'Pre-cast Erection S-Curve'!$C103,Backup!$O:$O,'Pre-cast Erection S-Curve'!R$75,Backup!$B:$B,'Pre-cast Erection S-Curve'!$C$100)</f>
        <v>0</v>
      </c>
      <c r="S103" s="425">
        <f>SUMIFS(Backup!$G:$G,Backup!$D:$D,'Pre-cast Erection S-Curve'!$C103,Backup!$O:$O,'Pre-cast Erection S-Curve'!S$75,Backup!$B:$B,'Pre-cast Erection S-Curve'!$C$100)</f>
        <v>0</v>
      </c>
      <c r="T103" s="425">
        <f>SUMIFS(Backup!$G:$G,Backup!$D:$D,'Pre-cast Erection S-Curve'!$C103,Backup!$O:$O,'Pre-cast Erection S-Curve'!T$75,Backup!$B:$B,'Pre-cast Erection S-Curve'!$C$100)</f>
        <v>0</v>
      </c>
      <c r="U103" s="425">
        <f>SUMIFS(Backup!$G:$G,Backup!$D:$D,'Pre-cast Erection S-Curve'!$C103,Backup!$O:$O,'Pre-cast Erection S-Curve'!U$75,Backup!$B:$B,'Pre-cast Erection S-Curve'!$C$100)</f>
        <v>0</v>
      </c>
      <c r="V103" s="425">
        <f>SUMIFS(Backup!$G:$G,Backup!$D:$D,'Pre-cast Erection S-Curve'!$C103,Backup!$O:$O,'Pre-cast Erection S-Curve'!V$75,Backup!$B:$B,'Pre-cast Erection S-Curve'!$C$100)</f>
        <v>0</v>
      </c>
      <c r="W103" s="425">
        <f>SUMIFS(Backup!$G:$G,Backup!$D:$D,'Pre-cast Erection S-Curve'!$C103,Backup!$O:$O,'Pre-cast Erection S-Curve'!W$75,Backup!$B:$B,'Pre-cast Erection S-Curve'!$C$100)</f>
        <v>0</v>
      </c>
      <c r="X103" s="425">
        <f>SUMIFS(Backup!$G:$G,Backup!$D:$D,'Pre-cast Erection S-Curve'!$C103,Backup!$O:$O,'Pre-cast Erection S-Curve'!X$75,Backup!$B:$B,'Pre-cast Erection S-Curve'!$C$100)</f>
        <v>0</v>
      </c>
      <c r="Y103" s="425">
        <f>SUMIFS(Backup!$G:$G,Backup!$D:$D,'Pre-cast Erection S-Curve'!$C103,Backup!$O:$O,'Pre-cast Erection S-Curve'!Y$75,Backup!$B:$B,'Pre-cast Erection S-Curve'!$C$100)</f>
        <v>0</v>
      </c>
      <c r="Z103" s="425">
        <f>SUMIFS(Backup!$G:$G,Backup!$D:$D,'Pre-cast Erection S-Curve'!$C103,Backup!$O:$O,'Pre-cast Erection S-Curve'!Z$75,Backup!$B:$B,'Pre-cast Erection S-Curve'!$C$100)</f>
        <v>0</v>
      </c>
      <c r="AA103" s="425">
        <f>SUMIFS(Backup!$G:$G,Backup!$D:$D,'Pre-cast Erection S-Curve'!$C103,Backup!$O:$O,'Pre-cast Erection S-Curve'!AA$75,Backup!$B:$B,'Pre-cast Erection S-Curve'!$C$100)</f>
        <v>0</v>
      </c>
      <c r="AB103" s="425">
        <f>SUMIFS(Backup!$G:$G,Backup!$D:$D,'Pre-cast Erection S-Curve'!$C103,Backup!$O:$O,'Pre-cast Erection S-Curve'!AB$75,Backup!$B:$B,'Pre-cast Erection S-Curve'!$C$100)</f>
        <v>0</v>
      </c>
      <c r="AC103" s="425">
        <f>SUMIFS(Backup!$G:$G,Backup!$D:$D,'Pre-cast Erection S-Curve'!$C103,Backup!$O:$O,'Pre-cast Erection S-Curve'!AC$75,Backup!$B:$B,'Pre-cast Erection S-Curve'!$C$100)</f>
        <v>0</v>
      </c>
      <c r="AD103" s="425">
        <f>SUMIFS(Backup!$G:$G,Backup!$D:$D,'Pre-cast Erection S-Curve'!$C103,Backup!$O:$O,'Pre-cast Erection S-Curve'!AD$75,Backup!$B:$B,'Pre-cast Erection S-Curve'!$C$100)</f>
        <v>0</v>
      </c>
      <c r="AE103" s="425">
        <f>SUMIFS(Backup!$G:$G,Backup!$D:$D,'Pre-cast Erection S-Curve'!$C103,Backup!$O:$O,'Pre-cast Erection S-Curve'!AE$75,Backup!$B:$B,'Pre-cast Erection S-Curve'!$C$100)</f>
        <v>0</v>
      </c>
      <c r="AF103" s="425">
        <f>SUMIFS(Backup!$G:$G,Backup!$D:$D,'Pre-cast Erection S-Curve'!$C103,Backup!$O:$O,'Pre-cast Erection S-Curve'!AF$75,Backup!$B:$B,'Pre-cast Erection S-Curve'!$C$100)</f>
        <v>0</v>
      </c>
      <c r="AG103" s="435">
        <f t="shared" si="26"/>
        <v>0</v>
      </c>
    </row>
    <row r="104" spans="1:33" hidden="1" outlineLevel="1">
      <c r="B104" s="413" t="s">
        <v>863</v>
      </c>
      <c r="C104" s="415" t="s">
        <v>403</v>
      </c>
      <c r="D104" s="413" t="s">
        <v>1140</v>
      </c>
      <c r="E104" s="425">
        <f t="shared" si="30"/>
        <v>38</v>
      </c>
      <c r="F104" s="425">
        <f>SUMIFS(Backup!$G:$G,Backup!$D:$D,'Pre-cast Erection S-Curve'!$C104,Backup!$O:$O,'Pre-cast Erection S-Curve'!F$75,Backup!$B:$B,'Pre-cast Erection S-Curve'!$C$100)</f>
        <v>0</v>
      </c>
      <c r="G104" s="425">
        <f>SUMIFS(Backup!$G:$G,Backup!$D:$D,'Pre-cast Erection S-Curve'!$C104,Backup!$O:$O,'Pre-cast Erection S-Curve'!G$75,Backup!$B:$B,'Pre-cast Erection S-Curve'!$C$100)</f>
        <v>0</v>
      </c>
      <c r="H104" s="425">
        <f>SUMIFS(Backup!$G:$G,Backup!$D:$D,'Pre-cast Erection S-Curve'!$C104,Backup!$O:$O,'Pre-cast Erection S-Curve'!H$75,Backup!$B:$B,'Pre-cast Erection S-Curve'!$C$100)</f>
        <v>0</v>
      </c>
      <c r="I104" s="425">
        <f>SUMIFS(Backup!$G:$G,Backup!$D:$D,'Pre-cast Erection S-Curve'!$C104,Backup!$O:$O,'Pre-cast Erection S-Curve'!I$75,Backup!$B:$B,'Pre-cast Erection S-Curve'!$C$100)</f>
        <v>0</v>
      </c>
      <c r="J104" s="425">
        <f>SUMIFS(Backup!$G:$G,Backup!$D:$D,'Pre-cast Erection S-Curve'!$C104,Backup!$O:$O,'Pre-cast Erection S-Curve'!J$75,Backup!$B:$B,'Pre-cast Erection S-Curve'!$C$100)</f>
        <v>0</v>
      </c>
      <c r="K104" s="425">
        <f>SUMIFS(Backup!$G:$G,Backup!$D:$D,'Pre-cast Erection S-Curve'!$C104,Backup!$O:$O,'Pre-cast Erection S-Curve'!K$75,Backup!$B:$B,'Pre-cast Erection S-Curve'!$C$100)</f>
        <v>0</v>
      </c>
      <c r="L104" s="425">
        <f>SUMIFS(Backup!$G:$G,Backup!$D:$D,'Pre-cast Erection S-Curve'!$C104,Backup!$O:$O,'Pre-cast Erection S-Curve'!L$75,Backup!$B:$B,'Pre-cast Erection S-Curve'!$C$100)</f>
        <v>0</v>
      </c>
      <c r="M104" s="425">
        <f>SUMIFS(Backup!$G:$G,Backup!$D:$D,'Pre-cast Erection S-Curve'!$C104,Backup!$O:$O,'Pre-cast Erection S-Curve'!M$75,Backup!$B:$B,'Pre-cast Erection S-Curve'!$C$100)</f>
        <v>0</v>
      </c>
      <c r="N104" s="425">
        <f>SUMIFS(Backup!$G:$G,Backup!$D:$D,'Pre-cast Erection S-Curve'!$C104,Backup!$O:$O,'Pre-cast Erection S-Curve'!N$75,Backup!$B:$B,'Pre-cast Erection S-Curve'!$C$100)</f>
        <v>0</v>
      </c>
      <c r="O104" s="425">
        <f>SUMIFS(Backup!$G:$G,Backup!$D:$D,'Pre-cast Erection S-Curve'!$C104,Backup!$O:$O,'Pre-cast Erection S-Curve'!O$75,Backup!$B:$B,'Pre-cast Erection S-Curve'!$C$100)</f>
        <v>0</v>
      </c>
      <c r="P104" s="425">
        <f>SUMIFS(Backup!$G:$G,Backup!$D:$D,'Pre-cast Erection S-Curve'!$C104,Backup!$O:$O,'Pre-cast Erection S-Curve'!P$75,Backup!$B:$B,'Pre-cast Erection S-Curve'!$C$100)</f>
        <v>0</v>
      </c>
      <c r="Q104" s="425">
        <f>SUMIFS(Backup!$G:$G,Backup!$D:$D,'Pre-cast Erection S-Curve'!$C104,Backup!$O:$O,'Pre-cast Erection S-Curve'!Q$75,Backup!$B:$B,'Pre-cast Erection S-Curve'!$C$100)</f>
        <v>0</v>
      </c>
      <c r="R104" s="425">
        <f>SUMIFS(Backup!$G:$G,Backup!$D:$D,'Pre-cast Erection S-Curve'!$C104,Backup!$O:$O,'Pre-cast Erection S-Curve'!R$75,Backup!$B:$B,'Pre-cast Erection S-Curve'!$C$100)</f>
        <v>0</v>
      </c>
      <c r="S104" s="425">
        <f>SUMIFS(Backup!$G:$G,Backup!$D:$D,'Pre-cast Erection S-Curve'!$C104,Backup!$O:$O,'Pre-cast Erection S-Curve'!S$75,Backup!$B:$B,'Pre-cast Erection S-Curve'!$C$100)</f>
        <v>0</v>
      </c>
      <c r="T104" s="425">
        <f>SUMIFS(Backup!$G:$G,Backup!$D:$D,'Pre-cast Erection S-Curve'!$C104,Backup!$O:$O,'Pre-cast Erection S-Curve'!T$75,Backup!$B:$B,'Pre-cast Erection S-Curve'!$C$100)</f>
        <v>0</v>
      </c>
      <c r="U104" s="425">
        <f>SUMIFS(Backup!$G:$G,Backup!$D:$D,'Pre-cast Erection S-Curve'!$C104,Backup!$O:$O,'Pre-cast Erection S-Curve'!U$75,Backup!$B:$B,'Pre-cast Erection S-Curve'!$C$100)</f>
        <v>0</v>
      </c>
      <c r="V104" s="425">
        <f>SUMIFS(Backup!$G:$G,Backup!$D:$D,'Pre-cast Erection S-Curve'!$C104,Backup!$O:$O,'Pre-cast Erection S-Curve'!V$75,Backup!$B:$B,'Pre-cast Erection S-Curve'!$C$100)</f>
        <v>0</v>
      </c>
      <c r="W104" s="425">
        <f>SUMIFS(Backup!$G:$G,Backup!$D:$D,'Pre-cast Erection S-Curve'!$C104,Backup!$O:$O,'Pre-cast Erection S-Curve'!W$75,Backup!$B:$B,'Pre-cast Erection S-Curve'!$C$100)</f>
        <v>0</v>
      </c>
      <c r="X104" s="425">
        <f>SUMIFS(Backup!$G:$G,Backup!$D:$D,'Pre-cast Erection S-Curve'!$C104,Backup!$O:$O,'Pre-cast Erection S-Curve'!X$75,Backup!$B:$B,'Pre-cast Erection S-Curve'!$C$100)</f>
        <v>0</v>
      </c>
      <c r="Y104" s="425">
        <f>SUMIFS(Backup!$G:$G,Backup!$D:$D,'Pre-cast Erection S-Curve'!$C104,Backup!$O:$O,'Pre-cast Erection S-Curve'!Y$75,Backup!$B:$B,'Pre-cast Erection S-Curve'!$C$100)</f>
        <v>0</v>
      </c>
      <c r="Z104" s="425">
        <f>SUMIFS(Backup!$G:$G,Backup!$D:$D,'Pre-cast Erection S-Curve'!$C104,Backup!$O:$O,'Pre-cast Erection S-Curve'!Z$75,Backup!$B:$B,'Pre-cast Erection S-Curve'!$C$100)</f>
        <v>0</v>
      </c>
      <c r="AA104" s="425">
        <f>SUMIFS(Backup!$G:$G,Backup!$D:$D,'Pre-cast Erection S-Curve'!$C104,Backup!$O:$O,'Pre-cast Erection S-Curve'!AA$75,Backup!$B:$B,'Pre-cast Erection S-Curve'!$C$100)</f>
        <v>0</v>
      </c>
      <c r="AB104" s="425">
        <f>SUMIFS(Backup!$G:$G,Backup!$D:$D,'Pre-cast Erection S-Curve'!$C104,Backup!$O:$O,'Pre-cast Erection S-Curve'!AB$75,Backup!$B:$B,'Pre-cast Erection S-Curve'!$C$100)</f>
        <v>0</v>
      </c>
      <c r="AC104" s="425">
        <f>SUMIFS(Backup!$G:$G,Backup!$D:$D,'Pre-cast Erection S-Curve'!$C104,Backup!$O:$O,'Pre-cast Erection S-Curve'!AC$75,Backup!$B:$B,'Pre-cast Erection S-Curve'!$C$100)</f>
        <v>0</v>
      </c>
      <c r="AD104" s="425">
        <f>SUMIFS(Backup!$G:$G,Backup!$D:$D,'Pre-cast Erection S-Curve'!$C104,Backup!$O:$O,'Pre-cast Erection S-Curve'!AD$75,Backup!$B:$B,'Pre-cast Erection S-Curve'!$C$100)</f>
        <v>0</v>
      </c>
      <c r="AE104" s="425">
        <f>SUMIFS(Backup!$G:$G,Backup!$D:$D,'Pre-cast Erection S-Curve'!$C104,Backup!$O:$O,'Pre-cast Erection S-Curve'!AE$75,Backup!$B:$B,'Pre-cast Erection S-Curve'!$C$100)</f>
        <v>0</v>
      </c>
      <c r="AF104" s="425">
        <f>SUMIFS(Backup!$G:$G,Backup!$D:$D,'Pre-cast Erection S-Curve'!$C104,Backup!$O:$O,'Pre-cast Erection S-Curve'!AF$75,Backup!$B:$B,'Pre-cast Erection S-Curve'!$C$100)</f>
        <v>0</v>
      </c>
      <c r="AG104" s="435">
        <f t="shared" si="26"/>
        <v>0</v>
      </c>
    </row>
    <row r="105" spans="1:33" hidden="1" outlineLevel="1">
      <c r="B105" s="413" t="s">
        <v>864</v>
      </c>
      <c r="C105" s="415" t="s">
        <v>404</v>
      </c>
      <c r="D105" s="413" t="s">
        <v>1140</v>
      </c>
      <c r="E105" s="425">
        <f t="shared" si="30"/>
        <v>0</v>
      </c>
      <c r="F105" s="425">
        <f>SUMIFS(Backup!$G:$G,Backup!$D:$D,'Pre-cast Erection S-Curve'!$C105,Backup!$O:$O,'Pre-cast Erection S-Curve'!F$75,Backup!$B:$B,'Pre-cast Erection S-Curve'!$C$100)</f>
        <v>0</v>
      </c>
      <c r="G105" s="425">
        <f>SUMIFS(Backup!$G:$G,Backup!$D:$D,'Pre-cast Erection S-Curve'!$C105,Backup!$O:$O,'Pre-cast Erection S-Curve'!G$75,Backup!$B:$B,'Pre-cast Erection S-Curve'!$C$100)</f>
        <v>0</v>
      </c>
      <c r="H105" s="425">
        <f>SUMIFS(Backup!$G:$G,Backup!$D:$D,'Pre-cast Erection S-Curve'!$C105,Backup!$O:$O,'Pre-cast Erection S-Curve'!H$75,Backup!$B:$B,'Pre-cast Erection S-Curve'!$C$100)</f>
        <v>0</v>
      </c>
      <c r="I105" s="425">
        <f>SUMIFS(Backup!$G:$G,Backup!$D:$D,'Pre-cast Erection S-Curve'!$C105,Backup!$O:$O,'Pre-cast Erection S-Curve'!I$75,Backup!$B:$B,'Pre-cast Erection S-Curve'!$C$100)</f>
        <v>0</v>
      </c>
      <c r="J105" s="425">
        <f>SUMIFS(Backup!$G:$G,Backup!$D:$D,'Pre-cast Erection S-Curve'!$C105,Backup!$O:$O,'Pre-cast Erection S-Curve'!J$75,Backup!$B:$B,'Pre-cast Erection S-Curve'!$C$100)</f>
        <v>0</v>
      </c>
      <c r="K105" s="425">
        <f>SUMIFS(Backup!$G:$G,Backup!$D:$D,'Pre-cast Erection S-Curve'!$C105,Backup!$O:$O,'Pre-cast Erection S-Curve'!K$75,Backup!$B:$B,'Pre-cast Erection S-Curve'!$C$100)</f>
        <v>0</v>
      </c>
      <c r="L105" s="425">
        <f>SUMIFS(Backup!$G:$G,Backup!$D:$D,'Pre-cast Erection S-Curve'!$C105,Backup!$O:$O,'Pre-cast Erection S-Curve'!L$75,Backup!$B:$B,'Pre-cast Erection S-Curve'!$C$100)</f>
        <v>0</v>
      </c>
      <c r="M105" s="425">
        <f>SUMIFS(Backup!$G:$G,Backup!$D:$D,'Pre-cast Erection S-Curve'!$C105,Backup!$O:$O,'Pre-cast Erection S-Curve'!M$75,Backup!$B:$B,'Pre-cast Erection S-Curve'!$C$100)</f>
        <v>0</v>
      </c>
      <c r="N105" s="425">
        <f>SUMIFS(Backup!$G:$G,Backup!$D:$D,'Pre-cast Erection S-Curve'!$C105,Backup!$O:$O,'Pre-cast Erection S-Curve'!N$75,Backup!$B:$B,'Pre-cast Erection S-Curve'!$C$100)</f>
        <v>0</v>
      </c>
      <c r="O105" s="425">
        <f>SUMIFS(Backup!$G:$G,Backup!$D:$D,'Pre-cast Erection S-Curve'!$C105,Backup!$O:$O,'Pre-cast Erection S-Curve'!O$75,Backup!$B:$B,'Pre-cast Erection S-Curve'!$C$100)</f>
        <v>0</v>
      </c>
      <c r="P105" s="425">
        <f>SUMIFS(Backup!$G:$G,Backup!$D:$D,'Pre-cast Erection S-Curve'!$C105,Backup!$O:$O,'Pre-cast Erection S-Curve'!P$75,Backup!$B:$B,'Pre-cast Erection S-Curve'!$C$100)</f>
        <v>0</v>
      </c>
      <c r="Q105" s="425">
        <f>SUMIFS(Backup!$G:$G,Backup!$D:$D,'Pre-cast Erection S-Curve'!$C105,Backup!$O:$O,'Pre-cast Erection S-Curve'!Q$75,Backup!$B:$B,'Pre-cast Erection S-Curve'!$C$100)</f>
        <v>0</v>
      </c>
      <c r="R105" s="425">
        <f>SUMIFS(Backup!$G:$G,Backup!$D:$D,'Pre-cast Erection S-Curve'!$C105,Backup!$O:$O,'Pre-cast Erection S-Curve'!R$75,Backup!$B:$B,'Pre-cast Erection S-Curve'!$C$100)</f>
        <v>0</v>
      </c>
      <c r="S105" s="425">
        <f>SUMIFS(Backup!$G:$G,Backup!$D:$D,'Pre-cast Erection S-Curve'!$C105,Backup!$O:$O,'Pre-cast Erection S-Curve'!S$75,Backup!$B:$B,'Pre-cast Erection S-Curve'!$C$100)</f>
        <v>0</v>
      </c>
      <c r="T105" s="425">
        <f>SUMIFS(Backup!$G:$G,Backup!$D:$D,'Pre-cast Erection S-Curve'!$C105,Backup!$O:$O,'Pre-cast Erection S-Curve'!T$75,Backup!$B:$B,'Pre-cast Erection S-Curve'!$C$100)</f>
        <v>0</v>
      </c>
      <c r="U105" s="425">
        <f>SUMIFS(Backup!$G:$G,Backup!$D:$D,'Pre-cast Erection S-Curve'!$C105,Backup!$O:$O,'Pre-cast Erection S-Curve'!U$75,Backup!$B:$B,'Pre-cast Erection S-Curve'!$C$100)</f>
        <v>0</v>
      </c>
      <c r="V105" s="425">
        <f>SUMIFS(Backup!$G:$G,Backup!$D:$D,'Pre-cast Erection S-Curve'!$C105,Backup!$O:$O,'Pre-cast Erection S-Curve'!V$75,Backup!$B:$B,'Pre-cast Erection S-Curve'!$C$100)</f>
        <v>0</v>
      </c>
      <c r="W105" s="425">
        <f>SUMIFS(Backup!$G:$G,Backup!$D:$D,'Pre-cast Erection S-Curve'!$C105,Backup!$O:$O,'Pre-cast Erection S-Curve'!W$75,Backup!$B:$B,'Pre-cast Erection S-Curve'!$C$100)</f>
        <v>0</v>
      </c>
      <c r="X105" s="425">
        <f>SUMIFS(Backup!$G:$G,Backup!$D:$D,'Pre-cast Erection S-Curve'!$C105,Backup!$O:$O,'Pre-cast Erection S-Curve'!X$75,Backup!$B:$B,'Pre-cast Erection S-Curve'!$C$100)</f>
        <v>0</v>
      </c>
      <c r="Y105" s="425">
        <f>SUMIFS(Backup!$G:$G,Backup!$D:$D,'Pre-cast Erection S-Curve'!$C105,Backup!$O:$O,'Pre-cast Erection S-Curve'!Y$75,Backup!$B:$B,'Pre-cast Erection S-Curve'!$C$100)</f>
        <v>0</v>
      </c>
      <c r="Z105" s="425">
        <f>SUMIFS(Backup!$G:$G,Backup!$D:$D,'Pre-cast Erection S-Curve'!$C105,Backup!$O:$O,'Pre-cast Erection S-Curve'!Z$75,Backup!$B:$B,'Pre-cast Erection S-Curve'!$C$100)</f>
        <v>0</v>
      </c>
      <c r="AA105" s="425">
        <f>SUMIFS(Backup!$G:$G,Backup!$D:$D,'Pre-cast Erection S-Curve'!$C105,Backup!$O:$O,'Pre-cast Erection S-Curve'!AA$75,Backup!$B:$B,'Pre-cast Erection S-Curve'!$C$100)</f>
        <v>0</v>
      </c>
      <c r="AB105" s="425">
        <f>SUMIFS(Backup!$G:$G,Backup!$D:$D,'Pre-cast Erection S-Curve'!$C105,Backup!$O:$O,'Pre-cast Erection S-Curve'!AB$75,Backup!$B:$B,'Pre-cast Erection S-Curve'!$C$100)</f>
        <v>0</v>
      </c>
      <c r="AC105" s="425">
        <f>SUMIFS(Backup!$G:$G,Backup!$D:$D,'Pre-cast Erection S-Curve'!$C105,Backup!$O:$O,'Pre-cast Erection S-Curve'!AC$75,Backup!$B:$B,'Pre-cast Erection S-Curve'!$C$100)</f>
        <v>0</v>
      </c>
      <c r="AD105" s="425">
        <f>SUMIFS(Backup!$G:$G,Backup!$D:$D,'Pre-cast Erection S-Curve'!$C105,Backup!$O:$O,'Pre-cast Erection S-Curve'!AD$75,Backup!$B:$B,'Pre-cast Erection S-Curve'!$C$100)</f>
        <v>0</v>
      </c>
      <c r="AE105" s="425">
        <f>SUMIFS(Backup!$G:$G,Backup!$D:$D,'Pre-cast Erection S-Curve'!$C105,Backup!$O:$O,'Pre-cast Erection S-Curve'!AE$75,Backup!$B:$B,'Pre-cast Erection S-Curve'!$C$100)</f>
        <v>0</v>
      </c>
      <c r="AF105" s="425">
        <f>SUMIFS(Backup!$G:$G,Backup!$D:$D,'Pre-cast Erection S-Curve'!$C105,Backup!$O:$O,'Pre-cast Erection S-Curve'!AF$75,Backup!$B:$B,'Pre-cast Erection S-Curve'!$C$100)</f>
        <v>0</v>
      </c>
      <c r="AG105" s="435">
        <f t="shared" si="26"/>
        <v>0</v>
      </c>
    </row>
    <row r="106" spans="1:33" s="256" customFormat="1" collapsed="1">
      <c r="A106" s="799">
        <f>E106*$E$143</f>
        <v>172</v>
      </c>
      <c r="B106" s="411">
        <v>6</v>
      </c>
      <c r="C106" s="412" t="s">
        <v>14</v>
      </c>
      <c r="D106" s="411"/>
      <c r="E106" s="553">
        <f>E34</f>
        <v>5.7256990679094538E-2</v>
      </c>
      <c r="F106" s="424">
        <f t="shared" ref="F106" si="58">SUBTOTAL(9,F107:F111)</f>
        <v>0</v>
      </c>
      <c r="G106" s="424">
        <f t="shared" ref="G106" si="59">SUBTOTAL(9,G107:G111)</f>
        <v>0</v>
      </c>
      <c r="H106" s="424">
        <f t="shared" ref="H106" si="60">SUBTOTAL(9,H107:H111)</f>
        <v>0</v>
      </c>
      <c r="I106" s="424">
        <f t="shared" ref="I106" si="61">SUBTOTAL(9,I107:I111)</f>
        <v>0</v>
      </c>
      <c r="J106" s="424">
        <f t="shared" ref="J106" si="62">SUBTOTAL(9,J107:J111)</f>
        <v>0</v>
      </c>
      <c r="K106" s="424">
        <f t="shared" ref="K106" si="63">SUBTOTAL(9,K107:K111)</f>
        <v>0</v>
      </c>
      <c r="L106" s="424">
        <f t="shared" ref="L106" si="64">SUBTOTAL(9,L107:L111)</f>
        <v>0</v>
      </c>
      <c r="M106" s="424">
        <f t="shared" ref="M106" si="65">SUBTOTAL(9,M107:M111)</f>
        <v>0</v>
      </c>
      <c r="N106" s="424">
        <f t="shared" ref="N106" si="66">SUBTOTAL(9,N107:N111)</f>
        <v>0</v>
      </c>
      <c r="O106" s="424">
        <f t="shared" ref="O106" si="67">SUBTOTAL(9,O107:O111)</f>
        <v>0</v>
      </c>
      <c r="P106" s="424">
        <f t="shared" ref="P106" si="68">SUBTOTAL(9,P107:P111)</f>
        <v>0</v>
      </c>
      <c r="Q106" s="424">
        <f t="shared" ref="Q106" si="69">SUBTOTAL(9,Q107:Q111)</f>
        <v>0</v>
      </c>
      <c r="R106" s="424">
        <f t="shared" ref="R106" si="70">SUBTOTAL(9,R107:R111)</f>
        <v>0</v>
      </c>
      <c r="S106" s="424">
        <f t="shared" ref="S106" si="71">SUBTOTAL(9,S107:S111)</f>
        <v>0</v>
      </c>
      <c r="T106" s="424">
        <f t="shared" ref="T106" si="72">SUBTOTAL(9,T107:T111)</f>
        <v>0</v>
      </c>
      <c r="U106" s="424">
        <f t="shared" ref="U106" si="73">SUBTOTAL(9,U107:U111)</f>
        <v>0</v>
      </c>
      <c r="V106" s="424">
        <f t="shared" ref="V106" si="74">SUBTOTAL(9,V107:V111)</f>
        <v>0</v>
      </c>
      <c r="W106" s="424">
        <f t="shared" ref="W106" si="75">SUBTOTAL(9,W107:W111)</f>
        <v>21</v>
      </c>
      <c r="X106" s="424">
        <f t="shared" ref="X106" si="76">SUBTOTAL(9,X107:X111)</f>
        <v>80</v>
      </c>
      <c r="Y106" s="424">
        <f t="shared" ref="Y106" si="77">SUBTOTAL(9,Y107:Y111)</f>
        <v>68</v>
      </c>
      <c r="Z106" s="424">
        <f t="shared" ref="Z106" si="78">SUBTOTAL(9,Z107:Z111)</f>
        <v>13</v>
      </c>
      <c r="AA106" s="424">
        <f t="shared" ref="AA106:AB106" si="79">SUBTOTAL(9,AA107:AA111)</f>
        <v>0</v>
      </c>
      <c r="AB106" s="424">
        <f t="shared" si="79"/>
        <v>0</v>
      </c>
      <c r="AC106" s="424">
        <f t="shared" ref="AC106:AF106" si="80">SUBTOTAL(9,AC107:AC111)</f>
        <v>0</v>
      </c>
      <c r="AD106" s="424">
        <f t="shared" si="80"/>
        <v>0</v>
      </c>
      <c r="AE106" s="424">
        <f t="shared" si="80"/>
        <v>0</v>
      </c>
      <c r="AF106" s="424">
        <f t="shared" si="80"/>
        <v>0</v>
      </c>
      <c r="AG106" s="435">
        <f t="shared" si="26"/>
        <v>0</v>
      </c>
    </row>
    <row r="107" spans="1:33" hidden="1" outlineLevel="1">
      <c r="B107" s="413" t="s">
        <v>860</v>
      </c>
      <c r="C107" s="415" t="s">
        <v>400</v>
      </c>
      <c r="D107" s="413" t="s">
        <v>1140</v>
      </c>
      <c r="E107" s="425">
        <f t="shared" si="30"/>
        <v>27</v>
      </c>
      <c r="F107" s="425">
        <f>SUMIFS(Backup!$G:$G,Backup!$D:$D,'Pre-cast Erection S-Curve'!$C107,Backup!$O:$O,'Pre-cast Erection S-Curve'!F$75,Backup!$B:$B,'Pre-cast Erection S-Curve'!$C$106)</f>
        <v>0</v>
      </c>
      <c r="G107" s="425">
        <f>SUMIFS(Backup!$G:$G,Backup!$D:$D,'Pre-cast Erection S-Curve'!$C107,Backup!$O:$O,'Pre-cast Erection S-Curve'!G$75,Backup!$B:$B,'Pre-cast Erection S-Curve'!$C$106)</f>
        <v>0</v>
      </c>
      <c r="H107" s="425">
        <f>SUMIFS(Backup!$G:$G,Backup!$D:$D,'Pre-cast Erection S-Curve'!$C107,Backup!$O:$O,'Pre-cast Erection S-Curve'!H$75,Backup!$B:$B,'Pre-cast Erection S-Curve'!$C$106)</f>
        <v>0</v>
      </c>
      <c r="I107" s="425">
        <f>SUMIFS(Backup!$G:$G,Backup!$D:$D,'Pre-cast Erection S-Curve'!$C107,Backup!$O:$O,'Pre-cast Erection S-Curve'!I$75,Backup!$B:$B,'Pre-cast Erection S-Curve'!$C$106)</f>
        <v>0</v>
      </c>
      <c r="J107" s="425">
        <f>SUMIFS(Backup!$G:$G,Backup!$D:$D,'Pre-cast Erection S-Curve'!$C107,Backup!$O:$O,'Pre-cast Erection S-Curve'!J$75,Backup!$B:$B,'Pre-cast Erection S-Curve'!$C$106)</f>
        <v>0</v>
      </c>
      <c r="K107" s="425">
        <f>SUMIFS(Backup!$G:$G,Backup!$D:$D,'Pre-cast Erection S-Curve'!$C107,Backup!$O:$O,'Pre-cast Erection S-Curve'!K$75,Backup!$B:$B,'Pre-cast Erection S-Curve'!$C$106)</f>
        <v>0</v>
      </c>
      <c r="L107" s="425">
        <f>SUMIFS(Backup!$G:$G,Backup!$D:$D,'Pre-cast Erection S-Curve'!$C107,Backup!$O:$O,'Pre-cast Erection S-Curve'!L$75,Backup!$B:$B,'Pre-cast Erection S-Curve'!$C$106)</f>
        <v>0</v>
      </c>
      <c r="M107" s="425">
        <f>SUMIFS(Backup!$G:$G,Backup!$D:$D,'Pre-cast Erection S-Curve'!$C107,Backup!$O:$O,'Pre-cast Erection S-Curve'!M$75,Backup!$B:$B,'Pre-cast Erection S-Curve'!$C$106)</f>
        <v>0</v>
      </c>
      <c r="N107" s="425">
        <f>SUMIFS(Backup!$G:$G,Backup!$D:$D,'Pre-cast Erection S-Curve'!$C107,Backup!$O:$O,'Pre-cast Erection S-Curve'!N$75,Backup!$B:$B,'Pre-cast Erection S-Curve'!$C$106)</f>
        <v>0</v>
      </c>
      <c r="O107" s="425">
        <f>SUMIFS(Backup!$G:$G,Backup!$D:$D,'Pre-cast Erection S-Curve'!$C107,Backup!$O:$O,'Pre-cast Erection S-Curve'!O$75,Backup!$B:$B,'Pre-cast Erection S-Curve'!$C$106)</f>
        <v>0</v>
      </c>
      <c r="P107" s="425">
        <f>SUMIFS(Backup!$G:$G,Backup!$D:$D,'Pre-cast Erection S-Curve'!$C107,Backup!$O:$O,'Pre-cast Erection S-Curve'!P$75,Backup!$B:$B,'Pre-cast Erection S-Curve'!$C$106)</f>
        <v>0</v>
      </c>
      <c r="Q107" s="425">
        <f>SUMIFS(Backup!$G:$G,Backup!$D:$D,'Pre-cast Erection S-Curve'!$C107,Backup!$O:$O,'Pre-cast Erection S-Curve'!Q$75,Backup!$B:$B,'Pre-cast Erection S-Curve'!$C$106)</f>
        <v>0</v>
      </c>
      <c r="R107" s="425">
        <f>SUMIFS(Backup!$G:$G,Backup!$D:$D,'Pre-cast Erection S-Curve'!$C107,Backup!$O:$O,'Pre-cast Erection S-Curve'!R$75,Backup!$B:$B,'Pre-cast Erection S-Curve'!$C$106)</f>
        <v>0</v>
      </c>
      <c r="S107" s="425">
        <f>SUMIFS(Backup!$G:$G,Backup!$D:$D,'Pre-cast Erection S-Curve'!$C107,Backup!$O:$O,'Pre-cast Erection S-Curve'!S$75,Backup!$B:$B,'Pre-cast Erection S-Curve'!$C$106)</f>
        <v>0</v>
      </c>
      <c r="T107" s="425">
        <f>SUMIFS(Backup!$G:$G,Backup!$D:$D,'Pre-cast Erection S-Curve'!$C107,Backup!$O:$O,'Pre-cast Erection S-Curve'!T$75,Backup!$B:$B,'Pre-cast Erection S-Curve'!$C$106)</f>
        <v>0</v>
      </c>
      <c r="U107" s="425">
        <f>SUMIFS(Backup!$G:$G,Backup!$D:$D,'Pre-cast Erection S-Curve'!$C107,Backup!$O:$O,'Pre-cast Erection S-Curve'!U$75,Backup!$B:$B,'Pre-cast Erection S-Curve'!$C$106)</f>
        <v>0</v>
      </c>
      <c r="V107" s="425">
        <f>SUMIFS(Backup!$G:$G,Backup!$D:$D,'Pre-cast Erection S-Curve'!$C107,Backup!$O:$O,'Pre-cast Erection S-Curve'!V$75,Backup!$B:$B,'Pre-cast Erection S-Curve'!$C$106)</f>
        <v>0</v>
      </c>
      <c r="W107" s="425">
        <f>SUMIFS(Backup!$G:$G,Backup!$D:$D,'Pre-cast Erection S-Curve'!$C107,Backup!$O:$O,'Pre-cast Erection S-Curve'!W$75,Backup!$B:$B,'Pre-cast Erection S-Curve'!$C$106)</f>
        <v>6</v>
      </c>
      <c r="X107" s="425">
        <f>SUMIFS(Backup!$G:$G,Backup!$D:$D,'Pre-cast Erection S-Curve'!$C107,Backup!$O:$O,'Pre-cast Erection S-Curve'!X$75,Backup!$B:$B,'Pre-cast Erection S-Curve'!$C$106)</f>
        <v>18</v>
      </c>
      <c r="Y107" s="425">
        <f>SUMIFS(Backup!$G:$G,Backup!$D:$D,'Pre-cast Erection S-Curve'!$C107,Backup!$O:$O,'Pre-cast Erection S-Curve'!Y$75,Backup!$B:$B,'Pre-cast Erection S-Curve'!$C$106)</f>
        <v>13</v>
      </c>
      <c r="Z107" s="425">
        <f>SUMIFS(Backup!$G:$G,Backup!$D:$D,'Pre-cast Erection S-Curve'!$C107,Backup!$O:$O,'Pre-cast Erection S-Curve'!Z$75,Backup!$B:$B,'Pre-cast Erection S-Curve'!$C$106)</f>
        <v>4</v>
      </c>
      <c r="AA107" s="425">
        <f>SUMIFS(Backup!$G:$G,Backup!$D:$D,'Pre-cast Erection S-Curve'!$C107,Backup!$O:$O,'Pre-cast Erection S-Curve'!AA$75,Backup!$B:$B,'Pre-cast Erection S-Curve'!$C$106)</f>
        <v>0</v>
      </c>
      <c r="AB107" s="425">
        <f>SUMIFS(Backup!$G:$G,Backup!$D:$D,'Pre-cast Erection S-Curve'!$C107,Backup!$O:$O,'Pre-cast Erection S-Curve'!AB$75,Backup!$B:$B,'Pre-cast Erection S-Curve'!$C$106)</f>
        <v>0</v>
      </c>
      <c r="AC107" s="425">
        <f>SUMIFS(Backup!$G:$G,Backup!$D:$D,'Pre-cast Erection S-Curve'!$C107,Backup!$O:$O,'Pre-cast Erection S-Curve'!AC$75,Backup!$B:$B,'Pre-cast Erection S-Curve'!$C$106)</f>
        <v>0</v>
      </c>
      <c r="AD107" s="425">
        <f>SUMIFS(Backup!$G:$G,Backup!$D:$D,'Pre-cast Erection S-Curve'!$C107,Backup!$O:$O,'Pre-cast Erection S-Curve'!AD$75,Backup!$B:$B,'Pre-cast Erection S-Curve'!$C$106)</f>
        <v>0</v>
      </c>
      <c r="AE107" s="425">
        <f>SUMIFS(Backup!$G:$G,Backup!$D:$D,'Pre-cast Erection S-Curve'!$C107,Backup!$O:$O,'Pre-cast Erection S-Curve'!AE$75,Backup!$B:$B,'Pre-cast Erection S-Curve'!$C$106)</f>
        <v>0</v>
      </c>
      <c r="AF107" s="425">
        <f>SUMIFS(Backup!$G:$G,Backup!$D:$D,'Pre-cast Erection S-Curve'!$C107,Backup!$O:$O,'Pre-cast Erection S-Curve'!AF$75,Backup!$B:$B,'Pre-cast Erection S-Curve'!$C$106)</f>
        <v>0</v>
      </c>
      <c r="AG107" s="435">
        <f t="shared" si="26"/>
        <v>0</v>
      </c>
    </row>
    <row r="108" spans="1:33" hidden="1" outlineLevel="1">
      <c r="B108" s="413" t="s">
        <v>861</v>
      </c>
      <c r="C108" s="415" t="s">
        <v>401</v>
      </c>
      <c r="D108" s="413" t="s">
        <v>1140</v>
      </c>
      <c r="E108" s="425">
        <f t="shared" si="30"/>
        <v>73</v>
      </c>
      <c r="F108" s="425">
        <f>SUMIFS(Backup!$G:$G,Backup!$D:$D,'Pre-cast Erection S-Curve'!$C108,Backup!$O:$O,'Pre-cast Erection S-Curve'!F$75,Backup!$B:$B,'Pre-cast Erection S-Curve'!$C$106)</f>
        <v>0</v>
      </c>
      <c r="G108" s="425">
        <f>SUMIFS(Backup!$G:$G,Backup!$D:$D,'Pre-cast Erection S-Curve'!$C108,Backup!$O:$O,'Pre-cast Erection S-Curve'!G$75,Backup!$B:$B,'Pre-cast Erection S-Curve'!$C$106)</f>
        <v>0</v>
      </c>
      <c r="H108" s="425">
        <f>SUMIFS(Backup!$G:$G,Backup!$D:$D,'Pre-cast Erection S-Curve'!$C108,Backup!$O:$O,'Pre-cast Erection S-Curve'!H$75,Backup!$B:$B,'Pre-cast Erection S-Curve'!$C$106)</f>
        <v>0</v>
      </c>
      <c r="I108" s="425">
        <f>SUMIFS(Backup!$G:$G,Backup!$D:$D,'Pre-cast Erection S-Curve'!$C108,Backup!$O:$O,'Pre-cast Erection S-Curve'!I$75,Backup!$B:$B,'Pre-cast Erection S-Curve'!$C$106)</f>
        <v>0</v>
      </c>
      <c r="J108" s="425">
        <f>SUMIFS(Backup!$G:$G,Backup!$D:$D,'Pre-cast Erection S-Curve'!$C108,Backup!$O:$O,'Pre-cast Erection S-Curve'!J$75,Backup!$B:$B,'Pre-cast Erection S-Curve'!$C$106)</f>
        <v>0</v>
      </c>
      <c r="K108" s="425">
        <f>SUMIFS(Backup!$G:$G,Backup!$D:$D,'Pre-cast Erection S-Curve'!$C108,Backup!$O:$O,'Pre-cast Erection S-Curve'!K$75,Backup!$B:$B,'Pre-cast Erection S-Curve'!$C$106)</f>
        <v>0</v>
      </c>
      <c r="L108" s="425">
        <f>SUMIFS(Backup!$G:$G,Backup!$D:$D,'Pre-cast Erection S-Curve'!$C108,Backup!$O:$O,'Pre-cast Erection S-Curve'!L$75,Backup!$B:$B,'Pre-cast Erection S-Curve'!$C$106)</f>
        <v>0</v>
      </c>
      <c r="M108" s="425">
        <f>SUMIFS(Backup!$G:$G,Backup!$D:$D,'Pre-cast Erection S-Curve'!$C108,Backup!$O:$O,'Pre-cast Erection S-Curve'!M$75,Backup!$B:$B,'Pre-cast Erection S-Curve'!$C$106)</f>
        <v>0</v>
      </c>
      <c r="N108" s="425">
        <f>SUMIFS(Backup!$G:$G,Backup!$D:$D,'Pre-cast Erection S-Curve'!$C108,Backup!$O:$O,'Pre-cast Erection S-Curve'!N$75,Backup!$B:$B,'Pre-cast Erection S-Curve'!$C$106)</f>
        <v>0</v>
      </c>
      <c r="O108" s="425">
        <f>SUMIFS(Backup!$G:$G,Backup!$D:$D,'Pre-cast Erection S-Curve'!$C108,Backup!$O:$O,'Pre-cast Erection S-Curve'!O$75,Backup!$B:$B,'Pre-cast Erection S-Curve'!$C$106)</f>
        <v>0</v>
      </c>
      <c r="P108" s="425">
        <f>SUMIFS(Backup!$G:$G,Backup!$D:$D,'Pre-cast Erection S-Curve'!$C108,Backup!$O:$O,'Pre-cast Erection S-Curve'!P$75,Backup!$B:$B,'Pre-cast Erection S-Curve'!$C$106)</f>
        <v>0</v>
      </c>
      <c r="Q108" s="425">
        <f>SUMIFS(Backup!$G:$G,Backup!$D:$D,'Pre-cast Erection S-Curve'!$C108,Backup!$O:$O,'Pre-cast Erection S-Curve'!Q$75,Backup!$B:$B,'Pre-cast Erection S-Curve'!$C$106)</f>
        <v>0</v>
      </c>
      <c r="R108" s="425">
        <f>SUMIFS(Backup!$G:$G,Backup!$D:$D,'Pre-cast Erection S-Curve'!$C108,Backup!$O:$O,'Pre-cast Erection S-Curve'!R$75,Backup!$B:$B,'Pre-cast Erection S-Curve'!$C$106)</f>
        <v>0</v>
      </c>
      <c r="S108" s="425">
        <f>SUMIFS(Backup!$G:$G,Backup!$D:$D,'Pre-cast Erection S-Curve'!$C108,Backup!$O:$O,'Pre-cast Erection S-Curve'!S$75,Backup!$B:$B,'Pre-cast Erection S-Curve'!$C$106)</f>
        <v>0</v>
      </c>
      <c r="T108" s="425">
        <f>SUMIFS(Backup!$G:$G,Backup!$D:$D,'Pre-cast Erection S-Curve'!$C108,Backup!$O:$O,'Pre-cast Erection S-Curve'!T$75,Backup!$B:$B,'Pre-cast Erection S-Curve'!$C$106)</f>
        <v>0</v>
      </c>
      <c r="U108" s="425">
        <f>SUMIFS(Backup!$G:$G,Backup!$D:$D,'Pre-cast Erection S-Curve'!$C108,Backup!$O:$O,'Pre-cast Erection S-Curve'!U$75,Backup!$B:$B,'Pre-cast Erection S-Curve'!$C$106)</f>
        <v>0</v>
      </c>
      <c r="V108" s="425">
        <f>SUMIFS(Backup!$G:$G,Backup!$D:$D,'Pre-cast Erection S-Curve'!$C108,Backup!$O:$O,'Pre-cast Erection S-Curve'!V$75,Backup!$B:$B,'Pre-cast Erection S-Curve'!$C$106)</f>
        <v>0</v>
      </c>
      <c r="W108" s="425">
        <f>SUMIFS(Backup!$G:$G,Backup!$D:$D,'Pre-cast Erection S-Curve'!$C108,Backup!$O:$O,'Pre-cast Erection S-Curve'!W$75,Backup!$B:$B,'Pre-cast Erection S-Curve'!$C$106)</f>
        <v>0</v>
      </c>
      <c r="X108" s="425">
        <f>SUMIFS(Backup!$G:$G,Backup!$D:$D,'Pre-cast Erection S-Curve'!$C108,Backup!$O:$O,'Pre-cast Erection S-Curve'!X$75,Backup!$B:$B,'Pre-cast Erection S-Curve'!$C$106)</f>
        <v>28</v>
      </c>
      <c r="Y108" s="425">
        <f>SUMIFS(Backup!$G:$G,Backup!$D:$D,'Pre-cast Erection S-Curve'!$C108,Backup!$O:$O,'Pre-cast Erection S-Curve'!Y$75,Backup!$B:$B,'Pre-cast Erection S-Curve'!$C$106)</f>
        <v>42</v>
      </c>
      <c r="Z108" s="425">
        <f>SUMIFS(Backup!$G:$G,Backup!$D:$D,'Pre-cast Erection S-Curve'!$C108,Backup!$O:$O,'Pre-cast Erection S-Curve'!Z$75,Backup!$B:$B,'Pre-cast Erection S-Curve'!$C$106)</f>
        <v>7</v>
      </c>
      <c r="AA108" s="425">
        <f>SUMIFS(Backup!$G:$G,Backup!$D:$D,'Pre-cast Erection S-Curve'!$C108,Backup!$O:$O,'Pre-cast Erection S-Curve'!AA$75,Backup!$B:$B,'Pre-cast Erection S-Curve'!$C$106)</f>
        <v>0</v>
      </c>
      <c r="AB108" s="425">
        <f>SUMIFS(Backup!$G:$G,Backup!$D:$D,'Pre-cast Erection S-Curve'!$C108,Backup!$O:$O,'Pre-cast Erection S-Curve'!AB$75,Backup!$B:$B,'Pre-cast Erection S-Curve'!$C$106)</f>
        <v>0</v>
      </c>
      <c r="AC108" s="425">
        <f>SUMIFS(Backup!$G:$G,Backup!$D:$D,'Pre-cast Erection S-Curve'!$C108,Backup!$O:$O,'Pre-cast Erection S-Curve'!AC$75,Backup!$B:$B,'Pre-cast Erection S-Curve'!$C$106)</f>
        <v>0</v>
      </c>
      <c r="AD108" s="425">
        <f>SUMIFS(Backup!$G:$G,Backup!$D:$D,'Pre-cast Erection S-Curve'!$C108,Backup!$O:$O,'Pre-cast Erection S-Curve'!AD$75,Backup!$B:$B,'Pre-cast Erection S-Curve'!$C$106)</f>
        <v>0</v>
      </c>
      <c r="AE108" s="425">
        <f>SUMIFS(Backup!$G:$G,Backup!$D:$D,'Pre-cast Erection S-Curve'!$C108,Backup!$O:$O,'Pre-cast Erection S-Curve'!AE$75,Backup!$B:$B,'Pre-cast Erection S-Curve'!$C$106)</f>
        <v>0</v>
      </c>
      <c r="AF108" s="425">
        <f>SUMIFS(Backup!$G:$G,Backup!$D:$D,'Pre-cast Erection S-Curve'!$C108,Backup!$O:$O,'Pre-cast Erection S-Curve'!AF$75,Backup!$B:$B,'Pre-cast Erection S-Curve'!$C$106)</f>
        <v>0</v>
      </c>
      <c r="AG108" s="435">
        <f t="shared" si="26"/>
        <v>0</v>
      </c>
    </row>
    <row r="109" spans="1:33" hidden="1" outlineLevel="1">
      <c r="B109" s="413" t="s">
        <v>862</v>
      </c>
      <c r="C109" s="415" t="s">
        <v>402</v>
      </c>
      <c r="D109" s="413" t="s">
        <v>1140</v>
      </c>
      <c r="E109" s="425">
        <f t="shared" si="30"/>
        <v>18</v>
      </c>
      <c r="F109" s="425">
        <f>SUMIFS(Backup!$G:$G,Backup!$D:$D,'Pre-cast Erection S-Curve'!$C109,Backup!$O:$O,'Pre-cast Erection S-Curve'!F$75,Backup!$B:$B,'Pre-cast Erection S-Curve'!$C$106)</f>
        <v>0</v>
      </c>
      <c r="G109" s="425">
        <f>SUMIFS(Backup!$G:$G,Backup!$D:$D,'Pre-cast Erection S-Curve'!$C109,Backup!$O:$O,'Pre-cast Erection S-Curve'!G$75,Backup!$B:$B,'Pre-cast Erection S-Curve'!$C$106)</f>
        <v>0</v>
      </c>
      <c r="H109" s="425">
        <f>SUMIFS(Backup!$G:$G,Backup!$D:$D,'Pre-cast Erection S-Curve'!$C109,Backup!$O:$O,'Pre-cast Erection S-Curve'!H$75,Backup!$B:$B,'Pre-cast Erection S-Curve'!$C$106)</f>
        <v>0</v>
      </c>
      <c r="I109" s="425">
        <f>SUMIFS(Backup!$G:$G,Backup!$D:$D,'Pre-cast Erection S-Curve'!$C109,Backup!$O:$O,'Pre-cast Erection S-Curve'!I$75,Backup!$B:$B,'Pre-cast Erection S-Curve'!$C$106)</f>
        <v>0</v>
      </c>
      <c r="J109" s="425">
        <f>SUMIFS(Backup!$G:$G,Backup!$D:$D,'Pre-cast Erection S-Curve'!$C109,Backup!$O:$O,'Pre-cast Erection S-Curve'!J$75,Backup!$B:$B,'Pre-cast Erection S-Curve'!$C$106)</f>
        <v>0</v>
      </c>
      <c r="K109" s="425">
        <f>SUMIFS(Backup!$G:$G,Backup!$D:$D,'Pre-cast Erection S-Curve'!$C109,Backup!$O:$O,'Pre-cast Erection S-Curve'!K$75,Backup!$B:$B,'Pre-cast Erection S-Curve'!$C$106)</f>
        <v>0</v>
      </c>
      <c r="L109" s="425">
        <f>SUMIFS(Backup!$G:$G,Backup!$D:$D,'Pre-cast Erection S-Curve'!$C109,Backup!$O:$O,'Pre-cast Erection S-Curve'!L$75,Backup!$B:$B,'Pre-cast Erection S-Curve'!$C$106)</f>
        <v>0</v>
      </c>
      <c r="M109" s="425">
        <f>SUMIFS(Backup!$G:$G,Backup!$D:$D,'Pre-cast Erection S-Curve'!$C109,Backup!$O:$O,'Pre-cast Erection S-Curve'!M$75,Backup!$B:$B,'Pre-cast Erection S-Curve'!$C$106)</f>
        <v>0</v>
      </c>
      <c r="N109" s="425">
        <f>SUMIFS(Backup!$G:$G,Backup!$D:$D,'Pre-cast Erection S-Curve'!$C109,Backup!$O:$O,'Pre-cast Erection S-Curve'!N$75,Backup!$B:$B,'Pre-cast Erection S-Curve'!$C$106)</f>
        <v>0</v>
      </c>
      <c r="O109" s="425">
        <f>SUMIFS(Backup!$G:$G,Backup!$D:$D,'Pre-cast Erection S-Curve'!$C109,Backup!$O:$O,'Pre-cast Erection S-Curve'!O$75,Backup!$B:$B,'Pre-cast Erection S-Curve'!$C$106)</f>
        <v>0</v>
      </c>
      <c r="P109" s="425">
        <f>SUMIFS(Backup!$G:$G,Backup!$D:$D,'Pre-cast Erection S-Curve'!$C109,Backup!$O:$O,'Pre-cast Erection S-Curve'!P$75,Backup!$B:$B,'Pre-cast Erection S-Curve'!$C$106)</f>
        <v>0</v>
      </c>
      <c r="Q109" s="425">
        <f>SUMIFS(Backup!$G:$G,Backup!$D:$D,'Pre-cast Erection S-Curve'!$C109,Backup!$O:$O,'Pre-cast Erection S-Curve'!Q$75,Backup!$B:$B,'Pre-cast Erection S-Curve'!$C$106)</f>
        <v>0</v>
      </c>
      <c r="R109" s="425">
        <f>SUMIFS(Backup!$G:$G,Backup!$D:$D,'Pre-cast Erection S-Curve'!$C109,Backup!$O:$O,'Pre-cast Erection S-Curve'!R$75,Backup!$B:$B,'Pre-cast Erection S-Curve'!$C$106)</f>
        <v>0</v>
      </c>
      <c r="S109" s="425">
        <f>SUMIFS(Backup!$G:$G,Backup!$D:$D,'Pre-cast Erection S-Curve'!$C109,Backup!$O:$O,'Pre-cast Erection S-Curve'!S$75,Backup!$B:$B,'Pre-cast Erection S-Curve'!$C$106)</f>
        <v>0</v>
      </c>
      <c r="T109" s="425">
        <f>SUMIFS(Backup!$G:$G,Backup!$D:$D,'Pre-cast Erection S-Curve'!$C109,Backup!$O:$O,'Pre-cast Erection S-Curve'!T$75,Backup!$B:$B,'Pre-cast Erection S-Curve'!$C$106)</f>
        <v>0</v>
      </c>
      <c r="U109" s="425">
        <f>SUMIFS(Backup!$G:$G,Backup!$D:$D,'Pre-cast Erection S-Curve'!$C109,Backup!$O:$O,'Pre-cast Erection S-Curve'!U$75,Backup!$B:$B,'Pre-cast Erection S-Curve'!$C$106)</f>
        <v>0</v>
      </c>
      <c r="V109" s="425">
        <f>SUMIFS(Backup!$G:$G,Backup!$D:$D,'Pre-cast Erection S-Curve'!$C109,Backup!$O:$O,'Pre-cast Erection S-Curve'!V$75,Backup!$B:$B,'Pre-cast Erection S-Curve'!$C$106)</f>
        <v>0</v>
      </c>
      <c r="W109" s="425">
        <f>SUMIFS(Backup!$G:$G,Backup!$D:$D,'Pre-cast Erection S-Curve'!$C109,Backup!$O:$O,'Pre-cast Erection S-Curve'!W$75,Backup!$B:$B,'Pre-cast Erection S-Curve'!$C$106)</f>
        <v>3</v>
      </c>
      <c r="X109" s="425">
        <f>SUMIFS(Backup!$G:$G,Backup!$D:$D,'Pre-cast Erection S-Curve'!$C109,Backup!$O:$O,'Pre-cast Erection S-Curve'!X$75,Backup!$B:$B,'Pre-cast Erection S-Curve'!$C$106)</f>
        <v>7</v>
      </c>
      <c r="Y109" s="425">
        <f>SUMIFS(Backup!$G:$G,Backup!$D:$D,'Pre-cast Erection S-Curve'!$C109,Backup!$O:$O,'Pre-cast Erection S-Curve'!Y$75,Backup!$B:$B,'Pre-cast Erection S-Curve'!$C$106)</f>
        <v>6</v>
      </c>
      <c r="Z109" s="425">
        <f>SUMIFS(Backup!$G:$G,Backup!$D:$D,'Pre-cast Erection S-Curve'!$C109,Backup!$O:$O,'Pre-cast Erection S-Curve'!Z$75,Backup!$B:$B,'Pre-cast Erection S-Curve'!$C$106)</f>
        <v>2</v>
      </c>
      <c r="AA109" s="425">
        <f>SUMIFS(Backup!$G:$G,Backup!$D:$D,'Pre-cast Erection S-Curve'!$C109,Backup!$O:$O,'Pre-cast Erection S-Curve'!AA$75,Backup!$B:$B,'Pre-cast Erection S-Curve'!$C$106)</f>
        <v>0</v>
      </c>
      <c r="AB109" s="425">
        <f>SUMIFS(Backup!$G:$G,Backup!$D:$D,'Pre-cast Erection S-Curve'!$C109,Backup!$O:$O,'Pre-cast Erection S-Curve'!AB$75,Backup!$B:$B,'Pre-cast Erection S-Curve'!$C$106)</f>
        <v>0</v>
      </c>
      <c r="AC109" s="425">
        <f>SUMIFS(Backup!$G:$G,Backup!$D:$D,'Pre-cast Erection S-Curve'!$C109,Backup!$O:$O,'Pre-cast Erection S-Curve'!AC$75,Backup!$B:$B,'Pre-cast Erection S-Curve'!$C$106)</f>
        <v>0</v>
      </c>
      <c r="AD109" s="425">
        <f>SUMIFS(Backup!$G:$G,Backup!$D:$D,'Pre-cast Erection S-Curve'!$C109,Backup!$O:$O,'Pre-cast Erection S-Curve'!AD$75,Backup!$B:$B,'Pre-cast Erection S-Curve'!$C$106)</f>
        <v>0</v>
      </c>
      <c r="AE109" s="425">
        <f>SUMIFS(Backup!$G:$G,Backup!$D:$D,'Pre-cast Erection S-Curve'!$C109,Backup!$O:$O,'Pre-cast Erection S-Curve'!AE$75,Backup!$B:$B,'Pre-cast Erection S-Curve'!$C$106)</f>
        <v>0</v>
      </c>
      <c r="AF109" s="425">
        <f>SUMIFS(Backup!$G:$G,Backup!$D:$D,'Pre-cast Erection S-Curve'!$C109,Backup!$O:$O,'Pre-cast Erection S-Curve'!AF$75,Backup!$B:$B,'Pre-cast Erection S-Curve'!$C$106)</f>
        <v>0</v>
      </c>
      <c r="AG109" s="435">
        <f t="shared" si="26"/>
        <v>0</v>
      </c>
    </row>
    <row r="110" spans="1:33" hidden="1" outlineLevel="1">
      <c r="B110" s="413" t="s">
        <v>863</v>
      </c>
      <c r="C110" s="415" t="s">
        <v>403</v>
      </c>
      <c r="D110" s="413" t="s">
        <v>1140</v>
      </c>
      <c r="E110" s="425">
        <f t="shared" si="30"/>
        <v>15</v>
      </c>
      <c r="F110" s="425">
        <f>SUMIFS(Backup!$G:$G,Backup!$D:$D,'Pre-cast Erection S-Curve'!$C110,Backup!$O:$O,'Pre-cast Erection S-Curve'!F$75,Backup!$B:$B,'Pre-cast Erection S-Curve'!$C$106)</f>
        <v>0</v>
      </c>
      <c r="G110" s="425">
        <f>SUMIFS(Backup!$G:$G,Backup!$D:$D,'Pre-cast Erection S-Curve'!$C110,Backup!$O:$O,'Pre-cast Erection S-Curve'!G$75,Backup!$B:$B,'Pre-cast Erection S-Curve'!$C$106)</f>
        <v>0</v>
      </c>
      <c r="H110" s="425">
        <f>SUMIFS(Backup!$G:$G,Backup!$D:$D,'Pre-cast Erection S-Curve'!$C110,Backup!$O:$O,'Pre-cast Erection S-Curve'!H$75,Backup!$B:$B,'Pre-cast Erection S-Curve'!$C$106)</f>
        <v>0</v>
      </c>
      <c r="I110" s="425">
        <f>SUMIFS(Backup!$G:$G,Backup!$D:$D,'Pre-cast Erection S-Curve'!$C110,Backup!$O:$O,'Pre-cast Erection S-Curve'!I$75,Backup!$B:$B,'Pre-cast Erection S-Curve'!$C$106)</f>
        <v>0</v>
      </c>
      <c r="J110" s="425">
        <f>SUMIFS(Backup!$G:$G,Backup!$D:$D,'Pre-cast Erection S-Curve'!$C110,Backup!$O:$O,'Pre-cast Erection S-Curve'!J$75,Backup!$B:$B,'Pre-cast Erection S-Curve'!$C$106)</f>
        <v>0</v>
      </c>
      <c r="K110" s="425">
        <f>SUMIFS(Backup!$G:$G,Backup!$D:$D,'Pre-cast Erection S-Curve'!$C110,Backup!$O:$O,'Pre-cast Erection S-Curve'!K$75,Backup!$B:$B,'Pre-cast Erection S-Curve'!$C$106)</f>
        <v>0</v>
      </c>
      <c r="L110" s="425">
        <f>SUMIFS(Backup!$G:$G,Backup!$D:$D,'Pre-cast Erection S-Curve'!$C110,Backup!$O:$O,'Pre-cast Erection S-Curve'!L$75,Backup!$B:$B,'Pre-cast Erection S-Curve'!$C$106)</f>
        <v>0</v>
      </c>
      <c r="M110" s="425">
        <f>SUMIFS(Backup!$G:$G,Backup!$D:$D,'Pre-cast Erection S-Curve'!$C110,Backup!$O:$O,'Pre-cast Erection S-Curve'!M$75,Backup!$B:$B,'Pre-cast Erection S-Curve'!$C$106)</f>
        <v>0</v>
      </c>
      <c r="N110" s="425">
        <f>SUMIFS(Backup!$G:$G,Backup!$D:$D,'Pre-cast Erection S-Curve'!$C110,Backup!$O:$O,'Pre-cast Erection S-Curve'!N$75,Backup!$B:$B,'Pre-cast Erection S-Curve'!$C$106)</f>
        <v>0</v>
      </c>
      <c r="O110" s="425">
        <f>SUMIFS(Backup!$G:$G,Backup!$D:$D,'Pre-cast Erection S-Curve'!$C110,Backup!$O:$O,'Pre-cast Erection S-Curve'!O$75,Backup!$B:$B,'Pre-cast Erection S-Curve'!$C$106)</f>
        <v>0</v>
      </c>
      <c r="P110" s="425">
        <f>SUMIFS(Backup!$G:$G,Backup!$D:$D,'Pre-cast Erection S-Curve'!$C110,Backup!$O:$O,'Pre-cast Erection S-Curve'!P$75,Backup!$B:$B,'Pre-cast Erection S-Curve'!$C$106)</f>
        <v>0</v>
      </c>
      <c r="Q110" s="425">
        <f>SUMIFS(Backup!$G:$G,Backup!$D:$D,'Pre-cast Erection S-Curve'!$C110,Backup!$O:$O,'Pre-cast Erection S-Curve'!Q$75,Backup!$B:$B,'Pre-cast Erection S-Curve'!$C$106)</f>
        <v>0</v>
      </c>
      <c r="R110" s="425">
        <f>SUMIFS(Backup!$G:$G,Backup!$D:$D,'Pre-cast Erection S-Curve'!$C110,Backup!$O:$O,'Pre-cast Erection S-Curve'!R$75,Backup!$B:$B,'Pre-cast Erection S-Curve'!$C$106)</f>
        <v>0</v>
      </c>
      <c r="S110" s="425">
        <f>SUMIFS(Backup!$G:$G,Backup!$D:$D,'Pre-cast Erection S-Curve'!$C110,Backup!$O:$O,'Pre-cast Erection S-Curve'!S$75,Backup!$B:$B,'Pre-cast Erection S-Curve'!$C$106)</f>
        <v>0</v>
      </c>
      <c r="T110" s="425">
        <f>SUMIFS(Backup!$G:$G,Backup!$D:$D,'Pre-cast Erection S-Curve'!$C110,Backup!$O:$O,'Pre-cast Erection S-Curve'!T$75,Backup!$B:$B,'Pre-cast Erection S-Curve'!$C$106)</f>
        <v>0</v>
      </c>
      <c r="U110" s="425">
        <f>SUMIFS(Backup!$G:$G,Backup!$D:$D,'Pre-cast Erection S-Curve'!$C110,Backup!$O:$O,'Pre-cast Erection S-Curve'!U$75,Backup!$B:$B,'Pre-cast Erection S-Curve'!$C$106)</f>
        <v>0</v>
      </c>
      <c r="V110" s="425">
        <f>SUMIFS(Backup!$G:$G,Backup!$D:$D,'Pre-cast Erection S-Curve'!$C110,Backup!$O:$O,'Pre-cast Erection S-Curve'!V$75,Backup!$B:$B,'Pre-cast Erection S-Curve'!$C$106)</f>
        <v>0</v>
      </c>
      <c r="W110" s="425">
        <f>SUMIFS(Backup!$G:$G,Backup!$D:$D,'Pre-cast Erection S-Curve'!$C110,Backup!$O:$O,'Pre-cast Erection S-Curve'!W$75,Backup!$B:$B,'Pre-cast Erection S-Curve'!$C$106)</f>
        <v>3</v>
      </c>
      <c r="X110" s="425">
        <f>SUMIFS(Backup!$G:$G,Backup!$D:$D,'Pre-cast Erection S-Curve'!$C110,Backup!$O:$O,'Pre-cast Erection S-Curve'!X$75,Backup!$B:$B,'Pre-cast Erection S-Curve'!$C$106)</f>
        <v>6</v>
      </c>
      <c r="Y110" s="425">
        <f>SUMIFS(Backup!$G:$G,Backup!$D:$D,'Pre-cast Erection S-Curve'!$C110,Backup!$O:$O,'Pre-cast Erection S-Curve'!Y$75,Backup!$B:$B,'Pre-cast Erection S-Curve'!$C$106)</f>
        <v>7</v>
      </c>
      <c r="Z110" s="425">
        <f>SUMIFS(Backup!$G:$G,Backup!$D:$D,'Pre-cast Erection S-Curve'!$C110,Backup!$O:$O,'Pre-cast Erection S-Curve'!Z$75,Backup!$B:$B,'Pre-cast Erection S-Curve'!$C$106)</f>
        <v>0</v>
      </c>
      <c r="AA110" s="425">
        <f>SUMIFS(Backup!$G:$G,Backup!$D:$D,'Pre-cast Erection S-Curve'!$C110,Backup!$O:$O,'Pre-cast Erection S-Curve'!AA$75,Backup!$B:$B,'Pre-cast Erection S-Curve'!$C$106)</f>
        <v>0</v>
      </c>
      <c r="AB110" s="425">
        <f>SUMIFS(Backup!$G:$G,Backup!$D:$D,'Pre-cast Erection S-Curve'!$C110,Backup!$O:$O,'Pre-cast Erection S-Curve'!AB$75,Backup!$B:$B,'Pre-cast Erection S-Curve'!$C$106)</f>
        <v>0</v>
      </c>
      <c r="AC110" s="425">
        <f>SUMIFS(Backup!$G:$G,Backup!$D:$D,'Pre-cast Erection S-Curve'!$C110,Backup!$O:$O,'Pre-cast Erection S-Curve'!AC$75,Backup!$B:$B,'Pre-cast Erection S-Curve'!$C$106)</f>
        <v>0</v>
      </c>
      <c r="AD110" s="425">
        <f>SUMIFS(Backup!$G:$G,Backup!$D:$D,'Pre-cast Erection S-Curve'!$C110,Backup!$O:$O,'Pre-cast Erection S-Curve'!AD$75,Backup!$B:$B,'Pre-cast Erection S-Curve'!$C$106)</f>
        <v>0</v>
      </c>
      <c r="AE110" s="425">
        <f>SUMIFS(Backup!$G:$G,Backup!$D:$D,'Pre-cast Erection S-Curve'!$C110,Backup!$O:$O,'Pre-cast Erection S-Curve'!AE$75,Backup!$B:$B,'Pre-cast Erection S-Curve'!$C$106)</f>
        <v>0</v>
      </c>
      <c r="AF110" s="425">
        <f>SUMIFS(Backup!$G:$G,Backup!$D:$D,'Pre-cast Erection S-Curve'!$C110,Backup!$O:$O,'Pre-cast Erection S-Curve'!AF$75,Backup!$B:$B,'Pre-cast Erection S-Curve'!$C$106)</f>
        <v>0</v>
      </c>
      <c r="AG110" s="435">
        <f t="shared" si="26"/>
        <v>0</v>
      </c>
    </row>
    <row r="111" spans="1:33" hidden="1" outlineLevel="1">
      <c r="B111" s="413" t="s">
        <v>864</v>
      </c>
      <c r="C111" s="415" t="s">
        <v>404</v>
      </c>
      <c r="D111" s="413" t="s">
        <v>1140</v>
      </c>
      <c r="E111" s="425">
        <f t="shared" si="30"/>
        <v>39</v>
      </c>
      <c r="F111" s="425">
        <f>SUMIFS(Backup!$G:$G,Backup!$D:$D,'Pre-cast Erection S-Curve'!$C111,Backup!$O:$O,'Pre-cast Erection S-Curve'!F$75,Backup!$B:$B,'Pre-cast Erection S-Curve'!$C$106)</f>
        <v>0</v>
      </c>
      <c r="G111" s="425">
        <f>SUMIFS(Backup!$G:$G,Backup!$D:$D,'Pre-cast Erection S-Curve'!$C111,Backup!$O:$O,'Pre-cast Erection S-Curve'!G$75,Backup!$B:$B,'Pre-cast Erection S-Curve'!$C$106)</f>
        <v>0</v>
      </c>
      <c r="H111" s="425">
        <f>SUMIFS(Backup!$G:$G,Backup!$D:$D,'Pre-cast Erection S-Curve'!$C111,Backup!$O:$O,'Pre-cast Erection S-Curve'!H$75,Backup!$B:$B,'Pre-cast Erection S-Curve'!$C$106)</f>
        <v>0</v>
      </c>
      <c r="I111" s="425">
        <f>SUMIFS(Backup!$G:$G,Backup!$D:$D,'Pre-cast Erection S-Curve'!$C111,Backup!$O:$O,'Pre-cast Erection S-Curve'!I$75,Backup!$B:$B,'Pre-cast Erection S-Curve'!$C$106)</f>
        <v>0</v>
      </c>
      <c r="J111" s="425">
        <f>SUMIFS(Backup!$G:$G,Backup!$D:$D,'Pre-cast Erection S-Curve'!$C111,Backup!$O:$O,'Pre-cast Erection S-Curve'!J$75,Backup!$B:$B,'Pre-cast Erection S-Curve'!$C$106)</f>
        <v>0</v>
      </c>
      <c r="K111" s="425">
        <f>SUMIFS(Backup!$G:$G,Backup!$D:$D,'Pre-cast Erection S-Curve'!$C111,Backup!$O:$O,'Pre-cast Erection S-Curve'!K$75,Backup!$B:$B,'Pre-cast Erection S-Curve'!$C$106)</f>
        <v>0</v>
      </c>
      <c r="L111" s="425">
        <f>SUMIFS(Backup!$G:$G,Backup!$D:$D,'Pre-cast Erection S-Curve'!$C111,Backup!$O:$O,'Pre-cast Erection S-Curve'!L$75,Backup!$B:$B,'Pre-cast Erection S-Curve'!$C$106)</f>
        <v>0</v>
      </c>
      <c r="M111" s="425">
        <f>SUMIFS(Backup!$G:$G,Backup!$D:$D,'Pre-cast Erection S-Curve'!$C111,Backup!$O:$O,'Pre-cast Erection S-Curve'!M$75,Backup!$B:$B,'Pre-cast Erection S-Curve'!$C$106)</f>
        <v>0</v>
      </c>
      <c r="N111" s="425">
        <f>SUMIFS(Backup!$G:$G,Backup!$D:$D,'Pre-cast Erection S-Curve'!$C111,Backup!$O:$O,'Pre-cast Erection S-Curve'!N$75,Backup!$B:$B,'Pre-cast Erection S-Curve'!$C$106)</f>
        <v>0</v>
      </c>
      <c r="O111" s="425">
        <f>SUMIFS(Backup!$G:$G,Backup!$D:$D,'Pre-cast Erection S-Curve'!$C111,Backup!$O:$O,'Pre-cast Erection S-Curve'!O$75,Backup!$B:$B,'Pre-cast Erection S-Curve'!$C$106)</f>
        <v>0</v>
      </c>
      <c r="P111" s="425">
        <f>SUMIFS(Backup!$G:$G,Backup!$D:$D,'Pre-cast Erection S-Curve'!$C111,Backup!$O:$O,'Pre-cast Erection S-Curve'!P$75,Backup!$B:$B,'Pre-cast Erection S-Curve'!$C$106)</f>
        <v>0</v>
      </c>
      <c r="Q111" s="425">
        <f>SUMIFS(Backup!$G:$G,Backup!$D:$D,'Pre-cast Erection S-Curve'!$C111,Backup!$O:$O,'Pre-cast Erection S-Curve'!Q$75,Backup!$B:$B,'Pre-cast Erection S-Curve'!$C$106)</f>
        <v>0</v>
      </c>
      <c r="R111" s="425">
        <f>SUMIFS(Backup!$G:$G,Backup!$D:$D,'Pre-cast Erection S-Curve'!$C111,Backup!$O:$O,'Pre-cast Erection S-Curve'!R$75,Backup!$B:$B,'Pre-cast Erection S-Curve'!$C$106)</f>
        <v>0</v>
      </c>
      <c r="S111" s="425">
        <f>SUMIFS(Backup!$G:$G,Backup!$D:$D,'Pre-cast Erection S-Curve'!$C111,Backup!$O:$O,'Pre-cast Erection S-Curve'!S$75,Backup!$B:$B,'Pre-cast Erection S-Curve'!$C$106)</f>
        <v>0</v>
      </c>
      <c r="T111" s="425">
        <f>SUMIFS(Backup!$G:$G,Backup!$D:$D,'Pre-cast Erection S-Curve'!$C111,Backup!$O:$O,'Pre-cast Erection S-Curve'!T$75,Backup!$B:$B,'Pre-cast Erection S-Curve'!$C$106)</f>
        <v>0</v>
      </c>
      <c r="U111" s="425">
        <f>SUMIFS(Backup!$G:$G,Backup!$D:$D,'Pre-cast Erection S-Curve'!$C111,Backup!$O:$O,'Pre-cast Erection S-Curve'!U$75,Backup!$B:$B,'Pre-cast Erection S-Curve'!$C$106)</f>
        <v>0</v>
      </c>
      <c r="V111" s="425">
        <f>SUMIFS(Backup!$G:$G,Backup!$D:$D,'Pre-cast Erection S-Curve'!$C111,Backup!$O:$O,'Pre-cast Erection S-Curve'!V$75,Backup!$B:$B,'Pre-cast Erection S-Curve'!$C$106)</f>
        <v>0</v>
      </c>
      <c r="W111" s="425">
        <f>SUMIFS(Backup!$G:$G,Backup!$D:$D,'Pre-cast Erection S-Curve'!$C111,Backup!$O:$O,'Pre-cast Erection S-Curve'!W$75,Backup!$B:$B,'Pre-cast Erection S-Curve'!$C$106)</f>
        <v>9</v>
      </c>
      <c r="X111" s="425">
        <f>SUMIFS(Backup!$G:$G,Backup!$D:$D,'Pre-cast Erection S-Curve'!$C111,Backup!$O:$O,'Pre-cast Erection S-Curve'!X$75,Backup!$B:$B,'Pre-cast Erection S-Curve'!$C$106)</f>
        <v>21</v>
      </c>
      <c r="Y111" s="425">
        <f>SUMIFS(Backup!$G:$G,Backup!$D:$D,'Pre-cast Erection S-Curve'!$C111,Backup!$O:$O,'Pre-cast Erection S-Curve'!Y$75,Backup!$B:$B,'Pre-cast Erection S-Curve'!$C$106)</f>
        <v>0</v>
      </c>
      <c r="Z111" s="425">
        <f>SUMIFS(Backup!$G:$G,Backup!$D:$D,'Pre-cast Erection S-Curve'!$C111,Backup!$O:$O,'Pre-cast Erection S-Curve'!Z$75,Backup!$B:$B,'Pre-cast Erection S-Curve'!$C$106)</f>
        <v>0</v>
      </c>
      <c r="AA111" s="425">
        <f>SUMIFS(Backup!$G:$G,Backup!$D:$D,'Pre-cast Erection S-Curve'!$C111,Backup!$O:$O,'Pre-cast Erection S-Curve'!AA$75,Backup!$B:$B,'Pre-cast Erection S-Curve'!$C$106)</f>
        <v>0</v>
      </c>
      <c r="AB111" s="425">
        <f>SUMIFS(Backup!$G:$G,Backup!$D:$D,'Pre-cast Erection S-Curve'!$C111,Backup!$O:$O,'Pre-cast Erection S-Curve'!AB$75,Backup!$B:$B,'Pre-cast Erection S-Curve'!$C$106)</f>
        <v>0</v>
      </c>
      <c r="AC111" s="425">
        <f>SUMIFS(Backup!$G:$G,Backup!$D:$D,'Pre-cast Erection S-Curve'!$C111,Backup!$O:$O,'Pre-cast Erection S-Curve'!AC$75,Backup!$B:$B,'Pre-cast Erection S-Curve'!$C$106)</f>
        <v>0</v>
      </c>
      <c r="AD111" s="425">
        <f>SUMIFS(Backup!$G:$G,Backup!$D:$D,'Pre-cast Erection S-Curve'!$C111,Backup!$O:$O,'Pre-cast Erection S-Curve'!AD$75,Backup!$B:$B,'Pre-cast Erection S-Curve'!$C$106)</f>
        <v>0</v>
      </c>
      <c r="AE111" s="425">
        <f>SUMIFS(Backup!$G:$G,Backup!$D:$D,'Pre-cast Erection S-Curve'!$C111,Backup!$O:$O,'Pre-cast Erection S-Curve'!AE$75,Backup!$B:$B,'Pre-cast Erection S-Curve'!$C$106)</f>
        <v>0</v>
      </c>
      <c r="AF111" s="425">
        <f>SUMIFS(Backup!$G:$G,Backup!$D:$D,'Pre-cast Erection S-Curve'!$C111,Backup!$O:$O,'Pre-cast Erection S-Curve'!AF$75,Backup!$B:$B,'Pre-cast Erection S-Curve'!$C$106)</f>
        <v>0</v>
      </c>
      <c r="AG111" s="435">
        <f t="shared" si="26"/>
        <v>0</v>
      </c>
    </row>
    <row r="112" spans="1:33" s="256" customFormat="1" collapsed="1">
      <c r="A112" s="799">
        <f>E112*$E$143</f>
        <v>245</v>
      </c>
      <c r="B112" s="411">
        <v>7</v>
      </c>
      <c r="C112" s="412" t="s">
        <v>41</v>
      </c>
      <c r="D112" s="411"/>
      <c r="E112" s="553">
        <f>E40</f>
        <v>8.1557922769640481E-2</v>
      </c>
      <c r="F112" s="424">
        <f t="shared" ref="F112" si="81">SUBTOTAL(9,F113:F117)</f>
        <v>0</v>
      </c>
      <c r="G112" s="424">
        <f t="shared" ref="G112" si="82">SUBTOTAL(9,G113:G117)</f>
        <v>0</v>
      </c>
      <c r="H112" s="424">
        <f t="shared" ref="H112" si="83">SUBTOTAL(9,H113:H117)</f>
        <v>0</v>
      </c>
      <c r="I112" s="424">
        <f t="shared" ref="I112" si="84">SUBTOTAL(9,I113:I117)</f>
        <v>0</v>
      </c>
      <c r="J112" s="424">
        <f t="shared" ref="J112" si="85">SUBTOTAL(9,J113:J117)</f>
        <v>0</v>
      </c>
      <c r="K112" s="424">
        <f t="shared" ref="K112" si="86">SUBTOTAL(9,K113:K117)</f>
        <v>0</v>
      </c>
      <c r="L112" s="424">
        <f t="shared" ref="L112" si="87">SUBTOTAL(9,L113:L117)</f>
        <v>0</v>
      </c>
      <c r="M112" s="424">
        <f t="shared" ref="M112" si="88">SUBTOTAL(9,M113:M117)</f>
        <v>0</v>
      </c>
      <c r="N112" s="424">
        <f t="shared" ref="N112" si="89">SUBTOTAL(9,N113:N117)</f>
        <v>0</v>
      </c>
      <c r="O112" s="424">
        <f t="shared" ref="O112" si="90">SUBTOTAL(9,O113:O117)</f>
        <v>0</v>
      </c>
      <c r="P112" s="424">
        <f t="shared" ref="P112" si="91">SUBTOTAL(9,P113:P117)</f>
        <v>0</v>
      </c>
      <c r="Q112" s="424">
        <f t="shared" ref="Q112" si="92">SUBTOTAL(9,Q113:Q117)</f>
        <v>0</v>
      </c>
      <c r="R112" s="424">
        <f t="shared" ref="R112" si="93">SUBTOTAL(9,R113:R117)</f>
        <v>0</v>
      </c>
      <c r="S112" s="424">
        <f t="shared" ref="S112" si="94">SUBTOTAL(9,S113:S117)</f>
        <v>0</v>
      </c>
      <c r="T112" s="424">
        <f t="shared" ref="T112" si="95">SUBTOTAL(9,T113:T117)</f>
        <v>0</v>
      </c>
      <c r="U112" s="424">
        <f t="shared" ref="U112" si="96">SUBTOTAL(9,U113:U117)</f>
        <v>0</v>
      </c>
      <c r="V112" s="424">
        <f t="shared" ref="V112" si="97">SUBTOTAL(9,V113:V117)</f>
        <v>0</v>
      </c>
      <c r="W112" s="424">
        <f t="shared" ref="W112" si="98">SUBTOTAL(9,W113:W117)</f>
        <v>0</v>
      </c>
      <c r="X112" s="424">
        <f t="shared" ref="X112" si="99">SUBTOTAL(9,X113:X117)</f>
        <v>0</v>
      </c>
      <c r="Y112" s="424">
        <f t="shared" ref="Y112" si="100">SUBTOTAL(9,Y113:Y117)</f>
        <v>82</v>
      </c>
      <c r="Z112" s="424">
        <f t="shared" ref="Z112" si="101">SUBTOTAL(9,Z113:Z117)</f>
        <v>0</v>
      </c>
      <c r="AA112" s="424">
        <f t="shared" ref="AA112:AB112" si="102">SUBTOTAL(9,AA113:AA117)</f>
        <v>0</v>
      </c>
      <c r="AB112" s="424">
        <f t="shared" si="102"/>
        <v>0</v>
      </c>
      <c r="AC112" s="424">
        <f t="shared" ref="AC112:AF112" si="103">SUBTOTAL(9,AC113:AC117)</f>
        <v>0</v>
      </c>
      <c r="AD112" s="424">
        <f t="shared" si="103"/>
        <v>0</v>
      </c>
      <c r="AE112" s="424">
        <f t="shared" si="103"/>
        <v>0</v>
      </c>
      <c r="AF112" s="424">
        <f t="shared" si="103"/>
        <v>0</v>
      </c>
      <c r="AG112" s="435">
        <f t="shared" si="26"/>
        <v>0</v>
      </c>
    </row>
    <row r="113" spans="1:33" hidden="1" outlineLevel="1">
      <c r="B113" s="413" t="s">
        <v>860</v>
      </c>
      <c r="C113" s="415" t="s">
        <v>400</v>
      </c>
      <c r="D113" s="413" t="s">
        <v>1140</v>
      </c>
      <c r="E113" s="425">
        <f t="shared" si="30"/>
        <v>61</v>
      </c>
      <c r="F113" s="425">
        <f>SUMIFS(Backup!$G:$G,Backup!$D:$D,'Pre-cast Erection S-Curve'!$C113,Backup!$O:$O,'Pre-cast Erection S-Curve'!F$75,Backup!$B:$B,'Pre-cast Erection S-Curve'!$C$112)</f>
        <v>0</v>
      </c>
      <c r="G113" s="425">
        <f>SUMIFS(Backup!$G:$G,Backup!$D:$D,'Pre-cast Erection S-Curve'!$C113,Backup!$O:$O,'Pre-cast Erection S-Curve'!G$75,Backup!$B:$B,'Pre-cast Erection S-Curve'!$C$112)</f>
        <v>0</v>
      </c>
      <c r="H113" s="425">
        <f>SUMIFS(Backup!$G:$G,Backup!$D:$D,'Pre-cast Erection S-Curve'!$C113,Backup!$O:$O,'Pre-cast Erection S-Curve'!H$75,Backup!$B:$B,'Pre-cast Erection S-Curve'!$C$112)</f>
        <v>0</v>
      </c>
      <c r="I113" s="425">
        <f>SUMIFS(Backup!$G:$G,Backup!$D:$D,'Pre-cast Erection S-Curve'!$C113,Backup!$O:$O,'Pre-cast Erection S-Curve'!I$75,Backup!$B:$B,'Pre-cast Erection S-Curve'!$C$112)</f>
        <v>0</v>
      </c>
      <c r="J113" s="425">
        <f>SUMIFS(Backup!$G:$G,Backup!$D:$D,'Pre-cast Erection S-Curve'!$C113,Backup!$O:$O,'Pre-cast Erection S-Curve'!J$75,Backup!$B:$B,'Pre-cast Erection S-Curve'!$C$112)</f>
        <v>0</v>
      </c>
      <c r="K113" s="425">
        <f>SUMIFS(Backup!$G:$G,Backup!$D:$D,'Pre-cast Erection S-Curve'!$C113,Backup!$O:$O,'Pre-cast Erection S-Curve'!K$75,Backup!$B:$B,'Pre-cast Erection S-Curve'!$C$112)</f>
        <v>0</v>
      </c>
      <c r="L113" s="425">
        <f>SUMIFS(Backup!$G:$G,Backup!$D:$D,'Pre-cast Erection S-Curve'!$C113,Backup!$O:$O,'Pre-cast Erection S-Curve'!L$75,Backup!$B:$B,'Pre-cast Erection S-Curve'!$C$112)</f>
        <v>0</v>
      </c>
      <c r="M113" s="425">
        <f>SUMIFS(Backup!$G:$G,Backup!$D:$D,'Pre-cast Erection S-Curve'!$C113,Backup!$O:$O,'Pre-cast Erection S-Curve'!M$75,Backup!$B:$B,'Pre-cast Erection S-Curve'!$C$112)</f>
        <v>0</v>
      </c>
      <c r="N113" s="425">
        <f>SUMIFS(Backup!$G:$G,Backup!$D:$D,'Pre-cast Erection S-Curve'!$C113,Backup!$O:$O,'Pre-cast Erection S-Curve'!N$75,Backup!$B:$B,'Pre-cast Erection S-Curve'!$C$112)</f>
        <v>0</v>
      </c>
      <c r="O113" s="425">
        <f>SUMIFS(Backup!$G:$G,Backup!$D:$D,'Pre-cast Erection S-Curve'!$C113,Backup!$O:$O,'Pre-cast Erection S-Curve'!O$75,Backup!$B:$B,'Pre-cast Erection S-Curve'!$C$112)</f>
        <v>0</v>
      </c>
      <c r="P113" s="425">
        <f>SUMIFS(Backup!$G:$G,Backup!$D:$D,'Pre-cast Erection S-Curve'!$C113,Backup!$O:$O,'Pre-cast Erection S-Curve'!P$75,Backup!$B:$B,'Pre-cast Erection S-Curve'!$C$112)</f>
        <v>0</v>
      </c>
      <c r="Q113" s="425">
        <f>SUMIFS(Backup!$G:$G,Backup!$D:$D,'Pre-cast Erection S-Curve'!$C113,Backup!$O:$O,'Pre-cast Erection S-Curve'!Q$75,Backup!$B:$B,'Pre-cast Erection S-Curve'!$C$112)</f>
        <v>0</v>
      </c>
      <c r="R113" s="425">
        <f>SUMIFS(Backup!$G:$G,Backup!$D:$D,'Pre-cast Erection S-Curve'!$C113,Backup!$O:$O,'Pre-cast Erection S-Curve'!R$75,Backup!$B:$B,'Pre-cast Erection S-Curve'!$C$112)</f>
        <v>0</v>
      </c>
      <c r="S113" s="425">
        <f>SUMIFS(Backup!$G:$G,Backup!$D:$D,'Pre-cast Erection S-Curve'!$C113,Backup!$O:$O,'Pre-cast Erection S-Curve'!S$75,Backup!$B:$B,'Pre-cast Erection S-Curve'!$C$112)</f>
        <v>0</v>
      </c>
      <c r="T113" s="425">
        <f>SUMIFS(Backup!$G:$G,Backup!$D:$D,'Pre-cast Erection S-Curve'!$C113,Backup!$O:$O,'Pre-cast Erection S-Curve'!T$75,Backup!$B:$B,'Pre-cast Erection S-Curve'!$C$112)</f>
        <v>0</v>
      </c>
      <c r="U113" s="425">
        <f>SUMIFS(Backup!$G:$G,Backup!$D:$D,'Pre-cast Erection S-Curve'!$C113,Backup!$O:$O,'Pre-cast Erection S-Curve'!U$75,Backup!$B:$B,'Pre-cast Erection S-Curve'!$C$112)</f>
        <v>0</v>
      </c>
      <c r="V113" s="425">
        <f>SUMIFS(Backup!$G:$G,Backup!$D:$D,'Pre-cast Erection S-Curve'!$C113,Backup!$O:$O,'Pre-cast Erection S-Curve'!V$75,Backup!$B:$B,'Pre-cast Erection S-Curve'!$C$112)</f>
        <v>0</v>
      </c>
      <c r="W113" s="425">
        <f>SUMIFS(Backup!$G:$G,Backup!$D:$D,'Pre-cast Erection S-Curve'!$C113,Backup!$O:$O,'Pre-cast Erection S-Curve'!W$75,Backup!$B:$B,'Pre-cast Erection S-Curve'!$C$112)</f>
        <v>0</v>
      </c>
      <c r="X113" s="425">
        <f>SUMIFS(Backup!$G:$G,Backup!$D:$D,'Pre-cast Erection S-Curve'!$C113,Backup!$O:$O,'Pre-cast Erection S-Curve'!X$75,Backup!$B:$B,'Pre-cast Erection S-Curve'!$C$112)</f>
        <v>0</v>
      </c>
      <c r="Y113" s="425">
        <f>SUMIFS(Backup!$G:$G,Backup!$D:$D,'Pre-cast Erection S-Curve'!$C113,Backup!$O:$O,'Pre-cast Erection S-Curve'!Y$75,Backup!$B:$B,'Pre-cast Erection S-Curve'!$C$112)</f>
        <v>18</v>
      </c>
      <c r="Z113" s="425">
        <f>SUMIFS(Backup!$G:$G,Backup!$D:$D,'Pre-cast Erection S-Curve'!$C113,Backup!$O:$O,'Pre-cast Erection S-Curve'!Z$75,Backup!$B:$B,'Pre-cast Erection S-Curve'!$C$112)</f>
        <v>0</v>
      </c>
      <c r="AA113" s="425">
        <f>SUMIFS(Backup!$G:$G,Backup!$D:$D,'Pre-cast Erection S-Curve'!$C113,Backup!$O:$O,'Pre-cast Erection S-Curve'!AA$75,Backup!$B:$B,'Pre-cast Erection S-Curve'!$C$112)</f>
        <v>0</v>
      </c>
      <c r="AB113" s="425">
        <f>SUMIFS(Backup!$G:$G,Backup!$D:$D,'Pre-cast Erection S-Curve'!$C113,Backup!$O:$O,'Pre-cast Erection S-Curve'!AB$75,Backup!$B:$B,'Pre-cast Erection S-Curve'!$C$112)</f>
        <v>0</v>
      </c>
      <c r="AC113" s="425">
        <f>SUMIFS(Backup!$G:$G,Backup!$D:$D,'Pre-cast Erection S-Curve'!$C113,Backup!$O:$O,'Pre-cast Erection S-Curve'!AC$75,Backup!$B:$B,'Pre-cast Erection S-Curve'!$C$112)</f>
        <v>0</v>
      </c>
      <c r="AD113" s="425">
        <f>SUMIFS(Backup!$G:$G,Backup!$D:$D,'Pre-cast Erection S-Curve'!$C113,Backup!$O:$O,'Pre-cast Erection S-Curve'!AD$75,Backup!$B:$B,'Pre-cast Erection S-Curve'!$C$112)</f>
        <v>0</v>
      </c>
      <c r="AE113" s="425">
        <f>SUMIFS(Backup!$G:$G,Backup!$D:$D,'Pre-cast Erection S-Curve'!$C113,Backup!$O:$O,'Pre-cast Erection S-Curve'!AE$75,Backup!$B:$B,'Pre-cast Erection S-Curve'!$C$112)</f>
        <v>0</v>
      </c>
      <c r="AF113" s="425">
        <f>SUMIFS(Backup!$G:$G,Backup!$D:$D,'Pre-cast Erection S-Curve'!$C113,Backup!$O:$O,'Pre-cast Erection S-Curve'!AF$75,Backup!$B:$B,'Pre-cast Erection S-Curve'!$C$112)</f>
        <v>0</v>
      </c>
      <c r="AG113" s="435">
        <f t="shared" si="26"/>
        <v>0</v>
      </c>
    </row>
    <row r="114" spans="1:33" hidden="1" outlineLevel="1">
      <c r="B114" s="413" t="s">
        <v>861</v>
      </c>
      <c r="C114" s="415" t="s">
        <v>401</v>
      </c>
      <c r="D114" s="413" t="s">
        <v>1140</v>
      </c>
      <c r="E114" s="425">
        <f t="shared" si="30"/>
        <v>55</v>
      </c>
      <c r="F114" s="425">
        <f>SUMIFS(Backup!$G:$G,Backup!$D:$D,'Pre-cast Erection S-Curve'!$C114,Backup!$O:$O,'Pre-cast Erection S-Curve'!F$75,Backup!$B:$B,'Pre-cast Erection S-Curve'!$C$112)</f>
        <v>0</v>
      </c>
      <c r="G114" s="425">
        <f>SUMIFS(Backup!$G:$G,Backup!$D:$D,'Pre-cast Erection S-Curve'!$C114,Backup!$O:$O,'Pre-cast Erection S-Curve'!G$75,Backup!$B:$B,'Pre-cast Erection S-Curve'!$C$112)</f>
        <v>0</v>
      </c>
      <c r="H114" s="425">
        <f>SUMIFS(Backup!$G:$G,Backup!$D:$D,'Pre-cast Erection S-Curve'!$C114,Backup!$O:$O,'Pre-cast Erection S-Curve'!H$75,Backup!$B:$B,'Pre-cast Erection S-Curve'!$C$112)</f>
        <v>0</v>
      </c>
      <c r="I114" s="425">
        <f>SUMIFS(Backup!$G:$G,Backup!$D:$D,'Pre-cast Erection S-Curve'!$C114,Backup!$O:$O,'Pre-cast Erection S-Curve'!I$75,Backup!$B:$B,'Pre-cast Erection S-Curve'!$C$112)</f>
        <v>0</v>
      </c>
      <c r="J114" s="425">
        <f>SUMIFS(Backup!$G:$G,Backup!$D:$D,'Pre-cast Erection S-Curve'!$C114,Backup!$O:$O,'Pre-cast Erection S-Curve'!J$75,Backup!$B:$B,'Pre-cast Erection S-Curve'!$C$112)</f>
        <v>0</v>
      </c>
      <c r="K114" s="425">
        <f>SUMIFS(Backup!$G:$G,Backup!$D:$D,'Pre-cast Erection S-Curve'!$C114,Backup!$O:$O,'Pre-cast Erection S-Curve'!K$75,Backup!$B:$B,'Pre-cast Erection S-Curve'!$C$112)</f>
        <v>0</v>
      </c>
      <c r="L114" s="425">
        <f>SUMIFS(Backup!$G:$G,Backup!$D:$D,'Pre-cast Erection S-Curve'!$C114,Backup!$O:$O,'Pre-cast Erection S-Curve'!L$75,Backup!$B:$B,'Pre-cast Erection S-Curve'!$C$112)</f>
        <v>0</v>
      </c>
      <c r="M114" s="425">
        <f>SUMIFS(Backup!$G:$G,Backup!$D:$D,'Pre-cast Erection S-Curve'!$C114,Backup!$O:$O,'Pre-cast Erection S-Curve'!M$75,Backup!$B:$B,'Pre-cast Erection S-Curve'!$C$112)</f>
        <v>0</v>
      </c>
      <c r="N114" s="425">
        <f>SUMIFS(Backup!$G:$G,Backup!$D:$D,'Pre-cast Erection S-Curve'!$C114,Backup!$O:$O,'Pre-cast Erection S-Curve'!N$75,Backup!$B:$B,'Pre-cast Erection S-Curve'!$C$112)</f>
        <v>0</v>
      </c>
      <c r="O114" s="425">
        <f>SUMIFS(Backup!$G:$G,Backup!$D:$D,'Pre-cast Erection S-Curve'!$C114,Backup!$O:$O,'Pre-cast Erection S-Curve'!O$75,Backup!$B:$B,'Pre-cast Erection S-Curve'!$C$112)</f>
        <v>0</v>
      </c>
      <c r="P114" s="425">
        <f>SUMIFS(Backup!$G:$G,Backup!$D:$D,'Pre-cast Erection S-Curve'!$C114,Backup!$O:$O,'Pre-cast Erection S-Curve'!P$75,Backup!$B:$B,'Pre-cast Erection S-Curve'!$C$112)</f>
        <v>0</v>
      </c>
      <c r="Q114" s="425">
        <f>SUMIFS(Backup!$G:$G,Backup!$D:$D,'Pre-cast Erection S-Curve'!$C114,Backup!$O:$O,'Pre-cast Erection S-Curve'!Q$75,Backup!$B:$B,'Pre-cast Erection S-Curve'!$C$112)</f>
        <v>0</v>
      </c>
      <c r="R114" s="425">
        <f>SUMIFS(Backup!$G:$G,Backup!$D:$D,'Pre-cast Erection S-Curve'!$C114,Backup!$O:$O,'Pre-cast Erection S-Curve'!R$75,Backup!$B:$B,'Pre-cast Erection S-Curve'!$C$112)</f>
        <v>0</v>
      </c>
      <c r="S114" s="425">
        <f>SUMIFS(Backup!$G:$G,Backup!$D:$D,'Pre-cast Erection S-Curve'!$C114,Backup!$O:$O,'Pre-cast Erection S-Curve'!S$75,Backup!$B:$B,'Pre-cast Erection S-Curve'!$C$112)</f>
        <v>0</v>
      </c>
      <c r="T114" s="425">
        <f>SUMIFS(Backup!$G:$G,Backup!$D:$D,'Pre-cast Erection S-Curve'!$C114,Backup!$O:$O,'Pre-cast Erection S-Curve'!T$75,Backup!$B:$B,'Pre-cast Erection S-Curve'!$C$112)</f>
        <v>0</v>
      </c>
      <c r="U114" s="425">
        <f>SUMIFS(Backup!$G:$G,Backup!$D:$D,'Pre-cast Erection S-Curve'!$C114,Backup!$O:$O,'Pre-cast Erection S-Curve'!U$75,Backup!$B:$B,'Pre-cast Erection S-Curve'!$C$112)</f>
        <v>0</v>
      </c>
      <c r="V114" s="425">
        <f>SUMIFS(Backup!$G:$G,Backup!$D:$D,'Pre-cast Erection S-Curve'!$C114,Backup!$O:$O,'Pre-cast Erection S-Curve'!V$75,Backup!$B:$B,'Pre-cast Erection S-Curve'!$C$112)</f>
        <v>0</v>
      </c>
      <c r="W114" s="425">
        <f>SUMIFS(Backup!$G:$G,Backup!$D:$D,'Pre-cast Erection S-Curve'!$C114,Backup!$O:$O,'Pre-cast Erection S-Curve'!W$75,Backup!$B:$B,'Pre-cast Erection S-Curve'!$C$112)</f>
        <v>0</v>
      </c>
      <c r="X114" s="425">
        <f>SUMIFS(Backup!$G:$G,Backup!$D:$D,'Pre-cast Erection S-Curve'!$C114,Backup!$O:$O,'Pre-cast Erection S-Curve'!X$75,Backup!$B:$B,'Pre-cast Erection S-Curve'!$C$112)</f>
        <v>0</v>
      </c>
      <c r="Y114" s="425">
        <f>SUMIFS(Backup!$G:$G,Backup!$D:$D,'Pre-cast Erection S-Curve'!$C114,Backup!$O:$O,'Pre-cast Erection S-Curve'!Y$75,Backup!$B:$B,'Pre-cast Erection S-Curve'!$C$112)</f>
        <v>26</v>
      </c>
      <c r="Z114" s="425">
        <f>SUMIFS(Backup!$G:$G,Backup!$D:$D,'Pre-cast Erection S-Curve'!$C114,Backup!$O:$O,'Pre-cast Erection S-Curve'!Z$75,Backup!$B:$B,'Pre-cast Erection S-Curve'!$C$112)</f>
        <v>0</v>
      </c>
      <c r="AA114" s="425">
        <f>SUMIFS(Backup!$G:$G,Backup!$D:$D,'Pre-cast Erection S-Curve'!$C114,Backup!$O:$O,'Pre-cast Erection S-Curve'!AA$75,Backup!$B:$B,'Pre-cast Erection S-Curve'!$C$112)</f>
        <v>0</v>
      </c>
      <c r="AB114" s="425">
        <f>SUMIFS(Backup!$G:$G,Backup!$D:$D,'Pre-cast Erection S-Curve'!$C114,Backup!$O:$O,'Pre-cast Erection S-Curve'!AB$75,Backup!$B:$B,'Pre-cast Erection S-Curve'!$C$112)</f>
        <v>0</v>
      </c>
      <c r="AC114" s="425">
        <f>SUMIFS(Backup!$G:$G,Backup!$D:$D,'Pre-cast Erection S-Curve'!$C114,Backup!$O:$O,'Pre-cast Erection S-Curve'!AC$75,Backup!$B:$B,'Pre-cast Erection S-Curve'!$C$112)</f>
        <v>0</v>
      </c>
      <c r="AD114" s="425">
        <f>SUMIFS(Backup!$G:$G,Backup!$D:$D,'Pre-cast Erection S-Curve'!$C114,Backup!$O:$O,'Pre-cast Erection S-Curve'!AD$75,Backup!$B:$B,'Pre-cast Erection S-Curve'!$C$112)</f>
        <v>0</v>
      </c>
      <c r="AE114" s="425">
        <f>SUMIFS(Backup!$G:$G,Backup!$D:$D,'Pre-cast Erection S-Curve'!$C114,Backup!$O:$O,'Pre-cast Erection S-Curve'!AE$75,Backup!$B:$B,'Pre-cast Erection S-Curve'!$C$112)</f>
        <v>0</v>
      </c>
      <c r="AF114" s="425">
        <f>SUMIFS(Backup!$G:$G,Backup!$D:$D,'Pre-cast Erection S-Curve'!$C114,Backup!$O:$O,'Pre-cast Erection S-Curve'!AF$75,Backup!$B:$B,'Pre-cast Erection S-Curve'!$C$112)</f>
        <v>0</v>
      </c>
      <c r="AG114" s="435">
        <f t="shared" si="26"/>
        <v>0</v>
      </c>
    </row>
    <row r="115" spans="1:33" hidden="1" outlineLevel="1">
      <c r="B115" s="413" t="s">
        <v>862</v>
      </c>
      <c r="C115" s="415" t="s">
        <v>402</v>
      </c>
      <c r="D115" s="413" t="s">
        <v>1140</v>
      </c>
      <c r="E115" s="425">
        <f t="shared" si="30"/>
        <v>38</v>
      </c>
      <c r="F115" s="425">
        <f>SUMIFS(Backup!$G:$G,Backup!$D:$D,'Pre-cast Erection S-Curve'!$C115,Backup!$O:$O,'Pre-cast Erection S-Curve'!F$75,Backup!$B:$B,'Pre-cast Erection S-Curve'!$C$112)</f>
        <v>0</v>
      </c>
      <c r="G115" s="425">
        <f>SUMIFS(Backup!$G:$G,Backup!$D:$D,'Pre-cast Erection S-Curve'!$C115,Backup!$O:$O,'Pre-cast Erection S-Curve'!G$75,Backup!$B:$B,'Pre-cast Erection S-Curve'!$C$112)</f>
        <v>0</v>
      </c>
      <c r="H115" s="425">
        <f>SUMIFS(Backup!$G:$G,Backup!$D:$D,'Pre-cast Erection S-Curve'!$C115,Backup!$O:$O,'Pre-cast Erection S-Curve'!H$75,Backup!$B:$B,'Pre-cast Erection S-Curve'!$C$112)</f>
        <v>0</v>
      </c>
      <c r="I115" s="425">
        <f>SUMIFS(Backup!$G:$G,Backup!$D:$D,'Pre-cast Erection S-Curve'!$C115,Backup!$O:$O,'Pre-cast Erection S-Curve'!I$75,Backup!$B:$B,'Pre-cast Erection S-Curve'!$C$112)</f>
        <v>0</v>
      </c>
      <c r="J115" s="425">
        <f>SUMIFS(Backup!$G:$G,Backup!$D:$D,'Pre-cast Erection S-Curve'!$C115,Backup!$O:$O,'Pre-cast Erection S-Curve'!J$75,Backup!$B:$B,'Pre-cast Erection S-Curve'!$C$112)</f>
        <v>0</v>
      </c>
      <c r="K115" s="425">
        <f>SUMIFS(Backup!$G:$G,Backup!$D:$D,'Pre-cast Erection S-Curve'!$C115,Backup!$O:$O,'Pre-cast Erection S-Curve'!K$75,Backup!$B:$B,'Pre-cast Erection S-Curve'!$C$112)</f>
        <v>0</v>
      </c>
      <c r="L115" s="425">
        <f>SUMIFS(Backup!$G:$G,Backup!$D:$D,'Pre-cast Erection S-Curve'!$C115,Backup!$O:$O,'Pre-cast Erection S-Curve'!L$75,Backup!$B:$B,'Pre-cast Erection S-Curve'!$C$112)</f>
        <v>0</v>
      </c>
      <c r="M115" s="425">
        <f>SUMIFS(Backup!$G:$G,Backup!$D:$D,'Pre-cast Erection S-Curve'!$C115,Backup!$O:$O,'Pre-cast Erection S-Curve'!M$75,Backup!$B:$B,'Pre-cast Erection S-Curve'!$C$112)</f>
        <v>0</v>
      </c>
      <c r="N115" s="425">
        <f>SUMIFS(Backup!$G:$G,Backup!$D:$D,'Pre-cast Erection S-Curve'!$C115,Backup!$O:$O,'Pre-cast Erection S-Curve'!N$75,Backup!$B:$B,'Pre-cast Erection S-Curve'!$C$112)</f>
        <v>0</v>
      </c>
      <c r="O115" s="425">
        <f>SUMIFS(Backup!$G:$G,Backup!$D:$D,'Pre-cast Erection S-Curve'!$C115,Backup!$O:$O,'Pre-cast Erection S-Curve'!O$75,Backup!$B:$B,'Pre-cast Erection S-Curve'!$C$112)</f>
        <v>0</v>
      </c>
      <c r="P115" s="425">
        <f>SUMIFS(Backup!$G:$G,Backup!$D:$D,'Pre-cast Erection S-Curve'!$C115,Backup!$O:$O,'Pre-cast Erection S-Curve'!P$75,Backup!$B:$B,'Pre-cast Erection S-Curve'!$C$112)</f>
        <v>0</v>
      </c>
      <c r="Q115" s="425">
        <f>SUMIFS(Backup!$G:$G,Backup!$D:$D,'Pre-cast Erection S-Curve'!$C115,Backup!$O:$O,'Pre-cast Erection S-Curve'!Q$75,Backup!$B:$B,'Pre-cast Erection S-Curve'!$C$112)</f>
        <v>0</v>
      </c>
      <c r="R115" s="425">
        <f>SUMIFS(Backup!$G:$G,Backup!$D:$D,'Pre-cast Erection S-Curve'!$C115,Backup!$O:$O,'Pre-cast Erection S-Curve'!R$75,Backup!$B:$B,'Pre-cast Erection S-Curve'!$C$112)</f>
        <v>0</v>
      </c>
      <c r="S115" s="425">
        <f>SUMIFS(Backup!$G:$G,Backup!$D:$D,'Pre-cast Erection S-Curve'!$C115,Backup!$O:$O,'Pre-cast Erection S-Curve'!S$75,Backup!$B:$B,'Pre-cast Erection S-Curve'!$C$112)</f>
        <v>0</v>
      </c>
      <c r="T115" s="425">
        <f>SUMIFS(Backup!$G:$G,Backup!$D:$D,'Pre-cast Erection S-Curve'!$C115,Backup!$O:$O,'Pre-cast Erection S-Curve'!T$75,Backup!$B:$B,'Pre-cast Erection S-Curve'!$C$112)</f>
        <v>0</v>
      </c>
      <c r="U115" s="425">
        <f>SUMIFS(Backup!$G:$G,Backup!$D:$D,'Pre-cast Erection S-Curve'!$C115,Backup!$O:$O,'Pre-cast Erection S-Curve'!U$75,Backup!$B:$B,'Pre-cast Erection S-Curve'!$C$112)</f>
        <v>0</v>
      </c>
      <c r="V115" s="425">
        <f>SUMIFS(Backup!$G:$G,Backup!$D:$D,'Pre-cast Erection S-Curve'!$C115,Backup!$O:$O,'Pre-cast Erection S-Curve'!V$75,Backup!$B:$B,'Pre-cast Erection S-Curve'!$C$112)</f>
        <v>0</v>
      </c>
      <c r="W115" s="425">
        <f>SUMIFS(Backup!$G:$G,Backup!$D:$D,'Pre-cast Erection S-Curve'!$C115,Backup!$O:$O,'Pre-cast Erection S-Curve'!W$75,Backup!$B:$B,'Pre-cast Erection S-Curve'!$C$112)</f>
        <v>0</v>
      </c>
      <c r="X115" s="425">
        <f>SUMIFS(Backup!$G:$G,Backup!$D:$D,'Pre-cast Erection S-Curve'!$C115,Backup!$O:$O,'Pre-cast Erection S-Curve'!X$75,Backup!$B:$B,'Pre-cast Erection S-Curve'!$C$112)</f>
        <v>0</v>
      </c>
      <c r="Y115" s="425">
        <f>SUMIFS(Backup!$G:$G,Backup!$D:$D,'Pre-cast Erection S-Curve'!$C115,Backup!$O:$O,'Pre-cast Erection S-Curve'!Y$75,Backup!$B:$B,'Pre-cast Erection S-Curve'!$C$112)</f>
        <v>12</v>
      </c>
      <c r="Z115" s="425">
        <f>SUMIFS(Backup!$G:$G,Backup!$D:$D,'Pre-cast Erection S-Curve'!$C115,Backup!$O:$O,'Pre-cast Erection S-Curve'!Z$75,Backup!$B:$B,'Pre-cast Erection S-Curve'!$C$112)</f>
        <v>0</v>
      </c>
      <c r="AA115" s="425">
        <f>SUMIFS(Backup!$G:$G,Backup!$D:$D,'Pre-cast Erection S-Curve'!$C115,Backup!$O:$O,'Pre-cast Erection S-Curve'!AA$75,Backup!$B:$B,'Pre-cast Erection S-Curve'!$C$112)</f>
        <v>0</v>
      </c>
      <c r="AB115" s="425">
        <f>SUMIFS(Backup!$G:$G,Backup!$D:$D,'Pre-cast Erection S-Curve'!$C115,Backup!$O:$O,'Pre-cast Erection S-Curve'!AB$75,Backup!$B:$B,'Pre-cast Erection S-Curve'!$C$112)</f>
        <v>0</v>
      </c>
      <c r="AC115" s="425">
        <f>SUMIFS(Backup!$G:$G,Backup!$D:$D,'Pre-cast Erection S-Curve'!$C115,Backup!$O:$O,'Pre-cast Erection S-Curve'!AC$75,Backup!$B:$B,'Pre-cast Erection S-Curve'!$C$112)</f>
        <v>0</v>
      </c>
      <c r="AD115" s="425">
        <f>SUMIFS(Backup!$G:$G,Backup!$D:$D,'Pre-cast Erection S-Curve'!$C115,Backup!$O:$O,'Pre-cast Erection S-Curve'!AD$75,Backup!$B:$B,'Pre-cast Erection S-Curve'!$C$112)</f>
        <v>0</v>
      </c>
      <c r="AE115" s="425">
        <f>SUMIFS(Backup!$G:$G,Backup!$D:$D,'Pre-cast Erection S-Curve'!$C115,Backup!$O:$O,'Pre-cast Erection S-Curve'!AE$75,Backup!$B:$B,'Pre-cast Erection S-Curve'!$C$112)</f>
        <v>0</v>
      </c>
      <c r="AF115" s="425">
        <f>SUMIFS(Backup!$G:$G,Backup!$D:$D,'Pre-cast Erection S-Curve'!$C115,Backup!$O:$O,'Pre-cast Erection S-Curve'!AF$75,Backup!$B:$B,'Pre-cast Erection S-Curve'!$C$112)</f>
        <v>0</v>
      </c>
      <c r="AG115" s="435">
        <f t="shared" si="26"/>
        <v>0</v>
      </c>
    </row>
    <row r="116" spans="1:33" hidden="1" outlineLevel="1">
      <c r="B116" s="413" t="s">
        <v>863</v>
      </c>
      <c r="C116" s="415" t="s">
        <v>403</v>
      </c>
      <c r="D116" s="413" t="s">
        <v>1140</v>
      </c>
      <c r="E116" s="425">
        <f t="shared" si="30"/>
        <v>22</v>
      </c>
      <c r="F116" s="425">
        <f>SUMIFS(Backup!$G:$G,Backup!$D:$D,'Pre-cast Erection S-Curve'!$C116,Backup!$O:$O,'Pre-cast Erection S-Curve'!F$75,Backup!$B:$B,'Pre-cast Erection S-Curve'!$C$112)</f>
        <v>0</v>
      </c>
      <c r="G116" s="425">
        <f>SUMIFS(Backup!$G:$G,Backup!$D:$D,'Pre-cast Erection S-Curve'!$C116,Backup!$O:$O,'Pre-cast Erection S-Curve'!G$75,Backup!$B:$B,'Pre-cast Erection S-Curve'!$C$112)</f>
        <v>0</v>
      </c>
      <c r="H116" s="425">
        <f>SUMIFS(Backup!$G:$G,Backup!$D:$D,'Pre-cast Erection S-Curve'!$C116,Backup!$O:$O,'Pre-cast Erection S-Curve'!H$75,Backup!$B:$B,'Pre-cast Erection S-Curve'!$C$112)</f>
        <v>0</v>
      </c>
      <c r="I116" s="425">
        <f>SUMIFS(Backup!$G:$G,Backup!$D:$D,'Pre-cast Erection S-Curve'!$C116,Backup!$O:$O,'Pre-cast Erection S-Curve'!I$75,Backup!$B:$B,'Pre-cast Erection S-Curve'!$C$112)</f>
        <v>0</v>
      </c>
      <c r="J116" s="425">
        <f>SUMIFS(Backup!$G:$G,Backup!$D:$D,'Pre-cast Erection S-Curve'!$C116,Backup!$O:$O,'Pre-cast Erection S-Curve'!J$75,Backup!$B:$B,'Pre-cast Erection S-Curve'!$C$112)</f>
        <v>0</v>
      </c>
      <c r="K116" s="425">
        <f>SUMIFS(Backup!$G:$G,Backup!$D:$D,'Pre-cast Erection S-Curve'!$C116,Backup!$O:$O,'Pre-cast Erection S-Curve'!K$75,Backup!$B:$B,'Pre-cast Erection S-Curve'!$C$112)</f>
        <v>0</v>
      </c>
      <c r="L116" s="425">
        <f>SUMIFS(Backup!$G:$G,Backup!$D:$D,'Pre-cast Erection S-Curve'!$C116,Backup!$O:$O,'Pre-cast Erection S-Curve'!L$75,Backup!$B:$B,'Pre-cast Erection S-Curve'!$C$112)</f>
        <v>0</v>
      </c>
      <c r="M116" s="425">
        <f>SUMIFS(Backup!$G:$G,Backup!$D:$D,'Pre-cast Erection S-Curve'!$C116,Backup!$O:$O,'Pre-cast Erection S-Curve'!M$75,Backup!$B:$B,'Pre-cast Erection S-Curve'!$C$112)</f>
        <v>0</v>
      </c>
      <c r="N116" s="425">
        <f>SUMIFS(Backup!$G:$G,Backup!$D:$D,'Pre-cast Erection S-Curve'!$C116,Backup!$O:$O,'Pre-cast Erection S-Curve'!N$75,Backup!$B:$B,'Pre-cast Erection S-Curve'!$C$112)</f>
        <v>0</v>
      </c>
      <c r="O116" s="425">
        <f>SUMIFS(Backup!$G:$G,Backup!$D:$D,'Pre-cast Erection S-Curve'!$C116,Backup!$O:$O,'Pre-cast Erection S-Curve'!O$75,Backup!$B:$B,'Pre-cast Erection S-Curve'!$C$112)</f>
        <v>0</v>
      </c>
      <c r="P116" s="425">
        <f>SUMIFS(Backup!$G:$G,Backup!$D:$D,'Pre-cast Erection S-Curve'!$C116,Backup!$O:$O,'Pre-cast Erection S-Curve'!P$75,Backup!$B:$B,'Pre-cast Erection S-Curve'!$C$112)</f>
        <v>0</v>
      </c>
      <c r="Q116" s="425">
        <f>SUMIFS(Backup!$G:$G,Backup!$D:$D,'Pre-cast Erection S-Curve'!$C116,Backup!$O:$O,'Pre-cast Erection S-Curve'!Q$75,Backup!$B:$B,'Pre-cast Erection S-Curve'!$C$112)</f>
        <v>0</v>
      </c>
      <c r="R116" s="425">
        <f>SUMIFS(Backup!$G:$G,Backup!$D:$D,'Pre-cast Erection S-Curve'!$C116,Backup!$O:$O,'Pre-cast Erection S-Curve'!R$75,Backup!$B:$B,'Pre-cast Erection S-Curve'!$C$112)</f>
        <v>0</v>
      </c>
      <c r="S116" s="425">
        <f>SUMIFS(Backup!$G:$G,Backup!$D:$D,'Pre-cast Erection S-Curve'!$C116,Backup!$O:$O,'Pre-cast Erection S-Curve'!S$75,Backup!$B:$B,'Pre-cast Erection S-Curve'!$C$112)</f>
        <v>0</v>
      </c>
      <c r="T116" s="425">
        <f>SUMIFS(Backup!$G:$G,Backup!$D:$D,'Pre-cast Erection S-Curve'!$C116,Backup!$O:$O,'Pre-cast Erection S-Curve'!T$75,Backup!$B:$B,'Pre-cast Erection S-Curve'!$C$112)</f>
        <v>0</v>
      </c>
      <c r="U116" s="425">
        <f>SUMIFS(Backup!$G:$G,Backup!$D:$D,'Pre-cast Erection S-Curve'!$C116,Backup!$O:$O,'Pre-cast Erection S-Curve'!U$75,Backup!$B:$B,'Pre-cast Erection S-Curve'!$C$112)</f>
        <v>0</v>
      </c>
      <c r="V116" s="425">
        <f>SUMIFS(Backup!$G:$G,Backup!$D:$D,'Pre-cast Erection S-Curve'!$C116,Backup!$O:$O,'Pre-cast Erection S-Curve'!V$75,Backup!$B:$B,'Pre-cast Erection S-Curve'!$C$112)</f>
        <v>0</v>
      </c>
      <c r="W116" s="425">
        <f>SUMIFS(Backup!$G:$G,Backup!$D:$D,'Pre-cast Erection S-Curve'!$C116,Backup!$O:$O,'Pre-cast Erection S-Curve'!W$75,Backup!$B:$B,'Pre-cast Erection S-Curve'!$C$112)</f>
        <v>0</v>
      </c>
      <c r="X116" s="425">
        <f>SUMIFS(Backup!$G:$G,Backup!$D:$D,'Pre-cast Erection S-Curve'!$C116,Backup!$O:$O,'Pre-cast Erection S-Curve'!X$75,Backup!$B:$B,'Pre-cast Erection S-Curve'!$C$112)</f>
        <v>0</v>
      </c>
      <c r="Y116" s="425">
        <f>SUMIFS(Backup!$G:$G,Backup!$D:$D,'Pre-cast Erection S-Curve'!$C116,Backup!$O:$O,'Pre-cast Erection S-Curve'!Y$75,Backup!$B:$B,'Pre-cast Erection S-Curve'!$C$112)</f>
        <v>5</v>
      </c>
      <c r="Z116" s="425">
        <f>SUMIFS(Backup!$G:$G,Backup!$D:$D,'Pre-cast Erection S-Curve'!$C116,Backup!$O:$O,'Pre-cast Erection S-Curve'!Z$75,Backup!$B:$B,'Pre-cast Erection S-Curve'!$C$112)</f>
        <v>0</v>
      </c>
      <c r="AA116" s="425">
        <f>SUMIFS(Backup!$G:$G,Backup!$D:$D,'Pre-cast Erection S-Curve'!$C116,Backup!$O:$O,'Pre-cast Erection S-Curve'!AA$75,Backup!$B:$B,'Pre-cast Erection S-Curve'!$C$112)</f>
        <v>0</v>
      </c>
      <c r="AB116" s="425">
        <f>SUMIFS(Backup!$G:$G,Backup!$D:$D,'Pre-cast Erection S-Curve'!$C116,Backup!$O:$O,'Pre-cast Erection S-Curve'!AB$75,Backup!$B:$B,'Pre-cast Erection S-Curve'!$C$112)</f>
        <v>0</v>
      </c>
      <c r="AC116" s="425">
        <f>SUMIFS(Backup!$G:$G,Backup!$D:$D,'Pre-cast Erection S-Curve'!$C116,Backup!$O:$O,'Pre-cast Erection S-Curve'!AC$75,Backup!$B:$B,'Pre-cast Erection S-Curve'!$C$112)</f>
        <v>0</v>
      </c>
      <c r="AD116" s="425">
        <f>SUMIFS(Backup!$G:$G,Backup!$D:$D,'Pre-cast Erection S-Curve'!$C116,Backup!$O:$O,'Pre-cast Erection S-Curve'!AD$75,Backup!$B:$B,'Pre-cast Erection S-Curve'!$C$112)</f>
        <v>0</v>
      </c>
      <c r="AE116" s="425">
        <f>SUMIFS(Backup!$G:$G,Backup!$D:$D,'Pre-cast Erection S-Curve'!$C116,Backup!$O:$O,'Pre-cast Erection S-Curve'!AE$75,Backup!$B:$B,'Pre-cast Erection S-Curve'!$C$112)</f>
        <v>0</v>
      </c>
      <c r="AF116" s="425">
        <f>SUMIFS(Backup!$G:$G,Backup!$D:$D,'Pre-cast Erection S-Curve'!$C116,Backup!$O:$O,'Pre-cast Erection S-Curve'!AF$75,Backup!$B:$B,'Pre-cast Erection S-Curve'!$C$112)</f>
        <v>0</v>
      </c>
      <c r="AG116" s="435">
        <f t="shared" si="26"/>
        <v>0</v>
      </c>
    </row>
    <row r="117" spans="1:33" hidden="1" outlineLevel="1">
      <c r="B117" s="413" t="s">
        <v>864</v>
      </c>
      <c r="C117" s="415" t="s">
        <v>404</v>
      </c>
      <c r="D117" s="413" t="s">
        <v>1140</v>
      </c>
      <c r="E117" s="425">
        <f t="shared" si="30"/>
        <v>69</v>
      </c>
      <c r="F117" s="425">
        <f>SUMIFS(Backup!$G:$G,Backup!$D:$D,'Pre-cast Erection S-Curve'!$C117,Backup!$O:$O,'Pre-cast Erection S-Curve'!F$75,Backup!$B:$B,'Pre-cast Erection S-Curve'!$C$112)</f>
        <v>0</v>
      </c>
      <c r="G117" s="425">
        <f>SUMIFS(Backup!$G:$G,Backup!$D:$D,'Pre-cast Erection S-Curve'!$C117,Backup!$O:$O,'Pre-cast Erection S-Curve'!G$75,Backup!$B:$B,'Pre-cast Erection S-Curve'!$C$112)</f>
        <v>0</v>
      </c>
      <c r="H117" s="425">
        <f>SUMIFS(Backup!$G:$G,Backup!$D:$D,'Pre-cast Erection S-Curve'!$C117,Backup!$O:$O,'Pre-cast Erection S-Curve'!H$75,Backup!$B:$B,'Pre-cast Erection S-Curve'!$C$112)</f>
        <v>0</v>
      </c>
      <c r="I117" s="425">
        <f>SUMIFS(Backup!$G:$G,Backup!$D:$D,'Pre-cast Erection S-Curve'!$C117,Backup!$O:$O,'Pre-cast Erection S-Curve'!I$75,Backup!$B:$B,'Pre-cast Erection S-Curve'!$C$112)</f>
        <v>0</v>
      </c>
      <c r="J117" s="425">
        <f>SUMIFS(Backup!$G:$G,Backup!$D:$D,'Pre-cast Erection S-Curve'!$C117,Backup!$O:$O,'Pre-cast Erection S-Curve'!J$75,Backup!$B:$B,'Pre-cast Erection S-Curve'!$C$112)</f>
        <v>0</v>
      </c>
      <c r="K117" s="425">
        <f>SUMIFS(Backup!$G:$G,Backup!$D:$D,'Pre-cast Erection S-Curve'!$C117,Backup!$O:$O,'Pre-cast Erection S-Curve'!K$75,Backup!$B:$B,'Pre-cast Erection S-Curve'!$C$112)</f>
        <v>0</v>
      </c>
      <c r="L117" s="425">
        <f>SUMIFS(Backup!$G:$G,Backup!$D:$D,'Pre-cast Erection S-Curve'!$C117,Backup!$O:$O,'Pre-cast Erection S-Curve'!L$75,Backup!$B:$B,'Pre-cast Erection S-Curve'!$C$112)</f>
        <v>0</v>
      </c>
      <c r="M117" s="425">
        <f>SUMIFS(Backup!$G:$G,Backup!$D:$D,'Pre-cast Erection S-Curve'!$C117,Backup!$O:$O,'Pre-cast Erection S-Curve'!M$75,Backup!$B:$B,'Pre-cast Erection S-Curve'!$C$112)</f>
        <v>0</v>
      </c>
      <c r="N117" s="425">
        <f>SUMIFS(Backup!$G:$G,Backup!$D:$D,'Pre-cast Erection S-Curve'!$C117,Backup!$O:$O,'Pre-cast Erection S-Curve'!N$75,Backup!$B:$B,'Pre-cast Erection S-Curve'!$C$112)</f>
        <v>0</v>
      </c>
      <c r="O117" s="425">
        <f>SUMIFS(Backup!$G:$G,Backup!$D:$D,'Pre-cast Erection S-Curve'!$C117,Backup!$O:$O,'Pre-cast Erection S-Curve'!O$75,Backup!$B:$B,'Pre-cast Erection S-Curve'!$C$112)</f>
        <v>0</v>
      </c>
      <c r="P117" s="425">
        <f>SUMIFS(Backup!$G:$G,Backup!$D:$D,'Pre-cast Erection S-Curve'!$C117,Backup!$O:$O,'Pre-cast Erection S-Curve'!P$75,Backup!$B:$B,'Pre-cast Erection S-Curve'!$C$112)</f>
        <v>0</v>
      </c>
      <c r="Q117" s="425">
        <f>SUMIFS(Backup!$G:$G,Backup!$D:$D,'Pre-cast Erection S-Curve'!$C117,Backup!$O:$O,'Pre-cast Erection S-Curve'!Q$75,Backup!$B:$B,'Pre-cast Erection S-Curve'!$C$112)</f>
        <v>0</v>
      </c>
      <c r="R117" s="425">
        <f>SUMIFS(Backup!$G:$G,Backup!$D:$D,'Pre-cast Erection S-Curve'!$C117,Backup!$O:$O,'Pre-cast Erection S-Curve'!R$75,Backup!$B:$B,'Pre-cast Erection S-Curve'!$C$112)</f>
        <v>0</v>
      </c>
      <c r="S117" s="425">
        <f>SUMIFS(Backup!$G:$G,Backup!$D:$D,'Pre-cast Erection S-Curve'!$C117,Backup!$O:$O,'Pre-cast Erection S-Curve'!S$75,Backup!$B:$B,'Pre-cast Erection S-Curve'!$C$112)</f>
        <v>0</v>
      </c>
      <c r="T117" s="425">
        <f>SUMIFS(Backup!$G:$G,Backup!$D:$D,'Pre-cast Erection S-Curve'!$C117,Backup!$O:$O,'Pre-cast Erection S-Curve'!T$75,Backup!$B:$B,'Pre-cast Erection S-Curve'!$C$112)</f>
        <v>0</v>
      </c>
      <c r="U117" s="425">
        <f>SUMIFS(Backup!$G:$G,Backup!$D:$D,'Pre-cast Erection S-Curve'!$C117,Backup!$O:$O,'Pre-cast Erection S-Curve'!U$75,Backup!$B:$B,'Pre-cast Erection S-Curve'!$C$112)</f>
        <v>0</v>
      </c>
      <c r="V117" s="425">
        <f>SUMIFS(Backup!$G:$G,Backup!$D:$D,'Pre-cast Erection S-Curve'!$C117,Backup!$O:$O,'Pre-cast Erection S-Curve'!V$75,Backup!$B:$B,'Pre-cast Erection S-Curve'!$C$112)</f>
        <v>0</v>
      </c>
      <c r="W117" s="425">
        <f>SUMIFS(Backup!$G:$G,Backup!$D:$D,'Pre-cast Erection S-Curve'!$C117,Backup!$O:$O,'Pre-cast Erection S-Curve'!W$75,Backup!$B:$B,'Pre-cast Erection S-Curve'!$C$112)</f>
        <v>0</v>
      </c>
      <c r="X117" s="425">
        <f>SUMIFS(Backup!$G:$G,Backup!$D:$D,'Pre-cast Erection S-Curve'!$C117,Backup!$O:$O,'Pre-cast Erection S-Curve'!X$75,Backup!$B:$B,'Pre-cast Erection S-Curve'!$C$112)</f>
        <v>0</v>
      </c>
      <c r="Y117" s="425">
        <f>SUMIFS(Backup!$G:$G,Backup!$D:$D,'Pre-cast Erection S-Curve'!$C117,Backup!$O:$O,'Pre-cast Erection S-Curve'!Y$75,Backup!$B:$B,'Pre-cast Erection S-Curve'!$C$112)</f>
        <v>21</v>
      </c>
      <c r="Z117" s="425">
        <f>SUMIFS(Backup!$G:$G,Backup!$D:$D,'Pre-cast Erection S-Curve'!$C117,Backup!$O:$O,'Pre-cast Erection S-Curve'!Z$75,Backup!$B:$B,'Pre-cast Erection S-Curve'!$C$112)</f>
        <v>0</v>
      </c>
      <c r="AA117" s="425">
        <f>SUMIFS(Backup!$G:$G,Backup!$D:$D,'Pre-cast Erection S-Curve'!$C117,Backup!$O:$O,'Pre-cast Erection S-Curve'!AA$75,Backup!$B:$B,'Pre-cast Erection S-Curve'!$C$112)</f>
        <v>0</v>
      </c>
      <c r="AB117" s="425">
        <f>SUMIFS(Backup!$G:$G,Backup!$D:$D,'Pre-cast Erection S-Curve'!$C117,Backup!$O:$O,'Pre-cast Erection S-Curve'!AB$75,Backup!$B:$B,'Pre-cast Erection S-Curve'!$C$112)</f>
        <v>0</v>
      </c>
      <c r="AC117" s="425">
        <f>SUMIFS(Backup!$G:$G,Backup!$D:$D,'Pre-cast Erection S-Curve'!$C117,Backup!$O:$O,'Pre-cast Erection S-Curve'!AC$75,Backup!$B:$B,'Pre-cast Erection S-Curve'!$C$112)</f>
        <v>0</v>
      </c>
      <c r="AD117" s="425">
        <f>SUMIFS(Backup!$G:$G,Backup!$D:$D,'Pre-cast Erection S-Curve'!$C117,Backup!$O:$O,'Pre-cast Erection S-Curve'!AD$75,Backup!$B:$B,'Pre-cast Erection S-Curve'!$C$112)</f>
        <v>0</v>
      </c>
      <c r="AE117" s="425">
        <f>SUMIFS(Backup!$G:$G,Backup!$D:$D,'Pre-cast Erection S-Curve'!$C117,Backup!$O:$O,'Pre-cast Erection S-Curve'!AE$75,Backup!$B:$B,'Pre-cast Erection S-Curve'!$C$112)</f>
        <v>0</v>
      </c>
      <c r="AF117" s="425">
        <f>SUMIFS(Backup!$G:$G,Backup!$D:$D,'Pre-cast Erection S-Curve'!$C117,Backup!$O:$O,'Pre-cast Erection S-Curve'!AF$75,Backup!$B:$B,'Pre-cast Erection S-Curve'!$C$112)</f>
        <v>0</v>
      </c>
      <c r="AG117" s="435">
        <f t="shared" si="26"/>
        <v>0</v>
      </c>
    </row>
    <row r="118" spans="1:33" s="256" customFormat="1" collapsed="1">
      <c r="A118" s="799">
        <f>E118*$E$143</f>
        <v>252</v>
      </c>
      <c r="B118" s="411">
        <v>8</v>
      </c>
      <c r="C118" s="412" t="s">
        <v>34</v>
      </c>
      <c r="D118" s="411"/>
      <c r="E118" s="553">
        <f>E46</f>
        <v>8.3888149134487347E-2</v>
      </c>
      <c r="F118" s="424">
        <f t="shared" ref="F118" si="104">SUBTOTAL(9,F119:F123)</f>
        <v>0</v>
      </c>
      <c r="G118" s="424">
        <f t="shared" ref="G118" si="105">SUBTOTAL(9,G119:G123)</f>
        <v>0</v>
      </c>
      <c r="H118" s="424">
        <f t="shared" ref="H118" si="106">SUBTOTAL(9,H119:H123)</f>
        <v>0</v>
      </c>
      <c r="I118" s="424">
        <f t="shared" ref="I118" si="107">SUBTOTAL(9,I119:I123)</f>
        <v>0</v>
      </c>
      <c r="J118" s="424">
        <f t="shared" ref="J118" si="108">SUBTOTAL(9,J119:J123)</f>
        <v>0</v>
      </c>
      <c r="K118" s="424">
        <f t="shared" ref="K118" si="109">SUBTOTAL(9,K119:K123)</f>
        <v>0</v>
      </c>
      <c r="L118" s="424">
        <f t="shared" ref="L118" si="110">SUBTOTAL(9,L119:L123)</f>
        <v>0</v>
      </c>
      <c r="M118" s="424">
        <f t="shared" ref="M118" si="111">SUBTOTAL(9,M119:M123)</f>
        <v>0</v>
      </c>
      <c r="N118" s="424">
        <f t="shared" ref="N118" si="112">SUBTOTAL(9,N119:N123)</f>
        <v>0</v>
      </c>
      <c r="O118" s="424">
        <f t="shared" ref="O118" si="113">SUBTOTAL(9,O119:O123)</f>
        <v>0</v>
      </c>
      <c r="P118" s="424">
        <f t="shared" ref="P118" si="114">SUBTOTAL(9,P119:P123)</f>
        <v>0</v>
      </c>
      <c r="Q118" s="424">
        <f t="shared" ref="Q118" si="115">SUBTOTAL(9,Q119:Q123)</f>
        <v>0</v>
      </c>
      <c r="R118" s="424">
        <f t="shared" ref="R118" si="116">SUBTOTAL(9,R119:R123)</f>
        <v>0</v>
      </c>
      <c r="S118" s="424">
        <f t="shared" ref="S118" si="117">SUBTOTAL(9,S119:S123)</f>
        <v>14</v>
      </c>
      <c r="T118" s="424">
        <f t="shared" ref="T118" si="118">SUBTOTAL(9,T119:T123)</f>
        <v>91</v>
      </c>
      <c r="U118" s="424">
        <f t="shared" ref="U118" si="119">SUBTOTAL(9,U119:U123)</f>
        <v>6</v>
      </c>
      <c r="V118" s="424">
        <f t="shared" ref="V118" si="120">SUBTOTAL(9,V119:V123)</f>
        <v>18</v>
      </c>
      <c r="W118" s="424">
        <f t="shared" ref="W118" si="121">SUBTOTAL(9,W119:W123)</f>
        <v>23</v>
      </c>
      <c r="X118" s="424">
        <f t="shared" ref="X118" si="122">SUBTOTAL(9,X119:X123)</f>
        <v>0</v>
      </c>
      <c r="Y118" s="424">
        <f t="shared" ref="Y118" si="123">SUBTOTAL(9,Y119:Y123)</f>
        <v>8</v>
      </c>
      <c r="Z118" s="424">
        <f t="shared" ref="Z118" si="124">SUBTOTAL(9,Z119:Z123)</f>
        <v>47</v>
      </c>
      <c r="AA118" s="424">
        <f t="shared" ref="AA118:AB118" si="125">SUBTOTAL(9,AA119:AA123)</f>
        <v>0</v>
      </c>
      <c r="AB118" s="424">
        <f t="shared" si="125"/>
        <v>0</v>
      </c>
      <c r="AC118" s="424">
        <f t="shared" ref="AC118:AF118" si="126">SUBTOTAL(9,AC119:AC123)</f>
        <v>0</v>
      </c>
      <c r="AD118" s="424">
        <f t="shared" si="126"/>
        <v>0</v>
      </c>
      <c r="AE118" s="424">
        <f t="shared" si="126"/>
        <v>0</v>
      </c>
      <c r="AF118" s="424">
        <f t="shared" si="126"/>
        <v>0</v>
      </c>
      <c r="AG118" s="435">
        <f t="shared" si="26"/>
        <v>129</v>
      </c>
    </row>
    <row r="119" spans="1:33" hidden="1" outlineLevel="1">
      <c r="B119" s="413" t="s">
        <v>860</v>
      </c>
      <c r="C119" s="415" t="s">
        <v>400</v>
      </c>
      <c r="D119" s="413" t="s">
        <v>1140</v>
      </c>
      <c r="E119" s="425">
        <f t="shared" si="30"/>
        <v>50</v>
      </c>
      <c r="F119" s="425">
        <f>SUMIFS(Backup!$G:$G,Backup!$D:$D,'Pre-cast Erection S-Curve'!$C119,Backup!$O:$O,'Pre-cast Erection S-Curve'!F$75,Backup!$B:$B,'Pre-cast Erection S-Curve'!$C$118)</f>
        <v>0</v>
      </c>
      <c r="G119" s="425">
        <f>SUMIFS(Backup!$G:$G,Backup!$D:$D,'Pre-cast Erection S-Curve'!$C119,Backup!$O:$O,'Pre-cast Erection S-Curve'!G$75,Backup!$B:$B,'Pre-cast Erection S-Curve'!$C$118)</f>
        <v>0</v>
      </c>
      <c r="H119" s="425">
        <f>SUMIFS(Backup!$G:$G,Backup!$D:$D,'Pre-cast Erection S-Curve'!$C119,Backup!$O:$O,'Pre-cast Erection S-Curve'!H$75,Backup!$B:$B,'Pre-cast Erection S-Curve'!$C$118)</f>
        <v>0</v>
      </c>
      <c r="I119" s="425">
        <f>SUMIFS(Backup!$G:$G,Backup!$D:$D,'Pre-cast Erection S-Curve'!$C119,Backup!$O:$O,'Pre-cast Erection S-Curve'!I$75,Backup!$B:$B,'Pre-cast Erection S-Curve'!$C$118)</f>
        <v>0</v>
      </c>
      <c r="J119" s="425">
        <f>SUMIFS(Backup!$G:$G,Backup!$D:$D,'Pre-cast Erection S-Curve'!$C119,Backup!$O:$O,'Pre-cast Erection S-Curve'!J$75,Backup!$B:$B,'Pre-cast Erection S-Curve'!$C$118)</f>
        <v>0</v>
      </c>
      <c r="K119" s="425">
        <f>SUMIFS(Backup!$G:$G,Backup!$D:$D,'Pre-cast Erection S-Curve'!$C119,Backup!$O:$O,'Pre-cast Erection S-Curve'!K$75,Backup!$B:$B,'Pre-cast Erection S-Curve'!$C$118)</f>
        <v>0</v>
      </c>
      <c r="L119" s="425">
        <f>SUMIFS(Backup!$G:$G,Backup!$D:$D,'Pre-cast Erection S-Curve'!$C119,Backup!$O:$O,'Pre-cast Erection S-Curve'!L$75,Backup!$B:$B,'Pre-cast Erection S-Curve'!$C$118)</f>
        <v>0</v>
      </c>
      <c r="M119" s="425">
        <f>SUMIFS(Backup!$G:$G,Backup!$D:$D,'Pre-cast Erection S-Curve'!$C119,Backup!$O:$O,'Pre-cast Erection S-Curve'!M$75,Backup!$B:$B,'Pre-cast Erection S-Curve'!$C$118)</f>
        <v>0</v>
      </c>
      <c r="N119" s="425">
        <f>SUMIFS(Backup!$G:$G,Backup!$D:$D,'Pre-cast Erection S-Curve'!$C119,Backup!$O:$O,'Pre-cast Erection S-Curve'!N$75,Backup!$B:$B,'Pre-cast Erection S-Curve'!$C$118)</f>
        <v>0</v>
      </c>
      <c r="O119" s="425">
        <f>SUMIFS(Backup!$G:$G,Backup!$D:$D,'Pre-cast Erection S-Curve'!$C119,Backup!$O:$O,'Pre-cast Erection S-Curve'!O$75,Backup!$B:$B,'Pre-cast Erection S-Curve'!$C$118)</f>
        <v>0</v>
      </c>
      <c r="P119" s="425">
        <f>SUMIFS(Backup!$G:$G,Backup!$D:$D,'Pre-cast Erection S-Curve'!$C119,Backup!$O:$O,'Pre-cast Erection S-Curve'!P$75,Backup!$B:$B,'Pre-cast Erection S-Curve'!$C$118)</f>
        <v>0</v>
      </c>
      <c r="Q119" s="425">
        <f>SUMIFS(Backup!$G:$G,Backup!$D:$D,'Pre-cast Erection S-Curve'!$C119,Backup!$O:$O,'Pre-cast Erection S-Curve'!Q$75,Backup!$B:$B,'Pre-cast Erection S-Curve'!$C$118)</f>
        <v>0</v>
      </c>
      <c r="R119" s="425">
        <f>SUMIFS(Backup!$G:$G,Backup!$D:$D,'Pre-cast Erection S-Curve'!$C119,Backup!$O:$O,'Pre-cast Erection S-Curve'!R$75,Backup!$B:$B,'Pre-cast Erection S-Curve'!$C$118)</f>
        <v>0</v>
      </c>
      <c r="S119" s="425">
        <f>SUMIFS(Backup!$G:$G,Backup!$D:$D,'Pre-cast Erection S-Curve'!$C119,Backup!$O:$O,'Pre-cast Erection S-Curve'!S$75,Backup!$B:$B,'Pre-cast Erection S-Curve'!$C$118)</f>
        <v>5</v>
      </c>
      <c r="T119" s="425">
        <f>SUMIFS(Backup!$G:$G,Backup!$D:$D,'Pre-cast Erection S-Curve'!$C119,Backup!$O:$O,'Pre-cast Erection S-Curve'!T$75,Backup!$B:$B,'Pre-cast Erection S-Curve'!$C$118)</f>
        <v>11</v>
      </c>
      <c r="U119" s="425">
        <f>SUMIFS(Backup!$G:$G,Backup!$D:$D,'Pre-cast Erection S-Curve'!$C119,Backup!$O:$O,'Pre-cast Erection S-Curve'!U$75,Backup!$B:$B,'Pre-cast Erection S-Curve'!$C$118)</f>
        <v>1</v>
      </c>
      <c r="V119" s="425">
        <f>SUMIFS(Backup!$G:$G,Backup!$D:$D,'Pre-cast Erection S-Curve'!$C119,Backup!$O:$O,'Pre-cast Erection S-Curve'!V$75,Backup!$B:$B,'Pre-cast Erection S-Curve'!$C$118)</f>
        <v>6</v>
      </c>
      <c r="W119" s="425">
        <f>SUMIFS(Backup!$G:$G,Backup!$D:$D,'Pre-cast Erection S-Curve'!$C119,Backup!$O:$O,'Pre-cast Erection S-Curve'!W$75,Backup!$B:$B,'Pre-cast Erection S-Curve'!$C$118)</f>
        <v>8</v>
      </c>
      <c r="X119" s="425">
        <f>SUMIFS(Backup!$G:$G,Backup!$D:$D,'Pre-cast Erection S-Curve'!$C119,Backup!$O:$O,'Pre-cast Erection S-Curve'!X$75,Backup!$B:$B,'Pre-cast Erection S-Curve'!$C$118)</f>
        <v>0</v>
      </c>
      <c r="Y119" s="425">
        <f>SUMIFS(Backup!$G:$G,Backup!$D:$D,'Pre-cast Erection S-Curve'!$C119,Backup!$O:$O,'Pre-cast Erection S-Curve'!Y$75,Backup!$B:$B,'Pre-cast Erection S-Curve'!$C$118)</f>
        <v>3</v>
      </c>
      <c r="Z119" s="425">
        <f>SUMIFS(Backup!$G:$G,Backup!$D:$D,'Pre-cast Erection S-Curve'!$C119,Backup!$O:$O,'Pre-cast Erection S-Curve'!Z$75,Backup!$B:$B,'Pre-cast Erection S-Curve'!$C$118)</f>
        <v>3</v>
      </c>
      <c r="AA119" s="425">
        <f>SUMIFS(Backup!$G:$G,Backup!$D:$D,'Pre-cast Erection S-Curve'!$C119,Backup!$O:$O,'Pre-cast Erection S-Curve'!AA$75,Backup!$B:$B,'Pre-cast Erection S-Curve'!$C$118)</f>
        <v>0</v>
      </c>
      <c r="AB119" s="425">
        <f>SUMIFS(Backup!$G:$G,Backup!$D:$D,'Pre-cast Erection S-Curve'!$C119,Backup!$O:$O,'Pre-cast Erection S-Curve'!AB$75,Backup!$B:$B,'Pre-cast Erection S-Curve'!$C$118)</f>
        <v>0</v>
      </c>
      <c r="AC119" s="425">
        <f>SUMIFS(Backup!$G:$G,Backup!$D:$D,'Pre-cast Erection S-Curve'!$C119,Backup!$O:$O,'Pre-cast Erection S-Curve'!AC$75,Backup!$B:$B,'Pre-cast Erection S-Curve'!$C$118)</f>
        <v>0</v>
      </c>
      <c r="AD119" s="425">
        <f>SUMIFS(Backup!$G:$G,Backup!$D:$D,'Pre-cast Erection S-Curve'!$C119,Backup!$O:$O,'Pre-cast Erection S-Curve'!AD$75,Backup!$B:$B,'Pre-cast Erection S-Curve'!$C$118)</f>
        <v>0</v>
      </c>
      <c r="AE119" s="425">
        <f>SUMIFS(Backup!$G:$G,Backup!$D:$D,'Pre-cast Erection S-Curve'!$C119,Backup!$O:$O,'Pre-cast Erection S-Curve'!AE$75,Backup!$B:$B,'Pre-cast Erection S-Curve'!$C$118)</f>
        <v>0</v>
      </c>
      <c r="AF119" s="425">
        <f>SUMIFS(Backup!$G:$G,Backup!$D:$D,'Pre-cast Erection S-Curve'!$C119,Backup!$O:$O,'Pre-cast Erection S-Curve'!AF$75,Backup!$B:$B,'Pre-cast Erection S-Curve'!$C$118)</f>
        <v>0</v>
      </c>
      <c r="AG119" s="435">
        <f t="shared" si="26"/>
        <v>23</v>
      </c>
    </row>
    <row r="120" spans="1:33" hidden="1" outlineLevel="1">
      <c r="B120" s="413" t="s">
        <v>861</v>
      </c>
      <c r="C120" s="415" t="s">
        <v>401</v>
      </c>
      <c r="D120" s="413" t="s">
        <v>1140</v>
      </c>
      <c r="E120" s="425">
        <f t="shared" si="30"/>
        <v>110</v>
      </c>
      <c r="F120" s="425">
        <f>SUMIFS(Backup!$G:$G,Backup!$D:$D,'Pre-cast Erection S-Curve'!$C120,Backup!$O:$O,'Pre-cast Erection S-Curve'!F$75,Backup!$B:$B,'Pre-cast Erection S-Curve'!$C$118)</f>
        <v>0</v>
      </c>
      <c r="G120" s="425">
        <f>SUMIFS(Backup!$G:$G,Backup!$D:$D,'Pre-cast Erection S-Curve'!$C120,Backup!$O:$O,'Pre-cast Erection S-Curve'!G$75,Backup!$B:$B,'Pre-cast Erection S-Curve'!$C$118)</f>
        <v>0</v>
      </c>
      <c r="H120" s="425">
        <f>SUMIFS(Backup!$G:$G,Backup!$D:$D,'Pre-cast Erection S-Curve'!$C120,Backup!$O:$O,'Pre-cast Erection S-Curve'!H$75,Backup!$B:$B,'Pre-cast Erection S-Curve'!$C$118)</f>
        <v>0</v>
      </c>
      <c r="I120" s="425">
        <f>SUMIFS(Backup!$G:$G,Backup!$D:$D,'Pre-cast Erection S-Curve'!$C120,Backup!$O:$O,'Pre-cast Erection S-Curve'!I$75,Backup!$B:$B,'Pre-cast Erection S-Curve'!$C$118)</f>
        <v>0</v>
      </c>
      <c r="J120" s="425">
        <f>SUMIFS(Backup!$G:$G,Backup!$D:$D,'Pre-cast Erection S-Curve'!$C120,Backup!$O:$O,'Pre-cast Erection S-Curve'!J$75,Backup!$B:$B,'Pre-cast Erection S-Curve'!$C$118)</f>
        <v>0</v>
      </c>
      <c r="K120" s="425">
        <f>SUMIFS(Backup!$G:$G,Backup!$D:$D,'Pre-cast Erection S-Curve'!$C120,Backup!$O:$O,'Pre-cast Erection S-Curve'!K$75,Backup!$B:$B,'Pre-cast Erection S-Curve'!$C$118)</f>
        <v>0</v>
      </c>
      <c r="L120" s="425">
        <f>SUMIFS(Backup!$G:$G,Backup!$D:$D,'Pre-cast Erection S-Curve'!$C120,Backup!$O:$O,'Pre-cast Erection S-Curve'!L$75,Backup!$B:$B,'Pre-cast Erection S-Curve'!$C$118)</f>
        <v>0</v>
      </c>
      <c r="M120" s="425">
        <f>SUMIFS(Backup!$G:$G,Backup!$D:$D,'Pre-cast Erection S-Curve'!$C120,Backup!$O:$O,'Pre-cast Erection S-Curve'!M$75,Backup!$B:$B,'Pre-cast Erection S-Curve'!$C$118)</f>
        <v>0</v>
      </c>
      <c r="N120" s="425">
        <f>SUMIFS(Backup!$G:$G,Backup!$D:$D,'Pre-cast Erection S-Curve'!$C120,Backup!$O:$O,'Pre-cast Erection S-Curve'!N$75,Backup!$B:$B,'Pre-cast Erection S-Curve'!$C$118)</f>
        <v>0</v>
      </c>
      <c r="O120" s="425">
        <f>SUMIFS(Backup!$G:$G,Backup!$D:$D,'Pre-cast Erection S-Curve'!$C120,Backup!$O:$O,'Pre-cast Erection S-Curve'!O$75,Backup!$B:$B,'Pre-cast Erection S-Curve'!$C$118)</f>
        <v>0</v>
      </c>
      <c r="P120" s="425">
        <f>SUMIFS(Backup!$G:$G,Backup!$D:$D,'Pre-cast Erection S-Curve'!$C120,Backup!$O:$O,'Pre-cast Erection S-Curve'!P$75,Backup!$B:$B,'Pre-cast Erection S-Curve'!$C$118)</f>
        <v>0</v>
      </c>
      <c r="Q120" s="425">
        <f>SUMIFS(Backup!$G:$G,Backup!$D:$D,'Pre-cast Erection S-Curve'!$C120,Backup!$O:$O,'Pre-cast Erection S-Curve'!Q$75,Backup!$B:$B,'Pre-cast Erection S-Curve'!$C$118)</f>
        <v>0</v>
      </c>
      <c r="R120" s="425">
        <f>SUMIFS(Backup!$G:$G,Backup!$D:$D,'Pre-cast Erection S-Curve'!$C120,Backup!$O:$O,'Pre-cast Erection S-Curve'!R$75,Backup!$B:$B,'Pre-cast Erection S-Curve'!$C$118)</f>
        <v>0</v>
      </c>
      <c r="S120" s="425">
        <f>SUMIFS(Backup!$G:$G,Backup!$D:$D,'Pre-cast Erection S-Curve'!$C120,Backup!$O:$O,'Pre-cast Erection S-Curve'!S$75,Backup!$B:$B,'Pre-cast Erection S-Curve'!$C$118)</f>
        <v>4</v>
      </c>
      <c r="T120" s="425">
        <f>SUMIFS(Backup!$G:$G,Backup!$D:$D,'Pre-cast Erection S-Curve'!$C120,Backup!$O:$O,'Pre-cast Erection S-Curve'!T$75,Backup!$B:$B,'Pre-cast Erection S-Curve'!$C$118)</f>
        <v>72</v>
      </c>
      <c r="U120" s="425">
        <f>SUMIFS(Backup!$G:$G,Backup!$D:$D,'Pre-cast Erection S-Curve'!$C120,Backup!$O:$O,'Pre-cast Erection S-Curve'!U$75,Backup!$B:$B,'Pre-cast Erection S-Curve'!$C$118)</f>
        <v>4</v>
      </c>
      <c r="V120" s="425">
        <f>SUMIFS(Backup!$G:$G,Backup!$D:$D,'Pre-cast Erection S-Curve'!$C120,Backup!$O:$O,'Pre-cast Erection S-Curve'!V$75,Backup!$B:$B,'Pre-cast Erection S-Curve'!$C$118)</f>
        <v>7</v>
      </c>
      <c r="W120" s="425">
        <f>SUMIFS(Backup!$G:$G,Backup!$D:$D,'Pre-cast Erection S-Curve'!$C120,Backup!$O:$O,'Pre-cast Erection S-Curve'!W$75,Backup!$B:$B,'Pre-cast Erection S-Curve'!$C$118)</f>
        <v>6</v>
      </c>
      <c r="X120" s="425">
        <f>SUMIFS(Backup!$G:$G,Backup!$D:$D,'Pre-cast Erection S-Curve'!$C120,Backup!$O:$O,'Pre-cast Erection S-Curve'!X$75,Backup!$B:$B,'Pre-cast Erection S-Curve'!$C$118)</f>
        <v>0</v>
      </c>
      <c r="Y120" s="425">
        <f>SUMIFS(Backup!$G:$G,Backup!$D:$D,'Pre-cast Erection S-Curve'!$C120,Backup!$O:$O,'Pre-cast Erection S-Curve'!Y$75,Backup!$B:$B,'Pre-cast Erection S-Curve'!$C$118)</f>
        <v>2</v>
      </c>
      <c r="Z120" s="425">
        <f>SUMIFS(Backup!$G:$G,Backup!$D:$D,'Pre-cast Erection S-Curve'!$C120,Backup!$O:$O,'Pre-cast Erection S-Curve'!Z$75,Backup!$B:$B,'Pre-cast Erection S-Curve'!$C$118)</f>
        <v>9</v>
      </c>
      <c r="AA120" s="425">
        <f>SUMIFS(Backup!$G:$G,Backup!$D:$D,'Pre-cast Erection S-Curve'!$C120,Backup!$O:$O,'Pre-cast Erection S-Curve'!AA$75,Backup!$B:$B,'Pre-cast Erection S-Curve'!$C$118)</f>
        <v>0</v>
      </c>
      <c r="AB120" s="425">
        <f>SUMIFS(Backup!$G:$G,Backup!$D:$D,'Pre-cast Erection S-Curve'!$C120,Backup!$O:$O,'Pre-cast Erection S-Curve'!AB$75,Backup!$B:$B,'Pre-cast Erection S-Curve'!$C$118)</f>
        <v>0</v>
      </c>
      <c r="AC120" s="425">
        <f>SUMIFS(Backup!$G:$G,Backup!$D:$D,'Pre-cast Erection S-Curve'!$C120,Backup!$O:$O,'Pre-cast Erection S-Curve'!AC$75,Backup!$B:$B,'Pre-cast Erection S-Curve'!$C$118)</f>
        <v>0</v>
      </c>
      <c r="AD120" s="425">
        <f>SUMIFS(Backup!$G:$G,Backup!$D:$D,'Pre-cast Erection S-Curve'!$C120,Backup!$O:$O,'Pre-cast Erection S-Curve'!AD$75,Backup!$B:$B,'Pre-cast Erection S-Curve'!$C$118)</f>
        <v>0</v>
      </c>
      <c r="AE120" s="425">
        <f>SUMIFS(Backup!$G:$G,Backup!$D:$D,'Pre-cast Erection S-Curve'!$C120,Backup!$O:$O,'Pre-cast Erection S-Curve'!AE$75,Backup!$B:$B,'Pre-cast Erection S-Curve'!$C$118)</f>
        <v>0</v>
      </c>
      <c r="AF120" s="425">
        <f>SUMIFS(Backup!$G:$G,Backup!$D:$D,'Pre-cast Erection S-Curve'!$C120,Backup!$O:$O,'Pre-cast Erection S-Curve'!AF$75,Backup!$B:$B,'Pre-cast Erection S-Curve'!$C$118)</f>
        <v>0</v>
      </c>
      <c r="AG120" s="435">
        <f t="shared" si="26"/>
        <v>87</v>
      </c>
    </row>
    <row r="121" spans="1:33" hidden="1" outlineLevel="1">
      <c r="B121" s="413" t="s">
        <v>862</v>
      </c>
      <c r="C121" s="415" t="s">
        <v>402</v>
      </c>
      <c r="D121" s="413" t="s">
        <v>1140</v>
      </c>
      <c r="E121" s="425">
        <f t="shared" si="30"/>
        <v>40</v>
      </c>
      <c r="F121" s="425">
        <f>SUMIFS(Backup!$G:$G,Backup!$D:$D,'Pre-cast Erection S-Curve'!$C121,Backup!$O:$O,'Pre-cast Erection S-Curve'!F$75,Backup!$B:$B,'Pre-cast Erection S-Curve'!$C$118)</f>
        <v>0</v>
      </c>
      <c r="G121" s="425">
        <f>SUMIFS(Backup!$G:$G,Backup!$D:$D,'Pre-cast Erection S-Curve'!$C121,Backup!$O:$O,'Pre-cast Erection S-Curve'!G$75,Backup!$B:$B,'Pre-cast Erection S-Curve'!$C$118)</f>
        <v>0</v>
      </c>
      <c r="H121" s="425">
        <f>SUMIFS(Backup!$G:$G,Backup!$D:$D,'Pre-cast Erection S-Curve'!$C121,Backup!$O:$O,'Pre-cast Erection S-Curve'!H$75,Backup!$B:$B,'Pre-cast Erection S-Curve'!$C$118)</f>
        <v>0</v>
      </c>
      <c r="I121" s="425">
        <f>SUMIFS(Backup!$G:$G,Backup!$D:$D,'Pre-cast Erection S-Curve'!$C121,Backup!$O:$O,'Pre-cast Erection S-Curve'!I$75,Backup!$B:$B,'Pre-cast Erection S-Curve'!$C$118)</f>
        <v>0</v>
      </c>
      <c r="J121" s="425">
        <f>SUMIFS(Backup!$G:$G,Backup!$D:$D,'Pre-cast Erection S-Curve'!$C121,Backup!$O:$O,'Pre-cast Erection S-Curve'!J$75,Backup!$B:$B,'Pre-cast Erection S-Curve'!$C$118)</f>
        <v>0</v>
      </c>
      <c r="K121" s="425">
        <f>SUMIFS(Backup!$G:$G,Backup!$D:$D,'Pre-cast Erection S-Curve'!$C121,Backup!$O:$O,'Pre-cast Erection S-Curve'!K$75,Backup!$B:$B,'Pre-cast Erection S-Curve'!$C$118)</f>
        <v>0</v>
      </c>
      <c r="L121" s="425">
        <f>SUMIFS(Backup!$G:$G,Backup!$D:$D,'Pre-cast Erection S-Curve'!$C121,Backup!$O:$O,'Pre-cast Erection S-Curve'!L$75,Backup!$B:$B,'Pre-cast Erection S-Curve'!$C$118)</f>
        <v>0</v>
      </c>
      <c r="M121" s="425">
        <f>SUMIFS(Backup!$G:$G,Backup!$D:$D,'Pre-cast Erection S-Curve'!$C121,Backup!$O:$O,'Pre-cast Erection S-Curve'!M$75,Backup!$B:$B,'Pre-cast Erection S-Curve'!$C$118)</f>
        <v>0</v>
      </c>
      <c r="N121" s="425">
        <f>SUMIFS(Backup!$G:$G,Backup!$D:$D,'Pre-cast Erection S-Curve'!$C121,Backup!$O:$O,'Pre-cast Erection S-Curve'!N$75,Backup!$B:$B,'Pre-cast Erection S-Curve'!$C$118)</f>
        <v>0</v>
      </c>
      <c r="O121" s="425">
        <f>SUMIFS(Backup!$G:$G,Backup!$D:$D,'Pre-cast Erection S-Curve'!$C121,Backup!$O:$O,'Pre-cast Erection S-Curve'!O$75,Backup!$B:$B,'Pre-cast Erection S-Curve'!$C$118)</f>
        <v>0</v>
      </c>
      <c r="P121" s="425">
        <f>SUMIFS(Backup!$G:$G,Backup!$D:$D,'Pre-cast Erection S-Curve'!$C121,Backup!$O:$O,'Pre-cast Erection S-Curve'!P$75,Backup!$B:$B,'Pre-cast Erection S-Curve'!$C$118)</f>
        <v>0</v>
      </c>
      <c r="Q121" s="425">
        <f>SUMIFS(Backup!$G:$G,Backup!$D:$D,'Pre-cast Erection S-Curve'!$C121,Backup!$O:$O,'Pre-cast Erection S-Curve'!Q$75,Backup!$B:$B,'Pre-cast Erection S-Curve'!$C$118)</f>
        <v>0</v>
      </c>
      <c r="R121" s="425">
        <f>SUMIFS(Backup!$G:$G,Backup!$D:$D,'Pre-cast Erection S-Curve'!$C121,Backup!$O:$O,'Pre-cast Erection S-Curve'!R$75,Backup!$B:$B,'Pre-cast Erection S-Curve'!$C$118)</f>
        <v>0</v>
      </c>
      <c r="S121" s="425">
        <f>SUMIFS(Backup!$G:$G,Backup!$D:$D,'Pre-cast Erection S-Curve'!$C121,Backup!$O:$O,'Pre-cast Erection S-Curve'!S$75,Backup!$B:$B,'Pre-cast Erection S-Curve'!$C$118)</f>
        <v>2</v>
      </c>
      <c r="T121" s="425">
        <f>SUMIFS(Backup!$G:$G,Backup!$D:$D,'Pre-cast Erection S-Curve'!$C121,Backup!$O:$O,'Pre-cast Erection S-Curve'!T$75,Backup!$B:$B,'Pre-cast Erection S-Curve'!$C$118)</f>
        <v>7</v>
      </c>
      <c r="U121" s="425">
        <f>SUMIFS(Backup!$G:$G,Backup!$D:$D,'Pre-cast Erection S-Curve'!$C121,Backup!$O:$O,'Pre-cast Erection S-Curve'!U$75,Backup!$B:$B,'Pre-cast Erection S-Curve'!$C$118)</f>
        <v>0</v>
      </c>
      <c r="V121" s="425">
        <f>SUMIFS(Backup!$G:$G,Backup!$D:$D,'Pre-cast Erection S-Curve'!$C121,Backup!$O:$O,'Pre-cast Erection S-Curve'!V$75,Backup!$B:$B,'Pre-cast Erection S-Curve'!$C$118)</f>
        <v>2</v>
      </c>
      <c r="W121" s="425">
        <f>SUMIFS(Backup!$G:$G,Backup!$D:$D,'Pre-cast Erection S-Curve'!$C121,Backup!$O:$O,'Pre-cast Erection S-Curve'!W$75,Backup!$B:$B,'Pre-cast Erection S-Curve'!$C$118)</f>
        <v>3</v>
      </c>
      <c r="X121" s="425">
        <f>SUMIFS(Backup!$G:$G,Backup!$D:$D,'Pre-cast Erection S-Curve'!$C121,Backup!$O:$O,'Pre-cast Erection S-Curve'!X$75,Backup!$B:$B,'Pre-cast Erection S-Curve'!$C$118)</f>
        <v>0</v>
      </c>
      <c r="Y121" s="425">
        <f>SUMIFS(Backup!$G:$G,Backup!$D:$D,'Pre-cast Erection S-Curve'!$C121,Backup!$O:$O,'Pre-cast Erection S-Curve'!Y$75,Backup!$B:$B,'Pre-cast Erection S-Curve'!$C$118)</f>
        <v>1</v>
      </c>
      <c r="Z121" s="425">
        <f>SUMIFS(Backup!$G:$G,Backup!$D:$D,'Pre-cast Erection S-Curve'!$C121,Backup!$O:$O,'Pre-cast Erection S-Curve'!Z$75,Backup!$B:$B,'Pre-cast Erection S-Curve'!$C$118)</f>
        <v>0</v>
      </c>
      <c r="AA121" s="425">
        <f>SUMIFS(Backup!$G:$G,Backup!$D:$D,'Pre-cast Erection S-Curve'!$C121,Backup!$O:$O,'Pre-cast Erection S-Curve'!AA$75,Backup!$B:$B,'Pre-cast Erection S-Curve'!$C$118)</f>
        <v>0</v>
      </c>
      <c r="AB121" s="425">
        <f>SUMIFS(Backup!$G:$G,Backup!$D:$D,'Pre-cast Erection S-Curve'!$C121,Backup!$O:$O,'Pre-cast Erection S-Curve'!AB$75,Backup!$B:$B,'Pre-cast Erection S-Curve'!$C$118)</f>
        <v>0</v>
      </c>
      <c r="AC121" s="425">
        <f>SUMIFS(Backup!$G:$G,Backup!$D:$D,'Pre-cast Erection S-Curve'!$C121,Backup!$O:$O,'Pre-cast Erection S-Curve'!AC$75,Backup!$B:$B,'Pre-cast Erection S-Curve'!$C$118)</f>
        <v>0</v>
      </c>
      <c r="AD121" s="425">
        <f>SUMIFS(Backup!$G:$G,Backup!$D:$D,'Pre-cast Erection S-Curve'!$C121,Backup!$O:$O,'Pre-cast Erection S-Curve'!AD$75,Backup!$B:$B,'Pre-cast Erection S-Curve'!$C$118)</f>
        <v>0</v>
      </c>
      <c r="AE121" s="425">
        <f>SUMIFS(Backup!$G:$G,Backup!$D:$D,'Pre-cast Erection S-Curve'!$C121,Backup!$O:$O,'Pre-cast Erection S-Curve'!AE$75,Backup!$B:$B,'Pre-cast Erection S-Curve'!$C$118)</f>
        <v>0</v>
      </c>
      <c r="AF121" s="425">
        <f>SUMIFS(Backup!$G:$G,Backup!$D:$D,'Pre-cast Erection S-Curve'!$C121,Backup!$O:$O,'Pre-cast Erection S-Curve'!AF$75,Backup!$B:$B,'Pre-cast Erection S-Curve'!$C$118)</f>
        <v>0</v>
      </c>
      <c r="AG121" s="435">
        <f t="shared" si="26"/>
        <v>11</v>
      </c>
    </row>
    <row r="122" spans="1:33" hidden="1" outlineLevel="1">
      <c r="B122" s="413" t="s">
        <v>863</v>
      </c>
      <c r="C122" s="415" t="s">
        <v>403</v>
      </c>
      <c r="D122" s="413" t="s">
        <v>1140</v>
      </c>
      <c r="E122" s="425">
        <f t="shared" si="30"/>
        <v>19</v>
      </c>
      <c r="F122" s="425">
        <f>SUMIFS(Backup!$G:$G,Backup!$D:$D,'Pre-cast Erection S-Curve'!$C122,Backup!$O:$O,'Pre-cast Erection S-Curve'!F$75,Backup!$B:$B,'Pre-cast Erection S-Curve'!$C$118)</f>
        <v>0</v>
      </c>
      <c r="G122" s="425">
        <f>SUMIFS(Backup!$G:$G,Backup!$D:$D,'Pre-cast Erection S-Curve'!$C122,Backup!$O:$O,'Pre-cast Erection S-Curve'!G$75,Backup!$B:$B,'Pre-cast Erection S-Curve'!$C$118)</f>
        <v>0</v>
      </c>
      <c r="H122" s="425">
        <f>SUMIFS(Backup!$G:$G,Backup!$D:$D,'Pre-cast Erection S-Curve'!$C122,Backup!$O:$O,'Pre-cast Erection S-Curve'!H$75,Backup!$B:$B,'Pre-cast Erection S-Curve'!$C$118)</f>
        <v>0</v>
      </c>
      <c r="I122" s="425">
        <f>SUMIFS(Backup!$G:$G,Backup!$D:$D,'Pre-cast Erection S-Curve'!$C122,Backup!$O:$O,'Pre-cast Erection S-Curve'!I$75,Backup!$B:$B,'Pre-cast Erection S-Curve'!$C$118)</f>
        <v>0</v>
      </c>
      <c r="J122" s="425">
        <f>SUMIFS(Backup!$G:$G,Backup!$D:$D,'Pre-cast Erection S-Curve'!$C122,Backup!$O:$O,'Pre-cast Erection S-Curve'!J$75,Backup!$B:$B,'Pre-cast Erection S-Curve'!$C$118)</f>
        <v>0</v>
      </c>
      <c r="K122" s="425">
        <f>SUMIFS(Backup!$G:$G,Backup!$D:$D,'Pre-cast Erection S-Curve'!$C122,Backup!$O:$O,'Pre-cast Erection S-Curve'!K$75,Backup!$B:$B,'Pre-cast Erection S-Curve'!$C$118)</f>
        <v>0</v>
      </c>
      <c r="L122" s="425">
        <f>SUMIFS(Backup!$G:$G,Backup!$D:$D,'Pre-cast Erection S-Curve'!$C122,Backup!$O:$O,'Pre-cast Erection S-Curve'!L$75,Backup!$B:$B,'Pre-cast Erection S-Curve'!$C$118)</f>
        <v>0</v>
      </c>
      <c r="M122" s="425">
        <f>SUMIFS(Backup!$G:$G,Backup!$D:$D,'Pre-cast Erection S-Curve'!$C122,Backup!$O:$O,'Pre-cast Erection S-Curve'!M$75,Backup!$B:$B,'Pre-cast Erection S-Curve'!$C$118)</f>
        <v>0</v>
      </c>
      <c r="N122" s="425">
        <f>SUMIFS(Backup!$G:$G,Backup!$D:$D,'Pre-cast Erection S-Curve'!$C122,Backup!$O:$O,'Pre-cast Erection S-Curve'!N$75,Backup!$B:$B,'Pre-cast Erection S-Curve'!$C$118)</f>
        <v>0</v>
      </c>
      <c r="O122" s="425">
        <f>SUMIFS(Backup!$G:$G,Backup!$D:$D,'Pre-cast Erection S-Curve'!$C122,Backup!$O:$O,'Pre-cast Erection S-Curve'!O$75,Backup!$B:$B,'Pre-cast Erection S-Curve'!$C$118)</f>
        <v>0</v>
      </c>
      <c r="P122" s="425">
        <f>SUMIFS(Backup!$G:$G,Backup!$D:$D,'Pre-cast Erection S-Curve'!$C122,Backup!$O:$O,'Pre-cast Erection S-Curve'!P$75,Backup!$B:$B,'Pre-cast Erection S-Curve'!$C$118)</f>
        <v>0</v>
      </c>
      <c r="Q122" s="425">
        <f>SUMIFS(Backup!$G:$G,Backup!$D:$D,'Pre-cast Erection S-Curve'!$C122,Backup!$O:$O,'Pre-cast Erection S-Curve'!Q$75,Backup!$B:$B,'Pre-cast Erection S-Curve'!$C$118)</f>
        <v>0</v>
      </c>
      <c r="R122" s="425">
        <f>SUMIFS(Backup!$G:$G,Backup!$D:$D,'Pre-cast Erection S-Curve'!$C122,Backup!$O:$O,'Pre-cast Erection S-Curve'!R$75,Backup!$B:$B,'Pre-cast Erection S-Curve'!$C$118)</f>
        <v>0</v>
      </c>
      <c r="S122" s="425">
        <f>SUMIFS(Backup!$G:$G,Backup!$D:$D,'Pre-cast Erection S-Curve'!$C122,Backup!$O:$O,'Pre-cast Erection S-Curve'!S$75,Backup!$B:$B,'Pre-cast Erection S-Curve'!$C$118)</f>
        <v>3</v>
      </c>
      <c r="T122" s="425">
        <f>SUMIFS(Backup!$G:$G,Backup!$D:$D,'Pre-cast Erection S-Curve'!$C122,Backup!$O:$O,'Pre-cast Erection S-Curve'!T$75,Backup!$B:$B,'Pre-cast Erection S-Curve'!$C$118)</f>
        <v>1</v>
      </c>
      <c r="U122" s="425">
        <f>SUMIFS(Backup!$G:$G,Backup!$D:$D,'Pre-cast Erection S-Curve'!$C122,Backup!$O:$O,'Pre-cast Erection S-Curve'!U$75,Backup!$B:$B,'Pre-cast Erection S-Curve'!$C$118)</f>
        <v>1</v>
      </c>
      <c r="V122" s="425">
        <f>SUMIFS(Backup!$G:$G,Backup!$D:$D,'Pre-cast Erection S-Curve'!$C122,Backup!$O:$O,'Pre-cast Erection S-Curve'!V$75,Backup!$B:$B,'Pre-cast Erection S-Curve'!$C$118)</f>
        <v>3</v>
      </c>
      <c r="W122" s="425">
        <f>SUMIFS(Backup!$G:$G,Backup!$D:$D,'Pre-cast Erection S-Curve'!$C122,Backup!$O:$O,'Pre-cast Erection S-Curve'!W$75,Backup!$B:$B,'Pre-cast Erection S-Curve'!$C$118)</f>
        <v>6</v>
      </c>
      <c r="X122" s="425">
        <f>SUMIFS(Backup!$G:$G,Backup!$D:$D,'Pre-cast Erection S-Curve'!$C122,Backup!$O:$O,'Pre-cast Erection S-Curve'!X$75,Backup!$B:$B,'Pre-cast Erection S-Curve'!$C$118)</f>
        <v>0</v>
      </c>
      <c r="Y122" s="425">
        <f>SUMIFS(Backup!$G:$G,Backup!$D:$D,'Pre-cast Erection S-Curve'!$C122,Backup!$O:$O,'Pre-cast Erection S-Curve'!Y$75,Backup!$B:$B,'Pre-cast Erection S-Curve'!$C$118)</f>
        <v>2</v>
      </c>
      <c r="Z122" s="425">
        <f>SUMIFS(Backup!$G:$G,Backup!$D:$D,'Pre-cast Erection S-Curve'!$C122,Backup!$O:$O,'Pre-cast Erection S-Curve'!Z$75,Backup!$B:$B,'Pre-cast Erection S-Curve'!$C$118)</f>
        <v>2</v>
      </c>
      <c r="AA122" s="425">
        <f>SUMIFS(Backup!$G:$G,Backup!$D:$D,'Pre-cast Erection S-Curve'!$C122,Backup!$O:$O,'Pre-cast Erection S-Curve'!AA$75,Backup!$B:$B,'Pre-cast Erection S-Curve'!$C$118)</f>
        <v>0</v>
      </c>
      <c r="AB122" s="425">
        <f>SUMIFS(Backup!$G:$G,Backup!$D:$D,'Pre-cast Erection S-Curve'!$C122,Backup!$O:$O,'Pre-cast Erection S-Curve'!AB$75,Backup!$B:$B,'Pre-cast Erection S-Curve'!$C$118)</f>
        <v>0</v>
      </c>
      <c r="AC122" s="425">
        <f>SUMIFS(Backup!$G:$G,Backup!$D:$D,'Pre-cast Erection S-Curve'!$C122,Backup!$O:$O,'Pre-cast Erection S-Curve'!AC$75,Backup!$B:$B,'Pre-cast Erection S-Curve'!$C$118)</f>
        <v>0</v>
      </c>
      <c r="AD122" s="425">
        <f>SUMIFS(Backup!$G:$G,Backup!$D:$D,'Pre-cast Erection S-Curve'!$C122,Backup!$O:$O,'Pre-cast Erection S-Curve'!AD$75,Backup!$B:$B,'Pre-cast Erection S-Curve'!$C$118)</f>
        <v>0</v>
      </c>
      <c r="AE122" s="425">
        <f>SUMIFS(Backup!$G:$G,Backup!$D:$D,'Pre-cast Erection S-Curve'!$C122,Backup!$O:$O,'Pre-cast Erection S-Curve'!AE$75,Backup!$B:$B,'Pre-cast Erection S-Curve'!$C$118)</f>
        <v>0</v>
      </c>
      <c r="AF122" s="425">
        <f>SUMIFS(Backup!$G:$G,Backup!$D:$D,'Pre-cast Erection S-Curve'!$C122,Backup!$O:$O,'Pre-cast Erection S-Curve'!AF$75,Backup!$B:$B,'Pre-cast Erection S-Curve'!$C$118)</f>
        <v>0</v>
      </c>
      <c r="AG122" s="435">
        <f t="shared" si="26"/>
        <v>8</v>
      </c>
    </row>
    <row r="123" spans="1:33" hidden="1" outlineLevel="1">
      <c r="B123" s="413" t="s">
        <v>864</v>
      </c>
      <c r="C123" s="415" t="s">
        <v>404</v>
      </c>
      <c r="D123" s="413" t="s">
        <v>1140</v>
      </c>
      <c r="E123" s="425">
        <f t="shared" si="30"/>
        <v>33</v>
      </c>
      <c r="F123" s="425">
        <f>SUMIFS(Backup!$G:$G,Backup!$D:$D,'Pre-cast Erection S-Curve'!$C123,Backup!$O:$O,'Pre-cast Erection S-Curve'!F$75,Backup!$B:$B,'Pre-cast Erection S-Curve'!$C$118)</f>
        <v>0</v>
      </c>
      <c r="G123" s="425">
        <f>SUMIFS(Backup!$G:$G,Backup!$D:$D,'Pre-cast Erection S-Curve'!$C123,Backup!$O:$O,'Pre-cast Erection S-Curve'!G$75,Backup!$B:$B,'Pre-cast Erection S-Curve'!$C$118)</f>
        <v>0</v>
      </c>
      <c r="H123" s="425">
        <f>SUMIFS(Backup!$G:$G,Backup!$D:$D,'Pre-cast Erection S-Curve'!$C123,Backup!$O:$O,'Pre-cast Erection S-Curve'!H$75,Backup!$B:$B,'Pre-cast Erection S-Curve'!$C$118)</f>
        <v>0</v>
      </c>
      <c r="I123" s="425">
        <f>SUMIFS(Backup!$G:$G,Backup!$D:$D,'Pre-cast Erection S-Curve'!$C123,Backup!$O:$O,'Pre-cast Erection S-Curve'!I$75,Backup!$B:$B,'Pre-cast Erection S-Curve'!$C$118)</f>
        <v>0</v>
      </c>
      <c r="J123" s="425">
        <f>SUMIFS(Backup!$G:$G,Backup!$D:$D,'Pre-cast Erection S-Curve'!$C123,Backup!$O:$O,'Pre-cast Erection S-Curve'!J$75,Backup!$B:$B,'Pre-cast Erection S-Curve'!$C$118)</f>
        <v>0</v>
      </c>
      <c r="K123" s="425">
        <f>SUMIFS(Backup!$G:$G,Backup!$D:$D,'Pre-cast Erection S-Curve'!$C123,Backup!$O:$O,'Pre-cast Erection S-Curve'!K$75,Backup!$B:$B,'Pre-cast Erection S-Curve'!$C$118)</f>
        <v>0</v>
      </c>
      <c r="L123" s="425">
        <f>SUMIFS(Backup!$G:$G,Backup!$D:$D,'Pre-cast Erection S-Curve'!$C123,Backup!$O:$O,'Pre-cast Erection S-Curve'!L$75,Backup!$B:$B,'Pre-cast Erection S-Curve'!$C$118)</f>
        <v>0</v>
      </c>
      <c r="M123" s="425">
        <f>SUMIFS(Backup!$G:$G,Backup!$D:$D,'Pre-cast Erection S-Curve'!$C123,Backup!$O:$O,'Pre-cast Erection S-Curve'!M$75,Backup!$B:$B,'Pre-cast Erection S-Curve'!$C$118)</f>
        <v>0</v>
      </c>
      <c r="N123" s="425">
        <f>SUMIFS(Backup!$G:$G,Backup!$D:$D,'Pre-cast Erection S-Curve'!$C123,Backup!$O:$O,'Pre-cast Erection S-Curve'!N$75,Backup!$B:$B,'Pre-cast Erection S-Curve'!$C$118)</f>
        <v>0</v>
      </c>
      <c r="O123" s="425">
        <f>SUMIFS(Backup!$G:$G,Backup!$D:$D,'Pre-cast Erection S-Curve'!$C123,Backup!$O:$O,'Pre-cast Erection S-Curve'!O$75,Backup!$B:$B,'Pre-cast Erection S-Curve'!$C$118)</f>
        <v>0</v>
      </c>
      <c r="P123" s="425">
        <f>SUMIFS(Backup!$G:$G,Backup!$D:$D,'Pre-cast Erection S-Curve'!$C123,Backup!$O:$O,'Pre-cast Erection S-Curve'!P$75,Backup!$B:$B,'Pre-cast Erection S-Curve'!$C$118)</f>
        <v>0</v>
      </c>
      <c r="Q123" s="425">
        <f>SUMIFS(Backup!$G:$G,Backup!$D:$D,'Pre-cast Erection S-Curve'!$C123,Backup!$O:$O,'Pre-cast Erection S-Curve'!Q$75,Backup!$B:$B,'Pre-cast Erection S-Curve'!$C$118)</f>
        <v>0</v>
      </c>
      <c r="R123" s="425">
        <f>SUMIFS(Backup!$G:$G,Backup!$D:$D,'Pre-cast Erection S-Curve'!$C123,Backup!$O:$O,'Pre-cast Erection S-Curve'!R$75,Backup!$B:$B,'Pre-cast Erection S-Curve'!$C$118)</f>
        <v>0</v>
      </c>
      <c r="S123" s="425">
        <f>SUMIFS(Backup!$G:$G,Backup!$D:$D,'Pre-cast Erection S-Curve'!$C123,Backup!$O:$O,'Pre-cast Erection S-Curve'!S$75,Backup!$B:$B,'Pre-cast Erection S-Curve'!$C$118)</f>
        <v>0</v>
      </c>
      <c r="T123" s="425">
        <f>SUMIFS(Backup!$G:$G,Backup!$D:$D,'Pre-cast Erection S-Curve'!$C123,Backup!$O:$O,'Pre-cast Erection S-Curve'!T$75,Backup!$B:$B,'Pre-cast Erection S-Curve'!$C$118)</f>
        <v>0</v>
      </c>
      <c r="U123" s="425">
        <f>SUMIFS(Backup!$G:$G,Backup!$D:$D,'Pre-cast Erection S-Curve'!$C123,Backup!$O:$O,'Pre-cast Erection S-Curve'!U$75,Backup!$B:$B,'Pre-cast Erection S-Curve'!$C$118)</f>
        <v>0</v>
      </c>
      <c r="V123" s="425">
        <f>SUMIFS(Backup!$G:$G,Backup!$D:$D,'Pre-cast Erection S-Curve'!$C123,Backup!$O:$O,'Pre-cast Erection S-Curve'!V$75,Backup!$B:$B,'Pre-cast Erection S-Curve'!$C$118)</f>
        <v>0</v>
      </c>
      <c r="W123" s="425">
        <f>SUMIFS(Backup!$G:$G,Backup!$D:$D,'Pre-cast Erection S-Curve'!$C123,Backup!$O:$O,'Pre-cast Erection S-Curve'!W$75,Backup!$B:$B,'Pre-cast Erection S-Curve'!$C$118)</f>
        <v>0</v>
      </c>
      <c r="X123" s="425">
        <f>SUMIFS(Backup!$G:$G,Backup!$D:$D,'Pre-cast Erection S-Curve'!$C123,Backup!$O:$O,'Pre-cast Erection S-Curve'!X$75,Backup!$B:$B,'Pre-cast Erection S-Curve'!$C$118)</f>
        <v>0</v>
      </c>
      <c r="Y123" s="425">
        <f>SUMIFS(Backup!$G:$G,Backup!$D:$D,'Pre-cast Erection S-Curve'!$C123,Backup!$O:$O,'Pre-cast Erection S-Curve'!Y$75,Backup!$B:$B,'Pre-cast Erection S-Curve'!$C$118)</f>
        <v>0</v>
      </c>
      <c r="Z123" s="425">
        <f>SUMIFS(Backup!$G:$G,Backup!$D:$D,'Pre-cast Erection S-Curve'!$C123,Backup!$O:$O,'Pre-cast Erection S-Curve'!Z$75,Backup!$B:$B,'Pre-cast Erection S-Curve'!$C$118)</f>
        <v>33</v>
      </c>
      <c r="AA123" s="425">
        <f>SUMIFS(Backup!$G:$G,Backup!$D:$D,'Pre-cast Erection S-Curve'!$C123,Backup!$O:$O,'Pre-cast Erection S-Curve'!AA$75,Backup!$B:$B,'Pre-cast Erection S-Curve'!$C$118)</f>
        <v>0</v>
      </c>
      <c r="AB123" s="425">
        <f>SUMIFS(Backup!$G:$G,Backup!$D:$D,'Pre-cast Erection S-Curve'!$C123,Backup!$O:$O,'Pre-cast Erection S-Curve'!AB$75,Backup!$B:$B,'Pre-cast Erection S-Curve'!$C$118)</f>
        <v>0</v>
      </c>
      <c r="AC123" s="425">
        <f>SUMIFS(Backup!$G:$G,Backup!$D:$D,'Pre-cast Erection S-Curve'!$C123,Backup!$O:$O,'Pre-cast Erection S-Curve'!AC$75,Backup!$B:$B,'Pre-cast Erection S-Curve'!$C$118)</f>
        <v>0</v>
      </c>
      <c r="AD123" s="425">
        <f>SUMIFS(Backup!$G:$G,Backup!$D:$D,'Pre-cast Erection S-Curve'!$C123,Backup!$O:$O,'Pre-cast Erection S-Curve'!AD$75,Backup!$B:$B,'Pre-cast Erection S-Curve'!$C$118)</f>
        <v>0</v>
      </c>
      <c r="AE123" s="425">
        <f>SUMIFS(Backup!$G:$G,Backup!$D:$D,'Pre-cast Erection S-Curve'!$C123,Backup!$O:$O,'Pre-cast Erection S-Curve'!AE$75,Backup!$B:$B,'Pre-cast Erection S-Curve'!$C$118)</f>
        <v>0</v>
      </c>
      <c r="AF123" s="425">
        <f>SUMIFS(Backup!$G:$G,Backup!$D:$D,'Pre-cast Erection S-Curve'!$C123,Backup!$O:$O,'Pre-cast Erection S-Curve'!AF$75,Backup!$B:$B,'Pre-cast Erection S-Curve'!$C$118)</f>
        <v>0</v>
      </c>
      <c r="AG123" s="435">
        <f t="shared" si="26"/>
        <v>0</v>
      </c>
    </row>
    <row r="124" spans="1:33" s="256" customFormat="1" collapsed="1">
      <c r="A124" s="799">
        <f>E124*$E$143</f>
        <v>319</v>
      </c>
      <c r="B124" s="411">
        <v>9</v>
      </c>
      <c r="C124" s="412" t="s">
        <v>3</v>
      </c>
      <c r="D124" s="411"/>
      <c r="E124" s="553">
        <f>E52</f>
        <v>0.10619174434087883</v>
      </c>
      <c r="F124" s="424">
        <f t="shared" ref="F124" si="127">SUBTOTAL(9,F125:F129)</f>
        <v>0</v>
      </c>
      <c r="G124" s="424">
        <f t="shared" ref="G124" si="128">SUBTOTAL(9,G125:G129)</f>
        <v>0</v>
      </c>
      <c r="H124" s="424">
        <f t="shared" ref="H124" si="129">SUBTOTAL(9,H125:H129)</f>
        <v>0</v>
      </c>
      <c r="I124" s="424">
        <f t="shared" ref="I124" si="130">SUBTOTAL(9,I125:I129)</f>
        <v>0</v>
      </c>
      <c r="J124" s="424">
        <f t="shared" ref="J124" si="131">SUBTOTAL(9,J125:J129)</f>
        <v>0</v>
      </c>
      <c r="K124" s="424">
        <f t="shared" ref="K124" si="132">SUBTOTAL(9,K125:K129)</f>
        <v>0</v>
      </c>
      <c r="L124" s="424">
        <f t="shared" ref="L124" si="133">SUBTOTAL(9,L125:L129)</f>
        <v>0</v>
      </c>
      <c r="M124" s="424">
        <f t="shared" ref="M124" si="134">SUBTOTAL(9,M125:M129)</f>
        <v>0</v>
      </c>
      <c r="N124" s="424">
        <f t="shared" ref="N124" si="135">SUBTOTAL(9,N125:N129)</f>
        <v>0</v>
      </c>
      <c r="O124" s="424">
        <f t="shared" ref="O124" si="136">SUBTOTAL(9,O125:O129)</f>
        <v>0</v>
      </c>
      <c r="P124" s="424">
        <f t="shared" ref="P124" si="137">SUBTOTAL(9,P125:P129)</f>
        <v>0</v>
      </c>
      <c r="Q124" s="424">
        <f t="shared" ref="Q124" si="138">SUBTOTAL(9,Q125:Q129)</f>
        <v>60</v>
      </c>
      <c r="R124" s="424">
        <f t="shared" ref="R124" si="139">SUBTOTAL(9,R125:R129)</f>
        <v>86</v>
      </c>
      <c r="S124" s="424">
        <f t="shared" ref="S124" si="140">SUBTOTAL(9,S125:S129)</f>
        <v>51</v>
      </c>
      <c r="T124" s="424">
        <f t="shared" ref="T124" si="141">SUBTOTAL(9,T125:T129)</f>
        <v>8</v>
      </c>
      <c r="U124" s="424">
        <f t="shared" ref="U124" si="142">SUBTOTAL(9,U125:U129)</f>
        <v>24</v>
      </c>
      <c r="V124" s="424">
        <f t="shared" ref="V124" si="143">SUBTOTAL(9,V125:V129)</f>
        <v>0</v>
      </c>
      <c r="W124" s="424">
        <f t="shared" ref="W124" si="144">SUBTOTAL(9,W125:W129)</f>
        <v>10</v>
      </c>
      <c r="X124" s="424">
        <f t="shared" ref="X124" si="145">SUBTOTAL(9,X125:X129)</f>
        <v>4</v>
      </c>
      <c r="Y124" s="424">
        <f t="shared" ref="Y124" si="146">SUBTOTAL(9,Y125:Y129)</f>
        <v>0</v>
      </c>
      <c r="Z124" s="424">
        <f t="shared" ref="Z124" si="147">SUBTOTAL(9,Z125:Z129)</f>
        <v>4</v>
      </c>
      <c r="AA124" s="424">
        <f t="shared" ref="AA124:AB124" si="148">SUBTOTAL(9,AA125:AA129)</f>
        <v>50</v>
      </c>
      <c r="AB124" s="424">
        <f t="shared" si="148"/>
        <v>0</v>
      </c>
      <c r="AC124" s="424">
        <f t="shared" ref="AC124:AF124" si="149">SUBTOTAL(9,AC125:AC129)</f>
        <v>0</v>
      </c>
      <c r="AD124" s="424">
        <f t="shared" si="149"/>
        <v>0</v>
      </c>
      <c r="AE124" s="424">
        <f t="shared" si="149"/>
        <v>0</v>
      </c>
      <c r="AF124" s="424">
        <f t="shared" si="149"/>
        <v>0</v>
      </c>
      <c r="AG124" s="435">
        <f t="shared" si="26"/>
        <v>229</v>
      </c>
    </row>
    <row r="125" spans="1:33" hidden="1" outlineLevel="1">
      <c r="B125" s="413" t="s">
        <v>860</v>
      </c>
      <c r="C125" s="415" t="s">
        <v>400</v>
      </c>
      <c r="D125" s="413" t="s">
        <v>1140</v>
      </c>
      <c r="E125" s="425">
        <f t="shared" si="30"/>
        <v>80</v>
      </c>
      <c r="F125" s="425">
        <f>SUMIFS(Backup!$G:$G,Backup!$D:$D,'Pre-cast Erection S-Curve'!$C125,Backup!$O:$O,'Pre-cast Erection S-Curve'!F$75,Backup!$B:$B,'Pre-cast Erection S-Curve'!$C$124)</f>
        <v>0</v>
      </c>
      <c r="G125" s="425">
        <f>SUMIFS(Backup!$G:$G,Backup!$D:$D,'Pre-cast Erection S-Curve'!$C125,Backup!$O:$O,'Pre-cast Erection S-Curve'!G$75,Backup!$B:$B,'Pre-cast Erection S-Curve'!$C$124)</f>
        <v>0</v>
      </c>
      <c r="H125" s="425">
        <f>SUMIFS(Backup!$G:$G,Backup!$D:$D,'Pre-cast Erection S-Curve'!$C125,Backup!$O:$O,'Pre-cast Erection S-Curve'!H$75,Backup!$B:$B,'Pre-cast Erection S-Curve'!$C$124)</f>
        <v>0</v>
      </c>
      <c r="I125" s="425">
        <f>SUMIFS(Backup!$G:$G,Backup!$D:$D,'Pre-cast Erection S-Curve'!$C125,Backup!$O:$O,'Pre-cast Erection S-Curve'!I$75,Backup!$B:$B,'Pre-cast Erection S-Curve'!$C$124)</f>
        <v>0</v>
      </c>
      <c r="J125" s="425">
        <f>SUMIFS(Backup!$G:$G,Backup!$D:$D,'Pre-cast Erection S-Curve'!$C125,Backup!$O:$O,'Pre-cast Erection S-Curve'!J$75,Backup!$B:$B,'Pre-cast Erection S-Curve'!$C$124)</f>
        <v>0</v>
      </c>
      <c r="K125" s="425">
        <f>SUMIFS(Backup!$G:$G,Backup!$D:$D,'Pre-cast Erection S-Curve'!$C125,Backup!$O:$O,'Pre-cast Erection S-Curve'!K$75,Backup!$B:$B,'Pre-cast Erection S-Curve'!$C$124)</f>
        <v>0</v>
      </c>
      <c r="L125" s="425">
        <f>SUMIFS(Backup!$G:$G,Backup!$D:$D,'Pre-cast Erection S-Curve'!$C125,Backup!$O:$O,'Pre-cast Erection S-Curve'!L$75,Backup!$B:$B,'Pre-cast Erection S-Curve'!$C$124)</f>
        <v>0</v>
      </c>
      <c r="M125" s="425">
        <f>SUMIFS(Backup!$G:$G,Backup!$D:$D,'Pre-cast Erection S-Curve'!$C125,Backup!$O:$O,'Pre-cast Erection S-Curve'!M$75,Backup!$B:$B,'Pre-cast Erection S-Curve'!$C$124)</f>
        <v>0</v>
      </c>
      <c r="N125" s="425">
        <f>SUMIFS(Backup!$G:$G,Backup!$D:$D,'Pre-cast Erection S-Curve'!$C125,Backup!$O:$O,'Pre-cast Erection S-Curve'!N$75,Backup!$B:$B,'Pre-cast Erection S-Curve'!$C$124)</f>
        <v>0</v>
      </c>
      <c r="O125" s="425">
        <f>SUMIFS(Backup!$G:$G,Backup!$D:$D,'Pre-cast Erection S-Curve'!$C125,Backup!$O:$O,'Pre-cast Erection S-Curve'!O$75,Backup!$B:$B,'Pre-cast Erection S-Curve'!$C$124)</f>
        <v>0</v>
      </c>
      <c r="P125" s="425">
        <f>SUMIFS(Backup!$G:$G,Backup!$D:$D,'Pre-cast Erection S-Curve'!$C125,Backup!$O:$O,'Pre-cast Erection S-Curve'!P$75,Backup!$B:$B,'Pre-cast Erection S-Curve'!$C$124)</f>
        <v>0</v>
      </c>
      <c r="Q125" s="425">
        <f>SUMIFS(Backup!$G:$G,Backup!$D:$D,'Pre-cast Erection S-Curve'!$C125,Backup!$O:$O,'Pre-cast Erection S-Curve'!Q$75,Backup!$B:$B,'Pre-cast Erection S-Curve'!$C$124)</f>
        <v>17</v>
      </c>
      <c r="R125" s="425">
        <f>SUMIFS(Backup!$G:$G,Backup!$D:$D,'Pre-cast Erection S-Curve'!$C125,Backup!$O:$O,'Pre-cast Erection S-Curve'!R$75,Backup!$B:$B,'Pre-cast Erection S-Curve'!$C$124)</f>
        <v>22</v>
      </c>
      <c r="S125" s="425">
        <f>SUMIFS(Backup!$G:$G,Backup!$D:$D,'Pre-cast Erection S-Curve'!$C125,Backup!$O:$O,'Pre-cast Erection S-Curve'!S$75,Backup!$B:$B,'Pre-cast Erection S-Curve'!$C$124)</f>
        <v>21</v>
      </c>
      <c r="T125" s="425">
        <f>SUMIFS(Backup!$G:$G,Backup!$D:$D,'Pre-cast Erection S-Curve'!$C125,Backup!$O:$O,'Pre-cast Erection S-Curve'!T$75,Backup!$B:$B,'Pre-cast Erection S-Curve'!$C$124)</f>
        <v>2</v>
      </c>
      <c r="U125" s="425">
        <f>SUMIFS(Backup!$G:$G,Backup!$D:$D,'Pre-cast Erection S-Curve'!$C125,Backup!$O:$O,'Pre-cast Erection S-Curve'!U$75,Backup!$B:$B,'Pre-cast Erection S-Curve'!$C$124)</f>
        <v>7</v>
      </c>
      <c r="V125" s="425">
        <f>SUMIFS(Backup!$G:$G,Backup!$D:$D,'Pre-cast Erection S-Curve'!$C125,Backup!$O:$O,'Pre-cast Erection S-Curve'!V$75,Backup!$B:$B,'Pre-cast Erection S-Curve'!$C$124)</f>
        <v>0</v>
      </c>
      <c r="W125" s="425">
        <f>SUMIFS(Backup!$G:$G,Backup!$D:$D,'Pre-cast Erection S-Curve'!$C125,Backup!$O:$O,'Pre-cast Erection S-Curve'!W$75,Backup!$B:$B,'Pre-cast Erection S-Curve'!$C$124)</f>
        <v>4</v>
      </c>
      <c r="X125" s="425">
        <f>SUMIFS(Backup!$G:$G,Backup!$D:$D,'Pre-cast Erection S-Curve'!$C125,Backup!$O:$O,'Pre-cast Erection S-Curve'!X$75,Backup!$B:$B,'Pre-cast Erection S-Curve'!$C$124)</f>
        <v>0</v>
      </c>
      <c r="Y125" s="425">
        <f>SUMIFS(Backup!$G:$G,Backup!$D:$D,'Pre-cast Erection S-Curve'!$C125,Backup!$O:$O,'Pre-cast Erection S-Curve'!Y$75,Backup!$B:$B,'Pre-cast Erection S-Curve'!$C$124)</f>
        <v>0</v>
      </c>
      <c r="Z125" s="425">
        <f>SUMIFS(Backup!$G:$G,Backup!$D:$D,'Pre-cast Erection S-Curve'!$C125,Backup!$O:$O,'Pre-cast Erection S-Curve'!Z$75,Backup!$B:$B,'Pre-cast Erection S-Curve'!$C$124)</f>
        <v>0</v>
      </c>
      <c r="AA125" s="425">
        <f>SUMIFS(Backup!$G:$G,Backup!$D:$D,'Pre-cast Erection S-Curve'!$C125,Backup!$O:$O,'Pre-cast Erection S-Curve'!AA$75,Backup!$B:$B,'Pre-cast Erection S-Curve'!$C$124)</f>
        <v>20</v>
      </c>
      <c r="AB125" s="425">
        <f>SUMIFS(Backup!$G:$G,Backup!$D:$D,'Pre-cast Erection S-Curve'!$C125,Backup!$O:$O,'Pre-cast Erection S-Curve'!AB$75,Backup!$B:$B,'Pre-cast Erection S-Curve'!$C$124)</f>
        <v>0</v>
      </c>
      <c r="AC125" s="425">
        <f>SUMIFS(Backup!$G:$G,Backup!$D:$D,'Pre-cast Erection S-Curve'!$C125,Backup!$O:$O,'Pre-cast Erection S-Curve'!AC$75,Backup!$B:$B,'Pre-cast Erection S-Curve'!$C$124)</f>
        <v>0</v>
      </c>
      <c r="AD125" s="425">
        <f>SUMIFS(Backup!$G:$G,Backup!$D:$D,'Pre-cast Erection S-Curve'!$C125,Backup!$O:$O,'Pre-cast Erection S-Curve'!AD$75,Backup!$B:$B,'Pre-cast Erection S-Curve'!$C$124)</f>
        <v>0</v>
      </c>
      <c r="AE125" s="425">
        <f>SUMIFS(Backup!$G:$G,Backup!$D:$D,'Pre-cast Erection S-Curve'!$C125,Backup!$O:$O,'Pre-cast Erection S-Curve'!AE$75,Backup!$B:$B,'Pre-cast Erection S-Curve'!$C$124)</f>
        <v>0</v>
      </c>
      <c r="AF125" s="425">
        <f>SUMIFS(Backup!$G:$G,Backup!$D:$D,'Pre-cast Erection S-Curve'!$C125,Backup!$O:$O,'Pre-cast Erection S-Curve'!AF$75,Backup!$B:$B,'Pre-cast Erection S-Curve'!$C$124)</f>
        <v>0</v>
      </c>
      <c r="AG125" s="435">
        <f t="shared" si="26"/>
        <v>69</v>
      </c>
    </row>
    <row r="126" spans="1:33" hidden="1" outlineLevel="1">
      <c r="B126" s="413" t="s">
        <v>861</v>
      </c>
      <c r="C126" s="415" t="s">
        <v>401</v>
      </c>
      <c r="D126" s="413" t="s">
        <v>1140</v>
      </c>
      <c r="E126" s="425">
        <f t="shared" si="30"/>
        <v>115</v>
      </c>
      <c r="F126" s="425">
        <f>SUMIFS(Backup!$G:$G,Backup!$D:$D,'Pre-cast Erection S-Curve'!$C126,Backup!$O:$O,'Pre-cast Erection S-Curve'!F$75,Backup!$B:$B,'Pre-cast Erection S-Curve'!$C$124)</f>
        <v>0</v>
      </c>
      <c r="G126" s="425">
        <f>SUMIFS(Backup!$G:$G,Backup!$D:$D,'Pre-cast Erection S-Curve'!$C126,Backup!$O:$O,'Pre-cast Erection S-Curve'!G$75,Backup!$B:$B,'Pre-cast Erection S-Curve'!$C$124)</f>
        <v>0</v>
      </c>
      <c r="H126" s="425">
        <f>SUMIFS(Backup!$G:$G,Backup!$D:$D,'Pre-cast Erection S-Curve'!$C126,Backup!$O:$O,'Pre-cast Erection S-Curve'!H$75,Backup!$B:$B,'Pre-cast Erection S-Curve'!$C$124)</f>
        <v>0</v>
      </c>
      <c r="I126" s="425">
        <f>SUMIFS(Backup!$G:$G,Backup!$D:$D,'Pre-cast Erection S-Curve'!$C126,Backup!$O:$O,'Pre-cast Erection S-Curve'!I$75,Backup!$B:$B,'Pre-cast Erection S-Curve'!$C$124)</f>
        <v>0</v>
      </c>
      <c r="J126" s="425">
        <f>SUMIFS(Backup!$G:$G,Backup!$D:$D,'Pre-cast Erection S-Curve'!$C126,Backup!$O:$O,'Pre-cast Erection S-Curve'!J$75,Backup!$B:$B,'Pre-cast Erection S-Curve'!$C$124)</f>
        <v>0</v>
      </c>
      <c r="K126" s="425">
        <f>SUMIFS(Backup!$G:$G,Backup!$D:$D,'Pre-cast Erection S-Curve'!$C126,Backup!$O:$O,'Pre-cast Erection S-Curve'!K$75,Backup!$B:$B,'Pre-cast Erection S-Curve'!$C$124)</f>
        <v>0</v>
      </c>
      <c r="L126" s="425">
        <f>SUMIFS(Backup!$G:$G,Backup!$D:$D,'Pre-cast Erection S-Curve'!$C126,Backup!$O:$O,'Pre-cast Erection S-Curve'!L$75,Backup!$B:$B,'Pre-cast Erection S-Curve'!$C$124)</f>
        <v>0</v>
      </c>
      <c r="M126" s="425">
        <f>SUMIFS(Backup!$G:$G,Backup!$D:$D,'Pre-cast Erection S-Curve'!$C126,Backup!$O:$O,'Pre-cast Erection S-Curve'!M$75,Backup!$B:$B,'Pre-cast Erection S-Curve'!$C$124)</f>
        <v>0</v>
      </c>
      <c r="N126" s="425">
        <f>SUMIFS(Backup!$G:$G,Backup!$D:$D,'Pre-cast Erection S-Curve'!$C126,Backup!$O:$O,'Pre-cast Erection S-Curve'!N$75,Backup!$B:$B,'Pre-cast Erection S-Curve'!$C$124)</f>
        <v>0</v>
      </c>
      <c r="O126" s="425">
        <f>SUMIFS(Backup!$G:$G,Backup!$D:$D,'Pre-cast Erection S-Curve'!$C126,Backup!$O:$O,'Pre-cast Erection S-Curve'!O$75,Backup!$B:$B,'Pre-cast Erection S-Curve'!$C$124)</f>
        <v>0</v>
      </c>
      <c r="P126" s="425">
        <f>SUMIFS(Backup!$G:$G,Backup!$D:$D,'Pre-cast Erection S-Curve'!$C126,Backup!$O:$O,'Pre-cast Erection S-Curve'!P$75,Backup!$B:$B,'Pre-cast Erection S-Curve'!$C$124)</f>
        <v>0</v>
      </c>
      <c r="Q126" s="425">
        <f>SUMIFS(Backup!$G:$G,Backup!$D:$D,'Pre-cast Erection S-Curve'!$C126,Backup!$O:$O,'Pre-cast Erection S-Curve'!Q$75,Backup!$B:$B,'Pre-cast Erection S-Curve'!$C$124)</f>
        <v>0</v>
      </c>
      <c r="R126" s="425">
        <f>SUMIFS(Backup!$G:$G,Backup!$D:$D,'Pre-cast Erection S-Curve'!$C126,Backup!$O:$O,'Pre-cast Erection S-Curve'!R$75,Backup!$B:$B,'Pre-cast Erection S-Curve'!$C$124)</f>
        <v>50</v>
      </c>
      <c r="S126" s="425">
        <f>SUMIFS(Backup!$G:$G,Backup!$D:$D,'Pre-cast Erection S-Curve'!$C126,Backup!$O:$O,'Pre-cast Erection S-Curve'!S$75,Backup!$B:$B,'Pre-cast Erection S-Curve'!$C$124)</f>
        <v>24</v>
      </c>
      <c r="T126" s="425">
        <f>SUMIFS(Backup!$G:$G,Backup!$D:$D,'Pre-cast Erection S-Curve'!$C126,Backup!$O:$O,'Pre-cast Erection S-Curve'!T$75,Backup!$B:$B,'Pre-cast Erection S-Curve'!$C$124)</f>
        <v>0</v>
      </c>
      <c r="U126" s="425">
        <f>SUMIFS(Backup!$G:$G,Backup!$D:$D,'Pre-cast Erection S-Curve'!$C126,Backup!$O:$O,'Pre-cast Erection S-Curve'!U$75,Backup!$B:$B,'Pre-cast Erection S-Curve'!$C$124)</f>
        <v>4</v>
      </c>
      <c r="V126" s="425">
        <f>SUMIFS(Backup!$G:$G,Backup!$D:$D,'Pre-cast Erection S-Curve'!$C126,Backup!$O:$O,'Pre-cast Erection S-Curve'!V$75,Backup!$B:$B,'Pre-cast Erection S-Curve'!$C$124)</f>
        <v>0</v>
      </c>
      <c r="W126" s="425">
        <f>SUMIFS(Backup!$G:$G,Backup!$D:$D,'Pre-cast Erection S-Curve'!$C126,Backup!$O:$O,'Pre-cast Erection S-Curve'!W$75,Backup!$B:$B,'Pre-cast Erection S-Curve'!$C$124)</f>
        <v>6</v>
      </c>
      <c r="X126" s="425">
        <f>SUMIFS(Backup!$G:$G,Backup!$D:$D,'Pre-cast Erection S-Curve'!$C126,Backup!$O:$O,'Pre-cast Erection S-Curve'!X$75,Backup!$B:$B,'Pre-cast Erection S-Curve'!$C$124)</f>
        <v>0</v>
      </c>
      <c r="Y126" s="425">
        <f>SUMIFS(Backup!$G:$G,Backup!$D:$D,'Pre-cast Erection S-Curve'!$C126,Backup!$O:$O,'Pre-cast Erection S-Curve'!Y$75,Backup!$B:$B,'Pre-cast Erection S-Curve'!$C$124)</f>
        <v>0</v>
      </c>
      <c r="Z126" s="425">
        <f>SUMIFS(Backup!$G:$G,Backup!$D:$D,'Pre-cast Erection S-Curve'!$C126,Backup!$O:$O,'Pre-cast Erection S-Curve'!Z$75,Backup!$B:$B,'Pre-cast Erection S-Curve'!$C$124)</f>
        <v>2</v>
      </c>
      <c r="AA126" s="425">
        <f>SUMIFS(Backup!$G:$G,Backup!$D:$D,'Pre-cast Erection S-Curve'!$C126,Backup!$O:$O,'Pre-cast Erection S-Curve'!AA$75,Backup!$B:$B,'Pre-cast Erection S-Curve'!$C$124)</f>
        <v>10</v>
      </c>
      <c r="AB126" s="425">
        <f>SUMIFS(Backup!$G:$G,Backup!$D:$D,'Pre-cast Erection S-Curve'!$C126,Backup!$O:$O,'Pre-cast Erection S-Curve'!AB$75,Backup!$B:$B,'Pre-cast Erection S-Curve'!$C$124)</f>
        <v>0</v>
      </c>
      <c r="AC126" s="425">
        <f>SUMIFS(Backup!$G:$G,Backup!$D:$D,'Pre-cast Erection S-Curve'!$C126,Backup!$O:$O,'Pre-cast Erection S-Curve'!AC$75,Backup!$B:$B,'Pre-cast Erection S-Curve'!$C$124)</f>
        <v>0</v>
      </c>
      <c r="AD126" s="425">
        <f>SUMIFS(Backup!$G:$G,Backup!$D:$D,'Pre-cast Erection S-Curve'!$C126,Backup!$O:$O,'Pre-cast Erection S-Curve'!AD$75,Backup!$B:$B,'Pre-cast Erection S-Curve'!$C$124)</f>
        <v>0</v>
      </c>
      <c r="AE126" s="425">
        <f>SUMIFS(Backup!$G:$G,Backup!$D:$D,'Pre-cast Erection S-Curve'!$C126,Backup!$O:$O,'Pre-cast Erection S-Curve'!AE$75,Backup!$B:$B,'Pre-cast Erection S-Curve'!$C$124)</f>
        <v>0</v>
      </c>
      <c r="AF126" s="425">
        <f>SUMIFS(Backup!$G:$G,Backup!$D:$D,'Pre-cast Erection S-Curve'!$C126,Backup!$O:$O,'Pre-cast Erection S-Curve'!AF$75,Backup!$B:$B,'Pre-cast Erection S-Curve'!$C$124)</f>
        <v>0</v>
      </c>
      <c r="AG126" s="435">
        <f t="shared" si="26"/>
        <v>78</v>
      </c>
    </row>
    <row r="127" spans="1:33" hidden="1" outlineLevel="1">
      <c r="B127" s="413" t="s">
        <v>862</v>
      </c>
      <c r="C127" s="415" t="s">
        <v>402</v>
      </c>
      <c r="D127" s="413" t="s">
        <v>1140</v>
      </c>
      <c r="E127" s="425">
        <f t="shared" si="30"/>
        <v>40</v>
      </c>
      <c r="F127" s="425">
        <f>SUMIFS(Backup!$G:$G,Backup!$D:$D,'Pre-cast Erection S-Curve'!$C127,Backup!$O:$O,'Pre-cast Erection S-Curve'!F$75,Backup!$B:$B,'Pre-cast Erection S-Curve'!$C$124)</f>
        <v>0</v>
      </c>
      <c r="G127" s="425">
        <f>SUMIFS(Backup!$G:$G,Backup!$D:$D,'Pre-cast Erection S-Curve'!$C127,Backup!$O:$O,'Pre-cast Erection S-Curve'!G$75,Backup!$B:$B,'Pre-cast Erection S-Curve'!$C$124)</f>
        <v>0</v>
      </c>
      <c r="H127" s="425">
        <f>SUMIFS(Backup!$G:$G,Backup!$D:$D,'Pre-cast Erection S-Curve'!$C127,Backup!$O:$O,'Pre-cast Erection S-Curve'!H$75,Backup!$B:$B,'Pre-cast Erection S-Curve'!$C$124)</f>
        <v>0</v>
      </c>
      <c r="I127" s="425">
        <f>SUMIFS(Backup!$G:$G,Backup!$D:$D,'Pre-cast Erection S-Curve'!$C127,Backup!$O:$O,'Pre-cast Erection S-Curve'!I$75,Backup!$B:$B,'Pre-cast Erection S-Curve'!$C$124)</f>
        <v>0</v>
      </c>
      <c r="J127" s="425">
        <f>SUMIFS(Backup!$G:$G,Backup!$D:$D,'Pre-cast Erection S-Curve'!$C127,Backup!$O:$O,'Pre-cast Erection S-Curve'!J$75,Backup!$B:$B,'Pre-cast Erection S-Curve'!$C$124)</f>
        <v>0</v>
      </c>
      <c r="K127" s="425">
        <f>SUMIFS(Backup!$G:$G,Backup!$D:$D,'Pre-cast Erection S-Curve'!$C127,Backup!$O:$O,'Pre-cast Erection S-Curve'!K$75,Backup!$B:$B,'Pre-cast Erection S-Curve'!$C$124)</f>
        <v>0</v>
      </c>
      <c r="L127" s="425">
        <f>SUMIFS(Backup!$G:$G,Backup!$D:$D,'Pre-cast Erection S-Curve'!$C127,Backup!$O:$O,'Pre-cast Erection S-Curve'!L$75,Backup!$B:$B,'Pre-cast Erection S-Curve'!$C$124)</f>
        <v>0</v>
      </c>
      <c r="M127" s="425">
        <f>SUMIFS(Backup!$G:$G,Backup!$D:$D,'Pre-cast Erection S-Curve'!$C127,Backup!$O:$O,'Pre-cast Erection S-Curve'!M$75,Backup!$B:$B,'Pre-cast Erection S-Curve'!$C$124)</f>
        <v>0</v>
      </c>
      <c r="N127" s="425">
        <f>SUMIFS(Backup!$G:$G,Backup!$D:$D,'Pre-cast Erection S-Curve'!$C127,Backup!$O:$O,'Pre-cast Erection S-Curve'!N$75,Backup!$B:$B,'Pre-cast Erection S-Curve'!$C$124)</f>
        <v>0</v>
      </c>
      <c r="O127" s="425">
        <f>SUMIFS(Backup!$G:$G,Backup!$D:$D,'Pre-cast Erection S-Curve'!$C127,Backup!$O:$O,'Pre-cast Erection S-Curve'!O$75,Backup!$B:$B,'Pre-cast Erection S-Curve'!$C$124)</f>
        <v>0</v>
      </c>
      <c r="P127" s="425">
        <f>SUMIFS(Backup!$G:$G,Backup!$D:$D,'Pre-cast Erection S-Curve'!$C127,Backup!$O:$O,'Pre-cast Erection S-Curve'!P$75,Backup!$B:$B,'Pre-cast Erection S-Curve'!$C$124)</f>
        <v>0</v>
      </c>
      <c r="Q127" s="425">
        <f>SUMIFS(Backup!$G:$G,Backup!$D:$D,'Pre-cast Erection S-Curve'!$C127,Backup!$O:$O,'Pre-cast Erection S-Curve'!Q$75,Backup!$B:$B,'Pre-cast Erection S-Curve'!$C$124)</f>
        <v>4</v>
      </c>
      <c r="R127" s="425">
        <f>SUMIFS(Backup!$G:$G,Backup!$D:$D,'Pre-cast Erection S-Curve'!$C127,Backup!$O:$O,'Pre-cast Erection S-Curve'!R$75,Backup!$B:$B,'Pre-cast Erection S-Curve'!$C$124)</f>
        <v>11</v>
      </c>
      <c r="S127" s="425">
        <f>SUMIFS(Backup!$G:$G,Backup!$D:$D,'Pre-cast Erection S-Curve'!$C127,Backup!$O:$O,'Pre-cast Erection S-Curve'!S$75,Backup!$B:$B,'Pre-cast Erection S-Curve'!$C$124)</f>
        <v>3</v>
      </c>
      <c r="T127" s="425">
        <f>SUMIFS(Backup!$G:$G,Backup!$D:$D,'Pre-cast Erection S-Curve'!$C127,Backup!$O:$O,'Pre-cast Erection S-Curve'!T$75,Backup!$B:$B,'Pre-cast Erection S-Curve'!$C$124)</f>
        <v>2</v>
      </c>
      <c r="U127" s="425">
        <f>SUMIFS(Backup!$G:$G,Backup!$D:$D,'Pre-cast Erection S-Curve'!$C127,Backup!$O:$O,'Pre-cast Erection S-Curve'!U$75,Backup!$B:$B,'Pre-cast Erection S-Curve'!$C$124)</f>
        <v>6</v>
      </c>
      <c r="V127" s="425">
        <f>SUMIFS(Backup!$G:$G,Backup!$D:$D,'Pre-cast Erection S-Curve'!$C127,Backup!$O:$O,'Pre-cast Erection S-Curve'!V$75,Backup!$B:$B,'Pre-cast Erection S-Curve'!$C$124)</f>
        <v>0</v>
      </c>
      <c r="W127" s="425">
        <f>SUMIFS(Backup!$G:$G,Backup!$D:$D,'Pre-cast Erection S-Curve'!$C127,Backup!$O:$O,'Pre-cast Erection S-Curve'!W$75,Backup!$B:$B,'Pre-cast Erection S-Curve'!$C$124)</f>
        <v>0</v>
      </c>
      <c r="X127" s="425">
        <f>SUMIFS(Backup!$G:$G,Backup!$D:$D,'Pre-cast Erection S-Curve'!$C127,Backup!$O:$O,'Pre-cast Erection S-Curve'!X$75,Backup!$B:$B,'Pre-cast Erection S-Curve'!$C$124)</f>
        <v>2</v>
      </c>
      <c r="Y127" s="425">
        <f>SUMIFS(Backup!$G:$G,Backup!$D:$D,'Pre-cast Erection S-Curve'!$C127,Backup!$O:$O,'Pre-cast Erection S-Curve'!Y$75,Backup!$B:$B,'Pre-cast Erection S-Curve'!$C$124)</f>
        <v>0</v>
      </c>
      <c r="Z127" s="425">
        <f>SUMIFS(Backup!$G:$G,Backup!$D:$D,'Pre-cast Erection S-Curve'!$C127,Backup!$O:$O,'Pre-cast Erection S-Curve'!Z$75,Backup!$B:$B,'Pre-cast Erection S-Curve'!$C$124)</f>
        <v>0</v>
      </c>
      <c r="AA127" s="425">
        <f>SUMIFS(Backup!$G:$G,Backup!$D:$D,'Pre-cast Erection S-Curve'!$C127,Backup!$O:$O,'Pre-cast Erection S-Curve'!AA$75,Backup!$B:$B,'Pre-cast Erection S-Curve'!$C$124)</f>
        <v>10</v>
      </c>
      <c r="AB127" s="425">
        <f>SUMIFS(Backup!$G:$G,Backup!$D:$D,'Pre-cast Erection S-Curve'!$C127,Backup!$O:$O,'Pre-cast Erection S-Curve'!AB$75,Backup!$B:$B,'Pre-cast Erection S-Curve'!$C$124)</f>
        <v>0</v>
      </c>
      <c r="AC127" s="425">
        <f>SUMIFS(Backup!$G:$G,Backup!$D:$D,'Pre-cast Erection S-Curve'!$C127,Backup!$O:$O,'Pre-cast Erection S-Curve'!AC$75,Backup!$B:$B,'Pre-cast Erection S-Curve'!$C$124)</f>
        <v>0</v>
      </c>
      <c r="AD127" s="425">
        <f>SUMIFS(Backup!$G:$G,Backup!$D:$D,'Pre-cast Erection S-Curve'!$C127,Backup!$O:$O,'Pre-cast Erection S-Curve'!AD$75,Backup!$B:$B,'Pre-cast Erection S-Curve'!$C$124)</f>
        <v>0</v>
      </c>
      <c r="AE127" s="425">
        <f>SUMIFS(Backup!$G:$G,Backup!$D:$D,'Pre-cast Erection S-Curve'!$C127,Backup!$O:$O,'Pre-cast Erection S-Curve'!AE$75,Backup!$B:$B,'Pre-cast Erection S-Curve'!$C$124)</f>
        <v>0</v>
      </c>
      <c r="AF127" s="425">
        <f>SUMIFS(Backup!$G:$G,Backup!$D:$D,'Pre-cast Erection S-Curve'!$C127,Backup!$O:$O,'Pre-cast Erection S-Curve'!AF$75,Backup!$B:$B,'Pre-cast Erection S-Curve'!$C$124)</f>
        <v>0</v>
      </c>
      <c r="AG127" s="435">
        <f t="shared" si="26"/>
        <v>26</v>
      </c>
    </row>
    <row r="128" spans="1:33" hidden="1" outlineLevel="1">
      <c r="B128" s="413" t="s">
        <v>863</v>
      </c>
      <c r="C128" s="415" t="s">
        <v>403</v>
      </c>
      <c r="D128" s="413" t="s">
        <v>1140</v>
      </c>
      <c r="E128" s="425">
        <f t="shared" si="30"/>
        <v>39</v>
      </c>
      <c r="F128" s="425">
        <f>SUMIFS(Backup!$G:$G,Backup!$D:$D,'Pre-cast Erection S-Curve'!$C128,Backup!$O:$O,'Pre-cast Erection S-Curve'!F$75,Backup!$B:$B,'Pre-cast Erection S-Curve'!$C$124)</f>
        <v>0</v>
      </c>
      <c r="G128" s="425">
        <f>SUMIFS(Backup!$G:$G,Backup!$D:$D,'Pre-cast Erection S-Curve'!$C128,Backup!$O:$O,'Pre-cast Erection S-Curve'!G$75,Backup!$B:$B,'Pre-cast Erection S-Curve'!$C$124)</f>
        <v>0</v>
      </c>
      <c r="H128" s="425">
        <f>SUMIFS(Backup!$G:$G,Backup!$D:$D,'Pre-cast Erection S-Curve'!$C128,Backup!$O:$O,'Pre-cast Erection S-Curve'!H$75,Backup!$B:$B,'Pre-cast Erection S-Curve'!$C$124)</f>
        <v>0</v>
      </c>
      <c r="I128" s="425">
        <f>SUMIFS(Backup!$G:$G,Backup!$D:$D,'Pre-cast Erection S-Curve'!$C128,Backup!$O:$O,'Pre-cast Erection S-Curve'!I$75,Backup!$B:$B,'Pre-cast Erection S-Curve'!$C$124)</f>
        <v>0</v>
      </c>
      <c r="J128" s="425">
        <f>SUMIFS(Backup!$G:$G,Backup!$D:$D,'Pre-cast Erection S-Curve'!$C128,Backup!$O:$O,'Pre-cast Erection S-Curve'!J$75,Backup!$B:$B,'Pre-cast Erection S-Curve'!$C$124)</f>
        <v>0</v>
      </c>
      <c r="K128" s="425">
        <f>SUMIFS(Backup!$G:$G,Backup!$D:$D,'Pre-cast Erection S-Curve'!$C128,Backup!$O:$O,'Pre-cast Erection S-Curve'!K$75,Backup!$B:$B,'Pre-cast Erection S-Curve'!$C$124)</f>
        <v>0</v>
      </c>
      <c r="L128" s="425">
        <f>SUMIFS(Backup!$G:$G,Backup!$D:$D,'Pre-cast Erection S-Curve'!$C128,Backup!$O:$O,'Pre-cast Erection S-Curve'!L$75,Backup!$B:$B,'Pre-cast Erection S-Curve'!$C$124)</f>
        <v>0</v>
      </c>
      <c r="M128" s="425">
        <f>SUMIFS(Backup!$G:$G,Backup!$D:$D,'Pre-cast Erection S-Curve'!$C128,Backup!$O:$O,'Pre-cast Erection S-Curve'!M$75,Backup!$B:$B,'Pre-cast Erection S-Curve'!$C$124)</f>
        <v>0</v>
      </c>
      <c r="N128" s="425">
        <f>SUMIFS(Backup!$G:$G,Backup!$D:$D,'Pre-cast Erection S-Curve'!$C128,Backup!$O:$O,'Pre-cast Erection S-Curve'!N$75,Backup!$B:$B,'Pre-cast Erection S-Curve'!$C$124)</f>
        <v>0</v>
      </c>
      <c r="O128" s="425">
        <f>SUMIFS(Backup!$G:$G,Backup!$D:$D,'Pre-cast Erection S-Curve'!$C128,Backup!$O:$O,'Pre-cast Erection S-Curve'!O$75,Backup!$B:$B,'Pre-cast Erection S-Curve'!$C$124)</f>
        <v>0</v>
      </c>
      <c r="P128" s="425">
        <f>SUMIFS(Backup!$G:$G,Backup!$D:$D,'Pre-cast Erection S-Curve'!$C128,Backup!$O:$O,'Pre-cast Erection S-Curve'!P$75,Backup!$B:$B,'Pre-cast Erection S-Curve'!$C$124)</f>
        <v>0</v>
      </c>
      <c r="Q128" s="425">
        <f>SUMIFS(Backup!$G:$G,Backup!$D:$D,'Pre-cast Erection S-Curve'!$C128,Backup!$O:$O,'Pre-cast Erection S-Curve'!Q$75,Backup!$B:$B,'Pre-cast Erection S-Curve'!$C$124)</f>
        <v>15</v>
      </c>
      <c r="R128" s="425">
        <f>SUMIFS(Backup!$G:$G,Backup!$D:$D,'Pre-cast Erection S-Curve'!$C128,Backup!$O:$O,'Pre-cast Erection S-Curve'!R$75,Backup!$B:$B,'Pre-cast Erection S-Curve'!$C$124)</f>
        <v>3</v>
      </c>
      <c r="S128" s="425">
        <f>SUMIFS(Backup!$G:$G,Backup!$D:$D,'Pre-cast Erection S-Curve'!$C128,Backup!$O:$O,'Pre-cast Erection S-Curve'!S$75,Backup!$B:$B,'Pre-cast Erection S-Curve'!$C$124)</f>
        <v>3</v>
      </c>
      <c r="T128" s="425">
        <f>SUMIFS(Backup!$G:$G,Backup!$D:$D,'Pre-cast Erection S-Curve'!$C128,Backup!$O:$O,'Pre-cast Erection S-Curve'!T$75,Backup!$B:$B,'Pre-cast Erection S-Curve'!$C$124)</f>
        <v>1</v>
      </c>
      <c r="U128" s="425">
        <f>SUMIFS(Backup!$G:$G,Backup!$D:$D,'Pre-cast Erection S-Curve'!$C128,Backup!$O:$O,'Pre-cast Erection S-Curve'!U$75,Backup!$B:$B,'Pre-cast Erection S-Curve'!$C$124)</f>
        <v>1</v>
      </c>
      <c r="V128" s="425">
        <f>SUMIFS(Backup!$G:$G,Backup!$D:$D,'Pre-cast Erection S-Curve'!$C128,Backup!$O:$O,'Pre-cast Erection S-Curve'!V$75,Backup!$B:$B,'Pre-cast Erection S-Curve'!$C$124)</f>
        <v>0</v>
      </c>
      <c r="W128" s="425">
        <f>SUMIFS(Backup!$G:$G,Backup!$D:$D,'Pre-cast Erection S-Curve'!$C128,Backup!$O:$O,'Pre-cast Erection S-Curve'!W$75,Backup!$B:$B,'Pre-cast Erection S-Curve'!$C$124)</f>
        <v>0</v>
      </c>
      <c r="X128" s="425">
        <f>SUMIFS(Backup!$G:$G,Backup!$D:$D,'Pre-cast Erection S-Curve'!$C128,Backup!$O:$O,'Pre-cast Erection S-Curve'!X$75,Backup!$B:$B,'Pre-cast Erection S-Curve'!$C$124)</f>
        <v>2</v>
      </c>
      <c r="Y128" s="425">
        <f>SUMIFS(Backup!$G:$G,Backup!$D:$D,'Pre-cast Erection S-Curve'!$C128,Backup!$O:$O,'Pre-cast Erection S-Curve'!Y$75,Backup!$B:$B,'Pre-cast Erection S-Curve'!$C$124)</f>
        <v>0</v>
      </c>
      <c r="Z128" s="425">
        <f>SUMIFS(Backup!$G:$G,Backup!$D:$D,'Pre-cast Erection S-Curve'!$C128,Backup!$O:$O,'Pre-cast Erection S-Curve'!Z$75,Backup!$B:$B,'Pre-cast Erection S-Curve'!$C$124)</f>
        <v>2</v>
      </c>
      <c r="AA128" s="425">
        <f>SUMIFS(Backup!$G:$G,Backup!$D:$D,'Pre-cast Erection S-Curve'!$C128,Backup!$O:$O,'Pre-cast Erection S-Curve'!AA$75,Backup!$B:$B,'Pre-cast Erection S-Curve'!$C$124)</f>
        <v>10</v>
      </c>
      <c r="AB128" s="425">
        <f>SUMIFS(Backup!$G:$G,Backup!$D:$D,'Pre-cast Erection S-Curve'!$C128,Backup!$O:$O,'Pre-cast Erection S-Curve'!AB$75,Backup!$B:$B,'Pre-cast Erection S-Curve'!$C$124)</f>
        <v>0</v>
      </c>
      <c r="AC128" s="425">
        <f>SUMIFS(Backup!$G:$G,Backup!$D:$D,'Pre-cast Erection S-Curve'!$C128,Backup!$O:$O,'Pre-cast Erection S-Curve'!AC$75,Backup!$B:$B,'Pre-cast Erection S-Curve'!$C$124)</f>
        <v>0</v>
      </c>
      <c r="AD128" s="425">
        <f>SUMIFS(Backup!$G:$G,Backup!$D:$D,'Pre-cast Erection S-Curve'!$C128,Backup!$O:$O,'Pre-cast Erection S-Curve'!AD$75,Backup!$B:$B,'Pre-cast Erection S-Curve'!$C$124)</f>
        <v>0</v>
      </c>
      <c r="AE128" s="425">
        <f>SUMIFS(Backup!$G:$G,Backup!$D:$D,'Pre-cast Erection S-Curve'!$C128,Backup!$O:$O,'Pre-cast Erection S-Curve'!AE$75,Backup!$B:$B,'Pre-cast Erection S-Curve'!$C$124)</f>
        <v>0</v>
      </c>
      <c r="AF128" s="425">
        <f>SUMIFS(Backup!$G:$G,Backup!$D:$D,'Pre-cast Erection S-Curve'!$C128,Backup!$O:$O,'Pre-cast Erection S-Curve'!AF$75,Backup!$B:$B,'Pre-cast Erection S-Curve'!$C$124)</f>
        <v>0</v>
      </c>
      <c r="AG128" s="435">
        <f t="shared" si="26"/>
        <v>23</v>
      </c>
    </row>
    <row r="129" spans="1:33" hidden="1" outlineLevel="1">
      <c r="B129" s="413" t="s">
        <v>864</v>
      </c>
      <c r="C129" s="415" t="s">
        <v>404</v>
      </c>
      <c r="D129" s="413" t="s">
        <v>1140</v>
      </c>
      <c r="E129" s="425">
        <f t="shared" si="30"/>
        <v>45</v>
      </c>
      <c r="F129" s="425">
        <f>SUMIFS(Backup!$G:$G,Backup!$D:$D,'Pre-cast Erection S-Curve'!$C129,Backup!$O:$O,'Pre-cast Erection S-Curve'!F$75,Backup!$B:$B,'Pre-cast Erection S-Curve'!$C$124)</f>
        <v>0</v>
      </c>
      <c r="G129" s="425">
        <f>SUMIFS(Backup!$G:$G,Backup!$D:$D,'Pre-cast Erection S-Curve'!$C129,Backup!$O:$O,'Pre-cast Erection S-Curve'!G$75,Backup!$B:$B,'Pre-cast Erection S-Curve'!$C$124)</f>
        <v>0</v>
      </c>
      <c r="H129" s="425">
        <f>SUMIFS(Backup!$G:$G,Backup!$D:$D,'Pre-cast Erection S-Curve'!$C129,Backup!$O:$O,'Pre-cast Erection S-Curve'!H$75,Backup!$B:$B,'Pre-cast Erection S-Curve'!$C$124)</f>
        <v>0</v>
      </c>
      <c r="I129" s="425">
        <f>SUMIFS(Backup!$G:$G,Backup!$D:$D,'Pre-cast Erection S-Curve'!$C129,Backup!$O:$O,'Pre-cast Erection S-Curve'!I$75,Backup!$B:$B,'Pre-cast Erection S-Curve'!$C$124)</f>
        <v>0</v>
      </c>
      <c r="J129" s="425">
        <f>SUMIFS(Backup!$G:$G,Backup!$D:$D,'Pre-cast Erection S-Curve'!$C129,Backup!$O:$O,'Pre-cast Erection S-Curve'!J$75,Backup!$B:$B,'Pre-cast Erection S-Curve'!$C$124)</f>
        <v>0</v>
      </c>
      <c r="K129" s="425">
        <f>SUMIFS(Backup!$G:$G,Backup!$D:$D,'Pre-cast Erection S-Curve'!$C129,Backup!$O:$O,'Pre-cast Erection S-Curve'!K$75,Backup!$B:$B,'Pre-cast Erection S-Curve'!$C$124)</f>
        <v>0</v>
      </c>
      <c r="L129" s="425">
        <f>SUMIFS(Backup!$G:$G,Backup!$D:$D,'Pre-cast Erection S-Curve'!$C129,Backup!$O:$O,'Pre-cast Erection S-Curve'!L$75,Backup!$B:$B,'Pre-cast Erection S-Curve'!$C$124)</f>
        <v>0</v>
      </c>
      <c r="M129" s="425">
        <f>SUMIFS(Backup!$G:$G,Backup!$D:$D,'Pre-cast Erection S-Curve'!$C129,Backup!$O:$O,'Pre-cast Erection S-Curve'!M$75,Backup!$B:$B,'Pre-cast Erection S-Curve'!$C$124)</f>
        <v>0</v>
      </c>
      <c r="N129" s="425">
        <f>SUMIFS(Backup!$G:$G,Backup!$D:$D,'Pre-cast Erection S-Curve'!$C129,Backup!$O:$O,'Pre-cast Erection S-Curve'!N$75,Backup!$B:$B,'Pre-cast Erection S-Curve'!$C$124)</f>
        <v>0</v>
      </c>
      <c r="O129" s="425">
        <f>SUMIFS(Backup!$G:$G,Backup!$D:$D,'Pre-cast Erection S-Curve'!$C129,Backup!$O:$O,'Pre-cast Erection S-Curve'!O$75,Backup!$B:$B,'Pre-cast Erection S-Curve'!$C$124)</f>
        <v>0</v>
      </c>
      <c r="P129" s="425">
        <f>SUMIFS(Backup!$G:$G,Backup!$D:$D,'Pre-cast Erection S-Curve'!$C129,Backup!$O:$O,'Pre-cast Erection S-Curve'!P$75,Backup!$B:$B,'Pre-cast Erection S-Curve'!$C$124)</f>
        <v>0</v>
      </c>
      <c r="Q129" s="425">
        <f>SUMIFS(Backup!$G:$G,Backup!$D:$D,'Pre-cast Erection S-Curve'!$C129,Backup!$O:$O,'Pre-cast Erection S-Curve'!Q$75,Backup!$B:$B,'Pre-cast Erection S-Curve'!$C$124)</f>
        <v>24</v>
      </c>
      <c r="R129" s="425">
        <f>SUMIFS(Backup!$G:$G,Backup!$D:$D,'Pre-cast Erection S-Curve'!$C129,Backup!$O:$O,'Pre-cast Erection S-Curve'!R$75,Backup!$B:$B,'Pre-cast Erection S-Curve'!$C$124)</f>
        <v>0</v>
      </c>
      <c r="S129" s="425">
        <f>SUMIFS(Backup!$G:$G,Backup!$D:$D,'Pre-cast Erection S-Curve'!$C129,Backup!$O:$O,'Pre-cast Erection S-Curve'!S$75,Backup!$B:$B,'Pre-cast Erection S-Curve'!$C$124)</f>
        <v>0</v>
      </c>
      <c r="T129" s="425">
        <f>SUMIFS(Backup!$G:$G,Backup!$D:$D,'Pre-cast Erection S-Curve'!$C129,Backup!$O:$O,'Pre-cast Erection S-Curve'!T$75,Backup!$B:$B,'Pre-cast Erection S-Curve'!$C$124)</f>
        <v>3</v>
      </c>
      <c r="U129" s="425">
        <f>SUMIFS(Backup!$G:$G,Backup!$D:$D,'Pre-cast Erection S-Curve'!$C129,Backup!$O:$O,'Pre-cast Erection S-Curve'!U$75,Backup!$B:$B,'Pre-cast Erection S-Curve'!$C$124)</f>
        <v>6</v>
      </c>
      <c r="V129" s="425">
        <f>SUMIFS(Backup!$G:$G,Backup!$D:$D,'Pre-cast Erection S-Curve'!$C129,Backup!$O:$O,'Pre-cast Erection S-Curve'!V$75,Backup!$B:$B,'Pre-cast Erection S-Curve'!$C$124)</f>
        <v>0</v>
      </c>
      <c r="W129" s="425">
        <f>SUMIFS(Backup!$G:$G,Backup!$D:$D,'Pre-cast Erection S-Curve'!$C129,Backup!$O:$O,'Pre-cast Erection S-Curve'!W$75,Backup!$B:$B,'Pre-cast Erection S-Curve'!$C$124)</f>
        <v>0</v>
      </c>
      <c r="X129" s="425">
        <f>SUMIFS(Backup!$G:$G,Backup!$D:$D,'Pre-cast Erection S-Curve'!$C129,Backup!$O:$O,'Pre-cast Erection S-Curve'!X$75,Backup!$B:$B,'Pre-cast Erection S-Curve'!$C$124)</f>
        <v>0</v>
      </c>
      <c r="Y129" s="425">
        <f>SUMIFS(Backup!$G:$G,Backup!$D:$D,'Pre-cast Erection S-Curve'!$C129,Backup!$O:$O,'Pre-cast Erection S-Curve'!Y$75,Backup!$B:$B,'Pre-cast Erection S-Curve'!$C$124)</f>
        <v>0</v>
      </c>
      <c r="Z129" s="425">
        <f>SUMIFS(Backup!$G:$G,Backup!$D:$D,'Pre-cast Erection S-Curve'!$C129,Backup!$O:$O,'Pre-cast Erection S-Curve'!Z$75,Backup!$B:$B,'Pre-cast Erection S-Curve'!$C$124)</f>
        <v>0</v>
      </c>
      <c r="AA129" s="425">
        <f>SUMIFS(Backup!$G:$G,Backup!$D:$D,'Pre-cast Erection S-Curve'!$C129,Backup!$O:$O,'Pre-cast Erection S-Curve'!AA$75,Backup!$B:$B,'Pre-cast Erection S-Curve'!$C$124)</f>
        <v>0</v>
      </c>
      <c r="AB129" s="425">
        <f>SUMIFS(Backup!$G:$G,Backup!$D:$D,'Pre-cast Erection S-Curve'!$C129,Backup!$O:$O,'Pre-cast Erection S-Curve'!AB$75,Backup!$B:$B,'Pre-cast Erection S-Curve'!$C$124)</f>
        <v>0</v>
      </c>
      <c r="AC129" s="425">
        <f>SUMIFS(Backup!$G:$G,Backup!$D:$D,'Pre-cast Erection S-Curve'!$C129,Backup!$O:$O,'Pre-cast Erection S-Curve'!AC$75,Backup!$B:$B,'Pre-cast Erection S-Curve'!$C$124)</f>
        <v>0</v>
      </c>
      <c r="AD129" s="425">
        <f>SUMIFS(Backup!$G:$G,Backup!$D:$D,'Pre-cast Erection S-Curve'!$C129,Backup!$O:$O,'Pre-cast Erection S-Curve'!AD$75,Backup!$B:$B,'Pre-cast Erection S-Curve'!$C$124)</f>
        <v>0</v>
      </c>
      <c r="AE129" s="425">
        <f>SUMIFS(Backup!$G:$G,Backup!$D:$D,'Pre-cast Erection S-Curve'!$C129,Backup!$O:$O,'Pre-cast Erection S-Curve'!AE$75,Backup!$B:$B,'Pre-cast Erection S-Curve'!$C$124)</f>
        <v>0</v>
      </c>
      <c r="AF129" s="425">
        <f>SUMIFS(Backup!$G:$G,Backup!$D:$D,'Pre-cast Erection S-Curve'!$C129,Backup!$O:$O,'Pre-cast Erection S-Curve'!AF$75,Backup!$B:$B,'Pre-cast Erection S-Curve'!$C$124)</f>
        <v>0</v>
      </c>
      <c r="AG129" s="435">
        <f t="shared" si="26"/>
        <v>33</v>
      </c>
    </row>
    <row r="130" spans="1:33" s="256" customFormat="1" collapsed="1">
      <c r="A130" s="799">
        <f>E130*$E$143</f>
        <v>234</v>
      </c>
      <c r="B130" s="411">
        <v>10</v>
      </c>
      <c r="C130" s="412" t="s">
        <v>43</v>
      </c>
      <c r="D130" s="411"/>
      <c r="E130" s="553">
        <f>E58</f>
        <v>7.7896138482023966E-2</v>
      </c>
      <c r="F130" s="424">
        <f t="shared" ref="F130" si="150">SUBTOTAL(9,F131:F135)</f>
        <v>0</v>
      </c>
      <c r="G130" s="424">
        <f t="shared" ref="G130" si="151">SUBTOTAL(9,G131:G135)</f>
        <v>0</v>
      </c>
      <c r="H130" s="424">
        <f t="shared" ref="H130" si="152">SUBTOTAL(9,H131:H135)</f>
        <v>0</v>
      </c>
      <c r="I130" s="424">
        <f t="shared" ref="I130" si="153">SUBTOTAL(9,I131:I135)</f>
        <v>0</v>
      </c>
      <c r="J130" s="424">
        <f t="shared" ref="J130" si="154">SUBTOTAL(9,J131:J135)</f>
        <v>0</v>
      </c>
      <c r="K130" s="424">
        <f t="shared" ref="K130" si="155">SUBTOTAL(9,K131:K135)</f>
        <v>0</v>
      </c>
      <c r="L130" s="424">
        <f t="shared" ref="L130" si="156">SUBTOTAL(9,L131:L135)</f>
        <v>0</v>
      </c>
      <c r="M130" s="424">
        <f t="shared" ref="M130" si="157">SUBTOTAL(9,M131:M135)</f>
        <v>0</v>
      </c>
      <c r="N130" s="424">
        <f t="shared" ref="N130" si="158">SUBTOTAL(9,N131:N135)</f>
        <v>0</v>
      </c>
      <c r="O130" s="424">
        <f t="shared" ref="O130" si="159">SUBTOTAL(9,O131:O135)</f>
        <v>0</v>
      </c>
      <c r="P130" s="424">
        <f t="shared" ref="P130" si="160">SUBTOTAL(9,P131:P135)</f>
        <v>0</v>
      </c>
      <c r="Q130" s="424">
        <f t="shared" ref="Q130" si="161">SUBTOTAL(9,Q131:Q135)</f>
        <v>0</v>
      </c>
      <c r="R130" s="424">
        <f t="shared" ref="R130" si="162">SUBTOTAL(9,R131:R135)</f>
        <v>0</v>
      </c>
      <c r="S130" s="424">
        <f t="shared" ref="S130" si="163">SUBTOTAL(9,S131:S135)</f>
        <v>0</v>
      </c>
      <c r="T130" s="424">
        <f t="shared" ref="T130" si="164">SUBTOTAL(9,T131:T135)</f>
        <v>0</v>
      </c>
      <c r="U130" s="424">
        <f t="shared" ref="U130" si="165">SUBTOTAL(9,U131:U135)</f>
        <v>0</v>
      </c>
      <c r="V130" s="424">
        <f t="shared" ref="V130" si="166">SUBTOTAL(9,V131:V135)</f>
        <v>0</v>
      </c>
      <c r="W130" s="424">
        <f t="shared" ref="W130" si="167">SUBTOTAL(9,W131:W135)</f>
        <v>14</v>
      </c>
      <c r="X130" s="424">
        <f t="shared" ref="X130" si="168">SUBTOTAL(9,X131:X135)</f>
        <v>25</v>
      </c>
      <c r="Y130" s="424">
        <f t="shared" ref="Y130" si="169">SUBTOTAL(9,Y131:Y135)</f>
        <v>0</v>
      </c>
      <c r="Z130" s="424">
        <f t="shared" ref="Z130" si="170">SUBTOTAL(9,Z131:Z135)</f>
        <v>0</v>
      </c>
      <c r="AA130" s="424">
        <f t="shared" ref="AA130:AB130" si="171">SUBTOTAL(9,AA131:AA135)</f>
        <v>0</v>
      </c>
      <c r="AB130" s="424">
        <f t="shared" si="171"/>
        <v>0</v>
      </c>
      <c r="AC130" s="424">
        <f t="shared" ref="AC130:AF130" si="172">SUBTOTAL(9,AC131:AC135)</f>
        <v>0</v>
      </c>
      <c r="AD130" s="424">
        <f t="shared" si="172"/>
        <v>0</v>
      </c>
      <c r="AE130" s="424">
        <f t="shared" si="172"/>
        <v>0</v>
      </c>
      <c r="AF130" s="424">
        <f t="shared" si="172"/>
        <v>0</v>
      </c>
      <c r="AG130" s="435">
        <f t="shared" si="26"/>
        <v>0</v>
      </c>
    </row>
    <row r="131" spans="1:33" hidden="1" outlineLevel="1">
      <c r="B131" s="413" t="s">
        <v>860</v>
      </c>
      <c r="C131" s="415" t="s">
        <v>400</v>
      </c>
      <c r="D131" s="413" t="s">
        <v>1140</v>
      </c>
      <c r="E131" s="425">
        <f t="shared" si="30"/>
        <v>78</v>
      </c>
      <c r="F131" s="425">
        <f>SUMIFS(Backup!$G:$G,Backup!$D:$D,'Pre-cast Erection S-Curve'!$C131,Backup!$O:$O,'Pre-cast Erection S-Curve'!F$75,Backup!$B:$B,'Pre-cast Erection S-Curve'!$C$130)</f>
        <v>0</v>
      </c>
      <c r="G131" s="425">
        <f>SUMIFS(Backup!$G:$G,Backup!$D:$D,'Pre-cast Erection S-Curve'!$C131,Backup!$O:$O,'Pre-cast Erection S-Curve'!G$75,Backup!$B:$B,'Pre-cast Erection S-Curve'!$C$130)</f>
        <v>0</v>
      </c>
      <c r="H131" s="425">
        <f>SUMIFS(Backup!$G:$G,Backup!$D:$D,'Pre-cast Erection S-Curve'!$C131,Backup!$O:$O,'Pre-cast Erection S-Curve'!H$75,Backup!$B:$B,'Pre-cast Erection S-Curve'!$C$130)</f>
        <v>0</v>
      </c>
      <c r="I131" s="425">
        <f>SUMIFS(Backup!$G:$G,Backup!$D:$D,'Pre-cast Erection S-Curve'!$C131,Backup!$O:$O,'Pre-cast Erection S-Curve'!I$75,Backup!$B:$B,'Pre-cast Erection S-Curve'!$C$130)</f>
        <v>0</v>
      </c>
      <c r="J131" s="425">
        <f>SUMIFS(Backup!$G:$G,Backup!$D:$D,'Pre-cast Erection S-Curve'!$C131,Backup!$O:$O,'Pre-cast Erection S-Curve'!J$75,Backup!$B:$B,'Pre-cast Erection S-Curve'!$C$130)</f>
        <v>0</v>
      </c>
      <c r="K131" s="425">
        <f>SUMIFS(Backup!$G:$G,Backup!$D:$D,'Pre-cast Erection S-Curve'!$C131,Backup!$O:$O,'Pre-cast Erection S-Curve'!K$75,Backup!$B:$B,'Pre-cast Erection S-Curve'!$C$130)</f>
        <v>0</v>
      </c>
      <c r="L131" s="425">
        <f>SUMIFS(Backup!$G:$G,Backup!$D:$D,'Pre-cast Erection S-Curve'!$C131,Backup!$O:$O,'Pre-cast Erection S-Curve'!L$75,Backup!$B:$B,'Pre-cast Erection S-Curve'!$C$130)</f>
        <v>0</v>
      </c>
      <c r="M131" s="425">
        <f>SUMIFS(Backup!$G:$G,Backup!$D:$D,'Pre-cast Erection S-Curve'!$C131,Backup!$O:$O,'Pre-cast Erection S-Curve'!M$75,Backup!$B:$B,'Pre-cast Erection S-Curve'!$C$130)</f>
        <v>0</v>
      </c>
      <c r="N131" s="425">
        <f>SUMIFS(Backup!$G:$G,Backup!$D:$D,'Pre-cast Erection S-Curve'!$C131,Backup!$O:$O,'Pre-cast Erection S-Curve'!N$75,Backup!$B:$B,'Pre-cast Erection S-Curve'!$C$130)</f>
        <v>0</v>
      </c>
      <c r="O131" s="425">
        <f>SUMIFS(Backup!$G:$G,Backup!$D:$D,'Pre-cast Erection S-Curve'!$C131,Backup!$O:$O,'Pre-cast Erection S-Curve'!O$75,Backup!$B:$B,'Pre-cast Erection S-Curve'!$C$130)</f>
        <v>0</v>
      </c>
      <c r="P131" s="425">
        <f>SUMIFS(Backup!$G:$G,Backup!$D:$D,'Pre-cast Erection S-Curve'!$C131,Backup!$O:$O,'Pre-cast Erection S-Curve'!P$75,Backup!$B:$B,'Pre-cast Erection S-Curve'!$C$130)</f>
        <v>0</v>
      </c>
      <c r="Q131" s="425">
        <f>SUMIFS(Backup!$G:$G,Backup!$D:$D,'Pre-cast Erection S-Curve'!$C131,Backup!$O:$O,'Pre-cast Erection S-Curve'!Q$75,Backup!$B:$B,'Pre-cast Erection S-Curve'!$C$130)</f>
        <v>0</v>
      </c>
      <c r="R131" s="425">
        <f>SUMIFS(Backup!$G:$G,Backup!$D:$D,'Pre-cast Erection S-Curve'!$C131,Backup!$O:$O,'Pre-cast Erection S-Curve'!R$75,Backup!$B:$B,'Pre-cast Erection S-Curve'!$C$130)</f>
        <v>0</v>
      </c>
      <c r="S131" s="425">
        <f>SUMIFS(Backup!$G:$G,Backup!$D:$D,'Pre-cast Erection S-Curve'!$C131,Backup!$O:$O,'Pre-cast Erection S-Curve'!S$75,Backup!$B:$B,'Pre-cast Erection S-Curve'!$C$130)</f>
        <v>0</v>
      </c>
      <c r="T131" s="425">
        <f>SUMIFS(Backup!$G:$G,Backup!$D:$D,'Pre-cast Erection S-Curve'!$C131,Backup!$O:$O,'Pre-cast Erection S-Curve'!T$75,Backup!$B:$B,'Pre-cast Erection S-Curve'!$C$130)</f>
        <v>0</v>
      </c>
      <c r="U131" s="425">
        <f>SUMIFS(Backup!$G:$G,Backup!$D:$D,'Pre-cast Erection S-Curve'!$C131,Backup!$O:$O,'Pre-cast Erection S-Curve'!U$75,Backup!$B:$B,'Pre-cast Erection S-Curve'!$C$130)</f>
        <v>0</v>
      </c>
      <c r="V131" s="425">
        <f>SUMIFS(Backup!$G:$G,Backup!$D:$D,'Pre-cast Erection S-Curve'!$C131,Backup!$O:$O,'Pre-cast Erection S-Curve'!V$75,Backup!$B:$B,'Pre-cast Erection S-Curve'!$C$130)</f>
        <v>0</v>
      </c>
      <c r="W131" s="425">
        <f>SUMIFS(Backup!$G:$G,Backup!$D:$D,'Pre-cast Erection S-Curve'!$C131,Backup!$O:$O,'Pre-cast Erection S-Curve'!W$75,Backup!$B:$B,'Pre-cast Erection S-Curve'!$C$130)</f>
        <v>4</v>
      </c>
      <c r="X131" s="425">
        <f>SUMIFS(Backup!$G:$G,Backup!$D:$D,'Pre-cast Erection S-Curve'!$C131,Backup!$O:$O,'Pre-cast Erection S-Curve'!X$75,Backup!$B:$B,'Pre-cast Erection S-Curve'!$C$130)</f>
        <v>5</v>
      </c>
      <c r="Y131" s="425">
        <f>SUMIFS(Backup!$G:$G,Backup!$D:$D,'Pre-cast Erection S-Curve'!$C131,Backup!$O:$O,'Pre-cast Erection S-Curve'!Y$75,Backup!$B:$B,'Pre-cast Erection S-Curve'!$C$130)</f>
        <v>0</v>
      </c>
      <c r="Z131" s="425">
        <f>SUMIFS(Backup!$G:$G,Backup!$D:$D,'Pre-cast Erection S-Curve'!$C131,Backup!$O:$O,'Pre-cast Erection S-Curve'!Z$75,Backup!$B:$B,'Pre-cast Erection S-Curve'!$C$130)</f>
        <v>0</v>
      </c>
      <c r="AA131" s="425">
        <f>SUMIFS(Backup!$G:$G,Backup!$D:$D,'Pre-cast Erection S-Curve'!$C131,Backup!$O:$O,'Pre-cast Erection S-Curve'!AA$75,Backup!$B:$B,'Pre-cast Erection S-Curve'!$C$130)</f>
        <v>0</v>
      </c>
      <c r="AB131" s="425">
        <f>SUMIFS(Backup!$G:$G,Backup!$D:$D,'Pre-cast Erection S-Curve'!$C131,Backup!$O:$O,'Pre-cast Erection S-Curve'!AB$75,Backup!$B:$B,'Pre-cast Erection S-Curve'!$C$130)</f>
        <v>0</v>
      </c>
      <c r="AC131" s="425">
        <f>SUMIFS(Backup!$G:$G,Backup!$D:$D,'Pre-cast Erection S-Curve'!$C131,Backup!$O:$O,'Pre-cast Erection S-Curve'!AC$75,Backup!$B:$B,'Pre-cast Erection S-Curve'!$C$130)</f>
        <v>0</v>
      </c>
      <c r="AD131" s="425">
        <f>SUMIFS(Backup!$G:$G,Backup!$D:$D,'Pre-cast Erection S-Curve'!$C131,Backup!$O:$O,'Pre-cast Erection S-Curve'!AD$75,Backup!$B:$B,'Pre-cast Erection S-Curve'!$C$130)</f>
        <v>0</v>
      </c>
      <c r="AE131" s="425">
        <f>SUMIFS(Backup!$G:$G,Backup!$D:$D,'Pre-cast Erection S-Curve'!$C131,Backup!$O:$O,'Pre-cast Erection S-Curve'!AE$75,Backup!$B:$B,'Pre-cast Erection S-Curve'!$C$130)</f>
        <v>0</v>
      </c>
      <c r="AF131" s="425">
        <f>SUMIFS(Backup!$G:$G,Backup!$D:$D,'Pre-cast Erection S-Curve'!$C131,Backup!$O:$O,'Pre-cast Erection S-Curve'!AF$75,Backup!$B:$B,'Pre-cast Erection S-Curve'!$C$130)</f>
        <v>0</v>
      </c>
      <c r="AG131" s="435">
        <f t="shared" si="26"/>
        <v>0</v>
      </c>
    </row>
    <row r="132" spans="1:33" hidden="1" outlineLevel="1">
      <c r="B132" s="413" t="s">
        <v>861</v>
      </c>
      <c r="C132" s="415" t="s">
        <v>401</v>
      </c>
      <c r="D132" s="413" t="s">
        <v>1140</v>
      </c>
      <c r="E132" s="425">
        <f t="shared" si="30"/>
        <v>60</v>
      </c>
      <c r="F132" s="425">
        <f>SUMIFS(Backup!$G:$G,Backup!$D:$D,'Pre-cast Erection S-Curve'!$C132,Backup!$O:$O,'Pre-cast Erection S-Curve'!F$75,Backup!$B:$B,'Pre-cast Erection S-Curve'!$C$130)</f>
        <v>0</v>
      </c>
      <c r="G132" s="425">
        <f>SUMIFS(Backup!$G:$G,Backup!$D:$D,'Pre-cast Erection S-Curve'!$C132,Backup!$O:$O,'Pre-cast Erection S-Curve'!G$75,Backup!$B:$B,'Pre-cast Erection S-Curve'!$C$130)</f>
        <v>0</v>
      </c>
      <c r="H132" s="425">
        <f>SUMIFS(Backup!$G:$G,Backup!$D:$D,'Pre-cast Erection S-Curve'!$C132,Backup!$O:$O,'Pre-cast Erection S-Curve'!H$75,Backup!$B:$B,'Pre-cast Erection S-Curve'!$C$130)</f>
        <v>0</v>
      </c>
      <c r="I132" s="425">
        <f>SUMIFS(Backup!$G:$G,Backup!$D:$D,'Pre-cast Erection S-Curve'!$C132,Backup!$O:$O,'Pre-cast Erection S-Curve'!I$75,Backup!$B:$B,'Pre-cast Erection S-Curve'!$C$130)</f>
        <v>0</v>
      </c>
      <c r="J132" s="425">
        <f>SUMIFS(Backup!$G:$G,Backup!$D:$D,'Pre-cast Erection S-Curve'!$C132,Backup!$O:$O,'Pre-cast Erection S-Curve'!J$75,Backup!$B:$B,'Pre-cast Erection S-Curve'!$C$130)</f>
        <v>0</v>
      </c>
      <c r="K132" s="425">
        <f>SUMIFS(Backup!$G:$G,Backup!$D:$D,'Pre-cast Erection S-Curve'!$C132,Backup!$O:$O,'Pre-cast Erection S-Curve'!K$75,Backup!$B:$B,'Pre-cast Erection S-Curve'!$C$130)</f>
        <v>0</v>
      </c>
      <c r="L132" s="425">
        <f>SUMIFS(Backup!$G:$G,Backup!$D:$D,'Pre-cast Erection S-Curve'!$C132,Backup!$O:$O,'Pre-cast Erection S-Curve'!L$75,Backup!$B:$B,'Pre-cast Erection S-Curve'!$C$130)</f>
        <v>0</v>
      </c>
      <c r="M132" s="425">
        <f>SUMIFS(Backup!$G:$G,Backup!$D:$D,'Pre-cast Erection S-Curve'!$C132,Backup!$O:$O,'Pre-cast Erection S-Curve'!M$75,Backup!$B:$B,'Pre-cast Erection S-Curve'!$C$130)</f>
        <v>0</v>
      </c>
      <c r="N132" s="425">
        <f>SUMIFS(Backup!$G:$G,Backup!$D:$D,'Pre-cast Erection S-Curve'!$C132,Backup!$O:$O,'Pre-cast Erection S-Curve'!N$75,Backup!$B:$B,'Pre-cast Erection S-Curve'!$C$130)</f>
        <v>0</v>
      </c>
      <c r="O132" s="425">
        <f>SUMIFS(Backup!$G:$G,Backup!$D:$D,'Pre-cast Erection S-Curve'!$C132,Backup!$O:$O,'Pre-cast Erection S-Curve'!O$75,Backup!$B:$B,'Pre-cast Erection S-Curve'!$C$130)</f>
        <v>0</v>
      </c>
      <c r="P132" s="425">
        <f>SUMIFS(Backup!$G:$G,Backup!$D:$D,'Pre-cast Erection S-Curve'!$C132,Backup!$O:$O,'Pre-cast Erection S-Curve'!P$75,Backup!$B:$B,'Pre-cast Erection S-Curve'!$C$130)</f>
        <v>0</v>
      </c>
      <c r="Q132" s="425">
        <f>SUMIFS(Backup!$G:$G,Backup!$D:$D,'Pre-cast Erection S-Curve'!$C132,Backup!$O:$O,'Pre-cast Erection S-Curve'!Q$75,Backup!$B:$B,'Pre-cast Erection S-Curve'!$C$130)</f>
        <v>0</v>
      </c>
      <c r="R132" s="425">
        <f>SUMIFS(Backup!$G:$G,Backup!$D:$D,'Pre-cast Erection S-Curve'!$C132,Backup!$O:$O,'Pre-cast Erection S-Curve'!R$75,Backup!$B:$B,'Pre-cast Erection S-Curve'!$C$130)</f>
        <v>0</v>
      </c>
      <c r="S132" s="425">
        <f>SUMIFS(Backup!$G:$G,Backup!$D:$D,'Pre-cast Erection S-Curve'!$C132,Backup!$O:$O,'Pre-cast Erection S-Curve'!S$75,Backup!$B:$B,'Pre-cast Erection S-Curve'!$C$130)</f>
        <v>0</v>
      </c>
      <c r="T132" s="425">
        <f>SUMIFS(Backup!$G:$G,Backup!$D:$D,'Pre-cast Erection S-Curve'!$C132,Backup!$O:$O,'Pre-cast Erection S-Curve'!T$75,Backup!$B:$B,'Pre-cast Erection S-Curve'!$C$130)</f>
        <v>0</v>
      </c>
      <c r="U132" s="425">
        <f>SUMIFS(Backup!$G:$G,Backup!$D:$D,'Pre-cast Erection S-Curve'!$C132,Backup!$O:$O,'Pre-cast Erection S-Curve'!U$75,Backup!$B:$B,'Pre-cast Erection S-Curve'!$C$130)</f>
        <v>0</v>
      </c>
      <c r="V132" s="425">
        <f>SUMIFS(Backup!$G:$G,Backup!$D:$D,'Pre-cast Erection S-Curve'!$C132,Backup!$O:$O,'Pre-cast Erection S-Curve'!V$75,Backup!$B:$B,'Pre-cast Erection S-Curve'!$C$130)</f>
        <v>0</v>
      </c>
      <c r="W132" s="425">
        <f>SUMIFS(Backup!$G:$G,Backup!$D:$D,'Pre-cast Erection S-Curve'!$C132,Backup!$O:$O,'Pre-cast Erection S-Curve'!W$75,Backup!$B:$B,'Pre-cast Erection S-Curve'!$C$130)</f>
        <v>0</v>
      </c>
      <c r="X132" s="425">
        <f>SUMIFS(Backup!$G:$G,Backup!$D:$D,'Pre-cast Erection S-Curve'!$C132,Backup!$O:$O,'Pre-cast Erection S-Curve'!X$75,Backup!$B:$B,'Pre-cast Erection S-Curve'!$C$130)</f>
        <v>13</v>
      </c>
      <c r="Y132" s="425">
        <f>SUMIFS(Backup!$G:$G,Backup!$D:$D,'Pre-cast Erection S-Curve'!$C132,Backup!$O:$O,'Pre-cast Erection S-Curve'!Y$75,Backup!$B:$B,'Pre-cast Erection S-Curve'!$C$130)</f>
        <v>0</v>
      </c>
      <c r="Z132" s="425">
        <f>SUMIFS(Backup!$G:$G,Backup!$D:$D,'Pre-cast Erection S-Curve'!$C132,Backup!$O:$O,'Pre-cast Erection S-Curve'!Z$75,Backup!$B:$B,'Pre-cast Erection S-Curve'!$C$130)</f>
        <v>0</v>
      </c>
      <c r="AA132" s="425">
        <f>SUMIFS(Backup!$G:$G,Backup!$D:$D,'Pre-cast Erection S-Curve'!$C132,Backup!$O:$O,'Pre-cast Erection S-Curve'!AA$75,Backup!$B:$B,'Pre-cast Erection S-Curve'!$C$130)</f>
        <v>0</v>
      </c>
      <c r="AB132" s="425">
        <f>SUMIFS(Backup!$G:$G,Backup!$D:$D,'Pre-cast Erection S-Curve'!$C132,Backup!$O:$O,'Pre-cast Erection S-Curve'!AB$75,Backup!$B:$B,'Pre-cast Erection S-Curve'!$C$130)</f>
        <v>0</v>
      </c>
      <c r="AC132" s="425">
        <f>SUMIFS(Backup!$G:$G,Backup!$D:$D,'Pre-cast Erection S-Curve'!$C132,Backup!$O:$O,'Pre-cast Erection S-Curve'!AC$75,Backup!$B:$B,'Pre-cast Erection S-Curve'!$C$130)</f>
        <v>0</v>
      </c>
      <c r="AD132" s="425">
        <f>SUMIFS(Backup!$G:$G,Backup!$D:$D,'Pre-cast Erection S-Curve'!$C132,Backup!$O:$O,'Pre-cast Erection S-Curve'!AD$75,Backup!$B:$B,'Pre-cast Erection S-Curve'!$C$130)</f>
        <v>0</v>
      </c>
      <c r="AE132" s="425">
        <f>SUMIFS(Backup!$G:$G,Backup!$D:$D,'Pre-cast Erection S-Curve'!$C132,Backup!$O:$O,'Pre-cast Erection S-Curve'!AE$75,Backup!$B:$B,'Pre-cast Erection S-Curve'!$C$130)</f>
        <v>0</v>
      </c>
      <c r="AF132" s="425">
        <f>SUMIFS(Backup!$G:$G,Backup!$D:$D,'Pre-cast Erection S-Curve'!$C132,Backup!$O:$O,'Pre-cast Erection S-Curve'!AF$75,Backup!$B:$B,'Pre-cast Erection S-Curve'!$C$130)</f>
        <v>0</v>
      </c>
      <c r="AG132" s="435">
        <f t="shared" si="26"/>
        <v>0</v>
      </c>
    </row>
    <row r="133" spans="1:33" hidden="1" outlineLevel="1">
      <c r="B133" s="413" t="s">
        <v>862</v>
      </c>
      <c r="C133" s="415" t="s">
        <v>402</v>
      </c>
      <c r="D133" s="413" t="s">
        <v>1140</v>
      </c>
      <c r="E133" s="425">
        <f t="shared" si="30"/>
        <v>24</v>
      </c>
      <c r="F133" s="425">
        <f>SUMIFS(Backup!$G:$G,Backup!$D:$D,'Pre-cast Erection S-Curve'!$C133,Backup!$O:$O,'Pre-cast Erection S-Curve'!F$75,Backup!$B:$B,'Pre-cast Erection S-Curve'!$C$130)</f>
        <v>0</v>
      </c>
      <c r="G133" s="425">
        <f>SUMIFS(Backup!$G:$G,Backup!$D:$D,'Pre-cast Erection S-Curve'!$C133,Backup!$O:$O,'Pre-cast Erection S-Curve'!G$75,Backup!$B:$B,'Pre-cast Erection S-Curve'!$C$130)</f>
        <v>0</v>
      </c>
      <c r="H133" s="425">
        <f>SUMIFS(Backup!$G:$G,Backup!$D:$D,'Pre-cast Erection S-Curve'!$C133,Backup!$O:$O,'Pre-cast Erection S-Curve'!H$75,Backup!$B:$B,'Pre-cast Erection S-Curve'!$C$130)</f>
        <v>0</v>
      </c>
      <c r="I133" s="425">
        <f>SUMIFS(Backup!$G:$G,Backup!$D:$D,'Pre-cast Erection S-Curve'!$C133,Backup!$O:$O,'Pre-cast Erection S-Curve'!I$75,Backup!$B:$B,'Pre-cast Erection S-Curve'!$C$130)</f>
        <v>0</v>
      </c>
      <c r="J133" s="425">
        <f>SUMIFS(Backup!$G:$G,Backup!$D:$D,'Pre-cast Erection S-Curve'!$C133,Backup!$O:$O,'Pre-cast Erection S-Curve'!J$75,Backup!$B:$B,'Pre-cast Erection S-Curve'!$C$130)</f>
        <v>0</v>
      </c>
      <c r="K133" s="425">
        <f>SUMIFS(Backup!$G:$G,Backup!$D:$D,'Pre-cast Erection S-Curve'!$C133,Backup!$O:$O,'Pre-cast Erection S-Curve'!K$75,Backup!$B:$B,'Pre-cast Erection S-Curve'!$C$130)</f>
        <v>0</v>
      </c>
      <c r="L133" s="425">
        <f>SUMIFS(Backup!$G:$G,Backup!$D:$D,'Pre-cast Erection S-Curve'!$C133,Backup!$O:$O,'Pre-cast Erection S-Curve'!L$75,Backup!$B:$B,'Pre-cast Erection S-Curve'!$C$130)</f>
        <v>0</v>
      </c>
      <c r="M133" s="425">
        <f>SUMIFS(Backup!$G:$G,Backup!$D:$D,'Pre-cast Erection S-Curve'!$C133,Backup!$O:$O,'Pre-cast Erection S-Curve'!M$75,Backup!$B:$B,'Pre-cast Erection S-Curve'!$C$130)</f>
        <v>0</v>
      </c>
      <c r="N133" s="425">
        <f>SUMIFS(Backup!$G:$G,Backup!$D:$D,'Pre-cast Erection S-Curve'!$C133,Backup!$O:$O,'Pre-cast Erection S-Curve'!N$75,Backup!$B:$B,'Pre-cast Erection S-Curve'!$C$130)</f>
        <v>0</v>
      </c>
      <c r="O133" s="425">
        <f>SUMIFS(Backup!$G:$G,Backup!$D:$D,'Pre-cast Erection S-Curve'!$C133,Backup!$O:$O,'Pre-cast Erection S-Curve'!O$75,Backup!$B:$B,'Pre-cast Erection S-Curve'!$C$130)</f>
        <v>0</v>
      </c>
      <c r="P133" s="425">
        <f>SUMIFS(Backup!$G:$G,Backup!$D:$D,'Pre-cast Erection S-Curve'!$C133,Backup!$O:$O,'Pre-cast Erection S-Curve'!P$75,Backup!$B:$B,'Pre-cast Erection S-Curve'!$C$130)</f>
        <v>0</v>
      </c>
      <c r="Q133" s="425">
        <f>SUMIFS(Backup!$G:$G,Backup!$D:$D,'Pre-cast Erection S-Curve'!$C133,Backup!$O:$O,'Pre-cast Erection S-Curve'!Q$75,Backup!$B:$B,'Pre-cast Erection S-Curve'!$C$130)</f>
        <v>0</v>
      </c>
      <c r="R133" s="425">
        <f>SUMIFS(Backup!$G:$G,Backup!$D:$D,'Pre-cast Erection S-Curve'!$C133,Backup!$O:$O,'Pre-cast Erection S-Curve'!R$75,Backup!$B:$B,'Pre-cast Erection S-Curve'!$C$130)</f>
        <v>0</v>
      </c>
      <c r="S133" s="425">
        <f>SUMIFS(Backup!$G:$G,Backup!$D:$D,'Pre-cast Erection S-Curve'!$C133,Backup!$O:$O,'Pre-cast Erection S-Curve'!S$75,Backup!$B:$B,'Pre-cast Erection S-Curve'!$C$130)</f>
        <v>0</v>
      </c>
      <c r="T133" s="425">
        <f>SUMIFS(Backup!$G:$G,Backup!$D:$D,'Pre-cast Erection S-Curve'!$C133,Backup!$O:$O,'Pre-cast Erection S-Curve'!T$75,Backup!$B:$B,'Pre-cast Erection S-Curve'!$C$130)</f>
        <v>0</v>
      </c>
      <c r="U133" s="425">
        <f>SUMIFS(Backup!$G:$G,Backup!$D:$D,'Pre-cast Erection S-Curve'!$C133,Backup!$O:$O,'Pre-cast Erection S-Curve'!U$75,Backup!$B:$B,'Pre-cast Erection S-Curve'!$C$130)</f>
        <v>0</v>
      </c>
      <c r="V133" s="425">
        <f>SUMIFS(Backup!$G:$G,Backup!$D:$D,'Pre-cast Erection S-Curve'!$C133,Backup!$O:$O,'Pre-cast Erection S-Curve'!V$75,Backup!$B:$B,'Pre-cast Erection S-Curve'!$C$130)</f>
        <v>0</v>
      </c>
      <c r="W133" s="425">
        <f>SUMIFS(Backup!$G:$G,Backup!$D:$D,'Pre-cast Erection S-Curve'!$C133,Backup!$O:$O,'Pre-cast Erection S-Curve'!W$75,Backup!$B:$B,'Pre-cast Erection S-Curve'!$C$130)</f>
        <v>2</v>
      </c>
      <c r="X133" s="425">
        <f>SUMIFS(Backup!$G:$G,Backup!$D:$D,'Pre-cast Erection S-Curve'!$C133,Backup!$O:$O,'Pre-cast Erection S-Curve'!X$75,Backup!$B:$B,'Pre-cast Erection S-Curve'!$C$130)</f>
        <v>1</v>
      </c>
      <c r="Y133" s="425">
        <f>SUMIFS(Backup!$G:$G,Backup!$D:$D,'Pre-cast Erection S-Curve'!$C133,Backup!$O:$O,'Pre-cast Erection S-Curve'!Y$75,Backup!$B:$B,'Pre-cast Erection S-Curve'!$C$130)</f>
        <v>0</v>
      </c>
      <c r="Z133" s="425">
        <f>SUMIFS(Backup!$G:$G,Backup!$D:$D,'Pre-cast Erection S-Curve'!$C133,Backup!$O:$O,'Pre-cast Erection S-Curve'!Z$75,Backup!$B:$B,'Pre-cast Erection S-Curve'!$C$130)</f>
        <v>0</v>
      </c>
      <c r="AA133" s="425">
        <f>SUMIFS(Backup!$G:$G,Backup!$D:$D,'Pre-cast Erection S-Curve'!$C133,Backup!$O:$O,'Pre-cast Erection S-Curve'!AA$75,Backup!$B:$B,'Pre-cast Erection S-Curve'!$C$130)</f>
        <v>0</v>
      </c>
      <c r="AB133" s="425">
        <f>SUMIFS(Backup!$G:$G,Backup!$D:$D,'Pre-cast Erection S-Curve'!$C133,Backup!$O:$O,'Pre-cast Erection S-Curve'!AB$75,Backup!$B:$B,'Pre-cast Erection S-Curve'!$C$130)</f>
        <v>0</v>
      </c>
      <c r="AC133" s="425">
        <f>SUMIFS(Backup!$G:$G,Backup!$D:$D,'Pre-cast Erection S-Curve'!$C133,Backup!$O:$O,'Pre-cast Erection S-Curve'!AC$75,Backup!$B:$B,'Pre-cast Erection S-Curve'!$C$130)</f>
        <v>0</v>
      </c>
      <c r="AD133" s="425">
        <f>SUMIFS(Backup!$G:$G,Backup!$D:$D,'Pre-cast Erection S-Curve'!$C133,Backup!$O:$O,'Pre-cast Erection S-Curve'!AD$75,Backup!$B:$B,'Pre-cast Erection S-Curve'!$C$130)</f>
        <v>0</v>
      </c>
      <c r="AE133" s="425">
        <f>SUMIFS(Backup!$G:$G,Backup!$D:$D,'Pre-cast Erection S-Curve'!$C133,Backup!$O:$O,'Pre-cast Erection S-Curve'!AE$75,Backup!$B:$B,'Pre-cast Erection S-Curve'!$C$130)</f>
        <v>0</v>
      </c>
      <c r="AF133" s="425">
        <f>SUMIFS(Backup!$G:$G,Backup!$D:$D,'Pre-cast Erection S-Curve'!$C133,Backup!$O:$O,'Pre-cast Erection S-Curve'!AF$75,Backup!$B:$B,'Pre-cast Erection S-Curve'!$C$130)</f>
        <v>0</v>
      </c>
      <c r="AG133" s="435">
        <f t="shared" si="26"/>
        <v>0</v>
      </c>
    </row>
    <row r="134" spans="1:33" hidden="1" outlineLevel="1">
      <c r="B134" s="413" t="s">
        <v>863</v>
      </c>
      <c r="C134" s="415" t="s">
        <v>403</v>
      </c>
      <c r="D134" s="413" t="s">
        <v>1140</v>
      </c>
      <c r="E134" s="425">
        <f t="shared" si="30"/>
        <v>42</v>
      </c>
      <c r="F134" s="425">
        <f>SUMIFS(Backup!$G:$G,Backup!$D:$D,'Pre-cast Erection S-Curve'!$C134,Backup!$O:$O,'Pre-cast Erection S-Curve'!F$75,Backup!$B:$B,'Pre-cast Erection S-Curve'!$C$130)</f>
        <v>0</v>
      </c>
      <c r="G134" s="425">
        <f>SUMIFS(Backup!$G:$G,Backup!$D:$D,'Pre-cast Erection S-Curve'!$C134,Backup!$O:$O,'Pre-cast Erection S-Curve'!G$75,Backup!$B:$B,'Pre-cast Erection S-Curve'!$C$130)</f>
        <v>0</v>
      </c>
      <c r="H134" s="425">
        <f>SUMIFS(Backup!$G:$G,Backup!$D:$D,'Pre-cast Erection S-Curve'!$C134,Backup!$O:$O,'Pre-cast Erection S-Curve'!H$75,Backup!$B:$B,'Pre-cast Erection S-Curve'!$C$130)</f>
        <v>0</v>
      </c>
      <c r="I134" s="425">
        <f>SUMIFS(Backup!$G:$G,Backup!$D:$D,'Pre-cast Erection S-Curve'!$C134,Backup!$O:$O,'Pre-cast Erection S-Curve'!I$75,Backup!$B:$B,'Pre-cast Erection S-Curve'!$C$130)</f>
        <v>0</v>
      </c>
      <c r="J134" s="425">
        <f>SUMIFS(Backup!$G:$G,Backup!$D:$D,'Pre-cast Erection S-Curve'!$C134,Backup!$O:$O,'Pre-cast Erection S-Curve'!J$75,Backup!$B:$B,'Pre-cast Erection S-Curve'!$C$130)</f>
        <v>0</v>
      </c>
      <c r="K134" s="425">
        <f>SUMIFS(Backup!$G:$G,Backup!$D:$D,'Pre-cast Erection S-Curve'!$C134,Backup!$O:$O,'Pre-cast Erection S-Curve'!K$75,Backup!$B:$B,'Pre-cast Erection S-Curve'!$C$130)</f>
        <v>0</v>
      </c>
      <c r="L134" s="425">
        <f>SUMIFS(Backup!$G:$G,Backup!$D:$D,'Pre-cast Erection S-Curve'!$C134,Backup!$O:$O,'Pre-cast Erection S-Curve'!L$75,Backup!$B:$B,'Pre-cast Erection S-Curve'!$C$130)</f>
        <v>0</v>
      </c>
      <c r="M134" s="425">
        <f>SUMIFS(Backup!$G:$G,Backup!$D:$D,'Pre-cast Erection S-Curve'!$C134,Backup!$O:$O,'Pre-cast Erection S-Curve'!M$75,Backup!$B:$B,'Pre-cast Erection S-Curve'!$C$130)</f>
        <v>0</v>
      </c>
      <c r="N134" s="425">
        <f>SUMIFS(Backup!$G:$G,Backup!$D:$D,'Pre-cast Erection S-Curve'!$C134,Backup!$O:$O,'Pre-cast Erection S-Curve'!N$75,Backup!$B:$B,'Pre-cast Erection S-Curve'!$C$130)</f>
        <v>0</v>
      </c>
      <c r="O134" s="425">
        <f>SUMIFS(Backup!$G:$G,Backup!$D:$D,'Pre-cast Erection S-Curve'!$C134,Backup!$O:$O,'Pre-cast Erection S-Curve'!O$75,Backup!$B:$B,'Pre-cast Erection S-Curve'!$C$130)</f>
        <v>0</v>
      </c>
      <c r="P134" s="425">
        <f>SUMIFS(Backup!$G:$G,Backup!$D:$D,'Pre-cast Erection S-Curve'!$C134,Backup!$O:$O,'Pre-cast Erection S-Curve'!P$75,Backup!$B:$B,'Pre-cast Erection S-Curve'!$C$130)</f>
        <v>0</v>
      </c>
      <c r="Q134" s="425">
        <f>SUMIFS(Backup!$G:$G,Backup!$D:$D,'Pre-cast Erection S-Curve'!$C134,Backup!$O:$O,'Pre-cast Erection S-Curve'!Q$75,Backup!$B:$B,'Pre-cast Erection S-Curve'!$C$130)</f>
        <v>0</v>
      </c>
      <c r="R134" s="425">
        <f>SUMIFS(Backup!$G:$G,Backup!$D:$D,'Pre-cast Erection S-Curve'!$C134,Backup!$O:$O,'Pre-cast Erection S-Curve'!R$75,Backup!$B:$B,'Pre-cast Erection S-Curve'!$C$130)</f>
        <v>0</v>
      </c>
      <c r="S134" s="425">
        <f>SUMIFS(Backup!$G:$G,Backup!$D:$D,'Pre-cast Erection S-Curve'!$C134,Backup!$O:$O,'Pre-cast Erection S-Curve'!S$75,Backup!$B:$B,'Pre-cast Erection S-Curve'!$C$130)</f>
        <v>0</v>
      </c>
      <c r="T134" s="425">
        <f>SUMIFS(Backup!$G:$G,Backup!$D:$D,'Pre-cast Erection S-Curve'!$C134,Backup!$O:$O,'Pre-cast Erection S-Curve'!T$75,Backup!$B:$B,'Pre-cast Erection S-Curve'!$C$130)</f>
        <v>0</v>
      </c>
      <c r="U134" s="425">
        <f>SUMIFS(Backup!$G:$G,Backup!$D:$D,'Pre-cast Erection S-Curve'!$C134,Backup!$O:$O,'Pre-cast Erection S-Curve'!U$75,Backup!$B:$B,'Pre-cast Erection S-Curve'!$C$130)</f>
        <v>0</v>
      </c>
      <c r="V134" s="425">
        <f>SUMIFS(Backup!$G:$G,Backup!$D:$D,'Pre-cast Erection S-Curve'!$C134,Backup!$O:$O,'Pre-cast Erection S-Curve'!V$75,Backup!$B:$B,'Pre-cast Erection S-Curve'!$C$130)</f>
        <v>0</v>
      </c>
      <c r="W134" s="425">
        <f>SUMIFS(Backup!$G:$G,Backup!$D:$D,'Pre-cast Erection S-Curve'!$C134,Backup!$O:$O,'Pre-cast Erection S-Curve'!W$75,Backup!$B:$B,'Pre-cast Erection S-Curve'!$C$130)</f>
        <v>2</v>
      </c>
      <c r="X134" s="425">
        <f>SUMIFS(Backup!$G:$G,Backup!$D:$D,'Pre-cast Erection S-Curve'!$C134,Backup!$O:$O,'Pre-cast Erection S-Curve'!X$75,Backup!$B:$B,'Pre-cast Erection S-Curve'!$C$130)</f>
        <v>3</v>
      </c>
      <c r="Y134" s="425">
        <f>SUMIFS(Backup!$G:$G,Backup!$D:$D,'Pre-cast Erection S-Curve'!$C134,Backup!$O:$O,'Pre-cast Erection S-Curve'!Y$75,Backup!$B:$B,'Pre-cast Erection S-Curve'!$C$130)</f>
        <v>0</v>
      </c>
      <c r="Z134" s="425">
        <f>SUMIFS(Backup!$G:$G,Backup!$D:$D,'Pre-cast Erection S-Curve'!$C134,Backup!$O:$O,'Pre-cast Erection S-Curve'!Z$75,Backup!$B:$B,'Pre-cast Erection S-Curve'!$C$130)</f>
        <v>0</v>
      </c>
      <c r="AA134" s="425">
        <f>SUMIFS(Backup!$G:$G,Backup!$D:$D,'Pre-cast Erection S-Curve'!$C134,Backup!$O:$O,'Pre-cast Erection S-Curve'!AA$75,Backup!$B:$B,'Pre-cast Erection S-Curve'!$C$130)</f>
        <v>0</v>
      </c>
      <c r="AB134" s="425">
        <f>SUMIFS(Backup!$G:$G,Backup!$D:$D,'Pre-cast Erection S-Curve'!$C134,Backup!$O:$O,'Pre-cast Erection S-Curve'!AB$75,Backup!$B:$B,'Pre-cast Erection S-Curve'!$C$130)</f>
        <v>0</v>
      </c>
      <c r="AC134" s="425">
        <f>SUMIFS(Backup!$G:$G,Backup!$D:$D,'Pre-cast Erection S-Curve'!$C134,Backup!$O:$O,'Pre-cast Erection S-Curve'!AC$75,Backup!$B:$B,'Pre-cast Erection S-Curve'!$C$130)</f>
        <v>0</v>
      </c>
      <c r="AD134" s="425">
        <f>SUMIFS(Backup!$G:$G,Backup!$D:$D,'Pre-cast Erection S-Curve'!$C134,Backup!$O:$O,'Pre-cast Erection S-Curve'!AD$75,Backup!$B:$B,'Pre-cast Erection S-Curve'!$C$130)</f>
        <v>0</v>
      </c>
      <c r="AE134" s="425">
        <f>SUMIFS(Backup!$G:$G,Backup!$D:$D,'Pre-cast Erection S-Curve'!$C134,Backup!$O:$O,'Pre-cast Erection S-Curve'!AE$75,Backup!$B:$B,'Pre-cast Erection S-Curve'!$C$130)</f>
        <v>0</v>
      </c>
      <c r="AF134" s="425">
        <f>SUMIFS(Backup!$G:$G,Backup!$D:$D,'Pre-cast Erection S-Curve'!$C134,Backup!$O:$O,'Pre-cast Erection S-Curve'!AF$75,Backup!$B:$B,'Pre-cast Erection S-Curve'!$C$130)</f>
        <v>0</v>
      </c>
      <c r="AG134" s="435">
        <f t="shared" si="26"/>
        <v>0</v>
      </c>
    </row>
    <row r="135" spans="1:33" hidden="1" outlineLevel="1">
      <c r="B135" s="413" t="s">
        <v>864</v>
      </c>
      <c r="C135" s="415" t="s">
        <v>404</v>
      </c>
      <c r="D135" s="413" t="s">
        <v>1140</v>
      </c>
      <c r="E135" s="425">
        <f t="shared" si="30"/>
        <v>30</v>
      </c>
      <c r="F135" s="425">
        <f>SUMIFS(Backup!$G:$G,Backup!$D:$D,'Pre-cast Erection S-Curve'!$C135,Backup!$O:$O,'Pre-cast Erection S-Curve'!F$75,Backup!$B:$B,'Pre-cast Erection S-Curve'!$C$130)</f>
        <v>0</v>
      </c>
      <c r="G135" s="425">
        <f>SUMIFS(Backup!$G:$G,Backup!$D:$D,'Pre-cast Erection S-Curve'!$C135,Backup!$O:$O,'Pre-cast Erection S-Curve'!G$75,Backup!$B:$B,'Pre-cast Erection S-Curve'!$C$130)</f>
        <v>0</v>
      </c>
      <c r="H135" s="425">
        <f>SUMIFS(Backup!$G:$G,Backup!$D:$D,'Pre-cast Erection S-Curve'!$C135,Backup!$O:$O,'Pre-cast Erection S-Curve'!H$75,Backup!$B:$B,'Pre-cast Erection S-Curve'!$C$130)</f>
        <v>0</v>
      </c>
      <c r="I135" s="425">
        <f>SUMIFS(Backup!$G:$G,Backup!$D:$D,'Pre-cast Erection S-Curve'!$C135,Backup!$O:$O,'Pre-cast Erection S-Curve'!I$75,Backup!$B:$B,'Pre-cast Erection S-Curve'!$C$130)</f>
        <v>0</v>
      </c>
      <c r="J135" s="425">
        <f>SUMIFS(Backup!$G:$G,Backup!$D:$D,'Pre-cast Erection S-Curve'!$C135,Backup!$O:$O,'Pre-cast Erection S-Curve'!J$75,Backup!$B:$B,'Pre-cast Erection S-Curve'!$C$130)</f>
        <v>0</v>
      </c>
      <c r="K135" s="425">
        <f>SUMIFS(Backup!$G:$G,Backup!$D:$D,'Pre-cast Erection S-Curve'!$C135,Backup!$O:$O,'Pre-cast Erection S-Curve'!K$75,Backup!$B:$B,'Pre-cast Erection S-Curve'!$C$130)</f>
        <v>0</v>
      </c>
      <c r="L135" s="425">
        <f>SUMIFS(Backup!$G:$G,Backup!$D:$D,'Pre-cast Erection S-Curve'!$C135,Backup!$O:$O,'Pre-cast Erection S-Curve'!L$75,Backup!$B:$B,'Pre-cast Erection S-Curve'!$C$130)</f>
        <v>0</v>
      </c>
      <c r="M135" s="425">
        <f>SUMIFS(Backup!$G:$G,Backup!$D:$D,'Pre-cast Erection S-Curve'!$C135,Backup!$O:$O,'Pre-cast Erection S-Curve'!M$75,Backup!$B:$B,'Pre-cast Erection S-Curve'!$C$130)</f>
        <v>0</v>
      </c>
      <c r="N135" s="425">
        <f>SUMIFS(Backup!$G:$G,Backup!$D:$D,'Pre-cast Erection S-Curve'!$C135,Backup!$O:$O,'Pre-cast Erection S-Curve'!N$75,Backup!$B:$B,'Pre-cast Erection S-Curve'!$C$130)</f>
        <v>0</v>
      </c>
      <c r="O135" s="425">
        <f>SUMIFS(Backup!$G:$G,Backup!$D:$D,'Pre-cast Erection S-Curve'!$C135,Backup!$O:$O,'Pre-cast Erection S-Curve'!O$75,Backup!$B:$B,'Pre-cast Erection S-Curve'!$C$130)</f>
        <v>0</v>
      </c>
      <c r="P135" s="425">
        <f>SUMIFS(Backup!$G:$G,Backup!$D:$D,'Pre-cast Erection S-Curve'!$C135,Backup!$O:$O,'Pre-cast Erection S-Curve'!P$75,Backup!$B:$B,'Pre-cast Erection S-Curve'!$C$130)</f>
        <v>0</v>
      </c>
      <c r="Q135" s="425">
        <f>SUMIFS(Backup!$G:$G,Backup!$D:$D,'Pre-cast Erection S-Curve'!$C135,Backup!$O:$O,'Pre-cast Erection S-Curve'!Q$75,Backup!$B:$B,'Pre-cast Erection S-Curve'!$C$130)</f>
        <v>0</v>
      </c>
      <c r="R135" s="425">
        <f>SUMIFS(Backup!$G:$G,Backup!$D:$D,'Pre-cast Erection S-Curve'!$C135,Backup!$O:$O,'Pre-cast Erection S-Curve'!R$75,Backup!$B:$B,'Pre-cast Erection S-Curve'!$C$130)</f>
        <v>0</v>
      </c>
      <c r="S135" s="425">
        <f>SUMIFS(Backup!$G:$G,Backup!$D:$D,'Pre-cast Erection S-Curve'!$C135,Backup!$O:$O,'Pre-cast Erection S-Curve'!S$75,Backup!$B:$B,'Pre-cast Erection S-Curve'!$C$130)</f>
        <v>0</v>
      </c>
      <c r="T135" s="425">
        <f>SUMIFS(Backup!$G:$G,Backup!$D:$D,'Pre-cast Erection S-Curve'!$C135,Backup!$O:$O,'Pre-cast Erection S-Curve'!T$75,Backup!$B:$B,'Pre-cast Erection S-Curve'!$C$130)</f>
        <v>0</v>
      </c>
      <c r="U135" s="425">
        <f>SUMIFS(Backup!$G:$G,Backup!$D:$D,'Pre-cast Erection S-Curve'!$C135,Backup!$O:$O,'Pre-cast Erection S-Curve'!U$75,Backup!$B:$B,'Pre-cast Erection S-Curve'!$C$130)</f>
        <v>0</v>
      </c>
      <c r="V135" s="425">
        <f>SUMIFS(Backup!$G:$G,Backup!$D:$D,'Pre-cast Erection S-Curve'!$C135,Backup!$O:$O,'Pre-cast Erection S-Curve'!V$75,Backup!$B:$B,'Pre-cast Erection S-Curve'!$C$130)</f>
        <v>0</v>
      </c>
      <c r="W135" s="425">
        <f>SUMIFS(Backup!$G:$G,Backup!$D:$D,'Pre-cast Erection S-Curve'!$C135,Backup!$O:$O,'Pre-cast Erection S-Curve'!W$75,Backup!$B:$B,'Pre-cast Erection S-Curve'!$C$130)</f>
        <v>6</v>
      </c>
      <c r="X135" s="425">
        <f>SUMIFS(Backup!$G:$G,Backup!$D:$D,'Pre-cast Erection S-Curve'!$C135,Backup!$O:$O,'Pre-cast Erection S-Curve'!X$75,Backup!$B:$B,'Pre-cast Erection S-Curve'!$C$130)</f>
        <v>3</v>
      </c>
      <c r="Y135" s="425">
        <f>SUMIFS(Backup!$G:$G,Backup!$D:$D,'Pre-cast Erection S-Curve'!$C135,Backup!$O:$O,'Pre-cast Erection S-Curve'!Y$75,Backup!$B:$B,'Pre-cast Erection S-Curve'!$C$130)</f>
        <v>0</v>
      </c>
      <c r="Z135" s="425">
        <f>SUMIFS(Backup!$G:$G,Backup!$D:$D,'Pre-cast Erection S-Curve'!$C135,Backup!$O:$O,'Pre-cast Erection S-Curve'!Z$75,Backup!$B:$B,'Pre-cast Erection S-Curve'!$C$130)</f>
        <v>0</v>
      </c>
      <c r="AA135" s="425">
        <f>SUMIFS(Backup!$G:$G,Backup!$D:$D,'Pre-cast Erection S-Curve'!$C135,Backup!$O:$O,'Pre-cast Erection S-Curve'!AA$75,Backup!$B:$B,'Pre-cast Erection S-Curve'!$C$130)</f>
        <v>0</v>
      </c>
      <c r="AB135" s="425">
        <f>SUMIFS(Backup!$G:$G,Backup!$D:$D,'Pre-cast Erection S-Curve'!$C135,Backup!$O:$O,'Pre-cast Erection S-Curve'!AB$75,Backup!$B:$B,'Pre-cast Erection S-Curve'!$C$130)</f>
        <v>0</v>
      </c>
      <c r="AC135" s="425">
        <f>SUMIFS(Backup!$G:$G,Backup!$D:$D,'Pre-cast Erection S-Curve'!$C135,Backup!$O:$O,'Pre-cast Erection S-Curve'!AC$75,Backup!$B:$B,'Pre-cast Erection S-Curve'!$C$130)</f>
        <v>0</v>
      </c>
      <c r="AD135" s="425">
        <f>SUMIFS(Backup!$G:$G,Backup!$D:$D,'Pre-cast Erection S-Curve'!$C135,Backup!$O:$O,'Pre-cast Erection S-Curve'!AD$75,Backup!$B:$B,'Pre-cast Erection S-Curve'!$C$130)</f>
        <v>0</v>
      </c>
      <c r="AE135" s="425">
        <f>SUMIFS(Backup!$G:$G,Backup!$D:$D,'Pre-cast Erection S-Curve'!$C135,Backup!$O:$O,'Pre-cast Erection S-Curve'!AE$75,Backup!$B:$B,'Pre-cast Erection S-Curve'!$C$130)</f>
        <v>0</v>
      </c>
      <c r="AF135" s="425">
        <f>SUMIFS(Backup!$G:$G,Backup!$D:$D,'Pre-cast Erection S-Curve'!$C135,Backup!$O:$O,'Pre-cast Erection S-Curve'!AF$75,Backup!$B:$B,'Pre-cast Erection S-Curve'!$C$130)</f>
        <v>0</v>
      </c>
      <c r="AG135" s="435">
        <f t="shared" si="26"/>
        <v>0</v>
      </c>
    </row>
    <row r="136" spans="1:33" s="256" customFormat="1" collapsed="1">
      <c r="A136" s="799">
        <f>E136*$E$143</f>
        <v>610</v>
      </c>
      <c r="B136" s="411">
        <v>11</v>
      </c>
      <c r="C136" s="412" t="s">
        <v>472</v>
      </c>
      <c r="D136" s="411"/>
      <c r="E136" s="553">
        <f>E64</f>
        <v>0.20306258322237017</v>
      </c>
      <c r="F136" s="424">
        <f t="shared" ref="F136" si="173">SUBTOTAL(9,F137:F141)</f>
        <v>0</v>
      </c>
      <c r="G136" s="424">
        <f t="shared" ref="G136" si="174">SUBTOTAL(9,G137:G141)</f>
        <v>0</v>
      </c>
      <c r="H136" s="424">
        <f t="shared" ref="H136" si="175">SUBTOTAL(9,H137:H141)</f>
        <v>0</v>
      </c>
      <c r="I136" s="424">
        <f t="shared" ref="I136" si="176">SUBTOTAL(9,I137:I141)</f>
        <v>0</v>
      </c>
      <c r="J136" s="424">
        <f t="shared" ref="J136" si="177">SUBTOTAL(9,J137:J141)</f>
        <v>0</v>
      </c>
      <c r="K136" s="424">
        <f t="shared" ref="K136" si="178">SUBTOTAL(9,K137:K141)</f>
        <v>0</v>
      </c>
      <c r="L136" s="424">
        <f t="shared" ref="L136" si="179">SUBTOTAL(9,L137:L141)</f>
        <v>0</v>
      </c>
      <c r="M136" s="424">
        <f t="shared" ref="M136" si="180">SUBTOTAL(9,M137:M141)</f>
        <v>0</v>
      </c>
      <c r="N136" s="424">
        <f t="shared" ref="N136" si="181">SUBTOTAL(9,N137:N141)</f>
        <v>0</v>
      </c>
      <c r="O136" s="424">
        <f t="shared" ref="O136" si="182">SUBTOTAL(9,O137:O141)</f>
        <v>0</v>
      </c>
      <c r="P136" s="424">
        <f t="shared" ref="P136" si="183">SUBTOTAL(9,P137:P141)</f>
        <v>0</v>
      </c>
      <c r="Q136" s="424">
        <f t="shared" ref="Q136" si="184">SUBTOTAL(9,Q137:Q141)</f>
        <v>0</v>
      </c>
      <c r="R136" s="424">
        <f t="shared" ref="R136" si="185">SUBTOTAL(9,R137:R141)</f>
        <v>0</v>
      </c>
      <c r="S136" s="424">
        <f t="shared" ref="S136" si="186">SUBTOTAL(9,S137:S141)</f>
        <v>0</v>
      </c>
      <c r="T136" s="424">
        <f t="shared" ref="T136" si="187">SUBTOTAL(9,T137:T141)</f>
        <v>0</v>
      </c>
      <c r="U136" s="424">
        <f t="shared" ref="U136" si="188">SUBTOTAL(9,U137:U141)</f>
        <v>0</v>
      </c>
      <c r="V136" s="424">
        <f t="shared" ref="V136" si="189">SUBTOTAL(9,V137:V141)</f>
        <v>0</v>
      </c>
      <c r="W136" s="424">
        <f t="shared" ref="W136" si="190">SUBTOTAL(9,W137:W141)</f>
        <v>0</v>
      </c>
      <c r="X136" s="424">
        <f t="shared" ref="X136" si="191">SUBTOTAL(9,X137:X141)</f>
        <v>0</v>
      </c>
      <c r="Y136" s="424">
        <f t="shared" ref="Y136" si="192">SUBTOTAL(9,Y137:Y141)</f>
        <v>0</v>
      </c>
      <c r="Z136" s="424">
        <f t="shared" ref="Z136" si="193">SUBTOTAL(9,Z137:Z141)</f>
        <v>29</v>
      </c>
      <c r="AA136" s="424">
        <f t="shared" ref="AA136:AB136" si="194">SUBTOTAL(9,AA137:AA141)</f>
        <v>0</v>
      </c>
      <c r="AB136" s="424">
        <f t="shared" si="194"/>
        <v>0</v>
      </c>
      <c r="AC136" s="424">
        <f t="shared" ref="AC136:AF136" si="195">SUBTOTAL(9,AC137:AC141)</f>
        <v>0</v>
      </c>
      <c r="AD136" s="424">
        <f t="shared" si="195"/>
        <v>0</v>
      </c>
      <c r="AE136" s="424">
        <f t="shared" si="195"/>
        <v>0</v>
      </c>
      <c r="AF136" s="424">
        <f t="shared" si="195"/>
        <v>0</v>
      </c>
      <c r="AG136" s="435">
        <f t="shared" si="26"/>
        <v>0</v>
      </c>
    </row>
    <row r="137" spans="1:33" hidden="1" outlineLevel="1">
      <c r="B137" s="413" t="s">
        <v>860</v>
      </c>
      <c r="C137" s="415" t="s">
        <v>400</v>
      </c>
      <c r="D137" s="413" t="s">
        <v>1140</v>
      </c>
      <c r="E137" s="425">
        <f t="shared" si="30"/>
        <v>142</v>
      </c>
      <c r="F137" s="425">
        <f>SUMIFS(Backup!$G:$G,Backup!$D:$D,'Pre-cast Erection S-Curve'!$C137,Backup!$O:$O,'Pre-cast Erection S-Curve'!F$75,Backup!$B:$B,'Pre-cast Erection S-Curve'!$C$136)</f>
        <v>0</v>
      </c>
      <c r="G137" s="425">
        <f>SUMIFS(Backup!$G:$G,Backup!$D:$D,'Pre-cast Erection S-Curve'!$C137,Backup!$O:$O,'Pre-cast Erection S-Curve'!G$75,Backup!$B:$B,'Pre-cast Erection S-Curve'!$C$136)</f>
        <v>0</v>
      </c>
      <c r="H137" s="425">
        <f>SUMIFS(Backup!$G:$G,Backup!$D:$D,'Pre-cast Erection S-Curve'!$C137,Backup!$O:$O,'Pre-cast Erection S-Curve'!H$75,Backup!$B:$B,'Pre-cast Erection S-Curve'!$C$136)</f>
        <v>0</v>
      </c>
      <c r="I137" s="425">
        <f>SUMIFS(Backup!$G:$G,Backup!$D:$D,'Pre-cast Erection S-Curve'!$C137,Backup!$O:$O,'Pre-cast Erection S-Curve'!I$75,Backup!$B:$B,'Pre-cast Erection S-Curve'!$C$136)</f>
        <v>0</v>
      </c>
      <c r="J137" s="425">
        <f>SUMIFS(Backup!$G:$G,Backup!$D:$D,'Pre-cast Erection S-Curve'!$C137,Backup!$O:$O,'Pre-cast Erection S-Curve'!J$75,Backup!$B:$B,'Pre-cast Erection S-Curve'!$C$136)</f>
        <v>0</v>
      </c>
      <c r="K137" s="425">
        <f>SUMIFS(Backup!$G:$G,Backup!$D:$D,'Pre-cast Erection S-Curve'!$C137,Backup!$O:$O,'Pre-cast Erection S-Curve'!K$75,Backup!$B:$B,'Pre-cast Erection S-Curve'!$C$136)</f>
        <v>0</v>
      </c>
      <c r="L137" s="425">
        <f>SUMIFS(Backup!$G:$G,Backup!$D:$D,'Pre-cast Erection S-Curve'!$C137,Backup!$O:$O,'Pre-cast Erection S-Curve'!L$75,Backup!$B:$B,'Pre-cast Erection S-Curve'!$C$136)</f>
        <v>0</v>
      </c>
      <c r="M137" s="425">
        <f>SUMIFS(Backup!$G:$G,Backup!$D:$D,'Pre-cast Erection S-Curve'!$C137,Backup!$O:$O,'Pre-cast Erection S-Curve'!M$75,Backup!$B:$B,'Pre-cast Erection S-Curve'!$C$136)</f>
        <v>0</v>
      </c>
      <c r="N137" s="425">
        <f>SUMIFS(Backup!$G:$G,Backup!$D:$D,'Pre-cast Erection S-Curve'!$C137,Backup!$O:$O,'Pre-cast Erection S-Curve'!N$75,Backup!$B:$B,'Pre-cast Erection S-Curve'!$C$136)</f>
        <v>0</v>
      </c>
      <c r="O137" s="425">
        <f>SUMIFS(Backup!$G:$G,Backup!$D:$D,'Pre-cast Erection S-Curve'!$C137,Backup!$O:$O,'Pre-cast Erection S-Curve'!O$75,Backup!$B:$B,'Pre-cast Erection S-Curve'!$C$136)</f>
        <v>0</v>
      </c>
      <c r="P137" s="425">
        <f>SUMIFS(Backup!$G:$G,Backup!$D:$D,'Pre-cast Erection S-Curve'!$C137,Backup!$O:$O,'Pre-cast Erection S-Curve'!P$75,Backup!$B:$B,'Pre-cast Erection S-Curve'!$C$136)</f>
        <v>0</v>
      </c>
      <c r="Q137" s="425">
        <f>SUMIFS(Backup!$G:$G,Backup!$D:$D,'Pre-cast Erection S-Curve'!$C137,Backup!$O:$O,'Pre-cast Erection S-Curve'!Q$75,Backup!$B:$B,'Pre-cast Erection S-Curve'!$C$136)</f>
        <v>0</v>
      </c>
      <c r="R137" s="425">
        <f>SUMIFS(Backup!$G:$G,Backup!$D:$D,'Pre-cast Erection S-Curve'!$C137,Backup!$O:$O,'Pre-cast Erection S-Curve'!R$75,Backup!$B:$B,'Pre-cast Erection S-Curve'!$C$136)</f>
        <v>0</v>
      </c>
      <c r="S137" s="425">
        <f>SUMIFS(Backup!$G:$G,Backup!$D:$D,'Pre-cast Erection S-Curve'!$C137,Backup!$O:$O,'Pre-cast Erection S-Curve'!S$75,Backup!$B:$B,'Pre-cast Erection S-Curve'!$C$136)</f>
        <v>0</v>
      </c>
      <c r="T137" s="425">
        <f>SUMIFS(Backup!$G:$G,Backup!$D:$D,'Pre-cast Erection S-Curve'!$C137,Backup!$O:$O,'Pre-cast Erection S-Curve'!T$75,Backup!$B:$B,'Pre-cast Erection S-Curve'!$C$136)</f>
        <v>0</v>
      </c>
      <c r="U137" s="425">
        <f>SUMIFS(Backup!$G:$G,Backup!$D:$D,'Pre-cast Erection S-Curve'!$C137,Backup!$O:$O,'Pre-cast Erection S-Curve'!U$75,Backup!$B:$B,'Pre-cast Erection S-Curve'!$C$136)</f>
        <v>0</v>
      </c>
      <c r="V137" s="425">
        <f>SUMIFS(Backup!$G:$G,Backup!$D:$D,'Pre-cast Erection S-Curve'!$C137,Backup!$O:$O,'Pre-cast Erection S-Curve'!V$75,Backup!$B:$B,'Pre-cast Erection S-Curve'!$C$136)</f>
        <v>0</v>
      </c>
      <c r="W137" s="425">
        <f>SUMIFS(Backup!$G:$G,Backup!$D:$D,'Pre-cast Erection S-Curve'!$C137,Backup!$O:$O,'Pre-cast Erection S-Curve'!W$75,Backup!$B:$B,'Pre-cast Erection S-Curve'!$C$136)</f>
        <v>0</v>
      </c>
      <c r="X137" s="425">
        <f>SUMIFS(Backup!$G:$G,Backup!$D:$D,'Pre-cast Erection S-Curve'!$C137,Backup!$O:$O,'Pre-cast Erection S-Curve'!X$75,Backup!$B:$B,'Pre-cast Erection S-Curve'!$C$136)</f>
        <v>0</v>
      </c>
      <c r="Y137" s="425">
        <f>SUMIFS(Backup!$G:$G,Backup!$D:$D,'Pre-cast Erection S-Curve'!$C137,Backup!$O:$O,'Pre-cast Erection S-Curve'!Y$75,Backup!$B:$B,'Pre-cast Erection S-Curve'!$C$136)</f>
        <v>0</v>
      </c>
      <c r="Z137" s="425">
        <f>SUMIFS(Backup!$G:$G,Backup!$D:$D,'Pre-cast Erection S-Curve'!$C137,Backup!$O:$O,'Pre-cast Erection S-Curve'!Z$75,Backup!$B:$B,'Pre-cast Erection S-Curve'!$C$136)</f>
        <v>3</v>
      </c>
      <c r="AA137" s="425">
        <f>SUMIFS(Backup!$G:$G,Backup!$D:$D,'Pre-cast Erection S-Curve'!$C137,Backup!$O:$O,'Pre-cast Erection S-Curve'!AA$75,Backup!$B:$B,'Pre-cast Erection S-Curve'!$C$136)</f>
        <v>0</v>
      </c>
      <c r="AB137" s="425">
        <f>SUMIFS(Backup!$G:$G,Backup!$D:$D,'Pre-cast Erection S-Curve'!$C137,Backup!$O:$O,'Pre-cast Erection S-Curve'!AB$75,Backup!$B:$B,'Pre-cast Erection S-Curve'!$C$136)</f>
        <v>0</v>
      </c>
      <c r="AC137" s="425">
        <f>SUMIFS(Backup!$G:$G,Backup!$D:$D,'Pre-cast Erection S-Curve'!$C137,Backup!$O:$O,'Pre-cast Erection S-Curve'!AC$75,Backup!$B:$B,'Pre-cast Erection S-Curve'!$C$136)</f>
        <v>0</v>
      </c>
      <c r="AD137" s="425">
        <f>SUMIFS(Backup!$G:$G,Backup!$D:$D,'Pre-cast Erection S-Curve'!$C137,Backup!$O:$O,'Pre-cast Erection S-Curve'!AD$75,Backup!$B:$B,'Pre-cast Erection S-Curve'!$C$136)</f>
        <v>0</v>
      </c>
      <c r="AE137" s="425">
        <f>SUMIFS(Backup!$G:$G,Backup!$D:$D,'Pre-cast Erection S-Curve'!$C137,Backup!$O:$O,'Pre-cast Erection S-Curve'!AE$75,Backup!$B:$B,'Pre-cast Erection S-Curve'!$C$136)</f>
        <v>0</v>
      </c>
      <c r="AF137" s="425">
        <f>SUMIFS(Backup!$G:$G,Backup!$D:$D,'Pre-cast Erection S-Curve'!$C137,Backup!$O:$O,'Pre-cast Erection S-Curve'!AF$75,Backup!$B:$B,'Pre-cast Erection S-Curve'!$C$136)</f>
        <v>0</v>
      </c>
      <c r="AG137" s="435">
        <f t="shared" si="26"/>
        <v>0</v>
      </c>
    </row>
    <row r="138" spans="1:33" hidden="1" outlineLevel="1">
      <c r="B138" s="413" t="s">
        <v>861</v>
      </c>
      <c r="C138" s="415" t="s">
        <v>401</v>
      </c>
      <c r="D138" s="413" t="s">
        <v>1140</v>
      </c>
      <c r="E138" s="425">
        <f t="shared" si="30"/>
        <v>199</v>
      </c>
      <c r="F138" s="425">
        <f>SUMIFS(Backup!$G:$G,Backup!$D:$D,'Pre-cast Erection S-Curve'!$C138,Backup!$O:$O,'Pre-cast Erection S-Curve'!F$75,Backup!$B:$B,'Pre-cast Erection S-Curve'!$C$136)</f>
        <v>0</v>
      </c>
      <c r="G138" s="425">
        <f>SUMIFS(Backup!$G:$G,Backup!$D:$D,'Pre-cast Erection S-Curve'!$C138,Backup!$O:$O,'Pre-cast Erection S-Curve'!G$75,Backup!$B:$B,'Pre-cast Erection S-Curve'!$C$136)</f>
        <v>0</v>
      </c>
      <c r="H138" s="425">
        <f>SUMIFS(Backup!$G:$G,Backup!$D:$D,'Pre-cast Erection S-Curve'!$C138,Backup!$O:$O,'Pre-cast Erection S-Curve'!H$75,Backup!$B:$B,'Pre-cast Erection S-Curve'!$C$136)</f>
        <v>0</v>
      </c>
      <c r="I138" s="425">
        <f>SUMIFS(Backup!$G:$G,Backup!$D:$D,'Pre-cast Erection S-Curve'!$C138,Backup!$O:$O,'Pre-cast Erection S-Curve'!I$75,Backup!$B:$B,'Pre-cast Erection S-Curve'!$C$136)</f>
        <v>0</v>
      </c>
      <c r="J138" s="425">
        <f>SUMIFS(Backup!$G:$G,Backup!$D:$D,'Pre-cast Erection S-Curve'!$C138,Backup!$O:$O,'Pre-cast Erection S-Curve'!J$75,Backup!$B:$B,'Pre-cast Erection S-Curve'!$C$136)</f>
        <v>0</v>
      </c>
      <c r="K138" s="425">
        <f>SUMIFS(Backup!$G:$G,Backup!$D:$D,'Pre-cast Erection S-Curve'!$C138,Backup!$O:$O,'Pre-cast Erection S-Curve'!K$75,Backup!$B:$B,'Pre-cast Erection S-Curve'!$C$136)</f>
        <v>0</v>
      </c>
      <c r="L138" s="425">
        <f>SUMIFS(Backup!$G:$G,Backup!$D:$D,'Pre-cast Erection S-Curve'!$C138,Backup!$O:$O,'Pre-cast Erection S-Curve'!L$75,Backup!$B:$B,'Pre-cast Erection S-Curve'!$C$136)</f>
        <v>0</v>
      </c>
      <c r="M138" s="425">
        <f>SUMIFS(Backup!$G:$G,Backup!$D:$D,'Pre-cast Erection S-Curve'!$C138,Backup!$O:$O,'Pre-cast Erection S-Curve'!M$75,Backup!$B:$B,'Pre-cast Erection S-Curve'!$C$136)</f>
        <v>0</v>
      </c>
      <c r="N138" s="425">
        <f>SUMIFS(Backup!$G:$G,Backup!$D:$D,'Pre-cast Erection S-Curve'!$C138,Backup!$O:$O,'Pre-cast Erection S-Curve'!N$75,Backup!$B:$B,'Pre-cast Erection S-Curve'!$C$136)</f>
        <v>0</v>
      </c>
      <c r="O138" s="425">
        <f>SUMIFS(Backup!$G:$G,Backup!$D:$D,'Pre-cast Erection S-Curve'!$C138,Backup!$O:$O,'Pre-cast Erection S-Curve'!O$75,Backup!$B:$B,'Pre-cast Erection S-Curve'!$C$136)</f>
        <v>0</v>
      </c>
      <c r="P138" s="425">
        <f>SUMIFS(Backup!$G:$G,Backup!$D:$D,'Pre-cast Erection S-Curve'!$C138,Backup!$O:$O,'Pre-cast Erection S-Curve'!P$75,Backup!$B:$B,'Pre-cast Erection S-Curve'!$C$136)</f>
        <v>0</v>
      </c>
      <c r="Q138" s="425">
        <f>SUMIFS(Backup!$G:$G,Backup!$D:$D,'Pre-cast Erection S-Curve'!$C138,Backup!$O:$O,'Pre-cast Erection S-Curve'!Q$75,Backup!$B:$B,'Pre-cast Erection S-Curve'!$C$136)</f>
        <v>0</v>
      </c>
      <c r="R138" s="425">
        <f>SUMIFS(Backup!$G:$G,Backup!$D:$D,'Pre-cast Erection S-Curve'!$C138,Backup!$O:$O,'Pre-cast Erection S-Curve'!R$75,Backup!$B:$B,'Pre-cast Erection S-Curve'!$C$136)</f>
        <v>0</v>
      </c>
      <c r="S138" s="425">
        <f>SUMIFS(Backup!$G:$G,Backup!$D:$D,'Pre-cast Erection S-Curve'!$C138,Backup!$O:$O,'Pre-cast Erection S-Curve'!S$75,Backup!$B:$B,'Pre-cast Erection S-Curve'!$C$136)</f>
        <v>0</v>
      </c>
      <c r="T138" s="425">
        <f>SUMIFS(Backup!$G:$G,Backup!$D:$D,'Pre-cast Erection S-Curve'!$C138,Backup!$O:$O,'Pre-cast Erection S-Curve'!T$75,Backup!$B:$B,'Pre-cast Erection S-Curve'!$C$136)</f>
        <v>0</v>
      </c>
      <c r="U138" s="425">
        <f>SUMIFS(Backup!$G:$G,Backup!$D:$D,'Pre-cast Erection S-Curve'!$C138,Backup!$O:$O,'Pre-cast Erection S-Curve'!U$75,Backup!$B:$B,'Pre-cast Erection S-Curve'!$C$136)</f>
        <v>0</v>
      </c>
      <c r="V138" s="425">
        <f>SUMIFS(Backup!$G:$G,Backup!$D:$D,'Pre-cast Erection S-Curve'!$C138,Backup!$O:$O,'Pre-cast Erection S-Curve'!V$75,Backup!$B:$B,'Pre-cast Erection S-Curve'!$C$136)</f>
        <v>0</v>
      </c>
      <c r="W138" s="425">
        <f>SUMIFS(Backup!$G:$G,Backup!$D:$D,'Pre-cast Erection S-Curve'!$C138,Backup!$O:$O,'Pre-cast Erection S-Curve'!W$75,Backup!$B:$B,'Pre-cast Erection S-Curve'!$C$136)</f>
        <v>0</v>
      </c>
      <c r="X138" s="425">
        <f>SUMIFS(Backup!$G:$G,Backup!$D:$D,'Pre-cast Erection S-Curve'!$C138,Backup!$O:$O,'Pre-cast Erection S-Curve'!X$75,Backup!$B:$B,'Pre-cast Erection S-Curve'!$C$136)</f>
        <v>0</v>
      </c>
      <c r="Y138" s="425">
        <f>SUMIFS(Backup!$G:$G,Backup!$D:$D,'Pre-cast Erection S-Curve'!$C138,Backup!$O:$O,'Pre-cast Erection S-Curve'!Y$75,Backup!$B:$B,'Pre-cast Erection S-Curve'!$C$136)</f>
        <v>0</v>
      </c>
      <c r="Z138" s="425">
        <f>SUMIFS(Backup!$G:$G,Backup!$D:$D,'Pre-cast Erection S-Curve'!$C138,Backup!$O:$O,'Pre-cast Erection S-Curve'!Z$75,Backup!$B:$B,'Pre-cast Erection S-Curve'!$C$136)</f>
        <v>18</v>
      </c>
      <c r="AA138" s="425">
        <f>SUMIFS(Backup!$G:$G,Backup!$D:$D,'Pre-cast Erection S-Curve'!$C138,Backup!$O:$O,'Pre-cast Erection S-Curve'!AA$75,Backup!$B:$B,'Pre-cast Erection S-Curve'!$C$136)</f>
        <v>0</v>
      </c>
      <c r="AB138" s="425">
        <f>SUMIFS(Backup!$G:$G,Backup!$D:$D,'Pre-cast Erection S-Curve'!$C138,Backup!$O:$O,'Pre-cast Erection S-Curve'!AB$75,Backup!$B:$B,'Pre-cast Erection S-Curve'!$C$136)</f>
        <v>0</v>
      </c>
      <c r="AC138" s="425">
        <f>SUMIFS(Backup!$G:$G,Backup!$D:$D,'Pre-cast Erection S-Curve'!$C138,Backup!$O:$O,'Pre-cast Erection S-Curve'!AC$75,Backup!$B:$B,'Pre-cast Erection S-Curve'!$C$136)</f>
        <v>0</v>
      </c>
      <c r="AD138" s="425">
        <f>SUMIFS(Backup!$G:$G,Backup!$D:$D,'Pre-cast Erection S-Curve'!$C138,Backup!$O:$O,'Pre-cast Erection S-Curve'!AD$75,Backup!$B:$B,'Pre-cast Erection S-Curve'!$C$136)</f>
        <v>0</v>
      </c>
      <c r="AE138" s="425">
        <f>SUMIFS(Backup!$G:$G,Backup!$D:$D,'Pre-cast Erection S-Curve'!$C138,Backup!$O:$O,'Pre-cast Erection S-Curve'!AE$75,Backup!$B:$B,'Pre-cast Erection S-Curve'!$C$136)</f>
        <v>0</v>
      </c>
      <c r="AF138" s="425">
        <f>SUMIFS(Backup!$G:$G,Backup!$D:$D,'Pre-cast Erection S-Curve'!$C138,Backup!$O:$O,'Pre-cast Erection S-Curve'!AF$75,Backup!$B:$B,'Pre-cast Erection S-Curve'!$C$136)</f>
        <v>0</v>
      </c>
      <c r="AG138" s="435">
        <f t="shared" si="26"/>
        <v>0</v>
      </c>
    </row>
    <row r="139" spans="1:33" hidden="1" outlineLevel="1">
      <c r="B139" s="413" t="s">
        <v>862</v>
      </c>
      <c r="C139" s="415" t="s">
        <v>402</v>
      </c>
      <c r="D139" s="413" t="s">
        <v>1140</v>
      </c>
      <c r="E139" s="425">
        <f t="shared" si="30"/>
        <v>39</v>
      </c>
      <c r="F139" s="425">
        <f>SUMIFS(Backup!$G:$G,Backup!$D:$D,'Pre-cast Erection S-Curve'!$C139,Backup!$O:$O,'Pre-cast Erection S-Curve'!F$75,Backup!$B:$B,'Pre-cast Erection S-Curve'!$C$136)</f>
        <v>0</v>
      </c>
      <c r="G139" s="425">
        <f>SUMIFS(Backup!$G:$G,Backup!$D:$D,'Pre-cast Erection S-Curve'!$C139,Backup!$O:$O,'Pre-cast Erection S-Curve'!G$75,Backup!$B:$B,'Pre-cast Erection S-Curve'!$C$136)</f>
        <v>0</v>
      </c>
      <c r="H139" s="425">
        <f>SUMIFS(Backup!$G:$G,Backup!$D:$D,'Pre-cast Erection S-Curve'!$C139,Backup!$O:$O,'Pre-cast Erection S-Curve'!H$75,Backup!$B:$B,'Pre-cast Erection S-Curve'!$C$136)</f>
        <v>0</v>
      </c>
      <c r="I139" s="425">
        <f>SUMIFS(Backup!$G:$G,Backup!$D:$D,'Pre-cast Erection S-Curve'!$C139,Backup!$O:$O,'Pre-cast Erection S-Curve'!I$75,Backup!$B:$B,'Pre-cast Erection S-Curve'!$C$136)</f>
        <v>0</v>
      </c>
      <c r="J139" s="425">
        <f>SUMIFS(Backup!$G:$G,Backup!$D:$D,'Pre-cast Erection S-Curve'!$C139,Backup!$O:$O,'Pre-cast Erection S-Curve'!J$75,Backup!$B:$B,'Pre-cast Erection S-Curve'!$C$136)</f>
        <v>0</v>
      </c>
      <c r="K139" s="425">
        <f>SUMIFS(Backup!$G:$G,Backup!$D:$D,'Pre-cast Erection S-Curve'!$C139,Backup!$O:$O,'Pre-cast Erection S-Curve'!K$75,Backup!$B:$B,'Pre-cast Erection S-Curve'!$C$136)</f>
        <v>0</v>
      </c>
      <c r="L139" s="425">
        <f>SUMIFS(Backup!$G:$G,Backup!$D:$D,'Pre-cast Erection S-Curve'!$C139,Backup!$O:$O,'Pre-cast Erection S-Curve'!L$75,Backup!$B:$B,'Pre-cast Erection S-Curve'!$C$136)</f>
        <v>0</v>
      </c>
      <c r="M139" s="425">
        <f>SUMIFS(Backup!$G:$G,Backup!$D:$D,'Pre-cast Erection S-Curve'!$C139,Backup!$O:$O,'Pre-cast Erection S-Curve'!M$75,Backup!$B:$B,'Pre-cast Erection S-Curve'!$C$136)</f>
        <v>0</v>
      </c>
      <c r="N139" s="425">
        <f>SUMIFS(Backup!$G:$G,Backup!$D:$D,'Pre-cast Erection S-Curve'!$C139,Backup!$O:$O,'Pre-cast Erection S-Curve'!N$75,Backup!$B:$B,'Pre-cast Erection S-Curve'!$C$136)</f>
        <v>0</v>
      </c>
      <c r="O139" s="425">
        <f>SUMIFS(Backup!$G:$G,Backup!$D:$D,'Pre-cast Erection S-Curve'!$C139,Backup!$O:$O,'Pre-cast Erection S-Curve'!O$75,Backup!$B:$B,'Pre-cast Erection S-Curve'!$C$136)</f>
        <v>0</v>
      </c>
      <c r="P139" s="425">
        <f>SUMIFS(Backup!$G:$G,Backup!$D:$D,'Pre-cast Erection S-Curve'!$C139,Backup!$O:$O,'Pre-cast Erection S-Curve'!P$75,Backup!$B:$B,'Pre-cast Erection S-Curve'!$C$136)</f>
        <v>0</v>
      </c>
      <c r="Q139" s="425">
        <f>SUMIFS(Backup!$G:$G,Backup!$D:$D,'Pre-cast Erection S-Curve'!$C139,Backup!$O:$O,'Pre-cast Erection S-Curve'!Q$75,Backup!$B:$B,'Pre-cast Erection S-Curve'!$C$136)</f>
        <v>0</v>
      </c>
      <c r="R139" s="425">
        <f>SUMIFS(Backup!$G:$G,Backup!$D:$D,'Pre-cast Erection S-Curve'!$C139,Backup!$O:$O,'Pre-cast Erection S-Curve'!R$75,Backup!$B:$B,'Pre-cast Erection S-Curve'!$C$136)</f>
        <v>0</v>
      </c>
      <c r="S139" s="425">
        <f>SUMIFS(Backup!$G:$G,Backup!$D:$D,'Pre-cast Erection S-Curve'!$C139,Backup!$O:$O,'Pre-cast Erection S-Curve'!S$75,Backup!$B:$B,'Pre-cast Erection S-Curve'!$C$136)</f>
        <v>0</v>
      </c>
      <c r="T139" s="425">
        <f>SUMIFS(Backup!$G:$G,Backup!$D:$D,'Pre-cast Erection S-Curve'!$C139,Backup!$O:$O,'Pre-cast Erection S-Curve'!T$75,Backup!$B:$B,'Pre-cast Erection S-Curve'!$C$136)</f>
        <v>0</v>
      </c>
      <c r="U139" s="425">
        <f>SUMIFS(Backup!$G:$G,Backup!$D:$D,'Pre-cast Erection S-Curve'!$C139,Backup!$O:$O,'Pre-cast Erection S-Curve'!U$75,Backup!$B:$B,'Pre-cast Erection S-Curve'!$C$136)</f>
        <v>0</v>
      </c>
      <c r="V139" s="425">
        <f>SUMIFS(Backup!$G:$G,Backup!$D:$D,'Pre-cast Erection S-Curve'!$C139,Backup!$O:$O,'Pre-cast Erection S-Curve'!V$75,Backup!$B:$B,'Pre-cast Erection S-Curve'!$C$136)</f>
        <v>0</v>
      </c>
      <c r="W139" s="425">
        <f>SUMIFS(Backup!$G:$G,Backup!$D:$D,'Pre-cast Erection S-Curve'!$C139,Backup!$O:$O,'Pre-cast Erection S-Curve'!W$75,Backup!$B:$B,'Pre-cast Erection S-Curve'!$C$136)</f>
        <v>0</v>
      </c>
      <c r="X139" s="425">
        <f>SUMIFS(Backup!$G:$G,Backup!$D:$D,'Pre-cast Erection S-Curve'!$C139,Backup!$O:$O,'Pre-cast Erection S-Curve'!X$75,Backup!$B:$B,'Pre-cast Erection S-Curve'!$C$136)</f>
        <v>0</v>
      </c>
      <c r="Y139" s="425">
        <f>SUMIFS(Backup!$G:$G,Backup!$D:$D,'Pre-cast Erection S-Curve'!$C139,Backup!$O:$O,'Pre-cast Erection S-Curve'!Y$75,Backup!$B:$B,'Pre-cast Erection S-Curve'!$C$136)</f>
        <v>0</v>
      </c>
      <c r="Z139" s="425">
        <f>SUMIFS(Backup!$G:$G,Backup!$D:$D,'Pre-cast Erection S-Curve'!$C139,Backup!$O:$O,'Pre-cast Erection S-Curve'!Z$75,Backup!$B:$B,'Pre-cast Erection S-Curve'!$C$136)</f>
        <v>1</v>
      </c>
      <c r="AA139" s="425">
        <f>SUMIFS(Backup!$G:$G,Backup!$D:$D,'Pre-cast Erection S-Curve'!$C139,Backup!$O:$O,'Pre-cast Erection S-Curve'!AA$75,Backup!$B:$B,'Pre-cast Erection S-Curve'!$C$136)</f>
        <v>0</v>
      </c>
      <c r="AB139" s="425">
        <f>SUMIFS(Backup!$G:$G,Backup!$D:$D,'Pre-cast Erection S-Curve'!$C139,Backup!$O:$O,'Pre-cast Erection S-Curve'!AB$75,Backup!$B:$B,'Pre-cast Erection S-Curve'!$C$136)</f>
        <v>0</v>
      </c>
      <c r="AC139" s="425">
        <f>SUMIFS(Backup!$G:$G,Backup!$D:$D,'Pre-cast Erection S-Curve'!$C139,Backup!$O:$O,'Pre-cast Erection S-Curve'!AC$75,Backup!$B:$B,'Pre-cast Erection S-Curve'!$C$136)</f>
        <v>0</v>
      </c>
      <c r="AD139" s="425">
        <f>SUMIFS(Backup!$G:$G,Backup!$D:$D,'Pre-cast Erection S-Curve'!$C139,Backup!$O:$O,'Pre-cast Erection S-Curve'!AD$75,Backup!$B:$B,'Pre-cast Erection S-Curve'!$C$136)</f>
        <v>0</v>
      </c>
      <c r="AE139" s="425">
        <f>SUMIFS(Backup!$G:$G,Backup!$D:$D,'Pre-cast Erection S-Curve'!$C139,Backup!$O:$O,'Pre-cast Erection S-Curve'!AE$75,Backup!$B:$B,'Pre-cast Erection S-Curve'!$C$136)</f>
        <v>0</v>
      </c>
      <c r="AF139" s="425">
        <f>SUMIFS(Backup!$G:$G,Backup!$D:$D,'Pre-cast Erection S-Curve'!$C139,Backup!$O:$O,'Pre-cast Erection S-Curve'!AF$75,Backup!$B:$B,'Pre-cast Erection S-Curve'!$C$136)</f>
        <v>0</v>
      </c>
      <c r="AG139" s="435">
        <f t="shared" si="26"/>
        <v>0</v>
      </c>
    </row>
    <row r="140" spans="1:33" hidden="1" outlineLevel="1">
      <c r="B140" s="413" t="s">
        <v>863</v>
      </c>
      <c r="C140" s="415" t="s">
        <v>403</v>
      </c>
      <c r="D140" s="413" t="s">
        <v>1140</v>
      </c>
      <c r="E140" s="425">
        <f t="shared" si="30"/>
        <v>116</v>
      </c>
      <c r="F140" s="425">
        <f>SUMIFS(Backup!$G:$G,Backup!$D:$D,'Pre-cast Erection S-Curve'!$C140,Backup!$O:$O,'Pre-cast Erection S-Curve'!F$75,Backup!$B:$B,'Pre-cast Erection S-Curve'!$C$136)</f>
        <v>0</v>
      </c>
      <c r="G140" s="425">
        <f>SUMIFS(Backup!$G:$G,Backup!$D:$D,'Pre-cast Erection S-Curve'!$C140,Backup!$O:$O,'Pre-cast Erection S-Curve'!G$75,Backup!$B:$B,'Pre-cast Erection S-Curve'!$C$136)</f>
        <v>0</v>
      </c>
      <c r="H140" s="425">
        <f>SUMIFS(Backup!$G:$G,Backup!$D:$D,'Pre-cast Erection S-Curve'!$C140,Backup!$O:$O,'Pre-cast Erection S-Curve'!H$75,Backup!$B:$B,'Pre-cast Erection S-Curve'!$C$136)</f>
        <v>0</v>
      </c>
      <c r="I140" s="425">
        <f>SUMIFS(Backup!$G:$G,Backup!$D:$D,'Pre-cast Erection S-Curve'!$C140,Backup!$O:$O,'Pre-cast Erection S-Curve'!I$75,Backup!$B:$B,'Pre-cast Erection S-Curve'!$C$136)</f>
        <v>0</v>
      </c>
      <c r="J140" s="425">
        <f>SUMIFS(Backup!$G:$G,Backup!$D:$D,'Pre-cast Erection S-Curve'!$C140,Backup!$O:$O,'Pre-cast Erection S-Curve'!J$75,Backup!$B:$B,'Pre-cast Erection S-Curve'!$C$136)</f>
        <v>0</v>
      </c>
      <c r="K140" s="425">
        <f>SUMIFS(Backup!$G:$G,Backup!$D:$D,'Pre-cast Erection S-Curve'!$C140,Backup!$O:$O,'Pre-cast Erection S-Curve'!K$75,Backup!$B:$B,'Pre-cast Erection S-Curve'!$C$136)</f>
        <v>0</v>
      </c>
      <c r="L140" s="425">
        <f>SUMIFS(Backup!$G:$G,Backup!$D:$D,'Pre-cast Erection S-Curve'!$C140,Backup!$O:$O,'Pre-cast Erection S-Curve'!L$75,Backup!$B:$B,'Pre-cast Erection S-Curve'!$C$136)</f>
        <v>0</v>
      </c>
      <c r="M140" s="425">
        <f>SUMIFS(Backup!$G:$G,Backup!$D:$D,'Pre-cast Erection S-Curve'!$C140,Backup!$O:$O,'Pre-cast Erection S-Curve'!M$75,Backup!$B:$B,'Pre-cast Erection S-Curve'!$C$136)</f>
        <v>0</v>
      </c>
      <c r="N140" s="425">
        <f>SUMIFS(Backup!$G:$G,Backup!$D:$D,'Pre-cast Erection S-Curve'!$C140,Backup!$O:$O,'Pre-cast Erection S-Curve'!N$75,Backup!$B:$B,'Pre-cast Erection S-Curve'!$C$136)</f>
        <v>0</v>
      </c>
      <c r="O140" s="425">
        <f>SUMIFS(Backup!$G:$G,Backup!$D:$D,'Pre-cast Erection S-Curve'!$C140,Backup!$O:$O,'Pre-cast Erection S-Curve'!O$75,Backup!$B:$B,'Pre-cast Erection S-Curve'!$C$136)</f>
        <v>0</v>
      </c>
      <c r="P140" s="425">
        <f>SUMIFS(Backup!$G:$G,Backup!$D:$D,'Pre-cast Erection S-Curve'!$C140,Backup!$O:$O,'Pre-cast Erection S-Curve'!P$75,Backup!$B:$B,'Pre-cast Erection S-Curve'!$C$136)</f>
        <v>0</v>
      </c>
      <c r="Q140" s="425">
        <f>SUMIFS(Backup!$G:$G,Backup!$D:$D,'Pre-cast Erection S-Curve'!$C140,Backup!$O:$O,'Pre-cast Erection S-Curve'!Q$75,Backup!$B:$B,'Pre-cast Erection S-Curve'!$C$136)</f>
        <v>0</v>
      </c>
      <c r="R140" s="425">
        <f>SUMIFS(Backup!$G:$G,Backup!$D:$D,'Pre-cast Erection S-Curve'!$C140,Backup!$O:$O,'Pre-cast Erection S-Curve'!R$75,Backup!$B:$B,'Pre-cast Erection S-Curve'!$C$136)</f>
        <v>0</v>
      </c>
      <c r="S140" s="425">
        <f>SUMIFS(Backup!$G:$G,Backup!$D:$D,'Pre-cast Erection S-Curve'!$C140,Backup!$O:$O,'Pre-cast Erection S-Curve'!S$75,Backup!$B:$B,'Pre-cast Erection S-Curve'!$C$136)</f>
        <v>0</v>
      </c>
      <c r="T140" s="425">
        <f>SUMIFS(Backup!$G:$G,Backup!$D:$D,'Pre-cast Erection S-Curve'!$C140,Backup!$O:$O,'Pre-cast Erection S-Curve'!T$75,Backup!$B:$B,'Pre-cast Erection S-Curve'!$C$136)</f>
        <v>0</v>
      </c>
      <c r="U140" s="425">
        <f>SUMIFS(Backup!$G:$G,Backup!$D:$D,'Pre-cast Erection S-Curve'!$C140,Backup!$O:$O,'Pre-cast Erection S-Curve'!U$75,Backup!$B:$B,'Pre-cast Erection S-Curve'!$C$136)</f>
        <v>0</v>
      </c>
      <c r="V140" s="425">
        <f>SUMIFS(Backup!$G:$G,Backup!$D:$D,'Pre-cast Erection S-Curve'!$C140,Backup!$O:$O,'Pre-cast Erection S-Curve'!V$75,Backup!$B:$B,'Pre-cast Erection S-Curve'!$C$136)</f>
        <v>0</v>
      </c>
      <c r="W140" s="425">
        <f>SUMIFS(Backup!$G:$G,Backup!$D:$D,'Pre-cast Erection S-Curve'!$C140,Backup!$O:$O,'Pre-cast Erection S-Curve'!W$75,Backup!$B:$B,'Pre-cast Erection S-Curve'!$C$136)</f>
        <v>0</v>
      </c>
      <c r="X140" s="425">
        <f>SUMIFS(Backup!$G:$G,Backup!$D:$D,'Pre-cast Erection S-Curve'!$C140,Backup!$O:$O,'Pre-cast Erection S-Curve'!X$75,Backup!$B:$B,'Pre-cast Erection S-Curve'!$C$136)</f>
        <v>0</v>
      </c>
      <c r="Y140" s="425">
        <f>SUMIFS(Backup!$G:$G,Backup!$D:$D,'Pre-cast Erection S-Curve'!$C140,Backup!$O:$O,'Pre-cast Erection S-Curve'!Y$75,Backup!$B:$B,'Pre-cast Erection S-Curve'!$C$136)</f>
        <v>0</v>
      </c>
      <c r="Z140" s="425">
        <f>SUMIFS(Backup!$G:$G,Backup!$D:$D,'Pre-cast Erection S-Curve'!$C140,Backup!$O:$O,'Pre-cast Erection S-Curve'!Z$75,Backup!$B:$B,'Pre-cast Erection S-Curve'!$C$136)</f>
        <v>1</v>
      </c>
      <c r="AA140" s="425">
        <f>SUMIFS(Backup!$G:$G,Backup!$D:$D,'Pre-cast Erection S-Curve'!$C140,Backup!$O:$O,'Pre-cast Erection S-Curve'!AA$75,Backup!$B:$B,'Pre-cast Erection S-Curve'!$C$136)</f>
        <v>0</v>
      </c>
      <c r="AB140" s="425">
        <f>SUMIFS(Backup!$G:$G,Backup!$D:$D,'Pre-cast Erection S-Curve'!$C140,Backup!$O:$O,'Pre-cast Erection S-Curve'!AB$75,Backup!$B:$B,'Pre-cast Erection S-Curve'!$C$136)</f>
        <v>0</v>
      </c>
      <c r="AC140" s="425">
        <f>SUMIFS(Backup!$G:$G,Backup!$D:$D,'Pre-cast Erection S-Curve'!$C140,Backup!$O:$O,'Pre-cast Erection S-Curve'!AC$75,Backup!$B:$B,'Pre-cast Erection S-Curve'!$C$136)</f>
        <v>0</v>
      </c>
      <c r="AD140" s="425">
        <f>SUMIFS(Backup!$G:$G,Backup!$D:$D,'Pre-cast Erection S-Curve'!$C140,Backup!$O:$O,'Pre-cast Erection S-Curve'!AD$75,Backup!$B:$B,'Pre-cast Erection S-Curve'!$C$136)</f>
        <v>0</v>
      </c>
      <c r="AE140" s="425">
        <f>SUMIFS(Backup!$G:$G,Backup!$D:$D,'Pre-cast Erection S-Curve'!$C140,Backup!$O:$O,'Pre-cast Erection S-Curve'!AE$75,Backup!$B:$B,'Pre-cast Erection S-Curve'!$C$136)</f>
        <v>0</v>
      </c>
      <c r="AF140" s="425">
        <f>SUMIFS(Backup!$G:$G,Backup!$D:$D,'Pre-cast Erection S-Curve'!$C140,Backup!$O:$O,'Pre-cast Erection S-Curve'!AF$75,Backup!$B:$B,'Pre-cast Erection S-Curve'!$C$136)</f>
        <v>0</v>
      </c>
      <c r="AG140" s="435">
        <f t="shared" si="26"/>
        <v>0</v>
      </c>
    </row>
    <row r="141" spans="1:33" hidden="1" outlineLevel="1">
      <c r="B141" s="413" t="s">
        <v>864</v>
      </c>
      <c r="C141" s="415" t="s">
        <v>404</v>
      </c>
      <c r="D141" s="413" t="s">
        <v>1140</v>
      </c>
      <c r="E141" s="425">
        <f t="shared" si="30"/>
        <v>114</v>
      </c>
      <c r="F141" s="425">
        <f>SUMIFS(Backup!$G:$G,Backup!$D:$D,'Pre-cast Erection S-Curve'!$C141,Backup!$O:$O,'Pre-cast Erection S-Curve'!F$75,Backup!$B:$B,'Pre-cast Erection S-Curve'!$C$136)</f>
        <v>0</v>
      </c>
      <c r="G141" s="425">
        <f>SUMIFS(Backup!$G:$G,Backup!$D:$D,'Pre-cast Erection S-Curve'!$C141,Backup!$O:$O,'Pre-cast Erection S-Curve'!G$75,Backup!$B:$B,'Pre-cast Erection S-Curve'!$C$136)</f>
        <v>0</v>
      </c>
      <c r="H141" s="425">
        <f>SUMIFS(Backup!$G:$G,Backup!$D:$D,'Pre-cast Erection S-Curve'!$C141,Backup!$O:$O,'Pre-cast Erection S-Curve'!H$75,Backup!$B:$B,'Pre-cast Erection S-Curve'!$C$136)</f>
        <v>0</v>
      </c>
      <c r="I141" s="425">
        <f>SUMIFS(Backup!$G:$G,Backup!$D:$D,'Pre-cast Erection S-Curve'!$C141,Backup!$O:$O,'Pre-cast Erection S-Curve'!I$75,Backup!$B:$B,'Pre-cast Erection S-Curve'!$C$136)</f>
        <v>0</v>
      </c>
      <c r="J141" s="425">
        <f>SUMIFS(Backup!$G:$G,Backup!$D:$D,'Pre-cast Erection S-Curve'!$C141,Backup!$O:$O,'Pre-cast Erection S-Curve'!J$75,Backup!$B:$B,'Pre-cast Erection S-Curve'!$C$136)</f>
        <v>0</v>
      </c>
      <c r="K141" s="425">
        <f>SUMIFS(Backup!$G:$G,Backup!$D:$D,'Pre-cast Erection S-Curve'!$C141,Backup!$O:$O,'Pre-cast Erection S-Curve'!K$75,Backup!$B:$B,'Pre-cast Erection S-Curve'!$C$136)</f>
        <v>0</v>
      </c>
      <c r="L141" s="425">
        <f>SUMIFS(Backup!$G:$G,Backup!$D:$D,'Pre-cast Erection S-Curve'!$C141,Backup!$O:$O,'Pre-cast Erection S-Curve'!L$75,Backup!$B:$B,'Pre-cast Erection S-Curve'!$C$136)</f>
        <v>0</v>
      </c>
      <c r="M141" s="425">
        <f>SUMIFS(Backup!$G:$G,Backup!$D:$D,'Pre-cast Erection S-Curve'!$C141,Backup!$O:$O,'Pre-cast Erection S-Curve'!M$75,Backup!$B:$B,'Pre-cast Erection S-Curve'!$C$136)</f>
        <v>0</v>
      </c>
      <c r="N141" s="425">
        <f>SUMIFS(Backup!$G:$G,Backup!$D:$D,'Pre-cast Erection S-Curve'!$C141,Backup!$O:$O,'Pre-cast Erection S-Curve'!N$75,Backup!$B:$B,'Pre-cast Erection S-Curve'!$C$136)</f>
        <v>0</v>
      </c>
      <c r="O141" s="425">
        <f>SUMIFS(Backup!$G:$G,Backup!$D:$D,'Pre-cast Erection S-Curve'!$C141,Backup!$O:$O,'Pre-cast Erection S-Curve'!O$75,Backup!$B:$B,'Pre-cast Erection S-Curve'!$C$136)</f>
        <v>0</v>
      </c>
      <c r="P141" s="425">
        <f>SUMIFS(Backup!$G:$G,Backup!$D:$D,'Pre-cast Erection S-Curve'!$C141,Backup!$O:$O,'Pre-cast Erection S-Curve'!P$75,Backup!$B:$B,'Pre-cast Erection S-Curve'!$C$136)</f>
        <v>0</v>
      </c>
      <c r="Q141" s="425">
        <f>SUMIFS(Backup!$G:$G,Backup!$D:$D,'Pre-cast Erection S-Curve'!$C141,Backup!$O:$O,'Pre-cast Erection S-Curve'!Q$75,Backup!$B:$B,'Pre-cast Erection S-Curve'!$C$136)</f>
        <v>0</v>
      </c>
      <c r="R141" s="425">
        <f>SUMIFS(Backup!$G:$G,Backup!$D:$D,'Pre-cast Erection S-Curve'!$C141,Backup!$O:$O,'Pre-cast Erection S-Curve'!R$75,Backup!$B:$B,'Pre-cast Erection S-Curve'!$C$136)</f>
        <v>0</v>
      </c>
      <c r="S141" s="425">
        <f>SUMIFS(Backup!$G:$G,Backup!$D:$D,'Pre-cast Erection S-Curve'!$C141,Backup!$O:$O,'Pre-cast Erection S-Curve'!S$75,Backup!$B:$B,'Pre-cast Erection S-Curve'!$C$136)</f>
        <v>0</v>
      </c>
      <c r="T141" s="425">
        <f>SUMIFS(Backup!$G:$G,Backup!$D:$D,'Pre-cast Erection S-Curve'!$C141,Backup!$O:$O,'Pre-cast Erection S-Curve'!T$75,Backup!$B:$B,'Pre-cast Erection S-Curve'!$C$136)</f>
        <v>0</v>
      </c>
      <c r="U141" s="425">
        <f>SUMIFS(Backup!$G:$G,Backup!$D:$D,'Pre-cast Erection S-Curve'!$C141,Backup!$O:$O,'Pre-cast Erection S-Curve'!U$75,Backup!$B:$B,'Pre-cast Erection S-Curve'!$C$136)</f>
        <v>0</v>
      </c>
      <c r="V141" s="425">
        <f>SUMIFS(Backup!$G:$G,Backup!$D:$D,'Pre-cast Erection S-Curve'!$C141,Backup!$O:$O,'Pre-cast Erection S-Curve'!V$75,Backup!$B:$B,'Pre-cast Erection S-Curve'!$C$136)</f>
        <v>0</v>
      </c>
      <c r="W141" s="425">
        <f>SUMIFS(Backup!$G:$G,Backup!$D:$D,'Pre-cast Erection S-Curve'!$C141,Backup!$O:$O,'Pre-cast Erection S-Curve'!W$75,Backup!$B:$B,'Pre-cast Erection S-Curve'!$C$136)</f>
        <v>0</v>
      </c>
      <c r="X141" s="425">
        <f>SUMIFS(Backup!$G:$G,Backup!$D:$D,'Pre-cast Erection S-Curve'!$C141,Backup!$O:$O,'Pre-cast Erection S-Curve'!X$75,Backup!$B:$B,'Pre-cast Erection S-Curve'!$C$136)</f>
        <v>0</v>
      </c>
      <c r="Y141" s="425">
        <f>SUMIFS(Backup!$G:$G,Backup!$D:$D,'Pre-cast Erection S-Curve'!$C141,Backup!$O:$O,'Pre-cast Erection S-Curve'!Y$75,Backup!$B:$B,'Pre-cast Erection S-Curve'!$C$136)</f>
        <v>0</v>
      </c>
      <c r="Z141" s="425">
        <f>SUMIFS(Backup!$G:$G,Backup!$D:$D,'Pre-cast Erection S-Curve'!$C141,Backup!$O:$O,'Pre-cast Erection S-Curve'!Z$75,Backup!$B:$B,'Pre-cast Erection S-Curve'!$C$136)</f>
        <v>6</v>
      </c>
      <c r="AA141" s="425">
        <f>SUMIFS(Backup!$G:$G,Backup!$D:$D,'Pre-cast Erection S-Curve'!$C141,Backup!$O:$O,'Pre-cast Erection S-Curve'!AA$75,Backup!$B:$B,'Pre-cast Erection S-Curve'!$C$136)</f>
        <v>0</v>
      </c>
      <c r="AB141" s="425">
        <f>SUMIFS(Backup!$G:$G,Backup!$D:$D,'Pre-cast Erection S-Curve'!$C141,Backup!$O:$O,'Pre-cast Erection S-Curve'!AB$75,Backup!$B:$B,'Pre-cast Erection S-Curve'!$C$136)</f>
        <v>0</v>
      </c>
      <c r="AC141" s="425">
        <f>SUMIFS(Backup!$G:$G,Backup!$D:$D,'Pre-cast Erection S-Curve'!$C141,Backup!$O:$O,'Pre-cast Erection S-Curve'!AC$75,Backup!$B:$B,'Pre-cast Erection S-Curve'!$C$136)</f>
        <v>0</v>
      </c>
      <c r="AD141" s="425">
        <f>SUMIFS(Backup!$G:$G,Backup!$D:$D,'Pre-cast Erection S-Curve'!$C141,Backup!$O:$O,'Pre-cast Erection S-Curve'!AD$75,Backup!$B:$B,'Pre-cast Erection S-Curve'!$C$136)</f>
        <v>0</v>
      </c>
      <c r="AE141" s="425">
        <f>SUMIFS(Backup!$G:$G,Backup!$D:$D,'Pre-cast Erection S-Curve'!$C141,Backup!$O:$O,'Pre-cast Erection S-Curve'!AE$75,Backup!$B:$B,'Pre-cast Erection S-Curve'!$C$136)</f>
        <v>0</v>
      </c>
      <c r="AF141" s="425">
        <f>SUMIFS(Backup!$G:$G,Backup!$D:$D,'Pre-cast Erection S-Curve'!$C141,Backup!$O:$O,'Pre-cast Erection S-Curve'!AF$75,Backup!$B:$B,'Pre-cast Erection S-Curve'!$C$136)</f>
        <v>0</v>
      </c>
      <c r="AG141" s="435">
        <f t="shared" ref="AG141:AG143" si="196">SUM(F141:V141)</f>
        <v>0</v>
      </c>
    </row>
    <row r="142" spans="1:33" collapsed="1">
      <c r="E142" s="429"/>
      <c r="F142" s="429"/>
      <c r="G142" s="429"/>
      <c r="H142" s="429"/>
      <c r="I142" s="429"/>
      <c r="J142" s="429"/>
      <c r="K142" s="429"/>
      <c r="L142" s="429"/>
      <c r="M142" s="429"/>
      <c r="N142" s="429"/>
      <c r="O142" s="429"/>
      <c r="P142" s="429"/>
      <c r="Q142" s="429"/>
      <c r="R142" s="429"/>
      <c r="S142" s="429"/>
      <c r="T142" s="429"/>
      <c r="U142" s="429"/>
      <c r="V142" s="429"/>
      <c r="W142" s="429"/>
      <c r="X142" s="429"/>
      <c r="Y142" s="429"/>
      <c r="Z142" s="429"/>
      <c r="AA142" s="429"/>
      <c r="AB142" s="429"/>
      <c r="AC142" s="429"/>
      <c r="AD142" s="429"/>
      <c r="AE142" s="429"/>
      <c r="AF142" s="429"/>
      <c r="AG142" s="435">
        <f t="shared" si="196"/>
        <v>0</v>
      </c>
    </row>
    <row r="143" spans="1:33">
      <c r="B143" s="421"/>
      <c r="C143" s="422" t="s">
        <v>881</v>
      </c>
      <c r="D143" s="549"/>
      <c r="E143" s="430">
        <f>E71</f>
        <v>3004</v>
      </c>
      <c r="F143" s="430">
        <f>SUBTOTAL(9,F76:F142)</f>
        <v>0</v>
      </c>
      <c r="G143" s="430">
        <f t="shared" ref="G143:AA143" si="197">SUBTOTAL(9,G76:G142)</f>
        <v>0</v>
      </c>
      <c r="H143" s="430">
        <f t="shared" si="197"/>
        <v>0</v>
      </c>
      <c r="I143" s="430">
        <f t="shared" si="197"/>
        <v>0</v>
      </c>
      <c r="J143" s="430">
        <f t="shared" si="197"/>
        <v>0</v>
      </c>
      <c r="K143" s="430">
        <f t="shared" si="197"/>
        <v>0</v>
      </c>
      <c r="L143" s="430">
        <f t="shared" si="197"/>
        <v>0</v>
      </c>
      <c r="M143" s="430">
        <f t="shared" si="197"/>
        <v>0</v>
      </c>
      <c r="N143" s="430">
        <f t="shared" si="197"/>
        <v>8</v>
      </c>
      <c r="O143" s="430">
        <f t="shared" si="197"/>
        <v>35</v>
      </c>
      <c r="P143" s="430">
        <f t="shared" si="197"/>
        <v>68</v>
      </c>
      <c r="Q143" s="430">
        <f t="shared" si="197"/>
        <v>214</v>
      </c>
      <c r="R143" s="430">
        <f t="shared" si="197"/>
        <v>138</v>
      </c>
      <c r="S143" s="430">
        <f t="shared" si="197"/>
        <v>114</v>
      </c>
      <c r="T143" s="430">
        <f t="shared" si="197"/>
        <v>148</v>
      </c>
      <c r="U143" s="430">
        <f t="shared" si="197"/>
        <v>112</v>
      </c>
      <c r="V143" s="430">
        <f t="shared" si="197"/>
        <v>126</v>
      </c>
      <c r="W143" s="430">
        <f t="shared" si="197"/>
        <v>68</v>
      </c>
      <c r="X143" s="430">
        <f t="shared" si="197"/>
        <v>109</v>
      </c>
      <c r="Y143" s="430">
        <f t="shared" si="197"/>
        <v>161</v>
      </c>
      <c r="Z143" s="430">
        <f t="shared" si="197"/>
        <v>148</v>
      </c>
      <c r="AA143" s="430">
        <f t="shared" si="197"/>
        <v>55</v>
      </c>
      <c r="AB143" s="430">
        <f t="shared" ref="AB143:AF143" si="198">SUBTOTAL(9,AB76:AB142)</f>
        <v>0</v>
      </c>
      <c r="AC143" s="430">
        <f t="shared" si="198"/>
        <v>0</v>
      </c>
      <c r="AD143" s="430">
        <f t="shared" si="198"/>
        <v>0</v>
      </c>
      <c r="AE143" s="430">
        <f t="shared" si="198"/>
        <v>0</v>
      </c>
      <c r="AF143" s="430">
        <f t="shared" si="198"/>
        <v>0</v>
      </c>
      <c r="AG143" s="435">
        <f t="shared" si="196"/>
        <v>963</v>
      </c>
    </row>
    <row r="145" spans="5:32">
      <c r="E145" s="492" t="s">
        <v>913</v>
      </c>
      <c r="F145" s="410" t="s">
        <v>974</v>
      </c>
      <c r="G145" s="194">
        <v>44652</v>
      </c>
      <c r="H145" s="194">
        <v>44682</v>
      </c>
      <c r="I145" s="194">
        <v>44713</v>
      </c>
      <c r="J145" s="194">
        <v>44743</v>
      </c>
      <c r="K145" s="194">
        <v>44774</v>
      </c>
      <c r="L145" s="194">
        <v>44805</v>
      </c>
      <c r="M145" s="194">
        <v>44835</v>
      </c>
      <c r="N145" s="194">
        <v>44866</v>
      </c>
      <c r="O145" s="194">
        <v>44896</v>
      </c>
      <c r="P145" s="194">
        <v>44927</v>
      </c>
      <c r="Q145" s="194">
        <v>44958</v>
      </c>
      <c r="R145" s="194">
        <v>44986</v>
      </c>
      <c r="S145" s="194">
        <v>45017</v>
      </c>
      <c r="T145" s="194">
        <v>45047</v>
      </c>
      <c r="U145" s="194">
        <v>45078</v>
      </c>
      <c r="V145" s="194">
        <v>45108</v>
      </c>
      <c r="W145" s="194">
        <v>45139</v>
      </c>
      <c r="X145" s="194">
        <v>45170</v>
      </c>
      <c r="Y145" s="194">
        <v>45200</v>
      </c>
      <c r="Z145" s="194">
        <v>45231</v>
      </c>
      <c r="AA145" s="194">
        <v>45261</v>
      </c>
      <c r="AB145" s="194">
        <v>45292</v>
      </c>
      <c r="AC145" s="194">
        <v>45323</v>
      </c>
      <c r="AD145" s="194">
        <v>45352</v>
      </c>
      <c r="AE145" s="194">
        <v>45383</v>
      </c>
      <c r="AF145" s="194">
        <v>45413</v>
      </c>
    </row>
    <row r="146" spans="5:32">
      <c r="E146" s="434" t="s">
        <v>846</v>
      </c>
      <c r="F146" s="187">
        <f t="shared" ref="F146:Z146" si="199">F71</f>
        <v>0</v>
      </c>
      <c r="G146" s="187">
        <f t="shared" si="199"/>
        <v>0</v>
      </c>
      <c r="H146" s="187">
        <f t="shared" si="199"/>
        <v>0</v>
      </c>
      <c r="I146" s="187">
        <f t="shared" si="199"/>
        <v>0</v>
      </c>
      <c r="J146" s="187">
        <f t="shared" si="199"/>
        <v>0</v>
      </c>
      <c r="K146" s="187">
        <f t="shared" si="199"/>
        <v>0</v>
      </c>
      <c r="L146" s="187">
        <f t="shared" si="199"/>
        <v>0</v>
      </c>
      <c r="M146" s="187">
        <f t="shared" si="199"/>
        <v>19.010989010989011</v>
      </c>
      <c r="N146" s="187">
        <f t="shared" si="199"/>
        <v>92.450549450549431</v>
      </c>
      <c r="O146" s="187">
        <f t="shared" si="199"/>
        <v>166.74725274725273</v>
      </c>
      <c r="P146" s="187">
        <f t="shared" si="199"/>
        <v>291.20879120879124</v>
      </c>
      <c r="Q146" s="187">
        <f t="shared" si="199"/>
        <v>364.96703296703294</v>
      </c>
      <c r="R146" s="187">
        <f t="shared" si="199"/>
        <v>426.05494505494505</v>
      </c>
      <c r="S146" s="187">
        <f t="shared" si="199"/>
        <v>443.41758241758242</v>
      </c>
      <c r="T146" s="187">
        <f t="shared" si="199"/>
        <v>410.90109890109892</v>
      </c>
      <c r="U146" s="187">
        <f t="shared" si="199"/>
        <v>337.37362637362639</v>
      </c>
      <c r="V146" s="187">
        <f t="shared" si="199"/>
        <v>216.09890109890114</v>
      </c>
      <c r="W146" s="187">
        <f t="shared" si="199"/>
        <v>147.01098901098902</v>
      </c>
      <c r="X146" s="187">
        <f t="shared" si="199"/>
        <v>85.527472527472526</v>
      </c>
      <c r="Y146" s="187">
        <f t="shared" si="199"/>
        <v>0</v>
      </c>
      <c r="Z146" s="187">
        <f t="shared" si="199"/>
        <v>0</v>
      </c>
      <c r="AA146" s="187">
        <f t="shared" ref="AA146:AB146" si="200">AA71</f>
        <v>0</v>
      </c>
      <c r="AB146" s="187">
        <f t="shared" si="200"/>
        <v>0</v>
      </c>
      <c r="AC146" s="187">
        <f t="shared" ref="AC146:AF146" si="201">AC71</f>
        <v>0</v>
      </c>
      <c r="AD146" s="187">
        <f t="shared" si="201"/>
        <v>0</v>
      </c>
      <c r="AE146" s="187">
        <f t="shared" si="201"/>
        <v>0</v>
      </c>
      <c r="AF146" s="187">
        <f t="shared" si="201"/>
        <v>0</v>
      </c>
    </row>
    <row r="147" spans="5:32">
      <c r="E147" s="434" t="s">
        <v>882</v>
      </c>
      <c r="F147" s="187">
        <f>F146</f>
        <v>0</v>
      </c>
      <c r="G147" s="187">
        <f>F147+G146</f>
        <v>0</v>
      </c>
      <c r="H147" s="187">
        <f t="shared" ref="H147:AB147" si="202">G147+H146</f>
        <v>0</v>
      </c>
      <c r="I147" s="187">
        <f t="shared" si="202"/>
        <v>0</v>
      </c>
      <c r="J147" s="187">
        <f t="shared" si="202"/>
        <v>0</v>
      </c>
      <c r="K147" s="187">
        <f t="shared" si="202"/>
        <v>0</v>
      </c>
      <c r="L147" s="187">
        <f t="shared" si="202"/>
        <v>0</v>
      </c>
      <c r="M147" s="187">
        <f t="shared" si="202"/>
        <v>19.010989010989011</v>
      </c>
      <c r="N147" s="187">
        <f t="shared" si="202"/>
        <v>111.46153846153844</v>
      </c>
      <c r="O147" s="187">
        <f t="shared" si="202"/>
        <v>278.20879120879118</v>
      </c>
      <c r="P147" s="187">
        <f t="shared" si="202"/>
        <v>569.41758241758248</v>
      </c>
      <c r="Q147" s="187">
        <f t="shared" si="202"/>
        <v>934.38461538461547</v>
      </c>
      <c r="R147" s="187">
        <f t="shared" si="202"/>
        <v>1360.4395604395604</v>
      </c>
      <c r="S147" s="187">
        <f t="shared" si="202"/>
        <v>1803.8571428571429</v>
      </c>
      <c r="T147" s="187">
        <f t="shared" si="202"/>
        <v>2214.7582417582416</v>
      </c>
      <c r="U147" s="187">
        <f t="shared" si="202"/>
        <v>2552.131868131868</v>
      </c>
      <c r="V147" s="187">
        <f t="shared" si="202"/>
        <v>2768.2307692307691</v>
      </c>
      <c r="W147" s="187">
        <f t="shared" si="202"/>
        <v>2915.2417582417579</v>
      </c>
      <c r="X147" s="187">
        <f t="shared" si="202"/>
        <v>3000.7692307692305</v>
      </c>
      <c r="Y147" s="187">
        <f t="shared" si="202"/>
        <v>3000.7692307692305</v>
      </c>
      <c r="Z147" s="187">
        <f t="shared" si="202"/>
        <v>3000.7692307692305</v>
      </c>
      <c r="AA147" s="187">
        <f t="shared" si="202"/>
        <v>3000.7692307692305</v>
      </c>
      <c r="AB147" s="187">
        <f t="shared" si="202"/>
        <v>3000.7692307692305</v>
      </c>
      <c r="AC147" s="187">
        <f t="shared" ref="AC147" si="203">AB147+AC146</f>
        <v>3000.7692307692305</v>
      </c>
      <c r="AD147" s="187">
        <f t="shared" ref="AD147" si="204">AC147+AD146</f>
        <v>3000.7692307692305</v>
      </c>
      <c r="AE147" s="187">
        <f t="shared" ref="AE147" si="205">AD147+AE146</f>
        <v>3000.7692307692305</v>
      </c>
      <c r="AF147" s="187">
        <f t="shared" ref="AF147" si="206">AE147+AF146</f>
        <v>3000.7692307692305</v>
      </c>
    </row>
    <row r="148" spans="5:32">
      <c r="E148" s="433" t="s">
        <v>847</v>
      </c>
      <c r="F148" s="187">
        <f t="shared" ref="F148:M148" si="207">F143</f>
        <v>0</v>
      </c>
      <c r="G148" s="187">
        <f t="shared" si="207"/>
        <v>0</v>
      </c>
      <c r="H148" s="187">
        <f t="shared" si="207"/>
        <v>0</v>
      </c>
      <c r="I148" s="187">
        <f t="shared" si="207"/>
        <v>0</v>
      </c>
      <c r="J148" s="187">
        <f t="shared" si="207"/>
        <v>0</v>
      </c>
      <c r="K148" s="187">
        <f t="shared" si="207"/>
        <v>0</v>
      </c>
      <c r="L148" s="187">
        <f t="shared" si="207"/>
        <v>0</v>
      </c>
      <c r="M148" s="187">
        <f t="shared" si="207"/>
        <v>0</v>
      </c>
      <c r="N148" s="187">
        <f t="shared" ref="N148:O148" si="208">N143</f>
        <v>8</v>
      </c>
      <c r="O148" s="187">
        <f t="shared" si="208"/>
        <v>35</v>
      </c>
      <c r="P148" s="187">
        <f t="shared" ref="P148:Q148" si="209">P143</f>
        <v>68</v>
      </c>
      <c r="Q148" s="187">
        <f t="shared" si="209"/>
        <v>214</v>
      </c>
      <c r="R148" s="187">
        <f t="shared" ref="R148:S148" si="210">R143</f>
        <v>138</v>
      </c>
      <c r="S148" s="187">
        <f t="shared" si="210"/>
        <v>114</v>
      </c>
      <c r="T148" s="187">
        <f t="shared" ref="T148:U148" si="211">T143</f>
        <v>148</v>
      </c>
      <c r="U148" s="187">
        <f t="shared" si="211"/>
        <v>112</v>
      </c>
      <c r="V148" s="187">
        <f t="shared" ref="V148:W148" si="212">V143</f>
        <v>126</v>
      </c>
      <c r="W148" s="187">
        <f t="shared" si="212"/>
        <v>68</v>
      </c>
      <c r="X148" s="187">
        <f t="shared" ref="X148:Y148" si="213">X143</f>
        <v>109</v>
      </c>
      <c r="Y148" s="187">
        <f t="shared" si="213"/>
        <v>161</v>
      </c>
      <c r="Z148" s="187">
        <f t="shared" ref="Z148:AA148" si="214">Z143</f>
        <v>148</v>
      </c>
      <c r="AA148" s="187">
        <f t="shared" si="214"/>
        <v>55</v>
      </c>
      <c r="AB148" s="187"/>
      <c r="AC148" s="429"/>
      <c r="AD148" s="429"/>
      <c r="AE148" s="429"/>
      <c r="AF148" s="429"/>
    </row>
    <row r="149" spans="5:32">
      <c r="E149" s="433" t="s">
        <v>883</v>
      </c>
      <c r="F149" s="187">
        <f>F148</f>
        <v>0</v>
      </c>
      <c r="G149" s="187">
        <f>F149+G148</f>
        <v>0</v>
      </c>
      <c r="H149" s="187">
        <f t="shared" ref="H149:AA149" si="215">G149+H148</f>
        <v>0</v>
      </c>
      <c r="I149" s="187">
        <f t="shared" si="215"/>
        <v>0</v>
      </c>
      <c r="J149" s="187">
        <f t="shared" si="215"/>
        <v>0</v>
      </c>
      <c r="K149" s="187">
        <f t="shared" si="215"/>
        <v>0</v>
      </c>
      <c r="L149" s="187">
        <f t="shared" si="215"/>
        <v>0</v>
      </c>
      <c r="M149" s="187">
        <f t="shared" si="215"/>
        <v>0</v>
      </c>
      <c r="N149" s="187">
        <f t="shared" si="215"/>
        <v>8</v>
      </c>
      <c r="O149" s="187">
        <f t="shared" si="215"/>
        <v>43</v>
      </c>
      <c r="P149" s="187">
        <f t="shared" si="215"/>
        <v>111</v>
      </c>
      <c r="Q149" s="187">
        <f t="shared" si="215"/>
        <v>325</v>
      </c>
      <c r="R149" s="187">
        <f t="shared" si="215"/>
        <v>463</v>
      </c>
      <c r="S149" s="187">
        <f t="shared" si="215"/>
        <v>577</v>
      </c>
      <c r="T149" s="187">
        <f t="shared" si="215"/>
        <v>725</v>
      </c>
      <c r="U149" s="187">
        <f t="shared" si="215"/>
        <v>837</v>
      </c>
      <c r="V149" s="187">
        <f t="shared" si="215"/>
        <v>963</v>
      </c>
      <c r="W149" s="187">
        <f t="shared" si="215"/>
        <v>1031</v>
      </c>
      <c r="X149" s="187">
        <f t="shared" si="215"/>
        <v>1140</v>
      </c>
      <c r="Y149" s="187">
        <f t="shared" si="215"/>
        <v>1301</v>
      </c>
      <c r="Z149" s="187">
        <f t="shared" si="215"/>
        <v>1449</v>
      </c>
      <c r="AA149" s="187">
        <f t="shared" si="215"/>
        <v>1504</v>
      </c>
      <c r="AB149" s="187"/>
      <c r="AC149" s="429"/>
      <c r="AD149" s="429"/>
      <c r="AE149" s="429"/>
      <c r="AF149" s="429"/>
    </row>
    <row r="150" spans="5:32">
      <c r="L150" s="429"/>
      <c r="N150" s="429"/>
      <c r="P150" s="429"/>
      <c r="R150" s="429"/>
      <c r="T150" s="429">
        <f>T147-T149</f>
        <v>1489.7582417582416</v>
      </c>
      <c r="U150" s="429">
        <f>U147-U149</f>
        <v>1715.131868131868</v>
      </c>
      <c r="V150" s="429">
        <f>V147-V149</f>
        <v>1805.2307692307691</v>
      </c>
      <c r="W150" s="429">
        <f>W147-W149</f>
        <v>1884.2417582417579</v>
      </c>
      <c r="X150" s="429">
        <f t="shared" ref="X150:Z150" si="216">X147-X149</f>
        <v>1860.7692307692305</v>
      </c>
      <c r="Y150" s="429">
        <f t="shared" si="216"/>
        <v>1699.7692307692305</v>
      </c>
      <c r="Z150" s="429">
        <f t="shared" si="216"/>
        <v>1551.7692307692305</v>
      </c>
      <c r="AA150" s="429">
        <f t="shared" ref="AA150:AB150" si="217">AA147-AA149</f>
        <v>1496.7692307692305</v>
      </c>
      <c r="AB150" s="429">
        <f t="shared" si="217"/>
        <v>3000.7692307692305</v>
      </c>
      <c r="AC150" s="429"/>
      <c r="AD150" s="429"/>
      <c r="AE150" s="429"/>
      <c r="AF150" s="429"/>
    </row>
    <row r="151" spans="5:32">
      <c r="E151" s="492" t="s">
        <v>975</v>
      </c>
      <c r="F151" s="410" t="s">
        <v>974</v>
      </c>
      <c r="G151" s="194">
        <v>44652</v>
      </c>
      <c r="H151" s="194">
        <v>44682</v>
      </c>
      <c r="I151" s="194">
        <v>44713</v>
      </c>
      <c r="J151" s="194">
        <v>44743</v>
      </c>
      <c r="K151" s="194">
        <v>44774</v>
      </c>
      <c r="L151" s="194">
        <v>44805</v>
      </c>
      <c r="M151" s="194">
        <v>44835</v>
      </c>
      <c r="N151" s="194">
        <v>44866</v>
      </c>
      <c r="O151" s="194">
        <v>44896</v>
      </c>
      <c r="P151" s="194">
        <v>44927</v>
      </c>
      <c r="Q151" s="194">
        <v>44958</v>
      </c>
      <c r="R151" s="194">
        <v>44986</v>
      </c>
      <c r="S151" s="194">
        <v>45017</v>
      </c>
      <c r="T151" s="194">
        <v>45047</v>
      </c>
      <c r="U151" s="194">
        <v>45078</v>
      </c>
      <c r="V151" s="194">
        <v>45108</v>
      </c>
      <c r="W151" s="194">
        <v>45139</v>
      </c>
      <c r="X151" s="194">
        <v>45170</v>
      </c>
      <c r="Y151" s="194">
        <v>45200</v>
      </c>
      <c r="Z151" s="194">
        <v>45231</v>
      </c>
      <c r="AA151" s="194">
        <v>45261</v>
      </c>
      <c r="AB151" s="194">
        <v>45292</v>
      </c>
      <c r="AC151" s="194">
        <v>45323</v>
      </c>
      <c r="AD151" s="194">
        <v>45352</v>
      </c>
      <c r="AE151" s="194">
        <v>45383</v>
      </c>
      <c r="AF151" s="194">
        <v>45413</v>
      </c>
    </row>
    <row r="152" spans="5:32">
      <c r="E152" s="434" t="s">
        <v>846</v>
      </c>
      <c r="F152" s="191">
        <f>(F146/$E$71)*100</f>
        <v>0</v>
      </c>
      <c r="G152" s="191">
        <f t="shared" ref="G152:X152" si="218">(G146/$E$71)*100</f>
        <v>0</v>
      </c>
      <c r="H152" s="191">
        <f t="shared" si="218"/>
        <v>0</v>
      </c>
      <c r="I152" s="191">
        <f t="shared" si="218"/>
        <v>0</v>
      </c>
      <c r="J152" s="191">
        <f t="shared" si="218"/>
        <v>0</v>
      </c>
      <c r="K152" s="191">
        <f t="shared" si="218"/>
        <v>0</v>
      </c>
      <c r="L152" s="191">
        <f t="shared" si="218"/>
        <v>0</v>
      </c>
      <c r="M152" s="191">
        <f t="shared" si="218"/>
        <v>0.63285582593172474</v>
      </c>
      <c r="N152" s="191">
        <f t="shared" si="218"/>
        <v>3.0775815396321384</v>
      </c>
      <c r="O152" s="191">
        <f t="shared" si="218"/>
        <v>5.5508406373919019</v>
      </c>
      <c r="P152" s="191">
        <f t="shared" si="218"/>
        <v>9.6940343278559009</v>
      </c>
      <c r="Q152" s="191">
        <f t="shared" si="218"/>
        <v>12.149368607424533</v>
      </c>
      <c r="R152" s="191">
        <f t="shared" si="218"/>
        <v>14.182920940577398</v>
      </c>
      <c r="S152" s="191">
        <f t="shared" si="218"/>
        <v>14.760904874087297</v>
      </c>
      <c r="T152" s="191">
        <f t="shared" si="218"/>
        <v>13.678465342912746</v>
      </c>
      <c r="U152" s="191">
        <f t="shared" si="218"/>
        <v>11.23081312828317</v>
      </c>
      <c r="V152" s="191">
        <f t="shared" si="218"/>
        <v>7.19370509650137</v>
      </c>
      <c r="W152" s="191">
        <f t="shared" si="218"/>
        <v>4.8938411787945748</v>
      </c>
      <c r="X152" s="187">
        <f t="shared" si="218"/>
        <v>2.8471195914604701</v>
      </c>
      <c r="Y152" s="187">
        <f t="shared" ref="Y152:Z152" si="219">(Y146/$E$71)*100</f>
        <v>0</v>
      </c>
      <c r="Z152" s="187">
        <f t="shared" si="219"/>
        <v>0</v>
      </c>
      <c r="AA152" s="187">
        <f t="shared" ref="AA152:AB152" si="220">(AA146/$E$71)*100</f>
        <v>0</v>
      </c>
      <c r="AB152" s="187">
        <f t="shared" si="220"/>
        <v>0</v>
      </c>
      <c r="AC152" s="187">
        <f t="shared" ref="AC152:AF152" si="221">(AC146/$E$71)*100</f>
        <v>0</v>
      </c>
      <c r="AD152" s="187">
        <f t="shared" si="221"/>
        <v>0</v>
      </c>
      <c r="AE152" s="187">
        <f t="shared" si="221"/>
        <v>0</v>
      </c>
      <c r="AF152" s="187">
        <f t="shared" si="221"/>
        <v>0</v>
      </c>
    </row>
    <row r="153" spans="5:32">
      <c r="E153" s="434" t="s">
        <v>882</v>
      </c>
      <c r="F153" s="191">
        <f>F152</f>
        <v>0</v>
      </c>
      <c r="G153" s="191">
        <f>F153+G152</f>
        <v>0</v>
      </c>
      <c r="H153" s="191">
        <f t="shared" ref="H153:AB153" si="222">G153+H152</f>
        <v>0</v>
      </c>
      <c r="I153" s="191">
        <f t="shared" si="222"/>
        <v>0</v>
      </c>
      <c r="J153" s="191">
        <f t="shared" si="222"/>
        <v>0</v>
      </c>
      <c r="K153" s="191">
        <f t="shared" si="222"/>
        <v>0</v>
      </c>
      <c r="L153" s="191">
        <f t="shared" si="222"/>
        <v>0</v>
      </c>
      <c r="M153" s="191">
        <f t="shared" si="222"/>
        <v>0.63285582593172474</v>
      </c>
      <c r="N153" s="191">
        <f t="shared" si="222"/>
        <v>3.7104373655638634</v>
      </c>
      <c r="O153" s="191">
        <f t="shared" si="222"/>
        <v>9.2612780029557662</v>
      </c>
      <c r="P153" s="191">
        <f t="shared" si="222"/>
        <v>18.955312330811665</v>
      </c>
      <c r="Q153" s="191">
        <f t="shared" si="222"/>
        <v>31.1046809382362</v>
      </c>
      <c r="R153" s="191">
        <f t="shared" si="222"/>
        <v>45.287601878813597</v>
      </c>
      <c r="S153" s="191">
        <f t="shared" si="222"/>
        <v>60.048506752900892</v>
      </c>
      <c r="T153" s="191">
        <f t="shared" si="222"/>
        <v>73.726972095813636</v>
      </c>
      <c r="U153" s="191">
        <f t="shared" si="222"/>
        <v>84.95778522409681</v>
      </c>
      <c r="V153" s="191">
        <f t="shared" si="222"/>
        <v>92.151490320598185</v>
      </c>
      <c r="W153" s="191">
        <f t="shared" si="222"/>
        <v>97.045331499392759</v>
      </c>
      <c r="X153" s="187">
        <f t="shared" si="222"/>
        <v>99.892451090853228</v>
      </c>
      <c r="Y153" s="187">
        <f t="shared" si="222"/>
        <v>99.892451090853228</v>
      </c>
      <c r="Z153" s="187">
        <f t="shared" si="222"/>
        <v>99.892451090853228</v>
      </c>
      <c r="AA153" s="187">
        <f t="shared" si="222"/>
        <v>99.892451090853228</v>
      </c>
      <c r="AB153" s="187">
        <f t="shared" si="222"/>
        <v>99.892451090853228</v>
      </c>
      <c r="AC153" s="187">
        <f t="shared" ref="AC153" si="223">AB153+AC152</f>
        <v>99.892451090853228</v>
      </c>
      <c r="AD153" s="187">
        <f t="shared" ref="AD153" si="224">AC153+AD152</f>
        <v>99.892451090853228</v>
      </c>
      <c r="AE153" s="187">
        <f t="shared" ref="AE153" si="225">AD153+AE152</f>
        <v>99.892451090853228</v>
      </c>
      <c r="AF153" s="187">
        <f t="shared" ref="AF153" si="226">AE153+AF152</f>
        <v>99.892451090853228</v>
      </c>
    </row>
    <row r="154" spans="5:32">
      <c r="E154" s="433" t="s">
        <v>847</v>
      </c>
      <c r="F154" s="191">
        <f>(F148/$E$71)*100</f>
        <v>0</v>
      </c>
      <c r="G154" s="191">
        <f t="shared" ref="G154:M154" si="227">(G148/$E$71)*100</f>
        <v>0</v>
      </c>
      <c r="H154" s="191">
        <f t="shared" si="227"/>
        <v>0</v>
      </c>
      <c r="I154" s="191">
        <f t="shared" si="227"/>
        <v>0</v>
      </c>
      <c r="J154" s="191">
        <f t="shared" si="227"/>
        <v>0</v>
      </c>
      <c r="K154" s="191">
        <f t="shared" si="227"/>
        <v>0</v>
      </c>
      <c r="L154" s="191">
        <f t="shared" si="227"/>
        <v>0</v>
      </c>
      <c r="M154" s="191">
        <f t="shared" si="227"/>
        <v>0</v>
      </c>
      <c r="N154" s="191">
        <f t="shared" ref="N154:O154" si="228">(N148/$E$71)*100</f>
        <v>0.26631158455392812</v>
      </c>
      <c r="O154" s="191">
        <f t="shared" si="228"/>
        <v>1.1651131824234355</v>
      </c>
      <c r="P154" s="191">
        <f t="shared" ref="P154:Q154" si="229">(P148/$E$71)*100</f>
        <v>2.2636484687083889</v>
      </c>
      <c r="Q154" s="191">
        <f t="shared" si="229"/>
        <v>7.1238348868175763</v>
      </c>
      <c r="R154" s="191">
        <f t="shared" ref="R154:S154" si="230">(R148/$E$71)*100</f>
        <v>4.5938748335552591</v>
      </c>
      <c r="S154" s="191">
        <f t="shared" si="230"/>
        <v>3.7949400798934754</v>
      </c>
      <c r="T154" s="191">
        <f t="shared" ref="T154:U154" si="231">(T148/$E$71)*100</f>
        <v>4.92676431424767</v>
      </c>
      <c r="U154" s="191">
        <f t="shared" si="231"/>
        <v>3.7283621837549936</v>
      </c>
      <c r="V154" s="191">
        <f t="shared" ref="V154:W154" si="232">(V148/$E$71)*100</f>
        <v>4.1944074567243677</v>
      </c>
      <c r="W154" s="191">
        <f t="shared" si="232"/>
        <v>2.2636484687083889</v>
      </c>
      <c r="X154" s="191">
        <f t="shared" ref="X154:Y154" si="233">(X148/$E$71)*100</f>
        <v>3.6284953395472703</v>
      </c>
      <c r="Y154" s="191">
        <f t="shared" si="233"/>
        <v>5.359520639147803</v>
      </c>
      <c r="Z154" s="191">
        <f t="shared" ref="Z154" si="234">(Z148/$E$71)*100</f>
        <v>4.92676431424767</v>
      </c>
      <c r="AA154" s="191">
        <f t="shared" ref="AA154" si="235">(AA148/$E$71)*100</f>
        <v>1.8308921438082555</v>
      </c>
    </row>
    <row r="155" spans="5:32">
      <c r="E155" s="433" t="s">
        <v>883</v>
      </c>
      <c r="F155" s="191">
        <f>F154</f>
        <v>0</v>
      </c>
      <c r="G155" s="191">
        <f>F155+G154</f>
        <v>0</v>
      </c>
      <c r="H155" s="191">
        <f t="shared" ref="H155:AA155" si="236">G155+H154</f>
        <v>0</v>
      </c>
      <c r="I155" s="191">
        <f t="shared" si="236"/>
        <v>0</v>
      </c>
      <c r="J155" s="191">
        <f t="shared" si="236"/>
        <v>0</v>
      </c>
      <c r="K155" s="191">
        <f t="shared" si="236"/>
        <v>0</v>
      </c>
      <c r="L155" s="191">
        <f t="shared" si="236"/>
        <v>0</v>
      </c>
      <c r="M155" s="191">
        <f t="shared" si="236"/>
        <v>0</v>
      </c>
      <c r="N155" s="191">
        <f t="shared" si="236"/>
        <v>0.26631158455392812</v>
      </c>
      <c r="O155" s="191">
        <f t="shared" si="236"/>
        <v>1.4314247669773636</v>
      </c>
      <c r="P155" s="191">
        <f t="shared" si="236"/>
        <v>3.6950732356857525</v>
      </c>
      <c r="Q155" s="191">
        <f t="shared" si="236"/>
        <v>10.818908122503329</v>
      </c>
      <c r="R155" s="191">
        <f t="shared" si="236"/>
        <v>15.412782956058589</v>
      </c>
      <c r="S155" s="191">
        <f t="shared" si="236"/>
        <v>19.207723035952064</v>
      </c>
      <c r="T155" s="191">
        <f t="shared" si="236"/>
        <v>24.134487350199734</v>
      </c>
      <c r="U155" s="191">
        <f t="shared" si="236"/>
        <v>27.862849533954726</v>
      </c>
      <c r="V155" s="191">
        <f t="shared" si="236"/>
        <v>32.057256990679093</v>
      </c>
      <c r="W155" s="191">
        <f t="shared" si="236"/>
        <v>34.320905459387482</v>
      </c>
      <c r="X155" s="191">
        <f t="shared" si="236"/>
        <v>37.949400798934754</v>
      </c>
      <c r="Y155" s="191">
        <f t="shared" si="236"/>
        <v>43.308921438082557</v>
      </c>
      <c r="Z155" s="191">
        <f t="shared" si="236"/>
        <v>48.235685752330227</v>
      </c>
      <c r="AA155" s="191">
        <f t="shared" si="236"/>
        <v>50.066577896138483</v>
      </c>
    </row>
    <row r="183" spans="3:16">
      <c r="C183" s="637"/>
      <c r="D183" s="256"/>
      <c r="E183" s="621" t="s">
        <v>0</v>
      </c>
      <c r="F183" s="621" t="s">
        <v>12</v>
      </c>
      <c r="G183" s="621" t="s">
        <v>2</v>
      </c>
      <c r="H183" s="621" t="s">
        <v>37</v>
      </c>
      <c r="I183" s="621" t="s">
        <v>1</v>
      </c>
      <c r="J183" s="621" t="s">
        <v>40</v>
      </c>
      <c r="K183" s="621" t="s">
        <v>14</v>
      </c>
      <c r="L183" s="621" t="s">
        <v>41</v>
      </c>
      <c r="M183" s="621" t="s">
        <v>34</v>
      </c>
      <c r="N183" s="621" t="s">
        <v>3</v>
      </c>
      <c r="O183" s="621" t="s">
        <v>43</v>
      </c>
      <c r="P183" s="621" t="s">
        <v>472</v>
      </c>
    </row>
    <row r="184" spans="3:16">
      <c r="C184" s="638" t="s">
        <v>62</v>
      </c>
      <c r="D184" s="621" t="s">
        <v>830</v>
      </c>
      <c r="E184" s="621" t="s">
        <v>226</v>
      </c>
      <c r="F184" s="636">
        <f>F190/$E$190</f>
        <v>8.8548601864181092E-2</v>
      </c>
      <c r="G184" s="636">
        <f t="shared" ref="G184:P184" si="237">G190/$E$190</f>
        <v>6.3249001331557919E-2</v>
      </c>
      <c r="H184" s="636">
        <f t="shared" si="237"/>
        <v>6.1251664447403459E-2</v>
      </c>
      <c r="I184" s="636">
        <f t="shared" si="237"/>
        <v>0.11384820239680427</v>
      </c>
      <c r="J184" s="636">
        <f t="shared" si="237"/>
        <v>6.3249001331557919E-2</v>
      </c>
      <c r="K184" s="636">
        <f t="shared" si="237"/>
        <v>5.7256990679094538E-2</v>
      </c>
      <c r="L184" s="636">
        <f t="shared" si="237"/>
        <v>8.1557922769640481E-2</v>
      </c>
      <c r="M184" s="636">
        <f t="shared" si="237"/>
        <v>8.3888149134487347E-2</v>
      </c>
      <c r="N184" s="636">
        <f t="shared" si="237"/>
        <v>0.10619174434087883</v>
      </c>
      <c r="O184" s="636">
        <f t="shared" si="237"/>
        <v>7.7896138482023966E-2</v>
      </c>
      <c r="P184" s="636">
        <f t="shared" si="237"/>
        <v>0.20306258322237017</v>
      </c>
    </row>
    <row r="185" spans="3:16">
      <c r="C185" s="631" t="s">
        <v>1135</v>
      </c>
      <c r="D185" s="634" t="s">
        <v>7</v>
      </c>
      <c r="E185" s="985">
        <f>SUM(F185:P185)</f>
        <v>783</v>
      </c>
      <c r="F185" s="425">
        <v>76</v>
      </c>
      <c r="G185" s="425">
        <v>46</v>
      </c>
      <c r="H185" s="425">
        <v>63</v>
      </c>
      <c r="I185" s="425">
        <v>84</v>
      </c>
      <c r="J185" s="425">
        <v>76</v>
      </c>
      <c r="K185" s="425">
        <v>27</v>
      </c>
      <c r="L185" s="425">
        <v>61</v>
      </c>
      <c r="M185" s="425">
        <v>50</v>
      </c>
      <c r="N185" s="425">
        <v>80</v>
      </c>
      <c r="O185" s="425">
        <v>78</v>
      </c>
      <c r="P185" s="425">
        <v>142</v>
      </c>
    </row>
    <row r="186" spans="3:16">
      <c r="C186" s="629" t="s">
        <v>1136</v>
      </c>
      <c r="D186" s="632" t="s">
        <v>7</v>
      </c>
      <c r="E186" s="985">
        <f t="shared" ref="E186:E189" si="238">SUM(F186:P186)</f>
        <v>811</v>
      </c>
      <c r="F186" s="425">
        <v>0</v>
      </c>
      <c r="G186" s="425">
        <v>48</v>
      </c>
      <c r="H186" s="425">
        <v>30</v>
      </c>
      <c r="I186" s="425">
        <v>83</v>
      </c>
      <c r="J186" s="425">
        <v>38</v>
      </c>
      <c r="K186" s="425">
        <v>73</v>
      </c>
      <c r="L186" s="425">
        <v>55</v>
      </c>
      <c r="M186" s="425">
        <v>110</v>
      </c>
      <c r="N186" s="425">
        <v>115</v>
      </c>
      <c r="O186" s="425">
        <v>60</v>
      </c>
      <c r="P186" s="425">
        <v>199</v>
      </c>
    </row>
    <row r="187" spans="3:16">
      <c r="C187" s="629" t="s">
        <v>1137</v>
      </c>
      <c r="D187" s="632" t="s">
        <v>7</v>
      </c>
      <c r="E187" s="985">
        <f t="shared" si="238"/>
        <v>369</v>
      </c>
      <c r="F187" s="425">
        <v>38</v>
      </c>
      <c r="G187" s="425">
        <v>28</v>
      </c>
      <c r="H187" s="425">
        <v>32</v>
      </c>
      <c r="I187" s="425">
        <v>34</v>
      </c>
      <c r="J187" s="425">
        <v>38</v>
      </c>
      <c r="K187" s="425">
        <v>18</v>
      </c>
      <c r="L187" s="425">
        <v>38</v>
      </c>
      <c r="M187" s="425">
        <v>40</v>
      </c>
      <c r="N187" s="425">
        <v>40</v>
      </c>
      <c r="O187" s="425">
        <v>24</v>
      </c>
      <c r="P187" s="425">
        <v>39</v>
      </c>
    </row>
    <row r="188" spans="3:16">
      <c r="C188" s="629" t="s">
        <v>1138</v>
      </c>
      <c r="D188" s="632" t="s">
        <v>7</v>
      </c>
      <c r="E188" s="985">
        <f t="shared" si="238"/>
        <v>420</v>
      </c>
      <c r="F188" s="425">
        <v>38</v>
      </c>
      <c r="G188" s="425">
        <v>14</v>
      </c>
      <c r="H188" s="425">
        <v>32</v>
      </c>
      <c r="I188" s="425">
        <v>45</v>
      </c>
      <c r="J188" s="425">
        <v>38</v>
      </c>
      <c r="K188" s="425">
        <v>15</v>
      </c>
      <c r="L188" s="425">
        <v>22</v>
      </c>
      <c r="M188" s="425">
        <v>19</v>
      </c>
      <c r="N188" s="425">
        <v>39</v>
      </c>
      <c r="O188" s="425">
        <v>42</v>
      </c>
      <c r="P188" s="425">
        <v>116</v>
      </c>
    </row>
    <row r="189" spans="3:16">
      <c r="C189" s="630" t="s">
        <v>1139</v>
      </c>
      <c r="D189" s="633" t="s">
        <v>7</v>
      </c>
      <c r="E189" s="985">
        <f t="shared" si="238"/>
        <v>621</v>
      </c>
      <c r="F189" s="425">
        <v>114</v>
      </c>
      <c r="G189" s="425">
        <v>54</v>
      </c>
      <c r="H189" s="425">
        <v>27</v>
      </c>
      <c r="I189" s="425">
        <v>96</v>
      </c>
      <c r="J189" s="425">
        <v>0</v>
      </c>
      <c r="K189" s="425">
        <v>39</v>
      </c>
      <c r="L189" s="425">
        <v>69</v>
      </c>
      <c r="M189" s="425">
        <v>33</v>
      </c>
      <c r="N189" s="425">
        <v>45</v>
      </c>
      <c r="O189" s="425">
        <v>30</v>
      </c>
      <c r="P189" s="425">
        <v>114</v>
      </c>
    </row>
    <row r="190" spans="3:16">
      <c r="C190" s="554"/>
      <c r="E190" s="256">
        <f>SUM(E185:E189)</f>
        <v>3004</v>
      </c>
      <c r="F190" s="678">
        <f t="shared" ref="F190:P190" si="239">SUM(F185:F189)</f>
        <v>266</v>
      </c>
      <c r="G190" s="678">
        <f t="shared" si="239"/>
        <v>190</v>
      </c>
      <c r="H190" s="678">
        <f t="shared" si="239"/>
        <v>184</v>
      </c>
      <c r="I190" s="678">
        <f t="shared" si="239"/>
        <v>342</v>
      </c>
      <c r="J190" s="678">
        <f t="shared" si="239"/>
        <v>190</v>
      </c>
      <c r="K190" s="678">
        <f t="shared" si="239"/>
        <v>172</v>
      </c>
      <c r="L190" s="678">
        <f t="shared" si="239"/>
        <v>245</v>
      </c>
      <c r="M190" s="678">
        <f t="shared" si="239"/>
        <v>252</v>
      </c>
      <c r="N190" s="678">
        <f t="shared" si="239"/>
        <v>319</v>
      </c>
      <c r="O190" s="678">
        <f t="shared" si="239"/>
        <v>234</v>
      </c>
      <c r="P190" s="678">
        <f t="shared" si="239"/>
        <v>610</v>
      </c>
    </row>
    <row r="191" spans="3:16">
      <c r="C191" s="554"/>
    </row>
    <row r="192" spans="3:16">
      <c r="C192" s="554"/>
      <c r="F192" s="677"/>
      <c r="G192" s="677"/>
      <c r="H192" s="677"/>
      <c r="I192" s="677"/>
      <c r="J192" s="677"/>
      <c r="K192" s="677"/>
      <c r="L192" s="677"/>
      <c r="M192" s="677"/>
      <c r="N192" s="677"/>
      <c r="O192" s="677"/>
      <c r="P192" s="677"/>
    </row>
    <row r="193" spans="3:33">
      <c r="F193" s="677"/>
      <c r="G193" s="677"/>
      <c r="H193" s="677"/>
      <c r="I193" s="677"/>
      <c r="J193" s="677"/>
      <c r="K193" s="677"/>
      <c r="L193" s="677"/>
      <c r="M193" s="677"/>
      <c r="N193" s="677"/>
      <c r="O193" s="677"/>
      <c r="P193" s="677"/>
    </row>
    <row r="194" spans="3:33">
      <c r="C194" s="554"/>
    </row>
    <row r="195" spans="3:33">
      <c r="C195" s="554"/>
    </row>
    <row r="196" spans="3:33">
      <c r="C196" s="688" t="s">
        <v>846</v>
      </c>
      <c r="D196" s="693" t="s">
        <v>830</v>
      </c>
      <c r="E196" s="689"/>
      <c r="F196" s="690" t="s">
        <v>974</v>
      </c>
      <c r="G196" s="690">
        <v>44652</v>
      </c>
      <c r="H196" s="690">
        <v>44682</v>
      </c>
      <c r="I196" s="690">
        <v>44713</v>
      </c>
      <c r="J196" s="690">
        <v>44743</v>
      </c>
      <c r="K196" s="690">
        <v>44774</v>
      </c>
      <c r="L196" s="690">
        <v>44805</v>
      </c>
      <c r="M196" s="690">
        <v>44835</v>
      </c>
      <c r="N196" s="690">
        <v>44866</v>
      </c>
      <c r="O196" s="690">
        <v>44896</v>
      </c>
      <c r="P196" s="690">
        <v>44927</v>
      </c>
      <c r="Q196" s="690">
        <v>44958</v>
      </c>
      <c r="R196" s="690">
        <v>44986</v>
      </c>
      <c r="S196" s="690">
        <v>45017</v>
      </c>
      <c r="T196" s="690">
        <v>45047</v>
      </c>
      <c r="U196" s="690">
        <v>45078</v>
      </c>
      <c r="V196" s="690">
        <v>45108</v>
      </c>
      <c r="W196" s="690">
        <v>45139</v>
      </c>
      <c r="X196" s="690">
        <v>45170</v>
      </c>
      <c r="Y196" s="690">
        <v>45200</v>
      </c>
      <c r="Z196" s="690">
        <v>45231</v>
      </c>
      <c r="AA196" s="690">
        <v>45261</v>
      </c>
    </row>
    <row r="197" spans="3:33">
      <c r="C197" s="415" t="s">
        <v>400</v>
      </c>
      <c r="D197" s="691" t="s">
        <v>7</v>
      </c>
      <c r="E197" s="413"/>
      <c r="F197" s="425">
        <f>F5+F11+F17+F23+F29+F35+F41+F47+F53+F59+F65</f>
        <v>0</v>
      </c>
      <c r="G197" s="425">
        <f t="shared" ref="G197:AA201" si="240">G5+G11+G17+G23+G29+G35+G41+G47+G53+G59+G65</f>
        <v>0</v>
      </c>
      <c r="H197" s="425">
        <f t="shared" si="240"/>
        <v>0</v>
      </c>
      <c r="I197" s="425">
        <f t="shared" si="240"/>
        <v>0</v>
      </c>
      <c r="J197" s="425">
        <f t="shared" si="240"/>
        <v>0</v>
      </c>
      <c r="K197" s="425">
        <f t="shared" si="240"/>
        <v>0</v>
      </c>
      <c r="L197" s="425">
        <f t="shared" si="240"/>
        <v>0</v>
      </c>
      <c r="M197" s="425">
        <f t="shared" si="240"/>
        <v>4.5384615384615383</v>
      </c>
      <c r="N197" s="425">
        <f t="shared" si="240"/>
        <v>24.923076923076923</v>
      </c>
      <c r="O197" s="425">
        <f t="shared" si="240"/>
        <v>48.296703296703299</v>
      </c>
      <c r="P197" s="425">
        <f t="shared" si="240"/>
        <v>77.593406593406598</v>
      </c>
      <c r="Q197" s="425">
        <f t="shared" si="240"/>
        <v>94.043956043956044</v>
      </c>
      <c r="R197" s="425">
        <f t="shared" si="240"/>
        <v>110.94505494505495</v>
      </c>
      <c r="S197" s="425">
        <f t="shared" si="240"/>
        <v>111</v>
      </c>
      <c r="T197" s="425">
        <f t="shared" si="240"/>
        <v>113</v>
      </c>
      <c r="U197" s="425">
        <f t="shared" si="240"/>
        <v>92</v>
      </c>
      <c r="V197" s="425">
        <f t="shared" si="240"/>
        <v>62</v>
      </c>
      <c r="W197" s="425">
        <f t="shared" si="240"/>
        <v>27.934065934065934</v>
      </c>
      <c r="X197" s="425">
        <f t="shared" si="240"/>
        <v>16</v>
      </c>
      <c r="Y197" s="425">
        <f t="shared" si="240"/>
        <v>0</v>
      </c>
      <c r="Z197" s="425">
        <f t="shared" si="240"/>
        <v>0</v>
      </c>
      <c r="AA197" s="425">
        <f t="shared" si="240"/>
        <v>0</v>
      </c>
      <c r="AG197" s="429">
        <f>SUM(F197:AA197)</f>
        <v>782.27472527472537</v>
      </c>
    </row>
    <row r="198" spans="3:33">
      <c r="C198" s="415" t="s">
        <v>401</v>
      </c>
      <c r="D198" s="691" t="s">
        <v>7</v>
      </c>
      <c r="E198" s="413"/>
      <c r="F198" s="425">
        <f t="shared" ref="F198:U201" si="241">F6+F12+F18+F24+F30+F36+F42+F48+F54+F60+F66</f>
        <v>0</v>
      </c>
      <c r="G198" s="425">
        <f t="shared" si="241"/>
        <v>0</v>
      </c>
      <c r="H198" s="425">
        <f t="shared" si="241"/>
        <v>0</v>
      </c>
      <c r="I198" s="425">
        <f t="shared" si="241"/>
        <v>0</v>
      </c>
      <c r="J198" s="425">
        <f t="shared" si="241"/>
        <v>0</v>
      </c>
      <c r="K198" s="425">
        <f t="shared" si="241"/>
        <v>0</v>
      </c>
      <c r="L198" s="425">
        <f t="shared" si="241"/>
        <v>0</v>
      </c>
      <c r="M198" s="425">
        <f t="shared" si="241"/>
        <v>3.7362637362637363</v>
      </c>
      <c r="N198" s="425">
        <f t="shared" si="241"/>
        <v>18.065934065934066</v>
      </c>
      <c r="O198" s="425">
        <f t="shared" si="241"/>
        <v>37.967032967032964</v>
      </c>
      <c r="P198" s="425">
        <f t="shared" si="241"/>
        <v>72.527472527472526</v>
      </c>
      <c r="Q198" s="425">
        <f t="shared" si="241"/>
        <v>89.934065934065927</v>
      </c>
      <c r="R198" s="425">
        <f t="shared" si="241"/>
        <v>102.93406593406593</v>
      </c>
      <c r="S198" s="425">
        <f t="shared" si="241"/>
        <v>115.93406593406593</v>
      </c>
      <c r="T198" s="425">
        <f t="shared" si="241"/>
        <v>115.13186813186813</v>
      </c>
      <c r="U198" s="425">
        <f t="shared" si="241"/>
        <v>98.956043956043956</v>
      </c>
      <c r="V198" s="425">
        <f t="shared" si="240"/>
        <v>65.978021978021985</v>
      </c>
      <c r="W198" s="425">
        <f t="shared" si="240"/>
        <v>53</v>
      </c>
      <c r="X198" s="425">
        <f t="shared" si="240"/>
        <v>36</v>
      </c>
      <c r="Y198" s="425">
        <f t="shared" si="240"/>
        <v>0</v>
      </c>
      <c r="Z198" s="425">
        <f t="shared" si="240"/>
        <v>0</v>
      </c>
      <c r="AA198" s="425">
        <f t="shared" si="240"/>
        <v>0</v>
      </c>
      <c r="AG198" s="429">
        <f t="shared" ref="AG198:AG201" si="242">SUM(F198:AA198)</f>
        <v>810.16483516483504</v>
      </c>
    </row>
    <row r="199" spans="3:33">
      <c r="C199" s="415" t="s">
        <v>402</v>
      </c>
      <c r="D199" s="691" t="s">
        <v>7</v>
      </c>
      <c r="E199" s="413"/>
      <c r="F199" s="425">
        <f t="shared" si="241"/>
        <v>0</v>
      </c>
      <c r="G199" s="425">
        <f t="shared" si="240"/>
        <v>0</v>
      </c>
      <c r="H199" s="425">
        <f t="shared" si="240"/>
        <v>0</v>
      </c>
      <c r="I199" s="425">
        <f t="shared" si="240"/>
        <v>0</v>
      </c>
      <c r="J199" s="425">
        <f t="shared" si="240"/>
        <v>0</v>
      </c>
      <c r="K199" s="425">
        <f t="shared" si="240"/>
        <v>0</v>
      </c>
      <c r="L199" s="425">
        <f t="shared" si="240"/>
        <v>0</v>
      </c>
      <c r="M199" s="425">
        <f t="shared" si="240"/>
        <v>3.7362637362637363</v>
      </c>
      <c r="N199" s="425">
        <f t="shared" si="240"/>
        <v>16.263736263736263</v>
      </c>
      <c r="O199" s="425">
        <f t="shared" si="240"/>
        <v>24.395604395604394</v>
      </c>
      <c r="P199" s="425">
        <f t="shared" si="240"/>
        <v>38.978021978021978</v>
      </c>
      <c r="Q199" s="425">
        <f t="shared" si="240"/>
        <v>45.934065934065934</v>
      </c>
      <c r="R199" s="425">
        <f t="shared" si="240"/>
        <v>52.934065934065934</v>
      </c>
      <c r="S199" s="425">
        <f t="shared" si="240"/>
        <v>55.934065934065934</v>
      </c>
      <c r="T199" s="425">
        <f t="shared" si="240"/>
        <v>45.868131868131869</v>
      </c>
      <c r="U199" s="425">
        <f t="shared" si="240"/>
        <v>39.153846153846153</v>
      </c>
      <c r="V199" s="425">
        <f t="shared" si="240"/>
        <v>23.340659340659339</v>
      </c>
      <c r="W199" s="425">
        <f t="shared" si="240"/>
        <v>14</v>
      </c>
      <c r="X199" s="425">
        <f t="shared" si="240"/>
        <v>8.0219780219780219</v>
      </c>
      <c r="Y199" s="425">
        <f t="shared" si="240"/>
        <v>0</v>
      </c>
      <c r="Z199" s="425">
        <f t="shared" si="240"/>
        <v>0</v>
      </c>
      <c r="AA199" s="425">
        <f t="shared" si="240"/>
        <v>0</v>
      </c>
      <c r="AG199" s="429">
        <f t="shared" si="242"/>
        <v>368.56043956043953</v>
      </c>
    </row>
    <row r="200" spans="3:33">
      <c r="C200" s="415" t="s">
        <v>403</v>
      </c>
      <c r="D200" s="691" t="s">
        <v>7</v>
      </c>
      <c r="E200" s="413"/>
      <c r="F200" s="425">
        <f t="shared" si="241"/>
        <v>0</v>
      </c>
      <c r="G200" s="425">
        <f t="shared" si="240"/>
        <v>0</v>
      </c>
      <c r="H200" s="425">
        <f t="shared" si="240"/>
        <v>0</v>
      </c>
      <c r="I200" s="425">
        <f t="shared" si="240"/>
        <v>0</v>
      </c>
      <c r="J200" s="425">
        <f t="shared" si="240"/>
        <v>0</v>
      </c>
      <c r="K200" s="425">
        <f t="shared" si="240"/>
        <v>0</v>
      </c>
      <c r="L200" s="425">
        <f t="shared" si="240"/>
        <v>0</v>
      </c>
      <c r="M200" s="425">
        <f t="shared" si="240"/>
        <v>0</v>
      </c>
      <c r="N200" s="425">
        <f t="shared" si="240"/>
        <v>13.186813186813188</v>
      </c>
      <c r="O200" s="425">
        <f t="shared" si="240"/>
        <v>23.087912087912091</v>
      </c>
      <c r="P200" s="425">
        <f t="shared" si="240"/>
        <v>40.747252747252745</v>
      </c>
      <c r="Q200" s="425">
        <f t="shared" si="240"/>
        <v>52.472527472527474</v>
      </c>
      <c r="R200" s="425">
        <f t="shared" si="240"/>
        <v>61.241758241758241</v>
      </c>
      <c r="S200" s="425">
        <f t="shared" si="240"/>
        <v>66.241758241758248</v>
      </c>
      <c r="T200" s="425">
        <f t="shared" si="240"/>
        <v>56.395604395604394</v>
      </c>
      <c r="U200" s="425">
        <f t="shared" si="240"/>
        <v>43.46153846153846</v>
      </c>
      <c r="V200" s="425">
        <f t="shared" si="240"/>
        <v>27.87912087912088</v>
      </c>
      <c r="W200" s="425">
        <f t="shared" si="240"/>
        <v>21.53846153846154</v>
      </c>
      <c r="X200" s="425">
        <f t="shared" si="240"/>
        <v>12.736263736263737</v>
      </c>
      <c r="Y200" s="425">
        <f t="shared" si="240"/>
        <v>0</v>
      </c>
      <c r="Z200" s="425">
        <f t="shared" si="240"/>
        <v>0</v>
      </c>
      <c r="AA200" s="425">
        <f t="shared" si="240"/>
        <v>0</v>
      </c>
      <c r="AG200" s="429">
        <f t="shared" si="242"/>
        <v>418.98901098901092</v>
      </c>
    </row>
    <row r="201" spans="3:33">
      <c r="C201" s="417" t="s">
        <v>404</v>
      </c>
      <c r="D201" s="692" t="s">
        <v>7</v>
      </c>
      <c r="E201" s="416"/>
      <c r="F201" s="425">
        <f t="shared" si="241"/>
        <v>0</v>
      </c>
      <c r="G201" s="425">
        <f t="shared" si="240"/>
        <v>0</v>
      </c>
      <c r="H201" s="425">
        <f t="shared" si="240"/>
        <v>0</v>
      </c>
      <c r="I201" s="425">
        <f t="shared" si="240"/>
        <v>0</v>
      </c>
      <c r="J201" s="425">
        <f t="shared" si="240"/>
        <v>0</v>
      </c>
      <c r="K201" s="425">
        <f t="shared" si="240"/>
        <v>0</v>
      </c>
      <c r="L201" s="425">
        <f t="shared" si="240"/>
        <v>0</v>
      </c>
      <c r="M201" s="425">
        <f t="shared" si="240"/>
        <v>7</v>
      </c>
      <c r="N201" s="425">
        <f t="shared" si="240"/>
        <v>20.010989010989011</v>
      </c>
      <c r="O201" s="425">
        <f t="shared" si="240"/>
        <v>33</v>
      </c>
      <c r="P201" s="425">
        <f t="shared" si="240"/>
        <v>61.362637362637358</v>
      </c>
      <c r="Q201" s="425">
        <f t="shared" si="240"/>
        <v>82.582417582417577</v>
      </c>
      <c r="R201" s="425">
        <f t="shared" si="240"/>
        <v>98</v>
      </c>
      <c r="S201" s="425">
        <f t="shared" si="240"/>
        <v>94.307692307692307</v>
      </c>
      <c r="T201" s="425">
        <f t="shared" si="240"/>
        <v>80.505494505494511</v>
      </c>
      <c r="U201" s="425">
        <f t="shared" si="240"/>
        <v>63.802197802197803</v>
      </c>
      <c r="V201" s="425">
        <f t="shared" si="240"/>
        <v>36.901098901098905</v>
      </c>
      <c r="W201" s="425">
        <f t="shared" si="240"/>
        <v>30.53846153846154</v>
      </c>
      <c r="X201" s="425">
        <f t="shared" si="240"/>
        <v>12.76923076923077</v>
      </c>
      <c r="Y201" s="425">
        <f t="shared" si="240"/>
        <v>0</v>
      </c>
      <c r="Z201" s="425">
        <f t="shared" si="240"/>
        <v>0</v>
      </c>
      <c r="AA201" s="425">
        <f t="shared" si="240"/>
        <v>0</v>
      </c>
      <c r="AG201" s="429">
        <f t="shared" si="242"/>
        <v>620.78021978021968</v>
      </c>
    </row>
    <row r="202" spans="3:33">
      <c r="C202" s="554"/>
    </row>
    <row r="203" spans="3:33">
      <c r="C203" s="432" t="s">
        <v>847</v>
      </c>
      <c r="D203" s="693" t="s">
        <v>830</v>
      </c>
      <c r="E203" s="689"/>
      <c r="F203" s="690" t="s">
        <v>974</v>
      </c>
      <c r="G203" s="690">
        <v>44652</v>
      </c>
      <c r="H203" s="690">
        <v>44682</v>
      </c>
      <c r="I203" s="690">
        <v>44713</v>
      </c>
      <c r="J203" s="690">
        <v>44743</v>
      </c>
      <c r="K203" s="690">
        <v>44774</v>
      </c>
      <c r="L203" s="690">
        <v>44805</v>
      </c>
      <c r="M203" s="690">
        <v>44835</v>
      </c>
      <c r="N203" s="690">
        <v>44866</v>
      </c>
      <c r="O203" s="690">
        <v>44896</v>
      </c>
      <c r="P203" s="690">
        <v>44927</v>
      </c>
      <c r="Q203" s="690">
        <v>44958</v>
      </c>
      <c r="R203" s="690">
        <v>44986</v>
      </c>
      <c r="S203" s="690">
        <v>45017</v>
      </c>
      <c r="T203" s="690">
        <v>45047</v>
      </c>
      <c r="U203" s="690">
        <v>45078</v>
      </c>
      <c r="V203" s="690">
        <v>45108</v>
      </c>
      <c r="W203" s="690">
        <v>45139</v>
      </c>
      <c r="X203" s="690">
        <v>45170</v>
      </c>
      <c r="Y203" s="690">
        <v>45200</v>
      </c>
      <c r="Z203" s="690">
        <v>45231</v>
      </c>
      <c r="AA203" s="690">
        <v>45261</v>
      </c>
    </row>
    <row r="204" spans="3:33">
      <c r="C204" s="415" t="s">
        <v>400</v>
      </c>
      <c r="D204" s="691" t="s">
        <v>7</v>
      </c>
      <c r="E204" s="413"/>
      <c r="F204" s="425">
        <f>F77+F83+F89+F95+F101+F107+F113+F119+F125+F131+F137</f>
        <v>0</v>
      </c>
      <c r="G204" s="425">
        <f t="shared" ref="G204:AA208" si="243">G77+G83+G89+G95+G101+G107+G113+G119+G125+G131+G137</f>
        <v>0</v>
      </c>
      <c r="H204" s="425">
        <f t="shared" si="243"/>
        <v>0</v>
      </c>
      <c r="I204" s="425">
        <f t="shared" si="243"/>
        <v>0</v>
      </c>
      <c r="J204" s="425">
        <f t="shared" si="243"/>
        <v>0</v>
      </c>
      <c r="K204" s="425">
        <f t="shared" si="243"/>
        <v>0</v>
      </c>
      <c r="L204" s="425">
        <f t="shared" si="243"/>
        <v>0</v>
      </c>
      <c r="M204" s="425">
        <f t="shared" si="243"/>
        <v>0</v>
      </c>
      <c r="N204" s="425">
        <f t="shared" si="243"/>
        <v>4</v>
      </c>
      <c r="O204" s="425">
        <f t="shared" si="243"/>
        <v>8</v>
      </c>
      <c r="P204" s="425">
        <f t="shared" si="243"/>
        <v>24</v>
      </c>
      <c r="Q204" s="425">
        <f t="shared" si="243"/>
        <v>47</v>
      </c>
      <c r="R204" s="425">
        <f t="shared" si="243"/>
        <v>37</v>
      </c>
      <c r="S204" s="425">
        <f t="shared" si="243"/>
        <v>44</v>
      </c>
      <c r="T204" s="425">
        <f t="shared" si="243"/>
        <v>15</v>
      </c>
      <c r="U204" s="425">
        <f t="shared" si="243"/>
        <v>40</v>
      </c>
      <c r="V204" s="425">
        <f t="shared" si="243"/>
        <v>37</v>
      </c>
      <c r="W204" s="425">
        <f t="shared" si="243"/>
        <v>22</v>
      </c>
      <c r="X204" s="425">
        <f t="shared" si="243"/>
        <v>23</v>
      </c>
      <c r="Y204" s="425">
        <f t="shared" si="243"/>
        <v>36</v>
      </c>
      <c r="Z204" s="425">
        <f t="shared" si="243"/>
        <v>26</v>
      </c>
      <c r="AA204" s="425">
        <f t="shared" si="243"/>
        <v>22</v>
      </c>
      <c r="AG204" s="429">
        <f>SUM(F204:X204)</f>
        <v>301</v>
      </c>
    </row>
    <row r="205" spans="3:33">
      <c r="C205" s="415" t="s">
        <v>401</v>
      </c>
      <c r="D205" s="691" t="s">
        <v>7</v>
      </c>
      <c r="E205" s="413"/>
      <c r="F205" s="425">
        <f t="shared" ref="F205:U208" si="244">F78+F84+F90+F96+F102+F108+F114+F120+F126+F132+F138</f>
        <v>0</v>
      </c>
      <c r="G205" s="425">
        <f t="shared" si="244"/>
        <v>0</v>
      </c>
      <c r="H205" s="425">
        <f t="shared" si="244"/>
        <v>0</v>
      </c>
      <c r="I205" s="425">
        <f t="shared" si="244"/>
        <v>0</v>
      </c>
      <c r="J205" s="425">
        <f t="shared" si="244"/>
        <v>0</v>
      </c>
      <c r="K205" s="425">
        <f t="shared" si="244"/>
        <v>0</v>
      </c>
      <c r="L205" s="425">
        <f t="shared" si="244"/>
        <v>0</v>
      </c>
      <c r="M205" s="425">
        <f t="shared" si="244"/>
        <v>0</v>
      </c>
      <c r="N205" s="425">
        <f t="shared" si="244"/>
        <v>0</v>
      </c>
      <c r="O205" s="425">
        <f t="shared" si="244"/>
        <v>20</v>
      </c>
      <c r="P205" s="425">
        <f t="shared" si="244"/>
        <v>15</v>
      </c>
      <c r="Q205" s="425">
        <f t="shared" si="244"/>
        <v>47</v>
      </c>
      <c r="R205" s="425">
        <f t="shared" si="244"/>
        <v>54</v>
      </c>
      <c r="S205" s="425">
        <f t="shared" si="244"/>
        <v>28</v>
      </c>
      <c r="T205" s="425">
        <f t="shared" si="244"/>
        <v>80</v>
      </c>
      <c r="U205" s="425">
        <f t="shared" si="244"/>
        <v>8</v>
      </c>
      <c r="V205" s="425">
        <f t="shared" si="243"/>
        <v>11</v>
      </c>
      <c r="W205" s="425">
        <f t="shared" si="243"/>
        <v>12</v>
      </c>
      <c r="X205" s="425">
        <f t="shared" si="243"/>
        <v>41</v>
      </c>
      <c r="Y205" s="425">
        <f t="shared" si="243"/>
        <v>71</v>
      </c>
      <c r="Z205" s="425">
        <f t="shared" si="243"/>
        <v>53</v>
      </c>
      <c r="AA205" s="425">
        <f t="shared" si="243"/>
        <v>11</v>
      </c>
      <c r="AG205" s="429">
        <f t="shared" ref="AG205:AG208" si="245">SUM(F205:X205)</f>
        <v>316</v>
      </c>
    </row>
    <row r="206" spans="3:33">
      <c r="C206" s="415" t="s">
        <v>402</v>
      </c>
      <c r="D206" s="691" t="s">
        <v>7</v>
      </c>
      <c r="E206" s="413"/>
      <c r="F206" s="425">
        <f t="shared" si="244"/>
        <v>0</v>
      </c>
      <c r="G206" s="425">
        <f t="shared" si="243"/>
        <v>0</v>
      </c>
      <c r="H206" s="425">
        <f t="shared" si="243"/>
        <v>0</v>
      </c>
      <c r="I206" s="425">
        <f t="shared" si="243"/>
        <v>0</v>
      </c>
      <c r="J206" s="425">
        <f t="shared" si="243"/>
        <v>0</v>
      </c>
      <c r="K206" s="425">
        <f t="shared" si="243"/>
        <v>0</v>
      </c>
      <c r="L206" s="425">
        <f t="shared" si="243"/>
        <v>0</v>
      </c>
      <c r="M206" s="425">
        <f t="shared" si="243"/>
        <v>0</v>
      </c>
      <c r="N206" s="425">
        <f t="shared" si="243"/>
        <v>2</v>
      </c>
      <c r="O206" s="425">
        <f t="shared" si="243"/>
        <v>4</v>
      </c>
      <c r="P206" s="425">
        <f t="shared" si="243"/>
        <v>11</v>
      </c>
      <c r="Q206" s="425">
        <f t="shared" si="243"/>
        <v>12</v>
      </c>
      <c r="R206" s="425">
        <f t="shared" si="243"/>
        <v>19</v>
      </c>
      <c r="S206" s="425">
        <f t="shared" si="243"/>
        <v>11</v>
      </c>
      <c r="T206" s="425">
        <f t="shared" si="243"/>
        <v>11</v>
      </c>
      <c r="U206" s="425">
        <f t="shared" si="243"/>
        <v>22</v>
      </c>
      <c r="V206" s="425">
        <f t="shared" si="243"/>
        <v>18</v>
      </c>
      <c r="W206" s="425">
        <f t="shared" si="243"/>
        <v>8</v>
      </c>
      <c r="X206" s="425">
        <f t="shared" si="243"/>
        <v>10</v>
      </c>
      <c r="Y206" s="425">
        <f t="shared" si="243"/>
        <v>19</v>
      </c>
      <c r="Z206" s="425">
        <f t="shared" si="243"/>
        <v>7</v>
      </c>
      <c r="AA206" s="425">
        <f t="shared" si="243"/>
        <v>10</v>
      </c>
      <c r="AG206" s="429">
        <f t="shared" si="245"/>
        <v>128</v>
      </c>
    </row>
    <row r="207" spans="3:33">
      <c r="C207" s="415" t="s">
        <v>403</v>
      </c>
      <c r="D207" s="691" t="s">
        <v>7</v>
      </c>
      <c r="E207" s="413"/>
      <c r="F207" s="425">
        <f t="shared" si="244"/>
        <v>0</v>
      </c>
      <c r="G207" s="425">
        <f t="shared" si="243"/>
        <v>0</v>
      </c>
      <c r="H207" s="425">
        <f t="shared" si="243"/>
        <v>0</v>
      </c>
      <c r="I207" s="425">
        <f t="shared" si="243"/>
        <v>0</v>
      </c>
      <c r="J207" s="425">
        <f t="shared" si="243"/>
        <v>0</v>
      </c>
      <c r="K207" s="425">
        <f t="shared" si="243"/>
        <v>0</v>
      </c>
      <c r="L207" s="425">
        <f t="shared" si="243"/>
        <v>0</v>
      </c>
      <c r="M207" s="425">
        <f t="shared" si="243"/>
        <v>0</v>
      </c>
      <c r="N207" s="425">
        <f t="shared" si="243"/>
        <v>2</v>
      </c>
      <c r="O207" s="425">
        <f t="shared" si="243"/>
        <v>3</v>
      </c>
      <c r="P207" s="425">
        <f t="shared" si="243"/>
        <v>18</v>
      </c>
      <c r="Q207" s="425">
        <f t="shared" si="243"/>
        <v>25</v>
      </c>
      <c r="R207" s="425">
        <f t="shared" si="243"/>
        <v>10</v>
      </c>
      <c r="S207" s="425">
        <f t="shared" si="243"/>
        <v>19</v>
      </c>
      <c r="T207" s="425">
        <f t="shared" si="243"/>
        <v>2</v>
      </c>
      <c r="U207" s="425">
        <f t="shared" si="243"/>
        <v>18</v>
      </c>
      <c r="V207" s="425">
        <f t="shared" si="243"/>
        <v>18</v>
      </c>
      <c r="W207" s="425">
        <f t="shared" si="243"/>
        <v>11</v>
      </c>
      <c r="X207" s="425">
        <f t="shared" si="243"/>
        <v>11</v>
      </c>
      <c r="Y207" s="425">
        <f t="shared" si="243"/>
        <v>14</v>
      </c>
      <c r="Z207" s="425">
        <f t="shared" si="243"/>
        <v>8</v>
      </c>
      <c r="AA207" s="425">
        <f t="shared" si="243"/>
        <v>12</v>
      </c>
      <c r="AG207" s="429">
        <f t="shared" si="245"/>
        <v>137</v>
      </c>
    </row>
    <row r="208" spans="3:33">
      <c r="C208" s="417" t="s">
        <v>404</v>
      </c>
      <c r="D208" s="692" t="s">
        <v>7</v>
      </c>
      <c r="E208" s="416"/>
      <c r="F208" s="425">
        <f t="shared" si="244"/>
        <v>0</v>
      </c>
      <c r="G208" s="425">
        <f t="shared" si="243"/>
        <v>0</v>
      </c>
      <c r="H208" s="425">
        <f t="shared" si="243"/>
        <v>0</v>
      </c>
      <c r="I208" s="425">
        <f t="shared" si="243"/>
        <v>0</v>
      </c>
      <c r="J208" s="425">
        <f t="shared" si="243"/>
        <v>0</v>
      </c>
      <c r="K208" s="425">
        <f t="shared" si="243"/>
        <v>0</v>
      </c>
      <c r="L208" s="425">
        <f t="shared" si="243"/>
        <v>0</v>
      </c>
      <c r="M208" s="425">
        <f t="shared" si="243"/>
        <v>0</v>
      </c>
      <c r="N208" s="425">
        <f t="shared" si="243"/>
        <v>0</v>
      </c>
      <c r="O208" s="425">
        <f t="shared" si="243"/>
        <v>0</v>
      </c>
      <c r="P208" s="425">
        <f t="shared" si="243"/>
        <v>0</v>
      </c>
      <c r="Q208" s="425">
        <f t="shared" si="243"/>
        <v>83</v>
      </c>
      <c r="R208" s="425">
        <f t="shared" si="243"/>
        <v>18</v>
      </c>
      <c r="S208" s="425">
        <f t="shared" si="243"/>
        <v>12</v>
      </c>
      <c r="T208" s="425">
        <f t="shared" si="243"/>
        <v>40</v>
      </c>
      <c r="U208" s="425">
        <f t="shared" si="243"/>
        <v>24</v>
      </c>
      <c r="V208" s="425">
        <f t="shared" si="243"/>
        <v>42</v>
      </c>
      <c r="W208" s="425">
        <f t="shared" si="243"/>
        <v>15</v>
      </c>
      <c r="X208" s="425">
        <f t="shared" si="243"/>
        <v>24</v>
      </c>
      <c r="Y208" s="425">
        <f t="shared" si="243"/>
        <v>21</v>
      </c>
      <c r="Z208" s="425">
        <f t="shared" si="243"/>
        <v>54</v>
      </c>
      <c r="AA208" s="425">
        <f t="shared" si="243"/>
        <v>0</v>
      </c>
      <c r="AG208" s="429">
        <f t="shared" si="245"/>
        <v>258</v>
      </c>
    </row>
    <row r="209" spans="3:34">
      <c r="C209" s="554"/>
      <c r="AG209" s="429"/>
    </row>
    <row r="210" spans="3:34">
      <c r="C210" s="554"/>
    </row>
    <row r="211" spans="3:34">
      <c r="C211" s="554"/>
    </row>
    <row r="212" spans="3:34">
      <c r="C212" s="554"/>
      <c r="E212" s="407" t="s">
        <v>846</v>
      </c>
      <c r="F212" s="530">
        <v>44621</v>
      </c>
      <c r="G212" s="530">
        <v>44652</v>
      </c>
      <c r="H212" s="530">
        <v>44682</v>
      </c>
      <c r="I212" s="530">
        <v>44713</v>
      </c>
      <c r="J212" s="530">
        <v>44743</v>
      </c>
      <c r="K212" s="530">
        <v>44774</v>
      </c>
      <c r="L212" s="530">
        <v>44805</v>
      </c>
      <c r="M212" s="530">
        <v>44835</v>
      </c>
      <c r="N212" s="530">
        <v>44866</v>
      </c>
      <c r="O212" s="530">
        <v>44896</v>
      </c>
      <c r="P212" s="530">
        <v>44927</v>
      </c>
      <c r="Q212" s="530">
        <v>44958</v>
      </c>
      <c r="R212" s="530">
        <v>44986</v>
      </c>
      <c r="S212" s="530">
        <v>45017</v>
      </c>
      <c r="T212" s="530">
        <v>45047</v>
      </c>
      <c r="U212" s="530">
        <v>45078</v>
      </c>
      <c r="V212" s="530">
        <v>45108</v>
      </c>
      <c r="W212" s="530">
        <v>45139</v>
      </c>
      <c r="X212" s="530">
        <v>45170</v>
      </c>
      <c r="Y212" s="530">
        <v>45200</v>
      </c>
      <c r="Z212" s="530">
        <v>45231</v>
      </c>
      <c r="AA212" s="530">
        <v>45261</v>
      </c>
    </row>
    <row r="213" spans="3:34">
      <c r="D213" s="429">
        <f>SUM(W213:AA213)</f>
        <v>0</v>
      </c>
      <c r="E213" s="256" t="s">
        <v>12</v>
      </c>
      <c r="F213" s="429">
        <f t="shared" ref="F213:H213" si="246">F4</f>
        <v>0</v>
      </c>
      <c r="G213" s="429">
        <f t="shared" si="246"/>
        <v>0</v>
      </c>
      <c r="H213" s="429">
        <f t="shared" si="246"/>
        <v>0</v>
      </c>
      <c r="I213" s="429">
        <f t="shared" ref="I213:AA213" si="247">I4</f>
        <v>0</v>
      </c>
      <c r="J213" s="429">
        <f t="shared" si="247"/>
        <v>0</v>
      </c>
      <c r="K213" s="429">
        <f t="shared" si="247"/>
        <v>0</v>
      </c>
      <c r="L213" s="429">
        <f t="shared" si="247"/>
        <v>0</v>
      </c>
      <c r="M213" s="429">
        <f t="shared" si="247"/>
        <v>0</v>
      </c>
      <c r="N213" s="429">
        <f t="shared" si="247"/>
        <v>11.593406593406595</v>
      </c>
      <c r="O213" s="429">
        <f t="shared" si="247"/>
        <v>26.791208791208792</v>
      </c>
      <c r="P213" s="429">
        <f t="shared" si="247"/>
        <v>35</v>
      </c>
      <c r="Q213" s="429">
        <f t="shared" si="247"/>
        <v>42</v>
      </c>
      <c r="R213" s="429">
        <f t="shared" si="247"/>
        <v>54</v>
      </c>
      <c r="S213" s="429">
        <f t="shared" si="247"/>
        <v>48</v>
      </c>
      <c r="T213" s="429">
        <f t="shared" si="247"/>
        <v>27.395604395604394</v>
      </c>
      <c r="U213" s="429">
        <f t="shared" si="247"/>
        <v>21.395604395604394</v>
      </c>
      <c r="V213" s="429">
        <f t="shared" si="247"/>
        <v>0</v>
      </c>
      <c r="W213" s="429">
        <f t="shared" si="247"/>
        <v>0</v>
      </c>
      <c r="X213" s="429">
        <f t="shared" si="247"/>
        <v>0</v>
      </c>
      <c r="Y213" s="429">
        <f t="shared" si="247"/>
        <v>0</v>
      </c>
      <c r="Z213" s="429">
        <f t="shared" si="247"/>
        <v>0</v>
      </c>
      <c r="AA213" s="429">
        <f t="shared" si="247"/>
        <v>0</v>
      </c>
      <c r="AB213" s="435">
        <f>SUM(F213:AA213)</f>
        <v>266.17582417582418</v>
      </c>
      <c r="AC213" s="435"/>
      <c r="AD213" s="435"/>
      <c r="AE213" s="435"/>
      <c r="AF213" s="435"/>
      <c r="AH213" s="429">
        <f t="shared" ref="AH213:AH223" si="248">SUM(F213:V213)</f>
        <v>266.17582417582418</v>
      </c>
    </row>
    <row r="214" spans="3:34">
      <c r="C214" s="554"/>
      <c r="D214" s="429">
        <f t="shared" ref="D214:D223" si="249">SUM(W214:AA214)</f>
        <v>0</v>
      </c>
      <c r="E214" s="256" t="s">
        <v>2</v>
      </c>
      <c r="F214" s="429">
        <f t="shared" ref="F214:H214" si="250">F10</f>
        <v>0</v>
      </c>
      <c r="G214" s="429">
        <f t="shared" si="250"/>
        <v>0</v>
      </c>
      <c r="H214" s="429">
        <f t="shared" si="250"/>
        <v>0</v>
      </c>
      <c r="I214" s="429">
        <f t="shared" ref="I214:AA214" si="251">I10</f>
        <v>0</v>
      </c>
      <c r="J214" s="429">
        <f t="shared" si="251"/>
        <v>0</v>
      </c>
      <c r="K214" s="429">
        <f t="shared" si="251"/>
        <v>0</v>
      </c>
      <c r="L214" s="429">
        <f t="shared" si="251"/>
        <v>0</v>
      </c>
      <c r="M214" s="429">
        <f t="shared" si="251"/>
        <v>9.615384615384615</v>
      </c>
      <c r="N214" s="429">
        <f t="shared" si="251"/>
        <v>15.23076923076923</v>
      </c>
      <c r="O214" s="429">
        <f t="shared" si="251"/>
        <v>23</v>
      </c>
      <c r="P214" s="429">
        <f t="shared" si="251"/>
        <v>28</v>
      </c>
      <c r="Q214" s="429">
        <f t="shared" si="251"/>
        <v>36</v>
      </c>
      <c r="R214" s="429">
        <f t="shared" si="251"/>
        <v>34</v>
      </c>
      <c r="S214" s="429">
        <f t="shared" si="251"/>
        <v>26</v>
      </c>
      <c r="T214" s="429">
        <f t="shared" si="251"/>
        <v>17.076923076923077</v>
      </c>
      <c r="U214" s="429">
        <f t="shared" si="251"/>
        <v>0</v>
      </c>
      <c r="V214" s="429">
        <f t="shared" si="251"/>
        <v>0</v>
      </c>
      <c r="W214" s="429">
        <f t="shared" si="251"/>
        <v>0</v>
      </c>
      <c r="X214" s="429">
        <f t="shared" si="251"/>
        <v>0</v>
      </c>
      <c r="Y214" s="429">
        <f t="shared" si="251"/>
        <v>0</v>
      </c>
      <c r="Z214" s="429">
        <f t="shared" si="251"/>
        <v>0</v>
      </c>
      <c r="AA214" s="429">
        <f t="shared" si="251"/>
        <v>0</v>
      </c>
      <c r="AB214" s="435">
        <f t="shared" ref="AB214:AB223" si="252">SUM(F214:AA214)</f>
        <v>188.92307692307691</v>
      </c>
      <c r="AC214" s="435"/>
      <c r="AD214" s="435"/>
      <c r="AE214" s="435"/>
      <c r="AF214" s="435"/>
      <c r="AH214" s="429">
        <f t="shared" si="248"/>
        <v>188.92307692307691</v>
      </c>
    </row>
    <row r="215" spans="3:34">
      <c r="C215" s="554"/>
      <c r="D215" s="429">
        <f t="shared" si="249"/>
        <v>0</v>
      </c>
      <c r="E215" s="256" t="s">
        <v>37</v>
      </c>
      <c r="F215" s="429">
        <f t="shared" ref="F215:H215" si="253">F16</f>
        <v>0</v>
      </c>
      <c r="G215" s="429">
        <f t="shared" si="253"/>
        <v>0</v>
      </c>
      <c r="H215" s="429">
        <f t="shared" si="253"/>
        <v>0</v>
      </c>
      <c r="I215" s="429">
        <f t="shared" ref="I215:AA215" si="254">I16</f>
        <v>0</v>
      </c>
      <c r="J215" s="429">
        <f t="shared" si="254"/>
        <v>0</v>
      </c>
      <c r="K215" s="429">
        <f t="shared" si="254"/>
        <v>0</v>
      </c>
      <c r="L215" s="429">
        <f t="shared" si="254"/>
        <v>0</v>
      </c>
      <c r="M215" s="429">
        <f t="shared" si="254"/>
        <v>9.395604395604396</v>
      </c>
      <c r="N215" s="429">
        <f t="shared" si="254"/>
        <v>18</v>
      </c>
      <c r="O215" s="429">
        <f t="shared" si="254"/>
        <v>24</v>
      </c>
      <c r="P215" s="429">
        <f t="shared" si="254"/>
        <v>28</v>
      </c>
      <c r="Q215" s="429">
        <f t="shared" si="254"/>
        <v>36</v>
      </c>
      <c r="R215" s="429">
        <f t="shared" si="254"/>
        <v>32</v>
      </c>
      <c r="S215" s="429">
        <f t="shared" si="254"/>
        <v>23</v>
      </c>
      <c r="T215" s="429">
        <f t="shared" si="254"/>
        <v>14.593406593406591</v>
      </c>
      <c r="U215" s="429">
        <f t="shared" si="254"/>
        <v>0</v>
      </c>
      <c r="V215" s="429">
        <f t="shared" si="254"/>
        <v>0</v>
      </c>
      <c r="W215" s="429">
        <f t="shared" si="254"/>
        <v>0</v>
      </c>
      <c r="X215" s="429">
        <f t="shared" si="254"/>
        <v>0</v>
      </c>
      <c r="Y215" s="429">
        <f t="shared" si="254"/>
        <v>0</v>
      </c>
      <c r="Z215" s="429">
        <f t="shared" si="254"/>
        <v>0</v>
      </c>
      <c r="AA215" s="429">
        <f t="shared" si="254"/>
        <v>0</v>
      </c>
      <c r="AB215" s="435">
        <f t="shared" si="252"/>
        <v>184.98901098901098</v>
      </c>
      <c r="AC215" s="435"/>
      <c r="AD215" s="435"/>
      <c r="AE215" s="435"/>
      <c r="AF215" s="435"/>
      <c r="AH215" s="429">
        <f t="shared" si="248"/>
        <v>184.98901098901098</v>
      </c>
    </row>
    <row r="216" spans="3:34">
      <c r="C216" s="554"/>
      <c r="D216" s="429">
        <f t="shared" si="249"/>
        <v>46.901098901098905</v>
      </c>
      <c r="E216" s="256" t="s">
        <v>1</v>
      </c>
      <c r="F216" s="429">
        <f t="shared" ref="F216:H216" si="255">F22</f>
        <v>0</v>
      </c>
      <c r="G216" s="429">
        <f t="shared" si="255"/>
        <v>0</v>
      </c>
      <c r="H216" s="429">
        <f t="shared" si="255"/>
        <v>0</v>
      </c>
      <c r="I216" s="429">
        <f t="shared" ref="I216:AA216" si="256">I22</f>
        <v>0</v>
      </c>
      <c r="J216" s="429">
        <f t="shared" si="256"/>
        <v>0</v>
      </c>
      <c r="K216" s="429">
        <f t="shared" si="256"/>
        <v>0</v>
      </c>
      <c r="L216" s="429">
        <f t="shared" si="256"/>
        <v>0</v>
      </c>
      <c r="M216" s="429">
        <f t="shared" si="256"/>
        <v>0</v>
      </c>
      <c r="N216" s="429">
        <f t="shared" si="256"/>
        <v>0</v>
      </c>
      <c r="O216" s="429">
        <f t="shared" si="256"/>
        <v>17.934065934065934</v>
      </c>
      <c r="P216" s="429">
        <f t="shared" si="256"/>
        <v>33</v>
      </c>
      <c r="Q216" s="429">
        <f t="shared" si="256"/>
        <v>34</v>
      </c>
      <c r="R216" s="429">
        <f t="shared" si="256"/>
        <v>40</v>
      </c>
      <c r="S216" s="429">
        <f t="shared" si="256"/>
        <v>47</v>
      </c>
      <c r="T216" s="429">
        <f t="shared" si="256"/>
        <v>49</v>
      </c>
      <c r="U216" s="429">
        <f t="shared" si="256"/>
        <v>41</v>
      </c>
      <c r="V216" s="429">
        <f t="shared" si="256"/>
        <v>33</v>
      </c>
      <c r="W216" s="429">
        <f t="shared" si="256"/>
        <v>26.934065934065934</v>
      </c>
      <c r="X216" s="429">
        <f t="shared" si="256"/>
        <v>19.967032967032967</v>
      </c>
      <c r="Y216" s="429">
        <f t="shared" si="256"/>
        <v>0</v>
      </c>
      <c r="Z216" s="429">
        <f t="shared" si="256"/>
        <v>0</v>
      </c>
      <c r="AA216" s="429">
        <f t="shared" si="256"/>
        <v>0</v>
      </c>
      <c r="AB216" s="435">
        <f t="shared" si="252"/>
        <v>341.83516483516485</v>
      </c>
      <c r="AC216" s="435"/>
      <c r="AD216" s="435"/>
      <c r="AE216" s="435"/>
      <c r="AF216" s="435"/>
      <c r="AH216" s="429">
        <f t="shared" si="248"/>
        <v>294.93406593406593</v>
      </c>
    </row>
    <row r="217" spans="3:34">
      <c r="C217" s="554"/>
      <c r="D217" s="429">
        <f t="shared" si="249"/>
        <v>0</v>
      </c>
      <c r="E217" s="256" t="s">
        <v>40</v>
      </c>
      <c r="F217" s="429">
        <f t="shared" ref="F217:H217" si="257">F28</f>
        <v>0</v>
      </c>
      <c r="G217" s="429">
        <f t="shared" si="257"/>
        <v>0</v>
      </c>
      <c r="H217" s="429">
        <f t="shared" si="257"/>
        <v>0</v>
      </c>
      <c r="I217" s="429">
        <f t="shared" ref="I217:AA217" si="258">I28</f>
        <v>0</v>
      </c>
      <c r="J217" s="429">
        <f t="shared" si="258"/>
        <v>0</v>
      </c>
      <c r="K217" s="429">
        <f t="shared" si="258"/>
        <v>0</v>
      </c>
      <c r="L217" s="429">
        <f t="shared" si="258"/>
        <v>0</v>
      </c>
      <c r="M217" s="429">
        <f t="shared" si="258"/>
        <v>0</v>
      </c>
      <c r="N217" s="429">
        <f t="shared" si="258"/>
        <v>9.9340659340659343</v>
      </c>
      <c r="O217" s="429">
        <f t="shared" si="258"/>
        <v>12</v>
      </c>
      <c r="P217" s="429">
        <f t="shared" si="258"/>
        <v>17.868131868131869</v>
      </c>
      <c r="Q217" s="429">
        <f t="shared" si="258"/>
        <v>25.802197802197803</v>
      </c>
      <c r="R217" s="429">
        <f t="shared" si="258"/>
        <v>25.802197802197803</v>
      </c>
      <c r="S217" s="429">
        <f t="shared" si="258"/>
        <v>27.802197802197803</v>
      </c>
      <c r="T217" s="429">
        <f t="shared" si="258"/>
        <v>29.802197802197803</v>
      </c>
      <c r="U217" s="429">
        <f t="shared" si="258"/>
        <v>25.868131868131869</v>
      </c>
      <c r="V217" s="429">
        <f t="shared" si="258"/>
        <v>13.934065934065934</v>
      </c>
      <c r="W217" s="429">
        <f t="shared" si="258"/>
        <v>0</v>
      </c>
      <c r="X217" s="429">
        <f t="shared" si="258"/>
        <v>0</v>
      </c>
      <c r="Y217" s="429">
        <f t="shared" si="258"/>
        <v>0</v>
      </c>
      <c r="Z217" s="429">
        <f t="shared" si="258"/>
        <v>0</v>
      </c>
      <c r="AA217" s="429">
        <f t="shared" si="258"/>
        <v>0</v>
      </c>
      <c r="AB217" s="435">
        <f t="shared" si="252"/>
        <v>188.8131868131868</v>
      </c>
      <c r="AC217" s="435"/>
      <c r="AD217" s="435"/>
      <c r="AE217" s="435"/>
      <c r="AF217" s="435"/>
      <c r="AH217" s="429">
        <f t="shared" si="248"/>
        <v>188.8131868131868</v>
      </c>
    </row>
    <row r="218" spans="3:34">
      <c r="C218" s="554"/>
      <c r="D218" s="429">
        <f t="shared" si="249"/>
        <v>0</v>
      </c>
      <c r="E218" s="256" t="s">
        <v>14</v>
      </c>
      <c r="F218" s="429">
        <f t="shared" ref="F218:H218" si="259">F34</f>
        <v>0</v>
      </c>
      <c r="G218" s="429">
        <f t="shared" si="259"/>
        <v>0</v>
      </c>
      <c r="H218" s="429">
        <f t="shared" si="259"/>
        <v>0</v>
      </c>
      <c r="I218" s="429">
        <f t="shared" ref="I218:AA218" si="260">I34</f>
        <v>0</v>
      </c>
      <c r="J218" s="429">
        <f t="shared" si="260"/>
        <v>0</v>
      </c>
      <c r="K218" s="429">
        <f t="shared" si="260"/>
        <v>0</v>
      </c>
      <c r="L218" s="429">
        <f t="shared" si="260"/>
        <v>0</v>
      </c>
      <c r="M218" s="429">
        <f t="shared" si="260"/>
        <v>0</v>
      </c>
      <c r="N218" s="429">
        <f t="shared" si="260"/>
        <v>8.2417582417582409</v>
      </c>
      <c r="O218" s="429">
        <f t="shared" si="260"/>
        <v>20.296703296703296</v>
      </c>
      <c r="P218" s="429">
        <f t="shared" si="260"/>
        <v>24</v>
      </c>
      <c r="Q218" s="429">
        <f t="shared" si="260"/>
        <v>26</v>
      </c>
      <c r="R218" s="429">
        <f t="shared" si="260"/>
        <v>27.945054945054945</v>
      </c>
      <c r="S218" s="429">
        <f t="shared" si="260"/>
        <v>27</v>
      </c>
      <c r="T218" s="429">
        <f t="shared" si="260"/>
        <v>21</v>
      </c>
      <c r="U218" s="429">
        <f t="shared" si="260"/>
        <v>16</v>
      </c>
      <c r="V218" s="429">
        <f t="shared" si="260"/>
        <v>0</v>
      </c>
      <c r="W218" s="429">
        <f t="shared" si="260"/>
        <v>0</v>
      </c>
      <c r="X218" s="429">
        <f t="shared" si="260"/>
        <v>0</v>
      </c>
      <c r="Y218" s="429">
        <f t="shared" si="260"/>
        <v>0</v>
      </c>
      <c r="Z218" s="429">
        <f t="shared" si="260"/>
        <v>0</v>
      </c>
      <c r="AA218" s="429">
        <f t="shared" si="260"/>
        <v>0</v>
      </c>
      <c r="AB218" s="435">
        <f t="shared" si="252"/>
        <v>170.4835164835165</v>
      </c>
      <c r="AC218" s="435"/>
      <c r="AD218" s="435"/>
      <c r="AE218" s="435"/>
      <c r="AF218" s="435"/>
      <c r="AH218" s="429">
        <f t="shared" si="248"/>
        <v>170.4835164835165</v>
      </c>
    </row>
    <row r="219" spans="3:34">
      <c r="C219" s="554"/>
      <c r="D219" s="429">
        <f t="shared" si="249"/>
        <v>24</v>
      </c>
      <c r="E219" s="256" t="s">
        <v>41</v>
      </c>
      <c r="F219" s="429">
        <f t="shared" ref="F219:H219" si="261">F40</f>
        <v>0</v>
      </c>
      <c r="G219" s="429">
        <f t="shared" si="261"/>
        <v>0</v>
      </c>
      <c r="H219" s="429">
        <f t="shared" si="261"/>
        <v>0</v>
      </c>
      <c r="I219" s="429">
        <f t="shared" ref="I219:AA219" si="262">I40</f>
        <v>0</v>
      </c>
      <c r="J219" s="429">
        <f t="shared" si="262"/>
        <v>0</v>
      </c>
      <c r="K219" s="429">
        <f t="shared" si="262"/>
        <v>0</v>
      </c>
      <c r="L219" s="429">
        <f t="shared" si="262"/>
        <v>0</v>
      </c>
      <c r="M219" s="429">
        <f t="shared" si="262"/>
        <v>0</v>
      </c>
      <c r="N219" s="429">
        <f t="shared" si="262"/>
        <v>0</v>
      </c>
      <c r="O219" s="429">
        <f t="shared" si="262"/>
        <v>0</v>
      </c>
      <c r="P219" s="429">
        <f t="shared" si="262"/>
        <v>14.714285714285714</v>
      </c>
      <c r="Q219" s="429">
        <f t="shared" si="262"/>
        <v>22</v>
      </c>
      <c r="R219" s="429">
        <f t="shared" si="262"/>
        <v>31</v>
      </c>
      <c r="S219" s="429">
        <f t="shared" si="262"/>
        <v>36</v>
      </c>
      <c r="T219" s="429">
        <f t="shared" si="262"/>
        <v>39</v>
      </c>
      <c r="U219" s="429">
        <f t="shared" si="262"/>
        <v>41</v>
      </c>
      <c r="V219" s="429">
        <f t="shared" si="262"/>
        <v>36</v>
      </c>
      <c r="W219" s="429">
        <f t="shared" si="262"/>
        <v>24</v>
      </c>
      <c r="X219" s="429">
        <f t="shared" si="262"/>
        <v>0</v>
      </c>
      <c r="Y219" s="429">
        <f t="shared" si="262"/>
        <v>0</v>
      </c>
      <c r="Z219" s="429">
        <f t="shared" si="262"/>
        <v>0</v>
      </c>
      <c r="AA219" s="429">
        <f t="shared" si="262"/>
        <v>0</v>
      </c>
      <c r="AB219" s="435">
        <f t="shared" si="252"/>
        <v>243.71428571428572</v>
      </c>
      <c r="AC219" s="435"/>
      <c r="AD219" s="435"/>
      <c r="AE219" s="435"/>
      <c r="AF219" s="435"/>
      <c r="AH219" s="429">
        <f t="shared" si="248"/>
        <v>219.71428571428572</v>
      </c>
    </row>
    <row r="220" spans="3:34">
      <c r="C220" s="554"/>
      <c r="D220" s="429">
        <f t="shared" si="249"/>
        <v>0</v>
      </c>
      <c r="E220" s="256" t="s">
        <v>34</v>
      </c>
      <c r="F220" s="429">
        <f t="shared" ref="F220:H220" si="263">F46</f>
        <v>0</v>
      </c>
      <c r="G220" s="429">
        <f t="shared" si="263"/>
        <v>0</v>
      </c>
      <c r="H220" s="429">
        <f t="shared" si="263"/>
        <v>0</v>
      </c>
      <c r="I220" s="429">
        <f t="shared" ref="I220:AA220" si="264">I46</f>
        <v>0</v>
      </c>
      <c r="J220" s="429">
        <f t="shared" si="264"/>
        <v>0</v>
      </c>
      <c r="K220" s="429">
        <f t="shared" si="264"/>
        <v>0</v>
      </c>
      <c r="L220" s="429">
        <f t="shared" si="264"/>
        <v>0</v>
      </c>
      <c r="M220" s="429">
        <f t="shared" si="264"/>
        <v>0</v>
      </c>
      <c r="N220" s="429">
        <f t="shared" si="264"/>
        <v>16</v>
      </c>
      <c r="O220" s="429">
        <f t="shared" si="264"/>
        <v>24</v>
      </c>
      <c r="P220" s="429">
        <f t="shared" si="264"/>
        <v>28</v>
      </c>
      <c r="Q220" s="429">
        <f t="shared" si="264"/>
        <v>32</v>
      </c>
      <c r="R220" s="429">
        <f t="shared" si="264"/>
        <v>38</v>
      </c>
      <c r="S220" s="429">
        <f t="shared" si="264"/>
        <v>46</v>
      </c>
      <c r="T220" s="429">
        <f t="shared" si="264"/>
        <v>41</v>
      </c>
      <c r="U220" s="429">
        <f t="shared" si="264"/>
        <v>27.494505494505496</v>
      </c>
      <c r="V220" s="429">
        <f t="shared" si="264"/>
        <v>0</v>
      </c>
      <c r="W220" s="429">
        <f t="shared" si="264"/>
        <v>0</v>
      </c>
      <c r="X220" s="429">
        <f t="shared" si="264"/>
        <v>0</v>
      </c>
      <c r="Y220" s="429">
        <f t="shared" si="264"/>
        <v>0</v>
      </c>
      <c r="Z220" s="429">
        <f t="shared" si="264"/>
        <v>0</v>
      </c>
      <c r="AA220" s="429">
        <f t="shared" si="264"/>
        <v>0</v>
      </c>
      <c r="AB220" s="435">
        <f t="shared" si="252"/>
        <v>252.49450549450549</v>
      </c>
      <c r="AC220" s="435"/>
      <c r="AD220" s="435"/>
      <c r="AE220" s="435"/>
      <c r="AF220" s="435"/>
      <c r="AH220" s="429">
        <f t="shared" si="248"/>
        <v>252.49450549450549</v>
      </c>
    </row>
    <row r="221" spans="3:34">
      <c r="C221" s="554"/>
      <c r="D221" s="429">
        <f t="shared" si="249"/>
        <v>56.021978021978022</v>
      </c>
      <c r="E221" s="256" t="s">
        <v>3</v>
      </c>
      <c r="F221" s="429">
        <f t="shared" ref="F221:H221" si="265">F52</f>
        <v>0</v>
      </c>
      <c r="G221" s="429">
        <f t="shared" si="265"/>
        <v>0</v>
      </c>
      <c r="H221" s="429">
        <f t="shared" si="265"/>
        <v>0</v>
      </c>
      <c r="I221" s="429">
        <f t="shared" ref="I221:AA221" si="266">I52</f>
        <v>0</v>
      </c>
      <c r="J221" s="429">
        <f t="shared" si="266"/>
        <v>0</v>
      </c>
      <c r="K221" s="429">
        <f t="shared" si="266"/>
        <v>0</v>
      </c>
      <c r="L221" s="429">
        <f t="shared" si="266"/>
        <v>0</v>
      </c>
      <c r="M221" s="429">
        <f t="shared" si="266"/>
        <v>0</v>
      </c>
      <c r="N221" s="429">
        <f t="shared" si="266"/>
        <v>0</v>
      </c>
      <c r="O221" s="429">
        <f t="shared" si="266"/>
        <v>0</v>
      </c>
      <c r="P221" s="429">
        <f t="shared" si="266"/>
        <v>16.087912087912088</v>
      </c>
      <c r="Q221" s="429">
        <f t="shared" si="266"/>
        <v>26.087912087912088</v>
      </c>
      <c r="R221" s="429">
        <f t="shared" si="266"/>
        <v>38</v>
      </c>
      <c r="S221" s="429">
        <f t="shared" si="266"/>
        <v>44</v>
      </c>
      <c r="T221" s="429">
        <f t="shared" si="266"/>
        <v>50</v>
      </c>
      <c r="U221" s="429">
        <f t="shared" si="266"/>
        <v>48</v>
      </c>
      <c r="V221" s="429">
        <f t="shared" si="266"/>
        <v>41</v>
      </c>
      <c r="W221" s="429">
        <f t="shared" si="266"/>
        <v>33</v>
      </c>
      <c r="X221" s="429">
        <f t="shared" si="266"/>
        <v>23.021978021978022</v>
      </c>
      <c r="Y221" s="429">
        <f t="shared" si="266"/>
        <v>0</v>
      </c>
      <c r="Z221" s="429">
        <f t="shared" si="266"/>
        <v>0</v>
      </c>
      <c r="AA221" s="429">
        <f t="shared" si="266"/>
        <v>0</v>
      </c>
      <c r="AB221" s="435">
        <f t="shared" si="252"/>
        <v>319.19780219780222</v>
      </c>
      <c r="AC221" s="435"/>
      <c r="AD221" s="435"/>
      <c r="AE221" s="435"/>
      <c r="AF221" s="435"/>
      <c r="AH221" s="429">
        <f t="shared" si="248"/>
        <v>263.17582417582418</v>
      </c>
    </row>
    <row r="222" spans="3:34">
      <c r="C222" s="554"/>
      <c r="D222" s="429">
        <f t="shared" si="249"/>
        <v>0</v>
      </c>
      <c r="E222" s="256" t="s">
        <v>43</v>
      </c>
      <c r="F222" s="429">
        <f t="shared" ref="F222:H222" si="267">F58</f>
        <v>0</v>
      </c>
      <c r="G222" s="429">
        <f t="shared" si="267"/>
        <v>0</v>
      </c>
      <c r="H222" s="429">
        <f t="shared" si="267"/>
        <v>0</v>
      </c>
      <c r="I222" s="429">
        <f t="shared" ref="I222:AA222" si="268">I58</f>
        <v>0</v>
      </c>
      <c r="J222" s="429">
        <f t="shared" si="268"/>
        <v>0</v>
      </c>
      <c r="K222" s="429">
        <f t="shared" si="268"/>
        <v>0</v>
      </c>
      <c r="L222" s="429">
        <f t="shared" si="268"/>
        <v>0</v>
      </c>
      <c r="M222" s="429">
        <f t="shared" si="268"/>
        <v>0</v>
      </c>
      <c r="N222" s="429">
        <f t="shared" si="268"/>
        <v>13.450549450549453</v>
      </c>
      <c r="O222" s="429">
        <f t="shared" si="268"/>
        <v>18.725274725274726</v>
      </c>
      <c r="P222" s="429">
        <f t="shared" si="268"/>
        <v>29</v>
      </c>
      <c r="Q222" s="429">
        <f t="shared" si="268"/>
        <v>33</v>
      </c>
      <c r="R222" s="429">
        <f t="shared" si="268"/>
        <v>36</v>
      </c>
      <c r="S222" s="429">
        <f t="shared" si="268"/>
        <v>38</v>
      </c>
      <c r="T222" s="429">
        <f t="shared" si="268"/>
        <v>28.725274725274726</v>
      </c>
      <c r="U222" s="429">
        <f t="shared" si="268"/>
        <v>20</v>
      </c>
      <c r="V222" s="429">
        <f t="shared" si="268"/>
        <v>17.087912087912088</v>
      </c>
      <c r="W222" s="429">
        <f t="shared" si="268"/>
        <v>0</v>
      </c>
      <c r="X222" s="429">
        <f t="shared" si="268"/>
        <v>0</v>
      </c>
      <c r="Y222" s="429">
        <f t="shared" si="268"/>
        <v>0</v>
      </c>
      <c r="Z222" s="429">
        <f t="shared" si="268"/>
        <v>0</v>
      </c>
      <c r="AA222" s="429">
        <f t="shared" si="268"/>
        <v>0</v>
      </c>
      <c r="AB222" s="435">
        <f t="shared" si="252"/>
        <v>233.98901098901098</v>
      </c>
      <c r="AC222" s="435"/>
      <c r="AD222" s="435"/>
      <c r="AE222" s="435"/>
      <c r="AF222" s="435"/>
      <c r="AH222" s="429">
        <f t="shared" si="248"/>
        <v>233.98901098901098</v>
      </c>
    </row>
    <row r="223" spans="3:34">
      <c r="C223" s="554"/>
      <c r="D223" s="429">
        <f t="shared" si="249"/>
        <v>105.61538461538463</v>
      </c>
      <c r="E223" s="256" t="s">
        <v>472</v>
      </c>
      <c r="F223" s="429">
        <f t="shared" ref="F223:H223" si="269">F64</f>
        <v>0</v>
      </c>
      <c r="G223" s="429">
        <f t="shared" si="269"/>
        <v>0</v>
      </c>
      <c r="H223" s="429">
        <f t="shared" si="269"/>
        <v>0</v>
      </c>
      <c r="I223" s="429">
        <f t="shared" ref="I223:AA223" si="270">I64</f>
        <v>0</v>
      </c>
      <c r="J223" s="429">
        <f t="shared" si="270"/>
        <v>0</v>
      </c>
      <c r="K223" s="429">
        <f t="shared" si="270"/>
        <v>0</v>
      </c>
      <c r="L223" s="429">
        <f t="shared" si="270"/>
        <v>0</v>
      </c>
      <c r="M223" s="429">
        <f t="shared" si="270"/>
        <v>0</v>
      </c>
      <c r="N223" s="429">
        <f t="shared" si="270"/>
        <v>0</v>
      </c>
      <c r="O223" s="429">
        <f t="shared" si="270"/>
        <v>0</v>
      </c>
      <c r="P223" s="429">
        <f t="shared" si="270"/>
        <v>37.53846153846154</v>
      </c>
      <c r="Q223" s="429">
        <f t="shared" si="270"/>
        <v>52.07692307692308</v>
      </c>
      <c r="R223" s="429">
        <f t="shared" si="270"/>
        <v>69.307692307692307</v>
      </c>
      <c r="S223" s="429">
        <f t="shared" si="270"/>
        <v>80.615384615384613</v>
      </c>
      <c r="T223" s="429">
        <f t="shared" si="270"/>
        <v>93.307692307692307</v>
      </c>
      <c r="U223" s="429">
        <f t="shared" si="270"/>
        <v>96.615384615384613</v>
      </c>
      <c r="V223" s="429">
        <f t="shared" si="270"/>
        <v>75.07692307692308</v>
      </c>
      <c r="W223" s="429">
        <f t="shared" si="270"/>
        <v>63.07692307692308</v>
      </c>
      <c r="X223" s="429">
        <f t="shared" si="270"/>
        <v>42.538461538461547</v>
      </c>
      <c r="Y223" s="429">
        <f t="shared" si="270"/>
        <v>0</v>
      </c>
      <c r="Z223" s="429">
        <f t="shared" si="270"/>
        <v>0</v>
      </c>
      <c r="AA223" s="429">
        <f t="shared" si="270"/>
        <v>0</v>
      </c>
      <c r="AB223" s="435">
        <f t="shared" si="252"/>
        <v>610.15384615384619</v>
      </c>
      <c r="AC223" s="435"/>
      <c r="AD223" s="435"/>
      <c r="AE223" s="435"/>
      <c r="AF223" s="435"/>
      <c r="AH223" s="429">
        <f t="shared" si="248"/>
        <v>504.53846153846155</v>
      </c>
    </row>
    <row r="224" spans="3:34">
      <c r="C224" s="554"/>
      <c r="D224" s="936">
        <f>SUM(D213:D223)</f>
        <v>232.53846153846155</v>
      </c>
    </row>
    <row r="225" spans="3:34">
      <c r="C225" s="554"/>
      <c r="E225" s="432" t="s">
        <v>847</v>
      </c>
      <c r="F225" s="530">
        <v>44621</v>
      </c>
      <c r="G225" s="530">
        <v>44652</v>
      </c>
      <c r="H225" s="530">
        <v>44682</v>
      </c>
      <c r="I225" s="530">
        <v>44713</v>
      </c>
      <c r="J225" s="530">
        <v>44743</v>
      </c>
      <c r="K225" s="530">
        <v>44774</v>
      </c>
      <c r="L225" s="530">
        <v>44805</v>
      </c>
      <c r="M225" s="530">
        <v>44835</v>
      </c>
      <c r="N225" s="530">
        <v>44866</v>
      </c>
      <c r="O225" s="530">
        <v>44896</v>
      </c>
      <c r="P225" s="530">
        <v>44927</v>
      </c>
      <c r="Q225" s="530">
        <v>44958</v>
      </c>
      <c r="R225" s="530">
        <v>44986</v>
      </c>
      <c r="S225" s="530">
        <v>45017</v>
      </c>
      <c r="T225" s="530">
        <v>45047</v>
      </c>
      <c r="U225" s="530">
        <v>45078</v>
      </c>
      <c r="V225" s="530">
        <v>45108</v>
      </c>
      <c r="W225" s="530">
        <v>45139</v>
      </c>
      <c r="X225" s="530">
        <v>45170</v>
      </c>
      <c r="Y225" s="530">
        <v>45200</v>
      </c>
      <c r="Z225" s="530">
        <v>45231</v>
      </c>
      <c r="AA225" s="530">
        <v>45261</v>
      </c>
      <c r="AB225" s="530">
        <v>45292</v>
      </c>
      <c r="AC225" s="1237"/>
      <c r="AD225" s="1237"/>
      <c r="AE225" s="1237"/>
      <c r="AF225" s="1237"/>
    </row>
    <row r="226" spans="3:34">
      <c r="C226" s="554"/>
      <c r="E226" s="256" t="s">
        <v>12</v>
      </c>
      <c r="F226" s="429">
        <f t="shared" ref="F226:H226" si="271">F76</f>
        <v>0</v>
      </c>
      <c r="G226" s="429">
        <f t="shared" si="271"/>
        <v>0</v>
      </c>
      <c r="H226" s="429">
        <f t="shared" si="271"/>
        <v>0</v>
      </c>
      <c r="I226" s="429">
        <f t="shared" ref="I226:AA226" si="272">I76</f>
        <v>0</v>
      </c>
      <c r="J226" s="429">
        <f t="shared" si="272"/>
        <v>0</v>
      </c>
      <c r="K226" s="429">
        <f t="shared" si="272"/>
        <v>0</v>
      </c>
      <c r="L226" s="429">
        <f t="shared" si="272"/>
        <v>0</v>
      </c>
      <c r="M226" s="429">
        <f t="shared" si="272"/>
        <v>0</v>
      </c>
      <c r="N226" s="429">
        <f t="shared" si="272"/>
        <v>8</v>
      </c>
      <c r="O226" s="429">
        <f t="shared" si="272"/>
        <v>0</v>
      </c>
      <c r="P226" s="429">
        <f t="shared" si="272"/>
        <v>0</v>
      </c>
      <c r="Q226" s="429">
        <f t="shared" si="272"/>
        <v>0</v>
      </c>
      <c r="R226" s="429">
        <f t="shared" si="272"/>
        <v>0</v>
      </c>
      <c r="S226" s="429">
        <f t="shared" si="272"/>
        <v>0</v>
      </c>
      <c r="T226" s="429">
        <f t="shared" si="272"/>
        <v>0</v>
      </c>
      <c r="U226" s="429">
        <f t="shared" si="272"/>
        <v>82</v>
      </c>
      <c r="V226" s="429">
        <f t="shared" si="272"/>
        <v>98</v>
      </c>
      <c r="W226" s="429">
        <f t="shared" si="272"/>
        <v>0</v>
      </c>
      <c r="X226" s="429">
        <f t="shared" si="272"/>
        <v>0</v>
      </c>
      <c r="Y226" s="429">
        <f t="shared" si="272"/>
        <v>0</v>
      </c>
      <c r="Z226" s="429">
        <f t="shared" si="272"/>
        <v>0</v>
      </c>
      <c r="AA226" s="429">
        <f t="shared" si="272"/>
        <v>0</v>
      </c>
      <c r="AH226" s="429">
        <f t="shared" ref="AH226:AH236" si="273">SUM(F226:V226)</f>
        <v>188</v>
      </c>
    </row>
    <row r="227" spans="3:34">
      <c r="C227" s="554"/>
      <c r="E227" s="256" t="s">
        <v>2</v>
      </c>
      <c r="F227" s="429">
        <f t="shared" ref="F227:H227" si="274">F82</f>
        <v>0</v>
      </c>
      <c r="G227" s="429">
        <f t="shared" si="274"/>
        <v>0</v>
      </c>
      <c r="H227" s="429">
        <f t="shared" si="274"/>
        <v>0</v>
      </c>
      <c r="I227" s="429">
        <f t="shared" ref="I227:AA227" si="275">I82</f>
        <v>0</v>
      </c>
      <c r="J227" s="429">
        <f t="shared" si="275"/>
        <v>0</v>
      </c>
      <c r="K227" s="429">
        <f t="shared" si="275"/>
        <v>0</v>
      </c>
      <c r="L227" s="429">
        <f t="shared" si="275"/>
        <v>0</v>
      </c>
      <c r="M227" s="429">
        <f t="shared" si="275"/>
        <v>0</v>
      </c>
      <c r="N227" s="429">
        <f t="shared" si="275"/>
        <v>0</v>
      </c>
      <c r="O227" s="429">
        <f t="shared" si="275"/>
        <v>0</v>
      </c>
      <c r="P227" s="429">
        <f t="shared" si="275"/>
        <v>0</v>
      </c>
      <c r="Q227" s="429">
        <f t="shared" si="275"/>
        <v>0</v>
      </c>
      <c r="R227" s="429">
        <f t="shared" si="275"/>
        <v>52</v>
      </c>
      <c r="S227" s="429">
        <f t="shared" si="275"/>
        <v>0</v>
      </c>
      <c r="T227" s="429">
        <f t="shared" si="275"/>
        <v>0</v>
      </c>
      <c r="U227" s="429">
        <f t="shared" si="275"/>
        <v>0</v>
      </c>
      <c r="V227" s="429">
        <f t="shared" si="275"/>
        <v>10</v>
      </c>
      <c r="W227" s="429">
        <f t="shared" si="275"/>
        <v>0</v>
      </c>
      <c r="X227" s="429">
        <f t="shared" si="275"/>
        <v>0</v>
      </c>
      <c r="Y227" s="429">
        <f t="shared" si="275"/>
        <v>0</v>
      </c>
      <c r="Z227" s="429">
        <f t="shared" si="275"/>
        <v>0</v>
      </c>
      <c r="AA227" s="429">
        <f t="shared" si="275"/>
        <v>0</v>
      </c>
      <c r="AH227" s="429">
        <f t="shared" si="273"/>
        <v>62</v>
      </c>
    </row>
    <row r="228" spans="3:34">
      <c r="C228" s="554"/>
      <c r="E228" s="256" t="s">
        <v>37</v>
      </c>
      <c r="F228" s="429">
        <f t="shared" ref="F228:H228" si="276">F88</f>
        <v>0</v>
      </c>
      <c r="G228" s="429">
        <f t="shared" si="276"/>
        <v>0</v>
      </c>
      <c r="H228" s="429">
        <f t="shared" si="276"/>
        <v>0</v>
      </c>
      <c r="I228" s="429">
        <f t="shared" ref="I228:AA228" si="277">I88</f>
        <v>0</v>
      </c>
      <c r="J228" s="429">
        <f t="shared" si="277"/>
        <v>0</v>
      </c>
      <c r="K228" s="429">
        <f t="shared" si="277"/>
        <v>0</v>
      </c>
      <c r="L228" s="429">
        <f t="shared" si="277"/>
        <v>0</v>
      </c>
      <c r="M228" s="429">
        <f t="shared" si="277"/>
        <v>0</v>
      </c>
      <c r="N228" s="429">
        <f t="shared" si="277"/>
        <v>0</v>
      </c>
      <c r="O228" s="429">
        <f t="shared" si="277"/>
        <v>0</v>
      </c>
      <c r="P228" s="429">
        <f t="shared" si="277"/>
        <v>0</v>
      </c>
      <c r="Q228" s="429">
        <f t="shared" si="277"/>
        <v>0</v>
      </c>
      <c r="R228" s="429">
        <f t="shared" si="277"/>
        <v>0</v>
      </c>
      <c r="S228" s="429">
        <f t="shared" si="277"/>
        <v>0</v>
      </c>
      <c r="T228" s="429">
        <f t="shared" si="277"/>
        <v>0</v>
      </c>
      <c r="U228" s="429">
        <f t="shared" si="277"/>
        <v>0</v>
      </c>
      <c r="V228" s="429">
        <f t="shared" si="277"/>
        <v>0</v>
      </c>
      <c r="W228" s="429">
        <f t="shared" si="277"/>
        <v>0</v>
      </c>
      <c r="X228" s="429">
        <f t="shared" si="277"/>
        <v>0</v>
      </c>
      <c r="Y228" s="429">
        <f t="shared" si="277"/>
        <v>3</v>
      </c>
      <c r="Z228" s="429">
        <f t="shared" si="277"/>
        <v>55</v>
      </c>
      <c r="AA228" s="429">
        <f t="shared" si="277"/>
        <v>5</v>
      </c>
      <c r="AH228" s="429">
        <f t="shared" si="273"/>
        <v>0</v>
      </c>
    </row>
    <row r="229" spans="3:34">
      <c r="C229" s="554"/>
      <c r="E229" s="256" t="s">
        <v>1</v>
      </c>
      <c r="F229" s="429">
        <f t="shared" ref="F229:H229" si="278">F94</f>
        <v>0</v>
      </c>
      <c r="G229" s="429">
        <f t="shared" si="278"/>
        <v>0</v>
      </c>
      <c r="H229" s="429">
        <f t="shared" si="278"/>
        <v>0</v>
      </c>
      <c r="I229" s="429">
        <f t="shared" ref="I229:AA229" si="279">I94</f>
        <v>0</v>
      </c>
      <c r="J229" s="429">
        <f t="shared" si="279"/>
        <v>0</v>
      </c>
      <c r="K229" s="429">
        <f t="shared" si="279"/>
        <v>0</v>
      </c>
      <c r="L229" s="429">
        <f t="shared" si="279"/>
        <v>0</v>
      </c>
      <c r="M229" s="429">
        <f t="shared" si="279"/>
        <v>0</v>
      </c>
      <c r="N229" s="429">
        <f t="shared" si="279"/>
        <v>0</v>
      </c>
      <c r="O229" s="429">
        <f t="shared" si="279"/>
        <v>35</v>
      </c>
      <c r="P229" s="429">
        <f t="shared" si="279"/>
        <v>68</v>
      </c>
      <c r="Q229" s="429">
        <f t="shared" si="279"/>
        <v>154</v>
      </c>
      <c r="R229" s="429">
        <f t="shared" si="279"/>
        <v>0</v>
      </c>
      <c r="S229" s="429">
        <f t="shared" si="279"/>
        <v>49</v>
      </c>
      <c r="T229" s="429">
        <f t="shared" si="279"/>
        <v>49</v>
      </c>
      <c r="U229" s="429">
        <f t="shared" si="279"/>
        <v>0</v>
      </c>
      <c r="V229" s="429">
        <f t="shared" si="279"/>
        <v>0</v>
      </c>
      <c r="W229" s="429">
        <f t="shared" si="279"/>
        <v>0</v>
      </c>
      <c r="X229" s="429">
        <f t="shared" si="279"/>
        <v>0</v>
      </c>
      <c r="Y229" s="429">
        <f t="shared" si="279"/>
        <v>0</v>
      </c>
      <c r="Z229" s="429">
        <f t="shared" si="279"/>
        <v>0</v>
      </c>
      <c r="AA229" s="429">
        <f t="shared" si="279"/>
        <v>0</v>
      </c>
      <c r="AH229" s="429">
        <f t="shared" si="273"/>
        <v>355</v>
      </c>
    </row>
    <row r="230" spans="3:34">
      <c r="C230" s="554"/>
      <c r="E230" s="256" t="s">
        <v>40</v>
      </c>
      <c r="F230" s="429">
        <f t="shared" ref="F230:H230" si="280">F100</f>
        <v>0</v>
      </c>
      <c r="G230" s="429">
        <f t="shared" si="280"/>
        <v>0</v>
      </c>
      <c r="H230" s="429">
        <f t="shared" si="280"/>
        <v>0</v>
      </c>
      <c r="I230" s="429">
        <f t="shared" ref="I230:AA230" si="281">I100</f>
        <v>0</v>
      </c>
      <c r="J230" s="429">
        <f t="shared" si="281"/>
        <v>0</v>
      </c>
      <c r="K230" s="429">
        <f t="shared" si="281"/>
        <v>0</v>
      </c>
      <c r="L230" s="429">
        <f t="shared" si="281"/>
        <v>0</v>
      </c>
      <c r="M230" s="429">
        <f t="shared" si="281"/>
        <v>0</v>
      </c>
      <c r="N230" s="429">
        <f t="shared" si="281"/>
        <v>0</v>
      </c>
      <c r="O230" s="429">
        <f t="shared" si="281"/>
        <v>0</v>
      </c>
      <c r="P230" s="429">
        <f t="shared" si="281"/>
        <v>0</v>
      </c>
      <c r="Q230" s="429">
        <f t="shared" si="281"/>
        <v>0</v>
      </c>
      <c r="R230" s="429">
        <f t="shared" si="281"/>
        <v>0</v>
      </c>
      <c r="S230" s="429">
        <f t="shared" si="281"/>
        <v>0</v>
      </c>
      <c r="T230" s="429">
        <f t="shared" si="281"/>
        <v>0</v>
      </c>
      <c r="U230" s="429">
        <f t="shared" si="281"/>
        <v>0</v>
      </c>
      <c r="V230" s="429">
        <f t="shared" si="281"/>
        <v>0</v>
      </c>
      <c r="W230" s="429">
        <f t="shared" si="281"/>
        <v>0</v>
      </c>
      <c r="X230" s="429">
        <f t="shared" si="281"/>
        <v>0</v>
      </c>
      <c r="Y230" s="429">
        <f t="shared" si="281"/>
        <v>0</v>
      </c>
      <c r="Z230" s="429">
        <f t="shared" si="281"/>
        <v>0</v>
      </c>
      <c r="AA230" s="429">
        <f t="shared" si="281"/>
        <v>0</v>
      </c>
      <c r="AH230" s="429">
        <f t="shared" si="273"/>
        <v>0</v>
      </c>
    </row>
    <row r="231" spans="3:34">
      <c r="C231" s="554"/>
      <c r="E231" s="256" t="s">
        <v>14</v>
      </c>
      <c r="F231" s="429">
        <f t="shared" ref="F231:H231" si="282">F106</f>
        <v>0</v>
      </c>
      <c r="G231" s="429">
        <f t="shared" si="282"/>
        <v>0</v>
      </c>
      <c r="H231" s="429">
        <f t="shared" si="282"/>
        <v>0</v>
      </c>
      <c r="I231" s="429">
        <f t="shared" ref="I231:AA231" si="283">I106</f>
        <v>0</v>
      </c>
      <c r="J231" s="429">
        <f t="shared" si="283"/>
        <v>0</v>
      </c>
      <c r="K231" s="429">
        <f t="shared" si="283"/>
        <v>0</v>
      </c>
      <c r="L231" s="429">
        <f t="shared" si="283"/>
        <v>0</v>
      </c>
      <c r="M231" s="429">
        <f t="shared" si="283"/>
        <v>0</v>
      </c>
      <c r="N231" s="429">
        <f t="shared" si="283"/>
        <v>0</v>
      </c>
      <c r="O231" s="429">
        <f t="shared" si="283"/>
        <v>0</v>
      </c>
      <c r="P231" s="429">
        <f t="shared" si="283"/>
        <v>0</v>
      </c>
      <c r="Q231" s="429">
        <f t="shared" si="283"/>
        <v>0</v>
      </c>
      <c r="R231" s="429">
        <f t="shared" si="283"/>
        <v>0</v>
      </c>
      <c r="S231" s="429">
        <f t="shared" si="283"/>
        <v>0</v>
      </c>
      <c r="T231" s="429">
        <f t="shared" si="283"/>
        <v>0</v>
      </c>
      <c r="U231" s="429">
        <f t="shared" si="283"/>
        <v>0</v>
      </c>
      <c r="V231" s="429">
        <f t="shared" si="283"/>
        <v>0</v>
      </c>
      <c r="W231" s="429">
        <f t="shared" si="283"/>
        <v>21</v>
      </c>
      <c r="X231" s="429">
        <f t="shared" si="283"/>
        <v>80</v>
      </c>
      <c r="Y231" s="429">
        <f t="shared" si="283"/>
        <v>68</v>
      </c>
      <c r="Z231" s="429">
        <f t="shared" si="283"/>
        <v>13</v>
      </c>
      <c r="AA231" s="429">
        <f t="shared" si="283"/>
        <v>0</v>
      </c>
      <c r="AH231" s="429">
        <f t="shared" si="273"/>
        <v>0</v>
      </c>
    </row>
    <row r="232" spans="3:34">
      <c r="C232" s="554"/>
      <c r="E232" s="256" t="s">
        <v>41</v>
      </c>
      <c r="F232" s="429">
        <f t="shared" ref="F232:H232" si="284">F112</f>
        <v>0</v>
      </c>
      <c r="G232" s="429">
        <f t="shared" si="284"/>
        <v>0</v>
      </c>
      <c r="H232" s="429">
        <f t="shared" si="284"/>
        <v>0</v>
      </c>
      <c r="I232" s="429">
        <f t="shared" ref="I232:AA232" si="285">I112</f>
        <v>0</v>
      </c>
      <c r="J232" s="429">
        <f t="shared" si="285"/>
        <v>0</v>
      </c>
      <c r="K232" s="429">
        <f t="shared" si="285"/>
        <v>0</v>
      </c>
      <c r="L232" s="429">
        <f t="shared" si="285"/>
        <v>0</v>
      </c>
      <c r="M232" s="429">
        <f t="shared" si="285"/>
        <v>0</v>
      </c>
      <c r="N232" s="429">
        <f t="shared" si="285"/>
        <v>0</v>
      </c>
      <c r="O232" s="429">
        <f t="shared" si="285"/>
        <v>0</v>
      </c>
      <c r="P232" s="429">
        <f t="shared" si="285"/>
        <v>0</v>
      </c>
      <c r="Q232" s="429">
        <f t="shared" si="285"/>
        <v>0</v>
      </c>
      <c r="R232" s="429">
        <f t="shared" si="285"/>
        <v>0</v>
      </c>
      <c r="S232" s="429">
        <f t="shared" si="285"/>
        <v>0</v>
      </c>
      <c r="T232" s="429">
        <f t="shared" si="285"/>
        <v>0</v>
      </c>
      <c r="U232" s="429">
        <f t="shared" si="285"/>
        <v>0</v>
      </c>
      <c r="V232" s="429">
        <f t="shared" si="285"/>
        <v>0</v>
      </c>
      <c r="W232" s="429">
        <f t="shared" si="285"/>
        <v>0</v>
      </c>
      <c r="X232" s="429">
        <f t="shared" si="285"/>
        <v>0</v>
      </c>
      <c r="Y232" s="429">
        <f t="shared" si="285"/>
        <v>82</v>
      </c>
      <c r="Z232" s="429">
        <f t="shared" si="285"/>
        <v>0</v>
      </c>
      <c r="AA232" s="429">
        <f t="shared" si="285"/>
        <v>0</v>
      </c>
      <c r="AH232" s="429">
        <f t="shared" si="273"/>
        <v>0</v>
      </c>
    </row>
    <row r="233" spans="3:34">
      <c r="E233" s="256" t="s">
        <v>34</v>
      </c>
      <c r="F233" s="429">
        <f t="shared" ref="F233:H233" si="286">F118</f>
        <v>0</v>
      </c>
      <c r="G233" s="429">
        <f t="shared" si="286"/>
        <v>0</v>
      </c>
      <c r="H233" s="429">
        <f t="shared" si="286"/>
        <v>0</v>
      </c>
      <c r="I233" s="429">
        <f t="shared" ref="I233:AA233" si="287">I118</f>
        <v>0</v>
      </c>
      <c r="J233" s="429">
        <f t="shared" si="287"/>
        <v>0</v>
      </c>
      <c r="K233" s="429">
        <f t="shared" si="287"/>
        <v>0</v>
      </c>
      <c r="L233" s="429">
        <f t="shared" si="287"/>
        <v>0</v>
      </c>
      <c r="M233" s="429">
        <f t="shared" si="287"/>
        <v>0</v>
      </c>
      <c r="N233" s="429">
        <f t="shared" si="287"/>
        <v>0</v>
      </c>
      <c r="O233" s="429">
        <f t="shared" si="287"/>
        <v>0</v>
      </c>
      <c r="P233" s="429">
        <f t="shared" si="287"/>
        <v>0</v>
      </c>
      <c r="Q233" s="429">
        <f t="shared" si="287"/>
        <v>0</v>
      </c>
      <c r="R233" s="429">
        <f t="shared" si="287"/>
        <v>0</v>
      </c>
      <c r="S233" s="429">
        <f t="shared" si="287"/>
        <v>14</v>
      </c>
      <c r="T233" s="429">
        <f t="shared" si="287"/>
        <v>91</v>
      </c>
      <c r="U233" s="429">
        <f t="shared" si="287"/>
        <v>6</v>
      </c>
      <c r="V233" s="429">
        <f t="shared" si="287"/>
        <v>18</v>
      </c>
      <c r="W233" s="429">
        <f t="shared" si="287"/>
        <v>23</v>
      </c>
      <c r="X233" s="429">
        <f t="shared" si="287"/>
        <v>0</v>
      </c>
      <c r="Y233" s="429">
        <f t="shared" si="287"/>
        <v>8</v>
      </c>
      <c r="Z233" s="429">
        <f t="shared" si="287"/>
        <v>47</v>
      </c>
      <c r="AA233" s="429">
        <f t="shared" si="287"/>
        <v>0</v>
      </c>
      <c r="AH233" s="429">
        <f t="shared" si="273"/>
        <v>129</v>
      </c>
    </row>
    <row r="234" spans="3:34">
      <c r="C234" s="554"/>
      <c r="E234" s="256" t="s">
        <v>3</v>
      </c>
      <c r="F234" s="429">
        <f t="shared" ref="F234:H234" si="288">F124</f>
        <v>0</v>
      </c>
      <c r="G234" s="429">
        <f t="shared" si="288"/>
        <v>0</v>
      </c>
      <c r="H234" s="429">
        <f t="shared" si="288"/>
        <v>0</v>
      </c>
      <c r="I234" s="429">
        <f t="shared" ref="I234:AA234" si="289">I124</f>
        <v>0</v>
      </c>
      <c r="J234" s="429">
        <f t="shared" si="289"/>
        <v>0</v>
      </c>
      <c r="K234" s="429">
        <f t="shared" si="289"/>
        <v>0</v>
      </c>
      <c r="L234" s="429">
        <f t="shared" si="289"/>
        <v>0</v>
      </c>
      <c r="M234" s="429">
        <f t="shared" si="289"/>
        <v>0</v>
      </c>
      <c r="N234" s="429">
        <f t="shared" si="289"/>
        <v>0</v>
      </c>
      <c r="O234" s="429">
        <f t="shared" si="289"/>
        <v>0</v>
      </c>
      <c r="P234" s="429">
        <f t="shared" si="289"/>
        <v>0</v>
      </c>
      <c r="Q234" s="429">
        <f t="shared" si="289"/>
        <v>60</v>
      </c>
      <c r="R234" s="429">
        <f t="shared" si="289"/>
        <v>86</v>
      </c>
      <c r="S234" s="429">
        <f t="shared" si="289"/>
        <v>51</v>
      </c>
      <c r="T234" s="429">
        <f t="shared" si="289"/>
        <v>8</v>
      </c>
      <c r="U234" s="429">
        <f t="shared" si="289"/>
        <v>24</v>
      </c>
      <c r="V234" s="429">
        <f t="shared" si="289"/>
        <v>0</v>
      </c>
      <c r="W234" s="429">
        <f t="shared" si="289"/>
        <v>10</v>
      </c>
      <c r="X234" s="429">
        <f t="shared" si="289"/>
        <v>4</v>
      </c>
      <c r="Y234" s="429">
        <f t="shared" si="289"/>
        <v>0</v>
      </c>
      <c r="Z234" s="429">
        <f t="shared" si="289"/>
        <v>4</v>
      </c>
      <c r="AA234" s="429">
        <f t="shared" si="289"/>
        <v>50</v>
      </c>
      <c r="AH234" s="429">
        <f t="shared" si="273"/>
        <v>229</v>
      </c>
    </row>
    <row r="235" spans="3:34">
      <c r="C235" s="554"/>
      <c r="E235" s="256" t="s">
        <v>43</v>
      </c>
      <c r="F235" s="429">
        <f t="shared" ref="F235:H235" si="290">F130</f>
        <v>0</v>
      </c>
      <c r="G235" s="429">
        <f t="shared" si="290"/>
        <v>0</v>
      </c>
      <c r="H235" s="429">
        <f t="shared" si="290"/>
        <v>0</v>
      </c>
      <c r="I235" s="429">
        <f t="shared" ref="I235:AA235" si="291">I130</f>
        <v>0</v>
      </c>
      <c r="J235" s="429">
        <f t="shared" si="291"/>
        <v>0</v>
      </c>
      <c r="K235" s="429">
        <f t="shared" si="291"/>
        <v>0</v>
      </c>
      <c r="L235" s="429">
        <f t="shared" si="291"/>
        <v>0</v>
      </c>
      <c r="M235" s="429">
        <f t="shared" si="291"/>
        <v>0</v>
      </c>
      <c r="N235" s="429">
        <f t="shared" si="291"/>
        <v>0</v>
      </c>
      <c r="O235" s="429">
        <f t="shared" si="291"/>
        <v>0</v>
      </c>
      <c r="P235" s="429">
        <f t="shared" si="291"/>
        <v>0</v>
      </c>
      <c r="Q235" s="429">
        <f t="shared" si="291"/>
        <v>0</v>
      </c>
      <c r="R235" s="429">
        <f t="shared" si="291"/>
        <v>0</v>
      </c>
      <c r="S235" s="429">
        <f t="shared" si="291"/>
        <v>0</v>
      </c>
      <c r="T235" s="429">
        <f t="shared" si="291"/>
        <v>0</v>
      </c>
      <c r="U235" s="429">
        <f t="shared" si="291"/>
        <v>0</v>
      </c>
      <c r="V235" s="429">
        <f t="shared" si="291"/>
        <v>0</v>
      </c>
      <c r="W235" s="429">
        <f t="shared" si="291"/>
        <v>14</v>
      </c>
      <c r="X235" s="429">
        <f t="shared" si="291"/>
        <v>25</v>
      </c>
      <c r="Y235" s="429">
        <f t="shared" si="291"/>
        <v>0</v>
      </c>
      <c r="Z235" s="429">
        <f t="shared" si="291"/>
        <v>0</v>
      </c>
      <c r="AA235" s="429">
        <f t="shared" si="291"/>
        <v>0</v>
      </c>
      <c r="AH235" s="429">
        <f t="shared" si="273"/>
        <v>0</v>
      </c>
    </row>
    <row r="236" spans="3:34">
      <c r="C236" s="554"/>
      <c r="E236" s="256" t="s">
        <v>472</v>
      </c>
      <c r="F236" s="429">
        <f t="shared" ref="F236:H236" si="292">F136</f>
        <v>0</v>
      </c>
      <c r="G236" s="429">
        <f t="shared" si="292"/>
        <v>0</v>
      </c>
      <c r="H236" s="429">
        <f t="shared" si="292"/>
        <v>0</v>
      </c>
      <c r="I236" s="429">
        <f t="shared" ref="I236:AA236" si="293">I136</f>
        <v>0</v>
      </c>
      <c r="J236" s="429">
        <f t="shared" si="293"/>
        <v>0</v>
      </c>
      <c r="K236" s="429">
        <f t="shared" si="293"/>
        <v>0</v>
      </c>
      <c r="L236" s="429">
        <f t="shared" si="293"/>
        <v>0</v>
      </c>
      <c r="M236" s="429">
        <f t="shared" si="293"/>
        <v>0</v>
      </c>
      <c r="N236" s="429">
        <f t="shared" si="293"/>
        <v>0</v>
      </c>
      <c r="O236" s="429">
        <f t="shared" si="293"/>
        <v>0</v>
      </c>
      <c r="P236" s="429">
        <f t="shared" si="293"/>
        <v>0</v>
      </c>
      <c r="Q236" s="429">
        <f t="shared" si="293"/>
        <v>0</v>
      </c>
      <c r="R236" s="429">
        <f t="shared" si="293"/>
        <v>0</v>
      </c>
      <c r="S236" s="429">
        <f t="shared" si="293"/>
        <v>0</v>
      </c>
      <c r="T236" s="429">
        <f t="shared" si="293"/>
        <v>0</v>
      </c>
      <c r="U236" s="429">
        <f t="shared" si="293"/>
        <v>0</v>
      </c>
      <c r="V236" s="429">
        <f t="shared" si="293"/>
        <v>0</v>
      </c>
      <c r="W236" s="429">
        <f t="shared" si="293"/>
        <v>0</v>
      </c>
      <c r="X236" s="429">
        <f t="shared" si="293"/>
        <v>0</v>
      </c>
      <c r="Y236" s="429">
        <f t="shared" si="293"/>
        <v>0</v>
      </c>
      <c r="Z236" s="429">
        <f t="shared" si="293"/>
        <v>29</v>
      </c>
      <c r="AA236" s="429">
        <f t="shared" si="293"/>
        <v>0</v>
      </c>
      <c r="AH236" s="429">
        <f t="shared" si="273"/>
        <v>0</v>
      </c>
    </row>
    <row r="237" spans="3:34">
      <c r="C237" s="554"/>
    </row>
    <row r="238" spans="3:34">
      <c r="C238" s="554"/>
      <c r="E238" s="855" t="s">
        <v>1349</v>
      </c>
      <c r="F238" s="530">
        <v>44621</v>
      </c>
      <c r="G238" s="530">
        <v>44652</v>
      </c>
      <c r="H238" s="530">
        <v>44682</v>
      </c>
      <c r="I238" s="530">
        <v>44713</v>
      </c>
      <c r="J238" s="530">
        <v>44743</v>
      </c>
      <c r="K238" s="530">
        <v>44774</v>
      </c>
      <c r="L238" s="530">
        <v>44805</v>
      </c>
      <c r="M238" s="530">
        <v>44835</v>
      </c>
      <c r="N238" s="530">
        <v>44866</v>
      </c>
      <c r="O238" s="530">
        <v>44896</v>
      </c>
      <c r="P238" s="530">
        <v>44927</v>
      </c>
      <c r="Q238" s="530">
        <v>44958</v>
      </c>
      <c r="R238" s="530">
        <v>44986</v>
      </c>
      <c r="S238" s="530">
        <v>45017</v>
      </c>
      <c r="T238" s="530">
        <v>45047</v>
      </c>
      <c r="U238" s="530">
        <v>45078</v>
      </c>
      <c r="V238" s="530">
        <v>45108</v>
      </c>
      <c r="W238" s="530">
        <v>45139</v>
      </c>
      <c r="X238" s="530">
        <v>45170</v>
      </c>
      <c r="Y238" s="530">
        <v>45200</v>
      </c>
      <c r="Z238" s="530">
        <v>45231</v>
      </c>
      <c r="AA238" s="530">
        <v>45261</v>
      </c>
      <c r="AB238" s="530">
        <v>45292</v>
      </c>
      <c r="AC238" s="1237"/>
      <c r="AD238" s="1237"/>
      <c r="AE238" s="1237"/>
      <c r="AF238" s="1237"/>
    </row>
    <row r="239" spans="3:34">
      <c r="C239" s="554"/>
      <c r="D239" s="429">
        <f>SUM(F213:V213)-SUM(F226:V226)</f>
        <v>78.175824175824175</v>
      </c>
      <c r="E239" s="256" t="s">
        <v>12</v>
      </c>
      <c r="F239" s="429">
        <f>F213-F226</f>
        <v>0</v>
      </c>
      <c r="G239" s="429">
        <f t="shared" ref="G239:AA249" si="294">G213-G226</f>
        <v>0</v>
      </c>
      <c r="H239" s="429">
        <f t="shared" si="294"/>
        <v>0</v>
      </c>
      <c r="I239" s="429">
        <f t="shared" si="294"/>
        <v>0</v>
      </c>
      <c r="J239" s="429">
        <f t="shared" si="294"/>
        <v>0</v>
      </c>
      <c r="K239" s="429">
        <f t="shared" si="294"/>
        <v>0</v>
      </c>
      <c r="L239" s="429">
        <f t="shared" si="294"/>
        <v>0</v>
      </c>
      <c r="M239" s="429">
        <f t="shared" si="294"/>
        <v>0</v>
      </c>
      <c r="N239" s="429">
        <f t="shared" si="294"/>
        <v>3.5934065934065949</v>
      </c>
      <c r="O239" s="429">
        <f t="shared" si="294"/>
        <v>26.791208791208792</v>
      </c>
      <c r="P239" s="429">
        <f t="shared" si="294"/>
        <v>35</v>
      </c>
      <c r="Q239" s="429">
        <f t="shared" si="294"/>
        <v>42</v>
      </c>
      <c r="R239" s="429">
        <f t="shared" si="294"/>
        <v>54</v>
      </c>
      <c r="S239" s="429">
        <f t="shared" si="294"/>
        <v>48</v>
      </c>
      <c r="T239" s="429">
        <f t="shared" si="294"/>
        <v>27.395604395604394</v>
      </c>
      <c r="U239" s="429">
        <f t="shared" si="294"/>
        <v>-60.604395604395606</v>
      </c>
      <c r="V239" s="429">
        <f t="shared" si="294"/>
        <v>-98</v>
      </c>
      <c r="W239" s="429">
        <f t="shared" si="294"/>
        <v>0</v>
      </c>
      <c r="X239" s="429">
        <f t="shared" si="294"/>
        <v>0</v>
      </c>
      <c r="Y239" s="429">
        <f t="shared" si="294"/>
        <v>0</v>
      </c>
      <c r="Z239" s="429">
        <f t="shared" si="294"/>
        <v>0</v>
      </c>
      <c r="AA239" s="429">
        <f t="shared" si="294"/>
        <v>0</v>
      </c>
    </row>
    <row r="240" spans="3:34">
      <c r="C240" s="554"/>
      <c r="D240" s="429">
        <f t="shared" ref="D240:D249" si="295">SUM(F214:V214)-SUM(F227:V227)</f>
        <v>126.92307692307691</v>
      </c>
      <c r="E240" s="256" t="s">
        <v>2</v>
      </c>
      <c r="F240" s="429">
        <f t="shared" ref="F240:U249" si="296">F214-F227</f>
        <v>0</v>
      </c>
      <c r="G240" s="429">
        <f t="shared" si="296"/>
        <v>0</v>
      </c>
      <c r="H240" s="429">
        <f t="shared" si="296"/>
        <v>0</v>
      </c>
      <c r="I240" s="429">
        <f t="shared" si="296"/>
        <v>0</v>
      </c>
      <c r="J240" s="429">
        <f t="shared" si="296"/>
        <v>0</v>
      </c>
      <c r="K240" s="429">
        <f t="shared" si="296"/>
        <v>0</v>
      </c>
      <c r="L240" s="429">
        <f t="shared" si="296"/>
        <v>0</v>
      </c>
      <c r="M240" s="429">
        <f t="shared" si="296"/>
        <v>9.615384615384615</v>
      </c>
      <c r="N240" s="429">
        <f t="shared" si="296"/>
        <v>15.23076923076923</v>
      </c>
      <c r="O240" s="429">
        <f t="shared" si="296"/>
        <v>23</v>
      </c>
      <c r="P240" s="429">
        <f t="shared" si="296"/>
        <v>28</v>
      </c>
      <c r="Q240" s="429">
        <f t="shared" si="296"/>
        <v>36</v>
      </c>
      <c r="R240" s="429">
        <f t="shared" si="296"/>
        <v>-18</v>
      </c>
      <c r="S240" s="429">
        <f t="shared" si="296"/>
        <v>26</v>
      </c>
      <c r="T240" s="429">
        <f t="shared" si="296"/>
        <v>17.076923076923077</v>
      </c>
      <c r="U240" s="429">
        <f t="shared" si="296"/>
        <v>0</v>
      </c>
      <c r="V240" s="429">
        <f t="shared" si="294"/>
        <v>-10</v>
      </c>
      <c r="W240" s="429">
        <f t="shared" si="294"/>
        <v>0</v>
      </c>
      <c r="X240" s="429">
        <f t="shared" si="294"/>
        <v>0</v>
      </c>
      <c r="Y240" s="429">
        <f t="shared" si="294"/>
        <v>0</v>
      </c>
      <c r="Z240" s="429">
        <f t="shared" si="294"/>
        <v>0</v>
      </c>
      <c r="AA240" s="429">
        <f t="shared" si="294"/>
        <v>0</v>
      </c>
    </row>
    <row r="241" spans="3:32">
      <c r="C241" s="554"/>
      <c r="D241" s="429">
        <f t="shared" si="295"/>
        <v>184.98901098901098</v>
      </c>
      <c r="E241" s="256" t="s">
        <v>37</v>
      </c>
      <c r="F241" s="429">
        <f t="shared" si="296"/>
        <v>0</v>
      </c>
      <c r="G241" s="429">
        <f t="shared" si="294"/>
        <v>0</v>
      </c>
      <c r="H241" s="429">
        <f t="shared" si="294"/>
        <v>0</v>
      </c>
      <c r="I241" s="429">
        <f t="shared" si="294"/>
        <v>0</v>
      </c>
      <c r="J241" s="429">
        <f t="shared" si="294"/>
        <v>0</v>
      </c>
      <c r="K241" s="429">
        <f t="shared" si="294"/>
        <v>0</v>
      </c>
      <c r="L241" s="429">
        <f t="shared" si="294"/>
        <v>0</v>
      </c>
      <c r="M241" s="429">
        <f t="shared" si="294"/>
        <v>9.395604395604396</v>
      </c>
      <c r="N241" s="429">
        <f t="shared" si="294"/>
        <v>18</v>
      </c>
      <c r="O241" s="429">
        <f t="shared" si="294"/>
        <v>24</v>
      </c>
      <c r="P241" s="429">
        <f t="shared" si="294"/>
        <v>28</v>
      </c>
      <c r="Q241" s="429">
        <f t="shared" si="294"/>
        <v>36</v>
      </c>
      <c r="R241" s="429">
        <f t="shared" si="294"/>
        <v>32</v>
      </c>
      <c r="S241" s="429">
        <f t="shared" si="294"/>
        <v>23</v>
      </c>
      <c r="T241" s="429">
        <f t="shared" si="294"/>
        <v>14.593406593406591</v>
      </c>
      <c r="U241" s="429">
        <f t="shared" si="294"/>
        <v>0</v>
      </c>
      <c r="V241" s="429">
        <f t="shared" si="294"/>
        <v>0</v>
      </c>
      <c r="W241" s="429">
        <f t="shared" si="294"/>
        <v>0</v>
      </c>
      <c r="X241" s="429">
        <f t="shared" si="294"/>
        <v>0</v>
      </c>
      <c r="Y241" s="429">
        <f t="shared" si="294"/>
        <v>-3</v>
      </c>
      <c r="Z241" s="429">
        <f t="shared" si="294"/>
        <v>-55</v>
      </c>
      <c r="AA241" s="429">
        <f t="shared" si="294"/>
        <v>-5</v>
      </c>
    </row>
    <row r="242" spans="3:32">
      <c r="C242" s="554"/>
      <c r="D242" s="429">
        <f t="shared" si="295"/>
        <v>-60.065934065934073</v>
      </c>
      <c r="E242" s="256" t="s">
        <v>1</v>
      </c>
      <c r="F242" s="429">
        <f t="shared" si="296"/>
        <v>0</v>
      </c>
      <c r="G242" s="429">
        <f t="shared" si="294"/>
        <v>0</v>
      </c>
      <c r="H242" s="429">
        <f t="shared" si="294"/>
        <v>0</v>
      </c>
      <c r="I242" s="429">
        <f t="shared" si="294"/>
        <v>0</v>
      </c>
      <c r="J242" s="429">
        <f t="shared" si="294"/>
        <v>0</v>
      </c>
      <c r="K242" s="429">
        <f t="shared" si="294"/>
        <v>0</v>
      </c>
      <c r="L242" s="429">
        <f t="shared" si="294"/>
        <v>0</v>
      </c>
      <c r="M242" s="429">
        <f t="shared" si="294"/>
        <v>0</v>
      </c>
      <c r="N242" s="429">
        <f t="shared" si="294"/>
        <v>0</v>
      </c>
      <c r="O242" s="429">
        <f t="shared" si="294"/>
        <v>-17.065934065934066</v>
      </c>
      <c r="P242" s="429">
        <f t="shared" si="294"/>
        <v>-35</v>
      </c>
      <c r="Q242" s="429">
        <f t="shared" si="294"/>
        <v>-120</v>
      </c>
      <c r="R242" s="429">
        <f t="shared" si="294"/>
        <v>40</v>
      </c>
      <c r="S242" s="429">
        <f t="shared" si="294"/>
        <v>-2</v>
      </c>
      <c r="T242" s="429">
        <f t="shared" si="294"/>
        <v>0</v>
      </c>
      <c r="U242" s="429">
        <f t="shared" si="294"/>
        <v>41</v>
      </c>
      <c r="V242" s="429">
        <f t="shared" si="294"/>
        <v>33</v>
      </c>
      <c r="W242" s="429">
        <f t="shared" si="294"/>
        <v>26.934065934065934</v>
      </c>
      <c r="X242" s="429">
        <f t="shared" si="294"/>
        <v>19.967032967032967</v>
      </c>
      <c r="Y242" s="429">
        <f t="shared" si="294"/>
        <v>0</v>
      </c>
      <c r="Z242" s="429">
        <f t="shared" si="294"/>
        <v>0</v>
      </c>
      <c r="AA242" s="429">
        <f t="shared" si="294"/>
        <v>0</v>
      </c>
    </row>
    <row r="243" spans="3:32">
      <c r="C243" s="554"/>
      <c r="D243" s="429">
        <f t="shared" si="295"/>
        <v>188.8131868131868</v>
      </c>
      <c r="E243" s="256" t="s">
        <v>40</v>
      </c>
      <c r="F243" s="429">
        <f t="shared" si="296"/>
        <v>0</v>
      </c>
      <c r="G243" s="429">
        <f t="shared" si="294"/>
        <v>0</v>
      </c>
      <c r="H243" s="429">
        <f t="shared" si="294"/>
        <v>0</v>
      </c>
      <c r="I243" s="429">
        <f t="shared" si="294"/>
        <v>0</v>
      </c>
      <c r="J243" s="429">
        <f t="shared" si="294"/>
        <v>0</v>
      </c>
      <c r="K243" s="429">
        <f t="shared" si="294"/>
        <v>0</v>
      </c>
      <c r="L243" s="429">
        <f t="shared" si="294"/>
        <v>0</v>
      </c>
      <c r="M243" s="429">
        <f t="shared" si="294"/>
        <v>0</v>
      </c>
      <c r="N243" s="429">
        <f t="shared" si="294"/>
        <v>9.9340659340659343</v>
      </c>
      <c r="O243" s="429">
        <f t="shared" si="294"/>
        <v>12</v>
      </c>
      <c r="P243" s="429">
        <f t="shared" si="294"/>
        <v>17.868131868131869</v>
      </c>
      <c r="Q243" s="429">
        <f t="shared" si="294"/>
        <v>25.802197802197803</v>
      </c>
      <c r="R243" s="429">
        <f t="shared" si="294"/>
        <v>25.802197802197803</v>
      </c>
      <c r="S243" s="429">
        <f t="shared" si="294"/>
        <v>27.802197802197803</v>
      </c>
      <c r="T243" s="429">
        <f t="shared" si="294"/>
        <v>29.802197802197803</v>
      </c>
      <c r="U243" s="429">
        <f t="shared" si="294"/>
        <v>25.868131868131869</v>
      </c>
      <c r="V243" s="429">
        <f t="shared" si="294"/>
        <v>13.934065934065934</v>
      </c>
      <c r="W243" s="429">
        <f t="shared" si="294"/>
        <v>0</v>
      </c>
      <c r="X243" s="429">
        <f t="shared" si="294"/>
        <v>0</v>
      </c>
      <c r="Y243" s="429">
        <f t="shared" si="294"/>
        <v>0</v>
      </c>
      <c r="Z243" s="429">
        <f t="shared" si="294"/>
        <v>0</v>
      </c>
      <c r="AA243" s="429">
        <f t="shared" si="294"/>
        <v>0</v>
      </c>
    </row>
    <row r="244" spans="3:32">
      <c r="C244" s="554"/>
      <c r="D244" s="429">
        <f t="shared" si="295"/>
        <v>170.4835164835165</v>
      </c>
      <c r="E244" s="256" t="s">
        <v>14</v>
      </c>
      <c r="F244" s="429">
        <f t="shared" si="296"/>
        <v>0</v>
      </c>
      <c r="G244" s="429">
        <f t="shared" si="294"/>
        <v>0</v>
      </c>
      <c r="H244" s="429">
        <f t="shared" si="294"/>
        <v>0</v>
      </c>
      <c r="I244" s="429">
        <f t="shared" si="294"/>
        <v>0</v>
      </c>
      <c r="J244" s="429">
        <f t="shared" si="294"/>
        <v>0</v>
      </c>
      <c r="K244" s="429">
        <f t="shared" si="294"/>
        <v>0</v>
      </c>
      <c r="L244" s="429">
        <f t="shared" si="294"/>
        <v>0</v>
      </c>
      <c r="M244" s="429">
        <f t="shared" si="294"/>
        <v>0</v>
      </c>
      <c r="N244" s="429">
        <f t="shared" si="294"/>
        <v>8.2417582417582409</v>
      </c>
      <c r="O244" s="429">
        <f t="shared" si="294"/>
        <v>20.296703296703296</v>
      </c>
      <c r="P244" s="429">
        <f t="shared" si="294"/>
        <v>24</v>
      </c>
      <c r="Q244" s="429">
        <f t="shared" si="294"/>
        <v>26</v>
      </c>
      <c r="R244" s="429">
        <f t="shared" si="294"/>
        <v>27.945054945054945</v>
      </c>
      <c r="S244" s="429">
        <f t="shared" si="294"/>
        <v>27</v>
      </c>
      <c r="T244" s="429">
        <f t="shared" si="294"/>
        <v>21</v>
      </c>
      <c r="U244" s="429">
        <f t="shared" si="294"/>
        <v>16</v>
      </c>
      <c r="V244" s="429">
        <f t="shared" si="294"/>
        <v>0</v>
      </c>
      <c r="W244" s="429">
        <f t="shared" si="294"/>
        <v>-21</v>
      </c>
      <c r="X244" s="429">
        <f t="shared" si="294"/>
        <v>-80</v>
      </c>
      <c r="Y244" s="429">
        <f t="shared" si="294"/>
        <v>-68</v>
      </c>
      <c r="Z244" s="429">
        <f t="shared" si="294"/>
        <v>-13</v>
      </c>
      <c r="AA244" s="429">
        <f t="shared" si="294"/>
        <v>0</v>
      </c>
    </row>
    <row r="245" spans="3:32">
      <c r="C245" s="554"/>
      <c r="D245" s="429">
        <f t="shared" si="295"/>
        <v>219.71428571428572</v>
      </c>
      <c r="E245" s="256" t="s">
        <v>41</v>
      </c>
      <c r="F245" s="429">
        <f t="shared" si="296"/>
        <v>0</v>
      </c>
      <c r="G245" s="429">
        <f t="shared" si="294"/>
        <v>0</v>
      </c>
      <c r="H245" s="429">
        <f t="shared" si="294"/>
        <v>0</v>
      </c>
      <c r="I245" s="429">
        <f t="shared" si="294"/>
        <v>0</v>
      </c>
      <c r="J245" s="429">
        <f t="shared" si="294"/>
        <v>0</v>
      </c>
      <c r="K245" s="429">
        <f t="shared" si="294"/>
        <v>0</v>
      </c>
      <c r="L245" s="429">
        <f t="shared" si="294"/>
        <v>0</v>
      </c>
      <c r="M245" s="429">
        <f t="shared" si="294"/>
        <v>0</v>
      </c>
      <c r="N245" s="429">
        <f t="shared" si="294"/>
        <v>0</v>
      </c>
      <c r="O245" s="429">
        <f t="shared" si="294"/>
        <v>0</v>
      </c>
      <c r="P245" s="429">
        <f t="shared" si="294"/>
        <v>14.714285714285714</v>
      </c>
      <c r="Q245" s="429">
        <f t="shared" si="294"/>
        <v>22</v>
      </c>
      <c r="R245" s="429">
        <f t="shared" si="294"/>
        <v>31</v>
      </c>
      <c r="S245" s="429">
        <f t="shared" si="294"/>
        <v>36</v>
      </c>
      <c r="T245" s="429">
        <f t="shared" si="294"/>
        <v>39</v>
      </c>
      <c r="U245" s="429">
        <f t="shared" si="294"/>
        <v>41</v>
      </c>
      <c r="V245" s="429">
        <f t="shared" si="294"/>
        <v>36</v>
      </c>
      <c r="W245" s="429">
        <f t="shared" si="294"/>
        <v>24</v>
      </c>
      <c r="X245" s="429">
        <f t="shared" si="294"/>
        <v>0</v>
      </c>
      <c r="Y245" s="429">
        <f t="shared" si="294"/>
        <v>-82</v>
      </c>
      <c r="Z245" s="429">
        <f t="shared" si="294"/>
        <v>0</v>
      </c>
      <c r="AA245" s="429">
        <f t="shared" si="294"/>
        <v>0</v>
      </c>
    </row>
    <row r="246" spans="3:32">
      <c r="C246" s="554"/>
      <c r="D246" s="429">
        <f t="shared" si="295"/>
        <v>123.49450549450549</v>
      </c>
      <c r="E246" s="256" t="s">
        <v>34</v>
      </c>
      <c r="F246" s="429">
        <f t="shared" si="296"/>
        <v>0</v>
      </c>
      <c r="G246" s="429">
        <f t="shared" si="294"/>
        <v>0</v>
      </c>
      <c r="H246" s="429">
        <f t="shared" si="294"/>
        <v>0</v>
      </c>
      <c r="I246" s="429">
        <f t="shared" si="294"/>
        <v>0</v>
      </c>
      <c r="J246" s="429">
        <f t="shared" si="294"/>
        <v>0</v>
      </c>
      <c r="K246" s="429">
        <f t="shared" si="294"/>
        <v>0</v>
      </c>
      <c r="L246" s="429">
        <f t="shared" si="294"/>
        <v>0</v>
      </c>
      <c r="M246" s="429">
        <f t="shared" si="294"/>
        <v>0</v>
      </c>
      <c r="N246" s="429">
        <f t="shared" si="294"/>
        <v>16</v>
      </c>
      <c r="O246" s="429">
        <f t="shared" si="294"/>
        <v>24</v>
      </c>
      <c r="P246" s="429">
        <f t="shared" si="294"/>
        <v>28</v>
      </c>
      <c r="Q246" s="429">
        <f t="shared" si="294"/>
        <v>32</v>
      </c>
      <c r="R246" s="429">
        <f t="shared" si="294"/>
        <v>38</v>
      </c>
      <c r="S246" s="429">
        <f t="shared" si="294"/>
        <v>32</v>
      </c>
      <c r="T246" s="429">
        <f t="shared" si="294"/>
        <v>-50</v>
      </c>
      <c r="U246" s="429">
        <f t="shared" si="294"/>
        <v>21.494505494505496</v>
      </c>
      <c r="V246" s="429">
        <f t="shared" si="294"/>
        <v>-18</v>
      </c>
      <c r="W246" s="429">
        <f t="shared" si="294"/>
        <v>-23</v>
      </c>
      <c r="X246" s="429">
        <f t="shared" si="294"/>
        <v>0</v>
      </c>
      <c r="Y246" s="429">
        <f t="shared" si="294"/>
        <v>-8</v>
      </c>
      <c r="Z246" s="429">
        <f t="shared" si="294"/>
        <v>-47</v>
      </c>
      <c r="AA246" s="429">
        <f t="shared" si="294"/>
        <v>0</v>
      </c>
    </row>
    <row r="247" spans="3:32">
      <c r="C247" s="554"/>
      <c r="D247" s="429">
        <f t="shared" si="295"/>
        <v>34.175824175824175</v>
      </c>
      <c r="E247" s="256" t="s">
        <v>3</v>
      </c>
      <c r="F247" s="429">
        <f t="shared" si="296"/>
        <v>0</v>
      </c>
      <c r="G247" s="429">
        <f t="shared" si="294"/>
        <v>0</v>
      </c>
      <c r="H247" s="429">
        <f t="shared" si="294"/>
        <v>0</v>
      </c>
      <c r="I247" s="429">
        <f t="shared" si="294"/>
        <v>0</v>
      </c>
      <c r="J247" s="429">
        <f t="shared" si="294"/>
        <v>0</v>
      </c>
      <c r="K247" s="429">
        <f t="shared" si="294"/>
        <v>0</v>
      </c>
      <c r="L247" s="429">
        <f t="shared" si="294"/>
        <v>0</v>
      </c>
      <c r="M247" s="429">
        <f t="shared" si="294"/>
        <v>0</v>
      </c>
      <c r="N247" s="429">
        <f t="shared" si="294"/>
        <v>0</v>
      </c>
      <c r="O247" s="429">
        <f t="shared" si="294"/>
        <v>0</v>
      </c>
      <c r="P247" s="429">
        <f t="shared" si="294"/>
        <v>16.087912087912088</v>
      </c>
      <c r="Q247" s="429">
        <f t="shared" si="294"/>
        <v>-33.912087912087912</v>
      </c>
      <c r="R247" s="429">
        <f t="shared" si="294"/>
        <v>-48</v>
      </c>
      <c r="S247" s="429">
        <f t="shared" si="294"/>
        <v>-7</v>
      </c>
      <c r="T247" s="429">
        <f t="shared" si="294"/>
        <v>42</v>
      </c>
      <c r="U247" s="429">
        <f t="shared" si="294"/>
        <v>24</v>
      </c>
      <c r="V247" s="429">
        <f t="shared" si="294"/>
        <v>41</v>
      </c>
      <c r="W247" s="429">
        <f t="shared" si="294"/>
        <v>23</v>
      </c>
      <c r="X247" s="429">
        <f t="shared" si="294"/>
        <v>19.021978021978022</v>
      </c>
      <c r="Y247" s="429">
        <f t="shared" si="294"/>
        <v>0</v>
      </c>
      <c r="Z247" s="429">
        <f t="shared" si="294"/>
        <v>-4</v>
      </c>
      <c r="AA247" s="429">
        <f t="shared" si="294"/>
        <v>-50</v>
      </c>
    </row>
    <row r="248" spans="3:32">
      <c r="C248" s="554"/>
      <c r="D248" s="429">
        <f t="shared" si="295"/>
        <v>233.98901098901098</v>
      </c>
      <c r="E248" s="256" t="s">
        <v>43</v>
      </c>
      <c r="F248" s="429">
        <f t="shared" si="296"/>
        <v>0</v>
      </c>
      <c r="G248" s="429">
        <f t="shared" si="294"/>
        <v>0</v>
      </c>
      <c r="H248" s="429">
        <f t="shared" si="294"/>
        <v>0</v>
      </c>
      <c r="I248" s="429">
        <f t="shared" si="294"/>
        <v>0</v>
      </c>
      <c r="J248" s="429">
        <f t="shared" si="294"/>
        <v>0</v>
      </c>
      <c r="K248" s="429">
        <f t="shared" si="294"/>
        <v>0</v>
      </c>
      <c r="L248" s="429">
        <f t="shared" si="294"/>
        <v>0</v>
      </c>
      <c r="M248" s="429">
        <f t="shared" si="294"/>
        <v>0</v>
      </c>
      <c r="N248" s="429">
        <f t="shared" si="294"/>
        <v>13.450549450549453</v>
      </c>
      <c r="O248" s="429">
        <f t="shared" si="294"/>
        <v>18.725274725274726</v>
      </c>
      <c r="P248" s="429">
        <f t="shared" si="294"/>
        <v>29</v>
      </c>
      <c r="Q248" s="429">
        <f t="shared" si="294"/>
        <v>33</v>
      </c>
      <c r="R248" s="429">
        <f t="shared" si="294"/>
        <v>36</v>
      </c>
      <c r="S248" s="429">
        <f t="shared" si="294"/>
        <v>38</v>
      </c>
      <c r="T248" s="429">
        <f t="shared" si="294"/>
        <v>28.725274725274726</v>
      </c>
      <c r="U248" s="429">
        <f t="shared" si="294"/>
        <v>20</v>
      </c>
      <c r="V248" s="429">
        <f t="shared" si="294"/>
        <v>17.087912087912088</v>
      </c>
      <c r="W248" s="429">
        <f t="shared" si="294"/>
        <v>-14</v>
      </c>
      <c r="X248" s="429">
        <f t="shared" si="294"/>
        <v>-25</v>
      </c>
      <c r="Y248" s="429">
        <f t="shared" si="294"/>
        <v>0</v>
      </c>
      <c r="Z248" s="429">
        <f t="shared" si="294"/>
        <v>0</v>
      </c>
      <c r="AA248" s="429">
        <f t="shared" si="294"/>
        <v>0</v>
      </c>
    </row>
    <row r="249" spans="3:32">
      <c r="C249" s="554"/>
      <c r="D249" s="429">
        <f t="shared" si="295"/>
        <v>504.53846153846155</v>
      </c>
      <c r="E249" s="256" t="s">
        <v>472</v>
      </c>
      <c r="F249" s="429">
        <f t="shared" si="296"/>
        <v>0</v>
      </c>
      <c r="G249" s="429">
        <f t="shared" si="294"/>
        <v>0</v>
      </c>
      <c r="H249" s="429">
        <f t="shared" si="294"/>
        <v>0</v>
      </c>
      <c r="I249" s="429">
        <f t="shared" si="294"/>
        <v>0</v>
      </c>
      <c r="J249" s="429">
        <f t="shared" si="294"/>
        <v>0</v>
      </c>
      <c r="K249" s="429">
        <f t="shared" si="294"/>
        <v>0</v>
      </c>
      <c r="L249" s="429">
        <f t="shared" si="294"/>
        <v>0</v>
      </c>
      <c r="M249" s="429">
        <f t="shared" si="294"/>
        <v>0</v>
      </c>
      <c r="N249" s="429">
        <f t="shared" si="294"/>
        <v>0</v>
      </c>
      <c r="O249" s="429">
        <f t="shared" si="294"/>
        <v>0</v>
      </c>
      <c r="P249" s="429">
        <f t="shared" si="294"/>
        <v>37.53846153846154</v>
      </c>
      <c r="Q249" s="429">
        <f t="shared" si="294"/>
        <v>52.07692307692308</v>
      </c>
      <c r="R249" s="429">
        <f t="shared" si="294"/>
        <v>69.307692307692307</v>
      </c>
      <c r="S249" s="429">
        <f t="shared" si="294"/>
        <v>80.615384615384613</v>
      </c>
      <c r="T249" s="429">
        <f t="shared" si="294"/>
        <v>93.307692307692307</v>
      </c>
      <c r="U249" s="429">
        <f t="shared" si="294"/>
        <v>96.615384615384613</v>
      </c>
      <c r="V249" s="429">
        <f t="shared" si="294"/>
        <v>75.07692307692308</v>
      </c>
      <c r="W249" s="429">
        <f t="shared" si="294"/>
        <v>63.07692307692308</v>
      </c>
      <c r="X249" s="429">
        <f t="shared" si="294"/>
        <v>42.538461538461547</v>
      </c>
      <c r="Y249" s="429">
        <f t="shared" si="294"/>
        <v>0</v>
      </c>
      <c r="Z249" s="429">
        <f t="shared" si="294"/>
        <v>-29</v>
      </c>
      <c r="AA249" s="429">
        <f t="shared" si="294"/>
        <v>0</v>
      </c>
    </row>
    <row r="250" spans="3:32">
      <c r="C250" s="554"/>
      <c r="D250" s="936">
        <f>SUM(D239:D249)</f>
        <v>1805.2307692307691</v>
      </c>
    </row>
    <row r="251" spans="3:32" ht="29">
      <c r="C251" s="554"/>
      <c r="E251" s="856" t="s">
        <v>1832</v>
      </c>
      <c r="F251" s="530">
        <v>44621</v>
      </c>
      <c r="G251" s="530">
        <v>44652</v>
      </c>
      <c r="H251" s="530">
        <v>44682</v>
      </c>
      <c r="I251" s="530">
        <v>44713</v>
      </c>
      <c r="J251" s="530">
        <v>44743</v>
      </c>
      <c r="K251" s="530">
        <v>44774</v>
      </c>
      <c r="L251" s="530">
        <v>44805</v>
      </c>
      <c r="M251" s="530">
        <v>44835</v>
      </c>
      <c r="N251" s="530">
        <v>44866</v>
      </c>
      <c r="O251" s="530">
        <v>44896</v>
      </c>
      <c r="P251" s="530">
        <v>44927</v>
      </c>
      <c r="Q251" s="530">
        <v>44958</v>
      </c>
      <c r="R251" s="530">
        <v>44986</v>
      </c>
      <c r="S251" s="530">
        <v>45017</v>
      </c>
      <c r="T251" s="530">
        <v>45047</v>
      </c>
      <c r="U251" s="530">
        <v>45078</v>
      </c>
      <c r="V251" s="530">
        <v>45108</v>
      </c>
      <c r="W251" s="530">
        <v>45139</v>
      </c>
      <c r="X251" s="530">
        <v>45170</v>
      </c>
      <c r="Y251" s="530">
        <v>45200</v>
      </c>
      <c r="Z251" s="530">
        <v>45231</v>
      </c>
      <c r="AA251" s="530">
        <v>45261</v>
      </c>
      <c r="AB251" s="530">
        <v>45292</v>
      </c>
      <c r="AC251" s="1237"/>
      <c r="AD251" s="1237"/>
      <c r="AE251" s="1237"/>
      <c r="AF251" s="1237"/>
    </row>
    <row r="252" spans="3:32">
      <c r="C252" s="554"/>
      <c r="D252" s="429">
        <f>D213+D239</f>
        <v>78.175824175824175</v>
      </c>
      <c r="E252" s="256" t="s">
        <v>12</v>
      </c>
      <c r="R252" s="429"/>
    </row>
    <row r="253" spans="3:32">
      <c r="D253" s="429">
        <f t="shared" ref="D253:D262" si="297">D214+D240</f>
        <v>126.92307692307691</v>
      </c>
      <c r="E253" s="256" t="s">
        <v>2</v>
      </c>
      <c r="R253" s="429"/>
    </row>
    <row r="254" spans="3:32">
      <c r="C254" s="554"/>
      <c r="D254" s="429">
        <f t="shared" si="297"/>
        <v>184.98901098901098</v>
      </c>
      <c r="E254" s="256" t="s">
        <v>37</v>
      </c>
      <c r="R254" s="429"/>
    </row>
    <row r="255" spans="3:32">
      <c r="C255" s="554"/>
      <c r="D255" s="429">
        <f t="shared" si="297"/>
        <v>-13.164835164835168</v>
      </c>
      <c r="E255" s="256" t="s">
        <v>1</v>
      </c>
      <c r="R255" s="429"/>
    </row>
    <row r="256" spans="3:32">
      <c r="C256" s="554"/>
      <c r="D256" s="429">
        <f t="shared" si="297"/>
        <v>188.8131868131868</v>
      </c>
      <c r="E256" s="256" t="s">
        <v>40</v>
      </c>
      <c r="R256" s="429"/>
    </row>
    <row r="257" spans="3:37">
      <c r="C257" s="554"/>
      <c r="D257" s="429">
        <f t="shared" si="297"/>
        <v>170.4835164835165</v>
      </c>
      <c r="E257" s="256" t="s">
        <v>14</v>
      </c>
      <c r="R257" s="429"/>
    </row>
    <row r="258" spans="3:37">
      <c r="C258" s="554"/>
      <c r="D258" s="429">
        <f t="shared" si="297"/>
        <v>243.71428571428572</v>
      </c>
      <c r="E258" s="256" t="s">
        <v>41</v>
      </c>
      <c r="R258" s="429"/>
    </row>
    <row r="259" spans="3:37">
      <c r="C259" s="554"/>
      <c r="D259" s="429">
        <f t="shared" si="297"/>
        <v>123.49450549450549</v>
      </c>
      <c r="E259" s="256" t="s">
        <v>34</v>
      </c>
      <c r="R259" s="429"/>
    </row>
    <row r="260" spans="3:37">
      <c r="C260" s="554"/>
      <c r="D260" s="429">
        <f t="shared" si="297"/>
        <v>90.19780219780219</v>
      </c>
      <c r="E260" s="256" t="s">
        <v>3</v>
      </c>
      <c r="R260" s="429"/>
    </row>
    <row r="261" spans="3:37">
      <c r="C261" s="554"/>
      <c r="D261" s="429">
        <f t="shared" si="297"/>
        <v>233.98901098901098</v>
      </c>
      <c r="E261" s="256" t="s">
        <v>43</v>
      </c>
      <c r="R261" s="429"/>
    </row>
    <row r="262" spans="3:37">
      <c r="C262" s="554"/>
      <c r="D262" s="429">
        <f t="shared" si="297"/>
        <v>610.15384615384619</v>
      </c>
      <c r="E262" s="256" t="s">
        <v>472</v>
      </c>
      <c r="R262" s="429"/>
    </row>
    <row r="263" spans="3:37">
      <c r="C263" s="554"/>
      <c r="D263" s="936">
        <f>SUM(D252:D262)</f>
        <v>2037.7692307692309</v>
      </c>
      <c r="E263" s="256" t="s">
        <v>47</v>
      </c>
      <c r="F263" s="256">
        <f t="shared" ref="F263:S263" si="298">SUM(F252:F262)</f>
        <v>0</v>
      </c>
      <c r="G263" s="256">
        <f t="shared" si="298"/>
        <v>0</v>
      </c>
      <c r="H263" s="256">
        <f t="shared" si="298"/>
        <v>0</v>
      </c>
      <c r="I263" s="256">
        <f t="shared" si="298"/>
        <v>0</v>
      </c>
      <c r="J263" s="256">
        <f t="shared" si="298"/>
        <v>0</v>
      </c>
      <c r="K263" s="256">
        <f t="shared" si="298"/>
        <v>0</v>
      </c>
      <c r="L263" s="256">
        <f t="shared" si="298"/>
        <v>0</v>
      </c>
      <c r="M263" s="256">
        <f t="shared" si="298"/>
        <v>0</v>
      </c>
      <c r="N263" s="256">
        <f t="shared" si="298"/>
        <v>0</v>
      </c>
      <c r="O263" s="256">
        <f t="shared" si="298"/>
        <v>0</v>
      </c>
      <c r="P263" s="256">
        <f t="shared" si="298"/>
        <v>0</v>
      </c>
      <c r="Q263" s="256">
        <f t="shared" si="298"/>
        <v>0</v>
      </c>
      <c r="R263" s="678">
        <f t="shared" si="298"/>
        <v>0</v>
      </c>
      <c r="S263" s="256">
        <f t="shared" si="298"/>
        <v>0</v>
      </c>
      <c r="T263" s="256">
        <f t="shared" ref="T263:AA263" si="299">SUM(T252:T262)</f>
        <v>0</v>
      </c>
      <c r="U263" s="256">
        <f t="shared" si="299"/>
        <v>0</v>
      </c>
      <c r="V263" s="256">
        <f t="shared" si="299"/>
        <v>0</v>
      </c>
      <c r="W263" s="256">
        <f t="shared" si="299"/>
        <v>0</v>
      </c>
      <c r="X263" s="256">
        <f t="shared" si="299"/>
        <v>0</v>
      </c>
      <c r="Y263" s="256">
        <f t="shared" si="299"/>
        <v>0</v>
      </c>
      <c r="Z263" s="256">
        <f t="shared" si="299"/>
        <v>0</v>
      </c>
      <c r="AA263" s="256">
        <f t="shared" si="299"/>
        <v>0</v>
      </c>
    </row>
    <row r="264" spans="3:37">
      <c r="C264" s="554"/>
    </row>
    <row r="265" spans="3:37">
      <c r="C265" s="554"/>
      <c r="F265" s="256"/>
    </row>
    <row r="266" spans="3:37">
      <c r="C266" s="554"/>
      <c r="E266" s="856" t="s">
        <v>1831</v>
      </c>
      <c r="F266" s="858">
        <v>44621</v>
      </c>
      <c r="G266" s="858">
        <v>44652</v>
      </c>
      <c r="H266" s="858">
        <v>44682</v>
      </c>
      <c r="I266" s="858">
        <v>44713</v>
      </c>
      <c r="J266" s="858">
        <v>44743</v>
      </c>
      <c r="K266" s="858">
        <v>44774</v>
      </c>
      <c r="L266" s="858">
        <v>44805</v>
      </c>
      <c r="M266" s="858">
        <v>44835</v>
      </c>
      <c r="N266" s="858">
        <v>44866</v>
      </c>
      <c r="O266" s="858">
        <v>44896</v>
      </c>
      <c r="P266" s="858">
        <v>44927</v>
      </c>
      <c r="Q266" s="858">
        <v>44958</v>
      </c>
      <c r="R266" s="858">
        <v>44986</v>
      </c>
      <c r="S266" s="858">
        <v>45017</v>
      </c>
      <c r="T266" s="858">
        <v>45047</v>
      </c>
      <c r="U266" s="858">
        <v>45078</v>
      </c>
      <c r="V266" s="858">
        <v>45108</v>
      </c>
      <c r="W266" s="858">
        <v>45139</v>
      </c>
      <c r="X266" s="858">
        <v>45170</v>
      </c>
      <c r="Y266" s="858">
        <v>45200</v>
      </c>
      <c r="Z266" s="858">
        <v>45231</v>
      </c>
      <c r="AA266" s="858">
        <v>45261</v>
      </c>
      <c r="AB266" s="858">
        <v>45292</v>
      </c>
      <c r="AC266" s="690"/>
      <c r="AD266" s="690"/>
      <c r="AE266" s="690"/>
      <c r="AF266" s="690"/>
      <c r="AG266" s="858">
        <v>45323</v>
      </c>
      <c r="AH266" s="858">
        <v>45352</v>
      </c>
      <c r="AI266" s="858">
        <v>45383</v>
      </c>
    </row>
    <row r="267" spans="3:37">
      <c r="C267" s="554"/>
      <c r="E267" s="256" t="s">
        <v>12</v>
      </c>
      <c r="R267" s="429"/>
      <c r="S267" s="429"/>
      <c r="T267" s="429"/>
      <c r="U267" s="429"/>
      <c r="V267" s="429"/>
      <c r="W267" s="429">
        <v>0</v>
      </c>
      <c r="X267" s="429"/>
      <c r="Y267" s="429"/>
      <c r="Z267" s="429">
        <v>16</v>
      </c>
      <c r="AA267" s="998">
        <v>62</v>
      </c>
      <c r="AB267" s="429"/>
      <c r="AC267" s="429"/>
      <c r="AD267" s="429"/>
      <c r="AE267" s="429"/>
      <c r="AF267" s="429"/>
      <c r="AK267" s="429">
        <f>D252-SUM(W267:AI267)</f>
        <v>0.1758241758241752</v>
      </c>
    </row>
    <row r="268" spans="3:37">
      <c r="C268" s="554"/>
      <c r="E268" s="256" t="s">
        <v>2</v>
      </c>
      <c r="R268" s="429"/>
      <c r="S268" s="429"/>
      <c r="T268" s="429"/>
      <c r="U268" s="429"/>
      <c r="V268" s="429"/>
      <c r="W268" s="429">
        <v>0</v>
      </c>
      <c r="X268" s="429"/>
      <c r="Y268" s="429"/>
      <c r="Z268" s="429">
        <v>47</v>
      </c>
      <c r="AA268" s="998">
        <v>80</v>
      </c>
      <c r="AB268" s="429"/>
      <c r="AC268" s="429"/>
      <c r="AD268" s="429"/>
      <c r="AE268" s="429"/>
      <c r="AF268" s="429"/>
      <c r="AK268" s="429">
        <f t="shared" ref="AK268:AK277" si="300">D253-SUM(W268:AI268)</f>
        <v>-7.6923076923094413E-2</v>
      </c>
    </row>
    <row r="269" spans="3:37">
      <c r="C269" s="554"/>
      <c r="E269" s="256" t="s">
        <v>37</v>
      </c>
      <c r="R269" s="429"/>
      <c r="S269" s="429"/>
      <c r="T269" s="429"/>
      <c r="U269" s="429"/>
      <c r="V269" s="429"/>
      <c r="W269" s="429">
        <v>72</v>
      </c>
      <c r="X269" s="429"/>
      <c r="Y269" s="429"/>
      <c r="Z269" s="429"/>
      <c r="AA269" s="429">
        <v>20</v>
      </c>
      <c r="AB269" s="429">
        <v>30</v>
      </c>
      <c r="AC269" s="429"/>
      <c r="AD269" s="429"/>
      <c r="AE269" s="429"/>
      <c r="AF269" s="429"/>
      <c r="AG269" s="184">
        <v>39</v>
      </c>
      <c r="AH269" s="1113">
        <v>24</v>
      </c>
      <c r="AK269" s="429">
        <f t="shared" si="300"/>
        <v>-1.0989010989021608E-2</v>
      </c>
    </row>
    <row r="270" spans="3:37">
      <c r="C270" s="554"/>
      <c r="E270" s="256" t="s">
        <v>1</v>
      </c>
      <c r="R270" s="429"/>
      <c r="S270" s="429"/>
      <c r="T270" s="429"/>
      <c r="U270" s="429"/>
      <c r="V270" s="429"/>
      <c r="W270" s="429">
        <v>0</v>
      </c>
      <c r="X270" s="429"/>
      <c r="Y270" s="429"/>
      <c r="Z270" s="429"/>
      <c r="AA270" s="429"/>
      <c r="AB270" s="429"/>
      <c r="AC270" s="429"/>
      <c r="AD270" s="429"/>
      <c r="AE270" s="429"/>
      <c r="AF270" s="429"/>
      <c r="AK270" s="429">
        <f t="shared" si="300"/>
        <v>-13.164835164835168</v>
      </c>
    </row>
    <row r="271" spans="3:37">
      <c r="C271" s="554"/>
      <c r="E271" s="256" t="s">
        <v>40</v>
      </c>
      <c r="R271" s="429"/>
      <c r="S271" s="429"/>
      <c r="T271" s="429"/>
      <c r="U271" s="429"/>
      <c r="V271" s="429"/>
      <c r="W271" s="429">
        <v>0</v>
      </c>
      <c r="X271" s="429"/>
      <c r="Y271" s="429"/>
      <c r="Z271" s="429">
        <v>89</v>
      </c>
      <c r="AA271" s="429"/>
      <c r="AB271" s="429"/>
      <c r="AC271" s="429"/>
      <c r="AD271" s="429"/>
      <c r="AE271" s="429"/>
      <c r="AF271" s="429"/>
      <c r="AG271" s="1113">
        <v>100</v>
      </c>
      <c r="AK271" s="429">
        <f t="shared" si="300"/>
        <v>-0.18681318681319681</v>
      </c>
    </row>
    <row r="272" spans="3:37">
      <c r="C272" s="554"/>
      <c r="E272" s="256" t="s">
        <v>14</v>
      </c>
      <c r="R272" s="429"/>
      <c r="S272" s="429"/>
      <c r="T272" s="429"/>
      <c r="U272" s="429"/>
      <c r="V272" s="429"/>
      <c r="W272" s="429">
        <v>0</v>
      </c>
      <c r="X272" s="429"/>
      <c r="Y272" s="998">
        <v>170</v>
      </c>
      <c r="Z272" s="429"/>
      <c r="AA272" s="429"/>
      <c r="AB272" s="429"/>
      <c r="AC272" s="429"/>
      <c r="AD272" s="429"/>
      <c r="AE272" s="429"/>
      <c r="AF272" s="429"/>
      <c r="AK272" s="429">
        <f t="shared" si="300"/>
        <v>0.48351648351649601</v>
      </c>
    </row>
    <row r="273" spans="3:37">
      <c r="E273" s="256" t="s">
        <v>41</v>
      </c>
      <c r="R273" s="429"/>
      <c r="S273" s="429"/>
      <c r="T273" s="429"/>
      <c r="U273" s="429"/>
      <c r="V273" s="429"/>
      <c r="W273" s="429">
        <v>0</v>
      </c>
      <c r="X273" s="429"/>
      <c r="Y273" s="429"/>
      <c r="Z273" s="429"/>
      <c r="AA273" s="429">
        <v>44</v>
      </c>
      <c r="AB273" s="429">
        <v>80</v>
      </c>
      <c r="AC273" s="429"/>
      <c r="AD273" s="429"/>
      <c r="AE273" s="429"/>
      <c r="AF273" s="429"/>
      <c r="AG273" s="1113">
        <v>120</v>
      </c>
      <c r="AK273" s="429">
        <f t="shared" si="300"/>
        <v>-0.28571428571427759</v>
      </c>
    </row>
    <row r="274" spans="3:37">
      <c r="C274" s="554"/>
      <c r="E274" s="256" t="s">
        <v>34</v>
      </c>
      <c r="R274" s="429"/>
      <c r="S274" s="429"/>
      <c r="T274" s="429"/>
      <c r="U274" s="429"/>
      <c r="V274" s="429"/>
      <c r="W274" s="429">
        <v>53</v>
      </c>
      <c r="X274" s="429"/>
      <c r="Y274" s="998">
        <v>70</v>
      </c>
      <c r="Z274" s="429"/>
      <c r="AA274" s="429"/>
      <c r="AB274" s="429"/>
      <c r="AC274" s="429"/>
      <c r="AD274" s="429"/>
      <c r="AE274" s="429"/>
      <c r="AF274" s="429"/>
      <c r="AK274" s="429">
        <f t="shared" si="300"/>
        <v>0.4945054945054892</v>
      </c>
    </row>
    <row r="275" spans="3:37">
      <c r="C275" s="554"/>
      <c r="E275" s="256" t="s">
        <v>3</v>
      </c>
      <c r="R275" s="429"/>
      <c r="S275" s="429"/>
      <c r="T275" s="429"/>
      <c r="U275" s="429"/>
      <c r="V275" s="429"/>
      <c r="W275" s="429">
        <v>0</v>
      </c>
      <c r="X275" s="429"/>
      <c r="Y275" s="998">
        <v>90</v>
      </c>
      <c r="Z275" s="429"/>
      <c r="AA275" s="429"/>
      <c r="AB275" s="429"/>
      <c r="AC275" s="429"/>
      <c r="AD275" s="429"/>
      <c r="AE275" s="429"/>
      <c r="AF275" s="429"/>
      <c r="AK275" s="429">
        <f t="shared" si="300"/>
        <v>0.19780219780218999</v>
      </c>
    </row>
    <row r="276" spans="3:37">
      <c r="C276" s="554"/>
      <c r="E276" s="256" t="s">
        <v>43</v>
      </c>
      <c r="R276" s="429"/>
      <c r="S276" s="429"/>
      <c r="T276" s="429"/>
      <c r="U276" s="429"/>
      <c r="V276" s="429"/>
      <c r="W276" s="429">
        <v>0</v>
      </c>
      <c r="X276" s="429"/>
      <c r="Y276" s="429"/>
      <c r="Z276" s="429"/>
      <c r="AA276" s="429">
        <v>80</v>
      </c>
      <c r="AB276" s="998">
        <v>154</v>
      </c>
      <c r="AC276" s="998"/>
      <c r="AD276" s="998"/>
      <c r="AE276" s="998"/>
      <c r="AF276" s="998"/>
      <c r="AK276" s="429">
        <f t="shared" si="300"/>
        <v>-1.0989010989021608E-2</v>
      </c>
    </row>
    <row r="277" spans="3:37">
      <c r="C277" s="554"/>
      <c r="E277" s="256" t="s">
        <v>472</v>
      </c>
      <c r="R277" s="429"/>
      <c r="S277" s="429"/>
      <c r="T277" s="429"/>
      <c r="U277" s="429"/>
      <c r="V277" s="429"/>
      <c r="W277" s="429">
        <v>0</v>
      </c>
      <c r="X277" s="429"/>
      <c r="Y277" s="429"/>
      <c r="Z277" s="429">
        <v>40</v>
      </c>
      <c r="AA277" s="429">
        <v>40</v>
      </c>
      <c r="AB277" s="429">
        <v>50</v>
      </c>
      <c r="AC277" s="429"/>
      <c r="AD277" s="429"/>
      <c r="AE277" s="429"/>
      <c r="AF277" s="429"/>
      <c r="AG277" s="184">
        <v>180</v>
      </c>
      <c r="AH277" s="1113">
        <v>300</v>
      </c>
      <c r="AK277" s="429">
        <f t="shared" si="300"/>
        <v>0.15384615384618883</v>
      </c>
    </row>
    <row r="278" spans="3:37">
      <c r="C278" s="554"/>
      <c r="E278" s="256" t="s">
        <v>47</v>
      </c>
      <c r="F278" s="256">
        <f t="shared" ref="F278:AI278" si="301">SUM(F267:F277)</f>
        <v>0</v>
      </c>
      <c r="G278" s="256">
        <f t="shared" si="301"/>
        <v>0</v>
      </c>
      <c r="H278" s="256">
        <f t="shared" si="301"/>
        <v>0</v>
      </c>
      <c r="I278" s="256">
        <f t="shared" si="301"/>
        <v>0</v>
      </c>
      <c r="J278" s="256">
        <f t="shared" si="301"/>
        <v>0</v>
      </c>
      <c r="K278" s="256">
        <f t="shared" si="301"/>
        <v>0</v>
      </c>
      <c r="L278" s="256">
        <f t="shared" si="301"/>
        <v>0</v>
      </c>
      <c r="M278" s="256">
        <f t="shared" si="301"/>
        <v>0</v>
      </c>
      <c r="N278" s="256">
        <f t="shared" si="301"/>
        <v>0</v>
      </c>
      <c r="O278" s="256">
        <f t="shared" si="301"/>
        <v>0</v>
      </c>
      <c r="P278" s="256">
        <f t="shared" si="301"/>
        <v>0</v>
      </c>
      <c r="Q278" s="256">
        <f t="shared" si="301"/>
        <v>0</v>
      </c>
      <c r="R278" s="678">
        <f t="shared" si="301"/>
        <v>0</v>
      </c>
      <c r="S278" s="678">
        <f t="shared" si="301"/>
        <v>0</v>
      </c>
      <c r="T278" s="678">
        <f t="shared" si="301"/>
        <v>0</v>
      </c>
      <c r="U278" s="678">
        <f t="shared" si="301"/>
        <v>0</v>
      </c>
      <c r="V278" s="678">
        <f t="shared" si="301"/>
        <v>0</v>
      </c>
      <c r="W278" s="678">
        <f t="shared" si="301"/>
        <v>125</v>
      </c>
      <c r="X278" s="678">
        <f t="shared" si="301"/>
        <v>0</v>
      </c>
      <c r="Y278" s="256">
        <f t="shared" si="301"/>
        <v>330</v>
      </c>
      <c r="Z278" s="256">
        <f t="shared" si="301"/>
        <v>192</v>
      </c>
      <c r="AA278" s="256">
        <f t="shared" si="301"/>
        <v>326</v>
      </c>
      <c r="AB278" s="256">
        <f t="shared" si="301"/>
        <v>314</v>
      </c>
      <c r="AC278" s="256"/>
      <c r="AD278" s="256"/>
      <c r="AE278" s="256"/>
      <c r="AF278" s="256"/>
      <c r="AG278" s="256">
        <f t="shared" si="301"/>
        <v>439</v>
      </c>
      <c r="AH278" s="256">
        <f t="shared" si="301"/>
        <v>324</v>
      </c>
      <c r="AI278" s="256">
        <f t="shared" si="301"/>
        <v>0</v>
      </c>
      <c r="AK278" s="678">
        <f>SUM(AK267:AK277)</f>
        <v>-12.230769230769241</v>
      </c>
    </row>
    <row r="279" spans="3:37">
      <c r="C279" s="554"/>
    </row>
    <row r="280" spans="3:37">
      <c r="C280" s="554"/>
    </row>
    <row r="281" spans="3:37">
      <c r="C281" s="554"/>
    </row>
    <row r="282" spans="3:37">
      <c r="C282" s="554"/>
    </row>
    <row r="283" spans="3:37">
      <c r="C283" s="554"/>
    </row>
    <row r="284" spans="3:37">
      <c r="C284" s="554"/>
    </row>
    <row r="285" spans="3:37">
      <c r="C285" s="554"/>
    </row>
    <row r="286" spans="3:37">
      <c r="C286" s="554"/>
    </row>
    <row r="287" spans="3:37">
      <c r="C287" s="554"/>
    </row>
    <row r="288" spans="3:37">
      <c r="C288" s="554"/>
    </row>
    <row r="289" spans="3:3">
      <c r="C289" s="554"/>
    </row>
    <row r="290" spans="3:3">
      <c r="C290" s="554"/>
    </row>
    <row r="291" spans="3:3">
      <c r="C291" s="554"/>
    </row>
    <row r="292" spans="3:3">
      <c r="C292" s="554"/>
    </row>
    <row r="294" spans="3:3">
      <c r="C294" s="554"/>
    </row>
    <row r="295" spans="3:3">
      <c r="C295" s="554"/>
    </row>
    <row r="296" spans="3:3">
      <c r="C296" s="554"/>
    </row>
    <row r="297" spans="3:3">
      <c r="C297" s="554"/>
    </row>
    <row r="298" spans="3:3">
      <c r="C298" s="554"/>
    </row>
    <row r="299" spans="3:3">
      <c r="C299" s="554"/>
    </row>
    <row r="300" spans="3:3">
      <c r="C300" s="554"/>
    </row>
    <row r="301" spans="3:3">
      <c r="C301" s="554"/>
    </row>
    <row r="302" spans="3:3">
      <c r="C302" s="554"/>
    </row>
    <row r="303" spans="3:3">
      <c r="C303" s="554"/>
    </row>
    <row r="304" spans="3:3">
      <c r="C304" s="554"/>
    </row>
    <row r="305" spans="3:3">
      <c r="C305" s="554"/>
    </row>
    <row r="306" spans="3:3">
      <c r="C306" s="554"/>
    </row>
    <row r="307" spans="3:3">
      <c r="C307" s="554"/>
    </row>
    <row r="308" spans="3:3">
      <c r="C308" s="554"/>
    </row>
    <row r="309" spans="3:3">
      <c r="C309" s="554"/>
    </row>
    <row r="310" spans="3:3">
      <c r="C310" s="554"/>
    </row>
    <row r="311" spans="3:3">
      <c r="C311" s="554"/>
    </row>
    <row r="312" spans="3:3">
      <c r="C312" s="554"/>
    </row>
    <row r="314" spans="3:3">
      <c r="C314" s="554"/>
    </row>
    <row r="315" spans="3:3">
      <c r="C315" s="554"/>
    </row>
    <row r="316" spans="3:3">
      <c r="C316" s="554"/>
    </row>
    <row r="317" spans="3:3">
      <c r="C317" s="554"/>
    </row>
    <row r="318" spans="3:3">
      <c r="C318" s="554"/>
    </row>
    <row r="319" spans="3:3">
      <c r="C319" s="554"/>
    </row>
    <row r="320" spans="3:3">
      <c r="C320" s="554"/>
    </row>
    <row r="321" spans="3:3">
      <c r="C321" s="554"/>
    </row>
    <row r="322" spans="3:3">
      <c r="C322" s="554"/>
    </row>
    <row r="323" spans="3:3">
      <c r="C323" s="554"/>
    </row>
    <row r="324" spans="3:3">
      <c r="C324" s="554"/>
    </row>
    <row r="325" spans="3:3">
      <c r="C325" s="554"/>
    </row>
    <row r="326" spans="3:3">
      <c r="C326" s="554"/>
    </row>
    <row r="327" spans="3:3">
      <c r="C327" s="554"/>
    </row>
    <row r="328" spans="3:3">
      <c r="C328" s="554"/>
    </row>
    <row r="329" spans="3:3">
      <c r="C329" s="554"/>
    </row>
    <row r="330" spans="3:3">
      <c r="C330" s="554"/>
    </row>
    <row r="331" spans="3:3">
      <c r="C331" s="554"/>
    </row>
    <row r="332" spans="3:3">
      <c r="C332" s="554"/>
    </row>
    <row r="334" spans="3:3">
      <c r="C334" s="554"/>
    </row>
    <row r="335" spans="3:3">
      <c r="C335" s="554"/>
    </row>
    <row r="336" spans="3:3">
      <c r="C336" s="554"/>
    </row>
    <row r="337" spans="3:3">
      <c r="C337" s="554"/>
    </row>
    <row r="338" spans="3:3">
      <c r="C338" s="554"/>
    </row>
    <row r="339" spans="3:3">
      <c r="C339" s="554"/>
    </row>
    <row r="340" spans="3:3">
      <c r="C340" s="554"/>
    </row>
    <row r="341" spans="3:3">
      <c r="C341" s="554"/>
    </row>
    <row r="342" spans="3:3">
      <c r="C342" s="554"/>
    </row>
    <row r="343" spans="3:3">
      <c r="C343" s="554"/>
    </row>
    <row r="344" spans="3:3">
      <c r="C344" s="554"/>
    </row>
    <row r="345" spans="3:3">
      <c r="C345" s="554"/>
    </row>
    <row r="346" spans="3:3">
      <c r="C346" s="554"/>
    </row>
    <row r="347" spans="3:3">
      <c r="C347" s="554"/>
    </row>
    <row r="348" spans="3:3">
      <c r="C348" s="554"/>
    </row>
    <row r="349" spans="3:3">
      <c r="C349" s="554"/>
    </row>
    <row r="350" spans="3:3">
      <c r="C350" s="554"/>
    </row>
    <row r="351" spans="3:3">
      <c r="C351" s="554"/>
    </row>
    <row r="352" spans="3:3">
      <c r="C352" s="554"/>
    </row>
    <row r="354" spans="3:3">
      <c r="C354" s="554"/>
    </row>
    <row r="355" spans="3:3">
      <c r="C355" s="554"/>
    </row>
    <row r="356" spans="3:3">
      <c r="C356" s="554"/>
    </row>
    <row r="357" spans="3:3">
      <c r="C357" s="554"/>
    </row>
    <row r="358" spans="3:3">
      <c r="C358" s="554"/>
    </row>
    <row r="359" spans="3:3">
      <c r="C359" s="554"/>
    </row>
    <row r="360" spans="3:3">
      <c r="C360" s="554"/>
    </row>
    <row r="361" spans="3:3">
      <c r="C361" s="554"/>
    </row>
    <row r="362" spans="3:3">
      <c r="C362" s="554"/>
    </row>
    <row r="363" spans="3:3">
      <c r="C363" s="554"/>
    </row>
    <row r="364" spans="3:3">
      <c r="C364" s="554"/>
    </row>
    <row r="365" spans="3:3">
      <c r="C365" s="554"/>
    </row>
    <row r="366" spans="3:3">
      <c r="C366" s="554"/>
    </row>
    <row r="367" spans="3:3">
      <c r="C367" s="554"/>
    </row>
    <row r="368" spans="3:3">
      <c r="C368" s="554"/>
    </row>
    <row r="369" spans="3:3">
      <c r="C369" s="554"/>
    </row>
    <row r="370" spans="3:3">
      <c r="C370" s="554"/>
    </row>
    <row r="371" spans="3:3">
      <c r="C371" s="554"/>
    </row>
    <row r="372" spans="3:3">
      <c r="C372" s="554"/>
    </row>
  </sheetData>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A1:AM294"/>
  <sheetViews>
    <sheetView showGridLines="0" zoomScale="55" zoomScaleNormal="55" workbookViewId="0">
      <pane xSplit="5" ySplit="3" topLeftCell="N45" activePane="bottomRight" state="frozen"/>
      <selection pane="topRight" activeCell="F1" sqref="F1"/>
      <selection pane="bottomLeft" activeCell="A4" sqref="A4"/>
      <selection pane="bottomRight" activeCell="AA68" sqref="AA68"/>
    </sheetView>
  </sheetViews>
  <sheetFormatPr defaultColWidth="11.453125" defaultRowHeight="14.5" outlineLevelRow="1"/>
  <cols>
    <col min="1" max="1" width="8.26953125" style="184" customWidth="1"/>
    <col min="2" max="2" width="5.26953125" style="184" customWidth="1"/>
    <col min="3" max="3" width="32" style="257" bestFit="1" customWidth="1"/>
    <col min="4" max="4" width="5.453125" style="184" bestFit="1" customWidth="1"/>
    <col min="5" max="5" width="10.453125" style="184" customWidth="1"/>
    <col min="6" max="33" width="11.7265625" style="184" customWidth="1"/>
    <col min="34" max="16384" width="11.453125" style="184"/>
  </cols>
  <sheetData>
    <row r="1" spans="1:35">
      <c r="C1" s="642"/>
      <c r="D1" s="398"/>
      <c r="E1" s="401"/>
    </row>
    <row r="2" spans="1:35">
      <c r="C2" s="407" t="s">
        <v>846</v>
      </c>
      <c r="R2" s="534"/>
      <c r="U2" s="534">
        <v>0.1</v>
      </c>
      <c r="V2" s="534">
        <v>0.15</v>
      </c>
      <c r="W2" s="534">
        <v>0.3</v>
      </c>
      <c r="X2" s="534">
        <v>0.3</v>
      </c>
      <c r="Y2" s="534">
        <v>0.15</v>
      </c>
    </row>
    <row r="3" spans="1:35" s="408" customFormat="1">
      <c r="B3" s="552" t="s">
        <v>805</v>
      </c>
      <c r="C3" s="552" t="s">
        <v>0</v>
      </c>
      <c r="D3" s="552" t="s">
        <v>830</v>
      </c>
      <c r="E3" s="552" t="s">
        <v>226</v>
      </c>
      <c r="F3" s="530" t="s">
        <v>974</v>
      </c>
      <c r="G3" s="530">
        <v>44652</v>
      </c>
      <c r="H3" s="530">
        <v>44682</v>
      </c>
      <c r="I3" s="530">
        <v>44713</v>
      </c>
      <c r="J3" s="530">
        <v>44743</v>
      </c>
      <c r="K3" s="530">
        <v>44774</v>
      </c>
      <c r="L3" s="530">
        <v>44805</v>
      </c>
      <c r="M3" s="530">
        <v>44835</v>
      </c>
      <c r="N3" s="530">
        <v>44866</v>
      </c>
      <c r="O3" s="530">
        <v>44896</v>
      </c>
      <c r="P3" s="530">
        <v>44927</v>
      </c>
      <c r="Q3" s="530">
        <v>44958</v>
      </c>
      <c r="R3" s="530">
        <v>44986</v>
      </c>
      <c r="S3" s="530">
        <v>45017</v>
      </c>
      <c r="T3" s="530">
        <v>45047</v>
      </c>
      <c r="U3" s="530">
        <v>45078</v>
      </c>
      <c r="V3" s="530">
        <v>45108</v>
      </c>
      <c r="W3" s="530">
        <v>45139</v>
      </c>
      <c r="X3" s="530">
        <v>45170</v>
      </c>
      <c r="Y3" s="530">
        <v>45200</v>
      </c>
      <c r="Z3" s="530">
        <v>45231</v>
      </c>
      <c r="AA3" s="530">
        <v>45261</v>
      </c>
      <c r="AB3" s="530">
        <v>45292</v>
      </c>
      <c r="AC3" s="530">
        <v>45323</v>
      </c>
      <c r="AD3" s="530">
        <v>45352</v>
      </c>
      <c r="AE3" s="530">
        <v>45383</v>
      </c>
      <c r="AF3" s="530">
        <v>45413</v>
      </c>
      <c r="AG3" s="530">
        <v>45444</v>
      </c>
    </row>
    <row r="4" spans="1:35" s="256" customFormat="1">
      <c r="A4" s="418"/>
      <c r="B4" s="411">
        <v>1</v>
      </c>
      <c r="C4" s="412" t="s">
        <v>12</v>
      </c>
      <c r="D4" s="411"/>
      <c r="E4" s="553"/>
      <c r="F4" s="424">
        <f>SUBTOTAL(9,F5)</f>
        <v>0</v>
      </c>
      <c r="G4" s="424">
        <f t="shared" ref="G4:AG4" si="0">SUBTOTAL(9,G5)</f>
        <v>0</v>
      </c>
      <c r="H4" s="424">
        <f t="shared" si="0"/>
        <v>0</v>
      </c>
      <c r="I4" s="424">
        <f t="shared" si="0"/>
        <v>0</v>
      </c>
      <c r="J4" s="424">
        <f t="shared" si="0"/>
        <v>0</v>
      </c>
      <c r="K4" s="424">
        <f t="shared" si="0"/>
        <v>0</v>
      </c>
      <c r="L4" s="424">
        <f t="shared" si="0"/>
        <v>0</v>
      </c>
      <c r="M4" s="424">
        <f t="shared" si="0"/>
        <v>0</v>
      </c>
      <c r="N4" s="424">
        <f t="shared" si="0"/>
        <v>0</v>
      </c>
      <c r="O4" s="424">
        <f t="shared" si="0"/>
        <v>0</v>
      </c>
      <c r="P4" s="424">
        <f t="shared" si="0"/>
        <v>0</v>
      </c>
      <c r="Q4" s="424">
        <f t="shared" si="0"/>
        <v>0</v>
      </c>
      <c r="R4" s="424">
        <f t="shared" si="0"/>
        <v>0</v>
      </c>
      <c r="S4" s="424">
        <f t="shared" si="0"/>
        <v>79.120879120879124</v>
      </c>
      <c r="T4" s="424">
        <f t="shared" si="0"/>
        <v>118.68131868131869</v>
      </c>
      <c r="U4" s="424">
        <f t="shared" si="0"/>
        <v>118.68131868131869</v>
      </c>
      <c r="V4" s="424">
        <f t="shared" si="0"/>
        <v>44</v>
      </c>
      <c r="W4" s="424">
        <f t="shared" si="0"/>
        <v>0</v>
      </c>
      <c r="X4" s="424">
        <f t="shared" si="0"/>
        <v>0</v>
      </c>
      <c r="Y4" s="424">
        <f t="shared" si="0"/>
        <v>0</v>
      </c>
      <c r="Z4" s="424">
        <f t="shared" si="0"/>
        <v>0</v>
      </c>
      <c r="AA4" s="424">
        <f t="shared" si="0"/>
        <v>0</v>
      </c>
      <c r="AB4" s="424">
        <f t="shared" si="0"/>
        <v>0</v>
      </c>
      <c r="AC4" s="424">
        <f t="shared" si="0"/>
        <v>0</v>
      </c>
      <c r="AD4" s="424">
        <f t="shared" si="0"/>
        <v>0</v>
      </c>
      <c r="AE4" s="424">
        <f t="shared" si="0"/>
        <v>0</v>
      </c>
      <c r="AF4" s="424">
        <f t="shared" si="0"/>
        <v>0</v>
      </c>
      <c r="AG4" s="424">
        <f t="shared" si="0"/>
        <v>0</v>
      </c>
      <c r="AH4" s="435">
        <f>SUM(O4:AA4)</f>
        <v>360.4835164835165</v>
      </c>
      <c r="AI4" s="435"/>
    </row>
    <row r="5" spans="1:35" outlineLevel="1">
      <c r="B5" s="413" t="s">
        <v>860</v>
      </c>
      <c r="C5" s="415" t="s">
        <v>406</v>
      </c>
      <c r="D5" s="413" t="s">
        <v>1141</v>
      </c>
      <c r="E5" s="425">
        <f>C95</f>
        <v>360</v>
      </c>
      <c r="F5" s="425"/>
      <c r="G5" s="425"/>
      <c r="H5" s="425"/>
      <c r="I5" s="425"/>
      <c r="J5" s="425"/>
      <c r="K5" s="425"/>
      <c r="L5" s="425"/>
      <c r="M5" s="425"/>
      <c r="N5" s="425"/>
      <c r="O5" s="425"/>
      <c r="P5" s="425"/>
      <c r="Q5" s="425"/>
      <c r="R5" s="425"/>
      <c r="S5" s="425">
        <v>79.120879120879124</v>
      </c>
      <c r="T5" s="425">
        <v>118.68131868131869</v>
      </c>
      <c r="U5" s="425">
        <v>118.68131868131869</v>
      </c>
      <c r="V5" s="425">
        <v>44</v>
      </c>
      <c r="W5" s="425"/>
      <c r="X5" s="425"/>
      <c r="Y5" s="425"/>
      <c r="Z5" s="425"/>
      <c r="AA5" s="425"/>
      <c r="AB5" s="425"/>
      <c r="AC5" s="425"/>
      <c r="AD5" s="425"/>
      <c r="AE5" s="425"/>
      <c r="AF5" s="425"/>
      <c r="AG5" s="425"/>
      <c r="AH5" s="429"/>
      <c r="AI5" s="435">
        <f>AH4-E5</f>
        <v>0.48351648351649601</v>
      </c>
    </row>
    <row r="6" spans="1:35" s="256" customFormat="1">
      <c r="A6" s="418"/>
      <c r="B6" s="411">
        <v>2</v>
      </c>
      <c r="C6" s="412" t="s">
        <v>2</v>
      </c>
      <c r="D6" s="411"/>
      <c r="E6" s="553"/>
      <c r="F6" s="424">
        <f>SUBTOTAL(9,F7)</f>
        <v>0</v>
      </c>
      <c r="G6" s="424">
        <f t="shared" ref="G6" si="1">SUBTOTAL(9,G7)</f>
        <v>0</v>
      </c>
      <c r="H6" s="424">
        <f t="shared" ref="H6" si="2">SUBTOTAL(9,H7)</f>
        <v>0</v>
      </c>
      <c r="I6" s="424">
        <f t="shared" ref="I6" si="3">SUBTOTAL(9,I7)</f>
        <v>0</v>
      </c>
      <c r="J6" s="424">
        <f t="shared" ref="J6" si="4">SUBTOTAL(9,J7)</f>
        <v>0</v>
      </c>
      <c r="K6" s="424">
        <f t="shared" ref="K6" si="5">SUBTOTAL(9,K7)</f>
        <v>0</v>
      </c>
      <c r="L6" s="424">
        <f t="shared" ref="L6" si="6">SUBTOTAL(9,L7)</f>
        <v>0</v>
      </c>
      <c r="M6" s="424">
        <f t="shared" ref="M6" si="7">SUBTOTAL(9,M7)</f>
        <v>0</v>
      </c>
      <c r="N6" s="424">
        <f t="shared" ref="N6" si="8">SUBTOTAL(9,N7)</f>
        <v>0</v>
      </c>
      <c r="O6" s="424">
        <f t="shared" ref="O6" si="9">SUBTOTAL(9,O7)</f>
        <v>0</v>
      </c>
      <c r="P6" s="424">
        <f t="shared" ref="P6" si="10">SUBTOTAL(9,P7)</f>
        <v>0</v>
      </c>
      <c r="Q6" s="424">
        <f t="shared" ref="Q6" si="11">SUBTOTAL(9,Q7)</f>
        <v>0</v>
      </c>
      <c r="R6" s="424">
        <f t="shared" ref="R6" si="12">SUBTOTAL(9,R7)</f>
        <v>55.384615384615387</v>
      </c>
      <c r="S6" s="424">
        <f t="shared" ref="S6" si="13">SUBTOTAL(9,S7)</f>
        <v>83.076923076923066</v>
      </c>
      <c r="T6" s="424">
        <f t="shared" ref="T6" si="14">SUBTOTAL(9,T7)</f>
        <v>83.076923076923066</v>
      </c>
      <c r="U6" s="424">
        <f t="shared" ref="U6" si="15">SUBTOTAL(9,U7)</f>
        <v>78</v>
      </c>
      <c r="V6" s="424">
        <f t="shared" ref="V6" si="16">SUBTOTAL(9,V7)</f>
        <v>0</v>
      </c>
      <c r="W6" s="424">
        <f t="shared" ref="W6" si="17">SUBTOTAL(9,W7)</f>
        <v>0</v>
      </c>
      <c r="X6" s="424">
        <f t="shared" ref="X6" si="18">SUBTOTAL(9,X7)</f>
        <v>0</v>
      </c>
      <c r="Y6" s="424">
        <f t="shared" ref="Y6" si="19">SUBTOTAL(9,Y7)</f>
        <v>0</v>
      </c>
      <c r="Z6" s="424">
        <f t="shared" ref="Z6" si="20">SUBTOTAL(9,Z7)</f>
        <v>0</v>
      </c>
      <c r="AA6" s="424">
        <f t="shared" ref="AA6:AG6" si="21">SUBTOTAL(9,AA7)</f>
        <v>0</v>
      </c>
      <c r="AB6" s="424">
        <f t="shared" si="21"/>
        <v>0</v>
      </c>
      <c r="AC6" s="424">
        <f t="shared" si="21"/>
        <v>0</v>
      </c>
      <c r="AD6" s="424">
        <f t="shared" si="21"/>
        <v>0</v>
      </c>
      <c r="AE6" s="424">
        <f t="shared" si="21"/>
        <v>0</v>
      </c>
      <c r="AF6" s="424">
        <f t="shared" si="21"/>
        <v>0</v>
      </c>
      <c r="AG6" s="424">
        <f t="shared" si="21"/>
        <v>0</v>
      </c>
      <c r="AH6" s="435">
        <f>SUM(O6:AA6)</f>
        <v>299.53846153846155</v>
      </c>
      <c r="AI6" s="435"/>
    </row>
    <row r="7" spans="1:35" outlineLevel="1">
      <c r="B7" s="413" t="s">
        <v>860</v>
      </c>
      <c r="C7" s="415" t="s">
        <v>406</v>
      </c>
      <c r="D7" s="413" t="s">
        <v>1141</v>
      </c>
      <c r="E7" s="425">
        <f>C96</f>
        <v>300</v>
      </c>
      <c r="F7" s="425"/>
      <c r="G7" s="425"/>
      <c r="H7" s="425"/>
      <c r="I7" s="425"/>
      <c r="J7" s="425"/>
      <c r="K7" s="425"/>
      <c r="L7" s="425"/>
      <c r="M7" s="425"/>
      <c r="N7" s="425"/>
      <c r="O7" s="425"/>
      <c r="P7" s="425"/>
      <c r="Q7" s="425"/>
      <c r="R7" s="425">
        <v>55.384615384615387</v>
      </c>
      <c r="S7" s="425">
        <v>83.076923076923066</v>
      </c>
      <c r="T7" s="425">
        <v>83.076923076923066</v>
      </c>
      <c r="U7" s="425">
        <v>78</v>
      </c>
      <c r="V7" s="425"/>
      <c r="W7" s="425"/>
      <c r="X7" s="425"/>
      <c r="Y7" s="425"/>
      <c r="Z7" s="425"/>
      <c r="AA7" s="425"/>
      <c r="AB7" s="425"/>
      <c r="AC7" s="425"/>
      <c r="AD7" s="425"/>
      <c r="AE7" s="425"/>
      <c r="AF7" s="425"/>
      <c r="AG7" s="425"/>
      <c r="AH7" s="429"/>
      <c r="AI7" s="435">
        <f>AH6-E7</f>
        <v>-0.46153846153845279</v>
      </c>
    </row>
    <row r="8" spans="1:35" s="256" customFormat="1">
      <c r="A8" s="418"/>
      <c r="B8" s="411">
        <v>3</v>
      </c>
      <c r="C8" s="412" t="s">
        <v>37</v>
      </c>
      <c r="D8" s="411"/>
      <c r="E8" s="553"/>
      <c r="F8" s="424">
        <f>SUBTOTAL(9,F9)</f>
        <v>0</v>
      </c>
      <c r="G8" s="424">
        <f t="shared" ref="G8" si="22">SUBTOTAL(9,G9)</f>
        <v>0</v>
      </c>
      <c r="H8" s="424">
        <f t="shared" ref="H8" si="23">SUBTOTAL(9,H9)</f>
        <v>0</v>
      </c>
      <c r="I8" s="424">
        <f t="shared" ref="I8" si="24">SUBTOTAL(9,I9)</f>
        <v>0</v>
      </c>
      <c r="J8" s="424">
        <f t="shared" ref="J8" si="25">SUBTOTAL(9,J9)</f>
        <v>0</v>
      </c>
      <c r="K8" s="424">
        <f t="shared" ref="K8" si="26">SUBTOTAL(9,K9)</f>
        <v>0</v>
      </c>
      <c r="L8" s="424">
        <f t="shared" ref="L8" si="27">SUBTOTAL(9,L9)</f>
        <v>0</v>
      </c>
      <c r="M8" s="424">
        <f t="shared" ref="M8" si="28">SUBTOTAL(9,M9)</f>
        <v>0</v>
      </c>
      <c r="N8" s="424">
        <f t="shared" ref="N8" si="29">SUBTOTAL(9,N9)</f>
        <v>0</v>
      </c>
      <c r="O8" s="424">
        <f t="shared" ref="O8" si="30">SUBTOTAL(9,O9)</f>
        <v>0</v>
      </c>
      <c r="P8" s="424">
        <f t="shared" ref="P8" si="31">SUBTOTAL(9,P9)</f>
        <v>0</v>
      </c>
      <c r="Q8" s="424">
        <f t="shared" ref="Q8" si="32">SUBTOTAL(9,Q9)</f>
        <v>0</v>
      </c>
      <c r="R8" s="424">
        <f t="shared" ref="R8" si="33">SUBTOTAL(9,R9)</f>
        <v>79.120879120879124</v>
      </c>
      <c r="S8" s="424">
        <f t="shared" ref="S8" si="34">SUBTOTAL(9,S9)</f>
        <v>124</v>
      </c>
      <c r="T8" s="424">
        <f t="shared" ref="T8" si="35">SUBTOTAL(9,T9)</f>
        <v>134</v>
      </c>
      <c r="U8" s="424">
        <f t="shared" ref="U8" si="36">SUBTOTAL(9,U9)</f>
        <v>113</v>
      </c>
      <c r="V8" s="424">
        <f t="shared" ref="V8" si="37">SUBTOTAL(9,V9)</f>
        <v>0</v>
      </c>
      <c r="W8" s="424">
        <f t="shared" ref="W8" si="38">SUBTOTAL(9,W9)</f>
        <v>0</v>
      </c>
      <c r="X8" s="424">
        <f t="shared" ref="X8" si="39">SUBTOTAL(9,X9)</f>
        <v>0</v>
      </c>
      <c r="Y8" s="424">
        <f t="shared" ref="Y8" si="40">SUBTOTAL(9,Y9)</f>
        <v>0</v>
      </c>
      <c r="Z8" s="424">
        <f t="shared" ref="Z8" si="41">SUBTOTAL(9,Z9)</f>
        <v>0</v>
      </c>
      <c r="AA8" s="424">
        <f t="shared" ref="AA8:AG8" si="42">SUBTOTAL(9,AA9)</f>
        <v>0</v>
      </c>
      <c r="AB8" s="424">
        <f t="shared" si="42"/>
        <v>0</v>
      </c>
      <c r="AC8" s="424">
        <f t="shared" si="42"/>
        <v>0</v>
      </c>
      <c r="AD8" s="424">
        <f t="shared" si="42"/>
        <v>0</v>
      </c>
      <c r="AE8" s="424">
        <f t="shared" si="42"/>
        <v>0</v>
      </c>
      <c r="AF8" s="424">
        <f t="shared" si="42"/>
        <v>0</v>
      </c>
      <c r="AG8" s="424">
        <f t="shared" si="42"/>
        <v>0</v>
      </c>
      <c r="AH8" s="435">
        <f>SUM(O8:AA8)</f>
        <v>450.12087912087912</v>
      </c>
      <c r="AI8" s="435"/>
    </row>
    <row r="9" spans="1:35" outlineLevel="1">
      <c r="B9" s="413" t="s">
        <v>860</v>
      </c>
      <c r="C9" s="415" t="s">
        <v>406</v>
      </c>
      <c r="D9" s="413" t="s">
        <v>1141</v>
      </c>
      <c r="E9" s="425">
        <f>C97</f>
        <v>450</v>
      </c>
      <c r="F9" s="425"/>
      <c r="G9" s="425"/>
      <c r="H9" s="425"/>
      <c r="I9" s="425"/>
      <c r="J9" s="425"/>
      <c r="K9" s="425"/>
      <c r="L9" s="425"/>
      <c r="M9" s="425"/>
      <c r="N9" s="425"/>
      <c r="O9" s="425"/>
      <c r="P9" s="425"/>
      <c r="Q9" s="425"/>
      <c r="R9" s="425">
        <v>79.120879120879124</v>
      </c>
      <c r="S9" s="425">
        <v>124</v>
      </c>
      <c r="T9" s="425">
        <v>134</v>
      </c>
      <c r="U9" s="425">
        <v>113</v>
      </c>
      <c r="V9" s="425"/>
      <c r="W9" s="425"/>
      <c r="X9" s="425"/>
      <c r="Y9" s="425"/>
      <c r="Z9" s="425"/>
      <c r="AA9" s="425"/>
      <c r="AB9" s="425"/>
      <c r="AC9" s="425"/>
      <c r="AD9" s="425"/>
      <c r="AE9" s="425"/>
      <c r="AF9" s="425"/>
      <c r="AG9" s="425"/>
      <c r="AH9" s="429"/>
      <c r="AI9" s="435">
        <f>AH8-E9</f>
        <v>0.120879120879124</v>
      </c>
    </row>
    <row r="10" spans="1:35" s="256" customFormat="1">
      <c r="A10" s="418"/>
      <c r="B10" s="411">
        <v>4</v>
      </c>
      <c r="C10" s="412" t="s">
        <v>1</v>
      </c>
      <c r="D10" s="411"/>
      <c r="E10" s="553"/>
      <c r="F10" s="424">
        <f>SUBTOTAL(9,F11)</f>
        <v>0</v>
      </c>
      <c r="G10" s="424">
        <f t="shared" ref="G10" si="43">SUBTOTAL(9,G11)</f>
        <v>0</v>
      </c>
      <c r="H10" s="424">
        <f t="shared" ref="H10" si="44">SUBTOTAL(9,H11)</f>
        <v>0</v>
      </c>
      <c r="I10" s="424">
        <f t="shared" ref="I10" si="45">SUBTOTAL(9,I11)</f>
        <v>0</v>
      </c>
      <c r="J10" s="424">
        <f t="shared" ref="J10" si="46">SUBTOTAL(9,J11)</f>
        <v>0</v>
      </c>
      <c r="K10" s="424">
        <f t="shared" ref="K10" si="47">SUBTOTAL(9,K11)</f>
        <v>0</v>
      </c>
      <c r="L10" s="424">
        <f t="shared" ref="L10" si="48">SUBTOTAL(9,L11)</f>
        <v>0</v>
      </c>
      <c r="M10" s="424">
        <f t="shared" ref="M10" si="49">SUBTOTAL(9,M11)</f>
        <v>0</v>
      </c>
      <c r="N10" s="424">
        <f t="shared" ref="N10" si="50">SUBTOTAL(9,N11)</f>
        <v>0</v>
      </c>
      <c r="O10" s="424">
        <f t="shared" ref="O10" si="51">SUBTOTAL(9,O11)</f>
        <v>0</v>
      </c>
      <c r="P10" s="424">
        <f t="shared" ref="P10" si="52">SUBTOTAL(9,P11)</f>
        <v>0</v>
      </c>
      <c r="Q10" s="424">
        <f t="shared" ref="Q10" si="53">SUBTOTAL(9,Q11)</f>
        <v>0</v>
      </c>
      <c r="R10" s="424">
        <f t="shared" ref="R10" si="54">SUBTOTAL(9,R11)</f>
        <v>0</v>
      </c>
      <c r="S10" s="424">
        <f t="shared" ref="S10" si="55">SUBTOTAL(9,S11)</f>
        <v>0</v>
      </c>
      <c r="T10" s="424">
        <f t="shared" ref="T10" si="56">SUBTOTAL(9,T11)</f>
        <v>0</v>
      </c>
      <c r="U10" s="424">
        <f t="shared" ref="U10" si="57">SUBTOTAL(9,U11)</f>
        <v>0</v>
      </c>
      <c r="V10" s="424">
        <f t="shared" ref="V10" si="58">SUBTOTAL(9,V11)</f>
        <v>120</v>
      </c>
      <c r="W10" s="424">
        <f t="shared" ref="W10" si="59">SUBTOTAL(9,W11)</f>
        <v>180</v>
      </c>
      <c r="X10" s="424">
        <f t="shared" ref="X10" si="60">SUBTOTAL(9,X11)</f>
        <v>180</v>
      </c>
      <c r="Y10" s="424">
        <f t="shared" ref="Y10" si="61">SUBTOTAL(9,Y11)</f>
        <v>140</v>
      </c>
      <c r="Z10" s="424">
        <f t="shared" ref="Z10" si="62">SUBTOTAL(9,Z11)</f>
        <v>0</v>
      </c>
      <c r="AA10" s="424">
        <f t="shared" ref="AA10:AG10" si="63">SUBTOTAL(9,AA11)</f>
        <v>0</v>
      </c>
      <c r="AB10" s="424">
        <f t="shared" si="63"/>
        <v>0</v>
      </c>
      <c r="AC10" s="424">
        <f t="shared" si="63"/>
        <v>0</v>
      </c>
      <c r="AD10" s="424">
        <f t="shared" si="63"/>
        <v>0</v>
      </c>
      <c r="AE10" s="424">
        <f t="shared" si="63"/>
        <v>0</v>
      </c>
      <c r="AF10" s="424">
        <f t="shared" si="63"/>
        <v>0</v>
      </c>
      <c r="AG10" s="424">
        <f t="shared" si="63"/>
        <v>0</v>
      </c>
      <c r="AH10" s="435">
        <f>SUM(O10:AA10)</f>
        <v>620</v>
      </c>
      <c r="AI10" s="435"/>
    </row>
    <row r="11" spans="1:35" outlineLevel="1">
      <c r="B11" s="413" t="s">
        <v>860</v>
      </c>
      <c r="C11" s="415" t="s">
        <v>406</v>
      </c>
      <c r="D11" s="413" t="s">
        <v>1141</v>
      </c>
      <c r="E11" s="425">
        <f>C98</f>
        <v>620</v>
      </c>
      <c r="F11" s="425"/>
      <c r="G11" s="425"/>
      <c r="H11" s="425"/>
      <c r="I11" s="425"/>
      <c r="J11" s="425"/>
      <c r="K11" s="425"/>
      <c r="L11" s="425"/>
      <c r="M11" s="425"/>
      <c r="N11" s="425"/>
      <c r="O11" s="425"/>
      <c r="P11" s="425"/>
      <c r="Q11" s="425"/>
      <c r="R11" s="425"/>
      <c r="S11" s="425"/>
      <c r="T11" s="425"/>
      <c r="U11" s="425"/>
      <c r="V11" s="425">
        <v>120</v>
      </c>
      <c r="W11" s="425">
        <v>180</v>
      </c>
      <c r="X11" s="425">
        <v>180</v>
      </c>
      <c r="Y11" s="425">
        <v>140</v>
      </c>
      <c r="Z11" s="425"/>
      <c r="AA11" s="425"/>
      <c r="AB11" s="425"/>
      <c r="AC11" s="425"/>
      <c r="AD11" s="425"/>
      <c r="AE11" s="425"/>
      <c r="AF11" s="425"/>
      <c r="AG11" s="425"/>
      <c r="AH11" s="429"/>
      <c r="AI11" s="435">
        <f>AH10-E11</f>
        <v>0</v>
      </c>
    </row>
    <row r="12" spans="1:35" s="256" customFormat="1">
      <c r="A12" s="418"/>
      <c r="B12" s="411">
        <v>5</v>
      </c>
      <c r="C12" s="412" t="s">
        <v>40</v>
      </c>
      <c r="D12" s="411"/>
      <c r="E12" s="553"/>
      <c r="F12" s="424">
        <f>SUBTOTAL(9,F13)</f>
        <v>0</v>
      </c>
      <c r="G12" s="424">
        <f t="shared" ref="G12" si="64">SUBTOTAL(9,G13)</f>
        <v>0</v>
      </c>
      <c r="H12" s="424">
        <f t="shared" ref="H12" si="65">SUBTOTAL(9,H13)</f>
        <v>0</v>
      </c>
      <c r="I12" s="424">
        <f t="shared" ref="I12" si="66">SUBTOTAL(9,I13)</f>
        <v>0</v>
      </c>
      <c r="J12" s="424">
        <f t="shared" ref="J12" si="67">SUBTOTAL(9,J13)</f>
        <v>0</v>
      </c>
      <c r="K12" s="424">
        <f t="shared" ref="K12" si="68">SUBTOTAL(9,K13)</f>
        <v>0</v>
      </c>
      <c r="L12" s="424">
        <f t="shared" ref="L12" si="69">SUBTOTAL(9,L13)</f>
        <v>0</v>
      </c>
      <c r="M12" s="424">
        <f t="shared" ref="M12" si="70">SUBTOTAL(9,M13)</f>
        <v>0</v>
      </c>
      <c r="N12" s="424">
        <f t="shared" ref="N12" si="71">SUBTOTAL(9,N13)</f>
        <v>0</v>
      </c>
      <c r="O12" s="424">
        <f t="shared" ref="O12" si="72">SUBTOTAL(9,O13)</f>
        <v>0</v>
      </c>
      <c r="P12" s="424">
        <f t="shared" ref="P12" si="73">SUBTOTAL(9,P13)</f>
        <v>0</v>
      </c>
      <c r="Q12" s="424">
        <f t="shared" ref="Q12" si="74">SUBTOTAL(9,Q13)</f>
        <v>0</v>
      </c>
      <c r="R12" s="424">
        <f t="shared" ref="R12" si="75">SUBTOTAL(9,R13)</f>
        <v>0</v>
      </c>
      <c r="S12" s="424">
        <f t="shared" ref="S12" si="76">SUBTOTAL(9,S13)</f>
        <v>0</v>
      </c>
      <c r="T12" s="424">
        <f t="shared" ref="T12" si="77">SUBTOTAL(9,T13)</f>
        <v>53.406593406593402</v>
      </c>
      <c r="U12" s="424">
        <f t="shared" ref="U12" si="78">SUBTOTAL(9,U13)</f>
        <v>106.8131868131868</v>
      </c>
      <c r="V12" s="424">
        <f t="shared" ref="V12" si="79">SUBTOTAL(9,V13)</f>
        <v>106.8131868131868</v>
      </c>
      <c r="W12" s="424">
        <f t="shared" ref="W12" si="80">SUBTOTAL(9,W13)</f>
        <v>58</v>
      </c>
      <c r="X12" s="424">
        <f t="shared" ref="X12" si="81">SUBTOTAL(9,X13)</f>
        <v>0</v>
      </c>
      <c r="Y12" s="424">
        <f t="shared" ref="Y12" si="82">SUBTOTAL(9,Y13)</f>
        <v>0</v>
      </c>
      <c r="Z12" s="424">
        <f t="shared" ref="Z12" si="83">SUBTOTAL(9,Z13)</f>
        <v>0</v>
      </c>
      <c r="AA12" s="424">
        <f t="shared" ref="AA12:AG12" si="84">SUBTOTAL(9,AA13)</f>
        <v>0</v>
      </c>
      <c r="AB12" s="424">
        <f t="shared" si="84"/>
        <v>0</v>
      </c>
      <c r="AC12" s="424">
        <f t="shared" si="84"/>
        <v>0</v>
      </c>
      <c r="AD12" s="424">
        <f t="shared" si="84"/>
        <v>0</v>
      </c>
      <c r="AE12" s="424">
        <f t="shared" si="84"/>
        <v>0</v>
      </c>
      <c r="AF12" s="424">
        <f t="shared" si="84"/>
        <v>0</v>
      </c>
      <c r="AG12" s="424">
        <f t="shared" si="84"/>
        <v>0</v>
      </c>
      <c r="AH12" s="435">
        <f>SUM(O12:AA12)</f>
        <v>325.03296703296701</v>
      </c>
      <c r="AI12" s="435"/>
    </row>
    <row r="13" spans="1:35" outlineLevel="1">
      <c r="B13" s="413" t="s">
        <v>860</v>
      </c>
      <c r="C13" s="415" t="s">
        <v>406</v>
      </c>
      <c r="D13" s="413" t="s">
        <v>1141</v>
      </c>
      <c r="E13" s="425">
        <f>C99</f>
        <v>325</v>
      </c>
      <c r="F13" s="425"/>
      <c r="G13" s="425"/>
      <c r="H13" s="425"/>
      <c r="I13" s="425"/>
      <c r="J13" s="425"/>
      <c r="K13" s="425"/>
      <c r="L13" s="425"/>
      <c r="M13" s="425"/>
      <c r="N13" s="425"/>
      <c r="O13" s="425"/>
      <c r="P13" s="425"/>
      <c r="Q13" s="425"/>
      <c r="R13" s="425"/>
      <c r="S13" s="425"/>
      <c r="T13" s="425">
        <v>53.406593406593402</v>
      </c>
      <c r="U13" s="425">
        <v>106.8131868131868</v>
      </c>
      <c r="V13" s="425">
        <v>106.8131868131868</v>
      </c>
      <c r="W13" s="425">
        <v>58</v>
      </c>
      <c r="X13" s="425"/>
      <c r="Y13" s="425"/>
      <c r="Z13" s="425"/>
      <c r="AA13" s="425"/>
      <c r="AB13" s="425"/>
      <c r="AC13" s="425"/>
      <c r="AD13" s="425"/>
      <c r="AE13" s="425"/>
      <c r="AF13" s="425"/>
      <c r="AG13" s="425"/>
      <c r="AH13" s="429"/>
      <c r="AI13" s="435">
        <f>AH12-E13</f>
        <v>3.2967032967007981E-2</v>
      </c>
    </row>
    <row r="14" spans="1:35" s="256" customFormat="1">
      <c r="A14" s="418"/>
      <c r="B14" s="411">
        <v>6</v>
      </c>
      <c r="C14" s="412" t="s">
        <v>14</v>
      </c>
      <c r="D14" s="411"/>
      <c r="E14" s="553"/>
      <c r="F14" s="424">
        <f>SUBTOTAL(9,F15)</f>
        <v>0</v>
      </c>
      <c r="G14" s="424">
        <f t="shared" ref="G14" si="85">SUBTOTAL(9,G15)</f>
        <v>0</v>
      </c>
      <c r="H14" s="424">
        <f t="shared" ref="H14" si="86">SUBTOTAL(9,H15)</f>
        <v>0</v>
      </c>
      <c r="I14" s="424">
        <f t="shared" ref="I14" si="87">SUBTOTAL(9,I15)</f>
        <v>0</v>
      </c>
      <c r="J14" s="424">
        <f t="shared" ref="J14" si="88">SUBTOTAL(9,J15)</f>
        <v>0</v>
      </c>
      <c r="K14" s="424">
        <f t="shared" ref="K14" si="89">SUBTOTAL(9,K15)</f>
        <v>0</v>
      </c>
      <c r="L14" s="424">
        <f t="shared" ref="L14" si="90">SUBTOTAL(9,L15)</f>
        <v>0</v>
      </c>
      <c r="M14" s="424">
        <f t="shared" ref="M14" si="91">SUBTOTAL(9,M15)</f>
        <v>0</v>
      </c>
      <c r="N14" s="424">
        <f t="shared" ref="N14" si="92">SUBTOTAL(9,N15)</f>
        <v>0</v>
      </c>
      <c r="O14" s="424">
        <f t="shared" ref="O14" si="93">SUBTOTAL(9,O15)</f>
        <v>0</v>
      </c>
      <c r="P14" s="424">
        <f t="shared" ref="P14" si="94">SUBTOTAL(9,P15)</f>
        <v>0</v>
      </c>
      <c r="Q14" s="424">
        <f t="shared" ref="Q14" si="95">SUBTOTAL(9,Q15)</f>
        <v>0</v>
      </c>
      <c r="R14" s="424">
        <f t="shared" ref="R14" si="96">SUBTOTAL(9,R15)</f>
        <v>0</v>
      </c>
      <c r="S14" s="424">
        <f t="shared" ref="S14" si="97">SUBTOTAL(9,S15)</f>
        <v>44.505494505494504</v>
      </c>
      <c r="T14" s="424">
        <f t="shared" ref="T14" si="98">SUBTOTAL(9,T15)</f>
        <v>89.010989010989007</v>
      </c>
      <c r="U14" s="424">
        <f t="shared" ref="U14" si="99">SUBTOTAL(9,U15)</f>
        <v>89.010989010989007</v>
      </c>
      <c r="V14" s="424">
        <f t="shared" ref="V14" si="100">SUBTOTAL(9,V15)</f>
        <v>56</v>
      </c>
      <c r="W14" s="424">
        <f t="shared" ref="W14" si="101">SUBTOTAL(9,W15)</f>
        <v>0</v>
      </c>
      <c r="X14" s="424">
        <f t="shared" ref="X14" si="102">SUBTOTAL(9,X15)</f>
        <v>0</v>
      </c>
      <c r="Y14" s="424">
        <f t="shared" ref="Y14" si="103">SUBTOTAL(9,Y15)</f>
        <v>0</v>
      </c>
      <c r="Z14" s="424">
        <f t="shared" ref="Z14" si="104">SUBTOTAL(9,Z15)</f>
        <v>0</v>
      </c>
      <c r="AA14" s="424">
        <f t="shared" ref="AA14:AG14" si="105">SUBTOTAL(9,AA15)</f>
        <v>0</v>
      </c>
      <c r="AB14" s="424">
        <f t="shared" si="105"/>
        <v>0</v>
      </c>
      <c r="AC14" s="424">
        <f t="shared" si="105"/>
        <v>0</v>
      </c>
      <c r="AD14" s="424">
        <f t="shared" si="105"/>
        <v>0</v>
      </c>
      <c r="AE14" s="424">
        <f t="shared" si="105"/>
        <v>0</v>
      </c>
      <c r="AF14" s="424">
        <f t="shared" si="105"/>
        <v>0</v>
      </c>
      <c r="AG14" s="424">
        <f t="shared" si="105"/>
        <v>0</v>
      </c>
      <c r="AH14" s="435">
        <f>SUM(O14:AA14)</f>
        <v>278.52747252747253</v>
      </c>
      <c r="AI14" s="435"/>
    </row>
    <row r="15" spans="1:35" outlineLevel="1">
      <c r="B15" s="413" t="s">
        <v>860</v>
      </c>
      <c r="C15" s="415" t="s">
        <v>406</v>
      </c>
      <c r="D15" s="413" t="s">
        <v>1141</v>
      </c>
      <c r="E15" s="425">
        <f>C100</f>
        <v>279</v>
      </c>
      <c r="F15" s="425"/>
      <c r="G15" s="425"/>
      <c r="H15" s="425"/>
      <c r="I15" s="425"/>
      <c r="J15" s="425"/>
      <c r="K15" s="425"/>
      <c r="L15" s="425"/>
      <c r="M15" s="425"/>
      <c r="N15" s="425"/>
      <c r="O15" s="425"/>
      <c r="P15" s="425"/>
      <c r="Q15" s="425"/>
      <c r="R15" s="425"/>
      <c r="S15" s="425">
        <v>44.505494505494504</v>
      </c>
      <c r="T15" s="425">
        <v>89.010989010989007</v>
      </c>
      <c r="U15" s="425">
        <v>89.010989010989007</v>
      </c>
      <c r="V15" s="425">
        <v>56</v>
      </c>
      <c r="W15" s="425"/>
      <c r="X15" s="425"/>
      <c r="Y15" s="425"/>
      <c r="Z15" s="425"/>
      <c r="AA15" s="425"/>
      <c r="AB15" s="425"/>
      <c r="AC15" s="425"/>
      <c r="AD15" s="425"/>
      <c r="AE15" s="425"/>
      <c r="AF15" s="425"/>
      <c r="AG15" s="425"/>
      <c r="AH15" s="429"/>
      <c r="AI15" s="435">
        <f>AH14-E15</f>
        <v>-0.4725274725274744</v>
      </c>
    </row>
    <row r="16" spans="1:35" s="256" customFormat="1">
      <c r="A16" s="418"/>
      <c r="B16" s="411">
        <v>7</v>
      </c>
      <c r="C16" s="412" t="s">
        <v>41</v>
      </c>
      <c r="D16" s="411"/>
      <c r="E16" s="553"/>
      <c r="F16" s="424">
        <f>SUBTOTAL(9,F17)</f>
        <v>0</v>
      </c>
      <c r="G16" s="424">
        <f t="shared" ref="G16" si="106">SUBTOTAL(9,G17)</f>
        <v>0</v>
      </c>
      <c r="H16" s="424">
        <f t="shared" ref="H16" si="107">SUBTOTAL(9,H17)</f>
        <v>0</v>
      </c>
      <c r="I16" s="424">
        <f t="shared" ref="I16" si="108">SUBTOTAL(9,I17)</f>
        <v>0</v>
      </c>
      <c r="J16" s="424">
        <f t="shared" ref="J16" si="109">SUBTOTAL(9,J17)</f>
        <v>0</v>
      </c>
      <c r="K16" s="424">
        <f t="shared" ref="K16" si="110">SUBTOTAL(9,K17)</f>
        <v>0</v>
      </c>
      <c r="L16" s="424">
        <f t="shared" ref="L16" si="111">SUBTOTAL(9,L17)</f>
        <v>0</v>
      </c>
      <c r="M16" s="424">
        <f t="shared" ref="M16" si="112">SUBTOTAL(9,M17)</f>
        <v>0</v>
      </c>
      <c r="N16" s="424">
        <f t="shared" ref="N16" si="113">SUBTOTAL(9,N17)</f>
        <v>0</v>
      </c>
      <c r="O16" s="424">
        <f t="shared" ref="O16" si="114">SUBTOTAL(9,O17)</f>
        <v>0</v>
      </c>
      <c r="P16" s="424">
        <f t="shared" ref="P16" si="115">SUBTOTAL(9,P17)</f>
        <v>0</v>
      </c>
      <c r="Q16" s="424">
        <f t="shared" ref="Q16" si="116">SUBTOTAL(9,Q17)</f>
        <v>0</v>
      </c>
      <c r="R16" s="424">
        <f t="shared" ref="R16" si="117">SUBTOTAL(9,R17)</f>
        <v>0</v>
      </c>
      <c r="S16" s="424">
        <f t="shared" ref="S16" si="118">SUBTOTAL(9,S17)</f>
        <v>0</v>
      </c>
      <c r="T16" s="424">
        <f t="shared" ref="T16" si="119">SUBTOTAL(9,T17)</f>
        <v>0</v>
      </c>
      <c r="U16" s="424">
        <f t="shared" ref="U16" si="120">SUBTOTAL(9,U17)</f>
        <v>96.428571428571416</v>
      </c>
      <c r="V16" s="424">
        <f t="shared" ref="V16" si="121">SUBTOTAL(9,V17)</f>
        <v>174</v>
      </c>
      <c r="W16" s="424">
        <f t="shared" ref="W16" si="122">SUBTOTAL(9,W17)</f>
        <v>140</v>
      </c>
      <c r="X16" s="424">
        <f t="shared" ref="X16" si="123">SUBTOTAL(9,X17)</f>
        <v>40</v>
      </c>
      <c r="Y16" s="424">
        <f t="shared" ref="Y16" si="124">SUBTOTAL(9,Y17)</f>
        <v>0</v>
      </c>
      <c r="Z16" s="424">
        <f t="shared" ref="Z16" si="125">SUBTOTAL(9,Z17)</f>
        <v>0</v>
      </c>
      <c r="AA16" s="424">
        <f t="shared" ref="AA16:AG16" si="126">SUBTOTAL(9,AA17)</f>
        <v>0</v>
      </c>
      <c r="AB16" s="424">
        <f t="shared" si="126"/>
        <v>0</v>
      </c>
      <c r="AC16" s="424">
        <f t="shared" si="126"/>
        <v>0</v>
      </c>
      <c r="AD16" s="424">
        <f t="shared" si="126"/>
        <v>0</v>
      </c>
      <c r="AE16" s="424">
        <f t="shared" si="126"/>
        <v>0</v>
      </c>
      <c r="AF16" s="424">
        <f t="shared" si="126"/>
        <v>0</v>
      </c>
      <c r="AG16" s="424">
        <f t="shared" si="126"/>
        <v>0</v>
      </c>
      <c r="AH16" s="435">
        <f>SUM(O16:AA16)</f>
        <v>450.42857142857144</v>
      </c>
      <c r="AI16" s="435"/>
    </row>
    <row r="17" spans="1:35" outlineLevel="1">
      <c r="B17" s="413" t="s">
        <v>860</v>
      </c>
      <c r="C17" s="415" t="s">
        <v>406</v>
      </c>
      <c r="D17" s="413" t="s">
        <v>1141</v>
      </c>
      <c r="E17" s="425">
        <f>C101</f>
        <v>450</v>
      </c>
      <c r="F17" s="425"/>
      <c r="G17" s="425"/>
      <c r="H17" s="425"/>
      <c r="I17" s="425"/>
      <c r="J17" s="425"/>
      <c r="K17" s="425"/>
      <c r="L17" s="425"/>
      <c r="M17" s="425"/>
      <c r="N17" s="425"/>
      <c r="O17" s="425"/>
      <c r="P17" s="425"/>
      <c r="Q17" s="425"/>
      <c r="R17" s="425"/>
      <c r="S17" s="425"/>
      <c r="T17" s="425"/>
      <c r="U17" s="425">
        <v>96.428571428571416</v>
      </c>
      <c r="V17" s="425">
        <v>174</v>
      </c>
      <c r="W17" s="425">
        <v>140</v>
      </c>
      <c r="X17" s="425">
        <v>40</v>
      </c>
      <c r="Y17" s="425"/>
      <c r="Z17" s="425"/>
      <c r="AA17" s="425"/>
      <c r="AB17" s="425"/>
      <c r="AC17" s="425"/>
      <c r="AD17" s="425"/>
      <c r="AE17" s="425"/>
      <c r="AF17" s="425"/>
      <c r="AG17" s="425"/>
      <c r="AH17" s="429"/>
      <c r="AI17" s="435">
        <f>AH16-E17</f>
        <v>0.42857142857144481</v>
      </c>
    </row>
    <row r="18" spans="1:35" s="256" customFormat="1">
      <c r="A18" s="418"/>
      <c r="B18" s="411">
        <v>8</v>
      </c>
      <c r="C18" s="412" t="s">
        <v>34</v>
      </c>
      <c r="D18" s="411"/>
      <c r="E18" s="553"/>
      <c r="F18" s="424">
        <f>SUBTOTAL(9,F19)</f>
        <v>0</v>
      </c>
      <c r="G18" s="424">
        <f t="shared" ref="G18" si="127">SUBTOTAL(9,G19)</f>
        <v>0</v>
      </c>
      <c r="H18" s="424">
        <f t="shared" ref="H18" si="128">SUBTOTAL(9,H19)</f>
        <v>0</v>
      </c>
      <c r="I18" s="424">
        <f t="shared" ref="I18" si="129">SUBTOTAL(9,I19)</f>
        <v>0</v>
      </c>
      <c r="J18" s="424">
        <f t="shared" ref="J18" si="130">SUBTOTAL(9,J19)</f>
        <v>0</v>
      </c>
      <c r="K18" s="424">
        <f t="shared" ref="K18" si="131">SUBTOTAL(9,K19)</f>
        <v>0</v>
      </c>
      <c r="L18" s="424">
        <f t="shared" ref="L18" si="132">SUBTOTAL(9,L19)</f>
        <v>0</v>
      </c>
      <c r="M18" s="424">
        <f t="shared" ref="M18" si="133">SUBTOTAL(9,M19)</f>
        <v>0</v>
      </c>
      <c r="N18" s="424">
        <f t="shared" ref="N18" si="134">SUBTOTAL(9,N19)</f>
        <v>0</v>
      </c>
      <c r="O18" s="424">
        <f t="shared" ref="O18" si="135">SUBTOTAL(9,O19)</f>
        <v>0</v>
      </c>
      <c r="P18" s="424">
        <f t="shared" ref="P18" si="136">SUBTOTAL(9,P19)</f>
        <v>0</v>
      </c>
      <c r="Q18" s="424">
        <f t="shared" ref="Q18" si="137">SUBTOTAL(9,Q19)</f>
        <v>0</v>
      </c>
      <c r="R18" s="424">
        <f t="shared" ref="R18" si="138">SUBTOTAL(9,R19)</f>
        <v>0</v>
      </c>
      <c r="S18" s="424">
        <f t="shared" ref="S18" si="139">SUBTOTAL(9,S19)</f>
        <v>74.175824175824175</v>
      </c>
      <c r="T18" s="424">
        <f t="shared" ref="T18" si="140">SUBTOTAL(9,T19)</f>
        <v>148.35164835164835</v>
      </c>
      <c r="U18" s="424">
        <f t="shared" ref="U18" si="141">SUBTOTAL(9,U19)</f>
        <v>124</v>
      </c>
      <c r="V18" s="424">
        <f t="shared" ref="V18" si="142">SUBTOTAL(9,V19)</f>
        <v>109</v>
      </c>
      <c r="W18" s="424">
        <f t="shared" ref="W18" si="143">SUBTOTAL(9,W19)</f>
        <v>0</v>
      </c>
      <c r="X18" s="424">
        <f t="shared" ref="X18" si="144">SUBTOTAL(9,X19)</f>
        <v>0</v>
      </c>
      <c r="Y18" s="424">
        <f t="shared" ref="Y18" si="145">SUBTOTAL(9,Y19)</f>
        <v>0</v>
      </c>
      <c r="Z18" s="424">
        <f t="shared" ref="Z18" si="146">SUBTOTAL(9,Z19)</f>
        <v>0</v>
      </c>
      <c r="AA18" s="424">
        <f t="shared" ref="AA18:AG18" si="147">SUBTOTAL(9,AA19)</f>
        <v>0</v>
      </c>
      <c r="AB18" s="424">
        <f t="shared" si="147"/>
        <v>0</v>
      </c>
      <c r="AC18" s="424">
        <f t="shared" si="147"/>
        <v>0</v>
      </c>
      <c r="AD18" s="424">
        <f t="shared" si="147"/>
        <v>0</v>
      </c>
      <c r="AE18" s="424">
        <f t="shared" si="147"/>
        <v>0</v>
      </c>
      <c r="AF18" s="424">
        <f t="shared" si="147"/>
        <v>0</v>
      </c>
      <c r="AG18" s="424">
        <f t="shared" si="147"/>
        <v>0</v>
      </c>
      <c r="AH18" s="435">
        <f>SUM(O18:AA18)</f>
        <v>455.52747252747253</v>
      </c>
      <c r="AI18" s="435"/>
    </row>
    <row r="19" spans="1:35" outlineLevel="1">
      <c r="B19" s="413" t="s">
        <v>860</v>
      </c>
      <c r="C19" s="415" t="s">
        <v>406</v>
      </c>
      <c r="D19" s="413" t="s">
        <v>1141</v>
      </c>
      <c r="E19" s="425">
        <f>C102</f>
        <v>456</v>
      </c>
      <c r="F19" s="425"/>
      <c r="G19" s="425"/>
      <c r="H19" s="425"/>
      <c r="I19" s="425"/>
      <c r="J19" s="425"/>
      <c r="K19" s="425"/>
      <c r="L19" s="425"/>
      <c r="M19" s="425"/>
      <c r="N19" s="425"/>
      <c r="O19" s="425"/>
      <c r="P19" s="425"/>
      <c r="Q19" s="425"/>
      <c r="R19" s="425"/>
      <c r="S19" s="425">
        <v>74.175824175824175</v>
      </c>
      <c r="T19" s="425">
        <v>148.35164835164835</v>
      </c>
      <c r="U19" s="425">
        <v>124</v>
      </c>
      <c r="V19" s="425">
        <v>109</v>
      </c>
      <c r="W19" s="425"/>
      <c r="X19" s="425"/>
      <c r="Y19" s="425"/>
      <c r="Z19" s="425"/>
      <c r="AA19" s="425"/>
      <c r="AB19" s="425"/>
      <c r="AC19" s="425"/>
      <c r="AD19" s="425"/>
      <c r="AE19" s="425"/>
      <c r="AF19" s="425"/>
      <c r="AG19" s="425"/>
      <c r="AH19" s="429"/>
      <c r="AI19" s="435">
        <f>AH18-E19</f>
        <v>-0.4725274725274744</v>
      </c>
    </row>
    <row r="20" spans="1:35" s="256" customFormat="1">
      <c r="A20" s="418"/>
      <c r="B20" s="411">
        <v>9</v>
      </c>
      <c r="C20" s="412" t="s">
        <v>3</v>
      </c>
      <c r="D20" s="411"/>
      <c r="E20" s="553"/>
      <c r="F20" s="424">
        <f>SUBTOTAL(9,F21)</f>
        <v>0</v>
      </c>
      <c r="G20" s="424">
        <f t="shared" ref="G20" si="148">SUBTOTAL(9,G21)</f>
        <v>0</v>
      </c>
      <c r="H20" s="424">
        <f t="shared" ref="H20" si="149">SUBTOTAL(9,H21)</f>
        <v>0</v>
      </c>
      <c r="I20" s="424">
        <f t="shared" ref="I20" si="150">SUBTOTAL(9,I21)</f>
        <v>0</v>
      </c>
      <c r="J20" s="424">
        <f t="shared" ref="J20" si="151">SUBTOTAL(9,J21)</f>
        <v>0</v>
      </c>
      <c r="K20" s="424">
        <f t="shared" ref="K20" si="152">SUBTOTAL(9,K21)</f>
        <v>0</v>
      </c>
      <c r="L20" s="424">
        <f t="shared" ref="L20" si="153">SUBTOTAL(9,L21)</f>
        <v>0</v>
      </c>
      <c r="M20" s="424">
        <f t="shared" ref="M20" si="154">SUBTOTAL(9,M21)</f>
        <v>0</v>
      </c>
      <c r="N20" s="424">
        <f t="shared" ref="N20" si="155">SUBTOTAL(9,N21)</f>
        <v>0</v>
      </c>
      <c r="O20" s="424">
        <f t="shared" ref="O20" si="156">SUBTOTAL(9,O21)</f>
        <v>0</v>
      </c>
      <c r="P20" s="424">
        <f t="shared" ref="P20" si="157">SUBTOTAL(9,P21)</f>
        <v>0</v>
      </c>
      <c r="Q20" s="424">
        <f t="shared" ref="Q20" si="158">SUBTOTAL(9,Q21)</f>
        <v>0</v>
      </c>
      <c r="R20" s="424">
        <f t="shared" ref="R20" si="159">SUBTOTAL(9,R21)</f>
        <v>0</v>
      </c>
      <c r="S20" s="424">
        <f t="shared" ref="S20" si="160">SUBTOTAL(9,S21)</f>
        <v>0</v>
      </c>
      <c r="T20" s="424">
        <f t="shared" ref="T20" si="161">SUBTOTAL(9,T21)</f>
        <v>0</v>
      </c>
      <c r="U20" s="424">
        <f t="shared" ref="U20" si="162">SUBTOTAL(9,U21)</f>
        <v>0</v>
      </c>
      <c r="V20" s="424">
        <f t="shared" ref="V20" si="163">SUBTOTAL(9,V21)</f>
        <v>81.593406593406598</v>
      </c>
      <c r="W20" s="424">
        <f t="shared" ref="W20" si="164">SUBTOTAL(9,W21)</f>
        <v>163.1868131868132</v>
      </c>
      <c r="X20" s="424">
        <f t="shared" ref="X20" si="165">SUBTOTAL(9,X21)</f>
        <v>163.1868131868132</v>
      </c>
      <c r="Y20" s="424">
        <f t="shared" ref="Y20" si="166">SUBTOTAL(9,Y21)</f>
        <v>156</v>
      </c>
      <c r="Z20" s="424">
        <f t="shared" ref="Z20" si="167">SUBTOTAL(9,Z21)</f>
        <v>0</v>
      </c>
      <c r="AA20" s="424">
        <f t="shared" ref="AA20:AG20" si="168">SUBTOTAL(9,AA21)</f>
        <v>0</v>
      </c>
      <c r="AB20" s="424">
        <f t="shared" si="168"/>
        <v>0</v>
      </c>
      <c r="AC20" s="424">
        <f t="shared" si="168"/>
        <v>0</v>
      </c>
      <c r="AD20" s="424">
        <f t="shared" si="168"/>
        <v>0</v>
      </c>
      <c r="AE20" s="424">
        <f t="shared" si="168"/>
        <v>0</v>
      </c>
      <c r="AF20" s="424">
        <f t="shared" si="168"/>
        <v>0</v>
      </c>
      <c r="AG20" s="424">
        <f t="shared" si="168"/>
        <v>0</v>
      </c>
      <c r="AH20" s="435">
        <f>SUM(O20:AA20)</f>
        <v>563.96703296703299</v>
      </c>
      <c r="AI20" s="435"/>
    </row>
    <row r="21" spans="1:35" outlineLevel="1">
      <c r="B21" s="413" t="s">
        <v>860</v>
      </c>
      <c r="C21" s="415" t="s">
        <v>406</v>
      </c>
      <c r="D21" s="413" t="s">
        <v>1141</v>
      </c>
      <c r="E21" s="425">
        <f>C103</f>
        <v>564</v>
      </c>
      <c r="F21" s="425"/>
      <c r="G21" s="425"/>
      <c r="H21" s="425"/>
      <c r="I21" s="425"/>
      <c r="J21" s="425"/>
      <c r="K21" s="425"/>
      <c r="L21" s="425"/>
      <c r="M21" s="425"/>
      <c r="N21" s="425"/>
      <c r="O21" s="425"/>
      <c r="P21" s="425"/>
      <c r="Q21" s="425"/>
      <c r="R21" s="425"/>
      <c r="S21" s="425"/>
      <c r="T21" s="425"/>
      <c r="U21" s="425"/>
      <c r="V21" s="425">
        <v>81.593406593406598</v>
      </c>
      <c r="W21" s="425">
        <v>163.1868131868132</v>
      </c>
      <c r="X21" s="425">
        <v>163.1868131868132</v>
      </c>
      <c r="Y21" s="425">
        <v>156</v>
      </c>
      <c r="Z21" s="425"/>
      <c r="AA21" s="425"/>
      <c r="AB21" s="425"/>
      <c r="AC21" s="425"/>
      <c r="AD21" s="425"/>
      <c r="AE21" s="425"/>
      <c r="AF21" s="425"/>
      <c r="AG21" s="425"/>
      <c r="AH21" s="429"/>
      <c r="AI21" s="435">
        <f>AH20-E21</f>
        <v>-3.2967032967007981E-2</v>
      </c>
    </row>
    <row r="22" spans="1:35" s="256" customFormat="1">
      <c r="A22" s="418"/>
      <c r="B22" s="411">
        <v>10</v>
      </c>
      <c r="C22" s="412" t="s">
        <v>43</v>
      </c>
      <c r="D22" s="411"/>
      <c r="E22" s="553"/>
      <c r="F22" s="424">
        <f>SUBTOTAL(9,F23)</f>
        <v>0</v>
      </c>
      <c r="G22" s="424">
        <f t="shared" ref="G22" si="169">SUBTOTAL(9,G23)</f>
        <v>0</v>
      </c>
      <c r="H22" s="424">
        <f t="shared" ref="H22" si="170">SUBTOTAL(9,H23)</f>
        <v>0</v>
      </c>
      <c r="I22" s="424">
        <f t="shared" ref="I22" si="171">SUBTOTAL(9,I23)</f>
        <v>0</v>
      </c>
      <c r="J22" s="424">
        <f t="shared" ref="J22" si="172">SUBTOTAL(9,J23)</f>
        <v>0</v>
      </c>
      <c r="K22" s="424">
        <f t="shared" ref="K22" si="173">SUBTOTAL(9,K23)</f>
        <v>0</v>
      </c>
      <c r="L22" s="424">
        <f t="shared" ref="L22" si="174">SUBTOTAL(9,L23)</f>
        <v>0</v>
      </c>
      <c r="M22" s="424">
        <f t="shared" ref="M22" si="175">SUBTOTAL(9,M23)</f>
        <v>0</v>
      </c>
      <c r="N22" s="424">
        <f t="shared" ref="N22" si="176">SUBTOTAL(9,N23)</f>
        <v>0</v>
      </c>
      <c r="O22" s="424">
        <f t="shared" ref="O22" si="177">SUBTOTAL(9,O23)</f>
        <v>0</v>
      </c>
      <c r="P22" s="424">
        <f t="shared" ref="P22" si="178">SUBTOTAL(9,P23)</f>
        <v>0</v>
      </c>
      <c r="Q22" s="424">
        <f t="shared" ref="Q22" si="179">SUBTOTAL(9,Q23)</f>
        <v>0</v>
      </c>
      <c r="R22" s="424">
        <f t="shared" ref="R22" si="180">SUBTOTAL(9,R23)</f>
        <v>0</v>
      </c>
      <c r="S22" s="424">
        <f t="shared" ref="S22" si="181">SUBTOTAL(9,S23)</f>
        <v>0</v>
      </c>
      <c r="T22" s="424">
        <f t="shared" ref="T22" si="182">SUBTOTAL(9,T23)</f>
        <v>63.791208791208788</v>
      </c>
      <c r="U22" s="424">
        <f t="shared" ref="U22" si="183">SUBTOTAL(9,U23)</f>
        <v>127.58241758241758</v>
      </c>
      <c r="V22" s="424">
        <f t="shared" ref="V22" si="184">SUBTOTAL(9,V23)</f>
        <v>85</v>
      </c>
      <c r="W22" s="424">
        <f t="shared" ref="W22" si="185">SUBTOTAL(9,W23)</f>
        <v>81</v>
      </c>
      <c r="X22" s="424">
        <f t="shared" ref="X22" si="186">SUBTOTAL(9,X23)</f>
        <v>0</v>
      </c>
      <c r="Y22" s="424">
        <f t="shared" ref="Y22" si="187">SUBTOTAL(9,Y23)</f>
        <v>0</v>
      </c>
      <c r="Z22" s="424">
        <f t="shared" ref="Z22" si="188">SUBTOTAL(9,Z23)</f>
        <v>0</v>
      </c>
      <c r="AA22" s="424">
        <f t="shared" ref="AA22:AG22" si="189">SUBTOTAL(9,AA23)</f>
        <v>0</v>
      </c>
      <c r="AB22" s="424">
        <f t="shared" si="189"/>
        <v>0</v>
      </c>
      <c r="AC22" s="424">
        <f t="shared" si="189"/>
        <v>0</v>
      </c>
      <c r="AD22" s="424">
        <f t="shared" si="189"/>
        <v>0</v>
      </c>
      <c r="AE22" s="424">
        <f t="shared" si="189"/>
        <v>0</v>
      </c>
      <c r="AF22" s="424">
        <f t="shared" si="189"/>
        <v>0</v>
      </c>
      <c r="AG22" s="424">
        <f t="shared" si="189"/>
        <v>0</v>
      </c>
      <c r="AH22" s="435">
        <f>SUM(O22:AA22)</f>
        <v>357.37362637362639</v>
      </c>
      <c r="AI22" s="435"/>
    </row>
    <row r="23" spans="1:35" outlineLevel="1">
      <c r="B23" s="413" t="s">
        <v>860</v>
      </c>
      <c r="C23" s="415" t="s">
        <v>406</v>
      </c>
      <c r="D23" s="413" t="s">
        <v>1141</v>
      </c>
      <c r="E23" s="425">
        <f>C104</f>
        <v>357</v>
      </c>
      <c r="F23" s="425"/>
      <c r="G23" s="425"/>
      <c r="H23" s="425"/>
      <c r="I23" s="425"/>
      <c r="J23" s="425"/>
      <c r="K23" s="425"/>
      <c r="L23" s="425"/>
      <c r="M23" s="425"/>
      <c r="N23" s="425"/>
      <c r="O23" s="425"/>
      <c r="P23" s="425"/>
      <c r="Q23" s="425"/>
      <c r="R23" s="425"/>
      <c r="S23" s="425"/>
      <c r="T23" s="425">
        <v>63.791208791208788</v>
      </c>
      <c r="U23" s="425">
        <v>127.58241758241758</v>
      </c>
      <c r="V23" s="425">
        <v>85</v>
      </c>
      <c r="W23" s="425">
        <v>81</v>
      </c>
      <c r="X23" s="425"/>
      <c r="Y23" s="425"/>
      <c r="Z23" s="425"/>
      <c r="AA23" s="425"/>
      <c r="AB23" s="425"/>
      <c r="AC23" s="425"/>
      <c r="AD23" s="425"/>
      <c r="AE23" s="425"/>
      <c r="AF23" s="425"/>
      <c r="AG23" s="425"/>
      <c r="AH23" s="429"/>
      <c r="AI23" s="435">
        <f>AH22-E23</f>
        <v>0.37362637362639362</v>
      </c>
    </row>
    <row r="24" spans="1:35" s="256" customFormat="1">
      <c r="A24" s="418"/>
      <c r="B24" s="411">
        <v>11</v>
      </c>
      <c r="C24" s="412" t="s">
        <v>472</v>
      </c>
      <c r="D24" s="411"/>
      <c r="E24" s="553"/>
      <c r="F24" s="424">
        <f>SUBTOTAL(9,F25)</f>
        <v>0</v>
      </c>
      <c r="G24" s="424">
        <f t="shared" ref="G24" si="190">SUBTOTAL(9,G25)</f>
        <v>0</v>
      </c>
      <c r="H24" s="424">
        <f t="shared" ref="H24" si="191">SUBTOTAL(9,H25)</f>
        <v>0</v>
      </c>
      <c r="I24" s="424">
        <f t="shared" ref="I24" si="192">SUBTOTAL(9,I25)</f>
        <v>0</v>
      </c>
      <c r="J24" s="424">
        <f t="shared" ref="J24" si="193">SUBTOTAL(9,J25)</f>
        <v>0</v>
      </c>
      <c r="K24" s="424">
        <f t="shared" ref="K24" si="194">SUBTOTAL(9,K25)</f>
        <v>0</v>
      </c>
      <c r="L24" s="424">
        <f t="shared" ref="L24" si="195">SUBTOTAL(9,L25)</f>
        <v>0</v>
      </c>
      <c r="M24" s="424">
        <f t="shared" ref="M24" si="196">SUBTOTAL(9,M25)</f>
        <v>0</v>
      </c>
      <c r="N24" s="424">
        <f t="shared" ref="N24" si="197">SUBTOTAL(9,N25)</f>
        <v>0</v>
      </c>
      <c r="O24" s="424">
        <f t="shared" ref="O24" si="198">SUBTOTAL(9,O25)</f>
        <v>0</v>
      </c>
      <c r="P24" s="424">
        <f t="shared" ref="P24" si="199">SUBTOTAL(9,P25)</f>
        <v>0</v>
      </c>
      <c r="Q24" s="424">
        <f t="shared" ref="Q24" si="200">SUBTOTAL(9,Q25)</f>
        <v>0</v>
      </c>
      <c r="R24" s="424">
        <f t="shared" ref="R24" si="201">SUBTOTAL(9,R25)</f>
        <v>0</v>
      </c>
      <c r="S24" s="424">
        <f t="shared" ref="S24" si="202">SUBTOTAL(9,S25)</f>
        <v>0</v>
      </c>
      <c r="T24" s="424">
        <f t="shared" ref="T24" si="203">SUBTOTAL(9,T25)</f>
        <v>0</v>
      </c>
      <c r="U24" s="424">
        <f t="shared" ref="U24" si="204">SUBTOTAL(9,U25)</f>
        <v>103.84615384615387</v>
      </c>
      <c r="V24" s="424">
        <f t="shared" ref="V24" si="205">SUBTOTAL(9,V25)</f>
        <v>155.76923076923077</v>
      </c>
      <c r="W24" s="424">
        <f t="shared" ref="W24" si="206">SUBTOTAL(9,W25)</f>
        <v>311.53846153846155</v>
      </c>
      <c r="X24" s="424">
        <f t="shared" ref="X24" si="207">SUBTOTAL(9,X25)</f>
        <v>300</v>
      </c>
      <c r="Y24" s="424">
        <f t="shared" ref="Y24" si="208">SUBTOTAL(9,Y25)</f>
        <v>120</v>
      </c>
      <c r="Z24" s="424">
        <f t="shared" ref="Z24" si="209">SUBTOTAL(9,Z25)</f>
        <v>0</v>
      </c>
      <c r="AA24" s="424">
        <f t="shared" ref="AA24:AG24" si="210">SUBTOTAL(9,AA25)</f>
        <v>0</v>
      </c>
      <c r="AB24" s="424">
        <f t="shared" si="210"/>
        <v>0</v>
      </c>
      <c r="AC24" s="424">
        <f t="shared" si="210"/>
        <v>0</v>
      </c>
      <c r="AD24" s="424">
        <f t="shared" si="210"/>
        <v>0</v>
      </c>
      <c r="AE24" s="424">
        <f t="shared" si="210"/>
        <v>0</v>
      </c>
      <c r="AF24" s="424">
        <f t="shared" si="210"/>
        <v>0</v>
      </c>
      <c r="AG24" s="424">
        <f t="shared" si="210"/>
        <v>0</v>
      </c>
      <c r="AH24" s="435">
        <f>SUM(O24:AA24)</f>
        <v>991.15384615384619</v>
      </c>
      <c r="AI24" s="435"/>
    </row>
    <row r="25" spans="1:35" outlineLevel="1">
      <c r="B25" s="413" t="s">
        <v>860</v>
      </c>
      <c r="C25" s="415" t="s">
        <v>406</v>
      </c>
      <c r="D25" s="413" t="s">
        <v>1141</v>
      </c>
      <c r="E25" s="425">
        <f>C105</f>
        <v>991</v>
      </c>
      <c r="F25" s="425"/>
      <c r="G25" s="425"/>
      <c r="H25" s="425"/>
      <c r="I25" s="425"/>
      <c r="J25" s="425"/>
      <c r="K25" s="425"/>
      <c r="L25" s="425"/>
      <c r="M25" s="425"/>
      <c r="N25" s="425"/>
      <c r="O25" s="425"/>
      <c r="P25" s="425"/>
      <c r="Q25" s="425"/>
      <c r="R25" s="425"/>
      <c r="S25" s="425"/>
      <c r="T25" s="425"/>
      <c r="U25" s="425">
        <v>103.84615384615387</v>
      </c>
      <c r="V25" s="425">
        <v>155.76923076923077</v>
      </c>
      <c r="W25" s="425">
        <v>311.53846153846155</v>
      </c>
      <c r="X25" s="425">
        <v>300</v>
      </c>
      <c r="Y25" s="425">
        <v>120</v>
      </c>
      <c r="Z25" s="425"/>
      <c r="AA25" s="425"/>
      <c r="AB25" s="425"/>
      <c r="AC25" s="425"/>
      <c r="AD25" s="425"/>
      <c r="AE25" s="425"/>
      <c r="AF25" s="425"/>
      <c r="AG25" s="425"/>
      <c r="AH25" s="429"/>
      <c r="AI25" s="435">
        <f>AH24-E25</f>
        <v>0.15384615384618883</v>
      </c>
    </row>
    <row r="26" spans="1:35">
      <c r="E26" s="429"/>
      <c r="F26" s="429"/>
      <c r="G26" s="429"/>
      <c r="H26" s="429"/>
      <c r="I26" s="429"/>
      <c r="J26" s="429"/>
      <c r="K26" s="429"/>
      <c r="L26" s="429"/>
      <c r="M26" s="429"/>
      <c r="N26" s="429"/>
      <c r="O26" s="429"/>
      <c r="P26" s="429"/>
      <c r="Q26" s="429"/>
      <c r="R26" s="429"/>
      <c r="S26" s="429"/>
      <c r="T26" s="429"/>
      <c r="U26" s="429"/>
      <c r="V26" s="429"/>
      <c r="W26" s="429"/>
      <c r="X26" s="429"/>
      <c r="Y26" s="429"/>
      <c r="Z26" s="429"/>
      <c r="AA26" s="429"/>
      <c r="AB26" s="429"/>
      <c r="AC26" s="429"/>
      <c r="AD26" s="429"/>
      <c r="AE26" s="429"/>
      <c r="AF26" s="429"/>
      <c r="AG26" s="429"/>
    </row>
    <row r="27" spans="1:35">
      <c r="B27" s="421"/>
      <c r="C27" s="422" t="s">
        <v>879</v>
      </c>
      <c r="D27" s="549"/>
      <c r="E27" s="430">
        <f>E25+E23+E21+E19+E17+E15+E13+E11+E9+E7+E5</f>
        <v>5152</v>
      </c>
      <c r="F27" s="430">
        <f t="shared" ref="F27:AA27" si="211">SUBTOTAL(9,F4:F26)</f>
        <v>0</v>
      </c>
      <c r="G27" s="430">
        <f t="shared" si="211"/>
        <v>0</v>
      </c>
      <c r="H27" s="430">
        <f t="shared" si="211"/>
        <v>0</v>
      </c>
      <c r="I27" s="430">
        <f t="shared" si="211"/>
        <v>0</v>
      </c>
      <c r="J27" s="430">
        <f t="shared" si="211"/>
        <v>0</v>
      </c>
      <c r="K27" s="430">
        <f t="shared" si="211"/>
        <v>0</v>
      </c>
      <c r="L27" s="430">
        <f t="shared" si="211"/>
        <v>0</v>
      </c>
      <c r="M27" s="430">
        <f t="shared" si="211"/>
        <v>0</v>
      </c>
      <c r="N27" s="430">
        <f t="shared" si="211"/>
        <v>0</v>
      </c>
      <c r="O27" s="430">
        <f t="shared" si="211"/>
        <v>0</v>
      </c>
      <c r="P27" s="430">
        <f t="shared" si="211"/>
        <v>0</v>
      </c>
      <c r="Q27" s="430">
        <f t="shared" si="211"/>
        <v>0</v>
      </c>
      <c r="R27" s="430">
        <f t="shared" si="211"/>
        <v>134.50549450549451</v>
      </c>
      <c r="S27" s="430">
        <f t="shared" si="211"/>
        <v>404.87912087912082</v>
      </c>
      <c r="T27" s="430">
        <f t="shared" si="211"/>
        <v>690.31868131868134</v>
      </c>
      <c r="U27" s="430">
        <f t="shared" si="211"/>
        <v>957.36263736263732</v>
      </c>
      <c r="V27" s="430">
        <f t="shared" si="211"/>
        <v>932.17582417582412</v>
      </c>
      <c r="W27" s="430">
        <f t="shared" si="211"/>
        <v>933.72527472527474</v>
      </c>
      <c r="X27" s="430">
        <f t="shared" si="211"/>
        <v>683.1868131868132</v>
      </c>
      <c r="Y27" s="430">
        <f t="shared" si="211"/>
        <v>416</v>
      </c>
      <c r="Z27" s="430">
        <f t="shared" si="211"/>
        <v>0</v>
      </c>
      <c r="AA27" s="430">
        <f t="shared" si="211"/>
        <v>0</v>
      </c>
      <c r="AB27" s="430">
        <f t="shared" ref="AB27:AG27" si="212">SUBTOTAL(9,AB4:AB26)</f>
        <v>0</v>
      </c>
      <c r="AC27" s="430">
        <f t="shared" si="212"/>
        <v>0</v>
      </c>
      <c r="AD27" s="430">
        <f t="shared" si="212"/>
        <v>0</v>
      </c>
      <c r="AE27" s="430">
        <f t="shared" si="212"/>
        <v>0</v>
      </c>
      <c r="AF27" s="430">
        <f t="shared" si="212"/>
        <v>0</v>
      </c>
      <c r="AG27" s="430">
        <f t="shared" si="212"/>
        <v>0</v>
      </c>
    </row>
    <row r="30" spans="1:35">
      <c r="C30" s="432" t="s">
        <v>847</v>
      </c>
    </row>
    <row r="31" spans="1:35" s="408" customFormat="1">
      <c r="B31" s="552" t="s">
        <v>805</v>
      </c>
      <c r="C31" s="552" t="s">
        <v>0</v>
      </c>
      <c r="D31" s="552" t="s">
        <v>830</v>
      </c>
      <c r="E31" s="552" t="s">
        <v>226</v>
      </c>
      <c r="F31" s="530" t="s">
        <v>974</v>
      </c>
      <c r="G31" s="530">
        <v>44652</v>
      </c>
      <c r="H31" s="530">
        <v>44682</v>
      </c>
      <c r="I31" s="530">
        <v>44713</v>
      </c>
      <c r="J31" s="530">
        <v>44743</v>
      </c>
      <c r="K31" s="530">
        <v>44774</v>
      </c>
      <c r="L31" s="530">
        <v>44805</v>
      </c>
      <c r="M31" s="530">
        <v>44835</v>
      </c>
      <c r="N31" s="530">
        <v>44866</v>
      </c>
      <c r="O31" s="530">
        <v>44896</v>
      </c>
      <c r="P31" s="530">
        <v>44927</v>
      </c>
      <c r="Q31" s="530">
        <v>44958</v>
      </c>
      <c r="R31" s="530">
        <v>44986</v>
      </c>
      <c r="S31" s="530">
        <v>45017</v>
      </c>
      <c r="T31" s="530">
        <v>45047</v>
      </c>
      <c r="U31" s="530">
        <v>45078</v>
      </c>
      <c r="V31" s="530">
        <v>45108</v>
      </c>
      <c r="W31" s="530">
        <v>45139</v>
      </c>
      <c r="X31" s="530">
        <v>45170</v>
      </c>
      <c r="Y31" s="530">
        <v>45200</v>
      </c>
      <c r="Z31" s="530">
        <v>45231</v>
      </c>
      <c r="AA31" s="530">
        <v>45261</v>
      </c>
      <c r="AB31" s="530">
        <v>45292</v>
      </c>
      <c r="AC31" s="530">
        <v>45323</v>
      </c>
      <c r="AD31" s="530">
        <v>45352</v>
      </c>
      <c r="AE31" s="530">
        <v>45383</v>
      </c>
      <c r="AF31" s="530">
        <v>45413</v>
      </c>
      <c r="AG31" s="530">
        <v>45444</v>
      </c>
      <c r="AH31" s="530">
        <v>45292</v>
      </c>
      <c r="AI31" s="436"/>
    </row>
    <row r="32" spans="1:35" s="256" customFormat="1">
      <c r="A32" s="418"/>
      <c r="B32" s="411">
        <v>1</v>
      </c>
      <c r="C32" s="412" t="s">
        <v>12</v>
      </c>
      <c r="D32" s="411"/>
      <c r="E32" s="424">
        <f>E4</f>
        <v>0</v>
      </c>
      <c r="F32" s="424">
        <f>SUBTOTAL(9,F33)</f>
        <v>0</v>
      </c>
      <c r="G32" s="424">
        <f t="shared" ref="G32:G52" si="213">SUBTOTAL(9,G33)</f>
        <v>0</v>
      </c>
      <c r="H32" s="424">
        <f t="shared" ref="H32:H52" si="214">SUBTOTAL(9,H33)</f>
        <v>0</v>
      </c>
      <c r="I32" s="424">
        <f t="shared" ref="I32:I52" si="215">SUBTOTAL(9,I33)</f>
        <v>0</v>
      </c>
      <c r="J32" s="424">
        <f t="shared" ref="J32:J52" si="216">SUBTOTAL(9,J33)</f>
        <v>0</v>
      </c>
      <c r="K32" s="424">
        <f t="shared" ref="K32:K52" si="217">SUBTOTAL(9,K33)</f>
        <v>0</v>
      </c>
      <c r="L32" s="424">
        <f t="shared" ref="L32:L52" si="218">SUBTOTAL(9,L33)</f>
        <v>0</v>
      </c>
      <c r="M32" s="424">
        <f t="shared" ref="M32:M52" si="219">SUBTOTAL(9,M33)</f>
        <v>0</v>
      </c>
      <c r="N32" s="424">
        <f t="shared" ref="N32:N52" si="220">SUBTOTAL(9,N33)</f>
        <v>0</v>
      </c>
      <c r="O32" s="424">
        <f t="shared" ref="O32:O52" si="221">SUBTOTAL(9,O33)</f>
        <v>0</v>
      </c>
      <c r="P32" s="424">
        <f t="shared" ref="P32:P52" si="222">SUBTOTAL(9,P33)</f>
        <v>0</v>
      </c>
      <c r="Q32" s="424">
        <f t="shared" ref="Q32:Q52" si="223">SUBTOTAL(9,Q33)</f>
        <v>0</v>
      </c>
      <c r="R32" s="424">
        <f t="shared" ref="R32:R52" si="224">SUBTOTAL(9,R33)</f>
        <v>0</v>
      </c>
      <c r="S32" s="424">
        <f t="shared" ref="S32:S52" si="225">SUBTOTAL(9,S33)</f>
        <v>0</v>
      </c>
      <c r="T32" s="424">
        <f t="shared" ref="T32:T52" si="226">SUBTOTAL(9,T33)</f>
        <v>0</v>
      </c>
      <c r="U32" s="424">
        <f t="shared" ref="U32:U52" si="227">SUBTOTAL(9,U33)</f>
        <v>0</v>
      </c>
      <c r="V32" s="424">
        <f t="shared" ref="V32:V52" si="228">SUBTOTAL(9,V33)</f>
        <v>0</v>
      </c>
      <c r="W32" s="424">
        <f t="shared" ref="W32:W52" si="229">SUBTOTAL(9,W33)</f>
        <v>288</v>
      </c>
      <c r="X32" s="424">
        <f t="shared" ref="X32:X52" si="230">SUBTOTAL(9,X33)</f>
        <v>0</v>
      </c>
      <c r="Y32" s="424">
        <f t="shared" ref="Y32:Y52" si="231">SUBTOTAL(9,Y33)</f>
        <v>0</v>
      </c>
      <c r="Z32" s="424">
        <f t="shared" ref="Z32:Z52" si="232">SUBTOTAL(9,Z33)</f>
        <v>0</v>
      </c>
      <c r="AA32" s="424">
        <f t="shared" ref="AA32:AG52" si="233">SUBTOTAL(9,AA33)</f>
        <v>0</v>
      </c>
      <c r="AB32" s="424">
        <f t="shared" si="233"/>
        <v>0</v>
      </c>
      <c r="AC32" s="424">
        <f t="shared" si="233"/>
        <v>0</v>
      </c>
      <c r="AD32" s="424">
        <f t="shared" si="233"/>
        <v>0</v>
      </c>
      <c r="AE32" s="424">
        <f t="shared" si="233"/>
        <v>0</v>
      </c>
      <c r="AF32" s="424">
        <f t="shared" si="233"/>
        <v>0</v>
      </c>
      <c r="AG32" s="424">
        <f t="shared" si="233"/>
        <v>0</v>
      </c>
      <c r="AH32" s="435"/>
      <c r="AI32" s="435"/>
    </row>
    <row r="33" spans="1:35" outlineLevel="1">
      <c r="B33" s="413" t="s">
        <v>860</v>
      </c>
      <c r="C33" s="415" t="s">
        <v>406</v>
      </c>
      <c r="D33" s="413" t="s">
        <v>1141</v>
      </c>
      <c r="E33" s="425">
        <f>E5</f>
        <v>360</v>
      </c>
      <c r="F33" s="425">
        <f>SUMIFS(Backup!$I:$I, Backup!$D:$D, 'Mechanical S-Curve'!$C33, Backup!$B:$B, 'Mechanical S-Curve'!$C32, Backup!$O:$O, 'Mechanical S-Curve'!F$31)</f>
        <v>0</v>
      </c>
      <c r="G33" s="425">
        <f>SUMIFS(Backup!$I:$I, Backup!$D:$D, 'Mechanical S-Curve'!$C33, Backup!$B:$B, 'Mechanical S-Curve'!$C32, Backup!$O:$O, 'Mechanical S-Curve'!G$31)</f>
        <v>0</v>
      </c>
      <c r="H33" s="425">
        <f>SUMIFS(Backup!$I:$I, Backup!$D:$D, 'Mechanical S-Curve'!$C33, Backup!$B:$B, 'Mechanical S-Curve'!$C32, Backup!$O:$O, 'Mechanical S-Curve'!H$31)</f>
        <v>0</v>
      </c>
      <c r="I33" s="425">
        <f>SUMIFS(Backup!$I:$I, Backup!$D:$D, 'Mechanical S-Curve'!$C33, Backup!$B:$B, 'Mechanical S-Curve'!$C32, Backup!$O:$O, 'Mechanical S-Curve'!I$31)</f>
        <v>0</v>
      </c>
      <c r="J33" s="425">
        <f>SUMIFS(Backup!$I:$I, Backup!$D:$D, 'Mechanical S-Curve'!$C33, Backup!$B:$B, 'Mechanical S-Curve'!$C32, Backup!$O:$O, 'Mechanical S-Curve'!J$31)</f>
        <v>0</v>
      </c>
      <c r="K33" s="425">
        <f>SUMIFS(Backup!$I:$I, Backup!$D:$D, 'Mechanical S-Curve'!$C33, Backup!$B:$B, 'Mechanical S-Curve'!$C32, Backup!$O:$O, 'Mechanical S-Curve'!K$31)</f>
        <v>0</v>
      </c>
      <c r="L33" s="425">
        <f>SUMIFS(Backup!$I:$I, Backup!$D:$D, 'Mechanical S-Curve'!$C33, Backup!$B:$B, 'Mechanical S-Curve'!$C32, Backup!$O:$O, 'Mechanical S-Curve'!L$31)</f>
        <v>0</v>
      </c>
      <c r="M33" s="425">
        <f>SUMIFS(Backup!$I:$I, Backup!$D:$D, 'Mechanical S-Curve'!$C33, Backup!$B:$B, 'Mechanical S-Curve'!$C32, Backup!$O:$O, 'Mechanical S-Curve'!M$31)</f>
        <v>0</v>
      </c>
      <c r="N33" s="425">
        <f>SUMIFS(Backup!$I:$I, Backup!$D:$D, 'Mechanical S-Curve'!$C33, Backup!$B:$B, 'Mechanical S-Curve'!$C32, Backup!$O:$O, 'Mechanical S-Curve'!N$31)</f>
        <v>0</v>
      </c>
      <c r="O33" s="425">
        <f>SUMIFS(Backup!$I:$I, Backup!$D:$D, 'Mechanical S-Curve'!$C33, Backup!$B:$B, 'Mechanical S-Curve'!$C32, Backup!$O:$O, 'Mechanical S-Curve'!O$31)</f>
        <v>0</v>
      </c>
      <c r="P33" s="425">
        <f>SUMIFS(Backup!$I:$I, Backup!$D:$D, 'Mechanical S-Curve'!$C33, Backup!$B:$B, 'Mechanical S-Curve'!$C32, Backup!$O:$O, 'Mechanical S-Curve'!P$31)</f>
        <v>0</v>
      </c>
      <c r="Q33" s="425">
        <f>SUMIFS(Backup!$I:$I, Backup!$D:$D, 'Mechanical S-Curve'!$C33, Backup!$B:$B, 'Mechanical S-Curve'!$C32, Backup!$O:$O, 'Mechanical S-Curve'!Q$31)</f>
        <v>0</v>
      </c>
      <c r="R33" s="425">
        <f>SUMIFS(Backup!$I:$I, Backup!$D:$D, 'Mechanical S-Curve'!$C33, Backup!$B:$B, 'Mechanical S-Curve'!$C32, Backup!$O:$O, 'Mechanical S-Curve'!R$31)</f>
        <v>0</v>
      </c>
      <c r="S33" s="425">
        <f>SUMIFS(Backup!$I:$I, Backup!$D:$D, 'Mechanical S-Curve'!$C33, Backup!$B:$B, 'Mechanical S-Curve'!$C32, Backup!$O:$O, 'Mechanical S-Curve'!S$31)</f>
        <v>0</v>
      </c>
      <c r="T33" s="425">
        <f>SUMIFS(Backup!$I:$I, Backup!$D:$D, 'Mechanical S-Curve'!$C33, Backup!$B:$B, 'Mechanical S-Curve'!$C32, Backup!$O:$O, 'Mechanical S-Curve'!T$31)</f>
        <v>0</v>
      </c>
      <c r="U33" s="425">
        <f>SUMIFS(Backup!$I:$I, Backup!$D:$D, 'Mechanical S-Curve'!$C33, Backup!$B:$B, 'Mechanical S-Curve'!$C32, Backup!$O:$O, 'Mechanical S-Curve'!U$31)</f>
        <v>0</v>
      </c>
      <c r="V33" s="425">
        <f>SUMIFS(Backup!$I:$I, Backup!$D:$D, 'Mechanical S-Curve'!$C33, Backup!$B:$B, 'Mechanical S-Curve'!$C32, Backup!$O:$O, 'Mechanical S-Curve'!V$31)</f>
        <v>0</v>
      </c>
      <c r="W33" s="425">
        <f>SUMIFS(Backup!$I:$I, Backup!$D:$D, 'Mechanical S-Curve'!$C33, Backup!$B:$B, 'Mechanical S-Curve'!$C32, Backup!$O:$O, 'Mechanical S-Curve'!W$31)</f>
        <v>288</v>
      </c>
      <c r="X33" s="425">
        <f>SUMIFS(Backup!$I:$I, Backup!$D:$D, 'Mechanical S-Curve'!$C33, Backup!$B:$B, 'Mechanical S-Curve'!$C32, Backup!$O:$O, 'Mechanical S-Curve'!X$31)</f>
        <v>0</v>
      </c>
      <c r="Y33" s="425">
        <f>SUMIFS(Backup!$I:$I, Backup!$D:$D, 'Mechanical S-Curve'!$C33, Backup!$B:$B, 'Mechanical S-Curve'!$C32, Backup!$O:$O, 'Mechanical S-Curve'!Y$31)</f>
        <v>0</v>
      </c>
      <c r="Z33" s="425">
        <f>SUMIFS(Backup!$I:$I, Backup!$D:$D, 'Mechanical S-Curve'!$C33, Backup!$B:$B, 'Mechanical S-Curve'!$C32, Backup!$O:$O, 'Mechanical S-Curve'!Z$31)</f>
        <v>0</v>
      </c>
      <c r="AA33" s="425">
        <f>SUMIFS(Backup!$I:$I, Backup!$D:$D, 'Mechanical S-Curve'!$C33, Backup!$B:$B, 'Mechanical S-Curve'!$C32, Backup!$O:$O, 'Mechanical S-Curve'!AA$31)</f>
        <v>0</v>
      </c>
      <c r="AB33" s="425">
        <f>SUMIFS(Backup!$I:$I, Backup!$D:$D, 'Mechanical S-Curve'!$C33, Backup!$B:$B, 'Mechanical S-Curve'!$C32, Backup!$O:$O, 'Mechanical S-Curve'!AB$31)</f>
        <v>0</v>
      </c>
      <c r="AC33" s="425">
        <f>SUMIFS(Backup!$I:$I, Backup!$D:$D, 'Mechanical S-Curve'!$C33, Backup!$B:$B, 'Mechanical S-Curve'!$C32, Backup!$O:$O, 'Mechanical S-Curve'!AC$31)</f>
        <v>0</v>
      </c>
      <c r="AD33" s="425">
        <f>SUMIFS(Backup!$I:$I, Backup!$D:$D, 'Mechanical S-Curve'!$C33, Backup!$B:$B, 'Mechanical S-Curve'!$C32, Backup!$O:$O, 'Mechanical S-Curve'!AD$31)</f>
        <v>0</v>
      </c>
      <c r="AE33" s="425">
        <f>SUMIFS(Backup!$I:$I, Backup!$D:$D, 'Mechanical S-Curve'!$C33, Backup!$B:$B, 'Mechanical S-Curve'!$C32, Backup!$O:$O, 'Mechanical S-Curve'!AE$31)</f>
        <v>0</v>
      </c>
      <c r="AF33" s="425">
        <f>SUMIFS(Backup!$I:$I, Backup!$D:$D, 'Mechanical S-Curve'!$C33, Backup!$B:$B, 'Mechanical S-Curve'!$C32, Backup!$O:$O, 'Mechanical S-Curve'!AF$31)</f>
        <v>0</v>
      </c>
      <c r="AG33" s="425">
        <f>SUMIFS(Backup!$I:$I, Backup!$D:$D, 'Mechanical S-Curve'!$C33, Backup!$B:$B, 'Mechanical S-Curve'!$C32, Backup!$O:$O, 'Mechanical S-Curve'!AG$31)</f>
        <v>0</v>
      </c>
      <c r="AH33" s="425">
        <f>SUMIFS(Backup!$I:$I, Backup!$D:$D, 'Mechanical S-Curve'!$C33, Backup!$B:$B, 'Mechanical S-Curve'!$C32, Backup!$O:$O, 'Mechanical S-Curve'!AH$31)</f>
        <v>0</v>
      </c>
      <c r="AI33" s="435"/>
    </row>
    <row r="34" spans="1:35" s="256" customFormat="1">
      <c r="A34" s="418"/>
      <c r="B34" s="411">
        <v>2</v>
      </c>
      <c r="C34" s="412" t="s">
        <v>2</v>
      </c>
      <c r="D34" s="411"/>
      <c r="E34" s="424">
        <f t="shared" ref="E34:E53" si="234">E6</f>
        <v>0</v>
      </c>
      <c r="F34" s="424">
        <f>SUBTOTAL(9,F35)</f>
        <v>0</v>
      </c>
      <c r="G34" s="424">
        <f t="shared" si="213"/>
        <v>0</v>
      </c>
      <c r="H34" s="424">
        <f t="shared" si="214"/>
        <v>0</v>
      </c>
      <c r="I34" s="424">
        <f t="shared" si="215"/>
        <v>0</v>
      </c>
      <c r="J34" s="424">
        <f t="shared" si="216"/>
        <v>0</v>
      </c>
      <c r="K34" s="424">
        <f t="shared" si="217"/>
        <v>0</v>
      </c>
      <c r="L34" s="424">
        <f t="shared" si="218"/>
        <v>0</v>
      </c>
      <c r="M34" s="424">
        <f t="shared" si="219"/>
        <v>0</v>
      </c>
      <c r="N34" s="424">
        <f t="shared" si="220"/>
        <v>0</v>
      </c>
      <c r="O34" s="424">
        <f t="shared" si="221"/>
        <v>0</v>
      </c>
      <c r="P34" s="424">
        <f t="shared" si="222"/>
        <v>0</v>
      </c>
      <c r="Q34" s="424">
        <f t="shared" si="223"/>
        <v>0</v>
      </c>
      <c r="R34" s="424">
        <f t="shared" si="224"/>
        <v>0</v>
      </c>
      <c r="S34" s="424">
        <f t="shared" si="225"/>
        <v>0</v>
      </c>
      <c r="T34" s="424">
        <f t="shared" si="226"/>
        <v>0</v>
      </c>
      <c r="U34" s="424">
        <f t="shared" si="227"/>
        <v>0</v>
      </c>
      <c r="V34" s="424">
        <f t="shared" si="228"/>
        <v>0</v>
      </c>
      <c r="W34" s="424">
        <f t="shared" si="229"/>
        <v>0</v>
      </c>
      <c r="X34" s="424">
        <f t="shared" si="230"/>
        <v>0</v>
      </c>
      <c r="Y34" s="424">
        <f t="shared" si="231"/>
        <v>0</v>
      </c>
      <c r="Z34" s="424">
        <f t="shared" si="232"/>
        <v>0</v>
      </c>
      <c r="AA34" s="424">
        <f t="shared" si="233"/>
        <v>0</v>
      </c>
      <c r="AB34" s="424">
        <f t="shared" si="233"/>
        <v>0</v>
      </c>
      <c r="AC34" s="424">
        <f t="shared" si="233"/>
        <v>0</v>
      </c>
      <c r="AD34" s="424">
        <f t="shared" si="233"/>
        <v>0</v>
      </c>
      <c r="AE34" s="424">
        <f t="shared" si="233"/>
        <v>0</v>
      </c>
      <c r="AF34" s="424">
        <f t="shared" si="233"/>
        <v>0</v>
      </c>
      <c r="AG34" s="424">
        <f t="shared" si="233"/>
        <v>0</v>
      </c>
      <c r="AH34" s="435"/>
      <c r="AI34" s="435"/>
    </row>
    <row r="35" spans="1:35" outlineLevel="1">
      <c r="B35" s="413" t="s">
        <v>860</v>
      </c>
      <c r="C35" s="415" t="s">
        <v>406</v>
      </c>
      <c r="D35" s="413" t="s">
        <v>1141</v>
      </c>
      <c r="E35" s="425">
        <f t="shared" si="234"/>
        <v>300</v>
      </c>
      <c r="F35" s="425">
        <f>SUMIFS(Backup!$I:$I, Backup!$D:$D, 'Mechanical S-Curve'!$C35, Backup!$B:$B, 'Mechanical S-Curve'!$C34, Backup!$O:$O, 'Mechanical S-Curve'!F$31)</f>
        <v>0</v>
      </c>
      <c r="G35" s="425">
        <f>SUMIFS(Backup!$I:$I, Backup!$D:$D, 'Mechanical S-Curve'!$C35, Backup!$B:$B, 'Mechanical S-Curve'!$C34, Backup!$O:$O, 'Mechanical S-Curve'!G$31)</f>
        <v>0</v>
      </c>
      <c r="H35" s="425">
        <f>SUMIFS(Backup!$I:$I, Backup!$D:$D, 'Mechanical S-Curve'!$C35, Backup!$B:$B, 'Mechanical S-Curve'!$C34, Backup!$O:$O, 'Mechanical S-Curve'!H$31)</f>
        <v>0</v>
      </c>
      <c r="I35" s="425">
        <f>SUMIFS(Backup!$I:$I, Backup!$D:$D, 'Mechanical S-Curve'!$C35, Backup!$B:$B, 'Mechanical S-Curve'!$C34, Backup!$O:$O, 'Mechanical S-Curve'!I$31)</f>
        <v>0</v>
      </c>
      <c r="J35" s="425">
        <f>SUMIFS(Backup!$I:$I, Backup!$D:$D, 'Mechanical S-Curve'!$C35, Backup!$B:$B, 'Mechanical S-Curve'!$C34, Backup!$O:$O, 'Mechanical S-Curve'!J$31)</f>
        <v>0</v>
      </c>
      <c r="K35" s="425">
        <f>SUMIFS(Backup!$I:$I, Backup!$D:$D, 'Mechanical S-Curve'!$C35, Backup!$B:$B, 'Mechanical S-Curve'!$C34, Backup!$O:$O, 'Mechanical S-Curve'!K$31)</f>
        <v>0</v>
      </c>
      <c r="L35" s="425">
        <f>SUMIFS(Backup!$I:$I, Backup!$D:$D, 'Mechanical S-Curve'!$C35, Backup!$B:$B, 'Mechanical S-Curve'!$C34, Backup!$O:$O, 'Mechanical S-Curve'!L$31)</f>
        <v>0</v>
      </c>
      <c r="M35" s="425">
        <f>SUMIFS(Backup!$I:$I, Backup!$D:$D, 'Mechanical S-Curve'!$C35, Backup!$B:$B, 'Mechanical S-Curve'!$C34, Backup!$O:$O, 'Mechanical S-Curve'!M$31)</f>
        <v>0</v>
      </c>
      <c r="N35" s="425">
        <f>SUMIFS(Backup!$I:$I, Backup!$D:$D, 'Mechanical S-Curve'!$C35, Backup!$B:$B, 'Mechanical S-Curve'!$C34, Backup!$O:$O, 'Mechanical S-Curve'!N$31)</f>
        <v>0</v>
      </c>
      <c r="O35" s="425">
        <f>SUMIFS(Backup!$I:$I, Backup!$D:$D, 'Mechanical S-Curve'!$C35, Backup!$B:$B, 'Mechanical S-Curve'!$C34, Backup!$O:$O, 'Mechanical S-Curve'!O$31)</f>
        <v>0</v>
      </c>
      <c r="P35" s="425">
        <f>SUMIFS(Backup!$I:$I, Backup!$D:$D, 'Mechanical S-Curve'!$C35, Backup!$B:$B, 'Mechanical S-Curve'!$C34, Backup!$O:$O, 'Mechanical S-Curve'!P$31)</f>
        <v>0</v>
      </c>
      <c r="Q35" s="425">
        <f>SUMIFS(Backup!$I:$I, Backup!$D:$D, 'Mechanical S-Curve'!$C35, Backup!$B:$B, 'Mechanical S-Curve'!$C34, Backup!$O:$O, 'Mechanical S-Curve'!Q$31)</f>
        <v>0</v>
      </c>
      <c r="R35" s="425">
        <f>SUMIFS(Backup!$I:$I, Backup!$D:$D, 'Mechanical S-Curve'!$C35, Backup!$B:$B, 'Mechanical S-Curve'!$C34, Backup!$O:$O, 'Mechanical S-Curve'!R$31)</f>
        <v>0</v>
      </c>
      <c r="S35" s="425">
        <f>SUMIFS(Backup!$I:$I, Backup!$D:$D, 'Mechanical S-Curve'!$C35, Backup!$B:$B, 'Mechanical S-Curve'!$C34, Backup!$O:$O, 'Mechanical S-Curve'!S$31)</f>
        <v>0</v>
      </c>
      <c r="T35" s="425">
        <f>SUMIFS(Backup!$I:$I, Backup!$D:$D, 'Mechanical S-Curve'!$C35, Backup!$B:$B, 'Mechanical S-Curve'!$C34, Backup!$O:$O, 'Mechanical S-Curve'!T$31)</f>
        <v>0</v>
      </c>
      <c r="U35" s="425">
        <f>SUMIFS(Backup!$I:$I, Backup!$D:$D, 'Mechanical S-Curve'!$C35, Backup!$B:$B, 'Mechanical S-Curve'!$C34, Backup!$O:$O, 'Mechanical S-Curve'!U$31)</f>
        <v>0</v>
      </c>
      <c r="V35" s="425">
        <f>SUMIFS(Backup!$I:$I, Backup!$D:$D, 'Mechanical S-Curve'!$C35, Backup!$B:$B, 'Mechanical S-Curve'!$C34, Backup!$O:$O, 'Mechanical S-Curve'!V$31)</f>
        <v>0</v>
      </c>
      <c r="W35" s="425">
        <f>SUMIFS(Backup!$I:$I, Backup!$D:$D, 'Mechanical S-Curve'!$C35, Backup!$B:$B, 'Mechanical S-Curve'!$C34, Backup!$O:$O, 'Mechanical S-Curve'!W$31)</f>
        <v>0</v>
      </c>
      <c r="X35" s="425">
        <f>SUMIFS(Backup!$I:$I, Backup!$D:$D, 'Mechanical S-Curve'!$C35, Backup!$B:$B, 'Mechanical S-Curve'!$C34, Backup!$O:$O, 'Mechanical S-Curve'!X$31)</f>
        <v>0</v>
      </c>
      <c r="Y35" s="425">
        <f>SUMIFS(Backup!$I:$I, Backup!$D:$D, 'Mechanical S-Curve'!$C35, Backup!$B:$B, 'Mechanical S-Curve'!$C34, Backup!$O:$O, 'Mechanical S-Curve'!Y$31)</f>
        <v>0</v>
      </c>
      <c r="Z35" s="425">
        <f>SUMIFS(Backup!$I:$I, Backup!$D:$D, 'Mechanical S-Curve'!$C35, Backup!$B:$B, 'Mechanical S-Curve'!$C34, Backup!$O:$O, 'Mechanical S-Curve'!Z$31)</f>
        <v>0</v>
      </c>
      <c r="AA35" s="425">
        <f>SUMIFS(Backup!$I:$I, Backup!$D:$D, 'Mechanical S-Curve'!$C35, Backup!$B:$B, 'Mechanical S-Curve'!$C34, Backup!$O:$O, 'Mechanical S-Curve'!AA$31)</f>
        <v>0</v>
      </c>
      <c r="AB35" s="425">
        <f>SUMIFS(Backup!$I:$I, Backup!$D:$D, 'Mechanical S-Curve'!$C35, Backup!$B:$B, 'Mechanical S-Curve'!$C34, Backup!$O:$O, 'Mechanical S-Curve'!AB$31)</f>
        <v>0</v>
      </c>
      <c r="AC35" s="425">
        <f>SUMIFS(Backup!$I:$I, Backup!$D:$D, 'Mechanical S-Curve'!$C35, Backup!$B:$B, 'Mechanical S-Curve'!$C34, Backup!$O:$O, 'Mechanical S-Curve'!AC$31)</f>
        <v>0</v>
      </c>
      <c r="AD35" s="425">
        <f>SUMIFS(Backup!$I:$I, Backup!$D:$D, 'Mechanical S-Curve'!$C35, Backup!$B:$B, 'Mechanical S-Curve'!$C34, Backup!$O:$O, 'Mechanical S-Curve'!AD$31)</f>
        <v>0</v>
      </c>
      <c r="AE35" s="425">
        <f>SUMIFS(Backup!$I:$I, Backup!$D:$D, 'Mechanical S-Curve'!$C35, Backup!$B:$B, 'Mechanical S-Curve'!$C34, Backup!$O:$O, 'Mechanical S-Curve'!AE$31)</f>
        <v>0</v>
      </c>
      <c r="AF35" s="425">
        <f>SUMIFS(Backup!$I:$I, Backup!$D:$D, 'Mechanical S-Curve'!$C35, Backup!$B:$B, 'Mechanical S-Curve'!$C34, Backup!$O:$O, 'Mechanical S-Curve'!AF$31)</f>
        <v>0</v>
      </c>
      <c r="AG35" s="425">
        <f>SUMIFS(Backup!$I:$I, Backup!$D:$D, 'Mechanical S-Curve'!$C35, Backup!$B:$B, 'Mechanical S-Curve'!$C34, Backup!$O:$O, 'Mechanical S-Curve'!AG$31)</f>
        <v>0</v>
      </c>
      <c r="AH35" s="425">
        <f>SUMIFS(Backup!$I:$I, Backup!$D:$D, 'Mechanical S-Curve'!$C35, Backup!$B:$B, 'Mechanical S-Curve'!$C34, Backup!$O:$O, 'Mechanical S-Curve'!AH$31)</f>
        <v>0</v>
      </c>
      <c r="AI35" s="435"/>
    </row>
    <row r="36" spans="1:35" s="256" customFormat="1">
      <c r="A36" s="418"/>
      <c r="B36" s="411">
        <v>3</v>
      </c>
      <c r="C36" s="412" t="s">
        <v>37</v>
      </c>
      <c r="D36" s="411"/>
      <c r="E36" s="424">
        <f t="shared" si="234"/>
        <v>0</v>
      </c>
      <c r="F36" s="424">
        <f>SUBTOTAL(9,F37)</f>
        <v>0</v>
      </c>
      <c r="G36" s="424">
        <f t="shared" si="213"/>
        <v>0</v>
      </c>
      <c r="H36" s="424">
        <f t="shared" si="214"/>
        <v>0</v>
      </c>
      <c r="I36" s="424">
        <f t="shared" si="215"/>
        <v>0</v>
      </c>
      <c r="J36" s="424">
        <f t="shared" si="216"/>
        <v>0</v>
      </c>
      <c r="K36" s="424">
        <f t="shared" si="217"/>
        <v>0</v>
      </c>
      <c r="L36" s="424">
        <f t="shared" si="218"/>
        <v>0</v>
      </c>
      <c r="M36" s="424">
        <f t="shared" si="219"/>
        <v>0</v>
      </c>
      <c r="N36" s="424">
        <f t="shared" si="220"/>
        <v>0</v>
      </c>
      <c r="O36" s="424">
        <f t="shared" si="221"/>
        <v>0</v>
      </c>
      <c r="P36" s="424">
        <f t="shared" si="222"/>
        <v>0</v>
      </c>
      <c r="Q36" s="424">
        <f t="shared" si="223"/>
        <v>0</v>
      </c>
      <c r="R36" s="424">
        <f t="shared" si="224"/>
        <v>0</v>
      </c>
      <c r="S36" s="424">
        <f t="shared" si="225"/>
        <v>0</v>
      </c>
      <c r="T36" s="424">
        <f t="shared" si="226"/>
        <v>0</v>
      </c>
      <c r="U36" s="424">
        <f t="shared" si="227"/>
        <v>0</v>
      </c>
      <c r="V36" s="424">
        <f t="shared" si="228"/>
        <v>0</v>
      </c>
      <c r="W36" s="424">
        <f t="shared" si="229"/>
        <v>0</v>
      </c>
      <c r="X36" s="424">
        <f t="shared" si="230"/>
        <v>0</v>
      </c>
      <c r="Y36" s="424">
        <f t="shared" si="231"/>
        <v>0</v>
      </c>
      <c r="Z36" s="424">
        <f t="shared" si="232"/>
        <v>0</v>
      </c>
      <c r="AA36" s="424">
        <f t="shared" si="233"/>
        <v>0</v>
      </c>
      <c r="AB36" s="424">
        <f t="shared" si="233"/>
        <v>0</v>
      </c>
      <c r="AC36" s="424">
        <f t="shared" si="233"/>
        <v>0</v>
      </c>
      <c r="AD36" s="424">
        <f t="shared" si="233"/>
        <v>0</v>
      </c>
      <c r="AE36" s="424">
        <f t="shared" si="233"/>
        <v>0</v>
      </c>
      <c r="AF36" s="424">
        <f t="shared" si="233"/>
        <v>0</v>
      </c>
      <c r="AG36" s="424">
        <f t="shared" si="233"/>
        <v>0</v>
      </c>
      <c r="AH36" s="435"/>
      <c r="AI36" s="435"/>
    </row>
    <row r="37" spans="1:35" outlineLevel="1">
      <c r="B37" s="413" t="s">
        <v>860</v>
      </c>
      <c r="C37" s="415" t="s">
        <v>406</v>
      </c>
      <c r="D37" s="413" t="s">
        <v>1141</v>
      </c>
      <c r="E37" s="425">
        <f t="shared" si="234"/>
        <v>450</v>
      </c>
      <c r="F37" s="425">
        <f>SUMIFS(Backup!$I:$I, Backup!$D:$D, 'Mechanical S-Curve'!$C37, Backup!$B:$B, 'Mechanical S-Curve'!$C36, Backup!$O:$O, 'Mechanical S-Curve'!F$31)</f>
        <v>0</v>
      </c>
      <c r="G37" s="425">
        <f>SUMIFS(Backup!$I:$I, Backup!$D:$D, 'Mechanical S-Curve'!$C37, Backup!$B:$B, 'Mechanical S-Curve'!$C36, Backup!$O:$O, 'Mechanical S-Curve'!G$31)</f>
        <v>0</v>
      </c>
      <c r="H37" s="425">
        <f>SUMIFS(Backup!$I:$I, Backup!$D:$D, 'Mechanical S-Curve'!$C37, Backup!$B:$B, 'Mechanical S-Curve'!$C36, Backup!$O:$O, 'Mechanical S-Curve'!H$31)</f>
        <v>0</v>
      </c>
      <c r="I37" s="425">
        <f>SUMIFS(Backup!$I:$I, Backup!$D:$D, 'Mechanical S-Curve'!$C37, Backup!$B:$B, 'Mechanical S-Curve'!$C36, Backup!$O:$O, 'Mechanical S-Curve'!I$31)</f>
        <v>0</v>
      </c>
      <c r="J37" s="425">
        <f>SUMIFS(Backup!$I:$I, Backup!$D:$D, 'Mechanical S-Curve'!$C37, Backup!$B:$B, 'Mechanical S-Curve'!$C36, Backup!$O:$O, 'Mechanical S-Curve'!J$31)</f>
        <v>0</v>
      </c>
      <c r="K37" s="425">
        <f>SUMIFS(Backup!$I:$I, Backup!$D:$D, 'Mechanical S-Curve'!$C37, Backup!$B:$B, 'Mechanical S-Curve'!$C36, Backup!$O:$O, 'Mechanical S-Curve'!K$31)</f>
        <v>0</v>
      </c>
      <c r="L37" s="425">
        <f>SUMIFS(Backup!$I:$I, Backup!$D:$D, 'Mechanical S-Curve'!$C37, Backup!$B:$B, 'Mechanical S-Curve'!$C36, Backup!$O:$O, 'Mechanical S-Curve'!L$31)</f>
        <v>0</v>
      </c>
      <c r="M37" s="425">
        <f>SUMIFS(Backup!$I:$I, Backup!$D:$D, 'Mechanical S-Curve'!$C37, Backup!$B:$B, 'Mechanical S-Curve'!$C36, Backup!$O:$O, 'Mechanical S-Curve'!M$31)</f>
        <v>0</v>
      </c>
      <c r="N37" s="425">
        <f>SUMIFS(Backup!$I:$I, Backup!$D:$D, 'Mechanical S-Curve'!$C37, Backup!$B:$B, 'Mechanical S-Curve'!$C36, Backup!$O:$O, 'Mechanical S-Curve'!N$31)</f>
        <v>0</v>
      </c>
      <c r="O37" s="425">
        <f>SUMIFS(Backup!$I:$I, Backup!$D:$D, 'Mechanical S-Curve'!$C37, Backup!$B:$B, 'Mechanical S-Curve'!$C36, Backup!$O:$O, 'Mechanical S-Curve'!O$31)</f>
        <v>0</v>
      </c>
      <c r="P37" s="425">
        <f>SUMIFS(Backup!$I:$I, Backup!$D:$D, 'Mechanical S-Curve'!$C37, Backup!$B:$B, 'Mechanical S-Curve'!$C36, Backup!$O:$O, 'Mechanical S-Curve'!P$31)</f>
        <v>0</v>
      </c>
      <c r="Q37" s="425">
        <f>SUMIFS(Backup!$I:$I, Backup!$D:$D, 'Mechanical S-Curve'!$C37, Backup!$B:$B, 'Mechanical S-Curve'!$C36, Backup!$O:$O, 'Mechanical S-Curve'!Q$31)</f>
        <v>0</v>
      </c>
      <c r="R37" s="425">
        <f>SUMIFS(Backup!$I:$I, Backup!$D:$D, 'Mechanical S-Curve'!$C37, Backup!$B:$B, 'Mechanical S-Curve'!$C36, Backup!$O:$O, 'Mechanical S-Curve'!R$31)</f>
        <v>0</v>
      </c>
      <c r="S37" s="425">
        <f>SUMIFS(Backup!$I:$I, Backup!$D:$D, 'Mechanical S-Curve'!$C37, Backup!$B:$B, 'Mechanical S-Curve'!$C36, Backup!$O:$O, 'Mechanical S-Curve'!S$31)</f>
        <v>0</v>
      </c>
      <c r="T37" s="425">
        <f>SUMIFS(Backup!$I:$I, Backup!$D:$D, 'Mechanical S-Curve'!$C37, Backup!$B:$B, 'Mechanical S-Curve'!$C36, Backup!$O:$O, 'Mechanical S-Curve'!T$31)</f>
        <v>0</v>
      </c>
      <c r="U37" s="425">
        <f>SUMIFS(Backup!$I:$I, Backup!$D:$D, 'Mechanical S-Curve'!$C37, Backup!$B:$B, 'Mechanical S-Curve'!$C36, Backup!$O:$O, 'Mechanical S-Curve'!U$31)</f>
        <v>0</v>
      </c>
      <c r="V37" s="425">
        <f>SUMIFS(Backup!$I:$I, Backup!$D:$D, 'Mechanical S-Curve'!$C37, Backup!$B:$B, 'Mechanical S-Curve'!$C36, Backup!$O:$O, 'Mechanical S-Curve'!V$31)</f>
        <v>0</v>
      </c>
      <c r="W37" s="425">
        <f>SUMIFS(Backup!$I:$I, Backup!$D:$D, 'Mechanical S-Curve'!$C37, Backup!$B:$B, 'Mechanical S-Curve'!$C36, Backup!$O:$O, 'Mechanical S-Curve'!W$31)</f>
        <v>0</v>
      </c>
      <c r="X37" s="425">
        <f>SUMIFS(Backup!$I:$I, Backup!$D:$D, 'Mechanical S-Curve'!$C37, Backup!$B:$B, 'Mechanical S-Curve'!$C36, Backup!$O:$O, 'Mechanical S-Curve'!X$31)</f>
        <v>0</v>
      </c>
      <c r="Y37" s="425">
        <f>SUMIFS(Backup!$I:$I, Backup!$D:$D, 'Mechanical S-Curve'!$C37, Backup!$B:$B, 'Mechanical S-Curve'!$C36, Backup!$O:$O, 'Mechanical S-Curve'!Y$31)</f>
        <v>0</v>
      </c>
      <c r="Z37" s="425">
        <f>SUMIFS(Backup!$I:$I, Backup!$D:$D, 'Mechanical S-Curve'!$C37, Backup!$B:$B, 'Mechanical S-Curve'!$C36, Backup!$O:$O, 'Mechanical S-Curve'!Z$31)</f>
        <v>0</v>
      </c>
      <c r="AA37" s="425">
        <f>SUMIFS(Backup!$I:$I, Backup!$D:$D, 'Mechanical S-Curve'!$C37, Backup!$B:$B, 'Mechanical S-Curve'!$C36, Backup!$O:$O, 'Mechanical S-Curve'!AA$31)</f>
        <v>0</v>
      </c>
      <c r="AB37" s="425">
        <f>SUMIFS(Backup!$I:$I, Backup!$D:$D, 'Mechanical S-Curve'!$C37, Backup!$B:$B, 'Mechanical S-Curve'!$C36, Backup!$O:$O, 'Mechanical S-Curve'!AB$31)</f>
        <v>0</v>
      </c>
      <c r="AC37" s="425">
        <f>SUMIFS(Backup!$I:$I, Backup!$D:$D, 'Mechanical S-Curve'!$C37, Backup!$B:$B, 'Mechanical S-Curve'!$C36, Backup!$O:$O, 'Mechanical S-Curve'!AC$31)</f>
        <v>0</v>
      </c>
      <c r="AD37" s="425">
        <f>SUMIFS(Backup!$I:$I, Backup!$D:$D, 'Mechanical S-Curve'!$C37, Backup!$B:$B, 'Mechanical S-Curve'!$C36, Backup!$O:$O, 'Mechanical S-Curve'!AD$31)</f>
        <v>0</v>
      </c>
      <c r="AE37" s="425">
        <f>SUMIFS(Backup!$I:$I, Backup!$D:$D, 'Mechanical S-Curve'!$C37, Backup!$B:$B, 'Mechanical S-Curve'!$C36, Backup!$O:$O, 'Mechanical S-Curve'!AE$31)</f>
        <v>0</v>
      </c>
      <c r="AF37" s="425">
        <f>SUMIFS(Backup!$I:$I, Backup!$D:$D, 'Mechanical S-Curve'!$C37, Backup!$B:$B, 'Mechanical S-Curve'!$C36, Backup!$O:$O, 'Mechanical S-Curve'!AF$31)</f>
        <v>0</v>
      </c>
      <c r="AG37" s="425">
        <f>SUMIFS(Backup!$I:$I, Backup!$D:$D, 'Mechanical S-Curve'!$C37, Backup!$B:$B, 'Mechanical S-Curve'!$C36, Backup!$O:$O, 'Mechanical S-Curve'!AG$31)</f>
        <v>0</v>
      </c>
      <c r="AH37" s="425">
        <f>SUMIFS(Backup!$I:$I, Backup!$D:$D, 'Mechanical S-Curve'!$C37, Backup!$B:$B, 'Mechanical S-Curve'!$C36, Backup!$O:$O, 'Mechanical S-Curve'!AH$31)</f>
        <v>0</v>
      </c>
      <c r="AI37" s="435"/>
    </row>
    <row r="38" spans="1:35" s="256" customFormat="1">
      <c r="A38" s="418"/>
      <c r="B38" s="411">
        <v>4</v>
      </c>
      <c r="C38" s="412" t="s">
        <v>1</v>
      </c>
      <c r="D38" s="411"/>
      <c r="E38" s="424">
        <f t="shared" si="234"/>
        <v>0</v>
      </c>
      <c r="F38" s="424">
        <f>SUBTOTAL(9,F39)</f>
        <v>0</v>
      </c>
      <c r="G38" s="424">
        <f t="shared" si="213"/>
        <v>0</v>
      </c>
      <c r="H38" s="424">
        <f t="shared" si="214"/>
        <v>0</v>
      </c>
      <c r="I38" s="424">
        <f t="shared" si="215"/>
        <v>0</v>
      </c>
      <c r="J38" s="424">
        <f t="shared" si="216"/>
        <v>0</v>
      </c>
      <c r="K38" s="424">
        <f t="shared" si="217"/>
        <v>0</v>
      </c>
      <c r="L38" s="424">
        <f t="shared" si="218"/>
        <v>0</v>
      </c>
      <c r="M38" s="424">
        <f t="shared" si="219"/>
        <v>0</v>
      </c>
      <c r="N38" s="424">
        <f t="shared" si="220"/>
        <v>0</v>
      </c>
      <c r="O38" s="424">
        <f t="shared" si="221"/>
        <v>0</v>
      </c>
      <c r="P38" s="424">
        <f t="shared" si="222"/>
        <v>0</v>
      </c>
      <c r="Q38" s="424">
        <f t="shared" si="223"/>
        <v>0</v>
      </c>
      <c r="R38" s="424">
        <f t="shared" si="224"/>
        <v>0</v>
      </c>
      <c r="S38" s="424">
        <f t="shared" si="225"/>
        <v>0</v>
      </c>
      <c r="T38" s="424">
        <f t="shared" si="226"/>
        <v>200</v>
      </c>
      <c r="U38" s="424">
        <f t="shared" si="227"/>
        <v>0</v>
      </c>
      <c r="V38" s="424">
        <f t="shared" si="228"/>
        <v>420</v>
      </c>
      <c r="W38" s="424">
        <f t="shared" si="229"/>
        <v>0</v>
      </c>
      <c r="X38" s="424">
        <f t="shared" si="230"/>
        <v>0</v>
      </c>
      <c r="Y38" s="424">
        <f t="shared" si="231"/>
        <v>0</v>
      </c>
      <c r="Z38" s="424">
        <f t="shared" si="232"/>
        <v>0</v>
      </c>
      <c r="AA38" s="424">
        <f t="shared" si="233"/>
        <v>0</v>
      </c>
      <c r="AB38" s="424">
        <f t="shared" si="233"/>
        <v>0</v>
      </c>
      <c r="AC38" s="424">
        <f t="shared" si="233"/>
        <v>0</v>
      </c>
      <c r="AD38" s="424">
        <f t="shared" si="233"/>
        <v>0</v>
      </c>
      <c r="AE38" s="424">
        <f t="shared" si="233"/>
        <v>0</v>
      </c>
      <c r="AF38" s="424">
        <f t="shared" si="233"/>
        <v>0</v>
      </c>
      <c r="AG38" s="424">
        <f t="shared" si="233"/>
        <v>0</v>
      </c>
      <c r="AH38" s="435"/>
      <c r="AI38" s="435"/>
    </row>
    <row r="39" spans="1:35" outlineLevel="1">
      <c r="B39" s="413" t="s">
        <v>860</v>
      </c>
      <c r="C39" s="415" t="s">
        <v>406</v>
      </c>
      <c r="D39" s="413" t="s">
        <v>1141</v>
      </c>
      <c r="E39" s="425">
        <f t="shared" si="234"/>
        <v>620</v>
      </c>
      <c r="F39" s="425">
        <f>SUMIFS(Backup!$I:$I, Backup!$D:$D, 'Mechanical S-Curve'!$C39, Backup!$B:$B, 'Mechanical S-Curve'!$C38, Backup!$O:$O, 'Mechanical S-Curve'!F$31)</f>
        <v>0</v>
      </c>
      <c r="G39" s="425">
        <f>SUMIFS(Backup!$I:$I, Backup!$D:$D, 'Mechanical S-Curve'!$C39, Backup!$B:$B, 'Mechanical S-Curve'!$C38, Backup!$O:$O, 'Mechanical S-Curve'!G$31)</f>
        <v>0</v>
      </c>
      <c r="H39" s="425">
        <f>SUMIFS(Backup!$I:$I, Backup!$D:$D, 'Mechanical S-Curve'!$C39, Backup!$B:$B, 'Mechanical S-Curve'!$C38, Backup!$O:$O, 'Mechanical S-Curve'!H$31)</f>
        <v>0</v>
      </c>
      <c r="I39" s="425">
        <f>SUMIFS(Backup!$I:$I, Backup!$D:$D, 'Mechanical S-Curve'!$C39, Backup!$B:$B, 'Mechanical S-Curve'!$C38, Backup!$O:$O, 'Mechanical S-Curve'!I$31)</f>
        <v>0</v>
      </c>
      <c r="J39" s="425">
        <f>SUMIFS(Backup!$I:$I, Backup!$D:$D, 'Mechanical S-Curve'!$C39, Backup!$B:$B, 'Mechanical S-Curve'!$C38, Backup!$O:$O, 'Mechanical S-Curve'!J$31)</f>
        <v>0</v>
      </c>
      <c r="K39" s="425">
        <f>SUMIFS(Backup!$I:$I, Backup!$D:$D, 'Mechanical S-Curve'!$C39, Backup!$B:$B, 'Mechanical S-Curve'!$C38, Backup!$O:$O, 'Mechanical S-Curve'!K$31)</f>
        <v>0</v>
      </c>
      <c r="L39" s="425">
        <f>SUMIFS(Backup!$I:$I, Backup!$D:$D, 'Mechanical S-Curve'!$C39, Backup!$B:$B, 'Mechanical S-Curve'!$C38, Backup!$O:$O, 'Mechanical S-Curve'!L$31)</f>
        <v>0</v>
      </c>
      <c r="M39" s="425">
        <f>SUMIFS(Backup!$I:$I, Backup!$D:$D, 'Mechanical S-Curve'!$C39, Backup!$B:$B, 'Mechanical S-Curve'!$C38, Backup!$O:$O, 'Mechanical S-Curve'!M$31)</f>
        <v>0</v>
      </c>
      <c r="N39" s="425">
        <f>SUMIFS(Backup!$I:$I, Backup!$D:$D, 'Mechanical S-Curve'!$C39, Backup!$B:$B, 'Mechanical S-Curve'!$C38, Backup!$O:$O, 'Mechanical S-Curve'!N$31)</f>
        <v>0</v>
      </c>
      <c r="O39" s="425">
        <f>SUMIFS(Backup!$I:$I, Backup!$D:$D, 'Mechanical S-Curve'!$C39, Backup!$B:$B, 'Mechanical S-Curve'!$C38, Backup!$O:$O, 'Mechanical S-Curve'!O$31)</f>
        <v>0</v>
      </c>
      <c r="P39" s="425">
        <f>SUMIFS(Backup!$I:$I, Backup!$D:$D, 'Mechanical S-Curve'!$C39, Backup!$B:$B, 'Mechanical S-Curve'!$C38, Backup!$O:$O, 'Mechanical S-Curve'!P$31)</f>
        <v>0</v>
      </c>
      <c r="Q39" s="425">
        <f>SUMIFS(Backup!$I:$I, Backup!$D:$D, 'Mechanical S-Curve'!$C39, Backup!$B:$B, 'Mechanical S-Curve'!$C38, Backup!$O:$O, 'Mechanical S-Curve'!Q$31)</f>
        <v>0</v>
      </c>
      <c r="R39" s="425">
        <f>SUMIFS(Backup!$I:$I, Backup!$D:$D, 'Mechanical S-Curve'!$C39, Backup!$B:$B, 'Mechanical S-Curve'!$C38, Backup!$O:$O, 'Mechanical S-Curve'!R$31)</f>
        <v>0</v>
      </c>
      <c r="S39" s="425">
        <f>SUMIFS(Backup!$I:$I, Backup!$D:$D, 'Mechanical S-Curve'!$C39, Backup!$B:$B, 'Mechanical S-Curve'!$C38, Backup!$O:$O, 'Mechanical S-Curve'!S$31)</f>
        <v>0</v>
      </c>
      <c r="T39" s="425">
        <f>SUMIFS(Backup!$I:$I, Backup!$D:$D, 'Mechanical S-Curve'!$C39, Backup!$B:$B, 'Mechanical S-Curve'!$C38, Backup!$O:$O, 'Mechanical S-Curve'!T$31)</f>
        <v>200</v>
      </c>
      <c r="U39" s="425">
        <f>SUMIFS(Backup!$I:$I, Backup!$D:$D, 'Mechanical S-Curve'!$C39, Backup!$B:$B, 'Mechanical S-Curve'!$C38, Backup!$O:$O, 'Mechanical S-Curve'!U$31)</f>
        <v>0</v>
      </c>
      <c r="V39" s="425">
        <f>SUMIFS(Backup!$I:$I, Backup!$D:$D, 'Mechanical S-Curve'!$C39, Backup!$B:$B, 'Mechanical S-Curve'!$C38, Backup!$O:$O, 'Mechanical S-Curve'!V$31)</f>
        <v>420</v>
      </c>
      <c r="W39" s="425">
        <f>SUMIFS(Backup!$I:$I, Backup!$D:$D, 'Mechanical S-Curve'!$C39, Backup!$B:$B, 'Mechanical S-Curve'!$C38, Backup!$O:$O, 'Mechanical S-Curve'!W$31)</f>
        <v>0</v>
      </c>
      <c r="X39" s="425">
        <f>SUMIFS(Backup!$I:$I, Backup!$D:$D, 'Mechanical S-Curve'!$C39, Backup!$B:$B, 'Mechanical S-Curve'!$C38, Backup!$O:$O, 'Mechanical S-Curve'!X$31)</f>
        <v>0</v>
      </c>
      <c r="Y39" s="425">
        <f>SUMIFS(Backup!$I:$I, Backup!$D:$D, 'Mechanical S-Curve'!$C39, Backup!$B:$B, 'Mechanical S-Curve'!$C38, Backup!$O:$O, 'Mechanical S-Curve'!Y$31)</f>
        <v>0</v>
      </c>
      <c r="Z39" s="425">
        <f>SUMIFS(Backup!$I:$I, Backup!$D:$D, 'Mechanical S-Curve'!$C39, Backup!$B:$B, 'Mechanical S-Curve'!$C38, Backup!$O:$O, 'Mechanical S-Curve'!Z$31)</f>
        <v>0</v>
      </c>
      <c r="AA39" s="425">
        <f>SUMIFS(Backup!$I:$I, Backup!$D:$D, 'Mechanical S-Curve'!$C39, Backup!$B:$B, 'Mechanical S-Curve'!$C38, Backup!$O:$O, 'Mechanical S-Curve'!AA$31)</f>
        <v>0</v>
      </c>
      <c r="AB39" s="425">
        <f>SUMIFS(Backup!$I:$I, Backup!$D:$D, 'Mechanical S-Curve'!$C39, Backup!$B:$B, 'Mechanical S-Curve'!$C38, Backup!$O:$O, 'Mechanical S-Curve'!AB$31)</f>
        <v>0</v>
      </c>
      <c r="AC39" s="425">
        <f>SUMIFS(Backup!$I:$I, Backup!$D:$D, 'Mechanical S-Curve'!$C39, Backup!$B:$B, 'Mechanical S-Curve'!$C38, Backup!$O:$O, 'Mechanical S-Curve'!AC$31)</f>
        <v>0</v>
      </c>
      <c r="AD39" s="425">
        <f>SUMIFS(Backup!$I:$I, Backup!$D:$D, 'Mechanical S-Curve'!$C39, Backup!$B:$B, 'Mechanical S-Curve'!$C38, Backup!$O:$O, 'Mechanical S-Curve'!AD$31)</f>
        <v>0</v>
      </c>
      <c r="AE39" s="425">
        <f>SUMIFS(Backup!$I:$I, Backup!$D:$D, 'Mechanical S-Curve'!$C39, Backup!$B:$B, 'Mechanical S-Curve'!$C38, Backup!$O:$O, 'Mechanical S-Curve'!AE$31)</f>
        <v>0</v>
      </c>
      <c r="AF39" s="425">
        <f>SUMIFS(Backup!$I:$I, Backup!$D:$D, 'Mechanical S-Curve'!$C39, Backup!$B:$B, 'Mechanical S-Curve'!$C38, Backup!$O:$O, 'Mechanical S-Curve'!AF$31)</f>
        <v>0</v>
      </c>
      <c r="AG39" s="425">
        <f>SUMIFS(Backup!$I:$I, Backup!$D:$D, 'Mechanical S-Curve'!$C39, Backup!$B:$B, 'Mechanical S-Curve'!$C38, Backup!$O:$O, 'Mechanical S-Curve'!AG$31)</f>
        <v>0</v>
      </c>
      <c r="AH39" s="425">
        <f>SUMIFS(Backup!$I:$I, Backup!$D:$D, 'Mechanical S-Curve'!$C39, Backup!$B:$B, 'Mechanical S-Curve'!$C38, Backup!$O:$O, 'Mechanical S-Curve'!AH$31)</f>
        <v>0</v>
      </c>
      <c r="AI39" s="435"/>
    </row>
    <row r="40" spans="1:35" s="256" customFormat="1">
      <c r="A40" s="418"/>
      <c r="B40" s="411">
        <v>5</v>
      </c>
      <c r="C40" s="412" t="s">
        <v>40</v>
      </c>
      <c r="D40" s="411"/>
      <c r="E40" s="424">
        <f t="shared" si="234"/>
        <v>0</v>
      </c>
      <c r="F40" s="424">
        <f>SUBTOTAL(9,F41)</f>
        <v>0</v>
      </c>
      <c r="G40" s="424">
        <f t="shared" si="213"/>
        <v>0</v>
      </c>
      <c r="H40" s="424">
        <f t="shared" si="214"/>
        <v>0</v>
      </c>
      <c r="I40" s="424">
        <f t="shared" si="215"/>
        <v>0</v>
      </c>
      <c r="J40" s="424">
        <f t="shared" si="216"/>
        <v>0</v>
      </c>
      <c r="K40" s="424">
        <f t="shared" si="217"/>
        <v>0</v>
      </c>
      <c r="L40" s="424">
        <f t="shared" si="218"/>
        <v>0</v>
      </c>
      <c r="M40" s="424">
        <f t="shared" si="219"/>
        <v>0</v>
      </c>
      <c r="N40" s="424">
        <f t="shared" si="220"/>
        <v>0</v>
      </c>
      <c r="O40" s="424">
        <f t="shared" si="221"/>
        <v>0</v>
      </c>
      <c r="P40" s="424">
        <f t="shared" si="222"/>
        <v>0</v>
      </c>
      <c r="Q40" s="424">
        <f t="shared" si="223"/>
        <v>0</v>
      </c>
      <c r="R40" s="424">
        <f t="shared" si="224"/>
        <v>0</v>
      </c>
      <c r="S40" s="424">
        <f t="shared" si="225"/>
        <v>0</v>
      </c>
      <c r="T40" s="424">
        <f t="shared" si="226"/>
        <v>0</v>
      </c>
      <c r="U40" s="424">
        <f t="shared" si="227"/>
        <v>0</v>
      </c>
      <c r="V40" s="424">
        <f t="shared" si="228"/>
        <v>0</v>
      </c>
      <c r="W40" s="424">
        <f t="shared" si="229"/>
        <v>0</v>
      </c>
      <c r="X40" s="424">
        <f t="shared" si="230"/>
        <v>0</v>
      </c>
      <c r="Y40" s="424">
        <f t="shared" si="231"/>
        <v>0</v>
      </c>
      <c r="Z40" s="424">
        <f t="shared" si="232"/>
        <v>0</v>
      </c>
      <c r="AA40" s="424">
        <f t="shared" si="233"/>
        <v>0</v>
      </c>
      <c r="AB40" s="424">
        <f t="shared" si="233"/>
        <v>0</v>
      </c>
      <c r="AC40" s="424">
        <f t="shared" si="233"/>
        <v>0</v>
      </c>
      <c r="AD40" s="424">
        <f t="shared" si="233"/>
        <v>0</v>
      </c>
      <c r="AE40" s="424">
        <f t="shared" si="233"/>
        <v>0</v>
      </c>
      <c r="AF40" s="424">
        <f t="shared" si="233"/>
        <v>0</v>
      </c>
      <c r="AG40" s="424">
        <f t="shared" si="233"/>
        <v>0</v>
      </c>
      <c r="AH40" s="435"/>
      <c r="AI40" s="435"/>
    </row>
    <row r="41" spans="1:35" outlineLevel="1">
      <c r="B41" s="413" t="s">
        <v>860</v>
      </c>
      <c r="C41" s="415" t="s">
        <v>406</v>
      </c>
      <c r="D41" s="413" t="s">
        <v>1141</v>
      </c>
      <c r="E41" s="425">
        <f t="shared" si="234"/>
        <v>325</v>
      </c>
      <c r="F41" s="425">
        <f>SUMIFS(Backup!$I:$I, Backup!$D:$D, 'Mechanical S-Curve'!$C41, Backup!$B:$B, 'Mechanical S-Curve'!$C40, Backup!$O:$O, 'Mechanical S-Curve'!F$31)</f>
        <v>0</v>
      </c>
      <c r="G41" s="425">
        <f>SUMIFS(Backup!$I:$I, Backup!$D:$D, 'Mechanical S-Curve'!$C41, Backup!$B:$B, 'Mechanical S-Curve'!$C40, Backup!$O:$O, 'Mechanical S-Curve'!G$31)</f>
        <v>0</v>
      </c>
      <c r="H41" s="425">
        <f>SUMIFS(Backup!$I:$I, Backup!$D:$D, 'Mechanical S-Curve'!$C41, Backup!$B:$B, 'Mechanical S-Curve'!$C40, Backup!$O:$O, 'Mechanical S-Curve'!H$31)</f>
        <v>0</v>
      </c>
      <c r="I41" s="425">
        <f>SUMIFS(Backup!$I:$I, Backup!$D:$D, 'Mechanical S-Curve'!$C41, Backup!$B:$B, 'Mechanical S-Curve'!$C40, Backup!$O:$O, 'Mechanical S-Curve'!I$31)</f>
        <v>0</v>
      </c>
      <c r="J41" s="425">
        <f>SUMIFS(Backup!$I:$I, Backup!$D:$D, 'Mechanical S-Curve'!$C41, Backup!$B:$B, 'Mechanical S-Curve'!$C40, Backup!$O:$O, 'Mechanical S-Curve'!J$31)</f>
        <v>0</v>
      </c>
      <c r="K41" s="425">
        <f>SUMIFS(Backup!$I:$I, Backup!$D:$D, 'Mechanical S-Curve'!$C41, Backup!$B:$B, 'Mechanical S-Curve'!$C40, Backup!$O:$O, 'Mechanical S-Curve'!K$31)</f>
        <v>0</v>
      </c>
      <c r="L41" s="425">
        <f>SUMIFS(Backup!$I:$I, Backup!$D:$D, 'Mechanical S-Curve'!$C41, Backup!$B:$B, 'Mechanical S-Curve'!$C40, Backup!$O:$O, 'Mechanical S-Curve'!L$31)</f>
        <v>0</v>
      </c>
      <c r="M41" s="425">
        <f>SUMIFS(Backup!$I:$I, Backup!$D:$D, 'Mechanical S-Curve'!$C41, Backup!$B:$B, 'Mechanical S-Curve'!$C40, Backup!$O:$O, 'Mechanical S-Curve'!M$31)</f>
        <v>0</v>
      </c>
      <c r="N41" s="425">
        <f>SUMIFS(Backup!$I:$I, Backup!$D:$D, 'Mechanical S-Curve'!$C41, Backup!$B:$B, 'Mechanical S-Curve'!$C40, Backup!$O:$O, 'Mechanical S-Curve'!N$31)</f>
        <v>0</v>
      </c>
      <c r="O41" s="425">
        <f>SUMIFS(Backup!$I:$I, Backup!$D:$D, 'Mechanical S-Curve'!$C41, Backup!$B:$B, 'Mechanical S-Curve'!$C40, Backup!$O:$O, 'Mechanical S-Curve'!O$31)</f>
        <v>0</v>
      </c>
      <c r="P41" s="425">
        <f>SUMIFS(Backup!$I:$I, Backup!$D:$D, 'Mechanical S-Curve'!$C41, Backup!$B:$B, 'Mechanical S-Curve'!$C40, Backup!$O:$O, 'Mechanical S-Curve'!P$31)</f>
        <v>0</v>
      </c>
      <c r="Q41" s="425">
        <f>SUMIFS(Backup!$I:$I, Backup!$D:$D, 'Mechanical S-Curve'!$C41, Backup!$B:$B, 'Mechanical S-Curve'!$C40, Backup!$O:$O, 'Mechanical S-Curve'!Q$31)</f>
        <v>0</v>
      </c>
      <c r="R41" s="425">
        <f>SUMIFS(Backup!$I:$I, Backup!$D:$D, 'Mechanical S-Curve'!$C41, Backup!$B:$B, 'Mechanical S-Curve'!$C40, Backup!$O:$O, 'Mechanical S-Curve'!R$31)</f>
        <v>0</v>
      </c>
      <c r="S41" s="425">
        <f>SUMIFS(Backup!$I:$I, Backup!$D:$D, 'Mechanical S-Curve'!$C41, Backup!$B:$B, 'Mechanical S-Curve'!$C40, Backup!$O:$O, 'Mechanical S-Curve'!S$31)</f>
        <v>0</v>
      </c>
      <c r="T41" s="425">
        <f>SUMIFS(Backup!$I:$I, Backup!$D:$D, 'Mechanical S-Curve'!$C41, Backup!$B:$B, 'Mechanical S-Curve'!$C40, Backup!$O:$O, 'Mechanical S-Curve'!T$31)</f>
        <v>0</v>
      </c>
      <c r="U41" s="425">
        <f>SUMIFS(Backup!$I:$I, Backup!$D:$D, 'Mechanical S-Curve'!$C41, Backup!$B:$B, 'Mechanical S-Curve'!$C40, Backup!$O:$O, 'Mechanical S-Curve'!U$31)</f>
        <v>0</v>
      </c>
      <c r="V41" s="425">
        <f>SUMIFS(Backup!$I:$I, Backup!$D:$D, 'Mechanical S-Curve'!$C41, Backup!$B:$B, 'Mechanical S-Curve'!$C40, Backup!$O:$O, 'Mechanical S-Curve'!V$31)</f>
        <v>0</v>
      </c>
      <c r="W41" s="425">
        <f>SUMIFS(Backup!$I:$I, Backup!$D:$D, 'Mechanical S-Curve'!$C41, Backup!$B:$B, 'Mechanical S-Curve'!$C40, Backup!$O:$O, 'Mechanical S-Curve'!W$31)</f>
        <v>0</v>
      </c>
      <c r="X41" s="425">
        <f>SUMIFS(Backup!$I:$I, Backup!$D:$D, 'Mechanical S-Curve'!$C41, Backup!$B:$B, 'Mechanical S-Curve'!$C40, Backup!$O:$O, 'Mechanical S-Curve'!X$31)</f>
        <v>0</v>
      </c>
      <c r="Y41" s="425">
        <f>SUMIFS(Backup!$I:$I, Backup!$D:$D, 'Mechanical S-Curve'!$C41, Backup!$B:$B, 'Mechanical S-Curve'!$C40, Backup!$O:$O, 'Mechanical S-Curve'!Y$31)</f>
        <v>0</v>
      </c>
      <c r="Z41" s="425">
        <f>SUMIFS(Backup!$I:$I, Backup!$D:$D, 'Mechanical S-Curve'!$C41, Backup!$B:$B, 'Mechanical S-Curve'!$C40, Backup!$O:$O, 'Mechanical S-Curve'!Z$31)</f>
        <v>0</v>
      </c>
      <c r="AA41" s="425">
        <f>SUMIFS(Backup!$I:$I, Backup!$D:$D, 'Mechanical S-Curve'!$C41, Backup!$B:$B, 'Mechanical S-Curve'!$C40, Backup!$O:$O, 'Mechanical S-Curve'!AA$31)</f>
        <v>0</v>
      </c>
      <c r="AB41" s="425">
        <f>SUMIFS(Backup!$I:$I, Backup!$D:$D, 'Mechanical S-Curve'!$C41, Backup!$B:$B, 'Mechanical S-Curve'!$C40, Backup!$O:$O, 'Mechanical S-Curve'!AB$31)</f>
        <v>0</v>
      </c>
      <c r="AC41" s="425">
        <f>SUMIFS(Backup!$I:$I, Backup!$D:$D, 'Mechanical S-Curve'!$C41, Backup!$B:$B, 'Mechanical S-Curve'!$C40, Backup!$O:$O, 'Mechanical S-Curve'!AC$31)</f>
        <v>0</v>
      </c>
      <c r="AD41" s="425">
        <f>SUMIFS(Backup!$I:$I, Backup!$D:$D, 'Mechanical S-Curve'!$C41, Backup!$B:$B, 'Mechanical S-Curve'!$C40, Backup!$O:$O, 'Mechanical S-Curve'!AD$31)</f>
        <v>0</v>
      </c>
      <c r="AE41" s="425">
        <f>SUMIFS(Backup!$I:$I, Backup!$D:$D, 'Mechanical S-Curve'!$C41, Backup!$B:$B, 'Mechanical S-Curve'!$C40, Backup!$O:$O, 'Mechanical S-Curve'!AE$31)</f>
        <v>0</v>
      </c>
      <c r="AF41" s="425">
        <f>SUMIFS(Backup!$I:$I, Backup!$D:$D, 'Mechanical S-Curve'!$C41, Backup!$B:$B, 'Mechanical S-Curve'!$C40, Backup!$O:$O, 'Mechanical S-Curve'!AF$31)</f>
        <v>0</v>
      </c>
      <c r="AG41" s="425">
        <f>SUMIFS(Backup!$I:$I, Backup!$D:$D, 'Mechanical S-Curve'!$C41, Backup!$B:$B, 'Mechanical S-Curve'!$C40, Backup!$O:$O, 'Mechanical S-Curve'!AG$31)</f>
        <v>0</v>
      </c>
      <c r="AH41" s="425">
        <f>SUMIFS(Backup!$I:$I, Backup!$D:$D, 'Mechanical S-Curve'!$C41, Backup!$B:$B, 'Mechanical S-Curve'!$C40, Backup!$O:$O, 'Mechanical S-Curve'!AH$31)</f>
        <v>0</v>
      </c>
      <c r="AI41" s="435"/>
    </row>
    <row r="42" spans="1:35" s="256" customFormat="1">
      <c r="A42" s="418"/>
      <c r="B42" s="411">
        <v>6</v>
      </c>
      <c r="C42" s="412" t="s">
        <v>14</v>
      </c>
      <c r="D42" s="411"/>
      <c r="E42" s="424">
        <f t="shared" si="234"/>
        <v>0</v>
      </c>
      <c r="F42" s="424">
        <f>SUBTOTAL(9,F43)</f>
        <v>0</v>
      </c>
      <c r="G42" s="424">
        <f t="shared" si="213"/>
        <v>0</v>
      </c>
      <c r="H42" s="424">
        <f t="shared" si="214"/>
        <v>0</v>
      </c>
      <c r="I42" s="424">
        <f t="shared" si="215"/>
        <v>0</v>
      </c>
      <c r="J42" s="424">
        <f t="shared" si="216"/>
        <v>0</v>
      </c>
      <c r="K42" s="424">
        <f t="shared" si="217"/>
        <v>0</v>
      </c>
      <c r="L42" s="424">
        <f t="shared" si="218"/>
        <v>0</v>
      </c>
      <c r="M42" s="424">
        <f t="shared" si="219"/>
        <v>0</v>
      </c>
      <c r="N42" s="424">
        <f t="shared" si="220"/>
        <v>0</v>
      </c>
      <c r="O42" s="424">
        <f t="shared" si="221"/>
        <v>0</v>
      </c>
      <c r="P42" s="424">
        <f t="shared" si="222"/>
        <v>0</v>
      </c>
      <c r="Q42" s="424">
        <f t="shared" si="223"/>
        <v>0</v>
      </c>
      <c r="R42" s="424">
        <f t="shared" si="224"/>
        <v>0</v>
      </c>
      <c r="S42" s="424">
        <f t="shared" si="225"/>
        <v>0</v>
      </c>
      <c r="T42" s="424">
        <f t="shared" si="226"/>
        <v>0</v>
      </c>
      <c r="U42" s="424">
        <f t="shared" si="227"/>
        <v>0</v>
      </c>
      <c r="V42" s="424">
        <f t="shared" si="228"/>
        <v>0</v>
      </c>
      <c r="W42" s="424">
        <f t="shared" si="229"/>
        <v>0</v>
      </c>
      <c r="X42" s="424">
        <f t="shared" si="230"/>
        <v>0</v>
      </c>
      <c r="Y42" s="424">
        <f t="shared" si="231"/>
        <v>0</v>
      </c>
      <c r="Z42" s="424">
        <f t="shared" si="232"/>
        <v>0</v>
      </c>
      <c r="AA42" s="424">
        <f t="shared" si="233"/>
        <v>0</v>
      </c>
      <c r="AB42" s="424">
        <f t="shared" si="233"/>
        <v>0</v>
      </c>
      <c r="AC42" s="424">
        <f t="shared" si="233"/>
        <v>0</v>
      </c>
      <c r="AD42" s="424">
        <f t="shared" si="233"/>
        <v>0</v>
      </c>
      <c r="AE42" s="424">
        <f t="shared" si="233"/>
        <v>0</v>
      </c>
      <c r="AF42" s="424">
        <f t="shared" si="233"/>
        <v>0</v>
      </c>
      <c r="AG42" s="424">
        <f t="shared" si="233"/>
        <v>0</v>
      </c>
      <c r="AH42" s="435"/>
      <c r="AI42" s="435"/>
    </row>
    <row r="43" spans="1:35" outlineLevel="1">
      <c r="B43" s="413" t="s">
        <v>860</v>
      </c>
      <c r="C43" s="415" t="s">
        <v>406</v>
      </c>
      <c r="D43" s="413" t="s">
        <v>1141</v>
      </c>
      <c r="E43" s="425">
        <f t="shared" si="234"/>
        <v>279</v>
      </c>
      <c r="F43" s="425">
        <f>SUMIFS(Backup!$I:$I, Backup!$D:$D, 'Mechanical S-Curve'!$C43, Backup!$B:$B, 'Mechanical S-Curve'!$C42, Backup!$O:$O, 'Mechanical S-Curve'!F$31)</f>
        <v>0</v>
      </c>
      <c r="G43" s="425">
        <f>SUMIFS(Backup!$I:$I, Backup!$D:$D, 'Mechanical S-Curve'!$C43, Backup!$B:$B, 'Mechanical S-Curve'!$C42, Backup!$O:$O, 'Mechanical S-Curve'!G$31)</f>
        <v>0</v>
      </c>
      <c r="H43" s="425">
        <f>SUMIFS(Backup!$I:$I, Backup!$D:$D, 'Mechanical S-Curve'!$C43, Backup!$B:$B, 'Mechanical S-Curve'!$C42, Backup!$O:$O, 'Mechanical S-Curve'!H$31)</f>
        <v>0</v>
      </c>
      <c r="I43" s="425">
        <f>SUMIFS(Backup!$I:$I, Backup!$D:$D, 'Mechanical S-Curve'!$C43, Backup!$B:$B, 'Mechanical S-Curve'!$C42, Backup!$O:$O, 'Mechanical S-Curve'!I$31)</f>
        <v>0</v>
      </c>
      <c r="J43" s="425">
        <f>SUMIFS(Backup!$I:$I, Backup!$D:$D, 'Mechanical S-Curve'!$C43, Backup!$B:$B, 'Mechanical S-Curve'!$C42, Backup!$O:$O, 'Mechanical S-Curve'!J$31)</f>
        <v>0</v>
      </c>
      <c r="K43" s="425">
        <f>SUMIFS(Backup!$I:$I, Backup!$D:$D, 'Mechanical S-Curve'!$C43, Backup!$B:$B, 'Mechanical S-Curve'!$C42, Backup!$O:$O, 'Mechanical S-Curve'!K$31)</f>
        <v>0</v>
      </c>
      <c r="L43" s="425">
        <f>SUMIFS(Backup!$I:$I, Backup!$D:$D, 'Mechanical S-Curve'!$C43, Backup!$B:$B, 'Mechanical S-Curve'!$C42, Backup!$O:$O, 'Mechanical S-Curve'!L$31)</f>
        <v>0</v>
      </c>
      <c r="M43" s="425">
        <f>SUMIFS(Backup!$I:$I, Backup!$D:$D, 'Mechanical S-Curve'!$C43, Backup!$B:$B, 'Mechanical S-Curve'!$C42, Backup!$O:$O, 'Mechanical S-Curve'!M$31)</f>
        <v>0</v>
      </c>
      <c r="N43" s="425">
        <f>SUMIFS(Backup!$I:$I, Backup!$D:$D, 'Mechanical S-Curve'!$C43, Backup!$B:$B, 'Mechanical S-Curve'!$C42, Backup!$O:$O, 'Mechanical S-Curve'!N$31)</f>
        <v>0</v>
      </c>
      <c r="O43" s="425">
        <f>SUMIFS(Backup!$I:$I, Backup!$D:$D, 'Mechanical S-Curve'!$C43, Backup!$B:$B, 'Mechanical S-Curve'!$C42, Backup!$O:$O, 'Mechanical S-Curve'!O$31)</f>
        <v>0</v>
      </c>
      <c r="P43" s="425">
        <f>SUMIFS(Backup!$I:$I, Backup!$D:$D, 'Mechanical S-Curve'!$C43, Backup!$B:$B, 'Mechanical S-Curve'!$C42, Backup!$O:$O, 'Mechanical S-Curve'!P$31)</f>
        <v>0</v>
      </c>
      <c r="Q43" s="425">
        <f>SUMIFS(Backup!$I:$I, Backup!$D:$D, 'Mechanical S-Curve'!$C43, Backup!$B:$B, 'Mechanical S-Curve'!$C42, Backup!$O:$O, 'Mechanical S-Curve'!Q$31)</f>
        <v>0</v>
      </c>
      <c r="R43" s="425">
        <f>SUMIFS(Backup!$I:$I, Backup!$D:$D, 'Mechanical S-Curve'!$C43, Backup!$B:$B, 'Mechanical S-Curve'!$C42, Backup!$O:$O, 'Mechanical S-Curve'!R$31)</f>
        <v>0</v>
      </c>
      <c r="S43" s="425">
        <f>SUMIFS(Backup!$I:$I, Backup!$D:$D, 'Mechanical S-Curve'!$C43, Backup!$B:$B, 'Mechanical S-Curve'!$C42, Backup!$O:$O, 'Mechanical S-Curve'!S$31)</f>
        <v>0</v>
      </c>
      <c r="T43" s="425">
        <f>SUMIFS(Backup!$I:$I, Backup!$D:$D, 'Mechanical S-Curve'!$C43, Backup!$B:$B, 'Mechanical S-Curve'!$C42, Backup!$O:$O, 'Mechanical S-Curve'!T$31)</f>
        <v>0</v>
      </c>
      <c r="U43" s="425">
        <f>SUMIFS(Backup!$I:$I, Backup!$D:$D, 'Mechanical S-Curve'!$C43, Backup!$B:$B, 'Mechanical S-Curve'!$C42, Backup!$O:$O, 'Mechanical S-Curve'!U$31)</f>
        <v>0</v>
      </c>
      <c r="V43" s="425">
        <f>SUMIFS(Backup!$I:$I, Backup!$D:$D, 'Mechanical S-Curve'!$C43, Backup!$B:$B, 'Mechanical S-Curve'!$C42, Backup!$O:$O, 'Mechanical S-Curve'!V$31)</f>
        <v>0</v>
      </c>
      <c r="W43" s="425">
        <f>SUMIFS(Backup!$I:$I, Backup!$D:$D, 'Mechanical S-Curve'!$C43, Backup!$B:$B, 'Mechanical S-Curve'!$C42, Backup!$O:$O, 'Mechanical S-Curve'!W$31)</f>
        <v>0</v>
      </c>
      <c r="X43" s="425">
        <f>SUMIFS(Backup!$I:$I, Backup!$D:$D, 'Mechanical S-Curve'!$C43, Backup!$B:$B, 'Mechanical S-Curve'!$C42, Backup!$O:$O, 'Mechanical S-Curve'!X$31)</f>
        <v>0</v>
      </c>
      <c r="Y43" s="425">
        <f>SUMIFS(Backup!$I:$I, Backup!$D:$D, 'Mechanical S-Curve'!$C43, Backup!$B:$B, 'Mechanical S-Curve'!$C42, Backup!$O:$O, 'Mechanical S-Curve'!Y$31)</f>
        <v>0</v>
      </c>
      <c r="Z43" s="425">
        <f>SUMIFS(Backup!$I:$I, Backup!$D:$D, 'Mechanical S-Curve'!$C43, Backup!$B:$B, 'Mechanical S-Curve'!$C42, Backup!$O:$O, 'Mechanical S-Curve'!Z$31)</f>
        <v>0</v>
      </c>
      <c r="AA43" s="425">
        <f>SUMIFS(Backup!$I:$I, Backup!$D:$D, 'Mechanical S-Curve'!$C43, Backup!$B:$B, 'Mechanical S-Curve'!$C42, Backup!$O:$O, 'Mechanical S-Curve'!AA$31)</f>
        <v>0</v>
      </c>
      <c r="AB43" s="425">
        <f>SUMIFS(Backup!$I:$I, Backup!$D:$D, 'Mechanical S-Curve'!$C43, Backup!$B:$B, 'Mechanical S-Curve'!$C42, Backup!$O:$O, 'Mechanical S-Curve'!AB$31)</f>
        <v>0</v>
      </c>
      <c r="AC43" s="425">
        <f>SUMIFS(Backup!$I:$I, Backup!$D:$D, 'Mechanical S-Curve'!$C43, Backup!$B:$B, 'Mechanical S-Curve'!$C42, Backup!$O:$O, 'Mechanical S-Curve'!AC$31)</f>
        <v>0</v>
      </c>
      <c r="AD43" s="425">
        <f>SUMIFS(Backup!$I:$I, Backup!$D:$D, 'Mechanical S-Curve'!$C43, Backup!$B:$B, 'Mechanical S-Curve'!$C42, Backup!$O:$O, 'Mechanical S-Curve'!AD$31)</f>
        <v>0</v>
      </c>
      <c r="AE43" s="425">
        <f>SUMIFS(Backup!$I:$I, Backup!$D:$D, 'Mechanical S-Curve'!$C43, Backup!$B:$B, 'Mechanical S-Curve'!$C42, Backup!$O:$O, 'Mechanical S-Curve'!AE$31)</f>
        <v>0</v>
      </c>
      <c r="AF43" s="425">
        <f>SUMIFS(Backup!$I:$I, Backup!$D:$D, 'Mechanical S-Curve'!$C43, Backup!$B:$B, 'Mechanical S-Curve'!$C42, Backup!$O:$O, 'Mechanical S-Curve'!AF$31)</f>
        <v>0</v>
      </c>
      <c r="AG43" s="425">
        <f>SUMIFS(Backup!$I:$I, Backup!$D:$D, 'Mechanical S-Curve'!$C43, Backup!$B:$B, 'Mechanical S-Curve'!$C42, Backup!$O:$O, 'Mechanical S-Curve'!AG$31)</f>
        <v>0</v>
      </c>
      <c r="AH43" s="425">
        <f>SUMIFS(Backup!$I:$I, Backup!$D:$D, 'Mechanical S-Curve'!$C43, Backup!$B:$B, 'Mechanical S-Curve'!$C42, Backup!$O:$O, 'Mechanical S-Curve'!AH$31)</f>
        <v>0</v>
      </c>
      <c r="AI43" s="435"/>
    </row>
    <row r="44" spans="1:35" s="256" customFormat="1">
      <c r="A44" s="418"/>
      <c r="B44" s="411">
        <v>7</v>
      </c>
      <c r="C44" s="412" t="s">
        <v>41</v>
      </c>
      <c r="D44" s="411"/>
      <c r="E44" s="424">
        <f t="shared" si="234"/>
        <v>0</v>
      </c>
      <c r="F44" s="424">
        <f>SUBTOTAL(9,F45)</f>
        <v>0</v>
      </c>
      <c r="G44" s="424">
        <f t="shared" si="213"/>
        <v>0</v>
      </c>
      <c r="H44" s="424">
        <f t="shared" si="214"/>
        <v>0</v>
      </c>
      <c r="I44" s="424">
        <f t="shared" si="215"/>
        <v>0</v>
      </c>
      <c r="J44" s="424">
        <f t="shared" si="216"/>
        <v>0</v>
      </c>
      <c r="K44" s="424">
        <f t="shared" si="217"/>
        <v>0</v>
      </c>
      <c r="L44" s="424">
        <f t="shared" si="218"/>
        <v>0</v>
      </c>
      <c r="M44" s="424">
        <f t="shared" si="219"/>
        <v>0</v>
      </c>
      <c r="N44" s="424">
        <f t="shared" si="220"/>
        <v>0</v>
      </c>
      <c r="O44" s="424">
        <f t="shared" si="221"/>
        <v>0</v>
      </c>
      <c r="P44" s="424">
        <f t="shared" si="222"/>
        <v>0</v>
      </c>
      <c r="Q44" s="424">
        <f t="shared" si="223"/>
        <v>0</v>
      </c>
      <c r="R44" s="424">
        <f t="shared" si="224"/>
        <v>0</v>
      </c>
      <c r="S44" s="424">
        <f t="shared" si="225"/>
        <v>0</v>
      </c>
      <c r="T44" s="424">
        <f t="shared" si="226"/>
        <v>0</v>
      </c>
      <c r="U44" s="424">
        <f t="shared" si="227"/>
        <v>0</v>
      </c>
      <c r="V44" s="424">
        <f t="shared" si="228"/>
        <v>0</v>
      </c>
      <c r="W44" s="424">
        <f t="shared" si="229"/>
        <v>0</v>
      </c>
      <c r="X44" s="424">
        <f t="shared" si="230"/>
        <v>0</v>
      </c>
      <c r="Y44" s="424">
        <f t="shared" si="231"/>
        <v>0</v>
      </c>
      <c r="Z44" s="424">
        <f t="shared" si="232"/>
        <v>0</v>
      </c>
      <c r="AA44" s="424">
        <f t="shared" si="233"/>
        <v>0</v>
      </c>
      <c r="AB44" s="424">
        <f t="shared" si="233"/>
        <v>0</v>
      </c>
      <c r="AC44" s="424">
        <f t="shared" si="233"/>
        <v>0</v>
      </c>
      <c r="AD44" s="424">
        <f t="shared" si="233"/>
        <v>0</v>
      </c>
      <c r="AE44" s="424">
        <f t="shared" si="233"/>
        <v>0</v>
      </c>
      <c r="AF44" s="424">
        <f t="shared" si="233"/>
        <v>0</v>
      </c>
      <c r="AG44" s="424">
        <f t="shared" si="233"/>
        <v>0</v>
      </c>
      <c r="AH44" s="435"/>
      <c r="AI44" s="435"/>
    </row>
    <row r="45" spans="1:35" outlineLevel="1">
      <c r="B45" s="413" t="s">
        <v>860</v>
      </c>
      <c r="C45" s="415" t="s">
        <v>406</v>
      </c>
      <c r="D45" s="413" t="s">
        <v>1141</v>
      </c>
      <c r="E45" s="425">
        <f t="shared" si="234"/>
        <v>450</v>
      </c>
      <c r="F45" s="425">
        <f>SUMIFS(Backup!$I:$I, Backup!$D:$D, 'Mechanical S-Curve'!$C45, Backup!$B:$B, 'Mechanical S-Curve'!$C44, Backup!$O:$O, 'Mechanical S-Curve'!F$31)</f>
        <v>0</v>
      </c>
      <c r="G45" s="425">
        <f>SUMIFS(Backup!$I:$I, Backup!$D:$D, 'Mechanical S-Curve'!$C45, Backup!$B:$B, 'Mechanical S-Curve'!$C44, Backup!$O:$O, 'Mechanical S-Curve'!G$31)</f>
        <v>0</v>
      </c>
      <c r="H45" s="425">
        <f>SUMIFS(Backup!$I:$I, Backup!$D:$D, 'Mechanical S-Curve'!$C45, Backup!$B:$B, 'Mechanical S-Curve'!$C44, Backup!$O:$O, 'Mechanical S-Curve'!H$31)</f>
        <v>0</v>
      </c>
      <c r="I45" s="425">
        <f>SUMIFS(Backup!$I:$I, Backup!$D:$D, 'Mechanical S-Curve'!$C45, Backup!$B:$B, 'Mechanical S-Curve'!$C44, Backup!$O:$O, 'Mechanical S-Curve'!I$31)</f>
        <v>0</v>
      </c>
      <c r="J45" s="425">
        <f>SUMIFS(Backup!$I:$I, Backup!$D:$D, 'Mechanical S-Curve'!$C45, Backup!$B:$B, 'Mechanical S-Curve'!$C44, Backup!$O:$O, 'Mechanical S-Curve'!J$31)</f>
        <v>0</v>
      </c>
      <c r="K45" s="425">
        <f>SUMIFS(Backup!$I:$I, Backup!$D:$D, 'Mechanical S-Curve'!$C45, Backup!$B:$B, 'Mechanical S-Curve'!$C44, Backup!$O:$O, 'Mechanical S-Curve'!K$31)</f>
        <v>0</v>
      </c>
      <c r="L45" s="425">
        <f>SUMIFS(Backup!$I:$I, Backup!$D:$D, 'Mechanical S-Curve'!$C45, Backup!$B:$B, 'Mechanical S-Curve'!$C44, Backup!$O:$O, 'Mechanical S-Curve'!L$31)</f>
        <v>0</v>
      </c>
      <c r="M45" s="425">
        <f>SUMIFS(Backup!$I:$I, Backup!$D:$D, 'Mechanical S-Curve'!$C45, Backup!$B:$B, 'Mechanical S-Curve'!$C44, Backup!$O:$O, 'Mechanical S-Curve'!M$31)</f>
        <v>0</v>
      </c>
      <c r="N45" s="425">
        <f>SUMIFS(Backup!$I:$I, Backup!$D:$D, 'Mechanical S-Curve'!$C45, Backup!$B:$B, 'Mechanical S-Curve'!$C44, Backup!$O:$O, 'Mechanical S-Curve'!N$31)</f>
        <v>0</v>
      </c>
      <c r="O45" s="425">
        <f>SUMIFS(Backup!$I:$I, Backup!$D:$D, 'Mechanical S-Curve'!$C45, Backup!$B:$B, 'Mechanical S-Curve'!$C44, Backup!$O:$O, 'Mechanical S-Curve'!O$31)</f>
        <v>0</v>
      </c>
      <c r="P45" s="425">
        <f>SUMIFS(Backup!$I:$I, Backup!$D:$D, 'Mechanical S-Curve'!$C45, Backup!$B:$B, 'Mechanical S-Curve'!$C44, Backup!$O:$O, 'Mechanical S-Curve'!P$31)</f>
        <v>0</v>
      </c>
      <c r="Q45" s="425">
        <f>SUMIFS(Backup!$I:$I, Backup!$D:$D, 'Mechanical S-Curve'!$C45, Backup!$B:$B, 'Mechanical S-Curve'!$C44, Backup!$O:$O, 'Mechanical S-Curve'!Q$31)</f>
        <v>0</v>
      </c>
      <c r="R45" s="425">
        <f>SUMIFS(Backup!$I:$I, Backup!$D:$D, 'Mechanical S-Curve'!$C45, Backup!$B:$B, 'Mechanical S-Curve'!$C44, Backup!$O:$O, 'Mechanical S-Curve'!R$31)</f>
        <v>0</v>
      </c>
      <c r="S45" s="425">
        <f>SUMIFS(Backup!$I:$I, Backup!$D:$D, 'Mechanical S-Curve'!$C45, Backup!$B:$B, 'Mechanical S-Curve'!$C44, Backup!$O:$O, 'Mechanical S-Curve'!S$31)</f>
        <v>0</v>
      </c>
      <c r="T45" s="425">
        <f>SUMIFS(Backup!$I:$I, Backup!$D:$D, 'Mechanical S-Curve'!$C45, Backup!$B:$B, 'Mechanical S-Curve'!$C44, Backup!$O:$O, 'Mechanical S-Curve'!T$31)</f>
        <v>0</v>
      </c>
      <c r="U45" s="425">
        <f>SUMIFS(Backup!$I:$I, Backup!$D:$D, 'Mechanical S-Curve'!$C45, Backup!$B:$B, 'Mechanical S-Curve'!$C44, Backup!$O:$O, 'Mechanical S-Curve'!U$31)</f>
        <v>0</v>
      </c>
      <c r="V45" s="425">
        <f>SUMIFS(Backup!$I:$I, Backup!$D:$D, 'Mechanical S-Curve'!$C45, Backup!$B:$B, 'Mechanical S-Curve'!$C44, Backup!$O:$O, 'Mechanical S-Curve'!V$31)</f>
        <v>0</v>
      </c>
      <c r="W45" s="425">
        <f>SUMIFS(Backup!$I:$I, Backup!$D:$D, 'Mechanical S-Curve'!$C45, Backup!$B:$B, 'Mechanical S-Curve'!$C44, Backup!$O:$O, 'Mechanical S-Curve'!W$31)</f>
        <v>0</v>
      </c>
      <c r="X45" s="425">
        <f>SUMIFS(Backup!$I:$I, Backup!$D:$D, 'Mechanical S-Curve'!$C45, Backup!$B:$B, 'Mechanical S-Curve'!$C44, Backup!$O:$O, 'Mechanical S-Curve'!X$31)</f>
        <v>0</v>
      </c>
      <c r="Y45" s="425">
        <f>SUMIFS(Backup!$I:$I, Backup!$D:$D, 'Mechanical S-Curve'!$C45, Backup!$B:$B, 'Mechanical S-Curve'!$C44, Backup!$O:$O, 'Mechanical S-Curve'!Y$31)</f>
        <v>0</v>
      </c>
      <c r="Z45" s="425">
        <f>SUMIFS(Backup!$I:$I, Backup!$D:$D, 'Mechanical S-Curve'!$C45, Backup!$B:$B, 'Mechanical S-Curve'!$C44, Backup!$O:$O, 'Mechanical S-Curve'!Z$31)</f>
        <v>0</v>
      </c>
      <c r="AA45" s="425">
        <f>SUMIFS(Backup!$I:$I, Backup!$D:$D, 'Mechanical S-Curve'!$C45, Backup!$B:$B, 'Mechanical S-Curve'!$C44, Backup!$O:$O, 'Mechanical S-Curve'!AA$31)</f>
        <v>0</v>
      </c>
      <c r="AB45" s="425">
        <f>SUMIFS(Backup!$I:$I, Backup!$D:$D, 'Mechanical S-Curve'!$C45, Backup!$B:$B, 'Mechanical S-Curve'!$C44, Backup!$O:$O, 'Mechanical S-Curve'!AB$31)</f>
        <v>0</v>
      </c>
      <c r="AC45" s="425">
        <f>SUMIFS(Backup!$I:$I, Backup!$D:$D, 'Mechanical S-Curve'!$C45, Backup!$B:$B, 'Mechanical S-Curve'!$C44, Backup!$O:$O, 'Mechanical S-Curve'!AC$31)</f>
        <v>0</v>
      </c>
      <c r="AD45" s="425">
        <f>SUMIFS(Backup!$I:$I, Backup!$D:$D, 'Mechanical S-Curve'!$C45, Backup!$B:$B, 'Mechanical S-Curve'!$C44, Backup!$O:$O, 'Mechanical S-Curve'!AD$31)</f>
        <v>0</v>
      </c>
      <c r="AE45" s="425">
        <f>SUMIFS(Backup!$I:$I, Backup!$D:$D, 'Mechanical S-Curve'!$C45, Backup!$B:$B, 'Mechanical S-Curve'!$C44, Backup!$O:$O, 'Mechanical S-Curve'!AE$31)</f>
        <v>0</v>
      </c>
      <c r="AF45" s="425">
        <f>SUMIFS(Backup!$I:$I, Backup!$D:$D, 'Mechanical S-Curve'!$C45, Backup!$B:$B, 'Mechanical S-Curve'!$C44, Backup!$O:$O, 'Mechanical S-Curve'!AF$31)</f>
        <v>0</v>
      </c>
      <c r="AG45" s="425">
        <f>SUMIFS(Backup!$I:$I, Backup!$D:$D, 'Mechanical S-Curve'!$C45, Backup!$B:$B, 'Mechanical S-Curve'!$C44, Backup!$O:$O, 'Mechanical S-Curve'!AG$31)</f>
        <v>0</v>
      </c>
      <c r="AH45" s="425">
        <f>SUMIFS(Backup!$I:$I, Backup!$D:$D, 'Mechanical S-Curve'!$C45, Backup!$B:$B, 'Mechanical S-Curve'!$C44, Backup!$O:$O, 'Mechanical S-Curve'!AH$31)</f>
        <v>0</v>
      </c>
      <c r="AI45" s="435"/>
    </row>
    <row r="46" spans="1:35" s="256" customFormat="1">
      <c r="A46" s="418"/>
      <c r="B46" s="411">
        <v>8</v>
      </c>
      <c r="C46" s="412" t="s">
        <v>34</v>
      </c>
      <c r="D46" s="411"/>
      <c r="E46" s="424">
        <f t="shared" si="234"/>
        <v>0</v>
      </c>
      <c r="F46" s="424">
        <f>SUBTOTAL(9,F47)</f>
        <v>0</v>
      </c>
      <c r="G46" s="424">
        <f t="shared" si="213"/>
        <v>0</v>
      </c>
      <c r="H46" s="424">
        <f t="shared" si="214"/>
        <v>0</v>
      </c>
      <c r="I46" s="424">
        <f t="shared" si="215"/>
        <v>0</v>
      </c>
      <c r="J46" s="424">
        <f t="shared" si="216"/>
        <v>0</v>
      </c>
      <c r="K46" s="424">
        <f t="shared" si="217"/>
        <v>0</v>
      </c>
      <c r="L46" s="424">
        <f t="shared" si="218"/>
        <v>0</v>
      </c>
      <c r="M46" s="424">
        <f t="shared" si="219"/>
        <v>0</v>
      </c>
      <c r="N46" s="424">
        <f t="shared" si="220"/>
        <v>0</v>
      </c>
      <c r="O46" s="424">
        <f t="shared" si="221"/>
        <v>0</v>
      </c>
      <c r="P46" s="424">
        <f t="shared" si="222"/>
        <v>0</v>
      </c>
      <c r="Q46" s="424">
        <f t="shared" si="223"/>
        <v>0</v>
      </c>
      <c r="R46" s="424">
        <f t="shared" si="224"/>
        <v>0</v>
      </c>
      <c r="S46" s="424">
        <f t="shared" si="225"/>
        <v>0</v>
      </c>
      <c r="T46" s="424">
        <f t="shared" si="226"/>
        <v>0</v>
      </c>
      <c r="U46" s="424">
        <f t="shared" si="227"/>
        <v>0</v>
      </c>
      <c r="V46" s="424">
        <f t="shared" si="228"/>
        <v>0</v>
      </c>
      <c r="W46" s="424">
        <f t="shared" si="229"/>
        <v>0</v>
      </c>
      <c r="X46" s="424">
        <f t="shared" si="230"/>
        <v>0</v>
      </c>
      <c r="Y46" s="424">
        <f t="shared" si="231"/>
        <v>0</v>
      </c>
      <c r="Z46" s="424">
        <f t="shared" si="232"/>
        <v>0</v>
      </c>
      <c r="AA46" s="424">
        <f t="shared" si="233"/>
        <v>0</v>
      </c>
      <c r="AB46" s="424">
        <f t="shared" si="233"/>
        <v>0</v>
      </c>
      <c r="AC46" s="424">
        <f t="shared" si="233"/>
        <v>0</v>
      </c>
      <c r="AD46" s="424">
        <f t="shared" si="233"/>
        <v>0</v>
      </c>
      <c r="AE46" s="424">
        <f t="shared" si="233"/>
        <v>0</v>
      </c>
      <c r="AF46" s="424">
        <f t="shared" si="233"/>
        <v>0</v>
      </c>
      <c r="AG46" s="424">
        <f t="shared" si="233"/>
        <v>0</v>
      </c>
      <c r="AH46" s="435"/>
      <c r="AI46" s="435"/>
    </row>
    <row r="47" spans="1:35" outlineLevel="1">
      <c r="B47" s="413" t="s">
        <v>860</v>
      </c>
      <c r="C47" s="415" t="s">
        <v>406</v>
      </c>
      <c r="D47" s="413" t="s">
        <v>1141</v>
      </c>
      <c r="E47" s="425">
        <f t="shared" si="234"/>
        <v>456</v>
      </c>
      <c r="F47" s="425">
        <f>SUMIFS(Backup!$I:$I, Backup!$D:$D, 'Mechanical S-Curve'!$C47, Backup!$B:$B, 'Mechanical S-Curve'!$C46, Backup!$O:$O, 'Mechanical S-Curve'!F$31)</f>
        <v>0</v>
      </c>
      <c r="G47" s="425">
        <f>SUMIFS(Backup!$I:$I, Backup!$D:$D, 'Mechanical S-Curve'!$C47, Backup!$B:$B, 'Mechanical S-Curve'!$C46, Backup!$O:$O, 'Mechanical S-Curve'!G$31)</f>
        <v>0</v>
      </c>
      <c r="H47" s="425">
        <f>SUMIFS(Backup!$I:$I, Backup!$D:$D, 'Mechanical S-Curve'!$C47, Backup!$B:$B, 'Mechanical S-Curve'!$C46, Backup!$O:$O, 'Mechanical S-Curve'!H$31)</f>
        <v>0</v>
      </c>
      <c r="I47" s="425">
        <f>SUMIFS(Backup!$I:$I, Backup!$D:$D, 'Mechanical S-Curve'!$C47, Backup!$B:$B, 'Mechanical S-Curve'!$C46, Backup!$O:$O, 'Mechanical S-Curve'!I$31)</f>
        <v>0</v>
      </c>
      <c r="J47" s="425">
        <f>SUMIFS(Backup!$I:$I, Backup!$D:$D, 'Mechanical S-Curve'!$C47, Backup!$B:$B, 'Mechanical S-Curve'!$C46, Backup!$O:$O, 'Mechanical S-Curve'!J$31)</f>
        <v>0</v>
      </c>
      <c r="K47" s="425">
        <f>SUMIFS(Backup!$I:$I, Backup!$D:$D, 'Mechanical S-Curve'!$C47, Backup!$B:$B, 'Mechanical S-Curve'!$C46, Backup!$O:$O, 'Mechanical S-Curve'!K$31)</f>
        <v>0</v>
      </c>
      <c r="L47" s="425">
        <f>SUMIFS(Backup!$I:$I, Backup!$D:$D, 'Mechanical S-Curve'!$C47, Backup!$B:$B, 'Mechanical S-Curve'!$C46, Backup!$O:$O, 'Mechanical S-Curve'!L$31)</f>
        <v>0</v>
      </c>
      <c r="M47" s="425">
        <f>SUMIFS(Backup!$I:$I, Backup!$D:$D, 'Mechanical S-Curve'!$C47, Backup!$B:$B, 'Mechanical S-Curve'!$C46, Backup!$O:$O, 'Mechanical S-Curve'!M$31)</f>
        <v>0</v>
      </c>
      <c r="N47" s="425">
        <f>SUMIFS(Backup!$I:$I, Backup!$D:$D, 'Mechanical S-Curve'!$C47, Backup!$B:$B, 'Mechanical S-Curve'!$C46, Backup!$O:$O, 'Mechanical S-Curve'!N$31)</f>
        <v>0</v>
      </c>
      <c r="O47" s="425">
        <f>SUMIFS(Backup!$I:$I, Backup!$D:$D, 'Mechanical S-Curve'!$C47, Backup!$B:$B, 'Mechanical S-Curve'!$C46, Backup!$O:$O, 'Mechanical S-Curve'!O$31)</f>
        <v>0</v>
      </c>
      <c r="P47" s="425">
        <f>SUMIFS(Backup!$I:$I, Backup!$D:$D, 'Mechanical S-Curve'!$C47, Backup!$B:$B, 'Mechanical S-Curve'!$C46, Backup!$O:$O, 'Mechanical S-Curve'!P$31)</f>
        <v>0</v>
      </c>
      <c r="Q47" s="425">
        <f>SUMIFS(Backup!$I:$I, Backup!$D:$D, 'Mechanical S-Curve'!$C47, Backup!$B:$B, 'Mechanical S-Curve'!$C46, Backup!$O:$O, 'Mechanical S-Curve'!Q$31)</f>
        <v>0</v>
      </c>
      <c r="R47" s="425">
        <f>SUMIFS(Backup!$I:$I, Backup!$D:$D, 'Mechanical S-Curve'!$C47, Backup!$B:$B, 'Mechanical S-Curve'!$C46, Backup!$O:$O, 'Mechanical S-Curve'!R$31)</f>
        <v>0</v>
      </c>
      <c r="S47" s="425">
        <f>SUMIFS(Backup!$I:$I, Backup!$D:$D, 'Mechanical S-Curve'!$C47, Backup!$B:$B, 'Mechanical S-Curve'!$C46, Backup!$O:$O, 'Mechanical S-Curve'!S$31)</f>
        <v>0</v>
      </c>
      <c r="T47" s="425">
        <f>SUMIFS(Backup!$I:$I, Backup!$D:$D, 'Mechanical S-Curve'!$C47, Backup!$B:$B, 'Mechanical S-Curve'!$C46, Backup!$O:$O, 'Mechanical S-Curve'!T$31)</f>
        <v>0</v>
      </c>
      <c r="U47" s="425">
        <f>SUMIFS(Backup!$I:$I, Backup!$D:$D, 'Mechanical S-Curve'!$C47, Backup!$B:$B, 'Mechanical S-Curve'!$C46, Backup!$O:$O, 'Mechanical S-Curve'!U$31)</f>
        <v>0</v>
      </c>
      <c r="V47" s="425">
        <f>SUMIFS(Backup!$I:$I, Backup!$D:$D, 'Mechanical S-Curve'!$C47, Backup!$B:$B, 'Mechanical S-Curve'!$C46, Backup!$O:$O, 'Mechanical S-Curve'!V$31)</f>
        <v>0</v>
      </c>
      <c r="W47" s="425">
        <f>SUMIFS(Backup!$I:$I, Backup!$D:$D, 'Mechanical S-Curve'!$C47, Backup!$B:$B, 'Mechanical S-Curve'!$C46, Backup!$O:$O, 'Mechanical S-Curve'!W$31)</f>
        <v>0</v>
      </c>
      <c r="X47" s="425">
        <f>SUMIFS(Backup!$I:$I, Backup!$D:$D, 'Mechanical S-Curve'!$C47, Backup!$B:$B, 'Mechanical S-Curve'!$C46, Backup!$O:$O, 'Mechanical S-Curve'!X$31)</f>
        <v>0</v>
      </c>
      <c r="Y47" s="425">
        <f>SUMIFS(Backup!$I:$I, Backup!$D:$D, 'Mechanical S-Curve'!$C47, Backup!$B:$B, 'Mechanical S-Curve'!$C46, Backup!$O:$O, 'Mechanical S-Curve'!Y$31)</f>
        <v>0</v>
      </c>
      <c r="Z47" s="425">
        <f>SUMIFS(Backup!$I:$I, Backup!$D:$D, 'Mechanical S-Curve'!$C47, Backup!$B:$B, 'Mechanical S-Curve'!$C46, Backup!$O:$O, 'Mechanical S-Curve'!Z$31)</f>
        <v>0</v>
      </c>
      <c r="AA47" s="425">
        <f>SUMIFS(Backup!$I:$I, Backup!$D:$D, 'Mechanical S-Curve'!$C47, Backup!$B:$B, 'Mechanical S-Curve'!$C46, Backup!$O:$O, 'Mechanical S-Curve'!AA$31)</f>
        <v>0</v>
      </c>
      <c r="AB47" s="425">
        <f>SUMIFS(Backup!$I:$I, Backup!$D:$D, 'Mechanical S-Curve'!$C47, Backup!$B:$B, 'Mechanical S-Curve'!$C46, Backup!$O:$O, 'Mechanical S-Curve'!AB$31)</f>
        <v>0</v>
      </c>
      <c r="AC47" s="425">
        <f>SUMIFS(Backup!$I:$I, Backup!$D:$D, 'Mechanical S-Curve'!$C47, Backup!$B:$B, 'Mechanical S-Curve'!$C46, Backup!$O:$O, 'Mechanical S-Curve'!AC$31)</f>
        <v>0</v>
      </c>
      <c r="AD47" s="425">
        <f>SUMIFS(Backup!$I:$I, Backup!$D:$D, 'Mechanical S-Curve'!$C47, Backup!$B:$B, 'Mechanical S-Curve'!$C46, Backup!$O:$O, 'Mechanical S-Curve'!AD$31)</f>
        <v>0</v>
      </c>
      <c r="AE47" s="425">
        <f>SUMIFS(Backup!$I:$I, Backup!$D:$D, 'Mechanical S-Curve'!$C47, Backup!$B:$B, 'Mechanical S-Curve'!$C46, Backup!$O:$O, 'Mechanical S-Curve'!AE$31)</f>
        <v>0</v>
      </c>
      <c r="AF47" s="425">
        <f>SUMIFS(Backup!$I:$I, Backup!$D:$D, 'Mechanical S-Curve'!$C47, Backup!$B:$B, 'Mechanical S-Curve'!$C46, Backup!$O:$O, 'Mechanical S-Curve'!AF$31)</f>
        <v>0</v>
      </c>
      <c r="AG47" s="425">
        <f>SUMIFS(Backup!$I:$I, Backup!$D:$D, 'Mechanical S-Curve'!$C47, Backup!$B:$B, 'Mechanical S-Curve'!$C46, Backup!$O:$O, 'Mechanical S-Curve'!AG$31)</f>
        <v>0</v>
      </c>
      <c r="AH47" s="425">
        <f>SUMIFS(Backup!$I:$I, Backup!$D:$D, 'Mechanical S-Curve'!$C47, Backup!$B:$B, 'Mechanical S-Curve'!$C46, Backup!$O:$O, 'Mechanical S-Curve'!AH$31)</f>
        <v>0</v>
      </c>
      <c r="AI47" s="435"/>
    </row>
    <row r="48" spans="1:35" s="256" customFormat="1">
      <c r="A48" s="418"/>
      <c r="B48" s="411">
        <v>9</v>
      </c>
      <c r="C48" s="412" t="s">
        <v>3</v>
      </c>
      <c r="D48" s="411"/>
      <c r="E48" s="424">
        <f t="shared" si="234"/>
        <v>0</v>
      </c>
      <c r="F48" s="424">
        <f>SUBTOTAL(9,F49)</f>
        <v>0</v>
      </c>
      <c r="G48" s="424">
        <f t="shared" si="213"/>
        <v>0</v>
      </c>
      <c r="H48" s="424">
        <f t="shared" si="214"/>
        <v>0</v>
      </c>
      <c r="I48" s="424">
        <f t="shared" si="215"/>
        <v>0</v>
      </c>
      <c r="J48" s="424">
        <f t="shared" si="216"/>
        <v>0</v>
      </c>
      <c r="K48" s="424">
        <f t="shared" si="217"/>
        <v>0</v>
      </c>
      <c r="L48" s="424">
        <f t="shared" si="218"/>
        <v>0</v>
      </c>
      <c r="M48" s="424">
        <f t="shared" si="219"/>
        <v>0</v>
      </c>
      <c r="N48" s="424">
        <f t="shared" si="220"/>
        <v>0</v>
      </c>
      <c r="O48" s="424">
        <f t="shared" si="221"/>
        <v>0</v>
      </c>
      <c r="P48" s="424">
        <f t="shared" si="222"/>
        <v>0</v>
      </c>
      <c r="Q48" s="424">
        <f t="shared" si="223"/>
        <v>0</v>
      </c>
      <c r="R48" s="424">
        <f t="shared" si="224"/>
        <v>0</v>
      </c>
      <c r="S48" s="424">
        <f t="shared" si="225"/>
        <v>0</v>
      </c>
      <c r="T48" s="424">
        <f t="shared" si="226"/>
        <v>0</v>
      </c>
      <c r="U48" s="424">
        <f t="shared" si="227"/>
        <v>0</v>
      </c>
      <c r="V48" s="424">
        <f t="shared" si="228"/>
        <v>0</v>
      </c>
      <c r="W48" s="424">
        <f t="shared" si="229"/>
        <v>0</v>
      </c>
      <c r="X48" s="424">
        <f t="shared" si="230"/>
        <v>0</v>
      </c>
      <c r="Y48" s="424">
        <f t="shared" si="231"/>
        <v>0</v>
      </c>
      <c r="Z48" s="424">
        <f t="shared" si="232"/>
        <v>0</v>
      </c>
      <c r="AA48" s="424">
        <f t="shared" si="233"/>
        <v>470</v>
      </c>
      <c r="AB48" s="424">
        <f t="shared" si="233"/>
        <v>0</v>
      </c>
      <c r="AC48" s="424">
        <f t="shared" si="233"/>
        <v>0</v>
      </c>
      <c r="AD48" s="424">
        <f t="shared" si="233"/>
        <v>0</v>
      </c>
      <c r="AE48" s="424">
        <f t="shared" si="233"/>
        <v>0</v>
      </c>
      <c r="AF48" s="424">
        <f t="shared" si="233"/>
        <v>0</v>
      </c>
      <c r="AG48" s="424">
        <f t="shared" si="233"/>
        <v>0</v>
      </c>
      <c r="AH48" s="435"/>
      <c r="AI48" s="435"/>
    </row>
    <row r="49" spans="1:35" outlineLevel="1">
      <c r="B49" s="413" t="s">
        <v>860</v>
      </c>
      <c r="C49" s="415" t="s">
        <v>406</v>
      </c>
      <c r="D49" s="413" t="s">
        <v>1141</v>
      </c>
      <c r="E49" s="425">
        <f t="shared" si="234"/>
        <v>564</v>
      </c>
      <c r="F49" s="425">
        <f>SUMIFS(Backup!$I:$I, Backup!$D:$D, 'Mechanical S-Curve'!$C49, Backup!$B:$B, 'Mechanical S-Curve'!$C48, Backup!$O:$O, 'Mechanical S-Curve'!F$31)</f>
        <v>0</v>
      </c>
      <c r="G49" s="425">
        <f>SUMIFS(Backup!$I:$I, Backup!$D:$D, 'Mechanical S-Curve'!$C49, Backup!$B:$B, 'Mechanical S-Curve'!$C48, Backup!$O:$O, 'Mechanical S-Curve'!G$31)</f>
        <v>0</v>
      </c>
      <c r="H49" s="425">
        <f>SUMIFS(Backup!$I:$I, Backup!$D:$D, 'Mechanical S-Curve'!$C49, Backup!$B:$B, 'Mechanical S-Curve'!$C48, Backup!$O:$O, 'Mechanical S-Curve'!H$31)</f>
        <v>0</v>
      </c>
      <c r="I49" s="425">
        <f>SUMIFS(Backup!$I:$I, Backup!$D:$D, 'Mechanical S-Curve'!$C49, Backup!$B:$B, 'Mechanical S-Curve'!$C48, Backup!$O:$O, 'Mechanical S-Curve'!I$31)</f>
        <v>0</v>
      </c>
      <c r="J49" s="425">
        <f>SUMIFS(Backup!$I:$I, Backup!$D:$D, 'Mechanical S-Curve'!$C49, Backup!$B:$B, 'Mechanical S-Curve'!$C48, Backup!$O:$O, 'Mechanical S-Curve'!J$31)</f>
        <v>0</v>
      </c>
      <c r="K49" s="425">
        <f>SUMIFS(Backup!$I:$I, Backup!$D:$D, 'Mechanical S-Curve'!$C49, Backup!$B:$B, 'Mechanical S-Curve'!$C48, Backup!$O:$O, 'Mechanical S-Curve'!K$31)</f>
        <v>0</v>
      </c>
      <c r="L49" s="425">
        <f>SUMIFS(Backup!$I:$I, Backup!$D:$D, 'Mechanical S-Curve'!$C49, Backup!$B:$B, 'Mechanical S-Curve'!$C48, Backup!$O:$O, 'Mechanical S-Curve'!L$31)</f>
        <v>0</v>
      </c>
      <c r="M49" s="425">
        <f>SUMIFS(Backup!$I:$I, Backup!$D:$D, 'Mechanical S-Curve'!$C49, Backup!$B:$B, 'Mechanical S-Curve'!$C48, Backup!$O:$O, 'Mechanical S-Curve'!M$31)</f>
        <v>0</v>
      </c>
      <c r="N49" s="425">
        <f>SUMIFS(Backup!$I:$I, Backup!$D:$D, 'Mechanical S-Curve'!$C49, Backup!$B:$B, 'Mechanical S-Curve'!$C48, Backup!$O:$O, 'Mechanical S-Curve'!N$31)</f>
        <v>0</v>
      </c>
      <c r="O49" s="425">
        <f>SUMIFS(Backup!$I:$I, Backup!$D:$D, 'Mechanical S-Curve'!$C49, Backup!$B:$B, 'Mechanical S-Curve'!$C48, Backup!$O:$O, 'Mechanical S-Curve'!O$31)</f>
        <v>0</v>
      </c>
      <c r="P49" s="425">
        <f>SUMIFS(Backup!$I:$I, Backup!$D:$D, 'Mechanical S-Curve'!$C49, Backup!$B:$B, 'Mechanical S-Curve'!$C48, Backup!$O:$O, 'Mechanical S-Curve'!P$31)</f>
        <v>0</v>
      </c>
      <c r="Q49" s="425">
        <f>SUMIFS(Backup!$I:$I, Backup!$D:$D, 'Mechanical S-Curve'!$C49, Backup!$B:$B, 'Mechanical S-Curve'!$C48, Backup!$O:$O, 'Mechanical S-Curve'!Q$31)</f>
        <v>0</v>
      </c>
      <c r="R49" s="425">
        <f>SUMIFS(Backup!$I:$I, Backup!$D:$D, 'Mechanical S-Curve'!$C49, Backup!$B:$B, 'Mechanical S-Curve'!$C48, Backup!$O:$O, 'Mechanical S-Curve'!R$31)</f>
        <v>0</v>
      </c>
      <c r="S49" s="425">
        <f>SUMIFS(Backup!$I:$I, Backup!$D:$D, 'Mechanical S-Curve'!$C49, Backup!$B:$B, 'Mechanical S-Curve'!$C48, Backup!$O:$O, 'Mechanical S-Curve'!S$31)</f>
        <v>0</v>
      </c>
      <c r="T49" s="425">
        <f>SUMIFS(Backup!$I:$I, Backup!$D:$D, 'Mechanical S-Curve'!$C49, Backup!$B:$B, 'Mechanical S-Curve'!$C48, Backup!$O:$O, 'Mechanical S-Curve'!T$31)</f>
        <v>0</v>
      </c>
      <c r="U49" s="425">
        <f>SUMIFS(Backup!$I:$I, Backup!$D:$D, 'Mechanical S-Curve'!$C49, Backup!$B:$B, 'Mechanical S-Curve'!$C48, Backup!$O:$O, 'Mechanical S-Curve'!U$31)</f>
        <v>0</v>
      </c>
      <c r="V49" s="425">
        <f>SUMIFS(Backup!$I:$I, Backup!$D:$D, 'Mechanical S-Curve'!$C49, Backup!$B:$B, 'Mechanical S-Curve'!$C48, Backup!$O:$O, 'Mechanical S-Curve'!V$31)</f>
        <v>0</v>
      </c>
      <c r="W49" s="425">
        <f>SUMIFS(Backup!$I:$I, Backup!$D:$D, 'Mechanical S-Curve'!$C49, Backup!$B:$B, 'Mechanical S-Curve'!$C48, Backup!$O:$O, 'Mechanical S-Curve'!W$31)</f>
        <v>0</v>
      </c>
      <c r="X49" s="425">
        <f>SUMIFS(Backup!$I:$I, Backup!$D:$D, 'Mechanical S-Curve'!$C49, Backup!$B:$B, 'Mechanical S-Curve'!$C48, Backup!$O:$O, 'Mechanical S-Curve'!X$31)</f>
        <v>0</v>
      </c>
      <c r="Y49" s="425">
        <f>SUMIFS(Backup!$I:$I, Backup!$D:$D, 'Mechanical S-Curve'!$C49, Backup!$B:$B, 'Mechanical S-Curve'!$C48, Backup!$O:$O, 'Mechanical S-Curve'!Y$31)</f>
        <v>0</v>
      </c>
      <c r="Z49" s="425">
        <f>SUMIFS(Backup!$I:$I, Backup!$D:$D, 'Mechanical S-Curve'!$C49, Backup!$B:$B, 'Mechanical S-Curve'!$C48, Backup!$O:$O, 'Mechanical S-Curve'!Z$31)</f>
        <v>0</v>
      </c>
      <c r="AA49" s="425">
        <f>SUMIFS(Backup!$I:$I, Backup!$D:$D, 'Mechanical S-Curve'!$C49, Backup!$B:$B, 'Mechanical S-Curve'!$C48, Backup!$O:$O, 'Mechanical S-Curve'!AA$31)</f>
        <v>470</v>
      </c>
      <c r="AB49" s="425">
        <f>SUMIFS(Backup!$I:$I, Backup!$D:$D, 'Mechanical S-Curve'!$C49, Backup!$B:$B, 'Mechanical S-Curve'!$C48, Backup!$O:$O, 'Mechanical S-Curve'!AB$31)</f>
        <v>0</v>
      </c>
      <c r="AC49" s="425">
        <f>SUMIFS(Backup!$I:$I, Backup!$D:$D, 'Mechanical S-Curve'!$C49, Backup!$B:$B, 'Mechanical S-Curve'!$C48, Backup!$O:$O, 'Mechanical S-Curve'!AC$31)</f>
        <v>0</v>
      </c>
      <c r="AD49" s="425">
        <f>SUMIFS(Backup!$I:$I, Backup!$D:$D, 'Mechanical S-Curve'!$C49, Backup!$B:$B, 'Mechanical S-Curve'!$C48, Backup!$O:$O, 'Mechanical S-Curve'!AD$31)</f>
        <v>0</v>
      </c>
      <c r="AE49" s="425">
        <f>SUMIFS(Backup!$I:$I, Backup!$D:$D, 'Mechanical S-Curve'!$C49, Backup!$B:$B, 'Mechanical S-Curve'!$C48, Backup!$O:$O, 'Mechanical S-Curve'!AE$31)</f>
        <v>0</v>
      </c>
      <c r="AF49" s="425">
        <f>SUMIFS(Backup!$I:$I, Backup!$D:$D, 'Mechanical S-Curve'!$C49, Backup!$B:$B, 'Mechanical S-Curve'!$C48, Backup!$O:$O, 'Mechanical S-Curve'!AF$31)</f>
        <v>0</v>
      </c>
      <c r="AG49" s="425">
        <f>SUMIFS(Backup!$I:$I, Backup!$D:$D, 'Mechanical S-Curve'!$C49, Backup!$B:$B, 'Mechanical S-Curve'!$C48, Backup!$O:$O, 'Mechanical S-Curve'!AG$31)</f>
        <v>0</v>
      </c>
      <c r="AH49" s="425">
        <f>SUMIFS(Backup!$I:$I, Backup!$D:$D, 'Mechanical S-Curve'!$C49, Backup!$B:$B, 'Mechanical S-Curve'!$C48, Backup!$O:$O, 'Mechanical S-Curve'!AH$31)</f>
        <v>0</v>
      </c>
      <c r="AI49" s="435"/>
    </row>
    <row r="50" spans="1:35" s="256" customFormat="1">
      <c r="A50" s="418"/>
      <c r="B50" s="411">
        <v>10</v>
      </c>
      <c r="C50" s="412" t="s">
        <v>43</v>
      </c>
      <c r="D50" s="411"/>
      <c r="E50" s="424">
        <f t="shared" si="234"/>
        <v>0</v>
      </c>
      <c r="F50" s="424">
        <f>SUBTOTAL(9,F51)</f>
        <v>0</v>
      </c>
      <c r="G50" s="424">
        <f t="shared" si="213"/>
        <v>0</v>
      </c>
      <c r="H50" s="424">
        <f t="shared" si="214"/>
        <v>0</v>
      </c>
      <c r="I50" s="424">
        <f t="shared" si="215"/>
        <v>0</v>
      </c>
      <c r="J50" s="424">
        <f t="shared" si="216"/>
        <v>0</v>
      </c>
      <c r="K50" s="424">
        <f t="shared" si="217"/>
        <v>0</v>
      </c>
      <c r="L50" s="424">
        <f t="shared" si="218"/>
        <v>0</v>
      </c>
      <c r="M50" s="424">
        <f t="shared" si="219"/>
        <v>0</v>
      </c>
      <c r="N50" s="424">
        <f t="shared" si="220"/>
        <v>0</v>
      </c>
      <c r="O50" s="424">
        <f t="shared" si="221"/>
        <v>0</v>
      </c>
      <c r="P50" s="424">
        <f t="shared" si="222"/>
        <v>0</v>
      </c>
      <c r="Q50" s="424">
        <f t="shared" si="223"/>
        <v>0</v>
      </c>
      <c r="R50" s="424">
        <f t="shared" si="224"/>
        <v>0</v>
      </c>
      <c r="S50" s="424">
        <f t="shared" si="225"/>
        <v>0</v>
      </c>
      <c r="T50" s="424">
        <f t="shared" si="226"/>
        <v>0</v>
      </c>
      <c r="U50" s="424">
        <f t="shared" si="227"/>
        <v>0</v>
      </c>
      <c r="V50" s="424">
        <f t="shared" si="228"/>
        <v>0</v>
      </c>
      <c r="W50" s="424">
        <f t="shared" si="229"/>
        <v>0</v>
      </c>
      <c r="X50" s="424">
        <f t="shared" si="230"/>
        <v>0</v>
      </c>
      <c r="Y50" s="424">
        <f t="shared" si="231"/>
        <v>0</v>
      </c>
      <c r="Z50" s="424">
        <f t="shared" si="232"/>
        <v>0</v>
      </c>
      <c r="AA50" s="424">
        <f t="shared" si="233"/>
        <v>0</v>
      </c>
      <c r="AB50" s="424">
        <f t="shared" si="233"/>
        <v>0</v>
      </c>
      <c r="AC50" s="424">
        <f t="shared" si="233"/>
        <v>0</v>
      </c>
      <c r="AD50" s="424">
        <f t="shared" si="233"/>
        <v>0</v>
      </c>
      <c r="AE50" s="424">
        <f t="shared" si="233"/>
        <v>0</v>
      </c>
      <c r="AF50" s="424">
        <f t="shared" si="233"/>
        <v>0</v>
      </c>
      <c r="AG50" s="424">
        <f t="shared" si="233"/>
        <v>0</v>
      </c>
      <c r="AH50" s="435"/>
      <c r="AI50" s="435"/>
    </row>
    <row r="51" spans="1:35" outlineLevel="1">
      <c r="B51" s="413" t="s">
        <v>860</v>
      </c>
      <c r="C51" s="415" t="s">
        <v>406</v>
      </c>
      <c r="D51" s="413" t="s">
        <v>1141</v>
      </c>
      <c r="E51" s="425">
        <f t="shared" si="234"/>
        <v>357</v>
      </c>
      <c r="F51" s="425">
        <f>SUMIFS(Backup!$I:$I, Backup!$D:$D, 'Mechanical S-Curve'!$C51, Backup!$B:$B, 'Mechanical S-Curve'!$C50, Backup!$O:$O, 'Mechanical S-Curve'!F$31)</f>
        <v>0</v>
      </c>
      <c r="G51" s="425">
        <f>SUMIFS(Backup!$I:$I, Backup!$D:$D, 'Mechanical S-Curve'!$C51, Backup!$B:$B, 'Mechanical S-Curve'!$C50, Backup!$O:$O, 'Mechanical S-Curve'!G$31)</f>
        <v>0</v>
      </c>
      <c r="H51" s="425">
        <f>SUMIFS(Backup!$I:$I, Backup!$D:$D, 'Mechanical S-Curve'!$C51, Backup!$B:$B, 'Mechanical S-Curve'!$C50, Backup!$O:$O, 'Mechanical S-Curve'!H$31)</f>
        <v>0</v>
      </c>
      <c r="I51" s="425">
        <f>SUMIFS(Backup!$I:$I, Backup!$D:$D, 'Mechanical S-Curve'!$C51, Backup!$B:$B, 'Mechanical S-Curve'!$C50, Backup!$O:$O, 'Mechanical S-Curve'!I$31)</f>
        <v>0</v>
      </c>
      <c r="J51" s="425">
        <f>SUMIFS(Backup!$I:$I, Backup!$D:$D, 'Mechanical S-Curve'!$C51, Backup!$B:$B, 'Mechanical S-Curve'!$C50, Backup!$O:$O, 'Mechanical S-Curve'!J$31)</f>
        <v>0</v>
      </c>
      <c r="K51" s="425">
        <f>SUMIFS(Backup!$I:$I, Backup!$D:$D, 'Mechanical S-Curve'!$C51, Backup!$B:$B, 'Mechanical S-Curve'!$C50, Backup!$O:$O, 'Mechanical S-Curve'!K$31)</f>
        <v>0</v>
      </c>
      <c r="L51" s="425">
        <f>SUMIFS(Backup!$I:$I, Backup!$D:$D, 'Mechanical S-Curve'!$C51, Backup!$B:$B, 'Mechanical S-Curve'!$C50, Backup!$O:$O, 'Mechanical S-Curve'!L$31)</f>
        <v>0</v>
      </c>
      <c r="M51" s="425">
        <f>SUMIFS(Backup!$I:$I, Backup!$D:$D, 'Mechanical S-Curve'!$C51, Backup!$B:$B, 'Mechanical S-Curve'!$C50, Backup!$O:$O, 'Mechanical S-Curve'!M$31)</f>
        <v>0</v>
      </c>
      <c r="N51" s="425">
        <f>SUMIFS(Backup!$I:$I, Backup!$D:$D, 'Mechanical S-Curve'!$C51, Backup!$B:$B, 'Mechanical S-Curve'!$C50, Backup!$O:$O, 'Mechanical S-Curve'!N$31)</f>
        <v>0</v>
      </c>
      <c r="O51" s="425">
        <f>SUMIFS(Backup!$I:$I, Backup!$D:$D, 'Mechanical S-Curve'!$C51, Backup!$B:$B, 'Mechanical S-Curve'!$C50, Backup!$O:$O, 'Mechanical S-Curve'!O$31)</f>
        <v>0</v>
      </c>
      <c r="P51" s="425">
        <f>SUMIFS(Backup!$I:$I, Backup!$D:$D, 'Mechanical S-Curve'!$C51, Backup!$B:$B, 'Mechanical S-Curve'!$C50, Backup!$O:$O, 'Mechanical S-Curve'!P$31)</f>
        <v>0</v>
      </c>
      <c r="Q51" s="425">
        <f>SUMIFS(Backup!$I:$I, Backup!$D:$D, 'Mechanical S-Curve'!$C51, Backup!$B:$B, 'Mechanical S-Curve'!$C50, Backup!$O:$O, 'Mechanical S-Curve'!Q$31)</f>
        <v>0</v>
      </c>
      <c r="R51" s="425">
        <f>SUMIFS(Backup!$I:$I, Backup!$D:$D, 'Mechanical S-Curve'!$C51, Backup!$B:$B, 'Mechanical S-Curve'!$C50, Backup!$O:$O, 'Mechanical S-Curve'!R$31)</f>
        <v>0</v>
      </c>
      <c r="S51" s="425">
        <f>SUMIFS(Backup!$I:$I, Backup!$D:$D, 'Mechanical S-Curve'!$C51, Backup!$B:$B, 'Mechanical S-Curve'!$C50, Backup!$O:$O, 'Mechanical S-Curve'!S$31)</f>
        <v>0</v>
      </c>
      <c r="T51" s="425">
        <f>SUMIFS(Backup!$I:$I, Backup!$D:$D, 'Mechanical S-Curve'!$C51, Backup!$B:$B, 'Mechanical S-Curve'!$C50, Backup!$O:$O, 'Mechanical S-Curve'!T$31)</f>
        <v>0</v>
      </c>
      <c r="U51" s="425">
        <f>SUMIFS(Backup!$I:$I, Backup!$D:$D, 'Mechanical S-Curve'!$C51, Backup!$B:$B, 'Mechanical S-Curve'!$C50, Backup!$O:$O, 'Mechanical S-Curve'!U$31)</f>
        <v>0</v>
      </c>
      <c r="V51" s="425">
        <f>SUMIFS(Backup!$I:$I, Backup!$D:$D, 'Mechanical S-Curve'!$C51, Backup!$B:$B, 'Mechanical S-Curve'!$C50, Backup!$O:$O, 'Mechanical S-Curve'!V$31)</f>
        <v>0</v>
      </c>
      <c r="W51" s="425">
        <f>SUMIFS(Backup!$I:$I, Backup!$D:$D, 'Mechanical S-Curve'!$C51, Backup!$B:$B, 'Mechanical S-Curve'!$C50, Backup!$O:$O, 'Mechanical S-Curve'!W$31)</f>
        <v>0</v>
      </c>
      <c r="X51" s="425">
        <f>SUMIFS(Backup!$I:$I, Backup!$D:$D, 'Mechanical S-Curve'!$C51, Backup!$B:$B, 'Mechanical S-Curve'!$C50, Backup!$O:$O, 'Mechanical S-Curve'!X$31)</f>
        <v>0</v>
      </c>
      <c r="Y51" s="425">
        <f>SUMIFS(Backup!$I:$I, Backup!$D:$D, 'Mechanical S-Curve'!$C51, Backup!$B:$B, 'Mechanical S-Curve'!$C50, Backup!$O:$O, 'Mechanical S-Curve'!Y$31)</f>
        <v>0</v>
      </c>
      <c r="Z51" s="425">
        <f>SUMIFS(Backup!$I:$I, Backup!$D:$D, 'Mechanical S-Curve'!$C51, Backup!$B:$B, 'Mechanical S-Curve'!$C50, Backup!$O:$O, 'Mechanical S-Curve'!Z$31)</f>
        <v>0</v>
      </c>
      <c r="AA51" s="425">
        <f>SUMIFS(Backup!$I:$I, Backup!$D:$D, 'Mechanical S-Curve'!$C51, Backup!$B:$B, 'Mechanical S-Curve'!$C50, Backup!$O:$O, 'Mechanical S-Curve'!AA$31)</f>
        <v>0</v>
      </c>
      <c r="AB51" s="425">
        <f>SUMIFS(Backup!$I:$I, Backup!$D:$D, 'Mechanical S-Curve'!$C51, Backup!$B:$B, 'Mechanical S-Curve'!$C50, Backup!$O:$O, 'Mechanical S-Curve'!AB$31)</f>
        <v>0</v>
      </c>
      <c r="AC51" s="425">
        <f>SUMIFS(Backup!$I:$I, Backup!$D:$D, 'Mechanical S-Curve'!$C51, Backup!$B:$B, 'Mechanical S-Curve'!$C50, Backup!$O:$O, 'Mechanical S-Curve'!AC$31)</f>
        <v>0</v>
      </c>
      <c r="AD51" s="425">
        <f>SUMIFS(Backup!$I:$I, Backup!$D:$D, 'Mechanical S-Curve'!$C51, Backup!$B:$B, 'Mechanical S-Curve'!$C50, Backup!$O:$O, 'Mechanical S-Curve'!AD$31)</f>
        <v>0</v>
      </c>
      <c r="AE51" s="425">
        <f>SUMIFS(Backup!$I:$I, Backup!$D:$D, 'Mechanical S-Curve'!$C51, Backup!$B:$B, 'Mechanical S-Curve'!$C50, Backup!$O:$O, 'Mechanical S-Curve'!AE$31)</f>
        <v>0</v>
      </c>
      <c r="AF51" s="425">
        <f>SUMIFS(Backup!$I:$I, Backup!$D:$D, 'Mechanical S-Curve'!$C51, Backup!$B:$B, 'Mechanical S-Curve'!$C50, Backup!$O:$O, 'Mechanical S-Curve'!AF$31)</f>
        <v>0</v>
      </c>
      <c r="AG51" s="425">
        <f>SUMIFS(Backup!$I:$I, Backup!$D:$D, 'Mechanical S-Curve'!$C51, Backup!$B:$B, 'Mechanical S-Curve'!$C50, Backup!$O:$O, 'Mechanical S-Curve'!AG$31)</f>
        <v>0</v>
      </c>
      <c r="AH51" s="425">
        <f>SUMIFS(Backup!$I:$I, Backup!$D:$D, 'Mechanical S-Curve'!$C51, Backup!$B:$B, 'Mechanical S-Curve'!$C50, Backup!$O:$O, 'Mechanical S-Curve'!AH$31)</f>
        <v>0</v>
      </c>
      <c r="AI51" s="435"/>
    </row>
    <row r="52" spans="1:35" s="256" customFormat="1">
      <c r="A52" s="418"/>
      <c r="B52" s="411">
        <v>11</v>
      </c>
      <c r="C52" s="412" t="s">
        <v>472</v>
      </c>
      <c r="D52" s="411"/>
      <c r="E52" s="424">
        <f t="shared" si="234"/>
        <v>0</v>
      </c>
      <c r="F52" s="424">
        <f>SUBTOTAL(9,F53)</f>
        <v>0</v>
      </c>
      <c r="G52" s="424">
        <f t="shared" si="213"/>
        <v>0</v>
      </c>
      <c r="H52" s="424">
        <f t="shared" si="214"/>
        <v>0</v>
      </c>
      <c r="I52" s="424">
        <f t="shared" si="215"/>
        <v>0</v>
      </c>
      <c r="J52" s="424">
        <f t="shared" si="216"/>
        <v>0</v>
      </c>
      <c r="K52" s="424">
        <f t="shared" si="217"/>
        <v>0</v>
      </c>
      <c r="L52" s="424">
        <f t="shared" si="218"/>
        <v>0</v>
      </c>
      <c r="M52" s="424">
        <f t="shared" si="219"/>
        <v>0</v>
      </c>
      <c r="N52" s="424">
        <f t="shared" si="220"/>
        <v>0</v>
      </c>
      <c r="O52" s="424">
        <f t="shared" si="221"/>
        <v>0</v>
      </c>
      <c r="P52" s="424">
        <f t="shared" si="222"/>
        <v>0</v>
      </c>
      <c r="Q52" s="424">
        <f t="shared" si="223"/>
        <v>0</v>
      </c>
      <c r="R52" s="424">
        <f t="shared" si="224"/>
        <v>0</v>
      </c>
      <c r="S52" s="424">
        <f t="shared" si="225"/>
        <v>0</v>
      </c>
      <c r="T52" s="424">
        <f t="shared" si="226"/>
        <v>0</v>
      </c>
      <c r="U52" s="424">
        <f t="shared" si="227"/>
        <v>0</v>
      </c>
      <c r="V52" s="424">
        <f t="shared" si="228"/>
        <v>0</v>
      </c>
      <c r="W52" s="424">
        <f t="shared" si="229"/>
        <v>0</v>
      </c>
      <c r="X52" s="424">
        <f t="shared" si="230"/>
        <v>0</v>
      </c>
      <c r="Y52" s="424">
        <f t="shared" si="231"/>
        <v>0</v>
      </c>
      <c r="Z52" s="424">
        <f t="shared" si="232"/>
        <v>0</v>
      </c>
      <c r="AA52" s="424">
        <f t="shared" si="233"/>
        <v>0</v>
      </c>
      <c r="AB52" s="424">
        <f t="shared" si="233"/>
        <v>0</v>
      </c>
      <c r="AC52" s="424">
        <f t="shared" si="233"/>
        <v>0</v>
      </c>
      <c r="AD52" s="424">
        <f t="shared" si="233"/>
        <v>0</v>
      </c>
      <c r="AE52" s="424">
        <f t="shared" si="233"/>
        <v>0</v>
      </c>
      <c r="AF52" s="424">
        <f t="shared" si="233"/>
        <v>0</v>
      </c>
      <c r="AG52" s="424">
        <f t="shared" si="233"/>
        <v>0</v>
      </c>
      <c r="AH52" s="435"/>
      <c r="AI52" s="435"/>
    </row>
    <row r="53" spans="1:35" outlineLevel="1">
      <c r="B53" s="413" t="s">
        <v>860</v>
      </c>
      <c r="C53" s="415" t="s">
        <v>406</v>
      </c>
      <c r="D53" s="413" t="s">
        <v>1141</v>
      </c>
      <c r="E53" s="425">
        <f t="shared" si="234"/>
        <v>991</v>
      </c>
      <c r="F53" s="425">
        <f>SUMIFS(Backup!$I:$I, Backup!$D:$D, 'Mechanical S-Curve'!$C53, Backup!$B:$B, 'Mechanical S-Curve'!$C52, Backup!$O:$O, 'Mechanical S-Curve'!F$31)</f>
        <v>0</v>
      </c>
      <c r="G53" s="425">
        <f>SUMIFS(Backup!$I:$I, Backup!$D:$D, 'Mechanical S-Curve'!$C53, Backup!$B:$B, 'Mechanical S-Curve'!$C52, Backup!$O:$O, 'Mechanical S-Curve'!G$31)</f>
        <v>0</v>
      </c>
      <c r="H53" s="425">
        <f>SUMIFS(Backup!$I:$I, Backup!$D:$D, 'Mechanical S-Curve'!$C53, Backup!$B:$B, 'Mechanical S-Curve'!$C52, Backup!$O:$O, 'Mechanical S-Curve'!H$31)</f>
        <v>0</v>
      </c>
      <c r="I53" s="425">
        <f>SUMIFS(Backup!$I:$I, Backup!$D:$D, 'Mechanical S-Curve'!$C53, Backup!$B:$B, 'Mechanical S-Curve'!$C52, Backup!$O:$O, 'Mechanical S-Curve'!I$31)</f>
        <v>0</v>
      </c>
      <c r="J53" s="425">
        <f>SUMIFS(Backup!$I:$I, Backup!$D:$D, 'Mechanical S-Curve'!$C53, Backup!$B:$B, 'Mechanical S-Curve'!$C52, Backup!$O:$O, 'Mechanical S-Curve'!J$31)</f>
        <v>0</v>
      </c>
      <c r="K53" s="425">
        <f>SUMIFS(Backup!$I:$I, Backup!$D:$D, 'Mechanical S-Curve'!$C53, Backup!$B:$B, 'Mechanical S-Curve'!$C52, Backup!$O:$O, 'Mechanical S-Curve'!K$31)</f>
        <v>0</v>
      </c>
      <c r="L53" s="425">
        <f>SUMIFS(Backup!$I:$I, Backup!$D:$D, 'Mechanical S-Curve'!$C53, Backup!$B:$B, 'Mechanical S-Curve'!$C52, Backup!$O:$O, 'Mechanical S-Curve'!L$31)</f>
        <v>0</v>
      </c>
      <c r="M53" s="425">
        <f>SUMIFS(Backup!$I:$I, Backup!$D:$D, 'Mechanical S-Curve'!$C53, Backup!$B:$B, 'Mechanical S-Curve'!$C52, Backup!$O:$O, 'Mechanical S-Curve'!M$31)</f>
        <v>0</v>
      </c>
      <c r="N53" s="425">
        <f>SUMIFS(Backup!$I:$I, Backup!$D:$D, 'Mechanical S-Curve'!$C53, Backup!$B:$B, 'Mechanical S-Curve'!$C52, Backup!$O:$O, 'Mechanical S-Curve'!N$31)</f>
        <v>0</v>
      </c>
      <c r="O53" s="425">
        <f>SUMIFS(Backup!$I:$I, Backup!$D:$D, 'Mechanical S-Curve'!$C53, Backup!$B:$B, 'Mechanical S-Curve'!$C52, Backup!$O:$O, 'Mechanical S-Curve'!O$31)</f>
        <v>0</v>
      </c>
      <c r="P53" s="425">
        <f>SUMIFS(Backup!$I:$I, Backup!$D:$D, 'Mechanical S-Curve'!$C53, Backup!$B:$B, 'Mechanical S-Curve'!$C52, Backup!$O:$O, 'Mechanical S-Curve'!P$31)</f>
        <v>0</v>
      </c>
      <c r="Q53" s="425">
        <f>SUMIFS(Backup!$I:$I, Backup!$D:$D, 'Mechanical S-Curve'!$C53, Backup!$B:$B, 'Mechanical S-Curve'!$C52, Backup!$O:$O, 'Mechanical S-Curve'!Q$31)</f>
        <v>0</v>
      </c>
      <c r="R53" s="425">
        <f>SUMIFS(Backup!$I:$I, Backup!$D:$D, 'Mechanical S-Curve'!$C53, Backup!$B:$B, 'Mechanical S-Curve'!$C52, Backup!$O:$O, 'Mechanical S-Curve'!R$31)</f>
        <v>0</v>
      </c>
      <c r="S53" s="425">
        <f>SUMIFS(Backup!$I:$I, Backup!$D:$D, 'Mechanical S-Curve'!$C53, Backup!$B:$B, 'Mechanical S-Curve'!$C52, Backup!$O:$O, 'Mechanical S-Curve'!S$31)</f>
        <v>0</v>
      </c>
      <c r="T53" s="425">
        <f>SUMIFS(Backup!$I:$I, Backup!$D:$D, 'Mechanical S-Curve'!$C53, Backup!$B:$B, 'Mechanical S-Curve'!$C52, Backup!$O:$O, 'Mechanical S-Curve'!T$31)</f>
        <v>0</v>
      </c>
      <c r="U53" s="425">
        <f>SUMIFS(Backup!$I:$I, Backup!$D:$D, 'Mechanical S-Curve'!$C53, Backup!$B:$B, 'Mechanical S-Curve'!$C52, Backup!$O:$O, 'Mechanical S-Curve'!U$31)</f>
        <v>0</v>
      </c>
      <c r="V53" s="425">
        <f>SUMIFS(Backup!$I:$I, Backup!$D:$D, 'Mechanical S-Curve'!$C53, Backup!$B:$B, 'Mechanical S-Curve'!$C52, Backup!$O:$O, 'Mechanical S-Curve'!V$31)</f>
        <v>0</v>
      </c>
      <c r="W53" s="425">
        <f>SUMIFS(Backup!$I:$I, Backup!$D:$D, 'Mechanical S-Curve'!$C53, Backup!$B:$B, 'Mechanical S-Curve'!$C52, Backup!$O:$O, 'Mechanical S-Curve'!W$31)</f>
        <v>0</v>
      </c>
      <c r="X53" s="425">
        <f>SUMIFS(Backup!$I:$I, Backup!$D:$D, 'Mechanical S-Curve'!$C53, Backup!$B:$B, 'Mechanical S-Curve'!$C52, Backup!$O:$O, 'Mechanical S-Curve'!X$31)</f>
        <v>0</v>
      </c>
      <c r="Y53" s="425">
        <f>SUMIFS(Backup!$I:$I, Backup!$D:$D, 'Mechanical S-Curve'!$C53, Backup!$B:$B, 'Mechanical S-Curve'!$C52, Backup!$O:$O, 'Mechanical S-Curve'!Y$31)</f>
        <v>0</v>
      </c>
      <c r="Z53" s="425">
        <f>SUMIFS(Backup!$I:$I, Backup!$D:$D, 'Mechanical S-Curve'!$C53, Backup!$B:$B, 'Mechanical S-Curve'!$C52, Backup!$O:$O, 'Mechanical S-Curve'!Z$31)</f>
        <v>0</v>
      </c>
      <c r="AA53" s="425">
        <f>SUMIFS(Backup!$I:$I, Backup!$D:$D, 'Mechanical S-Curve'!$C53, Backup!$B:$B, 'Mechanical S-Curve'!$C52, Backup!$O:$O, 'Mechanical S-Curve'!AA$31)</f>
        <v>0</v>
      </c>
      <c r="AB53" s="425">
        <f>SUMIFS(Backup!$I:$I, Backup!$D:$D, 'Mechanical S-Curve'!$C53, Backup!$B:$B, 'Mechanical S-Curve'!$C52, Backup!$O:$O, 'Mechanical S-Curve'!AB$31)</f>
        <v>0</v>
      </c>
      <c r="AC53" s="425">
        <f>SUMIFS(Backup!$I:$I, Backup!$D:$D, 'Mechanical S-Curve'!$C53, Backup!$B:$B, 'Mechanical S-Curve'!$C52, Backup!$O:$O, 'Mechanical S-Curve'!AC$31)</f>
        <v>0</v>
      </c>
      <c r="AD53" s="425">
        <f>SUMIFS(Backup!$I:$I, Backup!$D:$D, 'Mechanical S-Curve'!$C53, Backup!$B:$B, 'Mechanical S-Curve'!$C52, Backup!$O:$O, 'Mechanical S-Curve'!AD$31)</f>
        <v>0</v>
      </c>
      <c r="AE53" s="425">
        <f>SUMIFS(Backup!$I:$I, Backup!$D:$D, 'Mechanical S-Curve'!$C53, Backup!$B:$B, 'Mechanical S-Curve'!$C52, Backup!$O:$O, 'Mechanical S-Curve'!AE$31)</f>
        <v>0</v>
      </c>
      <c r="AF53" s="425">
        <f>SUMIFS(Backup!$I:$I, Backup!$D:$D, 'Mechanical S-Curve'!$C53, Backup!$B:$B, 'Mechanical S-Curve'!$C52, Backup!$O:$O, 'Mechanical S-Curve'!AF$31)</f>
        <v>0</v>
      </c>
      <c r="AG53" s="425">
        <f>SUMIFS(Backup!$I:$I, Backup!$D:$D, 'Mechanical S-Curve'!$C53, Backup!$B:$B, 'Mechanical S-Curve'!$C52, Backup!$O:$O, 'Mechanical S-Curve'!AG$31)</f>
        <v>0</v>
      </c>
      <c r="AH53" s="425">
        <f>SUMIFS(Backup!$I:$I, Backup!$D:$D, 'Mechanical S-Curve'!$C53, Backup!$B:$B, 'Mechanical S-Curve'!$C52, Backup!$O:$O, 'Mechanical S-Curve'!AH$31)</f>
        <v>0</v>
      </c>
      <c r="AI53" s="435"/>
    </row>
    <row r="54" spans="1:35">
      <c r="E54" s="429"/>
      <c r="F54" s="429"/>
      <c r="G54" s="429"/>
      <c r="H54" s="429"/>
      <c r="I54" s="429"/>
      <c r="J54" s="429"/>
      <c r="K54" s="429"/>
      <c r="L54" s="429"/>
      <c r="M54" s="429"/>
      <c r="N54" s="429"/>
      <c r="O54" s="429"/>
      <c r="P54" s="429"/>
      <c r="Q54" s="429"/>
      <c r="R54" s="429"/>
      <c r="S54" s="429"/>
      <c r="T54" s="429"/>
      <c r="U54" s="429"/>
      <c r="V54" s="429"/>
      <c r="W54" s="429"/>
      <c r="X54" s="429"/>
      <c r="Y54" s="429"/>
      <c r="Z54" s="429"/>
      <c r="AA54" s="429"/>
      <c r="AB54" s="429"/>
      <c r="AC54" s="429"/>
      <c r="AD54" s="429"/>
      <c r="AE54" s="429"/>
      <c r="AF54" s="429"/>
      <c r="AG54" s="429"/>
    </row>
    <row r="55" spans="1:35">
      <c r="B55" s="421"/>
      <c r="C55" s="422" t="s">
        <v>881</v>
      </c>
      <c r="D55" s="549"/>
      <c r="E55" s="430">
        <f>E53+E51+E49+E47+E45+E43+E41+E39+E37+E35+E33</f>
        <v>5152</v>
      </c>
      <c r="F55" s="430">
        <f t="shared" ref="F55:AA55" si="235">SUBTOTAL(9,F32:F54)</f>
        <v>0</v>
      </c>
      <c r="G55" s="430">
        <f t="shared" si="235"/>
        <v>0</v>
      </c>
      <c r="H55" s="430">
        <f t="shared" si="235"/>
        <v>0</v>
      </c>
      <c r="I55" s="430">
        <f t="shared" si="235"/>
        <v>0</v>
      </c>
      <c r="J55" s="430">
        <f t="shared" si="235"/>
        <v>0</v>
      </c>
      <c r="K55" s="430">
        <f t="shared" si="235"/>
        <v>0</v>
      </c>
      <c r="L55" s="430">
        <f t="shared" si="235"/>
        <v>0</v>
      </c>
      <c r="M55" s="430">
        <f t="shared" si="235"/>
        <v>0</v>
      </c>
      <c r="N55" s="430">
        <f t="shared" si="235"/>
        <v>0</v>
      </c>
      <c r="O55" s="430">
        <f t="shared" si="235"/>
        <v>0</v>
      </c>
      <c r="P55" s="430">
        <f t="shared" si="235"/>
        <v>0</v>
      </c>
      <c r="Q55" s="430">
        <f t="shared" si="235"/>
        <v>0</v>
      </c>
      <c r="R55" s="430">
        <f t="shared" si="235"/>
        <v>0</v>
      </c>
      <c r="S55" s="430">
        <f t="shared" si="235"/>
        <v>0</v>
      </c>
      <c r="T55" s="430">
        <f t="shared" si="235"/>
        <v>200</v>
      </c>
      <c r="U55" s="430">
        <f t="shared" si="235"/>
        <v>0</v>
      </c>
      <c r="V55" s="430">
        <f t="shared" si="235"/>
        <v>420</v>
      </c>
      <c r="W55" s="430">
        <f t="shared" si="235"/>
        <v>288</v>
      </c>
      <c r="X55" s="430">
        <f t="shared" si="235"/>
        <v>0</v>
      </c>
      <c r="Y55" s="430">
        <f t="shared" si="235"/>
        <v>0</v>
      </c>
      <c r="Z55" s="430">
        <f t="shared" si="235"/>
        <v>0</v>
      </c>
      <c r="AA55" s="430">
        <f t="shared" si="235"/>
        <v>470</v>
      </c>
      <c r="AB55" s="430">
        <f t="shared" ref="AB55:AG55" si="236">SUBTOTAL(9,AB32:AB54)</f>
        <v>0</v>
      </c>
      <c r="AC55" s="430">
        <f t="shared" si="236"/>
        <v>0</v>
      </c>
      <c r="AD55" s="430">
        <f t="shared" si="236"/>
        <v>0</v>
      </c>
      <c r="AE55" s="430">
        <f t="shared" si="236"/>
        <v>0</v>
      </c>
      <c r="AF55" s="430">
        <f t="shared" si="236"/>
        <v>0</v>
      </c>
      <c r="AG55" s="430">
        <f t="shared" si="236"/>
        <v>0</v>
      </c>
    </row>
    <row r="57" spans="1:35">
      <c r="E57" s="492" t="s">
        <v>913</v>
      </c>
      <c r="F57" s="410" t="s">
        <v>974</v>
      </c>
      <c r="G57" s="194">
        <v>44652</v>
      </c>
      <c r="H57" s="194">
        <v>44682</v>
      </c>
      <c r="I57" s="194">
        <v>44713</v>
      </c>
      <c r="J57" s="194">
        <v>44743</v>
      </c>
      <c r="K57" s="194">
        <v>44774</v>
      </c>
      <c r="L57" s="194">
        <v>44805</v>
      </c>
      <c r="M57" s="194">
        <v>44835</v>
      </c>
      <c r="N57" s="194">
        <v>44866</v>
      </c>
      <c r="O57" s="194">
        <v>44896</v>
      </c>
      <c r="P57" s="194">
        <v>44927</v>
      </c>
      <c r="Q57" s="194">
        <v>44958</v>
      </c>
      <c r="R57" s="194">
        <v>44986</v>
      </c>
      <c r="S57" s="194">
        <v>45017</v>
      </c>
      <c r="T57" s="194">
        <v>45047</v>
      </c>
      <c r="U57" s="194">
        <v>45078</v>
      </c>
      <c r="V57" s="194">
        <v>45108</v>
      </c>
      <c r="W57" s="194">
        <v>45139</v>
      </c>
      <c r="X57" s="194">
        <v>45170</v>
      </c>
      <c r="Y57" s="194">
        <v>45200</v>
      </c>
      <c r="Z57" s="194">
        <v>45231</v>
      </c>
      <c r="AA57" s="194">
        <v>45261</v>
      </c>
      <c r="AB57" s="194">
        <v>45292</v>
      </c>
      <c r="AC57" s="194">
        <v>45323</v>
      </c>
      <c r="AD57" s="194">
        <v>45352</v>
      </c>
      <c r="AE57" s="194">
        <v>45383</v>
      </c>
      <c r="AF57" s="194">
        <v>45413</v>
      </c>
      <c r="AG57" s="194">
        <v>45444</v>
      </c>
    </row>
    <row r="58" spans="1:35">
      <c r="E58" s="434" t="s">
        <v>846</v>
      </c>
      <c r="F58" s="187">
        <f t="shared" ref="F58:Y58" si="237">F27</f>
        <v>0</v>
      </c>
      <c r="G58" s="187">
        <f t="shared" si="237"/>
        <v>0</v>
      </c>
      <c r="H58" s="187">
        <f t="shared" si="237"/>
        <v>0</v>
      </c>
      <c r="I58" s="187">
        <f t="shared" si="237"/>
        <v>0</v>
      </c>
      <c r="J58" s="187">
        <f t="shared" si="237"/>
        <v>0</v>
      </c>
      <c r="K58" s="187">
        <f t="shared" si="237"/>
        <v>0</v>
      </c>
      <c r="L58" s="187">
        <f t="shared" si="237"/>
        <v>0</v>
      </c>
      <c r="M58" s="187">
        <f t="shared" si="237"/>
        <v>0</v>
      </c>
      <c r="N58" s="187">
        <f t="shared" si="237"/>
        <v>0</v>
      </c>
      <c r="O58" s="187">
        <f t="shared" si="237"/>
        <v>0</v>
      </c>
      <c r="P58" s="187">
        <f t="shared" si="237"/>
        <v>0</v>
      </c>
      <c r="Q58" s="187">
        <f t="shared" si="237"/>
        <v>0</v>
      </c>
      <c r="R58" s="187">
        <f t="shared" si="237"/>
        <v>134.50549450549451</v>
      </c>
      <c r="S58" s="187">
        <f t="shared" si="237"/>
        <v>404.87912087912082</v>
      </c>
      <c r="T58" s="187">
        <f t="shared" si="237"/>
        <v>690.31868131868134</v>
      </c>
      <c r="U58" s="187">
        <f t="shared" si="237"/>
        <v>957.36263736263732</v>
      </c>
      <c r="V58" s="187">
        <f t="shared" si="237"/>
        <v>932.17582417582412</v>
      </c>
      <c r="W58" s="187">
        <f t="shared" si="237"/>
        <v>933.72527472527474</v>
      </c>
      <c r="X58" s="187">
        <f t="shared" si="237"/>
        <v>683.1868131868132</v>
      </c>
      <c r="Y58" s="187">
        <f t="shared" si="237"/>
        <v>416</v>
      </c>
      <c r="Z58" s="187">
        <f t="shared" ref="Z58:AG58" si="238">Z27</f>
        <v>0</v>
      </c>
      <c r="AA58" s="187">
        <f t="shared" si="238"/>
        <v>0</v>
      </c>
      <c r="AB58" s="187">
        <f t="shared" si="238"/>
        <v>0</v>
      </c>
      <c r="AC58" s="187">
        <f t="shared" si="238"/>
        <v>0</v>
      </c>
      <c r="AD58" s="187">
        <f t="shared" si="238"/>
        <v>0</v>
      </c>
      <c r="AE58" s="187">
        <f t="shared" si="238"/>
        <v>0</v>
      </c>
      <c r="AF58" s="187">
        <f t="shared" si="238"/>
        <v>0</v>
      </c>
      <c r="AG58" s="187">
        <f t="shared" si="238"/>
        <v>0</v>
      </c>
    </row>
    <row r="59" spans="1:35">
      <c r="E59" s="434" t="s">
        <v>882</v>
      </c>
      <c r="F59" s="187">
        <f>F58</f>
        <v>0</v>
      </c>
      <c r="G59" s="187">
        <f>F59+G58</f>
        <v>0</v>
      </c>
      <c r="H59" s="187">
        <f t="shared" ref="H59:W59" si="239">G59+H58</f>
        <v>0</v>
      </c>
      <c r="I59" s="187">
        <f t="shared" si="239"/>
        <v>0</v>
      </c>
      <c r="J59" s="187">
        <f t="shared" si="239"/>
        <v>0</v>
      </c>
      <c r="K59" s="187">
        <f t="shared" si="239"/>
        <v>0</v>
      </c>
      <c r="L59" s="187">
        <f t="shared" si="239"/>
        <v>0</v>
      </c>
      <c r="M59" s="187">
        <f t="shared" si="239"/>
        <v>0</v>
      </c>
      <c r="N59" s="187">
        <f t="shared" si="239"/>
        <v>0</v>
      </c>
      <c r="O59" s="187">
        <f t="shared" si="239"/>
        <v>0</v>
      </c>
      <c r="P59" s="187">
        <f t="shared" si="239"/>
        <v>0</v>
      </c>
      <c r="Q59" s="187">
        <f t="shared" si="239"/>
        <v>0</v>
      </c>
      <c r="R59" s="187">
        <f t="shared" si="239"/>
        <v>134.50549450549451</v>
      </c>
      <c r="S59" s="187">
        <f t="shared" si="239"/>
        <v>539.38461538461536</v>
      </c>
      <c r="T59" s="187">
        <f t="shared" si="239"/>
        <v>1229.7032967032967</v>
      </c>
      <c r="U59" s="187">
        <f t="shared" si="239"/>
        <v>2187.065934065934</v>
      </c>
      <c r="V59" s="187">
        <f t="shared" si="239"/>
        <v>3119.2417582417584</v>
      </c>
      <c r="W59" s="187">
        <f t="shared" si="239"/>
        <v>4052.967032967033</v>
      </c>
      <c r="X59" s="187">
        <f t="shared" ref="X59" si="240">W59+X58</f>
        <v>4736.1538461538457</v>
      </c>
      <c r="Y59" s="187">
        <f t="shared" ref="Y59:Z59" si="241">X59+Y58</f>
        <v>5152.1538461538457</v>
      </c>
      <c r="Z59" s="187">
        <f t="shared" si="241"/>
        <v>5152.1538461538457</v>
      </c>
      <c r="AA59" s="187">
        <f t="shared" ref="AA59" si="242">Z59+AA58</f>
        <v>5152.1538461538457</v>
      </c>
      <c r="AB59" s="187">
        <f t="shared" ref="AB59" si="243">AA59+AB58</f>
        <v>5152.1538461538457</v>
      </c>
      <c r="AC59" s="187">
        <f t="shared" ref="AC59" si="244">AB59+AC58</f>
        <v>5152.1538461538457</v>
      </c>
      <c r="AD59" s="187">
        <f t="shared" ref="AD59" si="245">AC59+AD58</f>
        <v>5152.1538461538457</v>
      </c>
      <c r="AE59" s="187">
        <f t="shared" ref="AE59" si="246">AD59+AE58</f>
        <v>5152.1538461538457</v>
      </c>
      <c r="AF59" s="187">
        <f t="shared" ref="AF59" si="247">AE59+AF58</f>
        <v>5152.1538461538457</v>
      </c>
      <c r="AG59" s="187">
        <f t="shared" ref="AG59" si="248">AF59+AG58</f>
        <v>5152.1538461538457</v>
      </c>
    </row>
    <row r="60" spans="1:35">
      <c r="E60" s="433" t="s">
        <v>847</v>
      </c>
      <c r="F60" s="187">
        <f t="shared" ref="F60:M60" si="249">F55</f>
        <v>0</v>
      </c>
      <c r="G60" s="187">
        <f t="shared" si="249"/>
        <v>0</v>
      </c>
      <c r="H60" s="187">
        <f t="shared" si="249"/>
        <v>0</v>
      </c>
      <c r="I60" s="187">
        <f t="shared" si="249"/>
        <v>0</v>
      </c>
      <c r="J60" s="187">
        <f t="shared" si="249"/>
        <v>0</v>
      </c>
      <c r="K60" s="187">
        <f t="shared" si="249"/>
        <v>0</v>
      </c>
      <c r="L60" s="187">
        <f t="shared" si="249"/>
        <v>0</v>
      </c>
      <c r="M60" s="187">
        <f t="shared" si="249"/>
        <v>0</v>
      </c>
      <c r="N60" s="187">
        <f t="shared" ref="N60:O60" si="250">N55</f>
        <v>0</v>
      </c>
      <c r="O60" s="187">
        <f t="shared" si="250"/>
        <v>0</v>
      </c>
      <c r="P60" s="187">
        <f t="shared" ref="P60:Q60" si="251">P55</f>
        <v>0</v>
      </c>
      <c r="Q60" s="187">
        <f t="shared" si="251"/>
        <v>0</v>
      </c>
      <c r="R60" s="187">
        <f t="shared" ref="R60:S60" si="252">R55</f>
        <v>0</v>
      </c>
      <c r="S60" s="187">
        <f t="shared" si="252"/>
        <v>0</v>
      </c>
      <c r="T60" s="187">
        <f t="shared" ref="T60:U60" si="253">T55</f>
        <v>200</v>
      </c>
      <c r="U60" s="187">
        <f t="shared" si="253"/>
        <v>0</v>
      </c>
      <c r="V60" s="187">
        <f t="shared" ref="V60:W60" si="254">V55</f>
        <v>420</v>
      </c>
      <c r="W60" s="187">
        <f t="shared" si="254"/>
        <v>288</v>
      </c>
      <c r="X60" s="187">
        <f t="shared" ref="X60:Y60" si="255">X55</f>
        <v>0</v>
      </c>
      <c r="Y60" s="187">
        <f t="shared" si="255"/>
        <v>0</v>
      </c>
      <c r="Z60" s="187">
        <f t="shared" ref="Z60" si="256">Z55</f>
        <v>0</v>
      </c>
      <c r="AA60" s="187"/>
      <c r="AB60" s="429"/>
      <c r="AC60" s="429"/>
      <c r="AD60" s="429"/>
      <c r="AE60" s="429"/>
      <c r="AF60" s="429"/>
      <c r="AG60" s="429"/>
    </row>
    <row r="61" spans="1:35">
      <c r="E61" s="433" t="s">
        <v>883</v>
      </c>
      <c r="F61" s="187">
        <f>F60</f>
        <v>0</v>
      </c>
      <c r="G61" s="187">
        <f>F61+G60</f>
        <v>0</v>
      </c>
      <c r="H61" s="187">
        <f t="shared" ref="H61:Z61" si="257">G61+H60</f>
        <v>0</v>
      </c>
      <c r="I61" s="187">
        <f t="shared" si="257"/>
        <v>0</v>
      </c>
      <c r="J61" s="187">
        <f t="shared" si="257"/>
        <v>0</v>
      </c>
      <c r="K61" s="187">
        <f t="shared" si="257"/>
        <v>0</v>
      </c>
      <c r="L61" s="187">
        <f t="shared" si="257"/>
        <v>0</v>
      </c>
      <c r="M61" s="187">
        <f t="shared" si="257"/>
        <v>0</v>
      </c>
      <c r="N61" s="187">
        <f t="shared" si="257"/>
        <v>0</v>
      </c>
      <c r="O61" s="187">
        <f t="shared" si="257"/>
        <v>0</v>
      </c>
      <c r="P61" s="187">
        <f t="shared" si="257"/>
        <v>0</v>
      </c>
      <c r="Q61" s="187">
        <f t="shared" si="257"/>
        <v>0</v>
      </c>
      <c r="R61" s="187">
        <f t="shared" si="257"/>
        <v>0</v>
      </c>
      <c r="S61" s="187">
        <f t="shared" si="257"/>
        <v>0</v>
      </c>
      <c r="T61" s="187">
        <f t="shared" si="257"/>
        <v>200</v>
      </c>
      <c r="U61" s="187">
        <f t="shared" si="257"/>
        <v>200</v>
      </c>
      <c r="V61" s="187">
        <f t="shared" si="257"/>
        <v>620</v>
      </c>
      <c r="W61" s="187">
        <f t="shared" si="257"/>
        <v>908</v>
      </c>
      <c r="X61" s="187">
        <f t="shared" si="257"/>
        <v>908</v>
      </c>
      <c r="Y61" s="187">
        <f t="shared" si="257"/>
        <v>908</v>
      </c>
      <c r="Z61" s="187">
        <f t="shared" si="257"/>
        <v>908</v>
      </c>
      <c r="AA61" s="190"/>
    </row>
    <row r="62" spans="1:35">
      <c r="L62" s="429"/>
      <c r="T62" s="429">
        <f>T59-T61</f>
        <v>1029.7032967032967</v>
      </c>
      <c r="U62" s="429">
        <f>U59-U61</f>
        <v>1987.065934065934</v>
      </c>
    </row>
    <row r="63" spans="1:35">
      <c r="E63" s="492" t="s">
        <v>975</v>
      </c>
      <c r="F63" s="410" t="s">
        <v>974</v>
      </c>
      <c r="G63" s="194">
        <v>44652</v>
      </c>
      <c r="H63" s="194">
        <v>44682</v>
      </c>
      <c r="I63" s="194">
        <v>44713</v>
      </c>
      <c r="J63" s="194">
        <v>44743</v>
      </c>
      <c r="K63" s="194">
        <v>44774</v>
      </c>
      <c r="L63" s="194">
        <v>44805</v>
      </c>
      <c r="M63" s="194">
        <v>44835</v>
      </c>
      <c r="N63" s="194">
        <v>44866</v>
      </c>
      <c r="O63" s="194">
        <v>44896</v>
      </c>
      <c r="P63" s="194">
        <v>44927</v>
      </c>
      <c r="Q63" s="194">
        <v>44958</v>
      </c>
      <c r="R63" s="194">
        <v>44986</v>
      </c>
      <c r="S63" s="194">
        <v>45017</v>
      </c>
      <c r="T63" s="194">
        <v>45047</v>
      </c>
      <c r="U63" s="194">
        <v>45078</v>
      </c>
      <c r="V63" s="194">
        <v>45108</v>
      </c>
      <c r="W63" s="194">
        <v>45139</v>
      </c>
      <c r="X63" s="194">
        <v>45170</v>
      </c>
      <c r="Y63" s="194">
        <v>45200</v>
      </c>
      <c r="Z63" s="194">
        <v>45231</v>
      </c>
      <c r="AA63" s="194">
        <v>45261</v>
      </c>
      <c r="AB63" s="194">
        <v>45292</v>
      </c>
      <c r="AC63" s="194">
        <v>45323</v>
      </c>
      <c r="AD63" s="194">
        <v>45352</v>
      </c>
      <c r="AE63" s="194">
        <v>45383</v>
      </c>
      <c r="AF63" s="194">
        <v>45413</v>
      </c>
      <c r="AG63" s="194">
        <v>45444</v>
      </c>
    </row>
    <row r="64" spans="1:35">
      <c r="E64" s="434" t="s">
        <v>846</v>
      </c>
      <c r="F64" s="191">
        <f>(F58/$E$27)*100</f>
        <v>0</v>
      </c>
      <c r="G64" s="191">
        <f t="shared" ref="G64:Y64" si="258">(G58/$E$27)*100</f>
        <v>0</v>
      </c>
      <c r="H64" s="191">
        <f t="shared" si="258"/>
        <v>0</v>
      </c>
      <c r="I64" s="191">
        <f t="shared" si="258"/>
        <v>0</v>
      </c>
      <c r="J64" s="191">
        <f t="shared" si="258"/>
        <v>0</v>
      </c>
      <c r="K64" s="191">
        <f t="shared" si="258"/>
        <v>0</v>
      </c>
      <c r="L64" s="191">
        <f t="shared" si="258"/>
        <v>0</v>
      </c>
      <c r="M64" s="191">
        <f t="shared" si="258"/>
        <v>0</v>
      </c>
      <c r="N64" s="191">
        <f t="shared" si="258"/>
        <v>0</v>
      </c>
      <c r="O64" s="191">
        <f t="shared" si="258"/>
        <v>0</v>
      </c>
      <c r="P64" s="191">
        <f t="shared" si="258"/>
        <v>0</v>
      </c>
      <c r="Q64" s="191">
        <f t="shared" si="258"/>
        <v>0</v>
      </c>
      <c r="R64" s="191">
        <f t="shared" si="258"/>
        <v>2.6107432939731079</v>
      </c>
      <c r="S64" s="191">
        <f t="shared" si="258"/>
        <v>7.8586785884922516</v>
      </c>
      <c r="T64" s="191">
        <f t="shared" si="258"/>
        <v>13.399042727458877</v>
      </c>
      <c r="U64" s="191">
        <f t="shared" si="258"/>
        <v>18.582349327690942</v>
      </c>
      <c r="V64" s="191">
        <f t="shared" si="258"/>
        <v>18.09347484813323</v>
      </c>
      <c r="W64" s="191">
        <f t="shared" si="258"/>
        <v>18.123549587058903</v>
      </c>
      <c r="X64" s="191">
        <f t="shared" si="258"/>
        <v>13.260613609992491</v>
      </c>
      <c r="Y64" s="191">
        <f t="shared" si="258"/>
        <v>8.0745341614906838</v>
      </c>
      <c r="Z64" s="191">
        <f t="shared" ref="Z64:AG64" si="259">(Z58/$E$27)*100</f>
        <v>0</v>
      </c>
      <c r="AA64" s="191">
        <f t="shared" si="259"/>
        <v>0</v>
      </c>
      <c r="AB64" s="191">
        <f t="shared" si="259"/>
        <v>0</v>
      </c>
      <c r="AC64" s="191">
        <f t="shared" si="259"/>
        <v>0</v>
      </c>
      <c r="AD64" s="191">
        <f t="shared" si="259"/>
        <v>0</v>
      </c>
      <c r="AE64" s="191">
        <f t="shared" si="259"/>
        <v>0</v>
      </c>
      <c r="AF64" s="191">
        <f t="shared" si="259"/>
        <v>0</v>
      </c>
      <c r="AG64" s="191">
        <f t="shared" si="259"/>
        <v>0</v>
      </c>
    </row>
    <row r="65" spans="5:33">
      <c r="E65" s="434" t="s">
        <v>882</v>
      </c>
      <c r="F65" s="191">
        <f>F64</f>
        <v>0</v>
      </c>
      <c r="G65" s="191">
        <f>F65+G64</f>
        <v>0</v>
      </c>
      <c r="H65" s="191">
        <f t="shared" ref="H65:W65" si="260">G65+H64</f>
        <v>0</v>
      </c>
      <c r="I65" s="191">
        <f t="shared" si="260"/>
        <v>0</v>
      </c>
      <c r="J65" s="191">
        <f t="shared" si="260"/>
        <v>0</v>
      </c>
      <c r="K65" s="191">
        <f t="shared" si="260"/>
        <v>0</v>
      </c>
      <c r="L65" s="191">
        <f t="shared" si="260"/>
        <v>0</v>
      </c>
      <c r="M65" s="191">
        <f t="shared" si="260"/>
        <v>0</v>
      </c>
      <c r="N65" s="191">
        <f t="shared" si="260"/>
        <v>0</v>
      </c>
      <c r="O65" s="191">
        <f t="shared" si="260"/>
        <v>0</v>
      </c>
      <c r="P65" s="191">
        <f t="shared" si="260"/>
        <v>0</v>
      </c>
      <c r="Q65" s="191">
        <f t="shared" si="260"/>
        <v>0</v>
      </c>
      <c r="R65" s="191">
        <f t="shared" si="260"/>
        <v>2.6107432939731079</v>
      </c>
      <c r="S65" s="191">
        <f t="shared" si="260"/>
        <v>10.46942188246536</v>
      </c>
      <c r="T65" s="191">
        <f t="shared" si="260"/>
        <v>23.868464609924239</v>
      </c>
      <c r="U65" s="191">
        <f t="shared" si="260"/>
        <v>42.45081393761518</v>
      </c>
      <c r="V65" s="191">
        <f t="shared" si="260"/>
        <v>60.544288785748407</v>
      </c>
      <c r="W65" s="191">
        <f t="shared" si="260"/>
        <v>78.66783837280731</v>
      </c>
      <c r="X65" s="191">
        <f t="shared" ref="X65" si="261">W65+X64</f>
        <v>91.9284519827998</v>
      </c>
      <c r="Y65" s="191">
        <f t="shared" ref="Y65:Z65" si="262">X65+Y64</f>
        <v>100.00298614429049</v>
      </c>
      <c r="Z65" s="191">
        <f t="shared" si="262"/>
        <v>100.00298614429049</v>
      </c>
      <c r="AA65" s="191">
        <f t="shared" ref="AA65" si="263">Z65+AA64</f>
        <v>100.00298614429049</v>
      </c>
      <c r="AB65" s="191">
        <f t="shared" ref="AB65" si="264">AA65+AB64</f>
        <v>100.00298614429049</v>
      </c>
      <c r="AC65" s="191">
        <f t="shared" ref="AC65" si="265">AB65+AC64</f>
        <v>100.00298614429049</v>
      </c>
      <c r="AD65" s="191">
        <f t="shared" ref="AD65" si="266">AC65+AD64</f>
        <v>100.00298614429049</v>
      </c>
      <c r="AE65" s="191">
        <f t="shared" ref="AE65" si="267">AD65+AE64</f>
        <v>100.00298614429049</v>
      </c>
      <c r="AF65" s="191">
        <f t="shared" ref="AF65" si="268">AE65+AF64</f>
        <v>100.00298614429049</v>
      </c>
      <c r="AG65" s="191">
        <f t="shared" ref="AG65" si="269">AF65+AG64</f>
        <v>100.00298614429049</v>
      </c>
    </row>
    <row r="66" spans="5:33">
      <c r="E66" s="433" t="s">
        <v>847</v>
      </c>
      <c r="F66" s="191">
        <f>(F60/$E$27)*100</f>
        <v>0</v>
      </c>
      <c r="G66" s="191">
        <f t="shared" ref="G66:M66" si="270">(G60/$E$27)*100</f>
        <v>0</v>
      </c>
      <c r="H66" s="191">
        <f t="shared" si="270"/>
        <v>0</v>
      </c>
      <c r="I66" s="191">
        <f t="shared" si="270"/>
        <v>0</v>
      </c>
      <c r="J66" s="191">
        <f t="shared" si="270"/>
        <v>0</v>
      </c>
      <c r="K66" s="191">
        <f t="shared" si="270"/>
        <v>0</v>
      </c>
      <c r="L66" s="191">
        <f t="shared" si="270"/>
        <v>0</v>
      </c>
      <c r="M66" s="191">
        <f t="shared" si="270"/>
        <v>0</v>
      </c>
      <c r="N66" s="191">
        <f t="shared" ref="N66:O66" si="271">(N60/$E$27)*100</f>
        <v>0</v>
      </c>
      <c r="O66" s="191">
        <f t="shared" si="271"/>
        <v>0</v>
      </c>
      <c r="P66" s="191">
        <f t="shared" ref="P66:Q66" si="272">(P60/$E$27)*100</f>
        <v>0</v>
      </c>
      <c r="Q66" s="191">
        <f t="shared" si="272"/>
        <v>0</v>
      </c>
      <c r="R66" s="191">
        <f t="shared" ref="R66:S66" si="273">(R60/$E$27)*100</f>
        <v>0</v>
      </c>
      <c r="S66" s="191">
        <f t="shared" si="273"/>
        <v>0</v>
      </c>
      <c r="T66" s="191">
        <f t="shared" ref="T66:U66" si="274">(T60/$E$27)*100</f>
        <v>3.8819875776397512</v>
      </c>
      <c r="U66" s="191">
        <f t="shared" si="274"/>
        <v>0</v>
      </c>
      <c r="V66" s="191">
        <f t="shared" ref="V66:W66" si="275">(V60/$E$27)*100</f>
        <v>8.1521739130434785</v>
      </c>
      <c r="W66" s="191">
        <f t="shared" si="275"/>
        <v>5.5900621118012426</v>
      </c>
      <c r="X66" s="191">
        <f t="shared" ref="X66:Y66" si="276">(X60/$E$27)*100</f>
        <v>0</v>
      </c>
      <c r="Y66" s="191">
        <f t="shared" si="276"/>
        <v>0</v>
      </c>
      <c r="Z66" s="191">
        <f t="shared" ref="Z66" si="277">(Z60/$E$27)*100</f>
        <v>0</v>
      </c>
      <c r="AA66" s="187"/>
      <c r="AB66" s="429"/>
      <c r="AC66" s="429"/>
      <c r="AD66" s="429"/>
      <c r="AE66" s="429"/>
      <c r="AF66" s="429"/>
      <c r="AG66" s="429"/>
    </row>
    <row r="67" spans="5:33">
      <c r="E67" s="433" t="s">
        <v>883</v>
      </c>
      <c r="F67" s="191">
        <f>F66</f>
        <v>0</v>
      </c>
      <c r="G67" s="191">
        <f>F67+G66</f>
        <v>0</v>
      </c>
      <c r="H67" s="191">
        <f t="shared" ref="H67:Z67" si="278">G67+H66</f>
        <v>0</v>
      </c>
      <c r="I67" s="191">
        <f t="shared" si="278"/>
        <v>0</v>
      </c>
      <c r="J67" s="191">
        <f t="shared" si="278"/>
        <v>0</v>
      </c>
      <c r="K67" s="191">
        <f t="shared" si="278"/>
        <v>0</v>
      </c>
      <c r="L67" s="191">
        <f t="shared" si="278"/>
        <v>0</v>
      </c>
      <c r="M67" s="191">
        <f t="shared" si="278"/>
        <v>0</v>
      </c>
      <c r="N67" s="191">
        <f t="shared" si="278"/>
        <v>0</v>
      </c>
      <c r="O67" s="191">
        <f t="shared" si="278"/>
        <v>0</v>
      </c>
      <c r="P67" s="191">
        <f t="shared" si="278"/>
        <v>0</v>
      </c>
      <c r="Q67" s="191">
        <f t="shared" si="278"/>
        <v>0</v>
      </c>
      <c r="R67" s="191">
        <f t="shared" si="278"/>
        <v>0</v>
      </c>
      <c r="S67" s="191">
        <f t="shared" si="278"/>
        <v>0</v>
      </c>
      <c r="T67" s="191">
        <f t="shared" si="278"/>
        <v>3.8819875776397512</v>
      </c>
      <c r="U67" s="191">
        <f t="shared" si="278"/>
        <v>3.8819875776397512</v>
      </c>
      <c r="V67" s="191">
        <f t="shared" si="278"/>
        <v>12.03416149068323</v>
      </c>
      <c r="W67" s="191">
        <f t="shared" si="278"/>
        <v>17.624223602484474</v>
      </c>
      <c r="X67" s="191">
        <f t="shared" si="278"/>
        <v>17.624223602484474</v>
      </c>
      <c r="Y67" s="191">
        <f t="shared" si="278"/>
        <v>17.624223602484474</v>
      </c>
      <c r="Z67" s="191">
        <f t="shared" si="278"/>
        <v>17.624223602484474</v>
      </c>
      <c r="AA67" s="190"/>
    </row>
    <row r="94" spans="1:33">
      <c r="C94" s="641">
        <f>SUM(C95:C105)</f>
        <v>5152</v>
      </c>
      <c r="E94" s="407" t="s">
        <v>846</v>
      </c>
      <c r="F94" s="530">
        <v>44621</v>
      </c>
      <c r="G94" s="530">
        <v>44652</v>
      </c>
      <c r="H94" s="530">
        <v>44682</v>
      </c>
      <c r="I94" s="530">
        <v>44713</v>
      </c>
      <c r="J94" s="530">
        <v>44743</v>
      </c>
      <c r="K94" s="530">
        <v>44774</v>
      </c>
      <c r="L94" s="530">
        <v>44805</v>
      </c>
      <c r="M94" s="530">
        <v>44835</v>
      </c>
      <c r="N94" s="530">
        <v>44866</v>
      </c>
      <c r="O94" s="530">
        <v>44896</v>
      </c>
      <c r="P94" s="530">
        <v>44927</v>
      </c>
      <c r="Q94" s="530">
        <v>44958</v>
      </c>
      <c r="R94" s="530">
        <v>44986</v>
      </c>
      <c r="S94" s="530">
        <v>45017</v>
      </c>
      <c r="T94" s="530">
        <v>45047</v>
      </c>
      <c r="U94" s="530">
        <v>45078</v>
      </c>
      <c r="V94" s="530">
        <v>45108</v>
      </c>
      <c r="W94" s="530">
        <v>45139</v>
      </c>
      <c r="X94" s="530">
        <v>45170</v>
      </c>
      <c r="Y94" s="530">
        <v>45200</v>
      </c>
      <c r="Z94" s="530">
        <v>45231</v>
      </c>
      <c r="AA94" s="530">
        <v>45261</v>
      </c>
      <c r="AB94" s="1237"/>
      <c r="AC94" s="1237"/>
      <c r="AD94" s="1237"/>
      <c r="AE94" s="1237"/>
      <c r="AF94" s="1237"/>
      <c r="AG94" s="1237"/>
    </row>
    <row r="95" spans="1:33">
      <c r="A95" s="184" t="s">
        <v>12</v>
      </c>
      <c r="B95" s="554">
        <v>7.3260073260073263E-2</v>
      </c>
      <c r="C95" s="641">
        <v>360</v>
      </c>
      <c r="D95" s="429">
        <f>SUM(W95:AA95)</f>
        <v>0</v>
      </c>
      <c r="E95" s="256" t="s">
        <v>12</v>
      </c>
      <c r="F95" s="429">
        <f>F4</f>
        <v>0</v>
      </c>
      <c r="G95" s="429">
        <f t="shared" ref="G95:AA95" si="279">G4</f>
        <v>0</v>
      </c>
      <c r="H95" s="429">
        <f t="shared" si="279"/>
        <v>0</v>
      </c>
      <c r="I95" s="429">
        <f t="shared" si="279"/>
        <v>0</v>
      </c>
      <c r="J95" s="429">
        <f t="shared" si="279"/>
        <v>0</v>
      </c>
      <c r="K95" s="429">
        <f t="shared" si="279"/>
        <v>0</v>
      </c>
      <c r="L95" s="429">
        <f t="shared" si="279"/>
        <v>0</v>
      </c>
      <c r="M95" s="429">
        <f t="shared" si="279"/>
        <v>0</v>
      </c>
      <c r="N95" s="429">
        <f t="shared" si="279"/>
        <v>0</v>
      </c>
      <c r="O95" s="429">
        <f t="shared" si="279"/>
        <v>0</v>
      </c>
      <c r="P95" s="429">
        <f t="shared" si="279"/>
        <v>0</v>
      </c>
      <c r="Q95" s="429">
        <f t="shared" si="279"/>
        <v>0</v>
      </c>
      <c r="R95" s="429">
        <f t="shared" si="279"/>
        <v>0</v>
      </c>
      <c r="S95" s="429">
        <f t="shared" si="279"/>
        <v>79.120879120879124</v>
      </c>
      <c r="T95" s="429">
        <f t="shared" si="279"/>
        <v>118.68131868131869</v>
      </c>
      <c r="U95" s="429">
        <f t="shared" si="279"/>
        <v>118.68131868131869</v>
      </c>
      <c r="V95" s="429">
        <f t="shared" si="279"/>
        <v>44</v>
      </c>
      <c r="W95" s="429">
        <f t="shared" si="279"/>
        <v>0</v>
      </c>
      <c r="X95" s="429">
        <f t="shared" si="279"/>
        <v>0</v>
      </c>
      <c r="Y95" s="429">
        <f t="shared" si="279"/>
        <v>0</v>
      </c>
      <c r="Z95" s="429">
        <f t="shared" si="279"/>
        <v>0</v>
      </c>
      <c r="AA95" s="429">
        <f t="shared" si="279"/>
        <v>0</v>
      </c>
      <c r="AB95" s="429"/>
      <c r="AC95" s="429"/>
      <c r="AD95" s="429"/>
      <c r="AE95" s="429"/>
      <c r="AF95" s="429"/>
      <c r="AG95" s="429"/>
    </row>
    <row r="96" spans="1:33">
      <c r="A96" s="184" t="s">
        <v>2</v>
      </c>
      <c r="B96" s="554">
        <v>5.128205128205128E-2</v>
      </c>
      <c r="C96" s="641">
        <v>300</v>
      </c>
      <c r="D96" s="429">
        <f t="shared" ref="D96:D105" si="280">SUM(W96:AA96)</f>
        <v>0</v>
      </c>
      <c r="E96" s="256" t="s">
        <v>2</v>
      </c>
      <c r="F96" s="429">
        <f>F6</f>
        <v>0</v>
      </c>
      <c r="G96" s="429">
        <f t="shared" ref="G96:AA96" si="281">G6</f>
        <v>0</v>
      </c>
      <c r="H96" s="429">
        <f t="shared" si="281"/>
        <v>0</v>
      </c>
      <c r="I96" s="429">
        <f t="shared" si="281"/>
        <v>0</v>
      </c>
      <c r="J96" s="429">
        <f t="shared" si="281"/>
        <v>0</v>
      </c>
      <c r="K96" s="429">
        <f t="shared" si="281"/>
        <v>0</v>
      </c>
      <c r="L96" s="429">
        <f t="shared" si="281"/>
        <v>0</v>
      </c>
      <c r="M96" s="429">
        <f t="shared" si="281"/>
        <v>0</v>
      </c>
      <c r="N96" s="429">
        <f t="shared" si="281"/>
        <v>0</v>
      </c>
      <c r="O96" s="429">
        <f t="shared" si="281"/>
        <v>0</v>
      </c>
      <c r="P96" s="429">
        <f t="shared" si="281"/>
        <v>0</v>
      </c>
      <c r="Q96" s="429">
        <f t="shared" si="281"/>
        <v>0</v>
      </c>
      <c r="R96" s="429">
        <f t="shared" si="281"/>
        <v>55.384615384615387</v>
      </c>
      <c r="S96" s="429">
        <f t="shared" si="281"/>
        <v>83.076923076923066</v>
      </c>
      <c r="T96" s="429">
        <f t="shared" si="281"/>
        <v>83.076923076923066</v>
      </c>
      <c r="U96" s="429">
        <f t="shared" si="281"/>
        <v>78</v>
      </c>
      <c r="V96" s="429">
        <f t="shared" si="281"/>
        <v>0</v>
      </c>
      <c r="W96" s="429">
        <f t="shared" si="281"/>
        <v>0</v>
      </c>
      <c r="X96" s="429">
        <f t="shared" si="281"/>
        <v>0</v>
      </c>
      <c r="Y96" s="429">
        <f t="shared" si="281"/>
        <v>0</v>
      </c>
      <c r="Z96" s="429">
        <f t="shared" si="281"/>
        <v>0</v>
      </c>
      <c r="AA96" s="429">
        <f t="shared" si="281"/>
        <v>0</v>
      </c>
      <c r="AB96" s="429"/>
      <c r="AC96" s="429"/>
      <c r="AD96" s="429"/>
      <c r="AE96" s="429"/>
      <c r="AF96" s="429"/>
      <c r="AG96" s="429"/>
    </row>
    <row r="97" spans="1:33">
      <c r="A97" s="184" t="s">
        <v>37</v>
      </c>
      <c r="B97" s="554">
        <v>7.3260073260073263E-2</v>
      </c>
      <c r="C97" s="641">
        <v>450</v>
      </c>
      <c r="D97" s="429">
        <f t="shared" si="280"/>
        <v>0</v>
      </c>
      <c r="E97" s="256" t="s">
        <v>37</v>
      </c>
      <c r="F97" s="429">
        <f>F8</f>
        <v>0</v>
      </c>
      <c r="G97" s="429">
        <f t="shared" ref="G97:AA97" si="282">G8</f>
        <v>0</v>
      </c>
      <c r="H97" s="429">
        <f t="shared" si="282"/>
        <v>0</v>
      </c>
      <c r="I97" s="429">
        <f t="shared" si="282"/>
        <v>0</v>
      </c>
      <c r="J97" s="429">
        <f t="shared" si="282"/>
        <v>0</v>
      </c>
      <c r="K97" s="429">
        <f t="shared" si="282"/>
        <v>0</v>
      </c>
      <c r="L97" s="429">
        <f t="shared" si="282"/>
        <v>0</v>
      </c>
      <c r="M97" s="429">
        <f t="shared" si="282"/>
        <v>0</v>
      </c>
      <c r="N97" s="429">
        <f t="shared" si="282"/>
        <v>0</v>
      </c>
      <c r="O97" s="429">
        <f t="shared" si="282"/>
        <v>0</v>
      </c>
      <c r="P97" s="429">
        <f t="shared" si="282"/>
        <v>0</v>
      </c>
      <c r="Q97" s="429">
        <f t="shared" si="282"/>
        <v>0</v>
      </c>
      <c r="R97" s="429">
        <f t="shared" si="282"/>
        <v>79.120879120879124</v>
      </c>
      <c r="S97" s="429">
        <f t="shared" si="282"/>
        <v>124</v>
      </c>
      <c r="T97" s="429">
        <f t="shared" si="282"/>
        <v>134</v>
      </c>
      <c r="U97" s="429">
        <f t="shared" si="282"/>
        <v>113</v>
      </c>
      <c r="V97" s="429">
        <f t="shared" si="282"/>
        <v>0</v>
      </c>
      <c r="W97" s="429">
        <f t="shared" si="282"/>
        <v>0</v>
      </c>
      <c r="X97" s="429">
        <f t="shared" si="282"/>
        <v>0</v>
      </c>
      <c r="Y97" s="429">
        <f t="shared" si="282"/>
        <v>0</v>
      </c>
      <c r="Z97" s="429">
        <f t="shared" si="282"/>
        <v>0</v>
      </c>
      <c r="AA97" s="429">
        <f t="shared" si="282"/>
        <v>0</v>
      </c>
      <c r="AB97" s="429"/>
      <c r="AC97" s="429"/>
      <c r="AD97" s="429"/>
      <c r="AE97" s="429"/>
      <c r="AF97" s="429"/>
      <c r="AG97" s="429"/>
    </row>
    <row r="98" spans="1:33">
      <c r="A98" s="184" t="s">
        <v>1</v>
      </c>
      <c r="B98" s="554">
        <v>9.8901098901098897E-2</v>
      </c>
      <c r="C98" s="641">
        <v>620</v>
      </c>
      <c r="D98" s="429">
        <f t="shared" si="280"/>
        <v>500</v>
      </c>
      <c r="E98" s="256" t="s">
        <v>1</v>
      </c>
      <c r="F98" s="429">
        <f>F10</f>
        <v>0</v>
      </c>
      <c r="G98" s="429">
        <f t="shared" ref="G98:AA98" si="283">G10</f>
        <v>0</v>
      </c>
      <c r="H98" s="429">
        <f t="shared" si="283"/>
        <v>0</v>
      </c>
      <c r="I98" s="429">
        <f t="shared" si="283"/>
        <v>0</v>
      </c>
      <c r="J98" s="429">
        <f t="shared" si="283"/>
        <v>0</v>
      </c>
      <c r="K98" s="429">
        <f t="shared" si="283"/>
        <v>0</v>
      </c>
      <c r="L98" s="429">
        <f t="shared" si="283"/>
        <v>0</v>
      </c>
      <c r="M98" s="429">
        <f t="shared" si="283"/>
        <v>0</v>
      </c>
      <c r="N98" s="429">
        <f t="shared" si="283"/>
        <v>0</v>
      </c>
      <c r="O98" s="429">
        <f t="shared" si="283"/>
        <v>0</v>
      </c>
      <c r="P98" s="429">
        <f t="shared" si="283"/>
        <v>0</v>
      </c>
      <c r="Q98" s="429">
        <f t="shared" si="283"/>
        <v>0</v>
      </c>
      <c r="R98" s="429">
        <f t="shared" si="283"/>
        <v>0</v>
      </c>
      <c r="S98" s="429">
        <f t="shared" si="283"/>
        <v>0</v>
      </c>
      <c r="T98" s="429">
        <f t="shared" si="283"/>
        <v>0</v>
      </c>
      <c r="U98" s="429">
        <f t="shared" si="283"/>
        <v>0</v>
      </c>
      <c r="V98" s="429">
        <f t="shared" si="283"/>
        <v>120</v>
      </c>
      <c r="W98" s="429">
        <f t="shared" si="283"/>
        <v>180</v>
      </c>
      <c r="X98" s="429">
        <f t="shared" si="283"/>
        <v>180</v>
      </c>
      <c r="Y98" s="429">
        <f t="shared" si="283"/>
        <v>140</v>
      </c>
      <c r="Z98" s="429">
        <f t="shared" si="283"/>
        <v>0</v>
      </c>
      <c r="AA98" s="429">
        <f t="shared" si="283"/>
        <v>0</v>
      </c>
      <c r="AB98" s="429"/>
      <c r="AC98" s="429"/>
      <c r="AD98" s="429"/>
      <c r="AE98" s="429"/>
      <c r="AF98" s="429"/>
      <c r="AG98" s="429"/>
    </row>
    <row r="99" spans="1:33">
      <c r="A99" s="184" t="s">
        <v>40</v>
      </c>
      <c r="B99" s="554">
        <v>6.5934065934065936E-2</v>
      </c>
      <c r="C99" s="641">
        <v>325</v>
      </c>
      <c r="D99" s="429">
        <f t="shared" si="280"/>
        <v>58</v>
      </c>
      <c r="E99" s="256" t="s">
        <v>40</v>
      </c>
      <c r="F99" s="429">
        <f>F12</f>
        <v>0</v>
      </c>
      <c r="G99" s="429">
        <f t="shared" ref="G99:AA99" si="284">G12</f>
        <v>0</v>
      </c>
      <c r="H99" s="429">
        <f t="shared" si="284"/>
        <v>0</v>
      </c>
      <c r="I99" s="429">
        <f t="shared" si="284"/>
        <v>0</v>
      </c>
      <c r="J99" s="429">
        <f t="shared" si="284"/>
        <v>0</v>
      </c>
      <c r="K99" s="429">
        <f t="shared" si="284"/>
        <v>0</v>
      </c>
      <c r="L99" s="429">
        <f t="shared" si="284"/>
        <v>0</v>
      </c>
      <c r="M99" s="429">
        <f t="shared" si="284"/>
        <v>0</v>
      </c>
      <c r="N99" s="429">
        <f t="shared" si="284"/>
        <v>0</v>
      </c>
      <c r="O99" s="429">
        <f t="shared" si="284"/>
        <v>0</v>
      </c>
      <c r="P99" s="429">
        <f t="shared" si="284"/>
        <v>0</v>
      </c>
      <c r="Q99" s="429">
        <f t="shared" si="284"/>
        <v>0</v>
      </c>
      <c r="R99" s="429">
        <f t="shared" si="284"/>
        <v>0</v>
      </c>
      <c r="S99" s="429">
        <f t="shared" si="284"/>
        <v>0</v>
      </c>
      <c r="T99" s="429">
        <f t="shared" si="284"/>
        <v>53.406593406593402</v>
      </c>
      <c r="U99" s="429">
        <f t="shared" si="284"/>
        <v>106.8131868131868</v>
      </c>
      <c r="V99" s="429">
        <f t="shared" si="284"/>
        <v>106.8131868131868</v>
      </c>
      <c r="W99" s="429">
        <f t="shared" si="284"/>
        <v>58</v>
      </c>
      <c r="X99" s="429">
        <f t="shared" si="284"/>
        <v>0</v>
      </c>
      <c r="Y99" s="429">
        <f t="shared" si="284"/>
        <v>0</v>
      </c>
      <c r="Z99" s="429">
        <f t="shared" si="284"/>
        <v>0</v>
      </c>
      <c r="AA99" s="429">
        <f t="shared" si="284"/>
        <v>0</v>
      </c>
      <c r="AB99" s="429"/>
      <c r="AC99" s="429"/>
      <c r="AD99" s="429"/>
      <c r="AE99" s="429"/>
      <c r="AF99" s="429"/>
      <c r="AG99" s="429"/>
    </row>
    <row r="100" spans="1:33">
      <c r="A100" s="184" t="s">
        <v>14</v>
      </c>
      <c r="B100" s="554">
        <v>5.4945054945054944E-2</v>
      </c>
      <c r="C100" s="641">
        <v>279</v>
      </c>
      <c r="D100" s="429">
        <f t="shared" si="280"/>
        <v>0</v>
      </c>
      <c r="E100" s="256" t="s">
        <v>14</v>
      </c>
      <c r="F100" s="429">
        <f>F14</f>
        <v>0</v>
      </c>
      <c r="G100" s="429">
        <f t="shared" ref="G100:AA100" si="285">G14</f>
        <v>0</v>
      </c>
      <c r="H100" s="429">
        <f t="shared" si="285"/>
        <v>0</v>
      </c>
      <c r="I100" s="429">
        <f t="shared" si="285"/>
        <v>0</v>
      </c>
      <c r="J100" s="429">
        <f t="shared" si="285"/>
        <v>0</v>
      </c>
      <c r="K100" s="429">
        <f t="shared" si="285"/>
        <v>0</v>
      </c>
      <c r="L100" s="429">
        <f t="shared" si="285"/>
        <v>0</v>
      </c>
      <c r="M100" s="429">
        <f t="shared" si="285"/>
        <v>0</v>
      </c>
      <c r="N100" s="429">
        <f t="shared" si="285"/>
        <v>0</v>
      </c>
      <c r="O100" s="429">
        <f t="shared" si="285"/>
        <v>0</v>
      </c>
      <c r="P100" s="429">
        <f t="shared" si="285"/>
        <v>0</v>
      </c>
      <c r="Q100" s="429">
        <f t="shared" si="285"/>
        <v>0</v>
      </c>
      <c r="R100" s="429">
        <f t="shared" si="285"/>
        <v>0</v>
      </c>
      <c r="S100" s="429">
        <f t="shared" si="285"/>
        <v>44.505494505494504</v>
      </c>
      <c r="T100" s="429">
        <f t="shared" si="285"/>
        <v>89.010989010989007</v>
      </c>
      <c r="U100" s="429">
        <f t="shared" si="285"/>
        <v>89.010989010989007</v>
      </c>
      <c r="V100" s="429">
        <f t="shared" si="285"/>
        <v>56</v>
      </c>
      <c r="W100" s="429">
        <f t="shared" si="285"/>
        <v>0</v>
      </c>
      <c r="X100" s="429">
        <f t="shared" si="285"/>
        <v>0</v>
      </c>
      <c r="Y100" s="429">
        <f t="shared" si="285"/>
        <v>0</v>
      </c>
      <c r="Z100" s="429">
        <f t="shared" si="285"/>
        <v>0</v>
      </c>
      <c r="AA100" s="429">
        <f t="shared" si="285"/>
        <v>0</v>
      </c>
      <c r="AB100" s="429"/>
      <c r="AC100" s="429"/>
      <c r="AD100" s="429"/>
      <c r="AE100" s="429"/>
      <c r="AF100" s="429"/>
      <c r="AG100" s="429"/>
    </row>
    <row r="101" spans="1:33">
      <c r="A101" s="184" t="s">
        <v>41</v>
      </c>
      <c r="B101" s="554">
        <v>0.11904761904761904</v>
      </c>
      <c r="C101" s="641">
        <v>450</v>
      </c>
      <c r="D101" s="429">
        <f t="shared" si="280"/>
        <v>180</v>
      </c>
      <c r="E101" s="256" t="s">
        <v>41</v>
      </c>
      <c r="F101" s="429">
        <f>F16</f>
        <v>0</v>
      </c>
      <c r="G101" s="429">
        <f t="shared" ref="G101:AA101" si="286">G16</f>
        <v>0</v>
      </c>
      <c r="H101" s="429">
        <f t="shared" si="286"/>
        <v>0</v>
      </c>
      <c r="I101" s="429">
        <f t="shared" si="286"/>
        <v>0</v>
      </c>
      <c r="J101" s="429">
        <f t="shared" si="286"/>
        <v>0</v>
      </c>
      <c r="K101" s="429">
        <f t="shared" si="286"/>
        <v>0</v>
      </c>
      <c r="L101" s="429">
        <f t="shared" si="286"/>
        <v>0</v>
      </c>
      <c r="M101" s="429">
        <f t="shared" si="286"/>
        <v>0</v>
      </c>
      <c r="N101" s="429">
        <f t="shared" si="286"/>
        <v>0</v>
      </c>
      <c r="O101" s="429">
        <f t="shared" si="286"/>
        <v>0</v>
      </c>
      <c r="P101" s="429">
        <f t="shared" si="286"/>
        <v>0</v>
      </c>
      <c r="Q101" s="429">
        <f t="shared" si="286"/>
        <v>0</v>
      </c>
      <c r="R101" s="429">
        <f t="shared" si="286"/>
        <v>0</v>
      </c>
      <c r="S101" s="429">
        <f t="shared" si="286"/>
        <v>0</v>
      </c>
      <c r="T101" s="429">
        <f t="shared" si="286"/>
        <v>0</v>
      </c>
      <c r="U101" s="429">
        <f t="shared" si="286"/>
        <v>96.428571428571416</v>
      </c>
      <c r="V101" s="429">
        <f t="shared" si="286"/>
        <v>174</v>
      </c>
      <c r="W101" s="429">
        <f t="shared" si="286"/>
        <v>140</v>
      </c>
      <c r="X101" s="429">
        <f t="shared" si="286"/>
        <v>40</v>
      </c>
      <c r="Y101" s="429">
        <f t="shared" si="286"/>
        <v>0</v>
      </c>
      <c r="Z101" s="429">
        <f t="shared" si="286"/>
        <v>0</v>
      </c>
      <c r="AA101" s="429">
        <f t="shared" si="286"/>
        <v>0</v>
      </c>
      <c r="AB101" s="429"/>
      <c r="AC101" s="429"/>
      <c r="AD101" s="429"/>
      <c r="AE101" s="429"/>
      <c r="AF101" s="429"/>
      <c r="AG101" s="429"/>
    </row>
    <row r="102" spans="1:33">
      <c r="A102" s="184" t="s">
        <v>34</v>
      </c>
      <c r="B102" s="554">
        <v>9.1575091575091569E-2</v>
      </c>
      <c r="C102" s="641">
        <v>456</v>
      </c>
      <c r="D102" s="429">
        <f t="shared" si="280"/>
        <v>0</v>
      </c>
      <c r="E102" s="256" t="s">
        <v>34</v>
      </c>
      <c r="F102" s="429">
        <f>F18</f>
        <v>0</v>
      </c>
      <c r="G102" s="429">
        <f t="shared" ref="G102:AA102" si="287">G18</f>
        <v>0</v>
      </c>
      <c r="H102" s="429">
        <f t="shared" si="287"/>
        <v>0</v>
      </c>
      <c r="I102" s="429">
        <f t="shared" si="287"/>
        <v>0</v>
      </c>
      <c r="J102" s="429">
        <f t="shared" si="287"/>
        <v>0</v>
      </c>
      <c r="K102" s="429">
        <f t="shared" si="287"/>
        <v>0</v>
      </c>
      <c r="L102" s="429">
        <f t="shared" si="287"/>
        <v>0</v>
      </c>
      <c r="M102" s="429">
        <f t="shared" si="287"/>
        <v>0</v>
      </c>
      <c r="N102" s="429">
        <f t="shared" si="287"/>
        <v>0</v>
      </c>
      <c r="O102" s="429">
        <f t="shared" si="287"/>
        <v>0</v>
      </c>
      <c r="P102" s="429">
        <f t="shared" si="287"/>
        <v>0</v>
      </c>
      <c r="Q102" s="429">
        <f t="shared" si="287"/>
        <v>0</v>
      </c>
      <c r="R102" s="429">
        <f t="shared" si="287"/>
        <v>0</v>
      </c>
      <c r="S102" s="429">
        <f t="shared" si="287"/>
        <v>74.175824175824175</v>
      </c>
      <c r="T102" s="429">
        <f t="shared" si="287"/>
        <v>148.35164835164835</v>
      </c>
      <c r="U102" s="429">
        <f t="shared" si="287"/>
        <v>124</v>
      </c>
      <c r="V102" s="429">
        <f t="shared" si="287"/>
        <v>109</v>
      </c>
      <c r="W102" s="429">
        <f t="shared" si="287"/>
        <v>0</v>
      </c>
      <c r="X102" s="429">
        <f t="shared" si="287"/>
        <v>0</v>
      </c>
      <c r="Y102" s="429">
        <f t="shared" si="287"/>
        <v>0</v>
      </c>
      <c r="Z102" s="429">
        <f t="shared" si="287"/>
        <v>0</v>
      </c>
      <c r="AA102" s="429">
        <f t="shared" si="287"/>
        <v>0</v>
      </c>
      <c r="AB102" s="429"/>
      <c r="AC102" s="429"/>
      <c r="AD102" s="429"/>
      <c r="AE102" s="429"/>
      <c r="AF102" s="429"/>
      <c r="AG102" s="429"/>
    </row>
    <row r="103" spans="1:33">
      <c r="A103" s="184" t="s">
        <v>3</v>
      </c>
      <c r="B103" s="554">
        <v>0.10073260073260074</v>
      </c>
      <c r="C103" s="641">
        <v>564</v>
      </c>
      <c r="D103" s="429">
        <f t="shared" si="280"/>
        <v>482.37362637362639</v>
      </c>
      <c r="E103" s="256" t="s">
        <v>3</v>
      </c>
      <c r="F103" s="429">
        <f>F20</f>
        <v>0</v>
      </c>
      <c r="G103" s="429">
        <f t="shared" ref="G103:AA103" si="288">G20</f>
        <v>0</v>
      </c>
      <c r="H103" s="429">
        <f t="shared" si="288"/>
        <v>0</v>
      </c>
      <c r="I103" s="429">
        <f t="shared" si="288"/>
        <v>0</v>
      </c>
      <c r="J103" s="429">
        <f t="shared" si="288"/>
        <v>0</v>
      </c>
      <c r="K103" s="429">
        <f t="shared" si="288"/>
        <v>0</v>
      </c>
      <c r="L103" s="429">
        <f t="shared" si="288"/>
        <v>0</v>
      </c>
      <c r="M103" s="429">
        <f t="shared" si="288"/>
        <v>0</v>
      </c>
      <c r="N103" s="429">
        <f t="shared" si="288"/>
        <v>0</v>
      </c>
      <c r="O103" s="429">
        <f t="shared" si="288"/>
        <v>0</v>
      </c>
      <c r="P103" s="429">
        <f t="shared" si="288"/>
        <v>0</v>
      </c>
      <c r="Q103" s="429">
        <f t="shared" si="288"/>
        <v>0</v>
      </c>
      <c r="R103" s="429">
        <f t="shared" si="288"/>
        <v>0</v>
      </c>
      <c r="S103" s="429">
        <f t="shared" si="288"/>
        <v>0</v>
      </c>
      <c r="T103" s="429">
        <f t="shared" si="288"/>
        <v>0</v>
      </c>
      <c r="U103" s="429">
        <f t="shared" si="288"/>
        <v>0</v>
      </c>
      <c r="V103" s="429">
        <f t="shared" si="288"/>
        <v>81.593406593406598</v>
      </c>
      <c r="W103" s="429">
        <f t="shared" si="288"/>
        <v>163.1868131868132</v>
      </c>
      <c r="X103" s="429">
        <f t="shared" si="288"/>
        <v>163.1868131868132</v>
      </c>
      <c r="Y103" s="429">
        <f t="shared" si="288"/>
        <v>156</v>
      </c>
      <c r="Z103" s="429">
        <f t="shared" si="288"/>
        <v>0</v>
      </c>
      <c r="AA103" s="429">
        <f t="shared" si="288"/>
        <v>0</v>
      </c>
      <c r="AB103" s="429"/>
      <c r="AC103" s="429"/>
      <c r="AD103" s="429"/>
      <c r="AE103" s="429"/>
      <c r="AF103" s="429"/>
      <c r="AG103" s="429"/>
    </row>
    <row r="104" spans="1:33">
      <c r="A104" s="184" t="s">
        <v>43</v>
      </c>
      <c r="B104" s="554">
        <v>7.8754578754578752E-2</v>
      </c>
      <c r="C104" s="641">
        <v>357</v>
      </c>
      <c r="D104" s="429">
        <f t="shared" si="280"/>
        <v>81</v>
      </c>
      <c r="E104" s="256" t="s">
        <v>43</v>
      </c>
      <c r="F104" s="429">
        <f>F22</f>
        <v>0</v>
      </c>
      <c r="G104" s="429">
        <f t="shared" ref="G104:AA104" si="289">G22</f>
        <v>0</v>
      </c>
      <c r="H104" s="429">
        <f t="shared" si="289"/>
        <v>0</v>
      </c>
      <c r="I104" s="429">
        <f t="shared" si="289"/>
        <v>0</v>
      </c>
      <c r="J104" s="429">
        <f t="shared" si="289"/>
        <v>0</v>
      </c>
      <c r="K104" s="429">
        <f t="shared" si="289"/>
        <v>0</v>
      </c>
      <c r="L104" s="429">
        <f t="shared" si="289"/>
        <v>0</v>
      </c>
      <c r="M104" s="429">
        <f t="shared" si="289"/>
        <v>0</v>
      </c>
      <c r="N104" s="429">
        <f t="shared" si="289"/>
        <v>0</v>
      </c>
      <c r="O104" s="429">
        <f t="shared" si="289"/>
        <v>0</v>
      </c>
      <c r="P104" s="429">
        <f t="shared" si="289"/>
        <v>0</v>
      </c>
      <c r="Q104" s="429">
        <f t="shared" si="289"/>
        <v>0</v>
      </c>
      <c r="R104" s="429">
        <f t="shared" si="289"/>
        <v>0</v>
      </c>
      <c r="S104" s="429">
        <f t="shared" si="289"/>
        <v>0</v>
      </c>
      <c r="T104" s="429">
        <f t="shared" si="289"/>
        <v>63.791208791208788</v>
      </c>
      <c r="U104" s="429">
        <f t="shared" si="289"/>
        <v>127.58241758241758</v>
      </c>
      <c r="V104" s="429">
        <f t="shared" si="289"/>
        <v>85</v>
      </c>
      <c r="W104" s="429">
        <f t="shared" si="289"/>
        <v>81</v>
      </c>
      <c r="X104" s="429">
        <f t="shared" si="289"/>
        <v>0</v>
      </c>
      <c r="Y104" s="429">
        <f t="shared" si="289"/>
        <v>0</v>
      </c>
      <c r="Z104" s="429">
        <f t="shared" si="289"/>
        <v>0</v>
      </c>
      <c r="AA104" s="429">
        <f t="shared" si="289"/>
        <v>0</v>
      </c>
      <c r="AB104" s="429"/>
      <c r="AC104" s="429"/>
      <c r="AD104" s="429"/>
      <c r="AE104" s="429"/>
      <c r="AF104" s="429"/>
      <c r="AG104" s="429"/>
    </row>
    <row r="105" spans="1:33">
      <c r="A105" s="184" t="s">
        <v>472</v>
      </c>
      <c r="B105" s="554">
        <v>0.19230769230769232</v>
      </c>
      <c r="C105" s="641">
        <v>991</v>
      </c>
      <c r="D105" s="429">
        <f t="shared" si="280"/>
        <v>731.53846153846155</v>
      </c>
      <c r="E105" s="256" t="s">
        <v>472</v>
      </c>
      <c r="F105" s="429">
        <f>F24</f>
        <v>0</v>
      </c>
      <c r="G105" s="429">
        <f t="shared" ref="G105:AA105" si="290">G24</f>
        <v>0</v>
      </c>
      <c r="H105" s="429">
        <f t="shared" si="290"/>
        <v>0</v>
      </c>
      <c r="I105" s="429">
        <f t="shared" si="290"/>
        <v>0</v>
      </c>
      <c r="J105" s="429">
        <f t="shared" si="290"/>
        <v>0</v>
      </c>
      <c r="K105" s="429">
        <f t="shared" si="290"/>
        <v>0</v>
      </c>
      <c r="L105" s="429">
        <f t="shared" si="290"/>
        <v>0</v>
      </c>
      <c r="M105" s="429">
        <f t="shared" si="290"/>
        <v>0</v>
      </c>
      <c r="N105" s="429">
        <f t="shared" si="290"/>
        <v>0</v>
      </c>
      <c r="O105" s="429">
        <f t="shared" si="290"/>
        <v>0</v>
      </c>
      <c r="P105" s="429">
        <f t="shared" si="290"/>
        <v>0</v>
      </c>
      <c r="Q105" s="429">
        <f t="shared" si="290"/>
        <v>0</v>
      </c>
      <c r="R105" s="429">
        <f t="shared" si="290"/>
        <v>0</v>
      </c>
      <c r="S105" s="429">
        <f t="shared" si="290"/>
        <v>0</v>
      </c>
      <c r="T105" s="429">
        <f t="shared" si="290"/>
        <v>0</v>
      </c>
      <c r="U105" s="429">
        <f t="shared" si="290"/>
        <v>103.84615384615387</v>
      </c>
      <c r="V105" s="429">
        <f t="shared" si="290"/>
        <v>155.76923076923077</v>
      </c>
      <c r="W105" s="429">
        <f t="shared" si="290"/>
        <v>311.53846153846155</v>
      </c>
      <c r="X105" s="429">
        <f t="shared" si="290"/>
        <v>300</v>
      </c>
      <c r="Y105" s="429">
        <f t="shared" si="290"/>
        <v>120</v>
      </c>
      <c r="Z105" s="429">
        <f t="shared" si="290"/>
        <v>0</v>
      </c>
      <c r="AA105" s="429">
        <f t="shared" si="290"/>
        <v>0</v>
      </c>
      <c r="AB105" s="429"/>
      <c r="AC105" s="429"/>
      <c r="AD105" s="429"/>
      <c r="AE105" s="429"/>
      <c r="AF105" s="429"/>
      <c r="AG105" s="429"/>
    </row>
    <row r="106" spans="1:33">
      <c r="C106" s="554"/>
      <c r="D106" s="936">
        <f>SUM(D95:D105)</f>
        <v>2032.9120879120878</v>
      </c>
    </row>
    <row r="107" spans="1:33">
      <c r="C107" s="554"/>
      <c r="E107" s="432" t="s">
        <v>847</v>
      </c>
      <c r="F107" s="530">
        <v>44621</v>
      </c>
      <c r="G107" s="530">
        <v>44652</v>
      </c>
      <c r="H107" s="530">
        <v>44682</v>
      </c>
      <c r="I107" s="530">
        <v>44713</v>
      </c>
      <c r="J107" s="530">
        <v>44743</v>
      </c>
      <c r="K107" s="530">
        <v>44774</v>
      </c>
      <c r="L107" s="530">
        <v>44805</v>
      </c>
      <c r="M107" s="530">
        <v>44835</v>
      </c>
      <c r="N107" s="530">
        <v>44866</v>
      </c>
      <c r="O107" s="530">
        <v>44896</v>
      </c>
      <c r="P107" s="530">
        <v>44927</v>
      </c>
      <c r="Q107" s="530">
        <v>44958</v>
      </c>
      <c r="R107" s="530">
        <v>44986</v>
      </c>
      <c r="S107" s="530">
        <v>45017</v>
      </c>
      <c r="T107" s="530">
        <v>45047</v>
      </c>
      <c r="U107" s="530">
        <v>45078</v>
      </c>
      <c r="V107" s="530">
        <v>45108</v>
      </c>
      <c r="W107" s="530">
        <v>45139</v>
      </c>
      <c r="X107" s="530">
        <v>45170</v>
      </c>
      <c r="Y107" s="530">
        <v>45200</v>
      </c>
      <c r="Z107" s="530">
        <v>45231</v>
      </c>
      <c r="AA107" s="530">
        <v>45261</v>
      </c>
      <c r="AB107" s="1237"/>
      <c r="AC107" s="1237"/>
      <c r="AD107" s="1237"/>
      <c r="AE107" s="1237"/>
      <c r="AF107" s="1237"/>
      <c r="AG107" s="1237"/>
    </row>
    <row r="108" spans="1:33">
      <c r="C108" s="554"/>
      <c r="D108" s="429">
        <f>SUM(S108:AA108)</f>
        <v>288</v>
      </c>
      <c r="E108" s="256" t="s">
        <v>12</v>
      </c>
      <c r="F108" s="429">
        <f>F32</f>
        <v>0</v>
      </c>
      <c r="G108" s="429">
        <f t="shared" ref="G108:AA108" si="291">G32</f>
        <v>0</v>
      </c>
      <c r="H108" s="429">
        <f t="shared" si="291"/>
        <v>0</v>
      </c>
      <c r="I108" s="429">
        <f t="shared" si="291"/>
        <v>0</v>
      </c>
      <c r="J108" s="429">
        <f t="shared" si="291"/>
        <v>0</v>
      </c>
      <c r="K108" s="429">
        <f t="shared" si="291"/>
        <v>0</v>
      </c>
      <c r="L108" s="429">
        <f t="shared" si="291"/>
        <v>0</v>
      </c>
      <c r="M108" s="429">
        <f t="shared" si="291"/>
        <v>0</v>
      </c>
      <c r="N108" s="429">
        <f t="shared" si="291"/>
        <v>0</v>
      </c>
      <c r="O108" s="429">
        <f t="shared" si="291"/>
        <v>0</v>
      </c>
      <c r="P108" s="429">
        <f t="shared" si="291"/>
        <v>0</v>
      </c>
      <c r="Q108" s="429">
        <f t="shared" si="291"/>
        <v>0</v>
      </c>
      <c r="R108" s="429">
        <f t="shared" si="291"/>
        <v>0</v>
      </c>
      <c r="S108" s="429">
        <f t="shared" si="291"/>
        <v>0</v>
      </c>
      <c r="T108" s="429">
        <f t="shared" si="291"/>
        <v>0</v>
      </c>
      <c r="U108" s="429">
        <f t="shared" si="291"/>
        <v>0</v>
      </c>
      <c r="V108" s="429">
        <f t="shared" si="291"/>
        <v>0</v>
      </c>
      <c r="W108" s="429">
        <f t="shared" si="291"/>
        <v>288</v>
      </c>
      <c r="X108" s="429">
        <f t="shared" si="291"/>
        <v>0</v>
      </c>
      <c r="Y108" s="429">
        <f t="shared" si="291"/>
        <v>0</v>
      </c>
      <c r="Z108" s="429">
        <f t="shared" si="291"/>
        <v>0</v>
      </c>
      <c r="AA108" s="429">
        <f t="shared" si="291"/>
        <v>0</v>
      </c>
      <c r="AB108" s="429"/>
      <c r="AC108" s="429"/>
      <c r="AD108" s="429"/>
      <c r="AE108" s="429"/>
      <c r="AF108" s="429"/>
      <c r="AG108" s="429"/>
    </row>
    <row r="109" spans="1:33">
      <c r="C109" s="554"/>
      <c r="D109" s="429">
        <f t="shared" ref="D109:D118" si="292">SUM(S109:AA109)</f>
        <v>0</v>
      </c>
      <c r="E109" s="256" t="s">
        <v>2</v>
      </c>
      <c r="F109" s="429">
        <f>F34</f>
        <v>0</v>
      </c>
      <c r="G109" s="429">
        <f t="shared" ref="G109:AA109" si="293">G34</f>
        <v>0</v>
      </c>
      <c r="H109" s="429">
        <f t="shared" si="293"/>
        <v>0</v>
      </c>
      <c r="I109" s="429">
        <f t="shared" si="293"/>
        <v>0</v>
      </c>
      <c r="J109" s="429">
        <f t="shared" si="293"/>
        <v>0</v>
      </c>
      <c r="K109" s="429">
        <f t="shared" si="293"/>
        <v>0</v>
      </c>
      <c r="L109" s="429">
        <f t="shared" si="293"/>
        <v>0</v>
      </c>
      <c r="M109" s="429">
        <f t="shared" si="293"/>
        <v>0</v>
      </c>
      <c r="N109" s="429">
        <f t="shared" si="293"/>
        <v>0</v>
      </c>
      <c r="O109" s="429">
        <f t="shared" si="293"/>
        <v>0</v>
      </c>
      <c r="P109" s="429">
        <f t="shared" si="293"/>
        <v>0</v>
      </c>
      <c r="Q109" s="429">
        <f t="shared" si="293"/>
        <v>0</v>
      </c>
      <c r="R109" s="429">
        <f t="shared" si="293"/>
        <v>0</v>
      </c>
      <c r="S109" s="429">
        <f t="shared" si="293"/>
        <v>0</v>
      </c>
      <c r="T109" s="429">
        <f t="shared" si="293"/>
        <v>0</v>
      </c>
      <c r="U109" s="429">
        <f t="shared" si="293"/>
        <v>0</v>
      </c>
      <c r="V109" s="429">
        <f t="shared" si="293"/>
        <v>0</v>
      </c>
      <c r="W109" s="429">
        <f t="shared" si="293"/>
        <v>0</v>
      </c>
      <c r="X109" s="429">
        <f t="shared" si="293"/>
        <v>0</v>
      </c>
      <c r="Y109" s="429">
        <f t="shared" si="293"/>
        <v>0</v>
      </c>
      <c r="Z109" s="429">
        <f t="shared" si="293"/>
        <v>0</v>
      </c>
      <c r="AA109" s="429">
        <f t="shared" si="293"/>
        <v>0</v>
      </c>
      <c r="AB109" s="429"/>
      <c r="AC109" s="429"/>
      <c r="AD109" s="429"/>
      <c r="AE109" s="429"/>
      <c r="AF109" s="429"/>
      <c r="AG109" s="429"/>
    </row>
    <row r="110" spans="1:33">
      <c r="C110" s="554"/>
      <c r="D110" s="429">
        <f t="shared" si="292"/>
        <v>0</v>
      </c>
      <c r="E110" s="256" t="s">
        <v>37</v>
      </c>
      <c r="F110" s="429">
        <f>F36</f>
        <v>0</v>
      </c>
      <c r="G110" s="429">
        <f t="shared" ref="G110:AA110" si="294">G36</f>
        <v>0</v>
      </c>
      <c r="H110" s="429">
        <f t="shared" si="294"/>
        <v>0</v>
      </c>
      <c r="I110" s="429">
        <f t="shared" si="294"/>
        <v>0</v>
      </c>
      <c r="J110" s="429">
        <f t="shared" si="294"/>
        <v>0</v>
      </c>
      <c r="K110" s="429">
        <f t="shared" si="294"/>
        <v>0</v>
      </c>
      <c r="L110" s="429">
        <f t="shared" si="294"/>
        <v>0</v>
      </c>
      <c r="M110" s="429">
        <f t="shared" si="294"/>
        <v>0</v>
      </c>
      <c r="N110" s="429">
        <f t="shared" si="294"/>
        <v>0</v>
      </c>
      <c r="O110" s="429">
        <f t="shared" si="294"/>
        <v>0</v>
      </c>
      <c r="P110" s="429">
        <f t="shared" si="294"/>
        <v>0</v>
      </c>
      <c r="Q110" s="429">
        <f t="shared" si="294"/>
        <v>0</v>
      </c>
      <c r="R110" s="429">
        <f t="shared" si="294"/>
        <v>0</v>
      </c>
      <c r="S110" s="429">
        <f t="shared" si="294"/>
        <v>0</v>
      </c>
      <c r="T110" s="429">
        <f t="shared" si="294"/>
        <v>0</v>
      </c>
      <c r="U110" s="429">
        <f t="shared" si="294"/>
        <v>0</v>
      </c>
      <c r="V110" s="429">
        <f t="shared" si="294"/>
        <v>0</v>
      </c>
      <c r="W110" s="429">
        <f t="shared" si="294"/>
        <v>0</v>
      </c>
      <c r="X110" s="429">
        <f t="shared" si="294"/>
        <v>0</v>
      </c>
      <c r="Y110" s="429">
        <f t="shared" si="294"/>
        <v>0</v>
      </c>
      <c r="Z110" s="429">
        <f t="shared" si="294"/>
        <v>0</v>
      </c>
      <c r="AA110" s="429">
        <f t="shared" si="294"/>
        <v>0</v>
      </c>
      <c r="AB110" s="429"/>
      <c r="AC110" s="429"/>
      <c r="AD110" s="429"/>
      <c r="AE110" s="429"/>
      <c r="AF110" s="429"/>
      <c r="AG110" s="429"/>
    </row>
    <row r="111" spans="1:33">
      <c r="C111" s="554"/>
      <c r="D111" s="429">
        <f t="shared" si="292"/>
        <v>620</v>
      </c>
      <c r="E111" s="256" t="s">
        <v>1</v>
      </c>
      <c r="F111" s="429">
        <f>F38</f>
        <v>0</v>
      </c>
      <c r="G111" s="429">
        <f t="shared" ref="G111:AA111" si="295">G38</f>
        <v>0</v>
      </c>
      <c r="H111" s="429">
        <f t="shared" si="295"/>
        <v>0</v>
      </c>
      <c r="I111" s="429">
        <f t="shared" si="295"/>
        <v>0</v>
      </c>
      <c r="J111" s="429">
        <f t="shared" si="295"/>
        <v>0</v>
      </c>
      <c r="K111" s="429">
        <f t="shared" si="295"/>
        <v>0</v>
      </c>
      <c r="L111" s="429">
        <f t="shared" si="295"/>
        <v>0</v>
      </c>
      <c r="M111" s="429">
        <f t="shared" si="295"/>
        <v>0</v>
      </c>
      <c r="N111" s="429">
        <f t="shared" si="295"/>
        <v>0</v>
      </c>
      <c r="O111" s="429">
        <f t="shared" si="295"/>
        <v>0</v>
      </c>
      <c r="P111" s="429">
        <f t="shared" si="295"/>
        <v>0</v>
      </c>
      <c r="Q111" s="429">
        <f t="shared" si="295"/>
        <v>0</v>
      </c>
      <c r="R111" s="429">
        <f t="shared" si="295"/>
        <v>0</v>
      </c>
      <c r="S111" s="429">
        <f t="shared" si="295"/>
        <v>0</v>
      </c>
      <c r="T111" s="429">
        <f t="shared" si="295"/>
        <v>200</v>
      </c>
      <c r="U111" s="429">
        <f t="shared" si="295"/>
        <v>0</v>
      </c>
      <c r="V111" s="429">
        <f t="shared" si="295"/>
        <v>420</v>
      </c>
      <c r="W111" s="429">
        <f t="shared" si="295"/>
        <v>0</v>
      </c>
      <c r="X111" s="429">
        <f t="shared" si="295"/>
        <v>0</v>
      </c>
      <c r="Y111" s="429">
        <f t="shared" si="295"/>
        <v>0</v>
      </c>
      <c r="Z111" s="429">
        <f t="shared" si="295"/>
        <v>0</v>
      </c>
      <c r="AA111" s="429">
        <f t="shared" si="295"/>
        <v>0</v>
      </c>
      <c r="AB111" s="429"/>
      <c r="AC111" s="429"/>
      <c r="AD111" s="429"/>
      <c r="AE111" s="429"/>
      <c r="AF111" s="429"/>
      <c r="AG111" s="429"/>
    </row>
    <row r="112" spans="1:33">
      <c r="C112" s="554"/>
      <c r="D112" s="429">
        <f t="shared" si="292"/>
        <v>0</v>
      </c>
      <c r="E112" s="256" t="s">
        <v>40</v>
      </c>
      <c r="F112" s="429">
        <f>F40</f>
        <v>0</v>
      </c>
      <c r="G112" s="429">
        <f t="shared" ref="G112:AA112" si="296">G40</f>
        <v>0</v>
      </c>
      <c r="H112" s="429">
        <f t="shared" si="296"/>
        <v>0</v>
      </c>
      <c r="I112" s="429">
        <f t="shared" si="296"/>
        <v>0</v>
      </c>
      <c r="J112" s="429">
        <f t="shared" si="296"/>
        <v>0</v>
      </c>
      <c r="K112" s="429">
        <f t="shared" si="296"/>
        <v>0</v>
      </c>
      <c r="L112" s="429">
        <f t="shared" si="296"/>
        <v>0</v>
      </c>
      <c r="M112" s="429">
        <f t="shared" si="296"/>
        <v>0</v>
      </c>
      <c r="N112" s="429">
        <f t="shared" si="296"/>
        <v>0</v>
      </c>
      <c r="O112" s="429">
        <f t="shared" si="296"/>
        <v>0</v>
      </c>
      <c r="P112" s="429">
        <f t="shared" si="296"/>
        <v>0</v>
      </c>
      <c r="Q112" s="429">
        <f t="shared" si="296"/>
        <v>0</v>
      </c>
      <c r="R112" s="429">
        <f t="shared" si="296"/>
        <v>0</v>
      </c>
      <c r="S112" s="429">
        <f t="shared" si="296"/>
        <v>0</v>
      </c>
      <c r="T112" s="429">
        <f t="shared" si="296"/>
        <v>0</v>
      </c>
      <c r="U112" s="429">
        <f t="shared" si="296"/>
        <v>0</v>
      </c>
      <c r="V112" s="429">
        <f t="shared" si="296"/>
        <v>0</v>
      </c>
      <c r="W112" s="429">
        <f t="shared" si="296"/>
        <v>0</v>
      </c>
      <c r="X112" s="429">
        <f t="shared" si="296"/>
        <v>0</v>
      </c>
      <c r="Y112" s="429">
        <f t="shared" si="296"/>
        <v>0</v>
      </c>
      <c r="Z112" s="429">
        <f t="shared" si="296"/>
        <v>0</v>
      </c>
      <c r="AA112" s="429">
        <f t="shared" si="296"/>
        <v>0</v>
      </c>
      <c r="AB112" s="429"/>
      <c r="AC112" s="429"/>
      <c r="AD112" s="429"/>
      <c r="AE112" s="429"/>
      <c r="AF112" s="429"/>
      <c r="AG112" s="429"/>
    </row>
    <row r="113" spans="3:33">
      <c r="C113" s="554"/>
      <c r="D113" s="429">
        <f t="shared" si="292"/>
        <v>0</v>
      </c>
      <c r="E113" s="256" t="s">
        <v>14</v>
      </c>
      <c r="F113" s="429">
        <f>F42</f>
        <v>0</v>
      </c>
      <c r="G113" s="429">
        <f t="shared" ref="G113:AA113" si="297">G42</f>
        <v>0</v>
      </c>
      <c r="H113" s="429">
        <f t="shared" si="297"/>
        <v>0</v>
      </c>
      <c r="I113" s="429">
        <f t="shared" si="297"/>
        <v>0</v>
      </c>
      <c r="J113" s="429">
        <f t="shared" si="297"/>
        <v>0</v>
      </c>
      <c r="K113" s="429">
        <f t="shared" si="297"/>
        <v>0</v>
      </c>
      <c r="L113" s="429">
        <f t="shared" si="297"/>
        <v>0</v>
      </c>
      <c r="M113" s="429">
        <f t="shared" si="297"/>
        <v>0</v>
      </c>
      <c r="N113" s="429">
        <f t="shared" si="297"/>
        <v>0</v>
      </c>
      <c r="O113" s="429">
        <f t="shared" si="297"/>
        <v>0</v>
      </c>
      <c r="P113" s="429">
        <f t="shared" si="297"/>
        <v>0</v>
      </c>
      <c r="Q113" s="429">
        <f t="shared" si="297"/>
        <v>0</v>
      </c>
      <c r="R113" s="429">
        <f t="shared" si="297"/>
        <v>0</v>
      </c>
      <c r="S113" s="429">
        <f t="shared" si="297"/>
        <v>0</v>
      </c>
      <c r="T113" s="429">
        <f t="shared" si="297"/>
        <v>0</v>
      </c>
      <c r="U113" s="429">
        <f t="shared" si="297"/>
        <v>0</v>
      </c>
      <c r="V113" s="429">
        <f t="shared" si="297"/>
        <v>0</v>
      </c>
      <c r="W113" s="429">
        <f t="shared" si="297"/>
        <v>0</v>
      </c>
      <c r="X113" s="429">
        <f t="shared" si="297"/>
        <v>0</v>
      </c>
      <c r="Y113" s="429">
        <f t="shared" si="297"/>
        <v>0</v>
      </c>
      <c r="Z113" s="429">
        <f t="shared" si="297"/>
        <v>0</v>
      </c>
      <c r="AA113" s="429">
        <f t="shared" si="297"/>
        <v>0</v>
      </c>
      <c r="AB113" s="429"/>
      <c r="AC113" s="429"/>
      <c r="AD113" s="429"/>
      <c r="AE113" s="429"/>
      <c r="AF113" s="429"/>
      <c r="AG113" s="429"/>
    </row>
    <row r="114" spans="3:33">
      <c r="C114" s="554"/>
      <c r="D114" s="429">
        <f t="shared" si="292"/>
        <v>0</v>
      </c>
      <c r="E114" s="256" t="s">
        <v>41</v>
      </c>
      <c r="F114" s="429">
        <f>F44</f>
        <v>0</v>
      </c>
      <c r="G114" s="429">
        <f t="shared" ref="G114:AA114" si="298">G44</f>
        <v>0</v>
      </c>
      <c r="H114" s="429">
        <f t="shared" si="298"/>
        <v>0</v>
      </c>
      <c r="I114" s="429">
        <f t="shared" si="298"/>
        <v>0</v>
      </c>
      <c r="J114" s="429">
        <f t="shared" si="298"/>
        <v>0</v>
      </c>
      <c r="K114" s="429">
        <f t="shared" si="298"/>
        <v>0</v>
      </c>
      <c r="L114" s="429">
        <f t="shared" si="298"/>
        <v>0</v>
      </c>
      <c r="M114" s="429">
        <f t="shared" si="298"/>
        <v>0</v>
      </c>
      <c r="N114" s="429">
        <f t="shared" si="298"/>
        <v>0</v>
      </c>
      <c r="O114" s="429">
        <f t="shared" si="298"/>
        <v>0</v>
      </c>
      <c r="P114" s="429">
        <f t="shared" si="298"/>
        <v>0</v>
      </c>
      <c r="Q114" s="429">
        <f t="shared" si="298"/>
        <v>0</v>
      </c>
      <c r="R114" s="429">
        <f t="shared" si="298"/>
        <v>0</v>
      </c>
      <c r="S114" s="429">
        <f t="shared" si="298"/>
        <v>0</v>
      </c>
      <c r="T114" s="429">
        <f t="shared" si="298"/>
        <v>0</v>
      </c>
      <c r="U114" s="429">
        <f t="shared" si="298"/>
        <v>0</v>
      </c>
      <c r="V114" s="429">
        <f t="shared" si="298"/>
        <v>0</v>
      </c>
      <c r="W114" s="429">
        <f t="shared" si="298"/>
        <v>0</v>
      </c>
      <c r="X114" s="429">
        <f t="shared" si="298"/>
        <v>0</v>
      </c>
      <c r="Y114" s="429">
        <f t="shared" si="298"/>
        <v>0</v>
      </c>
      <c r="Z114" s="429">
        <f t="shared" si="298"/>
        <v>0</v>
      </c>
      <c r="AA114" s="429">
        <f t="shared" si="298"/>
        <v>0</v>
      </c>
      <c r="AB114" s="429"/>
      <c r="AC114" s="429"/>
      <c r="AD114" s="429"/>
      <c r="AE114" s="429"/>
      <c r="AF114" s="429"/>
      <c r="AG114" s="429"/>
    </row>
    <row r="115" spans="3:33">
      <c r="D115" s="429">
        <f t="shared" si="292"/>
        <v>0</v>
      </c>
      <c r="E115" s="256" t="s">
        <v>34</v>
      </c>
      <c r="F115" s="429">
        <f>F46</f>
        <v>0</v>
      </c>
      <c r="G115" s="429">
        <f t="shared" ref="G115:AA115" si="299">G46</f>
        <v>0</v>
      </c>
      <c r="H115" s="429">
        <f t="shared" si="299"/>
        <v>0</v>
      </c>
      <c r="I115" s="429">
        <f t="shared" si="299"/>
        <v>0</v>
      </c>
      <c r="J115" s="429">
        <f t="shared" si="299"/>
        <v>0</v>
      </c>
      <c r="K115" s="429">
        <f t="shared" si="299"/>
        <v>0</v>
      </c>
      <c r="L115" s="429">
        <f t="shared" si="299"/>
        <v>0</v>
      </c>
      <c r="M115" s="429">
        <f t="shared" si="299"/>
        <v>0</v>
      </c>
      <c r="N115" s="429">
        <f t="shared" si="299"/>
        <v>0</v>
      </c>
      <c r="O115" s="429">
        <f t="shared" si="299"/>
        <v>0</v>
      </c>
      <c r="P115" s="429">
        <f t="shared" si="299"/>
        <v>0</v>
      </c>
      <c r="Q115" s="429">
        <f t="shared" si="299"/>
        <v>0</v>
      </c>
      <c r="R115" s="429">
        <f t="shared" si="299"/>
        <v>0</v>
      </c>
      <c r="S115" s="429">
        <f t="shared" si="299"/>
        <v>0</v>
      </c>
      <c r="T115" s="429">
        <f t="shared" si="299"/>
        <v>0</v>
      </c>
      <c r="U115" s="429">
        <f t="shared" si="299"/>
        <v>0</v>
      </c>
      <c r="V115" s="429">
        <f t="shared" si="299"/>
        <v>0</v>
      </c>
      <c r="W115" s="429">
        <f t="shared" si="299"/>
        <v>0</v>
      </c>
      <c r="X115" s="429">
        <f t="shared" si="299"/>
        <v>0</v>
      </c>
      <c r="Y115" s="429">
        <f t="shared" si="299"/>
        <v>0</v>
      </c>
      <c r="Z115" s="429">
        <f t="shared" si="299"/>
        <v>0</v>
      </c>
      <c r="AA115" s="429">
        <f t="shared" si="299"/>
        <v>0</v>
      </c>
      <c r="AB115" s="429"/>
      <c r="AC115" s="429"/>
      <c r="AD115" s="429"/>
      <c r="AE115" s="429"/>
      <c r="AF115" s="429"/>
      <c r="AG115" s="429"/>
    </row>
    <row r="116" spans="3:33">
      <c r="C116" s="554"/>
      <c r="D116" s="429">
        <f t="shared" si="292"/>
        <v>470</v>
      </c>
      <c r="E116" s="256" t="s">
        <v>3</v>
      </c>
      <c r="F116" s="429">
        <f>F48</f>
        <v>0</v>
      </c>
      <c r="G116" s="429">
        <f t="shared" ref="G116:AA116" si="300">G48</f>
        <v>0</v>
      </c>
      <c r="H116" s="429">
        <f t="shared" si="300"/>
        <v>0</v>
      </c>
      <c r="I116" s="429">
        <f t="shared" si="300"/>
        <v>0</v>
      </c>
      <c r="J116" s="429">
        <f t="shared" si="300"/>
        <v>0</v>
      </c>
      <c r="K116" s="429">
        <f t="shared" si="300"/>
        <v>0</v>
      </c>
      <c r="L116" s="429">
        <f t="shared" si="300"/>
        <v>0</v>
      </c>
      <c r="M116" s="429">
        <f t="shared" si="300"/>
        <v>0</v>
      </c>
      <c r="N116" s="429">
        <f t="shared" si="300"/>
        <v>0</v>
      </c>
      <c r="O116" s="429">
        <f t="shared" si="300"/>
        <v>0</v>
      </c>
      <c r="P116" s="429">
        <f t="shared" si="300"/>
        <v>0</v>
      </c>
      <c r="Q116" s="429">
        <f t="shared" si="300"/>
        <v>0</v>
      </c>
      <c r="R116" s="429">
        <f t="shared" si="300"/>
        <v>0</v>
      </c>
      <c r="S116" s="429">
        <f t="shared" si="300"/>
        <v>0</v>
      </c>
      <c r="T116" s="429">
        <f t="shared" si="300"/>
        <v>0</v>
      </c>
      <c r="U116" s="429">
        <f t="shared" si="300"/>
        <v>0</v>
      </c>
      <c r="V116" s="429">
        <f t="shared" si="300"/>
        <v>0</v>
      </c>
      <c r="W116" s="429">
        <f t="shared" si="300"/>
        <v>0</v>
      </c>
      <c r="X116" s="429">
        <f t="shared" si="300"/>
        <v>0</v>
      </c>
      <c r="Y116" s="429">
        <f t="shared" si="300"/>
        <v>0</v>
      </c>
      <c r="Z116" s="429">
        <f t="shared" si="300"/>
        <v>0</v>
      </c>
      <c r="AA116" s="429">
        <f t="shared" si="300"/>
        <v>470</v>
      </c>
      <c r="AB116" s="429"/>
      <c r="AC116" s="429"/>
      <c r="AD116" s="429"/>
      <c r="AE116" s="429"/>
      <c r="AF116" s="429"/>
      <c r="AG116" s="429"/>
    </row>
    <row r="117" spans="3:33">
      <c r="C117" s="554"/>
      <c r="D117" s="429">
        <f t="shared" si="292"/>
        <v>0</v>
      </c>
      <c r="E117" s="256" t="s">
        <v>43</v>
      </c>
      <c r="F117" s="429">
        <f>F50</f>
        <v>0</v>
      </c>
      <c r="G117" s="429">
        <f t="shared" ref="G117:AA117" si="301">G50</f>
        <v>0</v>
      </c>
      <c r="H117" s="429">
        <f t="shared" si="301"/>
        <v>0</v>
      </c>
      <c r="I117" s="429">
        <f t="shared" si="301"/>
        <v>0</v>
      </c>
      <c r="J117" s="429">
        <f t="shared" si="301"/>
        <v>0</v>
      </c>
      <c r="K117" s="429">
        <f t="shared" si="301"/>
        <v>0</v>
      </c>
      <c r="L117" s="429">
        <f t="shared" si="301"/>
        <v>0</v>
      </c>
      <c r="M117" s="429">
        <f t="shared" si="301"/>
        <v>0</v>
      </c>
      <c r="N117" s="429">
        <f t="shared" si="301"/>
        <v>0</v>
      </c>
      <c r="O117" s="429">
        <f t="shared" si="301"/>
        <v>0</v>
      </c>
      <c r="P117" s="429">
        <f t="shared" si="301"/>
        <v>0</v>
      </c>
      <c r="Q117" s="429">
        <f t="shared" si="301"/>
        <v>0</v>
      </c>
      <c r="R117" s="429">
        <f t="shared" si="301"/>
        <v>0</v>
      </c>
      <c r="S117" s="429">
        <f t="shared" si="301"/>
        <v>0</v>
      </c>
      <c r="T117" s="429">
        <f t="shared" si="301"/>
        <v>0</v>
      </c>
      <c r="U117" s="429">
        <f t="shared" si="301"/>
        <v>0</v>
      </c>
      <c r="V117" s="429">
        <f t="shared" si="301"/>
        <v>0</v>
      </c>
      <c r="W117" s="429">
        <f t="shared" si="301"/>
        <v>0</v>
      </c>
      <c r="X117" s="429">
        <f t="shared" si="301"/>
        <v>0</v>
      </c>
      <c r="Y117" s="429">
        <f t="shared" si="301"/>
        <v>0</v>
      </c>
      <c r="Z117" s="429">
        <f t="shared" si="301"/>
        <v>0</v>
      </c>
      <c r="AA117" s="429">
        <f t="shared" si="301"/>
        <v>0</v>
      </c>
      <c r="AB117" s="429"/>
      <c r="AC117" s="429"/>
      <c r="AD117" s="429"/>
      <c r="AE117" s="429"/>
      <c r="AF117" s="429"/>
      <c r="AG117" s="429"/>
    </row>
    <row r="118" spans="3:33">
      <c r="C118" s="554"/>
      <c r="D118" s="429">
        <f t="shared" si="292"/>
        <v>0</v>
      </c>
      <c r="E118" s="256" t="s">
        <v>472</v>
      </c>
      <c r="F118" s="429">
        <f>F52</f>
        <v>0</v>
      </c>
      <c r="G118" s="429">
        <f t="shared" ref="G118:AA118" si="302">G52</f>
        <v>0</v>
      </c>
      <c r="H118" s="429">
        <f t="shared" si="302"/>
        <v>0</v>
      </c>
      <c r="I118" s="429">
        <f t="shared" si="302"/>
        <v>0</v>
      </c>
      <c r="J118" s="429">
        <f t="shared" si="302"/>
        <v>0</v>
      </c>
      <c r="K118" s="429">
        <f t="shared" si="302"/>
        <v>0</v>
      </c>
      <c r="L118" s="429">
        <f t="shared" si="302"/>
        <v>0</v>
      </c>
      <c r="M118" s="429">
        <f t="shared" si="302"/>
        <v>0</v>
      </c>
      <c r="N118" s="429">
        <f t="shared" si="302"/>
        <v>0</v>
      </c>
      <c r="O118" s="429">
        <f t="shared" si="302"/>
        <v>0</v>
      </c>
      <c r="P118" s="429">
        <f t="shared" si="302"/>
        <v>0</v>
      </c>
      <c r="Q118" s="429">
        <f t="shared" si="302"/>
        <v>0</v>
      </c>
      <c r="R118" s="429">
        <f t="shared" si="302"/>
        <v>0</v>
      </c>
      <c r="S118" s="429">
        <f t="shared" si="302"/>
        <v>0</v>
      </c>
      <c r="T118" s="429">
        <f t="shared" si="302"/>
        <v>0</v>
      </c>
      <c r="U118" s="429">
        <f t="shared" si="302"/>
        <v>0</v>
      </c>
      <c r="V118" s="429">
        <f t="shared" si="302"/>
        <v>0</v>
      </c>
      <c r="W118" s="429">
        <f t="shared" si="302"/>
        <v>0</v>
      </c>
      <c r="X118" s="429">
        <f t="shared" si="302"/>
        <v>0</v>
      </c>
      <c r="Y118" s="429">
        <f t="shared" si="302"/>
        <v>0</v>
      </c>
      <c r="Z118" s="429">
        <f t="shared" si="302"/>
        <v>0</v>
      </c>
      <c r="AA118" s="429">
        <f t="shared" si="302"/>
        <v>0</v>
      </c>
      <c r="AB118" s="429"/>
      <c r="AC118" s="429"/>
      <c r="AD118" s="429"/>
      <c r="AE118" s="429"/>
      <c r="AF118" s="429"/>
      <c r="AG118" s="429"/>
    </row>
    <row r="119" spans="3:33">
      <c r="C119" s="554"/>
      <c r="D119" s="936">
        <f>SUM(D108:D118)</f>
        <v>1378</v>
      </c>
    </row>
    <row r="120" spans="3:33">
      <c r="C120" s="554"/>
      <c r="E120" s="855" t="s">
        <v>1349</v>
      </c>
      <c r="F120" s="530">
        <v>44621</v>
      </c>
      <c r="G120" s="530">
        <v>44652</v>
      </c>
      <c r="H120" s="530">
        <v>44682</v>
      </c>
      <c r="I120" s="530">
        <v>44713</v>
      </c>
      <c r="J120" s="530">
        <v>44743</v>
      </c>
      <c r="K120" s="530">
        <v>44774</v>
      </c>
      <c r="L120" s="530">
        <v>44805</v>
      </c>
      <c r="M120" s="530">
        <v>44835</v>
      </c>
      <c r="N120" s="530">
        <v>44866</v>
      </c>
      <c r="O120" s="530">
        <v>44896</v>
      </c>
      <c r="P120" s="530">
        <v>44927</v>
      </c>
      <c r="Q120" s="530">
        <v>44958</v>
      </c>
      <c r="R120" s="530">
        <v>44986</v>
      </c>
      <c r="S120" s="530">
        <v>45017</v>
      </c>
      <c r="T120" s="530">
        <v>45047</v>
      </c>
      <c r="U120" s="530">
        <v>45078</v>
      </c>
      <c r="V120" s="530">
        <v>45108</v>
      </c>
      <c r="W120" s="530">
        <v>45139</v>
      </c>
      <c r="X120" s="530">
        <v>45170</v>
      </c>
      <c r="Y120" s="530">
        <v>45200</v>
      </c>
      <c r="Z120" s="530">
        <v>45231</v>
      </c>
      <c r="AA120" s="530">
        <v>45261</v>
      </c>
      <c r="AB120" s="1237"/>
      <c r="AC120" s="1237"/>
      <c r="AD120" s="1237"/>
      <c r="AE120" s="1237"/>
      <c r="AF120" s="1237"/>
      <c r="AG120" s="1237"/>
    </row>
    <row r="121" spans="3:33">
      <c r="C121" s="554"/>
      <c r="D121" s="429">
        <f>SUM(F95:V95)-SUM(F108:V108)</f>
        <v>360.4835164835165</v>
      </c>
      <c r="E121" s="256" t="s">
        <v>12</v>
      </c>
      <c r="F121" s="429">
        <f>F95-F108</f>
        <v>0</v>
      </c>
      <c r="G121" s="429">
        <f t="shared" ref="G121:AA131" si="303">G95-G108</f>
        <v>0</v>
      </c>
      <c r="H121" s="429">
        <f t="shared" si="303"/>
        <v>0</v>
      </c>
      <c r="I121" s="429">
        <f t="shared" si="303"/>
        <v>0</v>
      </c>
      <c r="J121" s="429">
        <f t="shared" si="303"/>
        <v>0</v>
      </c>
      <c r="K121" s="429">
        <f t="shared" si="303"/>
        <v>0</v>
      </c>
      <c r="L121" s="429">
        <f t="shared" si="303"/>
        <v>0</v>
      </c>
      <c r="M121" s="429">
        <f t="shared" si="303"/>
        <v>0</v>
      </c>
      <c r="N121" s="429">
        <f t="shared" si="303"/>
        <v>0</v>
      </c>
      <c r="O121" s="429">
        <f t="shared" si="303"/>
        <v>0</v>
      </c>
      <c r="P121" s="429">
        <f t="shared" si="303"/>
        <v>0</v>
      </c>
      <c r="Q121" s="429">
        <f t="shared" si="303"/>
        <v>0</v>
      </c>
      <c r="R121" s="429">
        <f t="shared" si="303"/>
        <v>0</v>
      </c>
      <c r="S121" s="429">
        <f t="shared" si="303"/>
        <v>79.120879120879124</v>
      </c>
      <c r="T121" s="429">
        <f t="shared" si="303"/>
        <v>118.68131868131869</v>
      </c>
      <c r="U121" s="429">
        <f t="shared" si="303"/>
        <v>118.68131868131869</v>
      </c>
      <c r="V121" s="429">
        <f t="shared" si="303"/>
        <v>44</v>
      </c>
      <c r="W121" s="429">
        <f t="shared" si="303"/>
        <v>-288</v>
      </c>
      <c r="X121" s="429">
        <f t="shared" si="303"/>
        <v>0</v>
      </c>
      <c r="Y121" s="429">
        <f t="shared" si="303"/>
        <v>0</v>
      </c>
      <c r="Z121" s="429">
        <f t="shared" si="303"/>
        <v>0</v>
      </c>
      <c r="AA121" s="429">
        <f t="shared" si="303"/>
        <v>0</v>
      </c>
      <c r="AB121" s="429"/>
      <c r="AC121" s="429"/>
      <c r="AD121" s="429"/>
      <c r="AE121" s="429"/>
      <c r="AF121" s="429"/>
      <c r="AG121" s="429"/>
    </row>
    <row r="122" spans="3:33">
      <c r="C122" s="554"/>
      <c r="D122" s="429">
        <f t="shared" ref="D122:D131" si="304">SUM(F96:V96)-SUM(F109:V109)</f>
        <v>299.53846153846155</v>
      </c>
      <c r="E122" s="256" t="s">
        <v>2</v>
      </c>
      <c r="F122" s="429">
        <f t="shared" ref="F122:U131" si="305">F96-F109</f>
        <v>0</v>
      </c>
      <c r="G122" s="429">
        <f t="shared" si="305"/>
        <v>0</v>
      </c>
      <c r="H122" s="429">
        <f t="shared" si="305"/>
        <v>0</v>
      </c>
      <c r="I122" s="429">
        <f t="shared" si="305"/>
        <v>0</v>
      </c>
      <c r="J122" s="429">
        <f t="shared" si="305"/>
        <v>0</v>
      </c>
      <c r="K122" s="429">
        <f t="shared" si="305"/>
        <v>0</v>
      </c>
      <c r="L122" s="429">
        <f t="shared" si="305"/>
        <v>0</v>
      </c>
      <c r="M122" s="429">
        <f t="shared" si="305"/>
        <v>0</v>
      </c>
      <c r="N122" s="429">
        <f t="shared" si="305"/>
        <v>0</v>
      </c>
      <c r="O122" s="429">
        <f t="shared" si="305"/>
        <v>0</v>
      </c>
      <c r="P122" s="429">
        <f t="shared" si="305"/>
        <v>0</v>
      </c>
      <c r="Q122" s="429">
        <f t="shared" si="305"/>
        <v>0</v>
      </c>
      <c r="R122" s="429">
        <f t="shared" si="305"/>
        <v>55.384615384615387</v>
      </c>
      <c r="S122" s="429">
        <f t="shared" si="305"/>
        <v>83.076923076923066</v>
      </c>
      <c r="T122" s="429">
        <f t="shared" si="305"/>
        <v>83.076923076923066</v>
      </c>
      <c r="U122" s="429">
        <f t="shared" si="305"/>
        <v>78</v>
      </c>
      <c r="V122" s="429">
        <f t="shared" si="303"/>
        <v>0</v>
      </c>
      <c r="W122" s="429">
        <f t="shared" si="303"/>
        <v>0</v>
      </c>
      <c r="X122" s="429">
        <f t="shared" si="303"/>
        <v>0</v>
      </c>
      <c r="Y122" s="429">
        <f t="shared" si="303"/>
        <v>0</v>
      </c>
      <c r="Z122" s="429">
        <f t="shared" si="303"/>
        <v>0</v>
      </c>
      <c r="AA122" s="429">
        <f t="shared" si="303"/>
        <v>0</v>
      </c>
      <c r="AB122" s="429"/>
      <c r="AC122" s="429"/>
      <c r="AD122" s="429"/>
      <c r="AE122" s="429"/>
      <c r="AF122" s="429"/>
      <c r="AG122" s="429"/>
    </row>
    <row r="123" spans="3:33">
      <c r="C123" s="554"/>
      <c r="D123" s="429">
        <f t="shared" si="304"/>
        <v>450.12087912087912</v>
      </c>
      <c r="E123" s="256" t="s">
        <v>37</v>
      </c>
      <c r="F123" s="429">
        <f t="shared" si="305"/>
        <v>0</v>
      </c>
      <c r="G123" s="429">
        <f t="shared" si="303"/>
        <v>0</v>
      </c>
      <c r="H123" s="429">
        <f t="shared" si="303"/>
        <v>0</v>
      </c>
      <c r="I123" s="429">
        <f t="shared" si="303"/>
        <v>0</v>
      </c>
      <c r="J123" s="429">
        <f t="shared" si="303"/>
        <v>0</v>
      </c>
      <c r="K123" s="429">
        <f t="shared" si="303"/>
        <v>0</v>
      </c>
      <c r="L123" s="429">
        <f t="shared" si="303"/>
        <v>0</v>
      </c>
      <c r="M123" s="429">
        <f t="shared" si="303"/>
        <v>0</v>
      </c>
      <c r="N123" s="429">
        <f t="shared" si="303"/>
        <v>0</v>
      </c>
      <c r="O123" s="429">
        <f t="shared" si="303"/>
        <v>0</v>
      </c>
      <c r="P123" s="429">
        <f t="shared" si="303"/>
        <v>0</v>
      </c>
      <c r="Q123" s="429">
        <f t="shared" si="303"/>
        <v>0</v>
      </c>
      <c r="R123" s="429">
        <f t="shared" si="303"/>
        <v>79.120879120879124</v>
      </c>
      <c r="S123" s="429">
        <f t="shared" si="303"/>
        <v>124</v>
      </c>
      <c r="T123" s="429">
        <f t="shared" si="303"/>
        <v>134</v>
      </c>
      <c r="U123" s="429">
        <f t="shared" si="303"/>
        <v>113</v>
      </c>
      <c r="V123" s="429">
        <f t="shared" si="303"/>
        <v>0</v>
      </c>
      <c r="W123" s="429">
        <f t="shared" si="303"/>
        <v>0</v>
      </c>
      <c r="X123" s="429">
        <f t="shared" si="303"/>
        <v>0</v>
      </c>
      <c r="Y123" s="429">
        <f t="shared" si="303"/>
        <v>0</v>
      </c>
      <c r="Z123" s="429">
        <f t="shared" si="303"/>
        <v>0</v>
      </c>
      <c r="AA123" s="429">
        <f t="shared" si="303"/>
        <v>0</v>
      </c>
      <c r="AB123" s="429"/>
      <c r="AC123" s="429"/>
      <c r="AD123" s="429"/>
      <c r="AE123" s="429"/>
      <c r="AF123" s="429"/>
      <c r="AG123" s="429"/>
    </row>
    <row r="124" spans="3:33">
      <c r="C124" s="554"/>
      <c r="D124" s="429">
        <f t="shared" si="304"/>
        <v>-500</v>
      </c>
      <c r="E124" s="256" t="s">
        <v>1</v>
      </c>
      <c r="F124" s="429">
        <f t="shared" si="305"/>
        <v>0</v>
      </c>
      <c r="G124" s="429">
        <f t="shared" si="303"/>
        <v>0</v>
      </c>
      <c r="H124" s="429">
        <f t="shared" si="303"/>
        <v>0</v>
      </c>
      <c r="I124" s="429">
        <f t="shared" si="303"/>
        <v>0</v>
      </c>
      <c r="J124" s="429">
        <f t="shared" si="303"/>
        <v>0</v>
      </c>
      <c r="K124" s="429">
        <f t="shared" si="303"/>
        <v>0</v>
      </c>
      <c r="L124" s="429">
        <f t="shared" si="303"/>
        <v>0</v>
      </c>
      <c r="M124" s="429">
        <f t="shared" si="303"/>
        <v>0</v>
      </c>
      <c r="N124" s="429">
        <f t="shared" si="303"/>
        <v>0</v>
      </c>
      <c r="O124" s="429">
        <f t="shared" si="303"/>
        <v>0</v>
      </c>
      <c r="P124" s="429">
        <f t="shared" si="303"/>
        <v>0</v>
      </c>
      <c r="Q124" s="429">
        <f t="shared" si="303"/>
        <v>0</v>
      </c>
      <c r="R124" s="429">
        <f t="shared" si="303"/>
        <v>0</v>
      </c>
      <c r="S124" s="429">
        <f t="shared" si="303"/>
        <v>0</v>
      </c>
      <c r="T124" s="429">
        <f t="shared" si="303"/>
        <v>-200</v>
      </c>
      <c r="U124" s="429">
        <f t="shared" si="303"/>
        <v>0</v>
      </c>
      <c r="V124" s="429">
        <f t="shared" si="303"/>
        <v>-300</v>
      </c>
      <c r="W124" s="429">
        <f t="shared" si="303"/>
        <v>180</v>
      </c>
      <c r="X124" s="429">
        <f t="shared" si="303"/>
        <v>180</v>
      </c>
      <c r="Y124" s="429">
        <f t="shared" si="303"/>
        <v>140</v>
      </c>
      <c r="Z124" s="429">
        <f t="shared" si="303"/>
        <v>0</v>
      </c>
      <c r="AA124" s="429">
        <f t="shared" si="303"/>
        <v>0</v>
      </c>
      <c r="AB124" s="429"/>
      <c r="AC124" s="429"/>
      <c r="AD124" s="429"/>
      <c r="AE124" s="429"/>
      <c r="AF124" s="429"/>
      <c r="AG124" s="429"/>
    </row>
    <row r="125" spans="3:33">
      <c r="C125" s="554"/>
      <c r="D125" s="429">
        <f t="shared" si="304"/>
        <v>267.03296703296701</v>
      </c>
      <c r="E125" s="256" t="s">
        <v>40</v>
      </c>
      <c r="F125" s="429">
        <f t="shared" si="305"/>
        <v>0</v>
      </c>
      <c r="G125" s="429">
        <f t="shared" si="303"/>
        <v>0</v>
      </c>
      <c r="H125" s="429">
        <f t="shared" si="303"/>
        <v>0</v>
      </c>
      <c r="I125" s="429">
        <f t="shared" si="303"/>
        <v>0</v>
      </c>
      <c r="J125" s="429">
        <f t="shared" si="303"/>
        <v>0</v>
      </c>
      <c r="K125" s="429">
        <f t="shared" si="303"/>
        <v>0</v>
      </c>
      <c r="L125" s="429">
        <f t="shared" si="303"/>
        <v>0</v>
      </c>
      <c r="M125" s="429">
        <f t="shared" si="303"/>
        <v>0</v>
      </c>
      <c r="N125" s="429">
        <f t="shared" si="303"/>
        <v>0</v>
      </c>
      <c r="O125" s="429">
        <f t="shared" si="303"/>
        <v>0</v>
      </c>
      <c r="P125" s="429">
        <f t="shared" si="303"/>
        <v>0</v>
      </c>
      <c r="Q125" s="429">
        <f t="shared" si="303"/>
        <v>0</v>
      </c>
      <c r="R125" s="429">
        <f t="shared" si="303"/>
        <v>0</v>
      </c>
      <c r="S125" s="429">
        <f t="shared" si="303"/>
        <v>0</v>
      </c>
      <c r="T125" s="429">
        <f t="shared" si="303"/>
        <v>53.406593406593402</v>
      </c>
      <c r="U125" s="429">
        <f t="shared" si="303"/>
        <v>106.8131868131868</v>
      </c>
      <c r="V125" s="429">
        <f t="shared" si="303"/>
        <v>106.8131868131868</v>
      </c>
      <c r="W125" s="429">
        <f t="shared" si="303"/>
        <v>58</v>
      </c>
      <c r="X125" s="429">
        <f t="shared" si="303"/>
        <v>0</v>
      </c>
      <c r="Y125" s="429">
        <f t="shared" si="303"/>
        <v>0</v>
      </c>
      <c r="Z125" s="429">
        <f t="shared" si="303"/>
        <v>0</v>
      </c>
      <c r="AA125" s="429">
        <f t="shared" si="303"/>
        <v>0</v>
      </c>
      <c r="AB125" s="429"/>
      <c r="AC125" s="429"/>
      <c r="AD125" s="429"/>
      <c r="AE125" s="429"/>
      <c r="AF125" s="429"/>
      <c r="AG125" s="429"/>
    </row>
    <row r="126" spans="3:33">
      <c r="C126" s="554"/>
      <c r="D126" s="429">
        <f t="shared" si="304"/>
        <v>278.52747252747253</v>
      </c>
      <c r="E126" s="256" t="s">
        <v>14</v>
      </c>
      <c r="F126" s="429">
        <f t="shared" si="305"/>
        <v>0</v>
      </c>
      <c r="G126" s="429">
        <f t="shared" si="303"/>
        <v>0</v>
      </c>
      <c r="H126" s="429">
        <f t="shared" si="303"/>
        <v>0</v>
      </c>
      <c r="I126" s="429">
        <f t="shared" si="303"/>
        <v>0</v>
      </c>
      <c r="J126" s="429">
        <f t="shared" si="303"/>
        <v>0</v>
      </c>
      <c r="K126" s="429">
        <f t="shared" si="303"/>
        <v>0</v>
      </c>
      <c r="L126" s="429">
        <f t="shared" si="303"/>
        <v>0</v>
      </c>
      <c r="M126" s="429">
        <f t="shared" si="303"/>
        <v>0</v>
      </c>
      <c r="N126" s="429">
        <f t="shared" si="303"/>
        <v>0</v>
      </c>
      <c r="O126" s="429">
        <f t="shared" si="303"/>
        <v>0</v>
      </c>
      <c r="P126" s="429">
        <f t="shared" si="303"/>
        <v>0</v>
      </c>
      <c r="Q126" s="429">
        <f t="shared" si="303"/>
        <v>0</v>
      </c>
      <c r="R126" s="429">
        <f t="shared" si="303"/>
        <v>0</v>
      </c>
      <c r="S126" s="429">
        <f t="shared" si="303"/>
        <v>44.505494505494504</v>
      </c>
      <c r="T126" s="429">
        <f t="shared" si="303"/>
        <v>89.010989010989007</v>
      </c>
      <c r="U126" s="429">
        <f t="shared" si="303"/>
        <v>89.010989010989007</v>
      </c>
      <c r="V126" s="429">
        <f t="shared" si="303"/>
        <v>56</v>
      </c>
      <c r="W126" s="429">
        <f t="shared" si="303"/>
        <v>0</v>
      </c>
      <c r="X126" s="429">
        <f t="shared" si="303"/>
        <v>0</v>
      </c>
      <c r="Y126" s="429">
        <f t="shared" si="303"/>
        <v>0</v>
      </c>
      <c r="Z126" s="429">
        <f t="shared" si="303"/>
        <v>0</v>
      </c>
      <c r="AA126" s="429">
        <f t="shared" si="303"/>
        <v>0</v>
      </c>
      <c r="AB126" s="429"/>
      <c r="AC126" s="429"/>
      <c r="AD126" s="429"/>
      <c r="AE126" s="429"/>
      <c r="AF126" s="429"/>
      <c r="AG126" s="429"/>
    </row>
    <row r="127" spans="3:33">
      <c r="C127" s="554"/>
      <c r="D127" s="429">
        <f t="shared" si="304"/>
        <v>270.42857142857144</v>
      </c>
      <c r="E127" s="256" t="s">
        <v>41</v>
      </c>
      <c r="F127" s="429">
        <f t="shared" si="305"/>
        <v>0</v>
      </c>
      <c r="G127" s="429">
        <f t="shared" si="303"/>
        <v>0</v>
      </c>
      <c r="H127" s="429">
        <f t="shared" si="303"/>
        <v>0</v>
      </c>
      <c r="I127" s="429">
        <f t="shared" si="303"/>
        <v>0</v>
      </c>
      <c r="J127" s="429">
        <f t="shared" si="303"/>
        <v>0</v>
      </c>
      <c r="K127" s="429">
        <f t="shared" si="303"/>
        <v>0</v>
      </c>
      <c r="L127" s="429">
        <f t="shared" si="303"/>
        <v>0</v>
      </c>
      <c r="M127" s="429">
        <f t="shared" si="303"/>
        <v>0</v>
      </c>
      <c r="N127" s="429">
        <f t="shared" si="303"/>
        <v>0</v>
      </c>
      <c r="O127" s="429">
        <f t="shared" si="303"/>
        <v>0</v>
      </c>
      <c r="P127" s="429">
        <f t="shared" si="303"/>
        <v>0</v>
      </c>
      <c r="Q127" s="429">
        <f t="shared" si="303"/>
        <v>0</v>
      </c>
      <c r="R127" s="429">
        <f t="shared" si="303"/>
        <v>0</v>
      </c>
      <c r="S127" s="429">
        <f t="shared" si="303"/>
        <v>0</v>
      </c>
      <c r="T127" s="429">
        <f t="shared" si="303"/>
        <v>0</v>
      </c>
      <c r="U127" s="429">
        <f t="shared" si="303"/>
        <v>96.428571428571416</v>
      </c>
      <c r="V127" s="429">
        <f t="shared" si="303"/>
        <v>174</v>
      </c>
      <c r="W127" s="429">
        <f t="shared" si="303"/>
        <v>140</v>
      </c>
      <c r="X127" s="429">
        <f t="shared" si="303"/>
        <v>40</v>
      </c>
      <c r="Y127" s="429">
        <f t="shared" si="303"/>
        <v>0</v>
      </c>
      <c r="Z127" s="429">
        <f t="shared" si="303"/>
        <v>0</v>
      </c>
      <c r="AA127" s="429">
        <f t="shared" si="303"/>
        <v>0</v>
      </c>
      <c r="AB127" s="429"/>
      <c r="AC127" s="429"/>
      <c r="AD127" s="429"/>
      <c r="AE127" s="429"/>
      <c r="AF127" s="429"/>
      <c r="AG127" s="429"/>
    </row>
    <row r="128" spans="3:33">
      <c r="C128" s="554"/>
      <c r="D128" s="429">
        <f t="shared" si="304"/>
        <v>455.52747252747253</v>
      </c>
      <c r="E128" s="256" t="s">
        <v>34</v>
      </c>
      <c r="F128" s="429">
        <f t="shared" si="305"/>
        <v>0</v>
      </c>
      <c r="G128" s="429">
        <f t="shared" si="303"/>
        <v>0</v>
      </c>
      <c r="H128" s="429">
        <f t="shared" si="303"/>
        <v>0</v>
      </c>
      <c r="I128" s="429">
        <f t="shared" si="303"/>
        <v>0</v>
      </c>
      <c r="J128" s="429">
        <f t="shared" si="303"/>
        <v>0</v>
      </c>
      <c r="K128" s="429">
        <f t="shared" si="303"/>
        <v>0</v>
      </c>
      <c r="L128" s="429">
        <f t="shared" si="303"/>
        <v>0</v>
      </c>
      <c r="M128" s="429">
        <f t="shared" si="303"/>
        <v>0</v>
      </c>
      <c r="N128" s="429">
        <f t="shared" si="303"/>
        <v>0</v>
      </c>
      <c r="O128" s="429">
        <f t="shared" si="303"/>
        <v>0</v>
      </c>
      <c r="P128" s="429">
        <f t="shared" si="303"/>
        <v>0</v>
      </c>
      <c r="Q128" s="429">
        <f t="shared" si="303"/>
        <v>0</v>
      </c>
      <c r="R128" s="429">
        <f t="shared" si="303"/>
        <v>0</v>
      </c>
      <c r="S128" s="429">
        <f t="shared" si="303"/>
        <v>74.175824175824175</v>
      </c>
      <c r="T128" s="429">
        <f t="shared" si="303"/>
        <v>148.35164835164835</v>
      </c>
      <c r="U128" s="429">
        <f t="shared" si="303"/>
        <v>124</v>
      </c>
      <c r="V128" s="429">
        <f t="shared" si="303"/>
        <v>109</v>
      </c>
      <c r="W128" s="429">
        <f t="shared" si="303"/>
        <v>0</v>
      </c>
      <c r="X128" s="429">
        <f t="shared" si="303"/>
        <v>0</v>
      </c>
      <c r="Y128" s="429">
        <f t="shared" si="303"/>
        <v>0</v>
      </c>
      <c r="Z128" s="429">
        <f t="shared" si="303"/>
        <v>0</v>
      </c>
      <c r="AA128" s="429">
        <f t="shared" si="303"/>
        <v>0</v>
      </c>
      <c r="AB128" s="429"/>
      <c r="AC128" s="429"/>
      <c r="AD128" s="429"/>
      <c r="AE128" s="429"/>
      <c r="AF128" s="429"/>
      <c r="AG128" s="429"/>
    </row>
    <row r="129" spans="3:33">
      <c r="C129" s="554"/>
      <c r="D129" s="429">
        <f t="shared" si="304"/>
        <v>81.593406593406598</v>
      </c>
      <c r="E129" s="256" t="s">
        <v>3</v>
      </c>
      <c r="F129" s="429">
        <f t="shared" si="305"/>
        <v>0</v>
      </c>
      <c r="G129" s="429">
        <f t="shared" si="303"/>
        <v>0</v>
      </c>
      <c r="H129" s="429">
        <f t="shared" si="303"/>
        <v>0</v>
      </c>
      <c r="I129" s="429">
        <f t="shared" si="303"/>
        <v>0</v>
      </c>
      <c r="J129" s="429">
        <f t="shared" si="303"/>
        <v>0</v>
      </c>
      <c r="K129" s="429">
        <f t="shared" si="303"/>
        <v>0</v>
      </c>
      <c r="L129" s="429">
        <f t="shared" si="303"/>
        <v>0</v>
      </c>
      <c r="M129" s="429">
        <f t="shared" si="303"/>
        <v>0</v>
      </c>
      <c r="N129" s="429">
        <f t="shared" si="303"/>
        <v>0</v>
      </c>
      <c r="O129" s="429">
        <f t="shared" si="303"/>
        <v>0</v>
      </c>
      <c r="P129" s="429">
        <f t="shared" si="303"/>
        <v>0</v>
      </c>
      <c r="Q129" s="429">
        <f t="shared" si="303"/>
        <v>0</v>
      </c>
      <c r="R129" s="429">
        <f t="shared" si="303"/>
        <v>0</v>
      </c>
      <c r="S129" s="429">
        <f t="shared" si="303"/>
        <v>0</v>
      </c>
      <c r="T129" s="429">
        <f t="shared" si="303"/>
        <v>0</v>
      </c>
      <c r="U129" s="429">
        <f t="shared" si="303"/>
        <v>0</v>
      </c>
      <c r="V129" s="429">
        <f t="shared" si="303"/>
        <v>81.593406593406598</v>
      </c>
      <c r="W129" s="429">
        <f t="shared" si="303"/>
        <v>163.1868131868132</v>
      </c>
      <c r="X129" s="429">
        <f t="shared" si="303"/>
        <v>163.1868131868132</v>
      </c>
      <c r="Y129" s="429">
        <f t="shared" si="303"/>
        <v>156</v>
      </c>
      <c r="Z129" s="429">
        <f t="shared" si="303"/>
        <v>0</v>
      </c>
      <c r="AA129" s="429">
        <f t="shared" si="303"/>
        <v>-470</v>
      </c>
      <c r="AB129" s="429"/>
      <c r="AC129" s="429"/>
      <c r="AD129" s="429"/>
      <c r="AE129" s="429"/>
      <c r="AF129" s="429"/>
      <c r="AG129" s="429"/>
    </row>
    <row r="130" spans="3:33">
      <c r="C130" s="554"/>
      <c r="D130" s="429">
        <f t="shared" si="304"/>
        <v>276.37362637362639</v>
      </c>
      <c r="E130" s="256" t="s">
        <v>43</v>
      </c>
      <c r="F130" s="429">
        <f t="shared" si="305"/>
        <v>0</v>
      </c>
      <c r="G130" s="429">
        <f t="shared" si="303"/>
        <v>0</v>
      </c>
      <c r="H130" s="429">
        <f t="shared" si="303"/>
        <v>0</v>
      </c>
      <c r="I130" s="429">
        <f t="shared" si="303"/>
        <v>0</v>
      </c>
      <c r="J130" s="429">
        <f t="shared" si="303"/>
        <v>0</v>
      </c>
      <c r="K130" s="429">
        <f t="shared" si="303"/>
        <v>0</v>
      </c>
      <c r="L130" s="429">
        <f t="shared" si="303"/>
        <v>0</v>
      </c>
      <c r="M130" s="429">
        <f t="shared" si="303"/>
        <v>0</v>
      </c>
      <c r="N130" s="429">
        <f t="shared" si="303"/>
        <v>0</v>
      </c>
      <c r="O130" s="429">
        <f t="shared" si="303"/>
        <v>0</v>
      </c>
      <c r="P130" s="429">
        <f t="shared" si="303"/>
        <v>0</v>
      </c>
      <c r="Q130" s="429">
        <f t="shared" si="303"/>
        <v>0</v>
      </c>
      <c r="R130" s="429">
        <f t="shared" si="303"/>
        <v>0</v>
      </c>
      <c r="S130" s="429">
        <f t="shared" si="303"/>
        <v>0</v>
      </c>
      <c r="T130" s="429">
        <f t="shared" si="303"/>
        <v>63.791208791208788</v>
      </c>
      <c r="U130" s="429">
        <f t="shared" si="303"/>
        <v>127.58241758241758</v>
      </c>
      <c r="V130" s="429">
        <f t="shared" si="303"/>
        <v>85</v>
      </c>
      <c r="W130" s="429">
        <f t="shared" si="303"/>
        <v>81</v>
      </c>
      <c r="X130" s="429">
        <f t="shared" si="303"/>
        <v>0</v>
      </c>
      <c r="Y130" s="429">
        <f t="shared" si="303"/>
        <v>0</v>
      </c>
      <c r="Z130" s="429">
        <f t="shared" si="303"/>
        <v>0</v>
      </c>
      <c r="AA130" s="429">
        <f t="shared" si="303"/>
        <v>0</v>
      </c>
      <c r="AB130" s="429"/>
      <c r="AC130" s="429"/>
      <c r="AD130" s="429"/>
      <c r="AE130" s="429"/>
      <c r="AF130" s="429"/>
      <c r="AG130" s="429"/>
    </row>
    <row r="131" spans="3:33">
      <c r="C131" s="554"/>
      <c r="D131" s="429">
        <f t="shared" si="304"/>
        <v>259.61538461538464</v>
      </c>
      <c r="E131" s="256" t="s">
        <v>472</v>
      </c>
      <c r="F131" s="429">
        <f t="shared" si="305"/>
        <v>0</v>
      </c>
      <c r="G131" s="429">
        <f t="shared" si="303"/>
        <v>0</v>
      </c>
      <c r="H131" s="429">
        <f t="shared" si="303"/>
        <v>0</v>
      </c>
      <c r="I131" s="429">
        <f t="shared" si="303"/>
        <v>0</v>
      </c>
      <c r="J131" s="429">
        <f t="shared" si="303"/>
        <v>0</v>
      </c>
      <c r="K131" s="429">
        <f t="shared" si="303"/>
        <v>0</v>
      </c>
      <c r="L131" s="429">
        <f t="shared" si="303"/>
        <v>0</v>
      </c>
      <c r="M131" s="429">
        <f t="shared" si="303"/>
        <v>0</v>
      </c>
      <c r="N131" s="429">
        <f t="shared" si="303"/>
        <v>0</v>
      </c>
      <c r="O131" s="429">
        <f t="shared" si="303"/>
        <v>0</v>
      </c>
      <c r="P131" s="429">
        <f t="shared" si="303"/>
        <v>0</v>
      </c>
      <c r="Q131" s="429">
        <f t="shared" si="303"/>
        <v>0</v>
      </c>
      <c r="R131" s="429">
        <f t="shared" si="303"/>
        <v>0</v>
      </c>
      <c r="S131" s="429">
        <f t="shared" si="303"/>
        <v>0</v>
      </c>
      <c r="T131" s="429">
        <f t="shared" si="303"/>
        <v>0</v>
      </c>
      <c r="U131" s="429">
        <f t="shared" si="303"/>
        <v>103.84615384615387</v>
      </c>
      <c r="V131" s="429">
        <f t="shared" si="303"/>
        <v>155.76923076923077</v>
      </c>
      <c r="W131" s="429">
        <f t="shared" si="303"/>
        <v>311.53846153846155</v>
      </c>
      <c r="X131" s="429">
        <f t="shared" si="303"/>
        <v>300</v>
      </c>
      <c r="Y131" s="429">
        <f t="shared" si="303"/>
        <v>120</v>
      </c>
      <c r="Z131" s="429">
        <f t="shared" si="303"/>
        <v>0</v>
      </c>
      <c r="AA131" s="429">
        <f t="shared" si="303"/>
        <v>0</v>
      </c>
      <c r="AB131" s="429"/>
      <c r="AC131" s="429"/>
      <c r="AD131" s="429"/>
      <c r="AE131" s="429"/>
      <c r="AF131" s="429"/>
      <c r="AG131" s="429"/>
    </row>
    <row r="132" spans="3:33">
      <c r="C132" s="554"/>
      <c r="D132" s="936">
        <f>SUM(D121:D131)</f>
        <v>2499.2417582417584</v>
      </c>
    </row>
    <row r="133" spans="3:33" ht="43.5">
      <c r="C133" s="554"/>
      <c r="E133" s="856" t="s">
        <v>1832</v>
      </c>
      <c r="F133" s="530">
        <v>44621</v>
      </c>
      <c r="G133" s="530">
        <v>44652</v>
      </c>
      <c r="H133" s="530">
        <v>44682</v>
      </c>
      <c r="I133" s="530">
        <v>44713</v>
      </c>
      <c r="J133" s="530">
        <v>44743</v>
      </c>
      <c r="K133" s="530">
        <v>44774</v>
      </c>
      <c r="L133" s="530">
        <v>44805</v>
      </c>
      <c r="M133" s="530">
        <v>44835</v>
      </c>
      <c r="N133" s="530">
        <v>44866</v>
      </c>
      <c r="O133" s="530">
        <v>44896</v>
      </c>
      <c r="P133" s="530">
        <v>44927</v>
      </c>
      <c r="Q133" s="530">
        <v>44958</v>
      </c>
      <c r="R133" s="530">
        <v>44986</v>
      </c>
      <c r="S133" s="530">
        <v>45017</v>
      </c>
      <c r="T133" s="530">
        <v>45047</v>
      </c>
      <c r="U133" s="530">
        <v>45078</v>
      </c>
      <c r="V133" s="530">
        <v>45108</v>
      </c>
      <c r="W133" s="530">
        <v>45139</v>
      </c>
      <c r="X133" s="530">
        <v>45170</v>
      </c>
      <c r="Y133" s="530">
        <v>45200</v>
      </c>
      <c r="Z133" s="530">
        <v>45231</v>
      </c>
      <c r="AA133" s="530">
        <v>45261</v>
      </c>
      <c r="AB133" s="1237"/>
      <c r="AC133" s="1237"/>
      <c r="AD133" s="1237"/>
      <c r="AE133" s="1237"/>
      <c r="AF133" s="1237"/>
      <c r="AG133" s="1237"/>
    </row>
    <row r="134" spans="3:33">
      <c r="C134" s="554"/>
      <c r="D134" s="429">
        <f>D95+D121</f>
        <v>360.4835164835165</v>
      </c>
      <c r="E134" s="256" t="s">
        <v>12</v>
      </c>
      <c r="R134" s="857">
        <f>SUM(F121:R121)</f>
        <v>0</v>
      </c>
      <c r="S134" s="184">
        <v>0</v>
      </c>
      <c r="T134" s="184">
        <v>0</v>
      </c>
      <c r="U134" s="184">
        <v>100</v>
      </c>
      <c r="V134" s="184">
        <v>150</v>
      </c>
      <c r="W134" s="184">
        <v>146</v>
      </c>
    </row>
    <row r="135" spans="3:33">
      <c r="D135" s="429">
        <f t="shared" ref="D135:D144" si="306">D96+D122</f>
        <v>299.53846153846155</v>
      </c>
      <c r="E135" s="256" t="s">
        <v>2</v>
      </c>
      <c r="R135" s="857">
        <f t="shared" ref="R135:R144" si="307">SUM(F122:R122)</f>
        <v>55.384615384615387</v>
      </c>
      <c r="S135" s="184">
        <v>0</v>
      </c>
      <c r="T135" s="184">
        <v>0</v>
      </c>
      <c r="U135" s="184">
        <v>0</v>
      </c>
      <c r="V135" s="184">
        <v>0</v>
      </c>
      <c r="W135" s="184">
        <v>0</v>
      </c>
      <c r="X135" s="184">
        <v>177</v>
      </c>
      <c r="Y135" s="184">
        <v>100</v>
      </c>
    </row>
    <row r="136" spans="3:33">
      <c r="C136" s="554"/>
      <c r="D136" s="429">
        <f t="shared" si="306"/>
        <v>450.12087912087912</v>
      </c>
      <c r="E136" s="256" t="s">
        <v>37</v>
      </c>
      <c r="R136" s="857">
        <f t="shared" si="307"/>
        <v>79.120879120879124</v>
      </c>
      <c r="S136" s="184">
        <v>0</v>
      </c>
      <c r="T136" s="184">
        <v>0</v>
      </c>
      <c r="U136" s="184">
        <v>0</v>
      </c>
      <c r="V136" s="184">
        <v>0</v>
      </c>
      <c r="W136" s="184">
        <v>0</v>
      </c>
      <c r="X136" s="184">
        <v>200</v>
      </c>
      <c r="Y136" s="184">
        <v>196</v>
      </c>
    </row>
    <row r="137" spans="3:33">
      <c r="C137" s="554"/>
      <c r="D137" s="429">
        <f t="shared" si="306"/>
        <v>0</v>
      </c>
      <c r="E137" s="256" t="s">
        <v>1</v>
      </c>
      <c r="R137" s="857">
        <f t="shared" si="307"/>
        <v>0</v>
      </c>
      <c r="S137" s="184">
        <v>100</v>
      </c>
      <c r="T137" s="184">
        <v>150</v>
      </c>
      <c r="U137" s="184">
        <v>150</v>
      </c>
      <c r="V137" s="184">
        <v>134</v>
      </c>
    </row>
    <row r="138" spans="3:33">
      <c r="C138" s="554"/>
      <c r="D138" s="429">
        <f t="shared" si="306"/>
        <v>325.03296703296701</v>
      </c>
      <c r="E138" s="256" t="s">
        <v>40</v>
      </c>
      <c r="R138" s="857">
        <f t="shared" si="307"/>
        <v>0</v>
      </c>
      <c r="S138" s="184">
        <v>0</v>
      </c>
      <c r="T138" s="184">
        <v>0</v>
      </c>
      <c r="U138" s="184">
        <v>0</v>
      </c>
      <c r="V138" s="184">
        <v>100</v>
      </c>
      <c r="W138" s="184">
        <v>156</v>
      </c>
      <c r="X138" s="184">
        <v>100</v>
      </c>
    </row>
    <row r="139" spans="3:33">
      <c r="C139" s="554"/>
      <c r="D139" s="429">
        <f t="shared" si="306"/>
        <v>278.52747252747253</v>
      </c>
      <c r="E139" s="256" t="s">
        <v>14</v>
      </c>
      <c r="R139" s="857">
        <f t="shared" si="307"/>
        <v>0</v>
      </c>
      <c r="S139" s="184">
        <v>0</v>
      </c>
      <c r="T139" s="184">
        <v>0</v>
      </c>
      <c r="U139" s="184">
        <v>0</v>
      </c>
      <c r="V139" s="184">
        <v>0</v>
      </c>
      <c r="W139" s="184">
        <v>150</v>
      </c>
      <c r="X139" s="184">
        <v>147</v>
      </c>
    </row>
    <row r="140" spans="3:33">
      <c r="C140" s="554"/>
      <c r="D140" s="429">
        <f t="shared" si="306"/>
        <v>450.42857142857144</v>
      </c>
      <c r="E140" s="256" t="s">
        <v>41</v>
      </c>
      <c r="R140" s="857">
        <f t="shared" si="307"/>
        <v>0</v>
      </c>
      <c r="S140" s="184">
        <v>0</v>
      </c>
      <c r="T140" s="184">
        <v>0</v>
      </c>
      <c r="U140" s="184">
        <v>0</v>
      </c>
      <c r="V140" s="184">
        <v>0</v>
      </c>
      <c r="W140" s="184">
        <v>200</v>
      </c>
      <c r="X140" s="184">
        <v>243</v>
      </c>
      <c r="Y140" s="184">
        <v>200</v>
      </c>
    </row>
    <row r="141" spans="3:33">
      <c r="C141" s="554"/>
      <c r="D141" s="429">
        <f t="shared" si="306"/>
        <v>455.52747252747253</v>
      </c>
      <c r="E141" s="256" t="s">
        <v>34</v>
      </c>
      <c r="R141" s="857">
        <f t="shared" si="307"/>
        <v>0</v>
      </c>
      <c r="S141" s="184">
        <v>0</v>
      </c>
      <c r="T141" s="184">
        <v>0</v>
      </c>
      <c r="U141" s="184">
        <v>0</v>
      </c>
      <c r="V141" s="184">
        <v>0</v>
      </c>
      <c r="W141" s="184">
        <v>0</v>
      </c>
      <c r="X141" s="184">
        <v>250</v>
      </c>
      <c r="Y141" s="184">
        <v>245</v>
      </c>
    </row>
    <row r="142" spans="3:33">
      <c r="C142" s="554"/>
      <c r="D142" s="429">
        <f t="shared" si="306"/>
        <v>563.96703296703299</v>
      </c>
      <c r="E142" s="256" t="s">
        <v>3</v>
      </c>
      <c r="R142" s="857">
        <f t="shared" si="307"/>
        <v>0</v>
      </c>
      <c r="S142" s="184">
        <v>0</v>
      </c>
      <c r="T142" s="184">
        <v>100</v>
      </c>
      <c r="U142" s="184">
        <v>175</v>
      </c>
      <c r="V142" s="184">
        <v>175</v>
      </c>
      <c r="W142" s="184">
        <v>94</v>
      </c>
    </row>
    <row r="143" spans="3:33">
      <c r="C143" s="554"/>
      <c r="D143" s="429">
        <f t="shared" si="306"/>
        <v>357.37362637362639</v>
      </c>
      <c r="E143" s="256" t="s">
        <v>43</v>
      </c>
      <c r="R143" s="857">
        <f t="shared" si="307"/>
        <v>0</v>
      </c>
      <c r="S143" s="184">
        <v>0</v>
      </c>
      <c r="T143" s="184">
        <v>0</v>
      </c>
      <c r="U143" s="184">
        <v>0</v>
      </c>
      <c r="V143" s="184">
        <v>0</v>
      </c>
      <c r="W143" s="184">
        <v>0</v>
      </c>
      <c r="X143" s="184">
        <v>215</v>
      </c>
      <c r="Y143" s="184">
        <v>210</v>
      </c>
    </row>
    <row r="144" spans="3:33">
      <c r="C144" s="554"/>
      <c r="D144" s="429">
        <f t="shared" si="306"/>
        <v>991.15384615384619</v>
      </c>
      <c r="E144" s="256" t="s">
        <v>472</v>
      </c>
      <c r="R144" s="857">
        <f t="shared" si="307"/>
        <v>0</v>
      </c>
      <c r="S144" s="184">
        <v>0</v>
      </c>
      <c r="T144" s="184">
        <v>0</v>
      </c>
      <c r="U144" s="184">
        <v>0</v>
      </c>
      <c r="V144" s="184">
        <v>250</v>
      </c>
      <c r="W144" s="184">
        <v>300</v>
      </c>
      <c r="X144" s="184">
        <v>300</v>
      </c>
      <c r="Y144" s="184">
        <v>188</v>
      </c>
    </row>
    <row r="145" spans="3:39">
      <c r="C145" s="554"/>
      <c r="D145" s="936">
        <f>SUM(D134:D144)</f>
        <v>4532.1538461538457</v>
      </c>
      <c r="E145" s="256" t="s">
        <v>643</v>
      </c>
      <c r="F145" s="256">
        <f t="shared" ref="F145:AA145" si="308">SUM(F134:F144)</f>
        <v>0</v>
      </c>
      <c r="G145" s="256">
        <f t="shared" si="308"/>
        <v>0</v>
      </c>
      <c r="H145" s="256">
        <f t="shared" si="308"/>
        <v>0</v>
      </c>
      <c r="I145" s="256">
        <f t="shared" si="308"/>
        <v>0</v>
      </c>
      <c r="J145" s="256">
        <f t="shared" si="308"/>
        <v>0</v>
      </c>
      <c r="K145" s="256">
        <f t="shared" si="308"/>
        <v>0</v>
      </c>
      <c r="L145" s="256">
        <f t="shared" si="308"/>
        <v>0</v>
      </c>
      <c r="M145" s="256">
        <f t="shared" si="308"/>
        <v>0</v>
      </c>
      <c r="N145" s="256">
        <f t="shared" si="308"/>
        <v>0</v>
      </c>
      <c r="O145" s="256">
        <f t="shared" si="308"/>
        <v>0</v>
      </c>
      <c r="P145" s="256">
        <f t="shared" si="308"/>
        <v>0</v>
      </c>
      <c r="Q145" s="256">
        <f t="shared" si="308"/>
        <v>0</v>
      </c>
      <c r="R145" s="678">
        <f t="shared" si="308"/>
        <v>134.50549450549451</v>
      </c>
      <c r="S145" s="256">
        <f t="shared" si="308"/>
        <v>100</v>
      </c>
      <c r="T145" s="256">
        <f t="shared" si="308"/>
        <v>250</v>
      </c>
      <c r="U145" s="256">
        <f t="shared" si="308"/>
        <v>425</v>
      </c>
      <c r="V145" s="256">
        <f t="shared" si="308"/>
        <v>809</v>
      </c>
      <c r="W145" s="256">
        <f t="shared" si="308"/>
        <v>1046</v>
      </c>
      <c r="X145" s="256">
        <f t="shared" si="308"/>
        <v>1632</v>
      </c>
      <c r="Y145" s="256">
        <f t="shared" si="308"/>
        <v>1139</v>
      </c>
      <c r="Z145" s="256">
        <f t="shared" si="308"/>
        <v>0</v>
      </c>
      <c r="AA145" s="256">
        <f t="shared" si="308"/>
        <v>0</v>
      </c>
      <c r="AB145" s="256"/>
      <c r="AC145" s="256"/>
      <c r="AD145" s="256"/>
      <c r="AE145" s="256"/>
      <c r="AF145" s="256"/>
      <c r="AG145" s="256"/>
    </row>
    <row r="146" spans="3:39">
      <c r="C146" s="554"/>
    </row>
    <row r="147" spans="3:39">
      <c r="C147" s="554"/>
      <c r="E147" s="856" t="s">
        <v>1831</v>
      </c>
      <c r="F147" s="858">
        <v>44621</v>
      </c>
      <c r="G147" s="858">
        <v>44652</v>
      </c>
      <c r="H147" s="858">
        <v>44682</v>
      </c>
      <c r="I147" s="858">
        <v>44713</v>
      </c>
      <c r="J147" s="858">
        <v>44743</v>
      </c>
      <c r="K147" s="858">
        <v>44774</v>
      </c>
      <c r="L147" s="858">
        <v>44805</v>
      </c>
      <c r="M147" s="858">
        <v>44835</v>
      </c>
      <c r="N147" s="858">
        <v>44866</v>
      </c>
      <c r="O147" s="858">
        <v>44896</v>
      </c>
      <c r="P147" s="858">
        <v>44927</v>
      </c>
      <c r="Q147" s="858">
        <v>44958</v>
      </c>
      <c r="R147" s="858">
        <v>44986</v>
      </c>
      <c r="S147" s="858">
        <v>45017</v>
      </c>
      <c r="T147" s="858">
        <v>45047</v>
      </c>
      <c r="U147" s="858">
        <v>45078</v>
      </c>
      <c r="V147" s="858">
        <v>45108</v>
      </c>
      <c r="W147" s="858">
        <v>45139</v>
      </c>
      <c r="X147" s="858">
        <v>45170</v>
      </c>
      <c r="Y147" s="858">
        <v>45200</v>
      </c>
      <c r="Z147" s="858">
        <v>45231</v>
      </c>
      <c r="AA147" s="858">
        <v>45261</v>
      </c>
      <c r="AB147" s="690"/>
      <c r="AC147" s="690"/>
      <c r="AD147" s="690"/>
      <c r="AE147" s="690"/>
      <c r="AF147" s="690"/>
      <c r="AG147" s="690"/>
      <c r="AH147" s="858">
        <v>45292</v>
      </c>
      <c r="AI147" s="858">
        <v>45323</v>
      </c>
      <c r="AJ147" s="858">
        <v>45352</v>
      </c>
      <c r="AK147" s="858">
        <v>45383</v>
      </c>
    </row>
    <row r="148" spans="3:39">
      <c r="C148" s="554"/>
      <c r="E148" s="256" t="s">
        <v>12</v>
      </c>
      <c r="R148" s="429"/>
      <c r="S148" s="429"/>
      <c r="W148" s="184">
        <v>150</v>
      </c>
      <c r="X148" s="184">
        <v>138</v>
      </c>
      <c r="AH148" s="1113">
        <v>72</v>
      </c>
      <c r="AM148" s="429">
        <f>D134-SUM(W148:AK148)</f>
        <v>0.48351648351649601</v>
      </c>
    </row>
    <row r="149" spans="3:39">
      <c r="C149" s="554"/>
      <c r="E149" s="256" t="s">
        <v>2</v>
      </c>
      <c r="R149" s="429"/>
      <c r="W149" s="184">
        <v>90</v>
      </c>
      <c r="X149" s="184">
        <v>20</v>
      </c>
      <c r="Y149" s="184">
        <v>37</v>
      </c>
      <c r="AH149" s="1113">
        <v>153</v>
      </c>
      <c r="AM149" s="429">
        <f t="shared" ref="AM149:AM158" si="309">D135-SUM(W149:AK149)</f>
        <v>-0.46153846153845279</v>
      </c>
    </row>
    <row r="150" spans="3:39">
      <c r="C150" s="554"/>
      <c r="E150" s="256" t="s">
        <v>37</v>
      </c>
      <c r="R150" s="429"/>
      <c r="AH150" s="184">
        <v>110</v>
      </c>
      <c r="AI150" s="184">
        <v>125</v>
      </c>
      <c r="AJ150" s="184">
        <v>115</v>
      </c>
      <c r="AK150" s="1113">
        <v>100</v>
      </c>
      <c r="AM150" s="429">
        <f t="shared" si="309"/>
        <v>0.120879120879124</v>
      </c>
    </row>
    <row r="151" spans="3:39">
      <c r="C151" s="554"/>
      <c r="E151" s="256" t="s">
        <v>1</v>
      </c>
      <c r="R151" s="429"/>
      <c r="X151" s="1113"/>
      <c r="AM151" s="429">
        <f t="shared" si="309"/>
        <v>0</v>
      </c>
    </row>
    <row r="152" spans="3:39">
      <c r="C152" s="554"/>
      <c r="E152" s="256" t="s">
        <v>40</v>
      </c>
      <c r="R152" s="429"/>
      <c r="AA152" s="184">
        <v>70</v>
      </c>
      <c r="AH152" s="184">
        <v>100</v>
      </c>
      <c r="AI152" s="184">
        <v>100</v>
      </c>
      <c r="AJ152" s="1113">
        <v>55</v>
      </c>
      <c r="AM152" s="429">
        <f t="shared" si="309"/>
        <v>3.2967032967007981E-2</v>
      </c>
    </row>
    <row r="153" spans="3:39">
      <c r="C153" s="554"/>
      <c r="E153" s="256" t="s">
        <v>14</v>
      </c>
      <c r="R153" s="429"/>
      <c r="X153" s="184">
        <v>149</v>
      </c>
      <c r="Y153" s="1113">
        <v>130</v>
      </c>
      <c r="AJ153" s="1113"/>
      <c r="AM153" s="429">
        <f>D139-SUM(W153:AK153)</f>
        <v>-0.4725274725274744</v>
      </c>
    </row>
    <row r="154" spans="3:39">
      <c r="C154" s="554"/>
      <c r="E154" s="256" t="s">
        <v>41</v>
      </c>
      <c r="R154" s="429"/>
      <c r="AI154" s="184">
        <v>260</v>
      </c>
      <c r="AJ154" s="184">
        <v>190</v>
      </c>
      <c r="AM154" s="429">
        <f t="shared" si="309"/>
        <v>0.42857142857144481</v>
      </c>
    </row>
    <row r="155" spans="3:39">
      <c r="E155" s="256" t="s">
        <v>34</v>
      </c>
      <c r="R155" s="429"/>
      <c r="X155" s="184">
        <v>140</v>
      </c>
      <c r="Y155" s="184">
        <v>140</v>
      </c>
      <c r="Z155" s="184">
        <v>105</v>
      </c>
      <c r="AA155" s="1113">
        <v>71</v>
      </c>
      <c r="AB155" s="1113"/>
      <c r="AC155" s="1113"/>
      <c r="AD155" s="1113"/>
      <c r="AE155" s="1113"/>
      <c r="AF155" s="1113"/>
      <c r="AG155" s="1113"/>
      <c r="AM155" s="429">
        <f t="shared" si="309"/>
        <v>-0.4725274725274744</v>
      </c>
    </row>
    <row r="156" spans="3:39">
      <c r="C156" s="554"/>
      <c r="E156" s="256" t="s">
        <v>3</v>
      </c>
      <c r="R156" s="429"/>
      <c r="X156" s="184">
        <v>200</v>
      </c>
      <c r="Y156" s="184">
        <v>264</v>
      </c>
      <c r="Z156" s="1113">
        <v>100</v>
      </c>
      <c r="AM156" s="429">
        <f t="shared" si="309"/>
        <v>-3.2967032967007981E-2</v>
      </c>
    </row>
    <row r="157" spans="3:39">
      <c r="C157" s="554"/>
      <c r="E157" s="256" t="s">
        <v>43</v>
      </c>
      <c r="R157" s="429"/>
      <c r="Z157" s="184">
        <v>100</v>
      </c>
      <c r="AA157" s="184">
        <v>120</v>
      </c>
      <c r="AH157" s="184">
        <v>72</v>
      </c>
      <c r="AI157" s="1113">
        <v>65</v>
      </c>
      <c r="AM157" s="429">
        <f t="shared" si="309"/>
        <v>0.37362637362639362</v>
      </c>
    </row>
    <row r="158" spans="3:39">
      <c r="C158" s="554"/>
      <c r="E158" s="256" t="s">
        <v>472</v>
      </c>
      <c r="R158" s="429"/>
      <c r="AA158" s="184">
        <v>120</v>
      </c>
      <c r="AH158" s="184">
        <v>280</v>
      </c>
      <c r="AI158" s="184">
        <v>260</v>
      </c>
      <c r="AJ158" s="184">
        <v>191</v>
      </c>
      <c r="AK158" s="1113">
        <v>140</v>
      </c>
      <c r="AM158" s="429">
        <f t="shared" si="309"/>
        <v>0.15384615384618883</v>
      </c>
    </row>
    <row r="159" spans="3:39">
      <c r="C159" s="554"/>
      <c r="E159" s="256" t="s">
        <v>643</v>
      </c>
      <c r="F159" s="256">
        <f t="shared" ref="F159:AM159" si="310">SUM(F148:F158)</f>
        <v>0</v>
      </c>
      <c r="G159" s="256">
        <f t="shared" si="310"/>
        <v>0</v>
      </c>
      <c r="H159" s="256">
        <f t="shared" si="310"/>
        <v>0</v>
      </c>
      <c r="I159" s="256">
        <f t="shared" si="310"/>
        <v>0</v>
      </c>
      <c r="J159" s="256">
        <f t="shared" si="310"/>
        <v>0</v>
      </c>
      <c r="K159" s="256">
        <f t="shared" si="310"/>
        <v>0</v>
      </c>
      <c r="L159" s="256">
        <f t="shared" si="310"/>
        <v>0</v>
      </c>
      <c r="M159" s="256">
        <f t="shared" si="310"/>
        <v>0</v>
      </c>
      <c r="N159" s="256">
        <f t="shared" si="310"/>
        <v>0</v>
      </c>
      <c r="O159" s="256">
        <f t="shared" si="310"/>
        <v>0</v>
      </c>
      <c r="P159" s="256">
        <f t="shared" si="310"/>
        <v>0</v>
      </c>
      <c r="Q159" s="256">
        <f t="shared" si="310"/>
        <v>0</v>
      </c>
      <c r="R159" s="678">
        <f t="shared" si="310"/>
        <v>0</v>
      </c>
      <c r="S159" s="256">
        <f t="shared" si="310"/>
        <v>0</v>
      </c>
      <c r="T159" s="256">
        <f t="shared" si="310"/>
        <v>0</v>
      </c>
      <c r="U159" s="256">
        <f t="shared" si="310"/>
        <v>0</v>
      </c>
      <c r="V159" s="256">
        <f t="shared" si="310"/>
        <v>0</v>
      </c>
      <c r="W159" s="256">
        <f t="shared" si="310"/>
        <v>240</v>
      </c>
      <c r="X159" s="256">
        <f t="shared" si="310"/>
        <v>647</v>
      </c>
      <c r="Y159" s="256">
        <f t="shared" si="310"/>
        <v>571</v>
      </c>
      <c r="Z159" s="256">
        <f t="shared" si="310"/>
        <v>305</v>
      </c>
      <c r="AA159" s="256">
        <f t="shared" si="310"/>
        <v>381</v>
      </c>
      <c r="AB159" s="256"/>
      <c r="AC159" s="256"/>
      <c r="AD159" s="256"/>
      <c r="AE159" s="256"/>
      <c r="AF159" s="256"/>
      <c r="AG159" s="256"/>
      <c r="AH159" s="256">
        <f t="shared" si="310"/>
        <v>787</v>
      </c>
      <c r="AI159" s="256">
        <f t="shared" si="310"/>
        <v>810</v>
      </c>
      <c r="AJ159" s="256">
        <f t="shared" si="310"/>
        <v>551</v>
      </c>
      <c r="AK159" s="256">
        <f t="shared" si="310"/>
        <v>240</v>
      </c>
      <c r="AL159" s="256">
        <f t="shared" si="310"/>
        <v>0</v>
      </c>
      <c r="AM159" s="256">
        <f t="shared" si="310"/>
        <v>0.15384615384624567</v>
      </c>
    </row>
    <row r="160" spans="3:39">
      <c r="C160" s="554"/>
    </row>
    <row r="161" spans="3:3">
      <c r="C161" s="554"/>
    </row>
    <row r="162" spans="3:3">
      <c r="C162" s="554"/>
    </row>
    <row r="163" spans="3:3">
      <c r="C163" s="554"/>
    </row>
    <row r="164" spans="3:3">
      <c r="C164" s="554"/>
    </row>
    <row r="165" spans="3:3">
      <c r="C165" s="554"/>
    </row>
    <row r="166" spans="3:3">
      <c r="C166" s="554"/>
    </row>
    <row r="167" spans="3:3">
      <c r="C167" s="554"/>
    </row>
    <row r="168" spans="3:3">
      <c r="C168" s="554"/>
    </row>
    <row r="169" spans="3:3">
      <c r="C169" s="554"/>
    </row>
    <row r="170" spans="3:3">
      <c r="C170" s="554"/>
    </row>
    <row r="171" spans="3:3">
      <c r="C171" s="554"/>
    </row>
    <row r="172" spans="3:3">
      <c r="C172" s="554"/>
    </row>
    <row r="173" spans="3:3">
      <c r="C173" s="554"/>
    </row>
    <row r="174" spans="3:3">
      <c r="C174" s="554"/>
    </row>
    <row r="176" spans="3:3">
      <c r="C176" s="554"/>
    </row>
    <row r="177" spans="3:3">
      <c r="C177" s="554"/>
    </row>
    <row r="178" spans="3:3">
      <c r="C178" s="554"/>
    </row>
    <row r="179" spans="3:3">
      <c r="C179" s="554"/>
    </row>
    <row r="180" spans="3:3">
      <c r="C180" s="554"/>
    </row>
    <row r="181" spans="3:3">
      <c r="C181" s="554"/>
    </row>
    <row r="182" spans="3:3">
      <c r="C182" s="554"/>
    </row>
    <row r="183" spans="3:3">
      <c r="C183" s="554"/>
    </row>
    <row r="184" spans="3:3">
      <c r="C184" s="554"/>
    </row>
    <row r="185" spans="3:3">
      <c r="C185" s="554"/>
    </row>
    <row r="186" spans="3:3">
      <c r="C186" s="554"/>
    </row>
    <row r="187" spans="3:3">
      <c r="C187" s="554"/>
    </row>
    <row r="188" spans="3:3">
      <c r="C188" s="554"/>
    </row>
    <row r="189" spans="3:3">
      <c r="C189" s="554"/>
    </row>
    <row r="190" spans="3:3">
      <c r="C190" s="554"/>
    </row>
    <row r="191" spans="3:3">
      <c r="C191" s="554"/>
    </row>
    <row r="192" spans="3:3">
      <c r="C192" s="554"/>
    </row>
    <row r="193" spans="3:3">
      <c r="C193" s="554"/>
    </row>
    <row r="194" spans="3:3">
      <c r="C194" s="554"/>
    </row>
    <row r="196" spans="3:3">
      <c r="C196" s="554"/>
    </row>
    <row r="197" spans="3:3">
      <c r="C197" s="554"/>
    </row>
    <row r="198" spans="3:3">
      <c r="C198" s="554"/>
    </row>
    <row r="199" spans="3:3">
      <c r="C199" s="554"/>
    </row>
    <row r="200" spans="3:3">
      <c r="C200" s="554"/>
    </row>
    <row r="201" spans="3:3">
      <c r="C201" s="554"/>
    </row>
    <row r="202" spans="3:3">
      <c r="C202" s="554"/>
    </row>
    <row r="203" spans="3:3">
      <c r="C203" s="554"/>
    </row>
    <row r="204" spans="3:3">
      <c r="C204" s="554"/>
    </row>
    <row r="205" spans="3:3">
      <c r="C205" s="554"/>
    </row>
    <row r="206" spans="3:3">
      <c r="C206" s="554"/>
    </row>
    <row r="207" spans="3:3">
      <c r="C207" s="554"/>
    </row>
    <row r="208" spans="3:3">
      <c r="C208" s="554"/>
    </row>
    <row r="209" spans="3:3">
      <c r="C209" s="554"/>
    </row>
    <row r="210" spans="3:3">
      <c r="C210" s="554"/>
    </row>
    <row r="211" spans="3:3">
      <c r="C211" s="554"/>
    </row>
    <row r="212" spans="3:3">
      <c r="C212" s="554"/>
    </row>
    <row r="213" spans="3:3">
      <c r="C213" s="554"/>
    </row>
    <row r="214" spans="3:3">
      <c r="C214" s="554"/>
    </row>
    <row r="216" spans="3:3">
      <c r="C216" s="554"/>
    </row>
    <row r="217" spans="3:3">
      <c r="C217" s="554"/>
    </row>
    <row r="218" spans="3:3">
      <c r="C218" s="554"/>
    </row>
    <row r="219" spans="3:3">
      <c r="C219" s="554"/>
    </row>
    <row r="220" spans="3:3">
      <c r="C220" s="554"/>
    </row>
    <row r="221" spans="3:3">
      <c r="C221" s="554"/>
    </row>
    <row r="222" spans="3:3">
      <c r="C222" s="554"/>
    </row>
    <row r="223" spans="3:3">
      <c r="C223" s="554"/>
    </row>
    <row r="224" spans="3:3">
      <c r="C224" s="554"/>
    </row>
    <row r="225" spans="3:3">
      <c r="C225" s="554"/>
    </row>
    <row r="226" spans="3:3">
      <c r="C226" s="554"/>
    </row>
    <row r="227" spans="3:3">
      <c r="C227" s="554"/>
    </row>
    <row r="228" spans="3:3">
      <c r="C228" s="554"/>
    </row>
    <row r="229" spans="3:3">
      <c r="C229" s="554"/>
    </row>
    <row r="230" spans="3:3">
      <c r="C230" s="554"/>
    </row>
    <row r="231" spans="3:3">
      <c r="C231" s="554"/>
    </row>
    <row r="232" spans="3:3">
      <c r="C232" s="554"/>
    </row>
    <row r="233" spans="3:3">
      <c r="C233" s="554"/>
    </row>
    <row r="234" spans="3:3">
      <c r="C234" s="554"/>
    </row>
    <row r="236" spans="3:3">
      <c r="C236" s="554"/>
    </row>
    <row r="237" spans="3:3">
      <c r="C237" s="554"/>
    </row>
    <row r="238" spans="3:3">
      <c r="C238" s="554"/>
    </row>
    <row r="239" spans="3:3">
      <c r="C239" s="554"/>
    </row>
    <row r="240" spans="3:3">
      <c r="C240" s="554"/>
    </row>
    <row r="241" spans="3:3">
      <c r="C241" s="554"/>
    </row>
    <row r="242" spans="3:3">
      <c r="C242" s="554"/>
    </row>
    <row r="243" spans="3:3">
      <c r="C243" s="554"/>
    </row>
    <row r="244" spans="3:3">
      <c r="C244" s="554"/>
    </row>
    <row r="245" spans="3:3">
      <c r="C245" s="554"/>
    </row>
    <row r="246" spans="3:3">
      <c r="C246" s="554"/>
    </row>
    <row r="247" spans="3:3">
      <c r="C247" s="554"/>
    </row>
    <row r="248" spans="3:3">
      <c r="C248" s="554"/>
    </row>
    <row r="249" spans="3:3">
      <c r="C249" s="554"/>
    </row>
    <row r="250" spans="3:3">
      <c r="C250" s="554"/>
    </row>
    <row r="251" spans="3:3">
      <c r="C251" s="554"/>
    </row>
    <row r="252" spans="3:3">
      <c r="C252" s="554"/>
    </row>
    <row r="253" spans="3:3">
      <c r="C253" s="554"/>
    </row>
    <row r="254" spans="3:3">
      <c r="C254" s="554"/>
    </row>
    <row r="256" spans="3:3">
      <c r="C256" s="554"/>
    </row>
    <row r="257" spans="3:3">
      <c r="C257" s="554"/>
    </row>
    <row r="258" spans="3:3">
      <c r="C258" s="554"/>
    </row>
    <row r="259" spans="3:3">
      <c r="C259" s="554"/>
    </row>
    <row r="260" spans="3:3">
      <c r="C260" s="554"/>
    </row>
    <row r="261" spans="3:3">
      <c r="C261" s="554"/>
    </row>
    <row r="262" spans="3:3">
      <c r="C262" s="554"/>
    </row>
    <row r="263" spans="3:3">
      <c r="C263" s="554"/>
    </row>
    <row r="264" spans="3:3">
      <c r="C264" s="554"/>
    </row>
    <row r="265" spans="3:3">
      <c r="C265" s="554"/>
    </row>
    <row r="266" spans="3:3">
      <c r="C266" s="554"/>
    </row>
    <row r="267" spans="3:3">
      <c r="C267" s="554"/>
    </row>
    <row r="268" spans="3:3">
      <c r="C268" s="554"/>
    </row>
    <row r="269" spans="3:3">
      <c r="C269" s="554"/>
    </row>
    <row r="270" spans="3:3">
      <c r="C270" s="554"/>
    </row>
    <row r="271" spans="3:3">
      <c r="C271" s="554"/>
    </row>
    <row r="272" spans="3:3">
      <c r="C272" s="554"/>
    </row>
    <row r="273" spans="3:3">
      <c r="C273" s="554"/>
    </row>
    <row r="274" spans="3:3">
      <c r="C274" s="554"/>
    </row>
    <row r="276" spans="3:3">
      <c r="C276" s="554"/>
    </row>
    <row r="277" spans="3:3">
      <c r="C277" s="554"/>
    </row>
    <row r="278" spans="3:3">
      <c r="C278" s="554"/>
    </row>
    <row r="279" spans="3:3">
      <c r="C279" s="554"/>
    </row>
    <row r="280" spans="3:3">
      <c r="C280" s="554"/>
    </row>
    <row r="281" spans="3:3">
      <c r="C281" s="554"/>
    </row>
    <row r="282" spans="3:3">
      <c r="C282" s="554"/>
    </row>
    <row r="283" spans="3:3">
      <c r="C283" s="554"/>
    </row>
    <row r="284" spans="3:3">
      <c r="C284" s="554"/>
    </row>
    <row r="285" spans="3:3">
      <c r="C285" s="554"/>
    </row>
    <row r="286" spans="3:3">
      <c r="C286" s="554"/>
    </row>
    <row r="287" spans="3:3">
      <c r="C287" s="554"/>
    </row>
    <row r="288" spans="3:3">
      <c r="C288" s="554"/>
    </row>
    <row r="289" spans="3:3">
      <c r="C289" s="554"/>
    </row>
    <row r="290" spans="3:3">
      <c r="C290" s="554"/>
    </row>
    <row r="291" spans="3:3">
      <c r="C291" s="554"/>
    </row>
    <row r="292" spans="3:3">
      <c r="C292" s="554"/>
    </row>
    <row r="293" spans="3:3">
      <c r="C293" s="554"/>
    </row>
    <row r="294" spans="3:3">
      <c r="C294" s="554"/>
    </row>
  </sheetData>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8" tint="0.79998168889431442"/>
  </sheetPr>
  <dimension ref="A1:XEZ49"/>
  <sheetViews>
    <sheetView zoomScale="55" zoomScaleNormal="55" zoomScaleSheetLayoutView="55" workbookViewId="0">
      <pane xSplit="4" ySplit="2" topLeftCell="R3" activePane="bottomRight" state="frozen"/>
      <selection pane="topRight" activeCell="E1" sqref="E1"/>
      <selection pane="bottomLeft" activeCell="A3" sqref="A3"/>
      <selection pane="bottomRight" activeCell="R53" sqref="R53"/>
    </sheetView>
  </sheetViews>
  <sheetFormatPr defaultColWidth="8.7265625" defaultRowHeight="15.5"/>
  <cols>
    <col min="1" max="1" width="9" style="379" bestFit="1" customWidth="1"/>
    <col min="2" max="2" width="33.453125" style="379" bestFit="1" customWidth="1"/>
    <col min="3" max="3" width="14.26953125" style="379" bestFit="1" customWidth="1"/>
    <col min="4" max="4" width="9.7265625" style="379" customWidth="1"/>
    <col min="5" max="27" width="14.26953125" style="379" bestFit="1" customWidth="1"/>
    <col min="28" max="28" width="11.453125" style="379" customWidth="1"/>
    <col min="29" max="16384" width="8.7265625" style="379"/>
  </cols>
  <sheetData>
    <row r="1" spans="1:1020 1025:2045 2050:3070 3075:4095 4100:5120 5125:6140 6145:7165 7170:8190 8195:9215 9220:10240 10245:11260 11265:12285 12290:13310 13315:14335 14340:15360 15365:16380" ht="16" thickBot="1">
      <c r="A1" s="1576" t="s">
        <v>236</v>
      </c>
      <c r="B1" s="1576"/>
      <c r="C1" s="1576"/>
      <c r="D1" s="1576"/>
      <c r="E1" s="1576"/>
      <c r="F1" s="1576"/>
      <c r="G1" s="1576"/>
      <c r="H1" s="1576"/>
      <c r="I1" s="1576"/>
      <c r="J1" s="1576"/>
      <c r="K1" s="1576"/>
      <c r="L1" s="1576"/>
      <c r="M1" s="1576"/>
      <c r="N1" s="1576"/>
      <c r="O1" s="1576"/>
      <c r="P1" s="1576"/>
      <c r="Q1" s="1576"/>
      <c r="R1" s="1576"/>
      <c r="S1" s="1576"/>
      <c r="T1" s="1576"/>
      <c r="U1" s="1576"/>
      <c r="V1" s="1576"/>
      <c r="W1" s="1576"/>
      <c r="X1" s="1576"/>
      <c r="Y1" s="1576"/>
      <c r="Z1" s="1576"/>
      <c r="AA1" s="1576"/>
    </row>
    <row r="2" spans="1:1020 1025:2045 2050:3070 3075:4095 4100:5120 5125:6140 6145:7165 7170:8190 8195:9215 9220:10240 10245:11260 11265:12285 12290:13310 13315:14335 14340:15360 15365:16380" ht="31">
      <c r="A2" s="380" t="s">
        <v>61</v>
      </c>
      <c r="B2" s="381" t="s">
        <v>62</v>
      </c>
      <c r="C2" s="381" t="s">
        <v>353</v>
      </c>
      <c r="D2" s="382" t="s">
        <v>407</v>
      </c>
      <c r="E2" s="383">
        <v>44562</v>
      </c>
      <c r="F2" s="383">
        <v>44593</v>
      </c>
      <c r="G2" s="383">
        <v>44621</v>
      </c>
      <c r="H2" s="383">
        <v>44652</v>
      </c>
      <c r="I2" s="383">
        <v>44682</v>
      </c>
      <c r="J2" s="383">
        <v>44713</v>
      </c>
      <c r="K2" s="383">
        <v>44743</v>
      </c>
      <c r="L2" s="383">
        <v>44774</v>
      </c>
      <c r="M2" s="383">
        <v>44805</v>
      </c>
      <c r="N2" s="383">
        <v>44835</v>
      </c>
      <c r="O2" s="383">
        <v>44866</v>
      </c>
      <c r="P2" s="383">
        <v>44896</v>
      </c>
      <c r="Q2" s="383">
        <v>44927</v>
      </c>
      <c r="R2" s="383">
        <v>44958</v>
      </c>
      <c r="S2" s="383">
        <v>44986</v>
      </c>
      <c r="T2" s="383">
        <v>45017</v>
      </c>
      <c r="U2" s="383">
        <v>45047</v>
      </c>
      <c r="V2" s="383">
        <v>45078</v>
      </c>
      <c r="W2" s="383">
        <v>45108</v>
      </c>
      <c r="X2" s="383">
        <v>45139</v>
      </c>
      <c r="Y2" s="383">
        <v>45170</v>
      </c>
      <c r="Z2" s="383">
        <v>45200</v>
      </c>
      <c r="AA2" s="383">
        <v>45231</v>
      </c>
      <c r="AB2" s="383">
        <v>45283</v>
      </c>
      <c r="AC2" s="383">
        <v>45315</v>
      </c>
      <c r="AD2" s="383">
        <v>45346</v>
      </c>
      <c r="AE2" s="383">
        <v>45375</v>
      </c>
      <c r="AF2" s="383">
        <v>45406</v>
      </c>
    </row>
    <row r="3" spans="1:1020 1025:2045 2050:3070 3075:4095 4100:5120 5125:6140 6145:7165 7170:8190 8195:9215 9220:10240 10245:11260 11265:12285 12290:13310 13315:14335 14340:15360 15365:16380">
      <c r="A3" s="391">
        <v>1</v>
      </c>
      <c r="B3" s="384" t="s">
        <v>200</v>
      </c>
      <c r="C3" s="384">
        <v>1655</v>
      </c>
      <c r="D3" s="384"/>
      <c r="E3" s="384">
        <v>0</v>
      </c>
      <c r="F3" s="384">
        <v>600</v>
      </c>
      <c r="G3" s="384">
        <v>50</v>
      </c>
      <c r="H3" s="384">
        <v>154</v>
      </c>
      <c r="I3" s="384">
        <v>120</v>
      </c>
      <c r="J3" s="384">
        <v>120</v>
      </c>
      <c r="K3" s="384">
        <v>120</v>
      </c>
      <c r="L3" s="384">
        <f>L28*3</f>
        <v>150</v>
      </c>
      <c r="M3" s="384">
        <f>M28*3</f>
        <v>180</v>
      </c>
      <c r="N3" s="384">
        <f>N28*3</f>
        <v>0</v>
      </c>
      <c r="O3" s="385">
        <v>147</v>
      </c>
      <c r="P3" s="385">
        <v>138</v>
      </c>
      <c r="Q3" s="385">
        <v>120</v>
      </c>
      <c r="R3" s="385">
        <v>150</v>
      </c>
      <c r="S3" s="385">
        <v>81</v>
      </c>
      <c r="T3" s="384">
        <v>216</v>
      </c>
      <c r="U3" s="384">
        <v>36</v>
      </c>
      <c r="V3" s="384">
        <v>60</v>
      </c>
      <c r="W3" s="384">
        <v>159</v>
      </c>
      <c r="X3" s="384">
        <v>0</v>
      </c>
      <c r="Y3" s="384">
        <v>108</v>
      </c>
      <c r="Z3" s="384">
        <v>24</v>
      </c>
      <c r="AA3" s="384">
        <v>69</v>
      </c>
      <c r="AB3" s="384">
        <f>'Dec-23 Plan'!D32</f>
        <v>66</v>
      </c>
      <c r="AI3" s="386"/>
      <c r="AN3" s="386"/>
      <c r="AS3" s="386"/>
      <c r="AX3" s="386"/>
      <c r="BC3" s="386"/>
      <c r="BH3" s="386"/>
      <c r="BM3" s="386"/>
      <c r="BR3" s="386"/>
      <c r="BW3" s="386"/>
      <c r="CB3" s="386"/>
      <c r="CG3" s="386"/>
      <c r="CL3" s="386"/>
      <c r="CQ3" s="386"/>
      <c r="CV3" s="386"/>
      <c r="DA3" s="386"/>
      <c r="DF3" s="386"/>
      <c r="DK3" s="386"/>
      <c r="DP3" s="386"/>
      <c r="DU3" s="386"/>
      <c r="DZ3" s="386"/>
      <c r="EE3" s="386"/>
      <c r="EJ3" s="386"/>
      <c r="EO3" s="386"/>
      <c r="ET3" s="386"/>
      <c r="EY3" s="386"/>
      <c r="FD3" s="386"/>
      <c r="FI3" s="386"/>
      <c r="FN3" s="386"/>
      <c r="FS3" s="386"/>
      <c r="FX3" s="386"/>
      <c r="GC3" s="386"/>
      <c r="GH3" s="386"/>
      <c r="GM3" s="386"/>
      <c r="GR3" s="386"/>
      <c r="GW3" s="386"/>
      <c r="HB3" s="386"/>
      <c r="HG3" s="386"/>
      <c r="HL3" s="386"/>
      <c r="HQ3" s="386"/>
      <c r="HV3" s="386"/>
      <c r="IA3" s="386"/>
      <c r="IF3" s="386"/>
      <c r="IK3" s="386"/>
      <c r="IP3" s="386"/>
      <c r="IU3" s="386"/>
      <c r="IZ3" s="386"/>
      <c r="JE3" s="386"/>
      <c r="JJ3" s="386"/>
      <c r="JO3" s="386"/>
      <c r="JT3" s="386"/>
      <c r="JY3" s="386"/>
      <c r="KD3" s="386"/>
      <c r="KI3" s="386"/>
      <c r="KN3" s="386"/>
      <c r="KS3" s="386"/>
      <c r="KX3" s="386"/>
      <c r="LC3" s="386"/>
      <c r="LH3" s="386"/>
      <c r="LM3" s="386"/>
      <c r="LR3" s="386"/>
      <c r="LW3" s="386"/>
      <c r="MB3" s="386"/>
      <c r="MG3" s="386"/>
      <c r="ML3" s="386"/>
      <c r="MQ3" s="386"/>
      <c r="MV3" s="386"/>
      <c r="NA3" s="386"/>
      <c r="NF3" s="386"/>
      <c r="NK3" s="386"/>
      <c r="NP3" s="386"/>
      <c r="NU3" s="386"/>
      <c r="NZ3" s="386"/>
      <c r="OE3" s="386"/>
      <c r="OJ3" s="386"/>
      <c r="OO3" s="386"/>
      <c r="OT3" s="386"/>
      <c r="OY3" s="386"/>
      <c r="PD3" s="386"/>
      <c r="PI3" s="386"/>
      <c r="PN3" s="386"/>
      <c r="PS3" s="386"/>
      <c r="PX3" s="386"/>
      <c r="QC3" s="386"/>
      <c r="QH3" s="386"/>
      <c r="QM3" s="386"/>
      <c r="QR3" s="386"/>
      <c r="QW3" s="386"/>
      <c r="RB3" s="386"/>
      <c r="RG3" s="386"/>
      <c r="RL3" s="386"/>
      <c r="RQ3" s="386"/>
      <c r="RV3" s="386"/>
      <c r="SA3" s="386"/>
      <c r="SF3" s="386"/>
      <c r="SK3" s="386"/>
      <c r="SP3" s="386"/>
      <c r="SU3" s="386"/>
      <c r="SZ3" s="386"/>
      <c r="TE3" s="386"/>
      <c r="TJ3" s="386"/>
      <c r="TO3" s="386"/>
      <c r="TT3" s="386"/>
      <c r="TY3" s="386"/>
      <c r="UD3" s="386"/>
      <c r="UI3" s="386"/>
      <c r="UN3" s="386"/>
      <c r="US3" s="386"/>
      <c r="UX3" s="386"/>
      <c r="VC3" s="386"/>
      <c r="VH3" s="386"/>
      <c r="VM3" s="386"/>
      <c r="VR3" s="386"/>
      <c r="VW3" s="386"/>
      <c r="WB3" s="386"/>
      <c r="WG3" s="386"/>
      <c r="WL3" s="386"/>
      <c r="WQ3" s="386"/>
      <c r="WV3" s="386"/>
      <c r="XA3" s="386"/>
      <c r="XF3" s="386"/>
      <c r="XK3" s="386"/>
      <c r="XP3" s="386"/>
      <c r="XU3" s="386"/>
      <c r="XZ3" s="386"/>
      <c r="YE3" s="386"/>
      <c r="YJ3" s="386"/>
      <c r="YO3" s="386"/>
      <c r="YT3" s="386"/>
      <c r="YY3" s="386"/>
      <c r="ZD3" s="386"/>
      <c r="ZI3" s="386"/>
      <c r="ZN3" s="386"/>
      <c r="ZS3" s="386"/>
      <c r="ZX3" s="386"/>
      <c r="AAC3" s="386"/>
      <c r="AAH3" s="386"/>
      <c r="AAM3" s="386"/>
      <c r="AAR3" s="386"/>
      <c r="AAW3" s="386"/>
      <c r="ABB3" s="386"/>
      <c r="ABG3" s="386"/>
      <c r="ABL3" s="386"/>
      <c r="ABQ3" s="386"/>
      <c r="ABV3" s="386"/>
      <c r="ACA3" s="386"/>
      <c r="ACF3" s="386"/>
      <c r="ACK3" s="386"/>
      <c r="ACP3" s="386"/>
      <c r="ACU3" s="386"/>
      <c r="ACZ3" s="386"/>
      <c r="ADE3" s="386"/>
      <c r="ADJ3" s="386"/>
      <c r="ADO3" s="386"/>
      <c r="ADT3" s="386"/>
      <c r="ADY3" s="386"/>
      <c r="AED3" s="386"/>
      <c r="AEI3" s="386"/>
      <c r="AEN3" s="386"/>
      <c r="AES3" s="386"/>
      <c r="AEX3" s="386"/>
      <c r="AFC3" s="386"/>
      <c r="AFH3" s="386"/>
      <c r="AFM3" s="386"/>
      <c r="AFR3" s="386"/>
      <c r="AFW3" s="386"/>
      <c r="AGB3" s="386"/>
      <c r="AGG3" s="386"/>
      <c r="AGL3" s="386"/>
      <c r="AGQ3" s="386"/>
      <c r="AGV3" s="386"/>
      <c r="AHA3" s="386"/>
      <c r="AHF3" s="386"/>
      <c r="AHK3" s="386"/>
      <c r="AHP3" s="386"/>
      <c r="AHU3" s="386"/>
      <c r="AHZ3" s="386"/>
      <c r="AIE3" s="386"/>
      <c r="AIJ3" s="386"/>
      <c r="AIO3" s="386"/>
      <c r="AIT3" s="386"/>
      <c r="AIY3" s="386"/>
      <c r="AJD3" s="386"/>
      <c r="AJI3" s="386"/>
      <c r="AJN3" s="386"/>
      <c r="AJS3" s="386"/>
      <c r="AJX3" s="386"/>
      <c r="AKC3" s="386"/>
      <c r="AKH3" s="386"/>
      <c r="AKM3" s="386"/>
      <c r="AKR3" s="386"/>
      <c r="AKW3" s="386"/>
      <c r="ALB3" s="386"/>
      <c r="ALG3" s="386"/>
      <c r="ALL3" s="386"/>
      <c r="ALQ3" s="386"/>
      <c r="ALV3" s="386"/>
      <c r="AMA3" s="386"/>
      <c r="AMF3" s="386"/>
      <c r="AMK3" s="386"/>
      <c r="AMP3" s="386"/>
      <c r="AMU3" s="386"/>
      <c r="AMZ3" s="386"/>
      <c r="ANE3" s="386"/>
      <c r="ANJ3" s="386"/>
      <c r="ANO3" s="386"/>
      <c r="ANT3" s="386"/>
      <c r="ANY3" s="386"/>
      <c r="AOD3" s="386"/>
      <c r="AOI3" s="386"/>
      <c r="AON3" s="386"/>
      <c r="AOS3" s="386"/>
      <c r="AOX3" s="386"/>
      <c r="APC3" s="386"/>
      <c r="APH3" s="386"/>
      <c r="APM3" s="386"/>
      <c r="APR3" s="386"/>
      <c r="APW3" s="386"/>
      <c r="AQB3" s="386"/>
      <c r="AQG3" s="386"/>
      <c r="AQL3" s="386"/>
      <c r="AQQ3" s="386"/>
      <c r="AQV3" s="386"/>
      <c r="ARA3" s="386"/>
      <c r="ARF3" s="386"/>
      <c r="ARK3" s="386"/>
      <c r="ARP3" s="386"/>
      <c r="ARU3" s="386"/>
      <c r="ARZ3" s="386"/>
      <c r="ASE3" s="386"/>
      <c r="ASJ3" s="386"/>
      <c r="ASO3" s="386"/>
      <c r="AST3" s="386"/>
      <c r="ASY3" s="386"/>
      <c r="ATD3" s="386"/>
      <c r="ATI3" s="386"/>
      <c r="ATN3" s="386"/>
      <c r="ATS3" s="386"/>
      <c r="ATX3" s="386"/>
      <c r="AUC3" s="386"/>
      <c r="AUH3" s="386"/>
      <c r="AUM3" s="386"/>
      <c r="AUR3" s="386"/>
      <c r="AUW3" s="386"/>
      <c r="AVB3" s="386"/>
      <c r="AVG3" s="386"/>
      <c r="AVL3" s="386"/>
      <c r="AVQ3" s="386"/>
      <c r="AVV3" s="386"/>
      <c r="AWA3" s="386"/>
      <c r="AWF3" s="386"/>
      <c r="AWK3" s="386"/>
      <c r="AWP3" s="386"/>
      <c r="AWU3" s="386"/>
      <c r="AWZ3" s="386"/>
      <c r="AXE3" s="386"/>
      <c r="AXJ3" s="386"/>
      <c r="AXO3" s="386"/>
      <c r="AXT3" s="386"/>
      <c r="AXY3" s="386"/>
      <c r="AYD3" s="386"/>
      <c r="AYI3" s="386"/>
      <c r="AYN3" s="386"/>
      <c r="AYS3" s="386"/>
      <c r="AYX3" s="386"/>
      <c r="AZC3" s="386"/>
      <c r="AZH3" s="386"/>
      <c r="AZM3" s="386"/>
      <c r="AZR3" s="386"/>
      <c r="AZW3" s="386"/>
      <c r="BAB3" s="386"/>
      <c r="BAG3" s="386"/>
      <c r="BAL3" s="386"/>
      <c r="BAQ3" s="386"/>
      <c r="BAV3" s="386"/>
      <c r="BBA3" s="386"/>
      <c r="BBF3" s="386"/>
      <c r="BBK3" s="386"/>
      <c r="BBP3" s="386"/>
      <c r="BBU3" s="386"/>
      <c r="BBZ3" s="386"/>
      <c r="BCE3" s="386"/>
      <c r="BCJ3" s="386"/>
      <c r="BCO3" s="386"/>
      <c r="BCT3" s="386"/>
      <c r="BCY3" s="386"/>
      <c r="BDD3" s="386"/>
      <c r="BDI3" s="386"/>
      <c r="BDN3" s="386"/>
      <c r="BDS3" s="386"/>
      <c r="BDX3" s="386"/>
      <c r="BEC3" s="386"/>
      <c r="BEH3" s="386"/>
      <c r="BEM3" s="386"/>
      <c r="BER3" s="386"/>
      <c r="BEW3" s="386"/>
      <c r="BFB3" s="386"/>
      <c r="BFG3" s="386"/>
      <c r="BFL3" s="386"/>
      <c r="BFQ3" s="386"/>
      <c r="BFV3" s="386"/>
      <c r="BGA3" s="386"/>
      <c r="BGF3" s="386"/>
      <c r="BGK3" s="386"/>
      <c r="BGP3" s="386"/>
      <c r="BGU3" s="386"/>
      <c r="BGZ3" s="386"/>
      <c r="BHE3" s="386"/>
      <c r="BHJ3" s="386"/>
      <c r="BHO3" s="386"/>
      <c r="BHT3" s="386"/>
      <c r="BHY3" s="386"/>
      <c r="BID3" s="386"/>
      <c r="BII3" s="386"/>
      <c r="BIN3" s="386"/>
      <c r="BIS3" s="386"/>
      <c r="BIX3" s="386"/>
      <c r="BJC3" s="386"/>
      <c r="BJH3" s="386"/>
      <c r="BJM3" s="386"/>
      <c r="BJR3" s="386"/>
      <c r="BJW3" s="386"/>
      <c r="BKB3" s="386"/>
      <c r="BKG3" s="386"/>
      <c r="BKL3" s="386"/>
      <c r="BKQ3" s="386"/>
      <c r="BKV3" s="386"/>
      <c r="BLA3" s="386"/>
      <c r="BLF3" s="386"/>
      <c r="BLK3" s="386"/>
      <c r="BLP3" s="386"/>
      <c r="BLU3" s="386"/>
      <c r="BLZ3" s="386"/>
      <c r="BME3" s="386"/>
      <c r="BMJ3" s="386"/>
      <c r="BMO3" s="386"/>
      <c r="BMT3" s="386"/>
      <c r="BMY3" s="386"/>
      <c r="BND3" s="386"/>
      <c r="BNI3" s="386"/>
      <c r="BNN3" s="386"/>
      <c r="BNS3" s="386"/>
      <c r="BNX3" s="386"/>
      <c r="BOC3" s="386"/>
      <c r="BOH3" s="386"/>
      <c r="BOM3" s="386"/>
      <c r="BOR3" s="386"/>
      <c r="BOW3" s="386"/>
      <c r="BPB3" s="386"/>
      <c r="BPG3" s="386"/>
      <c r="BPL3" s="386"/>
      <c r="BPQ3" s="386"/>
      <c r="BPV3" s="386"/>
      <c r="BQA3" s="386"/>
      <c r="BQF3" s="386"/>
      <c r="BQK3" s="386"/>
      <c r="BQP3" s="386"/>
      <c r="BQU3" s="386"/>
      <c r="BQZ3" s="386"/>
      <c r="BRE3" s="386"/>
      <c r="BRJ3" s="386"/>
      <c r="BRO3" s="386"/>
      <c r="BRT3" s="386"/>
      <c r="BRY3" s="386"/>
      <c r="BSD3" s="386"/>
      <c r="BSI3" s="386"/>
      <c r="BSN3" s="386"/>
      <c r="BSS3" s="386"/>
      <c r="BSX3" s="386"/>
      <c r="BTC3" s="386"/>
      <c r="BTH3" s="386"/>
      <c r="BTM3" s="386"/>
      <c r="BTR3" s="386"/>
      <c r="BTW3" s="386"/>
      <c r="BUB3" s="386"/>
      <c r="BUG3" s="386"/>
      <c r="BUL3" s="386"/>
      <c r="BUQ3" s="386"/>
      <c r="BUV3" s="386"/>
      <c r="BVA3" s="386"/>
      <c r="BVF3" s="386"/>
      <c r="BVK3" s="386"/>
      <c r="BVP3" s="386"/>
      <c r="BVU3" s="386"/>
      <c r="BVZ3" s="386"/>
      <c r="BWE3" s="386"/>
      <c r="BWJ3" s="386"/>
      <c r="BWO3" s="386"/>
      <c r="BWT3" s="386"/>
      <c r="BWY3" s="386"/>
      <c r="BXD3" s="386"/>
      <c r="BXI3" s="386"/>
      <c r="BXN3" s="386"/>
      <c r="BXS3" s="386"/>
      <c r="BXX3" s="386"/>
      <c r="BYC3" s="386"/>
      <c r="BYH3" s="386"/>
      <c r="BYM3" s="386"/>
      <c r="BYR3" s="386"/>
      <c r="BYW3" s="386"/>
      <c r="BZB3" s="386"/>
      <c r="BZG3" s="386"/>
      <c r="BZL3" s="386"/>
      <c r="BZQ3" s="386"/>
      <c r="BZV3" s="386"/>
      <c r="CAA3" s="386"/>
      <c r="CAF3" s="386"/>
      <c r="CAK3" s="386"/>
      <c r="CAP3" s="386"/>
      <c r="CAU3" s="386"/>
      <c r="CAZ3" s="386"/>
      <c r="CBE3" s="386"/>
      <c r="CBJ3" s="386"/>
      <c r="CBO3" s="386"/>
      <c r="CBT3" s="386"/>
      <c r="CBY3" s="386"/>
      <c r="CCD3" s="386"/>
      <c r="CCI3" s="386"/>
      <c r="CCN3" s="386"/>
      <c r="CCS3" s="386"/>
      <c r="CCX3" s="386"/>
      <c r="CDC3" s="386"/>
      <c r="CDH3" s="386"/>
      <c r="CDM3" s="386"/>
      <c r="CDR3" s="386"/>
      <c r="CDW3" s="386"/>
      <c r="CEB3" s="386"/>
      <c r="CEG3" s="386"/>
      <c r="CEL3" s="386"/>
      <c r="CEQ3" s="386"/>
      <c r="CEV3" s="386"/>
      <c r="CFA3" s="386"/>
      <c r="CFF3" s="386"/>
      <c r="CFK3" s="386"/>
      <c r="CFP3" s="386"/>
      <c r="CFU3" s="386"/>
      <c r="CFZ3" s="386"/>
      <c r="CGE3" s="386"/>
      <c r="CGJ3" s="386"/>
      <c r="CGO3" s="386"/>
      <c r="CGT3" s="386"/>
      <c r="CGY3" s="386"/>
      <c r="CHD3" s="386"/>
      <c r="CHI3" s="386"/>
      <c r="CHN3" s="386"/>
      <c r="CHS3" s="386"/>
      <c r="CHX3" s="386"/>
      <c r="CIC3" s="386"/>
      <c r="CIH3" s="386"/>
      <c r="CIM3" s="386"/>
      <c r="CIR3" s="386"/>
      <c r="CIW3" s="386"/>
      <c r="CJB3" s="386"/>
      <c r="CJG3" s="386"/>
      <c r="CJL3" s="386"/>
      <c r="CJQ3" s="386"/>
      <c r="CJV3" s="386"/>
      <c r="CKA3" s="386"/>
      <c r="CKF3" s="386"/>
      <c r="CKK3" s="386"/>
      <c r="CKP3" s="386"/>
      <c r="CKU3" s="386"/>
      <c r="CKZ3" s="386"/>
      <c r="CLE3" s="386"/>
      <c r="CLJ3" s="386"/>
      <c r="CLO3" s="386"/>
      <c r="CLT3" s="386"/>
      <c r="CLY3" s="386"/>
      <c r="CMD3" s="386"/>
      <c r="CMI3" s="386"/>
      <c r="CMN3" s="386"/>
      <c r="CMS3" s="386"/>
      <c r="CMX3" s="386"/>
      <c r="CNC3" s="386"/>
      <c r="CNH3" s="386"/>
      <c r="CNM3" s="386"/>
      <c r="CNR3" s="386"/>
      <c r="CNW3" s="386"/>
      <c r="COB3" s="386"/>
      <c r="COG3" s="386"/>
      <c r="COL3" s="386"/>
      <c r="COQ3" s="386"/>
      <c r="COV3" s="386"/>
      <c r="CPA3" s="386"/>
      <c r="CPF3" s="386"/>
      <c r="CPK3" s="386"/>
      <c r="CPP3" s="386"/>
      <c r="CPU3" s="386"/>
      <c r="CPZ3" s="386"/>
      <c r="CQE3" s="386"/>
      <c r="CQJ3" s="386"/>
      <c r="CQO3" s="386"/>
      <c r="CQT3" s="386"/>
      <c r="CQY3" s="386"/>
      <c r="CRD3" s="386"/>
      <c r="CRI3" s="386"/>
      <c r="CRN3" s="386"/>
      <c r="CRS3" s="386"/>
      <c r="CRX3" s="386"/>
      <c r="CSC3" s="386"/>
      <c r="CSH3" s="386"/>
      <c r="CSM3" s="386"/>
      <c r="CSR3" s="386"/>
      <c r="CSW3" s="386"/>
      <c r="CTB3" s="386"/>
      <c r="CTG3" s="386"/>
      <c r="CTL3" s="386"/>
      <c r="CTQ3" s="386"/>
      <c r="CTV3" s="386"/>
      <c r="CUA3" s="386"/>
      <c r="CUF3" s="386"/>
      <c r="CUK3" s="386"/>
      <c r="CUP3" s="386"/>
      <c r="CUU3" s="386"/>
      <c r="CUZ3" s="386"/>
      <c r="CVE3" s="386"/>
      <c r="CVJ3" s="386"/>
      <c r="CVO3" s="386"/>
      <c r="CVT3" s="386"/>
      <c r="CVY3" s="386"/>
      <c r="CWD3" s="386"/>
      <c r="CWI3" s="386"/>
      <c r="CWN3" s="386"/>
      <c r="CWS3" s="386"/>
      <c r="CWX3" s="386"/>
      <c r="CXC3" s="386"/>
      <c r="CXH3" s="386"/>
      <c r="CXM3" s="386"/>
      <c r="CXR3" s="386"/>
      <c r="CXW3" s="386"/>
      <c r="CYB3" s="386"/>
      <c r="CYG3" s="386"/>
      <c r="CYL3" s="386"/>
      <c r="CYQ3" s="386"/>
      <c r="CYV3" s="386"/>
      <c r="CZA3" s="386"/>
      <c r="CZF3" s="386"/>
      <c r="CZK3" s="386"/>
      <c r="CZP3" s="386"/>
      <c r="CZU3" s="386"/>
      <c r="CZZ3" s="386"/>
      <c r="DAE3" s="386"/>
      <c r="DAJ3" s="386"/>
      <c r="DAO3" s="386"/>
      <c r="DAT3" s="386"/>
      <c r="DAY3" s="386"/>
      <c r="DBD3" s="386"/>
      <c r="DBI3" s="386"/>
      <c r="DBN3" s="386"/>
      <c r="DBS3" s="386"/>
      <c r="DBX3" s="386"/>
      <c r="DCC3" s="386"/>
      <c r="DCH3" s="386"/>
      <c r="DCM3" s="386"/>
      <c r="DCR3" s="386"/>
      <c r="DCW3" s="386"/>
      <c r="DDB3" s="386"/>
      <c r="DDG3" s="386"/>
      <c r="DDL3" s="386"/>
      <c r="DDQ3" s="386"/>
      <c r="DDV3" s="386"/>
      <c r="DEA3" s="386"/>
      <c r="DEF3" s="386"/>
      <c r="DEK3" s="386"/>
      <c r="DEP3" s="386"/>
      <c r="DEU3" s="386"/>
      <c r="DEZ3" s="386"/>
      <c r="DFE3" s="386"/>
      <c r="DFJ3" s="386"/>
      <c r="DFO3" s="386"/>
      <c r="DFT3" s="386"/>
      <c r="DFY3" s="386"/>
      <c r="DGD3" s="386"/>
      <c r="DGI3" s="386"/>
      <c r="DGN3" s="386"/>
      <c r="DGS3" s="386"/>
      <c r="DGX3" s="386"/>
      <c r="DHC3" s="386"/>
      <c r="DHH3" s="386"/>
      <c r="DHM3" s="386"/>
      <c r="DHR3" s="386"/>
      <c r="DHW3" s="386"/>
      <c r="DIB3" s="386"/>
      <c r="DIG3" s="386"/>
      <c r="DIL3" s="386"/>
      <c r="DIQ3" s="386"/>
      <c r="DIV3" s="386"/>
      <c r="DJA3" s="386"/>
      <c r="DJF3" s="386"/>
      <c r="DJK3" s="386"/>
      <c r="DJP3" s="386"/>
      <c r="DJU3" s="386"/>
      <c r="DJZ3" s="386"/>
      <c r="DKE3" s="386"/>
      <c r="DKJ3" s="386"/>
      <c r="DKO3" s="386"/>
      <c r="DKT3" s="386"/>
      <c r="DKY3" s="386"/>
      <c r="DLD3" s="386"/>
      <c r="DLI3" s="386"/>
      <c r="DLN3" s="386"/>
      <c r="DLS3" s="386"/>
      <c r="DLX3" s="386"/>
      <c r="DMC3" s="386"/>
      <c r="DMH3" s="386"/>
      <c r="DMM3" s="386"/>
      <c r="DMR3" s="386"/>
      <c r="DMW3" s="386"/>
      <c r="DNB3" s="386"/>
      <c r="DNG3" s="386"/>
      <c r="DNL3" s="386"/>
      <c r="DNQ3" s="386"/>
      <c r="DNV3" s="386"/>
      <c r="DOA3" s="386"/>
      <c r="DOF3" s="386"/>
      <c r="DOK3" s="386"/>
      <c r="DOP3" s="386"/>
      <c r="DOU3" s="386"/>
      <c r="DOZ3" s="386"/>
      <c r="DPE3" s="386"/>
      <c r="DPJ3" s="386"/>
      <c r="DPO3" s="386"/>
      <c r="DPT3" s="386"/>
      <c r="DPY3" s="386"/>
      <c r="DQD3" s="386"/>
      <c r="DQI3" s="386"/>
      <c r="DQN3" s="386"/>
      <c r="DQS3" s="386"/>
      <c r="DQX3" s="386"/>
      <c r="DRC3" s="386"/>
      <c r="DRH3" s="386"/>
      <c r="DRM3" s="386"/>
      <c r="DRR3" s="386"/>
      <c r="DRW3" s="386"/>
      <c r="DSB3" s="386"/>
      <c r="DSG3" s="386"/>
      <c r="DSL3" s="386"/>
      <c r="DSQ3" s="386"/>
      <c r="DSV3" s="386"/>
      <c r="DTA3" s="386"/>
      <c r="DTF3" s="386"/>
      <c r="DTK3" s="386"/>
      <c r="DTP3" s="386"/>
      <c r="DTU3" s="386"/>
      <c r="DTZ3" s="386"/>
      <c r="DUE3" s="386"/>
      <c r="DUJ3" s="386"/>
      <c r="DUO3" s="386"/>
      <c r="DUT3" s="386"/>
      <c r="DUY3" s="386"/>
      <c r="DVD3" s="386"/>
      <c r="DVI3" s="386"/>
      <c r="DVN3" s="386"/>
      <c r="DVS3" s="386"/>
      <c r="DVX3" s="386"/>
      <c r="DWC3" s="386"/>
      <c r="DWH3" s="386"/>
      <c r="DWM3" s="386"/>
      <c r="DWR3" s="386"/>
      <c r="DWW3" s="386"/>
      <c r="DXB3" s="386"/>
      <c r="DXG3" s="386"/>
      <c r="DXL3" s="386"/>
      <c r="DXQ3" s="386"/>
      <c r="DXV3" s="386"/>
      <c r="DYA3" s="386"/>
      <c r="DYF3" s="386"/>
      <c r="DYK3" s="386"/>
      <c r="DYP3" s="386"/>
      <c r="DYU3" s="386"/>
      <c r="DYZ3" s="386"/>
      <c r="DZE3" s="386"/>
      <c r="DZJ3" s="386"/>
      <c r="DZO3" s="386"/>
      <c r="DZT3" s="386"/>
      <c r="DZY3" s="386"/>
      <c r="EAD3" s="386"/>
      <c r="EAI3" s="386"/>
      <c r="EAN3" s="386"/>
      <c r="EAS3" s="386"/>
      <c r="EAX3" s="386"/>
      <c r="EBC3" s="386"/>
      <c r="EBH3" s="386"/>
      <c r="EBM3" s="386"/>
      <c r="EBR3" s="386"/>
      <c r="EBW3" s="386"/>
      <c r="ECB3" s="386"/>
      <c r="ECG3" s="386"/>
      <c r="ECL3" s="386"/>
      <c r="ECQ3" s="386"/>
      <c r="ECV3" s="386"/>
      <c r="EDA3" s="386"/>
      <c r="EDF3" s="386"/>
      <c r="EDK3" s="386"/>
      <c r="EDP3" s="386"/>
      <c r="EDU3" s="386"/>
      <c r="EDZ3" s="386"/>
      <c r="EEE3" s="386"/>
      <c r="EEJ3" s="386"/>
      <c r="EEO3" s="386"/>
      <c r="EET3" s="386"/>
      <c r="EEY3" s="386"/>
      <c r="EFD3" s="386"/>
      <c r="EFI3" s="386"/>
      <c r="EFN3" s="386"/>
      <c r="EFS3" s="386"/>
      <c r="EFX3" s="386"/>
      <c r="EGC3" s="386"/>
      <c r="EGH3" s="386"/>
      <c r="EGM3" s="386"/>
      <c r="EGR3" s="386"/>
      <c r="EGW3" s="386"/>
      <c r="EHB3" s="386"/>
      <c r="EHG3" s="386"/>
      <c r="EHL3" s="386"/>
      <c r="EHQ3" s="386"/>
      <c r="EHV3" s="386"/>
      <c r="EIA3" s="386"/>
      <c r="EIF3" s="386"/>
      <c r="EIK3" s="386"/>
      <c r="EIP3" s="386"/>
      <c r="EIU3" s="386"/>
      <c r="EIZ3" s="386"/>
      <c r="EJE3" s="386"/>
      <c r="EJJ3" s="386"/>
      <c r="EJO3" s="386"/>
      <c r="EJT3" s="386"/>
      <c r="EJY3" s="386"/>
      <c r="EKD3" s="386"/>
      <c r="EKI3" s="386"/>
      <c r="EKN3" s="386"/>
      <c r="EKS3" s="386"/>
      <c r="EKX3" s="386"/>
      <c r="ELC3" s="386"/>
      <c r="ELH3" s="386"/>
      <c r="ELM3" s="386"/>
      <c r="ELR3" s="386"/>
      <c r="ELW3" s="386"/>
      <c r="EMB3" s="386"/>
      <c r="EMG3" s="386"/>
      <c r="EML3" s="386"/>
      <c r="EMQ3" s="386"/>
      <c r="EMV3" s="386"/>
      <c r="ENA3" s="386"/>
      <c r="ENF3" s="386"/>
      <c r="ENK3" s="386"/>
      <c r="ENP3" s="386"/>
      <c r="ENU3" s="386"/>
      <c r="ENZ3" s="386"/>
      <c r="EOE3" s="386"/>
      <c r="EOJ3" s="386"/>
      <c r="EOO3" s="386"/>
      <c r="EOT3" s="386"/>
      <c r="EOY3" s="386"/>
      <c r="EPD3" s="386"/>
      <c r="EPI3" s="386"/>
      <c r="EPN3" s="386"/>
      <c r="EPS3" s="386"/>
      <c r="EPX3" s="386"/>
      <c r="EQC3" s="386"/>
      <c r="EQH3" s="386"/>
      <c r="EQM3" s="386"/>
      <c r="EQR3" s="386"/>
      <c r="EQW3" s="386"/>
      <c r="ERB3" s="386"/>
      <c r="ERG3" s="386"/>
      <c r="ERL3" s="386"/>
      <c r="ERQ3" s="386"/>
      <c r="ERV3" s="386"/>
      <c r="ESA3" s="386"/>
      <c r="ESF3" s="386"/>
      <c r="ESK3" s="386"/>
      <c r="ESP3" s="386"/>
      <c r="ESU3" s="386"/>
      <c r="ESZ3" s="386"/>
      <c r="ETE3" s="386"/>
      <c r="ETJ3" s="386"/>
      <c r="ETO3" s="386"/>
      <c r="ETT3" s="386"/>
      <c r="ETY3" s="386"/>
      <c r="EUD3" s="386"/>
      <c r="EUI3" s="386"/>
      <c r="EUN3" s="386"/>
      <c r="EUS3" s="386"/>
      <c r="EUX3" s="386"/>
      <c r="EVC3" s="386"/>
      <c r="EVH3" s="386"/>
      <c r="EVM3" s="386"/>
      <c r="EVR3" s="386"/>
      <c r="EVW3" s="386"/>
      <c r="EWB3" s="386"/>
      <c r="EWG3" s="386"/>
      <c r="EWL3" s="386"/>
      <c r="EWQ3" s="386"/>
      <c r="EWV3" s="386"/>
      <c r="EXA3" s="386"/>
      <c r="EXF3" s="386"/>
      <c r="EXK3" s="386"/>
      <c r="EXP3" s="386"/>
      <c r="EXU3" s="386"/>
      <c r="EXZ3" s="386"/>
      <c r="EYE3" s="386"/>
      <c r="EYJ3" s="386"/>
      <c r="EYO3" s="386"/>
      <c r="EYT3" s="386"/>
      <c r="EYY3" s="386"/>
      <c r="EZD3" s="386"/>
      <c r="EZI3" s="386"/>
      <c r="EZN3" s="386"/>
      <c r="EZS3" s="386"/>
      <c r="EZX3" s="386"/>
      <c r="FAC3" s="386"/>
      <c r="FAH3" s="386"/>
      <c r="FAM3" s="386"/>
      <c r="FAR3" s="386"/>
      <c r="FAW3" s="386"/>
      <c r="FBB3" s="386"/>
      <c r="FBG3" s="386"/>
      <c r="FBL3" s="386"/>
      <c r="FBQ3" s="386"/>
      <c r="FBV3" s="386"/>
      <c r="FCA3" s="386"/>
      <c r="FCF3" s="386"/>
      <c r="FCK3" s="386"/>
      <c r="FCP3" s="386"/>
      <c r="FCU3" s="386"/>
      <c r="FCZ3" s="386"/>
      <c r="FDE3" s="386"/>
      <c r="FDJ3" s="386"/>
      <c r="FDO3" s="386"/>
      <c r="FDT3" s="386"/>
      <c r="FDY3" s="386"/>
      <c r="FED3" s="386"/>
      <c r="FEI3" s="386"/>
      <c r="FEN3" s="386"/>
      <c r="FES3" s="386"/>
      <c r="FEX3" s="386"/>
      <c r="FFC3" s="386"/>
      <c r="FFH3" s="386"/>
      <c r="FFM3" s="386"/>
      <c r="FFR3" s="386"/>
      <c r="FFW3" s="386"/>
      <c r="FGB3" s="386"/>
      <c r="FGG3" s="386"/>
      <c r="FGL3" s="386"/>
      <c r="FGQ3" s="386"/>
      <c r="FGV3" s="386"/>
      <c r="FHA3" s="386"/>
      <c r="FHF3" s="386"/>
      <c r="FHK3" s="386"/>
      <c r="FHP3" s="386"/>
      <c r="FHU3" s="386"/>
      <c r="FHZ3" s="386"/>
      <c r="FIE3" s="386"/>
      <c r="FIJ3" s="386"/>
      <c r="FIO3" s="386"/>
      <c r="FIT3" s="386"/>
      <c r="FIY3" s="386"/>
      <c r="FJD3" s="386"/>
      <c r="FJI3" s="386"/>
      <c r="FJN3" s="386"/>
      <c r="FJS3" s="386"/>
      <c r="FJX3" s="386"/>
      <c r="FKC3" s="386"/>
      <c r="FKH3" s="386"/>
      <c r="FKM3" s="386"/>
      <c r="FKR3" s="386"/>
      <c r="FKW3" s="386"/>
      <c r="FLB3" s="386"/>
      <c r="FLG3" s="386"/>
      <c r="FLL3" s="386"/>
      <c r="FLQ3" s="386"/>
      <c r="FLV3" s="386"/>
      <c r="FMA3" s="386"/>
      <c r="FMF3" s="386"/>
      <c r="FMK3" s="386"/>
      <c r="FMP3" s="386"/>
      <c r="FMU3" s="386"/>
      <c r="FMZ3" s="386"/>
      <c r="FNE3" s="386"/>
      <c r="FNJ3" s="386"/>
      <c r="FNO3" s="386"/>
      <c r="FNT3" s="386"/>
      <c r="FNY3" s="386"/>
      <c r="FOD3" s="386"/>
      <c r="FOI3" s="386"/>
      <c r="FON3" s="386"/>
      <c r="FOS3" s="386"/>
      <c r="FOX3" s="386"/>
      <c r="FPC3" s="386"/>
      <c r="FPH3" s="386"/>
      <c r="FPM3" s="386"/>
      <c r="FPR3" s="386"/>
      <c r="FPW3" s="386"/>
      <c r="FQB3" s="386"/>
      <c r="FQG3" s="386"/>
      <c r="FQL3" s="386"/>
      <c r="FQQ3" s="386"/>
      <c r="FQV3" s="386"/>
      <c r="FRA3" s="386"/>
      <c r="FRF3" s="386"/>
      <c r="FRK3" s="386"/>
      <c r="FRP3" s="386"/>
      <c r="FRU3" s="386"/>
      <c r="FRZ3" s="386"/>
      <c r="FSE3" s="386"/>
      <c r="FSJ3" s="386"/>
      <c r="FSO3" s="386"/>
      <c r="FST3" s="386"/>
      <c r="FSY3" s="386"/>
      <c r="FTD3" s="386"/>
      <c r="FTI3" s="386"/>
      <c r="FTN3" s="386"/>
      <c r="FTS3" s="386"/>
      <c r="FTX3" s="386"/>
      <c r="FUC3" s="386"/>
      <c r="FUH3" s="386"/>
      <c r="FUM3" s="386"/>
      <c r="FUR3" s="386"/>
      <c r="FUW3" s="386"/>
      <c r="FVB3" s="386"/>
      <c r="FVG3" s="386"/>
      <c r="FVL3" s="386"/>
      <c r="FVQ3" s="386"/>
      <c r="FVV3" s="386"/>
      <c r="FWA3" s="386"/>
      <c r="FWF3" s="386"/>
      <c r="FWK3" s="386"/>
      <c r="FWP3" s="386"/>
      <c r="FWU3" s="386"/>
      <c r="FWZ3" s="386"/>
      <c r="FXE3" s="386"/>
      <c r="FXJ3" s="386"/>
      <c r="FXO3" s="386"/>
      <c r="FXT3" s="386"/>
      <c r="FXY3" s="386"/>
      <c r="FYD3" s="386"/>
      <c r="FYI3" s="386"/>
      <c r="FYN3" s="386"/>
      <c r="FYS3" s="386"/>
      <c r="FYX3" s="386"/>
      <c r="FZC3" s="386"/>
      <c r="FZH3" s="386"/>
      <c r="FZM3" s="386"/>
      <c r="FZR3" s="386"/>
      <c r="FZW3" s="386"/>
      <c r="GAB3" s="386"/>
      <c r="GAG3" s="386"/>
      <c r="GAL3" s="386"/>
      <c r="GAQ3" s="386"/>
      <c r="GAV3" s="386"/>
      <c r="GBA3" s="386"/>
      <c r="GBF3" s="386"/>
      <c r="GBK3" s="386"/>
      <c r="GBP3" s="386"/>
      <c r="GBU3" s="386"/>
      <c r="GBZ3" s="386"/>
      <c r="GCE3" s="386"/>
      <c r="GCJ3" s="386"/>
      <c r="GCO3" s="386"/>
      <c r="GCT3" s="386"/>
      <c r="GCY3" s="386"/>
      <c r="GDD3" s="386"/>
      <c r="GDI3" s="386"/>
      <c r="GDN3" s="386"/>
      <c r="GDS3" s="386"/>
      <c r="GDX3" s="386"/>
      <c r="GEC3" s="386"/>
      <c r="GEH3" s="386"/>
      <c r="GEM3" s="386"/>
      <c r="GER3" s="386"/>
      <c r="GEW3" s="386"/>
      <c r="GFB3" s="386"/>
      <c r="GFG3" s="386"/>
      <c r="GFL3" s="386"/>
      <c r="GFQ3" s="386"/>
      <c r="GFV3" s="386"/>
      <c r="GGA3" s="386"/>
      <c r="GGF3" s="386"/>
      <c r="GGK3" s="386"/>
      <c r="GGP3" s="386"/>
      <c r="GGU3" s="386"/>
      <c r="GGZ3" s="386"/>
      <c r="GHE3" s="386"/>
      <c r="GHJ3" s="386"/>
      <c r="GHO3" s="386"/>
      <c r="GHT3" s="386"/>
      <c r="GHY3" s="386"/>
      <c r="GID3" s="386"/>
      <c r="GII3" s="386"/>
      <c r="GIN3" s="386"/>
      <c r="GIS3" s="386"/>
      <c r="GIX3" s="386"/>
      <c r="GJC3" s="386"/>
      <c r="GJH3" s="386"/>
      <c r="GJM3" s="386"/>
      <c r="GJR3" s="386"/>
      <c r="GJW3" s="386"/>
      <c r="GKB3" s="386"/>
      <c r="GKG3" s="386"/>
      <c r="GKL3" s="386"/>
      <c r="GKQ3" s="386"/>
      <c r="GKV3" s="386"/>
      <c r="GLA3" s="386"/>
      <c r="GLF3" s="386"/>
      <c r="GLK3" s="386"/>
      <c r="GLP3" s="386"/>
      <c r="GLU3" s="386"/>
      <c r="GLZ3" s="386"/>
      <c r="GME3" s="386"/>
      <c r="GMJ3" s="386"/>
      <c r="GMO3" s="386"/>
      <c r="GMT3" s="386"/>
      <c r="GMY3" s="386"/>
      <c r="GND3" s="386"/>
      <c r="GNI3" s="386"/>
      <c r="GNN3" s="386"/>
      <c r="GNS3" s="386"/>
      <c r="GNX3" s="386"/>
      <c r="GOC3" s="386"/>
      <c r="GOH3" s="386"/>
      <c r="GOM3" s="386"/>
      <c r="GOR3" s="386"/>
      <c r="GOW3" s="386"/>
      <c r="GPB3" s="386"/>
      <c r="GPG3" s="386"/>
      <c r="GPL3" s="386"/>
      <c r="GPQ3" s="386"/>
      <c r="GPV3" s="386"/>
      <c r="GQA3" s="386"/>
      <c r="GQF3" s="386"/>
      <c r="GQK3" s="386"/>
      <c r="GQP3" s="386"/>
      <c r="GQU3" s="386"/>
      <c r="GQZ3" s="386"/>
      <c r="GRE3" s="386"/>
      <c r="GRJ3" s="386"/>
      <c r="GRO3" s="386"/>
      <c r="GRT3" s="386"/>
      <c r="GRY3" s="386"/>
      <c r="GSD3" s="386"/>
      <c r="GSI3" s="386"/>
      <c r="GSN3" s="386"/>
      <c r="GSS3" s="386"/>
      <c r="GSX3" s="386"/>
      <c r="GTC3" s="386"/>
      <c r="GTH3" s="386"/>
      <c r="GTM3" s="386"/>
      <c r="GTR3" s="386"/>
      <c r="GTW3" s="386"/>
      <c r="GUB3" s="386"/>
      <c r="GUG3" s="386"/>
      <c r="GUL3" s="386"/>
      <c r="GUQ3" s="386"/>
      <c r="GUV3" s="386"/>
      <c r="GVA3" s="386"/>
      <c r="GVF3" s="386"/>
      <c r="GVK3" s="386"/>
      <c r="GVP3" s="386"/>
      <c r="GVU3" s="386"/>
      <c r="GVZ3" s="386"/>
      <c r="GWE3" s="386"/>
      <c r="GWJ3" s="386"/>
      <c r="GWO3" s="386"/>
      <c r="GWT3" s="386"/>
      <c r="GWY3" s="386"/>
      <c r="GXD3" s="386"/>
      <c r="GXI3" s="386"/>
      <c r="GXN3" s="386"/>
      <c r="GXS3" s="386"/>
      <c r="GXX3" s="386"/>
      <c r="GYC3" s="386"/>
      <c r="GYH3" s="386"/>
      <c r="GYM3" s="386"/>
      <c r="GYR3" s="386"/>
      <c r="GYW3" s="386"/>
      <c r="GZB3" s="386"/>
      <c r="GZG3" s="386"/>
      <c r="GZL3" s="386"/>
      <c r="GZQ3" s="386"/>
      <c r="GZV3" s="386"/>
      <c r="HAA3" s="386"/>
      <c r="HAF3" s="386"/>
      <c r="HAK3" s="386"/>
      <c r="HAP3" s="386"/>
      <c r="HAU3" s="386"/>
      <c r="HAZ3" s="386"/>
      <c r="HBE3" s="386"/>
      <c r="HBJ3" s="386"/>
      <c r="HBO3" s="386"/>
      <c r="HBT3" s="386"/>
      <c r="HBY3" s="386"/>
      <c r="HCD3" s="386"/>
      <c r="HCI3" s="386"/>
      <c r="HCN3" s="386"/>
      <c r="HCS3" s="386"/>
      <c r="HCX3" s="386"/>
      <c r="HDC3" s="386"/>
      <c r="HDH3" s="386"/>
      <c r="HDM3" s="386"/>
      <c r="HDR3" s="386"/>
      <c r="HDW3" s="386"/>
      <c r="HEB3" s="386"/>
      <c r="HEG3" s="386"/>
      <c r="HEL3" s="386"/>
      <c r="HEQ3" s="386"/>
      <c r="HEV3" s="386"/>
      <c r="HFA3" s="386"/>
      <c r="HFF3" s="386"/>
      <c r="HFK3" s="386"/>
      <c r="HFP3" s="386"/>
      <c r="HFU3" s="386"/>
      <c r="HFZ3" s="386"/>
      <c r="HGE3" s="386"/>
      <c r="HGJ3" s="386"/>
      <c r="HGO3" s="386"/>
      <c r="HGT3" s="386"/>
      <c r="HGY3" s="386"/>
      <c r="HHD3" s="386"/>
      <c r="HHI3" s="386"/>
      <c r="HHN3" s="386"/>
      <c r="HHS3" s="386"/>
      <c r="HHX3" s="386"/>
      <c r="HIC3" s="386"/>
      <c r="HIH3" s="386"/>
      <c r="HIM3" s="386"/>
      <c r="HIR3" s="386"/>
      <c r="HIW3" s="386"/>
      <c r="HJB3" s="386"/>
      <c r="HJG3" s="386"/>
      <c r="HJL3" s="386"/>
      <c r="HJQ3" s="386"/>
      <c r="HJV3" s="386"/>
      <c r="HKA3" s="386"/>
      <c r="HKF3" s="386"/>
      <c r="HKK3" s="386"/>
      <c r="HKP3" s="386"/>
      <c r="HKU3" s="386"/>
      <c r="HKZ3" s="386"/>
      <c r="HLE3" s="386"/>
      <c r="HLJ3" s="386"/>
      <c r="HLO3" s="386"/>
      <c r="HLT3" s="386"/>
      <c r="HLY3" s="386"/>
      <c r="HMD3" s="386"/>
      <c r="HMI3" s="386"/>
      <c r="HMN3" s="386"/>
      <c r="HMS3" s="386"/>
      <c r="HMX3" s="386"/>
      <c r="HNC3" s="386"/>
      <c r="HNH3" s="386"/>
      <c r="HNM3" s="386"/>
      <c r="HNR3" s="386"/>
      <c r="HNW3" s="386"/>
      <c r="HOB3" s="386"/>
      <c r="HOG3" s="386"/>
      <c r="HOL3" s="386"/>
      <c r="HOQ3" s="386"/>
      <c r="HOV3" s="386"/>
      <c r="HPA3" s="386"/>
      <c r="HPF3" s="386"/>
      <c r="HPK3" s="386"/>
      <c r="HPP3" s="386"/>
      <c r="HPU3" s="386"/>
      <c r="HPZ3" s="386"/>
      <c r="HQE3" s="386"/>
      <c r="HQJ3" s="386"/>
      <c r="HQO3" s="386"/>
      <c r="HQT3" s="386"/>
      <c r="HQY3" s="386"/>
      <c r="HRD3" s="386"/>
      <c r="HRI3" s="386"/>
      <c r="HRN3" s="386"/>
      <c r="HRS3" s="386"/>
      <c r="HRX3" s="386"/>
      <c r="HSC3" s="386"/>
      <c r="HSH3" s="386"/>
      <c r="HSM3" s="386"/>
      <c r="HSR3" s="386"/>
      <c r="HSW3" s="386"/>
      <c r="HTB3" s="386"/>
      <c r="HTG3" s="386"/>
      <c r="HTL3" s="386"/>
      <c r="HTQ3" s="386"/>
      <c r="HTV3" s="386"/>
      <c r="HUA3" s="386"/>
      <c r="HUF3" s="386"/>
      <c r="HUK3" s="386"/>
      <c r="HUP3" s="386"/>
      <c r="HUU3" s="386"/>
      <c r="HUZ3" s="386"/>
      <c r="HVE3" s="386"/>
      <c r="HVJ3" s="386"/>
      <c r="HVO3" s="386"/>
      <c r="HVT3" s="386"/>
      <c r="HVY3" s="386"/>
      <c r="HWD3" s="386"/>
      <c r="HWI3" s="386"/>
      <c r="HWN3" s="386"/>
      <c r="HWS3" s="386"/>
      <c r="HWX3" s="386"/>
      <c r="HXC3" s="386"/>
      <c r="HXH3" s="386"/>
      <c r="HXM3" s="386"/>
      <c r="HXR3" s="386"/>
      <c r="HXW3" s="386"/>
      <c r="HYB3" s="386"/>
      <c r="HYG3" s="386"/>
      <c r="HYL3" s="386"/>
      <c r="HYQ3" s="386"/>
      <c r="HYV3" s="386"/>
      <c r="HZA3" s="386"/>
      <c r="HZF3" s="386"/>
      <c r="HZK3" s="386"/>
      <c r="HZP3" s="386"/>
      <c r="HZU3" s="386"/>
      <c r="HZZ3" s="386"/>
      <c r="IAE3" s="386"/>
      <c r="IAJ3" s="386"/>
      <c r="IAO3" s="386"/>
      <c r="IAT3" s="386"/>
      <c r="IAY3" s="386"/>
      <c r="IBD3" s="386"/>
      <c r="IBI3" s="386"/>
      <c r="IBN3" s="386"/>
      <c r="IBS3" s="386"/>
      <c r="IBX3" s="386"/>
      <c r="ICC3" s="386"/>
      <c r="ICH3" s="386"/>
      <c r="ICM3" s="386"/>
      <c r="ICR3" s="386"/>
      <c r="ICW3" s="386"/>
      <c r="IDB3" s="386"/>
      <c r="IDG3" s="386"/>
      <c r="IDL3" s="386"/>
      <c r="IDQ3" s="386"/>
      <c r="IDV3" s="386"/>
      <c r="IEA3" s="386"/>
      <c r="IEF3" s="386"/>
      <c r="IEK3" s="386"/>
      <c r="IEP3" s="386"/>
      <c r="IEU3" s="386"/>
      <c r="IEZ3" s="386"/>
      <c r="IFE3" s="386"/>
      <c r="IFJ3" s="386"/>
      <c r="IFO3" s="386"/>
      <c r="IFT3" s="386"/>
      <c r="IFY3" s="386"/>
      <c r="IGD3" s="386"/>
      <c r="IGI3" s="386"/>
      <c r="IGN3" s="386"/>
      <c r="IGS3" s="386"/>
      <c r="IGX3" s="386"/>
      <c r="IHC3" s="386"/>
      <c r="IHH3" s="386"/>
      <c r="IHM3" s="386"/>
      <c r="IHR3" s="386"/>
      <c r="IHW3" s="386"/>
      <c r="IIB3" s="386"/>
      <c r="IIG3" s="386"/>
      <c r="IIL3" s="386"/>
      <c r="IIQ3" s="386"/>
      <c r="IIV3" s="386"/>
      <c r="IJA3" s="386"/>
      <c r="IJF3" s="386"/>
      <c r="IJK3" s="386"/>
      <c r="IJP3" s="386"/>
      <c r="IJU3" s="386"/>
      <c r="IJZ3" s="386"/>
      <c r="IKE3" s="386"/>
      <c r="IKJ3" s="386"/>
      <c r="IKO3" s="386"/>
      <c r="IKT3" s="386"/>
      <c r="IKY3" s="386"/>
      <c r="ILD3" s="386"/>
      <c r="ILI3" s="386"/>
      <c r="ILN3" s="386"/>
      <c r="ILS3" s="386"/>
      <c r="ILX3" s="386"/>
      <c r="IMC3" s="386"/>
      <c r="IMH3" s="386"/>
      <c r="IMM3" s="386"/>
      <c r="IMR3" s="386"/>
      <c r="IMW3" s="386"/>
      <c r="INB3" s="386"/>
      <c r="ING3" s="386"/>
      <c r="INL3" s="386"/>
      <c r="INQ3" s="386"/>
      <c r="INV3" s="386"/>
      <c r="IOA3" s="386"/>
      <c r="IOF3" s="386"/>
      <c r="IOK3" s="386"/>
      <c r="IOP3" s="386"/>
      <c r="IOU3" s="386"/>
      <c r="IOZ3" s="386"/>
      <c r="IPE3" s="386"/>
      <c r="IPJ3" s="386"/>
      <c r="IPO3" s="386"/>
      <c r="IPT3" s="386"/>
      <c r="IPY3" s="386"/>
      <c r="IQD3" s="386"/>
      <c r="IQI3" s="386"/>
      <c r="IQN3" s="386"/>
      <c r="IQS3" s="386"/>
      <c r="IQX3" s="386"/>
      <c r="IRC3" s="386"/>
      <c r="IRH3" s="386"/>
      <c r="IRM3" s="386"/>
      <c r="IRR3" s="386"/>
      <c r="IRW3" s="386"/>
      <c r="ISB3" s="386"/>
      <c r="ISG3" s="386"/>
      <c r="ISL3" s="386"/>
      <c r="ISQ3" s="386"/>
      <c r="ISV3" s="386"/>
      <c r="ITA3" s="386"/>
      <c r="ITF3" s="386"/>
      <c r="ITK3" s="386"/>
      <c r="ITP3" s="386"/>
      <c r="ITU3" s="386"/>
      <c r="ITZ3" s="386"/>
      <c r="IUE3" s="386"/>
      <c r="IUJ3" s="386"/>
      <c r="IUO3" s="386"/>
      <c r="IUT3" s="386"/>
      <c r="IUY3" s="386"/>
      <c r="IVD3" s="386"/>
      <c r="IVI3" s="386"/>
      <c r="IVN3" s="386"/>
      <c r="IVS3" s="386"/>
      <c r="IVX3" s="386"/>
      <c r="IWC3" s="386"/>
      <c r="IWH3" s="386"/>
      <c r="IWM3" s="386"/>
      <c r="IWR3" s="386"/>
      <c r="IWW3" s="386"/>
      <c r="IXB3" s="386"/>
      <c r="IXG3" s="386"/>
      <c r="IXL3" s="386"/>
      <c r="IXQ3" s="386"/>
      <c r="IXV3" s="386"/>
      <c r="IYA3" s="386"/>
      <c r="IYF3" s="386"/>
      <c r="IYK3" s="386"/>
      <c r="IYP3" s="386"/>
      <c r="IYU3" s="386"/>
      <c r="IYZ3" s="386"/>
      <c r="IZE3" s="386"/>
      <c r="IZJ3" s="386"/>
      <c r="IZO3" s="386"/>
      <c r="IZT3" s="386"/>
      <c r="IZY3" s="386"/>
      <c r="JAD3" s="386"/>
      <c r="JAI3" s="386"/>
      <c r="JAN3" s="386"/>
      <c r="JAS3" s="386"/>
      <c r="JAX3" s="386"/>
      <c r="JBC3" s="386"/>
      <c r="JBH3" s="386"/>
      <c r="JBM3" s="386"/>
      <c r="JBR3" s="386"/>
      <c r="JBW3" s="386"/>
      <c r="JCB3" s="386"/>
      <c r="JCG3" s="386"/>
      <c r="JCL3" s="386"/>
      <c r="JCQ3" s="386"/>
      <c r="JCV3" s="386"/>
      <c r="JDA3" s="386"/>
      <c r="JDF3" s="386"/>
      <c r="JDK3" s="386"/>
      <c r="JDP3" s="386"/>
      <c r="JDU3" s="386"/>
      <c r="JDZ3" s="386"/>
      <c r="JEE3" s="386"/>
      <c r="JEJ3" s="386"/>
      <c r="JEO3" s="386"/>
      <c r="JET3" s="386"/>
      <c r="JEY3" s="386"/>
      <c r="JFD3" s="386"/>
      <c r="JFI3" s="386"/>
      <c r="JFN3" s="386"/>
      <c r="JFS3" s="386"/>
      <c r="JFX3" s="386"/>
      <c r="JGC3" s="386"/>
      <c r="JGH3" s="386"/>
      <c r="JGM3" s="386"/>
      <c r="JGR3" s="386"/>
      <c r="JGW3" s="386"/>
      <c r="JHB3" s="386"/>
      <c r="JHG3" s="386"/>
      <c r="JHL3" s="386"/>
      <c r="JHQ3" s="386"/>
      <c r="JHV3" s="386"/>
      <c r="JIA3" s="386"/>
      <c r="JIF3" s="386"/>
      <c r="JIK3" s="386"/>
      <c r="JIP3" s="386"/>
      <c r="JIU3" s="386"/>
      <c r="JIZ3" s="386"/>
      <c r="JJE3" s="386"/>
      <c r="JJJ3" s="386"/>
      <c r="JJO3" s="386"/>
      <c r="JJT3" s="386"/>
      <c r="JJY3" s="386"/>
      <c r="JKD3" s="386"/>
      <c r="JKI3" s="386"/>
      <c r="JKN3" s="386"/>
      <c r="JKS3" s="386"/>
      <c r="JKX3" s="386"/>
      <c r="JLC3" s="386"/>
      <c r="JLH3" s="386"/>
      <c r="JLM3" s="386"/>
      <c r="JLR3" s="386"/>
      <c r="JLW3" s="386"/>
      <c r="JMB3" s="386"/>
      <c r="JMG3" s="386"/>
      <c r="JML3" s="386"/>
      <c r="JMQ3" s="386"/>
      <c r="JMV3" s="386"/>
      <c r="JNA3" s="386"/>
      <c r="JNF3" s="386"/>
      <c r="JNK3" s="386"/>
      <c r="JNP3" s="386"/>
      <c r="JNU3" s="386"/>
      <c r="JNZ3" s="386"/>
      <c r="JOE3" s="386"/>
      <c r="JOJ3" s="386"/>
      <c r="JOO3" s="386"/>
      <c r="JOT3" s="386"/>
      <c r="JOY3" s="386"/>
      <c r="JPD3" s="386"/>
      <c r="JPI3" s="386"/>
      <c r="JPN3" s="386"/>
      <c r="JPS3" s="386"/>
      <c r="JPX3" s="386"/>
      <c r="JQC3" s="386"/>
      <c r="JQH3" s="386"/>
      <c r="JQM3" s="386"/>
      <c r="JQR3" s="386"/>
      <c r="JQW3" s="386"/>
      <c r="JRB3" s="386"/>
      <c r="JRG3" s="386"/>
      <c r="JRL3" s="386"/>
      <c r="JRQ3" s="386"/>
      <c r="JRV3" s="386"/>
      <c r="JSA3" s="386"/>
      <c r="JSF3" s="386"/>
      <c r="JSK3" s="386"/>
      <c r="JSP3" s="386"/>
      <c r="JSU3" s="386"/>
      <c r="JSZ3" s="386"/>
      <c r="JTE3" s="386"/>
      <c r="JTJ3" s="386"/>
      <c r="JTO3" s="386"/>
      <c r="JTT3" s="386"/>
      <c r="JTY3" s="386"/>
      <c r="JUD3" s="386"/>
      <c r="JUI3" s="386"/>
      <c r="JUN3" s="386"/>
      <c r="JUS3" s="386"/>
      <c r="JUX3" s="386"/>
      <c r="JVC3" s="386"/>
      <c r="JVH3" s="386"/>
      <c r="JVM3" s="386"/>
      <c r="JVR3" s="386"/>
      <c r="JVW3" s="386"/>
      <c r="JWB3" s="386"/>
      <c r="JWG3" s="386"/>
      <c r="JWL3" s="386"/>
      <c r="JWQ3" s="386"/>
      <c r="JWV3" s="386"/>
      <c r="JXA3" s="386"/>
      <c r="JXF3" s="386"/>
      <c r="JXK3" s="386"/>
      <c r="JXP3" s="386"/>
      <c r="JXU3" s="386"/>
      <c r="JXZ3" s="386"/>
      <c r="JYE3" s="386"/>
      <c r="JYJ3" s="386"/>
      <c r="JYO3" s="386"/>
      <c r="JYT3" s="386"/>
      <c r="JYY3" s="386"/>
      <c r="JZD3" s="386"/>
      <c r="JZI3" s="386"/>
      <c r="JZN3" s="386"/>
      <c r="JZS3" s="386"/>
      <c r="JZX3" s="386"/>
      <c r="KAC3" s="386"/>
      <c r="KAH3" s="386"/>
      <c r="KAM3" s="386"/>
      <c r="KAR3" s="386"/>
      <c r="KAW3" s="386"/>
      <c r="KBB3" s="386"/>
      <c r="KBG3" s="386"/>
      <c r="KBL3" s="386"/>
      <c r="KBQ3" s="386"/>
      <c r="KBV3" s="386"/>
      <c r="KCA3" s="386"/>
      <c r="KCF3" s="386"/>
      <c r="KCK3" s="386"/>
      <c r="KCP3" s="386"/>
      <c r="KCU3" s="386"/>
      <c r="KCZ3" s="386"/>
      <c r="KDE3" s="386"/>
      <c r="KDJ3" s="386"/>
      <c r="KDO3" s="386"/>
      <c r="KDT3" s="386"/>
      <c r="KDY3" s="386"/>
      <c r="KED3" s="386"/>
      <c r="KEI3" s="386"/>
      <c r="KEN3" s="386"/>
      <c r="KES3" s="386"/>
      <c r="KEX3" s="386"/>
      <c r="KFC3" s="386"/>
      <c r="KFH3" s="386"/>
      <c r="KFM3" s="386"/>
      <c r="KFR3" s="386"/>
      <c r="KFW3" s="386"/>
      <c r="KGB3" s="386"/>
      <c r="KGG3" s="386"/>
      <c r="KGL3" s="386"/>
      <c r="KGQ3" s="386"/>
      <c r="KGV3" s="386"/>
      <c r="KHA3" s="386"/>
      <c r="KHF3" s="386"/>
      <c r="KHK3" s="386"/>
      <c r="KHP3" s="386"/>
      <c r="KHU3" s="386"/>
      <c r="KHZ3" s="386"/>
      <c r="KIE3" s="386"/>
      <c r="KIJ3" s="386"/>
      <c r="KIO3" s="386"/>
      <c r="KIT3" s="386"/>
      <c r="KIY3" s="386"/>
      <c r="KJD3" s="386"/>
      <c r="KJI3" s="386"/>
      <c r="KJN3" s="386"/>
      <c r="KJS3" s="386"/>
      <c r="KJX3" s="386"/>
      <c r="KKC3" s="386"/>
      <c r="KKH3" s="386"/>
      <c r="KKM3" s="386"/>
      <c r="KKR3" s="386"/>
      <c r="KKW3" s="386"/>
      <c r="KLB3" s="386"/>
      <c r="KLG3" s="386"/>
      <c r="KLL3" s="386"/>
      <c r="KLQ3" s="386"/>
      <c r="KLV3" s="386"/>
      <c r="KMA3" s="386"/>
      <c r="KMF3" s="386"/>
      <c r="KMK3" s="386"/>
      <c r="KMP3" s="386"/>
      <c r="KMU3" s="386"/>
      <c r="KMZ3" s="386"/>
      <c r="KNE3" s="386"/>
      <c r="KNJ3" s="386"/>
      <c r="KNO3" s="386"/>
      <c r="KNT3" s="386"/>
      <c r="KNY3" s="386"/>
      <c r="KOD3" s="386"/>
      <c r="KOI3" s="386"/>
      <c r="KON3" s="386"/>
      <c r="KOS3" s="386"/>
      <c r="KOX3" s="386"/>
      <c r="KPC3" s="386"/>
      <c r="KPH3" s="386"/>
      <c r="KPM3" s="386"/>
      <c r="KPR3" s="386"/>
      <c r="KPW3" s="386"/>
      <c r="KQB3" s="386"/>
      <c r="KQG3" s="386"/>
      <c r="KQL3" s="386"/>
      <c r="KQQ3" s="386"/>
      <c r="KQV3" s="386"/>
      <c r="KRA3" s="386"/>
      <c r="KRF3" s="386"/>
      <c r="KRK3" s="386"/>
      <c r="KRP3" s="386"/>
      <c r="KRU3" s="386"/>
      <c r="KRZ3" s="386"/>
      <c r="KSE3" s="386"/>
      <c r="KSJ3" s="386"/>
      <c r="KSO3" s="386"/>
      <c r="KST3" s="386"/>
      <c r="KSY3" s="386"/>
      <c r="KTD3" s="386"/>
      <c r="KTI3" s="386"/>
      <c r="KTN3" s="386"/>
      <c r="KTS3" s="386"/>
      <c r="KTX3" s="386"/>
      <c r="KUC3" s="386"/>
      <c r="KUH3" s="386"/>
      <c r="KUM3" s="386"/>
      <c r="KUR3" s="386"/>
      <c r="KUW3" s="386"/>
      <c r="KVB3" s="386"/>
      <c r="KVG3" s="386"/>
      <c r="KVL3" s="386"/>
      <c r="KVQ3" s="386"/>
      <c r="KVV3" s="386"/>
      <c r="KWA3" s="386"/>
      <c r="KWF3" s="386"/>
      <c r="KWK3" s="386"/>
      <c r="KWP3" s="386"/>
      <c r="KWU3" s="386"/>
      <c r="KWZ3" s="386"/>
      <c r="KXE3" s="386"/>
      <c r="KXJ3" s="386"/>
      <c r="KXO3" s="386"/>
      <c r="KXT3" s="386"/>
      <c r="KXY3" s="386"/>
      <c r="KYD3" s="386"/>
      <c r="KYI3" s="386"/>
      <c r="KYN3" s="386"/>
      <c r="KYS3" s="386"/>
      <c r="KYX3" s="386"/>
      <c r="KZC3" s="386"/>
      <c r="KZH3" s="386"/>
      <c r="KZM3" s="386"/>
      <c r="KZR3" s="386"/>
      <c r="KZW3" s="386"/>
      <c r="LAB3" s="386"/>
      <c r="LAG3" s="386"/>
      <c r="LAL3" s="386"/>
      <c r="LAQ3" s="386"/>
      <c r="LAV3" s="386"/>
      <c r="LBA3" s="386"/>
      <c r="LBF3" s="386"/>
      <c r="LBK3" s="386"/>
      <c r="LBP3" s="386"/>
      <c r="LBU3" s="386"/>
      <c r="LBZ3" s="386"/>
      <c r="LCE3" s="386"/>
      <c r="LCJ3" s="386"/>
      <c r="LCO3" s="386"/>
      <c r="LCT3" s="386"/>
      <c r="LCY3" s="386"/>
      <c r="LDD3" s="386"/>
      <c r="LDI3" s="386"/>
      <c r="LDN3" s="386"/>
      <c r="LDS3" s="386"/>
      <c r="LDX3" s="386"/>
      <c r="LEC3" s="386"/>
      <c r="LEH3" s="386"/>
      <c r="LEM3" s="386"/>
      <c r="LER3" s="386"/>
      <c r="LEW3" s="386"/>
      <c r="LFB3" s="386"/>
      <c r="LFG3" s="386"/>
      <c r="LFL3" s="386"/>
      <c r="LFQ3" s="386"/>
      <c r="LFV3" s="386"/>
      <c r="LGA3" s="386"/>
      <c r="LGF3" s="386"/>
      <c r="LGK3" s="386"/>
      <c r="LGP3" s="386"/>
      <c r="LGU3" s="386"/>
      <c r="LGZ3" s="386"/>
      <c r="LHE3" s="386"/>
      <c r="LHJ3" s="386"/>
      <c r="LHO3" s="386"/>
      <c r="LHT3" s="386"/>
      <c r="LHY3" s="386"/>
      <c r="LID3" s="386"/>
      <c r="LII3" s="386"/>
      <c r="LIN3" s="386"/>
      <c r="LIS3" s="386"/>
      <c r="LIX3" s="386"/>
      <c r="LJC3" s="386"/>
      <c r="LJH3" s="386"/>
      <c r="LJM3" s="386"/>
      <c r="LJR3" s="386"/>
      <c r="LJW3" s="386"/>
      <c r="LKB3" s="386"/>
      <c r="LKG3" s="386"/>
      <c r="LKL3" s="386"/>
      <c r="LKQ3" s="386"/>
      <c r="LKV3" s="386"/>
      <c r="LLA3" s="386"/>
      <c r="LLF3" s="386"/>
      <c r="LLK3" s="386"/>
      <c r="LLP3" s="386"/>
      <c r="LLU3" s="386"/>
      <c r="LLZ3" s="386"/>
      <c r="LME3" s="386"/>
      <c r="LMJ3" s="386"/>
      <c r="LMO3" s="386"/>
      <c r="LMT3" s="386"/>
      <c r="LMY3" s="386"/>
      <c r="LND3" s="386"/>
      <c r="LNI3" s="386"/>
      <c r="LNN3" s="386"/>
      <c r="LNS3" s="386"/>
      <c r="LNX3" s="386"/>
      <c r="LOC3" s="386"/>
      <c r="LOH3" s="386"/>
      <c r="LOM3" s="386"/>
      <c r="LOR3" s="386"/>
      <c r="LOW3" s="386"/>
      <c r="LPB3" s="386"/>
      <c r="LPG3" s="386"/>
      <c r="LPL3" s="386"/>
      <c r="LPQ3" s="386"/>
      <c r="LPV3" s="386"/>
      <c r="LQA3" s="386"/>
      <c r="LQF3" s="386"/>
      <c r="LQK3" s="386"/>
      <c r="LQP3" s="386"/>
      <c r="LQU3" s="386"/>
      <c r="LQZ3" s="386"/>
      <c r="LRE3" s="386"/>
      <c r="LRJ3" s="386"/>
      <c r="LRO3" s="386"/>
      <c r="LRT3" s="386"/>
      <c r="LRY3" s="386"/>
      <c r="LSD3" s="386"/>
      <c r="LSI3" s="386"/>
      <c r="LSN3" s="386"/>
      <c r="LSS3" s="386"/>
      <c r="LSX3" s="386"/>
      <c r="LTC3" s="386"/>
      <c r="LTH3" s="386"/>
      <c r="LTM3" s="386"/>
      <c r="LTR3" s="386"/>
      <c r="LTW3" s="386"/>
      <c r="LUB3" s="386"/>
      <c r="LUG3" s="386"/>
      <c r="LUL3" s="386"/>
      <c r="LUQ3" s="386"/>
      <c r="LUV3" s="386"/>
      <c r="LVA3" s="386"/>
      <c r="LVF3" s="386"/>
      <c r="LVK3" s="386"/>
      <c r="LVP3" s="386"/>
      <c r="LVU3" s="386"/>
      <c r="LVZ3" s="386"/>
      <c r="LWE3" s="386"/>
      <c r="LWJ3" s="386"/>
      <c r="LWO3" s="386"/>
      <c r="LWT3" s="386"/>
      <c r="LWY3" s="386"/>
      <c r="LXD3" s="386"/>
      <c r="LXI3" s="386"/>
      <c r="LXN3" s="386"/>
      <c r="LXS3" s="386"/>
      <c r="LXX3" s="386"/>
      <c r="LYC3" s="386"/>
      <c r="LYH3" s="386"/>
      <c r="LYM3" s="386"/>
      <c r="LYR3" s="386"/>
      <c r="LYW3" s="386"/>
      <c r="LZB3" s="386"/>
      <c r="LZG3" s="386"/>
      <c r="LZL3" s="386"/>
      <c r="LZQ3" s="386"/>
      <c r="LZV3" s="386"/>
      <c r="MAA3" s="386"/>
      <c r="MAF3" s="386"/>
      <c r="MAK3" s="386"/>
      <c r="MAP3" s="386"/>
      <c r="MAU3" s="386"/>
      <c r="MAZ3" s="386"/>
      <c r="MBE3" s="386"/>
      <c r="MBJ3" s="386"/>
      <c r="MBO3" s="386"/>
      <c r="MBT3" s="386"/>
      <c r="MBY3" s="386"/>
      <c r="MCD3" s="386"/>
      <c r="MCI3" s="386"/>
      <c r="MCN3" s="386"/>
      <c r="MCS3" s="386"/>
      <c r="MCX3" s="386"/>
      <c r="MDC3" s="386"/>
      <c r="MDH3" s="386"/>
      <c r="MDM3" s="386"/>
      <c r="MDR3" s="386"/>
      <c r="MDW3" s="386"/>
      <c r="MEB3" s="386"/>
      <c r="MEG3" s="386"/>
      <c r="MEL3" s="386"/>
      <c r="MEQ3" s="386"/>
      <c r="MEV3" s="386"/>
      <c r="MFA3" s="386"/>
      <c r="MFF3" s="386"/>
      <c r="MFK3" s="386"/>
      <c r="MFP3" s="386"/>
      <c r="MFU3" s="386"/>
      <c r="MFZ3" s="386"/>
      <c r="MGE3" s="386"/>
      <c r="MGJ3" s="386"/>
      <c r="MGO3" s="386"/>
      <c r="MGT3" s="386"/>
      <c r="MGY3" s="386"/>
      <c r="MHD3" s="386"/>
      <c r="MHI3" s="386"/>
      <c r="MHN3" s="386"/>
      <c r="MHS3" s="386"/>
      <c r="MHX3" s="386"/>
      <c r="MIC3" s="386"/>
      <c r="MIH3" s="386"/>
      <c r="MIM3" s="386"/>
      <c r="MIR3" s="386"/>
      <c r="MIW3" s="386"/>
      <c r="MJB3" s="386"/>
      <c r="MJG3" s="386"/>
      <c r="MJL3" s="386"/>
      <c r="MJQ3" s="386"/>
      <c r="MJV3" s="386"/>
      <c r="MKA3" s="386"/>
      <c r="MKF3" s="386"/>
      <c r="MKK3" s="386"/>
      <c r="MKP3" s="386"/>
      <c r="MKU3" s="386"/>
      <c r="MKZ3" s="386"/>
      <c r="MLE3" s="386"/>
      <c r="MLJ3" s="386"/>
      <c r="MLO3" s="386"/>
      <c r="MLT3" s="386"/>
      <c r="MLY3" s="386"/>
      <c r="MMD3" s="386"/>
      <c r="MMI3" s="386"/>
      <c r="MMN3" s="386"/>
      <c r="MMS3" s="386"/>
      <c r="MMX3" s="386"/>
      <c r="MNC3" s="386"/>
      <c r="MNH3" s="386"/>
      <c r="MNM3" s="386"/>
      <c r="MNR3" s="386"/>
      <c r="MNW3" s="386"/>
      <c r="MOB3" s="386"/>
      <c r="MOG3" s="386"/>
      <c r="MOL3" s="386"/>
      <c r="MOQ3" s="386"/>
      <c r="MOV3" s="386"/>
      <c r="MPA3" s="386"/>
      <c r="MPF3" s="386"/>
      <c r="MPK3" s="386"/>
      <c r="MPP3" s="386"/>
      <c r="MPU3" s="386"/>
      <c r="MPZ3" s="386"/>
      <c r="MQE3" s="386"/>
      <c r="MQJ3" s="386"/>
      <c r="MQO3" s="386"/>
      <c r="MQT3" s="386"/>
      <c r="MQY3" s="386"/>
      <c r="MRD3" s="386"/>
      <c r="MRI3" s="386"/>
      <c r="MRN3" s="386"/>
      <c r="MRS3" s="386"/>
      <c r="MRX3" s="386"/>
      <c r="MSC3" s="386"/>
      <c r="MSH3" s="386"/>
      <c r="MSM3" s="386"/>
      <c r="MSR3" s="386"/>
      <c r="MSW3" s="386"/>
      <c r="MTB3" s="386"/>
      <c r="MTG3" s="386"/>
      <c r="MTL3" s="386"/>
      <c r="MTQ3" s="386"/>
      <c r="MTV3" s="386"/>
      <c r="MUA3" s="386"/>
      <c r="MUF3" s="386"/>
      <c r="MUK3" s="386"/>
      <c r="MUP3" s="386"/>
      <c r="MUU3" s="386"/>
      <c r="MUZ3" s="386"/>
      <c r="MVE3" s="386"/>
      <c r="MVJ3" s="386"/>
      <c r="MVO3" s="386"/>
      <c r="MVT3" s="386"/>
      <c r="MVY3" s="386"/>
      <c r="MWD3" s="386"/>
      <c r="MWI3" s="386"/>
      <c r="MWN3" s="386"/>
      <c r="MWS3" s="386"/>
      <c r="MWX3" s="386"/>
      <c r="MXC3" s="386"/>
      <c r="MXH3" s="386"/>
      <c r="MXM3" s="386"/>
      <c r="MXR3" s="386"/>
      <c r="MXW3" s="386"/>
      <c r="MYB3" s="386"/>
      <c r="MYG3" s="386"/>
      <c r="MYL3" s="386"/>
      <c r="MYQ3" s="386"/>
      <c r="MYV3" s="386"/>
      <c r="MZA3" s="386"/>
      <c r="MZF3" s="386"/>
      <c r="MZK3" s="386"/>
      <c r="MZP3" s="386"/>
      <c r="MZU3" s="386"/>
      <c r="MZZ3" s="386"/>
      <c r="NAE3" s="386"/>
      <c r="NAJ3" s="386"/>
      <c r="NAO3" s="386"/>
      <c r="NAT3" s="386"/>
      <c r="NAY3" s="386"/>
      <c r="NBD3" s="386"/>
      <c r="NBI3" s="386"/>
      <c r="NBN3" s="386"/>
      <c r="NBS3" s="386"/>
      <c r="NBX3" s="386"/>
      <c r="NCC3" s="386"/>
      <c r="NCH3" s="386"/>
      <c r="NCM3" s="386"/>
      <c r="NCR3" s="386"/>
      <c r="NCW3" s="386"/>
      <c r="NDB3" s="386"/>
      <c r="NDG3" s="386"/>
      <c r="NDL3" s="386"/>
      <c r="NDQ3" s="386"/>
      <c r="NDV3" s="386"/>
      <c r="NEA3" s="386"/>
      <c r="NEF3" s="386"/>
      <c r="NEK3" s="386"/>
      <c r="NEP3" s="386"/>
      <c r="NEU3" s="386"/>
      <c r="NEZ3" s="386"/>
      <c r="NFE3" s="386"/>
      <c r="NFJ3" s="386"/>
      <c r="NFO3" s="386"/>
      <c r="NFT3" s="386"/>
      <c r="NFY3" s="386"/>
      <c r="NGD3" s="386"/>
      <c r="NGI3" s="386"/>
      <c r="NGN3" s="386"/>
      <c r="NGS3" s="386"/>
      <c r="NGX3" s="386"/>
      <c r="NHC3" s="386"/>
      <c r="NHH3" s="386"/>
      <c r="NHM3" s="386"/>
      <c r="NHR3" s="386"/>
      <c r="NHW3" s="386"/>
      <c r="NIB3" s="386"/>
      <c r="NIG3" s="386"/>
      <c r="NIL3" s="386"/>
      <c r="NIQ3" s="386"/>
      <c r="NIV3" s="386"/>
      <c r="NJA3" s="386"/>
      <c r="NJF3" s="386"/>
      <c r="NJK3" s="386"/>
      <c r="NJP3" s="386"/>
      <c r="NJU3" s="386"/>
      <c r="NJZ3" s="386"/>
      <c r="NKE3" s="386"/>
      <c r="NKJ3" s="386"/>
      <c r="NKO3" s="386"/>
      <c r="NKT3" s="386"/>
      <c r="NKY3" s="386"/>
      <c r="NLD3" s="386"/>
      <c r="NLI3" s="386"/>
      <c r="NLN3" s="386"/>
      <c r="NLS3" s="386"/>
      <c r="NLX3" s="386"/>
      <c r="NMC3" s="386"/>
      <c r="NMH3" s="386"/>
      <c r="NMM3" s="386"/>
      <c r="NMR3" s="386"/>
      <c r="NMW3" s="386"/>
      <c r="NNB3" s="386"/>
      <c r="NNG3" s="386"/>
      <c r="NNL3" s="386"/>
      <c r="NNQ3" s="386"/>
      <c r="NNV3" s="386"/>
      <c r="NOA3" s="386"/>
      <c r="NOF3" s="386"/>
      <c r="NOK3" s="386"/>
      <c r="NOP3" s="386"/>
      <c r="NOU3" s="386"/>
      <c r="NOZ3" s="386"/>
      <c r="NPE3" s="386"/>
      <c r="NPJ3" s="386"/>
      <c r="NPO3" s="386"/>
      <c r="NPT3" s="386"/>
      <c r="NPY3" s="386"/>
      <c r="NQD3" s="386"/>
      <c r="NQI3" s="386"/>
      <c r="NQN3" s="386"/>
      <c r="NQS3" s="386"/>
      <c r="NQX3" s="386"/>
      <c r="NRC3" s="386"/>
      <c r="NRH3" s="386"/>
      <c r="NRM3" s="386"/>
      <c r="NRR3" s="386"/>
      <c r="NRW3" s="386"/>
      <c r="NSB3" s="386"/>
      <c r="NSG3" s="386"/>
      <c r="NSL3" s="386"/>
      <c r="NSQ3" s="386"/>
      <c r="NSV3" s="386"/>
      <c r="NTA3" s="386"/>
      <c r="NTF3" s="386"/>
      <c r="NTK3" s="386"/>
      <c r="NTP3" s="386"/>
      <c r="NTU3" s="386"/>
      <c r="NTZ3" s="386"/>
      <c r="NUE3" s="386"/>
      <c r="NUJ3" s="386"/>
      <c r="NUO3" s="386"/>
      <c r="NUT3" s="386"/>
      <c r="NUY3" s="386"/>
      <c r="NVD3" s="386"/>
      <c r="NVI3" s="386"/>
      <c r="NVN3" s="386"/>
      <c r="NVS3" s="386"/>
      <c r="NVX3" s="386"/>
      <c r="NWC3" s="386"/>
      <c r="NWH3" s="386"/>
      <c r="NWM3" s="386"/>
      <c r="NWR3" s="386"/>
      <c r="NWW3" s="386"/>
      <c r="NXB3" s="386"/>
      <c r="NXG3" s="386"/>
      <c r="NXL3" s="386"/>
      <c r="NXQ3" s="386"/>
      <c r="NXV3" s="386"/>
      <c r="NYA3" s="386"/>
      <c r="NYF3" s="386"/>
      <c r="NYK3" s="386"/>
      <c r="NYP3" s="386"/>
      <c r="NYU3" s="386"/>
      <c r="NYZ3" s="386"/>
      <c r="NZE3" s="386"/>
      <c r="NZJ3" s="386"/>
      <c r="NZO3" s="386"/>
      <c r="NZT3" s="386"/>
      <c r="NZY3" s="386"/>
      <c r="OAD3" s="386"/>
      <c r="OAI3" s="386"/>
      <c r="OAN3" s="386"/>
      <c r="OAS3" s="386"/>
      <c r="OAX3" s="386"/>
      <c r="OBC3" s="386"/>
      <c r="OBH3" s="386"/>
      <c r="OBM3" s="386"/>
      <c r="OBR3" s="386"/>
      <c r="OBW3" s="386"/>
      <c r="OCB3" s="386"/>
      <c r="OCG3" s="386"/>
      <c r="OCL3" s="386"/>
      <c r="OCQ3" s="386"/>
      <c r="OCV3" s="386"/>
      <c r="ODA3" s="386"/>
      <c r="ODF3" s="386"/>
      <c r="ODK3" s="386"/>
      <c r="ODP3" s="386"/>
      <c r="ODU3" s="386"/>
      <c r="ODZ3" s="386"/>
      <c r="OEE3" s="386"/>
      <c r="OEJ3" s="386"/>
      <c r="OEO3" s="386"/>
      <c r="OET3" s="386"/>
      <c r="OEY3" s="386"/>
      <c r="OFD3" s="386"/>
      <c r="OFI3" s="386"/>
      <c r="OFN3" s="386"/>
      <c r="OFS3" s="386"/>
      <c r="OFX3" s="386"/>
      <c r="OGC3" s="386"/>
      <c r="OGH3" s="386"/>
      <c r="OGM3" s="386"/>
      <c r="OGR3" s="386"/>
      <c r="OGW3" s="386"/>
      <c r="OHB3" s="386"/>
      <c r="OHG3" s="386"/>
      <c r="OHL3" s="386"/>
      <c r="OHQ3" s="386"/>
      <c r="OHV3" s="386"/>
      <c r="OIA3" s="386"/>
      <c r="OIF3" s="386"/>
      <c r="OIK3" s="386"/>
      <c r="OIP3" s="386"/>
      <c r="OIU3" s="386"/>
      <c r="OIZ3" s="386"/>
      <c r="OJE3" s="386"/>
      <c r="OJJ3" s="386"/>
      <c r="OJO3" s="386"/>
      <c r="OJT3" s="386"/>
      <c r="OJY3" s="386"/>
      <c r="OKD3" s="386"/>
      <c r="OKI3" s="386"/>
      <c r="OKN3" s="386"/>
      <c r="OKS3" s="386"/>
      <c r="OKX3" s="386"/>
      <c r="OLC3" s="386"/>
      <c r="OLH3" s="386"/>
      <c r="OLM3" s="386"/>
      <c r="OLR3" s="386"/>
      <c r="OLW3" s="386"/>
      <c r="OMB3" s="386"/>
      <c r="OMG3" s="386"/>
      <c r="OML3" s="386"/>
      <c r="OMQ3" s="386"/>
      <c r="OMV3" s="386"/>
      <c r="ONA3" s="386"/>
      <c r="ONF3" s="386"/>
      <c r="ONK3" s="386"/>
      <c r="ONP3" s="386"/>
      <c r="ONU3" s="386"/>
      <c r="ONZ3" s="386"/>
      <c r="OOE3" s="386"/>
      <c r="OOJ3" s="386"/>
      <c r="OOO3" s="386"/>
      <c r="OOT3" s="386"/>
      <c r="OOY3" s="386"/>
      <c r="OPD3" s="386"/>
      <c r="OPI3" s="386"/>
      <c r="OPN3" s="386"/>
      <c r="OPS3" s="386"/>
      <c r="OPX3" s="386"/>
      <c r="OQC3" s="386"/>
      <c r="OQH3" s="386"/>
      <c r="OQM3" s="386"/>
      <c r="OQR3" s="386"/>
      <c r="OQW3" s="386"/>
      <c r="ORB3" s="386"/>
      <c r="ORG3" s="386"/>
      <c r="ORL3" s="386"/>
      <c r="ORQ3" s="386"/>
      <c r="ORV3" s="386"/>
      <c r="OSA3" s="386"/>
      <c r="OSF3" s="386"/>
      <c r="OSK3" s="386"/>
      <c r="OSP3" s="386"/>
      <c r="OSU3" s="386"/>
      <c r="OSZ3" s="386"/>
      <c r="OTE3" s="386"/>
      <c r="OTJ3" s="386"/>
      <c r="OTO3" s="386"/>
      <c r="OTT3" s="386"/>
      <c r="OTY3" s="386"/>
      <c r="OUD3" s="386"/>
      <c r="OUI3" s="386"/>
      <c r="OUN3" s="386"/>
      <c r="OUS3" s="386"/>
      <c r="OUX3" s="386"/>
      <c r="OVC3" s="386"/>
      <c r="OVH3" s="386"/>
      <c r="OVM3" s="386"/>
      <c r="OVR3" s="386"/>
      <c r="OVW3" s="386"/>
      <c r="OWB3" s="386"/>
      <c r="OWG3" s="386"/>
      <c r="OWL3" s="386"/>
      <c r="OWQ3" s="386"/>
      <c r="OWV3" s="386"/>
      <c r="OXA3" s="386"/>
      <c r="OXF3" s="386"/>
      <c r="OXK3" s="386"/>
      <c r="OXP3" s="386"/>
      <c r="OXU3" s="386"/>
      <c r="OXZ3" s="386"/>
      <c r="OYE3" s="386"/>
      <c r="OYJ3" s="386"/>
      <c r="OYO3" s="386"/>
      <c r="OYT3" s="386"/>
      <c r="OYY3" s="386"/>
      <c r="OZD3" s="386"/>
      <c r="OZI3" s="386"/>
      <c r="OZN3" s="386"/>
      <c r="OZS3" s="386"/>
      <c r="OZX3" s="386"/>
      <c r="PAC3" s="386"/>
      <c r="PAH3" s="386"/>
      <c r="PAM3" s="386"/>
      <c r="PAR3" s="386"/>
      <c r="PAW3" s="386"/>
      <c r="PBB3" s="386"/>
      <c r="PBG3" s="386"/>
      <c r="PBL3" s="386"/>
      <c r="PBQ3" s="386"/>
      <c r="PBV3" s="386"/>
      <c r="PCA3" s="386"/>
      <c r="PCF3" s="386"/>
      <c r="PCK3" s="386"/>
      <c r="PCP3" s="386"/>
      <c r="PCU3" s="386"/>
      <c r="PCZ3" s="386"/>
      <c r="PDE3" s="386"/>
      <c r="PDJ3" s="386"/>
      <c r="PDO3" s="386"/>
      <c r="PDT3" s="386"/>
      <c r="PDY3" s="386"/>
      <c r="PED3" s="386"/>
      <c r="PEI3" s="386"/>
      <c r="PEN3" s="386"/>
      <c r="PES3" s="386"/>
      <c r="PEX3" s="386"/>
      <c r="PFC3" s="386"/>
      <c r="PFH3" s="386"/>
      <c r="PFM3" s="386"/>
      <c r="PFR3" s="386"/>
      <c r="PFW3" s="386"/>
      <c r="PGB3" s="386"/>
      <c r="PGG3" s="386"/>
      <c r="PGL3" s="386"/>
      <c r="PGQ3" s="386"/>
      <c r="PGV3" s="386"/>
      <c r="PHA3" s="386"/>
      <c r="PHF3" s="386"/>
      <c r="PHK3" s="386"/>
      <c r="PHP3" s="386"/>
      <c r="PHU3" s="386"/>
      <c r="PHZ3" s="386"/>
      <c r="PIE3" s="386"/>
      <c r="PIJ3" s="386"/>
      <c r="PIO3" s="386"/>
      <c r="PIT3" s="386"/>
      <c r="PIY3" s="386"/>
      <c r="PJD3" s="386"/>
      <c r="PJI3" s="386"/>
      <c r="PJN3" s="386"/>
      <c r="PJS3" s="386"/>
      <c r="PJX3" s="386"/>
      <c r="PKC3" s="386"/>
      <c r="PKH3" s="386"/>
      <c r="PKM3" s="386"/>
      <c r="PKR3" s="386"/>
      <c r="PKW3" s="386"/>
      <c r="PLB3" s="386"/>
      <c r="PLG3" s="386"/>
      <c r="PLL3" s="386"/>
      <c r="PLQ3" s="386"/>
      <c r="PLV3" s="386"/>
      <c r="PMA3" s="386"/>
      <c r="PMF3" s="386"/>
      <c r="PMK3" s="386"/>
      <c r="PMP3" s="386"/>
      <c r="PMU3" s="386"/>
      <c r="PMZ3" s="386"/>
      <c r="PNE3" s="386"/>
      <c r="PNJ3" s="386"/>
      <c r="PNO3" s="386"/>
      <c r="PNT3" s="386"/>
      <c r="PNY3" s="386"/>
      <c r="POD3" s="386"/>
      <c r="POI3" s="386"/>
      <c r="PON3" s="386"/>
      <c r="POS3" s="386"/>
      <c r="POX3" s="386"/>
      <c r="PPC3" s="386"/>
      <c r="PPH3" s="386"/>
      <c r="PPM3" s="386"/>
      <c r="PPR3" s="386"/>
      <c r="PPW3" s="386"/>
      <c r="PQB3" s="386"/>
      <c r="PQG3" s="386"/>
      <c r="PQL3" s="386"/>
      <c r="PQQ3" s="386"/>
      <c r="PQV3" s="386"/>
      <c r="PRA3" s="386"/>
      <c r="PRF3" s="386"/>
      <c r="PRK3" s="386"/>
      <c r="PRP3" s="386"/>
      <c r="PRU3" s="386"/>
      <c r="PRZ3" s="386"/>
      <c r="PSE3" s="386"/>
      <c r="PSJ3" s="386"/>
      <c r="PSO3" s="386"/>
      <c r="PST3" s="386"/>
      <c r="PSY3" s="386"/>
      <c r="PTD3" s="386"/>
      <c r="PTI3" s="386"/>
      <c r="PTN3" s="386"/>
      <c r="PTS3" s="386"/>
      <c r="PTX3" s="386"/>
      <c r="PUC3" s="386"/>
      <c r="PUH3" s="386"/>
      <c r="PUM3" s="386"/>
      <c r="PUR3" s="386"/>
      <c r="PUW3" s="386"/>
      <c r="PVB3" s="386"/>
      <c r="PVG3" s="386"/>
      <c r="PVL3" s="386"/>
      <c r="PVQ3" s="386"/>
      <c r="PVV3" s="386"/>
      <c r="PWA3" s="386"/>
      <c r="PWF3" s="386"/>
      <c r="PWK3" s="386"/>
      <c r="PWP3" s="386"/>
      <c r="PWU3" s="386"/>
      <c r="PWZ3" s="386"/>
      <c r="PXE3" s="386"/>
      <c r="PXJ3" s="386"/>
      <c r="PXO3" s="386"/>
      <c r="PXT3" s="386"/>
      <c r="PXY3" s="386"/>
      <c r="PYD3" s="386"/>
      <c r="PYI3" s="386"/>
      <c r="PYN3" s="386"/>
      <c r="PYS3" s="386"/>
      <c r="PYX3" s="386"/>
      <c r="PZC3" s="386"/>
      <c r="PZH3" s="386"/>
      <c r="PZM3" s="386"/>
      <c r="PZR3" s="386"/>
      <c r="PZW3" s="386"/>
      <c r="QAB3" s="386"/>
      <c r="QAG3" s="386"/>
      <c r="QAL3" s="386"/>
      <c r="QAQ3" s="386"/>
      <c r="QAV3" s="386"/>
      <c r="QBA3" s="386"/>
      <c r="QBF3" s="386"/>
      <c r="QBK3" s="386"/>
      <c r="QBP3" s="386"/>
      <c r="QBU3" s="386"/>
      <c r="QBZ3" s="386"/>
      <c r="QCE3" s="386"/>
      <c r="QCJ3" s="386"/>
      <c r="QCO3" s="386"/>
      <c r="QCT3" s="386"/>
      <c r="QCY3" s="386"/>
      <c r="QDD3" s="386"/>
      <c r="QDI3" s="386"/>
      <c r="QDN3" s="386"/>
      <c r="QDS3" s="386"/>
      <c r="QDX3" s="386"/>
      <c r="QEC3" s="386"/>
      <c r="QEH3" s="386"/>
      <c r="QEM3" s="386"/>
      <c r="QER3" s="386"/>
      <c r="QEW3" s="386"/>
      <c r="QFB3" s="386"/>
      <c r="QFG3" s="386"/>
      <c r="QFL3" s="386"/>
      <c r="QFQ3" s="386"/>
      <c r="QFV3" s="386"/>
      <c r="QGA3" s="386"/>
      <c r="QGF3" s="386"/>
      <c r="QGK3" s="386"/>
      <c r="QGP3" s="386"/>
      <c r="QGU3" s="386"/>
      <c r="QGZ3" s="386"/>
      <c r="QHE3" s="386"/>
      <c r="QHJ3" s="386"/>
      <c r="QHO3" s="386"/>
      <c r="QHT3" s="386"/>
      <c r="QHY3" s="386"/>
      <c r="QID3" s="386"/>
      <c r="QII3" s="386"/>
      <c r="QIN3" s="386"/>
      <c r="QIS3" s="386"/>
      <c r="QIX3" s="386"/>
      <c r="QJC3" s="386"/>
      <c r="QJH3" s="386"/>
      <c r="QJM3" s="386"/>
      <c r="QJR3" s="386"/>
      <c r="QJW3" s="386"/>
      <c r="QKB3" s="386"/>
      <c r="QKG3" s="386"/>
      <c r="QKL3" s="386"/>
      <c r="QKQ3" s="386"/>
      <c r="QKV3" s="386"/>
      <c r="QLA3" s="386"/>
      <c r="QLF3" s="386"/>
      <c r="QLK3" s="386"/>
      <c r="QLP3" s="386"/>
      <c r="QLU3" s="386"/>
      <c r="QLZ3" s="386"/>
      <c r="QME3" s="386"/>
      <c r="QMJ3" s="386"/>
      <c r="QMO3" s="386"/>
      <c r="QMT3" s="386"/>
      <c r="QMY3" s="386"/>
      <c r="QND3" s="386"/>
      <c r="QNI3" s="386"/>
      <c r="QNN3" s="386"/>
      <c r="QNS3" s="386"/>
      <c r="QNX3" s="386"/>
      <c r="QOC3" s="386"/>
      <c r="QOH3" s="386"/>
      <c r="QOM3" s="386"/>
      <c r="QOR3" s="386"/>
      <c r="QOW3" s="386"/>
      <c r="QPB3" s="386"/>
      <c r="QPG3" s="386"/>
      <c r="QPL3" s="386"/>
      <c r="QPQ3" s="386"/>
      <c r="QPV3" s="386"/>
      <c r="QQA3" s="386"/>
      <c r="QQF3" s="386"/>
      <c r="QQK3" s="386"/>
      <c r="QQP3" s="386"/>
      <c r="QQU3" s="386"/>
      <c r="QQZ3" s="386"/>
      <c r="QRE3" s="386"/>
      <c r="QRJ3" s="386"/>
      <c r="QRO3" s="386"/>
      <c r="QRT3" s="386"/>
      <c r="QRY3" s="386"/>
      <c r="QSD3" s="386"/>
      <c r="QSI3" s="386"/>
      <c r="QSN3" s="386"/>
      <c r="QSS3" s="386"/>
      <c r="QSX3" s="386"/>
      <c r="QTC3" s="386"/>
      <c r="QTH3" s="386"/>
      <c r="QTM3" s="386"/>
      <c r="QTR3" s="386"/>
      <c r="QTW3" s="386"/>
      <c r="QUB3" s="386"/>
      <c r="QUG3" s="386"/>
      <c r="QUL3" s="386"/>
      <c r="QUQ3" s="386"/>
      <c r="QUV3" s="386"/>
      <c r="QVA3" s="386"/>
      <c r="QVF3" s="386"/>
      <c r="QVK3" s="386"/>
      <c r="QVP3" s="386"/>
      <c r="QVU3" s="386"/>
      <c r="QVZ3" s="386"/>
      <c r="QWE3" s="386"/>
      <c r="QWJ3" s="386"/>
      <c r="QWO3" s="386"/>
      <c r="QWT3" s="386"/>
      <c r="QWY3" s="386"/>
      <c r="QXD3" s="386"/>
      <c r="QXI3" s="386"/>
      <c r="QXN3" s="386"/>
      <c r="QXS3" s="386"/>
      <c r="QXX3" s="386"/>
      <c r="QYC3" s="386"/>
      <c r="QYH3" s="386"/>
      <c r="QYM3" s="386"/>
      <c r="QYR3" s="386"/>
      <c r="QYW3" s="386"/>
      <c r="QZB3" s="386"/>
      <c r="QZG3" s="386"/>
      <c r="QZL3" s="386"/>
      <c r="QZQ3" s="386"/>
      <c r="QZV3" s="386"/>
      <c r="RAA3" s="386"/>
      <c r="RAF3" s="386"/>
      <c r="RAK3" s="386"/>
      <c r="RAP3" s="386"/>
      <c r="RAU3" s="386"/>
      <c r="RAZ3" s="386"/>
      <c r="RBE3" s="386"/>
      <c r="RBJ3" s="386"/>
      <c r="RBO3" s="386"/>
      <c r="RBT3" s="386"/>
      <c r="RBY3" s="386"/>
      <c r="RCD3" s="386"/>
      <c r="RCI3" s="386"/>
      <c r="RCN3" s="386"/>
      <c r="RCS3" s="386"/>
      <c r="RCX3" s="386"/>
      <c r="RDC3" s="386"/>
      <c r="RDH3" s="386"/>
      <c r="RDM3" s="386"/>
      <c r="RDR3" s="386"/>
      <c r="RDW3" s="386"/>
      <c r="REB3" s="386"/>
      <c r="REG3" s="386"/>
      <c r="REL3" s="386"/>
      <c r="REQ3" s="386"/>
      <c r="REV3" s="386"/>
      <c r="RFA3" s="386"/>
      <c r="RFF3" s="386"/>
      <c r="RFK3" s="386"/>
      <c r="RFP3" s="386"/>
      <c r="RFU3" s="386"/>
      <c r="RFZ3" s="386"/>
      <c r="RGE3" s="386"/>
      <c r="RGJ3" s="386"/>
      <c r="RGO3" s="386"/>
      <c r="RGT3" s="386"/>
      <c r="RGY3" s="386"/>
      <c r="RHD3" s="386"/>
      <c r="RHI3" s="386"/>
      <c r="RHN3" s="386"/>
      <c r="RHS3" s="386"/>
      <c r="RHX3" s="386"/>
      <c r="RIC3" s="386"/>
      <c r="RIH3" s="386"/>
      <c r="RIM3" s="386"/>
      <c r="RIR3" s="386"/>
      <c r="RIW3" s="386"/>
      <c r="RJB3" s="386"/>
      <c r="RJG3" s="386"/>
      <c r="RJL3" s="386"/>
      <c r="RJQ3" s="386"/>
      <c r="RJV3" s="386"/>
      <c r="RKA3" s="386"/>
      <c r="RKF3" s="386"/>
      <c r="RKK3" s="386"/>
      <c r="RKP3" s="386"/>
      <c r="RKU3" s="386"/>
      <c r="RKZ3" s="386"/>
      <c r="RLE3" s="386"/>
      <c r="RLJ3" s="386"/>
      <c r="RLO3" s="386"/>
      <c r="RLT3" s="386"/>
      <c r="RLY3" s="386"/>
      <c r="RMD3" s="386"/>
      <c r="RMI3" s="386"/>
      <c r="RMN3" s="386"/>
      <c r="RMS3" s="386"/>
      <c r="RMX3" s="386"/>
      <c r="RNC3" s="386"/>
      <c r="RNH3" s="386"/>
      <c r="RNM3" s="386"/>
      <c r="RNR3" s="386"/>
      <c r="RNW3" s="386"/>
      <c r="ROB3" s="386"/>
      <c r="ROG3" s="386"/>
      <c r="ROL3" s="386"/>
      <c r="ROQ3" s="386"/>
      <c r="ROV3" s="386"/>
      <c r="RPA3" s="386"/>
      <c r="RPF3" s="386"/>
      <c r="RPK3" s="386"/>
      <c r="RPP3" s="386"/>
      <c r="RPU3" s="386"/>
      <c r="RPZ3" s="386"/>
      <c r="RQE3" s="386"/>
      <c r="RQJ3" s="386"/>
      <c r="RQO3" s="386"/>
      <c r="RQT3" s="386"/>
      <c r="RQY3" s="386"/>
      <c r="RRD3" s="386"/>
      <c r="RRI3" s="386"/>
      <c r="RRN3" s="386"/>
      <c r="RRS3" s="386"/>
      <c r="RRX3" s="386"/>
      <c r="RSC3" s="386"/>
      <c r="RSH3" s="386"/>
      <c r="RSM3" s="386"/>
      <c r="RSR3" s="386"/>
      <c r="RSW3" s="386"/>
      <c r="RTB3" s="386"/>
      <c r="RTG3" s="386"/>
      <c r="RTL3" s="386"/>
      <c r="RTQ3" s="386"/>
      <c r="RTV3" s="386"/>
      <c r="RUA3" s="386"/>
      <c r="RUF3" s="386"/>
      <c r="RUK3" s="386"/>
      <c r="RUP3" s="386"/>
      <c r="RUU3" s="386"/>
      <c r="RUZ3" s="386"/>
      <c r="RVE3" s="386"/>
      <c r="RVJ3" s="386"/>
      <c r="RVO3" s="386"/>
      <c r="RVT3" s="386"/>
      <c r="RVY3" s="386"/>
      <c r="RWD3" s="386"/>
      <c r="RWI3" s="386"/>
      <c r="RWN3" s="386"/>
      <c r="RWS3" s="386"/>
      <c r="RWX3" s="386"/>
      <c r="RXC3" s="386"/>
      <c r="RXH3" s="386"/>
      <c r="RXM3" s="386"/>
      <c r="RXR3" s="386"/>
      <c r="RXW3" s="386"/>
      <c r="RYB3" s="386"/>
      <c r="RYG3" s="386"/>
      <c r="RYL3" s="386"/>
      <c r="RYQ3" s="386"/>
      <c r="RYV3" s="386"/>
      <c r="RZA3" s="386"/>
      <c r="RZF3" s="386"/>
      <c r="RZK3" s="386"/>
      <c r="RZP3" s="386"/>
      <c r="RZU3" s="386"/>
      <c r="RZZ3" s="386"/>
      <c r="SAE3" s="386"/>
      <c r="SAJ3" s="386"/>
      <c r="SAO3" s="386"/>
      <c r="SAT3" s="386"/>
      <c r="SAY3" s="386"/>
      <c r="SBD3" s="386"/>
      <c r="SBI3" s="386"/>
      <c r="SBN3" s="386"/>
      <c r="SBS3" s="386"/>
      <c r="SBX3" s="386"/>
      <c r="SCC3" s="386"/>
      <c r="SCH3" s="386"/>
      <c r="SCM3" s="386"/>
      <c r="SCR3" s="386"/>
      <c r="SCW3" s="386"/>
      <c r="SDB3" s="386"/>
      <c r="SDG3" s="386"/>
      <c r="SDL3" s="386"/>
      <c r="SDQ3" s="386"/>
      <c r="SDV3" s="386"/>
      <c r="SEA3" s="386"/>
      <c r="SEF3" s="386"/>
      <c r="SEK3" s="386"/>
      <c r="SEP3" s="386"/>
      <c r="SEU3" s="386"/>
      <c r="SEZ3" s="386"/>
      <c r="SFE3" s="386"/>
      <c r="SFJ3" s="386"/>
      <c r="SFO3" s="386"/>
      <c r="SFT3" s="386"/>
      <c r="SFY3" s="386"/>
      <c r="SGD3" s="386"/>
      <c r="SGI3" s="386"/>
      <c r="SGN3" s="386"/>
      <c r="SGS3" s="386"/>
      <c r="SGX3" s="386"/>
      <c r="SHC3" s="386"/>
      <c r="SHH3" s="386"/>
      <c r="SHM3" s="386"/>
      <c r="SHR3" s="386"/>
      <c r="SHW3" s="386"/>
      <c r="SIB3" s="386"/>
      <c r="SIG3" s="386"/>
      <c r="SIL3" s="386"/>
      <c r="SIQ3" s="386"/>
      <c r="SIV3" s="386"/>
      <c r="SJA3" s="386"/>
      <c r="SJF3" s="386"/>
      <c r="SJK3" s="386"/>
      <c r="SJP3" s="386"/>
      <c r="SJU3" s="386"/>
      <c r="SJZ3" s="386"/>
      <c r="SKE3" s="386"/>
      <c r="SKJ3" s="386"/>
      <c r="SKO3" s="386"/>
      <c r="SKT3" s="386"/>
      <c r="SKY3" s="386"/>
      <c r="SLD3" s="386"/>
      <c r="SLI3" s="386"/>
      <c r="SLN3" s="386"/>
      <c r="SLS3" s="386"/>
      <c r="SLX3" s="386"/>
      <c r="SMC3" s="386"/>
      <c r="SMH3" s="386"/>
      <c r="SMM3" s="386"/>
      <c r="SMR3" s="386"/>
      <c r="SMW3" s="386"/>
      <c r="SNB3" s="386"/>
      <c r="SNG3" s="386"/>
      <c r="SNL3" s="386"/>
      <c r="SNQ3" s="386"/>
      <c r="SNV3" s="386"/>
      <c r="SOA3" s="386"/>
      <c r="SOF3" s="386"/>
      <c r="SOK3" s="386"/>
      <c r="SOP3" s="386"/>
      <c r="SOU3" s="386"/>
      <c r="SOZ3" s="386"/>
      <c r="SPE3" s="386"/>
      <c r="SPJ3" s="386"/>
      <c r="SPO3" s="386"/>
      <c r="SPT3" s="386"/>
      <c r="SPY3" s="386"/>
      <c r="SQD3" s="386"/>
      <c r="SQI3" s="386"/>
      <c r="SQN3" s="386"/>
      <c r="SQS3" s="386"/>
      <c r="SQX3" s="386"/>
      <c r="SRC3" s="386"/>
      <c r="SRH3" s="386"/>
      <c r="SRM3" s="386"/>
      <c r="SRR3" s="386"/>
      <c r="SRW3" s="386"/>
      <c r="SSB3" s="386"/>
      <c r="SSG3" s="386"/>
      <c r="SSL3" s="386"/>
      <c r="SSQ3" s="386"/>
      <c r="SSV3" s="386"/>
      <c r="STA3" s="386"/>
      <c r="STF3" s="386"/>
      <c r="STK3" s="386"/>
      <c r="STP3" s="386"/>
      <c r="STU3" s="386"/>
      <c r="STZ3" s="386"/>
      <c r="SUE3" s="386"/>
      <c r="SUJ3" s="386"/>
      <c r="SUO3" s="386"/>
      <c r="SUT3" s="386"/>
      <c r="SUY3" s="386"/>
      <c r="SVD3" s="386"/>
      <c r="SVI3" s="386"/>
      <c r="SVN3" s="386"/>
      <c r="SVS3" s="386"/>
      <c r="SVX3" s="386"/>
      <c r="SWC3" s="386"/>
      <c r="SWH3" s="386"/>
      <c r="SWM3" s="386"/>
      <c r="SWR3" s="386"/>
      <c r="SWW3" s="386"/>
      <c r="SXB3" s="386"/>
      <c r="SXG3" s="386"/>
      <c r="SXL3" s="386"/>
      <c r="SXQ3" s="386"/>
      <c r="SXV3" s="386"/>
      <c r="SYA3" s="386"/>
      <c r="SYF3" s="386"/>
      <c r="SYK3" s="386"/>
      <c r="SYP3" s="386"/>
      <c r="SYU3" s="386"/>
      <c r="SYZ3" s="386"/>
      <c r="SZE3" s="386"/>
      <c r="SZJ3" s="386"/>
      <c r="SZO3" s="386"/>
      <c r="SZT3" s="386"/>
      <c r="SZY3" s="386"/>
      <c r="TAD3" s="386"/>
      <c r="TAI3" s="386"/>
      <c r="TAN3" s="386"/>
      <c r="TAS3" s="386"/>
      <c r="TAX3" s="386"/>
      <c r="TBC3" s="386"/>
      <c r="TBH3" s="386"/>
      <c r="TBM3" s="386"/>
      <c r="TBR3" s="386"/>
      <c r="TBW3" s="386"/>
      <c r="TCB3" s="386"/>
      <c r="TCG3" s="386"/>
      <c r="TCL3" s="386"/>
      <c r="TCQ3" s="386"/>
      <c r="TCV3" s="386"/>
      <c r="TDA3" s="386"/>
      <c r="TDF3" s="386"/>
      <c r="TDK3" s="386"/>
      <c r="TDP3" s="386"/>
      <c r="TDU3" s="386"/>
      <c r="TDZ3" s="386"/>
      <c r="TEE3" s="386"/>
      <c r="TEJ3" s="386"/>
      <c r="TEO3" s="386"/>
      <c r="TET3" s="386"/>
      <c r="TEY3" s="386"/>
      <c r="TFD3" s="386"/>
      <c r="TFI3" s="386"/>
      <c r="TFN3" s="386"/>
      <c r="TFS3" s="386"/>
      <c r="TFX3" s="386"/>
      <c r="TGC3" s="386"/>
      <c r="TGH3" s="386"/>
      <c r="TGM3" s="386"/>
      <c r="TGR3" s="386"/>
      <c r="TGW3" s="386"/>
      <c r="THB3" s="386"/>
      <c r="THG3" s="386"/>
      <c r="THL3" s="386"/>
      <c r="THQ3" s="386"/>
      <c r="THV3" s="386"/>
      <c r="TIA3" s="386"/>
      <c r="TIF3" s="386"/>
      <c r="TIK3" s="386"/>
      <c r="TIP3" s="386"/>
      <c r="TIU3" s="386"/>
      <c r="TIZ3" s="386"/>
      <c r="TJE3" s="386"/>
      <c r="TJJ3" s="386"/>
      <c r="TJO3" s="386"/>
      <c r="TJT3" s="386"/>
      <c r="TJY3" s="386"/>
      <c r="TKD3" s="386"/>
      <c r="TKI3" s="386"/>
      <c r="TKN3" s="386"/>
      <c r="TKS3" s="386"/>
      <c r="TKX3" s="386"/>
      <c r="TLC3" s="386"/>
      <c r="TLH3" s="386"/>
      <c r="TLM3" s="386"/>
      <c r="TLR3" s="386"/>
      <c r="TLW3" s="386"/>
      <c r="TMB3" s="386"/>
      <c r="TMG3" s="386"/>
      <c r="TML3" s="386"/>
      <c r="TMQ3" s="386"/>
      <c r="TMV3" s="386"/>
      <c r="TNA3" s="386"/>
      <c r="TNF3" s="386"/>
      <c r="TNK3" s="386"/>
      <c r="TNP3" s="386"/>
      <c r="TNU3" s="386"/>
      <c r="TNZ3" s="386"/>
      <c r="TOE3" s="386"/>
      <c r="TOJ3" s="386"/>
      <c r="TOO3" s="386"/>
      <c r="TOT3" s="386"/>
      <c r="TOY3" s="386"/>
      <c r="TPD3" s="386"/>
      <c r="TPI3" s="386"/>
      <c r="TPN3" s="386"/>
      <c r="TPS3" s="386"/>
      <c r="TPX3" s="386"/>
      <c r="TQC3" s="386"/>
      <c r="TQH3" s="386"/>
      <c r="TQM3" s="386"/>
      <c r="TQR3" s="386"/>
      <c r="TQW3" s="386"/>
      <c r="TRB3" s="386"/>
      <c r="TRG3" s="386"/>
      <c r="TRL3" s="386"/>
      <c r="TRQ3" s="386"/>
      <c r="TRV3" s="386"/>
      <c r="TSA3" s="386"/>
      <c r="TSF3" s="386"/>
      <c r="TSK3" s="386"/>
      <c r="TSP3" s="386"/>
      <c r="TSU3" s="386"/>
      <c r="TSZ3" s="386"/>
      <c r="TTE3" s="386"/>
      <c r="TTJ3" s="386"/>
      <c r="TTO3" s="386"/>
      <c r="TTT3" s="386"/>
      <c r="TTY3" s="386"/>
      <c r="TUD3" s="386"/>
      <c r="TUI3" s="386"/>
      <c r="TUN3" s="386"/>
      <c r="TUS3" s="386"/>
      <c r="TUX3" s="386"/>
      <c r="TVC3" s="386"/>
      <c r="TVH3" s="386"/>
      <c r="TVM3" s="386"/>
      <c r="TVR3" s="386"/>
      <c r="TVW3" s="386"/>
      <c r="TWB3" s="386"/>
      <c r="TWG3" s="386"/>
      <c r="TWL3" s="386"/>
      <c r="TWQ3" s="386"/>
      <c r="TWV3" s="386"/>
      <c r="TXA3" s="386"/>
      <c r="TXF3" s="386"/>
      <c r="TXK3" s="386"/>
      <c r="TXP3" s="386"/>
      <c r="TXU3" s="386"/>
      <c r="TXZ3" s="386"/>
      <c r="TYE3" s="386"/>
      <c r="TYJ3" s="386"/>
      <c r="TYO3" s="386"/>
      <c r="TYT3" s="386"/>
      <c r="TYY3" s="386"/>
      <c r="TZD3" s="386"/>
      <c r="TZI3" s="386"/>
      <c r="TZN3" s="386"/>
      <c r="TZS3" s="386"/>
      <c r="TZX3" s="386"/>
      <c r="UAC3" s="386"/>
      <c r="UAH3" s="386"/>
      <c r="UAM3" s="386"/>
      <c r="UAR3" s="386"/>
      <c r="UAW3" s="386"/>
      <c r="UBB3" s="386"/>
      <c r="UBG3" s="386"/>
      <c r="UBL3" s="386"/>
      <c r="UBQ3" s="386"/>
      <c r="UBV3" s="386"/>
      <c r="UCA3" s="386"/>
      <c r="UCF3" s="386"/>
      <c r="UCK3" s="386"/>
      <c r="UCP3" s="386"/>
      <c r="UCU3" s="386"/>
      <c r="UCZ3" s="386"/>
      <c r="UDE3" s="386"/>
      <c r="UDJ3" s="386"/>
      <c r="UDO3" s="386"/>
      <c r="UDT3" s="386"/>
      <c r="UDY3" s="386"/>
      <c r="UED3" s="386"/>
      <c r="UEI3" s="386"/>
      <c r="UEN3" s="386"/>
      <c r="UES3" s="386"/>
      <c r="UEX3" s="386"/>
      <c r="UFC3" s="386"/>
      <c r="UFH3" s="386"/>
      <c r="UFM3" s="386"/>
      <c r="UFR3" s="386"/>
      <c r="UFW3" s="386"/>
      <c r="UGB3" s="386"/>
      <c r="UGG3" s="386"/>
      <c r="UGL3" s="386"/>
      <c r="UGQ3" s="386"/>
      <c r="UGV3" s="386"/>
      <c r="UHA3" s="386"/>
      <c r="UHF3" s="386"/>
      <c r="UHK3" s="386"/>
      <c r="UHP3" s="386"/>
      <c r="UHU3" s="386"/>
      <c r="UHZ3" s="386"/>
      <c r="UIE3" s="386"/>
      <c r="UIJ3" s="386"/>
      <c r="UIO3" s="386"/>
      <c r="UIT3" s="386"/>
      <c r="UIY3" s="386"/>
      <c r="UJD3" s="386"/>
      <c r="UJI3" s="386"/>
      <c r="UJN3" s="386"/>
      <c r="UJS3" s="386"/>
      <c r="UJX3" s="386"/>
      <c r="UKC3" s="386"/>
      <c r="UKH3" s="386"/>
      <c r="UKM3" s="386"/>
      <c r="UKR3" s="386"/>
      <c r="UKW3" s="386"/>
      <c r="ULB3" s="386"/>
      <c r="ULG3" s="386"/>
      <c r="ULL3" s="386"/>
      <c r="ULQ3" s="386"/>
      <c r="ULV3" s="386"/>
      <c r="UMA3" s="386"/>
      <c r="UMF3" s="386"/>
      <c r="UMK3" s="386"/>
      <c r="UMP3" s="386"/>
      <c r="UMU3" s="386"/>
      <c r="UMZ3" s="386"/>
      <c r="UNE3" s="386"/>
      <c r="UNJ3" s="386"/>
      <c r="UNO3" s="386"/>
      <c r="UNT3" s="386"/>
      <c r="UNY3" s="386"/>
      <c r="UOD3" s="386"/>
      <c r="UOI3" s="386"/>
      <c r="UON3" s="386"/>
      <c r="UOS3" s="386"/>
      <c r="UOX3" s="386"/>
      <c r="UPC3" s="386"/>
      <c r="UPH3" s="386"/>
      <c r="UPM3" s="386"/>
      <c r="UPR3" s="386"/>
      <c r="UPW3" s="386"/>
      <c r="UQB3" s="386"/>
      <c r="UQG3" s="386"/>
      <c r="UQL3" s="386"/>
      <c r="UQQ3" s="386"/>
      <c r="UQV3" s="386"/>
      <c r="URA3" s="386"/>
      <c r="URF3" s="386"/>
      <c r="URK3" s="386"/>
      <c r="URP3" s="386"/>
      <c r="URU3" s="386"/>
      <c r="URZ3" s="386"/>
      <c r="USE3" s="386"/>
      <c r="USJ3" s="386"/>
      <c r="USO3" s="386"/>
      <c r="UST3" s="386"/>
      <c r="USY3" s="386"/>
      <c r="UTD3" s="386"/>
      <c r="UTI3" s="386"/>
      <c r="UTN3" s="386"/>
      <c r="UTS3" s="386"/>
      <c r="UTX3" s="386"/>
      <c r="UUC3" s="386"/>
      <c r="UUH3" s="386"/>
      <c r="UUM3" s="386"/>
      <c r="UUR3" s="386"/>
      <c r="UUW3" s="386"/>
      <c r="UVB3" s="386"/>
      <c r="UVG3" s="386"/>
      <c r="UVL3" s="386"/>
      <c r="UVQ3" s="386"/>
      <c r="UVV3" s="386"/>
      <c r="UWA3" s="386"/>
      <c r="UWF3" s="386"/>
      <c r="UWK3" s="386"/>
      <c r="UWP3" s="386"/>
      <c r="UWU3" s="386"/>
      <c r="UWZ3" s="386"/>
      <c r="UXE3" s="386"/>
      <c r="UXJ3" s="386"/>
      <c r="UXO3" s="386"/>
      <c r="UXT3" s="386"/>
      <c r="UXY3" s="386"/>
      <c r="UYD3" s="386"/>
      <c r="UYI3" s="386"/>
      <c r="UYN3" s="386"/>
      <c r="UYS3" s="386"/>
      <c r="UYX3" s="386"/>
      <c r="UZC3" s="386"/>
      <c r="UZH3" s="386"/>
      <c r="UZM3" s="386"/>
      <c r="UZR3" s="386"/>
      <c r="UZW3" s="386"/>
      <c r="VAB3" s="386"/>
      <c r="VAG3" s="386"/>
      <c r="VAL3" s="386"/>
      <c r="VAQ3" s="386"/>
      <c r="VAV3" s="386"/>
      <c r="VBA3" s="386"/>
      <c r="VBF3" s="386"/>
      <c r="VBK3" s="386"/>
      <c r="VBP3" s="386"/>
      <c r="VBU3" s="386"/>
      <c r="VBZ3" s="386"/>
      <c r="VCE3" s="386"/>
      <c r="VCJ3" s="386"/>
      <c r="VCO3" s="386"/>
      <c r="VCT3" s="386"/>
      <c r="VCY3" s="386"/>
      <c r="VDD3" s="386"/>
      <c r="VDI3" s="386"/>
      <c r="VDN3" s="386"/>
      <c r="VDS3" s="386"/>
      <c r="VDX3" s="386"/>
      <c r="VEC3" s="386"/>
      <c r="VEH3" s="386"/>
      <c r="VEM3" s="386"/>
      <c r="VER3" s="386"/>
      <c r="VEW3" s="386"/>
      <c r="VFB3" s="386"/>
      <c r="VFG3" s="386"/>
      <c r="VFL3" s="386"/>
      <c r="VFQ3" s="386"/>
      <c r="VFV3" s="386"/>
      <c r="VGA3" s="386"/>
      <c r="VGF3" s="386"/>
      <c r="VGK3" s="386"/>
      <c r="VGP3" s="386"/>
      <c r="VGU3" s="386"/>
      <c r="VGZ3" s="386"/>
      <c r="VHE3" s="386"/>
      <c r="VHJ3" s="386"/>
      <c r="VHO3" s="386"/>
      <c r="VHT3" s="386"/>
      <c r="VHY3" s="386"/>
      <c r="VID3" s="386"/>
      <c r="VII3" s="386"/>
      <c r="VIN3" s="386"/>
      <c r="VIS3" s="386"/>
      <c r="VIX3" s="386"/>
      <c r="VJC3" s="386"/>
      <c r="VJH3" s="386"/>
      <c r="VJM3" s="386"/>
      <c r="VJR3" s="386"/>
      <c r="VJW3" s="386"/>
      <c r="VKB3" s="386"/>
      <c r="VKG3" s="386"/>
      <c r="VKL3" s="386"/>
      <c r="VKQ3" s="386"/>
      <c r="VKV3" s="386"/>
      <c r="VLA3" s="386"/>
      <c r="VLF3" s="386"/>
      <c r="VLK3" s="386"/>
      <c r="VLP3" s="386"/>
      <c r="VLU3" s="386"/>
      <c r="VLZ3" s="386"/>
      <c r="VME3" s="386"/>
      <c r="VMJ3" s="386"/>
      <c r="VMO3" s="386"/>
      <c r="VMT3" s="386"/>
      <c r="VMY3" s="386"/>
      <c r="VND3" s="386"/>
      <c r="VNI3" s="386"/>
      <c r="VNN3" s="386"/>
      <c r="VNS3" s="386"/>
      <c r="VNX3" s="386"/>
      <c r="VOC3" s="386"/>
      <c r="VOH3" s="386"/>
      <c r="VOM3" s="386"/>
      <c r="VOR3" s="386"/>
      <c r="VOW3" s="386"/>
      <c r="VPB3" s="386"/>
      <c r="VPG3" s="386"/>
      <c r="VPL3" s="386"/>
      <c r="VPQ3" s="386"/>
      <c r="VPV3" s="386"/>
      <c r="VQA3" s="386"/>
      <c r="VQF3" s="386"/>
      <c r="VQK3" s="386"/>
      <c r="VQP3" s="386"/>
      <c r="VQU3" s="386"/>
      <c r="VQZ3" s="386"/>
      <c r="VRE3" s="386"/>
      <c r="VRJ3" s="386"/>
      <c r="VRO3" s="386"/>
      <c r="VRT3" s="386"/>
      <c r="VRY3" s="386"/>
      <c r="VSD3" s="386"/>
      <c r="VSI3" s="386"/>
      <c r="VSN3" s="386"/>
      <c r="VSS3" s="386"/>
      <c r="VSX3" s="386"/>
      <c r="VTC3" s="386"/>
      <c r="VTH3" s="386"/>
      <c r="VTM3" s="386"/>
      <c r="VTR3" s="386"/>
      <c r="VTW3" s="386"/>
      <c r="VUB3" s="386"/>
      <c r="VUG3" s="386"/>
      <c r="VUL3" s="386"/>
      <c r="VUQ3" s="386"/>
      <c r="VUV3" s="386"/>
      <c r="VVA3" s="386"/>
      <c r="VVF3" s="386"/>
      <c r="VVK3" s="386"/>
      <c r="VVP3" s="386"/>
      <c r="VVU3" s="386"/>
      <c r="VVZ3" s="386"/>
      <c r="VWE3" s="386"/>
      <c r="VWJ3" s="386"/>
      <c r="VWO3" s="386"/>
      <c r="VWT3" s="386"/>
      <c r="VWY3" s="386"/>
      <c r="VXD3" s="386"/>
      <c r="VXI3" s="386"/>
      <c r="VXN3" s="386"/>
      <c r="VXS3" s="386"/>
      <c r="VXX3" s="386"/>
      <c r="VYC3" s="386"/>
      <c r="VYH3" s="386"/>
      <c r="VYM3" s="386"/>
      <c r="VYR3" s="386"/>
      <c r="VYW3" s="386"/>
      <c r="VZB3" s="386"/>
      <c r="VZG3" s="386"/>
      <c r="VZL3" s="386"/>
      <c r="VZQ3" s="386"/>
      <c r="VZV3" s="386"/>
      <c r="WAA3" s="386"/>
      <c r="WAF3" s="386"/>
      <c r="WAK3" s="386"/>
      <c r="WAP3" s="386"/>
      <c r="WAU3" s="386"/>
      <c r="WAZ3" s="386"/>
      <c r="WBE3" s="386"/>
      <c r="WBJ3" s="386"/>
      <c r="WBO3" s="386"/>
      <c r="WBT3" s="386"/>
      <c r="WBY3" s="386"/>
      <c r="WCD3" s="386"/>
      <c r="WCI3" s="386"/>
      <c r="WCN3" s="386"/>
      <c r="WCS3" s="386"/>
      <c r="WCX3" s="386"/>
      <c r="WDC3" s="386"/>
      <c r="WDH3" s="386"/>
      <c r="WDM3" s="386"/>
      <c r="WDR3" s="386"/>
      <c r="WDW3" s="386"/>
      <c r="WEB3" s="386"/>
      <c r="WEG3" s="386"/>
      <c r="WEL3" s="386"/>
      <c r="WEQ3" s="386"/>
      <c r="WEV3" s="386"/>
      <c r="WFA3" s="386"/>
      <c r="WFF3" s="386"/>
      <c r="WFK3" s="386"/>
      <c r="WFP3" s="386"/>
      <c r="WFU3" s="386"/>
      <c r="WFZ3" s="386"/>
      <c r="WGE3" s="386"/>
      <c r="WGJ3" s="386"/>
      <c r="WGO3" s="386"/>
      <c r="WGT3" s="386"/>
      <c r="WGY3" s="386"/>
      <c r="WHD3" s="386"/>
      <c r="WHI3" s="386"/>
      <c r="WHN3" s="386"/>
      <c r="WHS3" s="386"/>
      <c r="WHX3" s="386"/>
      <c r="WIC3" s="386"/>
      <c r="WIH3" s="386"/>
      <c r="WIM3" s="386"/>
      <c r="WIR3" s="386"/>
      <c r="WIW3" s="386"/>
      <c r="WJB3" s="386"/>
      <c r="WJG3" s="386"/>
      <c r="WJL3" s="386"/>
      <c r="WJQ3" s="386"/>
      <c r="WJV3" s="386"/>
      <c r="WKA3" s="386"/>
      <c r="WKF3" s="386"/>
      <c r="WKK3" s="386"/>
      <c r="WKP3" s="386"/>
      <c r="WKU3" s="386"/>
      <c r="WKZ3" s="386"/>
      <c r="WLE3" s="386"/>
      <c r="WLJ3" s="386"/>
      <c r="WLO3" s="386"/>
      <c r="WLT3" s="386"/>
      <c r="WLY3" s="386"/>
      <c r="WMD3" s="386"/>
      <c r="WMI3" s="386"/>
      <c r="WMN3" s="386"/>
      <c r="WMS3" s="386"/>
      <c r="WMX3" s="386"/>
      <c r="WNC3" s="386"/>
      <c r="WNH3" s="386"/>
      <c r="WNM3" s="386"/>
      <c r="WNR3" s="386"/>
      <c r="WNW3" s="386"/>
      <c r="WOB3" s="386"/>
      <c r="WOG3" s="386"/>
      <c r="WOL3" s="386"/>
      <c r="WOQ3" s="386"/>
      <c r="WOV3" s="386"/>
      <c r="WPA3" s="386"/>
      <c r="WPF3" s="386"/>
      <c r="WPK3" s="386"/>
      <c r="WPP3" s="386"/>
      <c r="WPU3" s="386"/>
      <c r="WPZ3" s="386"/>
      <c r="WQE3" s="386"/>
      <c r="WQJ3" s="386"/>
      <c r="WQO3" s="386"/>
      <c r="WQT3" s="386"/>
      <c r="WQY3" s="386"/>
      <c r="WRD3" s="386"/>
      <c r="WRI3" s="386"/>
      <c r="WRN3" s="386"/>
      <c r="WRS3" s="386"/>
      <c r="WRX3" s="386"/>
      <c r="WSC3" s="386"/>
      <c r="WSH3" s="386"/>
      <c r="WSM3" s="386"/>
      <c r="WSR3" s="386"/>
      <c r="WSW3" s="386"/>
      <c r="WTB3" s="386"/>
      <c r="WTG3" s="386"/>
      <c r="WTL3" s="386"/>
      <c r="WTQ3" s="386"/>
      <c r="WTV3" s="386"/>
      <c r="WUA3" s="386"/>
      <c r="WUF3" s="386"/>
      <c r="WUK3" s="386"/>
      <c r="WUP3" s="386"/>
      <c r="WUU3" s="386"/>
      <c r="WUZ3" s="386"/>
      <c r="WVE3" s="386"/>
      <c r="WVJ3" s="386"/>
      <c r="WVO3" s="386"/>
      <c r="WVT3" s="386"/>
      <c r="WVY3" s="386"/>
      <c r="WWD3" s="386"/>
      <c r="WWI3" s="386"/>
      <c r="WWN3" s="386"/>
      <c r="WWS3" s="386"/>
      <c r="WWX3" s="386"/>
      <c r="WXC3" s="386"/>
      <c r="WXH3" s="386"/>
      <c r="WXM3" s="386"/>
      <c r="WXR3" s="386"/>
      <c r="WXW3" s="386"/>
      <c r="WYB3" s="386"/>
      <c r="WYG3" s="386"/>
      <c r="WYL3" s="386"/>
      <c r="WYQ3" s="386"/>
      <c r="WYV3" s="386"/>
      <c r="WZA3" s="386"/>
      <c r="WZF3" s="386"/>
      <c r="WZK3" s="386"/>
      <c r="WZP3" s="386"/>
      <c r="WZU3" s="386"/>
      <c r="WZZ3" s="386"/>
      <c r="XAE3" s="386"/>
      <c r="XAJ3" s="386"/>
      <c r="XAO3" s="386"/>
      <c r="XAT3" s="386"/>
      <c r="XAY3" s="386"/>
      <c r="XBD3" s="386"/>
      <c r="XBI3" s="386"/>
      <c r="XBN3" s="386"/>
      <c r="XBS3" s="386"/>
      <c r="XBX3" s="386"/>
      <c r="XCC3" s="386"/>
      <c r="XCH3" s="386"/>
      <c r="XCM3" s="386"/>
      <c r="XCR3" s="386"/>
      <c r="XCW3" s="386"/>
      <c r="XDB3" s="386"/>
      <c r="XDG3" s="386"/>
      <c r="XDL3" s="386"/>
      <c r="XDQ3" s="386"/>
      <c r="XDV3" s="386"/>
      <c r="XEA3" s="386"/>
      <c r="XEF3" s="386"/>
      <c r="XEK3" s="386"/>
      <c r="XEP3" s="386"/>
      <c r="XEU3" s="386"/>
      <c r="XEZ3" s="386"/>
    </row>
    <row r="4" spans="1:1020 1025:2045 2050:3070 3075:4095 4100:5120 5125:6140 6145:7165 7170:8190 8195:9215 9220:10240 10245:11260 11265:12285 12290:13310 13315:14335 14340:15360 15365:16380">
      <c r="A4" s="391">
        <f>A3+1</f>
        <v>2</v>
      </c>
      <c r="B4" s="384" t="s">
        <v>228</v>
      </c>
      <c r="C4" s="384">
        <v>10211</v>
      </c>
      <c r="D4" s="384"/>
      <c r="E4" s="384">
        <v>0</v>
      </c>
      <c r="F4" s="384">
        <v>0</v>
      </c>
      <c r="G4" s="384"/>
      <c r="H4" s="384">
        <f>ROUND(H29*Details!$K$58,0)</f>
        <v>952</v>
      </c>
      <c r="I4" s="384">
        <f>ROUND(I29*Details!$K$58,0)</f>
        <v>846</v>
      </c>
      <c r="J4" s="384">
        <f>ROUND(J29*Details!$K$58,0)</f>
        <v>846</v>
      </c>
      <c r="K4" s="384">
        <f>ROUND(K29*Details!$K$58,0)</f>
        <v>846</v>
      </c>
      <c r="L4" s="387">
        <f>ROUND(L29*Details!$K$58,0)</f>
        <v>1269</v>
      </c>
      <c r="M4" s="384">
        <f>ROUND(M29*Details!$K$58,0)</f>
        <v>1269</v>
      </c>
      <c r="N4" s="384">
        <f>'Oct-22 Plan'!E32</f>
        <v>1100</v>
      </c>
      <c r="O4" s="385">
        <v>1296</v>
      </c>
      <c r="P4" s="385">
        <v>920</v>
      </c>
      <c r="Q4" s="385">
        <v>880</v>
      </c>
      <c r="R4" s="385">
        <v>1000</v>
      </c>
      <c r="S4" s="385">
        <v>540</v>
      </c>
      <c r="T4" s="384">
        <v>1100</v>
      </c>
      <c r="U4" s="384">
        <v>240</v>
      </c>
      <c r="V4" s="384">
        <v>400</v>
      </c>
      <c r="W4" s="384">
        <v>740</v>
      </c>
      <c r="X4" s="384">
        <v>0</v>
      </c>
      <c r="Y4" s="384">
        <v>600</v>
      </c>
      <c r="Z4" s="384">
        <v>360</v>
      </c>
      <c r="AA4" s="384">
        <v>460</v>
      </c>
      <c r="AB4" s="384">
        <f>'Dec-23 Plan'!E32</f>
        <v>480</v>
      </c>
      <c r="AI4" s="386"/>
      <c r="AN4" s="386"/>
      <c r="AS4" s="386"/>
      <c r="AX4" s="386"/>
      <c r="BC4" s="386"/>
      <c r="BH4" s="386"/>
      <c r="BM4" s="386"/>
      <c r="BR4" s="386"/>
      <c r="BW4" s="386"/>
      <c r="CB4" s="386"/>
      <c r="CG4" s="386"/>
      <c r="CL4" s="386"/>
      <c r="CQ4" s="386"/>
      <c r="CV4" s="386"/>
      <c r="DA4" s="386"/>
      <c r="DF4" s="386"/>
      <c r="DK4" s="386"/>
      <c r="DP4" s="386"/>
      <c r="DU4" s="386"/>
      <c r="DZ4" s="386"/>
      <c r="EE4" s="386"/>
      <c r="EJ4" s="386"/>
      <c r="EO4" s="386"/>
      <c r="ET4" s="386"/>
      <c r="EY4" s="386"/>
      <c r="FD4" s="386"/>
      <c r="FI4" s="386"/>
      <c r="FN4" s="386"/>
      <c r="FS4" s="386"/>
      <c r="FX4" s="386"/>
      <c r="GC4" s="386"/>
      <c r="GH4" s="386"/>
      <c r="GM4" s="386"/>
      <c r="GR4" s="386"/>
      <c r="GW4" s="386"/>
      <c r="HB4" s="386"/>
      <c r="HG4" s="386"/>
      <c r="HL4" s="386"/>
      <c r="HQ4" s="386"/>
      <c r="HV4" s="386"/>
      <c r="IA4" s="386"/>
      <c r="IF4" s="386"/>
      <c r="IK4" s="386"/>
      <c r="IP4" s="386"/>
      <c r="IU4" s="386"/>
      <c r="IZ4" s="386"/>
      <c r="JE4" s="386"/>
      <c r="JJ4" s="386"/>
      <c r="JO4" s="386"/>
      <c r="JT4" s="386"/>
      <c r="JY4" s="386"/>
      <c r="KD4" s="386"/>
      <c r="KI4" s="386"/>
      <c r="KN4" s="386"/>
      <c r="KS4" s="386"/>
      <c r="KX4" s="386"/>
      <c r="LC4" s="386"/>
      <c r="LH4" s="386"/>
      <c r="LM4" s="386"/>
      <c r="LR4" s="386"/>
      <c r="LW4" s="386"/>
      <c r="MB4" s="386"/>
      <c r="MG4" s="386"/>
      <c r="ML4" s="386"/>
      <c r="MQ4" s="386"/>
      <c r="MV4" s="386"/>
      <c r="NA4" s="386"/>
      <c r="NF4" s="386"/>
      <c r="NK4" s="386"/>
      <c r="NP4" s="386"/>
      <c r="NU4" s="386"/>
      <c r="NZ4" s="386"/>
      <c r="OE4" s="386"/>
      <c r="OJ4" s="386"/>
      <c r="OO4" s="386"/>
      <c r="OT4" s="386"/>
      <c r="OY4" s="386"/>
      <c r="PD4" s="386"/>
      <c r="PI4" s="386"/>
      <c r="PN4" s="386"/>
      <c r="PS4" s="386"/>
      <c r="PX4" s="386"/>
      <c r="QC4" s="386"/>
      <c r="QH4" s="386"/>
      <c r="QM4" s="386"/>
      <c r="QR4" s="386"/>
      <c r="QW4" s="386"/>
      <c r="RB4" s="386"/>
      <c r="RG4" s="386"/>
      <c r="RL4" s="386"/>
      <c r="RQ4" s="386"/>
      <c r="RV4" s="386"/>
      <c r="SA4" s="386"/>
      <c r="SF4" s="386"/>
      <c r="SK4" s="386"/>
      <c r="SP4" s="386"/>
      <c r="SU4" s="386"/>
      <c r="SZ4" s="386"/>
      <c r="TE4" s="386"/>
      <c r="TJ4" s="386"/>
      <c r="TO4" s="386"/>
      <c r="TT4" s="386"/>
      <c r="TY4" s="386"/>
      <c r="UD4" s="386"/>
      <c r="UI4" s="386"/>
      <c r="UN4" s="386"/>
      <c r="US4" s="386"/>
      <c r="UX4" s="386"/>
      <c r="VC4" s="386"/>
      <c r="VH4" s="386"/>
      <c r="VM4" s="386"/>
      <c r="VR4" s="386"/>
      <c r="VW4" s="386"/>
      <c r="WB4" s="386"/>
      <c r="WG4" s="386"/>
      <c r="WL4" s="386"/>
      <c r="WQ4" s="386"/>
      <c r="WV4" s="386"/>
      <c r="XA4" s="386"/>
      <c r="XF4" s="386"/>
      <c r="XK4" s="386"/>
      <c r="XP4" s="386"/>
      <c r="XU4" s="386"/>
      <c r="XZ4" s="386"/>
      <c r="YE4" s="386"/>
      <c r="YJ4" s="386"/>
      <c r="YO4" s="386"/>
      <c r="YT4" s="386"/>
      <c r="YY4" s="386"/>
      <c r="ZD4" s="386"/>
      <c r="ZI4" s="386"/>
      <c r="ZN4" s="386"/>
      <c r="ZS4" s="386"/>
      <c r="ZX4" s="386"/>
      <c r="AAC4" s="386"/>
      <c r="AAH4" s="386"/>
      <c r="AAM4" s="386"/>
      <c r="AAR4" s="386"/>
      <c r="AAW4" s="386"/>
      <c r="ABB4" s="386"/>
      <c r="ABG4" s="386"/>
      <c r="ABL4" s="386"/>
      <c r="ABQ4" s="386"/>
      <c r="ABV4" s="386"/>
      <c r="ACA4" s="386"/>
      <c r="ACF4" s="386"/>
      <c r="ACK4" s="386"/>
      <c r="ACP4" s="386"/>
      <c r="ACU4" s="386"/>
      <c r="ACZ4" s="386"/>
      <c r="ADE4" s="386"/>
      <c r="ADJ4" s="386"/>
      <c r="ADO4" s="386"/>
      <c r="ADT4" s="386"/>
      <c r="ADY4" s="386"/>
      <c r="AED4" s="386"/>
      <c r="AEI4" s="386"/>
      <c r="AEN4" s="386"/>
      <c r="AES4" s="386"/>
      <c r="AEX4" s="386"/>
      <c r="AFC4" s="386"/>
      <c r="AFH4" s="386"/>
      <c r="AFM4" s="386"/>
      <c r="AFR4" s="386"/>
      <c r="AFW4" s="386"/>
      <c r="AGB4" s="386"/>
      <c r="AGG4" s="386"/>
      <c r="AGL4" s="386"/>
      <c r="AGQ4" s="386"/>
      <c r="AGV4" s="386"/>
      <c r="AHA4" s="386"/>
      <c r="AHF4" s="386"/>
      <c r="AHK4" s="386"/>
      <c r="AHP4" s="386"/>
      <c r="AHU4" s="386"/>
      <c r="AHZ4" s="386"/>
      <c r="AIE4" s="386"/>
      <c r="AIJ4" s="386"/>
      <c r="AIO4" s="386"/>
      <c r="AIT4" s="386"/>
      <c r="AIY4" s="386"/>
      <c r="AJD4" s="386"/>
      <c r="AJI4" s="386"/>
      <c r="AJN4" s="386"/>
      <c r="AJS4" s="386"/>
      <c r="AJX4" s="386"/>
      <c r="AKC4" s="386"/>
      <c r="AKH4" s="386"/>
      <c r="AKM4" s="386"/>
      <c r="AKR4" s="386"/>
      <c r="AKW4" s="386"/>
      <c r="ALB4" s="386"/>
      <c r="ALG4" s="386"/>
      <c r="ALL4" s="386"/>
      <c r="ALQ4" s="386"/>
      <c r="ALV4" s="386"/>
      <c r="AMA4" s="386"/>
      <c r="AMF4" s="386"/>
      <c r="AMK4" s="386"/>
      <c r="AMP4" s="386"/>
      <c r="AMU4" s="386"/>
      <c r="AMZ4" s="386"/>
      <c r="ANE4" s="386"/>
      <c r="ANJ4" s="386"/>
      <c r="ANO4" s="386"/>
      <c r="ANT4" s="386"/>
      <c r="ANY4" s="386"/>
      <c r="AOD4" s="386"/>
      <c r="AOI4" s="386"/>
      <c r="AON4" s="386"/>
      <c r="AOS4" s="386"/>
      <c r="AOX4" s="386"/>
      <c r="APC4" s="386"/>
      <c r="APH4" s="386"/>
      <c r="APM4" s="386"/>
      <c r="APR4" s="386"/>
      <c r="APW4" s="386"/>
      <c r="AQB4" s="386"/>
      <c r="AQG4" s="386"/>
      <c r="AQL4" s="386"/>
      <c r="AQQ4" s="386"/>
      <c r="AQV4" s="386"/>
      <c r="ARA4" s="386"/>
      <c r="ARF4" s="386"/>
      <c r="ARK4" s="386"/>
      <c r="ARP4" s="386"/>
      <c r="ARU4" s="386"/>
      <c r="ARZ4" s="386"/>
      <c r="ASE4" s="386"/>
      <c r="ASJ4" s="386"/>
      <c r="ASO4" s="386"/>
      <c r="AST4" s="386"/>
      <c r="ASY4" s="386"/>
      <c r="ATD4" s="386"/>
      <c r="ATI4" s="386"/>
      <c r="ATN4" s="386"/>
      <c r="ATS4" s="386"/>
      <c r="ATX4" s="386"/>
      <c r="AUC4" s="386"/>
      <c r="AUH4" s="386"/>
      <c r="AUM4" s="386"/>
      <c r="AUR4" s="386"/>
      <c r="AUW4" s="386"/>
      <c r="AVB4" s="386"/>
      <c r="AVG4" s="386"/>
      <c r="AVL4" s="386"/>
      <c r="AVQ4" s="386"/>
      <c r="AVV4" s="386"/>
      <c r="AWA4" s="386"/>
      <c r="AWF4" s="386"/>
      <c r="AWK4" s="386"/>
      <c r="AWP4" s="386"/>
      <c r="AWU4" s="386"/>
      <c r="AWZ4" s="386"/>
      <c r="AXE4" s="386"/>
      <c r="AXJ4" s="386"/>
      <c r="AXO4" s="386"/>
      <c r="AXT4" s="386"/>
      <c r="AXY4" s="386"/>
      <c r="AYD4" s="386"/>
      <c r="AYI4" s="386"/>
      <c r="AYN4" s="386"/>
      <c r="AYS4" s="386"/>
      <c r="AYX4" s="386"/>
      <c r="AZC4" s="386"/>
      <c r="AZH4" s="386"/>
      <c r="AZM4" s="386"/>
      <c r="AZR4" s="386"/>
      <c r="AZW4" s="386"/>
      <c r="BAB4" s="386"/>
      <c r="BAG4" s="386"/>
      <c r="BAL4" s="386"/>
      <c r="BAQ4" s="386"/>
      <c r="BAV4" s="386"/>
      <c r="BBA4" s="386"/>
      <c r="BBF4" s="386"/>
      <c r="BBK4" s="386"/>
      <c r="BBP4" s="386"/>
      <c r="BBU4" s="386"/>
      <c r="BBZ4" s="386"/>
      <c r="BCE4" s="386"/>
      <c r="BCJ4" s="386"/>
      <c r="BCO4" s="386"/>
      <c r="BCT4" s="386"/>
      <c r="BCY4" s="386"/>
      <c r="BDD4" s="386"/>
      <c r="BDI4" s="386"/>
      <c r="BDN4" s="386"/>
      <c r="BDS4" s="386"/>
      <c r="BDX4" s="386"/>
      <c r="BEC4" s="386"/>
      <c r="BEH4" s="386"/>
      <c r="BEM4" s="386"/>
      <c r="BER4" s="386"/>
      <c r="BEW4" s="386"/>
      <c r="BFB4" s="386"/>
      <c r="BFG4" s="386"/>
      <c r="BFL4" s="386"/>
      <c r="BFQ4" s="386"/>
      <c r="BFV4" s="386"/>
      <c r="BGA4" s="386"/>
      <c r="BGF4" s="386"/>
      <c r="BGK4" s="386"/>
      <c r="BGP4" s="386"/>
      <c r="BGU4" s="386"/>
      <c r="BGZ4" s="386"/>
      <c r="BHE4" s="386"/>
      <c r="BHJ4" s="386"/>
      <c r="BHO4" s="386"/>
      <c r="BHT4" s="386"/>
      <c r="BHY4" s="386"/>
      <c r="BID4" s="386"/>
      <c r="BII4" s="386"/>
      <c r="BIN4" s="386"/>
      <c r="BIS4" s="386"/>
      <c r="BIX4" s="386"/>
      <c r="BJC4" s="386"/>
      <c r="BJH4" s="386"/>
      <c r="BJM4" s="386"/>
      <c r="BJR4" s="386"/>
      <c r="BJW4" s="386"/>
      <c r="BKB4" s="386"/>
      <c r="BKG4" s="386"/>
      <c r="BKL4" s="386"/>
      <c r="BKQ4" s="386"/>
      <c r="BKV4" s="386"/>
      <c r="BLA4" s="386"/>
      <c r="BLF4" s="386"/>
      <c r="BLK4" s="386"/>
      <c r="BLP4" s="386"/>
      <c r="BLU4" s="386"/>
      <c r="BLZ4" s="386"/>
      <c r="BME4" s="386"/>
      <c r="BMJ4" s="386"/>
      <c r="BMO4" s="386"/>
      <c r="BMT4" s="386"/>
      <c r="BMY4" s="386"/>
      <c r="BND4" s="386"/>
      <c r="BNI4" s="386"/>
      <c r="BNN4" s="386"/>
      <c r="BNS4" s="386"/>
      <c r="BNX4" s="386"/>
      <c r="BOC4" s="386"/>
      <c r="BOH4" s="386"/>
      <c r="BOM4" s="386"/>
      <c r="BOR4" s="386"/>
      <c r="BOW4" s="386"/>
      <c r="BPB4" s="386"/>
      <c r="BPG4" s="386"/>
      <c r="BPL4" s="386"/>
      <c r="BPQ4" s="386"/>
      <c r="BPV4" s="386"/>
      <c r="BQA4" s="386"/>
      <c r="BQF4" s="386"/>
      <c r="BQK4" s="386"/>
      <c r="BQP4" s="386"/>
      <c r="BQU4" s="386"/>
      <c r="BQZ4" s="386"/>
      <c r="BRE4" s="386"/>
      <c r="BRJ4" s="386"/>
      <c r="BRO4" s="386"/>
      <c r="BRT4" s="386"/>
      <c r="BRY4" s="386"/>
      <c r="BSD4" s="386"/>
      <c r="BSI4" s="386"/>
      <c r="BSN4" s="386"/>
      <c r="BSS4" s="386"/>
      <c r="BSX4" s="386"/>
      <c r="BTC4" s="386"/>
      <c r="BTH4" s="386"/>
      <c r="BTM4" s="386"/>
      <c r="BTR4" s="386"/>
      <c r="BTW4" s="386"/>
      <c r="BUB4" s="386"/>
      <c r="BUG4" s="386"/>
      <c r="BUL4" s="386"/>
      <c r="BUQ4" s="386"/>
      <c r="BUV4" s="386"/>
      <c r="BVA4" s="386"/>
      <c r="BVF4" s="386"/>
      <c r="BVK4" s="386"/>
      <c r="BVP4" s="386"/>
      <c r="BVU4" s="386"/>
      <c r="BVZ4" s="386"/>
      <c r="BWE4" s="386"/>
      <c r="BWJ4" s="386"/>
      <c r="BWO4" s="386"/>
      <c r="BWT4" s="386"/>
      <c r="BWY4" s="386"/>
      <c r="BXD4" s="386"/>
      <c r="BXI4" s="386"/>
      <c r="BXN4" s="386"/>
      <c r="BXS4" s="386"/>
      <c r="BXX4" s="386"/>
      <c r="BYC4" s="386"/>
      <c r="BYH4" s="386"/>
      <c r="BYM4" s="386"/>
      <c r="BYR4" s="386"/>
      <c r="BYW4" s="386"/>
      <c r="BZB4" s="386"/>
      <c r="BZG4" s="386"/>
      <c r="BZL4" s="386"/>
      <c r="BZQ4" s="386"/>
      <c r="BZV4" s="386"/>
      <c r="CAA4" s="386"/>
      <c r="CAF4" s="386"/>
      <c r="CAK4" s="386"/>
      <c r="CAP4" s="386"/>
      <c r="CAU4" s="386"/>
      <c r="CAZ4" s="386"/>
      <c r="CBE4" s="386"/>
      <c r="CBJ4" s="386"/>
      <c r="CBO4" s="386"/>
      <c r="CBT4" s="386"/>
      <c r="CBY4" s="386"/>
      <c r="CCD4" s="386"/>
      <c r="CCI4" s="386"/>
      <c r="CCN4" s="386"/>
      <c r="CCS4" s="386"/>
      <c r="CCX4" s="386"/>
      <c r="CDC4" s="386"/>
      <c r="CDH4" s="386"/>
      <c r="CDM4" s="386"/>
      <c r="CDR4" s="386"/>
      <c r="CDW4" s="386"/>
      <c r="CEB4" s="386"/>
      <c r="CEG4" s="386"/>
      <c r="CEL4" s="386"/>
      <c r="CEQ4" s="386"/>
      <c r="CEV4" s="386"/>
      <c r="CFA4" s="386"/>
      <c r="CFF4" s="386"/>
      <c r="CFK4" s="386"/>
      <c r="CFP4" s="386"/>
      <c r="CFU4" s="386"/>
      <c r="CFZ4" s="386"/>
      <c r="CGE4" s="386"/>
      <c r="CGJ4" s="386"/>
      <c r="CGO4" s="386"/>
      <c r="CGT4" s="386"/>
      <c r="CGY4" s="386"/>
      <c r="CHD4" s="386"/>
      <c r="CHI4" s="386"/>
      <c r="CHN4" s="386"/>
      <c r="CHS4" s="386"/>
      <c r="CHX4" s="386"/>
      <c r="CIC4" s="386"/>
      <c r="CIH4" s="386"/>
      <c r="CIM4" s="386"/>
      <c r="CIR4" s="386"/>
      <c r="CIW4" s="386"/>
      <c r="CJB4" s="386"/>
      <c r="CJG4" s="386"/>
      <c r="CJL4" s="386"/>
      <c r="CJQ4" s="386"/>
      <c r="CJV4" s="386"/>
      <c r="CKA4" s="386"/>
      <c r="CKF4" s="386"/>
      <c r="CKK4" s="386"/>
      <c r="CKP4" s="386"/>
      <c r="CKU4" s="386"/>
      <c r="CKZ4" s="386"/>
      <c r="CLE4" s="386"/>
      <c r="CLJ4" s="386"/>
      <c r="CLO4" s="386"/>
      <c r="CLT4" s="386"/>
      <c r="CLY4" s="386"/>
      <c r="CMD4" s="386"/>
      <c r="CMI4" s="386"/>
      <c r="CMN4" s="386"/>
      <c r="CMS4" s="386"/>
      <c r="CMX4" s="386"/>
      <c r="CNC4" s="386"/>
      <c r="CNH4" s="386"/>
      <c r="CNM4" s="386"/>
      <c r="CNR4" s="386"/>
      <c r="CNW4" s="386"/>
      <c r="COB4" s="386"/>
      <c r="COG4" s="386"/>
      <c r="COL4" s="386"/>
      <c r="COQ4" s="386"/>
      <c r="COV4" s="386"/>
      <c r="CPA4" s="386"/>
      <c r="CPF4" s="386"/>
      <c r="CPK4" s="386"/>
      <c r="CPP4" s="386"/>
      <c r="CPU4" s="386"/>
      <c r="CPZ4" s="386"/>
      <c r="CQE4" s="386"/>
      <c r="CQJ4" s="386"/>
      <c r="CQO4" s="386"/>
      <c r="CQT4" s="386"/>
      <c r="CQY4" s="386"/>
      <c r="CRD4" s="386"/>
      <c r="CRI4" s="386"/>
      <c r="CRN4" s="386"/>
      <c r="CRS4" s="386"/>
      <c r="CRX4" s="386"/>
      <c r="CSC4" s="386"/>
      <c r="CSH4" s="386"/>
      <c r="CSM4" s="386"/>
      <c r="CSR4" s="386"/>
      <c r="CSW4" s="386"/>
      <c r="CTB4" s="386"/>
      <c r="CTG4" s="386"/>
      <c r="CTL4" s="386"/>
      <c r="CTQ4" s="386"/>
      <c r="CTV4" s="386"/>
      <c r="CUA4" s="386"/>
      <c r="CUF4" s="386"/>
      <c r="CUK4" s="386"/>
      <c r="CUP4" s="386"/>
      <c r="CUU4" s="386"/>
      <c r="CUZ4" s="386"/>
      <c r="CVE4" s="386"/>
      <c r="CVJ4" s="386"/>
      <c r="CVO4" s="386"/>
      <c r="CVT4" s="386"/>
      <c r="CVY4" s="386"/>
      <c r="CWD4" s="386"/>
      <c r="CWI4" s="386"/>
      <c r="CWN4" s="386"/>
      <c r="CWS4" s="386"/>
      <c r="CWX4" s="386"/>
      <c r="CXC4" s="386"/>
      <c r="CXH4" s="386"/>
      <c r="CXM4" s="386"/>
      <c r="CXR4" s="386"/>
      <c r="CXW4" s="386"/>
      <c r="CYB4" s="386"/>
      <c r="CYG4" s="386"/>
      <c r="CYL4" s="386"/>
      <c r="CYQ4" s="386"/>
      <c r="CYV4" s="386"/>
      <c r="CZA4" s="386"/>
      <c r="CZF4" s="386"/>
      <c r="CZK4" s="386"/>
      <c r="CZP4" s="386"/>
      <c r="CZU4" s="386"/>
      <c r="CZZ4" s="386"/>
      <c r="DAE4" s="386"/>
      <c r="DAJ4" s="386"/>
      <c r="DAO4" s="386"/>
      <c r="DAT4" s="386"/>
      <c r="DAY4" s="386"/>
      <c r="DBD4" s="386"/>
      <c r="DBI4" s="386"/>
      <c r="DBN4" s="386"/>
      <c r="DBS4" s="386"/>
      <c r="DBX4" s="386"/>
      <c r="DCC4" s="386"/>
      <c r="DCH4" s="386"/>
      <c r="DCM4" s="386"/>
      <c r="DCR4" s="386"/>
      <c r="DCW4" s="386"/>
      <c r="DDB4" s="386"/>
      <c r="DDG4" s="386"/>
      <c r="DDL4" s="386"/>
      <c r="DDQ4" s="386"/>
      <c r="DDV4" s="386"/>
      <c r="DEA4" s="386"/>
      <c r="DEF4" s="386"/>
      <c r="DEK4" s="386"/>
      <c r="DEP4" s="386"/>
      <c r="DEU4" s="386"/>
      <c r="DEZ4" s="386"/>
      <c r="DFE4" s="386"/>
      <c r="DFJ4" s="386"/>
      <c r="DFO4" s="386"/>
      <c r="DFT4" s="386"/>
      <c r="DFY4" s="386"/>
      <c r="DGD4" s="386"/>
      <c r="DGI4" s="386"/>
      <c r="DGN4" s="386"/>
      <c r="DGS4" s="386"/>
      <c r="DGX4" s="386"/>
      <c r="DHC4" s="386"/>
      <c r="DHH4" s="386"/>
      <c r="DHM4" s="386"/>
      <c r="DHR4" s="386"/>
      <c r="DHW4" s="386"/>
      <c r="DIB4" s="386"/>
      <c r="DIG4" s="386"/>
      <c r="DIL4" s="386"/>
      <c r="DIQ4" s="386"/>
      <c r="DIV4" s="386"/>
      <c r="DJA4" s="386"/>
      <c r="DJF4" s="386"/>
      <c r="DJK4" s="386"/>
      <c r="DJP4" s="386"/>
      <c r="DJU4" s="386"/>
      <c r="DJZ4" s="386"/>
      <c r="DKE4" s="386"/>
      <c r="DKJ4" s="386"/>
      <c r="DKO4" s="386"/>
      <c r="DKT4" s="386"/>
      <c r="DKY4" s="386"/>
      <c r="DLD4" s="386"/>
      <c r="DLI4" s="386"/>
      <c r="DLN4" s="386"/>
      <c r="DLS4" s="386"/>
      <c r="DLX4" s="386"/>
      <c r="DMC4" s="386"/>
      <c r="DMH4" s="386"/>
      <c r="DMM4" s="386"/>
      <c r="DMR4" s="386"/>
      <c r="DMW4" s="386"/>
      <c r="DNB4" s="386"/>
      <c r="DNG4" s="386"/>
      <c r="DNL4" s="386"/>
      <c r="DNQ4" s="386"/>
      <c r="DNV4" s="386"/>
      <c r="DOA4" s="386"/>
      <c r="DOF4" s="386"/>
      <c r="DOK4" s="386"/>
      <c r="DOP4" s="386"/>
      <c r="DOU4" s="386"/>
      <c r="DOZ4" s="386"/>
      <c r="DPE4" s="386"/>
      <c r="DPJ4" s="386"/>
      <c r="DPO4" s="386"/>
      <c r="DPT4" s="386"/>
      <c r="DPY4" s="386"/>
      <c r="DQD4" s="386"/>
      <c r="DQI4" s="386"/>
      <c r="DQN4" s="386"/>
      <c r="DQS4" s="386"/>
      <c r="DQX4" s="386"/>
      <c r="DRC4" s="386"/>
      <c r="DRH4" s="386"/>
      <c r="DRM4" s="386"/>
      <c r="DRR4" s="386"/>
      <c r="DRW4" s="386"/>
      <c r="DSB4" s="386"/>
      <c r="DSG4" s="386"/>
      <c r="DSL4" s="386"/>
      <c r="DSQ4" s="386"/>
      <c r="DSV4" s="386"/>
      <c r="DTA4" s="386"/>
      <c r="DTF4" s="386"/>
      <c r="DTK4" s="386"/>
      <c r="DTP4" s="386"/>
      <c r="DTU4" s="386"/>
      <c r="DTZ4" s="386"/>
      <c r="DUE4" s="386"/>
      <c r="DUJ4" s="386"/>
      <c r="DUO4" s="386"/>
      <c r="DUT4" s="386"/>
      <c r="DUY4" s="386"/>
      <c r="DVD4" s="386"/>
      <c r="DVI4" s="386"/>
      <c r="DVN4" s="386"/>
      <c r="DVS4" s="386"/>
      <c r="DVX4" s="386"/>
      <c r="DWC4" s="386"/>
      <c r="DWH4" s="386"/>
      <c r="DWM4" s="386"/>
      <c r="DWR4" s="386"/>
      <c r="DWW4" s="386"/>
      <c r="DXB4" s="386"/>
      <c r="DXG4" s="386"/>
      <c r="DXL4" s="386"/>
      <c r="DXQ4" s="386"/>
      <c r="DXV4" s="386"/>
      <c r="DYA4" s="386"/>
      <c r="DYF4" s="386"/>
      <c r="DYK4" s="386"/>
      <c r="DYP4" s="386"/>
      <c r="DYU4" s="386"/>
      <c r="DYZ4" s="386"/>
      <c r="DZE4" s="386"/>
      <c r="DZJ4" s="386"/>
      <c r="DZO4" s="386"/>
      <c r="DZT4" s="386"/>
      <c r="DZY4" s="386"/>
      <c r="EAD4" s="386"/>
      <c r="EAI4" s="386"/>
      <c r="EAN4" s="386"/>
      <c r="EAS4" s="386"/>
      <c r="EAX4" s="386"/>
      <c r="EBC4" s="386"/>
      <c r="EBH4" s="386"/>
      <c r="EBM4" s="386"/>
      <c r="EBR4" s="386"/>
      <c r="EBW4" s="386"/>
      <c r="ECB4" s="386"/>
      <c r="ECG4" s="386"/>
      <c r="ECL4" s="386"/>
      <c r="ECQ4" s="386"/>
      <c r="ECV4" s="386"/>
      <c r="EDA4" s="386"/>
      <c r="EDF4" s="386"/>
      <c r="EDK4" s="386"/>
      <c r="EDP4" s="386"/>
      <c r="EDU4" s="386"/>
      <c r="EDZ4" s="386"/>
      <c r="EEE4" s="386"/>
      <c r="EEJ4" s="386"/>
      <c r="EEO4" s="386"/>
      <c r="EET4" s="386"/>
      <c r="EEY4" s="386"/>
      <c r="EFD4" s="386"/>
      <c r="EFI4" s="386"/>
      <c r="EFN4" s="386"/>
      <c r="EFS4" s="386"/>
      <c r="EFX4" s="386"/>
      <c r="EGC4" s="386"/>
      <c r="EGH4" s="386"/>
      <c r="EGM4" s="386"/>
      <c r="EGR4" s="386"/>
      <c r="EGW4" s="386"/>
      <c r="EHB4" s="386"/>
      <c r="EHG4" s="386"/>
      <c r="EHL4" s="386"/>
      <c r="EHQ4" s="386"/>
      <c r="EHV4" s="386"/>
      <c r="EIA4" s="386"/>
      <c r="EIF4" s="386"/>
      <c r="EIK4" s="386"/>
      <c r="EIP4" s="386"/>
      <c r="EIU4" s="386"/>
      <c r="EIZ4" s="386"/>
      <c r="EJE4" s="386"/>
      <c r="EJJ4" s="386"/>
      <c r="EJO4" s="386"/>
      <c r="EJT4" s="386"/>
      <c r="EJY4" s="386"/>
      <c r="EKD4" s="386"/>
      <c r="EKI4" s="386"/>
      <c r="EKN4" s="386"/>
      <c r="EKS4" s="386"/>
      <c r="EKX4" s="386"/>
      <c r="ELC4" s="386"/>
      <c r="ELH4" s="386"/>
      <c r="ELM4" s="386"/>
      <c r="ELR4" s="386"/>
      <c r="ELW4" s="386"/>
      <c r="EMB4" s="386"/>
      <c r="EMG4" s="386"/>
      <c r="EML4" s="386"/>
      <c r="EMQ4" s="386"/>
      <c r="EMV4" s="386"/>
      <c r="ENA4" s="386"/>
      <c r="ENF4" s="386"/>
      <c r="ENK4" s="386"/>
      <c r="ENP4" s="386"/>
      <c r="ENU4" s="386"/>
      <c r="ENZ4" s="386"/>
      <c r="EOE4" s="386"/>
      <c r="EOJ4" s="386"/>
      <c r="EOO4" s="386"/>
      <c r="EOT4" s="386"/>
      <c r="EOY4" s="386"/>
      <c r="EPD4" s="386"/>
      <c r="EPI4" s="386"/>
      <c r="EPN4" s="386"/>
      <c r="EPS4" s="386"/>
      <c r="EPX4" s="386"/>
      <c r="EQC4" s="386"/>
      <c r="EQH4" s="386"/>
      <c r="EQM4" s="386"/>
      <c r="EQR4" s="386"/>
      <c r="EQW4" s="386"/>
      <c r="ERB4" s="386"/>
      <c r="ERG4" s="386"/>
      <c r="ERL4" s="386"/>
      <c r="ERQ4" s="386"/>
      <c r="ERV4" s="386"/>
      <c r="ESA4" s="386"/>
      <c r="ESF4" s="386"/>
      <c r="ESK4" s="386"/>
      <c r="ESP4" s="386"/>
      <c r="ESU4" s="386"/>
      <c r="ESZ4" s="386"/>
      <c r="ETE4" s="386"/>
      <c r="ETJ4" s="386"/>
      <c r="ETO4" s="386"/>
      <c r="ETT4" s="386"/>
      <c r="ETY4" s="386"/>
      <c r="EUD4" s="386"/>
      <c r="EUI4" s="386"/>
      <c r="EUN4" s="386"/>
      <c r="EUS4" s="386"/>
      <c r="EUX4" s="386"/>
      <c r="EVC4" s="386"/>
      <c r="EVH4" s="386"/>
      <c r="EVM4" s="386"/>
      <c r="EVR4" s="386"/>
      <c r="EVW4" s="386"/>
      <c r="EWB4" s="386"/>
      <c r="EWG4" s="386"/>
      <c r="EWL4" s="386"/>
      <c r="EWQ4" s="386"/>
      <c r="EWV4" s="386"/>
      <c r="EXA4" s="386"/>
      <c r="EXF4" s="386"/>
      <c r="EXK4" s="386"/>
      <c r="EXP4" s="386"/>
      <c r="EXU4" s="386"/>
      <c r="EXZ4" s="386"/>
      <c r="EYE4" s="386"/>
      <c r="EYJ4" s="386"/>
      <c r="EYO4" s="386"/>
      <c r="EYT4" s="386"/>
      <c r="EYY4" s="386"/>
      <c r="EZD4" s="386"/>
      <c r="EZI4" s="386"/>
      <c r="EZN4" s="386"/>
      <c r="EZS4" s="386"/>
      <c r="EZX4" s="386"/>
      <c r="FAC4" s="386"/>
      <c r="FAH4" s="386"/>
      <c r="FAM4" s="386"/>
      <c r="FAR4" s="386"/>
      <c r="FAW4" s="386"/>
      <c r="FBB4" s="386"/>
      <c r="FBG4" s="386"/>
      <c r="FBL4" s="386"/>
      <c r="FBQ4" s="386"/>
      <c r="FBV4" s="386"/>
      <c r="FCA4" s="386"/>
      <c r="FCF4" s="386"/>
      <c r="FCK4" s="386"/>
      <c r="FCP4" s="386"/>
      <c r="FCU4" s="386"/>
      <c r="FCZ4" s="386"/>
      <c r="FDE4" s="386"/>
      <c r="FDJ4" s="386"/>
      <c r="FDO4" s="386"/>
      <c r="FDT4" s="386"/>
      <c r="FDY4" s="386"/>
      <c r="FED4" s="386"/>
      <c r="FEI4" s="386"/>
      <c r="FEN4" s="386"/>
      <c r="FES4" s="386"/>
      <c r="FEX4" s="386"/>
      <c r="FFC4" s="386"/>
      <c r="FFH4" s="386"/>
      <c r="FFM4" s="386"/>
      <c r="FFR4" s="386"/>
      <c r="FFW4" s="386"/>
      <c r="FGB4" s="386"/>
      <c r="FGG4" s="386"/>
      <c r="FGL4" s="386"/>
      <c r="FGQ4" s="386"/>
      <c r="FGV4" s="386"/>
      <c r="FHA4" s="386"/>
      <c r="FHF4" s="386"/>
      <c r="FHK4" s="386"/>
      <c r="FHP4" s="386"/>
      <c r="FHU4" s="386"/>
      <c r="FHZ4" s="386"/>
      <c r="FIE4" s="386"/>
      <c r="FIJ4" s="386"/>
      <c r="FIO4" s="386"/>
      <c r="FIT4" s="386"/>
      <c r="FIY4" s="386"/>
      <c r="FJD4" s="386"/>
      <c r="FJI4" s="386"/>
      <c r="FJN4" s="386"/>
      <c r="FJS4" s="386"/>
      <c r="FJX4" s="386"/>
      <c r="FKC4" s="386"/>
      <c r="FKH4" s="386"/>
      <c r="FKM4" s="386"/>
      <c r="FKR4" s="386"/>
      <c r="FKW4" s="386"/>
      <c r="FLB4" s="386"/>
      <c r="FLG4" s="386"/>
      <c r="FLL4" s="386"/>
      <c r="FLQ4" s="386"/>
      <c r="FLV4" s="386"/>
      <c r="FMA4" s="386"/>
      <c r="FMF4" s="386"/>
      <c r="FMK4" s="386"/>
      <c r="FMP4" s="386"/>
      <c r="FMU4" s="386"/>
      <c r="FMZ4" s="386"/>
      <c r="FNE4" s="386"/>
      <c r="FNJ4" s="386"/>
      <c r="FNO4" s="386"/>
      <c r="FNT4" s="386"/>
      <c r="FNY4" s="386"/>
      <c r="FOD4" s="386"/>
      <c r="FOI4" s="386"/>
      <c r="FON4" s="386"/>
      <c r="FOS4" s="386"/>
      <c r="FOX4" s="386"/>
      <c r="FPC4" s="386"/>
      <c r="FPH4" s="386"/>
      <c r="FPM4" s="386"/>
      <c r="FPR4" s="386"/>
      <c r="FPW4" s="386"/>
      <c r="FQB4" s="386"/>
      <c r="FQG4" s="386"/>
      <c r="FQL4" s="386"/>
      <c r="FQQ4" s="386"/>
      <c r="FQV4" s="386"/>
      <c r="FRA4" s="386"/>
      <c r="FRF4" s="386"/>
      <c r="FRK4" s="386"/>
      <c r="FRP4" s="386"/>
      <c r="FRU4" s="386"/>
      <c r="FRZ4" s="386"/>
      <c r="FSE4" s="386"/>
      <c r="FSJ4" s="386"/>
      <c r="FSO4" s="386"/>
      <c r="FST4" s="386"/>
      <c r="FSY4" s="386"/>
      <c r="FTD4" s="386"/>
      <c r="FTI4" s="386"/>
      <c r="FTN4" s="386"/>
      <c r="FTS4" s="386"/>
      <c r="FTX4" s="386"/>
      <c r="FUC4" s="386"/>
      <c r="FUH4" s="386"/>
      <c r="FUM4" s="386"/>
      <c r="FUR4" s="386"/>
      <c r="FUW4" s="386"/>
      <c r="FVB4" s="386"/>
      <c r="FVG4" s="386"/>
      <c r="FVL4" s="386"/>
      <c r="FVQ4" s="386"/>
      <c r="FVV4" s="386"/>
      <c r="FWA4" s="386"/>
      <c r="FWF4" s="386"/>
      <c r="FWK4" s="386"/>
      <c r="FWP4" s="386"/>
      <c r="FWU4" s="386"/>
      <c r="FWZ4" s="386"/>
      <c r="FXE4" s="386"/>
      <c r="FXJ4" s="386"/>
      <c r="FXO4" s="386"/>
      <c r="FXT4" s="386"/>
      <c r="FXY4" s="386"/>
      <c r="FYD4" s="386"/>
      <c r="FYI4" s="386"/>
      <c r="FYN4" s="386"/>
      <c r="FYS4" s="386"/>
      <c r="FYX4" s="386"/>
      <c r="FZC4" s="386"/>
      <c r="FZH4" s="386"/>
      <c r="FZM4" s="386"/>
      <c r="FZR4" s="386"/>
      <c r="FZW4" s="386"/>
      <c r="GAB4" s="386"/>
      <c r="GAG4" s="386"/>
      <c r="GAL4" s="386"/>
      <c r="GAQ4" s="386"/>
      <c r="GAV4" s="386"/>
      <c r="GBA4" s="386"/>
      <c r="GBF4" s="386"/>
      <c r="GBK4" s="386"/>
      <c r="GBP4" s="386"/>
      <c r="GBU4" s="386"/>
      <c r="GBZ4" s="386"/>
      <c r="GCE4" s="386"/>
      <c r="GCJ4" s="386"/>
      <c r="GCO4" s="386"/>
      <c r="GCT4" s="386"/>
      <c r="GCY4" s="386"/>
      <c r="GDD4" s="386"/>
      <c r="GDI4" s="386"/>
      <c r="GDN4" s="386"/>
      <c r="GDS4" s="386"/>
      <c r="GDX4" s="386"/>
      <c r="GEC4" s="386"/>
      <c r="GEH4" s="386"/>
      <c r="GEM4" s="386"/>
      <c r="GER4" s="386"/>
      <c r="GEW4" s="386"/>
      <c r="GFB4" s="386"/>
      <c r="GFG4" s="386"/>
      <c r="GFL4" s="386"/>
      <c r="GFQ4" s="386"/>
      <c r="GFV4" s="386"/>
      <c r="GGA4" s="386"/>
      <c r="GGF4" s="386"/>
      <c r="GGK4" s="386"/>
      <c r="GGP4" s="386"/>
      <c r="GGU4" s="386"/>
      <c r="GGZ4" s="386"/>
      <c r="GHE4" s="386"/>
      <c r="GHJ4" s="386"/>
      <c r="GHO4" s="386"/>
      <c r="GHT4" s="386"/>
      <c r="GHY4" s="386"/>
      <c r="GID4" s="386"/>
      <c r="GII4" s="386"/>
      <c r="GIN4" s="386"/>
      <c r="GIS4" s="386"/>
      <c r="GIX4" s="386"/>
      <c r="GJC4" s="386"/>
      <c r="GJH4" s="386"/>
      <c r="GJM4" s="386"/>
      <c r="GJR4" s="386"/>
      <c r="GJW4" s="386"/>
      <c r="GKB4" s="386"/>
      <c r="GKG4" s="386"/>
      <c r="GKL4" s="386"/>
      <c r="GKQ4" s="386"/>
      <c r="GKV4" s="386"/>
      <c r="GLA4" s="386"/>
      <c r="GLF4" s="386"/>
      <c r="GLK4" s="386"/>
      <c r="GLP4" s="386"/>
      <c r="GLU4" s="386"/>
      <c r="GLZ4" s="386"/>
      <c r="GME4" s="386"/>
      <c r="GMJ4" s="386"/>
      <c r="GMO4" s="386"/>
      <c r="GMT4" s="386"/>
      <c r="GMY4" s="386"/>
      <c r="GND4" s="386"/>
      <c r="GNI4" s="386"/>
      <c r="GNN4" s="386"/>
      <c r="GNS4" s="386"/>
      <c r="GNX4" s="386"/>
      <c r="GOC4" s="386"/>
      <c r="GOH4" s="386"/>
      <c r="GOM4" s="386"/>
      <c r="GOR4" s="386"/>
      <c r="GOW4" s="386"/>
      <c r="GPB4" s="386"/>
      <c r="GPG4" s="386"/>
      <c r="GPL4" s="386"/>
      <c r="GPQ4" s="386"/>
      <c r="GPV4" s="386"/>
      <c r="GQA4" s="386"/>
      <c r="GQF4" s="386"/>
      <c r="GQK4" s="386"/>
      <c r="GQP4" s="386"/>
      <c r="GQU4" s="386"/>
      <c r="GQZ4" s="386"/>
      <c r="GRE4" s="386"/>
      <c r="GRJ4" s="386"/>
      <c r="GRO4" s="386"/>
      <c r="GRT4" s="386"/>
      <c r="GRY4" s="386"/>
      <c r="GSD4" s="386"/>
      <c r="GSI4" s="386"/>
      <c r="GSN4" s="386"/>
      <c r="GSS4" s="386"/>
      <c r="GSX4" s="386"/>
      <c r="GTC4" s="386"/>
      <c r="GTH4" s="386"/>
      <c r="GTM4" s="386"/>
      <c r="GTR4" s="386"/>
      <c r="GTW4" s="386"/>
      <c r="GUB4" s="386"/>
      <c r="GUG4" s="386"/>
      <c r="GUL4" s="386"/>
      <c r="GUQ4" s="386"/>
      <c r="GUV4" s="386"/>
      <c r="GVA4" s="386"/>
      <c r="GVF4" s="386"/>
      <c r="GVK4" s="386"/>
      <c r="GVP4" s="386"/>
      <c r="GVU4" s="386"/>
      <c r="GVZ4" s="386"/>
      <c r="GWE4" s="386"/>
      <c r="GWJ4" s="386"/>
      <c r="GWO4" s="386"/>
      <c r="GWT4" s="386"/>
      <c r="GWY4" s="386"/>
      <c r="GXD4" s="386"/>
      <c r="GXI4" s="386"/>
      <c r="GXN4" s="386"/>
      <c r="GXS4" s="386"/>
      <c r="GXX4" s="386"/>
      <c r="GYC4" s="386"/>
      <c r="GYH4" s="386"/>
      <c r="GYM4" s="386"/>
      <c r="GYR4" s="386"/>
      <c r="GYW4" s="386"/>
      <c r="GZB4" s="386"/>
      <c r="GZG4" s="386"/>
      <c r="GZL4" s="386"/>
      <c r="GZQ4" s="386"/>
      <c r="GZV4" s="386"/>
      <c r="HAA4" s="386"/>
      <c r="HAF4" s="386"/>
      <c r="HAK4" s="386"/>
      <c r="HAP4" s="386"/>
      <c r="HAU4" s="386"/>
      <c r="HAZ4" s="386"/>
      <c r="HBE4" s="386"/>
      <c r="HBJ4" s="386"/>
      <c r="HBO4" s="386"/>
      <c r="HBT4" s="386"/>
      <c r="HBY4" s="386"/>
      <c r="HCD4" s="386"/>
      <c r="HCI4" s="386"/>
      <c r="HCN4" s="386"/>
      <c r="HCS4" s="386"/>
      <c r="HCX4" s="386"/>
      <c r="HDC4" s="386"/>
      <c r="HDH4" s="386"/>
      <c r="HDM4" s="386"/>
      <c r="HDR4" s="386"/>
      <c r="HDW4" s="386"/>
      <c r="HEB4" s="386"/>
      <c r="HEG4" s="386"/>
      <c r="HEL4" s="386"/>
      <c r="HEQ4" s="386"/>
      <c r="HEV4" s="386"/>
      <c r="HFA4" s="386"/>
      <c r="HFF4" s="386"/>
      <c r="HFK4" s="386"/>
      <c r="HFP4" s="386"/>
      <c r="HFU4" s="386"/>
      <c r="HFZ4" s="386"/>
      <c r="HGE4" s="386"/>
      <c r="HGJ4" s="386"/>
      <c r="HGO4" s="386"/>
      <c r="HGT4" s="386"/>
      <c r="HGY4" s="386"/>
      <c r="HHD4" s="386"/>
      <c r="HHI4" s="386"/>
      <c r="HHN4" s="386"/>
      <c r="HHS4" s="386"/>
      <c r="HHX4" s="386"/>
      <c r="HIC4" s="386"/>
      <c r="HIH4" s="386"/>
      <c r="HIM4" s="386"/>
      <c r="HIR4" s="386"/>
      <c r="HIW4" s="386"/>
      <c r="HJB4" s="386"/>
      <c r="HJG4" s="386"/>
      <c r="HJL4" s="386"/>
      <c r="HJQ4" s="386"/>
      <c r="HJV4" s="386"/>
      <c r="HKA4" s="386"/>
      <c r="HKF4" s="386"/>
      <c r="HKK4" s="386"/>
      <c r="HKP4" s="386"/>
      <c r="HKU4" s="386"/>
      <c r="HKZ4" s="386"/>
      <c r="HLE4" s="386"/>
      <c r="HLJ4" s="386"/>
      <c r="HLO4" s="386"/>
      <c r="HLT4" s="386"/>
      <c r="HLY4" s="386"/>
      <c r="HMD4" s="386"/>
      <c r="HMI4" s="386"/>
      <c r="HMN4" s="386"/>
      <c r="HMS4" s="386"/>
      <c r="HMX4" s="386"/>
      <c r="HNC4" s="386"/>
      <c r="HNH4" s="386"/>
      <c r="HNM4" s="386"/>
      <c r="HNR4" s="386"/>
      <c r="HNW4" s="386"/>
      <c r="HOB4" s="386"/>
      <c r="HOG4" s="386"/>
      <c r="HOL4" s="386"/>
      <c r="HOQ4" s="386"/>
      <c r="HOV4" s="386"/>
      <c r="HPA4" s="386"/>
      <c r="HPF4" s="386"/>
      <c r="HPK4" s="386"/>
      <c r="HPP4" s="386"/>
      <c r="HPU4" s="386"/>
      <c r="HPZ4" s="386"/>
      <c r="HQE4" s="386"/>
      <c r="HQJ4" s="386"/>
      <c r="HQO4" s="386"/>
      <c r="HQT4" s="386"/>
      <c r="HQY4" s="386"/>
      <c r="HRD4" s="386"/>
      <c r="HRI4" s="386"/>
      <c r="HRN4" s="386"/>
      <c r="HRS4" s="386"/>
      <c r="HRX4" s="386"/>
      <c r="HSC4" s="386"/>
      <c r="HSH4" s="386"/>
      <c r="HSM4" s="386"/>
      <c r="HSR4" s="386"/>
      <c r="HSW4" s="386"/>
      <c r="HTB4" s="386"/>
      <c r="HTG4" s="386"/>
      <c r="HTL4" s="386"/>
      <c r="HTQ4" s="386"/>
      <c r="HTV4" s="386"/>
      <c r="HUA4" s="386"/>
      <c r="HUF4" s="386"/>
      <c r="HUK4" s="386"/>
      <c r="HUP4" s="386"/>
      <c r="HUU4" s="386"/>
      <c r="HUZ4" s="386"/>
      <c r="HVE4" s="386"/>
      <c r="HVJ4" s="386"/>
      <c r="HVO4" s="386"/>
      <c r="HVT4" s="386"/>
      <c r="HVY4" s="386"/>
      <c r="HWD4" s="386"/>
      <c r="HWI4" s="386"/>
      <c r="HWN4" s="386"/>
      <c r="HWS4" s="386"/>
      <c r="HWX4" s="386"/>
      <c r="HXC4" s="386"/>
      <c r="HXH4" s="386"/>
      <c r="HXM4" s="386"/>
      <c r="HXR4" s="386"/>
      <c r="HXW4" s="386"/>
      <c r="HYB4" s="386"/>
      <c r="HYG4" s="386"/>
      <c r="HYL4" s="386"/>
      <c r="HYQ4" s="386"/>
      <c r="HYV4" s="386"/>
      <c r="HZA4" s="386"/>
      <c r="HZF4" s="386"/>
      <c r="HZK4" s="386"/>
      <c r="HZP4" s="386"/>
      <c r="HZU4" s="386"/>
      <c r="HZZ4" s="386"/>
      <c r="IAE4" s="386"/>
      <c r="IAJ4" s="386"/>
      <c r="IAO4" s="386"/>
      <c r="IAT4" s="386"/>
      <c r="IAY4" s="386"/>
      <c r="IBD4" s="386"/>
      <c r="IBI4" s="386"/>
      <c r="IBN4" s="386"/>
      <c r="IBS4" s="386"/>
      <c r="IBX4" s="386"/>
      <c r="ICC4" s="386"/>
      <c r="ICH4" s="386"/>
      <c r="ICM4" s="386"/>
      <c r="ICR4" s="386"/>
      <c r="ICW4" s="386"/>
      <c r="IDB4" s="386"/>
      <c r="IDG4" s="386"/>
      <c r="IDL4" s="386"/>
      <c r="IDQ4" s="386"/>
      <c r="IDV4" s="386"/>
      <c r="IEA4" s="386"/>
      <c r="IEF4" s="386"/>
      <c r="IEK4" s="386"/>
      <c r="IEP4" s="386"/>
      <c r="IEU4" s="386"/>
      <c r="IEZ4" s="386"/>
      <c r="IFE4" s="386"/>
      <c r="IFJ4" s="386"/>
      <c r="IFO4" s="386"/>
      <c r="IFT4" s="386"/>
      <c r="IFY4" s="386"/>
      <c r="IGD4" s="386"/>
      <c r="IGI4" s="386"/>
      <c r="IGN4" s="386"/>
      <c r="IGS4" s="386"/>
      <c r="IGX4" s="386"/>
      <c r="IHC4" s="386"/>
      <c r="IHH4" s="386"/>
      <c r="IHM4" s="386"/>
      <c r="IHR4" s="386"/>
      <c r="IHW4" s="386"/>
      <c r="IIB4" s="386"/>
      <c r="IIG4" s="386"/>
      <c r="IIL4" s="386"/>
      <c r="IIQ4" s="386"/>
      <c r="IIV4" s="386"/>
      <c r="IJA4" s="386"/>
      <c r="IJF4" s="386"/>
      <c r="IJK4" s="386"/>
      <c r="IJP4" s="386"/>
      <c r="IJU4" s="386"/>
      <c r="IJZ4" s="386"/>
      <c r="IKE4" s="386"/>
      <c r="IKJ4" s="386"/>
      <c r="IKO4" s="386"/>
      <c r="IKT4" s="386"/>
      <c r="IKY4" s="386"/>
      <c r="ILD4" s="386"/>
      <c r="ILI4" s="386"/>
      <c r="ILN4" s="386"/>
      <c r="ILS4" s="386"/>
      <c r="ILX4" s="386"/>
      <c r="IMC4" s="386"/>
      <c r="IMH4" s="386"/>
      <c r="IMM4" s="386"/>
      <c r="IMR4" s="386"/>
      <c r="IMW4" s="386"/>
      <c r="INB4" s="386"/>
      <c r="ING4" s="386"/>
      <c r="INL4" s="386"/>
      <c r="INQ4" s="386"/>
      <c r="INV4" s="386"/>
      <c r="IOA4" s="386"/>
      <c r="IOF4" s="386"/>
      <c r="IOK4" s="386"/>
      <c r="IOP4" s="386"/>
      <c r="IOU4" s="386"/>
      <c r="IOZ4" s="386"/>
      <c r="IPE4" s="386"/>
      <c r="IPJ4" s="386"/>
      <c r="IPO4" s="386"/>
      <c r="IPT4" s="386"/>
      <c r="IPY4" s="386"/>
      <c r="IQD4" s="386"/>
      <c r="IQI4" s="386"/>
      <c r="IQN4" s="386"/>
      <c r="IQS4" s="386"/>
      <c r="IQX4" s="386"/>
      <c r="IRC4" s="386"/>
      <c r="IRH4" s="386"/>
      <c r="IRM4" s="386"/>
      <c r="IRR4" s="386"/>
      <c r="IRW4" s="386"/>
      <c r="ISB4" s="386"/>
      <c r="ISG4" s="386"/>
      <c r="ISL4" s="386"/>
      <c r="ISQ4" s="386"/>
      <c r="ISV4" s="386"/>
      <c r="ITA4" s="386"/>
      <c r="ITF4" s="386"/>
      <c r="ITK4" s="386"/>
      <c r="ITP4" s="386"/>
      <c r="ITU4" s="386"/>
      <c r="ITZ4" s="386"/>
      <c r="IUE4" s="386"/>
      <c r="IUJ4" s="386"/>
      <c r="IUO4" s="386"/>
      <c r="IUT4" s="386"/>
      <c r="IUY4" s="386"/>
      <c r="IVD4" s="386"/>
      <c r="IVI4" s="386"/>
      <c r="IVN4" s="386"/>
      <c r="IVS4" s="386"/>
      <c r="IVX4" s="386"/>
      <c r="IWC4" s="386"/>
      <c r="IWH4" s="386"/>
      <c r="IWM4" s="386"/>
      <c r="IWR4" s="386"/>
      <c r="IWW4" s="386"/>
      <c r="IXB4" s="386"/>
      <c r="IXG4" s="386"/>
      <c r="IXL4" s="386"/>
      <c r="IXQ4" s="386"/>
      <c r="IXV4" s="386"/>
      <c r="IYA4" s="386"/>
      <c r="IYF4" s="386"/>
      <c r="IYK4" s="386"/>
      <c r="IYP4" s="386"/>
      <c r="IYU4" s="386"/>
      <c r="IYZ4" s="386"/>
      <c r="IZE4" s="386"/>
      <c r="IZJ4" s="386"/>
      <c r="IZO4" s="386"/>
      <c r="IZT4" s="386"/>
      <c r="IZY4" s="386"/>
      <c r="JAD4" s="386"/>
      <c r="JAI4" s="386"/>
      <c r="JAN4" s="386"/>
      <c r="JAS4" s="386"/>
      <c r="JAX4" s="386"/>
      <c r="JBC4" s="386"/>
      <c r="JBH4" s="386"/>
      <c r="JBM4" s="386"/>
      <c r="JBR4" s="386"/>
      <c r="JBW4" s="386"/>
      <c r="JCB4" s="386"/>
      <c r="JCG4" s="386"/>
      <c r="JCL4" s="386"/>
      <c r="JCQ4" s="386"/>
      <c r="JCV4" s="386"/>
      <c r="JDA4" s="386"/>
      <c r="JDF4" s="386"/>
      <c r="JDK4" s="386"/>
      <c r="JDP4" s="386"/>
      <c r="JDU4" s="386"/>
      <c r="JDZ4" s="386"/>
      <c r="JEE4" s="386"/>
      <c r="JEJ4" s="386"/>
      <c r="JEO4" s="386"/>
      <c r="JET4" s="386"/>
      <c r="JEY4" s="386"/>
      <c r="JFD4" s="386"/>
      <c r="JFI4" s="386"/>
      <c r="JFN4" s="386"/>
      <c r="JFS4" s="386"/>
      <c r="JFX4" s="386"/>
      <c r="JGC4" s="386"/>
      <c r="JGH4" s="386"/>
      <c r="JGM4" s="386"/>
      <c r="JGR4" s="386"/>
      <c r="JGW4" s="386"/>
      <c r="JHB4" s="386"/>
      <c r="JHG4" s="386"/>
      <c r="JHL4" s="386"/>
      <c r="JHQ4" s="386"/>
      <c r="JHV4" s="386"/>
      <c r="JIA4" s="386"/>
      <c r="JIF4" s="386"/>
      <c r="JIK4" s="386"/>
      <c r="JIP4" s="386"/>
      <c r="JIU4" s="386"/>
      <c r="JIZ4" s="386"/>
      <c r="JJE4" s="386"/>
      <c r="JJJ4" s="386"/>
      <c r="JJO4" s="386"/>
      <c r="JJT4" s="386"/>
      <c r="JJY4" s="386"/>
      <c r="JKD4" s="386"/>
      <c r="JKI4" s="386"/>
      <c r="JKN4" s="386"/>
      <c r="JKS4" s="386"/>
      <c r="JKX4" s="386"/>
      <c r="JLC4" s="386"/>
      <c r="JLH4" s="386"/>
      <c r="JLM4" s="386"/>
      <c r="JLR4" s="386"/>
      <c r="JLW4" s="386"/>
      <c r="JMB4" s="386"/>
      <c r="JMG4" s="386"/>
      <c r="JML4" s="386"/>
      <c r="JMQ4" s="386"/>
      <c r="JMV4" s="386"/>
      <c r="JNA4" s="386"/>
      <c r="JNF4" s="386"/>
      <c r="JNK4" s="386"/>
      <c r="JNP4" s="386"/>
      <c r="JNU4" s="386"/>
      <c r="JNZ4" s="386"/>
      <c r="JOE4" s="386"/>
      <c r="JOJ4" s="386"/>
      <c r="JOO4" s="386"/>
      <c r="JOT4" s="386"/>
      <c r="JOY4" s="386"/>
      <c r="JPD4" s="386"/>
      <c r="JPI4" s="386"/>
      <c r="JPN4" s="386"/>
      <c r="JPS4" s="386"/>
      <c r="JPX4" s="386"/>
      <c r="JQC4" s="386"/>
      <c r="JQH4" s="386"/>
      <c r="JQM4" s="386"/>
      <c r="JQR4" s="386"/>
      <c r="JQW4" s="386"/>
      <c r="JRB4" s="386"/>
      <c r="JRG4" s="386"/>
      <c r="JRL4" s="386"/>
      <c r="JRQ4" s="386"/>
      <c r="JRV4" s="386"/>
      <c r="JSA4" s="386"/>
      <c r="JSF4" s="386"/>
      <c r="JSK4" s="386"/>
      <c r="JSP4" s="386"/>
      <c r="JSU4" s="386"/>
      <c r="JSZ4" s="386"/>
      <c r="JTE4" s="386"/>
      <c r="JTJ4" s="386"/>
      <c r="JTO4" s="386"/>
      <c r="JTT4" s="386"/>
      <c r="JTY4" s="386"/>
      <c r="JUD4" s="386"/>
      <c r="JUI4" s="386"/>
      <c r="JUN4" s="386"/>
      <c r="JUS4" s="386"/>
      <c r="JUX4" s="386"/>
      <c r="JVC4" s="386"/>
      <c r="JVH4" s="386"/>
      <c r="JVM4" s="386"/>
      <c r="JVR4" s="386"/>
      <c r="JVW4" s="386"/>
      <c r="JWB4" s="386"/>
      <c r="JWG4" s="386"/>
      <c r="JWL4" s="386"/>
      <c r="JWQ4" s="386"/>
      <c r="JWV4" s="386"/>
      <c r="JXA4" s="386"/>
      <c r="JXF4" s="386"/>
      <c r="JXK4" s="386"/>
      <c r="JXP4" s="386"/>
      <c r="JXU4" s="386"/>
      <c r="JXZ4" s="386"/>
      <c r="JYE4" s="386"/>
      <c r="JYJ4" s="386"/>
      <c r="JYO4" s="386"/>
      <c r="JYT4" s="386"/>
      <c r="JYY4" s="386"/>
      <c r="JZD4" s="386"/>
      <c r="JZI4" s="386"/>
      <c r="JZN4" s="386"/>
      <c r="JZS4" s="386"/>
      <c r="JZX4" s="386"/>
      <c r="KAC4" s="386"/>
      <c r="KAH4" s="386"/>
      <c r="KAM4" s="386"/>
      <c r="KAR4" s="386"/>
      <c r="KAW4" s="386"/>
      <c r="KBB4" s="386"/>
      <c r="KBG4" s="386"/>
      <c r="KBL4" s="386"/>
      <c r="KBQ4" s="386"/>
      <c r="KBV4" s="386"/>
      <c r="KCA4" s="386"/>
      <c r="KCF4" s="386"/>
      <c r="KCK4" s="386"/>
      <c r="KCP4" s="386"/>
      <c r="KCU4" s="386"/>
      <c r="KCZ4" s="386"/>
      <c r="KDE4" s="386"/>
      <c r="KDJ4" s="386"/>
      <c r="KDO4" s="386"/>
      <c r="KDT4" s="386"/>
      <c r="KDY4" s="386"/>
      <c r="KED4" s="386"/>
      <c r="KEI4" s="386"/>
      <c r="KEN4" s="386"/>
      <c r="KES4" s="386"/>
      <c r="KEX4" s="386"/>
      <c r="KFC4" s="386"/>
      <c r="KFH4" s="386"/>
      <c r="KFM4" s="386"/>
      <c r="KFR4" s="386"/>
      <c r="KFW4" s="386"/>
      <c r="KGB4" s="386"/>
      <c r="KGG4" s="386"/>
      <c r="KGL4" s="386"/>
      <c r="KGQ4" s="386"/>
      <c r="KGV4" s="386"/>
      <c r="KHA4" s="386"/>
      <c r="KHF4" s="386"/>
      <c r="KHK4" s="386"/>
      <c r="KHP4" s="386"/>
      <c r="KHU4" s="386"/>
      <c r="KHZ4" s="386"/>
      <c r="KIE4" s="386"/>
      <c r="KIJ4" s="386"/>
      <c r="KIO4" s="386"/>
      <c r="KIT4" s="386"/>
      <c r="KIY4" s="386"/>
      <c r="KJD4" s="386"/>
      <c r="KJI4" s="386"/>
      <c r="KJN4" s="386"/>
      <c r="KJS4" s="386"/>
      <c r="KJX4" s="386"/>
      <c r="KKC4" s="386"/>
      <c r="KKH4" s="386"/>
      <c r="KKM4" s="386"/>
      <c r="KKR4" s="386"/>
      <c r="KKW4" s="386"/>
      <c r="KLB4" s="386"/>
      <c r="KLG4" s="386"/>
      <c r="KLL4" s="386"/>
      <c r="KLQ4" s="386"/>
      <c r="KLV4" s="386"/>
      <c r="KMA4" s="386"/>
      <c r="KMF4" s="386"/>
      <c r="KMK4" s="386"/>
      <c r="KMP4" s="386"/>
      <c r="KMU4" s="386"/>
      <c r="KMZ4" s="386"/>
      <c r="KNE4" s="386"/>
      <c r="KNJ4" s="386"/>
      <c r="KNO4" s="386"/>
      <c r="KNT4" s="386"/>
      <c r="KNY4" s="386"/>
      <c r="KOD4" s="386"/>
      <c r="KOI4" s="386"/>
      <c r="KON4" s="386"/>
      <c r="KOS4" s="386"/>
      <c r="KOX4" s="386"/>
      <c r="KPC4" s="386"/>
      <c r="KPH4" s="386"/>
      <c r="KPM4" s="386"/>
      <c r="KPR4" s="386"/>
      <c r="KPW4" s="386"/>
      <c r="KQB4" s="386"/>
      <c r="KQG4" s="386"/>
      <c r="KQL4" s="386"/>
      <c r="KQQ4" s="386"/>
      <c r="KQV4" s="386"/>
      <c r="KRA4" s="386"/>
      <c r="KRF4" s="386"/>
      <c r="KRK4" s="386"/>
      <c r="KRP4" s="386"/>
      <c r="KRU4" s="386"/>
      <c r="KRZ4" s="386"/>
      <c r="KSE4" s="386"/>
      <c r="KSJ4" s="386"/>
      <c r="KSO4" s="386"/>
      <c r="KST4" s="386"/>
      <c r="KSY4" s="386"/>
      <c r="KTD4" s="386"/>
      <c r="KTI4" s="386"/>
      <c r="KTN4" s="386"/>
      <c r="KTS4" s="386"/>
      <c r="KTX4" s="386"/>
      <c r="KUC4" s="386"/>
      <c r="KUH4" s="386"/>
      <c r="KUM4" s="386"/>
      <c r="KUR4" s="386"/>
      <c r="KUW4" s="386"/>
      <c r="KVB4" s="386"/>
      <c r="KVG4" s="386"/>
      <c r="KVL4" s="386"/>
      <c r="KVQ4" s="386"/>
      <c r="KVV4" s="386"/>
      <c r="KWA4" s="386"/>
      <c r="KWF4" s="386"/>
      <c r="KWK4" s="386"/>
      <c r="KWP4" s="386"/>
      <c r="KWU4" s="386"/>
      <c r="KWZ4" s="386"/>
      <c r="KXE4" s="386"/>
      <c r="KXJ4" s="386"/>
      <c r="KXO4" s="386"/>
      <c r="KXT4" s="386"/>
      <c r="KXY4" s="386"/>
      <c r="KYD4" s="386"/>
      <c r="KYI4" s="386"/>
      <c r="KYN4" s="386"/>
      <c r="KYS4" s="386"/>
      <c r="KYX4" s="386"/>
      <c r="KZC4" s="386"/>
      <c r="KZH4" s="386"/>
      <c r="KZM4" s="386"/>
      <c r="KZR4" s="386"/>
      <c r="KZW4" s="386"/>
      <c r="LAB4" s="386"/>
      <c r="LAG4" s="386"/>
      <c r="LAL4" s="386"/>
      <c r="LAQ4" s="386"/>
      <c r="LAV4" s="386"/>
      <c r="LBA4" s="386"/>
      <c r="LBF4" s="386"/>
      <c r="LBK4" s="386"/>
      <c r="LBP4" s="386"/>
      <c r="LBU4" s="386"/>
      <c r="LBZ4" s="386"/>
      <c r="LCE4" s="386"/>
      <c r="LCJ4" s="386"/>
      <c r="LCO4" s="386"/>
      <c r="LCT4" s="386"/>
      <c r="LCY4" s="386"/>
      <c r="LDD4" s="386"/>
      <c r="LDI4" s="386"/>
      <c r="LDN4" s="386"/>
      <c r="LDS4" s="386"/>
      <c r="LDX4" s="386"/>
      <c r="LEC4" s="386"/>
      <c r="LEH4" s="386"/>
      <c r="LEM4" s="386"/>
      <c r="LER4" s="386"/>
      <c r="LEW4" s="386"/>
      <c r="LFB4" s="386"/>
      <c r="LFG4" s="386"/>
      <c r="LFL4" s="386"/>
      <c r="LFQ4" s="386"/>
      <c r="LFV4" s="386"/>
      <c r="LGA4" s="386"/>
      <c r="LGF4" s="386"/>
      <c r="LGK4" s="386"/>
      <c r="LGP4" s="386"/>
      <c r="LGU4" s="386"/>
      <c r="LGZ4" s="386"/>
      <c r="LHE4" s="386"/>
      <c r="LHJ4" s="386"/>
      <c r="LHO4" s="386"/>
      <c r="LHT4" s="386"/>
      <c r="LHY4" s="386"/>
      <c r="LID4" s="386"/>
      <c r="LII4" s="386"/>
      <c r="LIN4" s="386"/>
      <c r="LIS4" s="386"/>
      <c r="LIX4" s="386"/>
      <c r="LJC4" s="386"/>
      <c r="LJH4" s="386"/>
      <c r="LJM4" s="386"/>
      <c r="LJR4" s="386"/>
      <c r="LJW4" s="386"/>
      <c r="LKB4" s="386"/>
      <c r="LKG4" s="386"/>
      <c r="LKL4" s="386"/>
      <c r="LKQ4" s="386"/>
      <c r="LKV4" s="386"/>
      <c r="LLA4" s="386"/>
      <c r="LLF4" s="386"/>
      <c r="LLK4" s="386"/>
      <c r="LLP4" s="386"/>
      <c r="LLU4" s="386"/>
      <c r="LLZ4" s="386"/>
      <c r="LME4" s="386"/>
      <c r="LMJ4" s="386"/>
      <c r="LMO4" s="386"/>
      <c r="LMT4" s="386"/>
      <c r="LMY4" s="386"/>
      <c r="LND4" s="386"/>
      <c r="LNI4" s="386"/>
      <c r="LNN4" s="386"/>
      <c r="LNS4" s="386"/>
      <c r="LNX4" s="386"/>
      <c r="LOC4" s="386"/>
      <c r="LOH4" s="386"/>
      <c r="LOM4" s="386"/>
      <c r="LOR4" s="386"/>
      <c r="LOW4" s="386"/>
      <c r="LPB4" s="386"/>
      <c r="LPG4" s="386"/>
      <c r="LPL4" s="386"/>
      <c r="LPQ4" s="386"/>
      <c r="LPV4" s="386"/>
      <c r="LQA4" s="386"/>
      <c r="LQF4" s="386"/>
      <c r="LQK4" s="386"/>
      <c r="LQP4" s="386"/>
      <c r="LQU4" s="386"/>
      <c r="LQZ4" s="386"/>
      <c r="LRE4" s="386"/>
      <c r="LRJ4" s="386"/>
      <c r="LRO4" s="386"/>
      <c r="LRT4" s="386"/>
      <c r="LRY4" s="386"/>
      <c r="LSD4" s="386"/>
      <c r="LSI4" s="386"/>
      <c r="LSN4" s="386"/>
      <c r="LSS4" s="386"/>
      <c r="LSX4" s="386"/>
      <c r="LTC4" s="386"/>
      <c r="LTH4" s="386"/>
      <c r="LTM4" s="386"/>
      <c r="LTR4" s="386"/>
      <c r="LTW4" s="386"/>
      <c r="LUB4" s="386"/>
      <c r="LUG4" s="386"/>
      <c r="LUL4" s="386"/>
      <c r="LUQ4" s="386"/>
      <c r="LUV4" s="386"/>
      <c r="LVA4" s="386"/>
      <c r="LVF4" s="386"/>
      <c r="LVK4" s="386"/>
      <c r="LVP4" s="386"/>
      <c r="LVU4" s="386"/>
      <c r="LVZ4" s="386"/>
      <c r="LWE4" s="386"/>
      <c r="LWJ4" s="386"/>
      <c r="LWO4" s="386"/>
      <c r="LWT4" s="386"/>
      <c r="LWY4" s="386"/>
      <c r="LXD4" s="386"/>
      <c r="LXI4" s="386"/>
      <c r="LXN4" s="386"/>
      <c r="LXS4" s="386"/>
      <c r="LXX4" s="386"/>
      <c r="LYC4" s="386"/>
      <c r="LYH4" s="386"/>
      <c r="LYM4" s="386"/>
      <c r="LYR4" s="386"/>
      <c r="LYW4" s="386"/>
      <c r="LZB4" s="386"/>
      <c r="LZG4" s="386"/>
      <c r="LZL4" s="386"/>
      <c r="LZQ4" s="386"/>
      <c r="LZV4" s="386"/>
      <c r="MAA4" s="386"/>
      <c r="MAF4" s="386"/>
      <c r="MAK4" s="386"/>
      <c r="MAP4" s="386"/>
      <c r="MAU4" s="386"/>
      <c r="MAZ4" s="386"/>
      <c r="MBE4" s="386"/>
      <c r="MBJ4" s="386"/>
      <c r="MBO4" s="386"/>
      <c r="MBT4" s="386"/>
      <c r="MBY4" s="386"/>
      <c r="MCD4" s="386"/>
      <c r="MCI4" s="386"/>
      <c r="MCN4" s="386"/>
      <c r="MCS4" s="386"/>
      <c r="MCX4" s="386"/>
      <c r="MDC4" s="386"/>
      <c r="MDH4" s="386"/>
      <c r="MDM4" s="386"/>
      <c r="MDR4" s="386"/>
      <c r="MDW4" s="386"/>
      <c r="MEB4" s="386"/>
      <c r="MEG4" s="386"/>
      <c r="MEL4" s="386"/>
      <c r="MEQ4" s="386"/>
      <c r="MEV4" s="386"/>
      <c r="MFA4" s="386"/>
      <c r="MFF4" s="386"/>
      <c r="MFK4" s="386"/>
      <c r="MFP4" s="386"/>
      <c r="MFU4" s="386"/>
      <c r="MFZ4" s="386"/>
      <c r="MGE4" s="386"/>
      <c r="MGJ4" s="386"/>
      <c r="MGO4" s="386"/>
      <c r="MGT4" s="386"/>
      <c r="MGY4" s="386"/>
      <c r="MHD4" s="386"/>
      <c r="MHI4" s="386"/>
      <c r="MHN4" s="386"/>
      <c r="MHS4" s="386"/>
      <c r="MHX4" s="386"/>
      <c r="MIC4" s="386"/>
      <c r="MIH4" s="386"/>
      <c r="MIM4" s="386"/>
      <c r="MIR4" s="386"/>
      <c r="MIW4" s="386"/>
      <c r="MJB4" s="386"/>
      <c r="MJG4" s="386"/>
      <c r="MJL4" s="386"/>
      <c r="MJQ4" s="386"/>
      <c r="MJV4" s="386"/>
      <c r="MKA4" s="386"/>
      <c r="MKF4" s="386"/>
      <c r="MKK4" s="386"/>
      <c r="MKP4" s="386"/>
      <c r="MKU4" s="386"/>
      <c r="MKZ4" s="386"/>
      <c r="MLE4" s="386"/>
      <c r="MLJ4" s="386"/>
      <c r="MLO4" s="386"/>
      <c r="MLT4" s="386"/>
      <c r="MLY4" s="386"/>
      <c r="MMD4" s="386"/>
      <c r="MMI4" s="386"/>
      <c r="MMN4" s="386"/>
      <c r="MMS4" s="386"/>
      <c r="MMX4" s="386"/>
      <c r="MNC4" s="386"/>
      <c r="MNH4" s="386"/>
      <c r="MNM4" s="386"/>
      <c r="MNR4" s="386"/>
      <c r="MNW4" s="386"/>
      <c r="MOB4" s="386"/>
      <c r="MOG4" s="386"/>
      <c r="MOL4" s="386"/>
      <c r="MOQ4" s="386"/>
      <c r="MOV4" s="386"/>
      <c r="MPA4" s="386"/>
      <c r="MPF4" s="386"/>
      <c r="MPK4" s="386"/>
      <c r="MPP4" s="386"/>
      <c r="MPU4" s="386"/>
      <c r="MPZ4" s="386"/>
      <c r="MQE4" s="386"/>
      <c r="MQJ4" s="386"/>
      <c r="MQO4" s="386"/>
      <c r="MQT4" s="386"/>
      <c r="MQY4" s="386"/>
      <c r="MRD4" s="386"/>
      <c r="MRI4" s="386"/>
      <c r="MRN4" s="386"/>
      <c r="MRS4" s="386"/>
      <c r="MRX4" s="386"/>
      <c r="MSC4" s="386"/>
      <c r="MSH4" s="386"/>
      <c r="MSM4" s="386"/>
      <c r="MSR4" s="386"/>
      <c r="MSW4" s="386"/>
      <c r="MTB4" s="386"/>
      <c r="MTG4" s="386"/>
      <c r="MTL4" s="386"/>
      <c r="MTQ4" s="386"/>
      <c r="MTV4" s="386"/>
      <c r="MUA4" s="386"/>
      <c r="MUF4" s="386"/>
      <c r="MUK4" s="386"/>
      <c r="MUP4" s="386"/>
      <c r="MUU4" s="386"/>
      <c r="MUZ4" s="386"/>
      <c r="MVE4" s="386"/>
      <c r="MVJ4" s="386"/>
      <c r="MVO4" s="386"/>
      <c r="MVT4" s="386"/>
      <c r="MVY4" s="386"/>
      <c r="MWD4" s="386"/>
      <c r="MWI4" s="386"/>
      <c r="MWN4" s="386"/>
      <c r="MWS4" s="386"/>
      <c r="MWX4" s="386"/>
      <c r="MXC4" s="386"/>
      <c r="MXH4" s="386"/>
      <c r="MXM4" s="386"/>
      <c r="MXR4" s="386"/>
      <c r="MXW4" s="386"/>
      <c r="MYB4" s="386"/>
      <c r="MYG4" s="386"/>
      <c r="MYL4" s="386"/>
      <c r="MYQ4" s="386"/>
      <c r="MYV4" s="386"/>
      <c r="MZA4" s="386"/>
      <c r="MZF4" s="386"/>
      <c r="MZK4" s="386"/>
      <c r="MZP4" s="386"/>
      <c r="MZU4" s="386"/>
      <c r="MZZ4" s="386"/>
      <c r="NAE4" s="386"/>
      <c r="NAJ4" s="386"/>
      <c r="NAO4" s="386"/>
      <c r="NAT4" s="386"/>
      <c r="NAY4" s="386"/>
      <c r="NBD4" s="386"/>
      <c r="NBI4" s="386"/>
      <c r="NBN4" s="386"/>
      <c r="NBS4" s="386"/>
      <c r="NBX4" s="386"/>
      <c r="NCC4" s="386"/>
      <c r="NCH4" s="386"/>
      <c r="NCM4" s="386"/>
      <c r="NCR4" s="386"/>
      <c r="NCW4" s="386"/>
      <c r="NDB4" s="386"/>
      <c r="NDG4" s="386"/>
      <c r="NDL4" s="386"/>
      <c r="NDQ4" s="386"/>
      <c r="NDV4" s="386"/>
      <c r="NEA4" s="386"/>
      <c r="NEF4" s="386"/>
      <c r="NEK4" s="386"/>
      <c r="NEP4" s="386"/>
      <c r="NEU4" s="386"/>
      <c r="NEZ4" s="386"/>
      <c r="NFE4" s="386"/>
      <c r="NFJ4" s="386"/>
      <c r="NFO4" s="386"/>
      <c r="NFT4" s="386"/>
      <c r="NFY4" s="386"/>
      <c r="NGD4" s="386"/>
      <c r="NGI4" s="386"/>
      <c r="NGN4" s="386"/>
      <c r="NGS4" s="386"/>
      <c r="NGX4" s="386"/>
      <c r="NHC4" s="386"/>
      <c r="NHH4" s="386"/>
      <c r="NHM4" s="386"/>
      <c r="NHR4" s="386"/>
      <c r="NHW4" s="386"/>
      <c r="NIB4" s="386"/>
      <c r="NIG4" s="386"/>
      <c r="NIL4" s="386"/>
      <c r="NIQ4" s="386"/>
      <c r="NIV4" s="386"/>
      <c r="NJA4" s="386"/>
      <c r="NJF4" s="386"/>
      <c r="NJK4" s="386"/>
      <c r="NJP4" s="386"/>
      <c r="NJU4" s="386"/>
      <c r="NJZ4" s="386"/>
      <c r="NKE4" s="386"/>
      <c r="NKJ4" s="386"/>
      <c r="NKO4" s="386"/>
      <c r="NKT4" s="386"/>
      <c r="NKY4" s="386"/>
      <c r="NLD4" s="386"/>
      <c r="NLI4" s="386"/>
      <c r="NLN4" s="386"/>
      <c r="NLS4" s="386"/>
      <c r="NLX4" s="386"/>
      <c r="NMC4" s="386"/>
      <c r="NMH4" s="386"/>
      <c r="NMM4" s="386"/>
      <c r="NMR4" s="386"/>
      <c r="NMW4" s="386"/>
      <c r="NNB4" s="386"/>
      <c r="NNG4" s="386"/>
      <c r="NNL4" s="386"/>
      <c r="NNQ4" s="386"/>
      <c r="NNV4" s="386"/>
      <c r="NOA4" s="386"/>
      <c r="NOF4" s="386"/>
      <c r="NOK4" s="386"/>
      <c r="NOP4" s="386"/>
      <c r="NOU4" s="386"/>
      <c r="NOZ4" s="386"/>
      <c r="NPE4" s="386"/>
      <c r="NPJ4" s="386"/>
      <c r="NPO4" s="386"/>
      <c r="NPT4" s="386"/>
      <c r="NPY4" s="386"/>
      <c r="NQD4" s="386"/>
      <c r="NQI4" s="386"/>
      <c r="NQN4" s="386"/>
      <c r="NQS4" s="386"/>
      <c r="NQX4" s="386"/>
      <c r="NRC4" s="386"/>
      <c r="NRH4" s="386"/>
      <c r="NRM4" s="386"/>
      <c r="NRR4" s="386"/>
      <c r="NRW4" s="386"/>
      <c r="NSB4" s="386"/>
      <c r="NSG4" s="386"/>
      <c r="NSL4" s="386"/>
      <c r="NSQ4" s="386"/>
      <c r="NSV4" s="386"/>
      <c r="NTA4" s="386"/>
      <c r="NTF4" s="386"/>
      <c r="NTK4" s="386"/>
      <c r="NTP4" s="386"/>
      <c r="NTU4" s="386"/>
      <c r="NTZ4" s="386"/>
      <c r="NUE4" s="386"/>
      <c r="NUJ4" s="386"/>
      <c r="NUO4" s="386"/>
      <c r="NUT4" s="386"/>
      <c r="NUY4" s="386"/>
      <c r="NVD4" s="386"/>
      <c r="NVI4" s="386"/>
      <c r="NVN4" s="386"/>
      <c r="NVS4" s="386"/>
      <c r="NVX4" s="386"/>
      <c r="NWC4" s="386"/>
      <c r="NWH4" s="386"/>
      <c r="NWM4" s="386"/>
      <c r="NWR4" s="386"/>
      <c r="NWW4" s="386"/>
      <c r="NXB4" s="386"/>
      <c r="NXG4" s="386"/>
      <c r="NXL4" s="386"/>
      <c r="NXQ4" s="386"/>
      <c r="NXV4" s="386"/>
      <c r="NYA4" s="386"/>
      <c r="NYF4" s="386"/>
      <c r="NYK4" s="386"/>
      <c r="NYP4" s="386"/>
      <c r="NYU4" s="386"/>
      <c r="NYZ4" s="386"/>
      <c r="NZE4" s="386"/>
      <c r="NZJ4" s="386"/>
      <c r="NZO4" s="386"/>
      <c r="NZT4" s="386"/>
      <c r="NZY4" s="386"/>
      <c r="OAD4" s="386"/>
      <c r="OAI4" s="386"/>
      <c r="OAN4" s="386"/>
      <c r="OAS4" s="386"/>
      <c r="OAX4" s="386"/>
      <c r="OBC4" s="386"/>
      <c r="OBH4" s="386"/>
      <c r="OBM4" s="386"/>
      <c r="OBR4" s="386"/>
      <c r="OBW4" s="386"/>
      <c r="OCB4" s="386"/>
      <c r="OCG4" s="386"/>
      <c r="OCL4" s="386"/>
      <c r="OCQ4" s="386"/>
      <c r="OCV4" s="386"/>
      <c r="ODA4" s="386"/>
      <c r="ODF4" s="386"/>
      <c r="ODK4" s="386"/>
      <c r="ODP4" s="386"/>
      <c r="ODU4" s="386"/>
      <c r="ODZ4" s="386"/>
      <c r="OEE4" s="386"/>
      <c r="OEJ4" s="386"/>
      <c r="OEO4" s="386"/>
      <c r="OET4" s="386"/>
      <c r="OEY4" s="386"/>
      <c r="OFD4" s="386"/>
      <c r="OFI4" s="386"/>
      <c r="OFN4" s="386"/>
      <c r="OFS4" s="386"/>
      <c r="OFX4" s="386"/>
      <c r="OGC4" s="386"/>
      <c r="OGH4" s="386"/>
      <c r="OGM4" s="386"/>
      <c r="OGR4" s="386"/>
      <c r="OGW4" s="386"/>
      <c r="OHB4" s="386"/>
      <c r="OHG4" s="386"/>
      <c r="OHL4" s="386"/>
      <c r="OHQ4" s="386"/>
      <c r="OHV4" s="386"/>
      <c r="OIA4" s="386"/>
      <c r="OIF4" s="386"/>
      <c r="OIK4" s="386"/>
      <c r="OIP4" s="386"/>
      <c r="OIU4" s="386"/>
      <c r="OIZ4" s="386"/>
      <c r="OJE4" s="386"/>
      <c r="OJJ4" s="386"/>
      <c r="OJO4" s="386"/>
      <c r="OJT4" s="386"/>
      <c r="OJY4" s="386"/>
      <c r="OKD4" s="386"/>
      <c r="OKI4" s="386"/>
      <c r="OKN4" s="386"/>
      <c r="OKS4" s="386"/>
      <c r="OKX4" s="386"/>
      <c r="OLC4" s="386"/>
      <c r="OLH4" s="386"/>
      <c r="OLM4" s="386"/>
      <c r="OLR4" s="386"/>
      <c r="OLW4" s="386"/>
      <c r="OMB4" s="386"/>
      <c r="OMG4" s="386"/>
      <c r="OML4" s="386"/>
      <c r="OMQ4" s="386"/>
      <c r="OMV4" s="386"/>
      <c r="ONA4" s="386"/>
      <c r="ONF4" s="386"/>
      <c r="ONK4" s="386"/>
      <c r="ONP4" s="386"/>
      <c r="ONU4" s="386"/>
      <c r="ONZ4" s="386"/>
      <c r="OOE4" s="386"/>
      <c r="OOJ4" s="386"/>
      <c r="OOO4" s="386"/>
      <c r="OOT4" s="386"/>
      <c r="OOY4" s="386"/>
      <c r="OPD4" s="386"/>
      <c r="OPI4" s="386"/>
      <c r="OPN4" s="386"/>
      <c r="OPS4" s="386"/>
      <c r="OPX4" s="386"/>
      <c r="OQC4" s="386"/>
      <c r="OQH4" s="386"/>
      <c r="OQM4" s="386"/>
      <c r="OQR4" s="386"/>
      <c r="OQW4" s="386"/>
      <c r="ORB4" s="386"/>
      <c r="ORG4" s="386"/>
      <c r="ORL4" s="386"/>
      <c r="ORQ4" s="386"/>
      <c r="ORV4" s="386"/>
      <c r="OSA4" s="386"/>
      <c r="OSF4" s="386"/>
      <c r="OSK4" s="386"/>
      <c r="OSP4" s="386"/>
      <c r="OSU4" s="386"/>
      <c r="OSZ4" s="386"/>
      <c r="OTE4" s="386"/>
      <c r="OTJ4" s="386"/>
      <c r="OTO4" s="386"/>
      <c r="OTT4" s="386"/>
      <c r="OTY4" s="386"/>
      <c r="OUD4" s="386"/>
      <c r="OUI4" s="386"/>
      <c r="OUN4" s="386"/>
      <c r="OUS4" s="386"/>
      <c r="OUX4" s="386"/>
      <c r="OVC4" s="386"/>
      <c r="OVH4" s="386"/>
      <c r="OVM4" s="386"/>
      <c r="OVR4" s="386"/>
      <c r="OVW4" s="386"/>
      <c r="OWB4" s="386"/>
      <c r="OWG4" s="386"/>
      <c r="OWL4" s="386"/>
      <c r="OWQ4" s="386"/>
      <c r="OWV4" s="386"/>
      <c r="OXA4" s="386"/>
      <c r="OXF4" s="386"/>
      <c r="OXK4" s="386"/>
      <c r="OXP4" s="386"/>
      <c r="OXU4" s="386"/>
      <c r="OXZ4" s="386"/>
      <c r="OYE4" s="386"/>
      <c r="OYJ4" s="386"/>
      <c r="OYO4" s="386"/>
      <c r="OYT4" s="386"/>
      <c r="OYY4" s="386"/>
      <c r="OZD4" s="386"/>
      <c r="OZI4" s="386"/>
      <c r="OZN4" s="386"/>
      <c r="OZS4" s="386"/>
      <c r="OZX4" s="386"/>
      <c r="PAC4" s="386"/>
      <c r="PAH4" s="386"/>
      <c r="PAM4" s="386"/>
      <c r="PAR4" s="386"/>
      <c r="PAW4" s="386"/>
      <c r="PBB4" s="386"/>
      <c r="PBG4" s="386"/>
      <c r="PBL4" s="386"/>
      <c r="PBQ4" s="386"/>
      <c r="PBV4" s="386"/>
      <c r="PCA4" s="386"/>
      <c r="PCF4" s="386"/>
      <c r="PCK4" s="386"/>
      <c r="PCP4" s="386"/>
      <c r="PCU4" s="386"/>
      <c r="PCZ4" s="386"/>
      <c r="PDE4" s="386"/>
      <c r="PDJ4" s="386"/>
      <c r="PDO4" s="386"/>
      <c r="PDT4" s="386"/>
      <c r="PDY4" s="386"/>
      <c r="PED4" s="386"/>
      <c r="PEI4" s="386"/>
      <c r="PEN4" s="386"/>
      <c r="PES4" s="386"/>
      <c r="PEX4" s="386"/>
      <c r="PFC4" s="386"/>
      <c r="PFH4" s="386"/>
      <c r="PFM4" s="386"/>
      <c r="PFR4" s="386"/>
      <c r="PFW4" s="386"/>
      <c r="PGB4" s="386"/>
      <c r="PGG4" s="386"/>
      <c r="PGL4" s="386"/>
      <c r="PGQ4" s="386"/>
      <c r="PGV4" s="386"/>
      <c r="PHA4" s="386"/>
      <c r="PHF4" s="386"/>
      <c r="PHK4" s="386"/>
      <c r="PHP4" s="386"/>
      <c r="PHU4" s="386"/>
      <c r="PHZ4" s="386"/>
      <c r="PIE4" s="386"/>
      <c r="PIJ4" s="386"/>
      <c r="PIO4" s="386"/>
      <c r="PIT4" s="386"/>
      <c r="PIY4" s="386"/>
      <c r="PJD4" s="386"/>
      <c r="PJI4" s="386"/>
      <c r="PJN4" s="386"/>
      <c r="PJS4" s="386"/>
      <c r="PJX4" s="386"/>
      <c r="PKC4" s="386"/>
      <c r="PKH4" s="386"/>
      <c r="PKM4" s="386"/>
      <c r="PKR4" s="386"/>
      <c r="PKW4" s="386"/>
      <c r="PLB4" s="386"/>
      <c r="PLG4" s="386"/>
      <c r="PLL4" s="386"/>
      <c r="PLQ4" s="386"/>
      <c r="PLV4" s="386"/>
      <c r="PMA4" s="386"/>
      <c r="PMF4" s="386"/>
      <c r="PMK4" s="386"/>
      <c r="PMP4" s="386"/>
      <c r="PMU4" s="386"/>
      <c r="PMZ4" s="386"/>
      <c r="PNE4" s="386"/>
      <c r="PNJ4" s="386"/>
      <c r="PNO4" s="386"/>
      <c r="PNT4" s="386"/>
      <c r="PNY4" s="386"/>
      <c r="POD4" s="386"/>
      <c r="POI4" s="386"/>
      <c r="PON4" s="386"/>
      <c r="POS4" s="386"/>
      <c r="POX4" s="386"/>
      <c r="PPC4" s="386"/>
      <c r="PPH4" s="386"/>
      <c r="PPM4" s="386"/>
      <c r="PPR4" s="386"/>
      <c r="PPW4" s="386"/>
      <c r="PQB4" s="386"/>
      <c r="PQG4" s="386"/>
      <c r="PQL4" s="386"/>
      <c r="PQQ4" s="386"/>
      <c r="PQV4" s="386"/>
      <c r="PRA4" s="386"/>
      <c r="PRF4" s="386"/>
      <c r="PRK4" s="386"/>
      <c r="PRP4" s="386"/>
      <c r="PRU4" s="386"/>
      <c r="PRZ4" s="386"/>
      <c r="PSE4" s="386"/>
      <c r="PSJ4" s="386"/>
      <c r="PSO4" s="386"/>
      <c r="PST4" s="386"/>
      <c r="PSY4" s="386"/>
      <c r="PTD4" s="386"/>
      <c r="PTI4" s="386"/>
      <c r="PTN4" s="386"/>
      <c r="PTS4" s="386"/>
      <c r="PTX4" s="386"/>
      <c r="PUC4" s="386"/>
      <c r="PUH4" s="386"/>
      <c r="PUM4" s="386"/>
      <c r="PUR4" s="386"/>
      <c r="PUW4" s="386"/>
      <c r="PVB4" s="386"/>
      <c r="PVG4" s="386"/>
      <c r="PVL4" s="386"/>
      <c r="PVQ4" s="386"/>
      <c r="PVV4" s="386"/>
      <c r="PWA4" s="386"/>
      <c r="PWF4" s="386"/>
      <c r="PWK4" s="386"/>
      <c r="PWP4" s="386"/>
      <c r="PWU4" s="386"/>
      <c r="PWZ4" s="386"/>
      <c r="PXE4" s="386"/>
      <c r="PXJ4" s="386"/>
      <c r="PXO4" s="386"/>
      <c r="PXT4" s="386"/>
      <c r="PXY4" s="386"/>
      <c r="PYD4" s="386"/>
      <c r="PYI4" s="386"/>
      <c r="PYN4" s="386"/>
      <c r="PYS4" s="386"/>
      <c r="PYX4" s="386"/>
      <c r="PZC4" s="386"/>
      <c r="PZH4" s="386"/>
      <c r="PZM4" s="386"/>
      <c r="PZR4" s="386"/>
      <c r="PZW4" s="386"/>
      <c r="QAB4" s="386"/>
      <c r="QAG4" s="386"/>
      <c r="QAL4" s="386"/>
      <c r="QAQ4" s="386"/>
      <c r="QAV4" s="386"/>
      <c r="QBA4" s="386"/>
      <c r="QBF4" s="386"/>
      <c r="QBK4" s="386"/>
      <c r="QBP4" s="386"/>
      <c r="QBU4" s="386"/>
      <c r="QBZ4" s="386"/>
      <c r="QCE4" s="386"/>
      <c r="QCJ4" s="386"/>
      <c r="QCO4" s="386"/>
      <c r="QCT4" s="386"/>
      <c r="QCY4" s="386"/>
      <c r="QDD4" s="386"/>
      <c r="QDI4" s="386"/>
      <c r="QDN4" s="386"/>
      <c r="QDS4" s="386"/>
      <c r="QDX4" s="386"/>
      <c r="QEC4" s="386"/>
      <c r="QEH4" s="386"/>
      <c r="QEM4" s="386"/>
      <c r="QER4" s="386"/>
      <c r="QEW4" s="386"/>
      <c r="QFB4" s="386"/>
      <c r="QFG4" s="386"/>
      <c r="QFL4" s="386"/>
      <c r="QFQ4" s="386"/>
      <c r="QFV4" s="386"/>
      <c r="QGA4" s="386"/>
      <c r="QGF4" s="386"/>
      <c r="QGK4" s="386"/>
      <c r="QGP4" s="386"/>
      <c r="QGU4" s="386"/>
      <c r="QGZ4" s="386"/>
      <c r="QHE4" s="386"/>
      <c r="QHJ4" s="386"/>
      <c r="QHO4" s="386"/>
      <c r="QHT4" s="386"/>
      <c r="QHY4" s="386"/>
      <c r="QID4" s="386"/>
      <c r="QII4" s="386"/>
      <c r="QIN4" s="386"/>
      <c r="QIS4" s="386"/>
      <c r="QIX4" s="386"/>
      <c r="QJC4" s="386"/>
      <c r="QJH4" s="386"/>
      <c r="QJM4" s="386"/>
      <c r="QJR4" s="386"/>
      <c r="QJW4" s="386"/>
      <c r="QKB4" s="386"/>
      <c r="QKG4" s="386"/>
      <c r="QKL4" s="386"/>
      <c r="QKQ4" s="386"/>
      <c r="QKV4" s="386"/>
      <c r="QLA4" s="386"/>
      <c r="QLF4" s="386"/>
      <c r="QLK4" s="386"/>
      <c r="QLP4" s="386"/>
      <c r="QLU4" s="386"/>
      <c r="QLZ4" s="386"/>
      <c r="QME4" s="386"/>
      <c r="QMJ4" s="386"/>
      <c r="QMO4" s="386"/>
      <c r="QMT4" s="386"/>
      <c r="QMY4" s="386"/>
      <c r="QND4" s="386"/>
      <c r="QNI4" s="386"/>
      <c r="QNN4" s="386"/>
      <c r="QNS4" s="386"/>
      <c r="QNX4" s="386"/>
      <c r="QOC4" s="386"/>
      <c r="QOH4" s="386"/>
      <c r="QOM4" s="386"/>
      <c r="QOR4" s="386"/>
      <c r="QOW4" s="386"/>
      <c r="QPB4" s="386"/>
      <c r="QPG4" s="386"/>
      <c r="QPL4" s="386"/>
      <c r="QPQ4" s="386"/>
      <c r="QPV4" s="386"/>
      <c r="QQA4" s="386"/>
      <c r="QQF4" s="386"/>
      <c r="QQK4" s="386"/>
      <c r="QQP4" s="386"/>
      <c r="QQU4" s="386"/>
      <c r="QQZ4" s="386"/>
      <c r="QRE4" s="386"/>
      <c r="QRJ4" s="386"/>
      <c r="QRO4" s="386"/>
      <c r="QRT4" s="386"/>
      <c r="QRY4" s="386"/>
      <c r="QSD4" s="386"/>
      <c r="QSI4" s="386"/>
      <c r="QSN4" s="386"/>
      <c r="QSS4" s="386"/>
      <c r="QSX4" s="386"/>
      <c r="QTC4" s="386"/>
      <c r="QTH4" s="386"/>
      <c r="QTM4" s="386"/>
      <c r="QTR4" s="386"/>
      <c r="QTW4" s="386"/>
      <c r="QUB4" s="386"/>
      <c r="QUG4" s="386"/>
      <c r="QUL4" s="386"/>
      <c r="QUQ4" s="386"/>
      <c r="QUV4" s="386"/>
      <c r="QVA4" s="386"/>
      <c r="QVF4" s="386"/>
      <c r="QVK4" s="386"/>
      <c r="QVP4" s="386"/>
      <c r="QVU4" s="386"/>
      <c r="QVZ4" s="386"/>
      <c r="QWE4" s="386"/>
      <c r="QWJ4" s="386"/>
      <c r="QWO4" s="386"/>
      <c r="QWT4" s="386"/>
      <c r="QWY4" s="386"/>
      <c r="QXD4" s="386"/>
      <c r="QXI4" s="386"/>
      <c r="QXN4" s="386"/>
      <c r="QXS4" s="386"/>
      <c r="QXX4" s="386"/>
      <c r="QYC4" s="386"/>
      <c r="QYH4" s="386"/>
      <c r="QYM4" s="386"/>
      <c r="QYR4" s="386"/>
      <c r="QYW4" s="386"/>
      <c r="QZB4" s="386"/>
      <c r="QZG4" s="386"/>
      <c r="QZL4" s="386"/>
      <c r="QZQ4" s="386"/>
      <c r="QZV4" s="386"/>
      <c r="RAA4" s="386"/>
      <c r="RAF4" s="386"/>
      <c r="RAK4" s="386"/>
      <c r="RAP4" s="386"/>
      <c r="RAU4" s="386"/>
      <c r="RAZ4" s="386"/>
      <c r="RBE4" s="386"/>
      <c r="RBJ4" s="386"/>
      <c r="RBO4" s="386"/>
      <c r="RBT4" s="386"/>
      <c r="RBY4" s="386"/>
      <c r="RCD4" s="386"/>
      <c r="RCI4" s="386"/>
      <c r="RCN4" s="386"/>
      <c r="RCS4" s="386"/>
      <c r="RCX4" s="386"/>
      <c r="RDC4" s="386"/>
      <c r="RDH4" s="386"/>
      <c r="RDM4" s="386"/>
      <c r="RDR4" s="386"/>
      <c r="RDW4" s="386"/>
      <c r="REB4" s="386"/>
      <c r="REG4" s="386"/>
      <c r="REL4" s="386"/>
      <c r="REQ4" s="386"/>
      <c r="REV4" s="386"/>
      <c r="RFA4" s="386"/>
      <c r="RFF4" s="386"/>
      <c r="RFK4" s="386"/>
      <c r="RFP4" s="386"/>
      <c r="RFU4" s="386"/>
      <c r="RFZ4" s="386"/>
      <c r="RGE4" s="386"/>
      <c r="RGJ4" s="386"/>
      <c r="RGO4" s="386"/>
      <c r="RGT4" s="386"/>
      <c r="RGY4" s="386"/>
      <c r="RHD4" s="386"/>
      <c r="RHI4" s="386"/>
      <c r="RHN4" s="386"/>
      <c r="RHS4" s="386"/>
      <c r="RHX4" s="386"/>
      <c r="RIC4" s="386"/>
      <c r="RIH4" s="386"/>
      <c r="RIM4" s="386"/>
      <c r="RIR4" s="386"/>
      <c r="RIW4" s="386"/>
      <c r="RJB4" s="386"/>
      <c r="RJG4" s="386"/>
      <c r="RJL4" s="386"/>
      <c r="RJQ4" s="386"/>
      <c r="RJV4" s="386"/>
      <c r="RKA4" s="386"/>
      <c r="RKF4" s="386"/>
      <c r="RKK4" s="386"/>
      <c r="RKP4" s="386"/>
      <c r="RKU4" s="386"/>
      <c r="RKZ4" s="386"/>
      <c r="RLE4" s="386"/>
      <c r="RLJ4" s="386"/>
      <c r="RLO4" s="386"/>
      <c r="RLT4" s="386"/>
      <c r="RLY4" s="386"/>
      <c r="RMD4" s="386"/>
      <c r="RMI4" s="386"/>
      <c r="RMN4" s="386"/>
      <c r="RMS4" s="386"/>
      <c r="RMX4" s="386"/>
      <c r="RNC4" s="386"/>
      <c r="RNH4" s="386"/>
      <c r="RNM4" s="386"/>
      <c r="RNR4" s="386"/>
      <c r="RNW4" s="386"/>
      <c r="ROB4" s="386"/>
      <c r="ROG4" s="386"/>
      <c r="ROL4" s="386"/>
      <c r="ROQ4" s="386"/>
      <c r="ROV4" s="386"/>
      <c r="RPA4" s="386"/>
      <c r="RPF4" s="386"/>
      <c r="RPK4" s="386"/>
      <c r="RPP4" s="386"/>
      <c r="RPU4" s="386"/>
      <c r="RPZ4" s="386"/>
      <c r="RQE4" s="386"/>
      <c r="RQJ4" s="386"/>
      <c r="RQO4" s="386"/>
      <c r="RQT4" s="386"/>
      <c r="RQY4" s="386"/>
      <c r="RRD4" s="386"/>
      <c r="RRI4" s="386"/>
      <c r="RRN4" s="386"/>
      <c r="RRS4" s="386"/>
      <c r="RRX4" s="386"/>
      <c r="RSC4" s="386"/>
      <c r="RSH4" s="386"/>
      <c r="RSM4" s="386"/>
      <c r="RSR4" s="386"/>
      <c r="RSW4" s="386"/>
      <c r="RTB4" s="386"/>
      <c r="RTG4" s="386"/>
      <c r="RTL4" s="386"/>
      <c r="RTQ4" s="386"/>
      <c r="RTV4" s="386"/>
      <c r="RUA4" s="386"/>
      <c r="RUF4" s="386"/>
      <c r="RUK4" s="386"/>
      <c r="RUP4" s="386"/>
      <c r="RUU4" s="386"/>
      <c r="RUZ4" s="386"/>
      <c r="RVE4" s="386"/>
      <c r="RVJ4" s="386"/>
      <c r="RVO4" s="386"/>
      <c r="RVT4" s="386"/>
      <c r="RVY4" s="386"/>
      <c r="RWD4" s="386"/>
      <c r="RWI4" s="386"/>
      <c r="RWN4" s="386"/>
      <c r="RWS4" s="386"/>
      <c r="RWX4" s="386"/>
      <c r="RXC4" s="386"/>
      <c r="RXH4" s="386"/>
      <c r="RXM4" s="386"/>
      <c r="RXR4" s="386"/>
      <c r="RXW4" s="386"/>
      <c r="RYB4" s="386"/>
      <c r="RYG4" s="386"/>
      <c r="RYL4" s="386"/>
      <c r="RYQ4" s="386"/>
      <c r="RYV4" s="386"/>
      <c r="RZA4" s="386"/>
      <c r="RZF4" s="386"/>
      <c r="RZK4" s="386"/>
      <c r="RZP4" s="386"/>
      <c r="RZU4" s="386"/>
      <c r="RZZ4" s="386"/>
      <c r="SAE4" s="386"/>
      <c r="SAJ4" s="386"/>
      <c r="SAO4" s="386"/>
      <c r="SAT4" s="386"/>
      <c r="SAY4" s="386"/>
      <c r="SBD4" s="386"/>
      <c r="SBI4" s="386"/>
      <c r="SBN4" s="386"/>
      <c r="SBS4" s="386"/>
      <c r="SBX4" s="386"/>
      <c r="SCC4" s="386"/>
      <c r="SCH4" s="386"/>
      <c r="SCM4" s="386"/>
      <c r="SCR4" s="386"/>
      <c r="SCW4" s="386"/>
      <c r="SDB4" s="386"/>
      <c r="SDG4" s="386"/>
      <c r="SDL4" s="386"/>
      <c r="SDQ4" s="386"/>
      <c r="SDV4" s="386"/>
      <c r="SEA4" s="386"/>
      <c r="SEF4" s="386"/>
      <c r="SEK4" s="386"/>
      <c r="SEP4" s="386"/>
      <c r="SEU4" s="386"/>
      <c r="SEZ4" s="386"/>
      <c r="SFE4" s="386"/>
      <c r="SFJ4" s="386"/>
      <c r="SFO4" s="386"/>
      <c r="SFT4" s="386"/>
      <c r="SFY4" s="386"/>
      <c r="SGD4" s="386"/>
      <c r="SGI4" s="386"/>
      <c r="SGN4" s="386"/>
      <c r="SGS4" s="386"/>
      <c r="SGX4" s="386"/>
      <c r="SHC4" s="386"/>
      <c r="SHH4" s="386"/>
      <c r="SHM4" s="386"/>
      <c r="SHR4" s="386"/>
      <c r="SHW4" s="386"/>
      <c r="SIB4" s="386"/>
      <c r="SIG4" s="386"/>
      <c r="SIL4" s="386"/>
      <c r="SIQ4" s="386"/>
      <c r="SIV4" s="386"/>
      <c r="SJA4" s="386"/>
      <c r="SJF4" s="386"/>
      <c r="SJK4" s="386"/>
      <c r="SJP4" s="386"/>
      <c r="SJU4" s="386"/>
      <c r="SJZ4" s="386"/>
      <c r="SKE4" s="386"/>
      <c r="SKJ4" s="386"/>
      <c r="SKO4" s="386"/>
      <c r="SKT4" s="386"/>
      <c r="SKY4" s="386"/>
      <c r="SLD4" s="386"/>
      <c r="SLI4" s="386"/>
      <c r="SLN4" s="386"/>
      <c r="SLS4" s="386"/>
      <c r="SLX4" s="386"/>
      <c r="SMC4" s="386"/>
      <c r="SMH4" s="386"/>
      <c r="SMM4" s="386"/>
      <c r="SMR4" s="386"/>
      <c r="SMW4" s="386"/>
      <c r="SNB4" s="386"/>
      <c r="SNG4" s="386"/>
      <c r="SNL4" s="386"/>
      <c r="SNQ4" s="386"/>
      <c r="SNV4" s="386"/>
      <c r="SOA4" s="386"/>
      <c r="SOF4" s="386"/>
      <c r="SOK4" s="386"/>
      <c r="SOP4" s="386"/>
      <c r="SOU4" s="386"/>
      <c r="SOZ4" s="386"/>
      <c r="SPE4" s="386"/>
      <c r="SPJ4" s="386"/>
      <c r="SPO4" s="386"/>
      <c r="SPT4" s="386"/>
      <c r="SPY4" s="386"/>
      <c r="SQD4" s="386"/>
      <c r="SQI4" s="386"/>
      <c r="SQN4" s="386"/>
      <c r="SQS4" s="386"/>
      <c r="SQX4" s="386"/>
      <c r="SRC4" s="386"/>
      <c r="SRH4" s="386"/>
      <c r="SRM4" s="386"/>
      <c r="SRR4" s="386"/>
      <c r="SRW4" s="386"/>
      <c r="SSB4" s="386"/>
      <c r="SSG4" s="386"/>
      <c r="SSL4" s="386"/>
      <c r="SSQ4" s="386"/>
      <c r="SSV4" s="386"/>
      <c r="STA4" s="386"/>
      <c r="STF4" s="386"/>
      <c r="STK4" s="386"/>
      <c r="STP4" s="386"/>
      <c r="STU4" s="386"/>
      <c r="STZ4" s="386"/>
      <c r="SUE4" s="386"/>
      <c r="SUJ4" s="386"/>
      <c r="SUO4" s="386"/>
      <c r="SUT4" s="386"/>
      <c r="SUY4" s="386"/>
      <c r="SVD4" s="386"/>
      <c r="SVI4" s="386"/>
      <c r="SVN4" s="386"/>
      <c r="SVS4" s="386"/>
      <c r="SVX4" s="386"/>
      <c r="SWC4" s="386"/>
      <c r="SWH4" s="386"/>
      <c r="SWM4" s="386"/>
      <c r="SWR4" s="386"/>
      <c r="SWW4" s="386"/>
      <c r="SXB4" s="386"/>
      <c r="SXG4" s="386"/>
      <c r="SXL4" s="386"/>
      <c r="SXQ4" s="386"/>
      <c r="SXV4" s="386"/>
      <c r="SYA4" s="386"/>
      <c r="SYF4" s="386"/>
      <c r="SYK4" s="386"/>
      <c r="SYP4" s="386"/>
      <c r="SYU4" s="386"/>
      <c r="SYZ4" s="386"/>
      <c r="SZE4" s="386"/>
      <c r="SZJ4" s="386"/>
      <c r="SZO4" s="386"/>
      <c r="SZT4" s="386"/>
      <c r="SZY4" s="386"/>
      <c r="TAD4" s="386"/>
      <c r="TAI4" s="386"/>
      <c r="TAN4" s="386"/>
      <c r="TAS4" s="386"/>
      <c r="TAX4" s="386"/>
      <c r="TBC4" s="386"/>
      <c r="TBH4" s="386"/>
      <c r="TBM4" s="386"/>
      <c r="TBR4" s="386"/>
      <c r="TBW4" s="386"/>
      <c r="TCB4" s="386"/>
      <c r="TCG4" s="386"/>
      <c r="TCL4" s="386"/>
      <c r="TCQ4" s="386"/>
      <c r="TCV4" s="386"/>
      <c r="TDA4" s="386"/>
      <c r="TDF4" s="386"/>
      <c r="TDK4" s="386"/>
      <c r="TDP4" s="386"/>
      <c r="TDU4" s="386"/>
      <c r="TDZ4" s="386"/>
      <c r="TEE4" s="386"/>
      <c r="TEJ4" s="386"/>
      <c r="TEO4" s="386"/>
      <c r="TET4" s="386"/>
      <c r="TEY4" s="386"/>
      <c r="TFD4" s="386"/>
      <c r="TFI4" s="386"/>
      <c r="TFN4" s="386"/>
      <c r="TFS4" s="386"/>
      <c r="TFX4" s="386"/>
      <c r="TGC4" s="386"/>
      <c r="TGH4" s="386"/>
      <c r="TGM4" s="386"/>
      <c r="TGR4" s="386"/>
      <c r="TGW4" s="386"/>
      <c r="THB4" s="386"/>
      <c r="THG4" s="386"/>
      <c r="THL4" s="386"/>
      <c r="THQ4" s="386"/>
      <c r="THV4" s="386"/>
      <c r="TIA4" s="386"/>
      <c r="TIF4" s="386"/>
      <c r="TIK4" s="386"/>
      <c r="TIP4" s="386"/>
      <c r="TIU4" s="386"/>
      <c r="TIZ4" s="386"/>
      <c r="TJE4" s="386"/>
      <c r="TJJ4" s="386"/>
      <c r="TJO4" s="386"/>
      <c r="TJT4" s="386"/>
      <c r="TJY4" s="386"/>
      <c r="TKD4" s="386"/>
      <c r="TKI4" s="386"/>
      <c r="TKN4" s="386"/>
      <c r="TKS4" s="386"/>
      <c r="TKX4" s="386"/>
      <c r="TLC4" s="386"/>
      <c r="TLH4" s="386"/>
      <c r="TLM4" s="386"/>
      <c r="TLR4" s="386"/>
      <c r="TLW4" s="386"/>
      <c r="TMB4" s="386"/>
      <c r="TMG4" s="386"/>
      <c r="TML4" s="386"/>
      <c r="TMQ4" s="386"/>
      <c r="TMV4" s="386"/>
      <c r="TNA4" s="386"/>
      <c r="TNF4" s="386"/>
      <c r="TNK4" s="386"/>
      <c r="TNP4" s="386"/>
      <c r="TNU4" s="386"/>
      <c r="TNZ4" s="386"/>
      <c r="TOE4" s="386"/>
      <c r="TOJ4" s="386"/>
      <c r="TOO4" s="386"/>
      <c r="TOT4" s="386"/>
      <c r="TOY4" s="386"/>
      <c r="TPD4" s="386"/>
      <c r="TPI4" s="386"/>
      <c r="TPN4" s="386"/>
      <c r="TPS4" s="386"/>
      <c r="TPX4" s="386"/>
      <c r="TQC4" s="386"/>
      <c r="TQH4" s="386"/>
      <c r="TQM4" s="386"/>
      <c r="TQR4" s="386"/>
      <c r="TQW4" s="386"/>
      <c r="TRB4" s="386"/>
      <c r="TRG4" s="386"/>
      <c r="TRL4" s="386"/>
      <c r="TRQ4" s="386"/>
      <c r="TRV4" s="386"/>
      <c r="TSA4" s="386"/>
      <c r="TSF4" s="386"/>
      <c r="TSK4" s="386"/>
      <c r="TSP4" s="386"/>
      <c r="TSU4" s="386"/>
      <c r="TSZ4" s="386"/>
      <c r="TTE4" s="386"/>
      <c r="TTJ4" s="386"/>
      <c r="TTO4" s="386"/>
      <c r="TTT4" s="386"/>
      <c r="TTY4" s="386"/>
      <c r="TUD4" s="386"/>
      <c r="TUI4" s="386"/>
      <c r="TUN4" s="386"/>
      <c r="TUS4" s="386"/>
      <c r="TUX4" s="386"/>
      <c r="TVC4" s="386"/>
      <c r="TVH4" s="386"/>
      <c r="TVM4" s="386"/>
      <c r="TVR4" s="386"/>
      <c r="TVW4" s="386"/>
      <c r="TWB4" s="386"/>
      <c r="TWG4" s="386"/>
      <c r="TWL4" s="386"/>
      <c r="TWQ4" s="386"/>
      <c r="TWV4" s="386"/>
      <c r="TXA4" s="386"/>
      <c r="TXF4" s="386"/>
      <c r="TXK4" s="386"/>
      <c r="TXP4" s="386"/>
      <c r="TXU4" s="386"/>
      <c r="TXZ4" s="386"/>
      <c r="TYE4" s="386"/>
      <c r="TYJ4" s="386"/>
      <c r="TYO4" s="386"/>
      <c r="TYT4" s="386"/>
      <c r="TYY4" s="386"/>
      <c r="TZD4" s="386"/>
      <c r="TZI4" s="386"/>
      <c r="TZN4" s="386"/>
      <c r="TZS4" s="386"/>
      <c r="TZX4" s="386"/>
      <c r="UAC4" s="386"/>
      <c r="UAH4" s="386"/>
      <c r="UAM4" s="386"/>
      <c r="UAR4" s="386"/>
      <c r="UAW4" s="386"/>
      <c r="UBB4" s="386"/>
      <c r="UBG4" s="386"/>
      <c r="UBL4" s="386"/>
      <c r="UBQ4" s="386"/>
      <c r="UBV4" s="386"/>
      <c r="UCA4" s="386"/>
      <c r="UCF4" s="386"/>
      <c r="UCK4" s="386"/>
      <c r="UCP4" s="386"/>
      <c r="UCU4" s="386"/>
      <c r="UCZ4" s="386"/>
      <c r="UDE4" s="386"/>
      <c r="UDJ4" s="386"/>
      <c r="UDO4" s="386"/>
      <c r="UDT4" s="386"/>
      <c r="UDY4" s="386"/>
      <c r="UED4" s="386"/>
      <c r="UEI4" s="386"/>
      <c r="UEN4" s="386"/>
      <c r="UES4" s="386"/>
      <c r="UEX4" s="386"/>
      <c r="UFC4" s="386"/>
      <c r="UFH4" s="386"/>
      <c r="UFM4" s="386"/>
      <c r="UFR4" s="386"/>
      <c r="UFW4" s="386"/>
      <c r="UGB4" s="386"/>
      <c r="UGG4" s="386"/>
      <c r="UGL4" s="386"/>
      <c r="UGQ4" s="386"/>
      <c r="UGV4" s="386"/>
      <c r="UHA4" s="386"/>
      <c r="UHF4" s="386"/>
      <c r="UHK4" s="386"/>
      <c r="UHP4" s="386"/>
      <c r="UHU4" s="386"/>
      <c r="UHZ4" s="386"/>
      <c r="UIE4" s="386"/>
      <c r="UIJ4" s="386"/>
      <c r="UIO4" s="386"/>
      <c r="UIT4" s="386"/>
      <c r="UIY4" s="386"/>
      <c r="UJD4" s="386"/>
      <c r="UJI4" s="386"/>
      <c r="UJN4" s="386"/>
      <c r="UJS4" s="386"/>
      <c r="UJX4" s="386"/>
      <c r="UKC4" s="386"/>
      <c r="UKH4" s="386"/>
      <c r="UKM4" s="386"/>
      <c r="UKR4" s="386"/>
      <c r="UKW4" s="386"/>
      <c r="ULB4" s="386"/>
      <c r="ULG4" s="386"/>
      <c r="ULL4" s="386"/>
      <c r="ULQ4" s="386"/>
      <c r="ULV4" s="386"/>
      <c r="UMA4" s="386"/>
      <c r="UMF4" s="386"/>
      <c r="UMK4" s="386"/>
      <c r="UMP4" s="386"/>
      <c r="UMU4" s="386"/>
      <c r="UMZ4" s="386"/>
      <c r="UNE4" s="386"/>
      <c r="UNJ4" s="386"/>
      <c r="UNO4" s="386"/>
      <c r="UNT4" s="386"/>
      <c r="UNY4" s="386"/>
      <c r="UOD4" s="386"/>
      <c r="UOI4" s="386"/>
      <c r="UON4" s="386"/>
      <c r="UOS4" s="386"/>
      <c r="UOX4" s="386"/>
      <c r="UPC4" s="386"/>
      <c r="UPH4" s="386"/>
      <c r="UPM4" s="386"/>
      <c r="UPR4" s="386"/>
      <c r="UPW4" s="386"/>
      <c r="UQB4" s="386"/>
      <c r="UQG4" s="386"/>
      <c r="UQL4" s="386"/>
      <c r="UQQ4" s="386"/>
      <c r="UQV4" s="386"/>
      <c r="URA4" s="386"/>
      <c r="URF4" s="386"/>
      <c r="URK4" s="386"/>
      <c r="URP4" s="386"/>
      <c r="URU4" s="386"/>
      <c r="URZ4" s="386"/>
      <c r="USE4" s="386"/>
      <c r="USJ4" s="386"/>
      <c r="USO4" s="386"/>
      <c r="UST4" s="386"/>
      <c r="USY4" s="386"/>
      <c r="UTD4" s="386"/>
      <c r="UTI4" s="386"/>
      <c r="UTN4" s="386"/>
      <c r="UTS4" s="386"/>
      <c r="UTX4" s="386"/>
      <c r="UUC4" s="386"/>
      <c r="UUH4" s="386"/>
      <c r="UUM4" s="386"/>
      <c r="UUR4" s="386"/>
      <c r="UUW4" s="386"/>
      <c r="UVB4" s="386"/>
      <c r="UVG4" s="386"/>
      <c r="UVL4" s="386"/>
      <c r="UVQ4" s="386"/>
      <c r="UVV4" s="386"/>
      <c r="UWA4" s="386"/>
      <c r="UWF4" s="386"/>
      <c r="UWK4" s="386"/>
      <c r="UWP4" s="386"/>
      <c r="UWU4" s="386"/>
      <c r="UWZ4" s="386"/>
      <c r="UXE4" s="386"/>
      <c r="UXJ4" s="386"/>
      <c r="UXO4" s="386"/>
      <c r="UXT4" s="386"/>
      <c r="UXY4" s="386"/>
      <c r="UYD4" s="386"/>
      <c r="UYI4" s="386"/>
      <c r="UYN4" s="386"/>
      <c r="UYS4" s="386"/>
      <c r="UYX4" s="386"/>
      <c r="UZC4" s="386"/>
      <c r="UZH4" s="386"/>
      <c r="UZM4" s="386"/>
      <c r="UZR4" s="386"/>
      <c r="UZW4" s="386"/>
      <c r="VAB4" s="386"/>
      <c r="VAG4" s="386"/>
      <c r="VAL4" s="386"/>
      <c r="VAQ4" s="386"/>
      <c r="VAV4" s="386"/>
      <c r="VBA4" s="386"/>
      <c r="VBF4" s="386"/>
      <c r="VBK4" s="386"/>
      <c r="VBP4" s="386"/>
      <c r="VBU4" s="386"/>
      <c r="VBZ4" s="386"/>
      <c r="VCE4" s="386"/>
      <c r="VCJ4" s="386"/>
      <c r="VCO4" s="386"/>
      <c r="VCT4" s="386"/>
      <c r="VCY4" s="386"/>
      <c r="VDD4" s="386"/>
      <c r="VDI4" s="386"/>
      <c r="VDN4" s="386"/>
      <c r="VDS4" s="386"/>
      <c r="VDX4" s="386"/>
      <c r="VEC4" s="386"/>
      <c r="VEH4" s="386"/>
      <c r="VEM4" s="386"/>
      <c r="VER4" s="386"/>
      <c r="VEW4" s="386"/>
      <c r="VFB4" s="386"/>
      <c r="VFG4" s="386"/>
      <c r="VFL4" s="386"/>
      <c r="VFQ4" s="386"/>
      <c r="VFV4" s="386"/>
      <c r="VGA4" s="386"/>
      <c r="VGF4" s="386"/>
      <c r="VGK4" s="386"/>
      <c r="VGP4" s="386"/>
      <c r="VGU4" s="386"/>
      <c r="VGZ4" s="386"/>
      <c r="VHE4" s="386"/>
      <c r="VHJ4" s="386"/>
      <c r="VHO4" s="386"/>
      <c r="VHT4" s="386"/>
      <c r="VHY4" s="386"/>
      <c r="VID4" s="386"/>
      <c r="VII4" s="386"/>
      <c r="VIN4" s="386"/>
      <c r="VIS4" s="386"/>
      <c r="VIX4" s="386"/>
      <c r="VJC4" s="386"/>
      <c r="VJH4" s="386"/>
      <c r="VJM4" s="386"/>
      <c r="VJR4" s="386"/>
      <c r="VJW4" s="386"/>
      <c r="VKB4" s="386"/>
      <c r="VKG4" s="386"/>
      <c r="VKL4" s="386"/>
      <c r="VKQ4" s="386"/>
      <c r="VKV4" s="386"/>
      <c r="VLA4" s="386"/>
      <c r="VLF4" s="386"/>
      <c r="VLK4" s="386"/>
      <c r="VLP4" s="386"/>
      <c r="VLU4" s="386"/>
      <c r="VLZ4" s="386"/>
      <c r="VME4" s="386"/>
      <c r="VMJ4" s="386"/>
      <c r="VMO4" s="386"/>
      <c r="VMT4" s="386"/>
      <c r="VMY4" s="386"/>
      <c r="VND4" s="386"/>
      <c r="VNI4" s="386"/>
      <c r="VNN4" s="386"/>
      <c r="VNS4" s="386"/>
      <c r="VNX4" s="386"/>
      <c r="VOC4" s="386"/>
      <c r="VOH4" s="386"/>
      <c r="VOM4" s="386"/>
      <c r="VOR4" s="386"/>
      <c r="VOW4" s="386"/>
      <c r="VPB4" s="386"/>
      <c r="VPG4" s="386"/>
      <c r="VPL4" s="386"/>
      <c r="VPQ4" s="386"/>
      <c r="VPV4" s="386"/>
      <c r="VQA4" s="386"/>
      <c r="VQF4" s="386"/>
      <c r="VQK4" s="386"/>
      <c r="VQP4" s="386"/>
      <c r="VQU4" s="386"/>
      <c r="VQZ4" s="386"/>
      <c r="VRE4" s="386"/>
      <c r="VRJ4" s="386"/>
      <c r="VRO4" s="386"/>
      <c r="VRT4" s="386"/>
      <c r="VRY4" s="386"/>
      <c r="VSD4" s="386"/>
      <c r="VSI4" s="386"/>
      <c r="VSN4" s="386"/>
      <c r="VSS4" s="386"/>
      <c r="VSX4" s="386"/>
      <c r="VTC4" s="386"/>
      <c r="VTH4" s="386"/>
      <c r="VTM4" s="386"/>
      <c r="VTR4" s="386"/>
      <c r="VTW4" s="386"/>
      <c r="VUB4" s="386"/>
      <c r="VUG4" s="386"/>
      <c r="VUL4" s="386"/>
      <c r="VUQ4" s="386"/>
      <c r="VUV4" s="386"/>
      <c r="VVA4" s="386"/>
      <c r="VVF4" s="386"/>
      <c r="VVK4" s="386"/>
      <c r="VVP4" s="386"/>
      <c r="VVU4" s="386"/>
      <c r="VVZ4" s="386"/>
      <c r="VWE4" s="386"/>
      <c r="VWJ4" s="386"/>
      <c r="VWO4" s="386"/>
      <c r="VWT4" s="386"/>
      <c r="VWY4" s="386"/>
      <c r="VXD4" s="386"/>
      <c r="VXI4" s="386"/>
      <c r="VXN4" s="386"/>
      <c r="VXS4" s="386"/>
      <c r="VXX4" s="386"/>
      <c r="VYC4" s="386"/>
      <c r="VYH4" s="386"/>
      <c r="VYM4" s="386"/>
      <c r="VYR4" s="386"/>
      <c r="VYW4" s="386"/>
      <c r="VZB4" s="386"/>
      <c r="VZG4" s="386"/>
      <c r="VZL4" s="386"/>
      <c r="VZQ4" s="386"/>
      <c r="VZV4" s="386"/>
      <c r="WAA4" s="386"/>
      <c r="WAF4" s="386"/>
      <c r="WAK4" s="386"/>
      <c r="WAP4" s="386"/>
      <c r="WAU4" s="386"/>
      <c r="WAZ4" s="386"/>
      <c r="WBE4" s="386"/>
      <c r="WBJ4" s="386"/>
      <c r="WBO4" s="386"/>
      <c r="WBT4" s="386"/>
      <c r="WBY4" s="386"/>
      <c r="WCD4" s="386"/>
      <c r="WCI4" s="386"/>
      <c r="WCN4" s="386"/>
      <c r="WCS4" s="386"/>
      <c r="WCX4" s="386"/>
      <c r="WDC4" s="386"/>
      <c r="WDH4" s="386"/>
      <c r="WDM4" s="386"/>
      <c r="WDR4" s="386"/>
      <c r="WDW4" s="386"/>
      <c r="WEB4" s="386"/>
      <c r="WEG4" s="386"/>
      <c r="WEL4" s="386"/>
      <c r="WEQ4" s="386"/>
      <c r="WEV4" s="386"/>
      <c r="WFA4" s="386"/>
      <c r="WFF4" s="386"/>
      <c r="WFK4" s="386"/>
      <c r="WFP4" s="386"/>
      <c r="WFU4" s="386"/>
      <c r="WFZ4" s="386"/>
      <c r="WGE4" s="386"/>
      <c r="WGJ4" s="386"/>
      <c r="WGO4" s="386"/>
      <c r="WGT4" s="386"/>
      <c r="WGY4" s="386"/>
      <c r="WHD4" s="386"/>
      <c r="WHI4" s="386"/>
      <c r="WHN4" s="386"/>
      <c r="WHS4" s="386"/>
      <c r="WHX4" s="386"/>
      <c r="WIC4" s="386"/>
      <c r="WIH4" s="386"/>
      <c r="WIM4" s="386"/>
      <c r="WIR4" s="386"/>
      <c r="WIW4" s="386"/>
      <c r="WJB4" s="386"/>
      <c r="WJG4" s="386"/>
      <c r="WJL4" s="386"/>
      <c r="WJQ4" s="386"/>
      <c r="WJV4" s="386"/>
      <c r="WKA4" s="386"/>
      <c r="WKF4" s="386"/>
      <c r="WKK4" s="386"/>
      <c r="WKP4" s="386"/>
      <c r="WKU4" s="386"/>
      <c r="WKZ4" s="386"/>
      <c r="WLE4" s="386"/>
      <c r="WLJ4" s="386"/>
      <c r="WLO4" s="386"/>
      <c r="WLT4" s="386"/>
      <c r="WLY4" s="386"/>
      <c r="WMD4" s="386"/>
      <c r="WMI4" s="386"/>
      <c r="WMN4" s="386"/>
      <c r="WMS4" s="386"/>
      <c r="WMX4" s="386"/>
      <c r="WNC4" s="386"/>
      <c r="WNH4" s="386"/>
      <c r="WNM4" s="386"/>
      <c r="WNR4" s="386"/>
      <c r="WNW4" s="386"/>
      <c r="WOB4" s="386"/>
      <c r="WOG4" s="386"/>
      <c r="WOL4" s="386"/>
      <c r="WOQ4" s="386"/>
      <c r="WOV4" s="386"/>
      <c r="WPA4" s="386"/>
      <c r="WPF4" s="386"/>
      <c r="WPK4" s="386"/>
      <c r="WPP4" s="386"/>
      <c r="WPU4" s="386"/>
      <c r="WPZ4" s="386"/>
      <c r="WQE4" s="386"/>
      <c r="WQJ4" s="386"/>
      <c r="WQO4" s="386"/>
      <c r="WQT4" s="386"/>
      <c r="WQY4" s="386"/>
      <c r="WRD4" s="386"/>
      <c r="WRI4" s="386"/>
      <c r="WRN4" s="386"/>
      <c r="WRS4" s="386"/>
      <c r="WRX4" s="386"/>
      <c r="WSC4" s="386"/>
      <c r="WSH4" s="386"/>
      <c r="WSM4" s="386"/>
      <c r="WSR4" s="386"/>
      <c r="WSW4" s="386"/>
      <c r="WTB4" s="386"/>
      <c r="WTG4" s="386"/>
      <c r="WTL4" s="386"/>
      <c r="WTQ4" s="386"/>
      <c r="WTV4" s="386"/>
      <c r="WUA4" s="386"/>
      <c r="WUF4" s="386"/>
      <c r="WUK4" s="386"/>
      <c r="WUP4" s="386"/>
      <c r="WUU4" s="386"/>
      <c r="WUZ4" s="386"/>
      <c r="WVE4" s="386"/>
      <c r="WVJ4" s="386"/>
      <c r="WVO4" s="386"/>
      <c r="WVT4" s="386"/>
      <c r="WVY4" s="386"/>
      <c r="WWD4" s="386"/>
      <c r="WWI4" s="386"/>
      <c r="WWN4" s="386"/>
      <c r="WWS4" s="386"/>
      <c r="WWX4" s="386"/>
      <c r="WXC4" s="386"/>
      <c r="WXH4" s="386"/>
      <c r="WXM4" s="386"/>
      <c r="WXR4" s="386"/>
      <c r="WXW4" s="386"/>
      <c r="WYB4" s="386"/>
      <c r="WYG4" s="386"/>
      <c r="WYL4" s="386"/>
      <c r="WYQ4" s="386"/>
      <c r="WYV4" s="386"/>
      <c r="WZA4" s="386"/>
      <c r="WZF4" s="386"/>
      <c r="WZK4" s="386"/>
      <c r="WZP4" s="386"/>
      <c r="WZU4" s="386"/>
      <c r="WZZ4" s="386"/>
      <c r="XAE4" s="386"/>
      <c r="XAJ4" s="386"/>
      <c r="XAO4" s="386"/>
      <c r="XAT4" s="386"/>
      <c r="XAY4" s="386"/>
      <c r="XBD4" s="386"/>
      <c r="XBI4" s="386"/>
      <c r="XBN4" s="386"/>
      <c r="XBS4" s="386"/>
      <c r="XBX4" s="386"/>
      <c r="XCC4" s="386"/>
      <c r="XCH4" s="386"/>
      <c r="XCM4" s="386"/>
      <c r="XCR4" s="386"/>
      <c r="XCW4" s="386"/>
      <c r="XDB4" s="386"/>
      <c r="XDG4" s="386"/>
      <c r="XDL4" s="386"/>
      <c r="XDQ4" s="386"/>
      <c r="XDV4" s="386"/>
      <c r="XEA4" s="386"/>
      <c r="XEF4" s="386"/>
      <c r="XEK4" s="386"/>
      <c r="XEP4" s="386"/>
      <c r="XEU4" s="386"/>
      <c r="XEZ4" s="386"/>
    </row>
    <row r="5" spans="1:1020 1025:2045 2050:3070 3075:4095 4100:5120 5125:6140 6145:7165 7170:8190 8195:9215 9220:10240 10245:11260 11265:12285 12290:13310 13315:14335 14340:15360 15365:16380">
      <c r="A5" s="391">
        <f>A4+1</f>
        <v>3</v>
      </c>
      <c r="B5" s="384" t="s">
        <v>354</v>
      </c>
      <c r="C5" s="384">
        <v>2550</v>
      </c>
      <c r="D5" s="384"/>
      <c r="E5" s="384"/>
      <c r="F5" s="384"/>
      <c r="G5" s="384"/>
      <c r="H5" s="384">
        <f>ROUND(H30*Details!$M$58,0)</f>
        <v>250</v>
      </c>
      <c r="I5" s="384">
        <f>ROUND(I30*Details!$M$58,0)</f>
        <v>222</v>
      </c>
      <c r="J5" s="384">
        <f>ROUND(J30*Details!$M$58,0)</f>
        <v>222</v>
      </c>
      <c r="K5" s="384">
        <f>ROUND(K30*Details!$M$58,0)</f>
        <v>222</v>
      </c>
      <c r="L5" s="384">
        <v>295</v>
      </c>
      <c r="M5" s="384">
        <f>ROUND(M30*Details!M58,0)</f>
        <v>333</v>
      </c>
      <c r="N5" s="384">
        <f>N30*5.5</f>
        <v>242</v>
      </c>
      <c r="O5" s="385">
        <v>231</v>
      </c>
      <c r="P5" s="385">
        <v>230</v>
      </c>
      <c r="Q5" s="385">
        <v>220</v>
      </c>
      <c r="R5" s="385">
        <v>250</v>
      </c>
      <c r="S5" s="385">
        <v>135</v>
      </c>
      <c r="T5" s="384">
        <v>160</v>
      </c>
      <c r="U5" s="384">
        <v>60</v>
      </c>
      <c r="V5" s="384">
        <v>100</v>
      </c>
      <c r="W5" s="384">
        <v>185</v>
      </c>
      <c r="X5" s="384">
        <v>50</v>
      </c>
      <c r="Y5" s="384">
        <v>150</v>
      </c>
      <c r="Z5" s="384">
        <v>110</v>
      </c>
      <c r="AA5" s="384">
        <v>115</v>
      </c>
      <c r="AB5" s="384">
        <f>'Dec-23 Plan'!F32</f>
        <v>120</v>
      </c>
      <c r="AI5" s="386"/>
      <c r="AN5" s="386"/>
      <c r="AS5" s="386"/>
      <c r="AX5" s="386"/>
      <c r="BC5" s="386"/>
      <c r="BH5" s="386"/>
      <c r="BM5" s="386"/>
      <c r="BR5" s="386"/>
      <c r="BW5" s="386"/>
      <c r="CB5" s="386"/>
      <c r="CG5" s="386"/>
      <c r="CL5" s="386"/>
      <c r="CQ5" s="386"/>
      <c r="CV5" s="386"/>
      <c r="DA5" s="386"/>
      <c r="DF5" s="386"/>
      <c r="DK5" s="386"/>
      <c r="DP5" s="386"/>
      <c r="DU5" s="386"/>
      <c r="DZ5" s="386"/>
      <c r="EE5" s="386"/>
      <c r="EJ5" s="386"/>
      <c r="EO5" s="386"/>
      <c r="ET5" s="386"/>
      <c r="EY5" s="386"/>
      <c r="FD5" s="386"/>
      <c r="FI5" s="386"/>
      <c r="FN5" s="386"/>
      <c r="FS5" s="386"/>
      <c r="FX5" s="386"/>
      <c r="GC5" s="386"/>
      <c r="GH5" s="386"/>
      <c r="GM5" s="386"/>
      <c r="GR5" s="386"/>
      <c r="GW5" s="386"/>
      <c r="HB5" s="386"/>
      <c r="HG5" s="386"/>
      <c r="HL5" s="386"/>
      <c r="HQ5" s="386"/>
      <c r="HV5" s="386"/>
      <c r="IA5" s="386"/>
      <c r="IF5" s="386"/>
      <c r="IK5" s="386"/>
      <c r="IP5" s="386"/>
      <c r="IU5" s="386"/>
      <c r="IZ5" s="386"/>
      <c r="JE5" s="386"/>
      <c r="JJ5" s="386"/>
      <c r="JO5" s="386"/>
      <c r="JT5" s="386"/>
      <c r="JY5" s="386"/>
      <c r="KD5" s="386"/>
      <c r="KI5" s="386"/>
      <c r="KN5" s="386"/>
      <c r="KS5" s="386"/>
      <c r="KX5" s="386"/>
      <c r="LC5" s="386"/>
      <c r="LH5" s="386"/>
      <c r="LM5" s="386"/>
      <c r="LR5" s="386"/>
      <c r="LW5" s="386"/>
      <c r="MB5" s="386"/>
      <c r="MG5" s="386"/>
      <c r="ML5" s="386"/>
      <c r="MQ5" s="386"/>
      <c r="MV5" s="386"/>
      <c r="NA5" s="386"/>
      <c r="NF5" s="386"/>
      <c r="NK5" s="386"/>
      <c r="NP5" s="386"/>
      <c r="NU5" s="386"/>
      <c r="NZ5" s="386"/>
      <c r="OE5" s="386"/>
      <c r="OJ5" s="386"/>
      <c r="OO5" s="386"/>
      <c r="OT5" s="386"/>
      <c r="OY5" s="386"/>
      <c r="PD5" s="386"/>
      <c r="PI5" s="386"/>
      <c r="PN5" s="386"/>
      <c r="PS5" s="386"/>
      <c r="PX5" s="386"/>
      <c r="QC5" s="386"/>
      <c r="QH5" s="386"/>
      <c r="QM5" s="386"/>
      <c r="QR5" s="386"/>
      <c r="QW5" s="386"/>
      <c r="RB5" s="386"/>
      <c r="RG5" s="386"/>
      <c r="RL5" s="386"/>
      <c r="RQ5" s="386"/>
      <c r="RV5" s="386"/>
      <c r="SA5" s="386"/>
      <c r="SF5" s="386"/>
      <c r="SK5" s="386"/>
      <c r="SP5" s="386"/>
      <c r="SU5" s="386"/>
      <c r="SZ5" s="386"/>
      <c r="TE5" s="386"/>
      <c r="TJ5" s="386"/>
      <c r="TO5" s="386"/>
      <c r="TT5" s="386"/>
      <c r="TY5" s="386"/>
      <c r="UD5" s="386"/>
      <c r="UI5" s="386"/>
      <c r="UN5" s="386"/>
      <c r="US5" s="386"/>
      <c r="UX5" s="386"/>
      <c r="VC5" s="386"/>
      <c r="VH5" s="386"/>
      <c r="VM5" s="386"/>
      <c r="VR5" s="386"/>
      <c r="VW5" s="386"/>
      <c r="WB5" s="386"/>
      <c r="WG5" s="386"/>
      <c r="WL5" s="386"/>
      <c r="WQ5" s="386"/>
      <c r="WV5" s="386"/>
      <c r="XA5" s="386"/>
      <c r="XF5" s="386"/>
      <c r="XK5" s="386"/>
      <c r="XP5" s="386"/>
      <c r="XU5" s="386"/>
      <c r="XZ5" s="386"/>
      <c r="YE5" s="386"/>
      <c r="YJ5" s="386"/>
      <c r="YO5" s="386"/>
      <c r="YT5" s="386"/>
      <c r="YY5" s="386"/>
      <c r="ZD5" s="386"/>
      <c r="ZI5" s="386"/>
      <c r="ZN5" s="386"/>
      <c r="ZS5" s="386"/>
      <c r="ZX5" s="386"/>
      <c r="AAC5" s="386"/>
      <c r="AAH5" s="386"/>
      <c r="AAM5" s="386"/>
      <c r="AAR5" s="386"/>
      <c r="AAW5" s="386"/>
      <c r="ABB5" s="386"/>
      <c r="ABG5" s="386"/>
      <c r="ABL5" s="386"/>
      <c r="ABQ5" s="386"/>
      <c r="ABV5" s="386"/>
      <c r="ACA5" s="386"/>
      <c r="ACF5" s="386"/>
      <c r="ACK5" s="386"/>
      <c r="ACP5" s="386"/>
      <c r="ACU5" s="386"/>
      <c r="ACZ5" s="386"/>
      <c r="ADE5" s="386"/>
      <c r="ADJ5" s="386"/>
      <c r="ADO5" s="386"/>
      <c r="ADT5" s="386"/>
      <c r="ADY5" s="386"/>
      <c r="AED5" s="386"/>
      <c r="AEI5" s="386"/>
      <c r="AEN5" s="386"/>
      <c r="AES5" s="386"/>
      <c r="AEX5" s="386"/>
      <c r="AFC5" s="386"/>
      <c r="AFH5" s="386"/>
      <c r="AFM5" s="386"/>
      <c r="AFR5" s="386"/>
      <c r="AFW5" s="386"/>
      <c r="AGB5" s="386"/>
      <c r="AGG5" s="386"/>
      <c r="AGL5" s="386"/>
      <c r="AGQ5" s="386"/>
      <c r="AGV5" s="386"/>
      <c r="AHA5" s="386"/>
      <c r="AHF5" s="386"/>
      <c r="AHK5" s="386"/>
      <c r="AHP5" s="386"/>
      <c r="AHU5" s="386"/>
      <c r="AHZ5" s="386"/>
      <c r="AIE5" s="386"/>
      <c r="AIJ5" s="386"/>
      <c r="AIO5" s="386"/>
      <c r="AIT5" s="386"/>
      <c r="AIY5" s="386"/>
      <c r="AJD5" s="386"/>
      <c r="AJI5" s="386"/>
      <c r="AJN5" s="386"/>
      <c r="AJS5" s="386"/>
      <c r="AJX5" s="386"/>
      <c r="AKC5" s="386"/>
      <c r="AKH5" s="386"/>
      <c r="AKM5" s="386"/>
      <c r="AKR5" s="386"/>
      <c r="AKW5" s="386"/>
      <c r="ALB5" s="386"/>
      <c r="ALG5" s="386"/>
      <c r="ALL5" s="386"/>
      <c r="ALQ5" s="386"/>
      <c r="ALV5" s="386"/>
      <c r="AMA5" s="386"/>
      <c r="AMF5" s="386"/>
      <c r="AMK5" s="386"/>
      <c r="AMP5" s="386"/>
      <c r="AMU5" s="386"/>
      <c r="AMZ5" s="386"/>
      <c r="ANE5" s="386"/>
      <c r="ANJ5" s="386"/>
      <c r="ANO5" s="386"/>
      <c r="ANT5" s="386"/>
      <c r="ANY5" s="386"/>
      <c r="AOD5" s="386"/>
      <c r="AOI5" s="386"/>
      <c r="AON5" s="386"/>
      <c r="AOS5" s="386"/>
      <c r="AOX5" s="386"/>
      <c r="APC5" s="386"/>
      <c r="APH5" s="386"/>
      <c r="APM5" s="386"/>
      <c r="APR5" s="386"/>
      <c r="APW5" s="386"/>
      <c r="AQB5" s="386"/>
      <c r="AQG5" s="386"/>
      <c r="AQL5" s="386"/>
      <c r="AQQ5" s="386"/>
      <c r="AQV5" s="386"/>
      <c r="ARA5" s="386"/>
      <c r="ARF5" s="386"/>
      <c r="ARK5" s="386"/>
      <c r="ARP5" s="386"/>
      <c r="ARU5" s="386"/>
      <c r="ARZ5" s="386"/>
      <c r="ASE5" s="386"/>
      <c r="ASJ5" s="386"/>
      <c r="ASO5" s="386"/>
      <c r="AST5" s="386"/>
      <c r="ASY5" s="386"/>
      <c r="ATD5" s="386"/>
      <c r="ATI5" s="386"/>
      <c r="ATN5" s="386"/>
      <c r="ATS5" s="386"/>
      <c r="ATX5" s="386"/>
      <c r="AUC5" s="386"/>
      <c r="AUH5" s="386"/>
      <c r="AUM5" s="386"/>
      <c r="AUR5" s="386"/>
      <c r="AUW5" s="386"/>
      <c r="AVB5" s="386"/>
      <c r="AVG5" s="386"/>
      <c r="AVL5" s="386"/>
      <c r="AVQ5" s="386"/>
      <c r="AVV5" s="386"/>
      <c r="AWA5" s="386"/>
      <c r="AWF5" s="386"/>
      <c r="AWK5" s="386"/>
      <c r="AWP5" s="386"/>
      <c r="AWU5" s="386"/>
      <c r="AWZ5" s="386"/>
      <c r="AXE5" s="386"/>
      <c r="AXJ5" s="386"/>
      <c r="AXO5" s="386"/>
      <c r="AXT5" s="386"/>
      <c r="AXY5" s="386"/>
      <c r="AYD5" s="386"/>
      <c r="AYI5" s="386"/>
      <c r="AYN5" s="386"/>
      <c r="AYS5" s="386"/>
      <c r="AYX5" s="386"/>
      <c r="AZC5" s="386"/>
      <c r="AZH5" s="386"/>
      <c r="AZM5" s="386"/>
      <c r="AZR5" s="386"/>
      <c r="AZW5" s="386"/>
      <c r="BAB5" s="386"/>
      <c r="BAG5" s="386"/>
      <c r="BAL5" s="386"/>
      <c r="BAQ5" s="386"/>
      <c r="BAV5" s="386"/>
      <c r="BBA5" s="386"/>
      <c r="BBF5" s="386"/>
      <c r="BBK5" s="386"/>
      <c r="BBP5" s="386"/>
      <c r="BBU5" s="386"/>
      <c r="BBZ5" s="386"/>
      <c r="BCE5" s="386"/>
      <c r="BCJ5" s="386"/>
      <c r="BCO5" s="386"/>
      <c r="BCT5" s="386"/>
      <c r="BCY5" s="386"/>
      <c r="BDD5" s="386"/>
      <c r="BDI5" s="386"/>
      <c r="BDN5" s="386"/>
      <c r="BDS5" s="386"/>
      <c r="BDX5" s="386"/>
      <c r="BEC5" s="386"/>
      <c r="BEH5" s="386"/>
      <c r="BEM5" s="386"/>
      <c r="BER5" s="386"/>
      <c r="BEW5" s="386"/>
      <c r="BFB5" s="386"/>
      <c r="BFG5" s="386"/>
      <c r="BFL5" s="386"/>
      <c r="BFQ5" s="386"/>
      <c r="BFV5" s="386"/>
      <c r="BGA5" s="386"/>
      <c r="BGF5" s="386"/>
      <c r="BGK5" s="386"/>
      <c r="BGP5" s="386"/>
      <c r="BGU5" s="386"/>
      <c r="BGZ5" s="386"/>
      <c r="BHE5" s="386"/>
      <c r="BHJ5" s="386"/>
      <c r="BHO5" s="386"/>
      <c r="BHT5" s="386"/>
      <c r="BHY5" s="386"/>
      <c r="BID5" s="386"/>
      <c r="BII5" s="386"/>
      <c r="BIN5" s="386"/>
      <c r="BIS5" s="386"/>
      <c r="BIX5" s="386"/>
      <c r="BJC5" s="386"/>
      <c r="BJH5" s="386"/>
      <c r="BJM5" s="386"/>
      <c r="BJR5" s="386"/>
      <c r="BJW5" s="386"/>
      <c r="BKB5" s="386"/>
      <c r="BKG5" s="386"/>
      <c r="BKL5" s="386"/>
      <c r="BKQ5" s="386"/>
      <c r="BKV5" s="386"/>
      <c r="BLA5" s="386"/>
      <c r="BLF5" s="386"/>
      <c r="BLK5" s="386"/>
      <c r="BLP5" s="386"/>
      <c r="BLU5" s="386"/>
      <c r="BLZ5" s="386"/>
      <c r="BME5" s="386"/>
      <c r="BMJ5" s="386"/>
      <c r="BMO5" s="386"/>
      <c r="BMT5" s="386"/>
      <c r="BMY5" s="386"/>
      <c r="BND5" s="386"/>
      <c r="BNI5" s="386"/>
      <c r="BNN5" s="386"/>
      <c r="BNS5" s="386"/>
      <c r="BNX5" s="386"/>
      <c r="BOC5" s="386"/>
      <c r="BOH5" s="386"/>
      <c r="BOM5" s="386"/>
      <c r="BOR5" s="386"/>
      <c r="BOW5" s="386"/>
      <c r="BPB5" s="386"/>
      <c r="BPG5" s="386"/>
      <c r="BPL5" s="386"/>
      <c r="BPQ5" s="386"/>
      <c r="BPV5" s="386"/>
      <c r="BQA5" s="386"/>
      <c r="BQF5" s="386"/>
      <c r="BQK5" s="386"/>
      <c r="BQP5" s="386"/>
      <c r="BQU5" s="386"/>
      <c r="BQZ5" s="386"/>
      <c r="BRE5" s="386"/>
      <c r="BRJ5" s="386"/>
      <c r="BRO5" s="386"/>
      <c r="BRT5" s="386"/>
      <c r="BRY5" s="386"/>
      <c r="BSD5" s="386"/>
      <c r="BSI5" s="386"/>
      <c r="BSN5" s="386"/>
      <c r="BSS5" s="386"/>
      <c r="BSX5" s="386"/>
      <c r="BTC5" s="386"/>
      <c r="BTH5" s="386"/>
      <c r="BTM5" s="386"/>
      <c r="BTR5" s="386"/>
      <c r="BTW5" s="386"/>
      <c r="BUB5" s="386"/>
      <c r="BUG5" s="386"/>
      <c r="BUL5" s="386"/>
      <c r="BUQ5" s="386"/>
      <c r="BUV5" s="386"/>
      <c r="BVA5" s="386"/>
      <c r="BVF5" s="386"/>
      <c r="BVK5" s="386"/>
      <c r="BVP5" s="386"/>
      <c r="BVU5" s="386"/>
      <c r="BVZ5" s="386"/>
      <c r="BWE5" s="386"/>
      <c r="BWJ5" s="386"/>
      <c r="BWO5" s="386"/>
      <c r="BWT5" s="386"/>
      <c r="BWY5" s="386"/>
      <c r="BXD5" s="386"/>
      <c r="BXI5" s="386"/>
      <c r="BXN5" s="386"/>
      <c r="BXS5" s="386"/>
      <c r="BXX5" s="386"/>
      <c r="BYC5" s="386"/>
      <c r="BYH5" s="386"/>
      <c r="BYM5" s="386"/>
      <c r="BYR5" s="386"/>
      <c r="BYW5" s="386"/>
      <c r="BZB5" s="386"/>
      <c r="BZG5" s="386"/>
      <c r="BZL5" s="386"/>
      <c r="BZQ5" s="386"/>
      <c r="BZV5" s="386"/>
      <c r="CAA5" s="386"/>
      <c r="CAF5" s="386"/>
      <c r="CAK5" s="386"/>
      <c r="CAP5" s="386"/>
      <c r="CAU5" s="386"/>
      <c r="CAZ5" s="386"/>
      <c r="CBE5" s="386"/>
      <c r="CBJ5" s="386"/>
      <c r="CBO5" s="386"/>
      <c r="CBT5" s="386"/>
      <c r="CBY5" s="386"/>
      <c r="CCD5" s="386"/>
      <c r="CCI5" s="386"/>
      <c r="CCN5" s="386"/>
      <c r="CCS5" s="386"/>
      <c r="CCX5" s="386"/>
      <c r="CDC5" s="386"/>
      <c r="CDH5" s="386"/>
      <c r="CDM5" s="386"/>
      <c r="CDR5" s="386"/>
      <c r="CDW5" s="386"/>
      <c r="CEB5" s="386"/>
      <c r="CEG5" s="386"/>
      <c r="CEL5" s="386"/>
      <c r="CEQ5" s="386"/>
      <c r="CEV5" s="386"/>
      <c r="CFA5" s="386"/>
      <c r="CFF5" s="386"/>
      <c r="CFK5" s="386"/>
      <c r="CFP5" s="386"/>
      <c r="CFU5" s="386"/>
      <c r="CFZ5" s="386"/>
      <c r="CGE5" s="386"/>
      <c r="CGJ5" s="386"/>
      <c r="CGO5" s="386"/>
      <c r="CGT5" s="386"/>
      <c r="CGY5" s="386"/>
      <c r="CHD5" s="386"/>
      <c r="CHI5" s="386"/>
      <c r="CHN5" s="386"/>
      <c r="CHS5" s="386"/>
      <c r="CHX5" s="386"/>
      <c r="CIC5" s="386"/>
      <c r="CIH5" s="386"/>
      <c r="CIM5" s="386"/>
      <c r="CIR5" s="386"/>
      <c r="CIW5" s="386"/>
      <c r="CJB5" s="386"/>
      <c r="CJG5" s="386"/>
      <c r="CJL5" s="386"/>
      <c r="CJQ5" s="386"/>
      <c r="CJV5" s="386"/>
      <c r="CKA5" s="386"/>
      <c r="CKF5" s="386"/>
      <c r="CKK5" s="386"/>
      <c r="CKP5" s="386"/>
      <c r="CKU5" s="386"/>
      <c r="CKZ5" s="386"/>
      <c r="CLE5" s="386"/>
      <c r="CLJ5" s="386"/>
      <c r="CLO5" s="386"/>
      <c r="CLT5" s="386"/>
      <c r="CLY5" s="386"/>
      <c r="CMD5" s="386"/>
      <c r="CMI5" s="386"/>
      <c r="CMN5" s="386"/>
      <c r="CMS5" s="386"/>
      <c r="CMX5" s="386"/>
      <c r="CNC5" s="386"/>
      <c r="CNH5" s="386"/>
      <c r="CNM5" s="386"/>
      <c r="CNR5" s="386"/>
      <c r="CNW5" s="386"/>
      <c r="COB5" s="386"/>
      <c r="COG5" s="386"/>
      <c r="COL5" s="386"/>
      <c r="COQ5" s="386"/>
      <c r="COV5" s="386"/>
      <c r="CPA5" s="386"/>
      <c r="CPF5" s="386"/>
      <c r="CPK5" s="386"/>
      <c r="CPP5" s="386"/>
      <c r="CPU5" s="386"/>
      <c r="CPZ5" s="386"/>
      <c r="CQE5" s="386"/>
      <c r="CQJ5" s="386"/>
      <c r="CQO5" s="386"/>
      <c r="CQT5" s="386"/>
      <c r="CQY5" s="386"/>
      <c r="CRD5" s="386"/>
      <c r="CRI5" s="386"/>
      <c r="CRN5" s="386"/>
      <c r="CRS5" s="386"/>
      <c r="CRX5" s="386"/>
      <c r="CSC5" s="386"/>
      <c r="CSH5" s="386"/>
      <c r="CSM5" s="386"/>
      <c r="CSR5" s="386"/>
      <c r="CSW5" s="386"/>
      <c r="CTB5" s="386"/>
      <c r="CTG5" s="386"/>
      <c r="CTL5" s="386"/>
      <c r="CTQ5" s="386"/>
      <c r="CTV5" s="386"/>
      <c r="CUA5" s="386"/>
      <c r="CUF5" s="386"/>
      <c r="CUK5" s="386"/>
      <c r="CUP5" s="386"/>
      <c r="CUU5" s="386"/>
      <c r="CUZ5" s="386"/>
      <c r="CVE5" s="386"/>
      <c r="CVJ5" s="386"/>
      <c r="CVO5" s="386"/>
      <c r="CVT5" s="386"/>
      <c r="CVY5" s="386"/>
      <c r="CWD5" s="386"/>
      <c r="CWI5" s="386"/>
      <c r="CWN5" s="386"/>
      <c r="CWS5" s="386"/>
      <c r="CWX5" s="386"/>
      <c r="CXC5" s="386"/>
      <c r="CXH5" s="386"/>
      <c r="CXM5" s="386"/>
      <c r="CXR5" s="386"/>
      <c r="CXW5" s="386"/>
      <c r="CYB5" s="386"/>
      <c r="CYG5" s="386"/>
      <c r="CYL5" s="386"/>
      <c r="CYQ5" s="386"/>
      <c r="CYV5" s="386"/>
      <c r="CZA5" s="386"/>
      <c r="CZF5" s="386"/>
      <c r="CZK5" s="386"/>
      <c r="CZP5" s="386"/>
      <c r="CZU5" s="386"/>
      <c r="CZZ5" s="386"/>
      <c r="DAE5" s="386"/>
      <c r="DAJ5" s="386"/>
      <c r="DAO5" s="386"/>
      <c r="DAT5" s="386"/>
      <c r="DAY5" s="386"/>
      <c r="DBD5" s="386"/>
      <c r="DBI5" s="386"/>
      <c r="DBN5" s="386"/>
      <c r="DBS5" s="386"/>
      <c r="DBX5" s="386"/>
      <c r="DCC5" s="386"/>
      <c r="DCH5" s="386"/>
      <c r="DCM5" s="386"/>
      <c r="DCR5" s="386"/>
      <c r="DCW5" s="386"/>
      <c r="DDB5" s="386"/>
      <c r="DDG5" s="386"/>
      <c r="DDL5" s="386"/>
      <c r="DDQ5" s="386"/>
      <c r="DDV5" s="386"/>
      <c r="DEA5" s="386"/>
      <c r="DEF5" s="386"/>
      <c r="DEK5" s="386"/>
      <c r="DEP5" s="386"/>
      <c r="DEU5" s="386"/>
      <c r="DEZ5" s="386"/>
      <c r="DFE5" s="386"/>
      <c r="DFJ5" s="386"/>
      <c r="DFO5" s="386"/>
      <c r="DFT5" s="386"/>
      <c r="DFY5" s="386"/>
      <c r="DGD5" s="386"/>
      <c r="DGI5" s="386"/>
      <c r="DGN5" s="386"/>
      <c r="DGS5" s="386"/>
      <c r="DGX5" s="386"/>
      <c r="DHC5" s="386"/>
      <c r="DHH5" s="386"/>
      <c r="DHM5" s="386"/>
      <c r="DHR5" s="386"/>
      <c r="DHW5" s="386"/>
      <c r="DIB5" s="386"/>
      <c r="DIG5" s="386"/>
      <c r="DIL5" s="386"/>
      <c r="DIQ5" s="386"/>
      <c r="DIV5" s="386"/>
      <c r="DJA5" s="386"/>
      <c r="DJF5" s="386"/>
      <c r="DJK5" s="386"/>
      <c r="DJP5" s="386"/>
      <c r="DJU5" s="386"/>
      <c r="DJZ5" s="386"/>
      <c r="DKE5" s="386"/>
      <c r="DKJ5" s="386"/>
      <c r="DKO5" s="386"/>
      <c r="DKT5" s="386"/>
      <c r="DKY5" s="386"/>
      <c r="DLD5" s="386"/>
      <c r="DLI5" s="386"/>
      <c r="DLN5" s="386"/>
      <c r="DLS5" s="386"/>
      <c r="DLX5" s="386"/>
      <c r="DMC5" s="386"/>
      <c r="DMH5" s="386"/>
      <c r="DMM5" s="386"/>
      <c r="DMR5" s="386"/>
      <c r="DMW5" s="386"/>
      <c r="DNB5" s="386"/>
      <c r="DNG5" s="386"/>
      <c r="DNL5" s="386"/>
      <c r="DNQ5" s="386"/>
      <c r="DNV5" s="386"/>
      <c r="DOA5" s="386"/>
      <c r="DOF5" s="386"/>
      <c r="DOK5" s="386"/>
      <c r="DOP5" s="386"/>
      <c r="DOU5" s="386"/>
      <c r="DOZ5" s="386"/>
      <c r="DPE5" s="386"/>
      <c r="DPJ5" s="386"/>
      <c r="DPO5" s="386"/>
      <c r="DPT5" s="386"/>
      <c r="DPY5" s="386"/>
      <c r="DQD5" s="386"/>
      <c r="DQI5" s="386"/>
      <c r="DQN5" s="386"/>
      <c r="DQS5" s="386"/>
      <c r="DQX5" s="386"/>
      <c r="DRC5" s="386"/>
      <c r="DRH5" s="386"/>
      <c r="DRM5" s="386"/>
      <c r="DRR5" s="386"/>
      <c r="DRW5" s="386"/>
      <c r="DSB5" s="386"/>
      <c r="DSG5" s="386"/>
      <c r="DSL5" s="386"/>
      <c r="DSQ5" s="386"/>
      <c r="DSV5" s="386"/>
      <c r="DTA5" s="386"/>
      <c r="DTF5" s="386"/>
      <c r="DTK5" s="386"/>
      <c r="DTP5" s="386"/>
      <c r="DTU5" s="386"/>
      <c r="DTZ5" s="386"/>
      <c r="DUE5" s="386"/>
      <c r="DUJ5" s="386"/>
      <c r="DUO5" s="386"/>
      <c r="DUT5" s="386"/>
      <c r="DUY5" s="386"/>
      <c r="DVD5" s="386"/>
      <c r="DVI5" s="386"/>
      <c r="DVN5" s="386"/>
      <c r="DVS5" s="386"/>
      <c r="DVX5" s="386"/>
      <c r="DWC5" s="386"/>
      <c r="DWH5" s="386"/>
      <c r="DWM5" s="386"/>
      <c r="DWR5" s="386"/>
      <c r="DWW5" s="386"/>
      <c r="DXB5" s="386"/>
      <c r="DXG5" s="386"/>
      <c r="DXL5" s="386"/>
      <c r="DXQ5" s="386"/>
      <c r="DXV5" s="386"/>
      <c r="DYA5" s="386"/>
      <c r="DYF5" s="386"/>
      <c r="DYK5" s="386"/>
      <c r="DYP5" s="386"/>
      <c r="DYU5" s="386"/>
      <c r="DYZ5" s="386"/>
      <c r="DZE5" s="386"/>
      <c r="DZJ5" s="386"/>
      <c r="DZO5" s="386"/>
      <c r="DZT5" s="386"/>
      <c r="DZY5" s="386"/>
      <c r="EAD5" s="386"/>
      <c r="EAI5" s="386"/>
      <c r="EAN5" s="386"/>
      <c r="EAS5" s="386"/>
      <c r="EAX5" s="386"/>
      <c r="EBC5" s="386"/>
      <c r="EBH5" s="386"/>
      <c r="EBM5" s="386"/>
      <c r="EBR5" s="386"/>
      <c r="EBW5" s="386"/>
      <c r="ECB5" s="386"/>
      <c r="ECG5" s="386"/>
      <c r="ECL5" s="386"/>
      <c r="ECQ5" s="386"/>
      <c r="ECV5" s="386"/>
      <c r="EDA5" s="386"/>
      <c r="EDF5" s="386"/>
      <c r="EDK5" s="386"/>
      <c r="EDP5" s="386"/>
      <c r="EDU5" s="386"/>
      <c r="EDZ5" s="386"/>
      <c r="EEE5" s="386"/>
      <c r="EEJ5" s="386"/>
      <c r="EEO5" s="386"/>
      <c r="EET5" s="386"/>
      <c r="EEY5" s="386"/>
      <c r="EFD5" s="386"/>
      <c r="EFI5" s="386"/>
      <c r="EFN5" s="386"/>
      <c r="EFS5" s="386"/>
      <c r="EFX5" s="386"/>
      <c r="EGC5" s="386"/>
      <c r="EGH5" s="386"/>
      <c r="EGM5" s="386"/>
      <c r="EGR5" s="386"/>
      <c r="EGW5" s="386"/>
      <c r="EHB5" s="386"/>
      <c r="EHG5" s="386"/>
      <c r="EHL5" s="386"/>
      <c r="EHQ5" s="386"/>
      <c r="EHV5" s="386"/>
      <c r="EIA5" s="386"/>
      <c r="EIF5" s="386"/>
      <c r="EIK5" s="386"/>
      <c r="EIP5" s="386"/>
      <c r="EIU5" s="386"/>
      <c r="EIZ5" s="386"/>
      <c r="EJE5" s="386"/>
      <c r="EJJ5" s="386"/>
      <c r="EJO5" s="386"/>
      <c r="EJT5" s="386"/>
      <c r="EJY5" s="386"/>
      <c r="EKD5" s="386"/>
      <c r="EKI5" s="386"/>
      <c r="EKN5" s="386"/>
      <c r="EKS5" s="386"/>
      <c r="EKX5" s="386"/>
      <c r="ELC5" s="386"/>
      <c r="ELH5" s="386"/>
      <c r="ELM5" s="386"/>
      <c r="ELR5" s="386"/>
      <c r="ELW5" s="386"/>
      <c r="EMB5" s="386"/>
      <c r="EMG5" s="386"/>
      <c r="EML5" s="386"/>
      <c r="EMQ5" s="386"/>
      <c r="EMV5" s="386"/>
      <c r="ENA5" s="386"/>
      <c r="ENF5" s="386"/>
      <c r="ENK5" s="386"/>
      <c r="ENP5" s="386"/>
      <c r="ENU5" s="386"/>
      <c r="ENZ5" s="386"/>
      <c r="EOE5" s="386"/>
      <c r="EOJ5" s="386"/>
      <c r="EOO5" s="386"/>
      <c r="EOT5" s="386"/>
      <c r="EOY5" s="386"/>
      <c r="EPD5" s="386"/>
      <c r="EPI5" s="386"/>
      <c r="EPN5" s="386"/>
      <c r="EPS5" s="386"/>
      <c r="EPX5" s="386"/>
      <c r="EQC5" s="386"/>
      <c r="EQH5" s="386"/>
      <c r="EQM5" s="386"/>
      <c r="EQR5" s="386"/>
      <c r="EQW5" s="386"/>
      <c r="ERB5" s="386"/>
      <c r="ERG5" s="386"/>
      <c r="ERL5" s="386"/>
      <c r="ERQ5" s="386"/>
      <c r="ERV5" s="386"/>
      <c r="ESA5" s="386"/>
      <c r="ESF5" s="386"/>
      <c r="ESK5" s="386"/>
      <c r="ESP5" s="386"/>
      <c r="ESU5" s="386"/>
      <c r="ESZ5" s="386"/>
      <c r="ETE5" s="386"/>
      <c r="ETJ5" s="386"/>
      <c r="ETO5" s="386"/>
      <c r="ETT5" s="386"/>
      <c r="ETY5" s="386"/>
      <c r="EUD5" s="386"/>
      <c r="EUI5" s="386"/>
      <c r="EUN5" s="386"/>
      <c r="EUS5" s="386"/>
      <c r="EUX5" s="386"/>
      <c r="EVC5" s="386"/>
      <c r="EVH5" s="386"/>
      <c r="EVM5" s="386"/>
      <c r="EVR5" s="386"/>
      <c r="EVW5" s="386"/>
      <c r="EWB5" s="386"/>
      <c r="EWG5" s="386"/>
      <c r="EWL5" s="386"/>
      <c r="EWQ5" s="386"/>
      <c r="EWV5" s="386"/>
      <c r="EXA5" s="386"/>
      <c r="EXF5" s="386"/>
      <c r="EXK5" s="386"/>
      <c r="EXP5" s="386"/>
      <c r="EXU5" s="386"/>
      <c r="EXZ5" s="386"/>
      <c r="EYE5" s="386"/>
      <c r="EYJ5" s="386"/>
      <c r="EYO5" s="386"/>
      <c r="EYT5" s="386"/>
      <c r="EYY5" s="386"/>
      <c r="EZD5" s="386"/>
      <c r="EZI5" s="386"/>
      <c r="EZN5" s="386"/>
      <c r="EZS5" s="386"/>
      <c r="EZX5" s="386"/>
      <c r="FAC5" s="386"/>
      <c r="FAH5" s="386"/>
      <c r="FAM5" s="386"/>
      <c r="FAR5" s="386"/>
      <c r="FAW5" s="386"/>
      <c r="FBB5" s="386"/>
      <c r="FBG5" s="386"/>
      <c r="FBL5" s="386"/>
      <c r="FBQ5" s="386"/>
      <c r="FBV5" s="386"/>
      <c r="FCA5" s="386"/>
      <c r="FCF5" s="386"/>
      <c r="FCK5" s="386"/>
      <c r="FCP5" s="386"/>
      <c r="FCU5" s="386"/>
      <c r="FCZ5" s="386"/>
      <c r="FDE5" s="386"/>
      <c r="FDJ5" s="386"/>
      <c r="FDO5" s="386"/>
      <c r="FDT5" s="386"/>
      <c r="FDY5" s="386"/>
      <c r="FED5" s="386"/>
      <c r="FEI5" s="386"/>
      <c r="FEN5" s="386"/>
      <c r="FES5" s="386"/>
      <c r="FEX5" s="386"/>
      <c r="FFC5" s="386"/>
      <c r="FFH5" s="386"/>
      <c r="FFM5" s="386"/>
      <c r="FFR5" s="386"/>
      <c r="FFW5" s="386"/>
      <c r="FGB5" s="386"/>
      <c r="FGG5" s="386"/>
      <c r="FGL5" s="386"/>
      <c r="FGQ5" s="386"/>
      <c r="FGV5" s="386"/>
      <c r="FHA5" s="386"/>
      <c r="FHF5" s="386"/>
      <c r="FHK5" s="386"/>
      <c r="FHP5" s="386"/>
      <c r="FHU5" s="386"/>
      <c r="FHZ5" s="386"/>
      <c r="FIE5" s="386"/>
      <c r="FIJ5" s="386"/>
      <c r="FIO5" s="386"/>
      <c r="FIT5" s="386"/>
      <c r="FIY5" s="386"/>
      <c r="FJD5" s="386"/>
      <c r="FJI5" s="386"/>
      <c r="FJN5" s="386"/>
      <c r="FJS5" s="386"/>
      <c r="FJX5" s="386"/>
      <c r="FKC5" s="386"/>
      <c r="FKH5" s="386"/>
      <c r="FKM5" s="386"/>
      <c r="FKR5" s="386"/>
      <c r="FKW5" s="386"/>
      <c r="FLB5" s="386"/>
      <c r="FLG5" s="386"/>
      <c r="FLL5" s="386"/>
      <c r="FLQ5" s="386"/>
      <c r="FLV5" s="386"/>
      <c r="FMA5" s="386"/>
      <c r="FMF5" s="386"/>
      <c r="FMK5" s="386"/>
      <c r="FMP5" s="386"/>
      <c r="FMU5" s="386"/>
      <c r="FMZ5" s="386"/>
      <c r="FNE5" s="386"/>
      <c r="FNJ5" s="386"/>
      <c r="FNO5" s="386"/>
      <c r="FNT5" s="386"/>
      <c r="FNY5" s="386"/>
      <c r="FOD5" s="386"/>
      <c r="FOI5" s="386"/>
      <c r="FON5" s="386"/>
      <c r="FOS5" s="386"/>
      <c r="FOX5" s="386"/>
      <c r="FPC5" s="386"/>
      <c r="FPH5" s="386"/>
      <c r="FPM5" s="386"/>
      <c r="FPR5" s="386"/>
      <c r="FPW5" s="386"/>
      <c r="FQB5" s="386"/>
      <c r="FQG5" s="386"/>
      <c r="FQL5" s="386"/>
      <c r="FQQ5" s="386"/>
      <c r="FQV5" s="386"/>
      <c r="FRA5" s="386"/>
      <c r="FRF5" s="386"/>
      <c r="FRK5" s="386"/>
      <c r="FRP5" s="386"/>
      <c r="FRU5" s="386"/>
      <c r="FRZ5" s="386"/>
      <c r="FSE5" s="386"/>
      <c r="FSJ5" s="386"/>
      <c r="FSO5" s="386"/>
      <c r="FST5" s="386"/>
      <c r="FSY5" s="386"/>
      <c r="FTD5" s="386"/>
      <c r="FTI5" s="386"/>
      <c r="FTN5" s="386"/>
      <c r="FTS5" s="386"/>
      <c r="FTX5" s="386"/>
      <c r="FUC5" s="386"/>
      <c r="FUH5" s="386"/>
      <c r="FUM5" s="386"/>
      <c r="FUR5" s="386"/>
      <c r="FUW5" s="386"/>
      <c r="FVB5" s="386"/>
      <c r="FVG5" s="386"/>
      <c r="FVL5" s="386"/>
      <c r="FVQ5" s="386"/>
      <c r="FVV5" s="386"/>
      <c r="FWA5" s="386"/>
      <c r="FWF5" s="386"/>
      <c r="FWK5" s="386"/>
      <c r="FWP5" s="386"/>
      <c r="FWU5" s="386"/>
      <c r="FWZ5" s="386"/>
      <c r="FXE5" s="386"/>
      <c r="FXJ5" s="386"/>
      <c r="FXO5" s="386"/>
      <c r="FXT5" s="386"/>
      <c r="FXY5" s="386"/>
      <c r="FYD5" s="386"/>
      <c r="FYI5" s="386"/>
      <c r="FYN5" s="386"/>
      <c r="FYS5" s="386"/>
      <c r="FYX5" s="386"/>
      <c r="FZC5" s="386"/>
      <c r="FZH5" s="386"/>
      <c r="FZM5" s="386"/>
      <c r="FZR5" s="386"/>
      <c r="FZW5" s="386"/>
      <c r="GAB5" s="386"/>
      <c r="GAG5" s="386"/>
      <c r="GAL5" s="386"/>
      <c r="GAQ5" s="386"/>
      <c r="GAV5" s="386"/>
      <c r="GBA5" s="386"/>
      <c r="GBF5" s="386"/>
      <c r="GBK5" s="386"/>
      <c r="GBP5" s="386"/>
      <c r="GBU5" s="386"/>
      <c r="GBZ5" s="386"/>
      <c r="GCE5" s="386"/>
      <c r="GCJ5" s="386"/>
      <c r="GCO5" s="386"/>
      <c r="GCT5" s="386"/>
      <c r="GCY5" s="386"/>
      <c r="GDD5" s="386"/>
      <c r="GDI5" s="386"/>
      <c r="GDN5" s="386"/>
      <c r="GDS5" s="386"/>
      <c r="GDX5" s="386"/>
      <c r="GEC5" s="386"/>
      <c r="GEH5" s="386"/>
      <c r="GEM5" s="386"/>
      <c r="GER5" s="386"/>
      <c r="GEW5" s="386"/>
      <c r="GFB5" s="386"/>
      <c r="GFG5" s="386"/>
      <c r="GFL5" s="386"/>
      <c r="GFQ5" s="386"/>
      <c r="GFV5" s="386"/>
      <c r="GGA5" s="386"/>
      <c r="GGF5" s="386"/>
      <c r="GGK5" s="386"/>
      <c r="GGP5" s="386"/>
      <c r="GGU5" s="386"/>
      <c r="GGZ5" s="386"/>
      <c r="GHE5" s="386"/>
      <c r="GHJ5" s="386"/>
      <c r="GHO5" s="386"/>
      <c r="GHT5" s="386"/>
      <c r="GHY5" s="386"/>
      <c r="GID5" s="386"/>
      <c r="GII5" s="386"/>
      <c r="GIN5" s="386"/>
      <c r="GIS5" s="386"/>
      <c r="GIX5" s="386"/>
      <c r="GJC5" s="386"/>
      <c r="GJH5" s="386"/>
      <c r="GJM5" s="386"/>
      <c r="GJR5" s="386"/>
      <c r="GJW5" s="386"/>
      <c r="GKB5" s="386"/>
      <c r="GKG5" s="386"/>
      <c r="GKL5" s="386"/>
      <c r="GKQ5" s="386"/>
      <c r="GKV5" s="386"/>
      <c r="GLA5" s="386"/>
      <c r="GLF5" s="386"/>
      <c r="GLK5" s="386"/>
      <c r="GLP5" s="386"/>
      <c r="GLU5" s="386"/>
      <c r="GLZ5" s="386"/>
      <c r="GME5" s="386"/>
      <c r="GMJ5" s="386"/>
      <c r="GMO5" s="386"/>
      <c r="GMT5" s="386"/>
      <c r="GMY5" s="386"/>
      <c r="GND5" s="386"/>
      <c r="GNI5" s="386"/>
      <c r="GNN5" s="386"/>
      <c r="GNS5" s="386"/>
      <c r="GNX5" s="386"/>
      <c r="GOC5" s="386"/>
      <c r="GOH5" s="386"/>
      <c r="GOM5" s="386"/>
      <c r="GOR5" s="386"/>
      <c r="GOW5" s="386"/>
      <c r="GPB5" s="386"/>
      <c r="GPG5" s="386"/>
      <c r="GPL5" s="386"/>
      <c r="GPQ5" s="386"/>
      <c r="GPV5" s="386"/>
      <c r="GQA5" s="386"/>
      <c r="GQF5" s="386"/>
      <c r="GQK5" s="386"/>
      <c r="GQP5" s="386"/>
      <c r="GQU5" s="386"/>
      <c r="GQZ5" s="386"/>
      <c r="GRE5" s="386"/>
      <c r="GRJ5" s="386"/>
      <c r="GRO5" s="386"/>
      <c r="GRT5" s="386"/>
      <c r="GRY5" s="386"/>
      <c r="GSD5" s="386"/>
      <c r="GSI5" s="386"/>
      <c r="GSN5" s="386"/>
      <c r="GSS5" s="386"/>
      <c r="GSX5" s="386"/>
      <c r="GTC5" s="386"/>
      <c r="GTH5" s="386"/>
      <c r="GTM5" s="386"/>
      <c r="GTR5" s="386"/>
      <c r="GTW5" s="386"/>
      <c r="GUB5" s="386"/>
      <c r="GUG5" s="386"/>
      <c r="GUL5" s="386"/>
      <c r="GUQ5" s="386"/>
      <c r="GUV5" s="386"/>
      <c r="GVA5" s="386"/>
      <c r="GVF5" s="386"/>
      <c r="GVK5" s="386"/>
      <c r="GVP5" s="386"/>
      <c r="GVU5" s="386"/>
      <c r="GVZ5" s="386"/>
      <c r="GWE5" s="386"/>
      <c r="GWJ5" s="386"/>
      <c r="GWO5" s="386"/>
      <c r="GWT5" s="386"/>
      <c r="GWY5" s="386"/>
      <c r="GXD5" s="386"/>
      <c r="GXI5" s="386"/>
      <c r="GXN5" s="386"/>
      <c r="GXS5" s="386"/>
      <c r="GXX5" s="386"/>
      <c r="GYC5" s="386"/>
      <c r="GYH5" s="386"/>
      <c r="GYM5" s="386"/>
      <c r="GYR5" s="386"/>
      <c r="GYW5" s="386"/>
      <c r="GZB5" s="386"/>
      <c r="GZG5" s="386"/>
      <c r="GZL5" s="386"/>
      <c r="GZQ5" s="386"/>
      <c r="GZV5" s="386"/>
      <c r="HAA5" s="386"/>
      <c r="HAF5" s="386"/>
      <c r="HAK5" s="386"/>
      <c r="HAP5" s="386"/>
      <c r="HAU5" s="386"/>
      <c r="HAZ5" s="386"/>
      <c r="HBE5" s="386"/>
      <c r="HBJ5" s="386"/>
      <c r="HBO5" s="386"/>
      <c r="HBT5" s="386"/>
      <c r="HBY5" s="386"/>
      <c r="HCD5" s="386"/>
      <c r="HCI5" s="386"/>
      <c r="HCN5" s="386"/>
      <c r="HCS5" s="386"/>
      <c r="HCX5" s="386"/>
      <c r="HDC5" s="386"/>
      <c r="HDH5" s="386"/>
      <c r="HDM5" s="386"/>
      <c r="HDR5" s="386"/>
      <c r="HDW5" s="386"/>
      <c r="HEB5" s="386"/>
      <c r="HEG5" s="386"/>
      <c r="HEL5" s="386"/>
      <c r="HEQ5" s="386"/>
      <c r="HEV5" s="386"/>
      <c r="HFA5" s="386"/>
      <c r="HFF5" s="386"/>
      <c r="HFK5" s="386"/>
      <c r="HFP5" s="386"/>
      <c r="HFU5" s="386"/>
      <c r="HFZ5" s="386"/>
      <c r="HGE5" s="386"/>
      <c r="HGJ5" s="386"/>
      <c r="HGO5" s="386"/>
      <c r="HGT5" s="386"/>
      <c r="HGY5" s="386"/>
      <c r="HHD5" s="386"/>
      <c r="HHI5" s="386"/>
      <c r="HHN5" s="386"/>
      <c r="HHS5" s="386"/>
      <c r="HHX5" s="386"/>
      <c r="HIC5" s="386"/>
      <c r="HIH5" s="386"/>
      <c r="HIM5" s="386"/>
      <c r="HIR5" s="386"/>
      <c r="HIW5" s="386"/>
      <c r="HJB5" s="386"/>
      <c r="HJG5" s="386"/>
      <c r="HJL5" s="386"/>
      <c r="HJQ5" s="386"/>
      <c r="HJV5" s="386"/>
      <c r="HKA5" s="386"/>
      <c r="HKF5" s="386"/>
      <c r="HKK5" s="386"/>
      <c r="HKP5" s="386"/>
      <c r="HKU5" s="386"/>
      <c r="HKZ5" s="386"/>
      <c r="HLE5" s="386"/>
      <c r="HLJ5" s="386"/>
      <c r="HLO5" s="386"/>
      <c r="HLT5" s="386"/>
      <c r="HLY5" s="386"/>
      <c r="HMD5" s="386"/>
      <c r="HMI5" s="386"/>
      <c r="HMN5" s="386"/>
      <c r="HMS5" s="386"/>
      <c r="HMX5" s="386"/>
      <c r="HNC5" s="386"/>
      <c r="HNH5" s="386"/>
      <c r="HNM5" s="386"/>
      <c r="HNR5" s="386"/>
      <c r="HNW5" s="386"/>
      <c r="HOB5" s="386"/>
      <c r="HOG5" s="386"/>
      <c r="HOL5" s="386"/>
      <c r="HOQ5" s="386"/>
      <c r="HOV5" s="386"/>
      <c r="HPA5" s="386"/>
      <c r="HPF5" s="386"/>
      <c r="HPK5" s="386"/>
      <c r="HPP5" s="386"/>
      <c r="HPU5" s="386"/>
      <c r="HPZ5" s="386"/>
      <c r="HQE5" s="386"/>
      <c r="HQJ5" s="386"/>
      <c r="HQO5" s="386"/>
      <c r="HQT5" s="386"/>
      <c r="HQY5" s="386"/>
      <c r="HRD5" s="386"/>
      <c r="HRI5" s="386"/>
      <c r="HRN5" s="386"/>
      <c r="HRS5" s="386"/>
      <c r="HRX5" s="386"/>
      <c r="HSC5" s="386"/>
      <c r="HSH5" s="386"/>
      <c r="HSM5" s="386"/>
      <c r="HSR5" s="386"/>
      <c r="HSW5" s="386"/>
      <c r="HTB5" s="386"/>
      <c r="HTG5" s="386"/>
      <c r="HTL5" s="386"/>
      <c r="HTQ5" s="386"/>
      <c r="HTV5" s="386"/>
      <c r="HUA5" s="386"/>
      <c r="HUF5" s="386"/>
      <c r="HUK5" s="386"/>
      <c r="HUP5" s="386"/>
      <c r="HUU5" s="386"/>
      <c r="HUZ5" s="386"/>
      <c r="HVE5" s="386"/>
      <c r="HVJ5" s="386"/>
      <c r="HVO5" s="386"/>
      <c r="HVT5" s="386"/>
      <c r="HVY5" s="386"/>
      <c r="HWD5" s="386"/>
      <c r="HWI5" s="386"/>
      <c r="HWN5" s="386"/>
      <c r="HWS5" s="386"/>
      <c r="HWX5" s="386"/>
      <c r="HXC5" s="386"/>
      <c r="HXH5" s="386"/>
      <c r="HXM5" s="386"/>
      <c r="HXR5" s="386"/>
      <c r="HXW5" s="386"/>
      <c r="HYB5" s="386"/>
      <c r="HYG5" s="386"/>
      <c r="HYL5" s="386"/>
      <c r="HYQ5" s="386"/>
      <c r="HYV5" s="386"/>
      <c r="HZA5" s="386"/>
      <c r="HZF5" s="386"/>
      <c r="HZK5" s="386"/>
      <c r="HZP5" s="386"/>
      <c r="HZU5" s="386"/>
      <c r="HZZ5" s="386"/>
      <c r="IAE5" s="386"/>
      <c r="IAJ5" s="386"/>
      <c r="IAO5" s="386"/>
      <c r="IAT5" s="386"/>
      <c r="IAY5" s="386"/>
      <c r="IBD5" s="386"/>
      <c r="IBI5" s="386"/>
      <c r="IBN5" s="386"/>
      <c r="IBS5" s="386"/>
      <c r="IBX5" s="386"/>
      <c r="ICC5" s="386"/>
      <c r="ICH5" s="386"/>
      <c r="ICM5" s="386"/>
      <c r="ICR5" s="386"/>
      <c r="ICW5" s="386"/>
      <c r="IDB5" s="386"/>
      <c r="IDG5" s="386"/>
      <c r="IDL5" s="386"/>
      <c r="IDQ5" s="386"/>
      <c r="IDV5" s="386"/>
      <c r="IEA5" s="386"/>
      <c r="IEF5" s="386"/>
      <c r="IEK5" s="386"/>
      <c r="IEP5" s="386"/>
      <c r="IEU5" s="386"/>
      <c r="IEZ5" s="386"/>
      <c r="IFE5" s="386"/>
      <c r="IFJ5" s="386"/>
      <c r="IFO5" s="386"/>
      <c r="IFT5" s="386"/>
      <c r="IFY5" s="386"/>
      <c r="IGD5" s="386"/>
      <c r="IGI5" s="386"/>
      <c r="IGN5" s="386"/>
      <c r="IGS5" s="386"/>
      <c r="IGX5" s="386"/>
      <c r="IHC5" s="386"/>
      <c r="IHH5" s="386"/>
      <c r="IHM5" s="386"/>
      <c r="IHR5" s="386"/>
      <c r="IHW5" s="386"/>
      <c r="IIB5" s="386"/>
      <c r="IIG5" s="386"/>
      <c r="IIL5" s="386"/>
      <c r="IIQ5" s="386"/>
      <c r="IIV5" s="386"/>
      <c r="IJA5" s="386"/>
      <c r="IJF5" s="386"/>
      <c r="IJK5" s="386"/>
      <c r="IJP5" s="386"/>
      <c r="IJU5" s="386"/>
      <c r="IJZ5" s="386"/>
      <c r="IKE5" s="386"/>
      <c r="IKJ5" s="386"/>
      <c r="IKO5" s="386"/>
      <c r="IKT5" s="386"/>
      <c r="IKY5" s="386"/>
      <c r="ILD5" s="386"/>
      <c r="ILI5" s="386"/>
      <c r="ILN5" s="386"/>
      <c r="ILS5" s="386"/>
      <c r="ILX5" s="386"/>
      <c r="IMC5" s="386"/>
      <c r="IMH5" s="386"/>
      <c r="IMM5" s="386"/>
      <c r="IMR5" s="386"/>
      <c r="IMW5" s="386"/>
      <c r="INB5" s="386"/>
      <c r="ING5" s="386"/>
      <c r="INL5" s="386"/>
      <c r="INQ5" s="386"/>
      <c r="INV5" s="386"/>
      <c r="IOA5" s="386"/>
      <c r="IOF5" s="386"/>
      <c r="IOK5" s="386"/>
      <c r="IOP5" s="386"/>
      <c r="IOU5" s="386"/>
      <c r="IOZ5" s="386"/>
      <c r="IPE5" s="386"/>
      <c r="IPJ5" s="386"/>
      <c r="IPO5" s="386"/>
      <c r="IPT5" s="386"/>
      <c r="IPY5" s="386"/>
      <c r="IQD5" s="386"/>
      <c r="IQI5" s="386"/>
      <c r="IQN5" s="386"/>
      <c r="IQS5" s="386"/>
      <c r="IQX5" s="386"/>
      <c r="IRC5" s="386"/>
      <c r="IRH5" s="386"/>
      <c r="IRM5" s="386"/>
      <c r="IRR5" s="386"/>
      <c r="IRW5" s="386"/>
      <c r="ISB5" s="386"/>
      <c r="ISG5" s="386"/>
      <c r="ISL5" s="386"/>
      <c r="ISQ5" s="386"/>
      <c r="ISV5" s="386"/>
      <c r="ITA5" s="386"/>
      <c r="ITF5" s="386"/>
      <c r="ITK5" s="386"/>
      <c r="ITP5" s="386"/>
      <c r="ITU5" s="386"/>
      <c r="ITZ5" s="386"/>
      <c r="IUE5" s="386"/>
      <c r="IUJ5" s="386"/>
      <c r="IUO5" s="386"/>
      <c r="IUT5" s="386"/>
      <c r="IUY5" s="386"/>
      <c r="IVD5" s="386"/>
      <c r="IVI5" s="386"/>
      <c r="IVN5" s="386"/>
      <c r="IVS5" s="386"/>
      <c r="IVX5" s="386"/>
      <c r="IWC5" s="386"/>
      <c r="IWH5" s="386"/>
      <c r="IWM5" s="386"/>
      <c r="IWR5" s="386"/>
      <c r="IWW5" s="386"/>
      <c r="IXB5" s="386"/>
      <c r="IXG5" s="386"/>
      <c r="IXL5" s="386"/>
      <c r="IXQ5" s="386"/>
      <c r="IXV5" s="386"/>
      <c r="IYA5" s="386"/>
      <c r="IYF5" s="386"/>
      <c r="IYK5" s="386"/>
      <c r="IYP5" s="386"/>
      <c r="IYU5" s="386"/>
      <c r="IYZ5" s="386"/>
      <c r="IZE5" s="386"/>
      <c r="IZJ5" s="386"/>
      <c r="IZO5" s="386"/>
      <c r="IZT5" s="386"/>
      <c r="IZY5" s="386"/>
      <c r="JAD5" s="386"/>
      <c r="JAI5" s="386"/>
      <c r="JAN5" s="386"/>
      <c r="JAS5" s="386"/>
      <c r="JAX5" s="386"/>
      <c r="JBC5" s="386"/>
      <c r="JBH5" s="386"/>
      <c r="JBM5" s="386"/>
      <c r="JBR5" s="386"/>
      <c r="JBW5" s="386"/>
      <c r="JCB5" s="386"/>
      <c r="JCG5" s="386"/>
      <c r="JCL5" s="386"/>
      <c r="JCQ5" s="386"/>
      <c r="JCV5" s="386"/>
      <c r="JDA5" s="386"/>
      <c r="JDF5" s="386"/>
      <c r="JDK5" s="386"/>
      <c r="JDP5" s="386"/>
      <c r="JDU5" s="386"/>
      <c r="JDZ5" s="386"/>
      <c r="JEE5" s="386"/>
      <c r="JEJ5" s="386"/>
      <c r="JEO5" s="386"/>
      <c r="JET5" s="386"/>
      <c r="JEY5" s="386"/>
      <c r="JFD5" s="386"/>
      <c r="JFI5" s="386"/>
      <c r="JFN5" s="386"/>
      <c r="JFS5" s="386"/>
      <c r="JFX5" s="386"/>
      <c r="JGC5" s="386"/>
      <c r="JGH5" s="386"/>
      <c r="JGM5" s="386"/>
      <c r="JGR5" s="386"/>
      <c r="JGW5" s="386"/>
      <c r="JHB5" s="386"/>
      <c r="JHG5" s="386"/>
      <c r="JHL5" s="386"/>
      <c r="JHQ5" s="386"/>
      <c r="JHV5" s="386"/>
      <c r="JIA5" s="386"/>
      <c r="JIF5" s="386"/>
      <c r="JIK5" s="386"/>
      <c r="JIP5" s="386"/>
      <c r="JIU5" s="386"/>
      <c r="JIZ5" s="386"/>
      <c r="JJE5" s="386"/>
      <c r="JJJ5" s="386"/>
      <c r="JJO5" s="386"/>
      <c r="JJT5" s="386"/>
      <c r="JJY5" s="386"/>
      <c r="JKD5" s="386"/>
      <c r="JKI5" s="386"/>
      <c r="JKN5" s="386"/>
      <c r="JKS5" s="386"/>
      <c r="JKX5" s="386"/>
      <c r="JLC5" s="386"/>
      <c r="JLH5" s="386"/>
      <c r="JLM5" s="386"/>
      <c r="JLR5" s="386"/>
      <c r="JLW5" s="386"/>
      <c r="JMB5" s="386"/>
      <c r="JMG5" s="386"/>
      <c r="JML5" s="386"/>
      <c r="JMQ5" s="386"/>
      <c r="JMV5" s="386"/>
      <c r="JNA5" s="386"/>
      <c r="JNF5" s="386"/>
      <c r="JNK5" s="386"/>
      <c r="JNP5" s="386"/>
      <c r="JNU5" s="386"/>
      <c r="JNZ5" s="386"/>
      <c r="JOE5" s="386"/>
      <c r="JOJ5" s="386"/>
      <c r="JOO5" s="386"/>
      <c r="JOT5" s="386"/>
      <c r="JOY5" s="386"/>
      <c r="JPD5" s="386"/>
      <c r="JPI5" s="386"/>
      <c r="JPN5" s="386"/>
      <c r="JPS5" s="386"/>
      <c r="JPX5" s="386"/>
      <c r="JQC5" s="386"/>
      <c r="JQH5" s="386"/>
      <c r="JQM5" s="386"/>
      <c r="JQR5" s="386"/>
      <c r="JQW5" s="386"/>
      <c r="JRB5" s="386"/>
      <c r="JRG5" s="386"/>
      <c r="JRL5" s="386"/>
      <c r="JRQ5" s="386"/>
      <c r="JRV5" s="386"/>
      <c r="JSA5" s="386"/>
      <c r="JSF5" s="386"/>
      <c r="JSK5" s="386"/>
      <c r="JSP5" s="386"/>
      <c r="JSU5" s="386"/>
      <c r="JSZ5" s="386"/>
      <c r="JTE5" s="386"/>
      <c r="JTJ5" s="386"/>
      <c r="JTO5" s="386"/>
      <c r="JTT5" s="386"/>
      <c r="JTY5" s="386"/>
      <c r="JUD5" s="386"/>
      <c r="JUI5" s="386"/>
      <c r="JUN5" s="386"/>
      <c r="JUS5" s="386"/>
      <c r="JUX5" s="386"/>
      <c r="JVC5" s="386"/>
      <c r="JVH5" s="386"/>
      <c r="JVM5" s="386"/>
      <c r="JVR5" s="386"/>
      <c r="JVW5" s="386"/>
      <c r="JWB5" s="386"/>
      <c r="JWG5" s="386"/>
      <c r="JWL5" s="386"/>
      <c r="JWQ5" s="386"/>
      <c r="JWV5" s="386"/>
      <c r="JXA5" s="386"/>
      <c r="JXF5" s="386"/>
      <c r="JXK5" s="386"/>
      <c r="JXP5" s="386"/>
      <c r="JXU5" s="386"/>
      <c r="JXZ5" s="386"/>
      <c r="JYE5" s="386"/>
      <c r="JYJ5" s="386"/>
      <c r="JYO5" s="386"/>
      <c r="JYT5" s="386"/>
      <c r="JYY5" s="386"/>
      <c r="JZD5" s="386"/>
      <c r="JZI5" s="386"/>
      <c r="JZN5" s="386"/>
      <c r="JZS5" s="386"/>
      <c r="JZX5" s="386"/>
      <c r="KAC5" s="386"/>
      <c r="KAH5" s="386"/>
      <c r="KAM5" s="386"/>
      <c r="KAR5" s="386"/>
      <c r="KAW5" s="386"/>
      <c r="KBB5" s="386"/>
      <c r="KBG5" s="386"/>
      <c r="KBL5" s="386"/>
      <c r="KBQ5" s="386"/>
      <c r="KBV5" s="386"/>
      <c r="KCA5" s="386"/>
      <c r="KCF5" s="386"/>
      <c r="KCK5" s="386"/>
      <c r="KCP5" s="386"/>
      <c r="KCU5" s="386"/>
      <c r="KCZ5" s="386"/>
      <c r="KDE5" s="386"/>
      <c r="KDJ5" s="386"/>
      <c r="KDO5" s="386"/>
      <c r="KDT5" s="386"/>
      <c r="KDY5" s="386"/>
      <c r="KED5" s="386"/>
      <c r="KEI5" s="386"/>
      <c r="KEN5" s="386"/>
      <c r="KES5" s="386"/>
      <c r="KEX5" s="386"/>
      <c r="KFC5" s="386"/>
      <c r="KFH5" s="386"/>
      <c r="KFM5" s="386"/>
      <c r="KFR5" s="386"/>
      <c r="KFW5" s="386"/>
      <c r="KGB5" s="386"/>
      <c r="KGG5" s="386"/>
      <c r="KGL5" s="386"/>
      <c r="KGQ5" s="386"/>
      <c r="KGV5" s="386"/>
      <c r="KHA5" s="386"/>
      <c r="KHF5" s="386"/>
      <c r="KHK5" s="386"/>
      <c r="KHP5" s="386"/>
      <c r="KHU5" s="386"/>
      <c r="KHZ5" s="386"/>
      <c r="KIE5" s="386"/>
      <c r="KIJ5" s="386"/>
      <c r="KIO5" s="386"/>
      <c r="KIT5" s="386"/>
      <c r="KIY5" s="386"/>
      <c r="KJD5" s="386"/>
      <c r="KJI5" s="386"/>
      <c r="KJN5" s="386"/>
      <c r="KJS5" s="386"/>
      <c r="KJX5" s="386"/>
      <c r="KKC5" s="386"/>
      <c r="KKH5" s="386"/>
      <c r="KKM5" s="386"/>
      <c r="KKR5" s="386"/>
      <c r="KKW5" s="386"/>
      <c r="KLB5" s="386"/>
      <c r="KLG5" s="386"/>
      <c r="KLL5" s="386"/>
      <c r="KLQ5" s="386"/>
      <c r="KLV5" s="386"/>
      <c r="KMA5" s="386"/>
      <c r="KMF5" s="386"/>
      <c r="KMK5" s="386"/>
      <c r="KMP5" s="386"/>
      <c r="KMU5" s="386"/>
      <c r="KMZ5" s="386"/>
      <c r="KNE5" s="386"/>
      <c r="KNJ5" s="386"/>
      <c r="KNO5" s="386"/>
      <c r="KNT5" s="386"/>
      <c r="KNY5" s="386"/>
      <c r="KOD5" s="386"/>
      <c r="KOI5" s="386"/>
      <c r="KON5" s="386"/>
      <c r="KOS5" s="386"/>
      <c r="KOX5" s="386"/>
      <c r="KPC5" s="386"/>
      <c r="KPH5" s="386"/>
      <c r="KPM5" s="386"/>
      <c r="KPR5" s="386"/>
      <c r="KPW5" s="386"/>
      <c r="KQB5" s="386"/>
      <c r="KQG5" s="386"/>
      <c r="KQL5" s="386"/>
      <c r="KQQ5" s="386"/>
      <c r="KQV5" s="386"/>
      <c r="KRA5" s="386"/>
      <c r="KRF5" s="386"/>
      <c r="KRK5" s="386"/>
      <c r="KRP5" s="386"/>
      <c r="KRU5" s="386"/>
      <c r="KRZ5" s="386"/>
      <c r="KSE5" s="386"/>
      <c r="KSJ5" s="386"/>
      <c r="KSO5" s="386"/>
      <c r="KST5" s="386"/>
      <c r="KSY5" s="386"/>
      <c r="KTD5" s="386"/>
      <c r="KTI5" s="386"/>
      <c r="KTN5" s="386"/>
      <c r="KTS5" s="386"/>
      <c r="KTX5" s="386"/>
      <c r="KUC5" s="386"/>
      <c r="KUH5" s="386"/>
      <c r="KUM5" s="386"/>
      <c r="KUR5" s="386"/>
      <c r="KUW5" s="386"/>
      <c r="KVB5" s="386"/>
      <c r="KVG5" s="386"/>
      <c r="KVL5" s="386"/>
      <c r="KVQ5" s="386"/>
      <c r="KVV5" s="386"/>
      <c r="KWA5" s="386"/>
      <c r="KWF5" s="386"/>
      <c r="KWK5" s="386"/>
      <c r="KWP5" s="386"/>
      <c r="KWU5" s="386"/>
      <c r="KWZ5" s="386"/>
      <c r="KXE5" s="386"/>
      <c r="KXJ5" s="386"/>
      <c r="KXO5" s="386"/>
      <c r="KXT5" s="386"/>
      <c r="KXY5" s="386"/>
      <c r="KYD5" s="386"/>
      <c r="KYI5" s="386"/>
      <c r="KYN5" s="386"/>
      <c r="KYS5" s="386"/>
      <c r="KYX5" s="386"/>
      <c r="KZC5" s="386"/>
      <c r="KZH5" s="386"/>
      <c r="KZM5" s="386"/>
      <c r="KZR5" s="386"/>
      <c r="KZW5" s="386"/>
      <c r="LAB5" s="386"/>
      <c r="LAG5" s="386"/>
      <c r="LAL5" s="386"/>
      <c r="LAQ5" s="386"/>
      <c r="LAV5" s="386"/>
      <c r="LBA5" s="386"/>
      <c r="LBF5" s="386"/>
      <c r="LBK5" s="386"/>
      <c r="LBP5" s="386"/>
      <c r="LBU5" s="386"/>
      <c r="LBZ5" s="386"/>
      <c r="LCE5" s="386"/>
      <c r="LCJ5" s="386"/>
      <c r="LCO5" s="386"/>
      <c r="LCT5" s="386"/>
      <c r="LCY5" s="386"/>
      <c r="LDD5" s="386"/>
      <c r="LDI5" s="386"/>
      <c r="LDN5" s="386"/>
      <c r="LDS5" s="386"/>
      <c r="LDX5" s="386"/>
      <c r="LEC5" s="386"/>
      <c r="LEH5" s="386"/>
      <c r="LEM5" s="386"/>
      <c r="LER5" s="386"/>
      <c r="LEW5" s="386"/>
      <c r="LFB5" s="386"/>
      <c r="LFG5" s="386"/>
      <c r="LFL5" s="386"/>
      <c r="LFQ5" s="386"/>
      <c r="LFV5" s="386"/>
      <c r="LGA5" s="386"/>
      <c r="LGF5" s="386"/>
      <c r="LGK5" s="386"/>
      <c r="LGP5" s="386"/>
      <c r="LGU5" s="386"/>
      <c r="LGZ5" s="386"/>
      <c r="LHE5" s="386"/>
      <c r="LHJ5" s="386"/>
      <c r="LHO5" s="386"/>
      <c r="LHT5" s="386"/>
      <c r="LHY5" s="386"/>
      <c r="LID5" s="386"/>
      <c r="LII5" s="386"/>
      <c r="LIN5" s="386"/>
      <c r="LIS5" s="386"/>
      <c r="LIX5" s="386"/>
      <c r="LJC5" s="386"/>
      <c r="LJH5" s="386"/>
      <c r="LJM5" s="386"/>
      <c r="LJR5" s="386"/>
      <c r="LJW5" s="386"/>
      <c r="LKB5" s="386"/>
      <c r="LKG5" s="386"/>
      <c r="LKL5" s="386"/>
      <c r="LKQ5" s="386"/>
      <c r="LKV5" s="386"/>
      <c r="LLA5" s="386"/>
      <c r="LLF5" s="386"/>
      <c r="LLK5" s="386"/>
      <c r="LLP5" s="386"/>
      <c r="LLU5" s="386"/>
      <c r="LLZ5" s="386"/>
      <c r="LME5" s="386"/>
      <c r="LMJ5" s="386"/>
      <c r="LMO5" s="386"/>
      <c r="LMT5" s="386"/>
      <c r="LMY5" s="386"/>
      <c r="LND5" s="386"/>
      <c r="LNI5" s="386"/>
      <c r="LNN5" s="386"/>
      <c r="LNS5" s="386"/>
      <c r="LNX5" s="386"/>
      <c r="LOC5" s="386"/>
      <c r="LOH5" s="386"/>
      <c r="LOM5" s="386"/>
      <c r="LOR5" s="386"/>
      <c r="LOW5" s="386"/>
      <c r="LPB5" s="386"/>
      <c r="LPG5" s="386"/>
      <c r="LPL5" s="386"/>
      <c r="LPQ5" s="386"/>
      <c r="LPV5" s="386"/>
      <c r="LQA5" s="386"/>
      <c r="LQF5" s="386"/>
      <c r="LQK5" s="386"/>
      <c r="LQP5" s="386"/>
      <c r="LQU5" s="386"/>
      <c r="LQZ5" s="386"/>
      <c r="LRE5" s="386"/>
      <c r="LRJ5" s="386"/>
      <c r="LRO5" s="386"/>
      <c r="LRT5" s="386"/>
      <c r="LRY5" s="386"/>
      <c r="LSD5" s="386"/>
      <c r="LSI5" s="386"/>
      <c r="LSN5" s="386"/>
      <c r="LSS5" s="386"/>
      <c r="LSX5" s="386"/>
      <c r="LTC5" s="386"/>
      <c r="LTH5" s="386"/>
      <c r="LTM5" s="386"/>
      <c r="LTR5" s="386"/>
      <c r="LTW5" s="386"/>
      <c r="LUB5" s="386"/>
      <c r="LUG5" s="386"/>
      <c r="LUL5" s="386"/>
      <c r="LUQ5" s="386"/>
      <c r="LUV5" s="386"/>
      <c r="LVA5" s="386"/>
      <c r="LVF5" s="386"/>
      <c r="LVK5" s="386"/>
      <c r="LVP5" s="386"/>
      <c r="LVU5" s="386"/>
      <c r="LVZ5" s="386"/>
      <c r="LWE5" s="386"/>
      <c r="LWJ5" s="386"/>
      <c r="LWO5" s="386"/>
      <c r="LWT5" s="386"/>
      <c r="LWY5" s="386"/>
      <c r="LXD5" s="386"/>
      <c r="LXI5" s="386"/>
      <c r="LXN5" s="386"/>
      <c r="LXS5" s="386"/>
      <c r="LXX5" s="386"/>
      <c r="LYC5" s="386"/>
      <c r="LYH5" s="386"/>
      <c r="LYM5" s="386"/>
      <c r="LYR5" s="386"/>
      <c r="LYW5" s="386"/>
      <c r="LZB5" s="386"/>
      <c r="LZG5" s="386"/>
      <c r="LZL5" s="386"/>
      <c r="LZQ5" s="386"/>
      <c r="LZV5" s="386"/>
      <c r="MAA5" s="386"/>
      <c r="MAF5" s="386"/>
      <c r="MAK5" s="386"/>
      <c r="MAP5" s="386"/>
      <c r="MAU5" s="386"/>
      <c r="MAZ5" s="386"/>
      <c r="MBE5" s="386"/>
      <c r="MBJ5" s="386"/>
      <c r="MBO5" s="386"/>
      <c r="MBT5" s="386"/>
      <c r="MBY5" s="386"/>
      <c r="MCD5" s="386"/>
      <c r="MCI5" s="386"/>
      <c r="MCN5" s="386"/>
      <c r="MCS5" s="386"/>
      <c r="MCX5" s="386"/>
      <c r="MDC5" s="386"/>
      <c r="MDH5" s="386"/>
      <c r="MDM5" s="386"/>
      <c r="MDR5" s="386"/>
      <c r="MDW5" s="386"/>
      <c r="MEB5" s="386"/>
      <c r="MEG5" s="386"/>
      <c r="MEL5" s="386"/>
      <c r="MEQ5" s="386"/>
      <c r="MEV5" s="386"/>
      <c r="MFA5" s="386"/>
      <c r="MFF5" s="386"/>
      <c r="MFK5" s="386"/>
      <c r="MFP5" s="386"/>
      <c r="MFU5" s="386"/>
      <c r="MFZ5" s="386"/>
      <c r="MGE5" s="386"/>
      <c r="MGJ5" s="386"/>
      <c r="MGO5" s="386"/>
      <c r="MGT5" s="386"/>
      <c r="MGY5" s="386"/>
      <c r="MHD5" s="386"/>
      <c r="MHI5" s="386"/>
      <c r="MHN5" s="386"/>
      <c r="MHS5" s="386"/>
      <c r="MHX5" s="386"/>
      <c r="MIC5" s="386"/>
      <c r="MIH5" s="386"/>
      <c r="MIM5" s="386"/>
      <c r="MIR5" s="386"/>
      <c r="MIW5" s="386"/>
      <c r="MJB5" s="386"/>
      <c r="MJG5" s="386"/>
      <c r="MJL5" s="386"/>
      <c r="MJQ5" s="386"/>
      <c r="MJV5" s="386"/>
      <c r="MKA5" s="386"/>
      <c r="MKF5" s="386"/>
      <c r="MKK5" s="386"/>
      <c r="MKP5" s="386"/>
      <c r="MKU5" s="386"/>
      <c r="MKZ5" s="386"/>
      <c r="MLE5" s="386"/>
      <c r="MLJ5" s="386"/>
      <c r="MLO5" s="386"/>
      <c r="MLT5" s="386"/>
      <c r="MLY5" s="386"/>
      <c r="MMD5" s="386"/>
      <c r="MMI5" s="386"/>
      <c r="MMN5" s="386"/>
      <c r="MMS5" s="386"/>
      <c r="MMX5" s="386"/>
      <c r="MNC5" s="386"/>
      <c r="MNH5" s="386"/>
      <c r="MNM5" s="386"/>
      <c r="MNR5" s="386"/>
      <c r="MNW5" s="386"/>
      <c r="MOB5" s="386"/>
      <c r="MOG5" s="386"/>
      <c r="MOL5" s="386"/>
      <c r="MOQ5" s="386"/>
      <c r="MOV5" s="386"/>
      <c r="MPA5" s="386"/>
      <c r="MPF5" s="386"/>
      <c r="MPK5" s="386"/>
      <c r="MPP5" s="386"/>
      <c r="MPU5" s="386"/>
      <c r="MPZ5" s="386"/>
      <c r="MQE5" s="386"/>
      <c r="MQJ5" s="386"/>
      <c r="MQO5" s="386"/>
      <c r="MQT5" s="386"/>
      <c r="MQY5" s="386"/>
      <c r="MRD5" s="386"/>
      <c r="MRI5" s="386"/>
      <c r="MRN5" s="386"/>
      <c r="MRS5" s="386"/>
      <c r="MRX5" s="386"/>
      <c r="MSC5" s="386"/>
      <c r="MSH5" s="386"/>
      <c r="MSM5" s="386"/>
      <c r="MSR5" s="386"/>
      <c r="MSW5" s="386"/>
      <c r="MTB5" s="386"/>
      <c r="MTG5" s="386"/>
      <c r="MTL5" s="386"/>
      <c r="MTQ5" s="386"/>
      <c r="MTV5" s="386"/>
      <c r="MUA5" s="386"/>
      <c r="MUF5" s="386"/>
      <c r="MUK5" s="386"/>
      <c r="MUP5" s="386"/>
      <c r="MUU5" s="386"/>
      <c r="MUZ5" s="386"/>
      <c r="MVE5" s="386"/>
      <c r="MVJ5" s="386"/>
      <c r="MVO5" s="386"/>
      <c r="MVT5" s="386"/>
      <c r="MVY5" s="386"/>
      <c r="MWD5" s="386"/>
      <c r="MWI5" s="386"/>
      <c r="MWN5" s="386"/>
      <c r="MWS5" s="386"/>
      <c r="MWX5" s="386"/>
      <c r="MXC5" s="386"/>
      <c r="MXH5" s="386"/>
      <c r="MXM5" s="386"/>
      <c r="MXR5" s="386"/>
      <c r="MXW5" s="386"/>
      <c r="MYB5" s="386"/>
      <c r="MYG5" s="386"/>
      <c r="MYL5" s="386"/>
      <c r="MYQ5" s="386"/>
      <c r="MYV5" s="386"/>
      <c r="MZA5" s="386"/>
      <c r="MZF5" s="386"/>
      <c r="MZK5" s="386"/>
      <c r="MZP5" s="386"/>
      <c r="MZU5" s="386"/>
      <c r="MZZ5" s="386"/>
      <c r="NAE5" s="386"/>
      <c r="NAJ5" s="386"/>
      <c r="NAO5" s="386"/>
      <c r="NAT5" s="386"/>
      <c r="NAY5" s="386"/>
      <c r="NBD5" s="386"/>
      <c r="NBI5" s="386"/>
      <c r="NBN5" s="386"/>
      <c r="NBS5" s="386"/>
      <c r="NBX5" s="386"/>
      <c r="NCC5" s="386"/>
      <c r="NCH5" s="386"/>
      <c r="NCM5" s="386"/>
      <c r="NCR5" s="386"/>
      <c r="NCW5" s="386"/>
      <c r="NDB5" s="386"/>
      <c r="NDG5" s="386"/>
      <c r="NDL5" s="386"/>
      <c r="NDQ5" s="386"/>
      <c r="NDV5" s="386"/>
      <c r="NEA5" s="386"/>
      <c r="NEF5" s="386"/>
      <c r="NEK5" s="386"/>
      <c r="NEP5" s="386"/>
      <c r="NEU5" s="386"/>
      <c r="NEZ5" s="386"/>
      <c r="NFE5" s="386"/>
      <c r="NFJ5" s="386"/>
      <c r="NFO5" s="386"/>
      <c r="NFT5" s="386"/>
      <c r="NFY5" s="386"/>
      <c r="NGD5" s="386"/>
      <c r="NGI5" s="386"/>
      <c r="NGN5" s="386"/>
      <c r="NGS5" s="386"/>
      <c r="NGX5" s="386"/>
      <c r="NHC5" s="386"/>
      <c r="NHH5" s="386"/>
      <c r="NHM5" s="386"/>
      <c r="NHR5" s="386"/>
      <c r="NHW5" s="386"/>
      <c r="NIB5" s="386"/>
      <c r="NIG5" s="386"/>
      <c r="NIL5" s="386"/>
      <c r="NIQ5" s="386"/>
      <c r="NIV5" s="386"/>
      <c r="NJA5" s="386"/>
      <c r="NJF5" s="386"/>
      <c r="NJK5" s="386"/>
      <c r="NJP5" s="386"/>
      <c r="NJU5" s="386"/>
      <c r="NJZ5" s="386"/>
      <c r="NKE5" s="386"/>
      <c r="NKJ5" s="386"/>
      <c r="NKO5" s="386"/>
      <c r="NKT5" s="386"/>
      <c r="NKY5" s="386"/>
      <c r="NLD5" s="386"/>
      <c r="NLI5" s="386"/>
      <c r="NLN5" s="386"/>
      <c r="NLS5" s="386"/>
      <c r="NLX5" s="386"/>
      <c r="NMC5" s="386"/>
      <c r="NMH5" s="386"/>
      <c r="NMM5" s="386"/>
      <c r="NMR5" s="386"/>
      <c r="NMW5" s="386"/>
      <c r="NNB5" s="386"/>
      <c r="NNG5" s="386"/>
      <c r="NNL5" s="386"/>
      <c r="NNQ5" s="386"/>
      <c r="NNV5" s="386"/>
      <c r="NOA5" s="386"/>
      <c r="NOF5" s="386"/>
      <c r="NOK5" s="386"/>
      <c r="NOP5" s="386"/>
      <c r="NOU5" s="386"/>
      <c r="NOZ5" s="386"/>
      <c r="NPE5" s="386"/>
      <c r="NPJ5" s="386"/>
      <c r="NPO5" s="386"/>
      <c r="NPT5" s="386"/>
      <c r="NPY5" s="386"/>
      <c r="NQD5" s="386"/>
      <c r="NQI5" s="386"/>
      <c r="NQN5" s="386"/>
      <c r="NQS5" s="386"/>
      <c r="NQX5" s="386"/>
      <c r="NRC5" s="386"/>
      <c r="NRH5" s="386"/>
      <c r="NRM5" s="386"/>
      <c r="NRR5" s="386"/>
      <c r="NRW5" s="386"/>
      <c r="NSB5" s="386"/>
      <c r="NSG5" s="386"/>
      <c r="NSL5" s="386"/>
      <c r="NSQ5" s="386"/>
      <c r="NSV5" s="386"/>
      <c r="NTA5" s="386"/>
      <c r="NTF5" s="386"/>
      <c r="NTK5" s="386"/>
      <c r="NTP5" s="386"/>
      <c r="NTU5" s="386"/>
      <c r="NTZ5" s="386"/>
      <c r="NUE5" s="386"/>
      <c r="NUJ5" s="386"/>
      <c r="NUO5" s="386"/>
      <c r="NUT5" s="386"/>
      <c r="NUY5" s="386"/>
      <c r="NVD5" s="386"/>
      <c r="NVI5" s="386"/>
      <c r="NVN5" s="386"/>
      <c r="NVS5" s="386"/>
      <c r="NVX5" s="386"/>
      <c r="NWC5" s="386"/>
      <c r="NWH5" s="386"/>
      <c r="NWM5" s="386"/>
      <c r="NWR5" s="386"/>
      <c r="NWW5" s="386"/>
      <c r="NXB5" s="386"/>
      <c r="NXG5" s="386"/>
      <c r="NXL5" s="386"/>
      <c r="NXQ5" s="386"/>
      <c r="NXV5" s="386"/>
      <c r="NYA5" s="386"/>
      <c r="NYF5" s="386"/>
      <c r="NYK5" s="386"/>
      <c r="NYP5" s="386"/>
      <c r="NYU5" s="386"/>
      <c r="NYZ5" s="386"/>
      <c r="NZE5" s="386"/>
      <c r="NZJ5" s="386"/>
      <c r="NZO5" s="386"/>
      <c r="NZT5" s="386"/>
      <c r="NZY5" s="386"/>
      <c r="OAD5" s="386"/>
      <c r="OAI5" s="386"/>
      <c r="OAN5" s="386"/>
      <c r="OAS5" s="386"/>
      <c r="OAX5" s="386"/>
      <c r="OBC5" s="386"/>
      <c r="OBH5" s="386"/>
      <c r="OBM5" s="386"/>
      <c r="OBR5" s="386"/>
      <c r="OBW5" s="386"/>
      <c r="OCB5" s="386"/>
      <c r="OCG5" s="386"/>
      <c r="OCL5" s="386"/>
      <c r="OCQ5" s="386"/>
      <c r="OCV5" s="386"/>
      <c r="ODA5" s="386"/>
      <c r="ODF5" s="386"/>
      <c r="ODK5" s="386"/>
      <c r="ODP5" s="386"/>
      <c r="ODU5" s="386"/>
      <c r="ODZ5" s="386"/>
      <c r="OEE5" s="386"/>
      <c r="OEJ5" s="386"/>
      <c r="OEO5" s="386"/>
      <c r="OET5" s="386"/>
      <c r="OEY5" s="386"/>
      <c r="OFD5" s="386"/>
      <c r="OFI5" s="386"/>
      <c r="OFN5" s="386"/>
      <c r="OFS5" s="386"/>
      <c r="OFX5" s="386"/>
      <c r="OGC5" s="386"/>
      <c r="OGH5" s="386"/>
      <c r="OGM5" s="386"/>
      <c r="OGR5" s="386"/>
      <c r="OGW5" s="386"/>
      <c r="OHB5" s="386"/>
      <c r="OHG5" s="386"/>
      <c r="OHL5" s="386"/>
      <c r="OHQ5" s="386"/>
      <c r="OHV5" s="386"/>
      <c r="OIA5" s="386"/>
      <c r="OIF5" s="386"/>
      <c r="OIK5" s="386"/>
      <c r="OIP5" s="386"/>
      <c r="OIU5" s="386"/>
      <c r="OIZ5" s="386"/>
      <c r="OJE5" s="386"/>
      <c r="OJJ5" s="386"/>
      <c r="OJO5" s="386"/>
      <c r="OJT5" s="386"/>
      <c r="OJY5" s="386"/>
      <c r="OKD5" s="386"/>
      <c r="OKI5" s="386"/>
      <c r="OKN5" s="386"/>
      <c r="OKS5" s="386"/>
      <c r="OKX5" s="386"/>
      <c r="OLC5" s="386"/>
      <c r="OLH5" s="386"/>
      <c r="OLM5" s="386"/>
      <c r="OLR5" s="386"/>
      <c r="OLW5" s="386"/>
      <c r="OMB5" s="386"/>
      <c r="OMG5" s="386"/>
      <c r="OML5" s="386"/>
      <c r="OMQ5" s="386"/>
      <c r="OMV5" s="386"/>
      <c r="ONA5" s="386"/>
      <c r="ONF5" s="386"/>
      <c r="ONK5" s="386"/>
      <c r="ONP5" s="386"/>
      <c r="ONU5" s="386"/>
      <c r="ONZ5" s="386"/>
      <c r="OOE5" s="386"/>
      <c r="OOJ5" s="386"/>
      <c r="OOO5" s="386"/>
      <c r="OOT5" s="386"/>
      <c r="OOY5" s="386"/>
      <c r="OPD5" s="386"/>
      <c r="OPI5" s="386"/>
      <c r="OPN5" s="386"/>
      <c r="OPS5" s="386"/>
      <c r="OPX5" s="386"/>
      <c r="OQC5" s="386"/>
      <c r="OQH5" s="386"/>
      <c r="OQM5" s="386"/>
      <c r="OQR5" s="386"/>
      <c r="OQW5" s="386"/>
      <c r="ORB5" s="386"/>
      <c r="ORG5" s="386"/>
      <c r="ORL5" s="386"/>
      <c r="ORQ5" s="386"/>
      <c r="ORV5" s="386"/>
      <c r="OSA5" s="386"/>
      <c r="OSF5" s="386"/>
      <c r="OSK5" s="386"/>
      <c r="OSP5" s="386"/>
      <c r="OSU5" s="386"/>
      <c r="OSZ5" s="386"/>
      <c r="OTE5" s="386"/>
      <c r="OTJ5" s="386"/>
      <c r="OTO5" s="386"/>
      <c r="OTT5" s="386"/>
      <c r="OTY5" s="386"/>
      <c r="OUD5" s="386"/>
      <c r="OUI5" s="386"/>
      <c r="OUN5" s="386"/>
      <c r="OUS5" s="386"/>
      <c r="OUX5" s="386"/>
      <c r="OVC5" s="386"/>
      <c r="OVH5" s="386"/>
      <c r="OVM5" s="386"/>
      <c r="OVR5" s="386"/>
      <c r="OVW5" s="386"/>
      <c r="OWB5" s="386"/>
      <c r="OWG5" s="386"/>
      <c r="OWL5" s="386"/>
      <c r="OWQ5" s="386"/>
      <c r="OWV5" s="386"/>
      <c r="OXA5" s="386"/>
      <c r="OXF5" s="386"/>
      <c r="OXK5" s="386"/>
      <c r="OXP5" s="386"/>
      <c r="OXU5" s="386"/>
      <c r="OXZ5" s="386"/>
      <c r="OYE5" s="386"/>
      <c r="OYJ5" s="386"/>
      <c r="OYO5" s="386"/>
      <c r="OYT5" s="386"/>
      <c r="OYY5" s="386"/>
      <c r="OZD5" s="386"/>
      <c r="OZI5" s="386"/>
      <c r="OZN5" s="386"/>
      <c r="OZS5" s="386"/>
      <c r="OZX5" s="386"/>
      <c r="PAC5" s="386"/>
      <c r="PAH5" s="386"/>
      <c r="PAM5" s="386"/>
      <c r="PAR5" s="386"/>
      <c r="PAW5" s="386"/>
      <c r="PBB5" s="386"/>
      <c r="PBG5" s="386"/>
      <c r="PBL5" s="386"/>
      <c r="PBQ5" s="386"/>
      <c r="PBV5" s="386"/>
      <c r="PCA5" s="386"/>
      <c r="PCF5" s="386"/>
      <c r="PCK5" s="386"/>
      <c r="PCP5" s="386"/>
      <c r="PCU5" s="386"/>
      <c r="PCZ5" s="386"/>
      <c r="PDE5" s="386"/>
      <c r="PDJ5" s="386"/>
      <c r="PDO5" s="386"/>
      <c r="PDT5" s="386"/>
      <c r="PDY5" s="386"/>
      <c r="PED5" s="386"/>
      <c r="PEI5" s="386"/>
      <c r="PEN5" s="386"/>
      <c r="PES5" s="386"/>
      <c r="PEX5" s="386"/>
      <c r="PFC5" s="386"/>
      <c r="PFH5" s="386"/>
      <c r="PFM5" s="386"/>
      <c r="PFR5" s="386"/>
      <c r="PFW5" s="386"/>
      <c r="PGB5" s="386"/>
      <c r="PGG5" s="386"/>
      <c r="PGL5" s="386"/>
      <c r="PGQ5" s="386"/>
      <c r="PGV5" s="386"/>
      <c r="PHA5" s="386"/>
      <c r="PHF5" s="386"/>
      <c r="PHK5" s="386"/>
      <c r="PHP5" s="386"/>
      <c r="PHU5" s="386"/>
      <c r="PHZ5" s="386"/>
      <c r="PIE5" s="386"/>
      <c r="PIJ5" s="386"/>
      <c r="PIO5" s="386"/>
      <c r="PIT5" s="386"/>
      <c r="PIY5" s="386"/>
      <c r="PJD5" s="386"/>
      <c r="PJI5" s="386"/>
      <c r="PJN5" s="386"/>
      <c r="PJS5" s="386"/>
      <c r="PJX5" s="386"/>
      <c r="PKC5" s="386"/>
      <c r="PKH5" s="386"/>
      <c r="PKM5" s="386"/>
      <c r="PKR5" s="386"/>
      <c r="PKW5" s="386"/>
      <c r="PLB5" s="386"/>
      <c r="PLG5" s="386"/>
      <c r="PLL5" s="386"/>
      <c r="PLQ5" s="386"/>
      <c r="PLV5" s="386"/>
      <c r="PMA5" s="386"/>
      <c r="PMF5" s="386"/>
      <c r="PMK5" s="386"/>
      <c r="PMP5" s="386"/>
      <c r="PMU5" s="386"/>
      <c r="PMZ5" s="386"/>
      <c r="PNE5" s="386"/>
      <c r="PNJ5" s="386"/>
      <c r="PNO5" s="386"/>
      <c r="PNT5" s="386"/>
      <c r="PNY5" s="386"/>
      <c r="POD5" s="386"/>
      <c r="POI5" s="386"/>
      <c r="PON5" s="386"/>
      <c r="POS5" s="386"/>
      <c r="POX5" s="386"/>
      <c r="PPC5" s="386"/>
      <c r="PPH5" s="386"/>
      <c r="PPM5" s="386"/>
      <c r="PPR5" s="386"/>
      <c r="PPW5" s="386"/>
      <c r="PQB5" s="386"/>
      <c r="PQG5" s="386"/>
      <c r="PQL5" s="386"/>
      <c r="PQQ5" s="386"/>
      <c r="PQV5" s="386"/>
      <c r="PRA5" s="386"/>
      <c r="PRF5" s="386"/>
      <c r="PRK5" s="386"/>
      <c r="PRP5" s="386"/>
      <c r="PRU5" s="386"/>
      <c r="PRZ5" s="386"/>
      <c r="PSE5" s="386"/>
      <c r="PSJ5" s="386"/>
      <c r="PSO5" s="386"/>
      <c r="PST5" s="386"/>
      <c r="PSY5" s="386"/>
      <c r="PTD5" s="386"/>
      <c r="PTI5" s="386"/>
      <c r="PTN5" s="386"/>
      <c r="PTS5" s="386"/>
      <c r="PTX5" s="386"/>
      <c r="PUC5" s="386"/>
      <c r="PUH5" s="386"/>
      <c r="PUM5" s="386"/>
      <c r="PUR5" s="386"/>
      <c r="PUW5" s="386"/>
      <c r="PVB5" s="386"/>
      <c r="PVG5" s="386"/>
      <c r="PVL5" s="386"/>
      <c r="PVQ5" s="386"/>
      <c r="PVV5" s="386"/>
      <c r="PWA5" s="386"/>
      <c r="PWF5" s="386"/>
      <c r="PWK5" s="386"/>
      <c r="PWP5" s="386"/>
      <c r="PWU5" s="386"/>
      <c r="PWZ5" s="386"/>
      <c r="PXE5" s="386"/>
      <c r="PXJ5" s="386"/>
      <c r="PXO5" s="386"/>
      <c r="PXT5" s="386"/>
      <c r="PXY5" s="386"/>
      <c r="PYD5" s="386"/>
      <c r="PYI5" s="386"/>
      <c r="PYN5" s="386"/>
      <c r="PYS5" s="386"/>
      <c r="PYX5" s="386"/>
      <c r="PZC5" s="386"/>
      <c r="PZH5" s="386"/>
      <c r="PZM5" s="386"/>
      <c r="PZR5" s="386"/>
      <c r="PZW5" s="386"/>
      <c r="QAB5" s="386"/>
      <c r="QAG5" s="386"/>
      <c r="QAL5" s="386"/>
      <c r="QAQ5" s="386"/>
      <c r="QAV5" s="386"/>
      <c r="QBA5" s="386"/>
      <c r="QBF5" s="386"/>
      <c r="QBK5" s="386"/>
      <c r="QBP5" s="386"/>
      <c r="QBU5" s="386"/>
      <c r="QBZ5" s="386"/>
      <c r="QCE5" s="386"/>
      <c r="QCJ5" s="386"/>
      <c r="QCO5" s="386"/>
      <c r="QCT5" s="386"/>
      <c r="QCY5" s="386"/>
      <c r="QDD5" s="386"/>
      <c r="QDI5" s="386"/>
      <c r="QDN5" s="386"/>
      <c r="QDS5" s="386"/>
      <c r="QDX5" s="386"/>
      <c r="QEC5" s="386"/>
      <c r="QEH5" s="386"/>
      <c r="QEM5" s="386"/>
      <c r="QER5" s="386"/>
      <c r="QEW5" s="386"/>
      <c r="QFB5" s="386"/>
      <c r="QFG5" s="386"/>
      <c r="QFL5" s="386"/>
      <c r="QFQ5" s="386"/>
      <c r="QFV5" s="386"/>
      <c r="QGA5" s="386"/>
      <c r="QGF5" s="386"/>
      <c r="QGK5" s="386"/>
      <c r="QGP5" s="386"/>
      <c r="QGU5" s="386"/>
      <c r="QGZ5" s="386"/>
      <c r="QHE5" s="386"/>
      <c r="QHJ5" s="386"/>
      <c r="QHO5" s="386"/>
      <c r="QHT5" s="386"/>
      <c r="QHY5" s="386"/>
      <c r="QID5" s="386"/>
      <c r="QII5" s="386"/>
      <c r="QIN5" s="386"/>
      <c r="QIS5" s="386"/>
      <c r="QIX5" s="386"/>
      <c r="QJC5" s="386"/>
      <c r="QJH5" s="386"/>
      <c r="QJM5" s="386"/>
      <c r="QJR5" s="386"/>
      <c r="QJW5" s="386"/>
      <c r="QKB5" s="386"/>
      <c r="QKG5" s="386"/>
      <c r="QKL5" s="386"/>
      <c r="QKQ5" s="386"/>
      <c r="QKV5" s="386"/>
      <c r="QLA5" s="386"/>
      <c r="QLF5" s="386"/>
      <c r="QLK5" s="386"/>
      <c r="QLP5" s="386"/>
      <c r="QLU5" s="386"/>
      <c r="QLZ5" s="386"/>
      <c r="QME5" s="386"/>
      <c r="QMJ5" s="386"/>
      <c r="QMO5" s="386"/>
      <c r="QMT5" s="386"/>
      <c r="QMY5" s="386"/>
      <c r="QND5" s="386"/>
      <c r="QNI5" s="386"/>
      <c r="QNN5" s="386"/>
      <c r="QNS5" s="386"/>
      <c r="QNX5" s="386"/>
      <c r="QOC5" s="386"/>
      <c r="QOH5" s="386"/>
      <c r="QOM5" s="386"/>
      <c r="QOR5" s="386"/>
      <c r="QOW5" s="386"/>
      <c r="QPB5" s="386"/>
      <c r="QPG5" s="386"/>
      <c r="QPL5" s="386"/>
      <c r="QPQ5" s="386"/>
      <c r="QPV5" s="386"/>
      <c r="QQA5" s="386"/>
      <c r="QQF5" s="386"/>
      <c r="QQK5" s="386"/>
      <c r="QQP5" s="386"/>
      <c r="QQU5" s="386"/>
      <c r="QQZ5" s="386"/>
      <c r="QRE5" s="386"/>
      <c r="QRJ5" s="386"/>
      <c r="QRO5" s="386"/>
      <c r="QRT5" s="386"/>
      <c r="QRY5" s="386"/>
      <c r="QSD5" s="386"/>
      <c r="QSI5" s="386"/>
      <c r="QSN5" s="386"/>
      <c r="QSS5" s="386"/>
      <c r="QSX5" s="386"/>
      <c r="QTC5" s="386"/>
      <c r="QTH5" s="386"/>
      <c r="QTM5" s="386"/>
      <c r="QTR5" s="386"/>
      <c r="QTW5" s="386"/>
      <c r="QUB5" s="386"/>
      <c r="QUG5" s="386"/>
      <c r="QUL5" s="386"/>
      <c r="QUQ5" s="386"/>
      <c r="QUV5" s="386"/>
      <c r="QVA5" s="386"/>
      <c r="QVF5" s="386"/>
      <c r="QVK5" s="386"/>
      <c r="QVP5" s="386"/>
      <c r="QVU5" s="386"/>
      <c r="QVZ5" s="386"/>
      <c r="QWE5" s="386"/>
      <c r="QWJ5" s="386"/>
      <c r="QWO5" s="386"/>
      <c r="QWT5" s="386"/>
      <c r="QWY5" s="386"/>
      <c r="QXD5" s="386"/>
      <c r="QXI5" s="386"/>
      <c r="QXN5" s="386"/>
      <c r="QXS5" s="386"/>
      <c r="QXX5" s="386"/>
      <c r="QYC5" s="386"/>
      <c r="QYH5" s="386"/>
      <c r="QYM5" s="386"/>
      <c r="QYR5" s="386"/>
      <c r="QYW5" s="386"/>
      <c r="QZB5" s="386"/>
      <c r="QZG5" s="386"/>
      <c r="QZL5" s="386"/>
      <c r="QZQ5" s="386"/>
      <c r="QZV5" s="386"/>
      <c r="RAA5" s="386"/>
      <c r="RAF5" s="386"/>
      <c r="RAK5" s="386"/>
      <c r="RAP5" s="386"/>
      <c r="RAU5" s="386"/>
      <c r="RAZ5" s="386"/>
      <c r="RBE5" s="386"/>
      <c r="RBJ5" s="386"/>
      <c r="RBO5" s="386"/>
      <c r="RBT5" s="386"/>
      <c r="RBY5" s="386"/>
      <c r="RCD5" s="386"/>
      <c r="RCI5" s="386"/>
      <c r="RCN5" s="386"/>
      <c r="RCS5" s="386"/>
      <c r="RCX5" s="386"/>
      <c r="RDC5" s="386"/>
      <c r="RDH5" s="386"/>
      <c r="RDM5" s="386"/>
      <c r="RDR5" s="386"/>
      <c r="RDW5" s="386"/>
      <c r="REB5" s="386"/>
      <c r="REG5" s="386"/>
      <c r="REL5" s="386"/>
      <c r="REQ5" s="386"/>
      <c r="REV5" s="386"/>
      <c r="RFA5" s="386"/>
      <c r="RFF5" s="386"/>
      <c r="RFK5" s="386"/>
      <c r="RFP5" s="386"/>
      <c r="RFU5" s="386"/>
      <c r="RFZ5" s="386"/>
      <c r="RGE5" s="386"/>
      <c r="RGJ5" s="386"/>
      <c r="RGO5" s="386"/>
      <c r="RGT5" s="386"/>
      <c r="RGY5" s="386"/>
      <c r="RHD5" s="386"/>
      <c r="RHI5" s="386"/>
      <c r="RHN5" s="386"/>
      <c r="RHS5" s="386"/>
      <c r="RHX5" s="386"/>
      <c r="RIC5" s="386"/>
      <c r="RIH5" s="386"/>
      <c r="RIM5" s="386"/>
      <c r="RIR5" s="386"/>
      <c r="RIW5" s="386"/>
      <c r="RJB5" s="386"/>
      <c r="RJG5" s="386"/>
      <c r="RJL5" s="386"/>
      <c r="RJQ5" s="386"/>
      <c r="RJV5" s="386"/>
      <c r="RKA5" s="386"/>
      <c r="RKF5" s="386"/>
      <c r="RKK5" s="386"/>
      <c r="RKP5" s="386"/>
      <c r="RKU5" s="386"/>
      <c r="RKZ5" s="386"/>
      <c r="RLE5" s="386"/>
      <c r="RLJ5" s="386"/>
      <c r="RLO5" s="386"/>
      <c r="RLT5" s="386"/>
      <c r="RLY5" s="386"/>
      <c r="RMD5" s="386"/>
      <c r="RMI5" s="386"/>
      <c r="RMN5" s="386"/>
      <c r="RMS5" s="386"/>
      <c r="RMX5" s="386"/>
      <c r="RNC5" s="386"/>
      <c r="RNH5" s="386"/>
      <c r="RNM5" s="386"/>
      <c r="RNR5" s="386"/>
      <c r="RNW5" s="386"/>
      <c r="ROB5" s="386"/>
      <c r="ROG5" s="386"/>
      <c r="ROL5" s="386"/>
      <c r="ROQ5" s="386"/>
      <c r="ROV5" s="386"/>
      <c r="RPA5" s="386"/>
      <c r="RPF5" s="386"/>
      <c r="RPK5" s="386"/>
      <c r="RPP5" s="386"/>
      <c r="RPU5" s="386"/>
      <c r="RPZ5" s="386"/>
      <c r="RQE5" s="386"/>
      <c r="RQJ5" s="386"/>
      <c r="RQO5" s="386"/>
      <c r="RQT5" s="386"/>
      <c r="RQY5" s="386"/>
      <c r="RRD5" s="386"/>
      <c r="RRI5" s="386"/>
      <c r="RRN5" s="386"/>
      <c r="RRS5" s="386"/>
      <c r="RRX5" s="386"/>
      <c r="RSC5" s="386"/>
      <c r="RSH5" s="386"/>
      <c r="RSM5" s="386"/>
      <c r="RSR5" s="386"/>
      <c r="RSW5" s="386"/>
      <c r="RTB5" s="386"/>
      <c r="RTG5" s="386"/>
      <c r="RTL5" s="386"/>
      <c r="RTQ5" s="386"/>
      <c r="RTV5" s="386"/>
      <c r="RUA5" s="386"/>
      <c r="RUF5" s="386"/>
      <c r="RUK5" s="386"/>
      <c r="RUP5" s="386"/>
      <c r="RUU5" s="386"/>
      <c r="RUZ5" s="386"/>
      <c r="RVE5" s="386"/>
      <c r="RVJ5" s="386"/>
      <c r="RVO5" s="386"/>
      <c r="RVT5" s="386"/>
      <c r="RVY5" s="386"/>
      <c r="RWD5" s="386"/>
      <c r="RWI5" s="386"/>
      <c r="RWN5" s="386"/>
      <c r="RWS5" s="386"/>
      <c r="RWX5" s="386"/>
      <c r="RXC5" s="386"/>
      <c r="RXH5" s="386"/>
      <c r="RXM5" s="386"/>
      <c r="RXR5" s="386"/>
      <c r="RXW5" s="386"/>
      <c r="RYB5" s="386"/>
      <c r="RYG5" s="386"/>
      <c r="RYL5" s="386"/>
      <c r="RYQ5" s="386"/>
      <c r="RYV5" s="386"/>
      <c r="RZA5" s="386"/>
      <c r="RZF5" s="386"/>
      <c r="RZK5" s="386"/>
      <c r="RZP5" s="386"/>
      <c r="RZU5" s="386"/>
      <c r="RZZ5" s="386"/>
      <c r="SAE5" s="386"/>
      <c r="SAJ5" s="386"/>
      <c r="SAO5" s="386"/>
      <c r="SAT5" s="386"/>
      <c r="SAY5" s="386"/>
      <c r="SBD5" s="386"/>
      <c r="SBI5" s="386"/>
      <c r="SBN5" s="386"/>
      <c r="SBS5" s="386"/>
      <c r="SBX5" s="386"/>
      <c r="SCC5" s="386"/>
      <c r="SCH5" s="386"/>
      <c r="SCM5" s="386"/>
      <c r="SCR5" s="386"/>
      <c r="SCW5" s="386"/>
      <c r="SDB5" s="386"/>
      <c r="SDG5" s="386"/>
      <c r="SDL5" s="386"/>
      <c r="SDQ5" s="386"/>
      <c r="SDV5" s="386"/>
      <c r="SEA5" s="386"/>
      <c r="SEF5" s="386"/>
      <c r="SEK5" s="386"/>
      <c r="SEP5" s="386"/>
      <c r="SEU5" s="386"/>
      <c r="SEZ5" s="386"/>
      <c r="SFE5" s="386"/>
      <c r="SFJ5" s="386"/>
      <c r="SFO5" s="386"/>
      <c r="SFT5" s="386"/>
      <c r="SFY5" s="386"/>
      <c r="SGD5" s="386"/>
      <c r="SGI5" s="386"/>
      <c r="SGN5" s="386"/>
      <c r="SGS5" s="386"/>
      <c r="SGX5" s="386"/>
      <c r="SHC5" s="386"/>
      <c r="SHH5" s="386"/>
      <c r="SHM5" s="386"/>
      <c r="SHR5" s="386"/>
      <c r="SHW5" s="386"/>
      <c r="SIB5" s="386"/>
      <c r="SIG5" s="386"/>
      <c r="SIL5" s="386"/>
      <c r="SIQ5" s="386"/>
      <c r="SIV5" s="386"/>
      <c r="SJA5" s="386"/>
      <c r="SJF5" s="386"/>
      <c r="SJK5" s="386"/>
      <c r="SJP5" s="386"/>
      <c r="SJU5" s="386"/>
      <c r="SJZ5" s="386"/>
      <c r="SKE5" s="386"/>
      <c r="SKJ5" s="386"/>
      <c r="SKO5" s="386"/>
      <c r="SKT5" s="386"/>
      <c r="SKY5" s="386"/>
      <c r="SLD5" s="386"/>
      <c r="SLI5" s="386"/>
      <c r="SLN5" s="386"/>
      <c r="SLS5" s="386"/>
      <c r="SLX5" s="386"/>
      <c r="SMC5" s="386"/>
      <c r="SMH5" s="386"/>
      <c r="SMM5" s="386"/>
      <c r="SMR5" s="386"/>
      <c r="SMW5" s="386"/>
      <c r="SNB5" s="386"/>
      <c r="SNG5" s="386"/>
      <c r="SNL5" s="386"/>
      <c r="SNQ5" s="386"/>
      <c r="SNV5" s="386"/>
      <c r="SOA5" s="386"/>
      <c r="SOF5" s="386"/>
      <c r="SOK5" s="386"/>
      <c r="SOP5" s="386"/>
      <c r="SOU5" s="386"/>
      <c r="SOZ5" s="386"/>
      <c r="SPE5" s="386"/>
      <c r="SPJ5" s="386"/>
      <c r="SPO5" s="386"/>
      <c r="SPT5" s="386"/>
      <c r="SPY5" s="386"/>
      <c r="SQD5" s="386"/>
      <c r="SQI5" s="386"/>
      <c r="SQN5" s="386"/>
      <c r="SQS5" s="386"/>
      <c r="SQX5" s="386"/>
      <c r="SRC5" s="386"/>
      <c r="SRH5" s="386"/>
      <c r="SRM5" s="386"/>
      <c r="SRR5" s="386"/>
      <c r="SRW5" s="386"/>
      <c r="SSB5" s="386"/>
      <c r="SSG5" s="386"/>
      <c r="SSL5" s="386"/>
      <c r="SSQ5" s="386"/>
      <c r="SSV5" s="386"/>
      <c r="STA5" s="386"/>
      <c r="STF5" s="386"/>
      <c r="STK5" s="386"/>
      <c r="STP5" s="386"/>
      <c r="STU5" s="386"/>
      <c r="STZ5" s="386"/>
      <c r="SUE5" s="386"/>
      <c r="SUJ5" s="386"/>
      <c r="SUO5" s="386"/>
      <c r="SUT5" s="386"/>
      <c r="SUY5" s="386"/>
      <c r="SVD5" s="386"/>
      <c r="SVI5" s="386"/>
      <c r="SVN5" s="386"/>
      <c r="SVS5" s="386"/>
      <c r="SVX5" s="386"/>
      <c r="SWC5" s="386"/>
      <c r="SWH5" s="386"/>
      <c r="SWM5" s="386"/>
      <c r="SWR5" s="386"/>
      <c r="SWW5" s="386"/>
      <c r="SXB5" s="386"/>
      <c r="SXG5" s="386"/>
      <c r="SXL5" s="386"/>
      <c r="SXQ5" s="386"/>
      <c r="SXV5" s="386"/>
      <c r="SYA5" s="386"/>
      <c r="SYF5" s="386"/>
      <c r="SYK5" s="386"/>
      <c r="SYP5" s="386"/>
      <c r="SYU5" s="386"/>
      <c r="SYZ5" s="386"/>
      <c r="SZE5" s="386"/>
      <c r="SZJ5" s="386"/>
      <c r="SZO5" s="386"/>
      <c r="SZT5" s="386"/>
      <c r="SZY5" s="386"/>
      <c r="TAD5" s="386"/>
      <c r="TAI5" s="386"/>
      <c r="TAN5" s="386"/>
      <c r="TAS5" s="386"/>
      <c r="TAX5" s="386"/>
      <c r="TBC5" s="386"/>
      <c r="TBH5" s="386"/>
      <c r="TBM5" s="386"/>
      <c r="TBR5" s="386"/>
      <c r="TBW5" s="386"/>
      <c r="TCB5" s="386"/>
      <c r="TCG5" s="386"/>
      <c r="TCL5" s="386"/>
      <c r="TCQ5" s="386"/>
      <c r="TCV5" s="386"/>
      <c r="TDA5" s="386"/>
      <c r="TDF5" s="386"/>
      <c r="TDK5" s="386"/>
      <c r="TDP5" s="386"/>
      <c r="TDU5" s="386"/>
      <c r="TDZ5" s="386"/>
      <c r="TEE5" s="386"/>
      <c r="TEJ5" s="386"/>
      <c r="TEO5" s="386"/>
      <c r="TET5" s="386"/>
      <c r="TEY5" s="386"/>
      <c r="TFD5" s="386"/>
      <c r="TFI5" s="386"/>
      <c r="TFN5" s="386"/>
      <c r="TFS5" s="386"/>
      <c r="TFX5" s="386"/>
      <c r="TGC5" s="386"/>
      <c r="TGH5" s="386"/>
      <c r="TGM5" s="386"/>
      <c r="TGR5" s="386"/>
      <c r="TGW5" s="386"/>
      <c r="THB5" s="386"/>
      <c r="THG5" s="386"/>
      <c r="THL5" s="386"/>
      <c r="THQ5" s="386"/>
      <c r="THV5" s="386"/>
      <c r="TIA5" s="386"/>
      <c r="TIF5" s="386"/>
      <c r="TIK5" s="386"/>
      <c r="TIP5" s="386"/>
      <c r="TIU5" s="386"/>
      <c r="TIZ5" s="386"/>
      <c r="TJE5" s="386"/>
      <c r="TJJ5" s="386"/>
      <c r="TJO5" s="386"/>
      <c r="TJT5" s="386"/>
      <c r="TJY5" s="386"/>
      <c r="TKD5" s="386"/>
      <c r="TKI5" s="386"/>
      <c r="TKN5" s="386"/>
      <c r="TKS5" s="386"/>
      <c r="TKX5" s="386"/>
      <c r="TLC5" s="386"/>
      <c r="TLH5" s="386"/>
      <c r="TLM5" s="386"/>
      <c r="TLR5" s="386"/>
      <c r="TLW5" s="386"/>
      <c r="TMB5" s="386"/>
      <c r="TMG5" s="386"/>
      <c r="TML5" s="386"/>
      <c r="TMQ5" s="386"/>
      <c r="TMV5" s="386"/>
      <c r="TNA5" s="386"/>
      <c r="TNF5" s="386"/>
      <c r="TNK5" s="386"/>
      <c r="TNP5" s="386"/>
      <c r="TNU5" s="386"/>
      <c r="TNZ5" s="386"/>
      <c r="TOE5" s="386"/>
      <c r="TOJ5" s="386"/>
      <c r="TOO5" s="386"/>
      <c r="TOT5" s="386"/>
      <c r="TOY5" s="386"/>
      <c r="TPD5" s="386"/>
      <c r="TPI5" s="386"/>
      <c r="TPN5" s="386"/>
      <c r="TPS5" s="386"/>
      <c r="TPX5" s="386"/>
      <c r="TQC5" s="386"/>
      <c r="TQH5" s="386"/>
      <c r="TQM5" s="386"/>
      <c r="TQR5" s="386"/>
      <c r="TQW5" s="386"/>
      <c r="TRB5" s="386"/>
      <c r="TRG5" s="386"/>
      <c r="TRL5" s="386"/>
      <c r="TRQ5" s="386"/>
      <c r="TRV5" s="386"/>
      <c r="TSA5" s="386"/>
      <c r="TSF5" s="386"/>
      <c r="TSK5" s="386"/>
      <c r="TSP5" s="386"/>
      <c r="TSU5" s="386"/>
      <c r="TSZ5" s="386"/>
      <c r="TTE5" s="386"/>
      <c r="TTJ5" s="386"/>
      <c r="TTO5" s="386"/>
      <c r="TTT5" s="386"/>
      <c r="TTY5" s="386"/>
      <c r="TUD5" s="386"/>
      <c r="TUI5" s="386"/>
      <c r="TUN5" s="386"/>
      <c r="TUS5" s="386"/>
      <c r="TUX5" s="386"/>
      <c r="TVC5" s="386"/>
      <c r="TVH5" s="386"/>
      <c r="TVM5" s="386"/>
      <c r="TVR5" s="386"/>
      <c r="TVW5" s="386"/>
      <c r="TWB5" s="386"/>
      <c r="TWG5" s="386"/>
      <c r="TWL5" s="386"/>
      <c r="TWQ5" s="386"/>
      <c r="TWV5" s="386"/>
      <c r="TXA5" s="386"/>
      <c r="TXF5" s="386"/>
      <c r="TXK5" s="386"/>
      <c r="TXP5" s="386"/>
      <c r="TXU5" s="386"/>
      <c r="TXZ5" s="386"/>
      <c r="TYE5" s="386"/>
      <c r="TYJ5" s="386"/>
      <c r="TYO5" s="386"/>
      <c r="TYT5" s="386"/>
      <c r="TYY5" s="386"/>
      <c r="TZD5" s="386"/>
      <c r="TZI5" s="386"/>
      <c r="TZN5" s="386"/>
      <c r="TZS5" s="386"/>
      <c r="TZX5" s="386"/>
      <c r="UAC5" s="386"/>
      <c r="UAH5" s="386"/>
      <c r="UAM5" s="386"/>
      <c r="UAR5" s="386"/>
      <c r="UAW5" s="386"/>
      <c r="UBB5" s="386"/>
      <c r="UBG5" s="386"/>
      <c r="UBL5" s="386"/>
      <c r="UBQ5" s="386"/>
      <c r="UBV5" s="386"/>
      <c r="UCA5" s="386"/>
      <c r="UCF5" s="386"/>
      <c r="UCK5" s="386"/>
      <c r="UCP5" s="386"/>
      <c r="UCU5" s="386"/>
      <c r="UCZ5" s="386"/>
      <c r="UDE5" s="386"/>
      <c r="UDJ5" s="386"/>
      <c r="UDO5" s="386"/>
      <c r="UDT5" s="386"/>
      <c r="UDY5" s="386"/>
      <c r="UED5" s="386"/>
      <c r="UEI5" s="386"/>
      <c r="UEN5" s="386"/>
      <c r="UES5" s="386"/>
      <c r="UEX5" s="386"/>
      <c r="UFC5" s="386"/>
      <c r="UFH5" s="386"/>
      <c r="UFM5" s="386"/>
      <c r="UFR5" s="386"/>
      <c r="UFW5" s="386"/>
      <c r="UGB5" s="386"/>
      <c r="UGG5" s="386"/>
      <c r="UGL5" s="386"/>
      <c r="UGQ5" s="386"/>
      <c r="UGV5" s="386"/>
      <c r="UHA5" s="386"/>
      <c r="UHF5" s="386"/>
      <c r="UHK5" s="386"/>
      <c r="UHP5" s="386"/>
      <c r="UHU5" s="386"/>
      <c r="UHZ5" s="386"/>
      <c r="UIE5" s="386"/>
      <c r="UIJ5" s="386"/>
      <c r="UIO5" s="386"/>
      <c r="UIT5" s="386"/>
      <c r="UIY5" s="386"/>
      <c r="UJD5" s="386"/>
      <c r="UJI5" s="386"/>
      <c r="UJN5" s="386"/>
      <c r="UJS5" s="386"/>
      <c r="UJX5" s="386"/>
      <c r="UKC5" s="386"/>
      <c r="UKH5" s="386"/>
      <c r="UKM5" s="386"/>
      <c r="UKR5" s="386"/>
      <c r="UKW5" s="386"/>
      <c r="ULB5" s="386"/>
      <c r="ULG5" s="386"/>
      <c r="ULL5" s="386"/>
      <c r="ULQ5" s="386"/>
      <c r="ULV5" s="386"/>
      <c r="UMA5" s="386"/>
      <c r="UMF5" s="386"/>
      <c r="UMK5" s="386"/>
      <c r="UMP5" s="386"/>
      <c r="UMU5" s="386"/>
      <c r="UMZ5" s="386"/>
      <c r="UNE5" s="386"/>
      <c r="UNJ5" s="386"/>
      <c r="UNO5" s="386"/>
      <c r="UNT5" s="386"/>
      <c r="UNY5" s="386"/>
      <c r="UOD5" s="386"/>
      <c r="UOI5" s="386"/>
      <c r="UON5" s="386"/>
      <c r="UOS5" s="386"/>
      <c r="UOX5" s="386"/>
      <c r="UPC5" s="386"/>
      <c r="UPH5" s="386"/>
      <c r="UPM5" s="386"/>
      <c r="UPR5" s="386"/>
      <c r="UPW5" s="386"/>
      <c r="UQB5" s="386"/>
      <c r="UQG5" s="386"/>
      <c r="UQL5" s="386"/>
      <c r="UQQ5" s="386"/>
      <c r="UQV5" s="386"/>
      <c r="URA5" s="386"/>
      <c r="URF5" s="386"/>
      <c r="URK5" s="386"/>
      <c r="URP5" s="386"/>
      <c r="URU5" s="386"/>
      <c r="URZ5" s="386"/>
      <c r="USE5" s="386"/>
      <c r="USJ5" s="386"/>
      <c r="USO5" s="386"/>
      <c r="UST5" s="386"/>
      <c r="USY5" s="386"/>
      <c r="UTD5" s="386"/>
      <c r="UTI5" s="386"/>
      <c r="UTN5" s="386"/>
      <c r="UTS5" s="386"/>
      <c r="UTX5" s="386"/>
      <c r="UUC5" s="386"/>
      <c r="UUH5" s="386"/>
      <c r="UUM5" s="386"/>
      <c r="UUR5" s="386"/>
      <c r="UUW5" s="386"/>
      <c r="UVB5" s="386"/>
      <c r="UVG5" s="386"/>
      <c r="UVL5" s="386"/>
      <c r="UVQ5" s="386"/>
      <c r="UVV5" s="386"/>
      <c r="UWA5" s="386"/>
      <c r="UWF5" s="386"/>
      <c r="UWK5" s="386"/>
      <c r="UWP5" s="386"/>
      <c r="UWU5" s="386"/>
      <c r="UWZ5" s="386"/>
      <c r="UXE5" s="386"/>
      <c r="UXJ5" s="386"/>
      <c r="UXO5" s="386"/>
      <c r="UXT5" s="386"/>
      <c r="UXY5" s="386"/>
      <c r="UYD5" s="386"/>
      <c r="UYI5" s="386"/>
      <c r="UYN5" s="386"/>
      <c r="UYS5" s="386"/>
      <c r="UYX5" s="386"/>
      <c r="UZC5" s="386"/>
      <c r="UZH5" s="386"/>
      <c r="UZM5" s="386"/>
      <c r="UZR5" s="386"/>
      <c r="UZW5" s="386"/>
      <c r="VAB5" s="386"/>
      <c r="VAG5" s="386"/>
      <c r="VAL5" s="386"/>
      <c r="VAQ5" s="386"/>
      <c r="VAV5" s="386"/>
      <c r="VBA5" s="386"/>
      <c r="VBF5" s="386"/>
      <c r="VBK5" s="386"/>
      <c r="VBP5" s="386"/>
      <c r="VBU5" s="386"/>
      <c r="VBZ5" s="386"/>
      <c r="VCE5" s="386"/>
      <c r="VCJ5" s="386"/>
      <c r="VCO5" s="386"/>
      <c r="VCT5" s="386"/>
      <c r="VCY5" s="386"/>
      <c r="VDD5" s="386"/>
      <c r="VDI5" s="386"/>
      <c r="VDN5" s="386"/>
      <c r="VDS5" s="386"/>
      <c r="VDX5" s="386"/>
      <c r="VEC5" s="386"/>
      <c r="VEH5" s="386"/>
      <c r="VEM5" s="386"/>
      <c r="VER5" s="386"/>
      <c r="VEW5" s="386"/>
      <c r="VFB5" s="386"/>
      <c r="VFG5" s="386"/>
      <c r="VFL5" s="386"/>
      <c r="VFQ5" s="386"/>
      <c r="VFV5" s="386"/>
      <c r="VGA5" s="386"/>
      <c r="VGF5" s="386"/>
      <c r="VGK5" s="386"/>
      <c r="VGP5" s="386"/>
      <c r="VGU5" s="386"/>
      <c r="VGZ5" s="386"/>
      <c r="VHE5" s="386"/>
      <c r="VHJ5" s="386"/>
      <c r="VHO5" s="386"/>
      <c r="VHT5" s="386"/>
      <c r="VHY5" s="386"/>
      <c r="VID5" s="386"/>
      <c r="VII5" s="386"/>
      <c r="VIN5" s="386"/>
      <c r="VIS5" s="386"/>
      <c r="VIX5" s="386"/>
      <c r="VJC5" s="386"/>
      <c r="VJH5" s="386"/>
      <c r="VJM5" s="386"/>
      <c r="VJR5" s="386"/>
      <c r="VJW5" s="386"/>
      <c r="VKB5" s="386"/>
      <c r="VKG5" s="386"/>
      <c r="VKL5" s="386"/>
      <c r="VKQ5" s="386"/>
      <c r="VKV5" s="386"/>
      <c r="VLA5" s="386"/>
      <c r="VLF5" s="386"/>
      <c r="VLK5" s="386"/>
      <c r="VLP5" s="386"/>
      <c r="VLU5" s="386"/>
      <c r="VLZ5" s="386"/>
      <c r="VME5" s="386"/>
      <c r="VMJ5" s="386"/>
      <c r="VMO5" s="386"/>
      <c r="VMT5" s="386"/>
      <c r="VMY5" s="386"/>
      <c r="VND5" s="386"/>
      <c r="VNI5" s="386"/>
      <c r="VNN5" s="386"/>
      <c r="VNS5" s="386"/>
      <c r="VNX5" s="386"/>
      <c r="VOC5" s="386"/>
      <c r="VOH5" s="386"/>
      <c r="VOM5" s="386"/>
      <c r="VOR5" s="386"/>
      <c r="VOW5" s="386"/>
      <c r="VPB5" s="386"/>
      <c r="VPG5" s="386"/>
      <c r="VPL5" s="386"/>
      <c r="VPQ5" s="386"/>
      <c r="VPV5" s="386"/>
      <c r="VQA5" s="386"/>
      <c r="VQF5" s="386"/>
      <c r="VQK5" s="386"/>
      <c r="VQP5" s="386"/>
      <c r="VQU5" s="386"/>
      <c r="VQZ5" s="386"/>
      <c r="VRE5" s="386"/>
      <c r="VRJ5" s="386"/>
      <c r="VRO5" s="386"/>
      <c r="VRT5" s="386"/>
      <c r="VRY5" s="386"/>
      <c r="VSD5" s="386"/>
      <c r="VSI5" s="386"/>
      <c r="VSN5" s="386"/>
      <c r="VSS5" s="386"/>
      <c r="VSX5" s="386"/>
      <c r="VTC5" s="386"/>
      <c r="VTH5" s="386"/>
      <c r="VTM5" s="386"/>
      <c r="VTR5" s="386"/>
      <c r="VTW5" s="386"/>
      <c r="VUB5" s="386"/>
      <c r="VUG5" s="386"/>
      <c r="VUL5" s="386"/>
      <c r="VUQ5" s="386"/>
      <c r="VUV5" s="386"/>
      <c r="VVA5" s="386"/>
      <c r="VVF5" s="386"/>
      <c r="VVK5" s="386"/>
      <c r="VVP5" s="386"/>
      <c r="VVU5" s="386"/>
      <c r="VVZ5" s="386"/>
      <c r="VWE5" s="386"/>
      <c r="VWJ5" s="386"/>
      <c r="VWO5" s="386"/>
      <c r="VWT5" s="386"/>
      <c r="VWY5" s="386"/>
      <c r="VXD5" s="386"/>
      <c r="VXI5" s="386"/>
      <c r="VXN5" s="386"/>
      <c r="VXS5" s="386"/>
      <c r="VXX5" s="386"/>
      <c r="VYC5" s="386"/>
      <c r="VYH5" s="386"/>
      <c r="VYM5" s="386"/>
      <c r="VYR5" s="386"/>
      <c r="VYW5" s="386"/>
      <c r="VZB5" s="386"/>
      <c r="VZG5" s="386"/>
      <c r="VZL5" s="386"/>
      <c r="VZQ5" s="386"/>
      <c r="VZV5" s="386"/>
      <c r="WAA5" s="386"/>
      <c r="WAF5" s="386"/>
      <c r="WAK5" s="386"/>
      <c r="WAP5" s="386"/>
      <c r="WAU5" s="386"/>
      <c r="WAZ5" s="386"/>
      <c r="WBE5" s="386"/>
      <c r="WBJ5" s="386"/>
      <c r="WBO5" s="386"/>
      <c r="WBT5" s="386"/>
      <c r="WBY5" s="386"/>
      <c r="WCD5" s="386"/>
      <c r="WCI5" s="386"/>
      <c r="WCN5" s="386"/>
      <c r="WCS5" s="386"/>
      <c r="WCX5" s="386"/>
      <c r="WDC5" s="386"/>
      <c r="WDH5" s="386"/>
      <c r="WDM5" s="386"/>
      <c r="WDR5" s="386"/>
      <c r="WDW5" s="386"/>
      <c r="WEB5" s="386"/>
      <c r="WEG5" s="386"/>
      <c r="WEL5" s="386"/>
      <c r="WEQ5" s="386"/>
      <c r="WEV5" s="386"/>
      <c r="WFA5" s="386"/>
      <c r="WFF5" s="386"/>
      <c r="WFK5" s="386"/>
      <c r="WFP5" s="386"/>
      <c r="WFU5" s="386"/>
      <c r="WFZ5" s="386"/>
      <c r="WGE5" s="386"/>
      <c r="WGJ5" s="386"/>
      <c r="WGO5" s="386"/>
      <c r="WGT5" s="386"/>
      <c r="WGY5" s="386"/>
      <c r="WHD5" s="386"/>
      <c r="WHI5" s="386"/>
      <c r="WHN5" s="386"/>
      <c r="WHS5" s="386"/>
      <c r="WHX5" s="386"/>
      <c r="WIC5" s="386"/>
      <c r="WIH5" s="386"/>
      <c r="WIM5" s="386"/>
      <c r="WIR5" s="386"/>
      <c r="WIW5" s="386"/>
      <c r="WJB5" s="386"/>
      <c r="WJG5" s="386"/>
      <c r="WJL5" s="386"/>
      <c r="WJQ5" s="386"/>
      <c r="WJV5" s="386"/>
      <c r="WKA5" s="386"/>
      <c r="WKF5" s="386"/>
      <c r="WKK5" s="386"/>
      <c r="WKP5" s="386"/>
      <c r="WKU5" s="386"/>
      <c r="WKZ5" s="386"/>
      <c r="WLE5" s="386"/>
      <c r="WLJ5" s="386"/>
      <c r="WLO5" s="386"/>
      <c r="WLT5" s="386"/>
      <c r="WLY5" s="386"/>
      <c r="WMD5" s="386"/>
      <c r="WMI5" s="386"/>
      <c r="WMN5" s="386"/>
      <c r="WMS5" s="386"/>
      <c r="WMX5" s="386"/>
      <c r="WNC5" s="386"/>
      <c r="WNH5" s="386"/>
      <c r="WNM5" s="386"/>
      <c r="WNR5" s="386"/>
      <c r="WNW5" s="386"/>
      <c r="WOB5" s="386"/>
      <c r="WOG5" s="386"/>
      <c r="WOL5" s="386"/>
      <c r="WOQ5" s="386"/>
      <c r="WOV5" s="386"/>
      <c r="WPA5" s="386"/>
      <c r="WPF5" s="386"/>
      <c r="WPK5" s="386"/>
      <c r="WPP5" s="386"/>
      <c r="WPU5" s="386"/>
      <c r="WPZ5" s="386"/>
      <c r="WQE5" s="386"/>
      <c r="WQJ5" s="386"/>
      <c r="WQO5" s="386"/>
      <c r="WQT5" s="386"/>
      <c r="WQY5" s="386"/>
      <c r="WRD5" s="386"/>
      <c r="WRI5" s="386"/>
      <c r="WRN5" s="386"/>
      <c r="WRS5" s="386"/>
      <c r="WRX5" s="386"/>
      <c r="WSC5" s="386"/>
      <c r="WSH5" s="386"/>
      <c r="WSM5" s="386"/>
      <c r="WSR5" s="386"/>
      <c r="WSW5" s="386"/>
      <c r="WTB5" s="386"/>
      <c r="WTG5" s="386"/>
      <c r="WTL5" s="386"/>
      <c r="WTQ5" s="386"/>
      <c r="WTV5" s="386"/>
      <c r="WUA5" s="386"/>
      <c r="WUF5" s="386"/>
      <c r="WUK5" s="386"/>
      <c r="WUP5" s="386"/>
      <c r="WUU5" s="386"/>
      <c r="WUZ5" s="386"/>
      <c r="WVE5" s="386"/>
      <c r="WVJ5" s="386"/>
      <c r="WVO5" s="386"/>
      <c r="WVT5" s="386"/>
      <c r="WVY5" s="386"/>
      <c r="WWD5" s="386"/>
      <c r="WWI5" s="386"/>
      <c r="WWN5" s="386"/>
      <c r="WWS5" s="386"/>
      <c r="WWX5" s="386"/>
      <c r="WXC5" s="386"/>
      <c r="WXH5" s="386"/>
      <c r="WXM5" s="386"/>
      <c r="WXR5" s="386"/>
      <c r="WXW5" s="386"/>
      <c r="WYB5" s="386"/>
      <c r="WYG5" s="386"/>
      <c r="WYL5" s="386"/>
      <c r="WYQ5" s="386"/>
      <c r="WYV5" s="386"/>
      <c r="WZA5" s="386"/>
      <c r="WZF5" s="386"/>
      <c r="WZK5" s="386"/>
      <c r="WZP5" s="386"/>
      <c r="WZU5" s="386"/>
      <c r="WZZ5" s="386"/>
      <c r="XAE5" s="386"/>
      <c r="XAJ5" s="386"/>
      <c r="XAO5" s="386"/>
      <c r="XAT5" s="386"/>
      <c r="XAY5" s="386"/>
      <c r="XBD5" s="386"/>
      <c r="XBI5" s="386"/>
      <c r="XBN5" s="386"/>
      <c r="XBS5" s="386"/>
      <c r="XBX5" s="386"/>
      <c r="XCC5" s="386"/>
      <c r="XCH5" s="386"/>
      <c r="XCM5" s="386"/>
      <c r="XCR5" s="386"/>
      <c r="XCW5" s="386"/>
      <c r="XDB5" s="386"/>
      <c r="XDG5" s="386"/>
      <c r="XDL5" s="386"/>
      <c r="XDQ5" s="386"/>
      <c r="XDV5" s="386"/>
      <c r="XEA5" s="386"/>
      <c r="XEF5" s="386"/>
      <c r="XEK5" s="386"/>
      <c r="XEP5" s="386"/>
      <c r="XEU5" s="386"/>
      <c r="XEZ5" s="386"/>
    </row>
    <row r="6" spans="1:1020 1025:2045 2050:3070 3075:4095 4100:5120 5125:6140 6145:7165 7170:8190 8195:9215 9220:10240 10245:11260 11265:12285 12290:13310 13315:14335 14340:15360 15365:16380">
      <c r="A6" s="391">
        <f t="shared" ref="A6:A24" si="0">A5+1</f>
        <v>4</v>
      </c>
      <c r="B6" s="384" t="s">
        <v>11</v>
      </c>
      <c r="C6" s="384">
        <v>3270</v>
      </c>
      <c r="D6" s="384"/>
      <c r="E6" s="384">
        <v>0</v>
      </c>
      <c r="F6" s="384">
        <v>0</v>
      </c>
      <c r="G6" s="384"/>
      <c r="H6" s="384">
        <v>170</v>
      </c>
      <c r="I6" s="384">
        <v>227</v>
      </c>
      <c r="J6" s="384">
        <v>173</v>
      </c>
      <c r="K6" s="384">
        <v>230.79999999999998</v>
      </c>
      <c r="L6" s="384">
        <v>255</v>
      </c>
      <c r="M6" s="384">
        <f>ROUND('Sep-22 Plan'!F21,0)</f>
        <v>284</v>
      </c>
      <c r="N6" s="384">
        <f>'Oct-22 Plan'!F32</f>
        <v>303</v>
      </c>
      <c r="O6" s="385">
        <v>228</v>
      </c>
      <c r="P6" s="385">
        <v>408</v>
      </c>
      <c r="Q6" s="385">
        <v>402</v>
      </c>
      <c r="R6" s="385">
        <v>336</v>
      </c>
      <c r="S6" s="385">
        <v>336</v>
      </c>
      <c r="T6" s="384">
        <v>330</v>
      </c>
      <c r="U6" s="384">
        <v>132</v>
      </c>
      <c r="V6" s="384">
        <v>120</v>
      </c>
      <c r="W6" s="384">
        <v>120</v>
      </c>
      <c r="X6" s="384">
        <v>72</v>
      </c>
      <c r="Y6" s="384">
        <v>240</v>
      </c>
      <c r="Z6" s="384">
        <v>234</v>
      </c>
      <c r="AA6" s="384">
        <v>222</v>
      </c>
      <c r="AB6" s="384">
        <f>'Dec-23 Plan'!G32</f>
        <v>144</v>
      </c>
      <c r="AI6" s="386"/>
      <c r="AN6" s="386"/>
      <c r="AS6" s="386"/>
      <c r="AX6" s="386"/>
      <c r="BC6" s="386"/>
      <c r="BH6" s="386"/>
      <c r="BM6" s="386"/>
      <c r="BR6" s="386"/>
      <c r="BW6" s="386"/>
      <c r="CB6" s="386"/>
      <c r="CG6" s="386"/>
      <c r="CL6" s="386"/>
      <c r="CQ6" s="386"/>
      <c r="CV6" s="386"/>
      <c r="DA6" s="386"/>
      <c r="DF6" s="386"/>
      <c r="DK6" s="386"/>
      <c r="DP6" s="386"/>
      <c r="DU6" s="386"/>
      <c r="DZ6" s="386"/>
      <c r="EE6" s="386"/>
      <c r="EJ6" s="386"/>
      <c r="EO6" s="386"/>
      <c r="ET6" s="386"/>
      <c r="EY6" s="386"/>
      <c r="FD6" s="386"/>
      <c r="FI6" s="386"/>
      <c r="FN6" s="386"/>
      <c r="FS6" s="386"/>
      <c r="FX6" s="386"/>
      <c r="GC6" s="386"/>
      <c r="GH6" s="386"/>
      <c r="GM6" s="386"/>
      <c r="GR6" s="386"/>
      <c r="GW6" s="386"/>
      <c r="HB6" s="386"/>
      <c r="HG6" s="386"/>
      <c r="HL6" s="386"/>
      <c r="HQ6" s="386"/>
      <c r="HV6" s="386"/>
      <c r="IA6" s="386"/>
      <c r="IF6" s="386"/>
      <c r="IK6" s="386"/>
      <c r="IP6" s="386"/>
      <c r="IU6" s="386"/>
      <c r="IZ6" s="386"/>
      <c r="JE6" s="386"/>
      <c r="JJ6" s="386"/>
      <c r="JO6" s="386"/>
      <c r="JT6" s="386"/>
      <c r="JY6" s="386"/>
      <c r="KD6" s="386"/>
      <c r="KI6" s="386"/>
      <c r="KN6" s="386"/>
      <c r="KS6" s="386"/>
      <c r="KX6" s="386"/>
      <c r="LC6" s="386"/>
      <c r="LH6" s="386"/>
      <c r="LM6" s="386"/>
      <c r="LR6" s="386"/>
      <c r="LW6" s="386"/>
      <c r="MB6" s="386"/>
      <c r="MG6" s="386"/>
      <c r="ML6" s="386"/>
      <c r="MQ6" s="386"/>
      <c r="MV6" s="386"/>
      <c r="NA6" s="386"/>
      <c r="NF6" s="386"/>
      <c r="NK6" s="386"/>
      <c r="NP6" s="386"/>
      <c r="NU6" s="386"/>
      <c r="NZ6" s="386"/>
      <c r="OE6" s="386"/>
      <c r="OJ6" s="386"/>
      <c r="OO6" s="386"/>
      <c r="OT6" s="386"/>
      <c r="OY6" s="386"/>
      <c r="PD6" s="386"/>
      <c r="PI6" s="386"/>
      <c r="PN6" s="386"/>
      <c r="PS6" s="386"/>
      <c r="PX6" s="386"/>
      <c r="QC6" s="386"/>
      <c r="QH6" s="386"/>
      <c r="QM6" s="386"/>
      <c r="QR6" s="386"/>
      <c r="QW6" s="386"/>
      <c r="RB6" s="386"/>
      <c r="RG6" s="386"/>
      <c r="RL6" s="386"/>
      <c r="RQ6" s="386"/>
      <c r="RV6" s="386"/>
      <c r="SA6" s="386"/>
      <c r="SF6" s="386"/>
      <c r="SK6" s="386"/>
      <c r="SP6" s="386"/>
      <c r="SU6" s="386"/>
      <c r="SZ6" s="386"/>
      <c r="TE6" s="386"/>
      <c r="TJ6" s="386"/>
      <c r="TO6" s="386"/>
      <c r="TT6" s="386"/>
      <c r="TY6" s="386"/>
      <c r="UD6" s="386"/>
      <c r="UI6" s="386"/>
      <c r="UN6" s="386"/>
      <c r="US6" s="386"/>
      <c r="UX6" s="386"/>
      <c r="VC6" s="386"/>
      <c r="VH6" s="386"/>
      <c r="VM6" s="386"/>
      <c r="VR6" s="386"/>
      <c r="VW6" s="386"/>
      <c r="WB6" s="386"/>
      <c r="WG6" s="386"/>
      <c r="WL6" s="386"/>
      <c r="WQ6" s="386"/>
      <c r="WV6" s="386"/>
      <c r="XA6" s="386"/>
      <c r="XF6" s="386"/>
      <c r="XK6" s="386"/>
      <c r="XP6" s="386"/>
      <c r="XU6" s="386"/>
      <c r="XZ6" s="386"/>
      <c r="YE6" s="386"/>
      <c r="YJ6" s="386"/>
      <c r="YO6" s="386"/>
      <c r="YT6" s="386"/>
      <c r="YY6" s="386"/>
      <c r="ZD6" s="386"/>
      <c r="ZI6" s="386"/>
      <c r="ZN6" s="386"/>
      <c r="ZS6" s="386"/>
      <c r="ZX6" s="386"/>
      <c r="AAC6" s="386"/>
      <c r="AAH6" s="386"/>
      <c r="AAM6" s="386"/>
      <c r="AAR6" s="386"/>
      <c r="AAW6" s="386"/>
      <c r="ABB6" s="386"/>
      <c r="ABG6" s="386"/>
      <c r="ABL6" s="386"/>
      <c r="ABQ6" s="386"/>
      <c r="ABV6" s="386"/>
      <c r="ACA6" s="386"/>
      <c r="ACF6" s="386"/>
      <c r="ACK6" s="386"/>
      <c r="ACP6" s="386"/>
      <c r="ACU6" s="386"/>
      <c r="ACZ6" s="386"/>
      <c r="ADE6" s="386"/>
      <c r="ADJ6" s="386"/>
      <c r="ADO6" s="386"/>
      <c r="ADT6" s="386"/>
      <c r="ADY6" s="386"/>
      <c r="AED6" s="386"/>
      <c r="AEI6" s="386"/>
      <c r="AEN6" s="386"/>
      <c r="AES6" s="386"/>
      <c r="AEX6" s="386"/>
      <c r="AFC6" s="386"/>
      <c r="AFH6" s="386"/>
      <c r="AFM6" s="386"/>
      <c r="AFR6" s="386"/>
      <c r="AFW6" s="386"/>
      <c r="AGB6" s="386"/>
      <c r="AGG6" s="386"/>
      <c r="AGL6" s="386"/>
      <c r="AGQ6" s="386"/>
      <c r="AGV6" s="386"/>
      <c r="AHA6" s="386"/>
      <c r="AHF6" s="386"/>
      <c r="AHK6" s="386"/>
      <c r="AHP6" s="386"/>
      <c r="AHU6" s="386"/>
      <c r="AHZ6" s="386"/>
      <c r="AIE6" s="386"/>
      <c r="AIJ6" s="386"/>
      <c r="AIO6" s="386"/>
      <c r="AIT6" s="386"/>
      <c r="AIY6" s="386"/>
      <c r="AJD6" s="386"/>
      <c r="AJI6" s="386"/>
      <c r="AJN6" s="386"/>
      <c r="AJS6" s="386"/>
      <c r="AJX6" s="386"/>
      <c r="AKC6" s="386"/>
      <c r="AKH6" s="386"/>
      <c r="AKM6" s="386"/>
      <c r="AKR6" s="386"/>
      <c r="AKW6" s="386"/>
      <c r="ALB6" s="386"/>
      <c r="ALG6" s="386"/>
      <c r="ALL6" s="386"/>
      <c r="ALQ6" s="386"/>
      <c r="ALV6" s="386"/>
      <c r="AMA6" s="386"/>
      <c r="AMF6" s="386"/>
      <c r="AMK6" s="386"/>
      <c r="AMP6" s="386"/>
      <c r="AMU6" s="386"/>
      <c r="AMZ6" s="386"/>
      <c r="ANE6" s="386"/>
      <c r="ANJ6" s="386"/>
      <c r="ANO6" s="386"/>
      <c r="ANT6" s="386"/>
      <c r="ANY6" s="386"/>
      <c r="AOD6" s="386"/>
      <c r="AOI6" s="386"/>
      <c r="AON6" s="386"/>
      <c r="AOS6" s="386"/>
      <c r="AOX6" s="386"/>
      <c r="APC6" s="386"/>
      <c r="APH6" s="386"/>
      <c r="APM6" s="386"/>
      <c r="APR6" s="386"/>
      <c r="APW6" s="386"/>
      <c r="AQB6" s="386"/>
      <c r="AQG6" s="386"/>
      <c r="AQL6" s="386"/>
      <c r="AQQ6" s="386"/>
      <c r="AQV6" s="386"/>
      <c r="ARA6" s="386"/>
      <c r="ARF6" s="386"/>
      <c r="ARK6" s="386"/>
      <c r="ARP6" s="386"/>
      <c r="ARU6" s="386"/>
      <c r="ARZ6" s="386"/>
      <c r="ASE6" s="386"/>
      <c r="ASJ6" s="386"/>
      <c r="ASO6" s="386"/>
      <c r="AST6" s="386"/>
      <c r="ASY6" s="386"/>
      <c r="ATD6" s="386"/>
      <c r="ATI6" s="386"/>
      <c r="ATN6" s="386"/>
      <c r="ATS6" s="386"/>
      <c r="ATX6" s="386"/>
      <c r="AUC6" s="386"/>
      <c r="AUH6" s="386"/>
      <c r="AUM6" s="386"/>
      <c r="AUR6" s="386"/>
      <c r="AUW6" s="386"/>
      <c r="AVB6" s="386"/>
      <c r="AVG6" s="386"/>
      <c r="AVL6" s="386"/>
      <c r="AVQ6" s="386"/>
      <c r="AVV6" s="386"/>
      <c r="AWA6" s="386"/>
      <c r="AWF6" s="386"/>
      <c r="AWK6" s="386"/>
      <c r="AWP6" s="386"/>
      <c r="AWU6" s="386"/>
      <c r="AWZ6" s="386"/>
      <c r="AXE6" s="386"/>
      <c r="AXJ6" s="386"/>
      <c r="AXO6" s="386"/>
      <c r="AXT6" s="386"/>
      <c r="AXY6" s="386"/>
      <c r="AYD6" s="386"/>
      <c r="AYI6" s="386"/>
      <c r="AYN6" s="386"/>
      <c r="AYS6" s="386"/>
      <c r="AYX6" s="386"/>
      <c r="AZC6" s="386"/>
      <c r="AZH6" s="386"/>
      <c r="AZM6" s="386"/>
      <c r="AZR6" s="386"/>
      <c r="AZW6" s="386"/>
      <c r="BAB6" s="386"/>
      <c r="BAG6" s="386"/>
      <c r="BAL6" s="386"/>
      <c r="BAQ6" s="386"/>
      <c r="BAV6" s="386"/>
      <c r="BBA6" s="386"/>
      <c r="BBF6" s="386"/>
      <c r="BBK6" s="386"/>
      <c r="BBP6" s="386"/>
      <c r="BBU6" s="386"/>
      <c r="BBZ6" s="386"/>
      <c r="BCE6" s="386"/>
      <c r="BCJ6" s="386"/>
      <c r="BCO6" s="386"/>
      <c r="BCT6" s="386"/>
      <c r="BCY6" s="386"/>
      <c r="BDD6" s="386"/>
      <c r="BDI6" s="386"/>
      <c r="BDN6" s="386"/>
      <c r="BDS6" s="386"/>
      <c r="BDX6" s="386"/>
      <c r="BEC6" s="386"/>
      <c r="BEH6" s="386"/>
      <c r="BEM6" s="386"/>
      <c r="BER6" s="386"/>
      <c r="BEW6" s="386"/>
      <c r="BFB6" s="386"/>
      <c r="BFG6" s="386"/>
      <c r="BFL6" s="386"/>
      <c r="BFQ6" s="386"/>
      <c r="BFV6" s="386"/>
      <c r="BGA6" s="386"/>
      <c r="BGF6" s="386"/>
      <c r="BGK6" s="386"/>
      <c r="BGP6" s="386"/>
      <c r="BGU6" s="386"/>
      <c r="BGZ6" s="386"/>
      <c r="BHE6" s="386"/>
      <c r="BHJ6" s="386"/>
      <c r="BHO6" s="386"/>
      <c r="BHT6" s="386"/>
      <c r="BHY6" s="386"/>
      <c r="BID6" s="386"/>
      <c r="BII6" s="386"/>
      <c r="BIN6" s="386"/>
      <c r="BIS6" s="386"/>
      <c r="BIX6" s="386"/>
      <c r="BJC6" s="386"/>
      <c r="BJH6" s="386"/>
      <c r="BJM6" s="386"/>
      <c r="BJR6" s="386"/>
      <c r="BJW6" s="386"/>
      <c r="BKB6" s="386"/>
      <c r="BKG6" s="386"/>
      <c r="BKL6" s="386"/>
      <c r="BKQ6" s="386"/>
      <c r="BKV6" s="386"/>
      <c r="BLA6" s="386"/>
      <c r="BLF6" s="386"/>
      <c r="BLK6" s="386"/>
      <c r="BLP6" s="386"/>
      <c r="BLU6" s="386"/>
      <c r="BLZ6" s="386"/>
      <c r="BME6" s="386"/>
      <c r="BMJ6" s="386"/>
      <c r="BMO6" s="386"/>
      <c r="BMT6" s="386"/>
      <c r="BMY6" s="386"/>
      <c r="BND6" s="386"/>
      <c r="BNI6" s="386"/>
      <c r="BNN6" s="386"/>
      <c r="BNS6" s="386"/>
      <c r="BNX6" s="386"/>
      <c r="BOC6" s="386"/>
      <c r="BOH6" s="386"/>
      <c r="BOM6" s="386"/>
      <c r="BOR6" s="386"/>
      <c r="BOW6" s="386"/>
      <c r="BPB6" s="386"/>
      <c r="BPG6" s="386"/>
      <c r="BPL6" s="386"/>
      <c r="BPQ6" s="386"/>
      <c r="BPV6" s="386"/>
      <c r="BQA6" s="386"/>
      <c r="BQF6" s="386"/>
      <c r="BQK6" s="386"/>
      <c r="BQP6" s="386"/>
      <c r="BQU6" s="386"/>
      <c r="BQZ6" s="386"/>
      <c r="BRE6" s="386"/>
      <c r="BRJ6" s="386"/>
      <c r="BRO6" s="386"/>
      <c r="BRT6" s="386"/>
      <c r="BRY6" s="386"/>
      <c r="BSD6" s="386"/>
      <c r="BSI6" s="386"/>
      <c r="BSN6" s="386"/>
      <c r="BSS6" s="386"/>
      <c r="BSX6" s="386"/>
      <c r="BTC6" s="386"/>
      <c r="BTH6" s="386"/>
      <c r="BTM6" s="386"/>
      <c r="BTR6" s="386"/>
      <c r="BTW6" s="386"/>
      <c r="BUB6" s="386"/>
      <c r="BUG6" s="386"/>
      <c r="BUL6" s="386"/>
      <c r="BUQ6" s="386"/>
      <c r="BUV6" s="386"/>
      <c r="BVA6" s="386"/>
      <c r="BVF6" s="386"/>
      <c r="BVK6" s="386"/>
      <c r="BVP6" s="386"/>
      <c r="BVU6" s="386"/>
      <c r="BVZ6" s="386"/>
      <c r="BWE6" s="386"/>
      <c r="BWJ6" s="386"/>
      <c r="BWO6" s="386"/>
      <c r="BWT6" s="386"/>
      <c r="BWY6" s="386"/>
      <c r="BXD6" s="386"/>
      <c r="BXI6" s="386"/>
      <c r="BXN6" s="386"/>
      <c r="BXS6" s="386"/>
      <c r="BXX6" s="386"/>
      <c r="BYC6" s="386"/>
      <c r="BYH6" s="386"/>
      <c r="BYM6" s="386"/>
      <c r="BYR6" s="386"/>
      <c r="BYW6" s="386"/>
      <c r="BZB6" s="386"/>
      <c r="BZG6" s="386"/>
      <c r="BZL6" s="386"/>
      <c r="BZQ6" s="386"/>
      <c r="BZV6" s="386"/>
      <c r="CAA6" s="386"/>
      <c r="CAF6" s="386"/>
      <c r="CAK6" s="386"/>
      <c r="CAP6" s="386"/>
      <c r="CAU6" s="386"/>
      <c r="CAZ6" s="386"/>
      <c r="CBE6" s="386"/>
      <c r="CBJ6" s="386"/>
      <c r="CBO6" s="386"/>
      <c r="CBT6" s="386"/>
      <c r="CBY6" s="386"/>
      <c r="CCD6" s="386"/>
      <c r="CCI6" s="386"/>
      <c r="CCN6" s="386"/>
      <c r="CCS6" s="386"/>
      <c r="CCX6" s="386"/>
      <c r="CDC6" s="386"/>
      <c r="CDH6" s="386"/>
      <c r="CDM6" s="386"/>
      <c r="CDR6" s="386"/>
      <c r="CDW6" s="386"/>
      <c r="CEB6" s="386"/>
      <c r="CEG6" s="386"/>
      <c r="CEL6" s="386"/>
      <c r="CEQ6" s="386"/>
      <c r="CEV6" s="386"/>
      <c r="CFA6" s="386"/>
      <c r="CFF6" s="386"/>
      <c r="CFK6" s="386"/>
      <c r="CFP6" s="386"/>
      <c r="CFU6" s="386"/>
      <c r="CFZ6" s="386"/>
      <c r="CGE6" s="386"/>
      <c r="CGJ6" s="386"/>
      <c r="CGO6" s="386"/>
      <c r="CGT6" s="386"/>
      <c r="CGY6" s="386"/>
      <c r="CHD6" s="386"/>
      <c r="CHI6" s="386"/>
      <c r="CHN6" s="386"/>
      <c r="CHS6" s="386"/>
      <c r="CHX6" s="386"/>
      <c r="CIC6" s="386"/>
      <c r="CIH6" s="386"/>
      <c r="CIM6" s="386"/>
      <c r="CIR6" s="386"/>
      <c r="CIW6" s="386"/>
      <c r="CJB6" s="386"/>
      <c r="CJG6" s="386"/>
      <c r="CJL6" s="386"/>
      <c r="CJQ6" s="386"/>
      <c r="CJV6" s="386"/>
      <c r="CKA6" s="386"/>
      <c r="CKF6" s="386"/>
      <c r="CKK6" s="386"/>
      <c r="CKP6" s="386"/>
      <c r="CKU6" s="386"/>
      <c r="CKZ6" s="386"/>
      <c r="CLE6" s="386"/>
      <c r="CLJ6" s="386"/>
      <c r="CLO6" s="386"/>
      <c r="CLT6" s="386"/>
      <c r="CLY6" s="386"/>
      <c r="CMD6" s="386"/>
      <c r="CMI6" s="386"/>
      <c r="CMN6" s="386"/>
      <c r="CMS6" s="386"/>
      <c r="CMX6" s="386"/>
      <c r="CNC6" s="386"/>
      <c r="CNH6" s="386"/>
      <c r="CNM6" s="386"/>
      <c r="CNR6" s="386"/>
      <c r="CNW6" s="386"/>
      <c r="COB6" s="386"/>
      <c r="COG6" s="386"/>
      <c r="COL6" s="386"/>
      <c r="COQ6" s="386"/>
      <c r="COV6" s="386"/>
      <c r="CPA6" s="386"/>
      <c r="CPF6" s="386"/>
      <c r="CPK6" s="386"/>
      <c r="CPP6" s="386"/>
      <c r="CPU6" s="386"/>
      <c r="CPZ6" s="386"/>
      <c r="CQE6" s="386"/>
      <c r="CQJ6" s="386"/>
      <c r="CQO6" s="386"/>
      <c r="CQT6" s="386"/>
      <c r="CQY6" s="386"/>
      <c r="CRD6" s="386"/>
      <c r="CRI6" s="386"/>
      <c r="CRN6" s="386"/>
      <c r="CRS6" s="386"/>
      <c r="CRX6" s="386"/>
      <c r="CSC6" s="386"/>
      <c r="CSH6" s="386"/>
      <c r="CSM6" s="386"/>
      <c r="CSR6" s="386"/>
      <c r="CSW6" s="386"/>
      <c r="CTB6" s="386"/>
      <c r="CTG6" s="386"/>
      <c r="CTL6" s="386"/>
      <c r="CTQ6" s="386"/>
      <c r="CTV6" s="386"/>
      <c r="CUA6" s="386"/>
      <c r="CUF6" s="386"/>
      <c r="CUK6" s="386"/>
      <c r="CUP6" s="386"/>
      <c r="CUU6" s="386"/>
      <c r="CUZ6" s="386"/>
      <c r="CVE6" s="386"/>
      <c r="CVJ6" s="386"/>
      <c r="CVO6" s="386"/>
      <c r="CVT6" s="386"/>
      <c r="CVY6" s="386"/>
      <c r="CWD6" s="386"/>
      <c r="CWI6" s="386"/>
      <c r="CWN6" s="386"/>
      <c r="CWS6" s="386"/>
      <c r="CWX6" s="386"/>
      <c r="CXC6" s="386"/>
      <c r="CXH6" s="386"/>
      <c r="CXM6" s="386"/>
      <c r="CXR6" s="386"/>
      <c r="CXW6" s="386"/>
      <c r="CYB6" s="386"/>
      <c r="CYG6" s="386"/>
      <c r="CYL6" s="386"/>
      <c r="CYQ6" s="386"/>
      <c r="CYV6" s="386"/>
      <c r="CZA6" s="386"/>
      <c r="CZF6" s="386"/>
      <c r="CZK6" s="386"/>
      <c r="CZP6" s="386"/>
      <c r="CZU6" s="386"/>
      <c r="CZZ6" s="386"/>
      <c r="DAE6" s="386"/>
      <c r="DAJ6" s="386"/>
      <c r="DAO6" s="386"/>
      <c r="DAT6" s="386"/>
      <c r="DAY6" s="386"/>
      <c r="DBD6" s="386"/>
      <c r="DBI6" s="386"/>
      <c r="DBN6" s="386"/>
      <c r="DBS6" s="386"/>
      <c r="DBX6" s="386"/>
      <c r="DCC6" s="386"/>
      <c r="DCH6" s="386"/>
      <c r="DCM6" s="386"/>
      <c r="DCR6" s="386"/>
      <c r="DCW6" s="386"/>
      <c r="DDB6" s="386"/>
      <c r="DDG6" s="386"/>
      <c r="DDL6" s="386"/>
      <c r="DDQ6" s="386"/>
      <c r="DDV6" s="386"/>
      <c r="DEA6" s="386"/>
      <c r="DEF6" s="386"/>
      <c r="DEK6" s="386"/>
      <c r="DEP6" s="386"/>
      <c r="DEU6" s="386"/>
      <c r="DEZ6" s="386"/>
      <c r="DFE6" s="386"/>
      <c r="DFJ6" s="386"/>
      <c r="DFO6" s="386"/>
      <c r="DFT6" s="386"/>
      <c r="DFY6" s="386"/>
      <c r="DGD6" s="386"/>
      <c r="DGI6" s="386"/>
      <c r="DGN6" s="386"/>
      <c r="DGS6" s="386"/>
      <c r="DGX6" s="386"/>
      <c r="DHC6" s="386"/>
      <c r="DHH6" s="386"/>
      <c r="DHM6" s="386"/>
      <c r="DHR6" s="386"/>
      <c r="DHW6" s="386"/>
      <c r="DIB6" s="386"/>
      <c r="DIG6" s="386"/>
      <c r="DIL6" s="386"/>
      <c r="DIQ6" s="386"/>
      <c r="DIV6" s="386"/>
      <c r="DJA6" s="386"/>
      <c r="DJF6" s="386"/>
      <c r="DJK6" s="386"/>
      <c r="DJP6" s="386"/>
      <c r="DJU6" s="386"/>
      <c r="DJZ6" s="386"/>
      <c r="DKE6" s="386"/>
      <c r="DKJ6" s="386"/>
      <c r="DKO6" s="386"/>
      <c r="DKT6" s="386"/>
      <c r="DKY6" s="386"/>
      <c r="DLD6" s="386"/>
      <c r="DLI6" s="386"/>
      <c r="DLN6" s="386"/>
      <c r="DLS6" s="386"/>
      <c r="DLX6" s="386"/>
      <c r="DMC6" s="386"/>
      <c r="DMH6" s="386"/>
      <c r="DMM6" s="386"/>
      <c r="DMR6" s="386"/>
      <c r="DMW6" s="386"/>
      <c r="DNB6" s="386"/>
      <c r="DNG6" s="386"/>
      <c r="DNL6" s="386"/>
      <c r="DNQ6" s="386"/>
      <c r="DNV6" s="386"/>
      <c r="DOA6" s="386"/>
      <c r="DOF6" s="386"/>
      <c r="DOK6" s="386"/>
      <c r="DOP6" s="386"/>
      <c r="DOU6" s="386"/>
      <c r="DOZ6" s="386"/>
      <c r="DPE6" s="386"/>
      <c r="DPJ6" s="386"/>
      <c r="DPO6" s="386"/>
      <c r="DPT6" s="386"/>
      <c r="DPY6" s="386"/>
      <c r="DQD6" s="386"/>
      <c r="DQI6" s="386"/>
      <c r="DQN6" s="386"/>
      <c r="DQS6" s="386"/>
      <c r="DQX6" s="386"/>
      <c r="DRC6" s="386"/>
      <c r="DRH6" s="386"/>
      <c r="DRM6" s="386"/>
      <c r="DRR6" s="386"/>
      <c r="DRW6" s="386"/>
      <c r="DSB6" s="386"/>
      <c r="DSG6" s="386"/>
      <c r="DSL6" s="386"/>
      <c r="DSQ6" s="386"/>
      <c r="DSV6" s="386"/>
      <c r="DTA6" s="386"/>
      <c r="DTF6" s="386"/>
      <c r="DTK6" s="386"/>
      <c r="DTP6" s="386"/>
      <c r="DTU6" s="386"/>
      <c r="DTZ6" s="386"/>
      <c r="DUE6" s="386"/>
      <c r="DUJ6" s="386"/>
      <c r="DUO6" s="386"/>
      <c r="DUT6" s="386"/>
      <c r="DUY6" s="386"/>
      <c r="DVD6" s="386"/>
      <c r="DVI6" s="386"/>
      <c r="DVN6" s="386"/>
      <c r="DVS6" s="386"/>
      <c r="DVX6" s="386"/>
      <c r="DWC6" s="386"/>
      <c r="DWH6" s="386"/>
      <c r="DWM6" s="386"/>
      <c r="DWR6" s="386"/>
      <c r="DWW6" s="386"/>
      <c r="DXB6" s="386"/>
      <c r="DXG6" s="386"/>
      <c r="DXL6" s="386"/>
      <c r="DXQ6" s="386"/>
      <c r="DXV6" s="386"/>
      <c r="DYA6" s="386"/>
      <c r="DYF6" s="386"/>
      <c r="DYK6" s="386"/>
      <c r="DYP6" s="386"/>
      <c r="DYU6" s="386"/>
      <c r="DYZ6" s="386"/>
      <c r="DZE6" s="386"/>
      <c r="DZJ6" s="386"/>
      <c r="DZO6" s="386"/>
      <c r="DZT6" s="386"/>
      <c r="DZY6" s="386"/>
      <c r="EAD6" s="386"/>
      <c r="EAI6" s="386"/>
      <c r="EAN6" s="386"/>
      <c r="EAS6" s="386"/>
      <c r="EAX6" s="386"/>
      <c r="EBC6" s="386"/>
      <c r="EBH6" s="386"/>
      <c r="EBM6" s="386"/>
      <c r="EBR6" s="386"/>
      <c r="EBW6" s="386"/>
      <c r="ECB6" s="386"/>
      <c r="ECG6" s="386"/>
      <c r="ECL6" s="386"/>
      <c r="ECQ6" s="386"/>
      <c r="ECV6" s="386"/>
      <c r="EDA6" s="386"/>
      <c r="EDF6" s="386"/>
      <c r="EDK6" s="386"/>
      <c r="EDP6" s="386"/>
      <c r="EDU6" s="386"/>
      <c r="EDZ6" s="386"/>
      <c r="EEE6" s="386"/>
      <c r="EEJ6" s="386"/>
      <c r="EEO6" s="386"/>
      <c r="EET6" s="386"/>
      <c r="EEY6" s="386"/>
      <c r="EFD6" s="386"/>
      <c r="EFI6" s="386"/>
      <c r="EFN6" s="386"/>
      <c r="EFS6" s="386"/>
      <c r="EFX6" s="386"/>
      <c r="EGC6" s="386"/>
      <c r="EGH6" s="386"/>
      <c r="EGM6" s="386"/>
      <c r="EGR6" s="386"/>
      <c r="EGW6" s="386"/>
      <c r="EHB6" s="386"/>
      <c r="EHG6" s="386"/>
      <c r="EHL6" s="386"/>
      <c r="EHQ6" s="386"/>
      <c r="EHV6" s="386"/>
      <c r="EIA6" s="386"/>
      <c r="EIF6" s="386"/>
      <c r="EIK6" s="386"/>
      <c r="EIP6" s="386"/>
      <c r="EIU6" s="386"/>
      <c r="EIZ6" s="386"/>
      <c r="EJE6" s="386"/>
      <c r="EJJ6" s="386"/>
      <c r="EJO6" s="386"/>
      <c r="EJT6" s="386"/>
      <c r="EJY6" s="386"/>
      <c r="EKD6" s="386"/>
      <c r="EKI6" s="386"/>
      <c r="EKN6" s="386"/>
      <c r="EKS6" s="386"/>
      <c r="EKX6" s="386"/>
      <c r="ELC6" s="386"/>
      <c r="ELH6" s="386"/>
      <c r="ELM6" s="386"/>
      <c r="ELR6" s="386"/>
      <c r="ELW6" s="386"/>
      <c r="EMB6" s="386"/>
      <c r="EMG6" s="386"/>
      <c r="EML6" s="386"/>
      <c r="EMQ6" s="386"/>
      <c r="EMV6" s="386"/>
      <c r="ENA6" s="386"/>
      <c r="ENF6" s="386"/>
      <c r="ENK6" s="386"/>
      <c r="ENP6" s="386"/>
      <c r="ENU6" s="386"/>
      <c r="ENZ6" s="386"/>
      <c r="EOE6" s="386"/>
      <c r="EOJ6" s="386"/>
      <c r="EOO6" s="386"/>
      <c r="EOT6" s="386"/>
      <c r="EOY6" s="386"/>
      <c r="EPD6" s="386"/>
      <c r="EPI6" s="386"/>
      <c r="EPN6" s="386"/>
      <c r="EPS6" s="386"/>
      <c r="EPX6" s="386"/>
      <c r="EQC6" s="386"/>
      <c r="EQH6" s="386"/>
      <c r="EQM6" s="386"/>
      <c r="EQR6" s="386"/>
      <c r="EQW6" s="386"/>
      <c r="ERB6" s="386"/>
      <c r="ERG6" s="386"/>
      <c r="ERL6" s="386"/>
      <c r="ERQ6" s="386"/>
      <c r="ERV6" s="386"/>
      <c r="ESA6" s="386"/>
      <c r="ESF6" s="386"/>
      <c r="ESK6" s="386"/>
      <c r="ESP6" s="386"/>
      <c r="ESU6" s="386"/>
      <c r="ESZ6" s="386"/>
      <c r="ETE6" s="386"/>
      <c r="ETJ6" s="386"/>
      <c r="ETO6" s="386"/>
      <c r="ETT6" s="386"/>
      <c r="ETY6" s="386"/>
      <c r="EUD6" s="386"/>
      <c r="EUI6" s="386"/>
      <c r="EUN6" s="386"/>
      <c r="EUS6" s="386"/>
      <c r="EUX6" s="386"/>
      <c r="EVC6" s="386"/>
      <c r="EVH6" s="386"/>
      <c r="EVM6" s="386"/>
      <c r="EVR6" s="386"/>
      <c r="EVW6" s="386"/>
      <c r="EWB6" s="386"/>
      <c r="EWG6" s="386"/>
      <c r="EWL6" s="386"/>
      <c r="EWQ6" s="386"/>
      <c r="EWV6" s="386"/>
      <c r="EXA6" s="386"/>
      <c r="EXF6" s="386"/>
      <c r="EXK6" s="386"/>
      <c r="EXP6" s="386"/>
      <c r="EXU6" s="386"/>
      <c r="EXZ6" s="386"/>
      <c r="EYE6" s="386"/>
      <c r="EYJ6" s="386"/>
      <c r="EYO6" s="386"/>
      <c r="EYT6" s="386"/>
      <c r="EYY6" s="386"/>
      <c r="EZD6" s="386"/>
      <c r="EZI6" s="386"/>
      <c r="EZN6" s="386"/>
      <c r="EZS6" s="386"/>
      <c r="EZX6" s="386"/>
      <c r="FAC6" s="386"/>
      <c r="FAH6" s="386"/>
      <c r="FAM6" s="386"/>
      <c r="FAR6" s="386"/>
      <c r="FAW6" s="386"/>
      <c r="FBB6" s="386"/>
      <c r="FBG6" s="386"/>
      <c r="FBL6" s="386"/>
      <c r="FBQ6" s="386"/>
      <c r="FBV6" s="386"/>
      <c r="FCA6" s="386"/>
      <c r="FCF6" s="386"/>
      <c r="FCK6" s="386"/>
      <c r="FCP6" s="386"/>
      <c r="FCU6" s="386"/>
      <c r="FCZ6" s="386"/>
      <c r="FDE6" s="386"/>
      <c r="FDJ6" s="386"/>
      <c r="FDO6" s="386"/>
      <c r="FDT6" s="386"/>
      <c r="FDY6" s="386"/>
      <c r="FED6" s="386"/>
      <c r="FEI6" s="386"/>
      <c r="FEN6" s="386"/>
      <c r="FES6" s="386"/>
      <c r="FEX6" s="386"/>
      <c r="FFC6" s="386"/>
      <c r="FFH6" s="386"/>
      <c r="FFM6" s="386"/>
      <c r="FFR6" s="386"/>
      <c r="FFW6" s="386"/>
      <c r="FGB6" s="386"/>
      <c r="FGG6" s="386"/>
      <c r="FGL6" s="386"/>
      <c r="FGQ6" s="386"/>
      <c r="FGV6" s="386"/>
      <c r="FHA6" s="386"/>
      <c r="FHF6" s="386"/>
      <c r="FHK6" s="386"/>
      <c r="FHP6" s="386"/>
      <c r="FHU6" s="386"/>
      <c r="FHZ6" s="386"/>
      <c r="FIE6" s="386"/>
      <c r="FIJ6" s="386"/>
      <c r="FIO6" s="386"/>
      <c r="FIT6" s="386"/>
      <c r="FIY6" s="386"/>
      <c r="FJD6" s="386"/>
      <c r="FJI6" s="386"/>
      <c r="FJN6" s="386"/>
      <c r="FJS6" s="386"/>
      <c r="FJX6" s="386"/>
      <c r="FKC6" s="386"/>
      <c r="FKH6" s="386"/>
      <c r="FKM6" s="386"/>
      <c r="FKR6" s="386"/>
      <c r="FKW6" s="386"/>
      <c r="FLB6" s="386"/>
      <c r="FLG6" s="386"/>
      <c r="FLL6" s="386"/>
      <c r="FLQ6" s="386"/>
      <c r="FLV6" s="386"/>
      <c r="FMA6" s="386"/>
      <c r="FMF6" s="386"/>
      <c r="FMK6" s="386"/>
      <c r="FMP6" s="386"/>
      <c r="FMU6" s="386"/>
      <c r="FMZ6" s="386"/>
      <c r="FNE6" s="386"/>
      <c r="FNJ6" s="386"/>
      <c r="FNO6" s="386"/>
      <c r="FNT6" s="386"/>
      <c r="FNY6" s="386"/>
      <c r="FOD6" s="386"/>
      <c r="FOI6" s="386"/>
      <c r="FON6" s="386"/>
      <c r="FOS6" s="386"/>
      <c r="FOX6" s="386"/>
      <c r="FPC6" s="386"/>
      <c r="FPH6" s="386"/>
      <c r="FPM6" s="386"/>
      <c r="FPR6" s="386"/>
      <c r="FPW6" s="386"/>
      <c r="FQB6" s="386"/>
      <c r="FQG6" s="386"/>
      <c r="FQL6" s="386"/>
      <c r="FQQ6" s="386"/>
      <c r="FQV6" s="386"/>
      <c r="FRA6" s="386"/>
      <c r="FRF6" s="386"/>
      <c r="FRK6" s="386"/>
      <c r="FRP6" s="386"/>
      <c r="FRU6" s="386"/>
      <c r="FRZ6" s="386"/>
      <c r="FSE6" s="386"/>
      <c r="FSJ6" s="386"/>
      <c r="FSO6" s="386"/>
      <c r="FST6" s="386"/>
      <c r="FSY6" s="386"/>
      <c r="FTD6" s="386"/>
      <c r="FTI6" s="386"/>
      <c r="FTN6" s="386"/>
      <c r="FTS6" s="386"/>
      <c r="FTX6" s="386"/>
      <c r="FUC6" s="386"/>
      <c r="FUH6" s="386"/>
      <c r="FUM6" s="386"/>
      <c r="FUR6" s="386"/>
      <c r="FUW6" s="386"/>
      <c r="FVB6" s="386"/>
      <c r="FVG6" s="386"/>
      <c r="FVL6" s="386"/>
      <c r="FVQ6" s="386"/>
      <c r="FVV6" s="386"/>
      <c r="FWA6" s="386"/>
      <c r="FWF6" s="386"/>
      <c r="FWK6" s="386"/>
      <c r="FWP6" s="386"/>
      <c r="FWU6" s="386"/>
      <c r="FWZ6" s="386"/>
      <c r="FXE6" s="386"/>
      <c r="FXJ6" s="386"/>
      <c r="FXO6" s="386"/>
      <c r="FXT6" s="386"/>
      <c r="FXY6" s="386"/>
      <c r="FYD6" s="386"/>
      <c r="FYI6" s="386"/>
      <c r="FYN6" s="386"/>
      <c r="FYS6" s="386"/>
      <c r="FYX6" s="386"/>
      <c r="FZC6" s="386"/>
      <c r="FZH6" s="386"/>
      <c r="FZM6" s="386"/>
      <c r="FZR6" s="386"/>
      <c r="FZW6" s="386"/>
      <c r="GAB6" s="386"/>
      <c r="GAG6" s="386"/>
      <c r="GAL6" s="386"/>
      <c r="GAQ6" s="386"/>
      <c r="GAV6" s="386"/>
      <c r="GBA6" s="386"/>
      <c r="GBF6" s="386"/>
      <c r="GBK6" s="386"/>
      <c r="GBP6" s="386"/>
      <c r="GBU6" s="386"/>
      <c r="GBZ6" s="386"/>
      <c r="GCE6" s="386"/>
      <c r="GCJ6" s="386"/>
      <c r="GCO6" s="386"/>
      <c r="GCT6" s="386"/>
      <c r="GCY6" s="386"/>
      <c r="GDD6" s="386"/>
      <c r="GDI6" s="386"/>
      <c r="GDN6" s="386"/>
      <c r="GDS6" s="386"/>
      <c r="GDX6" s="386"/>
      <c r="GEC6" s="386"/>
      <c r="GEH6" s="386"/>
      <c r="GEM6" s="386"/>
      <c r="GER6" s="386"/>
      <c r="GEW6" s="386"/>
      <c r="GFB6" s="386"/>
      <c r="GFG6" s="386"/>
      <c r="GFL6" s="386"/>
      <c r="GFQ6" s="386"/>
      <c r="GFV6" s="386"/>
      <c r="GGA6" s="386"/>
      <c r="GGF6" s="386"/>
      <c r="GGK6" s="386"/>
      <c r="GGP6" s="386"/>
      <c r="GGU6" s="386"/>
      <c r="GGZ6" s="386"/>
      <c r="GHE6" s="386"/>
      <c r="GHJ6" s="386"/>
      <c r="GHO6" s="386"/>
      <c r="GHT6" s="386"/>
      <c r="GHY6" s="386"/>
      <c r="GID6" s="386"/>
      <c r="GII6" s="386"/>
      <c r="GIN6" s="386"/>
      <c r="GIS6" s="386"/>
      <c r="GIX6" s="386"/>
      <c r="GJC6" s="386"/>
      <c r="GJH6" s="386"/>
      <c r="GJM6" s="386"/>
      <c r="GJR6" s="386"/>
      <c r="GJW6" s="386"/>
      <c r="GKB6" s="386"/>
      <c r="GKG6" s="386"/>
      <c r="GKL6" s="386"/>
      <c r="GKQ6" s="386"/>
      <c r="GKV6" s="386"/>
      <c r="GLA6" s="386"/>
      <c r="GLF6" s="386"/>
      <c r="GLK6" s="386"/>
      <c r="GLP6" s="386"/>
      <c r="GLU6" s="386"/>
      <c r="GLZ6" s="386"/>
      <c r="GME6" s="386"/>
      <c r="GMJ6" s="386"/>
      <c r="GMO6" s="386"/>
      <c r="GMT6" s="386"/>
      <c r="GMY6" s="386"/>
      <c r="GND6" s="386"/>
      <c r="GNI6" s="386"/>
      <c r="GNN6" s="386"/>
      <c r="GNS6" s="386"/>
      <c r="GNX6" s="386"/>
      <c r="GOC6" s="386"/>
      <c r="GOH6" s="386"/>
      <c r="GOM6" s="386"/>
      <c r="GOR6" s="386"/>
      <c r="GOW6" s="386"/>
      <c r="GPB6" s="386"/>
      <c r="GPG6" s="386"/>
      <c r="GPL6" s="386"/>
      <c r="GPQ6" s="386"/>
      <c r="GPV6" s="386"/>
      <c r="GQA6" s="386"/>
      <c r="GQF6" s="386"/>
      <c r="GQK6" s="386"/>
      <c r="GQP6" s="386"/>
      <c r="GQU6" s="386"/>
      <c r="GQZ6" s="386"/>
      <c r="GRE6" s="386"/>
      <c r="GRJ6" s="386"/>
      <c r="GRO6" s="386"/>
      <c r="GRT6" s="386"/>
      <c r="GRY6" s="386"/>
      <c r="GSD6" s="386"/>
      <c r="GSI6" s="386"/>
      <c r="GSN6" s="386"/>
      <c r="GSS6" s="386"/>
      <c r="GSX6" s="386"/>
      <c r="GTC6" s="386"/>
      <c r="GTH6" s="386"/>
      <c r="GTM6" s="386"/>
      <c r="GTR6" s="386"/>
      <c r="GTW6" s="386"/>
      <c r="GUB6" s="386"/>
      <c r="GUG6" s="386"/>
      <c r="GUL6" s="386"/>
      <c r="GUQ6" s="386"/>
      <c r="GUV6" s="386"/>
      <c r="GVA6" s="386"/>
      <c r="GVF6" s="386"/>
      <c r="GVK6" s="386"/>
      <c r="GVP6" s="386"/>
      <c r="GVU6" s="386"/>
      <c r="GVZ6" s="386"/>
      <c r="GWE6" s="386"/>
      <c r="GWJ6" s="386"/>
      <c r="GWO6" s="386"/>
      <c r="GWT6" s="386"/>
      <c r="GWY6" s="386"/>
      <c r="GXD6" s="386"/>
      <c r="GXI6" s="386"/>
      <c r="GXN6" s="386"/>
      <c r="GXS6" s="386"/>
      <c r="GXX6" s="386"/>
      <c r="GYC6" s="386"/>
      <c r="GYH6" s="386"/>
      <c r="GYM6" s="386"/>
      <c r="GYR6" s="386"/>
      <c r="GYW6" s="386"/>
      <c r="GZB6" s="386"/>
      <c r="GZG6" s="386"/>
      <c r="GZL6" s="386"/>
      <c r="GZQ6" s="386"/>
      <c r="GZV6" s="386"/>
      <c r="HAA6" s="386"/>
      <c r="HAF6" s="386"/>
      <c r="HAK6" s="386"/>
      <c r="HAP6" s="386"/>
      <c r="HAU6" s="386"/>
      <c r="HAZ6" s="386"/>
      <c r="HBE6" s="386"/>
      <c r="HBJ6" s="386"/>
      <c r="HBO6" s="386"/>
      <c r="HBT6" s="386"/>
      <c r="HBY6" s="386"/>
      <c r="HCD6" s="386"/>
      <c r="HCI6" s="386"/>
      <c r="HCN6" s="386"/>
      <c r="HCS6" s="386"/>
      <c r="HCX6" s="386"/>
      <c r="HDC6" s="386"/>
      <c r="HDH6" s="386"/>
      <c r="HDM6" s="386"/>
      <c r="HDR6" s="386"/>
      <c r="HDW6" s="386"/>
      <c r="HEB6" s="386"/>
      <c r="HEG6" s="386"/>
      <c r="HEL6" s="386"/>
      <c r="HEQ6" s="386"/>
      <c r="HEV6" s="386"/>
      <c r="HFA6" s="386"/>
      <c r="HFF6" s="386"/>
      <c r="HFK6" s="386"/>
      <c r="HFP6" s="386"/>
      <c r="HFU6" s="386"/>
      <c r="HFZ6" s="386"/>
      <c r="HGE6" s="386"/>
      <c r="HGJ6" s="386"/>
      <c r="HGO6" s="386"/>
      <c r="HGT6" s="386"/>
      <c r="HGY6" s="386"/>
      <c r="HHD6" s="386"/>
      <c r="HHI6" s="386"/>
      <c r="HHN6" s="386"/>
      <c r="HHS6" s="386"/>
      <c r="HHX6" s="386"/>
      <c r="HIC6" s="386"/>
      <c r="HIH6" s="386"/>
      <c r="HIM6" s="386"/>
      <c r="HIR6" s="386"/>
      <c r="HIW6" s="386"/>
      <c r="HJB6" s="386"/>
      <c r="HJG6" s="386"/>
      <c r="HJL6" s="386"/>
      <c r="HJQ6" s="386"/>
      <c r="HJV6" s="386"/>
      <c r="HKA6" s="386"/>
      <c r="HKF6" s="386"/>
      <c r="HKK6" s="386"/>
      <c r="HKP6" s="386"/>
      <c r="HKU6" s="386"/>
      <c r="HKZ6" s="386"/>
      <c r="HLE6" s="386"/>
      <c r="HLJ6" s="386"/>
      <c r="HLO6" s="386"/>
      <c r="HLT6" s="386"/>
      <c r="HLY6" s="386"/>
      <c r="HMD6" s="386"/>
      <c r="HMI6" s="386"/>
      <c r="HMN6" s="386"/>
      <c r="HMS6" s="386"/>
      <c r="HMX6" s="386"/>
      <c r="HNC6" s="386"/>
      <c r="HNH6" s="386"/>
      <c r="HNM6" s="386"/>
      <c r="HNR6" s="386"/>
      <c r="HNW6" s="386"/>
      <c r="HOB6" s="386"/>
      <c r="HOG6" s="386"/>
      <c r="HOL6" s="386"/>
      <c r="HOQ6" s="386"/>
      <c r="HOV6" s="386"/>
      <c r="HPA6" s="386"/>
      <c r="HPF6" s="386"/>
      <c r="HPK6" s="386"/>
      <c r="HPP6" s="386"/>
      <c r="HPU6" s="386"/>
      <c r="HPZ6" s="386"/>
      <c r="HQE6" s="386"/>
      <c r="HQJ6" s="386"/>
      <c r="HQO6" s="386"/>
      <c r="HQT6" s="386"/>
      <c r="HQY6" s="386"/>
      <c r="HRD6" s="386"/>
      <c r="HRI6" s="386"/>
      <c r="HRN6" s="386"/>
      <c r="HRS6" s="386"/>
      <c r="HRX6" s="386"/>
      <c r="HSC6" s="386"/>
      <c r="HSH6" s="386"/>
      <c r="HSM6" s="386"/>
      <c r="HSR6" s="386"/>
      <c r="HSW6" s="386"/>
      <c r="HTB6" s="386"/>
      <c r="HTG6" s="386"/>
      <c r="HTL6" s="386"/>
      <c r="HTQ6" s="386"/>
      <c r="HTV6" s="386"/>
      <c r="HUA6" s="386"/>
      <c r="HUF6" s="386"/>
      <c r="HUK6" s="386"/>
      <c r="HUP6" s="386"/>
      <c r="HUU6" s="386"/>
      <c r="HUZ6" s="386"/>
      <c r="HVE6" s="386"/>
      <c r="HVJ6" s="386"/>
      <c r="HVO6" s="386"/>
      <c r="HVT6" s="386"/>
      <c r="HVY6" s="386"/>
      <c r="HWD6" s="386"/>
      <c r="HWI6" s="386"/>
      <c r="HWN6" s="386"/>
      <c r="HWS6" s="386"/>
      <c r="HWX6" s="386"/>
      <c r="HXC6" s="386"/>
      <c r="HXH6" s="386"/>
      <c r="HXM6" s="386"/>
      <c r="HXR6" s="386"/>
      <c r="HXW6" s="386"/>
      <c r="HYB6" s="386"/>
      <c r="HYG6" s="386"/>
      <c r="HYL6" s="386"/>
      <c r="HYQ6" s="386"/>
      <c r="HYV6" s="386"/>
      <c r="HZA6" s="386"/>
      <c r="HZF6" s="386"/>
      <c r="HZK6" s="386"/>
      <c r="HZP6" s="386"/>
      <c r="HZU6" s="386"/>
      <c r="HZZ6" s="386"/>
      <c r="IAE6" s="386"/>
      <c r="IAJ6" s="386"/>
      <c r="IAO6" s="386"/>
      <c r="IAT6" s="386"/>
      <c r="IAY6" s="386"/>
      <c r="IBD6" s="386"/>
      <c r="IBI6" s="386"/>
      <c r="IBN6" s="386"/>
      <c r="IBS6" s="386"/>
      <c r="IBX6" s="386"/>
      <c r="ICC6" s="386"/>
      <c r="ICH6" s="386"/>
      <c r="ICM6" s="386"/>
      <c r="ICR6" s="386"/>
      <c r="ICW6" s="386"/>
      <c r="IDB6" s="386"/>
      <c r="IDG6" s="386"/>
      <c r="IDL6" s="386"/>
      <c r="IDQ6" s="386"/>
      <c r="IDV6" s="386"/>
      <c r="IEA6" s="386"/>
      <c r="IEF6" s="386"/>
      <c r="IEK6" s="386"/>
      <c r="IEP6" s="386"/>
      <c r="IEU6" s="386"/>
      <c r="IEZ6" s="386"/>
      <c r="IFE6" s="386"/>
      <c r="IFJ6" s="386"/>
      <c r="IFO6" s="386"/>
      <c r="IFT6" s="386"/>
      <c r="IFY6" s="386"/>
      <c r="IGD6" s="386"/>
      <c r="IGI6" s="386"/>
      <c r="IGN6" s="386"/>
      <c r="IGS6" s="386"/>
      <c r="IGX6" s="386"/>
      <c r="IHC6" s="386"/>
      <c r="IHH6" s="386"/>
      <c r="IHM6" s="386"/>
      <c r="IHR6" s="386"/>
      <c r="IHW6" s="386"/>
      <c r="IIB6" s="386"/>
      <c r="IIG6" s="386"/>
      <c r="IIL6" s="386"/>
      <c r="IIQ6" s="386"/>
      <c r="IIV6" s="386"/>
      <c r="IJA6" s="386"/>
      <c r="IJF6" s="386"/>
      <c r="IJK6" s="386"/>
      <c r="IJP6" s="386"/>
      <c r="IJU6" s="386"/>
      <c r="IJZ6" s="386"/>
      <c r="IKE6" s="386"/>
      <c r="IKJ6" s="386"/>
      <c r="IKO6" s="386"/>
      <c r="IKT6" s="386"/>
      <c r="IKY6" s="386"/>
      <c r="ILD6" s="386"/>
      <c r="ILI6" s="386"/>
      <c r="ILN6" s="386"/>
      <c r="ILS6" s="386"/>
      <c r="ILX6" s="386"/>
      <c r="IMC6" s="386"/>
      <c r="IMH6" s="386"/>
      <c r="IMM6" s="386"/>
      <c r="IMR6" s="386"/>
      <c r="IMW6" s="386"/>
      <c r="INB6" s="386"/>
      <c r="ING6" s="386"/>
      <c r="INL6" s="386"/>
      <c r="INQ6" s="386"/>
      <c r="INV6" s="386"/>
      <c r="IOA6" s="386"/>
      <c r="IOF6" s="386"/>
      <c r="IOK6" s="386"/>
      <c r="IOP6" s="386"/>
      <c r="IOU6" s="386"/>
      <c r="IOZ6" s="386"/>
      <c r="IPE6" s="386"/>
      <c r="IPJ6" s="386"/>
      <c r="IPO6" s="386"/>
      <c r="IPT6" s="386"/>
      <c r="IPY6" s="386"/>
      <c r="IQD6" s="386"/>
      <c r="IQI6" s="386"/>
      <c r="IQN6" s="386"/>
      <c r="IQS6" s="386"/>
      <c r="IQX6" s="386"/>
      <c r="IRC6" s="386"/>
      <c r="IRH6" s="386"/>
      <c r="IRM6" s="386"/>
      <c r="IRR6" s="386"/>
      <c r="IRW6" s="386"/>
      <c r="ISB6" s="386"/>
      <c r="ISG6" s="386"/>
      <c r="ISL6" s="386"/>
      <c r="ISQ6" s="386"/>
      <c r="ISV6" s="386"/>
      <c r="ITA6" s="386"/>
      <c r="ITF6" s="386"/>
      <c r="ITK6" s="386"/>
      <c r="ITP6" s="386"/>
      <c r="ITU6" s="386"/>
      <c r="ITZ6" s="386"/>
      <c r="IUE6" s="386"/>
      <c r="IUJ6" s="386"/>
      <c r="IUO6" s="386"/>
      <c r="IUT6" s="386"/>
      <c r="IUY6" s="386"/>
      <c r="IVD6" s="386"/>
      <c r="IVI6" s="386"/>
      <c r="IVN6" s="386"/>
      <c r="IVS6" s="386"/>
      <c r="IVX6" s="386"/>
      <c r="IWC6" s="386"/>
      <c r="IWH6" s="386"/>
      <c r="IWM6" s="386"/>
      <c r="IWR6" s="386"/>
      <c r="IWW6" s="386"/>
      <c r="IXB6" s="386"/>
      <c r="IXG6" s="386"/>
      <c r="IXL6" s="386"/>
      <c r="IXQ6" s="386"/>
      <c r="IXV6" s="386"/>
      <c r="IYA6" s="386"/>
      <c r="IYF6" s="386"/>
      <c r="IYK6" s="386"/>
      <c r="IYP6" s="386"/>
      <c r="IYU6" s="386"/>
      <c r="IYZ6" s="386"/>
      <c r="IZE6" s="386"/>
      <c r="IZJ6" s="386"/>
      <c r="IZO6" s="386"/>
      <c r="IZT6" s="386"/>
      <c r="IZY6" s="386"/>
      <c r="JAD6" s="386"/>
      <c r="JAI6" s="386"/>
      <c r="JAN6" s="386"/>
      <c r="JAS6" s="386"/>
      <c r="JAX6" s="386"/>
      <c r="JBC6" s="386"/>
      <c r="JBH6" s="386"/>
      <c r="JBM6" s="386"/>
      <c r="JBR6" s="386"/>
      <c r="JBW6" s="386"/>
      <c r="JCB6" s="386"/>
      <c r="JCG6" s="386"/>
      <c r="JCL6" s="386"/>
      <c r="JCQ6" s="386"/>
      <c r="JCV6" s="386"/>
      <c r="JDA6" s="386"/>
      <c r="JDF6" s="386"/>
      <c r="JDK6" s="386"/>
      <c r="JDP6" s="386"/>
      <c r="JDU6" s="386"/>
      <c r="JDZ6" s="386"/>
      <c r="JEE6" s="386"/>
      <c r="JEJ6" s="386"/>
      <c r="JEO6" s="386"/>
      <c r="JET6" s="386"/>
      <c r="JEY6" s="386"/>
      <c r="JFD6" s="386"/>
      <c r="JFI6" s="386"/>
      <c r="JFN6" s="386"/>
      <c r="JFS6" s="386"/>
      <c r="JFX6" s="386"/>
      <c r="JGC6" s="386"/>
      <c r="JGH6" s="386"/>
      <c r="JGM6" s="386"/>
      <c r="JGR6" s="386"/>
      <c r="JGW6" s="386"/>
      <c r="JHB6" s="386"/>
      <c r="JHG6" s="386"/>
      <c r="JHL6" s="386"/>
      <c r="JHQ6" s="386"/>
      <c r="JHV6" s="386"/>
      <c r="JIA6" s="386"/>
      <c r="JIF6" s="386"/>
      <c r="JIK6" s="386"/>
      <c r="JIP6" s="386"/>
      <c r="JIU6" s="386"/>
      <c r="JIZ6" s="386"/>
      <c r="JJE6" s="386"/>
      <c r="JJJ6" s="386"/>
      <c r="JJO6" s="386"/>
      <c r="JJT6" s="386"/>
      <c r="JJY6" s="386"/>
      <c r="JKD6" s="386"/>
      <c r="JKI6" s="386"/>
      <c r="JKN6" s="386"/>
      <c r="JKS6" s="386"/>
      <c r="JKX6" s="386"/>
      <c r="JLC6" s="386"/>
      <c r="JLH6" s="386"/>
      <c r="JLM6" s="386"/>
      <c r="JLR6" s="386"/>
      <c r="JLW6" s="386"/>
      <c r="JMB6" s="386"/>
      <c r="JMG6" s="386"/>
      <c r="JML6" s="386"/>
      <c r="JMQ6" s="386"/>
      <c r="JMV6" s="386"/>
      <c r="JNA6" s="386"/>
      <c r="JNF6" s="386"/>
      <c r="JNK6" s="386"/>
      <c r="JNP6" s="386"/>
      <c r="JNU6" s="386"/>
      <c r="JNZ6" s="386"/>
      <c r="JOE6" s="386"/>
      <c r="JOJ6" s="386"/>
      <c r="JOO6" s="386"/>
      <c r="JOT6" s="386"/>
      <c r="JOY6" s="386"/>
      <c r="JPD6" s="386"/>
      <c r="JPI6" s="386"/>
      <c r="JPN6" s="386"/>
      <c r="JPS6" s="386"/>
      <c r="JPX6" s="386"/>
      <c r="JQC6" s="386"/>
      <c r="JQH6" s="386"/>
      <c r="JQM6" s="386"/>
      <c r="JQR6" s="386"/>
      <c r="JQW6" s="386"/>
      <c r="JRB6" s="386"/>
      <c r="JRG6" s="386"/>
      <c r="JRL6" s="386"/>
      <c r="JRQ6" s="386"/>
      <c r="JRV6" s="386"/>
      <c r="JSA6" s="386"/>
      <c r="JSF6" s="386"/>
      <c r="JSK6" s="386"/>
      <c r="JSP6" s="386"/>
      <c r="JSU6" s="386"/>
      <c r="JSZ6" s="386"/>
      <c r="JTE6" s="386"/>
      <c r="JTJ6" s="386"/>
      <c r="JTO6" s="386"/>
      <c r="JTT6" s="386"/>
      <c r="JTY6" s="386"/>
      <c r="JUD6" s="386"/>
      <c r="JUI6" s="386"/>
      <c r="JUN6" s="386"/>
      <c r="JUS6" s="386"/>
      <c r="JUX6" s="386"/>
      <c r="JVC6" s="386"/>
      <c r="JVH6" s="386"/>
      <c r="JVM6" s="386"/>
      <c r="JVR6" s="386"/>
      <c r="JVW6" s="386"/>
      <c r="JWB6" s="386"/>
      <c r="JWG6" s="386"/>
      <c r="JWL6" s="386"/>
      <c r="JWQ6" s="386"/>
      <c r="JWV6" s="386"/>
      <c r="JXA6" s="386"/>
      <c r="JXF6" s="386"/>
      <c r="JXK6" s="386"/>
      <c r="JXP6" s="386"/>
      <c r="JXU6" s="386"/>
      <c r="JXZ6" s="386"/>
      <c r="JYE6" s="386"/>
      <c r="JYJ6" s="386"/>
      <c r="JYO6" s="386"/>
      <c r="JYT6" s="386"/>
      <c r="JYY6" s="386"/>
      <c r="JZD6" s="386"/>
      <c r="JZI6" s="386"/>
      <c r="JZN6" s="386"/>
      <c r="JZS6" s="386"/>
      <c r="JZX6" s="386"/>
      <c r="KAC6" s="386"/>
      <c r="KAH6" s="386"/>
      <c r="KAM6" s="386"/>
      <c r="KAR6" s="386"/>
      <c r="KAW6" s="386"/>
      <c r="KBB6" s="386"/>
      <c r="KBG6" s="386"/>
      <c r="KBL6" s="386"/>
      <c r="KBQ6" s="386"/>
      <c r="KBV6" s="386"/>
      <c r="KCA6" s="386"/>
      <c r="KCF6" s="386"/>
      <c r="KCK6" s="386"/>
      <c r="KCP6" s="386"/>
      <c r="KCU6" s="386"/>
      <c r="KCZ6" s="386"/>
      <c r="KDE6" s="386"/>
      <c r="KDJ6" s="386"/>
      <c r="KDO6" s="386"/>
      <c r="KDT6" s="386"/>
      <c r="KDY6" s="386"/>
      <c r="KED6" s="386"/>
      <c r="KEI6" s="386"/>
      <c r="KEN6" s="386"/>
      <c r="KES6" s="386"/>
      <c r="KEX6" s="386"/>
      <c r="KFC6" s="386"/>
      <c r="KFH6" s="386"/>
      <c r="KFM6" s="386"/>
      <c r="KFR6" s="386"/>
      <c r="KFW6" s="386"/>
      <c r="KGB6" s="386"/>
      <c r="KGG6" s="386"/>
      <c r="KGL6" s="386"/>
      <c r="KGQ6" s="386"/>
      <c r="KGV6" s="386"/>
      <c r="KHA6" s="386"/>
      <c r="KHF6" s="386"/>
      <c r="KHK6" s="386"/>
      <c r="KHP6" s="386"/>
      <c r="KHU6" s="386"/>
      <c r="KHZ6" s="386"/>
      <c r="KIE6" s="386"/>
      <c r="KIJ6" s="386"/>
      <c r="KIO6" s="386"/>
      <c r="KIT6" s="386"/>
      <c r="KIY6" s="386"/>
      <c r="KJD6" s="386"/>
      <c r="KJI6" s="386"/>
      <c r="KJN6" s="386"/>
      <c r="KJS6" s="386"/>
      <c r="KJX6" s="386"/>
      <c r="KKC6" s="386"/>
      <c r="KKH6" s="386"/>
      <c r="KKM6" s="386"/>
      <c r="KKR6" s="386"/>
      <c r="KKW6" s="386"/>
      <c r="KLB6" s="386"/>
      <c r="KLG6" s="386"/>
      <c r="KLL6" s="386"/>
      <c r="KLQ6" s="386"/>
      <c r="KLV6" s="386"/>
      <c r="KMA6" s="386"/>
      <c r="KMF6" s="386"/>
      <c r="KMK6" s="386"/>
      <c r="KMP6" s="386"/>
      <c r="KMU6" s="386"/>
      <c r="KMZ6" s="386"/>
      <c r="KNE6" s="386"/>
      <c r="KNJ6" s="386"/>
      <c r="KNO6" s="386"/>
      <c r="KNT6" s="386"/>
      <c r="KNY6" s="386"/>
      <c r="KOD6" s="386"/>
      <c r="KOI6" s="386"/>
      <c r="KON6" s="386"/>
      <c r="KOS6" s="386"/>
      <c r="KOX6" s="386"/>
      <c r="KPC6" s="386"/>
      <c r="KPH6" s="386"/>
      <c r="KPM6" s="386"/>
      <c r="KPR6" s="386"/>
      <c r="KPW6" s="386"/>
      <c r="KQB6" s="386"/>
      <c r="KQG6" s="386"/>
      <c r="KQL6" s="386"/>
      <c r="KQQ6" s="386"/>
      <c r="KQV6" s="386"/>
      <c r="KRA6" s="386"/>
      <c r="KRF6" s="386"/>
      <c r="KRK6" s="386"/>
      <c r="KRP6" s="386"/>
      <c r="KRU6" s="386"/>
      <c r="KRZ6" s="386"/>
      <c r="KSE6" s="386"/>
      <c r="KSJ6" s="386"/>
      <c r="KSO6" s="386"/>
      <c r="KST6" s="386"/>
      <c r="KSY6" s="386"/>
      <c r="KTD6" s="386"/>
      <c r="KTI6" s="386"/>
      <c r="KTN6" s="386"/>
      <c r="KTS6" s="386"/>
      <c r="KTX6" s="386"/>
      <c r="KUC6" s="386"/>
      <c r="KUH6" s="386"/>
      <c r="KUM6" s="386"/>
      <c r="KUR6" s="386"/>
      <c r="KUW6" s="386"/>
      <c r="KVB6" s="386"/>
      <c r="KVG6" s="386"/>
      <c r="KVL6" s="386"/>
      <c r="KVQ6" s="386"/>
      <c r="KVV6" s="386"/>
      <c r="KWA6" s="386"/>
      <c r="KWF6" s="386"/>
      <c r="KWK6" s="386"/>
      <c r="KWP6" s="386"/>
      <c r="KWU6" s="386"/>
      <c r="KWZ6" s="386"/>
      <c r="KXE6" s="386"/>
      <c r="KXJ6" s="386"/>
      <c r="KXO6" s="386"/>
      <c r="KXT6" s="386"/>
      <c r="KXY6" s="386"/>
      <c r="KYD6" s="386"/>
      <c r="KYI6" s="386"/>
      <c r="KYN6" s="386"/>
      <c r="KYS6" s="386"/>
      <c r="KYX6" s="386"/>
      <c r="KZC6" s="386"/>
      <c r="KZH6" s="386"/>
      <c r="KZM6" s="386"/>
      <c r="KZR6" s="386"/>
      <c r="KZW6" s="386"/>
      <c r="LAB6" s="386"/>
      <c r="LAG6" s="386"/>
      <c r="LAL6" s="386"/>
      <c r="LAQ6" s="386"/>
      <c r="LAV6" s="386"/>
      <c r="LBA6" s="386"/>
      <c r="LBF6" s="386"/>
      <c r="LBK6" s="386"/>
      <c r="LBP6" s="386"/>
      <c r="LBU6" s="386"/>
      <c r="LBZ6" s="386"/>
      <c r="LCE6" s="386"/>
      <c r="LCJ6" s="386"/>
      <c r="LCO6" s="386"/>
      <c r="LCT6" s="386"/>
      <c r="LCY6" s="386"/>
      <c r="LDD6" s="386"/>
      <c r="LDI6" s="386"/>
      <c r="LDN6" s="386"/>
      <c r="LDS6" s="386"/>
      <c r="LDX6" s="386"/>
      <c r="LEC6" s="386"/>
      <c r="LEH6" s="386"/>
      <c r="LEM6" s="386"/>
      <c r="LER6" s="386"/>
      <c r="LEW6" s="386"/>
      <c r="LFB6" s="386"/>
      <c r="LFG6" s="386"/>
      <c r="LFL6" s="386"/>
      <c r="LFQ6" s="386"/>
      <c r="LFV6" s="386"/>
      <c r="LGA6" s="386"/>
      <c r="LGF6" s="386"/>
      <c r="LGK6" s="386"/>
      <c r="LGP6" s="386"/>
      <c r="LGU6" s="386"/>
      <c r="LGZ6" s="386"/>
      <c r="LHE6" s="386"/>
      <c r="LHJ6" s="386"/>
      <c r="LHO6" s="386"/>
      <c r="LHT6" s="386"/>
      <c r="LHY6" s="386"/>
      <c r="LID6" s="386"/>
      <c r="LII6" s="386"/>
      <c r="LIN6" s="386"/>
      <c r="LIS6" s="386"/>
      <c r="LIX6" s="386"/>
      <c r="LJC6" s="386"/>
      <c r="LJH6" s="386"/>
      <c r="LJM6" s="386"/>
      <c r="LJR6" s="386"/>
      <c r="LJW6" s="386"/>
      <c r="LKB6" s="386"/>
      <c r="LKG6" s="386"/>
      <c r="LKL6" s="386"/>
      <c r="LKQ6" s="386"/>
      <c r="LKV6" s="386"/>
      <c r="LLA6" s="386"/>
      <c r="LLF6" s="386"/>
      <c r="LLK6" s="386"/>
      <c r="LLP6" s="386"/>
      <c r="LLU6" s="386"/>
      <c r="LLZ6" s="386"/>
      <c r="LME6" s="386"/>
      <c r="LMJ6" s="386"/>
      <c r="LMO6" s="386"/>
      <c r="LMT6" s="386"/>
      <c r="LMY6" s="386"/>
      <c r="LND6" s="386"/>
      <c r="LNI6" s="386"/>
      <c r="LNN6" s="386"/>
      <c r="LNS6" s="386"/>
      <c r="LNX6" s="386"/>
      <c r="LOC6" s="386"/>
      <c r="LOH6" s="386"/>
      <c r="LOM6" s="386"/>
      <c r="LOR6" s="386"/>
      <c r="LOW6" s="386"/>
      <c r="LPB6" s="386"/>
      <c r="LPG6" s="386"/>
      <c r="LPL6" s="386"/>
      <c r="LPQ6" s="386"/>
      <c r="LPV6" s="386"/>
      <c r="LQA6" s="386"/>
      <c r="LQF6" s="386"/>
      <c r="LQK6" s="386"/>
      <c r="LQP6" s="386"/>
      <c r="LQU6" s="386"/>
      <c r="LQZ6" s="386"/>
      <c r="LRE6" s="386"/>
      <c r="LRJ6" s="386"/>
      <c r="LRO6" s="386"/>
      <c r="LRT6" s="386"/>
      <c r="LRY6" s="386"/>
      <c r="LSD6" s="386"/>
      <c r="LSI6" s="386"/>
      <c r="LSN6" s="386"/>
      <c r="LSS6" s="386"/>
      <c r="LSX6" s="386"/>
      <c r="LTC6" s="386"/>
      <c r="LTH6" s="386"/>
      <c r="LTM6" s="386"/>
      <c r="LTR6" s="386"/>
      <c r="LTW6" s="386"/>
      <c r="LUB6" s="386"/>
      <c r="LUG6" s="386"/>
      <c r="LUL6" s="386"/>
      <c r="LUQ6" s="386"/>
      <c r="LUV6" s="386"/>
      <c r="LVA6" s="386"/>
      <c r="LVF6" s="386"/>
      <c r="LVK6" s="386"/>
      <c r="LVP6" s="386"/>
      <c r="LVU6" s="386"/>
      <c r="LVZ6" s="386"/>
      <c r="LWE6" s="386"/>
      <c r="LWJ6" s="386"/>
      <c r="LWO6" s="386"/>
      <c r="LWT6" s="386"/>
      <c r="LWY6" s="386"/>
      <c r="LXD6" s="386"/>
      <c r="LXI6" s="386"/>
      <c r="LXN6" s="386"/>
      <c r="LXS6" s="386"/>
      <c r="LXX6" s="386"/>
      <c r="LYC6" s="386"/>
      <c r="LYH6" s="386"/>
      <c r="LYM6" s="386"/>
      <c r="LYR6" s="386"/>
      <c r="LYW6" s="386"/>
      <c r="LZB6" s="386"/>
      <c r="LZG6" s="386"/>
      <c r="LZL6" s="386"/>
      <c r="LZQ6" s="386"/>
      <c r="LZV6" s="386"/>
      <c r="MAA6" s="386"/>
      <c r="MAF6" s="386"/>
      <c r="MAK6" s="386"/>
      <c r="MAP6" s="386"/>
      <c r="MAU6" s="386"/>
      <c r="MAZ6" s="386"/>
      <c r="MBE6" s="386"/>
      <c r="MBJ6" s="386"/>
      <c r="MBO6" s="386"/>
      <c r="MBT6" s="386"/>
      <c r="MBY6" s="386"/>
      <c r="MCD6" s="386"/>
      <c r="MCI6" s="386"/>
      <c r="MCN6" s="386"/>
      <c r="MCS6" s="386"/>
      <c r="MCX6" s="386"/>
      <c r="MDC6" s="386"/>
      <c r="MDH6" s="386"/>
      <c r="MDM6" s="386"/>
      <c r="MDR6" s="386"/>
      <c r="MDW6" s="386"/>
      <c r="MEB6" s="386"/>
      <c r="MEG6" s="386"/>
      <c r="MEL6" s="386"/>
      <c r="MEQ6" s="386"/>
      <c r="MEV6" s="386"/>
      <c r="MFA6" s="386"/>
      <c r="MFF6" s="386"/>
      <c r="MFK6" s="386"/>
      <c r="MFP6" s="386"/>
      <c r="MFU6" s="386"/>
      <c r="MFZ6" s="386"/>
      <c r="MGE6" s="386"/>
      <c r="MGJ6" s="386"/>
      <c r="MGO6" s="386"/>
      <c r="MGT6" s="386"/>
      <c r="MGY6" s="386"/>
      <c r="MHD6" s="386"/>
      <c r="MHI6" s="386"/>
      <c r="MHN6" s="386"/>
      <c r="MHS6" s="386"/>
      <c r="MHX6" s="386"/>
      <c r="MIC6" s="386"/>
      <c r="MIH6" s="386"/>
      <c r="MIM6" s="386"/>
      <c r="MIR6" s="386"/>
      <c r="MIW6" s="386"/>
      <c r="MJB6" s="386"/>
      <c r="MJG6" s="386"/>
      <c r="MJL6" s="386"/>
      <c r="MJQ6" s="386"/>
      <c r="MJV6" s="386"/>
      <c r="MKA6" s="386"/>
      <c r="MKF6" s="386"/>
      <c r="MKK6" s="386"/>
      <c r="MKP6" s="386"/>
      <c r="MKU6" s="386"/>
      <c r="MKZ6" s="386"/>
      <c r="MLE6" s="386"/>
      <c r="MLJ6" s="386"/>
      <c r="MLO6" s="386"/>
      <c r="MLT6" s="386"/>
      <c r="MLY6" s="386"/>
      <c r="MMD6" s="386"/>
      <c r="MMI6" s="386"/>
      <c r="MMN6" s="386"/>
      <c r="MMS6" s="386"/>
      <c r="MMX6" s="386"/>
      <c r="MNC6" s="386"/>
      <c r="MNH6" s="386"/>
      <c r="MNM6" s="386"/>
      <c r="MNR6" s="386"/>
      <c r="MNW6" s="386"/>
      <c r="MOB6" s="386"/>
      <c r="MOG6" s="386"/>
      <c r="MOL6" s="386"/>
      <c r="MOQ6" s="386"/>
      <c r="MOV6" s="386"/>
      <c r="MPA6" s="386"/>
      <c r="MPF6" s="386"/>
      <c r="MPK6" s="386"/>
      <c r="MPP6" s="386"/>
      <c r="MPU6" s="386"/>
      <c r="MPZ6" s="386"/>
      <c r="MQE6" s="386"/>
      <c r="MQJ6" s="386"/>
      <c r="MQO6" s="386"/>
      <c r="MQT6" s="386"/>
      <c r="MQY6" s="386"/>
      <c r="MRD6" s="386"/>
      <c r="MRI6" s="386"/>
      <c r="MRN6" s="386"/>
      <c r="MRS6" s="386"/>
      <c r="MRX6" s="386"/>
      <c r="MSC6" s="386"/>
      <c r="MSH6" s="386"/>
      <c r="MSM6" s="386"/>
      <c r="MSR6" s="386"/>
      <c r="MSW6" s="386"/>
      <c r="MTB6" s="386"/>
      <c r="MTG6" s="386"/>
      <c r="MTL6" s="386"/>
      <c r="MTQ6" s="386"/>
      <c r="MTV6" s="386"/>
      <c r="MUA6" s="386"/>
      <c r="MUF6" s="386"/>
      <c r="MUK6" s="386"/>
      <c r="MUP6" s="386"/>
      <c r="MUU6" s="386"/>
      <c r="MUZ6" s="386"/>
      <c r="MVE6" s="386"/>
      <c r="MVJ6" s="386"/>
      <c r="MVO6" s="386"/>
      <c r="MVT6" s="386"/>
      <c r="MVY6" s="386"/>
      <c r="MWD6" s="386"/>
      <c r="MWI6" s="386"/>
      <c r="MWN6" s="386"/>
      <c r="MWS6" s="386"/>
      <c r="MWX6" s="386"/>
      <c r="MXC6" s="386"/>
      <c r="MXH6" s="386"/>
      <c r="MXM6" s="386"/>
      <c r="MXR6" s="386"/>
      <c r="MXW6" s="386"/>
      <c r="MYB6" s="386"/>
      <c r="MYG6" s="386"/>
      <c r="MYL6" s="386"/>
      <c r="MYQ6" s="386"/>
      <c r="MYV6" s="386"/>
      <c r="MZA6" s="386"/>
      <c r="MZF6" s="386"/>
      <c r="MZK6" s="386"/>
      <c r="MZP6" s="386"/>
      <c r="MZU6" s="386"/>
      <c r="MZZ6" s="386"/>
      <c r="NAE6" s="386"/>
      <c r="NAJ6" s="386"/>
      <c r="NAO6" s="386"/>
      <c r="NAT6" s="386"/>
      <c r="NAY6" s="386"/>
      <c r="NBD6" s="386"/>
      <c r="NBI6" s="386"/>
      <c r="NBN6" s="386"/>
      <c r="NBS6" s="386"/>
      <c r="NBX6" s="386"/>
      <c r="NCC6" s="386"/>
      <c r="NCH6" s="386"/>
      <c r="NCM6" s="386"/>
      <c r="NCR6" s="386"/>
      <c r="NCW6" s="386"/>
      <c r="NDB6" s="386"/>
      <c r="NDG6" s="386"/>
      <c r="NDL6" s="386"/>
      <c r="NDQ6" s="386"/>
      <c r="NDV6" s="386"/>
      <c r="NEA6" s="386"/>
      <c r="NEF6" s="386"/>
      <c r="NEK6" s="386"/>
      <c r="NEP6" s="386"/>
      <c r="NEU6" s="386"/>
      <c r="NEZ6" s="386"/>
      <c r="NFE6" s="386"/>
      <c r="NFJ6" s="386"/>
      <c r="NFO6" s="386"/>
      <c r="NFT6" s="386"/>
      <c r="NFY6" s="386"/>
      <c r="NGD6" s="386"/>
      <c r="NGI6" s="386"/>
      <c r="NGN6" s="386"/>
      <c r="NGS6" s="386"/>
      <c r="NGX6" s="386"/>
      <c r="NHC6" s="386"/>
      <c r="NHH6" s="386"/>
      <c r="NHM6" s="386"/>
      <c r="NHR6" s="386"/>
      <c r="NHW6" s="386"/>
      <c r="NIB6" s="386"/>
      <c r="NIG6" s="386"/>
      <c r="NIL6" s="386"/>
      <c r="NIQ6" s="386"/>
      <c r="NIV6" s="386"/>
      <c r="NJA6" s="386"/>
      <c r="NJF6" s="386"/>
      <c r="NJK6" s="386"/>
      <c r="NJP6" s="386"/>
      <c r="NJU6" s="386"/>
      <c r="NJZ6" s="386"/>
      <c r="NKE6" s="386"/>
      <c r="NKJ6" s="386"/>
      <c r="NKO6" s="386"/>
      <c r="NKT6" s="386"/>
      <c r="NKY6" s="386"/>
      <c r="NLD6" s="386"/>
      <c r="NLI6" s="386"/>
      <c r="NLN6" s="386"/>
      <c r="NLS6" s="386"/>
      <c r="NLX6" s="386"/>
      <c r="NMC6" s="386"/>
      <c r="NMH6" s="386"/>
      <c r="NMM6" s="386"/>
      <c r="NMR6" s="386"/>
      <c r="NMW6" s="386"/>
      <c r="NNB6" s="386"/>
      <c r="NNG6" s="386"/>
      <c r="NNL6" s="386"/>
      <c r="NNQ6" s="386"/>
      <c r="NNV6" s="386"/>
      <c r="NOA6" s="386"/>
      <c r="NOF6" s="386"/>
      <c r="NOK6" s="386"/>
      <c r="NOP6" s="386"/>
      <c r="NOU6" s="386"/>
      <c r="NOZ6" s="386"/>
      <c r="NPE6" s="386"/>
      <c r="NPJ6" s="386"/>
      <c r="NPO6" s="386"/>
      <c r="NPT6" s="386"/>
      <c r="NPY6" s="386"/>
      <c r="NQD6" s="386"/>
      <c r="NQI6" s="386"/>
      <c r="NQN6" s="386"/>
      <c r="NQS6" s="386"/>
      <c r="NQX6" s="386"/>
      <c r="NRC6" s="386"/>
      <c r="NRH6" s="386"/>
      <c r="NRM6" s="386"/>
      <c r="NRR6" s="386"/>
      <c r="NRW6" s="386"/>
      <c r="NSB6" s="386"/>
      <c r="NSG6" s="386"/>
      <c r="NSL6" s="386"/>
      <c r="NSQ6" s="386"/>
      <c r="NSV6" s="386"/>
      <c r="NTA6" s="386"/>
      <c r="NTF6" s="386"/>
      <c r="NTK6" s="386"/>
      <c r="NTP6" s="386"/>
      <c r="NTU6" s="386"/>
      <c r="NTZ6" s="386"/>
      <c r="NUE6" s="386"/>
      <c r="NUJ6" s="386"/>
      <c r="NUO6" s="386"/>
      <c r="NUT6" s="386"/>
      <c r="NUY6" s="386"/>
      <c r="NVD6" s="386"/>
      <c r="NVI6" s="386"/>
      <c r="NVN6" s="386"/>
      <c r="NVS6" s="386"/>
      <c r="NVX6" s="386"/>
      <c r="NWC6" s="386"/>
      <c r="NWH6" s="386"/>
      <c r="NWM6" s="386"/>
      <c r="NWR6" s="386"/>
      <c r="NWW6" s="386"/>
      <c r="NXB6" s="386"/>
      <c r="NXG6" s="386"/>
      <c r="NXL6" s="386"/>
      <c r="NXQ6" s="386"/>
      <c r="NXV6" s="386"/>
      <c r="NYA6" s="386"/>
      <c r="NYF6" s="386"/>
      <c r="NYK6" s="386"/>
      <c r="NYP6" s="386"/>
      <c r="NYU6" s="386"/>
      <c r="NYZ6" s="386"/>
      <c r="NZE6" s="386"/>
      <c r="NZJ6" s="386"/>
      <c r="NZO6" s="386"/>
      <c r="NZT6" s="386"/>
      <c r="NZY6" s="386"/>
      <c r="OAD6" s="386"/>
      <c r="OAI6" s="386"/>
      <c r="OAN6" s="386"/>
      <c r="OAS6" s="386"/>
      <c r="OAX6" s="386"/>
      <c r="OBC6" s="386"/>
      <c r="OBH6" s="386"/>
      <c r="OBM6" s="386"/>
      <c r="OBR6" s="386"/>
      <c r="OBW6" s="386"/>
      <c r="OCB6" s="386"/>
      <c r="OCG6" s="386"/>
      <c r="OCL6" s="386"/>
      <c r="OCQ6" s="386"/>
      <c r="OCV6" s="386"/>
      <c r="ODA6" s="386"/>
      <c r="ODF6" s="386"/>
      <c r="ODK6" s="386"/>
      <c r="ODP6" s="386"/>
      <c r="ODU6" s="386"/>
      <c r="ODZ6" s="386"/>
      <c r="OEE6" s="386"/>
      <c r="OEJ6" s="386"/>
      <c r="OEO6" s="386"/>
      <c r="OET6" s="386"/>
      <c r="OEY6" s="386"/>
      <c r="OFD6" s="386"/>
      <c r="OFI6" s="386"/>
      <c r="OFN6" s="386"/>
      <c r="OFS6" s="386"/>
      <c r="OFX6" s="386"/>
      <c r="OGC6" s="386"/>
      <c r="OGH6" s="386"/>
      <c r="OGM6" s="386"/>
      <c r="OGR6" s="386"/>
      <c r="OGW6" s="386"/>
      <c r="OHB6" s="386"/>
      <c r="OHG6" s="386"/>
      <c r="OHL6" s="386"/>
      <c r="OHQ6" s="386"/>
      <c r="OHV6" s="386"/>
      <c r="OIA6" s="386"/>
      <c r="OIF6" s="386"/>
      <c r="OIK6" s="386"/>
      <c r="OIP6" s="386"/>
      <c r="OIU6" s="386"/>
      <c r="OIZ6" s="386"/>
      <c r="OJE6" s="386"/>
      <c r="OJJ6" s="386"/>
      <c r="OJO6" s="386"/>
      <c r="OJT6" s="386"/>
      <c r="OJY6" s="386"/>
      <c r="OKD6" s="386"/>
      <c r="OKI6" s="386"/>
      <c r="OKN6" s="386"/>
      <c r="OKS6" s="386"/>
      <c r="OKX6" s="386"/>
      <c r="OLC6" s="386"/>
      <c r="OLH6" s="386"/>
      <c r="OLM6" s="386"/>
      <c r="OLR6" s="386"/>
      <c r="OLW6" s="386"/>
      <c r="OMB6" s="386"/>
      <c r="OMG6" s="386"/>
      <c r="OML6" s="386"/>
      <c r="OMQ6" s="386"/>
      <c r="OMV6" s="386"/>
      <c r="ONA6" s="386"/>
      <c r="ONF6" s="386"/>
      <c r="ONK6" s="386"/>
      <c r="ONP6" s="386"/>
      <c r="ONU6" s="386"/>
      <c r="ONZ6" s="386"/>
      <c r="OOE6" s="386"/>
      <c r="OOJ6" s="386"/>
      <c r="OOO6" s="386"/>
      <c r="OOT6" s="386"/>
      <c r="OOY6" s="386"/>
      <c r="OPD6" s="386"/>
      <c r="OPI6" s="386"/>
      <c r="OPN6" s="386"/>
      <c r="OPS6" s="386"/>
      <c r="OPX6" s="386"/>
      <c r="OQC6" s="386"/>
      <c r="OQH6" s="386"/>
      <c r="OQM6" s="386"/>
      <c r="OQR6" s="386"/>
      <c r="OQW6" s="386"/>
      <c r="ORB6" s="386"/>
      <c r="ORG6" s="386"/>
      <c r="ORL6" s="386"/>
      <c r="ORQ6" s="386"/>
      <c r="ORV6" s="386"/>
      <c r="OSA6" s="386"/>
      <c r="OSF6" s="386"/>
      <c r="OSK6" s="386"/>
      <c r="OSP6" s="386"/>
      <c r="OSU6" s="386"/>
      <c r="OSZ6" s="386"/>
      <c r="OTE6" s="386"/>
      <c r="OTJ6" s="386"/>
      <c r="OTO6" s="386"/>
      <c r="OTT6" s="386"/>
      <c r="OTY6" s="386"/>
      <c r="OUD6" s="386"/>
      <c r="OUI6" s="386"/>
      <c r="OUN6" s="386"/>
      <c r="OUS6" s="386"/>
      <c r="OUX6" s="386"/>
      <c r="OVC6" s="386"/>
      <c r="OVH6" s="386"/>
      <c r="OVM6" s="386"/>
      <c r="OVR6" s="386"/>
      <c r="OVW6" s="386"/>
      <c r="OWB6" s="386"/>
      <c r="OWG6" s="386"/>
      <c r="OWL6" s="386"/>
      <c r="OWQ6" s="386"/>
      <c r="OWV6" s="386"/>
      <c r="OXA6" s="386"/>
      <c r="OXF6" s="386"/>
      <c r="OXK6" s="386"/>
      <c r="OXP6" s="386"/>
      <c r="OXU6" s="386"/>
      <c r="OXZ6" s="386"/>
      <c r="OYE6" s="386"/>
      <c r="OYJ6" s="386"/>
      <c r="OYO6" s="386"/>
      <c r="OYT6" s="386"/>
      <c r="OYY6" s="386"/>
      <c r="OZD6" s="386"/>
      <c r="OZI6" s="386"/>
      <c r="OZN6" s="386"/>
      <c r="OZS6" s="386"/>
      <c r="OZX6" s="386"/>
      <c r="PAC6" s="386"/>
      <c r="PAH6" s="386"/>
      <c r="PAM6" s="386"/>
      <c r="PAR6" s="386"/>
      <c r="PAW6" s="386"/>
      <c r="PBB6" s="386"/>
      <c r="PBG6" s="386"/>
      <c r="PBL6" s="386"/>
      <c r="PBQ6" s="386"/>
      <c r="PBV6" s="386"/>
      <c r="PCA6" s="386"/>
      <c r="PCF6" s="386"/>
      <c r="PCK6" s="386"/>
      <c r="PCP6" s="386"/>
      <c r="PCU6" s="386"/>
      <c r="PCZ6" s="386"/>
      <c r="PDE6" s="386"/>
      <c r="PDJ6" s="386"/>
      <c r="PDO6" s="386"/>
      <c r="PDT6" s="386"/>
      <c r="PDY6" s="386"/>
      <c r="PED6" s="386"/>
      <c r="PEI6" s="386"/>
      <c r="PEN6" s="386"/>
      <c r="PES6" s="386"/>
      <c r="PEX6" s="386"/>
      <c r="PFC6" s="386"/>
      <c r="PFH6" s="386"/>
      <c r="PFM6" s="386"/>
      <c r="PFR6" s="386"/>
      <c r="PFW6" s="386"/>
      <c r="PGB6" s="386"/>
      <c r="PGG6" s="386"/>
      <c r="PGL6" s="386"/>
      <c r="PGQ6" s="386"/>
      <c r="PGV6" s="386"/>
      <c r="PHA6" s="386"/>
      <c r="PHF6" s="386"/>
      <c r="PHK6" s="386"/>
      <c r="PHP6" s="386"/>
      <c r="PHU6" s="386"/>
      <c r="PHZ6" s="386"/>
      <c r="PIE6" s="386"/>
      <c r="PIJ6" s="386"/>
      <c r="PIO6" s="386"/>
      <c r="PIT6" s="386"/>
      <c r="PIY6" s="386"/>
      <c r="PJD6" s="386"/>
      <c r="PJI6" s="386"/>
      <c r="PJN6" s="386"/>
      <c r="PJS6" s="386"/>
      <c r="PJX6" s="386"/>
      <c r="PKC6" s="386"/>
      <c r="PKH6" s="386"/>
      <c r="PKM6" s="386"/>
      <c r="PKR6" s="386"/>
      <c r="PKW6" s="386"/>
      <c r="PLB6" s="386"/>
      <c r="PLG6" s="386"/>
      <c r="PLL6" s="386"/>
      <c r="PLQ6" s="386"/>
      <c r="PLV6" s="386"/>
      <c r="PMA6" s="386"/>
      <c r="PMF6" s="386"/>
      <c r="PMK6" s="386"/>
      <c r="PMP6" s="386"/>
      <c r="PMU6" s="386"/>
      <c r="PMZ6" s="386"/>
      <c r="PNE6" s="386"/>
      <c r="PNJ6" s="386"/>
      <c r="PNO6" s="386"/>
      <c r="PNT6" s="386"/>
      <c r="PNY6" s="386"/>
      <c r="POD6" s="386"/>
      <c r="POI6" s="386"/>
      <c r="PON6" s="386"/>
      <c r="POS6" s="386"/>
      <c r="POX6" s="386"/>
      <c r="PPC6" s="386"/>
      <c r="PPH6" s="386"/>
      <c r="PPM6" s="386"/>
      <c r="PPR6" s="386"/>
      <c r="PPW6" s="386"/>
      <c r="PQB6" s="386"/>
      <c r="PQG6" s="386"/>
      <c r="PQL6" s="386"/>
      <c r="PQQ6" s="386"/>
      <c r="PQV6" s="386"/>
      <c r="PRA6" s="386"/>
      <c r="PRF6" s="386"/>
      <c r="PRK6" s="386"/>
      <c r="PRP6" s="386"/>
      <c r="PRU6" s="386"/>
      <c r="PRZ6" s="386"/>
      <c r="PSE6" s="386"/>
      <c r="PSJ6" s="386"/>
      <c r="PSO6" s="386"/>
      <c r="PST6" s="386"/>
      <c r="PSY6" s="386"/>
      <c r="PTD6" s="386"/>
      <c r="PTI6" s="386"/>
      <c r="PTN6" s="386"/>
      <c r="PTS6" s="386"/>
      <c r="PTX6" s="386"/>
      <c r="PUC6" s="386"/>
      <c r="PUH6" s="386"/>
      <c r="PUM6" s="386"/>
      <c r="PUR6" s="386"/>
      <c r="PUW6" s="386"/>
      <c r="PVB6" s="386"/>
      <c r="PVG6" s="386"/>
      <c r="PVL6" s="386"/>
      <c r="PVQ6" s="386"/>
      <c r="PVV6" s="386"/>
      <c r="PWA6" s="386"/>
      <c r="PWF6" s="386"/>
      <c r="PWK6" s="386"/>
      <c r="PWP6" s="386"/>
      <c r="PWU6" s="386"/>
      <c r="PWZ6" s="386"/>
      <c r="PXE6" s="386"/>
      <c r="PXJ6" s="386"/>
      <c r="PXO6" s="386"/>
      <c r="PXT6" s="386"/>
      <c r="PXY6" s="386"/>
      <c r="PYD6" s="386"/>
      <c r="PYI6" s="386"/>
      <c r="PYN6" s="386"/>
      <c r="PYS6" s="386"/>
      <c r="PYX6" s="386"/>
      <c r="PZC6" s="386"/>
      <c r="PZH6" s="386"/>
      <c r="PZM6" s="386"/>
      <c r="PZR6" s="386"/>
      <c r="PZW6" s="386"/>
      <c r="QAB6" s="386"/>
      <c r="QAG6" s="386"/>
      <c r="QAL6" s="386"/>
      <c r="QAQ6" s="386"/>
      <c r="QAV6" s="386"/>
      <c r="QBA6" s="386"/>
      <c r="QBF6" s="386"/>
      <c r="QBK6" s="386"/>
      <c r="QBP6" s="386"/>
      <c r="QBU6" s="386"/>
      <c r="QBZ6" s="386"/>
      <c r="QCE6" s="386"/>
      <c r="QCJ6" s="386"/>
      <c r="QCO6" s="386"/>
      <c r="QCT6" s="386"/>
      <c r="QCY6" s="386"/>
      <c r="QDD6" s="386"/>
      <c r="QDI6" s="386"/>
      <c r="QDN6" s="386"/>
      <c r="QDS6" s="386"/>
      <c r="QDX6" s="386"/>
      <c r="QEC6" s="386"/>
      <c r="QEH6" s="386"/>
      <c r="QEM6" s="386"/>
      <c r="QER6" s="386"/>
      <c r="QEW6" s="386"/>
      <c r="QFB6" s="386"/>
      <c r="QFG6" s="386"/>
      <c r="QFL6" s="386"/>
      <c r="QFQ6" s="386"/>
      <c r="QFV6" s="386"/>
      <c r="QGA6" s="386"/>
      <c r="QGF6" s="386"/>
      <c r="QGK6" s="386"/>
      <c r="QGP6" s="386"/>
      <c r="QGU6" s="386"/>
      <c r="QGZ6" s="386"/>
      <c r="QHE6" s="386"/>
      <c r="QHJ6" s="386"/>
      <c r="QHO6" s="386"/>
      <c r="QHT6" s="386"/>
      <c r="QHY6" s="386"/>
      <c r="QID6" s="386"/>
      <c r="QII6" s="386"/>
      <c r="QIN6" s="386"/>
      <c r="QIS6" s="386"/>
      <c r="QIX6" s="386"/>
      <c r="QJC6" s="386"/>
      <c r="QJH6" s="386"/>
      <c r="QJM6" s="386"/>
      <c r="QJR6" s="386"/>
      <c r="QJW6" s="386"/>
      <c r="QKB6" s="386"/>
      <c r="QKG6" s="386"/>
      <c r="QKL6" s="386"/>
      <c r="QKQ6" s="386"/>
      <c r="QKV6" s="386"/>
      <c r="QLA6" s="386"/>
      <c r="QLF6" s="386"/>
      <c r="QLK6" s="386"/>
      <c r="QLP6" s="386"/>
      <c r="QLU6" s="386"/>
      <c r="QLZ6" s="386"/>
      <c r="QME6" s="386"/>
      <c r="QMJ6" s="386"/>
      <c r="QMO6" s="386"/>
      <c r="QMT6" s="386"/>
      <c r="QMY6" s="386"/>
      <c r="QND6" s="386"/>
      <c r="QNI6" s="386"/>
      <c r="QNN6" s="386"/>
      <c r="QNS6" s="386"/>
      <c r="QNX6" s="386"/>
      <c r="QOC6" s="386"/>
      <c r="QOH6" s="386"/>
      <c r="QOM6" s="386"/>
      <c r="QOR6" s="386"/>
      <c r="QOW6" s="386"/>
      <c r="QPB6" s="386"/>
      <c r="QPG6" s="386"/>
      <c r="QPL6" s="386"/>
      <c r="QPQ6" s="386"/>
      <c r="QPV6" s="386"/>
      <c r="QQA6" s="386"/>
      <c r="QQF6" s="386"/>
      <c r="QQK6" s="386"/>
      <c r="QQP6" s="386"/>
      <c r="QQU6" s="386"/>
      <c r="QQZ6" s="386"/>
      <c r="QRE6" s="386"/>
      <c r="QRJ6" s="386"/>
      <c r="QRO6" s="386"/>
      <c r="QRT6" s="386"/>
      <c r="QRY6" s="386"/>
      <c r="QSD6" s="386"/>
      <c r="QSI6" s="386"/>
      <c r="QSN6" s="386"/>
      <c r="QSS6" s="386"/>
      <c r="QSX6" s="386"/>
      <c r="QTC6" s="386"/>
      <c r="QTH6" s="386"/>
      <c r="QTM6" s="386"/>
      <c r="QTR6" s="386"/>
      <c r="QTW6" s="386"/>
      <c r="QUB6" s="386"/>
      <c r="QUG6" s="386"/>
      <c r="QUL6" s="386"/>
      <c r="QUQ6" s="386"/>
      <c r="QUV6" s="386"/>
      <c r="QVA6" s="386"/>
      <c r="QVF6" s="386"/>
      <c r="QVK6" s="386"/>
      <c r="QVP6" s="386"/>
      <c r="QVU6" s="386"/>
      <c r="QVZ6" s="386"/>
      <c r="QWE6" s="386"/>
      <c r="QWJ6" s="386"/>
      <c r="QWO6" s="386"/>
      <c r="QWT6" s="386"/>
      <c r="QWY6" s="386"/>
      <c r="QXD6" s="386"/>
      <c r="QXI6" s="386"/>
      <c r="QXN6" s="386"/>
      <c r="QXS6" s="386"/>
      <c r="QXX6" s="386"/>
      <c r="QYC6" s="386"/>
      <c r="QYH6" s="386"/>
      <c r="QYM6" s="386"/>
      <c r="QYR6" s="386"/>
      <c r="QYW6" s="386"/>
      <c r="QZB6" s="386"/>
      <c r="QZG6" s="386"/>
      <c r="QZL6" s="386"/>
      <c r="QZQ6" s="386"/>
      <c r="QZV6" s="386"/>
      <c r="RAA6" s="386"/>
      <c r="RAF6" s="386"/>
      <c r="RAK6" s="386"/>
      <c r="RAP6" s="386"/>
      <c r="RAU6" s="386"/>
      <c r="RAZ6" s="386"/>
      <c r="RBE6" s="386"/>
      <c r="RBJ6" s="386"/>
      <c r="RBO6" s="386"/>
      <c r="RBT6" s="386"/>
      <c r="RBY6" s="386"/>
      <c r="RCD6" s="386"/>
      <c r="RCI6" s="386"/>
      <c r="RCN6" s="386"/>
      <c r="RCS6" s="386"/>
      <c r="RCX6" s="386"/>
      <c r="RDC6" s="386"/>
      <c r="RDH6" s="386"/>
      <c r="RDM6" s="386"/>
      <c r="RDR6" s="386"/>
      <c r="RDW6" s="386"/>
      <c r="REB6" s="386"/>
      <c r="REG6" s="386"/>
      <c r="REL6" s="386"/>
      <c r="REQ6" s="386"/>
      <c r="REV6" s="386"/>
      <c r="RFA6" s="386"/>
      <c r="RFF6" s="386"/>
      <c r="RFK6" s="386"/>
      <c r="RFP6" s="386"/>
      <c r="RFU6" s="386"/>
      <c r="RFZ6" s="386"/>
      <c r="RGE6" s="386"/>
      <c r="RGJ6" s="386"/>
      <c r="RGO6" s="386"/>
      <c r="RGT6" s="386"/>
      <c r="RGY6" s="386"/>
      <c r="RHD6" s="386"/>
      <c r="RHI6" s="386"/>
      <c r="RHN6" s="386"/>
      <c r="RHS6" s="386"/>
      <c r="RHX6" s="386"/>
      <c r="RIC6" s="386"/>
      <c r="RIH6" s="386"/>
      <c r="RIM6" s="386"/>
      <c r="RIR6" s="386"/>
      <c r="RIW6" s="386"/>
      <c r="RJB6" s="386"/>
      <c r="RJG6" s="386"/>
      <c r="RJL6" s="386"/>
      <c r="RJQ6" s="386"/>
      <c r="RJV6" s="386"/>
      <c r="RKA6" s="386"/>
      <c r="RKF6" s="386"/>
      <c r="RKK6" s="386"/>
      <c r="RKP6" s="386"/>
      <c r="RKU6" s="386"/>
      <c r="RKZ6" s="386"/>
      <c r="RLE6" s="386"/>
      <c r="RLJ6" s="386"/>
      <c r="RLO6" s="386"/>
      <c r="RLT6" s="386"/>
      <c r="RLY6" s="386"/>
      <c r="RMD6" s="386"/>
      <c r="RMI6" s="386"/>
      <c r="RMN6" s="386"/>
      <c r="RMS6" s="386"/>
      <c r="RMX6" s="386"/>
      <c r="RNC6" s="386"/>
      <c r="RNH6" s="386"/>
      <c r="RNM6" s="386"/>
      <c r="RNR6" s="386"/>
      <c r="RNW6" s="386"/>
      <c r="ROB6" s="386"/>
      <c r="ROG6" s="386"/>
      <c r="ROL6" s="386"/>
      <c r="ROQ6" s="386"/>
      <c r="ROV6" s="386"/>
      <c r="RPA6" s="386"/>
      <c r="RPF6" s="386"/>
      <c r="RPK6" s="386"/>
      <c r="RPP6" s="386"/>
      <c r="RPU6" s="386"/>
      <c r="RPZ6" s="386"/>
      <c r="RQE6" s="386"/>
      <c r="RQJ6" s="386"/>
      <c r="RQO6" s="386"/>
      <c r="RQT6" s="386"/>
      <c r="RQY6" s="386"/>
      <c r="RRD6" s="386"/>
      <c r="RRI6" s="386"/>
      <c r="RRN6" s="386"/>
      <c r="RRS6" s="386"/>
      <c r="RRX6" s="386"/>
      <c r="RSC6" s="386"/>
      <c r="RSH6" s="386"/>
      <c r="RSM6" s="386"/>
      <c r="RSR6" s="386"/>
      <c r="RSW6" s="386"/>
      <c r="RTB6" s="386"/>
      <c r="RTG6" s="386"/>
      <c r="RTL6" s="386"/>
      <c r="RTQ6" s="386"/>
      <c r="RTV6" s="386"/>
      <c r="RUA6" s="386"/>
      <c r="RUF6" s="386"/>
      <c r="RUK6" s="386"/>
      <c r="RUP6" s="386"/>
      <c r="RUU6" s="386"/>
      <c r="RUZ6" s="386"/>
      <c r="RVE6" s="386"/>
      <c r="RVJ6" s="386"/>
      <c r="RVO6" s="386"/>
      <c r="RVT6" s="386"/>
      <c r="RVY6" s="386"/>
      <c r="RWD6" s="386"/>
      <c r="RWI6" s="386"/>
      <c r="RWN6" s="386"/>
      <c r="RWS6" s="386"/>
      <c r="RWX6" s="386"/>
      <c r="RXC6" s="386"/>
      <c r="RXH6" s="386"/>
      <c r="RXM6" s="386"/>
      <c r="RXR6" s="386"/>
      <c r="RXW6" s="386"/>
      <c r="RYB6" s="386"/>
      <c r="RYG6" s="386"/>
      <c r="RYL6" s="386"/>
      <c r="RYQ6" s="386"/>
      <c r="RYV6" s="386"/>
      <c r="RZA6" s="386"/>
      <c r="RZF6" s="386"/>
      <c r="RZK6" s="386"/>
      <c r="RZP6" s="386"/>
      <c r="RZU6" s="386"/>
      <c r="RZZ6" s="386"/>
      <c r="SAE6" s="386"/>
      <c r="SAJ6" s="386"/>
      <c r="SAO6" s="386"/>
      <c r="SAT6" s="386"/>
      <c r="SAY6" s="386"/>
      <c r="SBD6" s="386"/>
      <c r="SBI6" s="386"/>
      <c r="SBN6" s="386"/>
      <c r="SBS6" s="386"/>
      <c r="SBX6" s="386"/>
      <c r="SCC6" s="386"/>
      <c r="SCH6" s="386"/>
      <c r="SCM6" s="386"/>
      <c r="SCR6" s="386"/>
      <c r="SCW6" s="386"/>
      <c r="SDB6" s="386"/>
      <c r="SDG6" s="386"/>
      <c r="SDL6" s="386"/>
      <c r="SDQ6" s="386"/>
      <c r="SDV6" s="386"/>
      <c r="SEA6" s="386"/>
      <c r="SEF6" s="386"/>
      <c r="SEK6" s="386"/>
      <c r="SEP6" s="386"/>
      <c r="SEU6" s="386"/>
      <c r="SEZ6" s="386"/>
      <c r="SFE6" s="386"/>
      <c r="SFJ6" s="386"/>
      <c r="SFO6" s="386"/>
      <c r="SFT6" s="386"/>
      <c r="SFY6" s="386"/>
      <c r="SGD6" s="386"/>
      <c r="SGI6" s="386"/>
      <c r="SGN6" s="386"/>
      <c r="SGS6" s="386"/>
      <c r="SGX6" s="386"/>
      <c r="SHC6" s="386"/>
      <c r="SHH6" s="386"/>
      <c r="SHM6" s="386"/>
      <c r="SHR6" s="386"/>
      <c r="SHW6" s="386"/>
      <c r="SIB6" s="386"/>
      <c r="SIG6" s="386"/>
      <c r="SIL6" s="386"/>
      <c r="SIQ6" s="386"/>
      <c r="SIV6" s="386"/>
      <c r="SJA6" s="386"/>
      <c r="SJF6" s="386"/>
      <c r="SJK6" s="386"/>
      <c r="SJP6" s="386"/>
      <c r="SJU6" s="386"/>
      <c r="SJZ6" s="386"/>
      <c r="SKE6" s="386"/>
      <c r="SKJ6" s="386"/>
      <c r="SKO6" s="386"/>
      <c r="SKT6" s="386"/>
      <c r="SKY6" s="386"/>
      <c r="SLD6" s="386"/>
      <c r="SLI6" s="386"/>
      <c r="SLN6" s="386"/>
      <c r="SLS6" s="386"/>
      <c r="SLX6" s="386"/>
      <c r="SMC6" s="386"/>
      <c r="SMH6" s="386"/>
      <c r="SMM6" s="386"/>
      <c r="SMR6" s="386"/>
      <c r="SMW6" s="386"/>
      <c r="SNB6" s="386"/>
      <c r="SNG6" s="386"/>
      <c r="SNL6" s="386"/>
      <c r="SNQ6" s="386"/>
      <c r="SNV6" s="386"/>
      <c r="SOA6" s="386"/>
      <c r="SOF6" s="386"/>
      <c r="SOK6" s="386"/>
      <c r="SOP6" s="386"/>
      <c r="SOU6" s="386"/>
      <c r="SOZ6" s="386"/>
      <c r="SPE6" s="386"/>
      <c r="SPJ6" s="386"/>
      <c r="SPO6" s="386"/>
      <c r="SPT6" s="386"/>
      <c r="SPY6" s="386"/>
      <c r="SQD6" s="386"/>
      <c r="SQI6" s="386"/>
      <c r="SQN6" s="386"/>
      <c r="SQS6" s="386"/>
      <c r="SQX6" s="386"/>
      <c r="SRC6" s="386"/>
      <c r="SRH6" s="386"/>
      <c r="SRM6" s="386"/>
      <c r="SRR6" s="386"/>
      <c r="SRW6" s="386"/>
      <c r="SSB6" s="386"/>
      <c r="SSG6" s="386"/>
      <c r="SSL6" s="386"/>
      <c r="SSQ6" s="386"/>
      <c r="SSV6" s="386"/>
      <c r="STA6" s="386"/>
      <c r="STF6" s="386"/>
      <c r="STK6" s="386"/>
      <c r="STP6" s="386"/>
      <c r="STU6" s="386"/>
      <c r="STZ6" s="386"/>
      <c r="SUE6" s="386"/>
      <c r="SUJ6" s="386"/>
      <c r="SUO6" s="386"/>
      <c r="SUT6" s="386"/>
      <c r="SUY6" s="386"/>
      <c r="SVD6" s="386"/>
      <c r="SVI6" s="386"/>
      <c r="SVN6" s="386"/>
      <c r="SVS6" s="386"/>
      <c r="SVX6" s="386"/>
      <c r="SWC6" s="386"/>
      <c r="SWH6" s="386"/>
      <c r="SWM6" s="386"/>
      <c r="SWR6" s="386"/>
      <c r="SWW6" s="386"/>
      <c r="SXB6" s="386"/>
      <c r="SXG6" s="386"/>
      <c r="SXL6" s="386"/>
      <c r="SXQ6" s="386"/>
      <c r="SXV6" s="386"/>
      <c r="SYA6" s="386"/>
      <c r="SYF6" s="386"/>
      <c r="SYK6" s="386"/>
      <c r="SYP6" s="386"/>
      <c r="SYU6" s="386"/>
      <c r="SYZ6" s="386"/>
      <c r="SZE6" s="386"/>
      <c r="SZJ6" s="386"/>
      <c r="SZO6" s="386"/>
      <c r="SZT6" s="386"/>
      <c r="SZY6" s="386"/>
      <c r="TAD6" s="386"/>
      <c r="TAI6" s="386"/>
      <c r="TAN6" s="386"/>
      <c r="TAS6" s="386"/>
      <c r="TAX6" s="386"/>
      <c r="TBC6" s="386"/>
      <c r="TBH6" s="386"/>
      <c r="TBM6" s="386"/>
      <c r="TBR6" s="386"/>
      <c r="TBW6" s="386"/>
      <c r="TCB6" s="386"/>
      <c r="TCG6" s="386"/>
      <c r="TCL6" s="386"/>
      <c r="TCQ6" s="386"/>
      <c r="TCV6" s="386"/>
      <c r="TDA6" s="386"/>
      <c r="TDF6" s="386"/>
      <c r="TDK6" s="386"/>
      <c r="TDP6" s="386"/>
      <c r="TDU6" s="386"/>
      <c r="TDZ6" s="386"/>
      <c r="TEE6" s="386"/>
      <c r="TEJ6" s="386"/>
      <c r="TEO6" s="386"/>
      <c r="TET6" s="386"/>
      <c r="TEY6" s="386"/>
      <c r="TFD6" s="386"/>
      <c r="TFI6" s="386"/>
      <c r="TFN6" s="386"/>
      <c r="TFS6" s="386"/>
      <c r="TFX6" s="386"/>
      <c r="TGC6" s="386"/>
      <c r="TGH6" s="386"/>
      <c r="TGM6" s="386"/>
      <c r="TGR6" s="386"/>
      <c r="TGW6" s="386"/>
      <c r="THB6" s="386"/>
      <c r="THG6" s="386"/>
      <c r="THL6" s="386"/>
      <c r="THQ6" s="386"/>
      <c r="THV6" s="386"/>
      <c r="TIA6" s="386"/>
      <c r="TIF6" s="386"/>
      <c r="TIK6" s="386"/>
      <c r="TIP6" s="386"/>
      <c r="TIU6" s="386"/>
      <c r="TIZ6" s="386"/>
      <c r="TJE6" s="386"/>
      <c r="TJJ6" s="386"/>
      <c r="TJO6" s="386"/>
      <c r="TJT6" s="386"/>
      <c r="TJY6" s="386"/>
      <c r="TKD6" s="386"/>
      <c r="TKI6" s="386"/>
      <c r="TKN6" s="386"/>
      <c r="TKS6" s="386"/>
      <c r="TKX6" s="386"/>
      <c r="TLC6" s="386"/>
      <c r="TLH6" s="386"/>
      <c r="TLM6" s="386"/>
      <c r="TLR6" s="386"/>
      <c r="TLW6" s="386"/>
      <c r="TMB6" s="386"/>
      <c r="TMG6" s="386"/>
      <c r="TML6" s="386"/>
      <c r="TMQ6" s="386"/>
      <c r="TMV6" s="386"/>
      <c r="TNA6" s="386"/>
      <c r="TNF6" s="386"/>
      <c r="TNK6" s="386"/>
      <c r="TNP6" s="386"/>
      <c r="TNU6" s="386"/>
      <c r="TNZ6" s="386"/>
      <c r="TOE6" s="386"/>
      <c r="TOJ6" s="386"/>
      <c r="TOO6" s="386"/>
      <c r="TOT6" s="386"/>
      <c r="TOY6" s="386"/>
      <c r="TPD6" s="386"/>
      <c r="TPI6" s="386"/>
      <c r="TPN6" s="386"/>
      <c r="TPS6" s="386"/>
      <c r="TPX6" s="386"/>
      <c r="TQC6" s="386"/>
      <c r="TQH6" s="386"/>
      <c r="TQM6" s="386"/>
      <c r="TQR6" s="386"/>
      <c r="TQW6" s="386"/>
      <c r="TRB6" s="386"/>
      <c r="TRG6" s="386"/>
      <c r="TRL6" s="386"/>
      <c r="TRQ6" s="386"/>
      <c r="TRV6" s="386"/>
      <c r="TSA6" s="386"/>
      <c r="TSF6" s="386"/>
      <c r="TSK6" s="386"/>
      <c r="TSP6" s="386"/>
      <c r="TSU6" s="386"/>
      <c r="TSZ6" s="386"/>
      <c r="TTE6" s="386"/>
      <c r="TTJ6" s="386"/>
      <c r="TTO6" s="386"/>
      <c r="TTT6" s="386"/>
      <c r="TTY6" s="386"/>
      <c r="TUD6" s="386"/>
      <c r="TUI6" s="386"/>
      <c r="TUN6" s="386"/>
      <c r="TUS6" s="386"/>
      <c r="TUX6" s="386"/>
      <c r="TVC6" s="386"/>
      <c r="TVH6" s="386"/>
      <c r="TVM6" s="386"/>
      <c r="TVR6" s="386"/>
      <c r="TVW6" s="386"/>
      <c r="TWB6" s="386"/>
      <c r="TWG6" s="386"/>
      <c r="TWL6" s="386"/>
      <c r="TWQ6" s="386"/>
      <c r="TWV6" s="386"/>
      <c r="TXA6" s="386"/>
      <c r="TXF6" s="386"/>
      <c r="TXK6" s="386"/>
      <c r="TXP6" s="386"/>
      <c r="TXU6" s="386"/>
      <c r="TXZ6" s="386"/>
      <c r="TYE6" s="386"/>
      <c r="TYJ6" s="386"/>
      <c r="TYO6" s="386"/>
      <c r="TYT6" s="386"/>
      <c r="TYY6" s="386"/>
      <c r="TZD6" s="386"/>
      <c r="TZI6" s="386"/>
      <c r="TZN6" s="386"/>
      <c r="TZS6" s="386"/>
      <c r="TZX6" s="386"/>
      <c r="UAC6" s="386"/>
      <c r="UAH6" s="386"/>
      <c r="UAM6" s="386"/>
      <c r="UAR6" s="386"/>
      <c r="UAW6" s="386"/>
      <c r="UBB6" s="386"/>
      <c r="UBG6" s="386"/>
      <c r="UBL6" s="386"/>
      <c r="UBQ6" s="386"/>
      <c r="UBV6" s="386"/>
      <c r="UCA6" s="386"/>
      <c r="UCF6" s="386"/>
      <c r="UCK6" s="386"/>
      <c r="UCP6" s="386"/>
      <c r="UCU6" s="386"/>
      <c r="UCZ6" s="386"/>
      <c r="UDE6" s="386"/>
      <c r="UDJ6" s="386"/>
      <c r="UDO6" s="386"/>
      <c r="UDT6" s="386"/>
      <c r="UDY6" s="386"/>
      <c r="UED6" s="386"/>
      <c r="UEI6" s="386"/>
      <c r="UEN6" s="386"/>
      <c r="UES6" s="386"/>
      <c r="UEX6" s="386"/>
      <c r="UFC6" s="386"/>
      <c r="UFH6" s="386"/>
      <c r="UFM6" s="386"/>
      <c r="UFR6" s="386"/>
      <c r="UFW6" s="386"/>
      <c r="UGB6" s="386"/>
      <c r="UGG6" s="386"/>
      <c r="UGL6" s="386"/>
      <c r="UGQ6" s="386"/>
      <c r="UGV6" s="386"/>
      <c r="UHA6" s="386"/>
      <c r="UHF6" s="386"/>
      <c r="UHK6" s="386"/>
      <c r="UHP6" s="386"/>
      <c r="UHU6" s="386"/>
      <c r="UHZ6" s="386"/>
      <c r="UIE6" s="386"/>
      <c r="UIJ6" s="386"/>
      <c r="UIO6" s="386"/>
      <c r="UIT6" s="386"/>
      <c r="UIY6" s="386"/>
      <c r="UJD6" s="386"/>
      <c r="UJI6" s="386"/>
      <c r="UJN6" s="386"/>
      <c r="UJS6" s="386"/>
      <c r="UJX6" s="386"/>
      <c r="UKC6" s="386"/>
      <c r="UKH6" s="386"/>
      <c r="UKM6" s="386"/>
      <c r="UKR6" s="386"/>
      <c r="UKW6" s="386"/>
      <c r="ULB6" s="386"/>
      <c r="ULG6" s="386"/>
      <c r="ULL6" s="386"/>
      <c r="ULQ6" s="386"/>
      <c r="ULV6" s="386"/>
      <c r="UMA6" s="386"/>
      <c r="UMF6" s="386"/>
      <c r="UMK6" s="386"/>
      <c r="UMP6" s="386"/>
      <c r="UMU6" s="386"/>
      <c r="UMZ6" s="386"/>
      <c r="UNE6" s="386"/>
      <c r="UNJ6" s="386"/>
      <c r="UNO6" s="386"/>
      <c r="UNT6" s="386"/>
      <c r="UNY6" s="386"/>
      <c r="UOD6" s="386"/>
      <c r="UOI6" s="386"/>
      <c r="UON6" s="386"/>
      <c r="UOS6" s="386"/>
      <c r="UOX6" s="386"/>
      <c r="UPC6" s="386"/>
      <c r="UPH6" s="386"/>
      <c r="UPM6" s="386"/>
      <c r="UPR6" s="386"/>
      <c r="UPW6" s="386"/>
      <c r="UQB6" s="386"/>
      <c r="UQG6" s="386"/>
      <c r="UQL6" s="386"/>
      <c r="UQQ6" s="386"/>
      <c r="UQV6" s="386"/>
      <c r="URA6" s="386"/>
      <c r="URF6" s="386"/>
      <c r="URK6" s="386"/>
      <c r="URP6" s="386"/>
      <c r="URU6" s="386"/>
      <c r="URZ6" s="386"/>
      <c r="USE6" s="386"/>
      <c r="USJ6" s="386"/>
      <c r="USO6" s="386"/>
      <c r="UST6" s="386"/>
      <c r="USY6" s="386"/>
      <c r="UTD6" s="386"/>
      <c r="UTI6" s="386"/>
      <c r="UTN6" s="386"/>
      <c r="UTS6" s="386"/>
      <c r="UTX6" s="386"/>
      <c r="UUC6" s="386"/>
      <c r="UUH6" s="386"/>
      <c r="UUM6" s="386"/>
      <c r="UUR6" s="386"/>
      <c r="UUW6" s="386"/>
      <c r="UVB6" s="386"/>
      <c r="UVG6" s="386"/>
      <c r="UVL6" s="386"/>
      <c r="UVQ6" s="386"/>
      <c r="UVV6" s="386"/>
      <c r="UWA6" s="386"/>
      <c r="UWF6" s="386"/>
      <c r="UWK6" s="386"/>
      <c r="UWP6" s="386"/>
      <c r="UWU6" s="386"/>
      <c r="UWZ6" s="386"/>
      <c r="UXE6" s="386"/>
      <c r="UXJ6" s="386"/>
      <c r="UXO6" s="386"/>
      <c r="UXT6" s="386"/>
      <c r="UXY6" s="386"/>
      <c r="UYD6" s="386"/>
      <c r="UYI6" s="386"/>
      <c r="UYN6" s="386"/>
      <c r="UYS6" s="386"/>
      <c r="UYX6" s="386"/>
      <c r="UZC6" s="386"/>
      <c r="UZH6" s="386"/>
      <c r="UZM6" s="386"/>
      <c r="UZR6" s="386"/>
      <c r="UZW6" s="386"/>
      <c r="VAB6" s="386"/>
      <c r="VAG6" s="386"/>
      <c r="VAL6" s="386"/>
      <c r="VAQ6" s="386"/>
      <c r="VAV6" s="386"/>
      <c r="VBA6" s="386"/>
      <c r="VBF6" s="386"/>
      <c r="VBK6" s="386"/>
      <c r="VBP6" s="386"/>
      <c r="VBU6" s="386"/>
      <c r="VBZ6" s="386"/>
      <c r="VCE6" s="386"/>
      <c r="VCJ6" s="386"/>
      <c r="VCO6" s="386"/>
      <c r="VCT6" s="386"/>
      <c r="VCY6" s="386"/>
      <c r="VDD6" s="386"/>
      <c r="VDI6" s="386"/>
      <c r="VDN6" s="386"/>
      <c r="VDS6" s="386"/>
      <c r="VDX6" s="386"/>
      <c r="VEC6" s="386"/>
      <c r="VEH6" s="386"/>
      <c r="VEM6" s="386"/>
      <c r="VER6" s="386"/>
      <c r="VEW6" s="386"/>
      <c r="VFB6" s="386"/>
      <c r="VFG6" s="386"/>
      <c r="VFL6" s="386"/>
      <c r="VFQ6" s="386"/>
      <c r="VFV6" s="386"/>
      <c r="VGA6" s="386"/>
      <c r="VGF6" s="386"/>
      <c r="VGK6" s="386"/>
      <c r="VGP6" s="386"/>
      <c r="VGU6" s="386"/>
      <c r="VGZ6" s="386"/>
      <c r="VHE6" s="386"/>
      <c r="VHJ6" s="386"/>
      <c r="VHO6" s="386"/>
      <c r="VHT6" s="386"/>
      <c r="VHY6" s="386"/>
      <c r="VID6" s="386"/>
      <c r="VII6" s="386"/>
      <c r="VIN6" s="386"/>
      <c r="VIS6" s="386"/>
      <c r="VIX6" s="386"/>
      <c r="VJC6" s="386"/>
      <c r="VJH6" s="386"/>
      <c r="VJM6" s="386"/>
      <c r="VJR6" s="386"/>
      <c r="VJW6" s="386"/>
      <c r="VKB6" s="386"/>
      <c r="VKG6" s="386"/>
      <c r="VKL6" s="386"/>
      <c r="VKQ6" s="386"/>
      <c r="VKV6" s="386"/>
      <c r="VLA6" s="386"/>
      <c r="VLF6" s="386"/>
      <c r="VLK6" s="386"/>
      <c r="VLP6" s="386"/>
      <c r="VLU6" s="386"/>
      <c r="VLZ6" s="386"/>
      <c r="VME6" s="386"/>
      <c r="VMJ6" s="386"/>
      <c r="VMO6" s="386"/>
      <c r="VMT6" s="386"/>
      <c r="VMY6" s="386"/>
      <c r="VND6" s="386"/>
      <c r="VNI6" s="386"/>
      <c r="VNN6" s="386"/>
      <c r="VNS6" s="386"/>
      <c r="VNX6" s="386"/>
      <c r="VOC6" s="386"/>
      <c r="VOH6" s="386"/>
      <c r="VOM6" s="386"/>
      <c r="VOR6" s="386"/>
      <c r="VOW6" s="386"/>
      <c r="VPB6" s="386"/>
      <c r="VPG6" s="386"/>
      <c r="VPL6" s="386"/>
      <c r="VPQ6" s="386"/>
      <c r="VPV6" s="386"/>
      <c r="VQA6" s="386"/>
      <c r="VQF6" s="386"/>
      <c r="VQK6" s="386"/>
      <c r="VQP6" s="386"/>
      <c r="VQU6" s="386"/>
      <c r="VQZ6" s="386"/>
      <c r="VRE6" s="386"/>
      <c r="VRJ6" s="386"/>
      <c r="VRO6" s="386"/>
      <c r="VRT6" s="386"/>
      <c r="VRY6" s="386"/>
      <c r="VSD6" s="386"/>
      <c r="VSI6" s="386"/>
      <c r="VSN6" s="386"/>
      <c r="VSS6" s="386"/>
      <c r="VSX6" s="386"/>
      <c r="VTC6" s="386"/>
      <c r="VTH6" s="386"/>
      <c r="VTM6" s="386"/>
      <c r="VTR6" s="386"/>
      <c r="VTW6" s="386"/>
      <c r="VUB6" s="386"/>
      <c r="VUG6" s="386"/>
      <c r="VUL6" s="386"/>
      <c r="VUQ6" s="386"/>
      <c r="VUV6" s="386"/>
      <c r="VVA6" s="386"/>
      <c r="VVF6" s="386"/>
      <c r="VVK6" s="386"/>
      <c r="VVP6" s="386"/>
      <c r="VVU6" s="386"/>
      <c r="VVZ6" s="386"/>
      <c r="VWE6" s="386"/>
      <c r="VWJ6" s="386"/>
      <c r="VWO6" s="386"/>
      <c r="VWT6" s="386"/>
      <c r="VWY6" s="386"/>
      <c r="VXD6" s="386"/>
      <c r="VXI6" s="386"/>
      <c r="VXN6" s="386"/>
      <c r="VXS6" s="386"/>
      <c r="VXX6" s="386"/>
      <c r="VYC6" s="386"/>
      <c r="VYH6" s="386"/>
      <c r="VYM6" s="386"/>
      <c r="VYR6" s="386"/>
      <c r="VYW6" s="386"/>
      <c r="VZB6" s="386"/>
      <c r="VZG6" s="386"/>
      <c r="VZL6" s="386"/>
      <c r="VZQ6" s="386"/>
      <c r="VZV6" s="386"/>
      <c r="WAA6" s="386"/>
      <c r="WAF6" s="386"/>
      <c r="WAK6" s="386"/>
      <c r="WAP6" s="386"/>
      <c r="WAU6" s="386"/>
      <c r="WAZ6" s="386"/>
      <c r="WBE6" s="386"/>
      <c r="WBJ6" s="386"/>
      <c r="WBO6" s="386"/>
      <c r="WBT6" s="386"/>
      <c r="WBY6" s="386"/>
      <c r="WCD6" s="386"/>
      <c r="WCI6" s="386"/>
      <c r="WCN6" s="386"/>
      <c r="WCS6" s="386"/>
      <c r="WCX6" s="386"/>
      <c r="WDC6" s="386"/>
      <c r="WDH6" s="386"/>
      <c r="WDM6" s="386"/>
      <c r="WDR6" s="386"/>
      <c r="WDW6" s="386"/>
      <c r="WEB6" s="386"/>
      <c r="WEG6" s="386"/>
      <c r="WEL6" s="386"/>
      <c r="WEQ6" s="386"/>
      <c r="WEV6" s="386"/>
      <c r="WFA6" s="386"/>
      <c r="WFF6" s="386"/>
      <c r="WFK6" s="386"/>
      <c r="WFP6" s="386"/>
      <c r="WFU6" s="386"/>
      <c r="WFZ6" s="386"/>
      <c r="WGE6" s="386"/>
      <c r="WGJ6" s="386"/>
      <c r="WGO6" s="386"/>
      <c r="WGT6" s="386"/>
      <c r="WGY6" s="386"/>
      <c r="WHD6" s="386"/>
      <c r="WHI6" s="386"/>
      <c r="WHN6" s="386"/>
      <c r="WHS6" s="386"/>
      <c r="WHX6" s="386"/>
      <c r="WIC6" s="386"/>
      <c r="WIH6" s="386"/>
      <c r="WIM6" s="386"/>
      <c r="WIR6" s="386"/>
      <c r="WIW6" s="386"/>
      <c r="WJB6" s="386"/>
      <c r="WJG6" s="386"/>
      <c r="WJL6" s="386"/>
      <c r="WJQ6" s="386"/>
      <c r="WJV6" s="386"/>
      <c r="WKA6" s="386"/>
      <c r="WKF6" s="386"/>
      <c r="WKK6" s="386"/>
      <c r="WKP6" s="386"/>
      <c r="WKU6" s="386"/>
      <c r="WKZ6" s="386"/>
      <c r="WLE6" s="386"/>
      <c r="WLJ6" s="386"/>
      <c r="WLO6" s="386"/>
      <c r="WLT6" s="386"/>
      <c r="WLY6" s="386"/>
      <c r="WMD6" s="386"/>
      <c r="WMI6" s="386"/>
      <c r="WMN6" s="386"/>
      <c r="WMS6" s="386"/>
      <c r="WMX6" s="386"/>
      <c r="WNC6" s="386"/>
      <c r="WNH6" s="386"/>
      <c r="WNM6" s="386"/>
      <c r="WNR6" s="386"/>
      <c r="WNW6" s="386"/>
      <c r="WOB6" s="386"/>
      <c r="WOG6" s="386"/>
      <c r="WOL6" s="386"/>
      <c r="WOQ6" s="386"/>
      <c r="WOV6" s="386"/>
      <c r="WPA6" s="386"/>
      <c r="WPF6" s="386"/>
      <c r="WPK6" s="386"/>
      <c r="WPP6" s="386"/>
      <c r="WPU6" s="386"/>
      <c r="WPZ6" s="386"/>
      <c r="WQE6" s="386"/>
      <c r="WQJ6" s="386"/>
      <c r="WQO6" s="386"/>
      <c r="WQT6" s="386"/>
      <c r="WQY6" s="386"/>
      <c r="WRD6" s="386"/>
      <c r="WRI6" s="386"/>
      <c r="WRN6" s="386"/>
      <c r="WRS6" s="386"/>
      <c r="WRX6" s="386"/>
      <c r="WSC6" s="386"/>
      <c r="WSH6" s="386"/>
      <c r="WSM6" s="386"/>
      <c r="WSR6" s="386"/>
      <c r="WSW6" s="386"/>
      <c r="WTB6" s="386"/>
      <c r="WTG6" s="386"/>
      <c r="WTL6" s="386"/>
      <c r="WTQ6" s="386"/>
      <c r="WTV6" s="386"/>
      <c r="WUA6" s="386"/>
      <c r="WUF6" s="386"/>
      <c r="WUK6" s="386"/>
      <c r="WUP6" s="386"/>
      <c r="WUU6" s="386"/>
      <c r="WUZ6" s="386"/>
      <c r="WVE6" s="386"/>
      <c r="WVJ6" s="386"/>
      <c r="WVO6" s="386"/>
      <c r="WVT6" s="386"/>
      <c r="WVY6" s="386"/>
      <c r="WWD6" s="386"/>
      <c r="WWI6" s="386"/>
      <c r="WWN6" s="386"/>
      <c r="WWS6" s="386"/>
      <c r="WWX6" s="386"/>
      <c r="WXC6" s="386"/>
      <c r="WXH6" s="386"/>
      <c r="WXM6" s="386"/>
      <c r="WXR6" s="386"/>
      <c r="WXW6" s="386"/>
      <c r="WYB6" s="386"/>
      <c r="WYG6" s="386"/>
      <c r="WYL6" s="386"/>
      <c r="WYQ6" s="386"/>
      <c r="WYV6" s="386"/>
      <c r="WZA6" s="386"/>
      <c r="WZF6" s="386"/>
      <c r="WZK6" s="386"/>
      <c r="WZP6" s="386"/>
      <c r="WZU6" s="386"/>
      <c r="WZZ6" s="386"/>
      <c r="XAE6" s="386"/>
      <c r="XAJ6" s="386"/>
      <c r="XAO6" s="386"/>
      <c r="XAT6" s="386"/>
      <c r="XAY6" s="386"/>
      <c r="XBD6" s="386"/>
      <c r="XBI6" s="386"/>
      <c r="XBN6" s="386"/>
      <c r="XBS6" s="386"/>
      <c r="XBX6" s="386"/>
      <c r="XCC6" s="386"/>
      <c r="XCH6" s="386"/>
      <c r="XCM6" s="386"/>
      <c r="XCR6" s="386"/>
      <c r="XCW6" s="386"/>
      <c r="XDB6" s="386"/>
      <c r="XDG6" s="386"/>
      <c r="XDL6" s="386"/>
      <c r="XDQ6" s="386"/>
      <c r="XDV6" s="386"/>
      <c r="XEA6" s="386"/>
      <c r="XEF6" s="386"/>
      <c r="XEK6" s="386"/>
      <c r="XEP6" s="386"/>
      <c r="XEU6" s="386"/>
      <c r="XEZ6" s="386"/>
    </row>
    <row r="7" spans="1:1020 1025:2045 2050:3070 3075:4095 4100:5120 5125:6140 6145:7165 7170:8190 8195:9215 9220:10240 10245:11260 11265:12285 12290:13310 13315:14335 14340:15360 15365:16380">
      <c r="A7" s="391">
        <f t="shared" si="0"/>
        <v>5</v>
      </c>
      <c r="B7" s="384" t="s">
        <v>10</v>
      </c>
      <c r="C7" s="384">
        <v>5546</v>
      </c>
      <c r="D7" s="384"/>
      <c r="E7" s="384">
        <v>0</v>
      </c>
      <c r="F7" s="384">
        <v>0</v>
      </c>
      <c r="G7" s="384"/>
      <c r="H7" s="384">
        <v>0</v>
      </c>
      <c r="I7" s="384">
        <v>80</v>
      </c>
      <c r="J7" s="384">
        <v>66</v>
      </c>
      <c r="K7" s="384">
        <v>126</v>
      </c>
      <c r="L7" s="384">
        <v>240</v>
      </c>
      <c r="M7" s="384">
        <f>ROUND('Sep-22 Plan'!G21,0)</f>
        <v>360</v>
      </c>
      <c r="N7" s="384">
        <f>'Oct-22 Plan'!G32</f>
        <v>185</v>
      </c>
      <c r="O7" s="385">
        <v>390</v>
      </c>
      <c r="P7" s="385">
        <v>360</v>
      </c>
      <c r="Q7" s="385">
        <v>546</v>
      </c>
      <c r="R7" s="385">
        <v>420</v>
      </c>
      <c r="S7" s="385">
        <v>310</v>
      </c>
      <c r="T7" s="384">
        <v>505</v>
      </c>
      <c r="U7" s="384">
        <v>500</v>
      </c>
      <c r="V7" s="384">
        <v>750</v>
      </c>
      <c r="W7" s="384">
        <v>850</v>
      </c>
      <c r="X7" s="384">
        <v>600</v>
      </c>
      <c r="Y7" s="384">
        <v>500</v>
      </c>
      <c r="Z7" s="384">
        <v>510</v>
      </c>
      <c r="AA7" s="384">
        <v>500</v>
      </c>
      <c r="AB7" s="384">
        <f>'Dec-23 Plan'!H32</f>
        <v>500</v>
      </c>
      <c r="AI7" s="386"/>
      <c r="AN7" s="386"/>
      <c r="AS7" s="386"/>
      <c r="AX7" s="386"/>
      <c r="BC7" s="386"/>
      <c r="BH7" s="386"/>
      <c r="BM7" s="386"/>
      <c r="BR7" s="386"/>
      <c r="BW7" s="386"/>
      <c r="CB7" s="386"/>
      <c r="CG7" s="386"/>
      <c r="CL7" s="386"/>
      <c r="CQ7" s="386"/>
      <c r="CV7" s="386"/>
      <c r="DA7" s="386"/>
      <c r="DF7" s="386"/>
      <c r="DK7" s="386"/>
      <c r="DP7" s="386"/>
      <c r="DU7" s="386"/>
      <c r="DZ7" s="386"/>
      <c r="EE7" s="386"/>
      <c r="EJ7" s="386"/>
      <c r="EO7" s="386"/>
      <c r="ET7" s="386"/>
      <c r="EY7" s="386"/>
      <c r="FD7" s="386"/>
      <c r="FI7" s="386"/>
      <c r="FN7" s="386"/>
      <c r="FS7" s="386"/>
      <c r="FX7" s="386"/>
      <c r="GC7" s="386"/>
      <c r="GH7" s="386"/>
      <c r="GM7" s="386"/>
      <c r="GR7" s="386"/>
      <c r="GW7" s="386"/>
      <c r="HB7" s="386"/>
      <c r="HG7" s="386"/>
      <c r="HL7" s="386"/>
      <c r="HQ7" s="386"/>
      <c r="HV7" s="386"/>
      <c r="IA7" s="386"/>
      <c r="IF7" s="386"/>
      <c r="IK7" s="386"/>
      <c r="IP7" s="386"/>
      <c r="IU7" s="386"/>
      <c r="IZ7" s="386"/>
      <c r="JE7" s="386"/>
      <c r="JJ7" s="386"/>
      <c r="JO7" s="386"/>
      <c r="JT7" s="386"/>
      <c r="JY7" s="386"/>
      <c r="KD7" s="386"/>
      <c r="KI7" s="386"/>
      <c r="KN7" s="386"/>
      <c r="KS7" s="386"/>
      <c r="KX7" s="386"/>
      <c r="LC7" s="386"/>
      <c r="LH7" s="386"/>
      <c r="LM7" s="386"/>
      <c r="LR7" s="386"/>
      <c r="LW7" s="386"/>
      <c r="MB7" s="386"/>
      <c r="MG7" s="386"/>
      <c r="ML7" s="386"/>
      <c r="MQ7" s="386"/>
      <c r="MV7" s="386"/>
      <c r="NA7" s="386"/>
      <c r="NF7" s="386"/>
      <c r="NK7" s="386"/>
      <c r="NP7" s="386"/>
      <c r="NU7" s="386"/>
      <c r="NZ7" s="386"/>
      <c r="OE7" s="386"/>
      <c r="OJ7" s="386"/>
      <c r="OO7" s="386"/>
      <c r="OT7" s="386"/>
      <c r="OY7" s="386"/>
      <c r="PD7" s="386"/>
      <c r="PI7" s="386"/>
      <c r="PN7" s="386"/>
      <c r="PS7" s="386"/>
      <c r="PX7" s="386"/>
      <c r="QC7" s="386"/>
      <c r="QH7" s="386"/>
      <c r="QM7" s="386"/>
      <c r="QR7" s="386"/>
      <c r="QW7" s="386"/>
      <c r="RB7" s="386"/>
      <c r="RG7" s="386"/>
      <c r="RL7" s="386"/>
      <c r="RQ7" s="386"/>
      <c r="RV7" s="386"/>
      <c r="SA7" s="386"/>
      <c r="SF7" s="386"/>
      <c r="SK7" s="386"/>
      <c r="SP7" s="386"/>
      <c r="SU7" s="386"/>
      <c r="SZ7" s="386"/>
      <c r="TE7" s="386"/>
      <c r="TJ7" s="386"/>
      <c r="TO7" s="386"/>
      <c r="TT7" s="386"/>
      <c r="TY7" s="386"/>
      <c r="UD7" s="386"/>
      <c r="UI7" s="386"/>
      <c r="UN7" s="386"/>
      <c r="US7" s="386"/>
      <c r="UX7" s="386"/>
      <c r="VC7" s="386"/>
      <c r="VH7" s="386"/>
      <c r="VM7" s="386"/>
      <c r="VR7" s="386"/>
      <c r="VW7" s="386"/>
      <c r="WB7" s="386"/>
      <c r="WG7" s="386"/>
      <c r="WL7" s="386"/>
      <c r="WQ7" s="386"/>
      <c r="WV7" s="386"/>
      <c r="XA7" s="386"/>
      <c r="XF7" s="386"/>
      <c r="XK7" s="386"/>
      <c r="XP7" s="386"/>
      <c r="XU7" s="386"/>
      <c r="XZ7" s="386"/>
      <c r="YE7" s="386"/>
      <c r="YJ7" s="386"/>
      <c r="YO7" s="386"/>
      <c r="YT7" s="386"/>
      <c r="YY7" s="386"/>
      <c r="ZD7" s="386"/>
      <c r="ZI7" s="386"/>
      <c r="ZN7" s="386"/>
      <c r="ZS7" s="386"/>
      <c r="ZX7" s="386"/>
      <c r="AAC7" s="386"/>
      <c r="AAH7" s="386"/>
      <c r="AAM7" s="386"/>
      <c r="AAR7" s="386"/>
      <c r="AAW7" s="386"/>
      <c r="ABB7" s="386"/>
      <c r="ABG7" s="386"/>
      <c r="ABL7" s="386"/>
      <c r="ABQ7" s="386"/>
      <c r="ABV7" s="386"/>
      <c r="ACA7" s="386"/>
      <c r="ACF7" s="386"/>
      <c r="ACK7" s="386"/>
      <c r="ACP7" s="386"/>
      <c r="ACU7" s="386"/>
      <c r="ACZ7" s="386"/>
      <c r="ADE7" s="386"/>
      <c r="ADJ7" s="386"/>
      <c r="ADO7" s="386"/>
      <c r="ADT7" s="386"/>
      <c r="ADY7" s="386"/>
      <c r="AED7" s="386"/>
      <c r="AEI7" s="386"/>
      <c r="AEN7" s="386"/>
      <c r="AES7" s="386"/>
      <c r="AEX7" s="386"/>
      <c r="AFC7" s="386"/>
      <c r="AFH7" s="386"/>
      <c r="AFM7" s="386"/>
      <c r="AFR7" s="386"/>
      <c r="AFW7" s="386"/>
      <c r="AGB7" s="386"/>
      <c r="AGG7" s="386"/>
      <c r="AGL7" s="386"/>
      <c r="AGQ7" s="386"/>
      <c r="AGV7" s="386"/>
      <c r="AHA7" s="386"/>
      <c r="AHF7" s="386"/>
      <c r="AHK7" s="386"/>
      <c r="AHP7" s="386"/>
      <c r="AHU7" s="386"/>
      <c r="AHZ7" s="386"/>
      <c r="AIE7" s="386"/>
      <c r="AIJ7" s="386"/>
      <c r="AIO7" s="386"/>
      <c r="AIT7" s="386"/>
      <c r="AIY7" s="386"/>
      <c r="AJD7" s="386"/>
      <c r="AJI7" s="386"/>
      <c r="AJN7" s="386"/>
      <c r="AJS7" s="386"/>
      <c r="AJX7" s="386"/>
      <c r="AKC7" s="386"/>
      <c r="AKH7" s="386"/>
      <c r="AKM7" s="386"/>
      <c r="AKR7" s="386"/>
      <c r="AKW7" s="386"/>
      <c r="ALB7" s="386"/>
      <c r="ALG7" s="386"/>
      <c r="ALL7" s="386"/>
      <c r="ALQ7" s="386"/>
      <c r="ALV7" s="386"/>
      <c r="AMA7" s="386"/>
      <c r="AMF7" s="386"/>
      <c r="AMK7" s="386"/>
      <c r="AMP7" s="386"/>
      <c r="AMU7" s="386"/>
      <c r="AMZ7" s="386"/>
      <c r="ANE7" s="386"/>
      <c r="ANJ7" s="386"/>
      <c r="ANO7" s="386"/>
      <c r="ANT7" s="386"/>
      <c r="ANY7" s="386"/>
      <c r="AOD7" s="386"/>
      <c r="AOI7" s="386"/>
      <c r="AON7" s="386"/>
      <c r="AOS7" s="386"/>
      <c r="AOX7" s="386"/>
      <c r="APC7" s="386"/>
      <c r="APH7" s="386"/>
      <c r="APM7" s="386"/>
      <c r="APR7" s="386"/>
      <c r="APW7" s="386"/>
      <c r="AQB7" s="386"/>
      <c r="AQG7" s="386"/>
      <c r="AQL7" s="386"/>
      <c r="AQQ7" s="386"/>
      <c r="AQV7" s="386"/>
      <c r="ARA7" s="386"/>
      <c r="ARF7" s="386"/>
      <c r="ARK7" s="386"/>
      <c r="ARP7" s="386"/>
      <c r="ARU7" s="386"/>
      <c r="ARZ7" s="386"/>
      <c r="ASE7" s="386"/>
      <c r="ASJ7" s="386"/>
      <c r="ASO7" s="386"/>
      <c r="AST7" s="386"/>
      <c r="ASY7" s="386"/>
      <c r="ATD7" s="386"/>
      <c r="ATI7" s="386"/>
      <c r="ATN7" s="386"/>
      <c r="ATS7" s="386"/>
      <c r="ATX7" s="386"/>
      <c r="AUC7" s="386"/>
      <c r="AUH7" s="386"/>
      <c r="AUM7" s="386"/>
      <c r="AUR7" s="386"/>
      <c r="AUW7" s="386"/>
      <c r="AVB7" s="386"/>
      <c r="AVG7" s="386"/>
      <c r="AVL7" s="386"/>
      <c r="AVQ7" s="386"/>
      <c r="AVV7" s="386"/>
      <c r="AWA7" s="386"/>
      <c r="AWF7" s="386"/>
      <c r="AWK7" s="386"/>
      <c r="AWP7" s="386"/>
      <c r="AWU7" s="386"/>
      <c r="AWZ7" s="386"/>
      <c r="AXE7" s="386"/>
      <c r="AXJ7" s="386"/>
      <c r="AXO7" s="386"/>
      <c r="AXT7" s="386"/>
      <c r="AXY7" s="386"/>
      <c r="AYD7" s="386"/>
      <c r="AYI7" s="386"/>
      <c r="AYN7" s="386"/>
      <c r="AYS7" s="386"/>
      <c r="AYX7" s="386"/>
      <c r="AZC7" s="386"/>
      <c r="AZH7" s="386"/>
      <c r="AZM7" s="386"/>
      <c r="AZR7" s="386"/>
      <c r="AZW7" s="386"/>
      <c r="BAB7" s="386"/>
      <c r="BAG7" s="386"/>
      <c r="BAL7" s="386"/>
      <c r="BAQ7" s="386"/>
      <c r="BAV7" s="386"/>
      <c r="BBA7" s="386"/>
      <c r="BBF7" s="386"/>
      <c r="BBK7" s="386"/>
      <c r="BBP7" s="386"/>
      <c r="BBU7" s="386"/>
      <c r="BBZ7" s="386"/>
      <c r="BCE7" s="386"/>
      <c r="BCJ7" s="386"/>
      <c r="BCO7" s="386"/>
      <c r="BCT7" s="386"/>
      <c r="BCY7" s="386"/>
      <c r="BDD7" s="386"/>
      <c r="BDI7" s="386"/>
      <c r="BDN7" s="386"/>
      <c r="BDS7" s="386"/>
      <c r="BDX7" s="386"/>
      <c r="BEC7" s="386"/>
      <c r="BEH7" s="386"/>
      <c r="BEM7" s="386"/>
      <c r="BER7" s="386"/>
      <c r="BEW7" s="386"/>
      <c r="BFB7" s="386"/>
      <c r="BFG7" s="386"/>
      <c r="BFL7" s="386"/>
      <c r="BFQ7" s="386"/>
      <c r="BFV7" s="386"/>
      <c r="BGA7" s="386"/>
      <c r="BGF7" s="386"/>
      <c r="BGK7" s="386"/>
      <c r="BGP7" s="386"/>
      <c r="BGU7" s="386"/>
      <c r="BGZ7" s="386"/>
      <c r="BHE7" s="386"/>
      <c r="BHJ7" s="386"/>
      <c r="BHO7" s="386"/>
      <c r="BHT7" s="386"/>
      <c r="BHY7" s="386"/>
      <c r="BID7" s="386"/>
      <c r="BII7" s="386"/>
      <c r="BIN7" s="386"/>
      <c r="BIS7" s="386"/>
      <c r="BIX7" s="386"/>
      <c r="BJC7" s="386"/>
      <c r="BJH7" s="386"/>
      <c r="BJM7" s="386"/>
      <c r="BJR7" s="386"/>
      <c r="BJW7" s="386"/>
      <c r="BKB7" s="386"/>
      <c r="BKG7" s="386"/>
      <c r="BKL7" s="386"/>
      <c r="BKQ7" s="386"/>
      <c r="BKV7" s="386"/>
      <c r="BLA7" s="386"/>
      <c r="BLF7" s="386"/>
      <c r="BLK7" s="386"/>
      <c r="BLP7" s="386"/>
      <c r="BLU7" s="386"/>
      <c r="BLZ7" s="386"/>
      <c r="BME7" s="386"/>
      <c r="BMJ7" s="386"/>
      <c r="BMO7" s="386"/>
      <c r="BMT7" s="386"/>
      <c r="BMY7" s="386"/>
      <c r="BND7" s="386"/>
      <c r="BNI7" s="386"/>
      <c r="BNN7" s="386"/>
      <c r="BNS7" s="386"/>
      <c r="BNX7" s="386"/>
      <c r="BOC7" s="386"/>
      <c r="BOH7" s="386"/>
      <c r="BOM7" s="386"/>
      <c r="BOR7" s="386"/>
      <c r="BOW7" s="386"/>
      <c r="BPB7" s="386"/>
      <c r="BPG7" s="386"/>
      <c r="BPL7" s="386"/>
      <c r="BPQ7" s="386"/>
      <c r="BPV7" s="386"/>
      <c r="BQA7" s="386"/>
      <c r="BQF7" s="386"/>
      <c r="BQK7" s="386"/>
      <c r="BQP7" s="386"/>
      <c r="BQU7" s="386"/>
      <c r="BQZ7" s="386"/>
      <c r="BRE7" s="386"/>
      <c r="BRJ7" s="386"/>
      <c r="BRO7" s="386"/>
      <c r="BRT7" s="386"/>
      <c r="BRY7" s="386"/>
      <c r="BSD7" s="386"/>
      <c r="BSI7" s="386"/>
      <c r="BSN7" s="386"/>
      <c r="BSS7" s="386"/>
      <c r="BSX7" s="386"/>
      <c r="BTC7" s="386"/>
      <c r="BTH7" s="386"/>
      <c r="BTM7" s="386"/>
      <c r="BTR7" s="386"/>
      <c r="BTW7" s="386"/>
      <c r="BUB7" s="386"/>
      <c r="BUG7" s="386"/>
      <c r="BUL7" s="386"/>
      <c r="BUQ7" s="386"/>
      <c r="BUV7" s="386"/>
      <c r="BVA7" s="386"/>
      <c r="BVF7" s="386"/>
      <c r="BVK7" s="386"/>
      <c r="BVP7" s="386"/>
      <c r="BVU7" s="386"/>
      <c r="BVZ7" s="386"/>
      <c r="BWE7" s="386"/>
      <c r="BWJ7" s="386"/>
      <c r="BWO7" s="386"/>
      <c r="BWT7" s="386"/>
      <c r="BWY7" s="386"/>
      <c r="BXD7" s="386"/>
      <c r="BXI7" s="386"/>
      <c r="BXN7" s="386"/>
      <c r="BXS7" s="386"/>
      <c r="BXX7" s="386"/>
      <c r="BYC7" s="386"/>
      <c r="BYH7" s="386"/>
      <c r="BYM7" s="386"/>
      <c r="BYR7" s="386"/>
      <c r="BYW7" s="386"/>
      <c r="BZB7" s="386"/>
      <c r="BZG7" s="386"/>
      <c r="BZL7" s="386"/>
      <c r="BZQ7" s="386"/>
      <c r="BZV7" s="386"/>
      <c r="CAA7" s="386"/>
      <c r="CAF7" s="386"/>
      <c r="CAK7" s="386"/>
      <c r="CAP7" s="386"/>
      <c r="CAU7" s="386"/>
      <c r="CAZ7" s="386"/>
      <c r="CBE7" s="386"/>
      <c r="CBJ7" s="386"/>
      <c r="CBO7" s="386"/>
      <c r="CBT7" s="386"/>
      <c r="CBY7" s="386"/>
      <c r="CCD7" s="386"/>
      <c r="CCI7" s="386"/>
      <c r="CCN7" s="386"/>
      <c r="CCS7" s="386"/>
      <c r="CCX7" s="386"/>
      <c r="CDC7" s="386"/>
      <c r="CDH7" s="386"/>
      <c r="CDM7" s="386"/>
      <c r="CDR7" s="386"/>
      <c r="CDW7" s="386"/>
      <c r="CEB7" s="386"/>
      <c r="CEG7" s="386"/>
      <c r="CEL7" s="386"/>
      <c r="CEQ7" s="386"/>
      <c r="CEV7" s="386"/>
      <c r="CFA7" s="386"/>
      <c r="CFF7" s="386"/>
      <c r="CFK7" s="386"/>
      <c r="CFP7" s="386"/>
      <c r="CFU7" s="386"/>
      <c r="CFZ7" s="386"/>
      <c r="CGE7" s="386"/>
      <c r="CGJ7" s="386"/>
      <c r="CGO7" s="386"/>
      <c r="CGT7" s="386"/>
      <c r="CGY7" s="386"/>
      <c r="CHD7" s="386"/>
      <c r="CHI7" s="386"/>
      <c r="CHN7" s="386"/>
      <c r="CHS7" s="386"/>
      <c r="CHX7" s="386"/>
      <c r="CIC7" s="386"/>
      <c r="CIH7" s="386"/>
      <c r="CIM7" s="386"/>
      <c r="CIR7" s="386"/>
      <c r="CIW7" s="386"/>
      <c r="CJB7" s="386"/>
      <c r="CJG7" s="386"/>
      <c r="CJL7" s="386"/>
      <c r="CJQ7" s="386"/>
      <c r="CJV7" s="386"/>
      <c r="CKA7" s="386"/>
      <c r="CKF7" s="386"/>
      <c r="CKK7" s="386"/>
      <c r="CKP7" s="386"/>
      <c r="CKU7" s="386"/>
      <c r="CKZ7" s="386"/>
      <c r="CLE7" s="386"/>
      <c r="CLJ7" s="386"/>
      <c r="CLO7" s="386"/>
      <c r="CLT7" s="386"/>
      <c r="CLY7" s="386"/>
      <c r="CMD7" s="386"/>
      <c r="CMI7" s="386"/>
      <c r="CMN7" s="386"/>
      <c r="CMS7" s="386"/>
      <c r="CMX7" s="386"/>
      <c r="CNC7" s="386"/>
      <c r="CNH7" s="386"/>
      <c r="CNM7" s="386"/>
      <c r="CNR7" s="386"/>
      <c r="CNW7" s="386"/>
      <c r="COB7" s="386"/>
      <c r="COG7" s="386"/>
      <c r="COL7" s="386"/>
      <c r="COQ7" s="386"/>
      <c r="COV7" s="386"/>
      <c r="CPA7" s="386"/>
      <c r="CPF7" s="386"/>
      <c r="CPK7" s="386"/>
      <c r="CPP7" s="386"/>
      <c r="CPU7" s="386"/>
      <c r="CPZ7" s="386"/>
      <c r="CQE7" s="386"/>
      <c r="CQJ7" s="386"/>
      <c r="CQO7" s="386"/>
      <c r="CQT7" s="386"/>
      <c r="CQY7" s="386"/>
      <c r="CRD7" s="386"/>
      <c r="CRI7" s="386"/>
      <c r="CRN7" s="386"/>
      <c r="CRS7" s="386"/>
      <c r="CRX7" s="386"/>
      <c r="CSC7" s="386"/>
      <c r="CSH7" s="386"/>
      <c r="CSM7" s="386"/>
      <c r="CSR7" s="386"/>
      <c r="CSW7" s="386"/>
      <c r="CTB7" s="386"/>
      <c r="CTG7" s="386"/>
      <c r="CTL7" s="386"/>
      <c r="CTQ7" s="386"/>
      <c r="CTV7" s="386"/>
      <c r="CUA7" s="386"/>
      <c r="CUF7" s="386"/>
      <c r="CUK7" s="386"/>
      <c r="CUP7" s="386"/>
      <c r="CUU7" s="386"/>
      <c r="CUZ7" s="386"/>
      <c r="CVE7" s="386"/>
      <c r="CVJ7" s="386"/>
      <c r="CVO7" s="386"/>
      <c r="CVT7" s="386"/>
      <c r="CVY7" s="386"/>
      <c r="CWD7" s="386"/>
      <c r="CWI7" s="386"/>
      <c r="CWN7" s="386"/>
      <c r="CWS7" s="386"/>
      <c r="CWX7" s="386"/>
      <c r="CXC7" s="386"/>
      <c r="CXH7" s="386"/>
      <c r="CXM7" s="386"/>
      <c r="CXR7" s="386"/>
      <c r="CXW7" s="386"/>
      <c r="CYB7" s="386"/>
      <c r="CYG7" s="386"/>
      <c r="CYL7" s="386"/>
      <c r="CYQ7" s="386"/>
      <c r="CYV7" s="386"/>
      <c r="CZA7" s="386"/>
      <c r="CZF7" s="386"/>
      <c r="CZK7" s="386"/>
      <c r="CZP7" s="386"/>
      <c r="CZU7" s="386"/>
      <c r="CZZ7" s="386"/>
      <c r="DAE7" s="386"/>
      <c r="DAJ7" s="386"/>
      <c r="DAO7" s="386"/>
      <c r="DAT7" s="386"/>
      <c r="DAY7" s="386"/>
      <c r="DBD7" s="386"/>
      <c r="DBI7" s="386"/>
      <c r="DBN7" s="386"/>
      <c r="DBS7" s="386"/>
      <c r="DBX7" s="386"/>
      <c r="DCC7" s="386"/>
      <c r="DCH7" s="386"/>
      <c r="DCM7" s="386"/>
      <c r="DCR7" s="386"/>
      <c r="DCW7" s="386"/>
      <c r="DDB7" s="386"/>
      <c r="DDG7" s="386"/>
      <c r="DDL7" s="386"/>
      <c r="DDQ7" s="386"/>
      <c r="DDV7" s="386"/>
      <c r="DEA7" s="386"/>
      <c r="DEF7" s="386"/>
      <c r="DEK7" s="386"/>
      <c r="DEP7" s="386"/>
      <c r="DEU7" s="386"/>
      <c r="DEZ7" s="386"/>
      <c r="DFE7" s="386"/>
      <c r="DFJ7" s="386"/>
      <c r="DFO7" s="386"/>
      <c r="DFT7" s="386"/>
      <c r="DFY7" s="386"/>
      <c r="DGD7" s="386"/>
      <c r="DGI7" s="386"/>
      <c r="DGN7" s="386"/>
      <c r="DGS7" s="386"/>
      <c r="DGX7" s="386"/>
      <c r="DHC7" s="386"/>
      <c r="DHH7" s="386"/>
      <c r="DHM7" s="386"/>
      <c r="DHR7" s="386"/>
      <c r="DHW7" s="386"/>
      <c r="DIB7" s="386"/>
      <c r="DIG7" s="386"/>
      <c r="DIL7" s="386"/>
      <c r="DIQ7" s="386"/>
      <c r="DIV7" s="386"/>
      <c r="DJA7" s="386"/>
      <c r="DJF7" s="386"/>
      <c r="DJK7" s="386"/>
      <c r="DJP7" s="386"/>
      <c r="DJU7" s="386"/>
      <c r="DJZ7" s="386"/>
      <c r="DKE7" s="386"/>
      <c r="DKJ7" s="386"/>
      <c r="DKO7" s="386"/>
      <c r="DKT7" s="386"/>
      <c r="DKY7" s="386"/>
      <c r="DLD7" s="386"/>
      <c r="DLI7" s="386"/>
      <c r="DLN7" s="386"/>
      <c r="DLS7" s="386"/>
      <c r="DLX7" s="386"/>
      <c r="DMC7" s="386"/>
      <c r="DMH7" s="386"/>
      <c r="DMM7" s="386"/>
      <c r="DMR7" s="386"/>
      <c r="DMW7" s="386"/>
      <c r="DNB7" s="386"/>
      <c r="DNG7" s="386"/>
      <c r="DNL7" s="386"/>
      <c r="DNQ7" s="386"/>
      <c r="DNV7" s="386"/>
      <c r="DOA7" s="386"/>
      <c r="DOF7" s="386"/>
      <c r="DOK7" s="386"/>
      <c r="DOP7" s="386"/>
      <c r="DOU7" s="386"/>
      <c r="DOZ7" s="386"/>
      <c r="DPE7" s="386"/>
      <c r="DPJ7" s="386"/>
      <c r="DPO7" s="386"/>
      <c r="DPT7" s="386"/>
      <c r="DPY7" s="386"/>
      <c r="DQD7" s="386"/>
      <c r="DQI7" s="386"/>
      <c r="DQN7" s="386"/>
      <c r="DQS7" s="386"/>
      <c r="DQX7" s="386"/>
      <c r="DRC7" s="386"/>
      <c r="DRH7" s="386"/>
      <c r="DRM7" s="386"/>
      <c r="DRR7" s="386"/>
      <c r="DRW7" s="386"/>
      <c r="DSB7" s="386"/>
      <c r="DSG7" s="386"/>
      <c r="DSL7" s="386"/>
      <c r="DSQ7" s="386"/>
      <c r="DSV7" s="386"/>
      <c r="DTA7" s="386"/>
      <c r="DTF7" s="386"/>
      <c r="DTK7" s="386"/>
      <c r="DTP7" s="386"/>
      <c r="DTU7" s="386"/>
      <c r="DTZ7" s="386"/>
      <c r="DUE7" s="386"/>
      <c r="DUJ7" s="386"/>
      <c r="DUO7" s="386"/>
      <c r="DUT7" s="386"/>
      <c r="DUY7" s="386"/>
      <c r="DVD7" s="386"/>
      <c r="DVI7" s="386"/>
      <c r="DVN7" s="386"/>
      <c r="DVS7" s="386"/>
      <c r="DVX7" s="386"/>
      <c r="DWC7" s="386"/>
      <c r="DWH7" s="386"/>
      <c r="DWM7" s="386"/>
      <c r="DWR7" s="386"/>
      <c r="DWW7" s="386"/>
      <c r="DXB7" s="386"/>
      <c r="DXG7" s="386"/>
      <c r="DXL7" s="386"/>
      <c r="DXQ7" s="386"/>
      <c r="DXV7" s="386"/>
      <c r="DYA7" s="386"/>
      <c r="DYF7" s="386"/>
      <c r="DYK7" s="386"/>
      <c r="DYP7" s="386"/>
      <c r="DYU7" s="386"/>
      <c r="DYZ7" s="386"/>
      <c r="DZE7" s="386"/>
      <c r="DZJ7" s="386"/>
      <c r="DZO7" s="386"/>
      <c r="DZT7" s="386"/>
      <c r="DZY7" s="386"/>
      <c r="EAD7" s="386"/>
      <c r="EAI7" s="386"/>
      <c r="EAN7" s="386"/>
      <c r="EAS7" s="386"/>
      <c r="EAX7" s="386"/>
      <c r="EBC7" s="386"/>
      <c r="EBH7" s="386"/>
      <c r="EBM7" s="386"/>
      <c r="EBR7" s="386"/>
      <c r="EBW7" s="386"/>
      <c r="ECB7" s="386"/>
      <c r="ECG7" s="386"/>
      <c r="ECL7" s="386"/>
      <c r="ECQ7" s="386"/>
      <c r="ECV7" s="386"/>
      <c r="EDA7" s="386"/>
      <c r="EDF7" s="386"/>
      <c r="EDK7" s="386"/>
      <c r="EDP7" s="386"/>
      <c r="EDU7" s="386"/>
      <c r="EDZ7" s="386"/>
      <c r="EEE7" s="386"/>
      <c r="EEJ7" s="386"/>
      <c r="EEO7" s="386"/>
      <c r="EET7" s="386"/>
      <c r="EEY7" s="386"/>
      <c r="EFD7" s="386"/>
      <c r="EFI7" s="386"/>
      <c r="EFN7" s="386"/>
      <c r="EFS7" s="386"/>
      <c r="EFX7" s="386"/>
      <c r="EGC7" s="386"/>
      <c r="EGH7" s="386"/>
      <c r="EGM7" s="386"/>
      <c r="EGR7" s="386"/>
      <c r="EGW7" s="386"/>
      <c r="EHB7" s="386"/>
      <c r="EHG7" s="386"/>
      <c r="EHL7" s="386"/>
      <c r="EHQ7" s="386"/>
      <c r="EHV7" s="386"/>
      <c r="EIA7" s="386"/>
      <c r="EIF7" s="386"/>
      <c r="EIK7" s="386"/>
      <c r="EIP7" s="386"/>
      <c r="EIU7" s="386"/>
      <c r="EIZ7" s="386"/>
      <c r="EJE7" s="386"/>
      <c r="EJJ7" s="386"/>
      <c r="EJO7" s="386"/>
      <c r="EJT7" s="386"/>
      <c r="EJY7" s="386"/>
      <c r="EKD7" s="386"/>
      <c r="EKI7" s="386"/>
      <c r="EKN7" s="386"/>
      <c r="EKS7" s="386"/>
      <c r="EKX7" s="386"/>
      <c r="ELC7" s="386"/>
      <c r="ELH7" s="386"/>
      <c r="ELM7" s="386"/>
      <c r="ELR7" s="386"/>
      <c r="ELW7" s="386"/>
      <c r="EMB7" s="386"/>
      <c r="EMG7" s="386"/>
      <c r="EML7" s="386"/>
      <c r="EMQ7" s="386"/>
      <c r="EMV7" s="386"/>
      <c r="ENA7" s="386"/>
      <c r="ENF7" s="386"/>
      <c r="ENK7" s="386"/>
      <c r="ENP7" s="386"/>
      <c r="ENU7" s="386"/>
      <c r="ENZ7" s="386"/>
      <c r="EOE7" s="386"/>
      <c r="EOJ7" s="386"/>
      <c r="EOO7" s="386"/>
      <c r="EOT7" s="386"/>
      <c r="EOY7" s="386"/>
      <c r="EPD7" s="386"/>
      <c r="EPI7" s="386"/>
      <c r="EPN7" s="386"/>
      <c r="EPS7" s="386"/>
      <c r="EPX7" s="386"/>
      <c r="EQC7" s="386"/>
      <c r="EQH7" s="386"/>
      <c r="EQM7" s="386"/>
      <c r="EQR7" s="386"/>
      <c r="EQW7" s="386"/>
      <c r="ERB7" s="386"/>
      <c r="ERG7" s="386"/>
      <c r="ERL7" s="386"/>
      <c r="ERQ7" s="386"/>
      <c r="ERV7" s="386"/>
      <c r="ESA7" s="386"/>
      <c r="ESF7" s="386"/>
      <c r="ESK7" s="386"/>
      <c r="ESP7" s="386"/>
      <c r="ESU7" s="386"/>
      <c r="ESZ7" s="386"/>
      <c r="ETE7" s="386"/>
      <c r="ETJ7" s="386"/>
      <c r="ETO7" s="386"/>
      <c r="ETT7" s="386"/>
      <c r="ETY7" s="386"/>
      <c r="EUD7" s="386"/>
      <c r="EUI7" s="386"/>
      <c r="EUN7" s="386"/>
      <c r="EUS7" s="386"/>
      <c r="EUX7" s="386"/>
      <c r="EVC7" s="386"/>
      <c r="EVH7" s="386"/>
      <c r="EVM7" s="386"/>
      <c r="EVR7" s="386"/>
      <c r="EVW7" s="386"/>
      <c r="EWB7" s="386"/>
      <c r="EWG7" s="386"/>
      <c r="EWL7" s="386"/>
      <c r="EWQ7" s="386"/>
      <c r="EWV7" s="386"/>
      <c r="EXA7" s="386"/>
      <c r="EXF7" s="386"/>
      <c r="EXK7" s="386"/>
      <c r="EXP7" s="386"/>
      <c r="EXU7" s="386"/>
      <c r="EXZ7" s="386"/>
      <c r="EYE7" s="386"/>
      <c r="EYJ7" s="386"/>
      <c r="EYO7" s="386"/>
      <c r="EYT7" s="386"/>
      <c r="EYY7" s="386"/>
      <c r="EZD7" s="386"/>
      <c r="EZI7" s="386"/>
      <c r="EZN7" s="386"/>
      <c r="EZS7" s="386"/>
      <c r="EZX7" s="386"/>
      <c r="FAC7" s="386"/>
      <c r="FAH7" s="386"/>
      <c r="FAM7" s="386"/>
      <c r="FAR7" s="386"/>
      <c r="FAW7" s="386"/>
      <c r="FBB7" s="386"/>
      <c r="FBG7" s="386"/>
      <c r="FBL7" s="386"/>
      <c r="FBQ7" s="386"/>
      <c r="FBV7" s="386"/>
      <c r="FCA7" s="386"/>
      <c r="FCF7" s="386"/>
      <c r="FCK7" s="386"/>
      <c r="FCP7" s="386"/>
      <c r="FCU7" s="386"/>
      <c r="FCZ7" s="386"/>
      <c r="FDE7" s="386"/>
      <c r="FDJ7" s="386"/>
      <c r="FDO7" s="386"/>
      <c r="FDT7" s="386"/>
      <c r="FDY7" s="386"/>
      <c r="FED7" s="386"/>
      <c r="FEI7" s="386"/>
      <c r="FEN7" s="386"/>
      <c r="FES7" s="386"/>
      <c r="FEX7" s="386"/>
      <c r="FFC7" s="386"/>
      <c r="FFH7" s="386"/>
      <c r="FFM7" s="386"/>
      <c r="FFR7" s="386"/>
      <c r="FFW7" s="386"/>
      <c r="FGB7" s="386"/>
      <c r="FGG7" s="386"/>
      <c r="FGL7" s="386"/>
      <c r="FGQ7" s="386"/>
      <c r="FGV7" s="386"/>
      <c r="FHA7" s="386"/>
      <c r="FHF7" s="386"/>
      <c r="FHK7" s="386"/>
      <c r="FHP7" s="386"/>
      <c r="FHU7" s="386"/>
      <c r="FHZ7" s="386"/>
      <c r="FIE7" s="386"/>
      <c r="FIJ7" s="386"/>
      <c r="FIO7" s="386"/>
      <c r="FIT7" s="386"/>
      <c r="FIY7" s="386"/>
      <c r="FJD7" s="386"/>
      <c r="FJI7" s="386"/>
      <c r="FJN7" s="386"/>
      <c r="FJS7" s="386"/>
      <c r="FJX7" s="386"/>
      <c r="FKC7" s="386"/>
      <c r="FKH7" s="386"/>
      <c r="FKM7" s="386"/>
      <c r="FKR7" s="386"/>
      <c r="FKW7" s="386"/>
      <c r="FLB7" s="386"/>
      <c r="FLG7" s="386"/>
      <c r="FLL7" s="386"/>
      <c r="FLQ7" s="386"/>
      <c r="FLV7" s="386"/>
      <c r="FMA7" s="386"/>
      <c r="FMF7" s="386"/>
      <c r="FMK7" s="386"/>
      <c r="FMP7" s="386"/>
      <c r="FMU7" s="386"/>
      <c r="FMZ7" s="386"/>
      <c r="FNE7" s="386"/>
      <c r="FNJ7" s="386"/>
      <c r="FNO7" s="386"/>
      <c r="FNT7" s="386"/>
      <c r="FNY7" s="386"/>
      <c r="FOD7" s="386"/>
      <c r="FOI7" s="386"/>
      <c r="FON7" s="386"/>
      <c r="FOS7" s="386"/>
      <c r="FOX7" s="386"/>
      <c r="FPC7" s="386"/>
      <c r="FPH7" s="386"/>
      <c r="FPM7" s="386"/>
      <c r="FPR7" s="386"/>
      <c r="FPW7" s="386"/>
      <c r="FQB7" s="386"/>
      <c r="FQG7" s="386"/>
      <c r="FQL7" s="386"/>
      <c r="FQQ7" s="386"/>
      <c r="FQV7" s="386"/>
      <c r="FRA7" s="386"/>
      <c r="FRF7" s="386"/>
      <c r="FRK7" s="386"/>
      <c r="FRP7" s="386"/>
      <c r="FRU7" s="386"/>
      <c r="FRZ7" s="386"/>
      <c r="FSE7" s="386"/>
      <c r="FSJ7" s="386"/>
      <c r="FSO7" s="386"/>
      <c r="FST7" s="386"/>
      <c r="FSY7" s="386"/>
      <c r="FTD7" s="386"/>
      <c r="FTI7" s="386"/>
      <c r="FTN7" s="386"/>
      <c r="FTS7" s="386"/>
      <c r="FTX7" s="386"/>
      <c r="FUC7" s="386"/>
      <c r="FUH7" s="386"/>
      <c r="FUM7" s="386"/>
      <c r="FUR7" s="386"/>
      <c r="FUW7" s="386"/>
      <c r="FVB7" s="386"/>
      <c r="FVG7" s="386"/>
      <c r="FVL7" s="386"/>
      <c r="FVQ7" s="386"/>
      <c r="FVV7" s="386"/>
      <c r="FWA7" s="386"/>
      <c r="FWF7" s="386"/>
      <c r="FWK7" s="386"/>
      <c r="FWP7" s="386"/>
      <c r="FWU7" s="386"/>
      <c r="FWZ7" s="386"/>
      <c r="FXE7" s="386"/>
      <c r="FXJ7" s="386"/>
      <c r="FXO7" s="386"/>
      <c r="FXT7" s="386"/>
      <c r="FXY7" s="386"/>
      <c r="FYD7" s="386"/>
      <c r="FYI7" s="386"/>
      <c r="FYN7" s="386"/>
      <c r="FYS7" s="386"/>
      <c r="FYX7" s="386"/>
      <c r="FZC7" s="386"/>
      <c r="FZH7" s="386"/>
      <c r="FZM7" s="386"/>
      <c r="FZR7" s="386"/>
      <c r="FZW7" s="386"/>
      <c r="GAB7" s="386"/>
      <c r="GAG7" s="386"/>
      <c r="GAL7" s="386"/>
      <c r="GAQ7" s="386"/>
      <c r="GAV7" s="386"/>
      <c r="GBA7" s="386"/>
      <c r="GBF7" s="386"/>
      <c r="GBK7" s="386"/>
      <c r="GBP7" s="386"/>
      <c r="GBU7" s="386"/>
      <c r="GBZ7" s="386"/>
      <c r="GCE7" s="386"/>
      <c r="GCJ7" s="386"/>
      <c r="GCO7" s="386"/>
      <c r="GCT7" s="386"/>
      <c r="GCY7" s="386"/>
      <c r="GDD7" s="386"/>
      <c r="GDI7" s="386"/>
      <c r="GDN7" s="386"/>
      <c r="GDS7" s="386"/>
      <c r="GDX7" s="386"/>
      <c r="GEC7" s="386"/>
      <c r="GEH7" s="386"/>
      <c r="GEM7" s="386"/>
      <c r="GER7" s="386"/>
      <c r="GEW7" s="386"/>
      <c r="GFB7" s="386"/>
      <c r="GFG7" s="386"/>
      <c r="GFL7" s="386"/>
      <c r="GFQ7" s="386"/>
      <c r="GFV7" s="386"/>
      <c r="GGA7" s="386"/>
      <c r="GGF7" s="386"/>
      <c r="GGK7" s="386"/>
      <c r="GGP7" s="386"/>
      <c r="GGU7" s="386"/>
      <c r="GGZ7" s="386"/>
      <c r="GHE7" s="386"/>
      <c r="GHJ7" s="386"/>
      <c r="GHO7" s="386"/>
      <c r="GHT7" s="386"/>
      <c r="GHY7" s="386"/>
      <c r="GID7" s="386"/>
      <c r="GII7" s="386"/>
      <c r="GIN7" s="386"/>
      <c r="GIS7" s="386"/>
      <c r="GIX7" s="386"/>
      <c r="GJC7" s="386"/>
      <c r="GJH7" s="386"/>
      <c r="GJM7" s="386"/>
      <c r="GJR7" s="386"/>
      <c r="GJW7" s="386"/>
      <c r="GKB7" s="386"/>
      <c r="GKG7" s="386"/>
      <c r="GKL7" s="386"/>
      <c r="GKQ7" s="386"/>
      <c r="GKV7" s="386"/>
      <c r="GLA7" s="386"/>
      <c r="GLF7" s="386"/>
      <c r="GLK7" s="386"/>
      <c r="GLP7" s="386"/>
      <c r="GLU7" s="386"/>
      <c r="GLZ7" s="386"/>
      <c r="GME7" s="386"/>
      <c r="GMJ7" s="386"/>
      <c r="GMO7" s="386"/>
      <c r="GMT7" s="386"/>
      <c r="GMY7" s="386"/>
      <c r="GND7" s="386"/>
      <c r="GNI7" s="386"/>
      <c r="GNN7" s="386"/>
      <c r="GNS7" s="386"/>
      <c r="GNX7" s="386"/>
      <c r="GOC7" s="386"/>
      <c r="GOH7" s="386"/>
      <c r="GOM7" s="386"/>
      <c r="GOR7" s="386"/>
      <c r="GOW7" s="386"/>
      <c r="GPB7" s="386"/>
      <c r="GPG7" s="386"/>
      <c r="GPL7" s="386"/>
      <c r="GPQ7" s="386"/>
      <c r="GPV7" s="386"/>
      <c r="GQA7" s="386"/>
      <c r="GQF7" s="386"/>
      <c r="GQK7" s="386"/>
      <c r="GQP7" s="386"/>
      <c r="GQU7" s="386"/>
      <c r="GQZ7" s="386"/>
      <c r="GRE7" s="386"/>
      <c r="GRJ7" s="386"/>
      <c r="GRO7" s="386"/>
      <c r="GRT7" s="386"/>
      <c r="GRY7" s="386"/>
      <c r="GSD7" s="386"/>
      <c r="GSI7" s="386"/>
      <c r="GSN7" s="386"/>
      <c r="GSS7" s="386"/>
      <c r="GSX7" s="386"/>
      <c r="GTC7" s="386"/>
      <c r="GTH7" s="386"/>
      <c r="GTM7" s="386"/>
      <c r="GTR7" s="386"/>
      <c r="GTW7" s="386"/>
      <c r="GUB7" s="386"/>
      <c r="GUG7" s="386"/>
      <c r="GUL7" s="386"/>
      <c r="GUQ7" s="386"/>
      <c r="GUV7" s="386"/>
      <c r="GVA7" s="386"/>
      <c r="GVF7" s="386"/>
      <c r="GVK7" s="386"/>
      <c r="GVP7" s="386"/>
      <c r="GVU7" s="386"/>
      <c r="GVZ7" s="386"/>
      <c r="GWE7" s="386"/>
      <c r="GWJ7" s="386"/>
      <c r="GWO7" s="386"/>
      <c r="GWT7" s="386"/>
      <c r="GWY7" s="386"/>
      <c r="GXD7" s="386"/>
      <c r="GXI7" s="386"/>
      <c r="GXN7" s="386"/>
      <c r="GXS7" s="386"/>
      <c r="GXX7" s="386"/>
      <c r="GYC7" s="386"/>
      <c r="GYH7" s="386"/>
      <c r="GYM7" s="386"/>
      <c r="GYR7" s="386"/>
      <c r="GYW7" s="386"/>
      <c r="GZB7" s="386"/>
      <c r="GZG7" s="386"/>
      <c r="GZL7" s="386"/>
      <c r="GZQ7" s="386"/>
      <c r="GZV7" s="386"/>
      <c r="HAA7" s="386"/>
      <c r="HAF7" s="386"/>
      <c r="HAK7" s="386"/>
      <c r="HAP7" s="386"/>
      <c r="HAU7" s="386"/>
      <c r="HAZ7" s="386"/>
      <c r="HBE7" s="386"/>
      <c r="HBJ7" s="386"/>
      <c r="HBO7" s="386"/>
      <c r="HBT7" s="386"/>
      <c r="HBY7" s="386"/>
      <c r="HCD7" s="386"/>
      <c r="HCI7" s="386"/>
      <c r="HCN7" s="386"/>
      <c r="HCS7" s="386"/>
      <c r="HCX7" s="386"/>
      <c r="HDC7" s="386"/>
      <c r="HDH7" s="386"/>
      <c r="HDM7" s="386"/>
      <c r="HDR7" s="386"/>
      <c r="HDW7" s="386"/>
      <c r="HEB7" s="386"/>
      <c r="HEG7" s="386"/>
      <c r="HEL7" s="386"/>
      <c r="HEQ7" s="386"/>
      <c r="HEV7" s="386"/>
      <c r="HFA7" s="386"/>
      <c r="HFF7" s="386"/>
      <c r="HFK7" s="386"/>
      <c r="HFP7" s="386"/>
      <c r="HFU7" s="386"/>
      <c r="HFZ7" s="386"/>
      <c r="HGE7" s="386"/>
      <c r="HGJ7" s="386"/>
      <c r="HGO7" s="386"/>
      <c r="HGT7" s="386"/>
      <c r="HGY7" s="386"/>
      <c r="HHD7" s="386"/>
      <c r="HHI7" s="386"/>
      <c r="HHN7" s="386"/>
      <c r="HHS7" s="386"/>
      <c r="HHX7" s="386"/>
      <c r="HIC7" s="386"/>
      <c r="HIH7" s="386"/>
      <c r="HIM7" s="386"/>
      <c r="HIR7" s="386"/>
      <c r="HIW7" s="386"/>
      <c r="HJB7" s="386"/>
      <c r="HJG7" s="386"/>
      <c r="HJL7" s="386"/>
      <c r="HJQ7" s="386"/>
      <c r="HJV7" s="386"/>
      <c r="HKA7" s="386"/>
      <c r="HKF7" s="386"/>
      <c r="HKK7" s="386"/>
      <c r="HKP7" s="386"/>
      <c r="HKU7" s="386"/>
      <c r="HKZ7" s="386"/>
      <c r="HLE7" s="386"/>
      <c r="HLJ7" s="386"/>
      <c r="HLO7" s="386"/>
      <c r="HLT7" s="386"/>
      <c r="HLY7" s="386"/>
      <c r="HMD7" s="386"/>
      <c r="HMI7" s="386"/>
      <c r="HMN7" s="386"/>
      <c r="HMS7" s="386"/>
      <c r="HMX7" s="386"/>
      <c r="HNC7" s="386"/>
      <c r="HNH7" s="386"/>
      <c r="HNM7" s="386"/>
      <c r="HNR7" s="386"/>
      <c r="HNW7" s="386"/>
      <c r="HOB7" s="386"/>
      <c r="HOG7" s="386"/>
      <c r="HOL7" s="386"/>
      <c r="HOQ7" s="386"/>
      <c r="HOV7" s="386"/>
      <c r="HPA7" s="386"/>
      <c r="HPF7" s="386"/>
      <c r="HPK7" s="386"/>
      <c r="HPP7" s="386"/>
      <c r="HPU7" s="386"/>
      <c r="HPZ7" s="386"/>
      <c r="HQE7" s="386"/>
      <c r="HQJ7" s="386"/>
      <c r="HQO7" s="386"/>
      <c r="HQT7" s="386"/>
      <c r="HQY7" s="386"/>
      <c r="HRD7" s="386"/>
      <c r="HRI7" s="386"/>
      <c r="HRN7" s="386"/>
      <c r="HRS7" s="386"/>
      <c r="HRX7" s="386"/>
      <c r="HSC7" s="386"/>
      <c r="HSH7" s="386"/>
      <c r="HSM7" s="386"/>
      <c r="HSR7" s="386"/>
      <c r="HSW7" s="386"/>
      <c r="HTB7" s="386"/>
      <c r="HTG7" s="386"/>
      <c r="HTL7" s="386"/>
      <c r="HTQ7" s="386"/>
      <c r="HTV7" s="386"/>
      <c r="HUA7" s="386"/>
      <c r="HUF7" s="386"/>
      <c r="HUK7" s="386"/>
      <c r="HUP7" s="386"/>
      <c r="HUU7" s="386"/>
      <c r="HUZ7" s="386"/>
      <c r="HVE7" s="386"/>
      <c r="HVJ7" s="386"/>
      <c r="HVO7" s="386"/>
      <c r="HVT7" s="386"/>
      <c r="HVY7" s="386"/>
      <c r="HWD7" s="386"/>
      <c r="HWI7" s="386"/>
      <c r="HWN7" s="386"/>
      <c r="HWS7" s="386"/>
      <c r="HWX7" s="386"/>
      <c r="HXC7" s="386"/>
      <c r="HXH7" s="386"/>
      <c r="HXM7" s="386"/>
      <c r="HXR7" s="386"/>
      <c r="HXW7" s="386"/>
      <c r="HYB7" s="386"/>
      <c r="HYG7" s="386"/>
      <c r="HYL7" s="386"/>
      <c r="HYQ7" s="386"/>
      <c r="HYV7" s="386"/>
      <c r="HZA7" s="386"/>
      <c r="HZF7" s="386"/>
      <c r="HZK7" s="386"/>
      <c r="HZP7" s="386"/>
      <c r="HZU7" s="386"/>
      <c r="HZZ7" s="386"/>
      <c r="IAE7" s="386"/>
      <c r="IAJ7" s="386"/>
      <c r="IAO7" s="386"/>
      <c r="IAT7" s="386"/>
      <c r="IAY7" s="386"/>
      <c r="IBD7" s="386"/>
      <c r="IBI7" s="386"/>
      <c r="IBN7" s="386"/>
      <c r="IBS7" s="386"/>
      <c r="IBX7" s="386"/>
      <c r="ICC7" s="386"/>
      <c r="ICH7" s="386"/>
      <c r="ICM7" s="386"/>
      <c r="ICR7" s="386"/>
      <c r="ICW7" s="386"/>
      <c r="IDB7" s="386"/>
      <c r="IDG7" s="386"/>
      <c r="IDL7" s="386"/>
      <c r="IDQ7" s="386"/>
      <c r="IDV7" s="386"/>
      <c r="IEA7" s="386"/>
      <c r="IEF7" s="386"/>
      <c r="IEK7" s="386"/>
      <c r="IEP7" s="386"/>
      <c r="IEU7" s="386"/>
      <c r="IEZ7" s="386"/>
      <c r="IFE7" s="386"/>
      <c r="IFJ7" s="386"/>
      <c r="IFO7" s="386"/>
      <c r="IFT7" s="386"/>
      <c r="IFY7" s="386"/>
      <c r="IGD7" s="386"/>
      <c r="IGI7" s="386"/>
      <c r="IGN7" s="386"/>
      <c r="IGS7" s="386"/>
      <c r="IGX7" s="386"/>
      <c r="IHC7" s="386"/>
      <c r="IHH7" s="386"/>
      <c r="IHM7" s="386"/>
      <c r="IHR7" s="386"/>
      <c r="IHW7" s="386"/>
      <c r="IIB7" s="386"/>
      <c r="IIG7" s="386"/>
      <c r="IIL7" s="386"/>
      <c r="IIQ7" s="386"/>
      <c r="IIV7" s="386"/>
      <c r="IJA7" s="386"/>
      <c r="IJF7" s="386"/>
      <c r="IJK7" s="386"/>
      <c r="IJP7" s="386"/>
      <c r="IJU7" s="386"/>
      <c r="IJZ7" s="386"/>
      <c r="IKE7" s="386"/>
      <c r="IKJ7" s="386"/>
      <c r="IKO7" s="386"/>
      <c r="IKT7" s="386"/>
      <c r="IKY7" s="386"/>
      <c r="ILD7" s="386"/>
      <c r="ILI7" s="386"/>
      <c r="ILN7" s="386"/>
      <c r="ILS7" s="386"/>
      <c r="ILX7" s="386"/>
      <c r="IMC7" s="386"/>
      <c r="IMH7" s="386"/>
      <c r="IMM7" s="386"/>
      <c r="IMR7" s="386"/>
      <c r="IMW7" s="386"/>
      <c r="INB7" s="386"/>
      <c r="ING7" s="386"/>
      <c r="INL7" s="386"/>
      <c r="INQ7" s="386"/>
      <c r="INV7" s="386"/>
      <c r="IOA7" s="386"/>
      <c r="IOF7" s="386"/>
      <c r="IOK7" s="386"/>
      <c r="IOP7" s="386"/>
      <c r="IOU7" s="386"/>
      <c r="IOZ7" s="386"/>
      <c r="IPE7" s="386"/>
      <c r="IPJ7" s="386"/>
      <c r="IPO7" s="386"/>
      <c r="IPT7" s="386"/>
      <c r="IPY7" s="386"/>
      <c r="IQD7" s="386"/>
      <c r="IQI7" s="386"/>
      <c r="IQN7" s="386"/>
      <c r="IQS7" s="386"/>
      <c r="IQX7" s="386"/>
      <c r="IRC7" s="386"/>
      <c r="IRH7" s="386"/>
      <c r="IRM7" s="386"/>
      <c r="IRR7" s="386"/>
      <c r="IRW7" s="386"/>
      <c r="ISB7" s="386"/>
      <c r="ISG7" s="386"/>
      <c r="ISL7" s="386"/>
      <c r="ISQ7" s="386"/>
      <c r="ISV7" s="386"/>
      <c r="ITA7" s="386"/>
      <c r="ITF7" s="386"/>
      <c r="ITK7" s="386"/>
      <c r="ITP7" s="386"/>
      <c r="ITU7" s="386"/>
      <c r="ITZ7" s="386"/>
      <c r="IUE7" s="386"/>
      <c r="IUJ7" s="386"/>
      <c r="IUO7" s="386"/>
      <c r="IUT7" s="386"/>
      <c r="IUY7" s="386"/>
      <c r="IVD7" s="386"/>
      <c r="IVI7" s="386"/>
      <c r="IVN7" s="386"/>
      <c r="IVS7" s="386"/>
      <c r="IVX7" s="386"/>
      <c r="IWC7" s="386"/>
      <c r="IWH7" s="386"/>
      <c r="IWM7" s="386"/>
      <c r="IWR7" s="386"/>
      <c r="IWW7" s="386"/>
      <c r="IXB7" s="386"/>
      <c r="IXG7" s="386"/>
      <c r="IXL7" s="386"/>
      <c r="IXQ7" s="386"/>
      <c r="IXV7" s="386"/>
      <c r="IYA7" s="386"/>
      <c r="IYF7" s="386"/>
      <c r="IYK7" s="386"/>
      <c r="IYP7" s="386"/>
      <c r="IYU7" s="386"/>
      <c r="IYZ7" s="386"/>
      <c r="IZE7" s="386"/>
      <c r="IZJ7" s="386"/>
      <c r="IZO7" s="386"/>
      <c r="IZT7" s="386"/>
      <c r="IZY7" s="386"/>
      <c r="JAD7" s="386"/>
      <c r="JAI7" s="386"/>
      <c r="JAN7" s="386"/>
      <c r="JAS7" s="386"/>
      <c r="JAX7" s="386"/>
      <c r="JBC7" s="386"/>
      <c r="JBH7" s="386"/>
      <c r="JBM7" s="386"/>
      <c r="JBR7" s="386"/>
      <c r="JBW7" s="386"/>
      <c r="JCB7" s="386"/>
      <c r="JCG7" s="386"/>
      <c r="JCL7" s="386"/>
      <c r="JCQ7" s="386"/>
      <c r="JCV7" s="386"/>
      <c r="JDA7" s="386"/>
      <c r="JDF7" s="386"/>
      <c r="JDK7" s="386"/>
      <c r="JDP7" s="386"/>
      <c r="JDU7" s="386"/>
      <c r="JDZ7" s="386"/>
      <c r="JEE7" s="386"/>
      <c r="JEJ7" s="386"/>
      <c r="JEO7" s="386"/>
      <c r="JET7" s="386"/>
      <c r="JEY7" s="386"/>
      <c r="JFD7" s="386"/>
      <c r="JFI7" s="386"/>
      <c r="JFN7" s="386"/>
      <c r="JFS7" s="386"/>
      <c r="JFX7" s="386"/>
      <c r="JGC7" s="386"/>
      <c r="JGH7" s="386"/>
      <c r="JGM7" s="386"/>
      <c r="JGR7" s="386"/>
      <c r="JGW7" s="386"/>
      <c r="JHB7" s="386"/>
      <c r="JHG7" s="386"/>
      <c r="JHL7" s="386"/>
      <c r="JHQ7" s="386"/>
      <c r="JHV7" s="386"/>
      <c r="JIA7" s="386"/>
      <c r="JIF7" s="386"/>
      <c r="JIK7" s="386"/>
      <c r="JIP7" s="386"/>
      <c r="JIU7" s="386"/>
      <c r="JIZ7" s="386"/>
      <c r="JJE7" s="386"/>
      <c r="JJJ7" s="386"/>
      <c r="JJO7" s="386"/>
      <c r="JJT7" s="386"/>
      <c r="JJY7" s="386"/>
      <c r="JKD7" s="386"/>
      <c r="JKI7" s="386"/>
      <c r="JKN7" s="386"/>
      <c r="JKS7" s="386"/>
      <c r="JKX7" s="386"/>
      <c r="JLC7" s="386"/>
      <c r="JLH7" s="386"/>
      <c r="JLM7" s="386"/>
      <c r="JLR7" s="386"/>
      <c r="JLW7" s="386"/>
      <c r="JMB7" s="386"/>
      <c r="JMG7" s="386"/>
      <c r="JML7" s="386"/>
      <c r="JMQ7" s="386"/>
      <c r="JMV7" s="386"/>
      <c r="JNA7" s="386"/>
      <c r="JNF7" s="386"/>
      <c r="JNK7" s="386"/>
      <c r="JNP7" s="386"/>
      <c r="JNU7" s="386"/>
      <c r="JNZ7" s="386"/>
      <c r="JOE7" s="386"/>
      <c r="JOJ7" s="386"/>
      <c r="JOO7" s="386"/>
      <c r="JOT7" s="386"/>
      <c r="JOY7" s="386"/>
      <c r="JPD7" s="386"/>
      <c r="JPI7" s="386"/>
      <c r="JPN7" s="386"/>
      <c r="JPS7" s="386"/>
      <c r="JPX7" s="386"/>
      <c r="JQC7" s="386"/>
      <c r="JQH7" s="386"/>
      <c r="JQM7" s="386"/>
      <c r="JQR7" s="386"/>
      <c r="JQW7" s="386"/>
      <c r="JRB7" s="386"/>
      <c r="JRG7" s="386"/>
      <c r="JRL7" s="386"/>
      <c r="JRQ7" s="386"/>
      <c r="JRV7" s="386"/>
      <c r="JSA7" s="386"/>
      <c r="JSF7" s="386"/>
      <c r="JSK7" s="386"/>
      <c r="JSP7" s="386"/>
      <c r="JSU7" s="386"/>
      <c r="JSZ7" s="386"/>
      <c r="JTE7" s="386"/>
      <c r="JTJ7" s="386"/>
      <c r="JTO7" s="386"/>
      <c r="JTT7" s="386"/>
      <c r="JTY7" s="386"/>
      <c r="JUD7" s="386"/>
      <c r="JUI7" s="386"/>
      <c r="JUN7" s="386"/>
      <c r="JUS7" s="386"/>
      <c r="JUX7" s="386"/>
      <c r="JVC7" s="386"/>
      <c r="JVH7" s="386"/>
      <c r="JVM7" s="386"/>
      <c r="JVR7" s="386"/>
      <c r="JVW7" s="386"/>
      <c r="JWB7" s="386"/>
      <c r="JWG7" s="386"/>
      <c r="JWL7" s="386"/>
      <c r="JWQ7" s="386"/>
      <c r="JWV7" s="386"/>
      <c r="JXA7" s="386"/>
      <c r="JXF7" s="386"/>
      <c r="JXK7" s="386"/>
      <c r="JXP7" s="386"/>
      <c r="JXU7" s="386"/>
      <c r="JXZ7" s="386"/>
      <c r="JYE7" s="386"/>
      <c r="JYJ7" s="386"/>
      <c r="JYO7" s="386"/>
      <c r="JYT7" s="386"/>
      <c r="JYY7" s="386"/>
      <c r="JZD7" s="386"/>
      <c r="JZI7" s="386"/>
      <c r="JZN7" s="386"/>
      <c r="JZS7" s="386"/>
      <c r="JZX7" s="386"/>
      <c r="KAC7" s="386"/>
      <c r="KAH7" s="386"/>
      <c r="KAM7" s="386"/>
      <c r="KAR7" s="386"/>
      <c r="KAW7" s="386"/>
      <c r="KBB7" s="386"/>
      <c r="KBG7" s="386"/>
      <c r="KBL7" s="386"/>
      <c r="KBQ7" s="386"/>
      <c r="KBV7" s="386"/>
      <c r="KCA7" s="386"/>
      <c r="KCF7" s="386"/>
      <c r="KCK7" s="386"/>
      <c r="KCP7" s="386"/>
      <c r="KCU7" s="386"/>
      <c r="KCZ7" s="386"/>
      <c r="KDE7" s="386"/>
      <c r="KDJ7" s="386"/>
      <c r="KDO7" s="386"/>
      <c r="KDT7" s="386"/>
      <c r="KDY7" s="386"/>
      <c r="KED7" s="386"/>
      <c r="KEI7" s="386"/>
      <c r="KEN7" s="386"/>
      <c r="KES7" s="386"/>
      <c r="KEX7" s="386"/>
      <c r="KFC7" s="386"/>
      <c r="KFH7" s="386"/>
      <c r="KFM7" s="386"/>
      <c r="KFR7" s="386"/>
      <c r="KFW7" s="386"/>
      <c r="KGB7" s="386"/>
      <c r="KGG7" s="386"/>
      <c r="KGL7" s="386"/>
      <c r="KGQ7" s="386"/>
      <c r="KGV7" s="386"/>
      <c r="KHA7" s="386"/>
      <c r="KHF7" s="386"/>
      <c r="KHK7" s="386"/>
      <c r="KHP7" s="386"/>
      <c r="KHU7" s="386"/>
      <c r="KHZ7" s="386"/>
      <c r="KIE7" s="386"/>
      <c r="KIJ7" s="386"/>
      <c r="KIO7" s="386"/>
      <c r="KIT7" s="386"/>
      <c r="KIY7" s="386"/>
      <c r="KJD7" s="386"/>
      <c r="KJI7" s="386"/>
      <c r="KJN7" s="386"/>
      <c r="KJS7" s="386"/>
      <c r="KJX7" s="386"/>
      <c r="KKC7" s="386"/>
      <c r="KKH7" s="386"/>
      <c r="KKM7" s="386"/>
      <c r="KKR7" s="386"/>
      <c r="KKW7" s="386"/>
      <c r="KLB7" s="386"/>
      <c r="KLG7" s="386"/>
      <c r="KLL7" s="386"/>
      <c r="KLQ7" s="386"/>
      <c r="KLV7" s="386"/>
      <c r="KMA7" s="386"/>
      <c r="KMF7" s="386"/>
      <c r="KMK7" s="386"/>
      <c r="KMP7" s="386"/>
      <c r="KMU7" s="386"/>
      <c r="KMZ7" s="386"/>
      <c r="KNE7" s="386"/>
      <c r="KNJ7" s="386"/>
      <c r="KNO7" s="386"/>
      <c r="KNT7" s="386"/>
      <c r="KNY7" s="386"/>
      <c r="KOD7" s="386"/>
      <c r="KOI7" s="386"/>
      <c r="KON7" s="386"/>
      <c r="KOS7" s="386"/>
      <c r="KOX7" s="386"/>
      <c r="KPC7" s="386"/>
      <c r="KPH7" s="386"/>
      <c r="KPM7" s="386"/>
      <c r="KPR7" s="386"/>
      <c r="KPW7" s="386"/>
      <c r="KQB7" s="386"/>
      <c r="KQG7" s="386"/>
      <c r="KQL7" s="386"/>
      <c r="KQQ7" s="386"/>
      <c r="KQV7" s="386"/>
      <c r="KRA7" s="386"/>
      <c r="KRF7" s="386"/>
      <c r="KRK7" s="386"/>
      <c r="KRP7" s="386"/>
      <c r="KRU7" s="386"/>
      <c r="KRZ7" s="386"/>
      <c r="KSE7" s="386"/>
      <c r="KSJ7" s="386"/>
      <c r="KSO7" s="386"/>
      <c r="KST7" s="386"/>
      <c r="KSY7" s="386"/>
      <c r="KTD7" s="386"/>
      <c r="KTI7" s="386"/>
      <c r="KTN7" s="386"/>
      <c r="KTS7" s="386"/>
      <c r="KTX7" s="386"/>
      <c r="KUC7" s="386"/>
      <c r="KUH7" s="386"/>
      <c r="KUM7" s="386"/>
      <c r="KUR7" s="386"/>
      <c r="KUW7" s="386"/>
      <c r="KVB7" s="386"/>
      <c r="KVG7" s="386"/>
      <c r="KVL7" s="386"/>
      <c r="KVQ7" s="386"/>
      <c r="KVV7" s="386"/>
      <c r="KWA7" s="386"/>
      <c r="KWF7" s="386"/>
      <c r="KWK7" s="386"/>
      <c r="KWP7" s="386"/>
      <c r="KWU7" s="386"/>
      <c r="KWZ7" s="386"/>
      <c r="KXE7" s="386"/>
      <c r="KXJ7" s="386"/>
      <c r="KXO7" s="386"/>
      <c r="KXT7" s="386"/>
      <c r="KXY7" s="386"/>
      <c r="KYD7" s="386"/>
      <c r="KYI7" s="386"/>
      <c r="KYN7" s="386"/>
      <c r="KYS7" s="386"/>
      <c r="KYX7" s="386"/>
      <c r="KZC7" s="386"/>
      <c r="KZH7" s="386"/>
      <c r="KZM7" s="386"/>
      <c r="KZR7" s="386"/>
      <c r="KZW7" s="386"/>
      <c r="LAB7" s="386"/>
      <c r="LAG7" s="386"/>
      <c r="LAL7" s="386"/>
      <c r="LAQ7" s="386"/>
      <c r="LAV7" s="386"/>
      <c r="LBA7" s="386"/>
      <c r="LBF7" s="386"/>
      <c r="LBK7" s="386"/>
      <c r="LBP7" s="386"/>
      <c r="LBU7" s="386"/>
      <c r="LBZ7" s="386"/>
      <c r="LCE7" s="386"/>
      <c r="LCJ7" s="386"/>
      <c r="LCO7" s="386"/>
      <c r="LCT7" s="386"/>
      <c r="LCY7" s="386"/>
      <c r="LDD7" s="386"/>
      <c r="LDI7" s="386"/>
      <c r="LDN7" s="386"/>
      <c r="LDS7" s="386"/>
      <c r="LDX7" s="386"/>
      <c r="LEC7" s="386"/>
      <c r="LEH7" s="386"/>
      <c r="LEM7" s="386"/>
      <c r="LER7" s="386"/>
      <c r="LEW7" s="386"/>
      <c r="LFB7" s="386"/>
      <c r="LFG7" s="386"/>
      <c r="LFL7" s="386"/>
      <c r="LFQ7" s="386"/>
      <c r="LFV7" s="386"/>
      <c r="LGA7" s="386"/>
      <c r="LGF7" s="386"/>
      <c r="LGK7" s="386"/>
      <c r="LGP7" s="386"/>
      <c r="LGU7" s="386"/>
      <c r="LGZ7" s="386"/>
      <c r="LHE7" s="386"/>
      <c r="LHJ7" s="386"/>
      <c r="LHO7" s="386"/>
      <c r="LHT7" s="386"/>
      <c r="LHY7" s="386"/>
      <c r="LID7" s="386"/>
      <c r="LII7" s="386"/>
      <c r="LIN7" s="386"/>
      <c r="LIS7" s="386"/>
      <c r="LIX7" s="386"/>
      <c r="LJC7" s="386"/>
      <c r="LJH7" s="386"/>
      <c r="LJM7" s="386"/>
      <c r="LJR7" s="386"/>
      <c r="LJW7" s="386"/>
      <c r="LKB7" s="386"/>
      <c r="LKG7" s="386"/>
      <c r="LKL7" s="386"/>
      <c r="LKQ7" s="386"/>
      <c r="LKV7" s="386"/>
      <c r="LLA7" s="386"/>
      <c r="LLF7" s="386"/>
      <c r="LLK7" s="386"/>
      <c r="LLP7" s="386"/>
      <c r="LLU7" s="386"/>
      <c r="LLZ7" s="386"/>
      <c r="LME7" s="386"/>
      <c r="LMJ7" s="386"/>
      <c r="LMO7" s="386"/>
      <c r="LMT7" s="386"/>
      <c r="LMY7" s="386"/>
      <c r="LND7" s="386"/>
      <c r="LNI7" s="386"/>
      <c r="LNN7" s="386"/>
      <c r="LNS7" s="386"/>
      <c r="LNX7" s="386"/>
      <c r="LOC7" s="386"/>
      <c r="LOH7" s="386"/>
      <c r="LOM7" s="386"/>
      <c r="LOR7" s="386"/>
      <c r="LOW7" s="386"/>
      <c r="LPB7" s="386"/>
      <c r="LPG7" s="386"/>
      <c r="LPL7" s="386"/>
      <c r="LPQ7" s="386"/>
      <c r="LPV7" s="386"/>
      <c r="LQA7" s="386"/>
      <c r="LQF7" s="386"/>
      <c r="LQK7" s="386"/>
      <c r="LQP7" s="386"/>
      <c r="LQU7" s="386"/>
      <c r="LQZ7" s="386"/>
      <c r="LRE7" s="386"/>
      <c r="LRJ7" s="386"/>
      <c r="LRO7" s="386"/>
      <c r="LRT7" s="386"/>
      <c r="LRY7" s="386"/>
      <c r="LSD7" s="386"/>
      <c r="LSI7" s="386"/>
      <c r="LSN7" s="386"/>
      <c r="LSS7" s="386"/>
      <c r="LSX7" s="386"/>
      <c r="LTC7" s="386"/>
      <c r="LTH7" s="386"/>
      <c r="LTM7" s="386"/>
      <c r="LTR7" s="386"/>
      <c r="LTW7" s="386"/>
      <c r="LUB7" s="386"/>
      <c r="LUG7" s="386"/>
      <c r="LUL7" s="386"/>
      <c r="LUQ7" s="386"/>
      <c r="LUV7" s="386"/>
      <c r="LVA7" s="386"/>
      <c r="LVF7" s="386"/>
      <c r="LVK7" s="386"/>
      <c r="LVP7" s="386"/>
      <c r="LVU7" s="386"/>
      <c r="LVZ7" s="386"/>
      <c r="LWE7" s="386"/>
      <c r="LWJ7" s="386"/>
      <c r="LWO7" s="386"/>
      <c r="LWT7" s="386"/>
      <c r="LWY7" s="386"/>
      <c r="LXD7" s="386"/>
      <c r="LXI7" s="386"/>
      <c r="LXN7" s="386"/>
      <c r="LXS7" s="386"/>
      <c r="LXX7" s="386"/>
      <c r="LYC7" s="386"/>
      <c r="LYH7" s="386"/>
      <c r="LYM7" s="386"/>
      <c r="LYR7" s="386"/>
      <c r="LYW7" s="386"/>
      <c r="LZB7" s="386"/>
      <c r="LZG7" s="386"/>
      <c r="LZL7" s="386"/>
      <c r="LZQ7" s="386"/>
      <c r="LZV7" s="386"/>
      <c r="MAA7" s="386"/>
      <c r="MAF7" s="386"/>
      <c r="MAK7" s="386"/>
      <c r="MAP7" s="386"/>
      <c r="MAU7" s="386"/>
      <c r="MAZ7" s="386"/>
      <c r="MBE7" s="386"/>
      <c r="MBJ7" s="386"/>
      <c r="MBO7" s="386"/>
      <c r="MBT7" s="386"/>
      <c r="MBY7" s="386"/>
      <c r="MCD7" s="386"/>
      <c r="MCI7" s="386"/>
      <c r="MCN7" s="386"/>
      <c r="MCS7" s="386"/>
      <c r="MCX7" s="386"/>
      <c r="MDC7" s="386"/>
      <c r="MDH7" s="386"/>
      <c r="MDM7" s="386"/>
      <c r="MDR7" s="386"/>
      <c r="MDW7" s="386"/>
      <c r="MEB7" s="386"/>
      <c r="MEG7" s="386"/>
      <c r="MEL7" s="386"/>
      <c r="MEQ7" s="386"/>
      <c r="MEV7" s="386"/>
      <c r="MFA7" s="386"/>
      <c r="MFF7" s="386"/>
      <c r="MFK7" s="386"/>
      <c r="MFP7" s="386"/>
      <c r="MFU7" s="386"/>
      <c r="MFZ7" s="386"/>
      <c r="MGE7" s="386"/>
      <c r="MGJ7" s="386"/>
      <c r="MGO7" s="386"/>
      <c r="MGT7" s="386"/>
      <c r="MGY7" s="386"/>
      <c r="MHD7" s="386"/>
      <c r="MHI7" s="386"/>
      <c r="MHN7" s="386"/>
      <c r="MHS7" s="386"/>
      <c r="MHX7" s="386"/>
      <c r="MIC7" s="386"/>
      <c r="MIH7" s="386"/>
      <c r="MIM7" s="386"/>
      <c r="MIR7" s="386"/>
      <c r="MIW7" s="386"/>
      <c r="MJB7" s="386"/>
      <c r="MJG7" s="386"/>
      <c r="MJL7" s="386"/>
      <c r="MJQ7" s="386"/>
      <c r="MJV7" s="386"/>
      <c r="MKA7" s="386"/>
      <c r="MKF7" s="386"/>
      <c r="MKK7" s="386"/>
      <c r="MKP7" s="386"/>
      <c r="MKU7" s="386"/>
      <c r="MKZ7" s="386"/>
      <c r="MLE7" s="386"/>
      <c r="MLJ7" s="386"/>
      <c r="MLO7" s="386"/>
      <c r="MLT7" s="386"/>
      <c r="MLY7" s="386"/>
      <c r="MMD7" s="386"/>
      <c r="MMI7" s="386"/>
      <c r="MMN7" s="386"/>
      <c r="MMS7" s="386"/>
      <c r="MMX7" s="386"/>
      <c r="MNC7" s="386"/>
      <c r="MNH7" s="386"/>
      <c r="MNM7" s="386"/>
      <c r="MNR7" s="386"/>
      <c r="MNW7" s="386"/>
      <c r="MOB7" s="386"/>
      <c r="MOG7" s="386"/>
      <c r="MOL7" s="386"/>
      <c r="MOQ7" s="386"/>
      <c r="MOV7" s="386"/>
      <c r="MPA7" s="386"/>
      <c r="MPF7" s="386"/>
      <c r="MPK7" s="386"/>
      <c r="MPP7" s="386"/>
      <c r="MPU7" s="386"/>
      <c r="MPZ7" s="386"/>
      <c r="MQE7" s="386"/>
      <c r="MQJ7" s="386"/>
      <c r="MQO7" s="386"/>
      <c r="MQT7" s="386"/>
      <c r="MQY7" s="386"/>
      <c r="MRD7" s="386"/>
      <c r="MRI7" s="386"/>
      <c r="MRN7" s="386"/>
      <c r="MRS7" s="386"/>
      <c r="MRX7" s="386"/>
      <c r="MSC7" s="386"/>
      <c r="MSH7" s="386"/>
      <c r="MSM7" s="386"/>
      <c r="MSR7" s="386"/>
      <c r="MSW7" s="386"/>
      <c r="MTB7" s="386"/>
      <c r="MTG7" s="386"/>
      <c r="MTL7" s="386"/>
      <c r="MTQ7" s="386"/>
      <c r="MTV7" s="386"/>
      <c r="MUA7" s="386"/>
      <c r="MUF7" s="386"/>
      <c r="MUK7" s="386"/>
      <c r="MUP7" s="386"/>
      <c r="MUU7" s="386"/>
      <c r="MUZ7" s="386"/>
      <c r="MVE7" s="386"/>
      <c r="MVJ7" s="386"/>
      <c r="MVO7" s="386"/>
      <c r="MVT7" s="386"/>
      <c r="MVY7" s="386"/>
      <c r="MWD7" s="386"/>
      <c r="MWI7" s="386"/>
      <c r="MWN7" s="386"/>
      <c r="MWS7" s="386"/>
      <c r="MWX7" s="386"/>
      <c r="MXC7" s="386"/>
      <c r="MXH7" s="386"/>
      <c r="MXM7" s="386"/>
      <c r="MXR7" s="386"/>
      <c r="MXW7" s="386"/>
      <c r="MYB7" s="386"/>
      <c r="MYG7" s="386"/>
      <c r="MYL7" s="386"/>
      <c r="MYQ7" s="386"/>
      <c r="MYV7" s="386"/>
      <c r="MZA7" s="386"/>
      <c r="MZF7" s="386"/>
      <c r="MZK7" s="386"/>
      <c r="MZP7" s="386"/>
      <c r="MZU7" s="386"/>
      <c r="MZZ7" s="386"/>
      <c r="NAE7" s="386"/>
      <c r="NAJ7" s="386"/>
      <c r="NAO7" s="386"/>
      <c r="NAT7" s="386"/>
      <c r="NAY7" s="386"/>
      <c r="NBD7" s="386"/>
      <c r="NBI7" s="386"/>
      <c r="NBN7" s="386"/>
      <c r="NBS7" s="386"/>
      <c r="NBX7" s="386"/>
      <c r="NCC7" s="386"/>
      <c r="NCH7" s="386"/>
      <c r="NCM7" s="386"/>
      <c r="NCR7" s="386"/>
      <c r="NCW7" s="386"/>
      <c r="NDB7" s="386"/>
      <c r="NDG7" s="386"/>
      <c r="NDL7" s="386"/>
      <c r="NDQ7" s="386"/>
      <c r="NDV7" s="386"/>
      <c r="NEA7" s="386"/>
      <c r="NEF7" s="386"/>
      <c r="NEK7" s="386"/>
      <c r="NEP7" s="386"/>
      <c r="NEU7" s="386"/>
      <c r="NEZ7" s="386"/>
      <c r="NFE7" s="386"/>
      <c r="NFJ7" s="386"/>
      <c r="NFO7" s="386"/>
      <c r="NFT7" s="386"/>
      <c r="NFY7" s="386"/>
      <c r="NGD7" s="386"/>
      <c r="NGI7" s="386"/>
      <c r="NGN7" s="386"/>
      <c r="NGS7" s="386"/>
      <c r="NGX7" s="386"/>
      <c r="NHC7" s="386"/>
      <c r="NHH7" s="386"/>
      <c r="NHM7" s="386"/>
      <c r="NHR7" s="386"/>
      <c r="NHW7" s="386"/>
      <c r="NIB7" s="386"/>
      <c r="NIG7" s="386"/>
      <c r="NIL7" s="386"/>
      <c r="NIQ7" s="386"/>
      <c r="NIV7" s="386"/>
      <c r="NJA7" s="386"/>
      <c r="NJF7" s="386"/>
      <c r="NJK7" s="386"/>
      <c r="NJP7" s="386"/>
      <c r="NJU7" s="386"/>
      <c r="NJZ7" s="386"/>
      <c r="NKE7" s="386"/>
      <c r="NKJ7" s="386"/>
      <c r="NKO7" s="386"/>
      <c r="NKT7" s="386"/>
      <c r="NKY7" s="386"/>
      <c r="NLD7" s="386"/>
      <c r="NLI7" s="386"/>
      <c r="NLN7" s="386"/>
      <c r="NLS7" s="386"/>
      <c r="NLX7" s="386"/>
      <c r="NMC7" s="386"/>
      <c r="NMH7" s="386"/>
      <c r="NMM7" s="386"/>
      <c r="NMR7" s="386"/>
      <c r="NMW7" s="386"/>
      <c r="NNB7" s="386"/>
      <c r="NNG7" s="386"/>
      <c r="NNL7" s="386"/>
      <c r="NNQ7" s="386"/>
      <c r="NNV7" s="386"/>
      <c r="NOA7" s="386"/>
      <c r="NOF7" s="386"/>
      <c r="NOK7" s="386"/>
      <c r="NOP7" s="386"/>
      <c r="NOU7" s="386"/>
      <c r="NOZ7" s="386"/>
      <c r="NPE7" s="386"/>
      <c r="NPJ7" s="386"/>
      <c r="NPO7" s="386"/>
      <c r="NPT7" s="386"/>
      <c r="NPY7" s="386"/>
      <c r="NQD7" s="386"/>
      <c r="NQI7" s="386"/>
      <c r="NQN7" s="386"/>
      <c r="NQS7" s="386"/>
      <c r="NQX7" s="386"/>
      <c r="NRC7" s="386"/>
      <c r="NRH7" s="386"/>
      <c r="NRM7" s="386"/>
      <c r="NRR7" s="386"/>
      <c r="NRW7" s="386"/>
      <c r="NSB7" s="386"/>
      <c r="NSG7" s="386"/>
      <c r="NSL7" s="386"/>
      <c r="NSQ7" s="386"/>
      <c r="NSV7" s="386"/>
      <c r="NTA7" s="386"/>
      <c r="NTF7" s="386"/>
      <c r="NTK7" s="386"/>
      <c r="NTP7" s="386"/>
      <c r="NTU7" s="386"/>
      <c r="NTZ7" s="386"/>
      <c r="NUE7" s="386"/>
      <c r="NUJ7" s="386"/>
      <c r="NUO7" s="386"/>
      <c r="NUT7" s="386"/>
      <c r="NUY7" s="386"/>
      <c r="NVD7" s="386"/>
      <c r="NVI7" s="386"/>
      <c r="NVN7" s="386"/>
      <c r="NVS7" s="386"/>
      <c r="NVX7" s="386"/>
      <c r="NWC7" s="386"/>
      <c r="NWH7" s="386"/>
      <c r="NWM7" s="386"/>
      <c r="NWR7" s="386"/>
      <c r="NWW7" s="386"/>
      <c r="NXB7" s="386"/>
      <c r="NXG7" s="386"/>
      <c r="NXL7" s="386"/>
      <c r="NXQ7" s="386"/>
      <c r="NXV7" s="386"/>
      <c r="NYA7" s="386"/>
      <c r="NYF7" s="386"/>
      <c r="NYK7" s="386"/>
      <c r="NYP7" s="386"/>
      <c r="NYU7" s="386"/>
      <c r="NYZ7" s="386"/>
      <c r="NZE7" s="386"/>
      <c r="NZJ7" s="386"/>
      <c r="NZO7" s="386"/>
      <c r="NZT7" s="386"/>
      <c r="NZY7" s="386"/>
      <c r="OAD7" s="386"/>
      <c r="OAI7" s="386"/>
      <c r="OAN7" s="386"/>
      <c r="OAS7" s="386"/>
      <c r="OAX7" s="386"/>
      <c r="OBC7" s="386"/>
      <c r="OBH7" s="386"/>
      <c r="OBM7" s="386"/>
      <c r="OBR7" s="386"/>
      <c r="OBW7" s="386"/>
      <c r="OCB7" s="386"/>
      <c r="OCG7" s="386"/>
      <c r="OCL7" s="386"/>
      <c r="OCQ7" s="386"/>
      <c r="OCV7" s="386"/>
      <c r="ODA7" s="386"/>
      <c r="ODF7" s="386"/>
      <c r="ODK7" s="386"/>
      <c r="ODP7" s="386"/>
      <c r="ODU7" s="386"/>
      <c r="ODZ7" s="386"/>
      <c r="OEE7" s="386"/>
      <c r="OEJ7" s="386"/>
      <c r="OEO7" s="386"/>
      <c r="OET7" s="386"/>
      <c r="OEY7" s="386"/>
      <c r="OFD7" s="386"/>
      <c r="OFI7" s="386"/>
      <c r="OFN7" s="386"/>
      <c r="OFS7" s="386"/>
      <c r="OFX7" s="386"/>
      <c r="OGC7" s="386"/>
      <c r="OGH7" s="386"/>
      <c r="OGM7" s="386"/>
      <c r="OGR7" s="386"/>
      <c r="OGW7" s="386"/>
      <c r="OHB7" s="386"/>
      <c r="OHG7" s="386"/>
      <c r="OHL7" s="386"/>
      <c r="OHQ7" s="386"/>
      <c r="OHV7" s="386"/>
      <c r="OIA7" s="386"/>
      <c r="OIF7" s="386"/>
      <c r="OIK7" s="386"/>
      <c r="OIP7" s="386"/>
      <c r="OIU7" s="386"/>
      <c r="OIZ7" s="386"/>
      <c r="OJE7" s="386"/>
      <c r="OJJ7" s="386"/>
      <c r="OJO7" s="386"/>
      <c r="OJT7" s="386"/>
      <c r="OJY7" s="386"/>
      <c r="OKD7" s="386"/>
      <c r="OKI7" s="386"/>
      <c r="OKN7" s="386"/>
      <c r="OKS7" s="386"/>
      <c r="OKX7" s="386"/>
      <c r="OLC7" s="386"/>
      <c r="OLH7" s="386"/>
      <c r="OLM7" s="386"/>
      <c r="OLR7" s="386"/>
      <c r="OLW7" s="386"/>
      <c r="OMB7" s="386"/>
      <c r="OMG7" s="386"/>
      <c r="OML7" s="386"/>
      <c r="OMQ7" s="386"/>
      <c r="OMV7" s="386"/>
      <c r="ONA7" s="386"/>
      <c r="ONF7" s="386"/>
      <c r="ONK7" s="386"/>
      <c r="ONP7" s="386"/>
      <c r="ONU7" s="386"/>
      <c r="ONZ7" s="386"/>
      <c r="OOE7" s="386"/>
      <c r="OOJ7" s="386"/>
      <c r="OOO7" s="386"/>
      <c r="OOT7" s="386"/>
      <c r="OOY7" s="386"/>
      <c r="OPD7" s="386"/>
      <c r="OPI7" s="386"/>
      <c r="OPN7" s="386"/>
      <c r="OPS7" s="386"/>
      <c r="OPX7" s="386"/>
      <c r="OQC7" s="386"/>
      <c r="OQH7" s="386"/>
      <c r="OQM7" s="386"/>
      <c r="OQR7" s="386"/>
      <c r="OQW7" s="386"/>
      <c r="ORB7" s="386"/>
      <c r="ORG7" s="386"/>
      <c r="ORL7" s="386"/>
      <c r="ORQ7" s="386"/>
      <c r="ORV7" s="386"/>
      <c r="OSA7" s="386"/>
      <c r="OSF7" s="386"/>
      <c r="OSK7" s="386"/>
      <c r="OSP7" s="386"/>
      <c r="OSU7" s="386"/>
      <c r="OSZ7" s="386"/>
      <c r="OTE7" s="386"/>
      <c r="OTJ7" s="386"/>
      <c r="OTO7" s="386"/>
      <c r="OTT7" s="386"/>
      <c r="OTY7" s="386"/>
      <c r="OUD7" s="386"/>
      <c r="OUI7" s="386"/>
      <c r="OUN7" s="386"/>
      <c r="OUS7" s="386"/>
      <c r="OUX7" s="386"/>
      <c r="OVC7" s="386"/>
      <c r="OVH7" s="386"/>
      <c r="OVM7" s="386"/>
      <c r="OVR7" s="386"/>
      <c r="OVW7" s="386"/>
      <c r="OWB7" s="386"/>
      <c r="OWG7" s="386"/>
      <c r="OWL7" s="386"/>
      <c r="OWQ7" s="386"/>
      <c r="OWV7" s="386"/>
      <c r="OXA7" s="386"/>
      <c r="OXF7" s="386"/>
      <c r="OXK7" s="386"/>
      <c r="OXP7" s="386"/>
      <c r="OXU7" s="386"/>
      <c r="OXZ7" s="386"/>
      <c r="OYE7" s="386"/>
      <c r="OYJ7" s="386"/>
      <c r="OYO7" s="386"/>
      <c r="OYT7" s="386"/>
      <c r="OYY7" s="386"/>
      <c r="OZD7" s="386"/>
      <c r="OZI7" s="386"/>
      <c r="OZN7" s="386"/>
      <c r="OZS7" s="386"/>
      <c r="OZX7" s="386"/>
      <c r="PAC7" s="386"/>
      <c r="PAH7" s="386"/>
      <c r="PAM7" s="386"/>
      <c r="PAR7" s="386"/>
      <c r="PAW7" s="386"/>
      <c r="PBB7" s="386"/>
      <c r="PBG7" s="386"/>
      <c r="PBL7" s="386"/>
      <c r="PBQ7" s="386"/>
      <c r="PBV7" s="386"/>
      <c r="PCA7" s="386"/>
      <c r="PCF7" s="386"/>
      <c r="PCK7" s="386"/>
      <c r="PCP7" s="386"/>
      <c r="PCU7" s="386"/>
      <c r="PCZ7" s="386"/>
      <c r="PDE7" s="386"/>
      <c r="PDJ7" s="386"/>
      <c r="PDO7" s="386"/>
      <c r="PDT7" s="386"/>
      <c r="PDY7" s="386"/>
      <c r="PED7" s="386"/>
      <c r="PEI7" s="386"/>
      <c r="PEN7" s="386"/>
      <c r="PES7" s="386"/>
      <c r="PEX7" s="386"/>
      <c r="PFC7" s="386"/>
      <c r="PFH7" s="386"/>
      <c r="PFM7" s="386"/>
      <c r="PFR7" s="386"/>
      <c r="PFW7" s="386"/>
      <c r="PGB7" s="386"/>
      <c r="PGG7" s="386"/>
      <c r="PGL7" s="386"/>
      <c r="PGQ7" s="386"/>
      <c r="PGV7" s="386"/>
      <c r="PHA7" s="386"/>
      <c r="PHF7" s="386"/>
      <c r="PHK7" s="386"/>
      <c r="PHP7" s="386"/>
      <c r="PHU7" s="386"/>
      <c r="PHZ7" s="386"/>
      <c r="PIE7" s="386"/>
      <c r="PIJ7" s="386"/>
      <c r="PIO7" s="386"/>
      <c r="PIT7" s="386"/>
      <c r="PIY7" s="386"/>
      <c r="PJD7" s="386"/>
      <c r="PJI7" s="386"/>
      <c r="PJN7" s="386"/>
      <c r="PJS7" s="386"/>
      <c r="PJX7" s="386"/>
      <c r="PKC7" s="386"/>
      <c r="PKH7" s="386"/>
      <c r="PKM7" s="386"/>
      <c r="PKR7" s="386"/>
      <c r="PKW7" s="386"/>
      <c r="PLB7" s="386"/>
      <c r="PLG7" s="386"/>
      <c r="PLL7" s="386"/>
      <c r="PLQ7" s="386"/>
      <c r="PLV7" s="386"/>
      <c r="PMA7" s="386"/>
      <c r="PMF7" s="386"/>
      <c r="PMK7" s="386"/>
      <c r="PMP7" s="386"/>
      <c r="PMU7" s="386"/>
      <c r="PMZ7" s="386"/>
      <c r="PNE7" s="386"/>
      <c r="PNJ7" s="386"/>
      <c r="PNO7" s="386"/>
      <c r="PNT7" s="386"/>
      <c r="PNY7" s="386"/>
      <c r="POD7" s="386"/>
      <c r="POI7" s="386"/>
      <c r="PON7" s="386"/>
      <c r="POS7" s="386"/>
      <c r="POX7" s="386"/>
      <c r="PPC7" s="386"/>
      <c r="PPH7" s="386"/>
      <c r="PPM7" s="386"/>
      <c r="PPR7" s="386"/>
      <c r="PPW7" s="386"/>
      <c r="PQB7" s="386"/>
      <c r="PQG7" s="386"/>
      <c r="PQL7" s="386"/>
      <c r="PQQ7" s="386"/>
      <c r="PQV7" s="386"/>
      <c r="PRA7" s="386"/>
      <c r="PRF7" s="386"/>
      <c r="PRK7" s="386"/>
      <c r="PRP7" s="386"/>
      <c r="PRU7" s="386"/>
      <c r="PRZ7" s="386"/>
      <c r="PSE7" s="386"/>
      <c r="PSJ7" s="386"/>
      <c r="PSO7" s="386"/>
      <c r="PST7" s="386"/>
      <c r="PSY7" s="386"/>
      <c r="PTD7" s="386"/>
      <c r="PTI7" s="386"/>
      <c r="PTN7" s="386"/>
      <c r="PTS7" s="386"/>
      <c r="PTX7" s="386"/>
      <c r="PUC7" s="386"/>
      <c r="PUH7" s="386"/>
      <c r="PUM7" s="386"/>
      <c r="PUR7" s="386"/>
      <c r="PUW7" s="386"/>
      <c r="PVB7" s="386"/>
      <c r="PVG7" s="386"/>
      <c r="PVL7" s="386"/>
      <c r="PVQ7" s="386"/>
      <c r="PVV7" s="386"/>
      <c r="PWA7" s="386"/>
      <c r="PWF7" s="386"/>
      <c r="PWK7" s="386"/>
      <c r="PWP7" s="386"/>
      <c r="PWU7" s="386"/>
      <c r="PWZ7" s="386"/>
      <c r="PXE7" s="386"/>
      <c r="PXJ7" s="386"/>
      <c r="PXO7" s="386"/>
      <c r="PXT7" s="386"/>
      <c r="PXY7" s="386"/>
      <c r="PYD7" s="386"/>
      <c r="PYI7" s="386"/>
      <c r="PYN7" s="386"/>
      <c r="PYS7" s="386"/>
      <c r="PYX7" s="386"/>
      <c r="PZC7" s="386"/>
      <c r="PZH7" s="386"/>
      <c r="PZM7" s="386"/>
      <c r="PZR7" s="386"/>
      <c r="PZW7" s="386"/>
      <c r="QAB7" s="386"/>
      <c r="QAG7" s="386"/>
      <c r="QAL7" s="386"/>
      <c r="QAQ7" s="386"/>
      <c r="QAV7" s="386"/>
      <c r="QBA7" s="386"/>
      <c r="QBF7" s="386"/>
      <c r="QBK7" s="386"/>
      <c r="QBP7" s="386"/>
      <c r="QBU7" s="386"/>
      <c r="QBZ7" s="386"/>
      <c r="QCE7" s="386"/>
      <c r="QCJ7" s="386"/>
      <c r="QCO7" s="386"/>
      <c r="QCT7" s="386"/>
      <c r="QCY7" s="386"/>
      <c r="QDD7" s="386"/>
      <c r="QDI7" s="386"/>
      <c r="QDN7" s="386"/>
      <c r="QDS7" s="386"/>
      <c r="QDX7" s="386"/>
      <c r="QEC7" s="386"/>
      <c r="QEH7" s="386"/>
      <c r="QEM7" s="386"/>
      <c r="QER7" s="386"/>
      <c r="QEW7" s="386"/>
      <c r="QFB7" s="386"/>
      <c r="QFG7" s="386"/>
      <c r="QFL7" s="386"/>
      <c r="QFQ7" s="386"/>
      <c r="QFV7" s="386"/>
      <c r="QGA7" s="386"/>
      <c r="QGF7" s="386"/>
      <c r="QGK7" s="386"/>
      <c r="QGP7" s="386"/>
      <c r="QGU7" s="386"/>
      <c r="QGZ7" s="386"/>
      <c r="QHE7" s="386"/>
      <c r="QHJ7" s="386"/>
      <c r="QHO7" s="386"/>
      <c r="QHT7" s="386"/>
      <c r="QHY7" s="386"/>
      <c r="QID7" s="386"/>
      <c r="QII7" s="386"/>
      <c r="QIN7" s="386"/>
      <c r="QIS7" s="386"/>
      <c r="QIX7" s="386"/>
      <c r="QJC7" s="386"/>
      <c r="QJH7" s="386"/>
      <c r="QJM7" s="386"/>
      <c r="QJR7" s="386"/>
      <c r="QJW7" s="386"/>
      <c r="QKB7" s="386"/>
      <c r="QKG7" s="386"/>
      <c r="QKL7" s="386"/>
      <c r="QKQ7" s="386"/>
      <c r="QKV7" s="386"/>
      <c r="QLA7" s="386"/>
      <c r="QLF7" s="386"/>
      <c r="QLK7" s="386"/>
      <c r="QLP7" s="386"/>
      <c r="QLU7" s="386"/>
      <c r="QLZ7" s="386"/>
      <c r="QME7" s="386"/>
      <c r="QMJ7" s="386"/>
      <c r="QMO7" s="386"/>
      <c r="QMT7" s="386"/>
      <c r="QMY7" s="386"/>
      <c r="QND7" s="386"/>
      <c r="QNI7" s="386"/>
      <c r="QNN7" s="386"/>
      <c r="QNS7" s="386"/>
      <c r="QNX7" s="386"/>
      <c r="QOC7" s="386"/>
      <c r="QOH7" s="386"/>
      <c r="QOM7" s="386"/>
      <c r="QOR7" s="386"/>
      <c r="QOW7" s="386"/>
      <c r="QPB7" s="386"/>
      <c r="QPG7" s="386"/>
      <c r="QPL7" s="386"/>
      <c r="QPQ7" s="386"/>
      <c r="QPV7" s="386"/>
      <c r="QQA7" s="386"/>
      <c r="QQF7" s="386"/>
      <c r="QQK7" s="386"/>
      <c r="QQP7" s="386"/>
      <c r="QQU7" s="386"/>
      <c r="QQZ7" s="386"/>
      <c r="QRE7" s="386"/>
      <c r="QRJ7" s="386"/>
      <c r="QRO7" s="386"/>
      <c r="QRT7" s="386"/>
      <c r="QRY7" s="386"/>
      <c r="QSD7" s="386"/>
      <c r="QSI7" s="386"/>
      <c r="QSN7" s="386"/>
      <c r="QSS7" s="386"/>
      <c r="QSX7" s="386"/>
      <c r="QTC7" s="386"/>
      <c r="QTH7" s="386"/>
      <c r="QTM7" s="386"/>
      <c r="QTR7" s="386"/>
      <c r="QTW7" s="386"/>
      <c r="QUB7" s="386"/>
      <c r="QUG7" s="386"/>
      <c r="QUL7" s="386"/>
      <c r="QUQ7" s="386"/>
      <c r="QUV7" s="386"/>
      <c r="QVA7" s="386"/>
      <c r="QVF7" s="386"/>
      <c r="QVK7" s="386"/>
      <c r="QVP7" s="386"/>
      <c r="QVU7" s="386"/>
      <c r="QVZ7" s="386"/>
      <c r="QWE7" s="386"/>
      <c r="QWJ7" s="386"/>
      <c r="QWO7" s="386"/>
      <c r="QWT7" s="386"/>
      <c r="QWY7" s="386"/>
      <c r="QXD7" s="386"/>
      <c r="QXI7" s="386"/>
      <c r="QXN7" s="386"/>
      <c r="QXS7" s="386"/>
      <c r="QXX7" s="386"/>
      <c r="QYC7" s="386"/>
      <c r="QYH7" s="386"/>
      <c r="QYM7" s="386"/>
      <c r="QYR7" s="386"/>
      <c r="QYW7" s="386"/>
      <c r="QZB7" s="386"/>
      <c r="QZG7" s="386"/>
      <c r="QZL7" s="386"/>
      <c r="QZQ7" s="386"/>
      <c r="QZV7" s="386"/>
      <c r="RAA7" s="386"/>
      <c r="RAF7" s="386"/>
      <c r="RAK7" s="386"/>
      <c r="RAP7" s="386"/>
      <c r="RAU7" s="386"/>
      <c r="RAZ7" s="386"/>
      <c r="RBE7" s="386"/>
      <c r="RBJ7" s="386"/>
      <c r="RBO7" s="386"/>
      <c r="RBT7" s="386"/>
      <c r="RBY7" s="386"/>
      <c r="RCD7" s="386"/>
      <c r="RCI7" s="386"/>
      <c r="RCN7" s="386"/>
      <c r="RCS7" s="386"/>
      <c r="RCX7" s="386"/>
      <c r="RDC7" s="386"/>
      <c r="RDH7" s="386"/>
      <c r="RDM7" s="386"/>
      <c r="RDR7" s="386"/>
      <c r="RDW7" s="386"/>
      <c r="REB7" s="386"/>
      <c r="REG7" s="386"/>
      <c r="REL7" s="386"/>
      <c r="REQ7" s="386"/>
      <c r="REV7" s="386"/>
      <c r="RFA7" s="386"/>
      <c r="RFF7" s="386"/>
      <c r="RFK7" s="386"/>
      <c r="RFP7" s="386"/>
      <c r="RFU7" s="386"/>
      <c r="RFZ7" s="386"/>
      <c r="RGE7" s="386"/>
      <c r="RGJ7" s="386"/>
      <c r="RGO7" s="386"/>
      <c r="RGT7" s="386"/>
      <c r="RGY7" s="386"/>
      <c r="RHD7" s="386"/>
      <c r="RHI7" s="386"/>
      <c r="RHN7" s="386"/>
      <c r="RHS7" s="386"/>
      <c r="RHX7" s="386"/>
      <c r="RIC7" s="386"/>
      <c r="RIH7" s="386"/>
      <c r="RIM7" s="386"/>
      <c r="RIR7" s="386"/>
      <c r="RIW7" s="386"/>
      <c r="RJB7" s="386"/>
      <c r="RJG7" s="386"/>
      <c r="RJL7" s="386"/>
      <c r="RJQ7" s="386"/>
      <c r="RJV7" s="386"/>
      <c r="RKA7" s="386"/>
      <c r="RKF7" s="386"/>
      <c r="RKK7" s="386"/>
      <c r="RKP7" s="386"/>
      <c r="RKU7" s="386"/>
      <c r="RKZ7" s="386"/>
      <c r="RLE7" s="386"/>
      <c r="RLJ7" s="386"/>
      <c r="RLO7" s="386"/>
      <c r="RLT7" s="386"/>
      <c r="RLY7" s="386"/>
      <c r="RMD7" s="386"/>
      <c r="RMI7" s="386"/>
      <c r="RMN7" s="386"/>
      <c r="RMS7" s="386"/>
      <c r="RMX7" s="386"/>
      <c r="RNC7" s="386"/>
      <c r="RNH7" s="386"/>
      <c r="RNM7" s="386"/>
      <c r="RNR7" s="386"/>
      <c r="RNW7" s="386"/>
      <c r="ROB7" s="386"/>
      <c r="ROG7" s="386"/>
      <c r="ROL7" s="386"/>
      <c r="ROQ7" s="386"/>
      <c r="ROV7" s="386"/>
      <c r="RPA7" s="386"/>
      <c r="RPF7" s="386"/>
      <c r="RPK7" s="386"/>
      <c r="RPP7" s="386"/>
      <c r="RPU7" s="386"/>
      <c r="RPZ7" s="386"/>
      <c r="RQE7" s="386"/>
      <c r="RQJ7" s="386"/>
      <c r="RQO7" s="386"/>
      <c r="RQT7" s="386"/>
      <c r="RQY7" s="386"/>
      <c r="RRD7" s="386"/>
      <c r="RRI7" s="386"/>
      <c r="RRN7" s="386"/>
      <c r="RRS7" s="386"/>
      <c r="RRX7" s="386"/>
      <c r="RSC7" s="386"/>
      <c r="RSH7" s="386"/>
      <c r="RSM7" s="386"/>
      <c r="RSR7" s="386"/>
      <c r="RSW7" s="386"/>
      <c r="RTB7" s="386"/>
      <c r="RTG7" s="386"/>
      <c r="RTL7" s="386"/>
      <c r="RTQ7" s="386"/>
      <c r="RTV7" s="386"/>
      <c r="RUA7" s="386"/>
      <c r="RUF7" s="386"/>
      <c r="RUK7" s="386"/>
      <c r="RUP7" s="386"/>
      <c r="RUU7" s="386"/>
      <c r="RUZ7" s="386"/>
      <c r="RVE7" s="386"/>
      <c r="RVJ7" s="386"/>
      <c r="RVO7" s="386"/>
      <c r="RVT7" s="386"/>
      <c r="RVY7" s="386"/>
      <c r="RWD7" s="386"/>
      <c r="RWI7" s="386"/>
      <c r="RWN7" s="386"/>
      <c r="RWS7" s="386"/>
      <c r="RWX7" s="386"/>
      <c r="RXC7" s="386"/>
      <c r="RXH7" s="386"/>
      <c r="RXM7" s="386"/>
      <c r="RXR7" s="386"/>
      <c r="RXW7" s="386"/>
      <c r="RYB7" s="386"/>
      <c r="RYG7" s="386"/>
      <c r="RYL7" s="386"/>
      <c r="RYQ7" s="386"/>
      <c r="RYV7" s="386"/>
      <c r="RZA7" s="386"/>
      <c r="RZF7" s="386"/>
      <c r="RZK7" s="386"/>
      <c r="RZP7" s="386"/>
      <c r="RZU7" s="386"/>
      <c r="RZZ7" s="386"/>
      <c r="SAE7" s="386"/>
      <c r="SAJ7" s="386"/>
      <c r="SAO7" s="386"/>
      <c r="SAT7" s="386"/>
      <c r="SAY7" s="386"/>
      <c r="SBD7" s="386"/>
      <c r="SBI7" s="386"/>
      <c r="SBN7" s="386"/>
      <c r="SBS7" s="386"/>
      <c r="SBX7" s="386"/>
      <c r="SCC7" s="386"/>
      <c r="SCH7" s="386"/>
      <c r="SCM7" s="386"/>
      <c r="SCR7" s="386"/>
      <c r="SCW7" s="386"/>
      <c r="SDB7" s="386"/>
      <c r="SDG7" s="386"/>
      <c r="SDL7" s="386"/>
      <c r="SDQ7" s="386"/>
      <c r="SDV7" s="386"/>
      <c r="SEA7" s="386"/>
      <c r="SEF7" s="386"/>
      <c r="SEK7" s="386"/>
      <c r="SEP7" s="386"/>
      <c r="SEU7" s="386"/>
      <c r="SEZ7" s="386"/>
      <c r="SFE7" s="386"/>
      <c r="SFJ7" s="386"/>
      <c r="SFO7" s="386"/>
      <c r="SFT7" s="386"/>
      <c r="SFY7" s="386"/>
      <c r="SGD7" s="386"/>
      <c r="SGI7" s="386"/>
      <c r="SGN7" s="386"/>
      <c r="SGS7" s="386"/>
      <c r="SGX7" s="386"/>
      <c r="SHC7" s="386"/>
      <c r="SHH7" s="386"/>
      <c r="SHM7" s="386"/>
      <c r="SHR7" s="386"/>
      <c r="SHW7" s="386"/>
      <c r="SIB7" s="386"/>
      <c r="SIG7" s="386"/>
      <c r="SIL7" s="386"/>
      <c r="SIQ7" s="386"/>
      <c r="SIV7" s="386"/>
      <c r="SJA7" s="386"/>
      <c r="SJF7" s="386"/>
      <c r="SJK7" s="386"/>
      <c r="SJP7" s="386"/>
      <c r="SJU7" s="386"/>
      <c r="SJZ7" s="386"/>
      <c r="SKE7" s="386"/>
      <c r="SKJ7" s="386"/>
      <c r="SKO7" s="386"/>
      <c r="SKT7" s="386"/>
      <c r="SKY7" s="386"/>
      <c r="SLD7" s="386"/>
      <c r="SLI7" s="386"/>
      <c r="SLN7" s="386"/>
      <c r="SLS7" s="386"/>
      <c r="SLX7" s="386"/>
      <c r="SMC7" s="386"/>
      <c r="SMH7" s="386"/>
      <c r="SMM7" s="386"/>
      <c r="SMR7" s="386"/>
      <c r="SMW7" s="386"/>
      <c r="SNB7" s="386"/>
      <c r="SNG7" s="386"/>
      <c r="SNL7" s="386"/>
      <c r="SNQ7" s="386"/>
      <c r="SNV7" s="386"/>
      <c r="SOA7" s="386"/>
      <c r="SOF7" s="386"/>
      <c r="SOK7" s="386"/>
      <c r="SOP7" s="386"/>
      <c r="SOU7" s="386"/>
      <c r="SOZ7" s="386"/>
      <c r="SPE7" s="386"/>
      <c r="SPJ7" s="386"/>
      <c r="SPO7" s="386"/>
      <c r="SPT7" s="386"/>
      <c r="SPY7" s="386"/>
      <c r="SQD7" s="386"/>
      <c r="SQI7" s="386"/>
      <c r="SQN7" s="386"/>
      <c r="SQS7" s="386"/>
      <c r="SQX7" s="386"/>
      <c r="SRC7" s="386"/>
      <c r="SRH7" s="386"/>
      <c r="SRM7" s="386"/>
      <c r="SRR7" s="386"/>
      <c r="SRW7" s="386"/>
      <c r="SSB7" s="386"/>
      <c r="SSG7" s="386"/>
      <c r="SSL7" s="386"/>
      <c r="SSQ7" s="386"/>
      <c r="SSV7" s="386"/>
      <c r="STA7" s="386"/>
      <c r="STF7" s="386"/>
      <c r="STK7" s="386"/>
      <c r="STP7" s="386"/>
      <c r="STU7" s="386"/>
      <c r="STZ7" s="386"/>
      <c r="SUE7" s="386"/>
      <c r="SUJ7" s="386"/>
      <c r="SUO7" s="386"/>
      <c r="SUT7" s="386"/>
      <c r="SUY7" s="386"/>
      <c r="SVD7" s="386"/>
      <c r="SVI7" s="386"/>
      <c r="SVN7" s="386"/>
      <c r="SVS7" s="386"/>
      <c r="SVX7" s="386"/>
      <c r="SWC7" s="386"/>
      <c r="SWH7" s="386"/>
      <c r="SWM7" s="386"/>
      <c r="SWR7" s="386"/>
      <c r="SWW7" s="386"/>
      <c r="SXB7" s="386"/>
      <c r="SXG7" s="386"/>
      <c r="SXL7" s="386"/>
      <c r="SXQ7" s="386"/>
      <c r="SXV7" s="386"/>
      <c r="SYA7" s="386"/>
      <c r="SYF7" s="386"/>
      <c r="SYK7" s="386"/>
      <c r="SYP7" s="386"/>
      <c r="SYU7" s="386"/>
      <c r="SYZ7" s="386"/>
      <c r="SZE7" s="386"/>
      <c r="SZJ7" s="386"/>
      <c r="SZO7" s="386"/>
      <c r="SZT7" s="386"/>
      <c r="SZY7" s="386"/>
      <c r="TAD7" s="386"/>
      <c r="TAI7" s="386"/>
      <c r="TAN7" s="386"/>
      <c r="TAS7" s="386"/>
      <c r="TAX7" s="386"/>
      <c r="TBC7" s="386"/>
      <c r="TBH7" s="386"/>
      <c r="TBM7" s="386"/>
      <c r="TBR7" s="386"/>
      <c r="TBW7" s="386"/>
      <c r="TCB7" s="386"/>
      <c r="TCG7" s="386"/>
      <c r="TCL7" s="386"/>
      <c r="TCQ7" s="386"/>
      <c r="TCV7" s="386"/>
      <c r="TDA7" s="386"/>
      <c r="TDF7" s="386"/>
      <c r="TDK7" s="386"/>
      <c r="TDP7" s="386"/>
      <c r="TDU7" s="386"/>
      <c r="TDZ7" s="386"/>
      <c r="TEE7" s="386"/>
      <c r="TEJ7" s="386"/>
      <c r="TEO7" s="386"/>
      <c r="TET7" s="386"/>
      <c r="TEY7" s="386"/>
      <c r="TFD7" s="386"/>
      <c r="TFI7" s="386"/>
      <c r="TFN7" s="386"/>
      <c r="TFS7" s="386"/>
      <c r="TFX7" s="386"/>
      <c r="TGC7" s="386"/>
      <c r="TGH7" s="386"/>
      <c r="TGM7" s="386"/>
      <c r="TGR7" s="386"/>
      <c r="TGW7" s="386"/>
      <c r="THB7" s="386"/>
      <c r="THG7" s="386"/>
      <c r="THL7" s="386"/>
      <c r="THQ7" s="386"/>
      <c r="THV7" s="386"/>
      <c r="TIA7" s="386"/>
      <c r="TIF7" s="386"/>
      <c r="TIK7" s="386"/>
      <c r="TIP7" s="386"/>
      <c r="TIU7" s="386"/>
      <c r="TIZ7" s="386"/>
      <c r="TJE7" s="386"/>
      <c r="TJJ7" s="386"/>
      <c r="TJO7" s="386"/>
      <c r="TJT7" s="386"/>
      <c r="TJY7" s="386"/>
      <c r="TKD7" s="386"/>
      <c r="TKI7" s="386"/>
      <c r="TKN7" s="386"/>
      <c r="TKS7" s="386"/>
      <c r="TKX7" s="386"/>
      <c r="TLC7" s="386"/>
      <c r="TLH7" s="386"/>
      <c r="TLM7" s="386"/>
      <c r="TLR7" s="386"/>
      <c r="TLW7" s="386"/>
      <c r="TMB7" s="386"/>
      <c r="TMG7" s="386"/>
      <c r="TML7" s="386"/>
      <c r="TMQ7" s="386"/>
      <c r="TMV7" s="386"/>
      <c r="TNA7" s="386"/>
      <c r="TNF7" s="386"/>
      <c r="TNK7" s="386"/>
      <c r="TNP7" s="386"/>
      <c r="TNU7" s="386"/>
      <c r="TNZ7" s="386"/>
      <c r="TOE7" s="386"/>
      <c r="TOJ7" s="386"/>
      <c r="TOO7" s="386"/>
      <c r="TOT7" s="386"/>
      <c r="TOY7" s="386"/>
      <c r="TPD7" s="386"/>
      <c r="TPI7" s="386"/>
      <c r="TPN7" s="386"/>
      <c r="TPS7" s="386"/>
      <c r="TPX7" s="386"/>
      <c r="TQC7" s="386"/>
      <c r="TQH7" s="386"/>
      <c r="TQM7" s="386"/>
      <c r="TQR7" s="386"/>
      <c r="TQW7" s="386"/>
      <c r="TRB7" s="386"/>
      <c r="TRG7" s="386"/>
      <c r="TRL7" s="386"/>
      <c r="TRQ7" s="386"/>
      <c r="TRV7" s="386"/>
      <c r="TSA7" s="386"/>
      <c r="TSF7" s="386"/>
      <c r="TSK7" s="386"/>
      <c r="TSP7" s="386"/>
      <c r="TSU7" s="386"/>
      <c r="TSZ7" s="386"/>
      <c r="TTE7" s="386"/>
      <c r="TTJ7" s="386"/>
      <c r="TTO7" s="386"/>
      <c r="TTT7" s="386"/>
      <c r="TTY7" s="386"/>
      <c r="TUD7" s="386"/>
      <c r="TUI7" s="386"/>
      <c r="TUN7" s="386"/>
      <c r="TUS7" s="386"/>
      <c r="TUX7" s="386"/>
      <c r="TVC7" s="386"/>
      <c r="TVH7" s="386"/>
      <c r="TVM7" s="386"/>
      <c r="TVR7" s="386"/>
      <c r="TVW7" s="386"/>
      <c r="TWB7" s="386"/>
      <c r="TWG7" s="386"/>
      <c r="TWL7" s="386"/>
      <c r="TWQ7" s="386"/>
      <c r="TWV7" s="386"/>
      <c r="TXA7" s="386"/>
      <c r="TXF7" s="386"/>
      <c r="TXK7" s="386"/>
      <c r="TXP7" s="386"/>
      <c r="TXU7" s="386"/>
      <c r="TXZ7" s="386"/>
      <c r="TYE7" s="386"/>
      <c r="TYJ7" s="386"/>
      <c r="TYO7" s="386"/>
      <c r="TYT7" s="386"/>
      <c r="TYY7" s="386"/>
      <c r="TZD7" s="386"/>
      <c r="TZI7" s="386"/>
      <c r="TZN7" s="386"/>
      <c r="TZS7" s="386"/>
      <c r="TZX7" s="386"/>
      <c r="UAC7" s="386"/>
      <c r="UAH7" s="386"/>
      <c r="UAM7" s="386"/>
      <c r="UAR7" s="386"/>
      <c r="UAW7" s="386"/>
      <c r="UBB7" s="386"/>
      <c r="UBG7" s="386"/>
      <c r="UBL7" s="386"/>
      <c r="UBQ7" s="386"/>
      <c r="UBV7" s="386"/>
      <c r="UCA7" s="386"/>
      <c r="UCF7" s="386"/>
      <c r="UCK7" s="386"/>
      <c r="UCP7" s="386"/>
      <c r="UCU7" s="386"/>
      <c r="UCZ7" s="386"/>
      <c r="UDE7" s="386"/>
      <c r="UDJ7" s="386"/>
      <c r="UDO7" s="386"/>
      <c r="UDT7" s="386"/>
      <c r="UDY7" s="386"/>
      <c r="UED7" s="386"/>
      <c r="UEI7" s="386"/>
      <c r="UEN7" s="386"/>
      <c r="UES7" s="386"/>
      <c r="UEX7" s="386"/>
      <c r="UFC7" s="386"/>
      <c r="UFH7" s="386"/>
      <c r="UFM7" s="386"/>
      <c r="UFR7" s="386"/>
      <c r="UFW7" s="386"/>
      <c r="UGB7" s="386"/>
      <c r="UGG7" s="386"/>
      <c r="UGL7" s="386"/>
      <c r="UGQ7" s="386"/>
      <c r="UGV7" s="386"/>
      <c r="UHA7" s="386"/>
      <c r="UHF7" s="386"/>
      <c r="UHK7" s="386"/>
      <c r="UHP7" s="386"/>
      <c r="UHU7" s="386"/>
      <c r="UHZ7" s="386"/>
      <c r="UIE7" s="386"/>
      <c r="UIJ7" s="386"/>
      <c r="UIO7" s="386"/>
      <c r="UIT7" s="386"/>
      <c r="UIY7" s="386"/>
      <c r="UJD7" s="386"/>
      <c r="UJI7" s="386"/>
      <c r="UJN7" s="386"/>
      <c r="UJS7" s="386"/>
      <c r="UJX7" s="386"/>
      <c r="UKC7" s="386"/>
      <c r="UKH7" s="386"/>
      <c r="UKM7" s="386"/>
      <c r="UKR7" s="386"/>
      <c r="UKW7" s="386"/>
      <c r="ULB7" s="386"/>
      <c r="ULG7" s="386"/>
      <c r="ULL7" s="386"/>
      <c r="ULQ7" s="386"/>
      <c r="ULV7" s="386"/>
      <c r="UMA7" s="386"/>
      <c r="UMF7" s="386"/>
      <c r="UMK7" s="386"/>
      <c r="UMP7" s="386"/>
      <c r="UMU7" s="386"/>
      <c r="UMZ7" s="386"/>
      <c r="UNE7" s="386"/>
      <c r="UNJ7" s="386"/>
      <c r="UNO7" s="386"/>
      <c r="UNT7" s="386"/>
      <c r="UNY7" s="386"/>
      <c r="UOD7" s="386"/>
      <c r="UOI7" s="386"/>
      <c r="UON7" s="386"/>
      <c r="UOS7" s="386"/>
      <c r="UOX7" s="386"/>
      <c r="UPC7" s="386"/>
      <c r="UPH7" s="386"/>
      <c r="UPM7" s="386"/>
      <c r="UPR7" s="386"/>
      <c r="UPW7" s="386"/>
      <c r="UQB7" s="386"/>
      <c r="UQG7" s="386"/>
      <c r="UQL7" s="386"/>
      <c r="UQQ7" s="386"/>
      <c r="UQV7" s="386"/>
      <c r="URA7" s="386"/>
      <c r="URF7" s="386"/>
      <c r="URK7" s="386"/>
      <c r="URP7" s="386"/>
      <c r="URU7" s="386"/>
      <c r="URZ7" s="386"/>
      <c r="USE7" s="386"/>
      <c r="USJ7" s="386"/>
      <c r="USO7" s="386"/>
      <c r="UST7" s="386"/>
      <c r="USY7" s="386"/>
      <c r="UTD7" s="386"/>
      <c r="UTI7" s="386"/>
      <c r="UTN7" s="386"/>
      <c r="UTS7" s="386"/>
      <c r="UTX7" s="386"/>
      <c r="UUC7" s="386"/>
      <c r="UUH7" s="386"/>
      <c r="UUM7" s="386"/>
      <c r="UUR7" s="386"/>
      <c r="UUW7" s="386"/>
      <c r="UVB7" s="386"/>
      <c r="UVG7" s="386"/>
      <c r="UVL7" s="386"/>
      <c r="UVQ7" s="386"/>
      <c r="UVV7" s="386"/>
      <c r="UWA7" s="386"/>
      <c r="UWF7" s="386"/>
      <c r="UWK7" s="386"/>
      <c r="UWP7" s="386"/>
      <c r="UWU7" s="386"/>
      <c r="UWZ7" s="386"/>
      <c r="UXE7" s="386"/>
      <c r="UXJ7" s="386"/>
      <c r="UXO7" s="386"/>
      <c r="UXT7" s="386"/>
      <c r="UXY7" s="386"/>
      <c r="UYD7" s="386"/>
      <c r="UYI7" s="386"/>
      <c r="UYN7" s="386"/>
      <c r="UYS7" s="386"/>
      <c r="UYX7" s="386"/>
      <c r="UZC7" s="386"/>
      <c r="UZH7" s="386"/>
      <c r="UZM7" s="386"/>
      <c r="UZR7" s="386"/>
      <c r="UZW7" s="386"/>
      <c r="VAB7" s="386"/>
      <c r="VAG7" s="386"/>
      <c r="VAL7" s="386"/>
      <c r="VAQ7" s="386"/>
      <c r="VAV7" s="386"/>
      <c r="VBA7" s="386"/>
      <c r="VBF7" s="386"/>
      <c r="VBK7" s="386"/>
      <c r="VBP7" s="386"/>
      <c r="VBU7" s="386"/>
      <c r="VBZ7" s="386"/>
      <c r="VCE7" s="386"/>
      <c r="VCJ7" s="386"/>
      <c r="VCO7" s="386"/>
      <c r="VCT7" s="386"/>
      <c r="VCY7" s="386"/>
      <c r="VDD7" s="386"/>
      <c r="VDI7" s="386"/>
      <c r="VDN7" s="386"/>
      <c r="VDS7" s="386"/>
      <c r="VDX7" s="386"/>
      <c r="VEC7" s="386"/>
      <c r="VEH7" s="386"/>
      <c r="VEM7" s="386"/>
      <c r="VER7" s="386"/>
      <c r="VEW7" s="386"/>
      <c r="VFB7" s="386"/>
      <c r="VFG7" s="386"/>
      <c r="VFL7" s="386"/>
      <c r="VFQ7" s="386"/>
      <c r="VFV7" s="386"/>
      <c r="VGA7" s="386"/>
      <c r="VGF7" s="386"/>
      <c r="VGK7" s="386"/>
      <c r="VGP7" s="386"/>
      <c r="VGU7" s="386"/>
      <c r="VGZ7" s="386"/>
      <c r="VHE7" s="386"/>
      <c r="VHJ7" s="386"/>
      <c r="VHO7" s="386"/>
      <c r="VHT7" s="386"/>
      <c r="VHY7" s="386"/>
      <c r="VID7" s="386"/>
      <c r="VII7" s="386"/>
      <c r="VIN7" s="386"/>
      <c r="VIS7" s="386"/>
      <c r="VIX7" s="386"/>
      <c r="VJC7" s="386"/>
      <c r="VJH7" s="386"/>
      <c r="VJM7" s="386"/>
      <c r="VJR7" s="386"/>
      <c r="VJW7" s="386"/>
      <c r="VKB7" s="386"/>
      <c r="VKG7" s="386"/>
      <c r="VKL7" s="386"/>
      <c r="VKQ7" s="386"/>
      <c r="VKV7" s="386"/>
      <c r="VLA7" s="386"/>
      <c r="VLF7" s="386"/>
      <c r="VLK7" s="386"/>
      <c r="VLP7" s="386"/>
      <c r="VLU7" s="386"/>
      <c r="VLZ7" s="386"/>
      <c r="VME7" s="386"/>
      <c r="VMJ7" s="386"/>
      <c r="VMO7" s="386"/>
      <c r="VMT7" s="386"/>
      <c r="VMY7" s="386"/>
      <c r="VND7" s="386"/>
      <c r="VNI7" s="386"/>
      <c r="VNN7" s="386"/>
      <c r="VNS7" s="386"/>
      <c r="VNX7" s="386"/>
      <c r="VOC7" s="386"/>
      <c r="VOH7" s="386"/>
      <c r="VOM7" s="386"/>
      <c r="VOR7" s="386"/>
      <c r="VOW7" s="386"/>
      <c r="VPB7" s="386"/>
      <c r="VPG7" s="386"/>
      <c r="VPL7" s="386"/>
      <c r="VPQ7" s="386"/>
      <c r="VPV7" s="386"/>
      <c r="VQA7" s="386"/>
      <c r="VQF7" s="386"/>
      <c r="VQK7" s="386"/>
      <c r="VQP7" s="386"/>
      <c r="VQU7" s="386"/>
      <c r="VQZ7" s="386"/>
      <c r="VRE7" s="386"/>
      <c r="VRJ7" s="386"/>
      <c r="VRO7" s="386"/>
      <c r="VRT7" s="386"/>
      <c r="VRY7" s="386"/>
      <c r="VSD7" s="386"/>
      <c r="VSI7" s="386"/>
      <c r="VSN7" s="386"/>
      <c r="VSS7" s="386"/>
      <c r="VSX7" s="386"/>
      <c r="VTC7" s="386"/>
      <c r="VTH7" s="386"/>
      <c r="VTM7" s="386"/>
      <c r="VTR7" s="386"/>
      <c r="VTW7" s="386"/>
      <c r="VUB7" s="386"/>
      <c r="VUG7" s="386"/>
      <c r="VUL7" s="386"/>
      <c r="VUQ7" s="386"/>
      <c r="VUV7" s="386"/>
      <c r="VVA7" s="386"/>
      <c r="VVF7" s="386"/>
      <c r="VVK7" s="386"/>
      <c r="VVP7" s="386"/>
      <c r="VVU7" s="386"/>
      <c r="VVZ7" s="386"/>
      <c r="VWE7" s="386"/>
      <c r="VWJ7" s="386"/>
      <c r="VWO7" s="386"/>
      <c r="VWT7" s="386"/>
      <c r="VWY7" s="386"/>
      <c r="VXD7" s="386"/>
      <c r="VXI7" s="386"/>
      <c r="VXN7" s="386"/>
      <c r="VXS7" s="386"/>
      <c r="VXX7" s="386"/>
      <c r="VYC7" s="386"/>
      <c r="VYH7" s="386"/>
      <c r="VYM7" s="386"/>
      <c r="VYR7" s="386"/>
      <c r="VYW7" s="386"/>
      <c r="VZB7" s="386"/>
      <c r="VZG7" s="386"/>
      <c r="VZL7" s="386"/>
      <c r="VZQ7" s="386"/>
      <c r="VZV7" s="386"/>
      <c r="WAA7" s="386"/>
      <c r="WAF7" s="386"/>
      <c r="WAK7" s="386"/>
      <c r="WAP7" s="386"/>
      <c r="WAU7" s="386"/>
      <c r="WAZ7" s="386"/>
      <c r="WBE7" s="386"/>
      <c r="WBJ7" s="386"/>
      <c r="WBO7" s="386"/>
      <c r="WBT7" s="386"/>
      <c r="WBY7" s="386"/>
      <c r="WCD7" s="386"/>
      <c r="WCI7" s="386"/>
      <c r="WCN7" s="386"/>
      <c r="WCS7" s="386"/>
      <c r="WCX7" s="386"/>
      <c r="WDC7" s="386"/>
      <c r="WDH7" s="386"/>
      <c r="WDM7" s="386"/>
      <c r="WDR7" s="386"/>
      <c r="WDW7" s="386"/>
      <c r="WEB7" s="386"/>
      <c r="WEG7" s="386"/>
      <c r="WEL7" s="386"/>
      <c r="WEQ7" s="386"/>
      <c r="WEV7" s="386"/>
      <c r="WFA7" s="386"/>
      <c r="WFF7" s="386"/>
      <c r="WFK7" s="386"/>
      <c r="WFP7" s="386"/>
      <c r="WFU7" s="386"/>
      <c r="WFZ7" s="386"/>
      <c r="WGE7" s="386"/>
      <c r="WGJ7" s="386"/>
      <c r="WGO7" s="386"/>
      <c r="WGT7" s="386"/>
      <c r="WGY7" s="386"/>
      <c r="WHD7" s="386"/>
      <c r="WHI7" s="386"/>
      <c r="WHN7" s="386"/>
      <c r="WHS7" s="386"/>
      <c r="WHX7" s="386"/>
      <c r="WIC7" s="386"/>
      <c r="WIH7" s="386"/>
      <c r="WIM7" s="386"/>
      <c r="WIR7" s="386"/>
      <c r="WIW7" s="386"/>
      <c r="WJB7" s="386"/>
      <c r="WJG7" s="386"/>
      <c r="WJL7" s="386"/>
      <c r="WJQ7" s="386"/>
      <c r="WJV7" s="386"/>
      <c r="WKA7" s="386"/>
      <c r="WKF7" s="386"/>
      <c r="WKK7" s="386"/>
      <c r="WKP7" s="386"/>
      <c r="WKU7" s="386"/>
      <c r="WKZ7" s="386"/>
      <c r="WLE7" s="386"/>
      <c r="WLJ7" s="386"/>
      <c r="WLO7" s="386"/>
      <c r="WLT7" s="386"/>
      <c r="WLY7" s="386"/>
      <c r="WMD7" s="386"/>
      <c r="WMI7" s="386"/>
      <c r="WMN7" s="386"/>
      <c r="WMS7" s="386"/>
      <c r="WMX7" s="386"/>
      <c r="WNC7" s="386"/>
      <c r="WNH7" s="386"/>
      <c r="WNM7" s="386"/>
      <c r="WNR7" s="386"/>
      <c r="WNW7" s="386"/>
      <c r="WOB7" s="386"/>
      <c r="WOG7" s="386"/>
      <c r="WOL7" s="386"/>
      <c r="WOQ7" s="386"/>
      <c r="WOV7" s="386"/>
      <c r="WPA7" s="386"/>
      <c r="WPF7" s="386"/>
      <c r="WPK7" s="386"/>
      <c r="WPP7" s="386"/>
      <c r="WPU7" s="386"/>
      <c r="WPZ7" s="386"/>
      <c r="WQE7" s="386"/>
      <c r="WQJ7" s="386"/>
      <c r="WQO7" s="386"/>
      <c r="WQT7" s="386"/>
      <c r="WQY7" s="386"/>
      <c r="WRD7" s="386"/>
      <c r="WRI7" s="386"/>
      <c r="WRN7" s="386"/>
      <c r="WRS7" s="386"/>
      <c r="WRX7" s="386"/>
      <c r="WSC7" s="386"/>
      <c r="WSH7" s="386"/>
      <c r="WSM7" s="386"/>
      <c r="WSR7" s="386"/>
      <c r="WSW7" s="386"/>
      <c r="WTB7" s="386"/>
      <c r="WTG7" s="386"/>
      <c r="WTL7" s="386"/>
      <c r="WTQ7" s="386"/>
      <c r="WTV7" s="386"/>
      <c r="WUA7" s="386"/>
      <c r="WUF7" s="386"/>
      <c r="WUK7" s="386"/>
      <c r="WUP7" s="386"/>
      <c r="WUU7" s="386"/>
      <c r="WUZ7" s="386"/>
      <c r="WVE7" s="386"/>
      <c r="WVJ7" s="386"/>
      <c r="WVO7" s="386"/>
      <c r="WVT7" s="386"/>
      <c r="WVY7" s="386"/>
      <c r="WWD7" s="386"/>
      <c r="WWI7" s="386"/>
      <c r="WWN7" s="386"/>
      <c r="WWS7" s="386"/>
      <c r="WWX7" s="386"/>
      <c r="WXC7" s="386"/>
      <c r="WXH7" s="386"/>
      <c r="WXM7" s="386"/>
      <c r="WXR7" s="386"/>
      <c r="WXW7" s="386"/>
      <c r="WYB7" s="386"/>
      <c r="WYG7" s="386"/>
      <c r="WYL7" s="386"/>
      <c r="WYQ7" s="386"/>
      <c r="WYV7" s="386"/>
      <c r="WZA7" s="386"/>
      <c r="WZF7" s="386"/>
      <c r="WZK7" s="386"/>
      <c r="WZP7" s="386"/>
      <c r="WZU7" s="386"/>
      <c r="WZZ7" s="386"/>
      <c r="XAE7" s="386"/>
      <c r="XAJ7" s="386"/>
      <c r="XAO7" s="386"/>
      <c r="XAT7" s="386"/>
      <c r="XAY7" s="386"/>
      <c r="XBD7" s="386"/>
      <c r="XBI7" s="386"/>
      <c r="XBN7" s="386"/>
      <c r="XBS7" s="386"/>
      <c r="XBX7" s="386"/>
      <c r="XCC7" s="386"/>
      <c r="XCH7" s="386"/>
      <c r="XCM7" s="386"/>
      <c r="XCR7" s="386"/>
      <c r="XCW7" s="386"/>
      <c r="XDB7" s="386"/>
      <c r="XDG7" s="386"/>
      <c r="XDL7" s="386"/>
      <c r="XDQ7" s="386"/>
      <c r="XDV7" s="386"/>
      <c r="XEA7" s="386"/>
      <c r="XEF7" s="386"/>
      <c r="XEK7" s="386"/>
      <c r="XEP7" s="386"/>
      <c r="XEU7" s="386"/>
      <c r="XEZ7" s="386"/>
    </row>
    <row r="8" spans="1:1020 1025:2045 2050:3070 3075:4095 4100:5120 5125:6140 6145:7165 7170:8190 8195:9215 9220:10240 10245:11260 11265:12285 12290:13310 13315:14335 14340:15360 15365:16380">
      <c r="A8" s="391">
        <f t="shared" si="0"/>
        <v>6</v>
      </c>
      <c r="B8" s="384" t="s">
        <v>204</v>
      </c>
      <c r="C8" s="384">
        <v>8075</v>
      </c>
      <c r="D8" s="384"/>
      <c r="E8" s="384">
        <v>0</v>
      </c>
      <c r="F8" s="384">
        <v>0</v>
      </c>
      <c r="G8" s="384"/>
      <c r="H8" s="384">
        <v>0</v>
      </c>
      <c r="I8" s="384"/>
      <c r="J8" s="384"/>
      <c r="K8" s="384">
        <v>120</v>
      </c>
      <c r="L8" s="384">
        <v>269</v>
      </c>
      <c r="M8" s="384">
        <f>ROUND('Sep-22 Plan'!H21,0)</f>
        <v>187</v>
      </c>
      <c r="N8" s="384">
        <f>'Oct-22 Plan'!H32</f>
        <v>325</v>
      </c>
      <c r="O8" s="385">
        <v>180</v>
      </c>
      <c r="P8" s="385">
        <v>250</v>
      </c>
      <c r="Q8" s="385">
        <v>340</v>
      </c>
      <c r="R8" s="385">
        <v>620</v>
      </c>
      <c r="S8" s="385">
        <v>560</v>
      </c>
      <c r="T8" s="384">
        <v>535</v>
      </c>
      <c r="U8" s="384">
        <v>355</v>
      </c>
      <c r="V8" s="384">
        <v>320</v>
      </c>
      <c r="W8" s="384">
        <v>300</v>
      </c>
      <c r="X8" s="384">
        <v>604</v>
      </c>
      <c r="Y8" s="384">
        <v>506</v>
      </c>
      <c r="Z8" s="384">
        <v>600</v>
      </c>
      <c r="AA8" s="384">
        <v>560</v>
      </c>
      <c r="AB8" s="384">
        <f>'Dec-23 Plan'!I32</f>
        <v>438</v>
      </c>
      <c r="AI8" s="386"/>
      <c r="AN8" s="386"/>
      <c r="AS8" s="386"/>
      <c r="AX8" s="386"/>
      <c r="BC8" s="386"/>
      <c r="BH8" s="386"/>
      <c r="BM8" s="386"/>
      <c r="BR8" s="386"/>
      <c r="BW8" s="386"/>
      <c r="CB8" s="386"/>
      <c r="CG8" s="386"/>
      <c r="CL8" s="386"/>
      <c r="CQ8" s="386"/>
      <c r="CV8" s="386"/>
      <c r="DA8" s="386"/>
      <c r="DF8" s="386"/>
      <c r="DK8" s="386"/>
      <c r="DP8" s="386"/>
      <c r="DU8" s="386"/>
      <c r="DZ8" s="386"/>
      <c r="EE8" s="386"/>
      <c r="EJ8" s="386"/>
      <c r="EO8" s="386"/>
      <c r="ET8" s="386"/>
      <c r="EY8" s="386"/>
      <c r="FD8" s="386"/>
      <c r="FI8" s="386"/>
      <c r="FN8" s="386"/>
      <c r="FS8" s="386"/>
      <c r="FX8" s="386"/>
      <c r="GC8" s="386"/>
      <c r="GH8" s="386"/>
      <c r="GM8" s="386"/>
      <c r="GR8" s="386"/>
      <c r="GW8" s="386"/>
      <c r="HB8" s="386"/>
      <c r="HG8" s="386"/>
      <c r="HL8" s="386"/>
      <c r="HQ8" s="386"/>
      <c r="HV8" s="386"/>
      <c r="IA8" s="386"/>
      <c r="IF8" s="386"/>
      <c r="IK8" s="386"/>
      <c r="IP8" s="386"/>
      <c r="IU8" s="386"/>
      <c r="IZ8" s="386"/>
      <c r="JE8" s="386"/>
      <c r="JJ8" s="386"/>
      <c r="JO8" s="386"/>
      <c r="JT8" s="386"/>
      <c r="JY8" s="386"/>
      <c r="KD8" s="386"/>
      <c r="KI8" s="386"/>
      <c r="KN8" s="386"/>
      <c r="KS8" s="386"/>
      <c r="KX8" s="386"/>
      <c r="LC8" s="386"/>
      <c r="LH8" s="386"/>
      <c r="LM8" s="386"/>
      <c r="LR8" s="386"/>
      <c r="LW8" s="386"/>
      <c r="MB8" s="386"/>
      <c r="MG8" s="386"/>
      <c r="ML8" s="386"/>
      <c r="MQ8" s="386"/>
      <c r="MV8" s="386"/>
      <c r="NA8" s="386"/>
      <c r="NF8" s="386"/>
      <c r="NK8" s="386"/>
      <c r="NP8" s="386"/>
      <c r="NU8" s="386"/>
      <c r="NZ8" s="386"/>
      <c r="OE8" s="386"/>
      <c r="OJ8" s="386"/>
      <c r="OO8" s="386"/>
      <c r="OT8" s="386"/>
      <c r="OY8" s="386"/>
      <c r="PD8" s="386"/>
      <c r="PI8" s="386"/>
      <c r="PN8" s="386"/>
      <c r="PS8" s="386"/>
      <c r="PX8" s="386"/>
      <c r="QC8" s="386"/>
      <c r="QH8" s="386"/>
      <c r="QM8" s="386"/>
      <c r="QR8" s="386"/>
      <c r="QW8" s="386"/>
      <c r="RB8" s="386"/>
      <c r="RG8" s="386"/>
      <c r="RL8" s="386"/>
      <c r="RQ8" s="386"/>
      <c r="RV8" s="386"/>
      <c r="SA8" s="386"/>
      <c r="SF8" s="386"/>
      <c r="SK8" s="386"/>
      <c r="SP8" s="386"/>
      <c r="SU8" s="386"/>
      <c r="SZ8" s="386"/>
      <c r="TE8" s="386"/>
      <c r="TJ8" s="386"/>
      <c r="TO8" s="386"/>
      <c r="TT8" s="386"/>
      <c r="TY8" s="386"/>
      <c r="UD8" s="386"/>
      <c r="UI8" s="386"/>
      <c r="UN8" s="386"/>
      <c r="US8" s="386"/>
      <c r="UX8" s="386"/>
      <c r="VC8" s="386"/>
      <c r="VH8" s="386"/>
      <c r="VM8" s="386"/>
      <c r="VR8" s="386"/>
      <c r="VW8" s="386"/>
      <c r="WB8" s="386"/>
      <c r="WG8" s="386"/>
      <c r="WL8" s="386"/>
      <c r="WQ8" s="386"/>
      <c r="WV8" s="386"/>
      <c r="XA8" s="386"/>
      <c r="XF8" s="386"/>
      <c r="XK8" s="386"/>
      <c r="XP8" s="386"/>
      <c r="XU8" s="386"/>
      <c r="XZ8" s="386"/>
      <c r="YE8" s="386"/>
      <c r="YJ8" s="386"/>
      <c r="YO8" s="386"/>
      <c r="YT8" s="386"/>
      <c r="YY8" s="386"/>
      <c r="ZD8" s="386"/>
      <c r="ZI8" s="386"/>
      <c r="ZN8" s="386"/>
      <c r="ZS8" s="386"/>
      <c r="ZX8" s="386"/>
      <c r="AAC8" s="386"/>
      <c r="AAH8" s="386"/>
      <c r="AAM8" s="386"/>
      <c r="AAR8" s="386"/>
      <c r="AAW8" s="386"/>
      <c r="ABB8" s="386"/>
      <c r="ABG8" s="386"/>
      <c r="ABL8" s="386"/>
      <c r="ABQ8" s="386"/>
      <c r="ABV8" s="386"/>
      <c r="ACA8" s="386"/>
      <c r="ACF8" s="386"/>
      <c r="ACK8" s="386"/>
      <c r="ACP8" s="386"/>
      <c r="ACU8" s="386"/>
      <c r="ACZ8" s="386"/>
      <c r="ADE8" s="386"/>
      <c r="ADJ8" s="386"/>
      <c r="ADO8" s="386"/>
      <c r="ADT8" s="386"/>
      <c r="ADY8" s="386"/>
      <c r="AED8" s="386"/>
      <c r="AEI8" s="386"/>
      <c r="AEN8" s="386"/>
      <c r="AES8" s="386"/>
      <c r="AEX8" s="386"/>
      <c r="AFC8" s="386"/>
      <c r="AFH8" s="386"/>
      <c r="AFM8" s="386"/>
      <c r="AFR8" s="386"/>
      <c r="AFW8" s="386"/>
      <c r="AGB8" s="386"/>
      <c r="AGG8" s="386"/>
      <c r="AGL8" s="386"/>
      <c r="AGQ8" s="386"/>
      <c r="AGV8" s="386"/>
      <c r="AHA8" s="386"/>
      <c r="AHF8" s="386"/>
      <c r="AHK8" s="386"/>
      <c r="AHP8" s="386"/>
      <c r="AHU8" s="386"/>
      <c r="AHZ8" s="386"/>
      <c r="AIE8" s="386"/>
      <c r="AIJ8" s="386"/>
      <c r="AIO8" s="386"/>
      <c r="AIT8" s="386"/>
      <c r="AIY8" s="386"/>
      <c r="AJD8" s="386"/>
      <c r="AJI8" s="386"/>
      <c r="AJN8" s="386"/>
      <c r="AJS8" s="386"/>
      <c r="AJX8" s="386"/>
      <c r="AKC8" s="386"/>
      <c r="AKH8" s="386"/>
      <c r="AKM8" s="386"/>
      <c r="AKR8" s="386"/>
      <c r="AKW8" s="386"/>
      <c r="ALB8" s="386"/>
      <c r="ALG8" s="386"/>
      <c r="ALL8" s="386"/>
      <c r="ALQ8" s="386"/>
      <c r="ALV8" s="386"/>
      <c r="AMA8" s="386"/>
      <c r="AMF8" s="386"/>
      <c r="AMK8" s="386"/>
      <c r="AMP8" s="386"/>
      <c r="AMU8" s="386"/>
      <c r="AMZ8" s="386"/>
      <c r="ANE8" s="386"/>
      <c r="ANJ8" s="386"/>
      <c r="ANO8" s="386"/>
      <c r="ANT8" s="386"/>
      <c r="ANY8" s="386"/>
      <c r="AOD8" s="386"/>
      <c r="AOI8" s="386"/>
      <c r="AON8" s="386"/>
      <c r="AOS8" s="386"/>
      <c r="AOX8" s="386"/>
      <c r="APC8" s="386"/>
      <c r="APH8" s="386"/>
      <c r="APM8" s="386"/>
      <c r="APR8" s="386"/>
      <c r="APW8" s="386"/>
      <c r="AQB8" s="386"/>
      <c r="AQG8" s="386"/>
      <c r="AQL8" s="386"/>
      <c r="AQQ8" s="386"/>
      <c r="AQV8" s="386"/>
      <c r="ARA8" s="386"/>
      <c r="ARF8" s="386"/>
      <c r="ARK8" s="386"/>
      <c r="ARP8" s="386"/>
      <c r="ARU8" s="386"/>
      <c r="ARZ8" s="386"/>
      <c r="ASE8" s="386"/>
      <c r="ASJ8" s="386"/>
      <c r="ASO8" s="386"/>
      <c r="AST8" s="386"/>
      <c r="ASY8" s="386"/>
      <c r="ATD8" s="386"/>
      <c r="ATI8" s="386"/>
      <c r="ATN8" s="386"/>
      <c r="ATS8" s="386"/>
      <c r="ATX8" s="386"/>
      <c r="AUC8" s="386"/>
      <c r="AUH8" s="386"/>
      <c r="AUM8" s="386"/>
      <c r="AUR8" s="386"/>
      <c r="AUW8" s="386"/>
      <c r="AVB8" s="386"/>
      <c r="AVG8" s="386"/>
      <c r="AVL8" s="386"/>
      <c r="AVQ8" s="386"/>
      <c r="AVV8" s="386"/>
      <c r="AWA8" s="386"/>
      <c r="AWF8" s="386"/>
      <c r="AWK8" s="386"/>
      <c r="AWP8" s="386"/>
      <c r="AWU8" s="386"/>
      <c r="AWZ8" s="386"/>
      <c r="AXE8" s="386"/>
      <c r="AXJ8" s="386"/>
      <c r="AXO8" s="386"/>
      <c r="AXT8" s="386"/>
      <c r="AXY8" s="386"/>
      <c r="AYD8" s="386"/>
      <c r="AYI8" s="386"/>
      <c r="AYN8" s="386"/>
      <c r="AYS8" s="386"/>
      <c r="AYX8" s="386"/>
      <c r="AZC8" s="386"/>
      <c r="AZH8" s="386"/>
      <c r="AZM8" s="386"/>
      <c r="AZR8" s="386"/>
      <c r="AZW8" s="386"/>
      <c r="BAB8" s="386"/>
      <c r="BAG8" s="386"/>
      <c r="BAL8" s="386"/>
      <c r="BAQ8" s="386"/>
      <c r="BAV8" s="386"/>
      <c r="BBA8" s="386"/>
      <c r="BBF8" s="386"/>
      <c r="BBK8" s="386"/>
      <c r="BBP8" s="386"/>
      <c r="BBU8" s="386"/>
      <c r="BBZ8" s="386"/>
      <c r="BCE8" s="386"/>
      <c r="BCJ8" s="386"/>
      <c r="BCO8" s="386"/>
      <c r="BCT8" s="386"/>
      <c r="BCY8" s="386"/>
      <c r="BDD8" s="386"/>
      <c r="BDI8" s="386"/>
      <c r="BDN8" s="386"/>
      <c r="BDS8" s="386"/>
      <c r="BDX8" s="386"/>
      <c r="BEC8" s="386"/>
      <c r="BEH8" s="386"/>
      <c r="BEM8" s="386"/>
      <c r="BER8" s="386"/>
      <c r="BEW8" s="386"/>
      <c r="BFB8" s="386"/>
      <c r="BFG8" s="386"/>
      <c r="BFL8" s="386"/>
      <c r="BFQ8" s="386"/>
      <c r="BFV8" s="386"/>
      <c r="BGA8" s="386"/>
      <c r="BGF8" s="386"/>
      <c r="BGK8" s="386"/>
      <c r="BGP8" s="386"/>
      <c r="BGU8" s="386"/>
      <c r="BGZ8" s="386"/>
      <c r="BHE8" s="386"/>
      <c r="BHJ8" s="386"/>
      <c r="BHO8" s="386"/>
      <c r="BHT8" s="386"/>
      <c r="BHY8" s="386"/>
      <c r="BID8" s="386"/>
      <c r="BII8" s="386"/>
      <c r="BIN8" s="386"/>
      <c r="BIS8" s="386"/>
      <c r="BIX8" s="386"/>
      <c r="BJC8" s="386"/>
      <c r="BJH8" s="386"/>
      <c r="BJM8" s="386"/>
      <c r="BJR8" s="386"/>
      <c r="BJW8" s="386"/>
      <c r="BKB8" s="386"/>
      <c r="BKG8" s="386"/>
      <c r="BKL8" s="386"/>
      <c r="BKQ8" s="386"/>
      <c r="BKV8" s="386"/>
      <c r="BLA8" s="386"/>
      <c r="BLF8" s="386"/>
      <c r="BLK8" s="386"/>
      <c r="BLP8" s="386"/>
      <c r="BLU8" s="386"/>
      <c r="BLZ8" s="386"/>
      <c r="BME8" s="386"/>
      <c r="BMJ8" s="386"/>
      <c r="BMO8" s="386"/>
      <c r="BMT8" s="386"/>
      <c r="BMY8" s="386"/>
      <c r="BND8" s="386"/>
      <c r="BNI8" s="386"/>
      <c r="BNN8" s="386"/>
      <c r="BNS8" s="386"/>
      <c r="BNX8" s="386"/>
      <c r="BOC8" s="386"/>
      <c r="BOH8" s="386"/>
      <c r="BOM8" s="386"/>
      <c r="BOR8" s="386"/>
      <c r="BOW8" s="386"/>
      <c r="BPB8" s="386"/>
      <c r="BPG8" s="386"/>
      <c r="BPL8" s="386"/>
      <c r="BPQ8" s="386"/>
      <c r="BPV8" s="386"/>
      <c r="BQA8" s="386"/>
      <c r="BQF8" s="386"/>
      <c r="BQK8" s="386"/>
      <c r="BQP8" s="386"/>
      <c r="BQU8" s="386"/>
      <c r="BQZ8" s="386"/>
      <c r="BRE8" s="386"/>
      <c r="BRJ8" s="386"/>
      <c r="BRO8" s="386"/>
      <c r="BRT8" s="386"/>
      <c r="BRY8" s="386"/>
      <c r="BSD8" s="386"/>
      <c r="BSI8" s="386"/>
      <c r="BSN8" s="386"/>
      <c r="BSS8" s="386"/>
      <c r="BSX8" s="386"/>
      <c r="BTC8" s="386"/>
      <c r="BTH8" s="386"/>
      <c r="BTM8" s="386"/>
      <c r="BTR8" s="386"/>
      <c r="BTW8" s="386"/>
      <c r="BUB8" s="386"/>
      <c r="BUG8" s="386"/>
      <c r="BUL8" s="386"/>
      <c r="BUQ8" s="386"/>
      <c r="BUV8" s="386"/>
      <c r="BVA8" s="386"/>
      <c r="BVF8" s="386"/>
      <c r="BVK8" s="386"/>
      <c r="BVP8" s="386"/>
      <c r="BVU8" s="386"/>
      <c r="BVZ8" s="386"/>
      <c r="BWE8" s="386"/>
      <c r="BWJ8" s="386"/>
      <c r="BWO8" s="386"/>
      <c r="BWT8" s="386"/>
      <c r="BWY8" s="386"/>
      <c r="BXD8" s="386"/>
      <c r="BXI8" s="386"/>
      <c r="BXN8" s="386"/>
      <c r="BXS8" s="386"/>
      <c r="BXX8" s="386"/>
      <c r="BYC8" s="386"/>
      <c r="BYH8" s="386"/>
      <c r="BYM8" s="386"/>
      <c r="BYR8" s="386"/>
      <c r="BYW8" s="386"/>
      <c r="BZB8" s="386"/>
      <c r="BZG8" s="386"/>
      <c r="BZL8" s="386"/>
      <c r="BZQ8" s="386"/>
      <c r="BZV8" s="386"/>
      <c r="CAA8" s="386"/>
      <c r="CAF8" s="386"/>
      <c r="CAK8" s="386"/>
      <c r="CAP8" s="386"/>
      <c r="CAU8" s="386"/>
      <c r="CAZ8" s="386"/>
      <c r="CBE8" s="386"/>
      <c r="CBJ8" s="386"/>
      <c r="CBO8" s="386"/>
      <c r="CBT8" s="386"/>
      <c r="CBY8" s="386"/>
      <c r="CCD8" s="386"/>
      <c r="CCI8" s="386"/>
      <c r="CCN8" s="386"/>
      <c r="CCS8" s="386"/>
      <c r="CCX8" s="386"/>
      <c r="CDC8" s="386"/>
      <c r="CDH8" s="386"/>
      <c r="CDM8" s="386"/>
      <c r="CDR8" s="386"/>
      <c r="CDW8" s="386"/>
      <c r="CEB8" s="386"/>
      <c r="CEG8" s="386"/>
      <c r="CEL8" s="386"/>
      <c r="CEQ8" s="386"/>
      <c r="CEV8" s="386"/>
      <c r="CFA8" s="386"/>
      <c r="CFF8" s="386"/>
      <c r="CFK8" s="386"/>
      <c r="CFP8" s="386"/>
      <c r="CFU8" s="386"/>
      <c r="CFZ8" s="386"/>
      <c r="CGE8" s="386"/>
      <c r="CGJ8" s="386"/>
      <c r="CGO8" s="386"/>
      <c r="CGT8" s="386"/>
      <c r="CGY8" s="386"/>
      <c r="CHD8" s="386"/>
      <c r="CHI8" s="386"/>
      <c r="CHN8" s="386"/>
      <c r="CHS8" s="386"/>
      <c r="CHX8" s="386"/>
      <c r="CIC8" s="386"/>
      <c r="CIH8" s="386"/>
      <c r="CIM8" s="386"/>
      <c r="CIR8" s="386"/>
      <c r="CIW8" s="386"/>
      <c r="CJB8" s="386"/>
      <c r="CJG8" s="386"/>
      <c r="CJL8" s="386"/>
      <c r="CJQ8" s="386"/>
      <c r="CJV8" s="386"/>
      <c r="CKA8" s="386"/>
      <c r="CKF8" s="386"/>
      <c r="CKK8" s="386"/>
      <c r="CKP8" s="386"/>
      <c r="CKU8" s="386"/>
      <c r="CKZ8" s="386"/>
      <c r="CLE8" s="386"/>
      <c r="CLJ8" s="386"/>
      <c r="CLO8" s="386"/>
      <c r="CLT8" s="386"/>
      <c r="CLY8" s="386"/>
      <c r="CMD8" s="386"/>
      <c r="CMI8" s="386"/>
      <c r="CMN8" s="386"/>
      <c r="CMS8" s="386"/>
      <c r="CMX8" s="386"/>
      <c r="CNC8" s="386"/>
      <c r="CNH8" s="386"/>
      <c r="CNM8" s="386"/>
      <c r="CNR8" s="386"/>
      <c r="CNW8" s="386"/>
      <c r="COB8" s="386"/>
      <c r="COG8" s="386"/>
      <c r="COL8" s="386"/>
      <c r="COQ8" s="386"/>
      <c r="COV8" s="386"/>
      <c r="CPA8" s="386"/>
      <c r="CPF8" s="386"/>
      <c r="CPK8" s="386"/>
      <c r="CPP8" s="386"/>
      <c r="CPU8" s="386"/>
      <c r="CPZ8" s="386"/>
      <c r="CQE8" s="386"/>
      <c r="CQJ8" s="386"/>
      <c r="CQO8" s="386"/>
      <c r="CQT8" s="386"/>
      <c r="CQY8" s="386"/>
      <c r="CRD8" s="386"/>
      <c r="CRI8" s="386"/>
      <c r="CRN8" s="386"/>
      <c r="CRS8" s="386"/>
      <c r="CRX8" s="386"/>
      <c r="CSC8" s="386"/>
      <c r="CSH8" s="386"/>
      <c r="CSM8" s="386"/>
      <c r="CSR8" s="386"/>
      <c r="CSW8" s="386"/>
      <c r="CTB8" s="386"/>
      <c r="CTG8" s="386"/>
      <c r="CTL8" s="386"/>
      <c r="CTQ8" s="386"/>
      <c r="CTV8" s="386"/>
      <c r="CUA8" s="386"/>
      <c r="CUF8" s="386"/>
      <c r="CUK8" s="386"/>
      <c r="CUP8" s="386"/>
      <c r="CUU8" s="386"/>
      <c r="CUZ8" s="386"/>
      <c r="CVE8" s="386"/>
      <c r="CVJ8" s="386"/>
      <c r="CVO8" s="386"/>
      <c r="CVT8" s="386"/>
      <c r="CVY8" s="386"/>
      <c r="CWD8" s="386"/>
      <c r="CWI8" s="386"/>
      <c r="CWN8" s="386"/>
      <c r="CWS8" s="386"/>
      <c r="CWX8" s="386"/>
      <c r="CXC8" s="386"/>
      <c r="CXH8" s="386"/>
      <c r="CXM8" s="386"/>
      <c r="CXR8" s="386"/>
      <c r="CXW8" s="386"/>
      <c r="CYB8" s="386"/>
      <c r="CYG8" s="386"/>
      <c r="CYL8" s="386"/>
      <c r="CYQ8" s="386"/>
      <c r="CYV8" s="386"/>
      <c r="CZA8" s="386"/>
      <c r="CZF8" s="386"/>
      <c r="CZK8" s="386"/>
      <c r="CZP8" s="386"/>
      <c r="CZU8" s="386"/>
      <c r="CZZ8" s="386"/>
      <c r="DAE8" s="386"/>
      <c r="DAJ8" s="386"/>
      <c r="DAO8" s="386"/>
      <c r="DAT8" s="386"/>
      <c r="DAY8" s="386"/>
      <c r="DBD8" s="386"/>
      <c r="DBI8" s="386"/>
      <c r="DBN8" s="386"/>
      <c r="DBS8" s="386"/>
      <c r="DBX8" s="386"/>
      <c r="DCC8" s="386"/>
      <c r="DCH8" s="386"/>
      <c r="DCM8" s="386"/>
      <c r="DCR8" s="386"/>
      <c r="DCW8" s="386"/>
      <c r="DDB8" s="386"/>
      <c r="DDG8" s="386"/>
      <c r="DDL8" s="386"/>
      <c r="DDQ8" s="386"/>
      <c r="DDV8" s="386"/>
      <c r="DEA8" s="386"/>
      <c r="DEF8" s="386"/>
      <c r="DEK8" s="386"/>
      <c r="DEP8" s="386"/>
      <c r="DEU8" s="386"/>
      <c r="DEZ8" s="386"/>
      <c r="DFE8" s="386"/>
      <c r="DFJ8" s="386"/>
      <c r="DFO8" s="386"/>
      <c r="DFT8" s="386"/>
      <c r="DFY8" s="386"/>
      <c r="DGD8" s="386"/>
      <c r="DGI8" s="386"/>
      <c r="DGN8" s="386"/>
      <c r="DGS8" s="386"/>
      <c r="DGX8" s="386"/>
      <c r="DHC8" s="386"/>
      <c r="DHH8" s="386"/>
      <c r="DHM8" s="386"/>
      <c r="DHR8" s="386"/>
      <c r="DHW8" s="386"/>
      <c r="DIB8" s="386"/>
      <c r="DIG8" s="386"/>
      <c r="DIL8" s="386"/>
      <c r="DIQ8" s="386"/>
      <c r="DIV8" s="386"/>
      <c r="DJA8" s="386"/>
      <c r="DJF8" s="386"/>
      <c r="DJK8" s="386"/>
      <c r="DJP8" s="386"/>
      <c r="DJU8" s="386"/>
      <c r="DJZ8" s="386"/>
      <c r="DKE8" s="386"/>
      <c r="DKJ8" s="386"/>
      <c r="DKO8" s="386"/>
      <c r="DKT8" s="386"/>
      <c r="DKY8" s="386"/>
      <c r="DLD8" s="386"/>
      <c r="DLI8" s="386"/>
      <c r="DLN8" s="386"/>
      <c r="DLS8" s="386"/>
      <c r="DLX8" s="386"/>
      <c r="DMC8" s="386"/>
      <c r="DMH8" s="386"/>
      <c r="DMM8" s="386"/>
      <c r="DMR8" s="386"/>
      <c r="DMW8" s="386"/>
      <c r="DNB8" s="386"/>
      <c r="DNG8" s="386"/>
      <c r="DNL8" s="386"/>
      <c r="DNQ8" s="386"/>
      <c r="DNV8" s="386"/>
      <c r="DOA8" s="386"/>
      <c r="DOF8" s="386"/>
      <c r="DOK8" s="386"/>
      <c r="DOP8" s="386"/>
      <c r="DOU8" s="386"/>
      <c r="DOZ8" s="386"/>
      <c r="DPE8" s="386"/>
      <c r="DPJ8" s="386"/>
      <c r="DPO8" s="386"/>
      <c r="DPT8" s="386"/>
      <c r="DPY8" s="386"/>
      <c r="DQD8" s="386"/>
      <c r="DQI8" s="386"/>
      <c r="DQN8" s="386"/>
      <c r="DQS8" s="386"/>
      <c r="DQX8" s="386"/>
      <c r="DRC8" s="386"/>
      <c r="DRH8" s="386"/>
      <c r="DRM8" s="386"/>
      <c r="DRR8" s="386"/>
      <c r="DRW8" s="386"/>
      <c r="DSB8" s="386"/>
      <c r="DSG8" s="386"/>
      <c r="DSL8" s="386"/>
      <c r="DSQ8" s="386"/>
      <c r="DSV8" s="386"/>
      <c r="DTA8" s="386"/>
      <c r="DTF8" s="386"/>
      <c r="DTK8" s="386"/>
      <c r="DTP8" s="386"/>
      <c r="DTU8" s="386"/>
      <c r="DTZ8" s="386"/>
      <c r="DUE8" s="386"/>
      <c r="DUJ8" s="386"/>
      <c r="DUO8" s="386"/>
      <c r="DUT8" s="386"/>
      <c r="DUY8" s="386"/>
      <c r="DVD8" s="386"/>
      <c r="DVI8" s="386"/>
      <c r="DVN8" s="386"/>
      <c r="DVS8" s="386"/>
      <c r="DVX8" s="386"/>
      <c r="DWC8" s="386"/>
      <c r="DWH8" s="386"/>
      <c r="DWM8" s="386"/>
      <c r="DWR8" s="386"/>
      <c r="DWW8" s="386"/>
      <c r="DXB8" s="386"/>
      <c r="DXG8" s="386"/>
      <c r="DXL8" s="386"/>
      <c r="DXQ8" s="386"/>
      <c r="DXV8" s="386"/>
      <c r="DYA8" s="386"/>
      <c r="DYF8" s="386"/>
      <c r="DYK8" s="386"/>
      <c r="DYP8" s="386"/>
      <c r="DYU8" s="386"/>
      <c r="DYZ8" s="386"/>
      <c r="DZE8" s="386"/>
      <c r="DZJ8" s="386"/>
      <c r="DZO8" s="386"/>
      <c r="DZT8" s="386"/>
      <c r="DZY8" s="386"/>
      <c r="EAD8" s="386"/>
      <c r="EAI8" s="386"/>
      <c r="EAN8" s="386"/>
      <c r="EAS8" s="386"/>
      <c r="EAX8" s="386"/>
      <c r="EBC8" s="386"/>
      <c r="EBH8" s="386"/>
      <c r="EBM8" s="386"/>
      <c r="EBR8" s="386"/>
      <c r="EBW8" s="386"/>
      <c r="ECB8" s="386"/>
      <c r="ECG8" s="386"/>
      <c r="ECL8" s="386"/>
      <c r="ECQ8" s="386"/>
      <c r="ECV8" s="386"/>
      <c r="EDA8" s="386"/>
      <c r="EDF8" s="386"/>
      <c r="EDK8" s="386"/>
      <c r="EDP8" s="386"/>
      <c r="EDU8" s="386"/>
      <c r="EDZ8" s="386"/>
      <c r="EEE8" s="386"/>
      <c r="EEJ8" s="386"/>
      <c r="EEO8" s="386"/>
      <c r="EET8" s="386"/>
      <c r="EEY8" s="386"/>
      <c r="EFD8" s="386"/>
      <c r="EFI8" s="386"/>
      <c r="EFN8" s="386"/>
      <c r="EFS8" s="386"/>
      <c r="EFX8" s="386"/>
      <c r="EGC8" s="386"/>
      <c r="EGH8" s="386"/>
      <c r="EGM8" s="386"/>
      <c r="EGR8" s="386"/>
      <c r="EGW8" s="386"/>
      <c r="EHB8" s="386"/>
      <c r="EHG8" s="386"/>
      <c r="EHL8" s="386"/>
      <c r="EHQ8" s="386"/>
      <c r="EHV8" s="386"/>
      <c r="EIA8" s="386"/>
      <c r="EIF8" s="386"/>
      <c r="EIK8" s="386"/>
      <c r="EIP8" s="386"/>
      <c r="EIU8" s="386"/>
      <c r="EIZ8" s="386"/>
      <c r="EJE8" s="386"/>
      <c r="EJJ8" s="386"/>
      <c r="EJO8" s="386"/>
      <c r="EJT8" s="386"/>
      <c r="EJY8" s="386"/>
      <c r="EKD8" s="386"/>
      <c r="EKI8" s="386"/>
      <c r="EKN8" s="386"/>
      <c r="EKS8" s="386"/>
      <c r="EKX8" s="386"/>
      <c r="ELC8" s="386"/>
      <c r="ELH8" s="386"/>
      <c r="ELM8" s="386"/>
      <c r="ELR8" s="386"/>
      <c r="ELW8" s="386"/>
      <c r="EMB8" s="386"/>
      <c r="EMG8" s="386"/>
      <c r="EML8" s="386"/>
      <c r="EMQ8" s="386"/>
      <c r="EMV8" s="386"/>
      <c r="ENA8" s="386"/>
      <c r="ENF8" s="386"/>
      <c r="ENK8" s="386"/>
      <c r="ENP8" s="386"/>
      <c r="ENU8" s="386"/>
      <c r="ENZ8" s="386"/>
      <c r="EOE8" s="386"/>
      <c r="EOJ8" s="386"/>
      <c r="EOO8" s="386"/>
      <c r="EOT8" s="386"/>
      <c r="EOY8" s="386"/>
      <c r="EPD8" s="386"/>
      <c r="EPI8" s="386"/>
      <c r="EPN8" s="386"/>
      <c r="EPS8" s="386"/>
      <c r="EPX8" s="386"/>
      <c r="EQC8" s="386"/>
      <c r="EQH8" s="386"/>
      <c r="EQM8" s="386"/>
      <c r="EQR8" s="386"/>
      <c r="EQW8" s="386"/>
      <c r="ERB8" s="386"/>
      <c r="ERG8" s="386"/>
      <c r="ERL8" s="386"/>
      <c r="ERQ8" s="386"/>
      <c r="ERV8" s="386"/>
      <c r="ESA8" s="386"/>
      <c r="ESF8" s="386"/>
      <c r="ESK8" s="386"/>
      <c r="ESP8" s="386"/>
      <c r="ESU8" s="386"/>
      <c r="ESZ8" s="386"/>
      <c r="ETE8" s="386"/>
      <c r="ETJ8" s="386"/>
      <c r="ETO8" s="386"/>
      <c r="ETT8" s="386"/>
      <c r="ETY8" s="386"/>
      <c r="EUD8" s="386"/>
      <c r="EUI8" s="386"/>
      <c r="EUN8" s="386"/>
      <c r="EUS8" s="386"/>
      <c r="EUX8" s="386"/>
      <c r="EVC8" s="386"/>
      <c r="EVH8" s="386"/>
      <c r="EVM8" s="386"/>
      <c r="EVR8" s="386"/>
      <c r="EVW8" s="386"/>
      <c r="EWB8" s="386"/>
      <c r="EWG8" s="386"/>
      <c r="EWL8" s="386"/>
      <c r="EWQ8" s="386"/>
      <c r="EWV8" s="386"/>
      <c r="EXA8" s="386"/>
      <c r="EXF8" s="386"/>
      <c r="EXK8" s="386"/>
      <c r="EXP8" s="386"/>
      <c r="EXU8" s="386"/>
      <c r="EXZ8" s="386"/>
      <c r="EYE8" s="386"/>
      <c r="EYJ8" s="386"/>
      <c r="EYO8" s="386"/>
      <c r="EYT8" s="386"/>
      <c r="EYY8" s="386"/>
      <c r="EZD8" s="386"/>
      <c r="EZI8" s="386"/>
      <c r="EZN8" s="386"/>
      <c r="EZS8" s="386"/>
      <c r="EZX8" s="386"/>
      <c r="FAC8" s="386"/>
      <c r="FAH8" s="386"/>
      <c r="FAM8" s="386"/>
      <c r="FAR8" s="386"/>
      <c r="FAW8" s="386"/>
      <c r="FBB8" s="386"/>
      <c r="FBG8" s="386"/>
      <c r="FBL8" s="386"/>
      <c r="FBQ8" s="386"/>
      <c r="FBV8" s="386"/>
      <c r="FCA8" s="386"/>
      <c r="FCF8" s="386"/>
      <c r="FCK8" s="386"/>
      <c r="FCP8" s="386"/>
      <c r="FCU8" s="386"/>
      <c r="FCZ8" s="386"/>
      <c r="FDE8" s="386"/>
      <c r="FDJ8" s="386"/>
      <c r="FDO8" s="386"/>
      <c r="FDT8" s="386"/>
      <c r="FDY8" s="386"/>
      <c r="FED8" s="386"/>
      <c r="FEI8" s="386"/>
      <c r="FEN8" s="386"/>
      <c r="FES8" s="386"/>
      <c r="FEX8" s="386"/>
      <c r="FFC8" s="386"/>
      <c r="FFH8" s="386"/>
      <c r="FFM8" s="386"/>
      <c r="FFR8" s="386"/>
      <c r="FFW8" s="386"/>
      <c r="FGB8" s="386"/>
      <c r="FGG8" s="386"/>
      <c r="FGL8" s="386"/>
      <c r="FGQ8" s="386"/>
      <c r="FGV8" s="386"/>
      <c r="FHA8" s="386"/>
      <c r="FHF8" s="386"/>
      <c r="FHK8" s="386"/>
      <c r="FHP8" s="386"/>
      <c r="FHU8" s="386"/>
      <c r="FHZ8" s="386"/>
      <c r="FIE8" s="386"/>
      <c r="FIJ8" s="386"/>
      <c r="FIO8" s="386"/>
      <c r="FIT8" s="386"/>
      <c r="FIY8" s="386"/>
      <c r="FJD8" s="386"/>
      <c r="FJI8" s="386"/>
      <c r="FJN8" s="386"/>
      <c r="FJS8" s="386"/>
      <c r="FJX8" s="386"/>
      <c r="FKC8" s="386"/>
      <c r="FKH8" s="386"/>
      <c r="FKM8" s="386"/>
      <c r="FKR8" s="386"/>
      <c r="FKW8" s="386"/>
      <c r="FLB8" s="386"/>
      <c r="FLG8" s="386"/>
      <c r="FLL8" s="386"/>
      <c r="FLQ8" s="386"/>
      <c r="FLV8" s="386"/>
      <c r="FMA8" s="386"/>
      <c r="FMF8" s="386"/>
      <c r="FMK8" s="386"/>
      <c r="FMP8" s="386"/>
      <c r="FMU8" s="386"/>
      <c r="FMZ8" s="386"/>
      <c r="FNE8" s="386"/>
      <c r="FNJ8" s="386"/>
      <c r="FNO8" s="386"/>
      <c r="FNT8" s="386"/>
      <c r="FNY8" s="386"/>
      <c r="FOD8" s="386"/>
      <c r="FOI8" s="386"/>
      <c r="FON8" s="386"/>
      <c r="FOS8" s="386"/>
      <c r="FOX8" s="386"/>
      <c r="FPC8" s="386"/>
      <c r="FPH8" s="386"/>
      <c r="FPM8" s="386"/>
      <c r="FPR8" s="386"/>
      <c r="FPW8" s="386"/>
      <c r="FQB8" s="386"/>
      <c r="FQG8" s="386"/>
      <c r="FQL8" s="386"/>
      <c r="FQQ8" s="386"/>
      <c r="FQV8" s="386"/>
      <c r="FRA8" s="386"/>
      <c r="FRF8" s="386"/>
      <c r="FRK8" s="386"/>
      <c r="FRP8" s="386"/>
      <c r="FRU8" s="386"/>
      <c r="FRZ8" s="386"/>
      <c r="FSE8" s="386"/>
      <c r="FSJ8" s="386"/>
      <c r="FSO8" s="386"/>
      <c r="FST8" s="386"/>
      <c r="FSY8" s="386"/>
      <c r="FTD8" s="386"/>
      <c r="FTI8" s="386"/>
      <c r="FTN8" s="386"/>
      <c r="FTS8" s="386"/>
      <c r="FTX8" s="386"/>
      <c r="FUC8" s="386"/>
      <c r="FUH8" s="386"/>
      <c r="FUM8" s="386"/>
      <c r="FUR8" s="386"/>
      <c r="FUW8" s="386"/>
      <c r="FVB8" s="386"/>
      <c r="FVG8" s="386"/>
      <c r="FVL8" s="386"/>
      <c r="FVQ8" s="386"/>
      <c r="FVV8" s="386"/>
      <c r="FWA8" s="386"/>
      <c r="FWF8" s="386"/>
      <c r="FWK8" s="386"/>
      <c r="FWP8" s="386"/>
      <c r="FWU8" s="386"/>
      <c r="FWZ8" s="386"/>
      <c r="FXE8" s="386"/>
      <c r="FXJ8" s="386"/>
      <c r="FXO8" s="386"/>
      <c r="FXT8" s="386"/>
      <c r="FXY8" s="386"/>
      <c r="FYD8" s="386"/>
      <c r="FYI8" s="386"/>
      <c r="FYN8" s="386"/>
      <c r="FYS8" s="386"/>
      <c r="FYX8" s="386"/>
      <c r="FZC8" s="386"/>
      <c r="FZH8" s="386"/>
      <c r="FZM8" s="386"/>
      <c r="FZR8" s="386"/>
      <c r="FZW8" s="386"/>
      <c r="GAB8" s="386"/>
      <c r="GAG8" s="386"/>
      <c r="GAL8" s="386"/>
      <c r="GAQ8" s="386"/>
      <c r="GAV8" s="386"/>
      <c r="GBA8" s="386"/>
      <c r="GBF8" s="386"/>
      <c r="GBK8" s="386"/>
      <c r="GBP8" s="386"/>
      <c r="GBU8" s="386"/>
      <c r="GBZ8" s="386"/>
      <c r="GCE8" s="386"/>
      <c r="GCJ8" s="386"/>
      <c r="GCO8" s="386"/>
      <c r="GCT8" s="386"/>
      <c r="GCY8" s="386"/>
      <c r="GDD8" s="386"/>
      <c r="GDI8" s="386"/>
      <c r="GDN8" s="386"/>
      <c r="GDS8" s="386"/>
      <c r="GDX8" s="386"/>
      <c r="GEC8" s="386"/>
      <c r="GEH8" s="386"/>
      <c r="GEM8" s="386"/>
      <c r="GER8" s="386"/>
      <c r="GEW8" s="386"/>
      <c r="GFB8" s="386"/>
      <c r="GFG8" s="386"/>
      <c r="GFL8" s="386"/>
      <c r="GFQ8" s="386"/>
      <c r="GFV8" s="386"/>
      <c r="GGA8" s="386"/>
      <c r="GGF8" s="386"/>
      <c r="GGK8" s="386"/>
      <c r="GGP8" s="386"/>
      <c r="GGU8" s="386"/>
      <c r="GGZ8" s="386"/>
      <c r="GHE8" s="386"/>
      <c r="GHJ8" s="386"/>
      <c r="GHO8" s="386"/>
      <c r="GHT8" s="386"/>
      <c r="GHY8" s="386"/>
      <c r="GID8" s="386"/>
      <c r="GII8" s="386"/>
      <c r="GIN8" s="386"/>
      <c r="GIS8" s="386"/>
      <c r="GIX8" s="386"/>
      <c r="GJC8" s="386"/>
      <c r="GJH8" s="386"/>
      <c r="GJM8" s="386"/>
      <c r="GJR8" s="386"/>
      <c r="GJW8" s="386"/>
      <c r="GKB8" s="386"/>
      <c r="GKG8" s="386"/>
      <c r="GKL8" s="386"/>
      <c r="GKQ8" s="386"/>
      <c r="GKV8" s="386"/>
      <c r="GLA8" s="386"/>
      <c r="GLF8" s="386"/>
      <c r="GLK8" s="386"/>
      <c r="GLP8" s="386"/>
      <c r="GLU8" s="386"/>
      <c r="GLZ8" s="386"/>
      <c r="GME8" s="386"/>
      <c r="GMJ8" s="386"/>
      <c r="GMO8" s="386"/>
      <c r="GMT8" s="386"/>
      <c r="GMY8" s="386"/>
      <c r="GND8" s="386"/>
      <c r="GNI8" s="386"/>
      <c r="GNN8" s="386"/>
      <c r="GNS8" s="386"/>
      <c r="GNX8" s="386"/>
      <c r="GOC8" s="386"/>
      <c r="GOH8" s="386"/>
      <c r="GOM8" s="386"/>
      <c r="GOR8" s="386"/>
      <c r="GOW8" s="386"/>
      <c r="GPB8" s="386"/>
      <c r="GPG8" s="386"/>
      <c r="GPL8" s="386"/>
      <c r="GPQ8" s="386"/>
      <c r="GPV8" s="386"/>
      <c r="GQA8" s="386"/>
      <c r="GQF8" s="386"/>
      <c r="GQK8" s="386"/>
      <c r="GQP8" s="386"/>
      <c r="GQU8" s="386"/>
      <c r="GQZ8" s="386"/>
      <c r="GRE8" s="386"/>
      <c r="GRJ8" s="386"/>
      <c r="GRO8" s="386"/>
      <c r="GRT8" s="386"/>
      <c r="GRY8" s="386"/>
      <c r="GSD8" s="386"/>
      <c r="GSI8" s="386"/>
      <c r="GSN8" s="386"/>
      <c r="GSS8" s="386"/>
      <c r="GSX8" s="386"/>
      <c r="GTC8" s="386"/>
      <c r="GTH8" s="386"/>
      <c r="GTM8" s="386"/>
      <c r="GTR8" s="386"/>
      <c r="GTW8" s="386"/>
      <c r="GUB8" s="386"/>
      <c r="GUG8" s="386"/>
      <c r="GUL8" s="386"/>
      <c r="GUQ8" s="386"/>
      <c r="GUV8" s="386"/>
      <c r="GVA8" s="386"/>
      <c r="GVF8" s="386"/>
      <c r="GVK8" s="386"/>
      <c r="GVP8" s="386"/>
      <c r="GVU8" s="386"/>
      <c r="GVZ8" s="386"/>
      <c r="GWE8" s="386"/>
      <c r="GWJ8" s="386"/>
      <c r="GWO8" s="386"/>
      <c r="GWT8" s="386"/>
      <c r="GWY8" s="386"/>
      <c r="GXD8" s="386"/>
      <c r="GXI8" s="386"/>
      <c r="GXN8" s="386"/>
      <c r="GXS8" s="386"/>
      <c r="GXX8" s="386"/>
      <c r="GYC8" s="386"/>
      <c r="GYH8" s="386"/>
      <c r="GYM8" s="386"/>
      <c r="GYR8" s="386"/>
      <c r="GYW8" s="386"/>
      <c r="GZB8" s="386"/>
      <c r="GZG8" s="386"/>
      <c r="GZL8" s="386"/>
      <c r="GZQ8" s="386"/>
      <c r="GZV8" s="386"/>
      <c r="HAA8" s="386"/>
      <c r="HAF8" s="386"/>
      <c r="HAK8" s="386"/>
      <c r="HAP8" s="386"/>
      <c r="HAU8" s="386"/>
      <c r="HAZ8" s="386"/>
      <c r="HBE8" s="386"/>
      <c r="HBJ8" s="386"/>
      <c r="HBO8" s="386"/>
      <c r="HBT8" s="386"/>
      <c r="HBY8" s="386"/>
      <c r="HCD8" s="386"/>
      <c r="HCI8" s="386"/>
      <c r="HCN8" s="386"/>
      <c r="HCS8" s="386"/>
      <c r="HCX8" s="386"/>
      <c r="HDC8" s="386"/>
      <c r="HDH8" s="386"/>
      <c r="HDM8" s="386"/>
      <c r="HDR8" s="386"/>
      <c r="HDW8" s="386"/>
      <c r="HEB8" s="386"/>
      <c r="HEG8" s="386"/>
      <c r="HEL8" s="386"/>
      <c r="HEQ8" s="386"/>
      <c r="HEV8" s="386"/>
      <c r="HFA8" s="386"/>
      <c r="HFF8" s="386"/>
      <c r="HFK8" s="386"/>
      <c r="HFP8" s="386"/>
      <c r="HFU8" s="386"/>
      <c r="HFZ8" s="386"/>
      <c r="HGE8" s="386"/>
      <c r="HGJ8" s="386"/>
      <c r="HGO8" s="386"/>
      <c r="HGT8" s="386"/>
      <c r="HGY8" s="386"/>
      <c r="HHD8" s="386"/>
      <c r="HHI8" s="386"/>
      <c r="HHN8" s="386"/>
      <c r="HHS8" s="386"/>
      <c r="HHX8" s="386"/>
      <c r="HIC8" s="386"/>
      <c r="HIH8" s="386"/>
      <c r="HIM8" s="386"/>
      <c r="HIR8" s="386"/>
      <c r="HIW8" s="386"/>
      <c r="HJB8" s="386"/>
      <c r="HJG8" s="386"/>
      <c r="HJL8" s="386"/>
      <c r="HJQ8" s="386"/>
      <c r="HJV8" s="386"/>
      <c r="HKA8" s="386"/>
      <c r="HKF8" s="386"/>
      <c r="HKK8" s="386"/>
      <c r="HKP8" s="386"/>
      <c r="HKU8" s="386"/>
      <c r="HKZ8" s="386"/>
      <c r="HLE8" s="386"/>
      <c r="HLJ8" s="386"/>
      <c r="HLO8" s="386"/>
      <c r="HLT8" s="386"/>
      <c r="HLY8" s="386"/>
      <c r="HMD8" s="386"/>
      <c r="HMI8" s="386"/>
      <c r="HMN8" s="386"/>
      <c r="HMS8" s="386"/>
      <c r="HMX8" s="386"/>
      <c r="HNC8" s="386"/>
      <c r="HNH8" s="386"/>
      <c r="HNM8" s="386"/>
      <c r="HNR8" s="386"/>
      <c r="HNW8" s="386"/>
      <c r="HOB8" s="386"/>
      <c r="HOG8" s="386"/>
      <c r="HOL8" s="386"/>
      <c r="HOQ8" s="386"/>
      <c r="HOV8" s="386"/>
      <c r="HPA8" s="386"/>
      <c r="HPF8" s="386"/>
      <c r="HPK8" s="386"/>
      <c r="HPP8" s="386"/>
      <c r="HPU8" s="386"/>
      <c r="HPZ8" s="386"/>
      <c r="HQE8" s="386"/>
      <c r="HQJ8" s="386"/>
      <c r="HQO8" s="386"/>
      <c r="HQT8" s="386"/>
      <c r="HQY8" s="386"/>
      <c r="HRD8" s="386"/>
      <c r="HRI8" s="386"/>
      <c r="HRN8" s="386"/>
      <c r="HRS8" s="386"/>
      <c r="HRX8" s="386"/>
      <c r="HSC8" s="386"/>
      <c r="HSH8" s="386"/>
      <c r="HSM8" s="386"/>
      <c r="HSR8" s="386"/>
      <c r="HSW8" s="386"/>
      <c r="HTB8" s="386"/>
      <c r="HTG8" s="386"/>
      <c r="HTL8" s="386"/>
      <c r="HTQ8" s="386"/>
      <c r="HTV8" s="386"/>
      <c r="HUA8" s="386"/>
      <c r="HUF8" s="386"/>
      <c r="HUK8" s="386"/>
      <c r="HUP8" s="386"/>
      <c r="HUU8" s="386"/>
      <c r="HUZ8" s="386"/>
      <c r="HVE8" s="386"/>
      <c r="HVJ8" s="386"/>
      <c r="HVO8" s="386"/>
      <c r="HVT8" s="386"/>
      <c r="HVY8" s="386"/>
      <c r="HWD8" s="386"/>
      <c r="HWI8" s="386"/>
      <c r="HWN8" s="386"/>
      <c r="HWS8" s="386"/>
      <c r="HWX8" s="386"/>
      <c r="HXC8" s="386"/>
      <c r="HXH8" s="386"/>
      <c r="HXM8" s="386"/>
      <c r="HXR8" s="386"/>
      <c r="HXW8" s="386"/>
      <c r="HYB8" s="386"/>
      <c r="HYG8" s="386"/>
      <c r="HYL8" s="386"/>
      <c r="HYQ8" s="386"/>
      <c r="HYV8" s="386"/>
      <c r="HZA8" s="386"/>
      <c r="HZF8" s="386"/>
      <c r="HZK8" s="386"/>
      <c r="HZP8" s="386"/>
      <c r="HZU8" s="386"/>
      <c r="HZZ8" s="386"/>
      <c r="IAE8" s="386"/>
      <c r="IAJ8" s="386"/>
      <c r="IAO8" s="386"/>
      <c r="IAT8" s="386"/>
      <c r="IAY8" s="386"/>
      <c r="IBD8" s="386"/>
      <c r="IBI8" s="386"/>
      <c r="IBN8" s="386"/>
      <c r="IBS8" s="386"/>
      <c r="IBX8" s="386"/>
      <c r="ICC8" s="386"/>
      <c r="ICH8" s="386"/>
      <c r="ICM8" s="386"/>
      <c r="ICR8" s="386"/>
      <c r="ICW8" s="386"/>
      <c r="IDB8" s="386"/>
      <c r="IDG8" s="386"/>
      <c r="IDL8" s="386"/>
      <c r="IDQ8" s="386"/>
      <c r="IDV8" s="386"/>
      <c r="IEA8" s="386"/>
      <c r="IEF8" s="386"/>
      <c r="IEK8" s="386"/>
      <c r="IEP8" s="386"/>
      <c r="IEU8" s="386"/>
      <c r="IEZ8" s="386"/>
      <c r="IFE8" s="386"/>
      <c r="IFJ8" s="386"/>
      <c r="IFO8" s="386"/>
      <c r="IFT8" s="386"/>
      <c r="IFY8" s="386"/>
      <c r="IGD8" s="386"/>
      <c r="IGI8" s="386"/>
      <c r="IGN8" s="386"/>
      <c r="IGS8" s="386"/>
      <c r="IGX8" s="386"/>
      <c r="IHC8" s="386"/>
      <c r="IHH8" s="386"/>
      <c r="IHM8" s="386"/>
      <c r="IHR8" s="386"/>
      <c r="IHW8" s="386"/>
      <c r="IIB8" s="386"/>
      <c r="IIG8" s="386"/>
      <c r="IIL8" s="386"/>
      <c r="IIQ8" s="386"/>
      <c r="IIV8" s="386"/>
      <c r="IJA8" s="386"/>
      <c r="IJF8" s="386"/>
      <c r="IJK8" s="386"/>
      <c r="IJP8" s="386"/>
      <c r="IJU8" s="386"/>
      <c r="IJZ8" s="386"/>
      <c r="IKE8" s="386"/>
      <c r="IKJ8" s="386"/>
      <c r="IKO8" s="386"/>
      <c r="IKT8" s="386"/>
      <c r="IKY8" s="386"/>
      <c r="ILD8" s="386"/>
      <c r="ILI8" s="386"/>
      <c r="ILN8" s="386"/>
      <c r="ILS8" s="386"/>
      <c r="ILX8" s="386"/>
      <c r="IMC8" s="386"/>
      <c r="IMH8" s="386"/>
      <c r="IMM8" s="386"/>
      <c r="IMR8" s="386"/>
      <c r="IMW8" s="386"/>
      <c r="INB8" s="386"/>
      <c r="ING8" s="386"/>
      <c r="INL8" s="386"/>
      <c r="INQ8" s="386"/>
      <c r="INV8" s="386"/>
      <c r="IOA8" s="386"/>
      <c r="IOF8" s="386"/>
      <c r="IOK8" s="386"/>
      <c r="IOP8" s="386"/>
      <c r="IOU8" s="386"/>
      <c r="IOZ8" s="386"/>
      <c r="IPE8" s="386"/>
      <c r="IPJ8" s="386"/>
      <c r="IPO8" s="386"/>
      <c r="IPT8" s="386"/>
      <c r="IPY8" s="386"/>
      <c r="IQD8" s="386"/>
      <c r="IQI8" s="386"/>
      <c r="IQN8" s="386"/>
      <c r="IQS8" s="386"/>
      <c r="IQX8" s="386"/>
      <c r="IRC8" s="386"/>
      <c r="IRH8" s="386"/>
      <c r="IRM8" s="386"/>
      <c r="IRR8" s="386"/>
      <c r="IRW8" s="386"/>
      <c r="ISB8" s="386"/>
      <c r="ISG8" s="386"/>
      <c r="ISL8" s="386"/>
      <c r="ISQ8" s="386"/>
      <c r="ISV8" s="386"/>
      <c r="ITA8" s="386"/>
      <c r="ITF8" s="386"/>
      <c r="ITK8" s="386"/>
      <c r="ITP8" s="386"/>
      <c r="ITU8" s="386"/>
      <c r="ITZ8" s="386"/>
      <c r="IUE8" s="386"/>
      <c r="IUJ8" s="386"/>
      <c r="IUO8" s="386"/>
      <c r="IUT8" s="386"/>
      <c r="IUY8" s="386"/>
      <c r="IVD8" s="386"/>
      <c r="IVI8" s="386"/>
      <c r="IVN8" s="386"/>
      <c r="IVS8" s="386"/>
      <c r="IVX8" s="386"/>
      <c r="IWC8" s="386"/>
      <c r="IWH8" s="386"/>
      <c r="IWM8" s="386"/>
      <c r="IWR8" s="386"/>
      <c r="IWW8" s="386"/>
      <c r="IXB8" s="386"/>
      <c r="IXG8" s="386"/>
      <c r="IXL8" s="386"/>
      <c r="IXQ8" s="386"/>
      <c r="IXV8" s="386"/>
      <c r="IYA8" s="386"/>
      <c r="IYF8" s="386"/>
      <c r="IYK8" s="386"/>
      <c r="IYP8" s="386"/>
      <c r="IYU8" s="386"/>
      <c r="IYZ8" s="386"/>
      <c r="IZE8" s="386"/>
      <c r="IZJ8" s="386"/>
      <c r="IZO8" s="386"/>
      <c r="IZT8" s="386"/>
      <c r="IZY8" s="386"/>
      <c r="JAD8" s="386"/>
      <c r="JAI8" s="386"/>
      <c r="JAN8" s="386"/>
      <c r="JAS8" s="386"/>
      <c r="JAX8" s="386"/>
      <c r="JBC8" s="386"/>
      <c r="JBH8" s="386"/>
      <c r="JBM8" s="386"/>
      <c r="JBR8" s="386"/>
      <c r="JBW8" s="386"/>
      <c r="JCB8" s="386"/>
      <c r="JCG8" s="386"/>
      <c r="JCL8" s="386"/>
      <c r="JCQ8" s="386"/>
      <c r="JCV8" s="386"/>
      <c r="JDA8" s="386"/>
      <c r="JDF8" s="386"/>
      <c r="JDK8" s="386"/>
      <c r="JDP8" s="386"/>
      <c r="JDU8" s="386"/>
      <c r="JDZ8" s="386"/>
      <c r="JEE8" s="386"/>
      <c r="JEJ8" s="386"/>
      <c r="JEO8" s="386"/>
      <c r="JET8" s="386"/>
      <c r="JEY8" s="386"/>
      <c r="JFD8" s="386"/>
      <c r="JFI8" s="386"/>
      <c r="JFN8" s="386"/>
      <c r="JFS8" s="386"/>
      <c r="JFX8" s="386"/>
      <c r="JGC8" s="386"/>
      <c r="JGH8" s="386"/>
      <c r="JGM8" s="386"/>
      <c r="JGR8" s="386"/>
      <c r="JGW8" s="386"/>
      <c r="JHB8" s="386"/>
      <c r="JHG8" s="386"/>
      <c r="JHL8" s="386"/>
      <c r="JHQ8" s="386"/>
      <c r="JHV8" s="386"/>
      <c r="JIA8" s="386"/>
      <c r="JIF8" s="386"/>
      <c r="JIK8" s="386"/>
      <c r="JIP8" s="386"/>
      <c r="JIU8" s="386"/>
      <c r="JIZ8" s="386"/>
      <c r="JJE8" s="386"/>
      <c r="JJJ8" s="386"/>
      <c r="JJO8" s="386"/>
      <c r="JJT8" s="386"/>
      <c r="JJY8" s="386"/>
      <c r="JKD8" s="386"/>
      <c r="JKI8" s="386"/>
      <c r="JKN8" s="386"/>
      <c r="JKS8" s="386"/>
      <c r="JKX8" s="386"/>
      <c r="JLC8" s="386"/>
      <c r="JLH8" s="386"/>
      <c r="JLM8" s="386"/>
      <c r="JLR8" s="386"/>
      <c r="JLW8" s="386"/>
      <c r="JMB8" s="386"/>
      <c r="JMG8" s="386"/>
      <c r="JML8" s="386"/>
      <c r="JMQ8" s="386"/>
      <c r="JMV8" s="386"/>
      <c r="JNA8" s="386"/>
      <c r="JNF8" s="386"/>
      <c r="JNK8" s="386"/>
      <c r="JNP8" s="386"/>
      <c r="JNU8" s="386"/>
      <c r="JNZ8" s="386"/>
      <c r="JOE8" s="386"/>
      <c r="JOJ8" s="386"/>
      <c r="JOO8" s="386"/>
      <c r="JOT8" s="386"/>
      <c r="JOY8" s="386"/>
      <c r="JPD8" s="386"/>
      <c r="JPI8" s="386"/>
      <c r="JPN8" s="386"/>
      <c r="JPS8" s="386"/>
      <c r="JPX8" s="386"/>
      <c r="JQC8" s="386"/>
      <c r="JQH8" s="386"/>
      <c r="JQM8" s="386"/>
      <c r="JQR8" s="386"/>
      <c r="JQW8" s="386"/>
      <c r="JRB8" s="386"/>
      <c r="JRG8" s="386"/>
      <c r="JRL8" s="386"/>
      <c r="JRQ8" s="386"/>
      <c r="JRV8" s="386"/>
      <c r="JSA8" s="386"/>
      <c r="JSF8" s="386"/>
      <c r="JSK8" s="386"/>
      <c r="JSP8" s="386"/>
      <c r="JSU8" s="386"/>
      <c r="JSZ8" s="386"/>
      <c r="JTE8" s="386"/>
      <c r="JTJ8" s="386"/>
      <c r="JTO8" s="386"/>
      <c r="JTT8" s="386"/>
      <c r="JTY8" s="386"/>
      <c r="JUD8" s="386"/>
      <c r="JUI8" s="386"/>
      <c r="JUN8" s="386"/>
      <c r="JUS8" s="386"/>
      <c r="JUX8" s="386"/>
      <c r="JVC8" s="386"/>
      <c r="JVH8" s="386"/>
      <c r="JVM8" s="386"/>
      <c r="JVR8" s="386"/>
      <c r="JVW8" s="386"/>
      <c r="JWB8" s="386"/>
      <c r="JWG8" s="386"/>
      <c r="JWL8" s="386"/>
      <c r="JWQ8" s="386"/>
      <c r="JWV8" s="386"/>
      <c r="JXA8" s="386"/>
      <c r="JXF8" s="386"/>
      <c r="JXK8" s="386"/>
      <c r="JXP8" s="386"/>
      <c r="JXU8" s="386"/>
      <c r="JXZ8" s="386"/>
      <c r="JYE8" s="386"/>
      <c r="JYJ8" s="386"/>
      <c r="JYO8" s="386"/>
      <c r="JYT8" s="386"/>
      <c r="JYY8" s="386"/>
      <c r="JZD8" s="386"/>
      <c r="JZI8" s="386"/>
      <c r="JZN8" s="386"/>
      <c r="JZS8" s="386"/>
      <c r="JZX8" s="386"/>
      <c r="KAC8" s="386"/>
      <c r="KAH8" s="386"/>
      <c r="KAM8" s="386"/>
      <c r="KAR8" s="386"/>
      <c r="KAW8" s="386"/>
      <c r="KBB8" s="386"/>
      <c r="KBG8" s="386"/>
      <c r="KBL8" s="386"/>
      <c r="KBQ8" s="386"/>
      <c r="KBV8" s="386"/>
      <c r="KCA8" s="386"/>
      <c r="KCF8" s="386"/>
      <c r="KCK8" s="386"/>
      <c r="KCP8" s="386"/>
      <c r="KCU8" s="386"/>
      <c r="KCZ8" s="386"/>
      <c r="KDE8" s="386"/>
      <c r="KDJ8" s="386"/>
      <c r="KDO8" s="386"/>
      <c r="KDT8" s="386"/>
      <c r="KDY8" s="386"/>
      <c r="KED8" s="386"/>
      <c r="KEI8" s="386"/>
      <c r="KEN8" s="386"/>
      <c r="KES8" s="386"/>
      <c r="KEX8" s="386"/>
      <c r="KFC8" s="386"/>
      <c r="KFH8" s="386"/>
      <c r="KFM8" s="386"/>
      <c r="KFR8" s="386"/>
      <c r="KFW8" s="386"/>
      <c r="KGB8" s="386"/>
      <c r="KGG8" s="386"/>
      <c r="KGL8" s="386"/>
      <c r="KGQ8" s="386"/>
      <c r="KGV8" s="386"/>
      <c r="KHA8" s="386"/>
      <c r="KHF8" s="386"/>
      <c r="KHK8" s="386"/>
      <c r="KHP8" s="386"/>
      <c r="KHU8" s="386"/>
      <c r="KHZ8" s="386"/>
      <c r="KIE8" s="386"/>
      <c r="KIJ8" s="386"/>
      <c r="KIO8" s="386"/>
      <c r="KIT8" s="386"/>
      <c r="KIY8" s="386"/>
      <c r="KJD8" s="386"/>
      <c r="KJI8" s="386"/>
      <c r="KJN8" s="386"/>
      <c r="KJS8" s="386"/>
      <c r="KJX8" s="386"/>
      <c r="KKC8" s="386"/>
      <c r="KKH8" s="386"/>
      <c r="KKM8" s="386"/>
      <c r="KKR8" s="386"/>
      <c r="KKW8" s="386"/>
      <c r="KLB8" s="386"/>
      <c r="KLG8" s="386"/>
      <c r="KLL8" s="386"/>
      <c r="KLQ8" s="386"/>
      <c r="KLV8" s="386"/>
      <c r="KMA8" s="386"/>
      <c r="KMF8" s="386"/>
      <c r="KMK8" s="386"/>
      <c r="KMP8" s="386"/>
      <c r="KMU8" s="386"/>
      <c r="KMZ8" s="386"/>
      <c r="KNE8" s="386"/>
      <c r="KNJ8" s="386"/>
      <c r="KNO8" s="386"/>
      <c r="KNT8" s="386"/>
      <c r="KNY8" s="386"/>
      <c r="KOD8" s="386"/>
      <c r="KOI8" s="386"/>
      <c r="KON8" s="386"/>
      <c r="KOS8" s="386"/>
      <c r="KOX8" s="386"/>
      <c r="KPC8" s="386"/>
      <c r="KPH8" s="386"/>
      <c r="KPM8" s="386"/>
      <c r="KPR8" s="386"/>
      <c r="KPW8" s="386"/>
      <c r="KQB8" s="386"/>
      <c r="KQG8" s="386"/>
      <c r="KQL8" s="386"/>
      <c r="KQQ8" s="386"/>
      <c r="KQV8" s="386"/>
      <c r="KRA8" s="386"/>
      <c r="KRF8" s="386"/>
      <c r="KRK8" s="386"/>
      <c r="KRP8" s="386"/>
      <c r="KRU8" s="386"/>
      <c r="KRZ8" s="386"/>
      <c r="KSE8" s="386"/>
      <c r="KSJ8" s="386"/>
      <c r="KSO8" s="386"/>
      <c r="KST8" s="386"/>
      <c r="KSY8" s="386"/>
      <c r="KTD8" s="386"/>
      <c r="KTI8" s="386"/>
      <c r="KTN8" s="386"/>
      <c r="KTS8" s="386"/>
      <c r="KTX8" s="386"/>
      <c r="KUC8" s="386"/>
      <c r="KUH8" s="386"/>
      <c r="KUM8" s="386"/>
      <c r="KUR8" s="386"/>
      <c r="KUW8" s="386"/>
      <c r="KVB8" s="386"/>
      <c r="KVG8" s="386"/>
      <c r="KVL8" s="386"/>
      <c r="KVQ8" s="386"/>
      <c r="KVV8" s="386"/>
      <c r="KWA8" s="386"/>
      <c r="KWF8" s="386"/>
      <c r="KWK8" s="386"/>
      <c r="KWP8" s="386"/>
      <c r="KWU8" s="386"/>
      <c r="KWZ8" s="386"/>
      <c r="KXE8" s="386"/>
      <c r="KXJ8" s="386"/>
      <c r="KXO8" s="386"/>
      <c r="KXT8" s="386"/>
      <c r="KXY8" s="386"/>
      <c r="KYD8" s="386"/>
      <c r="KYI8" s="386"/>
      <c r="KYN8" s="386"/>
      <c r="KYS8" s="386"/>
      <c r="KYX8" s="386"/>
      <c r="KZC8" s="386"/>
      <c r="KZH8" s="386"/>
      <c r="KZM8" s="386"/>
      <c r="KZR8" s="386"/>
      <c r="KZW8" s="386"/>
      <c r="LAB8" s="386"/>
      <c r="LAG8" s="386"/>
      <c r="LAL8" s="386"/>
      <c r="LAQ8" s="386"/>
      <c r="LAV8" s="386"/>
      <c r="LBA8" s="386"/>
      <c r="LBF8" s="386"/>
      <c r="LBK8" s="386"/>
      <c r="LBP8" s="386"/>
      <c r="LBU8" s="386"/>
      <c r="LBZ8" s="386"/>
      <c r="LCE8" s="386"/>
      <c r="LCJ8" s="386"/>
      <c r="LCO8" s="386"/>
      <c r="LCT8" s="386"/>
      <c r="LCY8" s="386"/>
      <c r="LDD8" s="386"/>
      <c r="LDI8" s="386"/>
      <c r="LDN8" s="386"/>
      <c r="LDS8" s="386"/>
      <c r="LDX8" s="386"/>
      <c r="LEC8" s="386"/>
      <c r="LEH8" s="386"/>
      <c r="LEM8" s="386"/>
      <c r="LER8" s="386"/>
      <c r="LEW8" s="386"/>
      <c r="LFB8" s="386"/>
      <c r="LFG8" s="386"/>
      <c r="LFL8" s="386"/>
      <c r="LFQ8" s="386"/>
      <c r="LFV8" s="386"/>
      <c r="LGA8" s="386"/>
      <c r="LGF8" s="386"/>
      <c r="LGK8" s="386"/>
      <c r="LGP8" s="386"/>
      <c r="LGU8" s="386"/>
      <c r="LGZ8" s="386"/>
      <c r="LHE8" s="386"/>
      <c r="LHJ8" s="386"/>
      <c r="LHO8" s="386"/>
      <c r="LHT8" s="386"/>
      <c r="LHY8" s="386"/>
      <c r="LID8" s="386"/>
      <c r="LII8" s="386"/>
      <c r="LIN8" s="386"/>
      <c r="LIS8" s="386"/>
      <c r="LIX8" s="386"/>
      <c r="LJC8" s="386"/>
      <c r="LJH8" s="386"/>
      <c r="LJM8" s="386"/>
      <c r="LJR8" s="386"/>
      <c r="LJW8" s="386"/>
      <c r="LKB8" s="386"/>
      <c r="LKG8" s="386"/>
      <c r="LKL8" s="386"/>
      <c r="LKQ8" s="386"/>
      <c r="LKV8" s="386"/>
      <c r="LLA8" s="386"/>
      <c r="LLF8" s="386"/>
      <c r="LLK8" s="386"/>
      <c r="LLP8" s="386"/>
      <c r="LLU8" s="386"/>
      <c r="LLZ8" s="386"/>
      <c r="LME8" s="386"/>
      <c r="LMJ8" s="386"/>
      <c r="LMO8" s="386"/>
      <c r="LMT8" s="386"/>
      <c r="LMY8" s="386"/>
      <c r="LND8" s="386"/>
      <c r="LNI8" s="386"/>
      <c r="LNN8" s="386"/>
      <c r="LNS8" s="386"/>
      <c r="LNX8" s="386"/>
      <c r="LOC8" s="386"/>
      <c r="LOH8" s="386"/>
      <c r="LOM8" s="386"/>
      <c r="LOR8" s="386"/>
      <c r="LOW8" s="386"/>
      <c r="LPB8" s="386"/>
      <c r="LPG8" s="386"/>
      <c r="LPL8" s="386"/>
      <c r="LPQ8" s="386"/>
      <c r="LPV8" s="386"/>
      <c r="LQA8" s="386"/>
      <c r="LQF8" s="386"/>
      <c r="LQK8" s="386"/>
      <c r="LQP8" s="386"/>
      <c r="LQU8" s="386"/>
      <c r="LQZ8" s="386"/>
      <c r="LRE8" s="386"/>
      <c r="LRJ8" s="386"/>
      <c r="LRO8" s="386"/>
      <c r="LRT8" s="386"/>
      <c r="LRY8" s="386"/>
      <c r="LSD8" s="386"/>
      <c r="LSI8" s="386"/>
      <c r="LSN8" s="386"/>
      <c r="LSS8" s="386"/>
      <c r="LSX8" s="386"/>
      <c r="LTC8" s="386"/>
      <c r="LTH8" s="386"/>
      <c r="LTM8" s="386"/>
      <c r="LTR8" s="386"/>
      <c r="LTW8" s="386"/>
      <c r="LUB8" s="386"/>
      <c r="LUG8" s="386"/>
      <c r="LUL8" s="386"/>
      <c r="LUQ8" s="386"/>
      <c r="LUV8" s="386"/>
      <c r="LVA8" s="386"/>
      <c r="LVF8" s="386"/>
      <c r="LVK8" s="386"/>
      <c r="LVP8" s="386"/>
      <c r="LVU8" s="386"/>
      <c r="LVZ8" s="386"/>
      <c r="LWE8" s="386"/>
      <c r="LWJ8" s="386"/>
      <c r="LWO8" s="386"/>
      <c r="LWT8" s="386"/>
      <c r="LWY8" s="386"/>
      <c r="LXD8" s="386"/>
      <c r="LXI8" s="386"/>
      <c r="LXN8" s="386"/>
      <c r="LXS8" s="386"/>
      <c r="LXX8" s="386"/>
      <c r="LYC8" s="386"/>
      <c r="LYH8" s="386"/>
      <c r="LYM8" s="386"/>
      <c r="LYR8" s="386"/>
      <c r="LYW8" s="386"/>
      <c r="LZB8" s="386"/>
      <c r="LZG8" s="386"/>
      <c r="LZL8" s="386"/>
      <c r="LZQ8" s="386"/>
      <c r="LZV8" s="386"/>
      <c r="MAA8" s="386"/>
      <c r="MAF8" s="386"/>
      <c r="MAK8" s="386"/>
      <c r="MAP8" s="386"/>
      <c r="MAU8" s="386"/>
      <c r="MAZ8" s="386"/>
      <c r="MBE8" s="386"/>
      <c r="MBJ8" s="386"/>
      <c r="MBO8" s="386"/>
      <c r="MBT8" s="386"/>
      <c r="MBY8" s="386"/>
      <c r="MCD8" s="386"/>
      <c r="MCI8" s="386"/>
      <c r="MCN8" s="386"/>
      <c r="MCS8" s="386"/>
      <c r="MCX8" s="386"/>
      <c r="MDC8" s="386"/>
      <c r="MDH8" s="386"/>
      <c r="MDM8" s="386"/>
      <c r="MDR8" s="386"/>
      <c r="MDW8" s="386"/>
      <c r="MEB8" s="386"/>
      <c r="MEG8" s="386"/>
      <c r="MEL8" s="386"/>
      <c r="MEQ8" s="386"/>
      <c r="MEV8" s="386"/>
      <c r="MFA8" s="386"/>
      <c r="MFF8" s="386"/>
      <c r="MFK8" s="386"/>
      <c r="MFP8" s="386"/>
      <c r="MFU8" s="386"/>
      <c r="MFZ8" s="386"/>
      <c r="MGE8" s="386"/>
      <c r="MGJ8" s="386"/>
      <c r="MGO8" s="386"/>
      <c r="MGT8" s="386"/>
      <c r="MGY8" s="386"/>
      <c r="MHD8" s="386"/>
      <c r="MHI8" s="386"/>
      <c r="MHN8" s="386"/>
      <c r="MHS8" s="386"/>
      <c r="MHX8" s="386"/>
      <c r="MIC8" s="386"/>
      <c r="MIH8" s="386"/>
      <c r="MIM8" s="386"/>
      <c r="MIR8" s="386"/>
      <c r="MIW8" s="386"/>
      <c r="MJB8" s="386"/>
      <c r="MJG8" s="386"/>
      <c r="MJL8" s="386"/>
      <c r="MJQ8" s="386"/>
      <c r="MJV8" s="386"/>
      <c r="MKA8" s="386"/>
      <c r="MKF8" s="386"/>
      <c r="MKK8" s="386"/>
      <c r="MKP8" s="386"/>
      <c r="MKU8" s="386"/>
      <c r="MKZ8" s="386"/>
      <c r="MLE8" s="386"/>
      <c r="MLJ8" s="386"/>
      <c r="MLO8" s="386"/>
      <c r="MLT8" s="386"/>
      <c r="MLY8" s="386"/>
      <c r="MMD8" s="386"/>
      <c r="MMI8" s="386"/>
      <c r="MMN8" s="386"/>
      <c r="MMS8" s="386"/>
      <c r="MMX8" s="386"/>
      <c r="MNC8" s="386"/>
      <c r="MNH8" s="386"/>
      <c r="MNM8" s="386"/>
      <c r="MNR8" s="386"/>
      <c r="MNW8" s="386"/>
      <c r="MOB8" s="386"/>
      <c r="MOG8" s="386"/>
      <c r="MOL8" s="386"/>
      <c r="MOQ8" s="386"/>
      <c r="MOV8" s="386"/>
      <c r="MPA8" s="386"/>
      <c r="MPF8" s="386"/>
      <c r="MPK8" s="386"/>
      <c r="MPP8" s="386"/>
      <c r="MPU8" s="386"/>
      <c r="MPZ8" s="386"/>
      <c r="MQE8" s="386"/>
      <c r="MQJ8" s="386"/>
      <c r="MQO8" s="386"/>
      <c r="MQT8" s="386"/>
      <c r="MQY8" s="386"/>
      <c r="MRD8" s="386"/>
      <c r="MRI8" s="386"/>
      <c r="MRN8" s="386"/>
      <c r="MRS8" s="386"/>
      <c r="MRX8" s="386"/>
      <c r="MSC8" s="386"/>
      <c r="MSH8" s="386"/>
      <c r="MSM8" s="386"/>
      <c r="MSR8" s="386"/>
      <c r="MSW8" s="386"/>
      <c r="MTB8" s="386"/>
      <c r="MTG8" s="386"/>
      <c r="MTL8" s="386"/>
      <c r="MTQ8" s="386"/>
      <c r="MTV8" s="386"/>
      <c r="MUA8" s="386"/>
      <c r="MUF8" s="386"/>
      <c r="MUK8" s="386"/>
      <c r="MUP8" s="386"/>
      <c r="MUU8" s="386"/>
      <c r="MUZ8" s="386"/>
      <c r="MVE8" s="386"/>
      <c r="MVJ8" s="386"/>
      <c r="MVO8" s="386"/>
      <c r="MVT8" s="386"/>
      <c r="MVY8" s="386"/>
      <c r="MWD8" s="386"/>
      <c r="MWI8" s="386"/>
      <c r="MWN8" s="386"/>
      <c r="MWS8" s="386"/>
      <c r="MWX8" s="386"/>
      <c r="MXC8" s="386"/>
      <c r="MXH8" s="386"/>
      <c r="MXM8" s="386"/>
      <c r="MXR8" s="386"/>
      <c r="MXW8" s="386"/>
      <c r="MYB8" s="386"/>
      <c r="MYG8" s="386"/>
      <c r="MYL8" s="386"/>
      <c r="MYQ8" s="386"/>
      <c r="MYV8" s="386"/>
      <c r="MZA8" s="386"/>
      <c r="MZF8" s="386"/>
      <c r="MZK8" s="386"/>
      <c r="MZP8" s="386"/>
      <c r="MZU8" s="386"/>
      <c r="MZZ8" s="386"/>
      <c r="NAE8" s="386"/>
      <c r="NAJ8" s="386"/>
      <c r="NAO8" s="386"/>
      <c r="NAT8" s="386"/>
      <c r="NAY8" s="386"/>
      <c r="NBD8" s="386"/>
      <c r="NBI8" s="386"/>
      <c r="NBN8" s="386"/>
      <c r="NBS8" s="386"/>
      <c r="NBX8" s="386"/>
      <c r="NCC8" s="386"/>
      <c r="NCH8" s="386"/>
      <c r="NCM8" s="386"/>
      <c r="NCR8" s="386"/>
      <c r="NCW8" s="386"/>
      <c r="NDB8" s="386"/>
      <c r="NDG8" s="386"/>
      <c r="NDL8" s="386"/>
      <c r="NDQ8" s="386"/>
      <c r="NDV8" s="386"/>
      <c r="NEA8" s="386"/>
      <c r="NEF8" s="386"/>
      <c r="NEK8" s="386"/>
      <c r="NEP8" s="386"/>
      <c r="NEU8" s="386"/>
      <c r="NEZ8" s="386"/>
      <c r="NFE8" s="386"/>
      <c r="NFJ8" s="386"/>
      <c r="NFO8" s="386"/>
      <c r="NFT8" s="386"/>
      <c r="NFY8" s="386"/>
      <c r="NGD8" s="386"/>
      <c r="NGI8" s="386"/>
      <c r="NGN8" s="386"/>
      <c r="NGS8" s="386"/>
      <c r="NGX8" s="386"/>
      <c r="NHC8" s="386"/>
      <c r="NHH8" s="386"/>
      <c r="NHM8" s="386"/>
      <c r="NHR8" s="386"/>
      <c r="NHW8" s="386"/>
      <c r="NIB8" s="386"/>
      <c r="NIG8" s="386"/>
      <c r="NIL8" s="386"/>
      <c r="NIQ8" s="386"/>
      <c r="NIV8" s="386"/>
      <c r="NJA8" s="386"/>
      <c r="NJF8" s="386"/>
      <c r="NJK8" s="386"/>
      <c r="NJP8" s="386"/>
      <c r="NJU8" s="386"/>
      <c r="NJZ8" s="386"/>
      <c r="NKE8" s="386"/>
      <c r="NKJ8" s="386"/>
      <c r="NKO8" s="386"/>
      <c r="NKT8" s="386"/>
      <c r="NKY8" s="386"/>
      <c r="NLD8" s="386"/>
      <c r="NLI8" s="386"/>
      <c r="NLN8" s="386"/>
      <c r="NLS8" s="386"/>
      <c r="NLX8" s="386"/>
      <c r="NMC8" s="386"/>
      <c r="NMH8" s="386"/>
      <c r="NMM8" s="386"/>
      <c r="NMR8" s="386"/>
      <c r="NMW8" s="386"/>
      <c r="NNB8" s="386"/>
      <c r="NNG8" s="386"/>
      <c r="NNL8" s="386"/>
      <c r="NNQ8" s="386"/>
      <c r="NNV8" s="386"/>
      <c r="NOA8" s="386"/>
      <c r="NOF8" s="386"/>
      <c r="NOK8" s="386"/>
      <c r="NOP8" s="386"/>
      <c r="NOU8" s="386"/>
      <c r="NOZ8" s="386"/>
      <c r="NPE8" s="386"/>
      <c r="NPJ8" s="386"/>
      <c r="NPO8" s="386"/>
      <c r="NPT8" s="386"/>
      <c r="NPY8" s="386"/>
      <c r="NQD8" s="386"/>
      <c r="NQI8" s="386"/>
      <c r="NQN8" s="386"/>
      <c r="NQS8" s="386"/>
      <c r="NQX8" s="386"/>
      <c r="NRC8" s="386"/>
      <c r="NRH8" s="386"/>
      <c r="NRM8" s="386"/>
      <c r="NRR8" s="386"/>
      <c r="NRW8" s="386"/>
      <c r="NSB8" s="386"/>
      <c r="NSG8" s="386"/>
      <c r="NSL8" s="386"/>
      <c r="NSQ8" s="386"/>
      <c r="NSV8" s="386"/>
      <c r="NTA8" s="386"/>
      <c r="NTF8" s="386"/>
      <c r="NTK8" s="386"/>
      <c r="NTP8" s="386"/>
      <c r="NTU8" s="386"/>
      <c r="NTZ8" s="386"/>
      <c r="NUE8" s="386"/>
      <c r="NUJ8" s="386"/>
      <c r="NUO8" s="386"/>
      <c r="NUT8" s="386"/>
      <c r="NUY8" s="386"/>
      <c r="NVD8" s="386"/>
      <c r="NVI8" s="386"/>
      <c r="NVN8" s="386"/>
      <c r="NVS8" s="386"/>
      <c r="NVX8" s="386"/>
      <c r="NWC8" s="386"/>
      <c r="NWH8" s="386"/>
      <c r="NWM8" s="386"/>
      <c r="NWR8" s="386"/>
      <c r="NWW8" s="386"/>
      <c r="NXB8" s="386"/>
      <c r="NXG8" s="386"/>
      <c r="NXL8" s="386"/>
      <c r="NXQ8" s="386"/>
      <c r="NXV8" s="386"/>
      <c r="NYA8" s="386"/>
      <c r="NYF8" s="386"/>
      <c r="NYK8" s="386"/>
      <c r="NYP8" s="386"/>
      <c r="NYU8" s="386"/>
      <c r="NYZ8" s="386"/>
      <c r="NZE8" s="386"/>
      <c r="NZJ8" s="386"/>
      <c r="NZO8" s="386"/>
      <c r="NZT8" s="386"/>
      <c r="NZY8" s="386"/>
      <c r="OAD8" s="386"/>
      <c r="OAI8" s="386"/>
      <c r="OAN8" s="386"/>
      <c r="OAS8" s="386"/>
      <c r="OAX8" s="386"/>
      <c r="OBC8" s="386"/>
      <c r="OBH8" s="386"/>
      <c r="OBM8" s="386"/>
      <c r="OBR8" s="386"/>
      <c r="OBW8" s="386"/>
      <c r="OCB8" s="386"/>
      <c r="OCG8" s="386"/>
      <c r="OCL8" s="386"/>
      <c r="OCQ8" s="386"/>
      <c r="OCV8" s="386"/>
      <c r="ODA8" s="386"/>
      <c r="ODF8" s="386"/>
      <c r="ODK8" s="386"/>
      <c r="ODP8" s="386"/>
      <c r="ODU8" s="386"/>
      <c r="ODZ8" s="386"/>
      <c r="OEE8" s="386"/>
      <c r="OEJ8" s="386"/>
      <c r="OEO8" s="386"/>
      <c r="OET8" s="386"/>
      <c r="OEY8" s="386"/>
      <c r="OFD8" s="386"/>
      <c r="OFI8" s="386"/>
      <c r="OFN8" s="386"/>
      <c r="OFS8" s="386"/>
      <c r="OFX8" s="386"/>
      <c r="OGC8" s="386"/>
      <c r="OGH8" s="386"/>
      <c r="OGM8" s="386"/>
      <c r="OGR8" s="386"/>
      <c r="OGW8" s="386"/>
      <c r="OHB8" s="386"/>
      <c r="OHG8" s="386"/>
      <c r="OHL8" s="386"/>
      <c r="OHQ8" s="386"/>
      <c r="OHV8" s="386"/>
      <c r="OIA8" s="386"/>
      <c r="OIF8" s="386"/>
      <c r="OIK8" s="386"/>
      <c r="OIP8" s="386"/>
      <c r="OIU8" s="386"/>
      <c r="OIZ8" s="386"/>
      <c r="OJE8" s="386"/>
      <c r="OJJ8" s="386"/>
      <c r="OJO8" s="386"/>
      <c r="OJT8" s="386"/>
      <c r="OJY8" s="386"/>
      <c r="OKD8" s="386"/>
      <c r="OKI8" s="386"/>
      <c r="OKN8" s="386"/>
      <c r="OKS8" s="386"/>
      <c r="OKX8" s="386"/>
      <c r="OLC8" s="386"/>
      <c r="OLH8" s="386"/>
      <c r="OLM8" s="386"/>
      <c r="OLR8" s="386"/>
      <c r="OLW8" s="386"/>
      <c r="OMB8" s="386"/>
      <c r="OMG8" s="386"/>
      <c r="OML8" s="386"/>
      <c r="OMQ8" s="386"/>
      <c r="OMV8" s="386"/>
      <c r="ONA8" s="386"/>
      <c r="ONF8" s="386"/>
      <c r="ONK8" s="386"/>
      <c r="ONP8" s="386"/>
      <c r="ONU8" s="386"/>
      <c r="ONZ8" s="386"/>
      <c r="OOE8" s="386"/>
      <c r="OOJ8" s="386"/>
      <c r="OOO8" s="386"/>
      <c r="OOT8" s="386"/>
      <c r="OOY8" s="386"/>
      <c r="OPD8" s="386"/>
      <c r="OPI8" s="386"/>
      <c r="OPN8" s="386"/>
      <c r="OPS8" s="386"/>
      <c r="OPX8" s="386"/>
      <c r="OQC8" s="386"/>
      <c r="OQH8" s="386"/>
      <c r="OQM8" s="386"/>
      <c r="OQR8" s="386"/>
      <c r="OQW8" s="386"/>
      <c r="ORB8" s="386"/>
      <c r="ORG8" s="386"/>
      <c r="ORL8" s="386"/>
      <c r="ORQ8" s="386"/>
      <c r="ORV8" s="386"/>
      <c r="OSA8" s="386"/>
      <c r="OSF8" s="386"/>
      <c r="OSK8" s="386"/>
      <c r="OSP8" s="386"/>
      <c r="OSU8" s="386"/>
      <c r="OSZ8" s="386"/>
      <c r="OTE8" s="386"/>
      <c r="OTJ8" s="386"/>
      <c r="OTO8" s="386"/>
      <c r="OTT8" s="386"/>
      <c r="OTY8" s="386"/>
      <c r="OUD8" s="386"/>
      <c r="OUI8" s="386"/>
      <c r="OUN8" s="386"/>
      <c r="OUS8" s="386"/>
      <c r="OUX8" s="386"/>
      <c r="OVC8" s="386"/>
      <c r="OVH8" s="386"/>
      <c r="OVM8" s="386"/>
      <c r="OVR8" s="386"/>
      <c r="OVW8" s="386"/>
      <c r="OWB8" s="386"/>
      <c r="OWG8" s="386"/>
      <c r="OWL8" s="386"/>
      <c r="OWQ8" s="386"/>
      <c r="OWV8" s="386"/>
      <c r="OXA8" s="386"/>
      <c r="OXF8" s="386"/>
      <c r="OXK8" s="386"/>
      <c r="OXP8" s="386"/>
      <c r="OXU8" s="386"/>
      <c r="OXZ8" s="386"/>
      <c r="OYE8" s="386"/>
      <c r="OYJ8" s="386"/>
      <c r="OYO8" s="386"/>
      <c r="OYT8" s="386"/>
      <c r="OYY8" s="386"/>
      <c r="OZD8" s="386"/>
      <c r="OZI8" s="386"/>
      <c r="OZN8" s="386"/>
      <c r="OZS8" s="386"/>
      <c r="OZX8" s="386"/>
      <c r="PAC8" s="386"/>
      <c r="PAH8" s="386"/>
      <c r="PAM8" s="386"/>
      <c r="PAR8" s="386"/>
      <c r="PAW8" s="386"/>
      <c r="PBB8" s="386"/>
      <c r="PBG8" s="386"/>
      <c r="PBL8" s="386"/>
      <c r="PBQ8" s="386"/>
      <c r="PBV8" s="386"/>
      <c r="PCA8" s="386"/>
      <c r="PCF8" s="386"/>
      <c r="PCK8" s="386"/>
      <c r="PCP8" s="386"/>
      <c r="PCU8" s="386"/>
      <c r="PCZ8" s="386"/>
      <c r="PDE8" s="386"/>
      <c r="PDJ8" s="386"/>
      <c r="PDO8" s="386"/>
      <c r="PDT8" s="386"/>
      <c r="PDY8" s="386"/>
      <c r="PED8" s="386"/>
      <c r="PEI8" s="386"/>
      <c r="PEN8" s="386"/>
      <c r="PES8" s="386"/>
      <c r="PEX8" s="386"/>
      <c r="PFC8" s="386"/>
      <c r="PFH8" s="386"/>
      <c r="PFM8" s="386"/>
      <c r="PFR8" s="386"/>
      <c r="PFW8" s="386"/>
      <c r="PGB8" s="386"/>
      <c r="PGG8" s="386"/>
      <c r="PGL8" s="386"/>
      <c r="PGQ8" s="386"/>
      <c r="PGV8" s="386"/>
      <c r="PHA8" s="386"/>
      <c r="PHF8" s="386"/>
      <c r="PHK8" s="386"/>
      <c r="PHP8" s="386"/>
      <c r="PHU8" s="386"/>
      <c r="PHZ8" s="386"/>
      <c r="PIE8" s="386"/>
      <c r="PIJ8" s="386"/>
      <c r="PIO8" s="386"/>
      <c r="PIT8" s="386"/>
      <c r="PIY8" s="386"/>
      <c r="PJD8" s="386"/>
      <c r="PJI8" s="386"/>
      <c r="PJN8" s="386"/>
      <c r="PJS8" s="386"/>
      <c r="PJX8" s="386"/>
      <c r="PKC8" s="386"/>
      <c r="PKH8" s="386"/>
      <c r="PKM8" s="386"/>
      <c r="PKR8" s="386"/>
      <c r="PKW8" s="386"/>
      <c r="PLB8" s="386"/>
      <c r="PLG8" s="386"/>
      <c r="PLL8" s="386"/>
      <c r="PLQ8" s="386"/>
      <c r="PLV8" s="386"/>
      <c r="PMA8" s="386"/>
      <c r="PMF8" s="386"/>
      <c r="PMK8" s="386"/>
      <c r="PMP8" s="386"/>
      <c r="PMU8" s="386"/>
      <c r="PMZ8" s="386"/>
      <c r="PNE8" s="386"/>
      <c r="PNJ8" s="386"/>
      <c r="PNO8" s="386"/>
      <c r="PNT8" s="386"/>
      <c r="PNY8" s="386"/>
      <c r="POD8" s="386"/>
      <c r="POI8" s="386"/>
      <c r="PON8" s="386"/>
      <c r="POS8" s="386"/>
      <c r="POX8" s="386"/>
      <c r="PPC8" s="386"/>
      <c r="PPH8" s="386"/>
      <c r="PPM8" s="386"/>
      <c r="PPR8" s="386"/>
      <c r="PPW8" s="386"/>
      <c r="PQB8" s="386"/>
      <c r="PQG8" s="386"/>
      <c r="PQL8" s="386"/>
      <c r="PQQ8" s="386"/>
      <c r="PQV8" s="386"/>
      <c r="PRA8" s="386"/>
      <c r="PRF8" s="386"/>
      <c r="PRK8" s="386"/>
      <c r="PRP8" s="386"/>
      <c r="PRU8" s="386"/>
      <c r="PRZ8" s="386"/>
      <c r="PSE8" s="386"/>
      <c r="PSJ8" s="386"/>
      <c r="PSO8" s="386"/>
      <c r="PST8" s="386"/>
      <c r="PSY8" s="386"/>
      <c r="PTD8" s="386"/>
      <c r="PTI8" s="386"/>
      <c r="PTN8" s="386"/>
      <c r="PTS8" s="386"/>
      <c r="PTX8" s="386"/>
      <c r="PUC8" s="386"/>
      <c r="PUH8" s="386"/>
      <c r="PUM8" s="386"/>
      <c r="PUR8" s="386"/>
      <c r="PUW8" s="386"/>
      <c r="PVB8" s="386"/>
      <c r="PVG8" s="386"/>
      <c r="PVL8" s="386"/>
      <c r="PVQ8" s="386"/>
      <c r="PVV8" s="386"/>
      <c r="PWA8" s="386"/>
      <c r="PWF8" s="386"/>
      <c r="PWK8" s="386"/>
      <c r="PWP8" s="386"/>
      <c r="PWU8" s="386"/>
      <c r="PWZ8" s="386"/>
      <c r="PXE8" s="386"/>
      <c r="PXJ8" s="386"/>
      <c r="PXO8" s="386"/>
      <c r="PXT8" s="386"/>
      <c r="PXY8" s="386"/>
      <c r="PYD8" s="386"/>
      <c r="PYI8" s="386"/>
      <c r="PYN8" s="386"/>
      <c r="PYS8" s="386"/>
      <c r="PYX8" s="386"/>
      <c r="PZC8" s="386"/>
      <c r="PZH8" s="386"/>
      <c r="PZM8" s="386"/>
      <c r="PZR8" s="386"/>
      <c r="PZW8" s="386"/>
      <c r="QAB8" s="386"/>
      <c r="QAG8" s="386"/>
      <c r="QAL8" s="386"/>
      <c r="QAQ8" s="386"/>
      <c r="QAV8" s="386"/>
      <c r="QBA8" s="386"/>
      <c r="QBF8" s="386"/>
      <c r="QBK8" s="386"/>
      <c r="QBP8" s="386"/>
      <c r="QBU8" s="386"/>
      <c r="QBZ8" s="386"/>
      <c r="QCE8" s="386"/>
      <c r="QCJ8" s="386"/>
      <c r="QCO8" s="386"/>
      <c r="QCT8" s="386"/>
      <c r="QCY8" s="386"/>
      <c r="QDD8" s="386"/>
      <c r="QDI8" s="386"/>
      <c r="QDN8" s="386"/>
      <c r="QDS8" s="386"/>
      <c r="QDX8" s="386"/>
      <c r="QEC8" s="386"/>
      <c r="QEH8" s="386"/>
      <c r="QEM8" s="386"/>
      <c r="QER8" s="386"/>
      <c r="QEW8" s="386"/>
      <c r="QFB8" s="386"/>
      <c r="QFG8" s="386"/>
      <c r="QFL8" s="386"/>
      <c r="QFQ8" s="386"/>
      <c r="QFV8" s="386"/>
      <c r="QGA8" s="386"/>
      <c r="QGF8" s="386"/>
      <c r="QGK8" s="386"/>
      <c r="QGP8" s="386"/>
      <c r="QGU8" s="386"/>
      <c r="QGZ8" s="386"/>
      <c r="QHE8" s="386"/>
      <c r="QHJ8" s="386"/>
      <c r="QHO8" s="386"/>
      <c r="QHT8" s="386"/>
      <c r="QHY8" s="386"/>
      <c r="QID8" s="386"/>
      <c r="QII8" s="386"/>
      <c r="QIN8" s="386"/>
      <c r="QIS8" s="386"/>
      <c r="QIX8" s="386"/>
      <c r="QJC8" s="386"/>
      <c r="QJH8" s="386"/>
      <c r="QJM8" s="386"/>
      <c r="QJR8" s="386"/>
      <c r="QJW8" s="386"/>
      <c r="QKB8" s="386"/>
      <c r="QKG8" s="386"/>
      <c r="QKL8" s="386"/>
      <c r="QKQ8" s="386"/>
      <c r="QKV8" s="386"/>
      <c r="QLA8" s="386"/>
      <c r="QLF8" s="386"/>
      <c r="QLK8" s="386"/>
      <c r="QLP8" s="386"/>
      <c r="QLU8" s="386"/>
      <c r="QLZ8" s="386"/>
      <c r="QME8" s="386"/>
      <c r="QMJ8" s="386"/>
      <c r="QMO8" s="386"/>
      <c r="QMT8" s="386"/>
      <c r="QMY8" s="386"/>
      <c r="QND8" s="386"/>
      <c r="QNI8" s="386"/>
      <c r="QNN8" s="386"/>
      <c r="QNS8" s="386"/>
      <c r="QNX8" s="386"/>
      <c r="QOC8" s="386"/>
      <c r="QOH8" s="386"/>
      <c r="QOM8" s="386"/>
      <c r="QOR8" s="386"/>
      <c r="QOW8" s="386"/>
      <c r="QPB8" s="386"/>
      <c r="QPG8" s="386"/>
      <c r="QPL8" s="386"/>
      <c r="QPQ8" s="386"/>
      <c r="QPV8" s="386"/>
      <c r="QQA8" s="386"/>
      <c r="QQF8" s="386"/>
      <c r="QQK8" s="386"/>
      <c r="QQP8" s="386"/>
      <c r="QQU8" s="386"/>
      <c r="QQZ8" s="386"/>
      <c r="QRE8" s="386"/>
      <c r="QRJ8" s="386"/>
      <c r="QRO8" s="386"/>
      <c r="QRT8" s="386"/>
      <c r="QRY8" s="386"/>
      <c r="QSD8" s="386"/>
      <c r="QSI8" s="386"/>
      <c r="QSN8" s="386"/>
      <c r="QSS8" s="386"/>
      <c r="QSX8" s="386"/>
      <c r="QTC8" s="386"/>
      <c r="QTH8" s="386"/>
      <c r="QTM8" s="386"/>
      <c r="QTR8" s="386"/>
      <c r="QTW8" s="386"/>
      <c r="QUB8" s="386"/>
      <c r="QUG8" s="386"/>
      <c r="QUL8" s="386"/>
      <c r="QUQ8" s="386"/>
      <c r="QUV8" s="386"/>
      <c r="QVA8" s="386"/>
      <c r="QVF8" s="386"/>
      <c r="QVK8" s="386"/>
      <c r="QVP8" s="386"/>
      <c r="QVU8" s="386"/>
      <c r="QVZ8" s="386"/>
      <c r="QWE8" s="386"/>
      <c r="QWJ8" s="386"/>
      <c r="QWO8" s="386"/>
      <c r="QWT8" s="386"/>
      <c r="QWY8" s="386"/>
      <c r="QXD8" s="386"/>
      <c r="QXI8" s="386"/>
      <c r="QXN8" s="386"/>
      <c r="QXS8" s="386"/>
      <c r="QXX8" s="386"/>
      <c r="QYC8" s="386"/>
      <c r="QYH8" s="386"/>
      <c r="QYM8" s="386"/>
      <c r="QYR8" s="386"/>
      <c r="QYW8" s="386"/>
      <c r="QZB8" s="386"/>
      <c r="QZG8" s="386"/>
      <c r="QZL8" s="386"/>
      <c r="QZQ8" s="386"/>
      <c r="QZV8" s="386"/>
      <c r="RAA8" s="386"/>
      <c r="RAF8" s="386"/>
      <c r="RAK8" s="386"/>
      <c r="RAP8" s="386"/>
      <c r="RAU8" s="386"/>
      <c r="RAZ8" s="386"/>
      <c r="RBE8" s="386"/>
      <c r="RBJ8" s="386"/>
      <c r="RBO8" s="386"/>
      <c r="RBT8" s="386"/>
      <c r="RBY8" s="386"/>
      <c r="RCD8" s="386"/>
      <c r="RCI8" s="386"/>
      <c r="RCN8" s="386"/>
      <c r="RCS8" s="386"/>
      <c r="RCX8" s="386"/>
      <c r="RDC8" s="386"/>
      <c r="RDH8" s="386"/>
      <c r="RDM8" s="386"/>
      <c r="RDR8" s="386"/>
      <c r="RDW8" s="386"/>
      <c r="REB8" s="386"/>
      <c r="REG8" s="386"/>
      <c r="REL8" s="386"/>
      <c r="REQ8" s="386"/>
      <c r="REV8" s="386"/>
      <c r="RFA8" s="386"/>
      <c r="RFF8" s="386"/>
      <c r="RFK8" s="386"/>
      <c r="RFP8" s="386"/>
      <c r="RFU8" s="386"/>
      <c r="RFZ8" s="386"/>
      <c r="RGE8" s="386"/>
      <c r="RGJ8" s="386"/>
      <c r="RGO8" s="386"/>
      <c r="RGT8" s="386"/>
      <c r="RGY8" s="386"/>
      <c r="RHD8" s="386"/>
      <c r="RHI8" s="386"/>
      <c r="RHN8" s="386"/>
      <c r="RHS8" s="386"/>
      <c r="RHX8" s="386"/>
      <c r="RIC8" s="386"/>
      <c r="RIH8" s="386"/>
      <c r="RIM8" s="386"/>
      <c r="RIR8" s="386"/>
      <c r="RIW8" s="386"/>
      <c r="RJB8" s="386"/>
      <c r="RJG8" s="386"/>
      <c r="RJL8" s="386"/>
      <c r="RJQ8" s="386"/>
      <c r="RJV8" s="386"/>
      <c r="RKA8" s="386"/>
      <c r="RKF8" s="386"/>
      <c r="RKK8" s="386"/>
      <c r="RKP8" s="386"/>
      <c r="RKU8" s="386"/>
      <c r="RKZ8" s="386"/>
      <c r="RLE8" s="386"/>
      <c r="RLJ8" s="386"/>
      <c r="RLO8" s="386"/>
      <c r="RLT8" s="386"/>
      <c r="RLY8" s="386"/>
      <c r="RMD8" s="386"/>
      <c r="RMI8" s="386"/>
      <c r="RMN8" s="386"/>
      <c r="RMS8" s="386"/>
      <c r="RMX8" s="386"/>
      <c r="RNC8" s="386"/>
      <c r="RNH8" s="386"/>
      <c r="RNM8" s="386"/>
      <c r="RNR8" s="386"/>
      <c r="RNW8" s="386"/>
      <c r="ROB8" s="386"/>
      <c r="ROG8" s="386"/>
      <c r="ROL8" s="386"/>
      <c r="ROQ8" s="386"/>
      <c r="ROV8" s="386"/>
      <c r="RPA8" s="386"/>
      <c r="RPF8" s="386"/>
      <c r="RPK8" s="386"/>
      <c r="RPP8" s="386"/>
      <c r="RPU8" s="386"/>
      <c r="RPZ8" s="386"/>
      <c r="RQE8" s="386"/>
      <c r="RQJ8" s="386"/>
      <c r="RQO8" s="386"/>
      <c r="RQT8" s="386"/>
      <c r="RQY8" s="386"/>
      <c r="RRD8" s="386"/>
      <c r="RRI8" s="386"/>
      <c r="RRN8" s="386"/>
      <c r="RRS8" s="386"/>
      <c r="RRX8" s="386"/>
      <c r="RSC8" s="386"/>
      <c r="RSH8" s="386"/>
      <c r="RSM8" s="386"/>
      <c r="RSR8" s="386"/>
      <c r="RSW8" s="386"/>
      <c r="RTB8" s="386"/>
      <c r="RTG8" s="386"/>
      <c r="RTL8" s="386"/>
      <c r="RTQ8" s="386"/>
      <c r="RTV8" s="386"/>
      <c r="RUA8" s="386"/>
      <c r="RUF8" s="386"/>
      <c r="RUK8" s="386"/>
      <c r="RUP8" s="386"/>
      <c r="RUU8" s="386"/>
      <c r="RUZ8" s="386"/>
      <c r="RVE8" s="386"/>
      <c r="RVJ8" s="386"/>
      <c r="RVO8" s="386"/>
      <c r="RVT8" s="386"/>
      <c r="RVY8" s="386"/>
      <c r="RWD8" s="386"/>
      <c r="RWI8" s="386"/>
      <c r="RWN8" s="386"/>
      <c r="RWS8" s="386"/>
      <c r="RWX8" s="386"/>
      <c r="RXC8" s="386"/>
      <c r="RXH8" s="386"/>
      <c r="RXM8" s="386"/>
      <c r="RXR8" s="386"/>
      <c r="RXW8" s="386"/>
      <c r="RYB8" s="386"/>
      <c r="RYG8" s="386"/>
      <c r="RYL8" s="386"/>
      <c r="RYQ8" s="386"/>
      <c r="RYV8" s="386"/>
      <c r="RZA8" s="386"/>
      <c r="RZF8" s="386"/>
      <c r="RZK8" s="386"/>
      <c r="RZP8" s="386"/>
      <c r="RZU8" s="386"/>
      <c r="RZZ8" s="386"/>
      <c r="SAE8" s="386"/>
      <c r="SAJ8" s="386"/>
      <c r="SAO8" s="386"/>
      <c r="SAT8" s="386"/>
      <c r="SAY8" s="386"/>
      <c r="SBD8" s="386"/>
      <c r="SBI8" s="386"/>
      <c r="SBN8" s="386"/>
      <c r="SBS8" s="386"/>
      <c r="SBX8" s="386"/>
      <c r="SCC8" s="386"/>
      <c r="SCH8" s="386"/>
      <c r="SCM8" s="386"/>
      <c r="SCR8" s="386"/>
      <c r="SCW8" s="386"/>
      <c r="SDB8" s="386"/>
      <c r="SDG8" s="386"/>
      <c r="SDL8" s="386"/>
      <c r="SDQ8" s="386"/>
      <c r="SDV8" s="386"/>
      <c r="SEA8" s="386"/>
      <c r="SEF8" s="386"/>
      <c r="SEK8" s="386"/>
      <c r="SEP8" s="386"/>
      <c r="SEU8" s="386"/>
      <c r="SEZ8" s="386"/>
      <c r="SFE8" s="386"/>
      <c r="SFJ8" s="386"/>
      <c r="SFO8" s="386"/>
      <c r="SFT8" s="386"/>
      <c r="SFY8" s="386"/>
      <c r="SGD8" s="386"/>
      <c r="SGI8" s="386"/>
      <c r="SGN8" s="386"/>
      <c r="SGS8" s="386"/>
      <c r="SGX8" s="386"/>
      <c r="SHC8" s="386"/>
      <c r="SHH8" s="386"/>
      <c r="SHM8" s="386"/>
      <c r="SHR8" s="386"/>
      <c r="SHW8" s="386"/>
      <c r="SIB8" s="386"/>
      <c r="SIG8" s="386"/>
      <c r="SIL8" s="386"/>
      <c r="SIQ8" s="386"/>
      <c r="SIV8" s="386"/>
      <c r="SJA8" s="386"/>
      <c r="SJF8" s="386"/>
      <c r="SJK8" s="386"/>
      <c r="SJP8" s="386"/>
      <c r="SJU8" s="386"/>
      <c r="SJZ8" s="386"/>
      <c r="SKE8" s="386"/>
      <c r="SKJ8" s="386"/>
      <c r="SKO8" s="386"/>
      <c r="SKT8" s="386"/>
      <c r="SKY8" s="386"/>
      <c r="SLD8" s="386"/>
      <c r="SLI8" s="386"/>
      <c r="SLN8" s="386"/>
      <c r="SLS8" s="386"/>
      <c r="SLX8" s="386"/>
      <c r="SMC8" s="386"/>
      <c r="SMH8" s="386"/>
      <c r="SMM8" s="386"/>
      <c r="SMR8" s="386"/>
      <c r="SMW8" s="386"/>
      <c r="SNB8" s="386"/>
      <c r="SNG8" s="386"/>
      <c r="SNL8" s="386"/>
      <c r="SNQ8" s="386"/>
      <c r="SNV8" s="386"/>
      <c r="SOA8" s="386"/>
      <c r="SOF8" s="386"/>
      <c r="SOK8" s="386"/>
      <c r="SOP8" s="386"/>
      <c r="SOU8" s="386"/>
      <c r="SOZ8" s="386"/>
      <c r="SPE8" s="386"/>
      <c r="SPJ8" s="386"/>
      <c r="SPO8" s="386"/>
      <c r="SPT8" s="386"/>
      <c r="SPY8" s="386"/>
      <c r="SQD8" s="386"/>
      <c r="SQI8" s="386"/>
      <c r="SQN8" s="386"/>
      <c r="SQS8" s="386"/>
      <c r="SQX8" s="386"/>
      <c r="SRC8" s="386"/>
      <c r="SRH8" s="386"/>
      <c r="SRM8" s="386"/>
      <c r="SRR8" s="386"/>
      <c r="SRW8" s="386"/>
      <c r="SSB8" s="386"/>
      <c r="SSG8" s="386"/>
      <c r="SSL8" s="386"/>
      <c r="SSQ8" s="386"/>
      <c r="SSV8" s="386"/>
      <c r="STA8" s="386"/>
      <c r="STF8" s="386"/>
      <c r="STK8" s="386"/>
      <c r="STP8" s="386"/>
      <c r="STU8" s="386"/>
      <c r="STZ8" s="386"/>
      <c r="SUE8" s="386"/>
      <c r="SUJ8" s="386"/>
      <c r="SUO8" s="386"/>
      <c r="SUT8" s="386"/>
      <c r="SUY8" s="386"/>
      <c r="SVD8" s="386"/>
      <c r="SVI8" s="386"/>
      <c r="SVN8" s="386"/>
      <c r="SVS8" s="386"/>
      <c r="SVX8" s="386"/>
      <c r="SWC8" s="386"/>
      <c r="SWH8" s="386"/>
      <c r="SWM8" s="386"/>
      <c r="SWR8" s="386"/>
      <c r="SWW8" s="386"/>
      <c r="SXB8" s="386"/>
      <c r="SXG8" s="386"/>
      <c r="SXL8" s="386"/>
      <c r="SXQ8" s="386"/>
      <c r="SXV8" s="386"/>
      <c r="SYA8" s="386"/>
      <c r="SYF8" s="386"/>
      <c r="SYK8" s="386"/>
      <c r="SYP8" s="386"/>
      <c r="SYU8" s="386"/>
      <c r="SYZ8" s="386"/>
      <c r="SZE8" s="386"/>
      <c r="SZJ8" s="386"/>
      <c r="SZO8" s="386"/>
      <c r="SZT8" s="386"/>
      <c r="SZY8" s="386"/>
      <c r="TAD8" s="386"/>
      <c r="TAI8" s="386"/>
      <c r="TAN8" s="386"/>
      <c r="TAS8" s="386"/>
      <c r="TAX8" s="386"/>
      <c r="TBC8" s="386"/>
      <c r="TBH8" s="386"/>
      <c r="TBM8" s="386"/>
      <c r="TBR8" s="386"/>
      <c r="TBW8" s="386"/>
      <c r="TCB8" s="386"/>
      <c r="TCG8" s="386"/>
      <c r="TCL8" s="386"/>
      <c r="TCQ8" s="386"/>
      <c r="TCV8" s="386"/>
      <c r="TDA8" s="386"/>
      <c r="TDF8" s="386"/>
      <c r="TDK8" s="386"/>
      <c r="TDP8" s="386"/>
      <c r="TDU8" s="386"/>
      <c r="TDZ8" s="386"/>
      <c r="TEE8" s="386"/>
      <c r="TEJ8" s="386"/>
      <c r="TEO8" s="386"/>
      <c r="TET8" s="386"/>
      <c r="TEY8" s="386"/>
      <c r="TFD8" s="386"/>
      <c r="TFI8" s="386"/>
      <c r="TFN8" s="386"/>
      <c r="TFS8" s="386"/>
      <c r="TFX8" s="386"/>
      <c r="TGC8" s="386"/>
      <c r="TGH8" s="386"/>
      <c r="TGM8" s="386"/>
      <c r="TGR8" s="386"/>
      <c r="TGW8" s="386"/>
      <c r="THB8" s="386"/>
      <c r="THG8" s="386"/>
      <c r="THL8" s="386"/>
      <c r="THQ8" s="386"/>
      <c r="THV8" s="386"/>
      <c r="TIA8" s="386"/>
      <c r="TIF8" s="386"/>
      <c r="TIK8" s="386"/>
      <c r="TIP8" s="386"/>
      <c r="TIU8" s="386"/>
      <c r="TIZ8" s="386"/>
      <c r="TJE8" s="386"/>
      <c r="TJJ8" s="386"/>
      <c r="TJO8" s="386"/>
      <c r="TJT8" s="386"/>
      <c r="TJY8" s="386"/>
      <c r="TKD8" s="386"/>
      <c r="TKI8" s="386"/>
      <c r="TKN8" s="386"/>
      <c r="TKS8" s="386"/>
      <c r="TKX8" s="386"/>
      <c r="TLC8" s="386"/>
      <c r="TLH8" s="386"/>
      <c r="TLM8" s="386"/>
      <c r="TLR8" s="386"/>
      <c r="TLW8" s="386"/>
      <c r="TMB8" s="386"/>
      <c r="TMG8" s="386"/>
      <c r="TML8" s="386"/>
      <c r="TMQ8" s="386"/>
      <c r="TMV8" s="386"/>
      <c r="TNA8" s="386"/>
      <c r="TNF8" s="386"/>
      <c r="TNK8" s="386"/>
      <c r="TNP8" s="386"/>
      <c r="TNU8" s="386"/>
      <c r="TNZ8" s="386"/>
      <c r="TOE8" s="386"/>
      <c r="TOJ8" s="386"/>
      <c r="TOO8" s="386"/>
      <c r="TOT8" s="386"/>
      <c r="TOY8" s="386"/>
      <c r="TPD8" s="386"/>
      <c r="TPI8" s="386"/>
      <c r="TPN8" s="386"/>
      <c r="TPS8" s="386"/>
      <c r="TPX8" s="386"/>
      <c r="TQC8" s="386"/>
      <c r="TQH8" s="386"/>
      <c r="TQM8" s="386"/>
      <c r="TQR8" s="386"/>
      <c r="TQW8" s="386"/>
      <c r="TRB8" s="386"/>
      <c r="TRG8" s="386"/>
      <c r="TRL8" s="386"/>
      <c r="TRQ8" s="386"/>
      <c r="TRV8" s="386"/>
      <c r="TSA8" s="386"/>
      <c r="TSF8" s="386"/>
      <c r="TSK8" s="386"/>
      <c r="TSP8" s="386"/>
      <c r="TSU8" s="386"/>
      <c r="TSZ8" s="386"/>
      <c r="TTE8" s="386"/>
      <c r="TTJ8" s="386"/>
      <c r="TTO8" s="386"/>
      <c r="TTT8" s="386"/>
      <c r="TTY8" s="386"/>
      <c r="TUD8" s="386"/>
      <c r="TUI8" s="386"/>
      <c r="TUN8" s="386"/>
      <c r="TUS8" s="386"/>
      <c r="TUX8" s="386"/>
      <c r="TVC8" s="386"/>
      <c r="TVH8" s="386"/>
      <c r="TVM8" s="386"/>
      <c r="TVR8" s="386"/>
      <c r="TVW8" s="386"/>
      <c r="TWB8" s="386"/>
      <c r="TWG8" s="386"/>
      <c r="TWL8" s="386"/>
      <c r="TWQ8" s="386"/>
      <c r="TWV8" s="386"/>
      <c r="TXA8" s="386"/>
      <c r="TXF8" s="386"/>
      <c r="TXK8" s="386"/>
      <c r="TXP8" s="386"/>
      <c r="TXU8" s="386"/>
      <c r="TXZ8" s="386"/>
      <c r="TYE8" s="386"/>
      <c r="TYJ8" s="386"/>
      <c r="TYO8" s="386"/>
      <c r="TYT8" s="386"/>
      <c r="TYY8" s="386"/>
      <c r="TZD8" s="386"/>
      <c r="TZI8" s="386"/>
      <c r="TZN8" s="386"/>
      <c r="TZS8" s="386"/>
      <c r="TZX8" s="386"/>
      <c r="UAC8" s="386"/>
      <c r="UAH8" s="386"/>
      <c r="UAM8" s="386"/>
      <c r="UAR8" s="386"/>
      <c r="UAW8" s="386"/>
      <c r="UBB8" s="386"/>
      <c r="UBG8" s="386"/>
      <c r="UBL8" s="386"/>
      <c r="UBQ8" s="386"/>
      <c r="UBV8" s="386"/>
      <c r="UCA8" s="386"/>
      <c r="UCF8" s="386"/>
      <c r="UCK8" s="386"/>
      <c r="UCP8" s="386"/>
      <c r="UCU8" s="386"/>
      <c r="UCZ8" s="386"/>
      <c r="UDE8" s="386"/>
      <c r="UDJ8" s="386"/>
      <c r="UDO8" s="386"/>
      <c r="UDT8" s="386"/>
      <c r="UDY8" s="386"/>
      <c r="UED8" s="386"/>
      <c r="UEI8" s="386"/>
      <c r="UEN8" s="386"/>
      <c r="UES8" s="386"/>
      <c r="UEX8" s="386"/>
      <c r="UFC8" s="386"/>
      <c r="UFH8" s="386"/>
      <c r="UFM8" s="386"/>
      <c r="UFR8" s="386"/>
      <c r="UFW8" s="386"/>
      <c r="UGB8" s="386"/>
      <c r="UGG8" s="386"/>
      <c r="UGL8" s="386"/>
      <c r="UGQ8" s="386"/>
      <c r="UGV8" s="386"/>
      <c r="UHA8" s="386"/>
      <c r="UHF8" s="386"/>
      <c r="UHK8" s="386"/>
      <c r="UHP8" s="386"/>
      <c r="UHU8" s="386"/>
      <c r="UHZ8" s="386"/>
      <c r="UIE8" s="386"/>
      <c r="UIJ8" s="386"/>
      <c r="UIO8" s="386"/>
      <c r="UIT8" s="386"/>
      <c r="UIY8" s="386"/>
      <c r="UJD8" s="386"/>
      <c r="UJI8" s="386"/>
      <c r="UJN8" s="386"/>
      <c r="UJS8" s="386"/>
      <c r="UJX8" s="386"/>
      <c r="UKC8" s="386"/>
      <c r="UKH8" s="386"/>
      <c r="UKM8" s="386"/>
      <c r="UKR8" s="386"/>
      <c r="UKW8" s="386"/>
      <c r="ULB8" s="386"/>
      <c r="ULG8" s="386"/>
      <c r="ULL8" s="386"/>
      <c r="ULQ8" s="386"/>
      <c r="ULV8" s="386"/>
      <c r="UMA8" s="386"/>
      <c r="UMF8" s="386"/>
      <c r="UMK8" s="386"/>
      <c r="UMP8" s="386"/>
      <c r="UMU8" s="386"/>
      <c r="UMZ8" s="386"/>
      <c r="UNE8" s="386"/>
      <c r="UNJ8" s="386"/>
      <c r="UNO8" s="386"/>
      <c r="UNT8" s="386"/>
      <c r="UNY8" s="386"/>
      <c r="UOD8" s="386"/>
      <c r="UOI8" s="386"/>
      <c r="UON8" s="386"/>
      <c r="UOS8" s="386"/>
      <c r="UOX8" s="386"/>
      <c r="UPC8" s="386"/>
      <c r="UPH8" s="386"/>
      <c r="UPM8" s="386"/>
      <c r="UPR8" s="386"/>
      <c r="UPW8" s="386"/>
      <c r="UQB8" s="386"/>
      <c r="UQG8" s="386"/>
      <c r="UQL8" s="386"/>
      <c r="UQQ8" s="386"/>
      <c r="UQV8" s="386"/>
      <c r="URA8" s="386"/>
      <c r="URF8" s="386"/>
      <c r="URK8" s="386"/>
      <c r="URP8" s="386"/>
      <c r="URU8" s="386"/>
      <c r="URZ8" s="386"/>
      <c r="USE8" s="386"/>
      <c r="USJ8" s="386"/>
      <c r="USO8" s="386"/>
      <c r="UST8" s="386"/>
      <c r="USY8" s="386"/>
      <c r="UTD8" s="386"/>
      <c r="UTI8" s="386"/>
      <c r="UTN8" s="386"/>
      <c r="UTS8" s="386"/>
      <c r="UTX8" s="386"/>
      <c r="UUC8" s="386"/>
      <c r="UUH8" s="386"/>
      <c r="UUM8" s="386"/>
      <c r="UUR8" s="386"/>
      <c r="UUW8" s="386"/>
      <c r="UVB8" s="386"/>
      <c r="UVG8" s="386"/>
      <c r="UVL8" s="386"/>
      <c r="UVQ8" s="386"/>
      <c r="UVV8" s="386"/>
      <c r="UWA8" s="386"/>
      <c r="UWF8" s="386"/>
      <c r="UWK8" s="386"/>
      <c r="UWP8" s="386"/>
      <c r="UWU8" s="386"/>
      <c r="UWZ8" s="386"/>
      <c r="UXE8" s="386"/>
      <c r="UXJ8" s="386"/>
      <c r="UXO8" s="386"/>
      <c r="UXT8" s="386"/>
      <c r="UXY8" s="386"/>
      <c r="UYD8" s="386"/>
      <c r="UYI8" s="386"/>
      <c r="UYN8" s="386"/>
      <c r="UYS8" s="386"/>
      <c r="UYX8" s="386"/>
      <c r="UZC8" s="386"/>
      <c r="UZH8" s="386"/>
      <c r="UZM8" s="386"/>
      <c r="UZR8" s="386"/>
      <c r="UZW8" s="386"/>
      <c r="VAB8" s="386"/>
      <c r="VAG8" s="386"/>
      <c r="VAL8" s="386"/>
      <c r="VAQ8" s="386"/>
      <c r="VAV8" s="386"/>
      <c r="VBA8" s="386"/>
      <c r="VBF8" s="386"/>
      <c r="VBK8" s="386"/>
      <c r="VBP8" s="386"/>
      <c r="VBU8" s="386"/>
      <c r="VBZ8" s="386"/>
      <c r="VCE8" s="386"/>
      <c r="VCJ8" s="386"/>
      <c r="VCO8" s="386"/>
      <c r="VCT8" s="386"/>
      <c r="VCY8" s="386"/>
      <c r="VDD8" s="386"/>
      <c r="VDI8" s="386"/>
      <c r="VDN8" s="386"/>
      <c r="VDS8" s="386"/>
      <c r="VDX8" s="386"/>
      <c r="VEC8" s="386"/>
      <c r="VEH8" s="386"/>
      <c r="VEM8" s="386"/>
      <c r="VER8" s="386"/>
      <c r="VEW8" s="386"/>
      <c r="VFB8" s="386"/>
      <c r="VFG8" s="386"/>
      <c r="VFL8" s="386"/>
      <c r="VFQ8" s="386"/>
      <c r="VFV8" s="386"/>
      <c r="VGA8" s="386"/>
      <c r="VGF8" s="386"/>
      <c r="VGK8" s="386"/>
      <c r="VGP8" s="386"/>
      <c r="VGU8" s="386"/>
      <c r="VGZ8" s="386"/>
      <c r="VHE8" s="386"/>
      <c r="VHJ8" s="386"/>
      <c r="VHO8" s="386"/>
      <c r="VHT8" s="386"/>
      <c r="VHY8" s="386"/>
      <c r="VID8" s="386"/>
      <c r="VII8" s="386"/>
      <c r="VIN8" s="386"/>
      <c r="VIS8" s="386"/>
      <c r="VIX8" s="386"/>
      <c r="VJC8" s="386"/>
      <c r="VJH8" s="386"/>
      <c r="VJM8" s="386"/>
      <c r="VJR8" s="386"/>
      <c r="VJW8" s="386"/>
      <c r="VKB8" s="386"/>
      <c r="VKG8" s="386"/>
      <c r="VKL8" s="386"/>
      <c r="VKQ8" s="386"/>
      <c r="VKV8" s="386"/>
      <c r="VLA8" s="386"/>
      <c r="VLF8" s="386"/>
      <c r="VLK8" s="386"/>
      <c r="VLP8" s="386"/>
      <c r="VLU8" s="386"/>
      <c r="VLZ8" s="386"/>
      <c r="VME8" s="386"/>
      <c r="VMJ8" s="386"/>
      <c r="VMO8" s="386"/>
      <c r="VMT8" s="386"/>
      <c r="VMY8" s="386"/>
      <c r="VND8" s="386"/>
      <c r="VNI8" s="386"/>
      <c r="VNN8" s="386"/>
      <c r="VNS8" s="386"/>
      <c r="VNX8" s="386"/>
      <c r="VOC8" s="386"/>
      <c r="VOH8" s="386"/>
      <c r="VOM8" s="386"/>
      <c r="VOR8" s="386"/>
      <c r="VOW8" s="386"/>
      <c r="VPB8" s="386"/>
      <c r="VPG8" s="386"/>
      <c r="VPL8" s="386"/>
      <c r="VPQ8" s="386"/>
      <c r="VPV8" s="386"/>
      <c r="VQA8" s="386"/>
      <c r="VQF8" s="386"/>
      <c r="VQK8" s="386"/>
      <c r="VQP8" s="386"/>
      <c r="VQU8" s="386"/>
      <c r="VQZ8" s="386"/>
      <c r="VRE8" s="386"/>
      <c r="VRJ8" s="386"/>
      <c r="VRO8" s="386"/>
      <c r="VRT8" s="386"/>
      <c r="VRY8" s="386"/>
      <c r="VSD8" s="386"/>
      <c r="VSI8" s="386"/>
      <c r="VSN8" s="386"/>
      <c r="VSS8" s="386"/>
      <c r="VSX8" s="386"/>
      <c r="VTC8" s="386"/>
      <c r="VTH8" s="386"/>
      <c r="VTM8" s="386"/>
      <c r="VTR8" s="386"/>
      <c r="VTW8" s="386"/>
      <c r="VUB8" s="386"/>
      <c r="VUG8" s="386"/>
      <c r="VUL8" s="386"/>
      <c r="VUQ8" s="386"/>
      <c r="VUV8" s="386"/>
      <c r="VVA8" s="386"/>
      <c r="VVF8" s="386"/>
      <c r="VVK8" s="386"/>
      <c r="VVP8" s="386"/>
      <c r="VVU8" s="386"/>
      <c r="VVZ8" s="386"/>
      <c r="VWE8" s="386"/>
      <c r="VWJ8" s="386"/>
      <c r="VWO8" s="386"/>
      <c r="VWT8" s="386"/>
      <c r="VWY8" s="386"/>
      <c r="VXD8" s="386"/>
      <c r="VXI8" s="386"/>
      <c r="VXN8" s="386"/>
      <c r="VXS8" s="386"/>
      <c r="VXX8" s="386"/>
      <c r="VYC8" s="386"/>
      <c r="VYH8" s="386"/>
      <c r="VYM8" s="386"/>
      <c r="VYR8" s="386"/>
      <c r="VYW8" s="386"/>
      <c r="VZB8" s="386"/>
      <c r="VZG8" s="386"/>
      <c r="VZL8" s="386"/>
      <c r="VZQ8" s="386"/>
      <c r="VZV8" s="386"/>
      <c r="WAA8" s="386"/>
      <c r="WAF8" s="386"/>
      <c r="WAK8" s="386"/>
      <c r="WAP8" s="386"/>
      <c r="WAU8" s="386"/>
      <c r="WAZ8" s="386"/>
      <c r="WBE8" s="386"/>
      <c r="WBJ8" s="386"/>
      <c r="WBO8" s="386"/>
      <c r="WBT8" s="386"/>
      <c r="WBY8" s="386"/>
      <c r="WCD8" s="386"/>
      <c r="WCI8" s="386"/>
      <c r="WCN8" s="386"/>
      <c r="WCS8" s="386"/>
      <c r="WCX8" s="386"/>
      <c r="WDC8" s="386"/>
      <c r="WDH8" s="386"/>
      <c r="WDM8" s="386"/>
      <c r="WDR8" s="386"/>
      <c r="WDW8" s="386"/>
      <c r="WEB8" s="386"/>
      <c r="WEG8" s="386"/>
      <c r="WEL8" s="386"/>
      <c r="WEQ8" s="386"/>
      <c r="WEV8" s="386"/>
      <c r="WFA8" s="386"/>
      <c r="WFF8" s="386"/>
      <c r="WFK8" s="386"/>
      <c r="WFP8" s="386"/>
      <c r="WFU8" s="386"/>
      <c r="WFZ8" s="386"/>
      <c r="WGE8" s="386"/>
      <c r="WGJ8" s="386"/>
      <c r="WGO8" s="386"/>
      <c r="WGT8" s="386"/>
      <c r="WGY8" s="386"/>
      <c r="WHD8" s="386"/>
      <c r="WHI8" s="386"/>
      <c r="WHN8" s="386"/>
      <c r="WHS8" s="386"/>
      <c r="WHX8" s="386"/>
      <c r="WIC8" s="386"/>
      <c r="WIH8" s="386"/>
      <c r="WIM8" s="386"/>
      <c r="WIR8" s="386"/>
      <c r="WIW8" s="386"/>
      <c r="WJB8" s="386"/>
      <c r="WJG8" s="386"/>
      <c r="WJL8" s="386"/>
      <c r="WJQ8" s="386"/>
      <c r="WJV8" s="386"/>
      <c r="WKA8" s="386"/>
      <c r="WKF8" s="386"/>
      <c r="WKK8" s="386"/>
      <c r="WKP8" s="386"/>
      <c r="WKU8" s="386"/>
      <c r="WKZ8" s="386"/>
      <c r="WLE8" s="386"/>
      <c r="WLJ8" s="386"/>
      <c r="WLO8" s="386"/>
      <c r="WLT8" s="386"/>
      <c r="WLY8" s="386"/>
      <c r="WMD8" s="386"/>
      <c r="WMI8" s="386"/>
      <c r="WMN8" s="386"/>
      <c r="WMS8" s="386"/>
      <c r="WMX8" s="386"/>
      <c r="WNC8" s="386"/>
      <c r="WNH8" s="386"/>
      <c r="WNM8" s="386"/>
      <c r="WNR8" s="386"/>
      <c r="WNW8" s="386"/>
      <c r="WOB8" s="386"/>
      <c r="WOG8" s="386"/>
      <c r="WOL8" s="386"/>
      <c r="WOQ8" s="386"/>
      <c r="WOV8" s="386"/>
      <c r="WPA8" s="386"/>
      <c r="WPF8" s="386"/>
      <c r="WPK8" s="386"/>
      <c r="WPP8" s="386"/>
      <c r="WPU8" s="386"/>
      <c r="WPZ8" s="386"/>
      <c r="WQE8" s="386"/>
      <c r="WQJ8" s="386"/>
      <c r="WQO8" s="386"/>
      <c r="WQT8" s="386"/>
      <c r="WQY8" s="386"/>
      <c r="WRD8" s="386"/>
      <c r="WRI8" s="386"/>
      <c r="WRN8" s="386"/>
      <c r="WRS8" s="386"/>
      <c r="WRX8" s="386"/>
      <c r="WSC8" s="386"/>
      <c r="WSH8" s="386"/>
      <c r="WSM8" s="386"/>
      <c r="WSR8" s="386"/>
      <c r="WSW8" s="386"/>
      <c r="WTB8" s="386"/>
      <c r="WTG8" s="386"/>
      <c r="WTL8" s="386"/>
      <c r="WTQ8" s="386"/>
      <c r="WTV8" s="386"/>
      <c r="WUA8" s="386"/>
      <c r="WUF8" s="386"/>
      <c r="WUK8" s="386"/>
      <c r="WUP8" s="386"/>
      <c r="WUU8" s="386"/>
      <c r="WUZ8" s="386"/>
      <c r="WVE8" s="386"/>
      <c r="WVJ8" s="386"/>
      <c r="WVO8" s="386"/>
      <c r="WVT8" s="386"/>
      <c r="WVY8" s="386"/>
      <c r="WWD8" s="386"/>
      <c r="WWI8" s="386"/>
      <c r="WWN8" s="386"/>
      <c r="WWS8" s="386"/>
      <c r="WWX8" s="386"/>
      <c r="WXC8" s="386"/>
      <c r="WXH8" s="386"/>
      <c r="WXM8" s="386"/>
      <c r="WXR8" s="386"/>
      <c r="WXW8" s="386"/>
      <c r="WYB8" s="386"/>
      <c r="WYG8" s="386"/>
      <c r="WYL8" s="386"/>
      <c r="WYQ8" s="386"/>
      <c r="WYV8" s="386"/>
      <c r="WZA8" s="386"/>
      <c r="WZF8" s="386"/>
      <c r="WZK8" s="386"/>
      <c r="WZP8" s="386"/>
      <c r="WZU8" s="386"/>
      <c r="WZZ8" s="386"/>
      <c r="XAE8" s="386"/>
      <c r="XAJ8" s="386"/>
      <c r="XAO8" s="386"/>
      <c r="XAT8" s="386"/>
      <c r="XAY8" s="386"/>
      <c r="XBD8" s="386"/>
      <c r="XBI8" s="386"/>
      <c r="XBN8" s="386"/>
      <c r="XBS8" s="386"/>
      <c r="XBX8" s="386"/>
      <c r="XCC8" s="386"/>
      <c r="XCH8" s="386"/>
      <c r="XCM8" s="386"/>
      <c r="XCR8" s="386"/>
      <c r="XCW8" s="386"/>
      <c r="XDB8" s="386"/>
      <c r="XDG8" s="386"/>
      <c r="XDL8" s="386"/>
      <c r="XDQ8" s="386"/>
      <c r="XDV8" s="386"/>
      <c r="XEA8" s="386"/>
      <c r="XEF8" s="386"/>
      <c r="XEK8" s="386"/>
      <c r="XEP8" s="386"/>
      <c r="XEU8" s="386"/>
      <c r="XEZ8" s="386"/>
    </row>
    <row r="9" spans="1:1020 1025:2045 2050:3070 3075:4095 4100:5120 5125:6140 6145:7165 7170:8190 8195:9215 9220:10240 10245:11260 11265:12285 12290:13310 13315:14335 14340:15360 15365:16380">
      <c r="A9" s="391">
        <f t="shared" si="0"/>
        <v>7</v>
      </c>
      <c r="B9" s="384" t="s">
        <v>95</v>
      </c>
      <c r="C9" s="384">
        <v>8981</v>
      </c>
      <c r="D9" s="384"/>
      <c r="E9" s="384">
        <v>0</v>
      </c>
      <c r="F9" s="384">
        <v>0</v>
      </c>
      <c r="G9" s="384"/>
      <c r="H9" s="384">
        <v>0</v>
      </c>
      <c r="I9" s="384"/>
      <c r="J9" s="384"/>
      <c r="K9" s="384">
        <v>239.76</v>
      </c>
      <c r="L9" s="384">
        <v>230</v>
      </c>
      <c r="M9" s="384">
        <f>ROUND('Sep-22 Plan'!M17,0)</f>
        <v>418</v>
      </c>
      <c r="N9" s="384">
        <f>'Oct-22 Plan'!N5</f>
        <v>600</v>
      </c>
      <c r="O9" s="385">
        <v>540</v>
      </c>
      <c r="P9" s="385">
        <v>1068</v>
      </c>
      <c r="Q9" s="385">
        <v>1140</v>
      </c>
      <c r="R9" s="385">
        <v>1092</v>
      </c>
      <c r="S9" s="385">
        <v>1092</v>
      </c>
      <c r="T9" s="384">
        <v>1140</v>
      </c>
      <c r="U9" s="384">
        <v>1140</v>
      </c>
      <c r="V9" s="384">
        <v>1080</v>
      </c>
      <c r="W9" s="384">
        <v>720</v>
      </c>
      <c r="X9" s="384">
        <v>720</v>
      </c>
      <c r="Y9" s="384">
        <v>720</v>
      </c>
      <c r="Z9" s="384">
        <v>720</v>
      </c>
      <c r="AA9" s="384">
        <v>996</v>
      </c>
      <c r="AB9" s="384">
        <f>'Dec-23 Plan'!O5</f>
        <v>480</v>
      </c>
      <c r="AI9" s="386"/>
      <c r="AN9" s="386"/>
      <c r="AS9" s="386"/>
      <c r="AX9" s="386"/>
      <c r="BC9" s="386"/>
      <c r="BH9" s="386"/>
      <c r="BM9" s="386"/>
      <c r="BR9" s="386"/>
      <c r="BW9" s="386"/>
      <c r="CB9" s="386"/>
      <c r="CG9" s="386"/>
      <c r="CL9" s="386"/>
      <c r="CQ9" s="386"/>
      <c r="CV9" s="386"/>
      <c r="DA9" s="386"/>
      <c r="DF9" s="386"/>
      <c r="DK9" s="386"/>
      <c r="DP9" s="386"/>
      <c r="DU9" s="386"/>
      <c r="DZ9" s="386"/>
      <c r="EE9" s="386"/>
      <c r="EJ9" s="386"/>
      <c r="EO9" s="386"/>
      <c r="ET9" s="386"/>
      <c r="EY9" s="386"/>
      <c r="FD9" s="386"/>
      <c r="FI9" s="386"/>
      <c r="FN9" s="386"/>
      <c r="FS9" s="386"/>
      <c r="FX9" s="386"/>
      <c r="GC9" s="386"/>
      <c r="GH9" s="386"/>
      <c r="GM9" s="386"/>
      <c r="GR9" s="386"/>
      <c r="GW9" s="386"/>
      <c r="HB9" s="386"/>
      <c r="HG9" s="386"/>
      <c r="HL9" s="386"/>
      <c r="HQ9" s="386"/>
      <c r="HV9" s="386"/>
      <c r="IA9" s="386"/>
      <c r="IF9" s="386"/>
      <c r="IK9" s="386"/>
      <c r="IP9" s="386"/>
      <c r="IU9" s="386"/>
      <c r="IZ9" s="386"/>
      <c r="JE9" s="386"/>
      <c r="JJ9" s="386"/>
      <c r="JO9" s="386"/>
      <c r="JT9" s="386"/>
      <c r="JY9" s="386"/>
      <c r="KD9" s="386"/>
      <c r="KI9" s="386"/>
      <c r="KN9" s="386"/>
      <c r="KS9" s="386"/>
      <c r="KX9" s="386"/>
      <c r="LC9" s="386"/>
      <c r="LH9" s="386"/>
      <c r="LM9" s="386"/>
      <c r="LR9" s="386"/>
      <c r="LW9" s="386"/>
      <c r="MB9" s="386"/>
      <c r="MG9" s="386"/>
      <c r="ML9" s="386"/>
      <c r="MQ9" s="386"/>
      <c r="MV9" s="386"/>
      <c r="NA9" s="386"/>
      <c r="NF9" s="386"/>
      <c r="NK9" s="386"/>
      <c r="NP9" s="386"/>
      <c r="NU9" s="386"/>
      <c r="NZ9" s="386"/>
      <c r="OE9" s="386"/>
      <c r="OJ9" s="386"/>
      <c r="OO9" s="386"/>
      <c r="OT9" s="386"/>
      <c r="OY9" s="386"/>
      <c r="PD9" s="386"/>
      <c r="PI9" s="386"/>
      <c r="PN9" s="386"/>
      <c r="PS9" s="386"/>
      <c r="PX9" s="386"/>
      <c r="QC9" s="386"/>
      <c r="QH9" s="386"/>
      <c r="QM9" s="386"/>
      <c r="QR9" s="386"/>
      <c r="QW9" s="386"/>
      <c r="RB9" s="386"/>
      <c r="RG9" s="386"/>
      <c r="RL9" s="386"/>
      <c r="RQ9" s="386"/>
      <c r="RV9" s="386"/>
      <c r="SA9" s="386"/>
      <c r="SF9" s="386"/>
      <c r="SK9" s="386"/>
      <c r="SP9" s="386"/>
      <c r="SU9" s="386"/>
      <c r="SZ9" s="386"/>
      <c r="TE9" s="386"/>
      <c r="TJ9" s="386"/>
      <c r="TO9" s="386"/>
      <c r="TT9" s="386"/>
      <c r="TY9" s="386"/>
      <c r="UD9" s="386"/>
      <c r="UI9" s="386"/>
      <c r="UN9" s="386"/>
      <c r="US9" s="386"/>
      <c r="UX9" s="386"/>
      <c r="VC9" s="386"/>
      <c r="VH9" s="386"/>
      <c r="VM9" s="386"/>
      <c r="VR9" s="386"/>
      <c r="VW9" s="386"/>
      <c r="WB9" s="386"/>
      <c r="WG9" s="386"/>
      <c r="WL9" s="386"/>
      <c r="WQ9" s="386"/>
      <c r="WV9" s="386"/>
      <c r="XA9" s="386"/>
      <c r="XF9" s="386"/>
      <c r="XK9" s="386"/>
      <c r="XP9" s="386"/>
      <c r="XU9" s="386"/>
      <c r="XZ9" s="386"/>
      <c r="YE9" s="386"/>
      <c r="YJ9" s="386"/>
      <c r="YO9" s="386"/>
      <c r="YT9" s="386"/>
      <c r="YY9" s="386"/>
      <c r="ZD9" s="386"/>
      <c r="ZI9" s="386"/>
      <c r="ZN9" s="386"/>
      <c r="ZS9" s="386"/>
      <c r="ZX9" s="386"/>
      <c r="AAC9" s="386"/>
      <c r="AAH9" s="386"/>
      <c r="AAM9" s="386"/>
      <c r="AAR9" s="386"/>
      <c r="AAW9" s="386"/>
      <c r="ABB9" s="386"/>
      <c r="ABG9" s="386"/>
      <c r="ABL9" s="386"/>
      <c r="ABQ9" s="386"/>
      <c r="ABV9" s="386"/>
      <c r="ACA9" s="386"/>
      <c r="ACF9" s="386"/>
      <c r="ACK9" s="386"/>
      <c r="ACP9" s="386"/>
      <c r="ACU9" s="386"/>
      <c r="ACZ9" s="386"/>
      <c r="ADE9" s="386"/>
      <c r="ADJ9" s="386"/>
      <c r="ADO9" s="386"/>
      <c r="ADT9" s="386"/>
      <c r="ADY9" s="386"/>
      <c r="AED9" s="386"/>
      <c r="AEI9" s="386"/>
      <c r="AEN9" s="386"/>
      <c r="AES9" s="386"/>
      <c r="AEX9" s="386"/>
      <c r="AFC9" s="386"/>
      <c r="AFH9" s="386"/>
      <c r="AFM9" s="386"/>
      <c r="AFR9" s="386"/>
      <c r="AFW9" s="386"/>
      <c r="AGB9" s="386"/>
      <c r="AGG9" s="386"/>
      <c r="AGL9" s="386"/>
      <c r="AGQ9" s="386"/>
      <c r="AGV9" s="386"/>
      <c r="AHA9" s="386"/>
      <c r="AHF9" s="386"/>
      <c r="AHK9" s="386"/>
      <c r="AHP9" s="386"/>
      <c r="AHU9" s="386"/>
      <c r="AHZ9" s="386"/>
      <c r="AIE9" s="386"/>
      <c r="AIJ9" s="386"/>
      <c r="AIO9" s="386"/>
      <c r="AIT9" s="386"/>
      <c r="AIY9" s="386"/>
      <c r="AJD9" s="386"/>
      <c r="AJI9" s="386"/>
      <c r="AJN9" s="386"/>
      <c r="AJS9" s="386"/>
      <c r="AJX9" s="386"/>
      <c r="AKC9" s="386"/>
      <c r="AKH9" s="386"/>
      <c r="AKM9" s="386"/>
      <c r="AKR9" s="386"/>
      <c r="AKW9" s="386"/>
      <c r="ALB9" s="386"/>
      <c r="ALG9" s="386"/>
      <c r="ALL9" s="386"/>
      <c r="ALQ9" s="386"/>
      <c r="ALV9" s="386"/>
      <c r="AMA9" s="386"/>
      <c r="AMF9" s="386"/>
      <c r="AMK9" s="386"/>
      <c r="AMP9" s="386"/>
      <c r="AMU9" s="386"/>
      <c r="AMZ9" s="386"/>
      <c r="ANE9" s="386"/>
      <c r="ANJ9" s="386"/>
      <c r="ANO9" s="386"/>
      <c r="ANT9" s="386"/>
      <c r="ANY9" s="386"/>
      <c r="AOD9" s="386"/>
      <c r="AOI9" s="386"/>
      <c r="AON9" s="386"/>
      <c r="AOS9" s="386"/>
      <c r="AOX9" s="386"/>
      <c r="APC9" s="386"/>
      <c r="APH9" s="386"/>
      <c r="APM9" s="386"/>
      <c r="APR9" s="386"/>
      <c r="APW9" s="386"/>
      <c r="AQB9" s="386"/>
      <c r="AQG9" s="386"/>
      <c r="AQL9" s="386"/>
      <c r="AQQ9" s="386"/>
      <c r="AQV9" s="386"/>
      <c r="ARA9" s="386"/>
      <c r="ARF9" s="386"/>
      <c r="ARK9" s="386"/>
      <c r="ARP9" s="386"/>
      <c r="ARU9" s="386"/>
      <c r="ARZ9" s="386"/>
      <c r="ASE9" s="386"/>
      <c r="ASJ9" s="386"/>
      <c r="ASO9" s="386"/>
      <c r="AST9" s="386"/>
      <c r="ASY9" s="386"/>
      <c r="ATD9" s="386"/>
      <c r="ATI9" s="386"/>
      <c r="ATN9" s="386"/>
      <c r="ATS9" s="386"/>
      <c r="ATX9" s="386"/>
      <c r="AUC9" s="386"/>
      <c r="AUH9" s="386"/>
      <c r="AUM9" s="386"/>
      <c r="AUR9" s="386"/>
      <c r="AUW9" s="386"/>
      <c r="AVB9" s="386"/>
      <c r="AVG9" s="386"/>
      <c r="AVL9" s="386"/>
      <c r="AVQ9" s="386"/>
      <c r="AVV9" s="386"/>
      <c r="AWA9" s="386"/>
      <c r="AWF9" s="386"/>
      <c r="AWK9" s="386"/>
      <c r="AWP9" s="386"/>
      <c r="AWU9" s="386"/>
      <c r="AWZ9" s="386"/>
      <c r="AXE9" s="386"/>
      <c r="AXJ9" s="386"/>
      <c r="AXO9" s="386"/>
      <c r="AXT9" s="386"/>
      <c r="AXY9" s="386"/>
      <c r="AYD9" s="386"/>
      <c r="AYI9" s="386"/>
      <c r="AYN9" s="386"/>
      <c r="AYS9" s="386"/>
      <c r="AYX9" s="386"/>
      <c r="AZC9" s="386"/>
      <c r="AZH9" s="386"/>
      <c r="AZM9" s="386"/>
      <c r="AZR9" s="386"/>
      <c r="AZW9" s="386"/>
      <c r="BAB9" s="386"/>
      <c r="BAG9" s="386"/>
      <c r="BAL9" s="386"/>
      <c r="BAQ9" s="386"/>
      <c r="BAV9" s="386"/>
      <c r="BBA9" s="386"/>
      <c r="BBF9" s="386"/>
      <c r="BBK9" s="386"/>
      <c r="BBP9" s="386"/>
      <c r="BBU9" s="386"/>
      <c r="BBZ9" s="386"/>
      <c r="BCE9" s="386"/>
      <c r="BCJ9" s="386"/>
      <c r="BCO9" s="386"/>
      <c r="BCT9" s="386"/>
      <c r="BCY9" s="386"/>
      <c r="BDD9" s="386"/>
      <c r="BDI9" s="386"/>
      <c r="BDN9" s="386"/>
      <c r="BDS9" s="386"/>
      <c r="BDX9" s="386"/>
      <c r="BEC9" s="386"/>
      <c r="BEH9" s="386"/>
      <c r="BEM9" s="386"/>
      <c r="BER9" s="386"/>
      <c r="BEW9" s="386"/>
      <c r="BFB9" s="386"/>
      <c r="BFG9" s="386"/>
      <c r="BFL9" s="386"/>
      <c r="BFQ9" s="386"/>
      <c r="BFV9" s="386"/>
      <c r="BGA9" s="386"/>
      <c r="BGF9" s="386"/>
      <c r="BGK9" s="386"/>
      <c r="BGP9" s="386"/>
      <c r="BGU9" s="386"/>
      <c r="BGZ9" s="386"/>
      <c r="BHE9" s="386"/>
      <c r="BHJ9" s="386"/>
      <c r="BHO9" s="386"/>
      <c r="BHT9" s="386"/>
      <c r="BHY9" s="386"/>
      <c r="BID9" s="386"/>
      <c r="BII9" s="386"/>
      <c r="BIN9" s="386"/>
      <c r="BIS9" s="386"/>
      <c r="BIX9" s="386"/>
      <c r="BJC9" s="386"/>
      <c r="BJH9" s="386"/>
      <c r="BJM9" s="386"/>
      <c r="BJR9" s="386"/>
      <c r="BJW9" s="386"/>
      <c r="BKB9" s="386"/>
      <c r="BKG9" s="386"/>
      <c r="BKL9" s="386"/>
      <c r="BKQ9" s="386"/>
      <c r="BKV9" s="386"/>
      <c r="BLA9" s="386"/>
      <c r="BLF9" s="386"/>
      <c r="BLK9" s="386"/>
      <c r="BLP9" s="386"/>
      <c r="BLU9" s="386"/>
      <c r="BLZ9" s="386"/>
      <c r="BME9" s="386"/>
      <c r="BMJ9" s="386"/>
      <c r="BMO9" s="386"/>
      <c r="BMT9" s="386"/>
      <c r="BMY9" s="386"/>
      <c r="BND9" s="386"/>
      <c r="BNI9" s="386"/>
      <c r="BNN9" s="386"/>
      <c r="BNS9" s="386"/>
      <c r="BNX9" s="386"/>
      <c r="BOC9" s="386"/>
      <c r="BOH9" s="386"/>
      <c r="BOM9" s="386"/>
      <c r="BOR9" s="386"/>
      <c r="BOW9" s="386"/>
      <c r="BPB9" s="386"/>
      <c r="BPG9" s="386"/>
      <c r="BPL9" s="386"/>
      <c r="BPQ9" s="386"/>
      <c r="BPV9" s="386"/>
      <c r="BQA9" s="386"/>
      <c r="BQF9" s="386"/>
      <c r="BQK9" s="386"/>
      <c r="BQP9" s="386"/>
      <c r="BQU9" s="386"/>
      <c r="BQZ9" s="386"/>
      <c r="BRE9" s="386"/>
      <c r="BRJ9" s="386"/>
      <c r="BRO9" s="386"/>
      <c r="BRT9" s="386"/>
      <c r="BRY9" s="386"/>
      <c r="BSD9" s="386"/>
      <c r="BSI9" s="386"/>
      <c r="BSN9" s="386"/>
      <c r="BSS9" s="386"/>
      <c r="BSX9" s="386"/>
      <c r="BTC9" s="386"/>
      <c r="BTH9" s="386"/>
      <c r="BTM9" s="386"/>
      <c r="BTR9" s="386"/>
      <c r="BTW9" s="386"/>
      <c r="BUB9" s="386"/>
      <c r="BUG9" s="386"/>
      <c r="BUL9" s="386"/>
      <c r="BUQ9" s="386"/>
      <c r="BUV9" s="386"/>
      <c r="BVA9" s="386"/>
      <c r="BVF9" s="386"/>
      <c r="BVK9" s="386"/>
      <c r="BVP9" s="386"/>
      <c r="BVU9" s="386"/>
      <c r="BVZ9" s="386"/>
      <c r="BWE9" s="386"/>
      <c r="BWJ9" s="386"/>
      <c r="BWO9" s="386"/>
      <c r="BWT9" s="386"/>
      <c r="BWY9" s="386"/>
      <c r="BXD9" s="386"/>
      <c r="BXI9" s="386"/>
      <c r="BXN9" s="386"/>
      <c r="BXS9" s="386"/>
      <c r="BXX9" s="386"/>
      <c r="BYC9" s="386"/>
      <c r="BYH9" s="386"/>
      <c r="BYM9" s="386"/>
      <c r="BYR9" s="386"/>
      <c r="BYW9" s="386"/>
      <c r="BZB9" s="386"/>
      <c r="BZG9" s="386"/>
      <c r="BZL9" s="386"/>
      <c r="BZQ9" s="386"/>
      <c r="BZV9" s="386"/>
      <c r="CAA9" s="386"/>
      <c r="CAF9" s="386"/>
      <c r="CAK9" s="386"/>
      <c r="CAP9" s="386"/>
      <c r="CAU9" s="386"/>
      <c r="CAZ9" s="386"/>
      <c r="CBE9" s="386"/>
      <c r="CBJ9" s="386"/>
      <c r="CBO9" s="386"/>
      <c r="CBT9" s="386"/>
      <c r="CBY9" s="386"/>
      <c r="CCD9" s="386"/>
      <c r="CCI9" s="386"/>
      <c r="CCN9" s="386"/>
      <c r="CCS9" s="386"/>
      <c r="CCX9" s="386"/>
      <c r="CDC9" s="386"/>
      <c r="CDH9" s="386"/>
      <c r="CDM9" s="386"/>
      <c r="CDR9" s="386"/>
      <c r="CDW9" s="386"/>
      <c r="CEB9" s="386"/>
      <c r="CEG9" s="386"/>
      <c r="CEL9" s="386"/>
      <c r="CEQ9" s="386"/>
      <c r="CEV9" s="386"/>
      <c r="CFA9" s="386"/>
      <c r="CFF9" s="386"/>
      <c r="CFK9" s="386"/>
      <c r="CFP9" s="386"/>
      <c r="CFU9" s="386"/>
      <c r="CFZ9" s="386"/>
      <c r="CGE9" s="386"/>
      <c r="CGJ9" s="386"/>
      <c r="CGO9" s="386"/>
      <c r="CGT9" s="386"/>
      <c r="CGY9" s="386"/>
      <c r="CHD9" s="386"/>
      <c r="CHI9" s="386"/>
      <c r="CHN9" s="386"/>
      <c r="CHS9" s="386"/>
      <c r="CHX9" s="386"/>
      <c r="CIC9" s="386"/>
      <c r="CIH9" s="386"/>
      <c r="CIM9" s="386"/>
      <c r="CIR9" s="386"/>
      <c r="CIW9" s="386"/>
      <c r="CJB9" s="386"/>
      <c r="CJG9" s="386"/>
      <c r="CJL9" s="386"/>
      <c r="CJQ9" s="386"/>
      <c r="CJV9" s="386"/>
      <c r="CKA9" s="386"/>
      <c r="CKF9" s="386"/>
      <c r="CKK9" s="386"/>
      <c r="CKP9" s="386"/>
      <c r="CKU9" s="386"/>
      <c r="CKZ9" s="386"/>
      <c r="CLE9" s="386"/>
      <c r="CLJ9" s="386"/>
      <c r="CLO9" s="386"/>
      <c r="CLT9" s="386"/>
      <c r="CLY9" s="386"/>
      <c r="CMD9" s="386"/>
      <c r="CMI9" s="386"/>
      <c r="CMN9" s="386"/>
      <c r="CMS9" s="386"/>
      <c r="CMX9" s="386"/>
      <c r="CNC9" s="386"/>
      <c r="CNH9" s="386"/>
      <c r="CNM9" s="386"/>
      <c r="CNR9" s="386"/>
      <c r="CNW9" s="386"/>
      <c r="COB9" s="386"/>
      <c r="COG9" s="386"/>
      <c r="COL9" s="386"/>
      <c r="COQ9" s="386"/>
      <c r="COV9" s="386"/>
      <c r="CPA9" s="386"/>
      <c r="CPF9" s="386"/>
      <c r="CPK9" s="386"/>
      <c r="CPP9" s="386"/>
      <c r="CPU9" s="386"/>
      <c r="CPZ9" s="386"/>
      <c r="CQE9" s="386"/>
      <c r="CQJ9" s="386"/>
      <c r="CQO9" s="386"/>
      <c r="CQT9" s="386"/>
      <c r="CQY9" s="386"/>
      <c r="CRD9" s="386"/>
      <c r="CRI9" s="386"/>
      <c r="CRN9" s="386"/>
      <c r="CRS9" s="386"/>
      <c r="CRX9" s="386"/>
      <c r="CSC9" s="386"/>
      <c r="CSH9" s="386"/>
      <c r="CSM9" s="386"/>
      <c r="CSR9" s="386"/>
      <c r="CSW9" s="386"/>
      <c r="CTB9" s="386"/>
      <c r="CTG9" s="386"/>
      <c r="CTL9" s="386"/>
      <c r="CTQ9" s="386"/>
      <c r="CTV9" s="386"/>
      <c r="CUA9" s="386"/>
      <c r="CUF9" s="386"/>
      <c r="CUK9" s="386"/>
      <c r="CUP9" s="386"/>
      <c r="CUU9" s="386"/>
      <c r="CUZ9" s="386"/>
      <c r="CVE9" s="386"/>
      <c r="CVJ9" s="386"/>
      <c r="CVO9" s="386"/>
      <c r="CVT9" s="386"/>
      <c r="CVY9" s="386"/>
      <c r="CWD9" s="386"/>
      <c r="CWI9" s="386"/>
      <c r="CWN9" s="386"/>
      <c r="CWS9" s="386"/>
      <c r="CWX9" s="386"/>
      <c r="CXC9" s="386"/>
      <c r="CXH9" s="386"/>
      <c r="CXM9" s="386"/>
      <c r="CXR9" s="386"/>
      <c r="CXW9" s="386"/>
      <c r="CYB9" s="386"/>
      <c r="CYG9" s="386"/>
      <c r="CYL9" s="386"/>
      <c r="CYQ9" s="386"/>
      <c r="CYV9" s="386"/>
      <c r="CZA9" s="386"/>
      <c r="CZF9" s="386"/>
      <c r="CZK9" s="386"/>
      <c r="CZP9" s="386"/>
      <c r="CZU9" s="386"/>
      <c r="CZZ9" s="386"/>
      <c r="DAE9" s="386"/>
      <c r="DAJ9" s="386"/>
      <c r="DAO9" s="386"/>
      <c r="DAT9" s="386"/>
      <c r="DAY9" s="386"/>
      <c r="DBD9" s="386"/>
      <c r="DBI9" s="386"/>
      <c r="DBN9" s="386"/>
      <c r="DBS9" s="386"/>
      <c r="DBX9" s="386"/>
      <c r="DCC9" s="386"/>
      <c r="DCH9" s="386"/>
      <c r="DCM9" s="386"/>
      <c r="DCR9" s="386"/>
      <c r="DCW9" s="386"/>
      <c r="DDB9" s="386"/>
      <c r="DDG9" s="386"/>
      <c r="DDL9" s="386"/>
      <c r="DDQ9" s="386"/>
      <c r="DDV9" s="386"/>
      <c r="DEA9" s="386"/>
      <c r="DEF9" s="386"/>
      <c r="DEK9" s="386"/>
      <c r="DEP9" s="386"/>
      <c r="DEU9" s="386"/>
      <c r="DEZ9" s="386"/>
      <c r="DFE9" s="386"/>
      <c r="DFJ9" s="386"/>
      <c r="DFO9" s="386"/>
      <c r="DFT9" s="386"/>
      <c r="DFY9" s="386"/>
      <c r="DGD9" s="386"/>
      <c r="DGI9" s="386"/>
      <c r="DGN9" s="386"/>
      <c r="DGS9" s="386"/>
      <c r="DGX9" s="386"/>
      <c r="DHC9" s="386"/>
      <c r="DHH9" s="386"/>
      <c r="DHM9" s="386"/>
      <c r="DHR9" s="386"/>
      <c r="DHW9" s="386"/>
      <c r="DIB9" s="386"/>
      <c r="DIG9" s="386"/>
      <c r="DIL9" s="386"/>
      <c r="DIQ9" s="386"/>
      <c r="DIV9" s="386"/>
      <c r="DJA9" s="386"/>
      <c r="DJF9" s="386"/>
      <c r="DJK9" s="386"/>
      <c r="DJP9" s="386"/>
      <c r="DJU9" s="386"/>
      <c r="DJZ9" s="386"/>
      <c r="DKE9" s="386"/>
      <c r="DKJ9" s="386"/>
      <c r="DKO9" s="386"/>
      <c r="DKT9" s="386"/>
      <c r="DKY9" s="386"/>
      <c r="DLD9" s="386"/>
      <c r="DLI9" s="386"/>
      <c r="DLN9" s="386"/>
      <c r="DLS9" s="386"/>
      <c r="DLX9" s="386"/>
      <c r="DMC9" s="386"/>
      <c r="DMH9" s="386"/>
      <c r="DMM9" s="386"/>
      <c r="DMR9" s="386"/>
      <c r="DMW9" s="386"/>
      <c r="DNB9" s="386"/>
      <c r="DNG9" s="386"/>
      <c r="DNL9" s="386"/>
      <c r="DNQ9" s="386"/>
      <c r="DNV9" s="386"/>
      <c r="DOA9" s="386"/>
      <c r="DOF9" s="386"/>
      <c r="DOK9" s="386"/>
      <c r="DOP9" s="386"/>
      <c r="DOU9" s="386"/>
      <c r="DOZ9" s="386"/>
      <c r="DPE9" s="386"/>
      <c r="DPJ9" s="386"/>
      <c r="DPO9" s="386"/>
      <c r="DPT9" s="386"/>
      <c r="DPY9" s="386"/>
      <c r="DQD9" s="386"/>
      <c r="DQI9" s="386"/>
      <c r="DQN9" s="386"/>
      <c r="DQS9" s="386"/>
      <c r="DQX9" s="386"/>
      <c r="DRC9" s="386"/>
      <c r="DRH9" s="386"/>
      <c r="DRM9" s="386"/>
      <c r="DRR9" s="386"/>
      <c r="DRW9" s="386"/>
      <c r="DSB9" s="386"/>
      <c r="DSG9" s="386"/>
      <c r="DSL9" s="386"/>
      <c r="DSQ9" s="386"/>
      <c r="DSV9" s="386"/>
      <c r="DTA9" s="386"/>
      <c r="DTF9" s="386"/>
      <c r="DTK9" s="386"/>
      <c r="DTP9" s="386"/>
      <c r="DTU9" s="386"/>
      <c r="DTZ9" s="386"/>
      <c r="DUE9" s="386"/>
      <c r="DUJ9" s="386"/>
      <c r="DUO9" s="386"/>
      <c r="DUT9" s="386"/>
      <c r="DUY9" s="386"/>
      <c r="DVD9" s="386"/>
      <c r="DVI9" s="386"/>
      <c r="DVN9" s="386"/>
      <c r="DVS9" s="386"/>
      <c r="DVX9" s="386"/>
      <c r="DWC9" s="386"/>
      <c r="DWH9" s="386"/>
      <c r="DWM9" s="386"/>
      <c r="DWR9" s="386"/>
      <c r="DWW9" s="386"/>
      <c r="DXB9" s="386"/>
      <c r="DXG9" s="386"/>
      <c r="DXL9" s="386"/>
      <c r="DXQ9" s="386"/>
      <c r="DXV9" s="386"/>
      <c r="DYA9" s="386"/>
      <c r="DYF9" s="386"/>
      <c r="DYK9" s="386"/>
      <c r="DYP9" s="386"/>
      <c r="DYU9" s="386"/>
      <c r="DYZ9" s="386"/>
      <c r="DZE9" s="386"/>
      <c r="DZJ9" s="386"/>
      <c r="DZO9" s="386"/>
      <c r="DZT9" s="386"/>
      <c r="DZY9" s="386"/>
      <c r="EAD9" s="386"/>
      <c r="EAI9" s="386"/>
      <c r="EAN9" s="386"/>
      <c r="EAS9" s="386"/>
      <c r="EAX9" s="386"/>
      <c r="EBC9" s="386"/>
      <c r="EBH9" s="386"/>
      <c r="EBM9" s="386"/>
      <c r="EBR9" s="386"/>
      <c r="EBW9" s="386"/>
      <c r="ECB9" s="386"/>
      <c r="ECG9" s="386"/>
      <c r="ECL9" s="386"/>
      <c r="ECQ9" s="386"/>
      <c r="ECV9" s="386"/>
      <c r="EDA9" s="386"/>
      <c r="EDF9" s="386"/>
      <c r="EDK9" s="386"/>
      <c r="EDP9" s="386"/>
      <c r="EDU9" s="386"/>
      <c r="EDZ9" s="386"/>
      <c r="EEE9" s="386"/>
      <c r="EEJ9" s="386"/>
      <c r="EEO9" s="386"/>
      <c r="EET9" s="386"/>
      <c r="EEY9" s="386"/>
      <c r="EFD9" s="386"/>
      <c r="EFI9" s="386"/>
      <c r="EFN9" s="386"/>
      <c r="EFS9" s="386"/>
      <c r="EFX9" s="386"/>
      <c r="EGC9" s="386"/>
      <c r="EGH9" s="386"/>
      <c r="EGM9" s="386"/>
      <c r="EGR9" s="386"/>
      <c r="EGW9" s="386"/>
      <c r="EHB9" s="386"/>
      <c r="EHG9" s="386"/>
      <c r="EHL9" s="386"/>
      <c r="EHQ9" s="386"/>
      <c r="EHV9" s="386"/>
      <c r="EIA9" s="386"/>
      <c r="EIF9" s="386"/>
      <c r="EIK9" s="386"/>
      <c r="EIP9" s="386"/>
      <c r="EIU9" s="386"/>
      <c r="EIZ9" s="386"/>
      <c r="EJE9" s="386"/>
      <c r="EJJ9" s="386"/>
      <c r="EJO9" s="386"/>
      <c r="EJT9" s="386"/>
      <c r="EJY9" s="386"/>
      <c r="EKD9" s="386"/>
      <c r="EKI9" s="386"/>
      <c r="EKN9" s="386"/>
      <c r="EKS9" s="386"/>
      <c r="EKX9" s="386"/>
      <c r="ELC9" s="386"/>
      <c r="ELH9" s="386"/>
      <c r="ELM9" s="386"/>
      <c r="ELR9" s="386"/>
      <c r="ELW9" s="386"/>
      <c r="EMB9" s="386"/>
      <c r="EMG9" s="386"/>
      <c r="EML9" s="386"/>
      <c r="EMQ9" s="386"/>
      <c r="EMV9" s="386"/>
      <c r="ENA9" s="386"/>
      <c r="ENF9" s="386"/>
      <c r="ENK9" s="386"/>
      <c r="ENP9" s="386"/>
      <c r="ENU9" s="386"/>
      <c r="ENZ9" s="386"/>
      <c r="EOE9" s="386"/>
      <c r="EOJ9" s="386"/>
      <c r="EOO9" s="386"/>
      <c r="EOT9" s="386"/>
      <c r="EOY9" s="386"/>
      <c r="EPD9" s="386"/>
      <c r="EPI9" s="386"/>
      <c r="EPN9" s="386"/>
      <c r="EPS9" s="386"/>
      <c r="EPX9" s="386"/>
      <c r="EQC9" s="386"/>
      <c r="EQH9" s="386"/>
      <c r="EQM9" s="386"/>
      <c r="EQR9" s="386"/>
      <c r="EQW9" s="386"/>
      <c r="ERB9" s="386"/>
      <c r="ERG9" s="386"/>
      <c r="ERL9" s="386"/>
      <c r="ERQ9" s="386"/>
      <c r="ERV9" s="386"/>
      <c r="ESA9" s="386"/>
      <c r="ESF9" s="386"/>
      <c r="ESK9" s="386"/>
      <c r="ESP9" s="386"/>
      <c r="ESU9" s="386"/>
      <c r="ESZ9" s="386"/>
      <c r="ETE9" s="386"/>
      <c r="ETJ9" s="386"/>
      <c r="ETO9" s="386"/>
      <c r="ETT9" s="386"/>
      <c r="ETY9" s="386"/>
      <c r="EUD9" s="386"/>
      <c r="EUI9" s="386"/>
      <c r="EUN9" s="386"/>
      <c r="EUS9" s="386"/>
      <c r="EUX9" s="386"/>
      <c r="EVC9" s="386"/>
      <c r="EVH9" s="386"/>
      <c r="EVM9" s="386"/>
      <c r="EVR9" s="386"/>
      <c r="EVW9" s="386"/>
      <c r="EWB9" s="386"/>
      <c r="EWG9" s="386"/>
      <c r="EWL9" s="386"/>
      <c r="EWQ9" s="386"/>
      <c r="EWV9" s="386"/>
      <c r="EXA9" s="386"/>
      <c r="EXF9" s="386"/>
      <c r="EXK9" s="386"/>
      <c r="EXP9" s="386"/>
      <c r="EXU9" s="386"/>
      <c r="EXZ9" s="386"/>
      <c r="EYE9" s="386"/>
      <c r="EYJ9" s="386"/>
      <c r="EYO9" s="386"/>
      <c r="EYT9" s="386"/>
      <c r="EYY9" s="386"/>
      <c r="EZD9" s="386"/>
      <c r="EZI9" s="386"/>
      <c r="EZN9" s="386"/>
      <c r="EZS9" s="386"/>
      <c r="EZX9" s="386"/>
      <c r="FAC9" s="386"/>
      <c r="FAH9" s="386"/>
      <c r="FAM9" s="386"/>
      <c r="FAR9" s="386"/>
      <c r="FAW9" s="386"/>
      <c r="FBB9" s="386"/>
      <c r="FBG9" s="386"/>
      <c r="FBL9" s="386"/>
      <c r="FBQ9" s="386"/>
      <c r="FBV9" s="386"/>
      <c r="FCA9" s="386"/>
      <c r="FCF9" s="386"/>
      <c r="FCK9" s="386"/>
      <c r="FCP9" s="386"/>
      <c r="FCU9" s="386"/>
      <c r="FCZ9" s="386"/>
      <c r="FDE9" s="386"/>
      <c r="FDJ9" s="386"/>
      <c r="FDO9" s="386"/>
      <c r="FDT9" s="386"/>
      <c r="FDY9" s="386"/>
      <c r="FED9" s="386"/>
      <c r="FEI9" s="386"/>
      <c r="FEN9" s="386"/>
      <c r="FES9" s="386"/>
      <c r="FEX9" s="386"/>
      <c r="FFC9" s="386"/>
      <c r="FFH9" s="386"/>
      <c r="FFM9" s="386"/>
      <c r="FFR9" s="386"/>
      <c r="FFW9" s="386"/>
      <c r="FGB9" s="386"/>
      <c r="FGG9" s="386"/>
      <c r="FGL9" s="386"/>
      <c r="FGQ9" s="386"/>
      <c r="FGV9" s="386"/>
      <c r="FHA9" s="386"/>
      <c r="FHF9" s="386"/>
      <c r="FHK9" s="386"/>
      <c r="FHP9" s="386"/>
      <c r="FHU9" s="386"/>
      <c r="FHZ9" s="386"/>
      <c r="FIE9" s="386"/>
      <c r="FIJ9" s="386"/>
      <c r="FIO9" s="386"/>
      <c r="FIT9" s="386"/>
      <c r="FIY9" s="386"/>
      <c r="FJD9" s="386"/>
      <c r="FJI9" s="386"/>
      <c r="FJN9" s="386"/>
      <c r="FJS9" s="386"/>
      <c r="FJX9" s="386"/>
      <c r="FKC9" s="386"/>
      <c r="FKH9" s="386"/>
      <c r="FKM9" s="386"/>
      <c r="FKR9" s="386"/>
      <c r="FKW9" s="386"/>
      <c r="FLB9" s="386"/>
      <c r="FLG9" s="386"/>
      <c r="FLL9" s="386"/>
      <c r="FLQ9" s="386"/>
      <c r="FLV9" s="386"/>
      <c r="FMA9" s="386"/>
      <c r="FMF9" s="386"/>
      <c r="FMK9" s="386"/>
      <c r="FMP9" s="386"/>
      <c r="FMU9" s="386"/>
      <c r="FMZ9" s="386"/>
      <c r="FNE9" s="386"/>
      <c r="FNJ9" s="386"/>
      <c r="FNO9" s="386"/>
      <c r="FNT9" s="386"/>
      <c r="FNY9" s="386"/>
      <c r="FOD9" s="386"/>
      <c r="FOI9" s="386"/>
      <c r="FON9" s="386"/>
      <c r="FOS9" s="386"/>
      <c r="FOX9" s="386"/>
      <c r="FPC9" s="386"/>
      <c r="FPH9" s="386"/>
      <c r="FPM9" s="386"/>
      <c r="FPR9" s="386"/>
      <c r="FPW9" s="386"/>
      <c r="FQB9" s="386"/>
      <c r="FQG9" s="386"/>
      <c r="FQL9" s="386"/>
      <c r="FQQ9" s="386"/>
      <c r="FQV9" s="386"/>
      <c r="FRA9" s="386"/>
      <c r="FRF9" s="386"/>
      <c r="FRK9" s="386"/>
      <c r="FRP9" s="386"/>
      <c r="FRU9" s="386"/>
      <c r="FRZ9" s="386"/>
      <c r="FSE9" s="386"/>
      <c r="FSJ9" s="386"/>
      <c r="FSO9" s="386"/>
      <c r="FST9" s="386"/>
      <c r="FSY9" s="386"/>
      <c r="FTD9" s="386"/>
      <c r="FTI9" s="386"/>
      <c r="FTN9" s="386"/>
      <c r="FTS9" s="386"/>
      <c r="FTX9" s="386"/>
      <c r="FUC9" s="386"/>
      <c r="FUH9" s="386"/>
      <c r="FUM9" s="386"/>
      <c r="FUR9" s="386"/>
      <c r="FUW9" s="386"/>
      <c r="FVB9" s="386"/>
      <c r="FVG9" s="386"/>
      <c r="FVL9" s="386"/>
      <c r="FVQ9" s="386"/>
      <c r="FVV9" s="386"/>
      <c r="FWA9" s="386"/>
      <c r="FWF9" s="386"/>
      <c r="FWK9" s="386"/>
      <c r="FWP9" s="386"/>
      <c r="FWU9" s="386"/>
      <c r="FWZ9" s="386"/>
      <c r="FXE9" s="386"/>
      <c r="FXJ9" s="386"/>
      <c r="FXO9" s="386"/>
      <c r="FXT9" s="386"/>
      <c r="FXY9" s="386"/>
      <c r="FYD9" s="386"/>
      <c r="FYI9" s="386"/>
      <c r="FYN9" s="386"/>
      <c r="FYS9" s="386"/>
      <c r="FYX9" s="386"/>
      <c r="FZC9" s="386"/>
      <c r="FZH9" s="386"/>
      <c r="FZM9" s="386"/>
      <c r="FZR9" s="386"/>
      <c r="FZW9" s="386"/>
      <c r="GAB9" s="386"/>
      <c r="GAG9" s="386"/>
      <c r="GAL9" s="386"/>
      <c r="GAQ9" s="386"/>
      <c r="GAV9" s="386"/>
      <c r="GBA9" s="386"/>
      <c r="GBF9" s="386"/>
      <c r="GBK9" s="386"/>
      <c r="GBP9" s="386"/>
      <c r="GBU9" s="386"/>
      <c r="GBZ9" s="386"/>
      <c r="GCE9" s="386"/>
      <c r="GCJ9" s="386"/>
      <c r="GCO9" s="386"/>
      <c r="GCT9" s="386"/>
      <c r="GCY9" s="386"/>
      <c r="GDD9" s="386"/>
      <c r="GDI9" s="386"/>
      <c r="GDN9" s="386"/>
      <c r="GDS9" s="386"/>
      <c r="GDX9" s="386"/>
      <c r="GEC9" s="386"/>
      <c r="GEH9" s="386"/>
      <c r="GEM9" s="386"/>
      <c r="GER9" s="386"/>
      <c r="GEW9" s="386"/>
      <c r="GFB9" s="386"/>
      <c r="GFG9" s="386"/>
      <c r="GFL9" s="386"/>
      <c r="GFQ9" s="386"/>
      <c r="GFV9" s="386"/>
      <c r="GGA9" s="386"/>
      <c r="GGF9" s="386"/>
      <c r="GGK9" s="386"/>
      <c r="GGP9" s="386"/>
      <c r="GGU9" s="386"/>
      <c r="GGZ9" s="386"/>
      <c r="GHE9" s="386"/>
      <c r="GHJ9" s="386"/>
      <c r="GHO9" s="386"/>
      <c r="GHT9" s="386"/>
      <c r="GHY9" s="386"/>
      <c r="GID9" s="386"/>
      <c r="GII9" s="386"/>
      <c r="GIN9" s="386"/>
      <c r="GIS9" s="386"/>
      <c r="GIX9" s="386"/>
      <c r="GJC9" s="386"/>
      <c r="GJH9" s="386"/>
      <c r="GJM9" s="386"/>
      <c r="GJR9" s="386"/>
      <c r="GJW9" s="386"/>
      <c r="GKB9" s="386"/>
      <c r="GKG9" s="386"/>
      <c r="GKL9" s="386"/>
      <c r="GKQ9" s="386"/>
      <c r="GKV9" s="386"/>
      <c r="GLA9" s="386"/>
      <c r="GLF9" s="386"/>
      <c r="GLK9" s="386"/>
      <c r="GLP9" s="386"/>
      <c r="GLU9" s="386"/>
      <c r="GLZ9" s="386"/>
      <c r="GME9" s="386"/>
      <c r="GMJ9" s="386"/>
      <c r="GMO9" s="386"/>
      <c r="GMT9" s="386"/>
      <c r="GMY9" s="386"/>
      <c r="GND9" s="386"/>
      <c r="GNI9" s="386"/>
      <c r="GNN9" s="386"/>
      <c r="GNS9" s="386"/>
      <c r="GNX9" s="386"/>
      <c r="GOC9" s="386"/>
      <c r="GOH9" s="386"/>
      <c r="GOM9" s="386"/>
      <c r="GOR9" s="386"/>
      <c r="GOW9" s="386"/>
      <c r="GPB9" s="386"/>
      <c r="GPG9" s="386"/>
      <c r="GPL9" s="386"/>
      <c r="GPQ9" s="386"/>
      <c r="GPV9" s="386"/>
      <c r="GQA9" s="386"/>
      <c r="GQF9" s="386"/>
      <c r="GQK9" s="386"/>
      <c r="GQP9" s="386"/>
      <c r="GQU9" s="386"/>
      <c r="GQZ9" s="386"/>
      <c r="GRE9" s="386"/>
      <c r="GRJ9" s="386"/>
      <c r="GRO9" s="386"/>
      <c r="GRT9" s="386"/>
      <c r="GRY9" s="386"/>
      <c r="GSD9" s="386"/>
      <c r="GSI9" s="386"/>
      <c r="GSN9" s="386"/>
      <c r="GSS9" s="386"/>
      <c r="GSX9" s="386"/>
      <c r="GTC9" s="386"/>
      <c r="GTH9" s="386"/>
      <c r="GTM9" s="386"/>
      <c r="GTR9" s="386"/>
      <c r="GTW9" s="386"/>
      <c r="GUB9" s="386"/>
      <c r="GUG9" s="386"/>
      <c r="GUL9" s="386"/>
      <c r="GUQ9" s="386"/>
      <c r="GUV9" s="386"/>
      <c r="GVA9" s="386"/>
      <c r="GVF9" s="386"/>
      <c r="GVK9" s="386"/>
      <c r="GVP9" s="386"/>
      <c r="GVU9" s="386"/>
      <c r="GVZ9" s="386"/>
      <c r="GWE9" s="386"/>
      <c r="GWJ9" s="386"/>
      <c r="GWO9" s="386"/>
      <c r="GWT9" s="386"/>
      <c r="GWY9" s="386"/>
      <c r="GXD9" s="386"/>
      <c r="GXI9" s="386"/>
      <c r="GXN9" s="386"/>
      <c r="GXS9" s="386"/>
      <c r="GXX9" s="386"/>
      <c r="GYC9" s="386"/>
      <c r="GYH9" s="386"/>
      <c r="GYM9" s="386"/>
      <c r="GYR9" s="386"/>
      <c r="GYW9" s="386"/>
      <c r="GZB9" s="386"/>
      <c r="GZG9" s="386"/>
      <c r="GZL9" s="386"/>
      <c r="GZQ9" s="386"/>
      <c r="GZV9" s="386"/>
      <c r="HAA9" s="386"/>
      <c r="HAF9" s="386"/>
      <c r="HAK9" s="386"/>
      <c r="HAP9" s="386"/>
      <c r="HAU9" s="386"/>
      <c r="HAZ9" s="386"/>
      <c r="HBE9" s="386"/>
      <c r="HBJ9" s="386"/>
      <c r="HBO9" s="386"/>
      <c r="HBT9" s="386"/>
      <c r="HBY9" s="386"/>
      <c r="HCD9" s="386"/>
      <c r="HCI9" s="386"/>
      <c r="HCN9" s="386"/>
      <c r="HCS9" s="386"/>
      <c r="HCX9" s="386"/>
      <c r="HDC9" s="386"/>
      <c r="HDH9" s="386"/>
      <c r="HDM9" s="386"/>
      <c r="HDR9" s="386"/>
      <c r="HDW9" s="386"/>
      <c r="HEB9" s="386"/>
      <c r="HEG9" s="386"/>
      <c r="HEL9" s="386"/>
      <c r="HEQ9" s="386"/>
      <c r="HEV9" s="386"/>
      <c r="HFA9" s="386"/>
      <c r="HFF9" s="386"/>
      <c r="HFK9" s="386"/>
      <c r="HFP9" s="386"/>
      <c r="HFU9" s="386"/>
      <c r="HFZ9" s="386"/>
      <c r="HGE9" s="386"/>
      <c r="HGJ9" s="386"/>
      <c r="HGO9" s="386"/>
      <c r="HGT9" s="386"/>
      <c r="HGY9" s="386"/>
      <c r="HHD9" s="386"/>
      <c r="HHI9" s="386"/>
      <c r="HHN9" s="386"/>
      <c r="HHS9" s="386"/>
      <c r="HHX9" s="386"/>
      <c r="HIC9" s="386"/>
      <c r="HIH9" s="386"/>
      <c r="HIM9" s="386"/>
      <c r="HIR9" s="386"/>
      <c r="HIW9" s="386"/>
      <c r="HJB9" s="386"/>
      <c r="HJG9" s="386"/>
      <c r="HJL9" s="386"/>
      <c r="HJQ9" s="386"/>
      <c r="HJV9" s="386"/>
      <c r="HKA9" s="386"/>
      <c r="HKF9" s="386"/>
      <c r="HKK9" s="386"/>
      <c r="HKP9" s="386"/>
      <c r="HKU9" s="386"/>
      <c r="HKZ9" s="386"/>
      <c r="HLE9" s="386"/>
      <c r="HLJ9" s="386"/>
      <c r="HLO9" s="386"/>
      <c r="HLT9" s="386"/>
      <c r="HLY9" s="386"/>
      <c r="HMD9" s="386"/>
      <c r="HMI9" s="386"/>
      <c r="HMN9" s="386"/>
      <c r="HMS9" s="386"/>
      <c r="HMX9" s="386"/>
      <c r="HNC9" s="386"/>
      <c r="HNH9" s="386"/>
      <c r="HNM9" s="386"/>
      <c r="HNR9" s="386"/>
      <c r="HNW9" s="386"/>
      <c r="HOB9" s="386"/>
      <c r="HOG9" s="386"/>
      <c r="HOL9" s="386"/>
      <c r="HOQ9" s="386"/>
      <c r="HOV9" s="386"/>
      <c r="HPA9" s="386"/>
      <c r="HPF9" s="386"/>
      <c r="HPK9" s="386"/>
      <c r="HPP9" s="386"/>
      <c r="HPU9" s="386"/>
      <c r="HPZ9" s="386"/>
      <c r="HQE9" s="386"/>
      <c r="HQJ9" s="386"/>
      <c r="HQO9" s="386"/>
      <c r="HQT9" s="386"/>
      <c r="HQY9" s="386"/>
      <c r="HRD9" s="386"/>
      <c r="HRI9" s="386"/>
      <c r="HRN9" s="386"/>
      <c r="HRS9" s="386"/>
      <c r="HRX9" s="386"/>
      <c r="HSC9" s="386"/>
      <c r="HSH9" s="386"/>
      <c r="HSM9" s="386"/>
      <c r="HSR9" s="386"/>
      <c r="HSW9" s="386"/>
      <c r="HTB9" s="386"/>
      <c r="HTG9" s="386"/>
      <c r="HTL9" s="386"/>
      <c r="HTQ9" s="386"/>
      <c r="HTV9" s="386"/>
      <c r="HUA9" s="386"/>
      <c r="HUF9" s="386"/>
      <c r="HUK9" s="386"/>
      <c r="HUP9" s="386"/>
      <c r="HUU9" s="386"/>
      <c r="HUZ9" s="386"/>
      <c r="HVE9" s="386"/>
      <c r="HVJ9" s="386"/>
      <c r="HVO9" s="386"/>
      <c r="HVT9" s="386"/>
      <c r="HVY9" s="386"/>
      <c r="HWD9" s="386"/>
      <c r="HWI9" s="386"/>
      <c r="HWN9" s="386"/>
      <c r="HWS9" s="386"/>
      <c r="HWX9" s="386"/>
      <c r="HXC9" s="386"/>
      <c r="HXH9" s="386"/>
      <c r="HXM9" s="386"/>
      <c r="HXR9" s="386"/>
      <c r="HXW9" s="386"/>
      <c r="HYB9" s="386"/>
      <c r="HYG9" s="386"/>
      <c r="HYL9" s="386"/>
      <c r="HYQ9" s="386"/>
      <c r="HYV9" s="386"/>
      <c r="HZA9" s="386"/>
      <c r="HZF9" s="386"/>
      <c r="HZK9" s="386"/>
      <c r="HZP9" s="386"/>
      <c r="HZU9" s="386"/>
      <c r="HZZ9" s="386"/>
      <c r="IAE9" s="386"/>
      <c r="IAJ9" s="386"/>
      <c r="IAO9" s="386"/>
      <c r="IAT9" s="386"/>
      <c r="IAY9" s="386"/>
      <c r="IBD9" s="386"/>
      <c r="IBI9" s="386"/>
      <c r="IBN9" s="386"/>
      <c r="IBS9" s="386"/>
      <c r="IBX9" s="386"/>
      <c r="ICC9" s="386"/>
      <c r="ICH9" s="386"/>
      <c r="ICM9" s="386"/>
      <c r="ICR9" s="386"/>
      <c r="ICW9" s="386"/>
      <c r="IDB9" s="386"/>
      <c r="IDG9" s="386"/>
      <c r="IDL9" s="386"/>
      <c r="IDQ9" s="386"/>
      <c r="IDV9" s="386"/>
      <c r="IEA9" s="386"/>
      <c r="IEF9" s="386"/>
      <c r="IEK9" s="386"/>
      <c r="IEP9" s="386"/>
      <c r="IEU9" s="386"/>
      <c r="IEZ9" s="386"/>
      <c r="IFE9" s="386"/>
      <c r="IFJ9" s="386"/>
      <c r="IFO9" s="386"/>
      <c r="IFT9" s="386"/>
      <c r="IFY9" s="386"/>
      <c r="IGD9" s="386"/>
      <c r="IGI9" s="386"/>
      <c r="IGN9" s="386"/>
      <c r="IGS9" s="386"/>
      <c r="IGX9" s="386"/>
      <c r="IHC9" s="386"/>
      <c r="IHH9" s="386"/>
      <c r="IHM9" s="386"/>
      <c r="IHR9" s="386"/>
      <c r="IHW9" s="386"/>
      <c r="IIB9" s="386"/>
      <c r="IIG9" s="386"/>
      <c r="IIL9" s="386"/>
      <c r="IIQ9" s="386"/>
      <c r="IIV9" s="386"/>
      <c r="IJA9" s="386"/>
      <c r="IJF9" s="386"/>
      <c r="IJK9" s="386"/>
      <c r="IJP9" s="386"/>
      <c r="IJU9" s="386"/>
      <c r="IJZ9" s="386"/>
      <c r="IKE9" s="386"/>
      <c r="IKJ9" s="386"/>
      <c r="IKO9" s="386"/>
      <c r="IKT9" s="386"/>
      <c r="IKY9" s="386"/>
      <c r="ILD9" s="386"/>
      <c r="ILI9" s="386"/>
      <c r="ILN9" s="386"/>
      <c r="ILS9" s="386"/>
      <c r="ILX9" s="386"/>
      <c r="IMC9" s="386"/>
      <c r="IMH9" s="386"/>
      <c r="IMM9" s="386"/>
      <c r="IMR9" s="386"/>
      <c r="IMW9" s="386"/>
      <c r="INB9" s="386"/>
      <c r="ING9" s="386"/>
      <c r="INL9" s="386"/>
      <c r="INQ9" s="386"/>
      <c r="INV9" s="386"/>
      <c r="IOA9" s="386"/>
      <c r="IOF9" s="386"/>
      <c r="IOK9" s="386"/>
      <c r="IOP9" s="386"/>
      <c r="IOU9" s="386"/>
      <c r="IOZ9" s="386"/>
      <c r="IPE9" s="386"/>
      <c r="IPJ9" s="386"/>
      <c r="IPO9" s="386"/>
      <c r="IPT9" s="386"/>
      <c r="IPY9" s="386"/>
      <c r="IQD9" s="386"/>
      <c r="IQI9" s="386"/>
      <c r="IQN9" s="386"/>
      <c r="IQS9" s="386"/>
      <c r="IQX9" s="386"/>
      <c r="IRC9" s="386"/>
      <c r="IRH9" s="386"/>
      <c r="IRM9" s="386"/>
      <c r="IRR9" s="386"/>
      <c r="IRW9" s="386"/>
      <c r="ISB9" s="386"/>
      <c r="ISG9" s="386"/>
      <c r="ISL9" s="386"/>
      <c r="ISQ9" s="386"/>
      <c r="ISV9" s="386"/>
      <c r="ITA9" s="386"/>
      <c r="ITF9" s="386"/>
      <c r="ITK9" s="386"/>
      <c r="ITP9" s="386"/>
      <c r="ITU9" s="386"/>
      <c r="ITZ9" s="386"/>
      <c r="IUE9" s="386"/>
      <c r="IUJ9" s="386"/>
      <c r="IUO9" s="386"/>
      <c r="IUT9" s="386"/>
      <c r="IUY9" s="386"/>
      <c r="IVD9" s="386"/>
      <c r="IVI9" s="386"/>
      <c r="IVN9" s="386"/>
      <c r="IVS9" s="386"/>
      <c r="IVX9" s="386"/>
      <c r="IWC9" s="386"/>
      <c r="IWH9" s="386"/>
      <c r="IWM9" s="386"/>
      <c r="IWR9" s="386"/>
      <c r="IWW9" s="386"/>
      <c r="IXB9" s="386"/>
      <c r="IXG9" s="386"/>
      <c r="IXL9" s="386"/>
      <c r="IXQ9" s="386"/>
      <c r="IXV9" s="386"/>
      <c r="IYA9" s="386"/>
      <c r="IYF9" s="386"/>
      <c r="IYK9" s="386"/>
      <c r="IYP9" s="386"/>
      <c r="IYU9" s="386"/>
      <c r="IYZ9" s="386"/>
      <c r="IZE9" s="386"/>
      <c r="IZJ9" s="386"/>
      <c r="IZO9" s="386"/>
      <c r="IZT9" s="386"/>
      <c r="IZY9" s="386"/>
      <c r="JAD9" s="386"/>
      <c r="JAI9" s="386"/>
      <c r="JAN9" s="386"/>
      <c r="JAS9" s="386"/>
      <c r="JAX9" s="386"/>
      <c r="JBC9" s="386"/>
      <c r="JBH9" s="386"/>
      <c r="JBM9" s="386"/>
      <c r="JBR9" s="386"/>
      <c r="JBW9" s="386"/>
      <c r="JCB9" s="386"/>
      <c r="JCG9" s="386"/>
      <c r="JCL9" s="386"/>
      <c r="JCQ9" s="386"/>
      <c r="JCV9" s="386"/>
      <c r="JDA9" s="386"/>
      <c r="JDF9" s="386"/>
      <c r="JDK9" s="386"/>
      <c r="JDP9" s="386"/>
      <c r="JDU9" s="386"/>
      <c r="JDZ9" s="386"/>
      <c r="JEE9" s="386"/>
      <c r="JEJ9" s="386"/>
      <c r="JEO9" s="386"/>
      <c r="JET9" s="386"/>
      <c r="JEY9" s="386"/>
      <c r="JFD9" s="386"/>
      <c r="JFI9" s="386"/>
      <c r="JFN9" s="386"/>
      <c r="JFS9" s="386"/>
      <c r="JFX9" s="386"/>
      <c r="JGC9" s="386"/>
      <c r="JGH9" s="386"/>
      <c r="JGM9" s="386"/>
      <c r="JGR9" s="386"/>
      <c r="JGW9" s="386"/>
      <c r="JHB9" s="386"/>
      <c r="JHG9" s="386"/>
      <c r="JHL9" s="386"/>
      <c r="JHQ9" s="386"/>
      <c r="JHV9" s="386"/>
      <c r="JIA9" s="386"/>
      <c r="JIF9" s="386"/>
      <c r="JIK9" s="386"/>
      <c r="JIP9" s="386"/>
      <c r="JIU9" s="386"/>
      <c r="JIZ9" s="386"/>
      <c r="JJE9" s="386"/>
      <c r="JJJ9" s="386"/>
      <c r="JJO9" s="386"/>
      <c r="JJT9" s="386"/>
      <c r="JJY9" s="386"/>
      <c r="JKD9" s="386"/>
      <c r="JKI9" s="386"/>
      <c r="JKN9" s="386"/>
      <c r="JKS9" s="386"/>
      <c r="JKX9" s="386"/>
      <c r="JLC9" s="386"/>
      <c r="JLH9" s="386"/>
      <c r="JLM9" s="386"/>
      <c r="JLR9" s="386"/>
      <c r="JLW9" s="386"/>
      <c r="JMB9" s="386"/>
      <c r="JMG9" s="386"/>
      <c r="JML9" s="386"/>
      <c r="JMQ9" s="386"/>
      <c r="JMV9" s="386"/>
      <c r="JNA9" s="386"/>
      <c r="JNF9" s="386"/>
      <c r="JNK9" s="386"/>
      <c r="JNP9" s="386"/>
      <c r="JNU9" s="386"/>
      <c r="JNZ9" s="386"/>
      <c r="JOE9" s="386"/>
      <c r="JOJ9" s="386"/>
      <c r="JOO9" s="386"/>
      <c r="JOT9" s="386"/>
      <c r="JOY9" s="386"/>
      <c r="JPD9" s="386"/>
      <c r="JPI9" s="386"/>
      <c r="JPN9" s="386"/>
      <c r="JPS9" s="386"/>
      <c r="JPX9" s="386"/>
      <c r="JQC9" s="386"/>
      <c r="JQH9" s="386"/>
      <c r="JQM9" s="386"/>
      <c r="JQR9" s="386"/>
      <c r="JQW9" s="386"/>
      <c r="JRB9" s="386"/>
      <c r="JRG9" s="386"/>
      <c r="JRL9" s="386"/>
      <c r="JRQ9" s="386"/>
      <c r="JRV9" s="386"/>
      <c r="JSA9" s="386"/>
      <c r="JSF9" s="386"/>
      <c r="JSK9" s="386"/>
      <c r="JSP9" s="386"/>
      <c r="JSU9" s="386"/>
      <c r="JSZ9" s="386"/>
      <c r="JTE9" s="386"/>
      <c r="JTJ9" s="386"/>
      <c r="JTO9" s="386"/>
      <c r="JTT9" s="386"/>
      <c r="JTY9" s="386"/>
      <c r="JUD9" s="386"/>
      <c r="JUI9" s="386"/>
      <c r="JUN9" s="386"/>
      <c r="JUS9" s="386"/>
      <c r="JUX9" s="386"/>
      <c r="JVC9" s="386"/>
      <c r="JVH9" s="386"/>
      <c r="JVM9" s="386"/>
      <c r="JVR9" s="386"/>
      <c r="JVW9" s="386"/>
      <c r="JWB9" s="386"/>
      <c r="JWG9" s="386"/>
      <c r="JWL9" s="386"/>
      <c r="JWQ9" s="386"/>
      <c r="JWV9" s="386"/>
      <c r="JXA9" s="386"/>
      <c r="JXF9" s="386"/>
      <c r="JXK9" s="386"/>
      <c r="JXP9" s="386"/>
      <c r="JXU9" s="386"/>
      <c r="JXZ9" s="386"/>
      <c r="JYE9" s="386"/>
      <c r="JYJ9" s="386"/>
      <c r="JYO9" s="386"/>
      <c r="JYT9" s="386"/>
      <c r="JYY9" s="386"/>
      <c r="JZD9" s="386"/>
      <c r="JZI9" s="386"/>
      <c r="JZN9" s="386"/>
      <c r="JZS9" s="386"/>
      <c r="JZX9" s="386"/>
      <c r="KAC9" s="386"/>
      <c r="KAH9" s="386"/>
      <c r="KAM9" s="386"/>
      <c r="KAR9" s="386"/>
      <c r="KAW9" s="386"/>
      <c r="KBB9" s="386"/>
      <c r="KBG9" s="386"/>
      <c r="KBL9" s="386"/>
      <c r="KBQ9" s="386"/>
      <c r="KBV9" s="386"/>
      <c r="KCA9" s="386"/>
      <c r="KCF9" s="386"/>
      <c r="KCK9" s="386"/>
      <c r="KCP9" s="386"/>
      <c r="KCU9" s="386"/>
      <c r="KCZ9" s="386"/>
      <c r="KDE9" s="386"/>
      <c r="KDJ9" s="386"/>
      <c r="KDO9" s="386"/>
      <c r="KDT9" s="386"/>
      <c r="KDY9" s="386"/>
      <c r="KED9" s="386"/>
      <c r="KEI9" s="386"/>
      <c r="KEN9" s="386"/>
      <c r="KES9" s="386"/>
      <c r="KEX9" s="386"/>
      <c r="KFC9" s="386"/>
      <c r="KFH9" s="386"/>
      <c r="KFM9" s="386"/>
      <c r="KFR9" s="386"/>
      <c r="KFW9" s="386"/>
      <c r="KGB9" s="386"/>
      <c r="KGG9" s="386"/>
      <c r="KGL9" s="386"/>
      <c r="KGQ9" s="386"/>
      <c r="KGV9" s="386"/>
      <c r="KHA9" s="386"/>
      <c r="KHF9" s="386"/>
      <c r="KHK9" s="386"/>
      <c r="KHP9" s="386"/>
      <c r="KHU9" s="386"/>
      <c r="KHZ9" s="386"/>
      <c r="KIE9" s="386"/>
      <c r="KIJ9" s="386"/>
      <c r="KIO9" s="386"/>
      <c r="KIT9" s="386"/>
      <c r="KIY9" s="386"/>
      <c r="KJD9" s="386"/>
      <c r="KJI9" s="386"/>
      <c r="KJN9" s="386"/>
      <c r="KJS9" s="386"/>
      <c r="KJX9" s="386"/>
      <c r="KKC9" s="386"/>
      <c r="KKH9" s="386"/>
      <c r="KKM9" s="386"/>
      <c r="KKR9" s="386"/>
      <c r="KKW9" s="386"/>
      <c r="KLB9" s="386"/>
      <c r="KLG9" s="386"/>
      <c r="KLL9" s="386"/>
      <c r="KLQ9" s="386"/>
      <c r="KLV9" s="386"/>
      <c r="KMA9" s="386"/>
      <c r="KMF9" s="386"/>
      <c r="KMK9" s="386"/>
      <c r="KMP9" s="386"/>
      <c r="KMU9" s="386"/>
      <c r="KMZ9" s="386"/>
      <c r="KNE9" s="386"/>
      <c r="KNJ9" s="386"/>
      <c r="KNO9" s="386"/>
      <c r="KNT9" s="386"/>
      <c r="KNY9" s="386"/>
      <c r="KOD9" s="386"/>
      <c r="KOI9" s="386"/>
      <c r="KON9" s="386"/>
      <c r="KOS9" s="386"/>
      <c r="KOX9" s="386"/>
      <c r="KPC9" s="386"/>
      <c r="KPH9" s="386"/>
      <c r="KPM9" s="386"/>
      <c r="KPR9" s="386"/>
      <c r="KPW9" s="386"/>
      <c r="KQB9" s="386"/>
      <c r="KQG9" s="386"/>
      <c r="KQL9" s="386"/>
      <c r="KQQ9" s="386"/>
      <c r="KQV9" s="386"/>
      <c r="KRA9" s="386"/>
      <c r="KRF9" s="386"/>
      <c r="KRK9" s="386"/>
      <c r="KRP9" s="386"/>
      <c r="KRU9" s="386"/>
      <c r="KRZ9" s="386"/>
      <c r="KSE9" s="386"/>
      <c r="KSJ9" s="386"/>
      <c r="KSO9" s="386"/>
      <c r="KST9" s="386"/>
      <c r="KSY9" s="386"/>
      <c r="KTD9" s="386"/>
      <c r="KTI9" s="386"/>
      <c r="KTN9" s="386"/>
      <c r="KTS9" s="386"/>
      <c r="KTX9" s="386"/>
      <c r="KUC9" s="386"/>
      <c r="KUH9" s="386"/>
      <c r="KUM9" s="386"/>
      <c r="KUR9" s="386"/>
      <c r="KUW9" s="386"/>
      <c r="KVB9" s="386"/>
      <c r="KVG9" s="386"/>
      <c r="KVL9" s="386"/>
      <c r="KVQ9" s="386"/>
      <c r="KVV9" s="386"/>
      <c r="KWA9" s="386"/>
      <c r="KWF9" s="386"/>
      <c r="KWK9" s="386"/>
      <c r="KWP9" s="386"/>
      <c r="KWU9" s="386"/>
      <c r="KWZ9" s="386"/>
      <c r="KXE9" s="386"/>
      <c r="KXJ9" s="386"/>
      <c r="KXO9" s="386"/>
      <c r="KXT9" s="386"/>
      <c r="KXY9" s="386"/>
      <c r="KYD9" s="386"/>
      <c r="KYI9" s="386"/>
      <c r="KYN9" s="386"/>
      <c r="KYS9" s="386"/>
      <c r="KYX9" s="386"/>
      <c r="KZC9" s="386"/>
      <c r="KZH9" s="386"/>
      <c r="KZM9" s="386"/>
      <c r="KZR9" s="386"/>
      <c r="KZW9" s="386"/>
      <c r="LAB9" s="386"/>
      <c r="LAG9" s="386"/>
      <c r="LAL9" s="386"/>
      <c r="LAQ9" s="386"/>
      <c r="LAV9" s="386"/>
      <c r="LBA9" s="386"/>
      <c r="LBF9" s="386"/>
      <c r="LBK9" s="386"/>
      <c r="LBP9" s="386"/>
      <c r="LBU9" s="386"/>
      <c r="LBZ9" s="386"/>
      <c r="LCE9" s="386"/>
      <c r="LCJ9" s="386"/>
      <c r="LCO9" s="386"/>
      <c r="LCT9" s="386"/>
      <c r="LCY9" s="386"/>
      <c r="LDD9" s="386"/>
      <c r="LDI9" s="386"/>
      <c r="LDN9" s="386"/>
      <c r="LDS9" s="386"/>
      <c r="LDX9" s="386"/>
      <c r="LEC9" s="386"/>
      <c r="LEH9" s="386"/>
      <c r="LEM9" s="386"/>
      <c r="LER9" s="386"/>
      <c r="LEW9" s="386"/>
      <c r="LFB9" s="386"/>
      <c r="LFG9" s="386"/>
      <c r="LFL9" s="386"/>
      <c r="LFQ9" s="386"/>
      <c r="LFV9" s="386"/>
      <c r="LGA9" s="386"/>
      <c r="LGF9" s="386"/>
      <c r="LGK9" s="386"/>
      <c r="LGP9" s="386"/>
      <c r="LGU9" s="386"/>
      <c r="LGZ9" s="386"/>
      <c r="LHE9" s="386"/>
      <c r="LHJ9" s="386"/>
      <c r="LHO9" s="386"/>
      <c r="LHT9" s="386"/>
      <c r="LHY9" s="386"/>
      <c r="LID9" s="386"/>
      <c r="LII9" s="386"/>
      <c r="LIN9" s="386"/>
      <c r="LIS9" s="386"/>
      <c r="LIX9" s="386"/>
      <c r="LJC9" s="386"/>
      <c r="LJH9" s="386"/>
      <c r="LJM9" s="386"/>
      <c r="LJR9" s="386"/>
      <c r="LJW9" s="386"/>
      <c r="LKB9" s="386"/>
      <c r="LKG9" s="386"/>
      <c r="LKL9" s="386"/>
      <c r="LKQ9" s="386"/>
      <c r="LKV9" s="386"/>
      <c r="LLA9" s="386"/>
      <c r="LLF9" s="386"/>
      <c r="LLK9" s="386"/>
      <c r="LLP9" s="386"/>
      <c r="LLU9" s="386"/>
      <c r="LLZ9" s="386"/>
      <c r="LME9" s="386"/>
      <c r="LMJ9" s="386"/>
      <c r="LMO9" s="386"/>
      <c r="LMT9" s="386"/>
      <c r="LMY9" s="386"/>
      <c r="LND9" s="386"/>
      <c r="LNI9" s="386"/>
      <c r="LNN9" s="386"/>
      <c r="LNS9" s="386"/>
      <c r="LNX9" s="386"/>
      <c r="LOC9" s="386"/>
      <c r="LOH9" s="386"/>
      <c r="LOM9" s="386"/>
      <c r="LOR9" s="386"/>
      <c r="LOW9" s="386"/>
      <c r="LPB9" s="386"/>
      <c r="LPG9" s="386"/>
      <c r="LPL9" s="386"/>
      <c r="LPQ9" s="386"/>
      <c r="LPV9" s="386"/>
      <c r="LQA9" s="386"/>
      <c r="LQF9" s="386"/>
      <c r="LQK9" s="386"/>
      <c r="LQP9" s="386"/>
      <c r="LQU9" s="386"/>
      <c r="LQZ9" s="386"/>
      <c r="LRE9" s="386"/>
      <c r="LRJ9" s="386"/>
      <c r="LRO9" s="386"/>
      <c r="LRT9" s="386"/>
      <c r="LRY9" s="386"/>
      <c r="LSD9" s="386"/>
      <c r="LSI9" s="386"/>
      <c r="LSN9" s="386"/>
      <c r="LSS9" s="386"/>
      <c r="LSX9" s="386"/>
      <c r="LTC9" s="386"/>
      <c r="LTH9" s="386"/>
      <c r="LTM9" s="386"/>
      <c r="LTR9" s="386"/>
      <c r="LTW9" s="386"/>
      <c r="LUB9" s="386"/>
      <c r="LUG9" s="386"/>
      <c r="LUL9" s="386"/>
      <c r="LUQ9" s="386"/>
      <c r="LUV9" s="386"/>
      <c r="LVA9" s="386"/>
      <c r="LVF9" s="386"/>
      <c r="LVK9" s="386"/>
      <c r="LVP9" s="386"/>
      <c r="LVU9" s="386"/>
      <c r="LVZ9" s="386"/>
      <c r="LWE9" s="386"/>
      <c r="LWJ9" s="386"/>
      <c r="LWO9" s="386"/>
      <c r="LWT9" s="386"/>
      <c r="LWY9" s="386"/>
      <c r="LXD9" s="386"/>
      <c r="LXI9" s="386"/>
      <c r="LXN9" s="386"/>
      <c r="LXS9" s="386"/>
      <c r="LXX9" s="386"/>
      <c r="LYC9" s="386"/>
      <c r="LYH9" s="386"/>
      <c r="LYM9" s="386"/>
      <c r="LYR9" s="386"/>
      <c r="LYW9" s="386"/>
      <c r="LZB9" s="386"/>
      <c r="LZG9" s="386"/>
      <c r="LZL9" s="386"/>
      <c r="LZQ9" s="386"/>
      <c r="LZV9" s="386"/>
      <c r="MAA9" s="386"/>
      <c r="MAF9" s="386"/>
      <c r="MAK9" s="386"/>
      <c r="MAP9" s="386"/>
      <c r="MAU9" s="386"/>
      <c r="MAZ9" s="386"/>
      <c r="MBE9" s="386"/>
      <c r="MBJ9" s="386"/>
      <c r="MBO9" s="386"/>
      <c r="MBT9" s="386"/>
      <c r="MBY9" s="386"/>
      <c r="MCD9" s="386"/>
      <c r="MCI9" s="386"/>
      <c r="MCN9" s="386"/>
      <c r="MCS9" s="386"/>
      <c r="MCX9" s="386"/>
      <c r="MDC9" s="386"/>
      <c r="MDH9" s="386"/>
      <c r="MDM9" s="386"/>
      <c r="MDR9" s="386"/>
      <c r="MDW9" s="386"/>
      <c r="MEB9" s="386"/>
      <c r="MEG9" s="386"/>
      <c r="MEL9" s="386"/>
      <c r="MEQ9" s="386"/>
      <c r="MEV9" s="386"/>
      <c r="MFA9" s="386"/>
      <c r="MFF9" s="386"/>
      <c r="MFK9" s="386"/>
      <c r="MFP9" s="386"/>
      <c r="MFU9" s="386"/>
      <c r="MFZ9" s="386"/>
      <c r="MGE9" s="386"/>
      <c r="MGJ9" s="386"/>
      <c r="MGO9" s="386"/>
      <c r="MGT9" s="386"/>
      <c r="MGY9" s="386"/>
      <c r="MHD9" s="386"/>
      <c r="MHI9" s="386"/>
      <c r="MHN9" s="386"/>
      <c r="MHS9" s="386"/>
      <c r="MHX9" s="386"/>
      <c r="MIC9" s="386"/>
      <c r="MIH9" s="386"/>
      <c r="MIM9" s="386"/>
      <c r="MIR9" s="386"/>
      <c r="MIW9" s="386"/>
      <c r="MJB9" s="386"/>
      <c r="MJG9" s="386"/>
      <c r="MJL9" s="386"/>
      <c r="MJQ9" s="386"/>
      <c r="MJV9" s="386"/>
      <c r="MKA9" s="386"/>
      <c r="MKF9" s="386"/>
      <c r="MKK9" s="386"/>
      <c r="MKP9" s="386"/>
      <c r="MKU9" s="386"/>
      <c r="MKZ9" s="386"/>
      <c r="MLE9" s="386"/>
      <c r="MLJ9" s="386"/>
      <c r="MLO9" s="386"/>
      <c r="MLT9" s="386"/>
      <c r="MLY9" s="386"/>
      <c r="MMD9" s="386"/>
      <c r="MMI9" s="386"/>
      <c r="MMN9" s="386"/>
      <c r="MMS9" s="386"/>
      <c r="MMX9" s="386"/>
      <c r="MNC9" s="386"/>
      <c r="MNH9" s="386"/>
      <c r="MNM9" s="386"/>
      <c r="MNR9" s="386"/>
      <c r="MNW9" s="386"/>
      <c r="MOB9" s="386"/>
      <c r="MOG9" s="386"/>
      <c r="MOL9" s="386"/>
      <c r="MOQ9" s="386"/>
      <c r="MOV9" s="386"/>
      <c r="MPA9" s="386"/>
      <c r="MPF9" s="386"/>
      <c r="MPK9" s="386"/>
      <c r="MPP9" s="386"/>
      <c r="MPU9" s="386"/>
      <c r="MPZ9" s="386"/>
      <c r="MQE9" s="386"/>
      <c r="MQJ9" s="386"/>
      <c r="MQO9" s="386"/>
      <c r="MQT9" s="386"/>
      <c r="MQY9" s="386"/>
      <c r="MRD9" s="386"/>
      <c r="MRI9" s="386"/>
      <c r="MRN9" s="386"/>
      <c r="MRS9" s="386"/>
      <c r="MRX9" s="386"/>
      <c r="MSC9" s="386"/>
      <c r="MSH9" s="386"/>
      <c r="MSM9" s="386"/>
      <c r="MSR9" s="386"/>
      <c r="MSW9" s="386"/>
      <c r="MTB9" s="386"/>
      <c r="MTG9" s="386"/>
      <c r="MTL9" s="386"/>
      <c r="MTQ9" s="386"/>
      <c r="MTV9" s="386"/>
      <c r="MUA9" s="386"/>
      <c r="MUF9" s="386"/>
      <c r="MUK9" s="386"/>
      <c r="MUP9" s="386"/>
      <c r="MUU9" s="386"/>
      <c r="MUZ9" s="386"/>
      <c r="MVE9" s="386"/>
      <c r="MVJ9" s="386"/>
      <c r="MVO9" s="386"/>
      <c r="MVT9" s="386"/>
      <c r="MVY9" s="386"/>
      <c r="MWD9" s="386"/>
      <c r="MWI9" s="386"/>
      <c r="MWN9" s="386"/>
      <c r="MWS9" s="386"/>
      <c r="MWX9" s="386"/>
      <c r="MXC9" s="386"/>
      <c r="MXH9" s="386"/>
      <c r="MXM9" s="386"/>
      <c r="MXR9" s="386"/>
      <c r="MXW9" s="386"/>
      <c r="MYB9" s="386"/>
      <c r="MYG9" s="386"/>
      <c r="MYL9" s="386"/>
      <c r="MYQ9" s="386"/>
      <c r="MYV9" s="386"/>
      <c r="MZA9" s="386"/>
      <c r="MZF9" s="386"/>
      <c r="MZK9" s="386"/>
      <c r="MZP9" s="386"/>
      <c r="MZU9" s="386"/>
      <c r="MZZ9" s="386"/>
      <c r="NAE9" s="386"/>
      <c r="NAJ9" s="386"/>
      <c r="NAO9" s="386"/>
      <c r="NAT9" s="386"/>
      <c r="NAY9" s="386"/>
      <c r="NBD9" s="386"/>
      <c r="NBI9" s="386"/>
      <c r="NBN9" s="386"/>
      <c r="NBS9" s="386"/>
      <c r="NBX9" s="386"/>
      <c r="NCC9" s="386"/>
      <c r="NCH9" s="386"/>
      <c r="NCM9" s="386"/>
      <c r="NCR9" s="386"/>
      <c r="NCW9" s="386"/>
      <c r="NDB9" s="386"/>
      <c r="NDG9" s="386"/>
      <c r="NDL9" s="386"/>
      <c r="NDQ9" s="386"/>
      <c r="NDV9" s="386"/>
      <c r="NEA9" s="386"/>
      <c r="NEF9" s="386"/>
      <c r="NEK9" s="386"/>
      <c r="NEP9" s="386"/>
      <c r="NEU9" s="386"/>
      <c r="NEZ9" s="386"/>
      <c r="NFE9" s="386"/>
      <c r="NFJ9" s="386"/>
      <c r="NFO9" s="386"/>
      <c r="NFT9" s="386"/>
      <c r="NFY9" s="386"/>
      <c r="NGD9" s="386"/>
      <c r="NGI9" s="386"/>
      <c r="NGN9" s="386"/>
      <c r="NGS9" s="386"/>
      <c r="NGX9" s="386"/>
      <c r="NHC9" s="386"/>
      <c r="NHH9" s="386"/>
      <c r="NHM9" s="386"/>
      <c r="NHR9" s="386"/>
      <c r="NHW9" s="386"/>
      <c r="NIB9" s="386"/>
      <c r="NIG9" s="386"/>
      <c r="NIL9" s="386"/>
      <c r="NIQ9" s="386"/>
      <c r="NIV9" s="386"/>
      <c r="NJA9" s="386"/>
      <c r="NJF9" s="386"/>
      <c r="NJK9" s="386"/>
      <c r="NJP9" s="386"/>
      <c r="NJU9" s="386"/>
      <c r="NJZ9" s="386"/>
      <c r="NKE9" s="386"/>
      <c r="NKJ9" s="386"/>
      <c r="NKO9" s="386"/>
      <c r="NKT9" s="386"/>
      <c r="NKY9" s="386"/>
      <c r="NLD9" s="386"/>
      <c r="NLI9" s="386"/>
      <c r="NLN9" s="386"/>
      <c r="NLS9" s="386"/>
      <c r="NLX9" s="386"/>
      <c r="NMC9" s="386"/>
      <c r="NMH9" s="386"/>
      <c r="NMM9" s="386"/>
      <c r="NMR9" s="386"/>
      <c r="NMW9" s="386"/>
      <c r="NNB9" s="386"/>
      <c r="NNG9" s="386"/>
      <c r="NNL9" s="386"/>
      <c r="NNQ9" s="386"/>
      <c r="NNV9" s="386"/>
      <c r="NOA9" s="386"/>
      <c r="NOF9" s="386"/>
      <c r="NOK9" s="386"/>
      <c r="NOP9" s="386"/>
      <c r="NOU9" s="386"/>
      <c r="NOZ9" s="386"/>
      <c r="NPE9" s="386"/>
      <c r="NPJ9" s="386"/>
      <c r="NPO9" s="386"/>
      <c r="NPT9" s="386"/>
      <c r="NPY9" s="386"/>
      <c r="NQD9" s="386"/>
      <c r="NQI9" s="386"/>
      <c r="NQN9" s="386"/>
      <c r="NQS9" s="386"/>
      <c r="NQX9" s="386"/>
      <c r="NRC9" s="386"/>
      <c r="NRH9" s="386"/>
      <c r="NRM9" s="386"/>
      <c r="NRR9" s="386"/>
      <c r="NRW9" s="386"/>
      <c r="NSB9" s="386"/>
      <c r="NSG9" s="386"/>
      <c r="NSL9" s="386"/>
      <c r="NSQ9" s="386"/>
      <c r="NSV9" s="386"/>
      <c r="NTA9" s="386"/>
      <c r="NTF9" s="386"/>
      <c r="NTK9" s="386"/>
      <c r="NTP9" s="386"/>
      <c r="NTU9" s="386"/>
      <c r="NTZ9" s="386"/>
      <c r="NUE9" s="386"/>
      <c r="NUJ9" s="386"/>
      <c r="NUO9" s="386"/>
      <c r="NUT9" s="386"/>
      <c r="NUY9" s="386"/>
      <c r="NVD9" s="386"/>
      <c r="NVI9" s="386"/>
      <c r="NVN9" s="386"/>
      <c r="NVS9" s="386"/>
      <c r="NVX9" s="386"/>
      <c r="NWC9" s="386"/>
      <c r="NWH9" s="386"/>
      <c r="NWM9" s="386"/>
      <c r="NWR9" s="386"/>
      <c r="NWW9" s="386"/>
      <c r="NXB9" s="386"/>
      <c r="NXG9" s="386"/>
      <c r="NXL9" s="386"/>
      <c r="NXQ9" s="386"/>
      <c r="NXV9" s="386"/>
      <c r="NYA9" s="386"/>
      <c r="NYF9" s="386"/>
      <c r="NYK9" s="386"/>
      <c r="NYP9" s="386"/>
      <c r="NYU9" s="386"/>
      <c r="NYZ9" s="386"/>
      <c r="NZE9" s="386"/>
      <c r="NZJ9" s="386"/>
      <c r="NZO9" s="386"/>
      <c r="NZT9" s="386"/>
      <c r="NZY9" s="386"/>
      <c r="OAD9" s="386"/>
      <c r="OAI9" s="386"/>
      <c r="OAN9" s="386"/>
      <c r="OAS9" s="386"/>
      <c r="OAX9" s="386"/>
      <c r="OBC9" s="386"/>
      <c r="OBH9" s="386"/>
      <c r="OBM9" s="386"/>
      <c r="OBR9" s="386"/>
      <c r="OBW9" s="386"/>
      <c r="OCB9" s="386"/>
      <c r="OCG9" s="386"/>
      <c r="OCL9" s="386"/>
      <c r="OCQ9" s="386"/>
      <c r="OCV9" s="386"/>
      <c r="ODA9" s="386"/>
      <c r="ODF9" s="386"/>
      <c r="ODK9" s="386"/>
      <c r="ODP9" s="386"/>
      <c r="ODU9" s="386"/>
      <c r="ODZ9" s="386"/>
      <c r="OEE9" s="386"/>
      <c r="OEJ9" s="386"/>
      <c r="OEO9" s="386"/>
      <c r="OET9" s="386"/>
      <c r="OEY9" s="386"/>
      <c r="OFD9" s="386"/>
      <c r="OFI9" s="386"/>
      <c r="OFN9" s="386"/>
      <c r="OFS9" s="386"/>
      <c r="OFX9" s="386"/>
      <c r="OGC9" s="386"/>
      <c r="OGH9" s="386"/>
      <c r="OGM9" s="386"/>
      <c r="OGR9" s="386"/>
      <c r="OGW9" s="386"/>
      <c r="OHB9" s="386"/>
      <c r="OHG9" s="386"/>
      <c r="OHL9" s="386"/>
      <c r="OHQ9" s="386"/>
      <c r="OHV9" s="386"/>
      <c r="OIA9" s="386"/>
      <c r="OIF9" s="386"/>
      <c r="OIK9" s="386"/>
      <c r="OIP9" s="386"/>
      <c r="OIU9" s="386"/>
      <c r="OIZ9" s="386"/>
      <c r="OJE9" s="386"/>
      <c r="OJJ9" s="386"/>
      <c r="OJO9" s="386"/>
      <c r="OJT9" s="386"/>
      <c r="OJY9" s="386"/>
      <c r="OKD9" s="386"/>
      <c r="OKI9" s="386"/>
      <c r="OKN9" s="386"/>
      <c r="OKS9" s="386"/>
      <c r="OKX9" s="386"/>
      <c r="OLC9" s="386"/>
      <c r="OLH9" s="386"/>
      <c r="OLM9" s="386"/>
      <c r="OLR9" s="386"/>
      <c r="OLW9" s="386"/>
      <c r="OMB9" s="386"/>
      <c r="OMG9" s="386"/>
      <c r="OML9" s="386"/>
      <c r="OMQ9" s="386"/>
      <c r="OMV9" s="386"/>
      <c r="ONA9" s="386"/>
      <c r="ONF9" s="386"/>
      <c r="ONK9" s="386"/>
      <c r="ONP9" s="386"/>
      <c r="ONU9" s="386"/>
      <c r="ONZ9" s="386"/>
      <c r="OOE9" s="386"/>
      <c r="OOJ9" s="386"/>
      <c r="OOO9" s="386"/>
      <c r="OOT9" s="386"/>
      <c r="OOY9" s="386"/>
      <c r="OPD9" s="386"/>
      <c r="OPI9" s="386"/>
      <c r="OPN9" s="386"/>
      <c r="OPS9" s="386"/>
      <c r="OPX9" s="386"/>
      <c r="OQC9" s="386"/>
      <c r="OQH9" s="386"/>
      <c r="OQM9" s="386"/>
      <c r="OQR9" s="386"/>
      <c r="OQW9" s="386"/>
      <c r="ORB9" s="386"/>
      <c r="ORG9" s="386"/>
      <c r="ORL9" s="386"/>
      <c r="ORQ9" s="386"/>
      <c r="ORV9" s="386"/>
      <c r="OSA9" s="386"/>
      <c r="OSF9" s="386"/>
      <c r="OSK9" s="386"/>
      <c r="OSP9" s="386"/>
      <c r="OSU9" s="386"/>
      <c r="OSZ9" s="386"/>
      <c r="OTE9" s="386"/>
      <c r="OTJ9" s="386"/>
      <c r="OTO9" s="386"/>
      <c r="OTT9" s="386"/>
      <c r="OTY9" s="386"/>
      <c r="OUD9" s="386"/>
      <c r="OUI9" s="386"/>
      <c r="OUN9" s="386"/>
      <c r="OUS9" s="386"/>
      <c r="OUX9" s="386"/>
      <c r="OVC9" s="386"/>
      <c r="OVH9" s="386"/>
      <c r="OVM9" s="386"/>
      <c r="OVR9" s="386"/>
      <c r="OVW9" s="386"/>
      <c r="OWB9" s="386"/>
      <c r="OWG9" s="386"/>
      <c r="OWL9" s="386"/>
      <c r="OWQ9" s="386"/>
      <c r="OWV9" s="386"/>
      <c r="OXA9" s="386"/>
      <c r="OXF9" s="386"/>
      <c r="OXK9" s="386"/>
      <c r="OXP9" s="386"/>
      <c r="OXU9" s="386"/>
      <c r="OXZ9" s="386"/>
      <c r="OYE9" s="386"/>
      <c r="OYJ9" s="386"/>
      <c r="OYO9" s="386"/>
      <c r="OYT9" s="386"/>
      <c r="OYY9" s="386"/>
      <c r="OZD9" s="386"/>
      <c r="OZI9" s="386"/>
      <c r="OZN9" s="386"/>
      <c r="OZS9" s="386"/>
      <c r="OZX9" s="386"/>
      <c r="PAC9" s="386"/>
      <c r="PAH9" s="386"/>
      <c r="PAM9" s="386"/>
      <c r="PAR9" s="386"/>
      <c r="PAW9" s="386"/>
      <c r="PBB9" s="386"/>
      <c r="PBG9" s="386"/>
      <c r="PBL9" s="386"/>
      <c r="PBQ9" s="386"/>
      <c r="PBV9" s="386"/>
      <c r="PCA9" s="386"/>
      <c r="PCF9" s="386"/>
      <c r="PCK9" s="386"/>
      <c r="PCP9" s="386"/>
      <c r="PCU9" s="386"/>
      <c r="PCZ9" s="386"/>
      <c r="PDE9" s="386"/>
      <c r="PDJ9" s="386"/>
      <c r="PDO9" s="386"/>
      <c r="PDT9" s="386"/>
      <c r="PDY9" s="386"/>
      <c r="PED9" s="386"/>
      <c r="PEI9" s="386"/>
      <c r="PEN9" s="386"/>
      <c r="PES9" s="386"/>
      <c r="PEX9" s="386"/>
      <c r="PFC9" s="386"/>
      <c r="PFH9" s="386"/>
      <c r="PFM9" s="386"/>
      <c r="PFR9" s="386"/>
      <c r="PFW9" s="386"/>
      <c r="PGB9" s="386"/>
      <c r="PGG9" s="386"/>
      <c r="PGL9" s="386"/>
      <c r="PGQ9" s="386"/>
      <c r="PGV9" s="386"/>
      <c r="PHA9" s="386"/>
      <c r="PHF9" s="386"/>
      <c r="PHK9" s="386"/>
      <c r="PHP9" s="386"/>
      <c r="PHU9" s="386"/>
      <c r="PHZ9" s="386"/>
      <c r="PIE9" s="386"/>
      <c r="PIJ9" s="386"/>
      <c r="PIO9" s="386"/>
      <c r="PIT9" s="386"/>
      <c r="PIY9" s="386"/>
      <c r="PJD9" s="386"/>
      <c r="PJI9" s="386"/>
      <c r="PJN9" s="386"/>
      <c r="PJS9" s="386"/>
      <c r="PJX9" s="386"/>
      <c r="PKC9" s="386"/>
      <c r="PKH9" s="386"/>
      <c r="PKM9" s="386"/>
      <c r="PKR9" s="386"/>
      <c r="PKW9" s="386"/>
      <c r="PLB9" s="386"/>
      <c r="PLG9" s="386"/>
      <c r="PLL9" s="386"/>
      <c r="PLQ9" s="386"/>
      <c r="PLV9" s="386"/>
      <c r="PMA9" s="386"/>
      <c r="PMF9" s="386"/>
      <c r="PMK9" s="386"/>
      <c r="PMP9" s="386"/>
      <c r="PMU9" s="386"/>
      <c r="PMZ9" s="386"/>
      <c r="PNE9" s="386"/>
      <c r="PNJ9" s="386"/>
      <c r="PNO9" s="386"/>
      <c r="PNT9" s="386"/>
      <c r="PNY9" s="386"/>
      <c r="POD9" s="386"/>
      <c r="POI9" s="386"/>
      <c r="PON9" s="386"/>
      <c r="POS9" s="386"/>
      <c r="POX9" s="386"/>
      <c r="PPC9" s="386"/>
      <c r="PPH9" s="386"/>
      <c r="PPM9" s="386"/>
      <c r="PPR9" s="386"/>
      <c r="PPW9" s="386"/>
      <c r="PQB9" s="386"/>
      <c r="PQG9" s="386"/>
      <c r="PQL9" s="386"/>
      <c r="PQQ9" s="386"/>
      <c r="PQV9" s="386"/>
      <c r="PRA9" s="386"/>
      <c r="PRF9" s="386"/>
      <c r="PRK9" s="386"/>
      <c r="PRP9" s="386"/>
      <c r="PRU9" s="386"/>
      <c r="PRZ9" s="386"/>
      <c r="PSE9" s="386"/>
      <c r="PSJ9" s="386"/>
      <c r="PSO9" s="386"/>
      <c r="PST9" s="386"/>
      <c r="PSY9" s="386"/>
      <c r="PTD9" s="386"/>
      <c r="PTI9" s="386"/>
      <c r="PTN9" s="386"/>
      <c r="PTS9" s="386"/>
      <c r="PTX9" s="386"/>
      <c r="PUC9" s="386"/>
      <c r="PUH9" s="386"/>
      <c r="PUM9" s="386"/>
      <c r="PUR9" s="386"/>
      <c r="PUW9" s="386"/>
      <c r="PVB9" s="386"/>
      <c r="PVG9" s="386"/>
      <c r="PVL9" s="386"/>
      <c r="PVQ9" s="386"/>
      <c r="PVV9" s="386"/>
      <c r="PWA9" s="386"/>
      <c r="PWF9" s="386"/>
      <c r="PWK9" s="386"/>
      <c r="PWP9" s="386"/>
      <c r="PWU9" s="386"/>
      <c r="PWZ9" s="386"/>
      <c r="PXE9" s="386"/>
      <c r="PXJ9" s="386"/>
      <c r="PXO9" s="386"/>
      <c r="PXT9" s="386"/>
      <c r="PXY9" s="386"/>
      <c r="PYD9" s="386"/>
      <c r="PYI9" s="386"/>
      <c r="PYN9" s="386"/>
      <c r="PYS9" s="386"/>
      <c r="PYX9" s="386"/>
      <c r="PZC9" s="386"/>
      <c r="PZH9" s="386"/>
      <c r="PZM9" s="386"/>
      <c r="PZR9" s="386"/>
      <c r="PZW9" s="386"/>
      <c r="QAB9" s="386"/>
      <c r="QAG9" s="386"/>
      <c r="QAL9" s="386"/>
      <c r="QAQ9" s="386"/>
      <c r="QAV9" s="386"/>
      <c r="QBA9" s="386"/>
      <c r="QBF9" s="386"/>
      <c r="QBK9" s="386"/>
      <c r="QBP9" s="386"/>
      <c r="QBU9" s="386"/>
      <c r="QBZ9" s="386"/>
      <c r="QCE9" s="386"/>
      <c r="QCJ9" s="386"/>
      <c r="QCO9" s="386"/>
      <c r="QCT9" s="386"/>
      <c r="QCY9" s="386"/>
      <c r="QDD9" s="386"/>
      <c r="QDI9" s="386"/>
      <c r="QDN9" s="386"/>
      <c r="QDS9" s="386"/>
      <c r="QDX9" s="386"/>
      <c r="QEC9" s="386"/>
      <c r="QEH9" s="386"/>
      <c r="QEM9" s="386"/>
      <c r="QER9" s="386"/>
      <c r="QEW9" s="386"/>
      <c r="QFB9" s="386"/>
      <c r="QFG9" s="386"/>
      <c r="QFL9" s="386"/>
      <c r="QFQ9" s="386"/>
      <c r="QFV9" s="386"/>
      <c r="QGA9" s="386"/>
      <c r="QGF9" s="386"/>
      <c r="QGK9" s="386"/>
      <c r="QGP9" s="386"/>
      <c r="QGU9" s="386"/>
      <c r="QGZ9" s="386"/>
      <c r="QHE9" s="386"/>
      <c r="QHJ9" s="386"/>
      <c r="QHO9" s="386"/>
      <c r="QHT9" s="386"/>
      <c r="QHY9" s="386"/>
      <c r="QID9" s="386"/>
      <c r="QII9" s="386"/>
      <c r="QIN9" s="386"/>
      <c r="QIS9" s="386"/>
      <c r="QIX9" s="386"/>
      <c r="QJC9" s="386"/>
      <c r="QJH9" s="386"/>
      <c r="QJM9" s="386"/>
      <c r="QJR9" s="386"/>
      <c r="QJW9" s="386"/>
      <c r="QKB9" s="386"/>
      <c r="QKG9" s="386"/>
      <c r="QKL9" s="386"/>
      <c r="QKQ9" s="386"/>
      <c r="QKV9" s="386"/>
      <c r="QLA9" s="386"/>
      <c r="QLF9" s="386"/>
      <c r="QLK9" s="386"/>
      <c r="QLP9" s="386"/>
      <c r="QLU9" s="386"/>
      <c r="QLZ9" s="386"/>
      <c r="QME9" s="386"/>
      <c r="QMJ9" s="386"/>
      <c r="QMO9" s="386"/>
      <c r="QMT9" s="386"/>
      <c r="QMY9" s="386"/>
      <c r="QND9" s="386"/>
      <c r="QNI9" s="386"/>
      <c r="QNN9" s="386"/>
      <c r="QNS9" s="386"/>
      <c r="QNX9" s="386"/>
      <c r="QOC9" s="386"/>
      <c r="QOH9" s="386"/>
      <c r="QOM9" s="386"/>
      <c r="QOR9" s="386"/>
      <c r="QOW9" s="386"/>
      <c r="QPB9" s="386"/>
      <c r="QPG9" s="386"/>
      <c r="QPL9" s="386"/>
      <c r="QPQ9" s="386"/>
      <c r="QPV9" s="386"/>
      <c r="QQA9" s="386"/>
      <c r="QQF9" s="386"/>
      <c r="QQK9" s="386"/>
      <c r="QQP9" s="386"/>
      <c r="QQU9" s="386"/>
      <c r="QQZ9" s="386"/>
      <c r="QRE9" s="386"/>
      <c r="QRJ9" s="386"/>
      <c r="QRO9" s="386"/>
      <c r="QRT9" s="386"/>
      <c r="QRY9" s="386"/>
      <c r="QSD9" s="386"/>
      <c r="QSI9" s="386"/>
      <c r="QSN9" s="386"/>
      <c r="QSS9" s="386"/>
      <c r="QSX9" s="386"/>
      <c r="QTC9" s="386"/>
      <c r="QTH9" s="386"/>
      <c r="QTM9" s="386"/>
      <c r="QTR9" s="386"/>
      <c r="QTW9" s="386"/>
      <c r="QUB9" s="386"/>
      <c r="QUG9" s="386"/>
      <c r="QUL9" s="386"/>
      <c r="QUQ9" s="386"/>
      <c r="QUV9" s="386"/>
      <c r="QVA9" s="386"/>
      <c r="QVF9" s="386"/>
      <c r="QVK9" s="386"/>
      <c r="QVP9" s="386"/>
      <c r="QVU9" s="386"/>
      <c r="QVZ9" s="386"/>
      <c r="QWE9" s="386"/>
      <c r="QWJ9" s="386"/>
      <c r="QWO9" s="386"/>
      <c r="QWT9" s="386"/>
      <c r="QWY9" s="386"/>
      <c r="QXD9" s="386"/>
      <c r="QXI9" s="386"/>
      <c r="QXN9" s="386"/>
      <c r="QXS9" s="386"/>
      <c r="QXX9" s="386"/>
      <c r="QYC9" s="386"/>
      <c r="QYH9" s="386"/>
      <c r="QYM9" s="386"/>
      <c r="QYR9" s="386"/>
      <c r="QYW9" s="386"/>
      <c r="QZB9" s="386"/>
      <c r="QZG9" s="386"/>
      <c r="QZL9" s="386"/>
      <c r="QZQ9" s="386"/>
      <c r="QZV9" s="386"/>
      <c r="RAA9" s="386"/>
      <c r="RAF9" s="386"/>
      <c r="RAK9" s="386"/>
      <c r="RAP9" s="386"/>
      <c r="RAU9" s="386"/>
      <c r="RAZ9" s="386"/>
      <c r="RBE9" s="386"/>
      <c r="RBJ9" s="386"/>
      <c r="RBO9" s="386"/>
      <c r="RBT9" s="386"/>
      <c r="RBY9" s="386"/>
      <c r="RCD9" s="386"/>
      <c r="RCI9" s="386"/>
      <c r="RCN9" s="386"/>
      <c r="RCS9" s="386"/>
      <c r="RCX9" s="386"/>
      <c r="RDC9" s="386"/>
      <c r="RDH9" s="386"/>
      <c r="RDM9" s="386"/>
      <c r="RDR9" s="386"/>
      <c r="RDW9" s="386"/>
      <c r="REB9" s="386"/>
      <c r="REG9" s="386"/>
      <c r="REL9" s="386"/>
      <c r="REQ9" s="386"/>
      <c r="REV9" s="386"/>
      <c r="RFA9" s="386"/>
      <c r="RFF9" s="386"/>
      <c r="RFK9" s="386"/>
      <c r="RFP9" s="386"/>
      <c r="RFU9" s="386"/>
      <c r="RFZ9" s="386"/>
      <c r="RGE9" s="386"/>
      <c r="RGJ9" s="386"/>
      <c r="RGO9" s="386"/>
      <c r="RGT9" s="386"/>
      <c r="RGY9" s="386"/>
      <c r="RHD9" s="386"/>
      <c r="RHI9" s="386"/>
      <c r="RHN9" s="386"/>
      <c r="RHS9" s="386"/>
      <c r="RHX9" s="386"/>
      <c r="RIC9" s="386"/>
      <c r="RIH9" s="386"/>
      <c r="RIM9" s="386"/>
      <c r="RIR9" s="386"/>
      <c r="RIW9" s="386"/>
      <c r="RJB9" s="386"/>
      <c r="RJG9" s="386"/>
      <c r="RJL9" s="386"/>
      <c r="RJQ9" s="386"/>
      <c r="RJV9" s="386"/>
      <c r="RKA9" s="386"/>
      <c r="RKF9" s="386"/>
      <c r="RKK9" s="386"/>
      <c r="RKP9" s="386"/>
      <c r="RKU9" s="386"/>
      <c r="RKZ9" s="386"/>
      <c r="RLE9" s="386"/>
      <c r="RLJ9" s="386"/>
      <c r="RLO9" s="386"/>
      <c r="RLT9" s="386"/>
      <c r="RLY9" s="386"/>
      <c r="RMD9" s="386"/>
      <c r="RMI9" s="386"/>
      <c r="RMN9" s="386"/>
      <c r="RMS9" s="386"/>
      <c r="RMX9" s="386"/>
      <c r="RNC9" s="386"/>
      <c r="RNH9" s="386"/>
      <c r="RNM9" s="386"/>
      <c r="RNR9" s="386"/>
      <c r="RNW9" s="386"/>
      <c r="ROB9" s="386"/>
      <c r="ROG9" s="386"/>
      <c r="ROL9" s="386"/>
      <c r="ROQ9" s="386"/>
      <c r="ROV9" s="386"/>
      <c r="RPA9" s="386"/>
      <c r="RPF9" s="386"/>
      <c r="RPK9" s="386"/>
      <c r="RPP9" s="386"/>
      <c r="RPU9" s="386"/>
      <c r="RPZ9" s="386"/>
      <c r="RQE9" s="386"/>
      <c r="RQJ9" s="386"/>
      <c r="RQO9" s="386"/>
      <c r="RQT9" s="386"/>
      <c r="RQY9" s="386"/>
      <c r="RRD9" s="386"/>
      <c r="RRI9" s="386"/>
      <c r="RRN9" s="386"/>
      <c r="RRS9" s="386"/>
      <c r="RRX9" s="386"/>
      <c r="RSC9" s="386"/>
      <c r="RSH9" s="386"/>
      <c r="RSM9" s="386"/>
      <c r="RSR9" s="386"/>
      <c r="RSW9" s="386"/>
      <c r="RTB9" s="386"/>
      <c r="RTG9" s="386"/>
      <c r="RTL9" s="386"/>
      <c r="RTQ9" s="386"/>
      <c r="RTV9" s="386"/>
      <c r="RUA9" s="386"/>
      <c r="RUF9" s="386"/>
      <c r="RUK9" s="386"/>
      <c r="RUP9" s="386"/>
      <c r="RUU9" s="386"/>
      <c r="RUZ9" s="386"/>
      <c r="RVE9" s="386"/>
      <c r="RVJ9" s="386"/>
      <c r="RVO9" s="386"/>
      <c r="RVT9" s="386"/>
      <c r="RVY9" s="386"/>
      <c r="RWD9" s="386"/>
      <c r="RWI9" s="386"/>
      <c r="RWN9" s="386"/>
      <c r="RWS9" s="386"/>
      <c r="RWX9" s="386"/>
      <c r="RXC9" s="386"/>
      <c r="RXH9" s="386"/>
      <c r="RXM9" s="386"/>
      <c r="RXR9" s="386"/>
      <c r="RXW9" s="386"/>
      <c r="RYB9" s="386"/>
      <c r="RYG9" s="386"/>
      <c r="RYL9" s="386"/>
      <c r="RYQ9" s="386"/>
      <c r="RYV9" s="386"/>
      <c r="RZA9" s="386"/>
      <c r="RZF9" s="386"/>
      <c r="RZK9" s="386"/>
      <c r="RZP9" s="386"/>
      <c r="RZU9" s="386"/>
      <c r="RZZ9" s="386"/>
      <c r="SAE9" s="386"/>
      <c r="SAJ9" s="386"/>
      <c r="SAO9" s="386"/>
      <c r="SAT9" s="386"/>
      <c r="SAY9" s="386"/>
      <c r="SBD9" s="386"/>
      <c r="SBI9" s="386"/>
      <c r="SBN9" s="386"/>
      <c r="SBS9" s="386"/>
      <c r="SBX9" s="386"/>
      <c r="SCC9" s="386"/>
      <c r="SCH9" s="386"/>
      <c r="SCM9" s="386"/>
      <c r="SCR9" s="386"/>
      <c r="SCW9" s="386"/>
      <c r="SDB9" s="386"/>
      <c r="SDG9" s="386"/>
      <c r="SDL9" s="386"/>
      <c r="SDQ9" s="386"/>
      <c r="SDV9" s="386"/>
      <c r="SEA9" s="386"/>
      <c r="SEF9" s="386"/>
      <c r="SEK9" s="386"/>
      <c r="SEP9" s="386"/>
      <c r="SEU9" s="386"/>
      <c r="SEZ9" s="386"/>
      <c r="SFE9" s="386"/>
      <c r="SFJ9" s="386"/>
      <c r="SFO9" s="386"/>
      <c r="SFT9" s="386"/>
      <c r="SFY9" s="386"/>
      <c r="SGD9" s="386"/>
      <c r="SGI9" s="386"/>
      <c r="SGN9" s="386"/>
      <c r="SGS9" s="386"/>
      <c r="SGX9" s="386"/>
      <c r="SHC9" s="386"/>
      <c r="SHH9" s="386"/>
      <c r="SHM9" s="386"/>
      <c r="SHR9" s="386"/>
      <c r="SHW9" s="386"/>
      <c r="SIB9" s="386"/>
      <c r="SIG9" s="386"/>
      <c r="SIL9" s="386"/>
      <c r="SIQ9" s="386"/>
      <c r="SIV9" s="386"/>
      <c r="SJA9" s="386"/>
      <c r="SJF9" s="386"/>
      <c r="SJK9" s="386"/>
      <c r="SJP9" s="386"/>
      <c r="SJU9" s="386"/>
      <c r="SJZ9" s="386"/>
      <c r="SKE9" s="386"/>
      <c r="SKJ9" s="386"/>
      <c r="SKO9" s="386"/>
      <c r="SKT9" s="386"/>
      <c r="SKY9" s="386"/>
      <c r="SLD9" s="386"/>
      <c r="SLI9" s="386"/>
      <c r="SLN9" s="386"/>
      <c r="SLS9" s="386"/>
      <c r="SLX9" s="386"/>
      <c r="SMC9" s="386"/>
      <c r="SMH9" s="386"/>
      <c r="SMM9" s="386"/>
      <c r="SMR9" s="386"/>
      <c r="SMW9" s="386"/>
      <c r="SNB9" s="386"/>
      <c r="SNG9" s="386"/>
      <c r="SNL9" s="386"/>
      <c r="SNQ9" s="386"/>
      <c r="SNV9" s="386"/>
      <c r="SOA9" s="386"/>
      <c r="SOF9" s="386"/>
      <c r="SOK9" s="386"/>
      <c r="SOP9" s="386"/>
      <c r="SOU9" s="386"/>
      <c r="SOZ9" s="386"/>
      <c r="SPE9" s="386"/>
      <c r="SPJ9" s="386"/>
      <c r="SPO9" s="386"/>
      <c r="SPT9" s="386"/>
      <c r="SPY9" s="386"/>
      <c r="SQD9" s="386"/>
      <c r="SQI9" s="386"/>
      <c r="SQN9" s="386"/>
      <c r="SQS9" s="386"/>
      <c r="SQX9" s="386"/>
      <c r="SRC9" s="386"/>
      <c r="SRH9" s="386"/>
      <c r="SRM9" s="386"/>
      <c r="SRR9" s="386"/>
      <c r="SRW9" s="386"/>
      <c r="SSB9" s="386"/>
      <c r="SSG9" s="386"/>
      <c r="SSL9" s="386"/>
      <c r="SSQ9" s="386"/>
      <c r="SSV9" s="386"/>
      <c r="STA9" s="386"/>
      <c r="STF9" s="386"/>
      <c r="STK9" s="386"/>
      <c r="STP9" s="386"/>
      <c r="STU9" s="386"/>
      <c r="STZ9" s="386"/>
      <c r="SUE9" s="386"/>
      <c r="SUJ9" s="386"/>
      <c r="SUO9" s="386"/>
      <c r="SUT9" s="386"/>
      <c r="SUY9" s="386"/>
      <c r="SVD9" s="386"/>
      <c r="SVI9" s="386"/>
      <c r="SVN9" s="386"/>
      <c r="SVS9" s="386"/>
      <c r="SVX9" s="386"/>
      <c r="SWC9" s="386"/>
      <c r="SWH9" s="386"/>
      <c r="SWM9" s="386"/>
      <c r="SWR9" s="386"/>
      <c r="SWW9" s="386"/>
      <c r="SXB9" s="386"/>
      <c r="SXG9" s="386"/>
      <c r="SXL9" s="386"/>
      <c r="SXQ9" s="386"/>
      <c r="SXV9" s="386"/>
      <c r="SYA9" s="386"/>
      <c r="SYF9" s="386"/>
      <c r="SYK9" s="386"/>
      <c r="SYP9" s="386"/>
      <c r="SYU9" s="386"/>
      <c r="SYZ9" s="386"/>
      <c r="SZE9" s="386"/>
      <c r="SZJ9" s="386"/>
      <c r="SZO9" s="386"/>
      <c r="SZT9" s="386"/>
      <c r="SZY9" s="386"/>
      <c r="TAD9" s="386"/>
      <c r="TAI9" s="386"/>
      <c r="TAN9" s="386"/>
      <c r="TAS9" s="386"/>
      <c r="TAX9" s="386"/>
      <c r="TBC9" s="386"/>
      <c r="TBH9" s="386"/>
      <c r="TBM9" s="386"/>
      <c r="TBR9" s="386"/>
      <c r="TBW9" s="386"/>
      <c r="TCB9" s="386"/>
      <c r="TCG9" s="386"/>
      <c r="TCL9" s="386"/>
      <c r="TCQ9" s="386"/>
      <c r="TCV9" s="386"/>
      <c r="TDA9" s="386"/>
      <c r="TDF9" s="386"/>
      <c r="TDK9" s="386"/>
      <c r="TDP9" s="386"/>
      <c r="TDU9" s="386"/>
      <c r="TDZ9" s="386"/>
      <c r="TEE9" s="386"/>
      <c r="TEJ9" s="386"/>
      <c r="TEO9" s="386"/>
      <c r="TET9" s="386"/>
      <c r="TEY9" s="386"/>
      <c r="TFD9" s="386"/>
      <c r="TFI9" s="386"/>
      <c r="TFN9" s="386"/>
      <c r="TFS9" s="386"/>
      <c r="TFX9" s="386"/>
      <c r="TGC9" s="386"/>
      <c r="TGH9" s="386"/>
      <c r="TGM9" s="386"/>
      <c r="TGR9" s="386"/>
      <c r="TGW9" s="386"/>
      <c r="THB9" s="386"/>
      <c r="THG9" s="386"/>
      <c r="THL9" s="386"/>
      <c r="THQ9" s="386"/>
      <c r="THV9" s="386"/>
      <c r="TIA9" s="386"/>
      <c r="TIF9" s="386"/>
      <c r="TIK9" s="386"/>
      <c r="TIP9" s="386"/>
      <c r="TIU9" s="386"/>
      <c r="TIZ9" s="386"/>
      <c r="TJE9" s="386"/>
      <c r="TJJ9" s="386"/>
      <c r="TJO9" s="386"/>
      <c r="TJT9" s="386"/>
      <c r="TJY9" s="386"/>
      <c r="TKD9" s="386"/>
      <c r="TKI9" s="386"/>
      <c r="TKN9" s="386"/>
      <c r="TKS9" s="386"/>
      <c r="TKX9" s="386"/>
      <c r="TLC9" s="386"/>
      <c r="TLH9" s="386"/>
      <c r="TLM9" s="386"/>
      <c r="TLR9" s="386"/>
      <c r="TLW9" s="386"/>
      <c r="TMB9" s="386"/>
      <c r="TMG9" s="386"/>
      <c r="TML9" s="386"/>
      <c r="TMQ9" s="386"/>
      <c r="TMV9" s="386"/>
      <c r="TNA9" s="386"/>
      <c r="TNF9" s="386"/>
      <c r="TNK9" s="386"/>
      <c r="TNP9" s="386"/>
      <c r="TNU9" s="386"/>
      <c r="TNZ9" s="386"/>
      <c r="TOE9" s="386"/>
      <c r="TOJ9" s="386"/>
      <c r="TOO9" s="386"/>
      <c r="TOT9" s="386"/>
      <c r="TOY9" s="386"/>
      <c r="TPD9" s="386"/>
      <c r="TPI9" s="386"/>
      <c r="TPN9" s="386"/>
      <c r="TPS9" s="386"/>
      <c r="TPX9" s="386"/>
      <c r="TQC9" s="386"/>
      <c r="TQH9" s="386"/>
      <c r="TQM9" s="386"/>
      <c r="TQR9" s="386"/>
      <c r="TQW9" s="386"/>
      <c r="TRB9" s="386"/>
      <c r="TRG9" s="386"/>
      <c r="TRL9" s="386"/>
      <c r="TRQ9" s="386"/>
      <c r="TRV9" s="386"/>
      <c r="TSA9" s="386"/>
      <c r="TSF9" s="386"/>
      <c r="TSK9" s="386"/>
      <c r="TSP9" s="386"/>
      <c r="TSU9" s="386"/>
      <c r="TSZ9" s="386"/>
      <c r="TTE9" s="386"/>
      <c r="TTJ9" s="386"/>
      <c r="TTO9" s="386"/>
      <c r="TTT9" s="386"/>
      <c r="TTY9" s="386"/>
      <c r="TUD9" s="386"/>
      <c r="TUI9" s="386"/>
      <c r="TUN9" s="386"/>
      <c r="TUS9" s="386"/>
      <c r="TUX9" s="386"/>
      <c r="TVC9" s="386"/>
      <c r="TVH9" s="386"/>
      <c r="TVM9" s="386"/>
      <c r="TVR9" s="386"/>
      <c r="TVW9" s="386"/>
      <c r="TWB9" s="386"/>
      <c r="TWG9" s="386"/>
      <c r="TWL9" s="386"/>
      <c r="TWQ9" s="386"/>
      <c r="TWV9" s="386"/>
      <c r="TXA9" s="386"/>
      <c r="TXF9" s="386"/>
      <c r="TXK9" s="386"/>
      <c r="TXP9" s="386"/>
      <c r="TXU9" s="386"/>
      <c r="TXZ9" s="386"/>
      <c r="TYE9" s="386"/>
      <c r="TYJ9" s="386"/>
      <c r="TYO9" s="386"/>
      <c r="TYT9" s="386"/>
      <c r="TYY9" s="386"/>
      <c r="TZD9" s="386"/>
      <c r="TZI9" s="386"/>
      <c r="TZN9" s="386"/>
      <c r="TZS9" s="386"/>
      <c r="TZX9" s="386"/>
      <c r="UAC9" s="386"/>
      <c r="UAH9" s="386"/>
      <c r="UAM9" s="386"/>
      <c r="UAR9" s="386"/>
      <c r="UAW9" s="386"/>
      <c r="UBB9" s="386"/>
      <c r="UBG9" s="386"/>
      <c r="UBL9" s="386"/>
      <c r="UBQ9" s="386"/>
      <c r="UBV9" s="386"/>
      <c r="UCA9" s="386"/>
      <c r="UCF9" s="386"/>
      <c r="UCK9" s="386"/>
      <c r="UCP9" s="386"/>
      <c r="UCU9" s="386"/>
      <c r="UCZ9" s="386"/>
      <c r="UDE9" s="386"/>
      <c r="UDJ9" s="386"/>
      <c r="UDO9" s="386"/>
      <c r="UDT9" s="386"/>
      <c r="UDY9" s="386"/>
      <c r="UED9" s="386"/>
      <c r="UEI9" s="386"/>
      <c r="UEN9" s="386"/>
      <c r="UES9" s="386"/>
      <c r="UEX9" s="386"/>
      <c r="UFC9" s="386"/>
      <c r="UFH9" s="386"/>
      <c r="UFM9" s="386"/>
      <c r="UFR9" s="386"/>
      <c r="UFW9" s="386"/>
      <c r="UGB9" s="386"/>
      <c r="UGG9" s="386"/>
      <c r="UGL9" s="386"/>
      <c r="UGQ9" s="386"/>
      <c r="UGV9" s="386"/>
      <c r="UHA9" s="386"/>
      <c r="UHF9" s="386"/>
      <c r="UHK9" s="386"/>
      <c r="UHP9" s="386"/>
      <c r="UHU9" s="386"/>
      <c r="UHZ9" s="386"/>
      <c r="UIE9" s="386"/>
      <c r="UIJ9" s="386"/>
      <c r="UIO9" s="386"/>
      <c r="UIT9" s="386"/>
      <c r="UIY9" s="386"/>
      <c r="UJD9" s="386"/>
      <c r="UJI9" s="386"/>
      <c r="UJN9" s="386"/>
      <c r="UJS9" s="386"/>
      <c r="UJX9" s="386"/>
      <c r="UKC9" s="386"/>
      <c r="UKH9" s="386"/>
      <c r="UKM9" s="386"/>
      <c r="UKR9" s="386"/>
      <c r="UKW9" s="386"/>
      <c r="ULB9" s="386"/>
      <c r="ULG9" s="386"/>
      <c r="ULL9" s="386"/>
      <c r="ULQ9" s="386"/>
      <c r="ULV9" s="386"/>
      <c r="UMA9" s="386"/>
      <c r="UMF9" s="386"/>
      <c r="UMK9" s="386"/>
      <c r="UMP9" s="386"/>
      <c r="UMU9" s="386"/>
      <c r="UMZ9" s="386"/>
      <c r="UNE9" s="386"/>
      <c r="UNJ9" s="386"/>
      <c r="UNO9" s="386"/>
      <c r="UNT9" s="386"/>
      <c r="UNY9" s="386"/>
      <c r="UOD9" s="386"/>
      <c r="UOI9" s="386"/>
      <c r="UON9" s="386"/>
      <c r="UOS9" s="386"/>
      <c r="UOX9" s="386"/>
      <c r="UPC9" s="386"/>
      <c r="UPH9" s="386"/>
      <c r="UPM9" s="386"/>
      <c r="UPR9" s="386"/>
      <c r="UPW9" s="386"/>
      <c r="UQB9" s="386"/>
      <c r="UQG9" s="386"/>
      <c r="UQL9" s="386"/>
      <c r="UQQ9" s="386"/>
      <c r="UQV9" s="386"/>
      <c r="URA9" s="386"/>
      <c r="URF9" s="386"/>
      <c r="URK9" s="386"/>
      <c r="URP9" s="386"/>
      <c r="URU9" s="386"/>
      <c r="URZ9" s="386"/>
      <c r="USE9" s="386"/>
      <c r="USJ9" s="386"/>
      <c r="USO9" s="386"/>
      <c r="UST9" s="386"/>
      <c r="USY9" s="386"/>
      <c r="UTD9" s="386"/>
      <c r="UTI9" s="386"/>
      <c r="UTN9" s="386"/>
      <c r="UTS9" s="386"/>
      <c r="UTX9" s="386"/>
      <c r="UUC9" s="386"/>
      <c r="UUH9" s="386"/>
      <c r="UUM9" s="386"/>
      <c r="UUR9" s="386"/>
      <c r="UUW9" s="386"/>
      <c r="UVB9" s="386"/>
      <c r="UVG9" s="386"/>
      <c r="UVL9" s="386"/>
      <c r="UVQ9" s="386"/>
      <c r="UVV9" s="386"/>
      <c r="UWA9" s="386"/>
      <c r="UWF9" s="386"/>
      <c r="UWK9" s="386"/>
      <c r="UWP9" s="386"/>
      <c r="UWU9" s="386"/>
      <c r="UWZ9" s="386"/>
      <c r="UXE9" s="386"/>
      <c r="UXJ9" s="386"/>
      <c r="UXO9" s="386"/>
      <c r="UXT9" s="386"/>
      <c r="UXY9" s="386"/>
      <c r="UYD9" s="386"/>
      <c r="UYI9" s="386"/>
      <c r="UYN9" s="386"/>
      <c r="UYS9" s="386"/>
      <c r="UYX9" s="386"/>
      <c r="UZC9" s="386"/>
      <c r="UZH9" s="386"/>
      <c r="UZM9" s="386"/>
      <c r="UZR9" s="386"/>
      <c r="UZW9" s="386"/>
      <c r="VAB9" s="386"/>
      <c r="VAG9" s="386"/>
      <c r="VAL9" s="386"/>
      <c r="VAQ9" s="386"/>
      <c r="VAV9" s="386"/>
      <c r="VBA9" s="386"/>
      <c r="VBF9" s="386"/>
      <c r="VBK9" s="386"/>
      <c r="VBP9" s="386"/>
      <c r="VBU9" s="386"/>
      <c r="VBZ9" s="386"/>
      <c r="VCE9" s="386"/>
      <c r="VCJ9" s="386"/>
      <c r="VCO9" s="386"/>
      <c r="VCT9" s="386"/>
      <c r="VCY9" s="386"/>
      <c r="VDD9" s="386"/>
      <c r="VDI9" s="386"/>
      <c r="VDN9" s="386"/>
      <c r="VDS9" s="386"/>
      <c r="VDX9" s="386"/>
      <c r="VEC9" s="386"/>
      <c r="VEH9" s="386"/>
      <c r="VEM9" s="386"/>
      <c r="VER9" s="386"/>
      <c r="VEW9" s="386"/>
      <c r="VFB9" s="386"/>
      <c r="VFG9" s="386"/>
      <c r="VFL9" s="386"/>
      <c r="VFQ9" s="386"/>
      <c r="VFV9" s="386"/>
      <c r="VGA9" s="386"/>
      <c r="VGF9" s="386"/>
      <c r="VGK9" s="386"/>
      <c r="VGP9" s="386"/>
      <c r="VGU9" s="386"/>
      <c r="VGZ9" s="386"/>
      <c r="VHE9" s="386"/>
      <c r="VHJ9" s="386"/>
      <c r="VHO9" s="386"/>
      <c r="VHT9" s="386"/>
      <c r="VHY9" s="386"/>
      <c r="VID9" s="386"/>
      <c r="VII9" s="386"/>
      <c r="VIN9" s="386"/>
      <c r="VIS9" s="386"/>
      <c r="VIX9" s="386"/>
      <c r="VJC9" s="386"/>
      <c r="VJH9" s="386"/>
      <c r="VJM9" s="386"/>
      <c r="VJR9" s="386"/>
      <c r="VJW9" s="386"/>
      <c r="VKB9" s="386"/>
      <c r="VKG9" s="386"/>
      <c r="VKL9" s="386"/>
      <c r="VKQ9" s="386"/>
      <c r="VKV9" s="386"/>
      <c r="VLA9" s="386"/>
      <c r="VLF9" s="386"/>
      <c r="VLK9" s="386"/>
      <c r="VLP9" s="386"/>
      <c r="VLU9" s="386"/>
      <c r="VLZ9" s="386"/>
      <c r="VME9" s="386"/>
      <c r="VMJ9" s="386"/>
      <c r="VMO9" s="386"/>
      <c r="VMT9" s="386"/>
      <c r="VMY9" s="386"/>
      <c r="VND9" s="386"/>
      <c r="VNI9" s="386"/>
      <c r="VNN9" s="386"/>
      <c r="VNS9" s="386"/>
      <c r="VNX9" s="386"/>
      <c r="VOC9" s="386"/>
      <c r="VOH9" s="386"/>
      <c r="VOM9" s="386"/>
      <c r="VOR9" s="386"/>
      <c r="VOW9" s="386"/>
      <c r="VPB9" s="386"/>
      <c r="VPG9" s="386"/>
      <c r="VPL9" s="386"/>
      <c r="VPQ9" s="386"/>
      <c r="VPV9" s="386"/>
      <c r="VQA9" s="386"/>
      <c r="VQF9" s="386"/>
      <c r="VQK9" s="386"/>
      <c r="VQP9" s="386"/>
      <c r="VQU9" s="386"/>
      <c r="VQZ9" s="386"/>
      <c r="VRE9" s="386"/>
      <c r="VRJ9" s="386"/>
      <c r="VRO9" s="386"/>
      <c r="VRT9" s="386"/>
      <c r="VRY9" s="386"/>
      <c r="VSD9" s="386"/>
      <c r="VSI9" s="386"/>
      <c r="VSN9" s="386"/>
      <c r="VSS9" s="386"/>
      <c r="VSX9" s="386"/>
      <c r="VTC9" s="386"/>
      <c r="VTH9" s="386"/>
      <c r="VTM9" s="386"/>
      <c r="VTR9" s="386"/>
      <c r="VTW9" s="386"/>
      <c r="VUB9" s="386"/>
      <c r="VUG9" s="386"/>
      <c r="VUL9" s="386"/>
      <c r="VUQ9" s="386"/>
      <c r="VUV9" s="386"/>
      <c r="VVA9" s="386"/>
      <c r="VVF9" s="386"/>
      <c r="VVK9" s="386"/>
      <c r="VVP9" s="386"/>
      <c r="VVU9" s="386"/>
      <c r="VVZ9" s="386"/>
      <c r="VWE9" s="386"/>
      <c r="VWJ9" s="386"/>
      <c r="VWO9" s="386"/>
      <c r="VWT9" s="386"/>
      <c r="VWY9" s="386"/>
      <c r="VXD9" s="386"/>
      <c r="VXI9" s="386"/>
      <c r="VXN9" s="386"/>
      <c r="VXS9" s="386"/>
      <c r="VXX9" s="386"/>
      <c r="VYC9" s="386"/>
      <c r="VYH9" s="386"/>
      <c r="VYM9" s="386"/>
      <c r="VYR9" s="386"/>
      <c r="VYW9" s="386"/>
      <c r="VZB9" s="386"/>
      <c r="VZG9" s="386"/>
      <c r="VZL9" s="386"/>
      <c r="VZQ9" s="386"/>
      <c r="VZV9" s="386"/>
      <c r="WAA9" s="386"/>
      <c r="WAF9" s="386"/>
      <c r="WAK9" s="386"/>
      <c r="WAP9" s="386"/>
      <c r="WAU9" s="386"/>
      <c r="WAZ9" s="386"/>
      <c r="WBE9" s="386"/>
      <c r="WBJ9" s="386"/>
      <c r="WBO9" s="386"/>
      <c r="WBT9" s="386"/>
      <c r="WBY9" s="386"/>
      <c r="WCD9" s="386"/>
      <c r="WCI9" s="386"/>
      <c r="WCN9" s="386"/>
      <c r="WCS9" s="386"/>
      <c r="WCX9" s="386"/>
      <c r="WDC9" s="386"/>
      <c r="WDH9" s="386"/>
      <c r="WDM9" s="386"/>
      <c r="WDR9" s="386"/>
      <c r="WDW9" s="386"/>
      <c r="WEB9" s="386"/>
      <c r="WEG9" s="386"/>
      <c r="WEL9" s="386"/>
      <c r="WEQ9" s="386"/>
      <c r="WEV9" s="386"/>
      <c r="WFA9" s="386"/>
      <c r="WFF9" s="386"/>
      <c r="WFK9" s="386"/>
      <c r="WFP9" s="386"/>
      <c r="WFU9" s="386"/>
      <c r="WFZ9" s="386"/>
      <c r="WGE9" s="386"/>
      <c r="WGJ9" s="386"/>
      <c r="WGO9" s="386"/>
      <c r="WGT9" s="386"/>
      <c r="WGY9" s="386"/>
      <c r="WHD9" s="386"/>
      <c r="WHI9" s="386"/>
      <c r="WHN9" s="386"/>
      <c r="WHS9" s="386"/>
      <c r="WHX9" s="386"/>
      <c r="WIC9" s="386"/>
      <c r="WIH9" s="386"/>
      <c r="WIM9" s="386"/>
      <c r="WIR9" s="386"/>
      <c r="WIW9" s="386"/>
      <c r="WJB9" s="386"/>
      <c r="WJG9" s="386"/>
      <c r="WJL9" s="386"/>
      <c r="WJQ9" s="386"/>
      <c r="WJV9" s="386"/>
      <c r="WKA9" s="386"/>
      <c r="WKF9" s="386"/>
      <c r="WKK9" s="386"/>
      <c r="WKP9" s="386"/>
      <c r="WKU9" s="386"/>
      <c r="WKZ9" s="386"/>
      <c r="WLE9" s="386"/>
      <c r="WLJ9" s="386"/>
      <c r="WLO9" s="386"/>
      <c r="WLT9" s="386"/>
      <c r="WLY9" s="386"/>
      <c r="WMD9" s="386"/>
      <c r="WMI9" s="386"/>
      <c r="WMN9" s="386"/>
      <c r="WMS9" s="386"/>
      <c r="WMX9" s="386"/>
      <c r="WNC9" s="386"/>
      <c r="WNH9" s="386"/>
      <c r="WNM9" s="386"/>
      <c r="WNR9" s="386"/>
      <c r="WNW9" s="386"/>
      <c r="WOB9" s="386"/>
      <c r="WOG9" s="386"/>
      <c r="WOL9" s="386"/>
      <c r="WOQ9" s="386"/>
      <c r="WOV9" s="386"/>
      <c r="WPA9" s="386"/>
      <c r="WPF9" s="386"/>
      <c r="WPK9" s="386"/>
      <c r="WPP9" s="386"/>
      <c r="WPU9" s="386"/>
      <c r="WPZ9" s="386"/>
      <c r="WQE9" s="386"/>
      <c r="WQJ9" s="386"/>
      <c r="WQO9" s="386"/>
      <c r="WQT9" s="386"/>
      <c r="WQY9" s="386"/>
      <c r="WRD9" s="386"/>
      <c r="WRI9" s="386"/>
      <c r="WRN9" s="386"/>
      <c r="WRS9" s="386"/>
      <c r="WRX9" s="386"/>
      <c r="WSC9" s="386"/>
      <c r="WSH9" s="386"/>
      <c r="WSM9" s="386"/>
      <c r="WSR9" s="386"/>
      <c r="WSW9" s="386"/>
      <c r="WTB9" s="386"/>
      <c r="WTG9" s="386"/>
      <c r="WTL9" s="386"/>
      <c r="WTQ9" s="386"/>
      <c r="WTV9" s="386"/>
      <c r="WUA9" s="386"/>
      <c r="WUF9" s="386"/>
      <c r="WUK9" s="386"/>
      <c r="WUP9" s="386"/>
      <c r="WUU9" s="386"/>
      <c r="WUZ9" s="386"/>
      <c r="WVE9" s="386"/>
      <c r="WVJ9" s="386"/>
      <c r="WVO9" s="386"/>
      <c r="WVT9" s="386"/>
      <c r="WVY9" s="386"/>
      <c r="WWD9" s="386"/>
      <c r="WWI9" s="386"/>
      <c r="WWN9" s="386"/>
      <c r="WWS9" s="386"/>
      <c r="WWX9" s="386"/>
      <c r="WXC9" s="386"/>
      <c r="WXH9" s="386"/>
      <c r="WXM9" s="386"/>
      <c r="WXR9" s="386"/>
      <c r="WXW9" s="386"/>
      <c r="WYB9" s="386"/>
      <c r="WYG9" s="386"/>
      <c r="WYL9" s="386"/>
      <c r="WYQ9" s="386"/>
      <c r="WYV9" s="386"/>
      <c r="WZA9" s="386"/>
      <c r="WZF9" s="386"/>
      <c r="WZK9" s="386"/>
      <c r="WZP9" s="386"/>
      <c r="WZU9" s="386"/>
      <c r="WZZ9" s="386"/>
      <c r="XAE9" s="386"/>
      <c r="XAJ9" s="386"/>
      <c r="XAO9" s="386"/>
      <c r="XAT9" s="386"/>
      <c r="XAY9" s="386"/>
      <c r="XBD9" s="386"/>
      <c r="XBI9" s="386"/>
      <c r="XBN9" s="386"/>
      <c r="XBS9" s="386"/>
      <c r="XBX9" s="386"/>
      <c r="XCC9" s="386"/>
      <c r="XCH9" s="386"/>
      <c r="XCM9" s="386"/>
      <c r="XCR9" s="386"/>
      <c r="XCW9" s="386"/>
      <c r="XDB9" s="386"/>
      <c r="XDG9" s="386"/>
      <c r="XDL9" s="386"/>
      <c r="XDQ9" s="386"/>
      <c r="XDV9" s="386"/>
      <c r="XEA9" s="386"/>
      <c r="XEF9" s="386"/>
      <c r="XEK9" s="386"/>
      <c r="XEP9" s="386"/>
      <c r="XEU9" s="386"/>
      <c r="XEZ9" s="386"/>
    </row>
    <row r="10" spans="1:1020 1025:2045 2050:3070 3075:4095 4100:5120 5125:6140 6145:7165 7170:8190 8195:9215 9220:10240 10245:11260 11265:12285 12290:13310 13315:14335 14340:15360 15365:16380">
      <c r="A10" s="391">
        <f t="shared" si="0"/>
        <v>8</v>
      </c>
      <c r="B10" s="384" t="s">
        <v>96</v>
      </c>
      <c r="C10" s="384">
        <v>9585</v>
      </c>
      <c r="D10" s="384"/>
      <c r="E10" s="384">
        <v>0</v>
      </c>
      <c r="F10" s="384">
        <v>0</v>
      </c>
      <c r="G10" s="384"/>
      <c r="H10" s="384">
        <v>0</v>
      </c>
      <c r="I10" s="384"/>
      <c r="J10" s="384"/>
      <c r="K10" s="384">
        <v>229.60000000000002</v>
      </c>
      <c r="L10" s="384">
        <v>180</v>
      </c>
      <c r="M10" s="384">
        <f>ROUND('Sep-22 Plan'!M18,0)</f>
        <v>366</v>
      </c>
      <c r="N10" s="384">
        <f>'Oct-22 Plan'!N6</f>
        <v>402</v>
      </c>
      <c r="O10" s="385">
        <v>660</v>
      </c>
      <c r="P10" s="385">
        <v>888</v>
      </c>
      <c r="Q10" s="385">
        <v>1080</v>
      </c>
      <c r="R10" s="385">
        <v>936</v>
      </c>
      <c r="S10" s="385">
        <v>936</v>
      </c>
      <c r="T10" s="384">
        <v>960</v>
      </c>
      <c r="U10" s="384">
        <v>960</v>
      </c>
      <c r="V10" s="384">
        <v>1020</v>
      </c>
      <c r="W10" s="384">
        <v>720</v>
      </c>
      <c r="X10" s="384">
        <v>720</v>
      </c>
      <c r="Y10" s="384">
        <v>720</v>
      </c>
      <c r="Z10" s="384">
        <v>720</v>
      </c>
      <c r="AA10" s="384">
        <v>408</v>
      </c>
      <c r="AB10" s="384">
        <f>'Dec-23 Plan'!O6</f>
        <v>480</v>
      </c>
      <c r="AI10" s="386"/>
      <c r="AN10" s="386"/>
      <c r="AS10" s="386"/>
      <c r="AX10" s="386"/>
      <c r="BC10" s="386"/>
      <c r="BH10" s="386"/>
      <c r="BM10" s="386"/>
      <c r="BR10" s="386"/>
      <c r="BW10" s="386"/>
      <c r="CB10" s="386"/>
      <c r="CG10" s="386"/>
      <c r="CL10" s="386"/>
      <c r="CQ10" s="386"/>
      <c r="CV10" s="386"/>
      <c r="DA10" s="386"/>
      <c r="DF10" s="386"/>
      <c r="DK10" s="386"/>
      <c r="DP10" s="386"/>
      <c r="DU10" s="386"/>
      <c r="DZ10" s="386"/>
      <c r="EE10" s="386"/>
      <c r="EJ10" s="386"/>
      <c r="EO10" s="386"/>
      <c r="ET10" s="386"/>
      <c r="EY10" s="386"/>
      <c r="FD10" s="386"/>
      <c r="FI10" s="386"/>
      <c r="FN10" s="386"/>
      <c r="FS10" s="386"/>
      <c r="FX10" s="386"/>
      <c r="GC10" s="386"/>
      <c r="GH10" s="386"/>
      <c r="GM10" s="386"/>
      <c r="GR10" s="386"/>
      <c r="GW10" s="386"/>
      <c r="HB10" s="386"/>
      <c r="HG10" s="386"/>
      <c r="HL10" s="386"/>
      <c r="HQ10" s="386"/>
      <c r="HV10" s="386"/>
      <c r="IA10" s="386"/>
      <c r="IF10" s="386"/>
      <c r="IK10" s="386"/>
      <c r="IP10" s="386"/>
      <c r="IU10" s="386"/>
      <c r="IZ10" s="386"/>
      <c r="JE10" s="386"/>
      <c r="JJ10" s="386"/>
      <c r="JO10" s="386"/>
      <c r="JT10" s="386"/>
      <c r="JY10" s="386"/>
      <c r="KD10" s="386"/>
      <c r="KI10" s="386"/>
      <c r="KN10" s="386"/>
      <c r="KS10" s="386"/>
      <c r="KX10" s="386"/>
      <c r="LC10" s="386"/>
      <c r="LH10" s="386"/>
      <c r="LM10" s="386"/>
      <c r="LR10" s="386"/>
      <c r="LW10" s="386"/>
      <c r="MB10" s="386"/>
      <c r="MG10" s="386"/>
      <c r="ML10" s="386"/>
      <c r="MQ10" s="386"/>
      <c r="MV10" s="386"/>
      <c r="NA10" s="386"/>
      <c r="NF10" s="386"/>
      <c r="NK10" s="386"/>
      <c r="NP10" s="386"/>
      <c r="NU10" s="386"/>
      <c r="NZ10" s="386"/>
      <c r="OE10" s="386"/>
      <c r="OJ10" s="386"/>
      <c r="OO10" s="386"/>
      <c r="OT10" s="386"/>
      <c r="OY10" s="386"/>
      <c r="PD10" s="386"/>
      <c r="PI10" s="386"/>
      <c r="PN10" s="386"/>
      <c r="PS10" s="386"/>
      <c r="PX10" s="386"/>
      <c r="QC10" s="386"/>
      <c r="QH10" s="386"/>
      <c r="QM10" s="386"/>
      <c r="QR10" s="386"/>
      <c r="QW10" s="386"/>
      <c r="RB10" s="386"/>
      <c r="RG10" s="386"/>
      <c r="RL10" s="386"/>
      <c r="RQ10" s="386"/>
      <c r="RV10" s="386"/>
      <c r="SA10" s="386"/>
      <c r="SF10" s="386"/>
      <c r="SK10" s="386"/>
      <c r="SP10" s="386"/>
      <c r="SU10" s="386"/>
      <c r="SZ10" s="386"/>
      <c r="TE10" s="386"/>
      <c r="TJ10" s="386"/>
      <c r="TO10" s="386"/>
      <c r="TT10" s="386"/>
      <c r="TY10" s="386"/>
      <c r="UD10" s="386"/>
      <c r="UI10" s="386"/>
      <c r="UN10" s="386"/>
      <c r="US10" s="386"/>
      <c r="UX10" s="386"/>
      <c r="VC10" s="386"/>
      <c r="VH10" s="386"/>
      <c r="VM10" s="386"/>
      <c r="VR10" s="386"/>
      <c r="VW10" s="386"/>
      <c r="WB10" s="386"/>
      <c r="WG10" s="386"/>
      <c r="WL10" s="386"/>
      <c r="WQ10" s="386"/>
      <c r="WV10" s="386"/>
      <c r="XA10" s="386"/>
      <c r="XF10" s="386"/>
      <c r="XK10" s="386"/>
      <c r="XP10" s="386"/>
      <c r="XU10" s="386"/>
      <c r="XZ10" s="386"/>
      <c r="YE10" s="386"/>
      <c r="YJ10" s="386"/>
      <c r="YO10" s="386"/>
      <c r="YT10" s="386"/>
      <c r="YY10" s="386"/>
      <c r="ZD10" s="386"/>
      <c r="ZI10" s="386"/>
      <c r="ZN10" s="386"/>
      <c r="ZS10" s="386"/>
      <c r="ZX10" s="386"/>
      <c r="AAC10" s="386"/>
      <c r="AAH10" s="386"/>
      <c r="AAM10" s="386"/>
      <c r="AAR10" s="386"/>
      <c r="AAW10" s="386"/>
      <c r="ABB10" s="386"/>
      <c r="ABG10" s="386"/>
      <c r="ABL10" s="386"/>
      <c r="ABQ10" s="386"/>
      <c r="ABV10" s="386"/>
      <c r="ACA10" s="386"/>
      <c r="ACF10" s="386"/>
      <c r="ACK10" s="386"/>
      <c r="ACP10" s="386"/>
      <c r="ACU10" s="386"/>
      <c r="ACZ10" s="386"/>
      <c r="ADE10" s="386"/>
      <c r="ADJ10" s="386"/>
      <c r="ADO10" s="386"/>
      <c r="ADT10" s="386"/>
      <c r="ADY10" s="386"/>
      <c r="AED10" s="386"/>
      <c r="AEI10" s="386"/>
      <c r="AEN10" s="386"/>
      <c r="AES10" s="386"/>
      <c r="AEX10" s="386"/>
      <c r="AFC10" s="386"/>
      <c r="AFH10" s="386"/>
      <c r="AFM10" s="386"/>
      <c r="AFR10" s="386"/>
      <c r="AFW10" s="386"/>
      <c r="AGB10" s="386"/>
      <c r="AGG10" s="386"/>
      <c r="AGL10" s="386"/>
      <c r="AGQ10" s="386"/>
      <c r="AGV10" s="386"/>
      <c r="AHA10" s="386"/>
      <c r="AHF10" s="386"/>
      <c r="AHK10" s="386"/>
      <c r="AHP10" s="386"/>
      <c r="AHU10" s="386"/>
      <c r="AHZ10" s="386"/>
      <c r="AIE10" s="386"/>
      <c r="AIJ10" s="386"/>
      <c r="AIO10" s="386"/>
      <c r="AIT10" s="386"/>
      <c r="AIY10" s="386"/>
      <c r="AJD10" s="386"/>
      <c r="AJI10" s="386"/>
      <c r="AJN10" s="386"/>
      <c r="AJS10" s="386"/>
      <c r="AJX10" s="386"/>
      <c r="AKC10" s="386"/>
      <c r="AKH10" s="386"/>
      <c r="AKM10" s="386"/>
      <c r="AKR10" s="386"/>
      <c r="AKW10" s="386"/>
      <c r="ALB10" s="386"/>
      <c r="ALG10" s="386"/>
      <c r="ALL10" s="386"/>
      <c r="ALQ10" s="386"/>
      <c r="ALV10" s="386"/>
      <c r="AMA10" s="386"/>
      <c r="AMF10" s="386"/>
      <c r="AMK10" s="386"/>
      <c r="AMP10" s="386"/>
      <c r="AMU10" s="386"/>
      <c r="AMZ10" s="386"/>
      <c r="ANE10" s="386"/>
      <c r="ANJ10" s="386"/>
      <c r="ANO10" s="386"/>
      <c r="ANT10" s="386"/>
      <c r="ANY10" s="386"/>
      <c r="AOD10" s="386"/>
      <c r="AOI10" s="386"/>
      <c r="AON10" s="386"/>
      <c r="AOS10" s="386"/>
      <c r="AOX10" s="386"/>
      <c r="APC10" s="386"/>
      <c r="APH10" s="386"/>
      <c r="APM10" s="386"/>
      <c r="APR10" s="386"/>
      <c r="APW10" s="386"/>
      <c r="AQB10" s="386"/>
      <c r="AQG10" s="386"/>
      <c r="AQL10" s="386"/>
      <c r="AQQ10" s="386"/>
      <c r="AQV10" s="386"/>
      <c r="ARA10" s="386"/>
      <c r="ARF10" s="386"/>
      <c r="ARK10" s="386"/>
      <c r="ARP10" s="386"/>
      <c r="ARU10" s="386"/>
      <c r="ARZ10" s="386"/>
      <c r="ASE10" s="386"/>
      <c r="ASJ10" s="386"/>
      <c r="ASO10" s="386"/>
      <c r="AST10" s="386"/>
      <c r="ASY10" s="386"/>
      <c r="ATD10" s="386"/>
      <c r="ATI10" s="386"/>
      <c r="ATN10" s="386"/>
      <c r="ATS10" s="386"/>
      <c r="ATX10" s="386"/>
      <c r="AUC10" s="386"/>
      <c r="AUH10" s="386"/>
      <c r="AUM10" s="386"/>
      <c r="AUR10" s="386"/>
      <c r="AUW10" s="386"/>
      <c r="AVB10" s="386"/>
      <c r="AVG10" s="386"/>
      <c r="AVL10" s="386"/>
      <c r="AVQ10" s="386"/>
      <c r="AVV10" s="386"/>
      <c r="AWA10" s="386"/>
      <c r="AWF10" s="386"/>
      <c r="AWK10" s="386"/>
      <c r="AWP10" s="386"/>
      <c r="AWU10" s="386"/>
      <c r="AWZ10" s="386"/>
      <c r="AXE10" s="386"/>
      <c r="AXJ10" s="386"/>
      <c r="AXO10" s="386"/>
      <c r="AXT10" s="386"/>
      <c r="AXY10" s="386"/>
      <c r="AYD10" s="386"/>
      <c r="AYI10" s="386"/>
      <c r="AYN10" s="386"/>
      <c r="AYS10" s="386"/>
      <c r="AYX10" s="386"/>
      <c r="AZC10" s="386"/>
      <c r="AZH10" s="386"/>
      <c r="AZM10" s="386"/>
      <c r="AZR10" s="386"/>
      <c r="AZW10" s="386"/>
      <c r="BAB10" s="386"/>
      <c r="BAG10" s="386"/>
      <c r="BAL10" s="386"/>
      <c r="BAQ10" s="386"/>
      <c r="BAV10" s="386"/>
      <c r="BBA10" s="386"/>
      <c r="BBF10" s="386"/>
      <c r="BBK10" s="386"/>
      <c r="BBP10" s="386"/>
      <c r="BBU10" s="386"/>
      <c r="BBZ10" s="386"/>
      <c r="BCE10" s="386"/>
      <c r="BCJ10" s="386"/>
      <c r="BCO10" s="386"/>
      <c r="BCT10" s="386"/>
      <c r="BCY10" s="386"/>
      <c r="BDD10" s="386"/>
      <c r="BDI10" s="386"/>
      <c r="BDN10" s="386"/>
      <c r="BDS10" s="386"/>
      <c r="BDX10" s="386"/>
      <c r="BEC10" s="386"/>
      <c r="BEH10" s="386"/>
      <c r="BEM10" s="386"/>
      <c r="BER10" s="386"/>
      <c r="BEW10" s="386"/>
      <c r="BFB10" s="386"/>
      <c r="BFG10" s="386"/>
      <c r="BFL10" s="386"/>
      <c r="BFQ10" s="386"/>
      <c r="BFV10" s="386"/>
      <c r="BGA10" s="386"/>
      <c r="BGF10" s="386"/>
      <c r="BGK10" s="386"/>
      <c r="BGP10" s="386"/>
      <c r="BGU10" s="386"/>
      <c r="BGZ10" s="386"/>
      <c r="BHE10" s="386"/>
      <c r="BHJ10" s="386"/>
      <c r="BHO10" s="386"/>
      <c r="BHT10" s="386"/>
      <c r="BHY10" s="386"/>
      <c r="BID10" s="386"/>
      <c r="BII10" s="386"/>
      <c r="BIN10" s="386"/>
      <c r="BIS10" s="386"/>
      <c r="BIX10" s="386"/>
      <c r="BJC10" s="386"/>
      <c r="BJH10" s="386"/>
      <c r="BJM10" s="386"/>
      <c r="BJR10" s="386"/>
      <c r="BJW10" s="386"/>
      <c r="BKB10" s="386"/>
      <c r="BKG10" s="386"/>
      <c r="BKL10" s="386"/>
      <c r="BKQ10" s="386"/>
      <c r="BKV10" s="386"/>
      <c r="BLA10" s="386"/>
      <c r="BLF10" s="386"/>
      <c r="BLK10" s="386"/>
      <c r="BLP10" s="386"/>
      <c r="BLU10" s="386"/>
      <c r="BLZ10" s="386"/>
      <c r="BME10" s="386"/>
      <c r="BMJ10" s="386"/>
      <c r="BMO10" s="386"/>
      <c r="BMT10" s="386"/>
      <c r="BMY10" s="386"/>
      <c r="BND10" s="386"/>
      <c r="BNI10" s="386"/>
      <c r="BNN10" s="386"/>
      <c r="BNS10" s="386"/>
      <c r="BNX10" s="386"/>
      <c r="BOC10" s="386"/>
      <c r="BOH10" s="386"/>
      <c r="BOM10" s="386"/>
      <c r="BOR10" s="386"/>
      <c r="BOW10" s="386"/>
      <c r="BPB10" s="386"/>
      <c r="BPG10" s="386"/>
      <c r="BPL10" s="386"/>
      <c r="BPQ10" s="386"/>
      <c r="BPV10" s="386"/>
      <c r="BQA10" s="386"/>
      <c r="BQF10" s="386"/>
      <c r="BQK10" s="386"/>
      <c r="BQP10" s="386"/>
      <c r="BQU10" s="386"/>
      <c r="BQZ10" s="386"/>
      <c r="BRE10" s="386"/>
      <c r="BRJ10" s="386"/>
      <c r="BRO10" s="386"/>
      <c r="BRT10" s="386"/>
      <c r="BRY10" s="386"/>
      <c r="BSD10" s="386"/>
      <c r="BSI10" s="386"/>
      <c r="BSN10" s="386"/>
      <c r="BSS10" s="386"/>
      <c r="BSX10" s="386"/>
      <c r="BTC10" s="386"/>
      <c r="BTH10" s="386"/>
      <c r="BTM10" s="386"/>
      <c r="BTR10" s="386"/>
      <c r="BTW10" s="386"/>
      <c r="BUB10" s="386"/>
      <c r="BUG10" s="386"/>
      <c r="BUL10" s="386"/>
      <c r="BUQ10" s="386"/>
      <c r="BUV10" s="386"/>
      <c r="BVA10" s="386"/>
      <c r="BVF10" s="386"/>
      <c r="BVK10" s="386"/>
      <c r="BVP10" s="386"/>
      <c r="BVU10" s="386"/>
      <c r="BVZ10" s="386"/>
      <c r="BWE10" s="386"/>
      <c r="BWJ10" s="386"/>
      <c r="BWO10" s="386"/>
      <c r="BWT10" s="386"/>
      <c r="BWY10" s="386"/>
      <c r="BXD10" s="386"/>
      <c r="BXI10" s="386"/>
      <c r="BXN10" s="386"/>
      <c r="BXS10" s="386"/>
      <c r="BXX10" s="386"/>
      <c r="BYC10" s="386"/>
      <c r="BYH10" s="386"/>
      <c r="BYM10" s="386"/>
      <c r="BYR10" s="386"/>
      <c r="BYW10" s="386"/>
      <c r="BZB10" s="386"/>
      <c r="BZG10" s="386"/>
      <c r="BZL10" s="386"/>
      <c r="BZQ10" s="386"/>
      <c r="BZV10" s="386"/>
      <c r="CAA10" s="386"/>
      <c r="CAF10" s="386"/>
      <c r="CAK10" s="386"/>
      <c r="CAP10" s="386"/>
      <c r="CAU10" s="386"/>
      <c r="CAZ10" s="386"/>
      <c r="CBE10" s="386"/>
      <c r="CBJ10" s="386"/>
      <c r="CBO10" s="386"/>
      <c r="CBT10" s="386"/>
      <c r="CBY10" s="386"/>
      <c r="CCD10" s="386"/>
      <c r="CCI10" s="386"/>
      <c r="CCN10" s="386"/>
      <c r="CCS10" s="386"/>
      <c r="CCX10" s="386"/>
      <c r="CDC10" s="386"/>
      <c r="CDH10" s="386"/>
      <c r="CDM10" s="386"/>
      <c r="CDR10" s="386"/>
      <c r="CDW10" s="386"/>
      <c r="CEB10" s="386"/>
      <c r="CEG10" s="386"/>
      <c r="CEL10" s="386"/>
      <c r="CEQ10" s="386"/>
      <c r="CEV10" s="386"/>
      <c r="CFA10" s="386"/>
      <c r="CFF10" s="386"/>
      <c r="CFK10" s="386"/>
      <c r="CFP10" s="386"/>
      <c r="CFU10" s="386"/>
      <c r="CFZ10" s="386"/>
      <c r="CGE10" s="386"/>
      <c r="CGJ10" s="386"/>
      <c r="CGO10" s="386"/>
      <c r="CGT10" s="386"/>
      <c r="CGY10" s="386"/>
      <c r="CHD10" s="386"/>
      <c r="CHI10" s="386"/>
      <c r="CHN10" s="386"/>
      <c r="CHS10" s="386"/>
      <c r="CHX10" s="386"/>
      <c r="CIC10" s="386"/>
      <c r="CIH10" s="386"/>
      <c r="CIM10" s="386"/>
      <c r="CIR10" s="386"/>
      <c r="CIW10" s="386"/>
      <c r="CJB10" s="386"/>
      <c r="CJG10" s="386"/>
      <c r="CJL10" s="386"/>
      <c r="CJQ10" s="386"/>
      <c r="CJV10" s="386"/>
      <c r="CKA10" s="386"/>
      <c r="CKF10" s="386"/>
      <c r="CKK10" s="386"/>
      <c r="CKP10" s="386"/>
      <c r="CKU10" s="386"/>
      <c r="CKZ10" s="386"/>
      <c r="CLE10" s="386"/>
      <c r="CLJ10" s="386"/>
      <c r="CLO10" s="386"/>
      <c r="CLT10" s="386"/>
      <c r="CLY10" s="386"/>
      <c r="CMD10" s="386"/>
      <c r="CMI10" s="386"/>
      <c r="CMN10" s="386"/>
      <c r="CMS10" s="386"/>
      <c r="CMX10" s="386"/>
      <c r="CNC10" s="386"/>
      <c r="CNH10" s="386"/>
      <c r="CNM10" s="386"/>
      <c r="CNR10" s="386"/>
      <c r="CNW10" s="386"/>
      <c r="COB10" s="386"/>
      <c r="COG10" s="386"/>
      <c r="COL10" s="386"/>
      <c r="COQ10" s="386"/>
      <c r="COV10" s="386"/>
      <c r="CPA10" s="386"/>
      <c r="CPF10" s="386"/>
      <c r="CPK10" s="386"/>
      <c r="CPP10" s="386"/>
      <c r="CPU10" s="386"/>
      <c r="CPZ10" s="386"/>
      <c r="CQE10" s="386"/>
      <c r="CQJ10" s="386"/>
      <c r="CQO10" s="386"/>
      <c r="CQT10" s="386"/>
      <c r="CQY10" s="386"/>
      <c r="CRD10" s="386"/>
      <c r="CRI10" s="386"/>
      <c r="CRN10" s="386"/>
      <c r="CRS10" s="386"/>
      <c r="CRX10" s="386"/>
      <c r="CSC10" s="386"/>
      <c r="CSH10" s="386"/>
      <c r="CSM10" s="386"/>
      <c r="CSR10" s="386"/>
      <c r="CSW10" s="386"/>
      <c r="CTB10" s="386"/>
      <c r="CTG10" s="386"/>
      <c r="CTL10" s="386"/>
      <c r="CTQ10" s="386"/>
      <c r="CTV10" s="386"/>
      <c r="CUA10" s="386"/>
      <c r="CUF10" s="386"/>
      <c r="CUK10" s="386"/>
      <c r="CUP10" s="386"/>
      <c r="CUU10" s="386"/>
      <c r="CUZ10" s="386"/>
      <c r="CVE10" s="386"/>
      <c r="CVJ10" s="386"/>
      <c r="CVO10" s="386"/>
      <c r="CVT10" s="386"/>
      <c r="CVY10" s="386"/>
      <c r="CWD10" s="386"/>
      <c r="CWI10" s="386"/>
      <c r="CWN10" s="386"/>
      <c r="CWS10" s="386"/>
      <c r="CWX10" s="386"/>
      <c r="CXC10" s="386"/>
      <c r="CXH10" s="386"/>
      <c r="CXM10" s="386"/>
      <c r="CXR10" s="386"/>
      <c r="CXW10" s="386"/>
      <c r="CYB10" s="386"/>
      <c r="CYG10" s="386"/>
      <c r="CYL10" s="386"/>
      <c r="CYQ10" s="386"/>
      <c r="CYV10" s="386"/>
      <c r="CZA10" s="386"/>
      <c r="CZF10" s="386"/>
      <c r="CZK10" s="386"/>
      <c r="CZP10" s="386"/>
      <c r="CZU10" s="386"/>
      <c r="CZZ10" s="386"/>
      <c r="DAE10" s="386"/>
      <c r="DAJ10" s="386"/>
      <c r="DAO10" s="386"/>
      <c r="DAT10" s="386"/>
      <c r="DAY10" s="386"/>
      <c r="DBD10" s="386"/>
      <c r="DBI10" s="386"/>
      <c r="DBN10" s="386"/>
      <c r="DBS10" s="386"/>
      <c r="DBX10" s="386"/>
      <c r="DCC10" s="386"/>
      <c r="DCH10" s="386"/>
      <c r="DCM10" s="386"/>
      <c r="DCR10" s="386"/>
      <c r="DCW10" s="386"/>
      <c r="DDB10" s="386"/>
      <c r="DDG10" s="386"/>
      <c r="DDL10" s="386"/>
      <c r="DDQ10" s="386"/>
      <c r="DDV10" s="386"/>
      <c r="DEA10" s="386"/>
      <c r="DEF10" s="386"/>
      <c r="DEK10" s="386"/>
      <c r="DEP10" s="386"/>
      <c r="DEU10" s="386"/>
      <c r="DEZ10" s="386"/>
      <c r="DFE10" s="386"/>
      <c r="DFJ10" s="386"/>
      <c r="DFO10" s="386"/>
      <c r="DFT10" s="386"/>
      <c r="DFY10" s="386"/>
      <c r="DGD10" s="386"/>
      <c r="DGI10" s="386"/>
      <c r="DGN10" s="386"/>
      <c r="DGS10" s="386"/>
      <c r="DGX10" s="386"/>
      <c r="DHC10" s="386"/>
      <c r="DHH10" s="386"/>
      <c r="DHM10" s="386"/>
      <c r="DHR10" s="386"/>
      <c r="DHW10" s="386"/>
      <c r="DIB10" s="386"/>
      <c r="DIG10" s="386"/>
      <c r="DIL10" s="386"/>
      <c r="DIQ10" s="386"/>
      <c r="DIV10" s="386"/>
      <c r="DJA10" s="386"/>
      <c r="DJF10" s="386"/>
      <c r="DJK10" s="386"/>
      <c r="DJP10" s="386"/>
      <c r="DJU10" s="386"/>
      <c r="DJZ10" s="386"/>
      <c r="DKE10" s="386"/>
      <c r="DKJ10" s="386"/>
      <c r="DKO10" s="386"/>
      <c r="DKT10" s="386"/>
      <c r="DKY10" s="386"/>
      <c r="DLD10" s="386"/>
      <c r="DLI10" s="386"/>
      <c r="DLN10" s="386"/>
      <c r="DLS10" s="386"/>
      <c r="DLX10" s="386"/>
      <c r="DMC10" s="386"/>
      <c r="DMH10" s="386"/>
      <c r="DMM10" s="386"/>
      <c r="DMR10" s="386"/>
      <c r="DMW10" s="386"/>
      <c r="DNB10" s="386"/>
      <c r="DNG10" s="386"/>
      <c r="DNL10" s="386"/>
      <c r="DNQ10" s="386"/>
      <c r="DNV10" s="386"/>
      <c r="DOA10" s="386"/>
      <c r="DOF10" s="386"/>
      <c r="DOK10" s="386"/>
      <c r="DOP10" s="386"/>
      <c r="DOU10" s="386"/>
      <c r="DOZ10" s="386"/>
      <c r="DPE10" s="386"/>
      <c r="DPJ10" s="386"/>
      <c r="DPO10" s="386"/>
      <c r="DPT10" s="386"/>
      <c r="DPY10" s="386"/>
      <c r="DQD10" s="386"/>
      <c r="DQI10" s="386"/>
      <c r="DQN10" s="386"/>
      <c r="DQS10" s="386"/>
      <c r="DQX10" s="386"/>
      <c r="DRC10" s="386"/>
      <c r="DRH10" s="386"/>
      <c r="DRM10" s="386"/>
      <c r="DRR10" s="386"/>
      <c r="DRW10" s="386"/>
      <c r="DSB10" s="386"/>
      <c r="DSG10" s="386"/>
      <c r="DSL10" s="386"/>
      <c r="DSQ10" s="386"/>
      <c r="DSV10" s="386"/>
      <c r="DTA10" s="386"/>
      <c r="DTF10" s="386"/>
      <c r="DTK10" s="386"/>
      <c r="DTP10" s="386"/>
      <c r="DTU10" s="386"/>
      <c r="DTZ10" s="386"/>
      <c r="DUE10" s="386"/>
      <c r="DUJ10" s="386"/>
      <c r="DUO10" s="386"/>
      <c r="DUT10" s="386"/>
      <c r="DUY10" s="386"/>
      <c r="DVD10" s="386"/>
      <c r="DVI10" s="386"/>
      <c r="DVN10" s="386"/>
      <c r="DVS10" s="386"/>
      <c r="DVX10" s="386"/>
      <c r="DWC10" s="386"/>
      <c r="DWH10" s="386"/>
      <c r="DWM10" s="386"/>
      <c r="DWR10" s="386"/>
      <c r="DWW10" s="386"/>
      <c r="DXB10" s="386"/>
      <c r="DXG10" s="386"/>
      <c r="DXL10" s="386"/>
      <c r="DXQ10" s="386"/>
      <c r="DXV10" s="386"/>
      <c r="DYA10" s="386"/>
      <c r="DYF10" s="386"/>
      <c r="DYK10" s="386"/>
      <c r="DYP10" s="386"/>
      <c r="DYU10" s="386"/>
      <c r="DYZ10" s="386"/>
      <c r="DZE10" s="386"/>
      <c r="DZJ10" s="386"/>
      <c r="DZO10" s="386"/>
      <c r="DZT10" s="386"/>
      <c r="DZY10" s="386"/>
      <c r="EAD10" s="386"/>
      <c r="EAI10" s="386"/>
      <c r="EAN10" s="386"/>
      <c r="EAS10" s="386"/>
      <c r="EAX10" s="386"/>
      <c r="EBC10" s="386"/>
      <c r="EBH10" s="386"/>
      <c r="EBM10" s="386"/>
      <c r="EBR10" s="386"/>
      <c r="EBW10" s="386"/>
      <c r="ECB10" s="386"/>
      <c r="ECG10" s="386"/>
      <c r="ECL10" s="386"/>
      <c r="ECQ10" s="386"/>
      <c r="ECV10" s="386"/>
      <c r="EDA10" s="386"/>
      <c r="EDF10" s="386"/>
      <c r="EDK10" s="386"/>
      <c r="EDP10" s="386"/>
      <c r="EDU10" s="386"/>
      <c r="EDZ10" s="386"/>
      <c r="EEE10" s="386"/>
      <c r="EEJ10" s="386"/>
      <c r="EEO10" s="386"/>
      <c r="EET10" s="386"/>
      <c r="EEY10" s="386"/>
      <c r="EFD10" s="386"/>
      <c r="EFI10" s="386"/>
      <c r="EFN10" s="386"/>
      <c r="EFS10" s="386"/>
      <c r="EFX10" s="386"/>
      <c r="EGC10" s="386"/>
      <c r="EGH10" s="386"/>
      <c r="EGM10" s="386"/>
      <c r="EGR10" s="386"/>
      <c r="EGW10" s="386"/>
      <c r="EHB10" s="386"/>
      <c r="EHG10" s="386"/>
      <c r="EHL10" s="386"/>
      <c r="EHQ10" s="386"/>
      <c r="EHV10" s="386"/>
      <c r="EIA10" s="386"/>
      <c r="EIF10" s="386"/>
      <c r="EIK10" s="386"/>
      <c r="EIP10" s="386"/>
      <c r="EIU10" s="386"/>
      <c r="EIZ10" s="386"/>
      <c r="EJE10" s="386"/>
      <c r="EJJ10" s="386"/>
      <c r="EJO10" s="386"/>
      <c r="EJT10" s="386"/>
      <c r="EJY10" s="386"/>
      <c r="EKD10" s="386"/>
      <c r="EKI10" s="386"/>
      <c r="EKN10" s="386"/>
      <c r="EKS10" s="386"/>
      <c r="EKX10" s="386"/>
      <c r="ELC10" s="386"/>
      <c r="ELH10" s="386"/>
      <c r="ELM10" s="386"/>
      <c r="ELR10" s="386"/>
      <c r="ELW10" s="386"/>
      <c r="EMB10" s="386"/>
      <c r="EMG10" s="386"/>
      <c r="EML10" s="386"/>
      <c r="EMQ10" s="386"/>
      <c r="EMV10" s="386"/>
      <c r="ENA10" s="386"/>
      <c r="ENF10" s="386"/>
      <c r="ENK10" s="386"/>
      <c r="ENP10" s="386"/>
      <c r="ENU10" s="386"/>
      <c r="ENZ10" s="386"/>
      <c r="EOE10" s="386"/>
      <c r="EOJ10" s="386"/>
      <c r="EOO10" s="386"/>
      <c r="EOT10" s="386"/>
      <c r="EOY10" s="386"/>
      <c r="EPD10" s="386"/>
      <c r="EPI10" s="386"/>
      <c r="EPN10" s="386"/>
      <c r="EPS10" s="386"/>
      <c r="EPX10" s="386"/>
      <c r="EQC10" s="386"/>
      <c r="EQH10" s="386"/>
      <c r="EQM10" s="386"/>
      <c r="EQR10" s="386"/>
      <c r="EQW10" s="386"/>
      <c r="ERB10" s="386"/>
      <c r="ERG10" s="386"/>
      <c r="ERL10" s="386"/>
      <c r="ERQ10" s="386"/>
      <c r="ERV10" s="386"/>
      <c r="ESA10" s="386"/>
      <c r="ESF10" s="386"/>
      <c r="ESK10" s="386"/>
      <c r="ESP10" s="386"/>
      <c r="ESU10" s="386"/>
      <c r="ESZ10" s="386"/>
      <c r="ETE10" s="386"/>
      <c r="ETJ10" s="386"/>
      <c r="ETO10" s="386"/>
      <c r="ETT10" s="386"/>
      <c r="ETY10" s="386"/>
      <c r="EUD10" s="386"/>
      <c r="EUI10" s="386"/>
      <c r="EUN10" s="386"/>
      <c r="EUS10" s="386"/>
      <c r="EUX10" s="386"/>
      <c r="EVC10" s="386"/>
      <c r="EVH10" s="386"/>
      <c r="EVM10" s="386"/>
      <c r="EVR10" s="386"/>
      <c r="EVW10" s="386"/>
      <c r="EWB10" s="386"/>
      <c r="EWG10" s="386"/>
      <c r="EWL10" s="386"/>
      <c r="EWQ10" s="386"/>
      <c r="EWV10" s="386"/>
      <c r="EXA10" s="386"/>
      <c r="EXF10" s="386"/>
      <c r="EXK10" s="386"/>
      <c r="EXP10" s="386"/>
      <c r="EXU10" s="386"/>
      <c r="EXZ10" s="386"/>
      <c r="EYE10" s="386"/>
      <c r="EYJ10" s="386"/>
      <c r="EYO10" s="386"/>
      <c r="EYT10" s="386"/>
      <c r="EYY10" s="386"/>
      <c r="EZD10" s="386"/>
      <c r="EZI10" s="386"/>
      <c r="EZN10" s="386"/>
      <c r="EZS10" s="386"/>
      <c r="EZX10" s="386"/>
      <c r="FAC10" s="386"/>
      <c r="FAH10" s="386"/>
      <c r="FAM10" s="386"/>
      <c r="FAR10" s="386"/>
      <c r="FAW10" s="386"/>
      <c r="FBB10" s="386"/>
      <c r="FBG10" s="386"/>
      <c r="FBL10" s="386"/>
      <c r="FBQ10" s="386"/>
      <c r="FBV10" s="386"/>
      <c r="FCA10" s="386"/>
      <c r="FCF10" s="386"/>
      <c r="FCK10" s="386"/>
      <c r="FCP10" s="386"/>
      <c r="FCU10" s="386"/>
      <c r="FCZ10" s="386"/>
      <c r="FDE10" s="386"/>
      <c r="FDJ10" s="386"/>
      <c r="FDO10" s="386"/>
      <c r="FDT10" s="386"/>
      <c r="FDY10" s="386"/>
      <c r="FED10" s="386"/>
      <c r="FEI10" s="386"/>
      <c r="FEN10" s="386"/>
      <c r="FES10" s="386"/>
      <c r="FEX10" s="386"/>
      <c r="FFC10" s="386"/>
      <c r="FFH10" s="386"/>
      <c r="FFM10" s="386"/>
      <c r="FFR10" s="386"/>
      <c r="FFW10" s="386"/>
      <c r="FGB10" s="386"/>
      <c r="FGG10" s="386"/>
      <c r="FGL10" s="386"/>
      <c r="FGQ10" s="386"/>
      <c r="FGV10" s="386"/>
      <c r="FHA10" s="386"/>
      <c r="FHF10" s="386"/>
      <c r="FHK10" s="386"/>
      <c r="FHP10" s="386"/>
      <c r="FHU10" s="386"/>
      <c r="FHZ10" s="386"/>
      <c r="FIE10" s="386"/>
      <c r="FIJ10" s="386"/>
      <c r="FIO10" s="386"/>
      <c r="FIT10" s="386"/>
      <c r="FIY10" s="386"/>
      <c r="FJD10" s="386"/>
      <c r="FJI10" s="386"/>
      <c r="FJN10" s="386"/>
      <c r="FJS10" s="386"/>
      <c r="FJX10" s="386"/>
      <c r="FKC10" s="386"/>
      <c r="FKH10" s="386"/>
      <c r="FKM10" s="386"/>
      <c r="FKR10" s="386"/>
      <c r="FKW10" s="386"/>
      <c r="FLB10" s="386"/>
      <c r="FLG10" s="386"/>
      <c r="FLL10" s="386"/>
      <c r="FLQ10" s="386"/>
      <c r="FLV10" s="386"/>
      <c r="FMA10" s="386"/>
      <c r="FMF10" s="386"/>
      <c r="FMK10" s="386"/>
      <c r="FMP10" s="386"/>
      <c r="FMU10" s="386"/>
      <c r="FMZ10" s="386"/>
      <c r="FNE10" s="386"/>
      <c r="FNJ10" s="386"/>
      <c r="FNO10" s="386"/>
      <c r="FNT10" s="386"/>
      <c r="FNY10" s="386"/>
      <c r="FOD10" s="386"/>
      <c r="FOI10" s="386"/>
      <c r="FON10" s="386"/>
      <c r="FOS10" s="386"/>
      <c r="FOX10" s="386"/>
      <c r="FPC10" s="386"/>
      <c r="FPH10" s="386"/>
      <c r="FPM10" s="386"/>
      <c r="FPR10" s="386"/>
      <c r="FPW10" s="386"/>
      <c r="FQB10" s="386"/>
      <c r="FQG10" s="386"/>
      <c r="FQL10" s="386"/>
      <c r="FQQ10" s="386"/>
      <c r="FQV10" s="386"/>
      <c r="FRA10" s="386"/>
      <c r="FRF10" s="386"/>
      <c r="FRK10" s="386"/>
      <c r="FRP10" s="386"/>
      <c r="FRU10" s="386"/>
      <c r="FRZ10" s="386"/>
      <c r="FSE10" s="386"/>
      <c r="FSJ10" s="386"/>
      <c r="FSO10" s="386"/>
      <c r="FST10" s="386"/>
      <c r="FSY10" s="386"/>
      <c r="FTD10" s="386"/>
      <c r="FTI10" s="386"/>
      <c r="FTN10" s="386"/>
      <c r="FTS10" s="386"/>
      <c r="FTX10" s="386"/>
      <c r="FUC10" s="386"/>
      <c r="FUH10" s="386"/>
      <c r="FUM10" s="386"/>
      <c r="FUR10" s="386"/>
      <c r="FUW10" s="386"/>
      <c r="FVB10" s="386"/>
      <c r="FVG10" s="386"/>
      <c r="FVL10" s="386"/>
      <c r="FVQ10" s="386"/>
      <c r="FVV10" s="386"/>
      <c r="FWA10" s="386"/>
      <c r="FWF10" s="386"/>
      <c r="FWK10" s="386"/>
      <c r="FWP10" s="386"/>
      <c r="FWU10" s="386"/>
      <c r="FWZ10" s="386"/>
      <c r="FXE10" s="386"/>
      <c r="FXJ10" s="386"/>
      <c r="FXO10" s="386"/>
      <c r="FXT10" s="386"/>
      <c r="FXY10" s="386"/>
      <c r="FYD10" s="386"/>
      <c r="FYI10" s="386"/>
      <c r="FYN10" s="386"/>
      <c r="FYS10" s="386"/>
      <c r="FYX10" s="386"/>
      <c r="FZC10" s="386"/>
      <c r="FZH10" s="386"/>
      <c r="FZM10" s="386"/>
      <c r="FZR10" s="386"/>
      <c r="FZW10" s="386"/>
      <c r="GAB10" s="386"/>
      <c r="GAG10" s="386"/>
      <c r="GAL10" s="386"/>
      <c r="GAQ10" s="386"/>
      <c r="GAV10" s="386"/>
      <c r="GBA10" s="386"/>
      <c r="GBF10" s="386"/>
      <c r="GBK10" s="386"/>
      <c r="GBP10" s="386"/>
      <c r="GBU10" s="386"/>
      <c r="GBZ10" s="386"/>
      <c r="GCE10" s="386"/>
      <c r="GCJ10" s="386"/>
      <c r="GCO10" s="386"/>
      <c r="GCT10" s="386"/>
      <c r="GCY10" s="386"/>
      <c r="GDD10" s="386"/>
      <c r="GDI10" s="386"/>
      <c r="GDN10" s="386"/>
      <c r="GDS10" s="386"/>
      <c r="GDX10" s="386"/>
      <c r="GEC10" s="386"/>
      <c r="GEH10" s="386"/>
      <c r="GEM10" s="386"/>
      <c r="GER10" s="386"/>
      <c r="GEW10" s="386"/>
      <c r="GFB10" s="386"/>
      <c r="GFG10" s="386"/>
      <c r="GFL10" s="386"/>
      <c r="GFQ10" s="386"/>
      <c r="GFV10" s="386"/>
      <c r="GGA10" s="386"/>
      <c r="GGF10" s="386"/>
      <c r="GGK10" s="386"/>
      <c r="GGP10" s="386"/>
      <c r="GGU10" s="386"/>
      <c r="GGZ10" s="386"/>
      <c r="GHE10" s="386"/>
      <c r="GHJ10" s="386"/>
      <c r="GHO10" s="386"/>
      <c r="GHT10" s="386"/>
      <c r="GHY10" s="386"/>
      <c r="GID10" s="386"/>
      <c r="GII10" s="386"/>
      <c r="GIN10" s="386"/>
      <c r="GIS10" s="386"/>
      <c r="GIX10" s="386"/>
      <c r="GJC10" s="386"/>
      <c r="GJH10" s="386"/>
      <c r="GJM10" s="386"/>
      <c r="GJR10" s="386"/>
      <c r="GJW10" s="386"/>
      <c r="GKB10" s="386"/>
      <c r="GKG10" s="386"/>
      <c r="GKL10" s="386"/>
      <c r="GKQ10" s="386"/>
      <c r="GKV10" s="386"/>
      <c r="GLA10" s="386"/>
      <c r="GLF10" s="386"/>
      <c r="GLK10" s="386"/>
      <c r="GLP10" s="386"/>
      <c r="GLU10" s="386"/>
      <c r="GLZ10" s="386"/>
      <c r="GME10" s="386"/>
      <c r="GMJ10" s="386"/>
      <c r="GMO10" s="386"/>
      <c r="GMT10" s="386"/>
      <c r="GMY10" s="386"/>
      <c r="GND10" s="386"/>
      <c r="GNI10" s="386"/>
      <c r="GNN10" s="386"/>
      <c r="GNS10" s="386"/>
      <c r="GNX10" s="386"/>
      <c r="GOC10" s="386"/>
      <c r="GOH10" s="386"/>
      <c r="GOM10" s="386"/>
      <c r="GOR10" s="386"/>
      <c r="GOW10" s="386"/>
      <c r="GPB10" s="386"/>
      <c r="GPG10" s="386"/>
      <c r="GPL10" s="386"/>
      <c r="GPQ10" s="386"/>
      <c r="GPV10" s="386"/>
      <c r="GQA10" s="386"/>
      <c r="GQF10" s="386"/>
      <c r="GQK10" s="386"/>
      <c r="GQP10" s="386"/>
      <c r="GQU10" s="386"/>
      <c r="GQZ10" s="386"/>
      <c r="GRE10" s="386"/>
      <c r="GRJ10" s="386"/>
      <c r="GRO10" s="386"/>
      <c r="GRT10" s="386"/>
      <c r="GRY10" s="386"/>
      <c r="GSD10" s="386"/>
      <c r="GSI10" s="386"/>
      <c r="GSN10" s="386"/>
      <c r="GSS10" s="386"/>
      <c r="GSX10" s="386"/>
      <c r="GTC10" s="386"/>
      <c r="GTH10" s="386"/>
      <c r="GTM10" s="386"/>
      <c r="GTR10" s="386"/>
      <c r="GTW10" s="386"/>
      <c r="GUB10" s="386"/>
      <c r="GUG10" s="386"/>
      <c r="GUL10" s="386"/>
      <c r="GUQ10" s="386"/>
      <c r="GUV10" s="386"/>
      <c r="GVA10" s="386"/>
      <c r="GVF10" s="386"/>
      <c r="GVK10" s="386"/>
      <c r="GVP10" s="386"/>
      <c r="GVU10" s="386"/>
      <c r="GVZ10" s="386"/>
      <c r="GWE10" s="386"/>
      <c r="GWJ10" s="386"/>
      <c r="GWO10" s="386"/>
      <c r="GWT10" s="386"/>
      <c r="GWY10" s="386"/>
      <c r="GXD10" s="386"/>
      <c r="GXI10" s="386"/>
      <c r="GXN10" s="386"/>
      <c r="GXS10" s="386"/>
      <c r="GXX10" s="386"/>
      <c r="GYC10" s="386"/>
      <c r="GYH10" s="386"/>
      <c r="GYM10" s="386"/>
      <c r="GYR10" s="386"/>
      <c r="GYW10" s="386"/>
      <c r="GZB10" s="386"/>
      <c r="GZG10" s="386"/>
      <c r="GZL10" s="386"/>
      <c r="GZQ10" s="386"/>
      <c r="GZV10" s="386"/>
      <c r="HAA10" s="386"/>
      <c r="HAF10" s="386"/>
      <c r="HAK10" s="386"/>
      <c r="HAP10" s="386"/>
      <c r="HAU10" s="386"/>
      <c r="HAZ10" s="386"/>
      <c r="HBE10" s="386"/>
      <c r="HBJ10" s="386"/>
      <c r="HBO10" s="386"/>
      <c r="HBT10" s="386"/>
      <c r="HBY10" s="386"/>
      <c r="HCD10" s="386"/>
      <c r="HCI10" s="386"/>
      <c r="HCN10" s="386"/>
      <c r="HCS10" s="386"/>
      <c r="HCX10" s="386"/>
      <c r="HDC10" s="386"/>
      <c r="HDH10" s="386"/>
      <c r="HDM10" s="386"/>
      <c r="HDR10" s="386"/>
      <c r="HDW10" s="386"/>
      <c r="HEB10" s="386"/>
      <c r="HEG10" s="386"/>
      <c r="HEL10" s="386"/>
      <c r="HEQ10" s="386"/>
      <c r="HEV10" s="386"/>
      <c r="HFA10" s="386"/>
      <c r="HFF10" s="386"/>
      <c r="HFK10" s="386"/>
      <c r="HFP10" s="386"/>
      <c r="HFU10" s="386"/>
      <c r="HFZ10" s="386"/>
      <c r="HGE10" s="386"/>
      <c r="HGJ10" s="386"/>
      <c r="HGO10" s="386"/>
      <c r="HGT10" s="386"/>
      <c r="HGY10" s="386"/>
      <c r="HHD10" s="386"/>
      <c r="HHI10" s="386"/>
      <c r="HHN10" s="386"/>
      <c r="HHS10" s="386"/>
      <c r="HHX10" s="386"/>
      <c r="HIC10" s="386"/>
      <c r="HIH10" s="386"/>
      <c r="HIM10" s="386"/>
      <c r="HIR10" s="386"/>
      <c r="HIW10" s="386"/>
      <c r="HJB10" s="386"/>
      <c r="HJG10" s="386"/>
      <c r="HJL10" s="386"/>
      <c r="HJQ10" s="386"/>
      <c r="HJV10" s="386"/>
      <c r="HKA10" s="386"/>
      <c r="HKF10" s="386"/>
      <c r="HKK10" s="386"/>
      <c r="HKP10" s="386"/>
      <c r="HKU10" s="386"/>
      <c r="HKZ10" s="386"/>
      <c r="HLE10" s="386"/>
      <c r="HLJ10" s="386"/>
      <c r="HLO10" s="386"/>
      <c r="HLT10" s="386"/>
      <c r="HLY10" s="386"/>
      <c r="HMD10" s="386"/>
      <c r="HMI10" s="386"/>
      <c r="HMN10" s="386"/>
      <c r="HMS10" s="386"/>
      <c r="HMX10" s="386"/>
      <c r="HNC10" s="386"/>
      <c r="HNH10" s="386"/>
      <c r="HNM10" s="386"/>
      <c r="HNR10" s="386"/>
      <c r="HNW10" s="386"/>
      <c r="HOB10" s="386"/>
      <c r="HOG10" s="386"/>
      <c r="HOL10" s="386"/>
      <c r="HOQ10" s="386"/>
      <c r="HOV10" s="386"/>
      <c r="HPA10" s="386"/>
      <c r="HPF10" s="386"/>
      <c r="HPK10" s="386"/>
      <c r="HPP10" s="386"/>
      <c r="HPU10" s="386"/>
      <c r="HPZ10" s="386"/>
      <c r="HQE10" s="386"/>
      <c r="HQJ10" s="386"/>
      <c r="HQO10" s="386"/>
      <c r="HQT10" s="386"/>
      <c r="HQY10" s="386"/>
      <c r="HRD10" s="386"/>
      <c r="HRI10" s="386"/>
      <c r="HRN10" s="386"/>
      <c r="HRS10" s="386"/>
      <c r="HRX10" s="386"/>
      <c r="HSC10" s="386"/>
      <c r="HSH10" s="386"/>
      <c r="HSM10" s="386"/>
      <c r="HSR10" s="386"/>
      <c r="HSW10" s="386"/>
      <c r="HTB10" s="386"/>
      <c r="HTG10" s="386"/>
      <c r="HTL10" s="386"/>
      <c r="HTQ10" s="386"/>
      <c r="HTV10" s="386"/>
      <c r="HUA10" s="386"/>
      <c r="HUF10" s="386"/>
      <c r="HUK10" s="386"/>
      <c r="HUP10" s="386"/>
      <c r="HUU10" s="386"/>
      <c r="HUZ10" s="386"/>
      <c r="HVE10" s="386"/>
      <c r="HVJ10" s="386"/>
      <c r="HVO10" s="386"/>
      <c r="HVT10" s="386"/>
      <c r="HVY10" s="386"/>
      <c r="HWD10" s="386"/>
      <c r="HWI10" s="386"/>
      <c r="HWN10" s="386"/>
      <c r="HWS10" s="386"/>
      <c r="HWX10" s="386"/>
      <c r="HXC10" s="386"/>
      <c r="HXH10" s="386"/>
      <c r="HXM10" s="386"/>
      <c r="HXR10" s="386"/>
      <c r="HXW10" s="386"/>
      <c r="HYB10" s="386"/>
      <c r="HYG10" s="386"/>
      <c r="HYL10" s="386"/>
      <c r="HYQ10" s="386"/>
      <c r="HYV10" s="386"/>
      <c r="HZA10" s="386"/>
      <c r="HZF10" s="386"/>
      <c r="HZK10" s="386"/>
      <c r="HZP10" s="386"/>
      <c r="HZU10" s="386"/>
      <c r="HZZ10" s="386"/>
      <c r="IAE10" s="386"/>
      <c r="IAJ10" s="386"/>
      <c r="IAO10" s="386"/>
      <c r="IAT10" s="386"/>
      <c r="IAY10" s="386"/>
      <c r="IBD10" s="386"/>
      <c r="IBI10" s="386"/>
      <c r="IBN10" s="386"/>
      <c r="IBS10" s="386"/>
      <c r="IBX10" s="386"/>
      <c r="ICC10" s="386"/>
      <c r="ICH10" s="386"/>
      <c r="ICM10" s="386"/>
      <c r="ICR10" s="386"/>
      <c r="ICW10" s="386"/>
      <c r="IDB10" s="386"/>
      <c r="IDG10" s="386"/>
      <c r="IDL10" s="386"/>
      <c r="IDQ10" s="386"/>
      <c r="IDV10" s="386"/>
      <c r="IEA10" s="386"/>
      <c r="IEF10" s="386"/>
      <c r="IEK10" s="386"/>
      <c r="IEP10" s="386"/>
      <c r="IEU10" s="386"/>
      <c r="IEZ10" s="386"/>
      <c r="IFE10" s="386"/>
      <c r="IFJ10" s="386"/>
      <c r="IFO10" s="386"/>
      <c r="IFT10" s="386"/>
      <c r="IFY10" s="386"/>
      <c r="IGD10" s="386"/>
      <c r="IGI10" s="386"/>
      <c r="IGN10" s="386"/>
      <c r="IGS10" s="386"/>
      <c r="IGX10" s="386"/>
      <c r="IHC10" s="386"/>
      <c r="IHH10" s="386"/>
      <c r="IHM10" s="386"/>
      <c r="IHR10" s="386"/>
      <c r="IHW10" s="386"/>
      <c r="IIB10" s="386"/>
      <c r="IIG10" s="386"/>
      <c r="IIL10" s="386"/>
      <c r="IIQ10" s="386"/>
      <c r="IIV10" s="386"/>
      <c r="IJA10" s="386"/>
      <c r="IJF10" s="386"/>
      <c r="IJK10" s="386"/>
      <c r="IJP10" s="386"/>
      <c r="IJU10" s="386"/>
      <c r="IJZ10" s="386"/>
      <c r="IKE10" s="386"/>
      <c r="IKJ10" s="386"/>
      <c r="IKO10" s="386"/>
      <c r="IKT10" s="386"/>
      <c r="IKY10" s="386"/>
      <c r="ILD10" s="386"/>
      <c r="ILI10" s="386"/>
      <c r="ILN10" s="386"/>
      <c r="ILS10" s="386"/>
      <c r="ILX10" s="386"/>
      <c r="IMC10" s="386"/>
      <c r="IMH10" s="386"/>
      <c r="IMM10" s="386"/>
      <c r="IMR10" s="386"/>
      <c r="IMW10" s="386"/>
      <c r="INB10" s="386"/>
      <c r="ING10" s="386"/>
      <c r="INL10" s="386"/>
      <c r="INQ10" s="386"/>
      <c r="INV10" s="386"/>
      <c r="IOA10" s="386"/>
      <c r="IOF10" s="386"/>
      <c r="IOK10" s="386"/>
      <c r="IOP10" s="386"/>
      <c r="IOU10" s="386"/>
      <c r="IOZ10" s="386"/>
      <c r="IPE10" s="386"/>
      <c r="IPJ10" s="386"/>
      <c r="IPO10" s="386"/>
      <c r="IPT10" s="386"/>
      <c r="IPY10" s="386"/>
      <c r="IQD10" s="386"/>
      <c r="IQI10" s="386"/>
      <c r="IQN10" s="386"/>
      <c r="IQS10" s="386"/>
      <c r="IQX10" s="386"/>
      <c r="IRC10" s="386"/>
      <c r="IRH10" s="386"/>
      <c r="IRM10" s="386"/>
      <c r="IRR10" s="386"/>
      <c r="IRW10" s="386"/>
      <c r="ISB10" s="386"/>
      <c r="ISG10" s="386"/>
      <c r="ISL10" s="386"/>
      <c r="ISQ10" s="386"/>
      <c r="ISV10" s="386"/>
      <c r="ITA10" s="386"/>
      <c r="ITF10" s="386"/>
      <c r="ITK10" s="386"/>
      <c r="ITP10" s="386"/>
      <c r="ITU10" s="386"/>
      <c r="ITZ10" s="386"/>
      <c r="IUE10" s="386"/>
      <c r="IUJ10" s="386"/>
      <c r="IUO10" s="386"/>
      <c r="IUT10" s="386"/>
      <c r="IUY10" s="386"/>
      <c r="IVD10" s="386"/>
      <c r="IVI10" s="386"/>
      <c r="IVN10" s="386"/>
      <c r="IVS10" s="386"/>
      <c r="IVX10" s="386"/>
      <c r="IWC10" s="386"/>
      <c r="IWH10" s="386"/>
      <c r="IWM10" s="386"/>
      <c r="IWR10" s="386"/>
      <c r="IWW10" s="386"/>
      <c r="IXB10" s="386"/>
      <c r="IXG10" s="386"/>
      <c r="IXL10" s="386"/>
      <c r="IXQ10" s="386"/>
      <c r="IXV10" s="386"/>
      <c r="IYA10" s="386"/>
      <c r="IYF10" s="386"/>
      <c r="IYK10" s="386"/>
      <c r="IYP10" s="386"/>
      <c r="IYU10" s="386"/>
      <c r="IYZ10" s="386"/>
      <c r="IZE10" s="386"/>
      <c r="IZJ10" s="386"/>
      <c r="IZO10" s="386"/>
      <c r="IZT10" s="386"/>
      <c r="IZY10" s="386"/>
      <c r="JAD10" s="386"/>
      <c r="JAI10" s="386"/>
      <c r="JAN10" s="386"/>
      <c r="JAS10" s="386"/>
      <c r="JAX10" s="386"/>
      <c r="JBC10" s="386"/>
      <c r="JBH10" s="386"/>
      <c r="JBM10" s="386"/>
      <c r="JBR10" s="386"/>
      <c r="JBW10" s="386"/>
      <c r="JCB10" s="386"/>
      <c r="JCG10" s="386"/>
      <c r="JCL10" s="386"/>
      <c r="JCQ10" s="386"/>
      <c r="JCV10" s="386"/>
      <c r="JDA10" s="386"/>
      <c r="JDF10" s="386"/>
      <c r="JDK10" s="386"/>
      <c r="JDP10" s="386"/>
      <c r="JDU10" s="386"/>
      <c r="JDZ10" s="386"/>
      <c r="JEE10" s="386"/>
      <c r="JEJ10" s="386"/>
      <c r="JEO10" s="386"/>
      <c r="JET10" s="386"/>
      <c r="JEY10" s="386"/>
      <c r="JFD10" s="386"/>
      <c r="JFI10" s="386"/>
      <c r="JFN10" s="386"/>
      <c r="JFS10" s="386"/>
      <c r="JFX10" s="386"/>
      <c r="JGC10" s="386"/>
      <c r="JGH10" s="386"/>
      <c r="JGM10" s="386"/>
      <c r="JGR10" s="386"/>
      <c r="JGW10" s="386"/>
      <c r="JHB10" s="386"/>
      <c r="JHG10" s="386"/>
      <c r="JHL10" s="386"/>
      <c r="JHQ10" s="386"/>
      <c r="JHV10" s="386"/>
      <c r="JIA10" s="386"/>
      <c r="JIF10" s="386"/>
      <c r="JIK10" s="386"/>
      <c r="JIP10" s="386"/>
      <c r="JIU10" s="386"/>
      <c r="JIZ10" s="386"/>
      <c r="JJE10" s="386"/>
      <c r="JJJ10" s="386"/>
      <c r="JJO10" s="386"/>
      <c r="JJT10" s="386"/>
      <c r="JJY10" s="386"/>
      <c r="JKD10" s="386"/>
      <c r="JKI10" s="386"/>
      <c r="JKN10" s="386"/>
      <c r="JKS10" s="386"/>
      <c r="JKX10" s="386"/>
      <c r="JLC10" s="386"/>
      <c r="JLH10" s="386"/>
      <c r="JLM10" s="386"/>
      <c r="JLR10" s="386"/>
      <c r="JLW10" s="386"/>
      <c r="JMB10" s="386"/>
      <c r="JMG10" s="386"/>
      <c r="JML10" s="386"/>
      <c r="JMQ10" s="386"/>
      <c r="JMV10" s="386"/>
      <c r="JNA10" s="386"/>
      <c r="JNF10" s="386"/>
      <c r="JNK10" s="386"/>
      <c r="JNP10" s="386"/>
      <c r="JNU10" s="386"/>
      <c r="JNZ10" s="386"/>
      <c r="JOE10" s="386"/>
      <c r="JOJ10" s="386"/>
      <c r="JOO10" s="386"/>
      <c r="JOT10" s="386"/>
      <c r="JOY10" s="386"/>
      <c r="JPD10" s="386"/>
      <c r="JPI10" s="386"/>
      <c r="JPN10" s="386"/>
      <c r="JPS10" s="386"/>
      <c r="JPX10" s="386"/>
      <c r="JQC10" s="386"/>
      <c r="JQH10" s="386"/>
      <c r="JQM10" s="386"/>
      <c r="JQR10" s="386"/>
      <c r="JQW10" s="386"/>
      <c r="JRB10" s="386"/>
      <c r="JRG10" s="386"/>
      <c r="JRL10" s="386"/>
      <c r="JRQ10" s="386"/>
      <c r="JRV10" s="386"/>
      <c r="JSA10" s="386"/>
      <c r="JSF10" s="386"/>
      <c r="JSK10" s="386"/>
      <c r="JSP10" s="386"/>
      <c r="JSU10" s="386"/>
      <c r="JSZ10" s="386"/>
      <c r="JTE10" s="386"/>
      <c r="JTJ10" s="386"/>
      <c r="JTO10" s="386"/>
      <c r="JTT10" s="386"/>
      <c r="JTY10" s="386"/>
      <c r="JUD10" s="386"/>
      <c r="JUI10" s="386"/>
      <c r="JUN10" s="386"/>
      <c r="JUS10" s="386"/>
      <c r="JUX10" s="386"/>
      <c r="JVC10" s="386"/>
      <c r="JVH10" s="386"/>
      <c r="JVM10" s="386"/>
      <c r="JVR10" s="386"/>
      <c r="JVW10" s="386"/>
      <c r="JWB10" s="386"/>
      <c r="JWG10" s="386"/>
      <c r="JWL10" s="386"/>
      <c r="JWQ10" s="386"/>
      <c r="JWV10" s="386"/>
      <c r="JXA10" s="386"/>
      <c r="JXF10" s="386"/>
      <c r="JXK10" s="386"/>
      <c r="JXP10" s="386"/>
      <c r="JXU10" s="386"/>
      <c r="JXZ10" s="386"/>
      <c r="JYE10" s="386"/>
      <c r="JYJ10" s="386"/>
      <c r="JYO10" s="386"/>
      <c r="JYT10" s="386"/>
      <c r="JYY10" s="386"/>
      <c r="JZD10" s="386"/>
      <c r="JZI10" s="386"/>
      <c r="JZN10" s="386"/>
      <c r="JZS10" s="386"/>
      <c r="JZX10" s="386"/>
      <c r="KAC10" s="386"/>
      <c r="KAH10" s="386"/>
      <c r="KAM10" s="386"/>
      <c r="KAR10" s="386"/>
      <c r="KAW10" s="386"/>
      <c r="KBB10" s="386"/>
      <c r="KBG10" s="386"/>
      <c r="KBL10" s="386"/>
      <c r="KBQ10" s="386"/>
      <c r="KBV10" s="386"/>
      <c r="KCA10" s="386"/>
      <c r="KCF10" s="386"/>
      <c r="KCK10" s="386"/>
      <c r="KCP10" s="386"/>
      <c r="KCU10" s="386"/>
      <c r="KCZ10" s="386"/>
      <c r="KDE10" s="386"/>
      <c r="KDJ10" s="386"/>
      <c r="KDO10" s="386"/>
      <c r="KDT10" s="386"/>
      <c r="KDY10" s="386"/>
      <c r="KED10" s="386"/>
      <c r="KEI10" s="386"/>
      <c r="KEN10" s="386"/>
      <c r="KES10" s="386"/>
      <c r="KEX10" s="386"/>
      <c r="KFC10" s="386"/>
      <c r="KFH10" s="386"/>
      <c r="KFM10" s="386"/>
      <c r="KFR10" s="386"/>
      <c r="KFW10" s="386"/>
      <c r="KGB10" s="386"/>
      <c r="KGG10" s="386"/>
      <c r="KGL10" s="386"/>
      <c r="KGQ10" s="386"/>
      <c r="KGV10" s="386"/>
      <c r="KHA10" s="386"/>
      <c r="KHF10" s="386"/>
      <c r="KHK10" s="386"/>
      <c r="KHP10" s="386"/>
      <c r="KHU10" s="386"/>
      <c r="KHZ10" s="386"/>
      <c r="KIE10" s="386"/>
      <c r="KIJ10" s="386"/>
      <c r="KIO10" s="386"/>
      <c r="KIT10" s="386"/>
      <c r="KIY10" s="386"/>
      <c r="KJD10" s="386"/>
      <c r="KJI10" s="386"/>
      <c r="KJN10" s="386"/>
      <c r="KJS10" s="386"/>
      <c r="KJX10" s="386"/>
      <c r="KKC10" s="386"/>
      <c r="KKH10" s="386"/>
      <c r="KKM10" s="386"/>
      <c r="KKR10" s="386"/>
      <c r="KKW10" s="386"/>
      <c r="KLB10" s="386"/>
      <c r="KLG10" s="386"/>
      <c r="KLL10" s="386"/>
      <c r="KLQ10" s="386"/>
      <c r="KLV10" s="386"/>
      <c r="KMA10" s="386"/>
      <c r="KMF10" s="386"/>
      <c r="KMK10" s="386"/>
      <c r="KMP10" s="386"/>
      <c r="KMU10" s="386"/>
      <c r="KMZ10" s="386"/>
      <c r="KNE10" s="386"/>
      <c r="KNJ10" s="386"/>
      <c r="KNO10" s="386"/>
      <c r="KNT10" s="386"/>
      <c r="KNY10" s="386"/>
      <c r="KOD10" s="386"/>
      <c r="KOI10" s="386"/>
      <c r="KON10" s="386"/>
      <c r="KOS10" s="386"/>
      <c r="KOX10" s="386"/>
      <c r="KPC10" s="386"/>
      <c r="KPH10" s="386"/>
      <c r="KPM10" s="386"/>
      <c r="KPR10" s="386"/>
      <c r="KPW10" s="386"/>
      <c r="KQB10" s="386"/>
      <c r="KQG10" s="386"/>
      <c r="KQL10" s="386"/>
      <c r="KQQ10" s="386"/>
      <c r="KQV10" s="386"/>
      <c r="KRA10" s="386"/>
      <c r="KRF10" s="386"/>
      <c r="KRK10" s="386"/>
      <c r="KRP10" s="386"/>
      <c r="KRU10" s="386"/>
      <c r="KRZ10" s="386"/>
      <c r="KSE10" s="386"/>
      <c r="KSJ10" s="386"/>
      <c r="KSO10" s="386"/>
      <c r="KST10" s="386"/>
      <c r="KSY10" s="386"/>
      <c r="KTD10" s="386"/>
      <c r="KTI10" s="386"/>
      <c r="KTN10" s="386"/>
      <c r="KTS10" s="386"/>
      <c r="KTX10" s="386"/>
      <c r="KUC10" s="386"/>
      <c r="KUH10" s="386"/>
      <c r="KUM10" s="386"/>
      <c r="KUR10" s="386"/>
      <c r="KUW10" s="386"/>
      <c r="KVB10" s="386"/>
      <c r="KVG10" s="386"/>
      <c r="KVL10" s="386"/>
      <c r="KVQ10" s="386"/>
      <c r="KVV10" s="386"/>
      <c r="KWA10" s="386"/>
      <c r="KWF10" s="386"/>
      <c r="KWK10" s="386"/>
      <c r="KWP10" s="386"/>
      <c r="KWU10" s="386"/>
      <c r="KWZ10" s="386"/>
      <c r="KXE10" s="386"/>
      <c r="KXJ10" s="386"/>
      <c r="KXO10" s="386"/>
      <c r="KXT10" s="386"/>
      <c r="KXY10" s="386"/>
      <c r="KYD10" s="386"/>
      <c r="KYI10" s="386"/>
      <c r="KYN10" s="386"/>
      <c r="KYS10" s="386"/>
      <c r="KYX10" s="386"/>
      <c r="KZC10" s="386"/>
      <c r="KZH10" s="386"/>
      <c r="KZM10" s="386"/>
      <c r="KZR10" s="386"/>
      <c r="KZW10" s="386"/>
      <c r="LAB10" s="386"/>
      <c r="LAG10" s="386"/>
      <c r="LAL10" s="386"/>
      <c r="LAQ10" s="386"/>
      <c r="LAV10" s="386"/>
      <c r="LBA10" s="386"/>
      <c r="LBF10" s="386"/>
      <c r="LBK10" s="386"/>
      <c r="LBP10" s="386"/>
      <c r="LBU10" s="386"/>
      <c r="LBZ10" s="386"/>
      <c r="LCE10" s="386"/>
      <c r="LCJ10" s="386"/>
      <c r="LCO10" s="386"/>
      <c r="LCT10" s="386"/>
      <c r="LCY10" s="386"/>
      <c r="LDD10" s="386"/>
      <c r="LDI10" s="386"/>
      <c r="LDN10" s="386"/>
      <c r="LDS10" s="386"/>
      <c r="LDX10" s="386"/>
      <c r="LEC10" s="386"/>
      <c r="LEH10" s="386"/>
      <c r="LEM10" s="386"/>
      <c r="LER10" s="386"/>
      <c r="LEW10" s="386"/>
      <c r="LFB10" s="386"/>
      <c r="LFG10" s="386"/>
      <c r="LFL10" s="386"/>
      <c r="LFQ10" s="386"/>
      <c r="LFV10" s="386"/>
      <c r="LGA10" s="386"/>
      <c r="LGF10" s="386"/>
      <c r="LGK10" s="386"/>
      <c r="LGP10" s="386"/>
      <c r="LGU10" s="386"/>
      <c r="LGZ10" s="386"/>
      <c r="LHE10" s="386"/>
      <c r="LHJ10" s="386"/>
      <c r="LHO10" s="386"/>
      <c r="LHT10" s="386"/>
      <c r="LHY10" s="386"/>
      <c r="LID10" s="386"/>
      <c r="LII10" s="386"/>
      <c r="LIN10" s="386"/>
      <c r="LIS10" s="386"/>
      <c r="LIX10" s="386"/>
      <c r="LJC10" s="386"/>
      <c r="LJH10" s="386"/>
      <c r="LJM10" s="386"/>
      <c r="LJR10" s="386"/>
      <c r="LJW10" s="386"/>
      <c r="LKB10" s="386"/>
      <c r="LKG10" s="386"/>
      <c r="LKL10" s="386"/>
      <c r="LKQ10" s="386"/>
      <c r="LKV10" s="386"/>
      <c r="LLA10" s="386"/>
      <c r="LLF10" s="386"/>
      <c r="LLK10" s="386"/>
      <c r="LLP10" s="386"/>
      <c r="LLU10" s="386"/>
      <c r="LLZ10" s="386"/>
      <c r="LME10" s="386"/>
      <c r="LMJ10" s="386"/>
      <c r="LMO10" s="386"/>
      <c r="LMT10" s="386"/>
      <c r="LMY10" s="386"/>
      <c r="LND10" s="386"/>
      <c r="LNI10" s="386"/>
      <c r="LNN10" s="386"/>
      <c r="LNS10" s="386"/>
      <c r="LNX10" s="386"/>
      <c r="LOC10" s="386"/>
      <c r="LOH10" s="386"/>
      <c r="LOM10" s="386"/>
      <c r="LOR10" s="386"/>
      <c r="LOW10" s="386"/>
      <c r="LPB10" s="386"/>
      <c r="LPG10" s="386"/>
      <c r="LPL10" s="386"/>
      <c r="LPQ10" s="386"/>
      <c r="LPV10" s="386"/>
      <c r="LQA10" s="386"/>
      <c r="LQF10" s="386"/>
      <c r="LQK10" s="386"/>
      <c r="LQP10" s="386"/>
      <c r="LQU10" s="386"/>
      <c r="LQZ10" s="386"/>
      <c r="LRE10" s="386"/>
      <c r="LRJ10" s="386"/>
      <c r="LRO10" s="386"/>
      <c r="LRT10" s="386"/>
      <c r="LRY10" s="386"/>
      <c r="LSD10" s="386"/>
      <c r="LSI10" s="386"/>
      <c r="LSN10" s="386"/>
      <c r="LSS10" s="386"/>
      <c r="LSX10" s="386"/>
      <c r="LTC10" s="386"/>
      <c r="LTH10" s="386"/>
      <c r="LTM10" s="386"/>
      <c r="LTR10" s="386"/>
      <c r="LTW10" s="386"/>
      <c r="LUB10" s="386"/>
      <c r="LUG10" s="386"/>
      <c r="LUL10" s="386"/>
      <c r="LUQ10" s="386"/>
      <c r="LUV10" s="386"/>
      <c r="LVA10" s="386"/>
      <c r="LVF10" s="386"/>
      <c r="LVK10" s="386"/>
      <c r="LVP10" s="386"/>
      <c r="LVU10" s="386"/>
      <c r="LVZ10" s="386"/>
      <c r="LWE10" s="386"/>
      <c r="LWJ10" s="386"/>
      <c r="LWO10" s="386"/>
      <c r="LWT10" s="386"/>
      <c r="LWY10" s="386"/>
      <c r="LXD10" s="386"/>
      <c r="LXI10" s="386"/>
      <c r="LXN10" s="386"/>
      <c r="LXS10" s="386"/>
      <c r="LXX10" s="386"/>
      <c r="LYC10" s="386"/>
      <c r="LYH10" s="386"/>
      <c r="LYM10" s="386"/>
      <c r="LYR10" s="386"/>
      <c r="LYW10" s="386"/>
      <c r="LZB10" s="386"/>
      <c r="LZG10" s="386"/>
      <c r="LZL10" s="386"/>
      <c r="LZQ10" s="386"/>
      <c r="LZV10" s="386"/>
      <c r="MAA10" s="386"/>
      <c r="MAF10" s="386"/>
      <c r="MAK10" s="386"/>
      <c r="MAP10" s="386"/>
      <c r="MAU10" s="386"/>
      <c r="MAZ10" s="386"/>
      <c r="MBE10" s="386"/>
      <c r="MBJ10" s="386"/>
      <c r="MBO10" s="386"/>
      <c r="MBT10" s="386"/>
      <c r="MBY10" s="386"/>
      <c r="MCD10" s="386"/>
      <c r="MCI10" s="386"/>
      <c r="MCN10" s="386"/>
      <c r="MCS10" s="386"/>
      <c r="MCX10" s="386"/>
      <c r="MDC10" s="386"/>
      <c r="MDH10" s="386"/>
      <c r="MDM10" s="386"/>
      <c r="MDR10" s="386"/>
      <c r="MDW10" s="386"/>
      <c r="MEB10" s="386"/>
      <c r="MEG10" s="386"/>
      <c r="MEL10" s="386"/>
      <c r="MEQ10" s="386"/>
      <c r="MEV10" s="386"/>
      <c r="MFA10" s="386"/>
      <c r="MFF10" s="386"/>
      <c r="MFK10" s="386"/>
      <c r="MFP10" s="386"/>
      <c r="MFU10" s="386"/>
      <c r="MFZ10" s="386"/>
      <c r="MGE10" s="386"/>
      <c r="MGJ10" s="386"/>
      <c r="MGO10" s="386"/>
      <c r="MGT10" s="386"/>
      <c r="MGY10" s="386"/>
      <c r="MHD10" s="386"/>
      <c r="MHI10" s="386"/>
      <c r="MHN10" s="386"/>
      <c r="MHS10" s="386"/>
      <c r="MHX10" s="386"/>
      <c r="MIC10" s="386"/>
      <c r="MIH10" s="386"/>
      <c r="MIM10" s="386"/>
      <c r="MIR10" s="386"/>
      <c r="MIW10" s="386"/>
      <c r="MJB10" s="386"/>
      <c r="MJG10" s="386"/>
      <c r="MJL10" s="386"/>
      <c r="MJQ10" s="386"/>
      <c r="MJV10" s="386"/>
      <c r="MKA10" s="386"/>
      <c r="MKF10" s="386"/>
      <c r="MKK10" s="386"/>
      <c r="MKP10" s="386"/>
      <c r="MKU10" s="386"/>
      <c r="MKZ10" s="386"/>
      <c r="MLE10" s="386"/>
      <c r="MLJ10" s="386"/>
      <c r="MLO10" s="386"/>
      <c r="MLT10" s="386"/>
      <c r="MLY10" s="386"/>
      <c r="MMD10" s="386"/>
      <c r="MMI10" s="386"/>
      <c r="MMN10" s="386"/>
      <c r="MMS10" s="386"/>
      <c r="MMX10" s="386"/>
      <c r="MNC10" s="386"/>
      <c r="MNH10" s="386"/>
      <c r="MNM10" s="386"/>
      <c r="MNR10" s="386"/>
      <c r="MNW10" s="386"/>
      <c r="MOB10" s="386"/>
      <c r="MOG10" s="386"/>
      <c r="MOL10" s="386"/>
      <c r="MOQ10" s="386"/>
      <c r="MOV10" s="386"/>
      <c r="MPA10" s="386"/>
      <c r="MPF10" s="386"/>
      <c r="MPK10" s="386"/>
      <c r="MPP10" s="386"/>
      <c r="MPU10" s="386"/>
      <c r="MPZ10" s="386"/>
      <c r="MQE10" s="386"/>
      <c r="MQJ10" s="386"/>
      <c r="MQO10" s="386"/>
      <c r="MQT10" s="386"/>
      <c r="MQY10" s="386"/>
      <c r="MRD10" s="386"/>
      <c r="MRI10" s="386"/>
      <c r="MRN10" s="386"/>
      <c r="MRS10" s="386"/>
      <c r="MRX10" s="386"/>
      <c r="MSC10" s="386"/>
      <c r="MSH10" s="386"/>
      <c r="MSM10" s="386"/>
      <c r="MSR10" s="386"/>
      <c r="MSW10" s="386"/>
      <c r="MTB10" s="386"/>
      <c r="MTG10" s="386"/>
      <c r="MTL10" s="386"/>
      <c r="MTQ10" s="386"/>
      <c r="MTV10" s="386"/>
      <c r="MUA10" s="386"/>
      <c r="MUF10" s="386"/>
      <c r="MUK10" s="386"/>
      <c r="MUP10" s="386"/>
      <c r="MUU10" s="386"/>
      <c r="MUZ10" s="386"/>
      <c r="MVE10" s="386"/>
      <c r="MVJ10" s="386"/>
      <c r="MVO10" s="386"/>
      <c r="MVT10" s="386"/>
      <c r="MVY10" s="386"/>
      <c r="MWD10" s="386"/>
      <c r="MWI10" s="386"/>
      <c r="MWN10" s="386"/>
      <c r="MWS10" s="386"/>
      <c r="MWX10" s="386"/>
      <c r="MXC10" s="386"/>
      <c r="MXH10" s="386"/>
      <c r="MXM10" s="386"/>
      <c r="MXR10" s="386"/>
      <c r="MXW10" s="386"/>
      <c r="MYB10" s="386"/>
      <c r="MYG10" s="386"/>
      <c r="MYL10" s="386"/>
      <c r="MYQ10" s="386"/>
      <c r="MYV10" s="386"/>
      <c r="MZA10" s="386"/>
      <c r="MZF10" s="386"/>
      <c r="MZK10" s="386"/>
      <c r="MZP10" s="386"/>
      <c r="MZU10" s="386"/>
      <c r="MZZ10" s="386"/>
      <c r="NAE10" s="386"/>
      <c r="NAJ10" s="386"/>
      <c r="NAO10" s="386"/>
      <c r="NAT10" s="386"/>
      <c r="NAY10" s="386"/>
      <c r="NBD10" s="386"/>
      <c r="NBI10" s="386"/>
      <c r="NBN10" s="386"/>
      <c r="NBS10" s="386"/>
      <c r="NBX10" s="386"/>
      <c r="NCC10" s="386"/>
      <c r="NCH10" s="386"/>
      <c r="NCM10" s="386"/>
      <c r="NCR10" s="386"/>
      <c r="NCW10" s="386"/>
      <c r="NDB10" s="386"/>
      <c r="NDG10" s="386"/>
      <c r="NDL10" s="386"/>
      <c r="NDQ10" s="386"/>
      <c r="NDV10" s="386"/>
      <c r="NEA10" s="386"/>
      <c r="NEF10" s="386"/>
      <c r="NEK10" s="386"/>
      <c r="NEP10" s="386"/>
      <c r="NEU10" s="386"/>
      <c r="NEZ10" s="386"/>
      <c r="NFE10" s="386"/>
      <c r="NFJ10" s="386"/>
      <c r="NFO10" s="386"/>
      <c r="NFT10" s="386"/>
      <c r="NFY10" s="386"/>
      <c r="NGD10" s="386"/>
      <c r="NGI10" s="386"/>
      <c r="NGN10" s="386"/>
      <c r="NGS10" s="386"/>
      <c r="NGX10" s="386"/>
      <c r="NHC10" s="386"/>
      <c r="NHH10" s="386"/>
      <c r="NHM10" s="386"/>
      <c r="NHR10" s="386"/>
      <c r="NHW10" s="386"/>
      <c r="NIB10" s="386"/>
      <c r="NIG10" s="386"/>
      <c r="NIL10" s="386"/>
      <c r="NIQ10" s="386"/>
      <c r="NIV10" s="386"/>
      <c r="NJA10" s="386"/>
      <c r="NJF10" s="386"/>
      <c r="NJK10" s="386"/>
      <c r="NJP10" s="386"/>
      <c r="NJU10" s="386"/>
      <c r="NJZ10" s="386"/>
      <c r="NKE10" s="386"/>
      <c r="NKJ10" s="386"/>
      <c r="NKO10" s="386"/>
      <c r="NKT10" s="386"/>
      <c r="NKY10" s="386"/>
      <c r="NLD10" s="386"/>
      <c r="NLI10" s="386"/>
      <c r="NLN10" s="386"/>
      <c r="NLS10" s="386"/>
      <c r="NLX10" s="386"/>
      <c r="NMC10" s="386"/>
      <c r="NMH10" s="386"/>
      <c r="NMM10" s="386"/>
      <c r="NMR10" s="386"/>
      <c r="NMW10" s="386"/>
      <c r="NNB10" s="386"/>
      <c r="NNG10" s="386"/>
      <c r="NNL10" s="386"/>
      <c r="NNQ10" s="386"/>
      <c r="NNV10" s="386"/>
      <c r="NOA10" s="386"/>
      <c r="NOF10" s="386"/>
      <c r="NOK10" s="386"/>
      <c r="NOP10" s="386"/>
      <c r="NOU10" s="386"/>
      <c r="NOZ10" s="386"/>
      <c r="NPE10" s="386"/>
      <c r="NPJ10" s="386"/>
      <c r="NPO10" s="386"/>
      <c r="NPT10" s="386"/>
      <c r="NPY10" s="386"/>
      <c r="NQD10" s="386"/>
      <c r="NQI10" s="386"/>
      <c r="NQN10" s="386"/>
      <c r="NQS10" s="386"/>
      <c r="NQX10" s="386"/>
      <c r="NRC10" s="386"/>
      <c r="NRH10" s="386"/>
      <c r="NRM10" s="386"/>
      <c r="NRR10" s="386"/>
      <c r="NRW10" s="386"/>
      <c r="NSB10" s="386"/>
      <c r="NSG10" s="386"/>
      <c r="NSL10" s="386"/>
      <c r="NSQ10" s="386"/>
      <c r="NSV10" s="386"/>
      <c r="NTA10" s="386"/>
      <c r="NTF10" s="386"/>
      <c r="NTK10" s="386"/>
      <c r="NTP10" s="386"/>
      <c r="NTU10" s="386"/>
      <c r="NTZ10" s="386"/>
      <c r="NUE10" s="386"/>
      <c r="NUJ10" s="386"/>
      <c r="NUO10" s="386"/>
      <c r="NUT10" s="386"/>
      <c r="NUY10" s="386"/>
      <c r="NVD10" s="386"/>
      <c r="NVI10" s="386"/>
      <c r="NVN10" s="386"/>
      <c r="NVS10" s="386"/>
      <c r="NVX10" s="386"/>
      <c r="NWC10" s="386"/>
      <c r="NWH10" s="386"/>
      <c r="NWM10" s="386"/>
      <c r="NWR10" s="386"/>
      <c r="NWW10" s="386"/>
      <c r="NXB10" s="386"/>
      <c r="NXG10" s="386"/>
      <c r="NXL10" s="386"/>
      <c r="NXQ10" s="386"/>
      <c r="NXV10" s="386"/>
      <c r="NYA10" s="386"/>
      <c r="NYF10" s="386"/>
      <c r="NYK10" s="386"/>
      <c r="NYP10" s="386"/>
      <c r="NYU10" s="386"/>
      <c r="NYZ10" s="386"/>
      <c r="NZE10" s="386"/>
      <c r="NZJ10" s="386"/>
      <c r="NZO10" s="386"/>
      <c r="NZT10" s="386"/>
      <c r="NZY10" s="386"/>
      <c r="OAD10" s="386"/>
      <c r="OAI10" s="386"/>
      <c r="OAN10" s="386"/>
      <c r="OAS10" s="386"/>
      <c r="OAX10" s="386"/>
      <c r="OBC10" s="386"/>
      <c r="OBH10" s="386"/>
      <c r="OBM10" s="386"/>
      <c r="OBR10" s="386"/>
      <c r="OBW10" s="386"/>
      <c r="OCB10" s="386"/>
      <c r="OCG10" s="386"/>
      <c r="OCL10" s="386"/>
      <c r="OCQ10" s="386"/>
      <c r="OCV10" s="386"/>
      <c r="ODA10" s="386"/>
      <c r="ODF10" s="386"/>
      <c r="ODK10" s="386"/>
      <c r="ODP10" s="386"/>
      <c r="ODU10" s="386"/>
      <c r="ODZ10" s="386"/>
      <c r="OEE10" s="386"/>
      <c r="OEJ10" s="386"/>
      <c r="OEO10" s="386"/>
      <c r="OET10" s="386"/>
      <c r="OEY10" s="386"/>
      <c r="OFD10" s="386"/>
      <c r="OFI10" s="386"/>
      <c r="OFN10" s="386"/>
      <c r="OFS10" s="386"/>
      <c r="OFX10" s="386"/>
      <c r="OGC10" s="386"/>
      <c r="OGH10" s="386"/>
      <c r="OGM10" s="386"/>
      <c r="OGR10" s="386"/>
      <c r="OGW10" s="386"/>
      <c r="OHB10" s="386"/>
      <c r="OHG10" s="386"/>
      <c r="OHL10" s="386"/>
      <c r="OHQ10" s="386"/>
      <c r="OHV10" s="386"/>
      <c r="OIA10" s="386"/>
      <c r="OIF10" s="386"/>
      <c r="OIK10" s="386"/>
      <c r="OIP10" s="386"/>
      <c r="OIU10" s="386"/>
      <c r="OIZ10" s="386"/>
      <c r="OJE10" s="386"/>
      <c r="OJJ10" s="386"/>
      <c r="OJO10" s="386"/>
      <c r="OJT10" s="386"/>
      <c r="OJY10" s="386"/>
      <c r="OKD10" s="386"/>
      <c r="OKI10" s="386"/>
      <c r="OKN10" s="386"/>
      <c r="OKS10" s="386"/>
      <c r="OKX10" s="386"/>
      <c r="OLC10" s="386"/>
      <c r="OLH10" s="386"/>
      <c r="OLM10" s="386"/>
      <c r="OLR10" s="386"/>
      <c r="OLW10" s="386"/>
      <c r="OMB10" s="386"/>
      <c r="OMG10" s="386"/>
      <c r="OML10" s="386"/>
      <c r="OMQ10" s="386"/>
      <c r="OMV10" s="386"/>
      <c r="ONA10" s="386"/>
      <c r="ONF10" s="386"/>
      <c r="ONK10" s="386"/>
      <c r="ONP10" s="386"/>
      <c r="ONU10" s="386"/>
      <c r="ONZ10" s="386"/>
      <c r="OOE10" s="386"/>
      <c r="OOJ10" s="386"/>
      <c r="OOO10" s="386"/>
      <c r="OOT10" s="386"/>
      <c r="OOY10" s="386"/>
      <c r="OPD10" s="386"/>
      <c r="OPI10" s="386"/>
      <c r="OPN10" s="386"/>
      <c r="OPS10" s="386"/>
      <c r="OPX10" s="386"/>
      <c r="OQC10" s="386"/>
      <c r="OQH10" s="386"/>
      <c r="OQM10" s="386"/>
      <c r="OQR10" s="386"/>
      <c r="OQW10" s="386"/>
      <c r="ORB10" s="386"/>
      <c r="ORG10" s="386"/>
      <c r="ORL10" s="386"/>
      <c r="ORQ10" s="386"/>
      <c r="ORV10" s="386"/>
      <c r="OSA10" s="386"/>
      <c r="OSF10" s="386"/>
      <c r="OSK10" s="386"/>
      <c r="OSP10" s="386"/>
      <c r="OSU10" s="386"/>
      <c r="OSZ10" s="386"/>
      <c r="OTE10" s="386"/>
      <c r="OTJ10" s="386"/>
      <c r="OTO10" s="386"/>
      <c r="OTT10" s="386"/>
      <c r="OTY10" s="386"/>
      <c r="OUD10" s="386"/>
      <c r="OUI10" s="386"/>
      <c r="OUN10" s="386"/>
      <c r="OUS10" s="386"/>
      <c r="OUX10" s="386"/>
      <c r="OVC10" s="386"/>
      <c r="OVH10" s="386"/>
      <c r="OVM10" s="386"/>
      <c r="OVR10" s="386"/>
      <c r="OVW10" s="386"/>
      <c r="OWB10" s="386"/>
      <c r="OWG10" s="386"/>
      <c r="OWL10" s="386"/>
      <c r="OWQ10" s="386"/>
      <c r="OWV10" s="386"/>
      <c r="OXA10" s="386"/>
      <c r="OXF10" s="386"/>
      <c r="OXK10" s="386"/>
      <c r="OXP10" s="386"/>
      <c r="OXU10" s="386"/>
      <c r="OXZ10" s="386"/>
      <c r="OYE10" s="386"/>
      <c r="OYJ10" s="386"/>
      <c r="OYO10" s="386"/>
      <c r="OYT10" s="386"/>
      <c r="OYY10" s="386"/>
      <c r="OZD10" s="386"/>
      <c r="OZI10" s="386"/>
      <c r="OZN10" s="386"/>
      <c r="OZS10" s="386"/>
      <c r="OZX10" s="386"/>
      <c r="PAC10" s="386"/>
      <c r="PAH10" s="386"/>
      <c r="PAM10" s="386"/>
      <c r="PAR10" s="386"/>
      <c r="PAW10" s="386"/>
      <c r="PBB10" s="386"/>
      <c r="PBG10" s="386"/>
      <c r="PBL10" s="386"/>
      <c r="PBQ10" s="386"/>
      <c r="PBV10" s="386"/>
      <c r="PCA10" s="386"/>
      <c r="PCF10" s="386"/>
      <c r="PCK10" s="386"/>
      <c r="PCP10" s="386"/>
      <c r="PCU10" s="386"/>
      <c r="PCZ10" s="386"/>
      <c r="PDE10" s="386"/>
      <c r="PDJ10" s="386"/>
      <c r="PDO10" s="386"/>
      <c r="PDT10" s="386"/>
      <c r="PDY10" s="386"/>
      <c r="PED10" s="386"/>
      <c r="PEI10" s="386"/>
      <c r="PEN10" s="386"/>
      <c r="PES10" s="386"/>
      <c r="PEX10" s="386"/>
      <c r="PFC10" s="386"/>
      <c r="PFH10" s="386"/>
      <c r="PFM10" s="386"/>
      <c r="PFR10" s="386"/>
      <c r="PFW10" s="386"/>
      <c r="PGB10" s="386"/>
      <c r="PGG10" s="386"/>
      <c r="PGL10" s="386"/>
      <c r="PGQ10" s="386"/>
      <c r="PGV10" s="386"/>
      <c r="PHA10" s="386"/>
      <c r="PHF10" s="386"/>
      <c r="PHK10" s="386"/>
      <c r="PHP10" s="386"/>
      <c r="PHU10" s="386"/>
      <c r="PHZ10" s="386"/>
      <c r="PIE10" s="386"/>
      <c r="PIJ10" s="386"/>
      <c r="PIO10" s="386"/>
      <c r="PIT10" s="386"/>
      <c r="PIY10" s="386"/>
      <c r="PJD10" s="386"/>
      <c r="PJI10" s="386"/>
      <c r="PJN10" s="386"/>
      <c r="PJS10" s="386"/>
      <c r="PJX10" s="386"/>
      <c r="PKC10" s="386"/>
      <c r="PKH10" s="386"/>
      <c r="PKM10" s="386"/>
      <c r="PKR10" s="386"/>
      <c r="PKW10" s="386"/>
      <c r="PLB10" s="386"/>
      <c r="PLG10" s="386"/>
      <c r="PLL10" s="386"/>
      <c r="PLQ10" s="386"/>
      <c r="PLV10" s="386"/>
      <c r="PMA10" s="386"/>
      <c r="PMF10" s="386"/>
      <c r="PMK10" s="386"/>
      <c r="PMP10" s="386"/>
      <c r="PMU10" s="386"/>
      <c r="PMZ10" s="386"/>
      <c r="PNE10" s="386"/>
      <c r="PNJ10" s="386"/>
      <c r="PNO10" s="386"/>
      <c r="PNT10" s="386"/>
      <c r="PNY10" s="386"/>
      <c r="POD10" s="386"/>
      <c r="POI10" s="386"/>
      <c r="PON10" s="386"/>
      <c r="POS10" s="386"/>
      <c r="POX10" s="386"/>
      <c r="PPC10" s="386"/>
      <c r="PPH10" s="386"/>
      <c r="PPM10" s="386"/>
      <c r="PPR10" s="386"/>
      <c r="PPW10" s="386"/>
      <c r="PQB10" s="386"/>
      <c r="PQG10" s="386"/>
      <c r="PQL10" s="386"/>
      <c r="PQQ10" s="386"/>
      <c r="PQV10" s="386"/>
      <c r="PRA10" s="386"/>
      <c r="PRF10" s="386"/>
      <c r="PRK10" s="386"/>
      <c r="PRP10" s="386"/>
      <c r="PRU10" s="386"/>
      <c r="PRZ10" s="386"/>
      <c r="PSE10" s="386"/>
      <c r="PSJ10" s="386"/>
      <c r="PSO10" s="386"/>
      <c r="PST10" s="386"/>
      <c r="PSY10" s="386"/>
      <c r="PTD10" s="386"/>
      <c r="PTI10" s="386"/>
      <c r="PTN10" s="386"/>
      <c r="PTS10" s="386"/>
      <c r="PTX10" s="386"/>
      <c r="PUC10" s="386"/>
      <c r="PUH10" s="386"/>
      <c r="PUM10" s="386"/>
      <c r="PUR10" s="386"/>
      <c r="PUW10" s="386"/>
      <c r="PVB10" s="386"/>
      <c r="PVG10" s="386"/>
      <c r="PVL10" s="386"/>
      <c r="PVQ10" s="386"/>
      <c r="PVV10" s="386"/>
      <c r="PWA10" s="386"/>
      <c r="PWF10" s="386"/>
      <c r="PWK10" s="386"/>
      <c r="PWP10" s="386"/>
      <c r="PWU10" s="386"/>
      <c r="PWZ10" s="386"/>
      <c r="PXE10" s="386"/>
      <c r="PXJ10" s="386"/>
      <c r="PXO10" s="386"/>
      <c r="PXT10" s="386"/>
      <c r="PXY10" s="386"/>
      <c r="PYD10" s="386"/>
      <c r="PYI10" s="386"/>
      <c r="PYN10" s="386"/>
      <c r="PYS10" s="386"/>
      <c r="PYX10" s="386"/>
      <c r="PZC10" s="386"/>
      <c r="PZH10" s="386"/>
      <c r="PZM10" s="386"/>
      <c r="PZR10" s="386"/>
      <c r="PZW10" s="386"/>
      <c r="QAB10" s="386"/>
      <c r="QAG10" s="386"/>
      <c r="QAL10" s="386"/>
      <c r="QAQ10" s="386"/>
      <c r="QAV10" s="386"/>
      <c r="QBA10" s="386"/>
      <c r="QBF10" s="386"/>
      <c r="QBK10" s="386"/>
      <c r="QBP10" s="386"/>
      <c r="QBU10" s="386"/>
      <c r="QBZ10" s="386"/>
      <c r="QCE10" s="386"/>
      <c r="QCJ10" s="386"/>
      <c r="QCO10" s="386"/>
      <c r="QCT10" s="386"/>
      <c r="QCY10" s="386"/>
      <c r="QDD10" s="386"/>
      <c r="QDI10" s="386"/>
      <c r="QDN10" s="386"/>
      <c r="QDS10" s="386"/>
      <c r="QDX10" s="386"/>
      <c r="QEC10" s="386"/>
      <c r="QEH10" s="386"/>
      <c r="QEM10" s="386"/>
      <c r="QER10" s="386"/>
      <c r="QEW10" s="386"/>
      <c r="QFB10" s="386"/>
      <c r="QFG10" s="386"/>
      <c r="QFL10" s="386"/>
      <c r="QFQ10" s="386"/>
      <c r="QFV10" s="386"/>
      <c r="QGA10" s="386"/>
      <c r="QGF10" s="386"/>
      <c r="QGK10" s="386"/>
      <c r="QGP10" s="386"/>
      <c r="QGU10" s="386"/>
      <c r="QGZ10" s="386"/>
      <c r="QHE10" s="386"/>
      <c r="QHJ10" s="386"/>
      <c r="QHO10" s="386"/>
      <c r="QHT10" s="386"/>
      <c r="QHY10" s="386"/>
      <c r="QID10" s="386"/>
      <c r="QII10" s="386"/>
      <c r="QIN10" s="386"/>
      <c r="QIS10" s="386"/>
      <c r="QIX10" s="386"/>
      <c r="QJC10" s="386"/>
      <c r="QJH10" s="386"/>
      <c r="QJM10" s="386"/>
      <c r="QJR10" s="386"/>
      <c r="QJW10" s="386"/>
      <c r="QKB10" s="386"/>
      <c r="QKG10" s="386"/>
      <c r="QKL10" s="386"/>
      <c r="QKQ10" s="386"/>
      <c r="QKV10" s="386"/>
      <c r="QLA10" s="386"/>
      <c r="QLF10" s="386"/>
      <c r="QLK10" s="386"/>
      <c r="QLP10" s="386"/>
      <c r="QLU10" s="386"/>
      <c r="QLZ10" s="386"/>
      <c r="QME10" s="386"/>
      <c r="QMJ10" s="386"/>
      <c r="QMO10" s="386"/>
      <c r="QMT10" s="386"/>
      <c r="QMY10" s="386"/>
      <c r="QND10" s="386"/>
      <c r="QNI10" s="386"/>
      <c r="QNN10" s="386"/>
      <c r="QNS10" s="386"/>
      <c r="QNX10" s="386"/>
      <c r="QOC10" s="386"/>
      <c r="QOH10" s="386"/>
      <c r="QOM10" s="386"/>
      <c r="QOR10" s="386"/>
      <c r="QOW10" s="386"/>
      <c r="QPB10" s="386"/>
      <c r="QPG10" s="386"/>
      <c r="QPL10" s="386"/>
      <c r="QPQ10" s="386"/>
      <c r="QPV10" s="386"/>
      <c r="QQA10" s="386"/>
      <c r="QQF10" s="386"/>
      <c r="QQK10" s="386"/>
      <c r="QQP10" s="386"/>
      <c r="QQU10" s="386"/>
      <c r="QQZ10" s="386"/>
      <c r="QRE10" s="386"/>
      <c r="QRJ10" s="386"/>
      <c r="QRO10" s="386"/>
      <c r="QRT10" s="386"/>
      <c r="QRY10" s="386"/>
      <c r="QSD10" s="386"/>
      <c r="QSI10" s="386"/>
      <c r="QSN10" s="386"/>
      <c r="QSS10" s="386"/>
      <c r="QSX10" s="386"/>
      <c r="QTC10" s="386"/>
      <c r="QTH10" s="386"/>
      <c r="QTM10" s="386"/>
      <c r="QTR10" s="386"/>
      <c r="QTW10" s="386"/>
      <c r="QUB10" s="386"/>
      <c r="QUG10" s="386"/>
      <c r="QUL10" s="386"/>
      <c r="QUQ10" s="386"/>
      <c r="QUV10" s="386"/>
      <c r="QVA10" s="386"/>
      <c r="QVF10" s="386"/>
      <c r="QVK10" s="386"/>
      <c r="QVP10" s="386"/>
      <c r="QVU10" s="386"/>
      <c r="QVZ10" s="386"/>
      <c r="QWE10" s="386"/>
      <c r="QWJ10" s="386"/>
      <c r="QWO10" s="386"/>
      <c r="QWT10" s="386"/>
      <c r="QWY10" s="386"/>
      <c r="QXD10" s="386"/>
      <c r="QXI10" s="386"/>
      <c r="QXN10" s="386"/>
      <c r="QXS10" s="386"/>
      <c r="QXX10" s="386"/>
      <c r="QYC10" s="386"/>
      <c r="QYH10" s="386"/>
      <c r="QYM10" s="386"/>
      <c r="QYR10" s="386"/>
      <c r="QYW10" s="386"/>
      <c r="QZB10" s="386"/>
      <c r="QZG10" s="386"/>
      <c r="QZL10" s="386"/>
      <c r="QZQ10" s="386"/>
      <c r="QZV10" s="386"/>
      <c r="RAA10" s="386"/>
      <c r="RAF10" s="386"/>
      <c r="RAK10" s="386"/>
      <c r="RAP10" s="386"/>
      <c r="RAU10" s="386"/>
      <c r="RAZ10" s="386"/>
      <c r="RBE10" s="386"/>
      <c r="RBJ10" s="386"/>
      <c r="RBO10" s="386"/>
      <c r="RBT10" s="386"/>
      <c r="RBY10" s="386"/>
      <c r="RCD10" s="386"/>
      <c r="RCI10" s="386"/>
      <c r="RCN10" s="386"/>
      <c r="RCS10" s="386"/>
      <c r="RCX10" s="386"/>
      <c r="RDC10" s="386"/>
      <c r="RDH10" s="386"/>
      <c r="RDM10" s="386"/>
      <c r="RDR10" s="386"/>
      <c r="RDW10" s="386"/>
      <c r="REB10" s="386"/>
      <c r="REG10" s="386"/>
      <c r="REL10" s="386"/>
      <c r="REQ10" s="386"/>
      <c r="REV10" s="386"/>
      <c r="RFA10" s="386"/>
      <c r="RFF10" s="386"/>
      <c r="RFK10" s="386"/>
      <c r="RFP10" s="386"/>
      <c r="RFU10" s="386"/>
      <c r="RFZ10" s="386"/>
      <c r="RGE10" s="386"/>
      <c r="RGJ10" s="386"/>
      <c r="RGO10" s="386"/>
      <c r="RGT10" s="386"/>
      <c r="RGY10" s="386"/>
      <c r="RHD10" s="386"/>
      <c r="RHI10" s="386"/>
      <c r="RHN10" s="386"/>
      <c r="RHS10" s="386"/>
      <c r="RHX10" s="386"/>
      <c r="RIC10" s="386"/>
      <c r="RIH10" s="386"/>
      <c r="RIM10" s="386"/>
      <c r="RIR10" s="386"/>
      <c r="RIW10" s="386"/>
      <c r="RJB10" s="386"/>
      <c r="RJG10" s="386"/>
      <c r="RJL10" s="386"/>
      <c r="RJQ10" s="386"/>
      <c r="RJV10" s="386"/>
      <c r="RKA10" s="386"/>
      <c r="RKF10" s="386"/>
      <c r="RKK10" s="386"/>
      <c r="RKP10" s="386"/>
      <c r="RKU10" s="386"/>
      <c r="RKZ10" s="386"/>
      <c r="RLE10" s="386"/>
      <c r="RLJ10" s="386"/>
      <c r="RLO10" s="386"/>
      <c r="RLT10" s="386"/>
      <c r="RLY10" s="386"/>
      <c r="RMD10" s="386"/>
      <c r="RMI10" s="386"/>
      <c r="RMN10" s="386"/>
      <c r="RMS10" s="386"/>
      <c r="RMX10" s="386"/>
      <c r="RNC10" s="386"/>
      <c r="RNH10" s="386"/>
      <c r="RNM10" s="386"/>
      <c r="RNR10" s="386"/>
      <c r="RNW10" s="386"/>
      <c r="ROB10" s="386"/>
      <c r="ROG10" s="386"/>
      <c r="ROL10" s="386"/>
      <c r="ROQ10" s="386"/>
      <c r="ROV10" s="386"/>
      <c r="RPA10" s="386"/>
      <c r="RPF10" s="386"/>
      <c r="RPK10" s="386"/>
      <c r="RPP10" s="386"/>
      <c r="RPU10" s="386"/>
      <c r="RPZ10" s="386"/>
      <c r="RQE10" s="386"/>
      <c r="RQJ10" s="386"/>
      <c r="RQO10" s="386"/>
      <c r="RQT10" s="386"/>
      <c r="RQY10" s="386"/>
      <c r="RRD10" s="386"/>
      <c r="RRI10" s="386"/>
      <c r="RRN10" s="386"/>
      <c r="RRS10" s="386"/>
      <c r="RRX10" s="386"/>
      <c r="RSC10" s="386"/>
      <c r="RSH10" s="386"/>
      <c r="RSM10" s="386"/>
      <c r="RSR10" s="386"/>
      <c r="RSW10" s="386"/>
      <c r="RTB10" s="386"/>
      <c r="RTG10" s="386"/>
      <c r="RTL10" s="386"/>
      <c r="RTQ10" s="386"/>
      <c r="RTV10" s="386"/>
      <c r="RUA10" s="386"/>
      <c r="RUF10" s="386"/>
      <c r="RUK10" s="386"/>
      <c r="RUP10" s="386"/>
      <c r="RUU10" s="386"/>
      <c r="RUZ10" s="386"/>
      <c r="RVE10" s="386"/>
      <c r="RVJ10" s="386"/>
      <c r="RVO10" s="386"/>
      <c r="RVT10" s="386"/>
      <c r="RVY10" s="386"/>
      <c r="RWD10" s="386"/>
      <c r="RWI10" s="386"/>
      <c r="RWN10" s="386"/>
      <c r="RWS10" s="386"/>
      <c r="RWX10" s="386"/>
      <c r="RXC10" s="386"/>
      <c r="RXH10" s="386"/>
      <c r="RXM10" s="386"/>
      <c r="RXR10" s="386"/>
      <c r="RXW10" s="386"/>
      <c r="RYB10" s="386"/>
      <c r="RYG10" s="386"/>
      <c r="RYL10" s="386"/>
      <c r="RYQ10" s="386"/>
      <c r="RYV10" s="386"/>
      <c r="RZA10" s="386"/>
      <c r="RZF10" s="386"/>
      <c r="RZK10" s="386"/>
      <c r="RZP10" s="386"/>
      <c r="RZU10" s="386"/>
      <c r="RZZ10" s="386"/>
      <c r="SAE10" s="386"/>
      <c r="SAJ10" s="386"/>
      <c r="SAO10" s="386"/>
      <c r="SAT10" s="386"/>
      <c r="SAY10" s="386"/>
      <c r="SBD10" s="386"/>
      <c r="SBI10" s="386"/>
      <c r="SBN10" s="386"/>
      <c r="SBS10" s="386"/>
      <c r="SBX10" s="386"/>
      <c r="SCC10" s="386"/>
      <c r="SCH10" s="386"/>
      <c r="SCM10" s="386"/>
      <c r="SCR10" s="386"/>
      <c r="SCW10" s="386"/>
      <c r="SDB10" s="386"/>
      <c r="SDG10" s="386"/>
      <c r="SDL10" s="386"/>
      <c r="SDQ10" s="386"/>
      <c r="SDV10" s="386"/>
      <c r="SEA10" s="386"/>
      <c r="SEF10" s="386"/>
      <c r="SEK10" s="386"/>
      <c r="SEP10" s="386"/>
      <c r="SEU10" s="386"/>
      <c r="SEZ10" s="386"/>
      <c r="SFE10" s="386"/>
      <c r="SFJ10" s="386"/>
      <c r="SFO10" s="386"/>
      <c r="SFT10" s="386"/>
      <c r="SFY10" s="386"/>
      <c r="SGD10" s="386"/>
      <c r="SGI10" s="386"/>
      <c r="SGN10" s="386"/>
      <c r="SGS10" s="386"/>
      <c r="SGX10" s="386"/>
      <c r="SHC10" s="386"/>
      <c r="SHH10" s="386"/>
      <c r="SHM10" s="386"/>
      <c r="SHR10" s="386"/>
      <c r="SHW10" s="386"/>
      <c r="SIB10" s="386"/>
      <c r="SIG10" s="386"/>
      <c r="SIL10" s="386"/>
      <c r="SIQ10" s="386"/>
      <c r="SIV10" s="386"/>
      <c r="SJA10" s="386"/>
      <c r="SJF10" s="386"/>
      <c r="SJK10" s="386"/>
      <c r="SJP10" s="386"/>
      <c r="SJU10" s="386"/>
      <c r="SJZ10" s="386"/>
      <c r="SKE10" s="386"/>
      <c r="SKJ10" s="386"/>
      <c r="SKO10" s="386"/>
      <c r="SKT10" s="386"/>
      <c r="SKY10" s="386"/>
      <c r="SLD10" s="386"/>
      <c r="SLI10" s="386"/>
      <c r="SLN10" s="386"/>
      <c r="SLS10" s="386"/>
      <c r="SLX10" s="386"/>
      <c r="SMC10" s="386"/>
      <c r="SMH10" s="386"/>
      <c r="SMM10" s="386"/>
      <c r="SMR10" s="386"/>
      <c r="SMW10" s="386"/>
      <c r="SNB10" s="386"/>
      <c r="SNG10" s="386"/>
      <c r="SNL10" s="386"/>
      <c r="SNQ10" s="386"/>
      <c r="SNV10" s="386"/>
      <c r="SOA10" s="386"/>
      <c r="SOF10" s="386"/>
      <c r="SOK10" s="386"/>
      <c r="SOP10" s="386"/>
      <c r="SOU10" s="386"/>
      <c r="SOZ10" s="386"/>
      <c r="SPE10" s="386"/>
      <c r="SPJ10" s="386"/>
      <c r="SPO10" s="386"/>
      <c r="SPT10" s="386"/>
      <c r="SPY10" s="386"/>
      <c r="SQD10" s="386"/>
      <c r="SQI10" s="386"/>
      <c r="SQN10" s="386"/>
      <c r="SQS10" s="386"/>
      <c r="SQX10" s="386"/>
      <c r="SRC10" s="386"/>
      <c r="SRH10" s="386"/>
      <c r="SRM10" s="386"/>
      <c r="SRR10" s="386"/>
      <c r="SRW10" s="386"/>
      <c r="SSB10" s="386"/>
      <c r="SSG10" s="386"/>
      <c r="SSL10" s="386"/>
      <c r="SSQ10" s="386"/>
      <c r="SSV10" s="386"/>
      <c r="STA10" s="386"/>
      <c r="STF10" s="386"/>
      <c r="STK10" s="386"/>
      <c r="STP10" s="386"/>
      <c r="STU10" s="386"/>
      <c r="STZ10" s="386"/>
      <c r="SUE10" s="386"/>
      <c r="SUJ10" s="386"/>
      <c r="SUO10" s="386"/>
      <c r="SUT10" s="386"/>
      <c r="SUY10" s="386"/>
      <c r="SVD10" s="386"/>
      <c r="SVI10" s="386"/>
      <c r="SVN10" s="386"/>
      <c r="SVS10" s="386"/>
      <c r="SVX10" s="386"/>
      <c r="SWC10" s="386"/>
      <c r="SWH10" s="386"/>
      <c r="SWM10" s="386"/>
      <c r="SWR10" s="386"/>
      <c r="SWW10" s="386"/>
      <c r="SXB10" s="386"/>
      <c r="SXG10" s="386"/>
      <c r="SXL10" s="386"/>
      <c r="SXQ10" s="386"/>
      <c r="SXV10" s="386"/>
      <c r="SYA10" s="386"/>
      <c r="SYF10" s="386"/>
      <c r="SYK10" s="386"/>
      <c r="SYP10" s="386"/>
      <c r="SYU10" s="386"/>
      <c r="SYZ10" s="386"/>
      <c r="SZE10" s="386"/>
      <c r="SZJ10" s="386"/>
      <c r="SZO10" s="386"/>
      <c r="SZT10" s="386"/>
      <c r="SZY10" s="386"/>
      <c r="TAD10" s="386"/>
      <c r="TAI10" s="386"/>
      <c r="TAN10" s="386"/>
      <c r="TAS10" s="386"/>
      <c r="TAX10" s="386"/>
      <c r="TBC10" s="386"/>
      <c r="TBH10" s="386"/>
      <c r="TBM10" s="386"/>
      <c r="TBR10" s="386"/>
      <c r="TBW10" s="386"/>
      <c r="TCB10" s="386"/>
      <c r="TCG10" s="386"/>
      <c r="TCL10" s="386"/>
      <c r="TCQ10" s="386"/>
      <c r="TCV10" s="386"/>
      <c r="TDA10" s="386"/>
      <c r="TDF10" s="386"/>
      <c r="TDK10" s="386"/>
      <c r="TDP10" s="386"/>
      <c r="TDU10" s="386"/>
      <c r="TDZ10" s="386"/>
      <c r="TEE10" s="386"/>
      <c r="TEJ10" s="386"/>
      <c r="TEO10" s="386"/>
      <c r="TET10" s="386"/>
      <c r="TEY10" s="386"/>
      <c r="TFD10" s="386"/>
      <c r="TFI10" s="386"/>
      <c r="TFN10" s="386"/>
      <c r="TFS10" s="386"/>
      <c r="TFX10" s="386"/>
      <c r="TGC10" s="386"/>
      <c r="TGH10" s="386"/>
      <c r="TGM10" s="386"/>
      <c r="TGR10" s="386"/>
      <c r="TGW10" s="386"/>
      <c r="THB10" s="386"/>
      <c r="THG10" s="386"/>
      <c r="THL10" s="386"/>
      <c r="THQ10" s="386"/>
      <c r="THV10" s="386"/>
      <c r="TIA10" s="386"/>
      <c r="TIF10" s="386"/>
      <c r="TIK10" s="386"/>
      <c r="TIP10" s="386"/>
      <c r="TIU10" s="386"/>
      <c r="TIZ10" s="386"/>
      <c r="TJE10" s="386"/>
      <c r="TJJ10" s="386"/>
      <c r="TJO10" s="386"/>
      <c r="TJT10" s="386"/>
      <c r="TJY10" s="386"/>
      <c r="TKD10" s="386"/>
      <c r="TKI10" s="386"/>
      <c r="TKN10" s="386"/>
      <c r="TKS10" s="386"/>
      <c r="TKX10" s="386"/>
      <c r="TLC10" s="386"/>
      <c r="TLH10" s="386"/>
      <c r="TLM10" s="386"/>
      <c r="TLR10" s="386"/>
      <c r="TLW10" s="386"/>
      <c r="TMB10" s="386"/>
      <c r="TMG10" s="386"/>
      <c r="TML10" s="386"/>
      <c r="TMQ10" s="386"/>
      <c r="TMV10" s="386"/>
      <c r="TNA10" s="386"/>
      <c r="TNF10" s="386"/>
      <c r="TNK10" s="386"/>
      <c r="TNP10" s="386"/>
      <c r="TNU10" s="386"/>
      <c r="TNZ10" s="386"/>
      <c r="TOE10" s="386"/>
      <c r="TOJ10" s="386"/>
      <c r="TOO10" s="386"/>
      <c r="TOT10" s="386"/>
      <c r="TOY10" s="386"/>
      <c r="TPD10" s="386"/>
      <c r="TPI10" s="386"/>
      <c r="TPN10" s="386"/>
      <c r="TPS10" s="386"/>
      <c r="TPX10" s="386"/>
      <c r="TQC10" s="386"/>
      <c r="TQH10" s="386"/>
      <c r="TQM10" s="386"/>
      <c r="TQR10" s="386"/>
      <c r="TQW10" s="386"/>
      <c r="TRB10" s="386"/>
      <c r="TRG10" s="386"/>
      <c r="TRL10" s="386"/>
      <c r="TRQ10" s="386"/>
      <c r="TRV10" s="386"/>
      <c r="TSA10" s="386"/>
      <c r="TSF10" s="386"/>
      <c r="TSK10" s="386"/>
      <c r="TSP10" s="386"/>
      <c r="TSU10" s="386"/>
      <c r="TSZ10" s="386"/>
      <c r="TTE10" s="386"/>
      <c r="TTJ10" s="386"/>
      <c r="TTO10" s="386"/>
      <c r="TTT10" s="386"/>
      <c r="TTY10" s="386"/>
      <c r="TUD10" s="386"/>
      <c r="TUI10" s="386"/>
      <c r="TUN10" s="386"/>
      <c r="TUS10" s="386"/>
      <c r="TUX10" s="386"/>
      <c r="TVC10" s="386"/>
      <c r="TVH10" s="386"/>
      <c r="TVM10" s="386"/>
      <c r="TVR10" s="386"/>
      <c r="TVW10" s="386"/>
      <c r="TWB10" s="386"/>
      <c r="TWG10" s="386"/>
      <c r="TWL10" s="386"/>
      <c r="TWQ10" s="386"/>
      <c r="TWV10" s="386"/>
      <c r="TXA10" s="386"/>
      <c r="TXF10" s="386"/>
      <c r="TXK10" s="386"/>
      <c r="TXP10" s="386"/>
      <c r="TXU10" s="386"/>
      <c r="TXZ10" s="386"/>
      <c r="TYE10" s="386"/>
      <c r="TYJ10" s="386"/>
      <c r="TYO10" s="386"/>
      <c r="TYT10" s="386"/>
      <c r="TYY10" s="386"/>
      <c r="TZD10" s="386"/>
      <c r="TZI10" s="386"/>
      <c r="TZN10" s="386"/>
      <c r="TZS10" s="386"/>
      <c r="TZX10" s="386"/>
      <c r="UAC10" s="386"/>
      <c r="UAH10" s="386"/>
      <c r="UAM10" s="386"/>
      <c r="UAR10" s="386"/>
      <c r="UAW10" s="386"/>
      <c r="UBB10" s="386"/>
      <c r="UBG10" s="386"/>
      <c r="UBL10" s="386"/>
      <c r="UBQ10" s="386"/>
      <c r="UBV10" s="386"/>
      <c r="UCA10" s="386"/>
      <c r="UCF10" s="386"/>
      <c r="UCK10" s="386"/>
      <c r="UCP10" s="386"/>
      <c r="UCU10" s="386"/>
      <c r="UCZ10" s="386"/>
      <c r="UDE10" s="386"/>
      <c r="UDJ10" s="386"/>
      <c r="UDO10" s="386"/>
      <c r="UDT10" s="386"/>
      <c r="UDY10" s="386"/>
      <c r="UED10" s="386"/>
      <c r="UEI10" s="386"/>
      <c r="UEN10" s="386"/>
      <c r="UES10" s="386"/>
      <c r="UEX10" s="386"/>
      <c r="UFC10" s="386"/>
      <c r="UFH10" s="386"/>
      <c r="UFM10" s="386"/>
      <c r="UFR10" s="386"/>
      <c r="UFW10" s="386"/>
      <c r="UGB10" s="386"/>
      <c r="UGG10" s="386"/>
      <c r="UGL10" s="386"/>
      <c r="UGQ10" s="386"/>
      <c r="UGV10" s="386"/>
      <c r="UHA10" s="386"/>
      <c r="UHF10" s="386"/>
      <c r="UHK10" s="386"/>
      <c r="UHP10" s="386"/>
      <c r="UHU10" s="386"/>
      <c r="UHZ10" s="386"/>
      <c r="UIE10" s="386"/>
      <c r="UIJ10" s="386"/>
      <c r="UIO10" s="386"/>
      <c r="UIT10" s="386"/>
      <c r="UIY10" s="386"/>
      <c r="UJD10" s="386"/>
      <c r="UJI10" s="386"/>
      <c r="UJN10" s="386"/>
      <c r="UJS10" s="386"/>
      <c r="UJX10" s="386"/>
      <c r="UKC10" s="386"/>
      <c r="UKH10" s="386"/>
      <c r="UKM10" s="386"/>
      <c r="UKR10" s="386"/>
      <c r="UKW10" s="386"/>
      <c r="ULB10" s="386"/>
      <c r="ULG10" s="386"/>
      <c r="ULL10" s="386"/>
      <c r="ULQ10" s="386"/>
      <c r="ULV10" s="386"/>
      <c r="UMA10" s="386"/>
      <c r="UMF10" s="386"/>
      <c r="UMK10" s="386"/>
      <c r="UMP10" s="386"/>
      <c r="UMU10" s="386"/>
      <c r="UMZ10" s="386"/>
      <c r="UNE10" s="386"/>
      <c r="UNJ10" s="386"/>
      <c r="UNO10" s="386"/>
      <c r="UNT10" s="386"/>
      <c r="UNY10" s="386"/>
      <c r="UOD10" s="386"/>
      <c r="UOI10" s="386"/>
      <c r="UON10" s="386"/>
      <c r="UOS10" s="386"/>
      <c r="UOX10" s="386"/>
      <c r="UPC10" s="386"/>
      <c r="UPH10" s="386"/>
      <c r="UPM10" s="386"/>
      <c r="UPR10" s="386"/>
      <c r="UPW10" s="386"/>
      <c r="UQB10" s="386"/>
      <c r="UQG10" s="386"/>
      <c r="UQL10" s="386"/>
      <c r="UQQ10" s="386"/>
      <c r="UQV10" s="386"/>
      <c r="URA10" s="386"/>
      <c r="URF10" s="386"/>
      <c r="URK10" s="386"/>
      <c r="URP10" s="386"/>
      <c r="URU10" s="386"/>
      <c r="URZ10" s="386"/>
      <c r="USE10" s="386"/>
      <c r="USJ10" s="386"/>
      <c r="USO10" s="386"/>
      <c r="UST10" s="386"/>
      <c r="USY10" s="386"/>
      <c r="UTD10" s="386"/>
      <c r="UTI10" s="386"/>
      <c r="UTN10" s="386"/>
      <c r="UTS10" s="386"/>
      <c r="UTX10" s="386"/>
      <c r="UUC10" s="386"/>
      <c r="UUH10" s="386"/>
      <c r="UUM10" s="386"/>
      <c r="UUR10" s="386"/>
      <c r="UUW10" s="386"/>
      <c r="UVB10" s="386"/>
      <c r="UVG10" s="386"/>
      <c r="UVL10" s="386"/>
      <c r="UVQ10" s="386"/>
      <c r="UVV10" s="386"/>
      <c r="UWA10" s="386"/>
      <c r="UWF10" s="386"/>
      <c r="UWK10" s="386"/>
      <c r="UWP10" s="386"/>
      <c r="UWU10" s="386"/>
      <c r="UWZ10" s="386"/>
      <c r="UXE10" s="386"/>
      <c r="UXJ10" s="386"/>
      <c r="UXO10" s="386"/>
      <c r="UXT10" s="386"/>
      <c r="UXY10" s="386"/>
      <c r="UYD10" s="386"/>
      <c r="UYI10" s="386"/>
      <c r="UYN10" s="386"/>
      <c r="UYS10" s="386"/>
      <c r="UYX10" s="386"/>
      <c r="UZC10" s="386"/>
      <c r="UZH10" s="386"/>
      <c r="UZM10" s="386"/>
      <c r="UZR10" s="386"/>
      <c r="UZW10" s="386"/>
      <c r="VAB10" s="386"/>
      <c r="VAG10" s="386"/>
      <c r="VAL10" s="386"/>
      <c r="VAQ10" s="386"/>
      <c r="VAV10" s="386"/>
      <c r="VBA10" s="386"/>
      <c r="VBF10" s="386"/>
      <c r="VBK10" s="386"/>
      <c r="VBP10" s="386"/>
      <c r="VBU10" s="386"/>
      <c r="VBZ10" s="386"/>
      <c r="VCE10" s="386"/>
      <c r="VCJ10" s="386"/>
      <c r="VCO10" s="386"/>
      <c r="VCT10" s="386"/>
      <c r="VCY10" s="386"/>
      <c r="VDD10" s="386"/>
      <c r="VDI10" s="386"/>
      <c r="VDN10" s="386"/>
      <c r="VDS10" s="386"/>
      <c r="VDX10" s="386"/>
      <c r="VEC10" s="386"/>
      <c r="VEH10" s="386"/>
      <c r="VEM10" s="386"/>
      <c r="VER10" s="386"/>
      <c r="VEW10" s="386"/>
      <c r="VFB10" s="386"/>
      <c r="VFG10" s="386"/>
      <c r="VFL10" s="386"/>
      <c r="VFQ10" s="386"/>
      <c r="VFV10" s="386"/>
      <c r="VGA10" s="386"/>
      <c r="VGF10" s="386"/>
      <c r="VGK10" s="386"/>
      <c r="VGP10" s="386"/>
      <c r="VGU10" s="386"/>
      <c r="VGZ10" s="386"/>
      <c r="VHE10" s="386"/>
      <c r="VHJ10" s="386"/>
      <c r="VHO10" s="386"/>
      <c r="VHT10" s="386"/>
      <c r="VHY10" s="386"/>
      <c r="VID10" s="386"/>
      <c r="VII10" s="386"/>
      <c r="VIN10" s="386"/>
      <c r="VIS10" s="386"/>
      <c r="VIX10" s="386"/>
      <c r="VJC10" s="386"/>
      <c r="VJH10" s="386"/>
      <c r="VJM10" s="386"/>
      <c r="VJR10" s="386"/>
      <c r="VJW10" s="386"/>
      <c r="VKB10" s="386"/>
      <c r="VKG10" s="386"/>
      <c r="VKL10" s="386"/>
      <c r="VKQ10" s="386"/>
      <c r="VKV10" s="386"/>
      <c r="VLA10" s="386"/>
      <c r="VLF10" s="386"/>
      <c r="VLK10" s="386"/>
      <c r="VLP10" s="386"/>
      <c r="VLU10" s="386"/>
      <c r="VLZ10" s="386"/>
      <c r="VME10" s="386"/>
      <c r="VMJ10" s="386"/>
      <c r="VMO10" s="386"/>
      <c r="VMT10" s="386"/>
      <c r="VMY10" s="386"/>
      <c r="VND10" s="386"/>
      <c r="VNI10" s="386"/>
      <c r="VNN10" s="386"/>
      <c r="VNS10" s="386"/>
      <c r="VNX10" s="386"/>
      <c r="VOC10" s="386"/>
      <c r="VOH10" s="386"/>
      <c r="VOM10" s="386"/>
      <c r="VOR10" s="386"/>
      <c r="VOW10" s="386"/>
      <c r="VPB10" s="386"/>
      <c r="VPG10" s="386"/>
      <c r="VPL10" s="386"/>
      <c r="VPQ10" s="386"/>
      <c r="VPV10" s="386"/>
      <c r="VQA10" s="386"/>
      <c r="VQF10" s="386"/>
      <c r="VQK10" s="386"/>
      <c r="VQP10" s="386"/>
      <c r="VQU10" s="386"/>
      <c r="VQZ10" s="386"/>
      <c r="VRE10" s="386"/>
      <c r="VRJ10" s="386"/>
      <c r="VRO10" s="386"/>
      <c r="VRT10" s="386"/>
      <c r="VRY10" s="386"/>
      <c r="VSD10" s="386"/>
      <c r="VSI10" s="386"/>
      <c r="VSN10" s="386"/>
      <c r="VSS10" s="386"/>
      <c r="VSX10" s="386"/>
      <c r="VTC10" s="386"/>
      <c r="VTH10" s="386"/>
      <c r="VTM10" s="386"/>
      <c r="VTR10" s="386"/>
      <c r="VTW10" s="386"/>
      <c r="VUB10" s="386"/>
      <c r="VUG10" s="386"/>
      <c r="VUL10" s="386"/>
      <c r="VUQ10" s="386"/>
      <c r="VUV10" s="386"/>
      <c r="VVA10" s="386"/>
      <c r="VVF10" s="386"/>
      <c r="VVK10" s="386"/>
      <c r="VVP10" s="386"/>
      <c r="VVU10" s="386"/>
      <c r="VVZ10" s="386"/>
      <c r="VWE10" s="386"/>
      <c r="VWJ10" s="386"/>
      <c r="VWO10" s="386"/>
      <c r="VWT10" s="386"/>
      <c r="VWY10" s="386"/>
      <c r="VXD10" s="386"/>
      <c r="VXI10" s="386"/>
      <c r="VXN10" s="386"/>
      <c r="VXS10" s="386"/>
      <c r="VXX10" s="386"/>
      <c r="VYC10" s="386"/>
      <c r="VYH10" s="386"/>
      <c r="VYM10" s="386"/>
      <c r="VYR10" s="386"/>
      <c r="VYW10" s="386"/>
      <c r="VZB10" s="386"/>
      <c r="VZG10" s="386"/>
      <c r="VZL10" s="386"/>
      <c r="VZQ10" s="386"/>
      <c r="VZV10" s="386"/>
      <c r="WAA10" s="386"/>
      <c r="WAF10" s="386"/>
      <c r="WAK10" s="386"/>
      <c r="WAP10" s="386"/>
      <c r="WAU10" s="386"/>
      <c r="WAZ10" s="386"/>
      <c r="WBE10" s="386"/>
      <c r="WBJ10" s="386"/>
      <c r="WBO10" s="386"/>
      <c r="WBT10" s="386"/>
      <c r="WBY10" s="386"/>
      <c r="WCD10" s="386"/>
      <c r="WCI10" s="386"/>
      <c r="WCN10" s="386"/>
      <c r="WCS10" s="386"/>
      <c r="WCX10" s="386"/>
      <c r="WDC10" s="386"/>
      <c r="WDH10" s="386"/>
      <c r="WDM10" s="386"/>
      <c r="WDR10" s="386"/>
      <c r="WDW10" s="386"/>
      <c r="WEB10" s="386"/>
      <c r="WEG10" s="386"/>
      <c r="WEL10" s="386"/>
      <c r="WEQ10" s="386"/>
      <c r="WEV10" s="386"/>
      <c r="WFA10" s="386"/>
      <c r="WFF10" s="386"/>
      <c r="WFK10" s="386"/>
      <c r="WFP10" s="386"/>
      <c r="WFU10" s="386"/>
      <c r="WFZ10" s="386"/>
      <c r="WGE10" s="386"/>
      <c r="WGJ10" s="386"/>
      <c r="WGO10" s="386"/>
      <c r="WGT10" s="386"/>
      <c r="WGY10" s="386"/>
      <c r="WHD10" s="386"/>
      <c r="WHI10" s="386"/>
      <c r="WHN10" s="386"/>
      <c r="WHS10" s="386"/>
      <c r="WHX10" s="386"/>
      <c r="WIC10" s="386"/>
      <c r="WIH10" s="386"/>
      <c r="WIM10" s="386"/>
      <c r="WIR10" s="386"/>
      <c r="WIW10" s="386"/>
      <c r="WJB10" s="386"/>
      <c r="WJG10" s="386"/>
      <c r="WJL10" s="386"/>
      <c r="WJQ10" s="386"/>
      <c r="WJV10" s="386"/>
      <c r="WKA10" s="386"/>
      <c r="WKF10" s="386"/>
      <c r="WKK10" s="386"/>
      <c r="WKP10" s="386"/>
      <c r="WKU10" s="386"/>
      <c r="WKZ10" s="386"/>
      <c r="WLE10" s="386"/>
      <c r="WLJ10" s="386"/>
      <c r="WLO10" s="386"/>
      <c r="WLT10" s="386"/>
      <c r="WLY10" s="386"/>
      <c r="WMD10" s="386"/>
      <c r="WMI10" s="386"/>
      <c r="WMN10" s="386"/>
      <c r="WMS10" s="386"/>
      <c r="WMX10" s="386"/>
      <c r="WNC10" s="386"/>
      <c r="WNH10" s="386"/>
      <c r="WNM10" s="386"/>
      <c r="WNR10" s="386"/>
      <c r="WNW10" s="386"/>
      <c r="WOB10" s="386"/>
      <c r="WOG10" s="386"/>
      <c r="WOL10" s="386"/>
      <c r="WOQ10" s="386"/>
      <c r="WOV10" s="386"/>
      <c r="WPA10" s="386"/>
      <c r="WPF10" s="386"/>
      <c r="WPK10" s="386"/>
      <c r="WPP10" s="386"/>
      <c r="WPU10" s="386"/>
      <c r="WPZ10" s="386"/>
      <c r="WQE10" s="386"/>
      <c r="WQJ10" s="386"/>
      <c r="WQO10" s="386"/>
      <c r="WQT10" s="386"/>
      <c r="WQY10" s="386"/>
      <c r="WRD10" s="386"/>
      <c r="WRI10" s="386"/>
      <c r="WRN10" s="386"/>
      <c r="WRS10" s="386"/>
      <c r="WRX10" s="386"/>
      <c r="WSC10" s="386"/>
      <c r="WSH10" s="386"/>
      <c r="WSM10" s="386"/>
      <c r="WSR10" s="386"/>
      <c r="WSW10" s="386"/>
      <c r="WTB10" s="386"/>
      <c r="WTG10" s="386"/>
      <c r="WTL10" s="386"/>
      <c r="WTQ10" s="386"/>
      <c r="WTV10" s="386"/>
      <c r="WUA10" s="386"/>
      <c r="WUF10" s="386"/>
      <c r="WUK10" s="386"/>
      <c r="WUP10" s="386"/>
      <c r="WUU10" s="386"/>
      <c r="WUZ10" s="386"/>
      <c r="WVE10" s="386"/>
      <c r="WVJ10" s="386"/>
      <c r="WVO10" s="386"/>
      <c r="WVT10" s="386"/>
      <c r="WVY10" s="386"/>
      <c r="WWD10" s="386"/>
      <c r="WWI10" s="386"/>
      <c r="WWN10" s="386"/>
      <c r="WWS10" s="386"/>
      <c r="WWX10" s="386"/>
      <c r="WXC10" s="386"/>
      <c r="WXH10" s="386"/>
      <c r="WXM10" s="386"/>
      <c r="WXR10" s="386"/>
      <c r="WXW10" s="386"/>
      <c r="WYB10" s="386"/>
      <c r="WYG10" s="386"/>
      <c r="WYL10" s="386"/>
      <c r="WYQ10" s="386"/>
      <c r="WYV10" s="386"/>
      <c r="WZA10" s="386"/>
      <c r="WZF10" s="386"/>
      <c r="WZK10" s="386"/>
      <c r="WZP10" s="386"/>
      <c r="WZU10" s="386"/>
      <c r="WZZ10" s="386"/>
      <c r="XAE10" s="386"/>
      <c r="XAJ10" s="386"/>
      <c r="XAO10" s="386"/>
      <c r="XAT10" s="386"/>
      <c r="XAY10" s="386"/>
      <c r="XBD10" s="386"/>
      <c r="XBI10" s="386"/>
      <c r="XBN10" s="386"/>
      <c r="XBS10" s="386"/>
      <c r="XBX10" s="386"/>
      <c r="XCC10" s="386"/>
      <c r="XCH10" s="386"/>
      <c r="XCM10" s="386"/>
      <c r="XCR10" s="386"/>
      <c r="XCW10" s="386"/>
      <c r="XDB10" s="386"/>
      <c r="XDG10" s="386"/>
      <c r="XDL10" s="386"/>
      <c r="XDQ10" s="386"/>
      <c r="XDV10" s="386"/>
      <c r="XEA10" s="386"/>
      <c r="XEF10" s="386"/>
      <c r="XEK10" s="386"/>
      <c r="XEP10" s="386"/>
      <c r="XEU10" s="386"/>
      <c r="XEZ10" s="386"/>
    </row>
    <row r="11" spans="1:1020 1025:2045 2050:3070 3075:4095 4100:5120 5125:6140 6145:7165 7170:8190 8195:9215 9220:10240 10245:11260 11265:12285 12290:13310 13315:14335 14340:15360 15365:16380">
      <c r="A11" s="391">
        <f t="shared" si="0"/>
        <v>9</v>
      </c>
      <c r="B11" s="384" t="s">
        <v>97</v>
      </c>
      <c r="C11" s="384">
        <v>4483</v>
      </c>
      <c r="D11" s="384"/>
      <c r="E11" s="384">
        <v>0</v>
      </c>
      <c r="F11" s="384">
        <v>0</v>
      </c>
      <c r="G11" s="384"/>
      <c r="H11" s="384">
        <v>0</v>
      </c>
      <c r="I11" s="384"/>
      <c r="J11" s="384"/>
      <c r="K11" s="384">
        <v>187</v>
      </c>
      <c r="L11" s="384">
        <v>76</v>
      </c>
      <c r="M11" s="384">
        <f>ROUND('Sep-22 Plan'!M19,0)</f>
        <v>366</v>
      </c>
      <c r="N11" s="384">
        <f>'Oct-22 Plan'!N7</f>
        <v>252</v>
      </c>
      <c r="O11" s="385">
        <v>300</v>
      </c>
      <c r="P11" s="385">
        <v>336</v>
      </c>
      <c r="Q11" s="385">
        <v>360</v>
      </c>
      <c r="R11" s="385">
        <v>312</v>
      </c>
      <c r="S11" s="385">
        <v>312</v>
      </c>
      <c r="T11" s="384">
        <v>336</v>
      </c>
      <c r="U11" s="384">
        <v>336</v>
      </c>
      <c r="V11" s="384">
        <v>336</v>
      </c>
      <c r="W11" s="384">
        <v>300</v>
      </c>
      <c r="X11" s="384">
        <v>240</v>
      </c>
      <c r="Y11" s="384">
        <v>240</v>
      </c>
      <c r="Z11" s="384">
        <v>240</v>
      </c>
      <c r="AA11" s="384">
        <v>420</v>
      </c>
      <c r="AB11" s="384">
        <f>'Dec-23 Plan'!O7</f>
        <v>324</v>
      </c>
      <c r="AI11" s="386"/>
      <c r="AN11" s="386"/>
      <c r="AS11" s="386"/>
      <c r="AX11" s="386"/>
      <c r="BC11" s="386"/>
      <c r="BH11" s="386"/>
      <c r="BM11" s="386"/>
      <c r="BR11" s="386"/>
      <c r="BW11" s="386"/>
      <c r="CB11" s="386"/>
      <c r="CG11" s="386"/>
      <c r="CL11" s="386"/>
      <c r="CQ11" s="386"/>
      <c r="CV11" s="386"/>
      <c r="DA11" s="386"/>
      <c r="DF11" s="386"/>
      <c r="DK11" s="386"/>
      <c r="DP11" s="386"/>
      <c r="DU11" s="386"/>
      <c r="DZ11" s="386"/>
      <c r="EE11" s="386"/>
      <c r="EJ11" s="386"/>
      <c r="EO11" s="386"/>
      <c r="ET11" s="386"/>
      <c r="EY11" s="386"/>
      <c r="FD11" s="386"/>
      <c r="FI11" s="386"/>
      <c r="FN11" s="386"/>
      <c r="FS11" s="386"/>
      <c r="FX11" s="386"/>
      <c r="GC11" s="386"/>
      <c r="GH11" s="386"/>
      <c r="GM11" s="386"/>
      <c r="GR11" s="386"/>
      <c r="GW11" s="386"/>
      <c r="HB11" s="386"/>
      <c r="HG11" s="386"/>
      <c r="HL11" s="386"/>
      <c r="HQ11" s="386"/>
      <c r="HV11" s="386"/>
      <c r="IA11" s="386"/>
      <c r="IF11" s="386"/>
      <c r="IK11" s="386"/>
      <c r="IP11" s="386"/>
      <c r="IU11" s="386"/>
      <c r="IZ11" s="386"/>
      <c r="JE11" s="386"/>
      <c r="JJ11" s="386"/>
      <c r="JO11" s="386"/>
      <c r="JT11" s="386"/>
      <c r="JY11" s="386"/>
      <c r="KD11" s="386"/>
      <c r="KI11" s="386"/>
      <c r="KN11" s="386"/>
      <c r="KS11" s="386"/>
      <c r="KX11" s="386"/>
      <c r="LC11" s="386"/>
      <c r="LH11" s="386"/>
      <c r="LM11" s="386"/>
      <c r="LR11" s="386"/>
      <c r="LW11" s="386"/>
      <c r="MB11" s="386"/>
      <c r="MG11" s="386"/>
      <c r="ML11" s="386"/>
      <c r="MQ11" s="386"/>
      <c r="MV11" s="386"/>
      <c r="NA11" s="386"/>
      <c r="NF11" s="386"/>
      <c r="NK11" s="386"/>
      <c r="NP11" s="386"/>
      <c r="NU11" s="386"/>
      <c r="NZ11" s="386"/>
      <c r="OE11" s="386"/>
      <c r="OJ11" s="386"/>
      <c r="OO11" s="386"/>
      <c r="OT11" s="386"/>
      <c r="OY11" s="386"/>
      <c r="PD11" s="386"/>
      <c r="PI11" s="386"/>
      <c r="PN11" s="386"/>
      <c r="PS11" s="386"/>
      <c r="PX11" s="386"/>
      <c r="QC11" s="386"/>
      <c r="QH11" s="386"/>
      <c r="QM11" s="386"/>
      <c r="QR11" s="386"/>
      <c r="QW11" s="386"/>
      <c r="RB11" s="386"/>
      <c r="RG11" s="386"/>
      <c r="RL11" s="386"/>
      <c r="RQ11" s="386"/>
      <c r="RV11" s="386"/>
      <c r="SA11" s="386"/>
      <c r="SF11" s="386"/>
      <c r="SK11" s="386"/>
      <c r="SP11" s="386"/>
      <c r="SU11" s="386"/>
      <c r="SZ11" s="386"/>
      <c r="TE11" s="386"/>
      <c r="TJ11" s="386"/>
      <c r="TO11" s="386"/>
      <c r="TT11" s="386"/>
      <c r="TY11" s="386"/>
      <c r="UD11" s="386"/>
      <c r="UI11" s="386"/>
      <c r="UN11" s="386"/>
      <c r="US11" s="386"/>
      <c r="UX11" s="386"/>
      <c r="VC11" s="386"/>
      <c r="VH11" s="386"/>
      <c r="VM11" s="386"/>
      <c r="VR11" s="386"/>
      <c r="VW11" s="386"/>
      <c r="WB11" s="386"/>
      <c r="WG11" s="386"/>
      <c r="WL11" s="386"/>
      <c r="WQ11" s="386"/>
      <c r="WV11" s="386"/>
      <c r="XA11" s="386"/>
      <c r="XF11" s="386"/>
      <c r="XK11" s="386"/>
      <c r="XP11" s="386"/>
      <c r="XU11" s="386"/>
      <c r="XZ11" s="386"/>
      <c r="YE11" s="386"/>
      <c r="YJ11" s="386"/>
      <c r="YO11" s="386"/>
      <c r="YT11" s="386"/>
      <c r="YY11" s="386"/>
      <c r="ZD11" s="386"/>
      <c r="ZI11" s="386"/>
      <c r="ZN11" s="386"/>
      <c r="ZS11" s="386"/>
      <c r="ZX11" s="386"/>
      <c r="AAC11" s="386"/>
      <c r="AAH11" s="386"/>
      <c r="AAM11" s="386"/>
      <c r="AAR11" s="386"/>
      <c r="AAW11" s="386"/>
      <c r="ABB11" s="386"/>
      <c r="ABG11" s="386"/>
      <c r="ABL11" s="386"/>
      <c r="ABQ11" s="386"/>
      <c r="ABV11" s="386"/>
      <c r="ACA11" s="386"/>
      <c r="ACF11" s="386"/>
      <c r="ACK11" s="386"/>
      <c r="ACP11" s="386"/>
      <c r="ACU11" s="386"/>
      <c r="ACZ11" s="386"/>
      <c r="ADE11" s="386"/>
      <c r="ADJ11" s="386"/>
      <c r="ADO11" s="386"/>
      <c r="ADT11" s="386"/>
      <c r="ADY11" s="386"/>
      <c r="AED11" s="386"/>
      <c r="AEI11" s="386"/>
      <c r="AEN11" s="386"/>
      <c r="AES11" s="386"/>
      <c r="AEX11" s="386"/>
      <c r="AFC11" s="386"/>
      <c r="AFH11" s="386"/>
      <c r="AFM11" s="386"/>
      <c r="AFR11" s="386"/>
      <c r="AFW11" s="386"/>
      <c r="AGB11" s="386"/>
      <c r="AGG11" s="386"/>
      <c r="AGL11" s="386"/>
      <c r="AGQ11" s="386"/>
      <c r="AGV11" s="386"/>
      <c r="AHA11" s="386"/>
      <c r="AHF11" s="386"/>
      <c r="AHK11" s="386"/>
      <c r="AHP11" s="386"/>
      <c r="AHU11" s="386"/>
      <c r="AHZ11" s="386"/>
      <c r="AIE11" s="386"/>
      <c r="AIJ11" s="386"/>
      <c r="AIO11" s="386"/>
      <c r="AIT11" s="386"/>
      <c r="AIY11" s="386"/>
      <c r="AJD11" s="386"/>
      <c r="AJI11" s="386"/>
      <c r="AJN11" s="386"/>
      <c r="AJS11" s="386"/>
      <c r="AJX11" s="386"/>
      <c r="AKC11" s="386"/>
      <c r="AKH11" s="386"/>
      <c r="AKM11" s="386"/>
      <c r="AKR11" s="386"/>
      <c r="AKW11" s="386"/>
      <c r="ALB11" s="386"/>
      <c r="ALG11" s="386"/>
      <c r="ALL11" s="386"/>
      <c r="ALQ11" s="386"/>
      <c r="ALV11" s="386"/>
      <c r="AMA11" s="386"/>
      <c r="AMF11" s="386"/>
      <c r="AMK11" s="386"/>
      <c r="AMP11" s="386"/>
      <c r="AMU11" s="386"/>
      <c r="AMZ11" s="386"/>
      <c r="ANE11" s="386"/>
      <c r="ANJ11" s="386"/>
      <c r="ANO11" s="386"/>
      <c r="ANT11" s="386"/>
      <c r="ANY11" s="386"/>
      <c r="AOD11" s="386"/>
      <c r="AOI11" s="386"/>
      <c r="AON11" s="386"/>
      <c r="AOS11" s="386"/>
      <c r="AOX11" s="386"/>
      <c r="APC11" s="386"/>
      <c r="APH11" s="386"/>
      <c r="APM11" s="386"/>
      <c r="APR11" s="386"/>
      <c r="APW11" s="386"/>
      <c r="AQB11" s="386"/>
      <c r="AQG11" s="386"/>
      <c r="AQL11" s="386"/>
      <c r="AQQ11" s="386"/>
      <c r="AQV11" s="386"/>
      <c r="ARA11" s="386"/>
      <c r="ARF11" s="386"/>
      <c r="ARK11" s="386"/>
      <c r="ARP11" s="386"/>
      <c r="ARU11" s="386"/>
      <c r="ARZ11" s="386"/>
      <c r="ASE11" s="386"/>
      <c r="ASJ11" s="386"/>
      <c r="ASO11" s="386"/>
      <c r="AST11" s="386"/>
      <c r="ASY11" s="386"/>
      <c r="ATD11" s="386"/>
      <c r="ATI11" s="386"/>
      <c r="ATN11" s="386"/>
      <c r="ATS11" s="386"/>
      <c r="ATX11" s="386"/>
      <c r="AUC11" s="386"/>
      <c r="AUH11" s="386"/>
      <c r="AUM11" s="386"/>
      <c r="AUR11" s="386"/>
      <c r="AUW11" s="386"/>
      <c r="AVB11" s="386"/>
      <c r="AVG11" s="386"/>
      <c r="AVL11" s="386"/>
      <c r="AVQ11" s="386"/>
      <c r="AVV11" s="386"/>
      <c r="AWA11" s="386"/>
      <c r="AWF11" s="386"/>
      <c r="AWK11" s="386"/>
      <c r="AWP11" s="386"/>
      <c r="AWU11" s="386"/>
      <c r="AWZ11" s="386"/>
      <c r="AXE11" s="386"/>
      <c r="AXJ11" s="386"/>
      <c r="AXO11" s="386"/>
      <c r="AXT11" s="386"/>
      <c r="AXY11" s="386"/>
      <c r="AYD11" s="386"/>
      <c r="AYI11" s="386"/>
      <c r="AYN11" s="386"/>
      <c r="AYS11" s="386"/>
      <c r="AYX11" s="386"/>
      <c r="AZC11" s="386"/>
      <c r="AZH11" s="386"/>
      <c r="AZM11" s="386"/>
      <c r="AZR11" s="386"/>
      <c r="AZW11" s="386"/>
      <c r="BAB11" s="386"/>
      <c r="BAG11" s="386"/>
      <c r="BAL11" s="386"/>
      <c r="BAQ11" s="386"/>
      <c r="BAV11" s="386"/>
      <c r="BBA11" s="386"/>
      <c r="BBF11" s="386"/>
      <c r="BBK11" s="386"/>
      <c r="BBP11" s="386"/>
      <c r="BBU11" s="386"/>
      <c r="BBZ11" s="386"/>
      <c r="BCE11" s="386"/>
      <c r="BCJ11" s="386"/>
      <c r="BCO11" s="386"/>
      <c r="BCT11" s="386"/>
      <c r="BCY11" s="386"/>
      <c r="BDD11" s="386"/>
      <c r="BDI11" s="386"/>
      <c r="BDN11" s="386"/>
      <c r="BDS11" s="386"/>
      <c r="BDX11" s="386"/>
      <c r="BEC11" s="386"/>
      <c r="BEH11" s="386"/>
      <c r="BEM11" s="386"/>
      <c r="BER11" s="386"/>
      <c r="BEW11" s="386"/>
      <c r="BFB11" s="386"/>
      <c r="BFG11" s="386"/>
      <c r="BFL11" s="386"/>
      <c r="BFQ11" s="386"/>
      <c r="BFV11" s="386"/>
      <c r="BGA11" s="386"/>
      <c r="BGF11" s="386"/>
      <c r="BGK11" s="386"/>
      <c r="BGP11" s="386"/>
      <c r="BGU11" s="386"/>
      <c r="BGZ11" s="386"/>
      <c r="BHE11" s="386"/>
      <c r="BHJ11" s="386"/>
      <c r="BHO11" s="386"/>
      <c r="BHT11" s="386"/>
      <c r="BHY11" s="386"/>
      <c r="BID11" s="386"/>
      <c r="BII11" s="386"/>
      <c r="BIN11" s="386"/>
      <c r="BIS11" s="386"/>
      <c r="BIX11" s="386"/>
      <c r="BJC11" s="386"/>
      <c r="BJH11" s="386"/>
      <c r="BJM11" s="386"/>
      <c r="BJR11" s="386"/>
      <c r="BJW11" s="386"/>
      <c r="BKB11" s="386"/>
      <c r="BKG11" s="386"/>
      <c r="BKL11" s="386"/>
      <c r="BKQ11" s="386"/>
      <c r="BKV11" s="386"/>
      <c r="BLA11" s="386"/>
      <c r="BLF11" s="386"/>
      <c r="BLK11" s="386"/>
      <c r="BLP11" s="386"/>
      <c r="BLU11" s="386"/>
      <c r="BLZ11" s="386"/>
      <c r="BME11" s="386"/>
      <c r="BMJ11" s="386"/>
      <c r="BMO11" s="386"/>
      <c r="BMT11" s="386"/>
      <c r="BMY11" s="386"/>
      <c r="BND11" s="386"/>
      <c r="BNI11" s="386"/>
      <c r="BNN11" s="386"/>
      <c r="BNS11" s="386"/>
      <c r="BNX11" s="386"/>
      <c r="BOC11" s="386"/>
      <c r="BOH11" s="386"/>
      <c r="BOM11" s="386"/>
      <c r="BOR11" s="386"/>
      <c r="BOW11" s="386"/>
      <c r="BPB11" s="386"/>
      <c r="BPG11" s="386"/>
      <c r="BPL11" s="386"/>
      <c r="BPQ11" s="386"/>
      <c r="BPV11" s="386"/>
      <c r="BQA11" s="386"/>
      <c r="BQF11" s="386"/>
      <c r="BQK11" s="386"/>
      <c r="BQP11" s="386"/>
      <c r="BQU11" s="386"/>
      <c r="BQZ11" s="386"/>
      <c r="BRE11" s="386"/>
      <c r="BRJ11" s="386"/>
      <c r="BRO11" s="386"/>
      <c r="BRT11" s="386"/>
      <c r="BRY11" s="386"/>
      <c r="BSD11" s="386"/>
      <c r="BSI11" s="386"/>
      <c r="BSN11" s="386"/>
      <c r="BSS11" s="386"/>
      <c r="BSX11" s="386"/>
      <c r="BTC11" s="386"/>
      <c r="BTH11" s="386"/>
      <c r="BTM11" s="386"/>
      <c r="BTR11" s="386"/>
      <c r="BTW11" s="386"/>
      <c r="BUB11" s="386"/>
      <c r="BUG11" s="386"/>
      <c r="BUL11" s="386"/>
      <c r="BUQ11" s="386"/>
      <c r="BUV11" s="386"/>
      <c r="BVA11" s="386"/>
      <c r="BVF11" s="386"/>
      <c r="BVK11" s="386"/>
      <c r="BVP11" s="386"/>
      <c r="BVU11" s="386"/>
      <c r="BVZ11" s="386"/>
      <c r="BWE11" s="386"/>
      <c r="BWJ11" s="386"/>
      <c r="BWO11" s="386"/>
      <c r="BWT11" s="386"/>
      <c r="BWY11" s="386"/>
      <c r="BXD11" s="386"/>
      <c r="BXI11" s="386"/>
      <c r="BXN11" s="386"/>
      <c r="BXS11" s="386"/>
      <c r="BXX11" s="386"/>
      <c r="BYC11" s="386"/>
      <c r="BYH11" s="386"/>
      <c r="BYM11" s="386"/>
      <c r="BYR11" s="386"/>
      <c r="BYW11" s="386"/>
      <c r="BZB11" s="386"/>
      <c r="BZG11" s="386"/>
      <c r="BZL11" s="386"/>
      <c r="BZQ11" s="386"/>
      <c r="BZV11" s="386"/>
      <c r="CAA11" s="386"/>
      <c r="CAF11" s="386"/>
      <c r="CAK11" s="386"/>
      <c r="CAP11" s="386"/>
      <c r="CAU11" s="386"/>
      <c r="CAZ11" s="386"/>
      <c r="CBE11" s="386"/>
      <c r="CBJ11" s="386"/>
      <c r="CBO11" s="386"/>
      <c r="CBT11" s="386"/>
      <c r="CBY11" s="386"/>
      <c r="CCD11" s="386"/>
      <c r="CCI11" s="386"/>
      <c r="CCN11" s="386"/>
      <c r="CCS11" s="386"/>
      <c r="CCX11" s="386"/>
      <c r="CDC11" s="386"/>
      <c r="CDH11" s="386"/>
      <c r="CDM11" s="386"/>
      <c r="CDR11" s="386"/>
      <c r="CDW11" s="386"/>
      <c r="CEB11" s="386"/>
      <c r="CEG11" s="386"/>
      <c r="CEL11" s="386"/>
      <c r="CEQ11" s="386"/>
      <c r="CEV11" s="386"/>
      <c r="CFA11" s="386"/>
      <c r="CFF11" s="386"/>
      <c r="CFK11" s="386"/>
      <c r="CFP11" s="386"/>
      <c r="CFU11" s="386"/>
      <c r="CFZ11" s="386"/>
      <c r="CGE11" s="386"/>
      <c r="CGJ11" s="386"/>
      <c r="CGO11" s="386"/>
      <c r="CGT11" s="386"/>
      <c r="CGY11" s="386"/>
      <c r="CHD11" s="386"/>
      <c r="CHI11" s="386"/>
      <c r="CHN11" s="386"/>
      <c r="CHS11" s="386"/>
      <c r="CHX11" s="386"/>
      <c r="CIC11" s="386"/>
      <c r="CIH11" s="386"/>
      <c r="CIM11" s="386"/>
      <c r="CIR11" s="386"/>
      <c r="CIW11" s="386"/>
      <c r="CJB11" s="386"/>
      <c r="CJG11" s="386"/>
      <c r="CJL11" s="386"/>
      <c r="CJQ11" s="386"/>
      <c r="CJV11" s="386"/>
      <c r="CKA11" s="386"/>
      <c r="CKF11" s="386"/>
      <c r="CKK11" s="386"/>
      <c r="CKP11" s="386"/>
      <c r="CKU11" s="386"/>
      <c r="CKZ11" s="386"/>
      <c r="CLE11" s="386"/>
      <c r="CLJ11" s="386"/>
      <c r="CLO11" s="386"/>
      <c r="CLT11" s="386"/>
      <c r="CLY11" s="386"/>
      <c r="CMD11" s="386"/>
      <c r="CMI11" s="386"/>
      <c r="CMN11" s="386"/>
      <c r="CMS11" s="386"/>
      <c r="CMX11" s="386"/>
      <c r="CNC11" s="386"/>
      <c r="CNH11" s="386"/>
      <c r="CNM11" s="386"/>
      <c r="CNR11" s="386"/>
      <c r="CNW11" s="386"/>
      <c r="COB11" s="386"/>
      <c r="COG11" s="386"/>
      <c r="COL11" s="386"/>
      <c r="COQ11" s="386"/>
      <c r="COV11" s="386"/>
      <c r="CPA11" s="386"/>
      <c r="CPF11" s="386"/>
      <c r="CPK11" s="386"/>
      <c r="CPP11" s="386"/>
      <c r="CPU11" s="386"/>
      <c r="CPZ11" s="386"/>
      <c r="CQE11" s="386"/>
      <c r="CQJ11" s="386"/>
      <c r="CQO11" s="386"/>
      <c r="CQT11" s="386"/>
      <c r="CQY11" s="386"/>
      <c r="CRD11" s="386"/>
      <c r="CRI11" s="386"/>
      <c r="CRN11" s="386"/>
      <c r="CRS11" s="386"/>
      <c r="CRX11" s="386"/>
      <c r="CSC11" s="386"/>
      <c r="CSH11" s="386"/>
      <c r="CSM11" s="386"/>
      <c r="CSR11" s="386"/>
      <c r="CSW11" s="386"/>
      <c r="CTB11" s="386"/>
      <c r="CTG11" s="386"/>
      <c r="CTL11" s="386"/>
      <c r="CTQ11" s="386"/>
      <c r="CTV11" s="386"/>
      <c r="CUA11" s="386"/>
      <c r="CUF11" s="386"/>
      <c r="CUK11" s="386"/>
      <c r="CUP11" s="386"/>
      <c r="CUU11" s="386"/>
      <c r="CUZ11" s="386"/>
      <c r="CVE11" s="386"/>
      <c r="CVJ11" s="386"/>
      <c r="CVO11" s="386"/>
      <c r="CVT11" s="386"/>
      <c r="CVY11" s="386"/>
      <c r="CWD11" s="386"/>
      <c r="CWI11" s="386"/>
      <c r="CWN11" s="386"/>
      <c r="CWS11" s="386"/>
      <c r="CWX11" s="386"/>
      <c r="CXC11" s="386"/>
      <c r="CXH11" s="386"/>
      <c r="CXM11" s="386"/>
      <c r="CXR11" s="386"/>
      <c r="CXW11" s="386"/>
      <c r="CYB11" s="386"/>
      <c r="CYG11" s="386"/>
      <c r="CYL11" s="386"/>
      <c r="CYQ11" s="386"/>
      <c r="CYV11" s="386"/>
      <c r="CZA11" s="386"/>
      <c r="CZF11" s="386"/>
      <c r="CZK11" s="386"/>
      <c r="CZP11" s="386"/>
      <c r="CZU11" s="386"/>
      <c r="CZZ11" s="386"/>
      <c r="DAE11" s="386"/>
      <c r="DAJ11" s="386"/>
      <c r="DAO11" s="386"/>
      <c r="DAT11" s="386"/>
      <c r="DAY11" s="386"/>
      <c r="DBD11" s="386"/>
      <c r="DBI11" s="386"/>
      <c r="DBN11" s="386"/>
      <c r="DBS11" s="386"/>
      <c r="DBX11" s="386"/>
      <c r="DCC11" s="386"/>
      <c r="DCH11" s="386"/>
      <c r="DCM11" s="386"/>
      <c r="DCR11" s="386"/>
      <c r="DCW11" s="386"/>
      <c r="DDB11" s="386"/>
      <c r="DDG11" s="386"/>
      <c r="DDL11" s="386"/>
      <c r="DDQ11" s="386"/>
      <c r="DDV11" s="386"/>
      <c r="DEA11" s="386"/>
      <c r="DEF11" s="386"/>
      <c r="DEK11" s="386"/>
      <c r="DEP11" s="386"/>
      <c r="DEU11" s="386"/>
      <c r="DEZ11" s="386"/>
      <c r="DFE11" s="386"/>
      <c r="DFJ11" s="386"/>
      <c r="DFO11" s="386"/>
      <c r="DFT11" s="386"/>
      <c r="DFY11" s="386"/>
      <c r="DGD11" s="386"/>
      <c r="DGI11" s="386"/>
      <c r="DGN11" s="386"/>
      <c r="DGS11" s="386"/>
      <c r="DGX11" s="386"/>
      <c r="DHC11" s="386"/>
      <c r="DHH11" s="386"/>
      <c r="DHM11" s="386"/>
      <c r="DHR11" s="386"/>
      <c r="DHW11" s="386"/>
      <c r="DIB11" s="386"/>
      <c r="DIG11" s="386"/>
      <c r="DIL11" s="386"/>
      <c r="DIQ11" s="386"/>
      <c r="DIV11" s="386"/>
      <c r="DJA11" s="386"/>
      <c r="DJF11" s="386"/>
      <c r="DJK11" s="386"/>
      <c r="DJP11" s="386"/>
      <c r="DJU11" s="386"/>
      <c r="DJZ11" s="386"/>
      <c r="DKE11" s="386"/>
      <c r="DKJ11" s="386"/>
      <c r="DKO11" s="386"/>
      <c r="DKT11" s="386"/>
      <c r="DKY11" s="386"/>
      <c r="DLD11" s="386"/>
      <c r="DLI11" s="386"/>
      <c r="DLN11" s="386"/>
      <c r="DLS11" s="386"/>
      <c r="DLX11" s="386"/>
      <c r="DMC11" s="386"/>
      <c r="DMH11" s="386"/>
      <c r="DMM11" s="386"/>
      <c r="DMR11" s="386"/>
      <c r="DMW11" s="386"/>
      <c r="DNB11" s="386"/>
      <c r="DNG11" s="386"/>
      <c r="DNL11" s="386"/>
      <c r="DNQ11" s="386"/>
      <c r="DNV11" s="386"/>
      <c r="DOA11" s="386"/>
      <c r="DOF11" s="386"/>
      <c r="DOK11" s="386"/>
      <c r="DOP11" s="386"/>
      <c r="DOU11" s="386"/>
      <c r="DOZ11" s="386"/>
      <c r="DPE11" s="386"/>
      <c r="DPJ11" s="386"/>
      <c r="DPO11" s="386"/>
      <c r="DPT11" s="386"/>
      <c r="DPY11" s="386"/>
      <c r="DQD11" s="386"/>
      <c r="DQI11" s="386"/>
      <c r="DQN11" s="386"/>
      <c r="DQS11" s="386"/>
      <c r="DQX11" s="386"/>
      <c r="DRC11" s="386"/>
      <c r="DRH11" s="386"/>
      <c r="DRM11" s="386"/>
      <c r="DRR11" s="386"/>
      <c r="DRW11" s="386"/>
      <c r="DSB11" s="386"/>
      <c r="DSG11" s="386"/>
      <c r="DSL11" s="386"/>
      <c r="DSQ11" s="386"/>
      <c r="DSV11" s="386"/>
      <c r="DTA11" s="386"/>
      <c r="DTF11" s="386"/>
      <c r="DTK11" s="386"/>
      <c r="DTP11" s="386"/>
      <c r="DTU11" s="386"/>
      <c r="DTZ11" s="386"/>
      <c r="DUE11" s="386"/>
      <c r="DUJ11" s="386"/>
      <c r="DUO11" s="386"/>
      <c r="DUT11" s="386"/>
      <c r="DUY11" s="386"/>
      <c r="DVD11" s="386"/>
      <c r="DVI11" s="386"/>
      <c r="DVN11" s="386"/>
      <c r="DVS11" s="386"/>
      <c r="DVX11" s="386"/>
      <c r="DWC11" s="386"/>
      <c r="DWH11" s="386"/>
      <c r="DWM11" s="386"/>
      <c r="DWR11" s="386"/>
      <c r="DWW11" s="386"/>
      <c r="DXB11" s="386"/>
      <c r="DXG11" s="386"/>
      <c r="DXL11" s="386"/>
      <c r="DXQ11" s="386"/>
      <c r="DXV11" s="386"/>
      <c r="DYA11" s="386"/>
      <c r="DYF11" s="386"/>
      <c r="DYK11" s="386"/>
      <c r="DYP11" s="386"/>
      <c r="DYU11" s="386"/>
      <c r="DYZ11" s="386"/>
      <c r="DZE11" s="386"/>
      <c r="DZJ11" s="386"/>
      <c r="DZO11" s="386"/>
      <c r="DZT11" s="386"/>
      <c r="DZY11" s="386"/>
      <c r="EAD11" s="386"/>
      <c r="EAI11" s="386"/>
      <c r="EAN11" s="386"/>
      <c r="EAS11" s="386"/>
      <c r="EAX11" s="386"/>
      <c r="EBC11" s="386"/>
      <c r="EBH11" s="386"/>
      <c r="EBM11" s="386"/>
      <c r="EBR11" s="386"/>
      <c r="EBW11" s="386"/>
      <c r="ECB11" s="386"/>
      <c r="ECG11" s="386"/>
      <c r="ECL11" s="386"/>
      <c r="ECQ11" s="386"/>
      <c r="ECV11" s="386"/>
      <c r="EDA11" s="386"/>
      <c r="EDF11" s="386"/>
      <c r="EDK11" s="386"/>
      <c r="EDP11" s="386"/>
      <c r="EDU11" s="386"/>
      <c r="EDZ11" s="386"/>
      <c r="EEE11" s="386"/>
      <c r="EEJ11" s="386"/>
      <c r="EEO11" s="386"/>
      <c r="EET11" s="386"/>
      <c r="EEY11" s="386"/>
      <c r="EFD11" s="386"/>
      <c r="EFI11" s="386"/>
      <c r="EFN11" s="386"/>
      <c r="EFS11" s="386"/>
      <c r="EFX11" s="386"/>
      <c r="EGC11" s="386"/>
      <c r="EGH11" s="386"/>
      <c r="EGM11" s="386"/>
      <c r="EGR11" s="386"/>
      <c r="EGW11" s="386"/>
      <c r="EHB11" s="386"/>
      <c r="EHG11" s="386"/>
      <c r="EHL11" s="386"/>
      <c r="EHQ11" s="386"/>
      <c r="EHV11" s="386"/>
      <c r="EIA11" s="386"/>
      <c r="EIF11" s="386"/>
      <c r="EIK11" s="386"/>
      <c r="EIP11" s="386"/>
      <c r="EIU11" s="386"/>
      <c r="EIZ11" s="386"/>
      <c r="EJE11" s="386"/>
      <c r="EJJ11" s="386"/>
      <c r="EJO11" s="386"/>
      <c r="EJT11" s="386"/>
      <c r="EJY11" s="386"/>
      <c r="EKD11" s="386"/>
      <c r="EKI11" s="386"/>
      <c r="EKN11" s="386"/>
      <c r="EKS11" s="386"/>
      <c r="EKX11" s="386"/>
      <c r="ELC11" s="386"/>
      <c r="ELH11" s="386"/>
      <c r="ELM11" s="386"/>
      <c r="ELR11" s="386"/>
      <c r="ELW11" s="386"/>
      <c r="EMB11" s="386"/>
      <c r="EMG11" s="386"/>
      <c r="EML11" s="386"/>
      <c r="EMQ11" s="386"/>
      <c r="EMV11" s="386"/>
      <c r="ENA11" s="386"/>
      <c r="ENF11" s="386"/>
      <c r="ENK11" s="386"/>
      <c r="ENP11" s="386"/>
      <c r="ENU11" s="386"/>
      <c r="ENZ11" s="386"/>
      <c r="EOE11" s="386"/>
      <c r="EOJ11" s="386"/>
      <c r="EOO11" s="386"/>
      <c r="EOT11" s="386"/>
      <c r="EOY11" s="386"/>
      <c r="EPD11" s="386"/>
      <c r="EPI11" s="386"/>
      <c r="EPN11" s="386"/>
      <c r="EPS11" s="386"/>
      <c r="EPX11" s="386"/>
      <c r="EQC11" s="386"/>
      <c r="EQH11" s="386"/>
      <c r="EQM11" s="386"/>
      <c r="EQR11" s="386"/>
      <c r="EQW11" s="386"/>
      <c r="ERB11" s="386"/>
      <c r="ERG11" s="386"/>
      <c r="ERL11" s="386"/>
      <c r="ERQ11" s="386"/>
      <c r="ERV11" s="386"/>
      <c r="ESA11" s="386"/>
      <c r="ESF11" s="386"/>
      <c r="ESK11" s="386"/>
      <c r="ESP11" s="386"/>
      <c r="ESU11" s="386"/>
      <c r="ESZ11" s="386"/>
      <c r="ETE11" s="386"/>
      <c r="ETJ11" s="386"/>
      <c r="ETO11" s="386"/>
      <c r="ETT11" s="386"/>
      <c r="ETY11" s="386"/>
      <c r="EUD11" s="386"/>
      <c r="EUI11" s="386"/>
      <c r="EUN11" s="386"/>
      <c r="EUS11" s="386"/>
      <c r="EUX11" s="386"/>
      <c r="EVC11" s="386"/>
      <c r="EVH11" s="386"/>
      <c r="EVM11" s="386"/>
      <c r="EVR11" s="386"/>
      <c r="EVW11" s="386"/>
      <c r="EWB11" s="386"/>
      <c r="EWG11" s="386"/>
      <c r="EWL11" s="386"/>
      <c r="EWQ11" s="386"/>
      <c r="EWV11" s="386"/>
      <c r="EXA11" s="386"/>
      <c r="EXF11" s="386"/>
      <c r="EXK11" s="386"/>
      <c r="EXP11" s="386"/>
      <c r="EXU11" s="386"/>
      <c r="EXZ11" s="386"/>
      <c r="EYE11" s="386"/>
      <c r="EYJ11" s="386"/>
      <c r="EYO11" s="386"/>
      <c r="EYT11" s="386"/>
      <c r="EYY11" s="386"/>
      <c r="EZD11" s="386"/>
      <c r="EZI11" s="386"/>
      <c r="EZN11" s="386"/>
      <c r="EZS11" s="386"/>
      <c r="EZX11" s="386"/>
      <c r="FAC11" s="386"/>
      <c r="FAH11" s="386"/>
      <c r="FAM11" s="386"/>
      <c r="FAR11" s="386"/>
      <c r="FAW11" s="386"/>
      <c r="FBB11" s="386"/>
      <c r="FBG11" s="386"/>
      <c r="FBL11" s="386"/>
      <c r="FBQ11" s="386"/>
      <c r="FBV11" s="386"/>
      <c r="FCA11" s="386"/>
      <c r="FCF11" s="386"/>
      <c r="FCK11" s="386"/>
      <c r="FCP11" s="386"/>
      <c r="FCU11" s="386"/>
      <c r="FCZ11" s="386"/>
      <c r="FDE11" s="386"/>
      <c r="FDJ11" s="386"/>
      <c r="FDO11" s="386"/>
      <c r="FDT11" s="386"/>
      <c r="FDY11" s="386"/>
      <c r="FED11" s="386"/>
      <c r="FEI11" s="386"/>
      <c r="FEN11" s="386"/>
      <c r="FES11" s="386"/>
      <c r="FEX11" s="386"/>
      <c r="FFC11" s="386"/>
      <c r="FFH11" s="386"/>
      <c r="FFM11" s="386"/>
      <c r="FFR11" s="386"/>
      <c r="FFW11" s="386"/>
      <c r="FGB11" s="386"/>
      <c r="FGG11" s="386"/>
      <c r="FGL11" s="386"/>
      <c r="FGQ11" s="386"/>
      <c r="FGV11" s="386"/>
      <c r="FHA11" s="386"/>
      <c r="FHF11" s="386"/>
      <c r="FHK11" s="386"/>
      <c r="FHP11" s="386"/>
      <c r="FHU11" s="386"/>
      <c r="FHZ11" s="386"/>
      <c r="FIE11" s="386"/>
      <c r="FIJ11" s="386"/>
      <c r="FIO11" s="386"/>
      <c r="FIT11" s="386"/>
      <c r="FIY11" s="386"/>
      <c r="FJD11" s="386"/>
      <c r="FJI11" s="386"/>
      <c r="FJN11" s="386"/>
      <c r="FJS11" s="386"/>
      <c r="FJX11" s="386"/>
      <c r="FKC11" s="386"/>
      <c r="FKH11" s="386"/>
      <c r="FKM11" s="386"/>
      <c r="FKR11" s="386"/>
      <c r="FKW11" s="386"/>
      <c r="FLB11" s="386"/>
      <c r="FLG11" s="386"/>
      <c r="FLL11" s="386"/>
      <c r="FLQ11" s="386"/>
      <c r="FLV11" s="386"/>
      <c r="FMA11" s="386"/>
      <c r="FMF11" s="386"/>
      <c r="FMK11" s="386"/>
      <c r="FMP11" s="386"/>
      <c r="FMU11" s="386"/>
      <c r="FMZ11" s="386"/>
      <c r="FNE11" s="386"/>
      <c r="FNJ11" s="386"/>
      <c r="FNO11" s="386"/>
      <c r="FNT11" s="386"/>
      <c r="FNY11" s="386"/>
      <c r="FOD11" s="386"/>
      <c r="FOI11" s="386"/>
      <c r="FON11" s="386"/>
      <c r="FOS11" s="386"/>
      <c r="FOX11" s="386"/>
      <c r="FPC11" s="386"/>
      <c r="FPH11" s="386"/>
      <c r="FPM11" s="386"/>
      <c r="FPR11" s="386"/>
      <c r="FPW11" s="386"/>
      <c r="FQB11" s="386"/>
      <c r="FQG11" s="386"/>
      <c r="FQL11" s="386"/>
      <c r="FQQ11" s="386"/>
      <c r="FQV11" s="386"/>
      <c r="FRA11" s="386"/>
      <c r="FRF11" s="386"/>
      <c r="FRK11" s="386"/>
      <c r="FRP11" s="386"/>
      <c r="FRU11" s="386"/>
      <c r="FRZ11" s="386"/>
      <c r="FSE11" s="386"/>
      <c r="FSJ11" s="386"/>
      <c r="FSO11" s="386"/>
      <c r="FST11" s="386"/>
      <c r="FSY11" s="386"/>
      <c r="FTD11" s="386"/>
      <c r="FTI11" s="386"/>
      <c r="FTN11" s="386"/>
      <c r="FTS11" s="386"/>
      <c r="FTX11" s="386"/>
      <c r="FUC11" s="386"/>
      <c r="FUH11" s="386"/>
      <c r="FUM11" s="386"/>
      <c r="FUR11" s="386"/>
      <c r="FUW11" s="386"/>
      <c r="FVB11" s="386"/>
      <c r="FVG11" s="386"/>
      <c r="FVL11" s="386"/>
      <c r="FVQ11" s="386"/>
      <c r="FVV11" s="386"/>
      <c r="FWA11" s="386"/>
      <c r="FWF11" s="386"/>
      <c r="FWK11" s="386"/>
      <c r="FWP11" s="386"/>
      <c r="FWU11" s="386"/>
      <c r="FWZ11" s="386"/>
      <c r="FXE11" s="386"/>
      <c r="FXJ11" s="386"/>
      <c r="FXO11" s="386"/>
      <c r="FXT11" s="386"/>
      <c r="FXY11" s="386"/>
      <c r="FYD11" s="386"/>
      <c r="FYI11" s="386"/>
      <c r="FYN11" s="386"/>
      <c r="FYS11" s="386"/>
      <c r="FYX11" s="386"/>
      <c r="FZC11" s="386"/>
      <c r="FZH11" s="386"/>
      <c r="FZM11" s="386"/>
      <c r="FZR11" s="386"/>
      <c r="FZW11" s="386"/>
      <c r="GAB11" s="386"/>
      <c r="GAG11" s="386"/>
      <c r="GAL11" s="386"/>
      <c r="GAQ11" s="386"/>
      <c r="GAV11" s="386"/>
      <c r="GBA11" s="386"/>
      <c r="GBF11" s="386"/>
      <c r="GBK11" s="386"/>
      <c r="GBP11" s="386"/>
      <c r="GBU11" s="386"/>
      <c r="GBZ11" s="386"/>
      <c r="GCE11" s="386"/>
      <c r="GCJ11" s="386"/>
      <c r="GCO11" s="386"/>
      <c r="GCT11" s="386"/>
      <c r="GCY11" s="386"/>
      <c r="GDD11" s="386"/>
      <c r="GDI11" s="386"/>
      <c r="GDN11" s="386"/>
      <c r="GDS11" s="386"/>
      <c r="GDX11" s="386"/>
      <c r="GEC11" s="386"/>
      <c r="GEH11" s="386"/>
      <c r="GEM11" s="386"/>
      <c r="GER11" s="386"/>
      <c r="GEW11" s="386"/>
      <c r="GFB11" s="386"/>
      <c r="GFG11" s="386"/>
      <c r="GFL11" s="386"/>
      <c r="GFQ11" s="386"/>
      <c r="GFV11" s="386"/>
      <c r="GGA11" s="386"/>
      <c r="GGF11" s="386"/>
      <c r="GGK11" s="386"/>
      <c r="GGP11" s="386"/>
      <c r="GGU11" s="386"/>
      <c r="GGZ11" s="386"/>
      <c r="GHE11" s="386"/>
      <c r="GHJ11" s="386"/>
      <c r="GHO11" s="386"/>
      <c r="GHT11" s="386"/>
      <c r="GHY11" s="386"/>
      <c r="GID11" s="386"/>
      <c r="GII11" s="386"/>
      <c r="GIN11" s="386"/>
      <c r="GIS11" s="386"/>
      <c r="GIX11" s="386"/>
      <c r="GJC11" s="386"/>
      <c r="GJH11" s="386"/>
      <c r="GJM11" s="386"/>
      <c r="GJR11" s="386"/>
      <c r="GJW11" s="386"/>
      <c r="GKB11" s="386"/>
      <c r="GKG11" s="386"/>
      <c r="GKL11" s="386"/>
      <c r="GKQ11" s="386"/>
      <c r="GKV11" s="386"/>
      <c r="GLA11" s="386"/>
      <c r="GLF11" s="386"/>
      <c r="GLK11" s="386"/>
      <c r="GLP11" s="386"/>
      <c r="GLU11" s="386"/>
      <c r="GLZ11" s="386"/>
      <c r="GME11" s="386"/>
      <c r="GMJ11" s="386"/>
      <c r="GMO11" s="386"/>
      <c r="GMT11" s="386"/>
      <c r="GMY11" s="386"/>
      <c r="GND11" s="386"/>
      <c r="GNI11" s="386"/>
      <c r="GNN11" s="386"/>
      <c r="GNS11" s="386"/>
      <c r="GNX11" s="386"/>
      <c r="GOC11" s="386"/>
      <c r="GOH11" s="386"/>
      <c r="GOM11" s="386"/>
      <c r="GOR11" s="386"/>
      <c r="GOW11" s="386"/>
      <c r="GPB11" s="386"/>
      <c r="GPG11" s="386"/>
      <c r="GPL11" s="386"/>
      <c r="GPQ11" s="386"/>
      <c r="GPV11" s="386"/>
      <c r="GQA11" s="386"/>
      <c r="GQF11" s="386"/>
      <c r="GQK11" s="386"/>
      <c r="GQP11" s="386"/>
      <c r="GQU11" s="386"/>
      <c r="GQZ11" s="386"/>
      <c r="GRE11" s="386"/>
      <c r="GRJ11" s="386"/>
      <c r="GRO11" s="386"/>
      <c r="GRT11" s="386"/>
      <c r="GRY11" s="386"/>
      <c r="GSD11" s="386"/>
      <c r="GSI11" s="386"/>
      <c r="GSN11" s="386"/>
      <c r="GSS11" s="386"/>
      <c r="GSX11" s="386"/>
      <c r="GTC11" s="386"/>
      <c r="GTH11" s="386"/>
      <c r="GTM11" s="386"/>
      <c r="GTR11" s="386"/>
      <c r="GTW11" s="386"/>
      <c r="GUB11" s="386"/>
      <c r="GUG11" s="386"/>
      <c r="GUL11" s="386"/>
      <c r="GUQ11" s="386"/>
      <c r="GUV11" s="386"/>
      <c r="GVA11" s="386"/>
      <c r="GVF11" s="386"/>
      <c r="GVK11" s="386"/>
      <c r="GVP11" s="386"/>
      <c r="GVU11" s="386"/>
      <c r="GVZ11" s="386"/>
      <c r="GWE11" s="386"/>
      <c r="GWJ11" s="386"/>
      <c r="GWO11" s="386"/>
      <c r="GWT11" s="386"/>
      <c r="GWY11" s="386"/>
      <c r="GXD11" s="386"/>
      <c r="GXI11" s="386"/>
      <c r="GXN11" s="386"/>
      <c r="GXS11" s="386"/>
      <c r="GXX11" s="386"/>
      <c r="GYC11" s="386"/>
      <c r="GYH11" s="386"/>
      <c r="GYM11" s="386"/>
      <c r="GYR11" s="386"/>
      <c r="GYW11" s="386"/>
      <c r="GZB11" s="386"/>
      <c r="GZG11" s="386"/>
      <c r="GZL11" s="386"/>
      <c r="GZQ11" s="386"/>
      <c r="GZV11" s="386"/>
      <c r="HAA11" s="386"/>
      <c r="HAF11" s="386"/>
      <c r="HAK11" s="386"/>
      <c r="HAP11" s="386"/>
      <c r="HAU11" s="386"/>
      <c r="HAZ11" s="386"/>
      <c r="HBE11" s="386"/>
      <c r="HBJ11" s="386"/>
      <c r="HBO11" s="386"/>
      <c r="HBT11" s="386"/>
      <c r="HBY11" s="386"/>
      <c r="HCD11" s="386"/>
      <c r="HCI11" s="386"/>
      <c r="HCN11" s="386"/>
      <c r="HCS11" s="386"/>
      <c r="HCX11" s="386"/>
      <c r="HDC11" s="386"/>
      <c r="HDH11" s="386"/>
      <c r="HDM11" s="386"/>
      <c r="HDR11" s="386"/>
      <c r="HDW11" s="386"/>
      <c r="HEB11" s="386"/>
      <c r="HEG11" s="386"/>
      <c r="HEL11" s="386"/>
      <c r="HEQ11" s="386"/>
      <c r="HEV11" s="386"/>
      <c r="HFA11" s="386"/>
      <c r="HFF11" s="386"/>
      <c r="HFK11" s="386"/>
      <c r="HFP11" s="386"/>
      <c r="HFU11" s="386"/>
      <c r="HFZ11" s="386"/>
      <c r="HGE11" s="386"/>
      <c r="HGJ11" s="386"/>
      <c r="HGO11" s="386"/>
      <c r="HGT11" s="386"/>
      <c r="HGY11" s="386"/>
      <c r="HHD11" s="386"/>
      <c r="HHI11" s="386"/>
      <c r="HHN11" s="386"/>
      <c r="HHS11" s="386"/>
      <c r="HHX11" s="386"/>
      <c r="HIC11" s="386"/>
      <c r="HIH11" s="386"/>
      <c r="HIM11" s="386"/>
      <c r="HIR11" s="386"/>
      <c r="HIW11" s="386"/>
      <c r="HJB11" s="386"/>
      <c r="HJG11" s="386"/>
      <c r="HJL11" s="386"/>
      <c r="HJQ11" s="386"/>
      <c r="HJV11" s="386"/>
      <c r="HKA11" s="386"/>
      <c r="HKF11" s="386"/>
      <c r="HKK11" s="386"/>
      <c r="HKP11" s="386"/>
      <c r="HKU11" s="386"/>
      <c r="HKZ11" s="386"/>
      <c r="HLE11" s="386"/>
      <c r="HLJ11" s="386"/>
      <c r="HLO11" s="386"/>
      <c r="HLT11" s="386"/>
      <c r="HLY11" s="386"/>
      <c r="HMD11" s="386"/>
      <c r="HMI11" s="386"/>
      <c r="HMN11" s="386"/>
      <c r="HMS11" s="386"/>
      <c r="HMX11" s="386"/>
      <c r="HNC11" s="386"/>
      <c r="HNH11" s="386"/>
      <c r="HNM11" s="386"/>
      <c r="HNR11" s="386"/>
      <c r="HNW11" s="386"/>
      <c r="HOB11" s="386"/>
      <c r="HOG11" s="386"/>
      <c r="HOL11" s="386"/>
      <c r="HOQ11" s="386"/>
      <c r="HOV11" s="386"/>
      <c r="HPA11" s="386"/>
      <c r="HPF11" s="386"/>
      <c r="HPK11" s="386"/>
      <c r="HPP11" s="386"/>
      <c r="HPU11" s="386"/>
      <c r="HPZ11" s="386"/>
      <c r="HQE11" s="386"/>
      <c r="HQJ11" s="386"/>
      <c r="HQO11" s="386"/>
      <c r="HQT11" s="386"/>
      <c r="HQY11" s="386"/>
      <c r="HRD11" s="386"/>
      <c r="HRI11" s="386"/>
      <c r="HRN11" s="386"/>
      <c r="HRS11" s="386"/>
      <c r="HRX11" s="386"/>
      <c r="HSC11" s="386"/>
      <c r="HSH11" s="386"/>
      <c r="HSM11" s="386"/>
      <c r="HSR11" s="386"/>
      <c r="HSW11" s="386"/>
      <c r="HTB11" s="386"/>
      <c r="HTG11" s="386"/>
      <c r="HTL11" s="386"/>
      <c r="HTQ11" s="386"/>
      <c r="HTV11" s="386"/>
      <c r="HUA11" s="386"/>
      <c r="HUF11" s="386"/>
      <c r="HUK11" s="386"/>
      <c r="HUP11" s="386"/>
      <c r="HUU11" s="386"/>
      <c r="HUZ11" s="386"/>
      <c r="HVE11" s="386"/>
      <c r="HVJ11" s="386"/>
      <c r="HVO11" s="386"/>
      <c r="HVT11" s="386"/>
      <c r="HVY11" s="386"/>
      <c r="HWD11" s="386"/>
      <c r="HWI11" s="386"/>
      <c r="HWN11" s="386"/>
      <c r="HWS11" s="386"/>
      <c r="HWX11" s="386"/>
      <c r="HXC11" s="386"/>
      <c r="HXH11" s="386"/>
      <c r="HXM11" s="386"/>
      <c r="HXR11" s="386"/>
      <c r="HXW11" s="386"/>
      <c r="HYB11" s="386"/>
      <c r="HYG11" s="386"/>
      <c r="HYL11" s="386"/>
      <c r="HYQ11" s="386"/>
      <c r="HYV11" s="386"/>
      <c r="HZA11" s="386"/>
      <c r="HZF11" s="386"/>
      <c r="HZK11" s="386"/>
      <c r="HZP11" s="386"/>
      <c r="HZU11" s="386"/>
      <c r="HZZ11" s="386"/>
      <c r="IAE11" s="386"/>
      <c r="IAJ11" s="386"/>
      <c r="IAO11" s="386"/>
      <c r="IAT11" s="386"/>
      <c r="IAY11" s="386"/>
      <c r="IBD11" s="386"/>
      <c r="IBI11" s="386"/>
      <c r="IBN11" s="386"/>
      <c r="IBS11" s="386"/>
      <c r="IBX11" s="386"/>
      <c r="ICC11" s="386"/>
      <c r="ICH11" s="386"/>
      <c r="ICM11" s="386"/>
      <c r="ICR11" s="386"/>
      <c r="ICW11" s="386"/>
      <c r="IDB11" s="386"/>
      <c r="IDG11" s="386"/>
      <c r="IDL11" s="386"/>
      <c r="IDQ11" s="386"/>
      <c r="IDV11" s="386"/>
      <c r="IEA11" s="386"/>
      <c r="IEF11" s="386"/>
      <c r="IEK11" s="386"/>
      <c r="IEP11" s="386"/>
      <c r="IEU11" s="386"/>
      <c r="IEZ11" s="386"/>
      <c r="IFE11" s="386"/>
      <c r="IFJ11" s="386"/>
      <c r="IFO11" s="386"/>
      <c r="IFT11" s="386"/>
      <c r="IFY11" s="386"/>
      <c r="IGD11" s="386"/>
      <c r="IGI11" s="386"/>
      <c r="IGN11" s="386"/>
      <c r="IGS11" s="386"/>
      <c r="IGX11" s="386"/>
      <c r="IHC11" s="386"/>
      <c r="IHH11" s="386"/>
      <c r="IHM11" s="386"/>
      <c r="IHR11" s="386"/>
      <c r="IHW11" s="386"/>
      <c r="IIB11" s="386"/>
      <c r="IIG11" s="386"/>
      <c r="IIL11" s="386"/>
      <c r="IIQ11" s="386"/>
      <c r="IIV11" s="386"/>
      <c r="IJA11" s="386"/>
      <c r="IJF11" s="386"/>
      <c r="IJK11" s="386"/>
      <c r="IJP11" s="386"/>
      <c r="IJU11" s="386"/>
      <c r="IJZ11" s="386"/>
      <c r="IKE11" s="386"/>
      <c r="IKJ11" s="386"/>
      <c r="IKO11" s="386"/>
      <c r="IKT11" s="386"/>
      <c r="IKY11" s="386"/>
      <c r="ILD11" s="386"/>
      <c r="ILI11" s="386"/>
      <c r="ILN11" s="386"/>
      <c r="ILS11" s="386"/>
      <c r="ILX11" s="386"/>
      <c r="IMC11" s="386"/>
      <c r="IMH11" s="386"/>
      <c r="IMM11" s="386"/>
      <c r="IMR11" s="386"/>
      <c r="IMW11" s="386"/>
      <c r="INB11" s="386"/>
      <c r="ING11" s="386"/>
      <c r="INL11" s="386"/>
      <c r="INQ11" s="386"/>
      <c r="INV11" s="386"/>
      <c r="IOA11" s="386"/>
      <c r="IOF11" s="386"/>
      <c r="IOK11" s="386"/>
      <c r="IOP11" s="386"/>
      <c r="IOU11" s="386"/>
      <c r="IOZ11" s="386"/>
      <c r="IPE11" s="386"/>
      <c r="IPJ11" s="386"/>
      <c r="IPO11" s="386"/>
      <c r="IPT11" s="386"/>
      <c r="IPY11" s="386"/>
      <c r="IQD11" s="386"/>
      <c r="IQI11" s="386"/>
      <c r="IQN11" s="386"/>
      <c r="IQS11" s="386"/>
      <c r="IQX11" s="386"/>
      <c r="IRC11" s="386"/>
      <c r="IRH11" s="386"/>
      <c r="IRM11" s="386"/>
      <c r="IRR11" s="386"/>
      <c r="IRW11" s="386"/>
      <c r="ISB11" s="386"/>
      <c r="ISG11" s="386"/>
      <c r="ISL11" s="386"/>
      <c r="ISQ11" s="386"/>
      <c r="ISV11" s="386"/>
      <c r="ITA11" s="386"/>
      <c r="ITF11" s="386"/>
      <c r="ITK11" s="386"/>
      <c r="ITP11" s="386"/>
      <c r="ITU11" s="386"/>
      <c r="ITZ11" s="386"/>
      <c r="IUE11" s="386"/>
      <c r="IUJ11" s="386"/>
      <c r="IUO11" s="386"/>
      <c r="IUT11" s="386"/>
      <c r="IUY11" s="386"/>
      <c r="IVD11" s="386"/>
      <c r="IVI11" s="386"/>
      <c r="IVN11" s="386"/>
      <c r="IVS11" s="386"/>
      <c r="IVX11" s="386"/>
      <c r="IWC11" s="386"/>
      <c r="IWH11" s="386"/>
      <c r="IWM11" s="386"/>
      <c r="IWR11" s="386"/>
      <c r="IWW11" s="386"/>
      <c r="IXB11" s="386"/>
      <c r="IXG11" s="386"/>
      <c r="IXL11" s="386"/>
      <c r="IXQ11" s="386"/>
      <c r="IXV11" s="386"/>
      <c r="IYA11" s="386"/>
      <c r="IYF11" s="386"/>
      <c r="IYK11" s="386"/>
      <c r="IYP11" s="386"/>
      <c r="IYU11" s="386"/>
      <c r="IYZ11" s="386"/>
      <c r="IZE11" s="386"/>
      <c r="IZJ11" s="386"/>
      <c r="IZO11" s="386"/>
      <c r="IZT11" s="386"/>
      <c r="IZY11" s="386"/>
      <c r="JAD11" s="386"/>
      <c r="JAI11" s="386"/>
      <c r="JAN11" s="386"/>
      <c r="JAS11" s="386"/>
      <c r="JAX11" s="386"/>
      <c r="JBC11" s="386"/>
      <c r="JBH11" s="386"/>
      <c r="JBM11" s="386"/>
      <c r="JBR11" s="386"/>
      <c r="JBW11" s="386"/>
      <c r="JCB11" s="386"/>
      <c r="JCG11" s="386"/>
      <c r="JCL11" s="386"/>
      <c r="JCQ11" s="386"/>
      <c r="JCV11" s="386"/>
      <c r="JDA11" s="386"/>
      <c r="JDF11" s="386"/>
      <c r="JDK11" s="386"/>
      <c r="JDP11" s="386"/>
      <c r="JDU11" s="386"/>
      <c r="JDZ11" s="386"/>
      <c r="JEE11" s="386"/>
      <c r="JEJ11" s="386"/>
      <c r="JEO11" s="386"/>
      <c r="JET11" s="386"/>
      <c r="JEY11" s="386"/>
      <c r="JFD11" s="386"/>
      <c r="JFI11" s="386"/>
      <c r="JFN11" s="386"/>
      <c r="JFS11" s="386"/>
      <c r="JFX11" s="386"/>
      <c r="JGC11" s="386"/>
      <c r="JGH11" s="386"/>
      <c r="JGM11" s="386"/>
      <c r="JGR11" s="386"/>
      <c r="JGW11" s="386"/>
      <c r="JHB11" s="386"/>
      <c r="JHG11" s="386"/>
      <c r="JHL11" s="386"/>
      <c r="JHQ11" s="386"/>
      <c r="JHV11" s="386"/>
      <c r="JIA11" s="386"/>
      <c r="JIF11" s="386"/>
      <c r="JIK11" s="386"/>
      <c r="JIP11" s="386"/>
      <c r="JIU11" s="386"/>
      <c r="JIZ11" s="386"/>
      <c r="JJE11" s="386"/>
      <c r="JJJ11" s="386"/>
      <c r="JJO11" s="386"/>
      <c r="JJT11" s="386"/>
      <c r="JJY11" s="386"/>
      <c r="JKD11" s="386"/>
      <c r="JKI11" s="386"/>
      <c r="JKN11" s="386"/>
      <c r="JKS11" s="386"/>
      <c r="JKX11" s="386"/>
      <c r="JLC11" s="386"/>
      <c r="JLH11" s="386"/>
      <c r="JLM11" s="386"/>
      <c r="JLR11" s="386"/>
      <c r="JLW11" s="386"/>
      <c r="JMB11" s="386"/>
      <c r="JMG11" s="386"/>
      <c r="JML11" s="386"/>
      <c r="JMQ11" s="386"/>
      <c r="JMV11" s="386"/>
      <c r="JNA11" s="386"/>
      <c r="JNF11" s="386"/>
      <c r="JNK11" s="386"/>
      <c r="JNP11" s="386"/>
      <c r="JNU11" s="386"/>
      <c r="JNZ11" s="386"/>
      <c r="JOE11" s="386"/>
      <c r="JOJ11" s="386"/>
      <c r="JOO11" s="386"/>
      <c r="JOT11" s="386"/>
      <c r="JOY11" s="386"/>
      <c r="JPD11" s="386"/>
      <c r="JPI11" s="386"/>
      <c r="JPN11" s="386"/>
      <c r="JPS11" s="386"/>
      <c r="JPX11" s="386"/>
      <c r="JQC11" s="386"/>
      <c r="JQH11" s="386"/>
      <c r="JQM11" s="386"/>
      <c r="JQR11" s="386"/>
      <c r="JQW11" s="386"/>
      <c r="JRB11" s="386"/>
      <c r="JRG11" s="386"/>
      <c r="JRL11" s="386"/>
      <c r="JRQ11" s="386"/>
      <c r="JRV11" s="386"/>
      <c r="JSA11" s="386"/>
      <c r="JSF11" s="386"/>
      <c r="JSK11" s="386"/>
      <c r="JSP11" s="386"/>
      <c r="JSU11" s="386"/>
      <c r="JSZ11" s="386"/>
      <c r="JTE11" s="386"/>
      <c r="JTJ11" s="386"/>
      <c r="JTO11" s="386"/>
      <c r="JTT11" s="386"/>
      <c r="JTY11" s="386"/>
      <c r="JUD11" s="386"/>
      <c r="JUI11" s="386"/>
      <c r="JUN11" s="386"/>
      <c r="JUS11" s="386"/>
      <c r="JUX11" s="386"/>
      <c r="JVC11" s="386"/>
      <c r="JVH11" s="386"/>
      <c r="JVM11" s="386"/>
      <c r="JVR11" s="386"/>
      <c r="JVW11" s="386"/>
      <c r="JWB11" s="386"/>
      <c r="JWG11" s="386"/>
      <c r="JWL11" s="386"/>
      <c r="JWQ11" s="386"/>
      <c r="JWV11" s="386"/>
      <c r="JXA11" s="386"/>
      <c r="JXF11" s="386"/>
      <c r="JXK11" s="386"/>
      <c r="JXP11" s="386"/>
      <c r="JXU11" s="386"/>
      <c r="JXZ11" s="386"/>
      <c r="JYE11" s="386"/>
      <c r="JYJ11" s="386"/>
      <c r="JYO11" s="386"/>
      <c r="JYT11" s="386"/>
      <c r="JYY11" s="386"/>
      <c r="JZD11" s="386"/>
      <c r="JZI11" s="386"/>
      <c r="JZN11" s="386"/>
      <c r="JZS11" s="386"/>
      <c r="JZX11" s="386"/>
      <c r="KAC11" s="386"/>
      <c r="KAH11" s="386"/>
      <c r="KAM11" s="386"/>
      <c r="KAR11" s="386"/>
      <c r="KAW11" s="386"/>
      <c r="KBB11" s="386"/>
      <c r="KBG11" s="386"/>
      <c r="KBL11" s="386"/>
      <c r="KBQ11" s="386"/>
      <c r="KBV11" s="386"/>
      <c r="KCA11" s="386"/>
      <c r="KCF11" s="386"/>
      <c r="KCK11" s="386"/>
      <c r="KCP11" s="386"/>
      <c r="KCU11" s="386"/>
      <c r="KCZ11" s="386"/>
      <c r="KDE11" s="386"/>
      <c r="KDJ11" s="386"/>
      <c r="KDO11" s="386"/>
      <c r="KDT11" s="386"/>
      <c r="KDY11" s="386"/>
      <c r="KED11" s="386"/>
      <c r="KEI11" s="386"/>
      <c r="KEN11" s="386"/>
      <c r="KES11" s="386"/>
      <c r="KEX11" s="386"/>
      <c r="KFC11" s="386"/>
      <c r="KFH11" s="386"/>
      <c r="KFM11" s="386"/>
      <c r="KFR11" s="386"/>
      <c r="KFW11" s="386"/>
      <c r="KGB11" s="386"/>
      <c r="KGG11" s="386"/>
      <c r="KGL11" s="386"/>
      <c r="KGQ11" s="386"/>
      <c r="KGV11" s="386"/>
      <c r="KHA11" s="386"/>
      <c r="KHF11" s="386"/>
      <c r="KHK11" s="386"/>
      <c r="KHP11" s="386"/>
      <c r="KHU11" s="386"/>
      <c r="KHZ11" s="386"/>
      <c r="KIE11" s="386"/>
      <c r="KIJ11" s="386"/>
      <c r="KIO11" s="386"/>
      <c r="KIT11" s="386"/>
      <c r="KIY11" s="386"/>
      <c r="KJD11" s="386"/>
      <c r="KJI11" s="386"/>
      <c r="KJN11" s="386"/>
      <c r="KJS11" s="386"/>
      <c r="KJX11" s="386"/>
      <c r="KKC11" s="386"/>
      <c r="KKH11" s="386"/>
      <c r="KKM11" s="386"/>
      <c r="KKR11" s="386"/>
      <c r="KKW11" s="386"/>
      <c r="KLB11" s="386"/>
      <c r="KLG11" s="386"/>
      <c r="KLL11" s="386"/>
      <c r="KLQ11" s="386"/>
      <c r="KLV11" s="386"/>
      <c r="KMA11" s="386"/>
      <c r="KMF11" s="386"/>
      <c r="KMK11" s="386"/>
      <c r="KMP11" s="386"/>
      <c r="KMU11" s="386"/>
      <c r="KMZ11" s="386"/>
      <c r="KNE11" s="386"/>
      <c r="KNJ11" s="386"/>
      <c r="KNO11" s="386"/>
      <c r="KNT11" s="386"/>
      <c r="KNY11" s="386"/>
      <c r="KOD11" s="386"/>
      <c r="KOI11" s="386"/>
      <c r="KON11" s="386"/>
      <c r="KOS11" s="386"/>
      <c r="KOX11" s="386"/>
      <c r="KPC11" s="386"/>
      <c r="KPH11" s="386"/>
      <c r="KPM11" s="386"/>
      <c r="KPR11" s="386"/>
      <c r="KPW11" s="386"/>
      <c r="KQB11" s="386"/>
      <c r="KQG11" s="386"/>
      <c r="KQL11" s="386"/>
      <c r="KQQ11" s="386"/>
      <c r="KQV11" s="386"/>
      <c r="KRA11" s="386"/>
      <c r="KRF11" s="386"/>
      <c r="KRK11" s="386"/>
      <c r="KRP11" s="386"/>
      <c r="KRU11" s="386"/>
      <c r="KRZ11" s="386"/>
      <c r="KSE11" s="386"/>
      <c r="KSJ11" s="386"/>
      <c r="KSO11" s="386"/>
      <c r="KST11" s="386"/>
      <c r="KSY11" s="386"/>
      <c r="KTD11" s="386"/>
      <c r="KTI11" s="386"/>
      <c r="KTN11" s="386"/>
      <c r="KTS11" s="386"/>
      <c r="KTX11" s="386"/>
      <c r="KUC11" s="386"/>
      <c r="KUH11" s="386"/>
      <c r="KUM11" s="386"/>
      <c r="KUR11" s="386"/>
      <c r="KUW11" s="386"/>
      <c r="KVB11" s="386"/>
      <c r="KVG11" s="386"/>
      <c r="KVL11" s="386"/>
      <c r="KVQ11" s="386"/>
      <c r="KVV11" s="386"/>
      <c r="KWA11" s="386"/>
      <c r="KWF11" s="386"/>
      <c r="KWK11" s="386"/>
      <c r="KWP11" s="386"/>
      <c r="KWU11" s="386"/>
      <c r="KWZ11" s="386"/>
      <c r="KXE11" s="386"/>
      <c r="KXJ11" s="386"/>
      <c r="KXO11" s="386"/>
      <c r="KXT11" s="386"/>
      <c r="KXY11" s="386"/>
      <c r="KYD11" s="386"/>
      <c r="KYI11" s="386"/>
      <c r="KYN11" s="386"/>
      <c r="KYS11" s="386"/>
      <c r="KYX11" s="386"/>
      <c r="KZC11" s="386"/>
      <c r="KZH11" s="386"/>
      <c r="KZM11" s="386"/>
      <c r="KZR11" s="386"/>
      <c r="KZW11" s="386"/>
      <c r="LAB11" s="386"/>
      <c r="LAG11" s="386"/>
      <c r="LAL11" s="386"/>
      <c r="LAQ11" s="386"/>
      <c r="LAV11" s="386"/>
      <c r="LBA11" s="386"/>
      <c r="LBF11" s="386"/>
      <c r="LBK11" s="386"/>
      <c r="LBP11" s="386"/>
      <c r="LBU11" s="386"/>
      <c r="LBZ11" s="386"/>
      <c r="LCE11" s="386"/>
      <c r="LCJ11" s="386"/>
      <c r="LCO11" s="386"/>
      <c r="LCT11" s="386"/>
      <c r="LCY11" s="386"/>
      <c r="LDD11" s="386"/>
      <c r="LDI11" s="386"/>
      <c r="LDN11" s="386"/>
      <c r="LDS11" s="386"/>
      <c r="LDX11" s="386"/>
      <c r="LEC11" s="386"/>
      <c r="LEH11" s="386"/>
      <c r="LEM11" s="386"/>
      <c r="LER11" s="386"/>
      <c r="LEW11" s="386"/>
      <c r="LFB11" s="386"/>
      <c r="LFG11" s="386"/>
      <c r="LFL11" s="386"/>
      <c r="LFQ11" s="386"/>
      <c r="LFV11" s="386"/>
      <c r="LGA11" s="386"/>
      <c r="LGF11" s="386"/>
      <c r="LGK11" s="386"/>
      <c r="LGP11" s="386"/>
      <c r="LGU11" s="386"/>
      <c r="LGZ11" s="386"/>
      <c r="LHE11" s="386"/>
      <c r="LHJ11" s="386"/>
      <c r="LHO11" s="386"/>
      <c r="LHT11" s="386"/>
      <c r="LHY11" s="386"/>
      <c r="LID11" s="386"/>
      <c r="LII11" s="386"/>
      <c r="LIN11" s="386"/>
      <c r="LIS11" s="386"/>
      <c r="LIX11" s="386"/>
      <c r="LJC11" s="386"/>
      <c r="LJH11" s="386"/>
      <c r="LJM11" s="386"/>
      <c r="LJR11" s="386"/>
      <c r="LJW11" s="386"/>
      <c r="LKB11" s="386"/>
      <c r="LKG11" s="386"/>
      <c r="LKL11" s="386"/>
      <c r="LKQ11" s="386"/>
      <c r="LKV11" s="386"/>
      <c r="LLA11" s="386"/>
      <c r="LLF11" s="386"/>
      <c r="LLK11" s="386"/>
      <c r="LLP11" s="386"/>
      <c r="LLU11" s="386"/>
      <c r="LLZ11" s="386"/>
      <c r="LME11" s="386"/>
      <c r="LMJ11" s="386"/>
      <c r="LMO11" s="386"/>
      <c r="LMT11" s="386"/>
      <c r="LMY11" s="386"/>
      <c r="LND11" s="386"/>
      <c r="LNI11" s="386"/>
      <c r="LNN11" s="386"/>
      <c r="LNS11" s="386"/>
      <c r="LNX11" s="386"/>
      <c r="LOC11" s="386"/>
      <c r="LOH11" s="386"/>
      <c r="LOM11" s="386"/>
      <c r="LOR11" s="386"/>
      <c r="LOW11" s="386"/>
      <c r="LPB11" s="386"/>
      <c r="LPG11" s="386"/>
      <c r="LPL11" s="386"/>
      <c r="LPQ11" s="386"/>
      <c r="LPV11" s="386"/>
      <c r="LQA11" s="386"/>
      <c r="LQF11" s="386"/>
      <c r="LQK11" s="386"/>
      <c r="LQP11" s="386"/>
      <c r="LQU11" s="386"/>
      <c r="LQZ11" s="386"/>
      <c r="LRE11" s="386"/>
      <c r="LRJ11" s="386"/>
      <c r="LRO11" s="386"/>
      <c r="LRT11" s="386"/>
      <c r="LRY11" s="386"/>
      <c r="LSD11" s="386"/>
      <c r="LSI11" s="386"/>
      <c r="LSN11" s="386"/>
      <c r="LSS11" s="386"/>
      <c r="LSX11" s="386"/>
      <c r="LTC11" s="386"/>
      <c r="LTH11" s="386"/>
      <c r="LTM11" s="386"/>
      <c r="LTR11" s="386"/>
      <c r="LTW11" s="386"/>
      <c r="LUB11" s="386"/>
      <c r="LUG11" s="386"/>
      <c r="LUL11" s="386"/>
      <c r="LUQ11" s="386"/>
      <c r="LUV11" s="386"/>
      <c r="LVA11" s="386"/>
      <c r="LVF11" s="386"/>
      <c r="LVK11" s="386"/>
      <c r="LVP11" s="386"/>
      <c r="LVU11" s="386"/>
      <c r="LVZ11" s="386"/>
      <c r="LWE11" s="386"/>
      <c r="LWJ11" s="386"/>
      <c r="LWO11" s="386"/>
      <c r="LWT11" s="386"/>
      <c r="LWY11" s="386"/>
      <c r="LXD11" s="386"/>
      <c r="LXI11" s="386"/>
      <c r="LXN11" s="386"/>
      <c r="LXS11" s="386"/>
      <c r="LXX11" s="386"/>
      <c r="LYC11" s="386"/>
      <c r="LYH11" s="386"/>
      <c r="LYM11" s="386"/>
      <c r="LYR11" s="386"/>
      <c r="LYW11" s="386"/>
      <c r="LZB11" s="386"/>
      <c r="LZG11" s="386"/>
      <c r="LZL11" s="386"/>
      <c r="LZQ11" s="386"/>
      <c r="LZV11" s="386"/>
      <c r="MAA11" s="386"/>
      <c r="MAF11" s="386"/>
      <c r="MAK11" s="386"/>
      <c r="MAP11" s="386"/>
      <c r="MAU11" s="386"/>
      <c r="MAZ11" s="386"/>
      <c r="MBE11" s="386"/>
      <c r="MBJ11" s="386"/>
      <c r="MBO11" s="386"/>
      <c r="MBT11" s="386"/>
      <c r="MBY11" s="386"/>
      <c r="MCD11" s="386"/>
      <c r="MCI11" s="386"/>
      <c r="MCN11" s="386"/>
      <c r="MCS11" s="386"/>
      <c r="MCX11" s="386"/>
      <c r="MDC11" s="386"/>
      <c r="MDH11" s="386"/>
      <c r="MDM11" s="386"/>
      <c r="MDR11" s="386"/>
      <c r="MDW11" s="386"/>
      <c r="MEB11" s="386"/>
      <c r="MEG11" s="386"/>
      <c r="MEL11" s="386"/>
      <c r="MEQ11" s="386"/>
      <c r="MEV11" s="386"/>
      <c r="MFA11" s="386"/>
      <c r="MFF11" s="386"/>
      <c r="MFK11" s="386"/>
      <c r="MFP11" s="386"/>
      <c r="MFU11" s="386"/>
      <c r="MFZ11" s="386"/>
      <c r="MGE11" s="386"/>
      <c r="MGJ11" s="386"/>
      <c r="MGO11" s="386"/>
      <c r="MGT11" s="386"/>
      <c r="MGY11" s="386"/>
      <c r="MHD11" s="386"/>
      <c r="MHI11" s="386"/>
      <c r="MHN11" s="386"/>
      <c r="MHS11" s="386"/>
      <c r="MHX11" s="386"/>
      <c r="MIC11" s="386"/>
      <c r="MIH11" s="386"/>
      <c r="MIM11" s="386"/>
      <c r="MIR11" s="386"/>
      <c r="MIW11" s="386"/>
      <c r="MJB11" s="386"/>
      <c r="MJG11" s="386"/>
      <c r="MJL11" s="386"/>
      <c r="MJQ11" s="386"/>
      <c r="MJV11" s="386"/>
      <c r="MKA11" s="386"/>
      <c r="MKF11" s="386"/>
      <c r="MKK11" s="386"/>
      <c r="MKP11" s="386"/>
      <c r="MKU11" s="386"/>
      <c r="MKZ11" s="386"/>
      <c r="MLE11" s="386"/>
      <c r="MLJ11" s="386"/>
      <c r="MLO11" s="386"/>
      <c r="MLT11" s="386"/>
      <c r="MLY11" s="386"/>
      <c r="MMD11" s="386"/>
      <c r="MMI11" s="386"/>
      <c r="MMN11" s="386"/>
      <c r="MMS11" s="386"/>
      <c r="MMX11" s="386"/>
      <c r="MNC11" s="386"/>
      <c r="MNH11" s="386"/>
      <c r="MNM11" s="386"/>
      <c r="MNR11" s="386"/>
      <c r="MNW11" s="386"/>
      <c r="MOB11" s="386"/>
      <c r="MOG11" s="386"/>
      <c r="MOL11" s="386"/>
      <c r="MOQ11" s="386"/>
      <c r="MOV11" s="386"/>
      <c r="MPA11" s="386"/>
      <c r="MPF11" s="386"/>
      <c r="MPK11" s="386"/>
      <c r="MPP11" s="386"/>
      <c r="MPU11" s="386"/>
      <c r="MPZ11" s="386"/>
      <c r="MQE11" s="386"/>
      <c r="MQJ11" s="386"/>
      <c r="MQO11" s="386"/>
      <c r="MQT11" s="386"/>
      <c r="MQY11" s="386"/>
      <c r="MRD11" s="386"/>
      <c r="MRI11" s="386"/>
      <c r="MRN11" s="386"/>
      <c r="MRS11" s="386"/>
      <c r="MRX11" s="386"/>
      <c r="MSC11" s="386"/>
      <c r="MSH11" s="386"/>
      <c r="MSM11" s="386"/>
      <c r="MSR11" s="386"/>
      <c r="MSW11" s="386"/>
      <c r="MTB11" s="386"/>
      <c r="MTG11" s="386"/>
      <c r="MTL11" s="386"/>
      <c r="MTQ11" s="386"/>
      <c r="MTV11" s="386"/>
      <c r="MUA11" s="386"/>
      <c r="MUF11" s="386"/>
      <c r="MUK11" s="386"/>
      <c r="MUP11" s="386"/>
      <c r="MUU11" s="386"/>
      <c r="MUZ11" s="386"/>
      <c r="MVE11" s="386"/>
      <c r="MVJ11" s="386"/>
      <c r="MVO11" s="386"/>
      <c r="MVT11" s="386"/>
      <c r="MVY11" s="386"/>
      <c r="MWD11" s="386"/>
      <c r="MWI11" s="386"/>
      <c r="MWN11" s="386"/>
      <c r="MWS11" s="386"/>
      <c r="MWX11" s="386"/>
      <c r="MXC11" s="386"/>
      <c r="MXH11" s="386"/>
      <c r="MXM11" s="386"/>
      <c r="MXR11" s="386"/>
      <c r="MXW11" s="386"/>
      <c r="MYB11" s="386"/>
      <c r="MYG11" s="386"/>
      <c r="MYL11" s="386"/>
      <c r="MYQ11" s="386"/>
      <c r="MYV11" s="386"/>
      <c r="MZA11" s="386"/>
      <c r="MZF11" s="386"/>
      <c r="MZK11" s="386"/>
      <c r="MZP11" s="386"/>
      <c r="MZU11" s="386"/>
      <c r="MZZ11" s="386"/>
      <c r="NAE11" s="386"/>
      <c r="NAJ11" s="386"/>
      <c r="NAO11" s="386"/>
      <c r="NAT11" s="386"/>
      <c r="NAY11" s="386"/>
      <c r="NBD11" s="386"/>
      <c r="NBI11" s="386"/>
      <c r="NBN11" s="386"/>
      <c r="NBS11" s="386"/>
      <c r="NBX11" s="386"/>
      <c r="NCC11" s="386"/>
      <c r="NCH11" s="386"/>
      <c r="NCM11" s="386"/>
      <c r="NCR11" s="386"/>
      <c r="NCW11" s="386"/>
      <c r="NDB11" s="386"/>
      <c r="NDG11" s="386"/>
      <c r="NDL11" s="386"/>
      <c r="NDQ11" s="386"/>
      <c r="NDV11" s="386"/>
      <c r="NEA11" s="386"/>
      <c r="NEF11" s="386"/>
      <c r="NEK11" s="386"/>
      <c r="NEP11" s="386"/>
      <c r="NEU11" s="386"/>
      <c r="NEZ11" s="386"/>
      <c r="NFE11" s="386"/>
      <c r="NFJ11" s="386"/>
      <c r="NFO11" s="386"/>
      <c r="NFT11" s="386"/>
      <c r="NFY11" s="386"/>
      <c r="NGD11" s="386"/>
      <c r="NGI11" s="386"/>
      <c r="NGN11" s="386"/>
      <c r="NGS11" s="386"/>
      <c r="NGX11" s="386"/>
      <c r="NHC11" s="386"/>
      <c r="NHH11" s="386"/>
      <c r="NHM11" s="386"/>
      <c r="NHR11" s="386"/>
      <c r="NHW11" s="386"/>
      <c r="NIB11" s="386"/>
      <c r="NIG11" s="386"/>
      <c r="NIL11" s="386"/>
      <c r="NIQ11" s="386"/>
      <c r="NIV11" s="386"/>
      <c r="NJA11" s="386"/>
      <c r="NJF11" s="386"/>
      <c r="NJK11" s="386"/>
      <c r="NJP11" s="386"/>
      <c r="NJU11" s="386"/>
      <c r="NJZ11" s="386"/>
      <c r="NKE11" s="386"/>
      <c r="NKJ11" s="386"/>
      <c r="NKO11" s="386"/>
      <c r="NKT11" s="386"/>
      <c r="NKY11" s="386"/>
      <c r="NLD11" s="386"/>
      <c r="NLI11" s="386"/>
      <c r="NLN11" s="386"/>
      <c r="NLS11" s="386"/>
      <c r="NLX11" s="386"/>
      <c r="NMC11" s="386"/>
      <c r="NMH11" s="386"/>
      <c r="NMM11" s="386"/>
      <c r="NMR11" s="386"/>
      <c r="NMW11" s="386"/>
      <c r="NNB11" s="386"/>
      <c r="NNG11" s="386"/>
      <c r="NNL11" s="386"/>
      <c r="NNQ11" s="386"/>
      <c r="NNV11" s="386"/>
      <c r="NOA11" s="386"/>
      <c r="NOF11" s="386"/>
      <c r="NOK11" s="386"/>
      <c r="NOP11" s="386"/>
      <c r="NOU11" s="386"/>
      <c r="NOZ11" s="386"/>
      <c r="NPE11" s="386"/>
      <c r="NPJ11" s="386"/>
      <c r="NPO11" s="386"/>
      <c r="NPT11" s="386"/>
      <c r="NPY11" s="386"/>
      <c r="NQD11" s="386"/>
      <c r="NQI11" s="386"/>
      <c r="NQN11" s="386"/>
      <c r="NQS11" s="386"/>
      <c r="NQX11" s="386"/>
      <c r="NRC11" s="386"/>
      <c r="NRH11" s="386"/>
      <c r="NRM11" s="386"/>
      <c r="NRR11" s="386"/>
      <c r="NRW11" s="386"/>
      <c r="NSB11" s="386"/>
      <c r="NSG11" s="386"/>
      <c r="NSL11" s="386"/>
      <c r="NSQ11" s="386"/>
      <c r="NSV11" s="386"/>
      <c r="NTA11" s="386"/>
      <c r="NTF11" s="386"/>
      <c r="NTK11" s="386"/>
      <c r="NTP11" s="386"/>
      <c r="NTU11" s="386"/>
      <c r="NTZ11" s="386"/>
      <c r="NUE11" s="386"/>
      <c r="NUJ11" s="386"/>
      <c r="NUO11" s="386"/>
      <c r="NUT11" s="386"/>
      <c r="NUY11" s="386"/>
      <c r="NVD11" s="386"/>
      <c r="NVI11" s="386"/>
      <c r="NVN11" s="386"/>
      <c r="NVS11" s="386"/>
      <c r="NVX11" s="386"/>
      <c r="NWC11" s="386"/>
      <c r="NWH11" s="386"/>
      <c r="NWM11" s="386"/>
      <c r="NWR11" s="386"/>
      <c r="NWW11" s="386"/>
      <c r="NXB11" s="386"/>
      <c r="NXG11" s="386"/>
      <c r="NXL11" s="386"/>
      <c r="NXQ11" s="386"/>
      <c r="NXV11" s="386"/>
      <c r="NYA11" s="386"/>
      <c r="NYF11" s="386"/>
      <c r="NYK11" s="386"/>
      <c r="NYP11" s="386"/>
      <c r="NYU11" s="386"/>
      <c r="NYZ11" s="386"/>
      <c r="NZE11" s="386"/>
      <c r="NZJ11" s="386"/>
      <c r="NZO11" s="386"/>
      <c r="NZT11" s="386"/>
      <c r="NZY11" s="386"/>
      <c r="OAD11" s="386"/>
      <c r="OAI11" s="386"/>
      <c r="OAN11" s="386"/>
      <c r="OAS11" s="386"/>
      <c r="OAX11" s="386"/>
      <c r="OBC11" s="386"/>
      <c r="OBH11" s="386"/>
      <c r="OBM11" s="386"/>
      <c r="OBR11" s="386"/>
      <c r="OBW11" s="386"/>
      <c r="OCB11" s="386"/>
      <c r="OCG11" s="386"/>
      <c r="OCL11" s="386"/>
      <c r="OCQ11" s="386"/>
      <c r="OCV11" s="386"/>
      <c r="ODA11" s="386"/>
      <c r="ODF11" s="386"/>
      <c r="ODK11" s="386"/>
      <c r="ODP11" s="386"/>
      <c r="ODU11" s="386"/>
      <c r="ODZ11" s="386"/>
      <c r="OEE11" s="386"/>
      <c r="OEJ11" s="386"/>
      <c r="OEO11" s="386"/>
      <c r="OET11" s="386"/>
      <c r="OEY11" s="386"/>
      <c r="OFD11" s="386"/>
      <c r="OFI11" s="386"/>
      <c r="OFN11" s="386"/>
      <c r="OFS11" s="386"/>
      <c r="OFX11" s="386"/>
      <c r="OGC11" s="386"/>
      <c r="OGH11" s="386"/>
      <c r="OGM11" s="386"/>
      <c r="OGR11" s="386"/>
      <c r="OGW11" s="386"/>
      <c r="OHB11" s="386"/>
      <c r="OHG11" s="386"/>
      <c r="OHL11" s="386"/>
      <c r="OHQ11" s="386"/>
      <c r="OHV11" s="386"/>
      <c r="OIA11" s="386"/>
      <c r="OIF11" s="386"/>
      <c r="OIK11" s="386"/>
      <c r="OIP11" s="386"/>
      <c r="OIU11" s="386"/>
      <c r="OIZ11" s="386"/>
      <c r="OJE11" s="386"/>
      <c r="OJJ11" s="386"/>
      <c r="OJO11" s="386"/>
      <c r="OJT11" s="386"/>
      <c r="OJY11" s="386"/>
      <c r="OKD11" s="386"/>
      <c r="OKI11" s="386"/>
      <c r="OKN11" s="386"/>
      <c r="OKS11" s="386"/>
      <c r="OKX11" s="386"/>
      <c r="OLC11" s="386"/>
      <c r="OLH11" s="386"/>
      <c r="OLM11" s="386"/>
      <c r="OLR11" s="386"/>
      <c r="OLW11" s="386"/>
      <c r="OMB11" s="386"/>
      <c r="OMG11" s="386"/>
      <c r="OML11" s="386"/>
      <c r="OMQ11" s="386"/>
      <c r="OMV11" s="386"/>
      <c r="ONA11" s="386"/>
      <c r="ONF11" s="386"/>
      <c r="ONK11" s="386"/>
      <c r="ONP11" s="386"/>
      <c r="ONU11" s="386"/>
      <c r="ONZ11" s="386"/>
      <c r="OOE11" s="386"/>
      <c r="OOJ11" s="386"/>
      <c r="OOO11" s="386"/>
      <c r="OOT11" s="386"/>
      <c r="OOY11" s="386"/>
      <c r="OPD11" s="386"/>
      <c r="OPI11" s="386"/>
      <c r="OPN11" s="386"/>
      <c r="OPS11" s="386"/>
      <c r="OPX11" s="386"/>
      <c r="OQC11" s="386"/>
      <c r="OQH11" s="386"/>
      <c r="OQM11" s="386"/>
      <c r="OQR11" s="386"/>
      <c r="OQW11" s="386"/>
      <c r="ORB11" s="386"/>
      <c r="ORG11" s="386"/>
      <c r="ORL11" s="386"/>
      <c r="ORQ11" s="386"/>
      <c r="ORV11" s="386"/>
      <c r="OSA11" s="386"/>
      <c r="OSF11" s="386"/>
      <c r="OSK11" s="386"/>
      <c r="OSP11" s="386"/>
      <c r="OSU11" s="386"/>
      <c r="OSZ11" s="386"/>
      <c r="OTE11" s="386"/>
      <c r="OTJ11" s="386"/>
      <c r="OTO11" s="386"/>
      <c r="OTT11" s="386"/>
      <c r="OTY11" s="386"/>
      <c r="OUD11" s="386"/>
      <c r="OUI11" s="386"/>
      <c r="OUN11" s="386"/>
      <c r="OUS11" s="386"/>
      <c r="OUX11" s="386"/>
      <c r="OVC11" s="386"/>
      <c r="OVH11" s="386"/>
      <c r="OVM11" s="386"/>
      <c r="OVR11" s="386"/>
      <c r="OVW11" s="386"/>
      <c r="OWB11" s="386"/>
      <c r="OWG11" s="386"/>
      <c r="OWL11" s="386"/>
      <c r="OWQ11" s="386"/>
      <c r="OWV11" s="386"/>
      <c r="OXA11" s="386"/>
      <c r="OXF11" s="386"/>
      <c r="OXK11" s="386"/>
      <c r="OXP11" s="386"/>
      <c r="OXU11" s="386"/>
      <c r="OXZ11" s="386"/>
      <c r="OYE11" s="386"/>
      <c r="OYJ11" s="386"/>
      <c r="OYO11" s="386"/>
      <c r="OYT11" s="386"/>
      <c r="OYY11" s="386"/>
      <c r="OZD11" s="386"/>
      <c r="OZI11" s="386"/>
      <c r="OZN11" s="386"/>
      <c r="OZS11" s="386"/>
      <c r="OZX11" s="386"/>
      <c r="PAC11" s="386"/>
      <c r="PAH11" s="386"/>
      <c r="PAM11" s="386"/>
      <c r="PAR11" s="386"/>
      <c r="PAW11" s="386"/>
      <c r="PBB11" s="386"/>
      <c r="PBG11" s="386"/>
      <c r="PBL11" s="386"/>
      <c r="PBQ11" s="386"/>
      <c r="PBV11" s="386"/>
      <c r="PCA11" s="386"/>
      <c r="PCF11" s="386"/>
      <c r="PCK11" s="386"/>
      <c r="PCP11" s="386"/>
      <c r="PCU11" s="386"/>
      <c r="PCZ11" s="386"/>
      <c r="PDE11" s="386"/>
      <c r="PDJ11" s="386"/>
      <c r="PDO11" s="386"/>
      <c r="PDT11" s="386"/>
      <c r="PDY11" s="386"/>
      <c r="PED11" s="386"/>
      <c r="PEI11" s="386"/>
      <c r="PEN11" s="386"/>
      <c r="PES11" s="386"/>
      <c r="PEX11" s="386"/>
      <c r="PFC11" s="386"/>
      <c r="PFH11" s="386"/>
      <c r="PFM11" s="386"/>
      <c r="PFR11" s="386"/>
      <c r="PFW11" s="386"/>
      <c r="PGB11" s="386"/>
      <c r="PGG11" s="386"/>
      <c r="PGL11" s="386"/>
      <c r="PGQ11" s="386"/>
      <c r="PGV11" s="386"/>
      <c r="PHA11" s="386"/>
      <c r="PHF11" s="386"/>
      <c r="PHK11" s="386"/>
      <c r="PHP11" s="386"/>
      <c r="PHU11" s="386"/>
      <c r="PHZ11" s="386"/>
      <c r="PIE11" s="386"/>
      <c r="PIJ11" s="386"/>
      <c r="PIO11" s="386"/>
      <c r="PIT11" s="386"/>
      <c r="PIY11" s="386"/>
      <c r="PJD11" s="386"/>
      <c r="PJI11" s="386"/>
      <c r="PJN11" s="386"/>
      <c r="PJS11" s="386"/>
      <c r="PJX11" s="386"/>
      <c r="PKC11" s="386"/>
      <c r="PKH11" s="386"/>
      <c r="PKM11" s="386"/>
      <c r="PKR11" s="386"/>
      <c r="PKW11" s="386"/>
      <c r="PLB11" s="386"/>
      <c r="PLG11" s="386"/>
      <c r="PLL11" s="386"/>
      <c r="PLQ11" s="386"/>
      <c r="PLV11" s="386"/>
      <c r="PMA11" s="386"/>
      <c r="PMF11" s="386"/>
      <c r="PMK11" s="386"/>
      <c r="PMP11" s="386"/>
      <c r="PMU11" s="386"/>
      <c r="PMZ11" s="386"/>
      <c r="PNE11" s="386"/>
      <c r="PNJ11" s="386"/>
      <c r="PNO11" s="386"/>
      <c r="PNT11" s="386"/>
      <c r="PNY11" s="386"/>
      <c r="POD11" s="386"/>
      <c r="POI11" s="386"/>
      <c r="PON11" s="386"/>
      <c r="POS11" s="386"/>
      <c r="POX11" s="386"/>
      <c r="PPC11" s="386"/>
      <c r="PPH11" s="386"/>
      <c r="PPM11" s="386"/>
      <c r="PPR11" s="386"/>
      <c r="PPW11" s="386"/>
      <c r="PQB11" s="386"/>
      <c r="PQG11" s="386"/>
      <c r="PQL11" s="386"/>
      <c r="PQQ11" s="386"/>
      <c r="PQV11" s="386"/>
      <c r="PRA11" s="386"/>
      <c r="PRF11" s="386"/>
      <c r="PRK11" s="386"/>
      <c r="PRP11" s="386"/>
      <c r="PRU11" s="386"/>
      <c r="PRZ11" s="386"/>
      <c r="PSE11" s="386"/>
      <c r="PSJ11" s="386"/>
      <c r="PSO11" s="386"/>
      <c r="PST11" s="386"/>
      <c r="PSY11" s="386"/>
      <c r="PTD11" s="386"/>
      <c r="PTI11" s="386"/>
      <c r="PTN11" s="386"/>
      <c r="PTS11" s="386"/>
      <c r="PTX11" s="386"/>
      <c r="PUC11" s="386"/>
      <c r="PUH11" s="386"/>
      <c r="PUM11" s="386"/>
      <c r="PUR11" s="386"/>
      <c r="PUW11" s="386"/>
      <c r="PVB11" s="386"/>
      <c r="PVG11" s="386"/>
      <c r="PVL11" s="386"/>
      <c r="PVQ11" s="386"/>
      <c r="PVV11" s="386"/>
      <c r="PWA11" s="386"/>
      <c r="PWF11" s="386"/>
      <c r="PWK11" s="386"/>
      <c r="PWP11" s="386"/>
      <c r="PWU11" s="386"/>
      <c r="PWZ11" s="386"/>
      <c r="PXE11" s="386"/>
      <c r="PXJ11" s="386"/>
      <c r="PXO11" s="386"/>
      <c r="PXT11" s="386"/>
      <c r="PXY11" s="386"/>
      <c r="PYD11" s="386"/>
      <c r="PYI11" s="386"/>
      <c r="PYN11" s="386"/>
      <c r="PYS11" s="386"/>
      <c r="PYX11" s="386"/>
      <c r="PZC11" s="386"/>
      <c r="PZH11" s="386"/>
      <c r="PZM11" s="386"/>
      <c r="PZR11" s="386"/>
      <c r="PZW11" s="386"/>
      <c r="QAB11" s="386"/>
      <c r="QAG11" s="386"/>
      <c r="QAL11" s="386"/>
      <c r="QAQ11" s="386"/>
      <c r="QAV11" s="386"/>
      <c r="QBA11" s="386"/>
      <c r="QBF11" s="386"/>
      <c r="QBK11" s="386"/>
      <c r="QBP11" s="386"/>
      <c r="QBU11" s="386"/>
      <c r="QBZ11" s="386"/>
      <c r="QCE11" s="386"/>
      <c r="QCJ11" s="386"/>
      <c r="QCO11" s="386"/>
      <c r="QCT11" s="386"/>
      <c r="QCY11" s="386"/>
      <c r="QDD11" s="386"/>
      <c r="QDI11" s="386"/>
      <c r="QDN11" s="386"/>
      <c r="QDS11" s="386"/>
      <c r="QDX11" s="386"/>
      <c r="QEC11" s="386"/>
      <c r="QEH11" s="386"/>
      <c r="QEM11" s="386"/>
      <c r="QER11" s="386"/>
      <c r="QEW11" s="386"/>
      <c r="QFB11" s="386"/>
      <c r="QFG11" s="386"/>
      <c r="QFL11" s="386"/>
      <c r="QFQ11" s="386"/>
      <c r="QFV11" s="386"/>
      <c r="QGA11" s="386"/>
      <c r="QGF11" s="386"/>
      <c r="QGK11" s="386"/>
      <c r="QGP11" s="386"/>
      <c r="QGU11" s="386"/>
      <c r="QGZ11" s="386"/>
      <c r="QHE11" s="386"/>
      <c r="QHJ11" s="386"/>
      <c r="QHO11" s="386"/>
      <c r="QHT11" s="386"/>
      <c r="QHY11" s="386"/>
      <c r="QID11" s="386"/>
      <c r="QII11" s="386"/>
      <c r="QIN11" s="386"/>
      <c r="QIS11" s="386"/>
      <c r="QIX11" s="386"/>
      <c r="QJC11" s="386"/>
      <c r="QJH11" s="386"/>
      <c r="QJM11" s="386"/>
      <c r="QJR11" s="386"/>
      <c r="QJW11" s="386"/>
      <c r="QKB11" s="386"/>
      <c r="QKG11" s="386"/>
      <c r="QKL11" s="386"/>
      <c r="QKQ11" s="386"/>
      <c r="QKV11" s="386"/>
      <c r="QLA11" s="386"/>
      <c r="QLF11" s="386"/>
      <c r="QLK11" s="386"/>
      <c r="QLP11" s="386"/>
      <c r="QLU11" s="386"/>
      <c r="QLZ11" s="386"/>
      <c r="QME11" s="386"/>
      <c r="QMJ11" s="386"/>
      <c r="QMO11" s="386"/>
      <c r="QMT11" s="386"/>
      <c r="QMY11" s="386"/>
      <c r="QND11" s="386"/>
      <c r="QNI11" s="386"/>
      <c r="QNN11" s="386"/>
      <c r="QNS11" s="386"/>
      <c r="QNX11" s="386"/>
      <c r="QOC11" s="386"/>
      <c r="QOH11" s="386"/>
      <c r="QOM11" s="386"/>
      <c r="QOR11" s="386"/>
      <c r="QOW11" s="386"/>
      <c r="QPB11" s="386"/>
      <c r="QPG11" s="386"/>
      <c r="QPL11" s="386"/>
      <c r="QPQ11" s="386"/>
      <c r="QPV11" s="386"/>
      <c r="QQA11" s="386"/>
      <c r="QQF11" s="386"/>
      <c r="QQK11" s="386"/>
      <c r="QQP11" s="386"/>
      <c r="QQU11" s="386"/>
      <c r="QQZ11" s="386"/>
      <c r="QRE11" s="386"/>
      <c r="QRJ11" s="386"/>
      <c r="QRO11" s="386"/>
      <c r="QRT11" s="386"/>
      <c r="QRY11" s="386"/>
      <c r="QSD11" s="386"/>
      <c r="QSI11" s="386"/>
      <c r="QSN11" s="386"/>
      <c r="QSS11" s="386"/>
      <c r="QSX11" s="386"/>
      <c r="QTC11" s="386"/>
      <c r="QTH11" s="386"/>
      <c r="QTM11" s="386"/>
      <c r="QTR11" s="386"/>
      <c r="QTW11" s="386"/>
      <c r="QUB11" s="386"/>
      <c r="QUG11" s="386"/>
      <c r="QUL11" s="386"/>
      <c r="QUQ11" s="386"/>
      <c r="QUV11" s="386"/>
      <c r="QVA11" s="386"/>
      <c r="QVF11" s="386"/>
      <c r="QVK11" s="386"/>
      <c r="QVP11" s="386"/>
      <c r="QVU11" s="386"/>
      <c r="QVZ11" s="386"/>
      <c r="QWE11" s="386"/>
      <c r="QWJ11" s="386"/>
      <c r="QWO11" s="386"/>
      <c r="QWT11" s="386"/>
      <c r="QWY11" s="386"/>
      <c r="QXD11" s="386"/>
      <c r="QXI11" s="386"/>
      <c r="QXN11" s="386"/>
      <c r="QXS11" s="386"/>
      <c r="QXX11" s="386"/>
      <c r="QYC11" s="386"/>
      <c r="QYH11" s="386"/>
      <c r="QYM11" s="386"/>
      <c r="QYR11" s="386"/>
      <c r="QYW11" s="386"/>
      <c r="QZB11" s="386"/>
      <c r="QZG11" s="386"/>
      <c r="QZL11" s="386"/>
      <c r="QZQ11" s="386"/>
      <c r="QZV11" s="386"/>
      <c r="RAA11" s="386"/>
      <c r="RAF11" s="386"/>
      <c r="RAK11" s="386"/>
      <c r="RAP11" s="386"/>
      <c r="RAU11" s="386"/>
      <c r="RAZ11" s="386"/>
      <c r="RBE11" s="386"/>
      <c r="RBJ11" s="386"/>
      <c r="RBO11" s="386"/>
      <c r="RBT11" s="386"/>
      <c r="RBY11" s="386"/>
      <c r="RCD11" s="386"/>
      <c r="RCI11" s="386"/>
      <c r="RCN11" s="386"/>
      <c r="RCS11" s="386"/>
      <c r="RCX11" s="386"/>
      <c r="RDC11" s="386"/>
      <c r="RDH11" s="386"/>
      <c r="RDM11" s="386"/>
      <c r="RDR11" s="386"/>
      <c r="RDW11" s="386"/>
      <c r="REB11" s="386"/>
      <c r="REG11" s="386"/>
      <c r="REL11" s="386"/>
      <c r="REQ11" s="386"/>
      <c r="REV11" s="386"/>
      <c r="RFA11" s="386"/>
      <c r="RFF11" s="386"/>
      <c r="RFK11" s="386"/>
      <c r="RFP11" s="386"/>
      <c r="RFU11" s="386"/>
      <c r="RFZ11" s="386"/>
      <c r="RGE11" s="386"/>
      <c r="RGJ11" s="386"/>
      <c r="RGO11" s="386"/>
      <c r="RGT11" s="386"/>
      <c r="RGY11" s="386"/>
      <c r="RHD11" s="386"/>
      <c r="RHI11" s="386"/>
      <c r="RHN11" s="386"/>
      <c r="RHS11" s="386"/>
      <c r="RHX11" s="386"/>
      <c r="RIC11" s="386"/>
      <c r="RIH11" s="386"/>
      <c r="RIM11" s="386"/>
      <c r="RIR11" s="386"/>
      <c r="RIW11" s="386"/>
      <c r="RJB11" s="386"/>
      <c r="RJG11" s="386"/>
      <c r="RJL11" s="386"/>
      <c r="RJQ11" s="386"/>
      <c r="RJV11" s="386"/>
      <c r="RKA11" s="386"/>
      <c r="RKF11" s="386"/>
      <c r="RKK11" s="386"/>
      <c r="RKP11" s="386"/>
      <c r="RKU11" s="386"/>
      <c r="RKZ11" s="386"/>
      <c r="RLE11" s="386"/>
      <c r="RLJ11" s="386"/>
      <c r="RLO11" s="386"/>
      <c r="RLT11" s="386"/>
      <c r="RLY11" s="386"/>
      <c r="RMD11" s="386"/>
      <c r="RMI11" s="386"/>
      <c r="RMN11" s="386"/>
      <c r="RMS11" s="386"/>
      <c r="RMX11" s="386"/>
      <c r="RNC11" s="386"/>
      <c r="RNH11" s="386"/>
      <c r="RNM11" s="386"/>
      <c r="RNR11" s="386"/>
      <c r="RNW11" s="386"/>
      <c r="ROB11" s="386"/>
      <c r="ROG11" s="386"/>
      <c r="ROL11" s="386"/>
      <c r="ROQ11" s="386"/>
      <c r="ROV11" s="386"/>
      <c r="RPA11" s="386"/>
      <c r="RPF11" s="386"/>
      <c r="RPK11" s="386"/>
      <c r="RPP11" s="386"/>
      <c r="RPU11" s="386"/>
      <c r="RPZ11" s="386"/>
      <c r="RQE11" s="386"/>
      <c r="RQJ11" s="386"/>
      <c r="RQO11" s="386"/>
      <c r="RQT11" s="386"/>
      <c r="RQY11" s="386"/>
      <c r="RRD11" s="386"/>
      <c r="RRI11" s="386"/>
      <c r="RRN11" s="386"/>
      <c r="RRS11" s="386"/>
      <c r="RRX11" s="386"/>
      <c r="RSC11" s="386"/>
      <c r="RSH11" s="386"/>
      <c r="RSM11" s="386"/>
      <c r="RSR11" s="386"/>
      <c r="RSW11" s="386"/>
      <c r="RTB11" s="386"/>
      <c r="RTG11" s="386"/>
      <c r="RTL11" s="386"/>
      <c r="RTQ11" s="386"/>
      <c r="RTV11" s="386"/>
      <c r="RUA11" s="386"/>
      <c r="RUF11" s="386"/>
      <c r="RUK11" s="386"/>
      <c r="RUP11" s="386"/>
      <c r="RUU11" s="386"/>
      <c r="RUZ11" s="386"/>
      <c r="RVE11" s="386"/>
      <c r="RVJ11" s="386"/>
      <c r="RVO11" s="386"/>
      <c r="RVT11" s="386"/>
      <c r="RVY11" s="386"/>
      <c r="RWD11" s="386"/>
      <c r="RWI11" s="386"/>
      <c r="RWN11" s="386"/>
      <c r="RWS11" s="386"/>
      <c r="RWX11" s="386"/>
      <c r="RXC11" s="386"/>
      <c r="RXH11" s="386"/>
      <c r="RXM11" s="386"/>
      <c r="RXR11" s="386"/>
      <c r="RXW11" s="386"/>
      <c r="RYB11" s="386"/>
      <c r="RYG11" s="386"/>
      <c r="RYL11" s="386"/>
      <c r="RYQ11" s="386"/>
      <c r="RYV11" s="386"/>
      <c r="RZA11" s="386"/>
      <c r="RZF11" s="386"/>
      <c r="RZK11" s="386"/>
      <c r="RZP11" s="386"/>
      <c r="RZU11" s="386"/>
      <c r="RZZ11" s="386"/>
      <c r="SAE11" s="386"/>
      <c r="SAJ11" s="386"/>
      <c r="SAO11" s="386"/>
      <c r="SAT11" s="386"/>
      <c r="SAY11" s="386"/>
      <c r="SBD11" s="386"/>
      <c r="SBI11" s="386"/>
      <c r="SBN11" s="386"/>
      <c r="SBS11" s="386"/>
      <c r="SBX11" s="386"/>
      <c r="SCC11" s="386"/>
      <c r="SCH11" s="386"/>
      <c r="SCM11" s="386"/>
      <c r="SCR11" s="386"/>
      <c r="SCW11" s="386"/>
      <c r="SDB11" s="386"/>
      <c r="SDG11" s="386"/>
      <c r="SDL11" s="386"/>
      <c r="SDQ11" s="386"/>
      <c r="SDV11" s="386"/>
      <c r="SEA11" s="386"/>
      <c r="SEF11" s="386"/>
      <c r="SEK11" s="386"/>
      <c r="SEP11" s="386"/>
      <c r="SEU11" s="386"/>
      <c r="SEZ11" s="386"/>
      <c r="SFE11" s="386"/>
      <c r="SFJ11" s="386"/>
      <c r="SFO11" s="386"/>
      <c r="SFT11" s="386"/>
      <c r="SFY11" s="386"/>
      <c r="SGD11" s="386"/>
      <c r="SGI11" s="386"/>
      <c r="SGN11" s="386"/>
      <c r="SGS11" s="386"/>
      <c r="SGX11" s="386"/>
      <c r="SHC11" s="386"/>
      <c r="SHH11" s="386"/>
      <c r="SHM11" s="386"/>
      <c r="SHR11" s="386"/>
      <c r="SHW11" s="386"/>
      <c r="SIB11" s="386"/>
      <c r="SIG11" s="386"/>
      <c r="SIL11" s="386"/>
      <c r="SIQ11" s="386"/>
      <c r="SIV11" s="386"/>
      <c r="SJA11" s="386"/>
      <c r="SJF11" s="386"/>
      <c r="SJK11" s="386"/>
      <c r="SJP11" s="386"/>
      <c r="SJU11" s="386"/>
      <c r="SJZ11" s="386"/>
      <c r="SKE11" s="386"/>
      <c r="SKJ11" s="386"/>
      <c r="SKO11" s="386"/>
      <c r="SKT11" s="386"/>
      <c r="SKY11" s="386"/>
      <c r="SLD11" s="386"/>
      <c r="SLI11" s="386"/>
      <c r="SLN11" s="386"/>
      <c r="SLS11" s="386"/>
      <c r="SLX11" s="386"/>
      <c r="SMC11" s="386"/>
      <c r="SMH11" s="386"/>
      <c r="SMM11" s="386"/>
      <c r="SMR11" s="386"/>
      <c r="SMW11" s="386"/>
      <c r="SNB11" s="386"/>
      <c r="SNG11" s="386"/>
      <c r="SNL11" s="386"/>
      <c r="SNQ11" s="386"/>
      <c r="SNV11" s="386"/>
      <c r="SOA11" s="386"/>
      <c r="SOF11" s="386"/>
      <c r="SOK11" s="386"/>
      <c r="SOP11" s="386"/>
      <c r="SOU11" s="386"/>
      <c r="SOZ11" s="386"/>
      <c r="SPE11" s="386"/>
      <c r="SPJ11" s="386"/>
      <c r="SPO11" s="386"/>
      <c r="SPT11" s="386"/>
      <c r="SPY11" s="386"/>
      <c r="SQD11" s="386"/>
      <c r="SQI11" s="386"/>
      <c r="SQN11" s="386"/>
      <c r="SQS11" s="386"/>
      <c r="SQX11" s="386"/>
      <c r="SRC11" s="386"/>
      <c r="SRH11" s="386"/>
      <c r="SRM11" s="386"/>
      <c r="SRR11" s="386"/>
      <c r="SRW11" s="386"/>
      <c r="SSB11" s="386"/>
      <c r="SSG11" s="386"/>
      <c r="SSL11" s="386"/>
      <c r="SSQ11" s="386"/>
      <c r="SSV11" s="386"/>
      <c r="STA11" s="386"/>
      <c r="STF11" s="386"/>
      <c r="STK11" s="386"/>
      <c r="STP11" s="386"/>
      <c r="STU11" s="386"/>
      <c r="STZ11" s="386"/>
      <c r="SUE11" s="386"/>
      <c r="SUJ11" s="386"/>
      <c r="SUO11" s="386"/>
      <c r="SUT11" s="386"/>
      <c r="SUY11" s="386"/>
      <c r="SVD11" s="386"/>
      <c r="SVI11" s="386"/>
      <c r="SVN11" s="386"/>
      <c r="SVS11" s="386"/>
      <c r="SVX11" s="386"/>
      <c r="SWC11" s="386"/>
      <c r="SWH11" s="386"/>
      <c r="SWM11" s="386"/>
      <c r="SWR11" s="386"/>
      <c r="SWW11" s="386"/>
      <c r="SXB11" s="386"/>
      <c r="SXG11" s="386"/>
      <c r="SXL11" s="386"/>
      <c r="SXQ11" s="386"/>
      <c r="SXV11" s="386"/>
      <c r="SYA11" s="386"/>
      <c r="SYF11" s="386"/>
      <c r="SYK11" s="386"/>
      <c r="SYP11" s="386"/>
      <c r="SYU11" s="386"/>
      <c r="SYZ11" s="386"/>
      <c r="SZE11" s="386"/>
      <c r="SZJ11" s="386"/>
      <c r="SZO11" s="386"/>
      <c r="SZT11" s="386"/>
      <c r="SZY11" s="386"/>
      <c r="TAD11" s="386"/>
      <c r="TAI11" s="386"/>
      <c r="TAN11" s="386"/>
      <c r="TAS11" s="386"/>
      <c r="TAX11" s="386"/>
      <c r="TBC11" s="386"/>
      <c r="TBH11" s="386"/>
      <c r="TBM11" s="386"/>
      <c r="TBR11" s="386"/>
      <c r="TBW11" s="386"/>
      <c r="TCB11" s="386"/>
      <c r="TCG11" s="386"/>
      <c r="TCL11" s="386"/>
      <c r="TCQ11" s="386"/>
      <c r="TCV11" s="386"/>
      <c r="TDA11" s="386"/>
      <c r="TDF11" s="386"/>
      <c r="TDK11" s="386"/>
      <c r="TDP11" s="386"/>
      <c r="TDU11" s="386"/>
      <c r="TDZ11" s="386"/>
      <c r="TEE11" s="386"/>
      <c r="TEJ11" s="386"/>
      <c r="TEO11" s="386"/>
      <c r="TET11" s="386"/>
      <c r="TEY11" s="386"/>
      <c r="TFD11" s="386"/>
      <c r="TFI11" s="386"/>
      <c r="TFN11" s="386"/>
      <c r="TFS11" s="386"/>
      <c r="TFX11" s="386"/>
      <c r="TGC11" s="386"/>
      <c r="TGH11" s="386"/>
      <c r="TGM11" s="386"/>
      <c r="TGR11" s="386"/>
      <c r="TGW11" s="386"/>
      <c r="THB11" s="386"/>
      <c r="THG11" s="386"/>
      <c r="THL11" s="386"/>
      <c r="THQ11" s="386"/>
      <c r="THV11" s="386"/>
      <c r="TIA11" s="386"/>
      <c r="TIF11" s="386"/>
      <c r="TIK11" s="386"/>
      <c r="TIP11" s="386"/>
      <c r="TIU11" s="386"/>
      <c r="TIZ11" s="386"/>
      <c r="TJE11" s="386"/>
      <c r="TJJ11" s="386"/>
      <c r="TJO11" s="386"/>
      <c r="TJT11" s="386"/>
      <c r="TJY11" s="386"/>
      <c r="TKD11" s="386"/>
      <c r="TKI11" s="386"/>
      <c r="TKN11" s="386"/>
      <c r="TKS11" s="386"/>
      <c r="TKX11" s="386"/>
      <c r="TLC11" s="386"/>
      <c r="TLH11" s="386"/>
      <c r="TLM11" s="386"/>
      <c r="TLR11" s="386"/>
      <c r="TLW11" s="386"/>
      <c r="TMB11" s="386"/>
      <c r="TMG11" s="386"/>
      <c r="TML11" s="386"/>
      <c r="TMQ11" s="386"/>
      <c r="TMV11" s="386"/>
      <c r="TNA11" s="386"/>
      <c r="TNF11" s="386"/>
      <c r="TNK11" s="386"/>
      <c r="TNP11" s="386"/>
      <c r="TNU11" s="386"/>
      <c r="TNZ11" s="386"/>
      <c r="TOE11" s="386"/>
      <c r="TOJ11" s="386"/>
      <c r="TOO11" s="386"/>
      <c r="TOT11" s="386"/>
      <c r="TOY11" s="386"/>
      <c r="TPD11" s="386"/>
      <c r="TPI11" s="386"/>
      <c r="TPN11" s="386"/>
      <c r="TPS11" s="386"/>
      <c r="TPX11" s="386"/>
      <c r="TQC11" s="386"/>
      <c r="TQH11" s="386"/>
      <c r="TQM11" s="386"/>
      <c r="TQR11" s="386"/>
      <c r="TQW11" s="386"/>
      <c r="TRB11" s="386"/>
      <c r="TRG11" s="386"/>
      <c r="TRL11" s="386"/>
      <c r="TRQ11" s="386"/>
      <c r="TRV11" s="386"/>
      <c r="TSA11" s="386"/>
      <c r="TSF11" s="386"/>
      <c r="TSK11" s="386"/>
      <c r="TSP11" s="386"/>
      <c r="TSU11" s="386"/>
      <c r="TSZ11" s="386"/>
      <c r="TTE11" s="386"/>
      <c r="TTJ11" s="386"/>
      <c r="TTO11" s="386"/>
      <c r="TTT11" s="386"/>
      <c r="TTY11" s="386"/>
      <c r="TUD11" s="386"/>
      <c r="TUI11" s="386"/>
      <c r="TUN11" s="386"/>
      <c r="TUS11" s="386"/>
      <c r="TUX11" s="386"/>
      <c r="TVC11" s="386"/>
      <c r="TVH11" s="386"/>
      <c r="TVM11" s="386"/>
      <c r="TVR11" s="386"/>
      <c r="TVW11" s="386"/>
      <c r="TWB11" s="386"/>
      <c r="TWG11" s="386"/>
      <c r="TWL11" s="386"/>
      <c r="TWQ11" s="386"/>
      <c r="TWV11" s="386"/>
      <c r="TXA11" s="386"/>
      <c r="TXF11" s="386"/>
      <c r="TXK11" s="386"/>
      <c r="TXP11" s="386"/>
      <c r="TXU11" s="386"/>
      <c r="TXZ11" s="386"/>
      <c r="TYE11" s="386"/>
      <c r="TYJ11" s="386"/>
      <c r="TYO11" s="386"/>
      <c r="TYT11" s="386"/>
      <c r="TYY11" s="386"/>
      <c r="TZD11" s="386"/>
      <c r="TZI11" s="386"/>
      <c r="TZN11" s="386"/>
      <c r="TZS11" s="386"/>
      <c r="TZX11" s="386"/>
      <c r="UAC11" s="386"/>
      <c r="UAH11" s="386"/>
      <c r="UAM11" s="386"/>
      <c r="UAR11" s="386"/>
      <c r="UAW11" s="386"/>
      <c r="UBB11" s="386"/>
      <c r="UBG11" s="386"/>
      <c r="UBL11" s="386"/>
      <c r="UBQ11" s="386"/>
      <c r="UBV11" s="386"/>
      <c r="UCA11" s="386"/>
      <c r="UCF11" s="386"/>
      <c r="UCK11" s="386"/>
      <c r="UCP11" s="386"/>
      <c r="UCU11" s="386"/>
      <c r="UCZ11" s="386"/>
      <c r="UDE11" s="386"/>
      <c r="UDJ11" s="386"/>
      <c r="UDO11" s="386"/>
      <c r="UDT11" s="386"/>
      <c r="UDY11" s="386"/>
      <c r="UED11" s="386"/>
      <c r="UEI11" s="386"/>
      <c r="UEN11" s="386"/>
      <c r="UES11" s="386"/>
      <c r="UEX11" s="386"/>
      <c r="UFC11" s="386"/>
      <c r="UFH11" s="386"/>
      <c r="UFM11" s="386"/>
      <c r="UFR11" s="386"/>
      <c r="UFW11" s="386"/>
      <c r="UGB11" s="386"/>
      <c r="UGG11" s="386"/>
      <c r="UGL11" s="386"/>
      <c r="UGQ11" s="386"/>
      <c r="UGV11" s="386"/>
      <c r="UHA11" s="386"/>
      <c r="UHF11" s="386"/>
      <c r="UHK11" s="386"/>
      <c r="UHP11" s="386"/>
      <c r="UHU11" s="386"/>
      <c r="UHZ11" s="386"/>
      <c r="UIE11" s="386"/>
      <c r="UIJ11" s="386"/>
      <c r="UIO11" s="386"/>
      <c r="UIT11" s="386"/>
      <c r="UIY11" s="386"/>
      <c r="UJD11" s="386"/>
      <c r="UJI11" s="386"/>
      <c r="UJN11" s="386"/>
      <c r="UJS11" s="386"/>
      <c r="UJX11" s="386"/>
      <c r="UKC11" s="386"/>
      <c r="UKH11" s="386"/>
      <c r="UKM11" s="386"/>
      <c r="UKR11" s="386"/>
      <c r="UKW11" s="386"/>
      <c r="ULB11" s="386"/>
      <c r="ULG11" s="386"/>
      <c r="ULL11" s="386"/>
      <c r="ULQ11" s="386"/>
      <c r="ULV11" s="386"/>
      <c r="UMA11" s="386"/>
      <c r="UMF11" s="386"/>
      <c r="UMK11" s="386"/>
      <c r="UMP11" s="386"/>
      <c r="UMU11" s="386"/>
      <c r="UMZ11" s="386"/>
      <c r="UNE11" s="386"/>
      <c r="UNJ11" s="386"/>
      <c r="UNO11" s="386"/>
      <c r="UNT11" s="386"/>
      <c r="UNY11" s="386"/>
      <c r="UOD11" s="386"/>
      <c r="UOI11" s="386"/>
      <c r="UON11" s="386"/>
      <c r="UOS11" s="386"/>
      <c r="UOX11" s="386"/>
      <c r="UPC11" s="386"/>
      <c r="UPH11" s="386"/>
      <c r="UPM11" s="386"/>
      <c r="UPR11" s="386"/>
      <c r="UPW11" s="386"/>
      <c r="UQB11" s="386"/>
      <c r="UQG11" s="386"/>
      <c r="UQL11" s="386"/>
      <c r="UQQ11" s="386"/>
      <c r="UQV11" s="386"/>
      <c r="URA11" s="386"/>
      <c r="URF11" s="386"/>
      <c r="URK11" s="386"/>
      <c r="URP11" s="386"/>
      <c r="URU11" s="386"/>
      <c r="URZ11" s="386"/>
      <c r="USE11" s="386"/>
      <c r="USJ11" s="386"/>
      <c r="USO11" s="386"/>
      <c r="UST11" s="386"/>
      <c r="USY11" s="386"/>
      <c r="UTD11" s="386"/>
      <c r="UTI11" s="386"/>
      <c r="UTN11" s="386"/>
      <c r="UTS11" s="386"/>
      <c r="UTX11" s="386"/>
      <c r="UUC11" s="386"/>
      <c r="UUH11" s="386"/>
      <c r="UUM11" s="386"/>
      <c r="UUR11" s="386"/>
      <c r="UUW11" s="386"/>
      <c r="UVB11" s="386"/>
      <c r="UVG11" s="386"/>
      <c r="UVL11" s="386"/>
      <c r="UVQ11" s="386"/>
      <c r="UVV11" s="386"/>
      <c r="UWA11" s="386"/>
      <c r="UWF11" s="386"/>
      <c r="UWK11" s="386"/>
      <c r="UWP11" s="386"/>
      <c r="UWU11" s="386"/>
      <c r="UWZ11" s="386"/>
      <c r="UXE11" s="386"/>
      <c r="UXJ11" s="386"/>
      <c r="UXO11" s="386"/>
      <c r="UXT11" s="386"/>
      <c r="UXY11" s="386"/>
      <c r="UYD11" s="386"/>
      <c r="UYI11" s="386"/>
      <c r="UYN11" s="386"/>
      <c r="UYS11" s="386"/>
      <c r="UYX11" s="386"/>
      <c r="UZC11" s="386"/>
      <c r="UZH11" s="386"/>
      <c r="UZM11" s="386"/>
      <c r="UZR11" s="386"/>
      <c r="UZW11" s="386"/>
      <c r="VAB11" s="386"/>
      <c r="VAG11" s="386"/>
      <c r="VAL11" s="386"/>
      <c r="VAQ11" s="386"/>
      <c r="VAV11" s="386"/>
      <c r="VBA11" s="386"/>
      <c r="VBF11" s="386"/>
      <c r="VBK11" s="386"/>
      <c r="VBP11" s="386"/>
      <c r="VBU11" s="386"/>
      <c r="VBZ11" s="386"/>
      <c r="VCE11" s="386"/>
      <c r="VCJ11" s="386"/>
      <c r="VCO11" s="386"/>
      <c r="VCT11" s="386"/>
      <c r="VCY11" s="386"/>
      <c r="VDD11" s="386"/>
      <c r="VDI11" s="386"/>
      <c r="VDN11" s="386"/>
      <c r="VDS11" s="386"/>
      <c r="VDX11" s="386"/>
      <c r="VEC11" s="386"/>
      <c r="VEH11" s="386"/>
      <c r="VEM11" s="386"/>
      <c r="VER11" s="386"/>
      <c r="VEW11" s="386"/>
      <c r="VFB11" s="386"/>
      <c r="VFG11" s="386"/>
      <c r="VFL11" s="386"/>
      <c r="VFQ11" s="386"/>
      <c r="VFV11" s="386"/>
      <c r="VGA11" s="386"/>
      <c r="VGF11" s="386"/>
      <c r="VGK11" s="386"/>
      <c r="VGP11" s="386"/>
      <c r="VGU11" s="386"/>
      <c r="VGZ11" s="386"/>
      <c r="VHE11" s="386"/>
      <c r="VHJ11" s="386"/>
      <c r="VHO11" s="386"/>
      <c r="VHT11" s="386"/>
      <c r="VHY11" s="386"/>
      <c r="VID11" s="386"/>
      <c r="VII11" s="386"/>
      <c r="VIN11" s="386"/>
      <c r="VIS11" s="386"/>
      <c r="VIX11" s="386"/>
      <c r="VJC11" s="386"/>
      <c r="VJH11" s="386"/>
      <c r="VJM11" s="386"/>
      <c r="VJR11" s="386"/>
      <c r="VJW11" s="386"/>
      <c r="VKB11" s="386"/>
      <c r="VKG11" s="386"/>
      <c r="VKL11" s="386"/>
      <c r="VKQ11" s="386"/>
      <c r="VKV11" s="386"/>
      <c r="VLA11" s="386"/>
      <c r="VLF11" s="386"/>
      <c r="VLK11" s="386"/>
      <c r="VLP11" s="386"/>
      <c r="VLU11" s="386"/>
      <c r="VLZ11" s="386"/>
      <c r="VME11" s="386"/>
      <c r="VMJ11" s="386"/>
      <c r="VMO11" s="386"/>
      <c r="VMT11" s="386"/>
      <c r="VMY11" s="386"/>
      <c r="VND11" s="386"/>
      <c r="VNI11" s="386"/>
      <c r="VNN11" s="386"/>
      <c r="VNS11" s="386"/>
      <c r="VNX11" s="386"/>
      <c r="VOC11" s="386"/>
      <c r="VOH11" s="386"/>
      <c r="VOM11" s="386"/>
      <c r="VOR11" s="386"/>
      <c r="VOW11" s="386"/>
      <c r="VPB11" s="386"/>
      <c r="VPG11" s="386"/>
      <c r="VPL11" s="386"/>
      <c r="VPQ11" s="386"/>
      <c r="VPV11" s="386"/>
      <c r="VQA11" s="386"/>
      <c r="VQF11" s="386"/>
      <c r="VQK11" s="386"/>
      <c r="VQP11" s="386"/>
      <c r="VQU11" s="386"/>
      <c r="VQZ11" s="386"/>
      <c r="VRE11" s="386"/>
      <c r="VRJ11" s="386"/>
      <c r="VRO11" s="386"/>
      <c r="VRT11" s="386"/>
      <c r="VRY11" s="386"/>
      <c r="VSD11" s="386"/>
      <c r="VSI11" s="386"/>
      <c r="VSN11" s="386"/>
      <c r="VSS11" s="386"/>
      <c r="VSX11" s="386"/>
      <c r="VTC11" s="386"/>
      <c r="VTH11" s="386"/>
      <c r="VTM11" s="386"/>
      <c r="VTR11" s="386"/>
      <c r="VTW11" s="386"/>
      <c r="VUB11" s="386"/>
      <c r="VUG11" s="386"/>
      <c r="VUL11" s="386"/>
      <c r="VUQ11" s="386"/>
      <c r="VUV11" s="386"/>
      <c r="VVA11" s="386"/>
      <c r="VVF11" s="386"/>
      <c r="VVK11" s="386"/>
      <c r="VVP11" s="386"/>
      <c r="VVU11" s="386"/>
      <c r="VVZ11" s="386"/>
      <c r="VWE11" s="386"/>
      <c r="VWJ11" s="386"/>
      <c r="VWO11" s="386"/>
      <c r="VWT11" s="386"/>
      <c r="VWY11" s="386"/>
      <c r="VXD11" s="386"/>
      <c r="VXI11" s="386"/>
      <c r="VXN11" s="386"/>
      <c r="VXS11" s="386"/>
      <c r="VXX11" s="386"/>
      <c r="VYC11" s="386"/>
      <c r="VYH11" s="386"/>
      <c r="VYM11" s="386"/>
      <c r="VYR11" s="386"/>
      <c r="VYW11" s="386"/>
      <c r="VZB11" s="386"/>
      <c r="VZG11" s="386"/>
      <c r="VZL11" s="386"/>
      <c r="VZQ11" s="386"/>
      <c r="VZV11" s="386"/>
      <c r="WAA11" s="386"/>
      <c r="WAF11" s="386"/>
      <c r="WAK11" s="386"/>
      <c r="WAP11" s="386"/>
      <c r="WAU11" s="386"/>
      <c r="WAZ11" s="386"/>
      <c r="WBE11" s="386"/>
      <c r="WBJ11" s="386"/>
      <c r="WBO11" s="386"/>
      <c r="WBT11" s="386"/>
      <c r="WBY11" s="386"/>
      <c r="WCD11" s="386"/>
      <c r="WCI11" s="386"/>
      <c r="WCN11" s="386"/>
      <c r="WCS11" s="386"/>
      <c r="WCX11" s="386"/>
      <c r="WDC11" s="386"/>
      <c r="WDH11" s="386"/>
      <c r="WDM11" s="386"/>
      <c r="WDR11" s="386"/>
      <c r="WDW11" s="386"/>
      <c r="WEB11" s="386"/>
      <c r="WEG11" s="386"/>
      <c r="WEL11" s="386"/>
      <c r="WEQ11" s="386"/>
      <c r="WEV11" s="386"/>
      <c r="WFA11" s="386"/>
      <c r="WFF11" s="386"/>
      <c r="WFK11" s="386"/>
      <c r="WFP11" s="386"/>
      <c r="WFU11" s="386"/>
      <c r="WFZ11" s="386"/>
      <c r="WGE11" s="386"/>
      <c r="WGJ11" s="386"/>
      <c r="WGO11" s="386"/>
      <c r="WGT11" s="386"/>
      <c r="WGY11" s="386"/>
      <c r="WHD11" s="386"/>
      <c r="WHI11" s="386"/>
      <c r="WHN11" s="386"/>
      <c r="WHS11" s="386"/>
      <c r="WHX11" s="386"/>
      <c r="WIC11" s="386"/>
      <c r="WIH11" s="386"/>
      <c r="WIM11" s="386"/>
      <c r="WIR11" s="386"/>
      <c r="WIW11" s="386"/>
      <c r="WJB11" s="386"/>
      <c r="WJG11" s="386"/>
      <c r="WJL11" s="386"/>
      <c r="WJQ11" s="386"/>
      <c r="WJV11" s="386"/>
      <c r="WKA11" s="386"/>
      <c r="WKF11" s="386"/>
      <c r="WKK11" s="386"/>
      <c r="WKP11" s="386"/>
      <c r="WKU11" s="386"/>
      <c r="WKZ11" s="386"/>
      <c r="WLE11" s="386"/>
      <c r="WLJ11" s="386"/>
      <c r="WLO11" s="386"/>
      <c r="WLT11" s="386"/>
      <c r="WLY11" s="386"/>
      <c r="WMD11" s="386"/>
      <c r="WMI11" s="386"/>
      <c r="WMN11" s="386"/>
      <c r="WMS11" s="386"/>
      <c r="WMX11" s="386"/>
      <c r="WNC11" s="386"/>
      <c r="WNH11" s="386"/>
      <c r="WNM11" s="386"/>
      <c r="WNR11" s="386"/>
      <c r="WNW11" s="386"/>
      <c r="WOB11" s="386"/>
      <c r="WOG11" s="386"/>
      <c r="WOL11" s="386"/>
      <c r="WOQ11" s="386"/>
      <c r="WOV11" s="386"/>
      <c r="WPA11" s="386"/>
      <c r="WPF11" s="386"/>
      <c r="WPK11" s="386"/>
      <c r="WPP11" s="386"/>
      <c r="WPU11" s="386"/>
      <c r="WPZ11" s="386"/>
      <c r="WQE11" s="386"/>
      <c r="WQJ11" s="386"/>
      <c r="WQO11" s="386"/>
      <c r="WQT11" s="386"/>
      <c r="WQY11" s="386"/>
      <c r="WRD11" s="386"/>
      <c r="WRI11" s="386"/>
      <c r="WRN11" s="386"/>
      <c r="WRS11" s="386"/>
      <c r="WRX11" s="386"/>
      <c r="WSC11" s="386"/>
      <c r="WSH11" s="386"/>
      <c r="WSM11" s="386"/>
      <c r="WSR11" s="386"/>
      <c r="WSW11" s="386"/>
      <c r="WTB11" s="386"/>
      <c r="WTG11" s="386"/>
      <c r="WTL11" s="386"/>
      <c r="WTQ11" s="386"/>
      <c r="WTV11" s="386"/>
      <c r="WUA11" s="386"/>
      <c r="WUF11" s="386"/>
      <c r="WUK11" s="386"/>
      <c r="WUP11" s="386"/>
      <c r="WUU11" s="386"/>
      <c r="WUZ11" s="386"/>
      <c r="WVE11" s="386"/>
      <c r="WVJ11" s="386"/>
      <c r="WVO11" s="386"/>
      <c r="WVT11" s="386"/>
      <c r="WVY11" s="386"/>
      <c r="WWD11" s="386"/>
      <c r="WWI11" s="386"/>
      <c r="WWN11" s="386"/>
      <c r="WWS11" s="386"/>
      <c r="WWX11" s="386"/>
      <c r="WXC11" s="386"/>
      <c r="WXH11" s="386"/>
      <c r="WXM11" s="386"/>
      <c r="WXR11" s="386"/>
      <c r="WXW11" s="386"/>
      <c r="WYB11" s="386"/>
      <c r="WYG11" s="386"/>
      <c r="WYL11" s="386"/>
      <c r="WYQ11" s="386"/>
      <c r="WYV11" s="386"/>
      <c r="WZA11" s="386"/>
      <c r="WZF11" s="386"/>
      <c r="WZK11" s="386"/>
      <c r="WZP11" s="386"/>
      <c r="WZU11" s="386"/>
      <c r="WZZ11" s="386"/>
      <c r="XAE11" s="386"/>
      <c r="XAJ11" s="386"/>
      <c r="XAO11" s="386"/>
      <c r="XAT11" s="386"/>
      <c r="XAY11" s="386"/>
      <c r="XBD11" s="386"/>
      <c r="XBI11" s="386"/>
      <c r="XBN11" s="386"/>
      <c r="XBS11" s="386"/>
      <c r="XBX11" s="386"/>
      <c r="XCC11" s="386"/>
      <c r="XCH11" s="386"/>
      <c r="XCM11" s="386"/>
      <c r="XCR11" s="386"/>
      <c r="XCW11" s="386"/>
      <c r="XDB11" s="386"/>
      <c r="XDG11" s="386"/>
      <c r="XDL11" s="386"/>
      <c r="XDQ11" s="386"/>
      <c r="XDV11" s="386"/>
      <c r="XEA11" s="386"/>
      <c r="XEF11" s="386"/>
      <c r="XEK11" s="386"/>
      <c r="XEP11" s="386"/>
      <c r="XEU11" s="386"/>
      <c r="XEZ11" s="386"/>
    </row>
    <row r="12" spans="1:1020 1025:2045 2050:3070 3075:4095 4100:5120 5125:6140 6145:7165 7170:8190 8195:9215 9220:10240 10245:11260 11265:12285 12290:13310 13315:14335 14340:15360 15365:16380">
      <c r="A12" s="391">
        <f t="shared" si="0"/>
        <v>10</v>
      </c>
      <c r="B12" s="384" t="s">
        <v>98</v>
      </c>
      <c r="C12" s="384">
        <v>4260</v>
      </c>
      <c r="D12" s="384"/>
      <c r="E12" s="384">
        <v>0</v>
      </c>
      <c r="F12" s="384">
        <v>0</v>
      </c>
      <c r="G12" s="384"/>
      <c r="H12" s="384">
        <v>0</v>
      </c>
      <c r="I12" s="384"/>
      <c r="J12" s="384"/>
      <c r="K12" s="384">
        <v>181</v>
      </c>
      <c r="L12" s="384">
        <v>66</v>
      </c>
      <c r="M12" s="384">
        <f>ROUND('Sep-22 Plan'!M20,0)</f>
        <v>261</v>
      </c>
      <c r="N12" s="384">
        <f>'Oct-22 Plan'!N8</f>
        <v>219</v>
      </c>
      <c r="O12" s="384">
        <v>300</v>
      </c>
      <c r="P12" s="385">
        <v>324</v>
      </c>
      <c r="Q12" s="385">
        <v>360</v>
      </c>
      <c r="R12" s="385">
        <v>312</v>
      </c>
      <c r="S12" s="385">
        <v>312</v>
      </c>
      <c r="T12" s="384">
        <v>336</v>
      </c>
      <c r="U12" s="384">
        <v>336</v>
      </c>
      <c r="V12" s="384">
        <v>336</v>
      </c>
      <c r="W12" s="384">
        <v>300</v>
      </c>
      <c r="X12" s="384">
        <v>240</v>
      </c>
      <c r="Y12" s="384">
        <v>240</v>
      </c>
      <c r="Z12" s="384">
        <v>240</v>
      </c>
      <c r="AA12" s="384">
        <v>276</v>
      </c>
      <c r="AB12" s="384">
        <f>'Dec-23 Plan'!O8</f>
        <v>276</v>
      </c>
    </row>
    <row r="13" spans="1:1020 1025:2045 2050:3070 3075:4095 4100:5120 5125:6140 6145:7165 7170:8190 8195:9215 9220:10240 10245:11260 11265:12285 12290:13310 13315:14335 14340:15360 15365:16380">
      <c r="A13" s="391">
        <f t="shared" si="0"/>
        <v>11</v>
      </c>
      <c r="B13" s="384" t="s">
        <v>99</v>
      </c>
      <c r="C13" s="384">
        <v>351</v>
      </c>
      <c r="D13" s="384"/>
      <c r="E13" s="384">
        <v>0</v>
      </c>
      <c r="F13" s="384">
        <v>0</v>
      </c>
      <c r="G13" s="384"/>
      <c r="H13" s="384">
        <v>0</v>
      </c>
      <c r="I13" s="384">
        <v>0</v>
      </c>
      <c r="J13" s="384">
        <v>0</v>
      </c>
      <c r="K13" s="384">
        <v>0</v>
      </c>
      <c r="L13" s="384">
        <v>0</v>
      </c>
      <c r="M13" s="384">
        <v>0</v>
      </c>
      <c r="N13" s="384">
        <v>0</v>
      </c>
      <c r="O13" s="385">
        <v>0</v>
      </c>
      <c r="P13" s="385">
        <v>50</v>
      </c>
      <c r="Q13" s="385">
        <v>50</v>
      </c>
      <c r="R13" s="385">
        <v>35</v>
      </c>
      <c r="S13" s="385">
        <v>35</v>
      </c>
      <c r="T13" s="384">
        <v>38</v>
      </c>
      <c r="U13" s="384">
        <v>38</v>
      </c>
      <c r="V13" s="384">
        <v>30</v>
      </c>
      <c r="W13" s="384">
        <v>30</v>
      </c>
      <c r="X13" s="384">
        <v>30</v>
      </c>
      <c r="Y13" s="384">
        <v>30</v>
      </c>
      <c r="Z13" s="384">
        <v>30</v>
      </c>
      <c r="AA13" s="384">
        <v>20</v>
      </c>
      <c r="AB13" s="384">
        <f>'Dec-23 Plan'!O9</f>
        <v>20</v>
      </c>
      <c r="AI13" s="386"/>
      <c r="AN13" s="386"/>
      <c r="AS13" s="386"/>
      <c r="AX13" s="386"/>
      <c r="BC13" s="386"/>
      <c r="BH13" s="386"/>
      <c r="BM13" s="386"/>
      <c r="BR13" s="386"/>
      <c r="BW13" s="386"/>
      <c r="CB13" s="386"/>
      <c r="CG13" s="386"/>
      <c r="CL13" s="386"/>
      <c r="CQ13" s="386"/>
      <c r="CV13" s="386"/>
      <c r="DA13" s="386"/>
      <c r="DF13" s="386"/>
      <c r="DK13" s="386"/>
      <c r="DP13" s="386"/>
      <c r="DU13" s="386"/>
      <c r="DZ13" s="386"/>
      <c r="EE13" s="386"/>
      <c r="EJ13" s="386"/>
      <c r="EO13" s="386"/>
      <c r="ET13" s="386"/>
      <c r="EY13" s="386"/>
      <c r="FD13" s="386"/>
      <c r="FI13" s="386"/>
      <c r="FN13" s="386"/>
      <c r="FS13" s="386"/>
      <c r="FX13" s="386"/>
      <c r="GC13" s="386"/>
      <c r="GH13" s="386"/>
      <c r="GM13" s="386"/>
      <c r="GR13" s="386"/>
      <c r="GW13" s="386"/>
      <c r="HB13" s="386"/>
      <c r="HG13" s="386"/>
      <c r="HL13" s="386"/>
      <c r="HQ13" s="386"/>
      <c r="HV13" s="386"/>
      <c r="IA13" s="386"/>
      <c r="IF13" s="386"/>
      <c r="IK13" s="386"/>
      <c r="IP13" s="386"/>
      <c r="IU13" s="386"/>
      <c r="IZ13" s="386"/>
      <c r="JE13" s="386"/>
      <c r="JJ13" s="386"/>
      <c r="JO13" s="386"/>
      <c r="JT13" s="386"/>
      <c r="JY13" s="386"/>
      <c r="KD13" s="386"/>
      <c r="KI13" s="386"/>
      <c r="KN13" s="386"/>
      <c r="KS13" s="386"/>
      <c r="KX13" s="386"/>
      <c r="LC13" s="386"/>
      <c r="LH13" s="386"/>
      <c r="LM13" s="386"/>
      <c r="LR13" s="386"/>
      <c r="LW13" s="386"/>
      <c r="MB13" s="386"/>
      <c r="MG13" s="386"/>
      <c r="ML13" s="386"/>
      <c r="MQ13" s="386"/>
      <c r="MV13" s="386"/>
      <c r="NA13" s="386"/>
      <c r="NF13" s="386"/>
      <c r="NK13" s="386"/>
      <c r="NP13" s="386"/>
      <c r="NU13" s="386"/>
      <c r="NZ13" s="386"/>
      <c r="OE13" s="386"/>
      <c r="OJ13" s="386"/>
      <c r="OO13" s="386"/>
      <c r="OT13" s="386"/>
      <c r="OY13" s="386"/>
      <c r="PD13" s="386"/>
      <c r="PI13" s="386"/>
      <c r="PN13" s="386"/>
      <c r="PS13" s="386"/>
      <c r="PX13" s="386"/>
      <c r="QC13" s="386"/>
      <c r="QH13" s="386"/>
      <c r="QM13" s="386"/>
      <c r="QR13" s="386"/>
      <c r="QW13" s="386"/>
      <c r="RB13" s="386"/>
      <c r="RG13" s="386"/>
      <c r="RL13" s="386"/>
      <c r="RQ13" s="386"/>
      <c r="RV13" s="386"/>
      <c r="SA13" s="386"/>
      <c r="SF13" s="386"/>
      <c r="SK13" s="386"/>
      <c r="SP13" s="386"/>
      <c r="SU13" s="386"/>
      <c r="SZ13" s="386"/>
      <c r="TE13" s="386"/>
      <c r="TJ13" s="386"/>
      <c r="TO13" s="386"/>
      <c r="TT13" s="386"/>
      <c r="TY13" s="386"/>
      <c r="UD13" s="386"/>
      <c r="UI13" s="386"/>
      <c r="UN13" s="386"/>
      <c r="US13" s="386"/>
      <c r="UX13" s="386"/>
      <c r="VC13" s="386"/>
      <c r="VH13" s="386"/>
      <c r="VM13" s="386"/>
      <c r="VR13" s="386"/>
      <c r="VW13" s="386"/>
      <c r="WB13" s="386"/>
      <c r="WG13" s="386"/>
      <c r="WL13" s="386"/>
      <c r="WQ13" s="386"/>
      <c r="WV13" s="386"/>
      <c r="XA13" s="386"/>
      <c r="XF13" s="386"/>
      <c r="XK13" s="386"/>
      <c r="XP13" s="386"/>
      <c r="XU13" s="386"/>
      <c r="XZ13" s="386"/>
      <c r="YE13" s="386"/>
      <c r="YJ13" s="386"/>
      <c r="YO13" s="386"/>
      <c r="YT13" s="386"/>
      <c r="YY13" s="386"/>
      <c r="ZD13" s="386"/>
      <c r="ZI13" s="386"/>
      <c r="ZN13" s="386"/>
      <c r="ZS13" s="386"/>
      <c r="ZX13" s="386"/>
      <c r="AAC13" s="386"/>
      <c r="AAH13" s="386"/>
      <c r="AAM13" s="386"/>
      <c r="AAR13" s="386"/>
      <c r="AAW13" s="386"/>
      <c r="ABB13" s="386"/>
      <c r="ABG13" s="386"/>
      <c r="ABL13" s="386"/>
      <c r="ABQ13" s="386"/>
      <c r="ABV13" s="386"/>
      <c r="ACA13" s="386"/>
      <c r="ACF13" s="386"/>
      <c r="ACK13" s="386"/>
      <c r="ACP13" s="386"/>
      <c r="ACU13" s="386"/>
      <c r="ACZ13" s="386"/>
      <c r="ADE13" s="386"/>
      <c r="ADJ13" s="386"/>
      <c r="ADO13" s="386"/>
      <c r="ADT13" s="386"/>
      <c r="ADY13" s="386"/>
      <c r="AED13" s="386"/>
      <c r="AEI13" s="386"/>
      <c r="AEN13" s="386"/>
      <c r="AES13" s="386"/>
      <c r="AEX13" s="386"/>
      <c r="AFC13" s="386"/>
      <c r="AFH13" s="386"/>
      <c r="AFM13" s="386"/>
      <c r="AFR13" s="386"/>
      <c r="AFW13" s="386"/>
      <c r="AGB13" s="386"/>
      <c r="AGG13" s="386"/>
      <c r="AGL13" s="386"/>
      <c r="AGQ13" s="386"/>
      <c r="AGV13" s="386"/>
      <c r="AHA13" s="386"/>
      <c r="AHF13" s="386"/>
      <c r="AHK13" s="386"/>
      <c r="AHP13" s="386"/>
      <c r="AHU13" s="386"/>
      <c r="AHZ13" s="386"/>
      <c r="AIE13" s="386"/>
      <c r="AIJ13" s="386"/>
      <c r="AIO13" s="386"/>
      <c r="AIT13" s="386"/>
      <c r="AIY13" s="386"/>
      <c r="AJD13" s="386"/>
      <c r="AJI13" s="386"/>
      <c r="AJN13" s="386"/>
      <c r="AJS13" s="386"/>
      <c r="AJX13" s="386"/>
      <c r="AKC13" s="386"/>
      <c r="AKH13" s="386"/>
      <c r="AKM13" s="386"/>
      <c r="AKR13" s="386"/>
      <c r="AKW13" s="386"/>
      <c r="ALB13" s="386"/>
      <c r="ALG13" s="386"/>
      <c r="ALL13" s="386"/>
      <c r="ALQ13" s="386"/>
      <c r="ALV13" s="386"/>
      <c r="AMA13" s="386"/>
      <c r="AMF13" s="386"/>
      <c r="AMK13" s="386"/>
      <c r="AMP13" s="386"/>
      <c r="AMU13" s="386"/>
      <c r="AMZ13" s="386"/>
      <c r="ANE13" s="386"/>
      <c r="ANJ13" s="386"/>
      <c r="ANO13" s="386"/>
      <c r="ANT13" s="386"/>
      <c r="ANY13" s="386"/>
      <c r="AOD13" s="386"/>
      <c r="AOI13" s="386"/>
      <c r="AON13" s="386"/>
      <c r="AOS13" s="386"/>
      <c r="AOX13" s="386"/>
      <c r="APC13" s="386"/>
      <c r="APH13" s="386"/>
      <c r="APM13" s="386"/>
      <c r="APR13" s="386"/>
      <c r="APW13" s="386"/>
      <c r="AQB13" s="386"/>
      <c r="AQG13" s="386"/>
      <c r="AQL13" s="386"/>
      <c r="AQQ13" s="386"/>
      <c r="AQV13" s="386"/>
      <c r="ARA13" s="386"/>
      <c r="ARF13" s="386"/>
      <c r="ARK13" s="386"/>
      <c r="ARP13" s="386"/>
      <c r="ARU13" s="386"/>
      <c r="ARZ13" s="386"/>
      <c r="ASE13" s="386"/>
      <c r="ASJ13" s="386"/>
      <c r="ASO13" s="386"/>
      <c r="AST13" s="386"/>
      <c r="ASY13" s="386"/>
      <c r="ATD13" s="386"/>
      <c r="ATI13" s="386"/>
      <c r="ATN13" s="386"/>
      <c r="ATS13" s="386"/>
      <c r="ATX13" s="386"/>
      <c r="AUC13" s="386"/>
      <c r="AUH13" s="386"/>
      <c r="AUM13" s="386"/>
      <c r="AUR13" s="386"/>
      <c r="AUW13" s="386"/>
      <c r="AVB13" s="386"/>
      <c r="AVG13" s="386"/>
      <c r="AVL13" s="386"/>
      <c r="AVQ13" s="386"/>
      <c r="AVV13" s="386"/>
      <c r="AWA13" s="386"/>
      <c r="AWF13" s="386"/>
      <c r="AWK13" s="386"/>
      <c r="AWP13" s="386"/>
      <c r="AWU13" s="386"/>
      <c r="AWZ13" s="386"/>
      <c r="AXE13" s="386"/>
      <c r="AXJ13" s="386"/>
      <c r="AXO13" s="386"/>
      <c r="AXT13" s="386"/>
      <c r="AXY13" s="386"/>
      <c r="AYD13" s="386"/>
      <c r="AYI13" s="386"/>
      <c r="AYN13" s="386"/>
      <c r="AYS13" s="386"/>
      <c r="AYX13" s="386"/>
      <c r="AZC13" s="386"/>
      <c r="AZH13" s="386"/>
      <c r="AZM13" s="386"/>
      <c r="AZR13" s="386"/>
      <c r="AZW13" s="386"/>
      <c r="BAB13" s="386"/>
      <c r="BAG13" s="386"/>
      <c r="BAL13" s="386"/>
      <c r="BAQ13" s="386"/>
      <c r="BAV13" s="386"/>
      <c r="BBA13" s="386"/>
      <c r="BBF13" s="386"/>
      <c r="BBK13" s="386"/>
      <c r="BBP13" s="386"/>
      <c r="BBU13" s="386"/>
      <c r="BBZ13" s="386"/>
      <c r="BCE13" s="386"/>
      <c r="BCJ13" s="386"/>
      <c r="BCO13" s="386"/>
      <c r="BCT13" s="386"/>
      <c r="BCY13" s="386"/>
      <c r="BDD13" s="386"/>
      <c r="BDI13" s="386"/>
      <c r="BDN13" s="386"/>
      <c r="BDS13" s="386"/>
      <c r="BDX13" s="386"/>
      <c r="BEC13" s="386"/>
      <c r="BEH13" s="386"/>
      <c r="BEM13" s="386"/>
      <c r="BER13" s="386"/>
      <c r="BEW13" s="386"/>
      <c r="BFB13" s="386"/>
      <c r="BFG13" s="386"/>
      <c r="BFL13" s="386"/>
      <c r="BFQ13" s="386"/>
      <c r="BFV13" s="386"/>
      <c r="BGA13" s="386"/>
      <c r="BGF13" s="386"/>
      <c r="BGK13" s="386"/>
      <c r="BGP13" s="386"/>
      <c r="BGU13" s="386"/>
      <c r="BGZ13" s="386"/>
      <c r="BHE13" s="386"/>
      <c r="BHJ13" s="386"/>
      <c r="BHO13" s="386"/>
      <c r="BHT13" s="386"/>
      <c r="BHY13" s="386"/>
      <c r="BID13" s="386"/>
      <c r="BII13" s="386"/>
      <c r="BIN13" s="386"/>
      <c r="BIS13" s="386"/>
      <c r="BIX13" s="386"/>
      <c r="BJC13" s="386"/>
      <c r="BJH13" s="386"/>
      <c r="BJM13" s="386"/>
      <c r="BJR13" s="386"/>
      <c r="BJW13" s="386"/>
      <c r="BKB13" s="386"/>
      <c r="BKG13" s="386"/>
      <c r="BKL13" s="386"/>
      <c r="BKQ13" s="386"/>
      <c r="BKV13" s="386"/>
      <c r="BLA13" s="386"/>
      <c r="BLF13" s="386"/>
      <c r="BLK13" s="386"/>
      <c r="BLP13" s="386"/>
      <c r="BLU13" s="386"/>
      <c r="BLZ13" s="386"/>
      <c r="BME13" s="386"/>
      <c r="BMJ13" s="386"/>
      <c r="BMO13" s="386"/>
      <c r="BMT13" s="386"/>
      <c r="BMY13" s="386"/>
      <c r="BND13" s="386"/>
      <c r="BNI13" s="386"/>
      <c r="BNN13" s="386"/>
      <c r="BNS13" s="386"/>
      <c r="BNX13" s="386"/>
      <c r="BOC13" s="386"/>
      <c r="BOH13" s="386"/>
      <c r="BOM13" s="386"/>
      <c r="BOR13" s="386"/>
      <c r="BOW13" s="386"/>
      <c r="BPB13" s="386"/>
      <c r="BPG13" s="386"/>
      <c r="BPL13" s="386"/>
      <c r="BPQ13" s="386"/>
      <c r="BPV13" s="386"/>
      <c r="BQA13" s="386"/>
      <c r="BQF13" s="386"/>
      <c r="BQK13" s="386"/>
      <c r="BQP13" s="386"/>
      <c r="BQU13" s="386"/>
      <c r="BQZ13" s="386"/>
      <c r="BRE13" s="386"/>
      <c r="BRJ13" s="386"/>
      <c r="BRO13" s="386"/>
      <c r="BRT13" s="386"/>
      <c r="BRY13" s="386"/>
      <c r="BSD13" s="386"/>
      <c r="BSI13" s="386"/>
      <c r="BSN13" s="386"/>
      <c r="BSS13" s="386"/>
      <c r="BSX13" s="386"/>
      <c r="BTC13" s="386"/>
      <c r="BTH13" s="386"/>
      <c r="BTM13" s="386"/>
      <c r="BTR13" s="386"/>
      <c r="BTW13" s="386"/>
      <c r="BUB13" s="386"/>
      <c r="BUG13" s="386"/>
      <c r="BUL13" s="386"/>
      <c r="BUQ13" s="386"/>
      <c r="BUV13" s="386"/>
      <c r="BVA13" s="386"/>
      <c r="BVF13" s="386"/>
      <c r="BVK13" s="386"/>
      <c r="BVP13" s="386"/>
      <c r="BVU13" s="386"/>
      <c r="BVZ13" s="386"/>
      <c r="BWE13" s="386"/>
      <c r="BWJ13" s="386"/>
      <c r="BWO13" s="386"/>
      <c r="BWT13" s="386"/>
      <c r="BWY13" s="386"/>
      <c r="BXD13" s="386"/>
      <c r="BXI13" s="386"/>
      <c r="BXN13" s="386"/>
      <c r="BXS13" s="386"/>
      <c r="BXX13" s="386"/>
      <c r="BYC13" s="386"/>
      <c r="BYH13" s="386"/>
      <c r="BYM13" s="386"/>
      <c r="BYR13" s="386"/>
      <c r="BYW13" s="386"/>
      <c r="BZB13" s="386"/>
      <c r="BZG13" s="386"/>
      <c r="BZL13" s="386"/>
      <c r="BZQ13" s="386"/>
      <c r="BZV13" s="386"/>
      <c r="CAA13" s="386"/>
      <c r="CAF13" s="386"/>
      <c r="CAK13" s="386"/>
      <c r="CAP13" s="386"/>
      <c r="CAU13" s="386"/>
      <c r="CAZ13" s="386"/>
      <c r="CBE13" s="386"/>
      <c r="CBJ13" s="386"/>
      <c r="CBO13" s="386"/>
      <c r="CBT13" s="386"/>
      <c r="CBY13" s="386"/>
      <c r="CCD13" s="386"/>
      <c r="CCI13" s="386"/>
      <c r="CCN13" s="386"/>
      <c r="CCS13" s="386"/>
      <c r="CCX13" s="386"/>
      <c r="CDC13" s="386"/>
      <c r="CDH13" s="386"/>
      <c r="CDM13" s="386"/>
      <c r="CDR13" s="386"/>
      <c r="CDW13" s="386"/>
      <c r="CEB13" s="386"/>
      <c r="CEG13" s="386"/>
      <c r="CEL13" s="386"/>
      <c r="CEQ13" s="386"/>
      <c r="CEV13" s="386"/>
      <c r="CFA13" s="386"/>
      <c r="CFF13" s="386"/>
      <c r="CFK13" s="386"/>
      <c r="CFP13" s="386"/>
      <c r="CFU13" s="386"/>
      <c r="CFZ13" s="386"/>
      <c r="CGE13" s="386"/>
      <c r="CGJ13" s="386"/>
      <c r="CGO13" s="386"/>
      <c r="CGT13" s="386"/>
      <c r="CGY13" s="386"/>
      <c r="CHD13" s="386"/>
      <c r="CHI13" s="386"/>
      <c r="CHN13" s="386"/>
      <c r="CHS13" s="386"/>
      <c r="CHX13" s="386"/>
      <c r="CIC13" s="386"/>
      <c r="CIH13" s="386"/>
      <c r="CIM13" s="386"/>
      <c r="CIR13" s="386"/>
      <c r="CIW13" s="386"/>
      <c r="CJB13" s="386"/>
      <c r="CJG13" s="386"/>
      <c r="CJL13" s="386"/>
      <c r="CJQ13" s="386"/>
      <c r="CJV13" s="386"/>
      <c r="CKA13" s="386"/>
      <c r="CKF13" s="386"/>
      <c r="CKK13" s="386"/>
      <c r="CKP13" s="386"/>
      <c r="CKU13" s="386"/>
      <c r="CKZ13" s="386"/>
      <c r="CLE13" s="386"/>
      <c r="CLJ13" s="386"/>
      <c r="CLO13" s="386"/>
      <c r="CLT13" s="386"/>
      <c r="CLY13" s="386"/>
      <c r="CMD13" s="386"/>
      <c r="CMI13" s="386"/>
      <c r="CMN13" s="386"/>
      <c r="CMS13" s="386"/>
      <c r="CMX13" s="386"/>
      <c r="CNC13" s="386"/>
      <c r="CNH13" s="386"/>
      <c r="CNM13" s="386"/>
      <c r="CNR13" s="386"/>
      <c r="CNW13" s="386"/>
      <c r="COB13" s="386"/>
      <c r="COG13" s="386"/>
      <c r="COL13" s="386"/>
      <c r="COQ13" s="386"/>
      <c r="COV13" s="386"/>
      <c r="CPA13" s="386"/>
      <c r="CPF13" s="386"/>
      <c r="CPK13" s="386"/>
      <c r="CPP13" s="386"/>
      <c r="CPU13" s="386"/>
      <c r="CPZ13" s="386"/>
      <c r="CQE13" s="386"/>
      <c r="CQJ13" s="386"/>
      <c r="CQO13" s="386"/>
      <c r="CQT13" s="386"/>
      <c r="CQY13" s="386"/>
      <c r="CRD13" s="386"/>
      <c r="CRI13" s="386"/>
      <c r="CRN13" s="386"/>
      <c r="CRS13" s="386"/>
      <c r="CRX13" s="386"/>
      <c r="CSC13" s="386"/>
      <c r="CSH13" s="386"/>
      <c r="CSM13" s="386"/>
      <c r="CSR13" s="386"/>
      <c r="CSW13" s="386"/>
      <c r="CTB13" s="386"/>
      <c r="CTG13" s="386"/>
      <c r="CTL13" s="386"/>
      <c r="CTQ13" s="386"/>
      <c r="CTV13" s="386"/>
      <c r="CUA13" s="386"/>
      <c r="CUF13" s="386"/>
      <c r="CUK13" s="386"/>
      <c r="CUP13" s="386"/>
      <c r="CUU13" s="386"/>
      <c r="CUZ13" s="386"/>
      <c r="CVE13" s="386"/>
      <c r="CVJ13" s="386"/>
      <c r="CVO13" s="386"/>
      <c r="CVT13" s="386"/>
      <c r="CVY13" s="386"/>
      <c r="CWD13" s="386"/>
      <c r="CWI13" s="386"/>
      <c r="CWN13" s="386"/>
      <c r="CWS13" s="386"/>
      <c r="CWX13" s="386"/>
      <c r="CXC13" s="386"/>
      <c r="CXH13" s="386"/>
      <c r="CXM13" s="386"/>
      <c r="CXR13" s="386"/>
      <c r="CXW13" s="386"/>
      <c r="CYB13" s="386"/>
      <c r="CYG13" s="386"/>
      <c r="CYL13" s="386"/>
      <c r="CYQ13" s="386"/>
      <c r="CYV13" s="386"/>
      <c r="CZA13" s="386"/>
      <c r="CZF13" s="386"/>
      <c r="CZK13" s="386"/>
      <c r="CZP13" s="386"/>
      <c r="CZU13" s="386"/>
      <c r="CZZ13" s="386"/>
      <c r="DAE13" s="386"/>
      <c r="DAJ13" s="386"/>
      <c r="DAO13" s="386"/>
      <c r="DAT13" s="386"/>
      <c r="DAY13" s="386"/>
      <c r="DBD13" s="386"/>
      <c r="DBI13" s="386"/>
      <c r="DBN13" s="386"/>
      <c r="DBS13" s="386"/>
      <c r="DBX13" s="386"/>
      <c r="DCC13" s="386"/>
      <c r="DCH13" s="386"/>
      <c r="DCM13" s="386"/>
      <c r="DCR13" s="386"/>
      <c r="DCW13" s="386"/>
      <c r="DDB13" s="386"/>
      <c r="DDG13" s="386"/>
      <c r="DDL13" s="386"/>
      <c r="DDQ13" s="386"/>
      <c r="DDV13" s="386"/>
      <c r="DEA13" s="386"/>
      <c r="DEF13" s="386"/>
      <c r="DEK13" s="386"/>
      <c r="DEP13" s="386"/>
      <c r="DEU13" s="386"/>
      <c r="DEZ13" s="386"/>
      <c r="DFE13" s="386"/>
      <c r="DFJ13" s="386"/>
      <c r="DFO13" s="386"/>
      <c r="DFT13" s="386"/>
      <c r="DFY13" s="386"/>
      <c r="DGD13" s="386"/>
      <c r="DGI13" s="386"/>
      <c r="DGN13" s="386"/>
      <c r="DGS13" s="386"/>
      <c r="DGX13" s="386"/>
      <c r="DHC13" s="386"/>
      <c r="DHH13" s="386"/>
      <c r="DHM13" s="386"/>
      <c r="DHR13" s="386"/>
      <c r="DHW13" s="386"/>
      <c r="DIB13" s="386"/>
      <c r="DIG13" s="386"/>
      <c r="DIL13" s="386"/>
      <c r="DIQ13" s="386"/>
      <c r="DIV13" s="386"/>
      <c r="DJA13" s="386"/>
      <c r="DJF13" s="386"/>
      <c r="DJK13" s="386"/>
      <c r="DJP13" s="386"/>
      <c r="DJU13" s="386"/>
      <c r="DJZ13" s="386"/>
      <c r="DKE13" s="386"/>
      <c r="DKJ13" s="386"/>
      <c r="DKO13" s="386"/>
      <c r="DKT13" s="386"/>
      <c r="DKY13" s="386"/>
      <c r="DLD13" s="386"/>
      <c r="DLI13" s="386"/>
      <c r="DLN13" s="386"/>
      <c r="DLS13" s="386"/>
      <c r="DLX13" s="386"/>
      <c r="DMC13" s="386"/>
      <c r="DMH13" s="386"/>
      <c r="DMM13" s="386"/>
      <c r="DMR13" s="386"/>
      <c r="DMW13" s="386"/>
      <c r="DNB13" s="386"/>
      <c r="DNG13" s="386"/>
      <c r="DNL13" s="386"/>
      <c r="DNQ13" s="386"/>
      <c r="DNV13" s="386"/>
      <c r="DOA13" s="386"/>
      <c r="DOF13" s="386"/>
      <c r="DOK13" s="386"/>
      <c r="DOP13" s="386"/>
      <c r="DOU13" s="386"/>
      <c r="DOZ13" s="386"/>
      <c r="DPE13" s="386"/>
      <c r="DPJ13" s="386"/>
      <c r="DPO13" s="386"/>
      <c r="DPT13" s="386"/>
      <c r="DPY13" s="386"/>
      <c r="DQD13" s="386"/>
      <c r="DQI13" s="386"/>
      <c r="DQN13" s="386"/>
      <c r="DQS13" s="386"/>
      <c r="DQX13" s="386"/>
      <c r="DRC13" s="386"/>
      <c r="DRH13" s="386"/>
      <c r="DRM13" s="386"/>
      <c r="DRR13" s="386"/>
      <c r="DRW13" s="386"/>
      <c r="DSB13" s="386"/>
      <c r="DSG13" s="386"/>
      <c r="DSL13" s="386"/>
      <c r="DSQ13" s="386"/>
      <c r="DSV13" s="386"/>
      <c r="DTA13" s="386"/>
      <c r="DTF13" s="386"/>
      <c r="DTK13" s="386"/>
      <c r="DTP13" s="386"/>
      <c r="DTU13" s="386"/>
      <c r="DTZ13" s="386"/>
      <c r="DUE13" s="386"/>
      <c r="DUJ13" s="386"/>
      <c r="DUO13" s="386"/>
      <c r="DUT13" s="386"/>
      <c r="DUY13" s="386"/>
      <c r="DVD13" s="386"/>
      <c r="DVI13" s="386"/>
      <c r="DVN13" s="386"/>
      <c r="DVS13" s="386"/>
      <c r="DVX13" s="386"/>
      <c r="DWC13" s="386"/>
      <c r="DWH13" s="386"/>
      <c r="DWM13" s="386"/>
      <c r="DWR13" s="386"/>
      <c r="DWW13" s="386"/>
      <c r="DXB13" s="386"/>
      <c r="DXG13" s="386"/>
      <c r="DXL13" s="386"/>
      <c r="DXQ13" s="386"/>
      <c r="DXV13" s="386"/>
      <c r="DYA13" s="386"/>
      <c r="DYF13" s="386"/>
      <c r="DYK13" s="386"/>
      <c r="DYP13" s="386"/>
      <c r="DYU13" s="386"/>
      <c r="DYZ13" s="386"/>
      <c r="DZE13" s="386"/>
      <c r="DZJ13" s="386"/>
      <c r="DZO13" s="386"/>
      <c r="DZT13" s="386"/>
      <c r="DZY13" s="386"/>
      <c r="EAD13" s="386"/>
      <c r="EAI13" s="386"/>
      <c r="EAN13" s="386"/>
      <c r="EAS13" s="386"/>
      <c r="EAX13" s="386"/>
      <c r="EBC13" s="386"/>
      <c r="EBH13" s="386"/>
      <c r="EBM13" s="386"/>
      <c r="EBR13" s="386"/>
      <c r="EBW13" s="386"/>
      <c r="ECB13" s="386"/>
      <c r="ECG13" s="386"/>
      <c r="ECL13" s="386"/>
      <c r="ECQ13" s="386"/>
      <c r="ECV13" s="386"/>
      <c r="EDA13" s="386"/>
      <c r="EDF13" s="386"/>
      <c r="EDK13" s="386"/>
      <c r="EDP13" s="386"/>
      <c r="EDU13" s="386"/>
      <c r="EDZ13" s="386"/>
      <c r="EEE13" s="386"/>
      <c r="EEJ13" s="386"/>
      <c r="EEO13" s="386"/>
      <c r="EET13" s="386"/>
      <c r="EEY13" s="386"/>
      <c r="EFD13" s="386"/>
      <c r="EFI13" s="386"/>
      <c r="EFN13" s="386"/>
      <c r="EFS13" s="386"/>
      <c r="EFX13" s="386"/>
      <c r="EGC13" s="386"/>
      <c r="EGH13" s="386"/>
      <c r="EGM13" s="386"/>
      <c r="EGR13" s="386"/>
      <c r="EGW13" s="386"/>
      <c r="EHB13" s="386"/>
      <c r="EHG13" s="386"/>
      <c r="EHL13" s="386"/>
      <c r="EHQ13" s="386"/>
      <c r="EHV13" s="386"/>
      <c r="EIA13" s="386"/>
      <c r="EIF13" s="386"/>
      <c r="EIK13" s="386"/>
      <c r="EIP13" s="386"/>
      <c r="EIU13" s="386"/>
      <c r="EIZ13" s="386"/>
      <c r="EJE13" s="386"/>
      <c r="EJJ13" s="386"/>
      <c r="EJO13" s="386"/>
      <c r="EJT13" s="386"/>
      <c r="EJY13" s="386"/>
      <c r="EKD13" s="386"/>
      <c r="EKI13" s="386"/>
      <c r="EKN13" s="386"/>
      <c r="EKS13" s="386"/>
      <c r="EKX13" s="386"/>
      <c r="ELC13" s="386"/>
      <c r="ELH13" s="386"/>
      <c r="ELM13" s="386"/>
      <c r="ELR13" s="386"/>
      <c r="ELW13" s="386"/>
      <c r="EMB13" s="386"/>
      <c r="EMG13" s="386"/>
      <c r="EML13" s="386"/>
      <c r="EMQ13" s="386"/>
      <c r="EMV13" s="386"/>
      <c r="ENA13" s="386"/>
      <c r="ENF13" s="386"/>
      <c r="ENK13" s="386"/>
      <c r="ENP13" s="386"/>
      <c r="ENU13" s="386"/>
      <c r="ENZ13" s="386"/>
      <c r="EOE13" s="386"/>
      <c r="EOJ13" s="386"/>
      <c r="EOO13" s="386"/>
      <c r="EOT13" s="386"/>
      <c r="EOY13" s="386"/>
      <c r="EPD13" s="386"/>
      <c r="EPI13" s="386"/>
      <c r="EPN13" s="386"/>
      <c r="EPS13" s="386"/>
      <c r="EPX13" s="386"/>
      <c r="EQC13" s="386"/>
      <c r="EQH13" s="386"/>
      <c r="EQM13" s="386"/>
      <c r="EQR13" s="386"/>
      <c r="EQW13" s="386"/>
      <c r="ERB13" s="386"/>
      <c r="ERG13" s="386"/>
      <c r="ERL13" s="386"/>
      <c r="ERQ13" s="386"/>
      <c r="ERV13" s="386"/>
      <c r="ESA13" s="386"/>
      <c r="ESF13" s="386"/>
      <c r="ESK13" s="386"/>
      <c r="ESP13" s="386"/>
      <c r="ESU13" s="386"/>
      <c r="ESZ13" s="386"/>
      <c r="ETE13" s="386"/>
      <c r="ETJ13" s="386"/>
      <c r="ETO13" s="386"/>
      <c r="ETT13" s="386"/>
      <c r="ETY13" s="386"/>
      <c r="EUD13" s="386"/>
      <c r="EUI13" s="386"/>
      <c r="EUN13" s="386"/>
      <c r="EUS13" s="386"/>
      <c r="EUX13" s="386"/>
      <c r="EVC13" s="386"/>
      <c r="EVH13" s="386"/>
      <c r="EVM13" s="386"/>
      <c r="EVR13" s="386"/>
      <c r="EVW13" s="386"/>
      <c r="EWB13" s="386"/>
      <c r="EWG13" s="386"/>
      <c r="EWL13" s="386"/>
      <c r="EWQ13" s="386"/>
      <c r="EWV13" s="386"/>
      <c r="EXA13" s="386"/>
      <c r="EXF13" s="386"/>
      <c r="EXK13" s="386"/>
      <c r="EXP13" s="386"/>
      <c r="EXU13" s="386"/>
      <c r="EXZ13" s="386"/>
      <c r="EYE13" s="386"/>
      <c r="EYJ13" s="386"/>
      <c r="EYO13" s="386"/>
      <c r="EYT13" s="386"/>
      <c r="EYY13" s="386"/>
      <c r="EZD13" s="386"/>
      <c r="EZI13" s="386"/>
      <c r="EZN13" s="386"/>
      <c r="EZS13" s="386"/>
      <c r="EZX13" s="386"/>
      <c r="FAC13" s="386"/>
      <c r="FAH13" s="386"/>
      <c r="FAM13" s="386"/>
      <c r="FAR13" s="386"/>
      <c r="FAW13" s="386"/>
      <c r="FBB13" s="386"/>
      <c r="FBG13" s="386"/>
      <c r="FBL13" s="386"/>
      <c r="FBQ13" s="386"/>
      <c r="FBV13" s="386"/>
      <c r="FCA13" s="386"/>
      <c r="FCF13" s="386"/>
      <c r="FCK13" s="386"/>
      <c r="FCP13" s="386"/>
      <c r="FCU13" s="386"/>
      <c r="FCZ13" s="386"/>
      <c r="FDE13" s="386"/>
      <c r="FDJ13" s="386"/>
      <c r="FDO13" s="386"/>
      <c r="FDT13" s="386"/>
      <c r="FDY13" s="386"/>
      <c r="FED13" s="386"/>
      <c r="FEI13" s="386"/>
      <c r="FEN13" s="386"/>
      <c r="FES13" s="386"/>
      <c r="FEX13" s="386"/>
      <c r="FFC13" s="386"/>
      <c r="FFH13" s="386"/>
      <c r="FFM13" s="386"/>
      <c r="FFR13" s="386"/>
      <c r="FFW13" s="386"/>
      <c r="FGB13" s="386"/>
      <c r="FGG13" s="386"/>
      <c r="FGL13" s="386"/>
      <c r="FGQ13" s="386"/>
      <c r="FGV13" s="386"/>
      <c r="FHA13" s="386"/>
      <c r="FHF13" s="386"/>
      <c r="FHK13" s="386"/>
      <c r="FHP13" s="386"/>
      <c r="FHU13" s="386"/>
      <c r="FHZ13" s="386"/>
      <c r="FIE13" s="386"/>
      <c r="FIJ13" s="386"/>
      <c r="FIO13" s="386"/>
      <c r="FIT13" s="386"/>
      <c r="FIY13" s="386"/>
      <c r="FJD13" s="386"/>
      <c r="FJI13" s="386"/>
      <c r="FJN13" s="386"/>
      <c r="FJS13" s="386"/>
      <c r="FJX13" s="386"/>
      <c r="FKC13" s="386"/>
      <c r="FKH13" s="386"/>
      <c r="FKM13" s="386"/>
      <c r="FKR13" s="386"/>
      <c r="FKW13" s="386"/>
      <c r="FLB13" s="386"/>
      <c r="FLG13" s="386"/>
      <c r="FLL13" s="386"/>
      <c r="FLQ13" s="386"/>
      <c r="FLV13" s="386"/>
      <c r="FMA13" s="386"/>
      <c r="FMF13" s="386"/>
      <c r="FMK13" s="386"/>
      <c r="FMP13" s="386"/>
      <c r="FMU13" s="386"/>
      <c r="FMZ13" s="386"/>
      <c r="FNE13" s="386"/>
      <c r="FNJ13" s="386"/>
      <c r="FNO13" s="386"/>
      <c r="FNT13" s="386"/>
      <c r="FNY13" s="386"/>
      <c r="FOD13" s="386"/>
      <c r="FOI13" s="386"/>
      <c r="FON13" s="386"/>
      <c r="FOS13" s="386"/>
      <c r="FOX13" s="386"/>
      <c r="FPC13" s="386"/>
      <c r="FPH13" s="386"/>
      <c r="FPM13" s="386"/>
      <c r="FPR13" s="386"/>
      <c r="FPW13" s="386"/>
      <c r="FQB13" s="386"/>
      <c r="FQG13" s="386"/>
      <c r="FQL13" s="386"/>
      <c r="FQQ13" s="386"/>
      <c r="FQV13" s="386"/>
      <c r="FRA13" s="386"/>
      <c r="FRF13" s="386"/>
      <c r="FRK13" s="386"/>
      <c r="FRP13" s="386"/>
      <c r="FRU13" s="386"/>
      <c r="FRZ13" s="386"/>
      <c r="FSE13" s="386"/>
      <c r="FSJ13" s="386"/>
      <c r="FSO13" s="386"/>
      <c r="FST13" s="386"/>
      <c r="FSY13" s="386"/>
      <c r="FTD13" s="386"/>
      <c r="FTI13" s="386"/>
      <c r="FTN13" s="386"/>
      <c r="FTS13" s="386"/>
      <c r="FTX13" s="386"/>
      <c r="FUC13" s="386"/>
      <c r="FUH13" s="386"/>
      <c r="FUM13" s="386"/>
      <c r="FUR13" s="386"/>
      <c r="FUW13" s="386"/>
      <c r="FVB13" s="386"/>
      <c r="FVG13" s="386"/>
      <c r="FVL13" s="386"/>
      <c r="FVQ13" s="386"/>
      <c r="FVV13" s="386"/>
      <c r="FWA13" s="386"/>
      <c r="FWF13" s="386"/>
      <c r="FWK13" s="386"/>
      <c r="FWP13" s="386"/>
      <c r="FWU13" s="386"/>
      <c r="FWZ13" s="386"/>
      <c r="FXE13" s="386"/>
      <c r="FXJ13" s="386"/>
      <c r="FXO13" s="386"/>
      <c r="FXT13" s="386"/>
      <c r="FXY13" s="386"/>
      <c r="FYD13" s="386"/>
      <c r="FYI13" s="386"/>
      <c r="FYN13" s="386"/>
      <c r="FYS13" s="386"/>
      <c r="FYX13" s="386"/>
      <c r="FZC13" s="386"/>
      <c r="FZH13" s="386"/>
      <c r="FZM13" s="386"/>
      <c r="FZR13" s="386"/>
      <c r="FZW13" s="386"/>
      <c r="GAB13" s="386"/>
      <c r="GAG13" s="386"/>
      <c r="GAL13" s="386"/>
      <c r="GAQ13" s="386"/>
      <c r="GAV13" s="386"/>
      <c r="GBA13" s="386"/>
      <c r="GBF13" s="386"/>
      <c r="GBK13" s="386"/>
      <c r="GBP13" s="386"/>
      <c r="GBU13" s="386"/>
      <c r="GBZ13" s="386"/>
      <c r="GCE13" s="386"/>
      <c r="GCJ13" s="386"/>
      <c r="GCO13" s="386"/>
      <c r="GCT13" s="386"/>
      <c r="GCY13" s="386"/>
      <c r="GDD13" s="386"/>
      <c r="GDI13" s="386"/>
      <c r="GDN13" s="386"/>
      <c r="GDS13" s="386"/>
      <c r="GDX13" s="386"/>
      <c r="GEC13" s="386"/>
      <c r="GEH13" s="386"/>
      <c r="GEM13" s="386"/>
      <c r="GER13" s="386"/>
      <c r="GEW13" s="386"/>
      <c r="GFB13" s="386"/>
      <c r="GFG13" s="386"/>
      <c r="GFL13" s="386"/>
      <c r="GFQ13" s="386"/>
      <c r="GFV13" s="386"/>
      <c r="GGA13" s="386"/>
      <c r="GGF13" s="386"/>
      <c r="GGK13" s="386"/>
      <c r="GGP13" s="386"/>
      <c r="GGU13" s="386"/>
      <c r="GGZ13" s="386"/>
      <c r="GHE13" s="386"/>
      <c r="GHJ13" s="386"/>
      <c r="GHO13" s="386"/>
      <c r="GHT13" s="386"/>
      <c r="GHY13" s="386"/>
      <c r="GID13" s="386"/>
      <c r="GII13" s="386"/>
      <c r="GIN13" s="386"/>
      <c r="GIS13" s="386"/>
      <c r="GIX13" s="386"/>
      <c r="GJC13" s="386"/>
      <c r="GJH13" s="386"/>
      <c r="GJM13" s="386"/>
      <c r="GJR13" s="386"/>
      <c r="GJW13" s="386"/>
      <c r="GKB13" s="386"/>
      <c r="GKG13" s="386"/>
      <c r="GKL13" s="386"/>
      <c r="GKQ13" s="386"/>
      <c r="GKV13" s="386"/>
      <c r="GLA13" s="386"/>
      <c r="GLF13" s="386"/>
      <c r="GLK13" s="386"/>
      <c r="GLP13" s="386"/>
      <c r="GLU13" s="386"/>
      <c r="GLZ13" s="386"/>
      <c r="GME13" s="386"/>
      <c r="GMJ13" s="386"/>
      <c r="GMO13" s="386"/>
      <c r="GMT13" s="386"/>
      <c r="GMY13" s="386"/>
      <c r="GND13" s="386"/>
      <c r="GNI13" s="386"/>
      <c r="GNN13" s="386"/>
      <c r="GNS13" s="386"/>
      <c r="GNX13" s="386"/>
      <c r="GOC13" s="386"/>
      <c r="GOH13" s="386"/>
      <c r="GOM13" s="386"/>
      <c r="GOR13" s="386"/>
      <c r="GOW13" s="386"/>
      <c r="GPB13" s="386"/>
      <c r="GPG13" s="386"/>
      <c r="GPL13" s="386"/>
      <c r="GPQ13" s="386"/>
      <c r="GPV13" s="386"/>
      <c r="GQA13" s="386"/>
      <c r="GQF13" s="386"/>
      <c r="GQK13" s="386"/>
      <c r="GQP13" s="386"/>
      <c r="GQU13" s="386"/>
      <c r="GQZ13" s="386"/>
      <c r="GRE13" s="386"/>
      <c r="GRJ13" s="386"/>
      <c r="GRO13" s="386"/>
      <c r="GRT13" s="386"/>
      <c r="GRY13" s="386"/>
      <c r="GSD13" s="386"/>
      <c r="GSI13" s="386"/>
      <c r="GSN13" s="386"/>
      <c r="GSS13" s="386"/>
      <c r="GSX13" s="386"/>
      <c r="GTC13" s="386"/>
      <c r="GTH13" s="386"/>
      <c r="GTM13" s="386"/>
      <c r="GTR13" s="386"/>
      <c r="GTW13" s="386"/>
      <c r="GUB13" s="386"/>
      <c r="GUG13" s="386"/>
      <c r="GUL13" s="386"/>
      <c r="GUQ13" s="386"/>
      <c r="GUV13" s="386"/>
      <c r="GVA13" s="386"/>
      <c r="GVF13" s="386"/>
      <c r="GVK13" s="386"/>
      <c r="GVP13" s="386"/>
      <c r="GVU13" s="386"/>
      <c r="GVZ13" s="386"/>
      <c r="GWE13" s="386"/>
      <c r="GWJ13" s="386"/>
      <c r="GWO13" s="386"/>
      <c r="GWT13" s="386"/>
      <c r="GWY13" s="386"/>
      <c r="GXD13" s="386"/>
      <c r="GXI13" s="386"/>
      <c r="GXN13" s="386"/>
      <c r="GXS13" s="386"/>
      <c r="GXX13" s="386"/>
      <c r="GYC13" s="386"/>
      <c r="GYH13" s="386"/>
      <c r="GYM13" s="386"/>
      <c r="GYR13" s="386"/>
      <c r="GYW13" s="386"/>
      <c r="GZB13" s="386"/>
      <c r="GZG13" s="386"/>
      <c r="GZL13" s="386"/>
      <c r="GZQ13" s="386"/>
      <c r="GZV13" s="386"/>
      <c r="HAA13" s="386"/>
      <c r="HAF13" s="386"/>
      <c r="HAK13" s="386"/>
      <c r="HAP13" s="386"/>
      <c r="HAU13" s="386"/>
      <c r="HAZ13" s="386"/>
      <c r="HBE13" s="386"/>
      <c r="HBJ13" s="386"/>
      <c r="HBO13" s="386"/>
      <c r="HBT13" s="386"/>
      <c r="HBY13" s="386"/>
      <c r="HCD13" s="386"/>
      <c r="HCI13" s="386"/>
      <c r="HCN13" s="386"/>
      <c r="HCS13" s="386"/>
      <c r="HCX13" s="386"/>
      <c r="HDC13" s="386"/>
      <c r="HDH13" s="386"/>
      <c r="HDM13" s="386"/>
      <c r="HDR13" s="386"/>
      <c r="HDW13" s="386"/>
      <c r="HEB13" s="386"/>
      <c r="HEG13" s="386"/>
      <c r="HEL13" s="386"/>
      <c r="HEQ13" s="386"/>
      <c r="HEV13" s="386"/>
      <c r="HFA13" s="386"/>
      <c r="HFF13" s="386"/>
      <c r="HFK13" s="386"/>
      <c r="HFP13" s="386"/>
      <c r="HFU13" s="386"/>
      <c r="HFZ13" s="386"/>
      <c r="HGE13" s="386"/>
      <c r="HGJ13" s="386"/>
      <c r="HGO13" s="386"/>
      <c r="HGT13" s="386"/>
      <c r="HGY13" s="386"/>
      <c r="HHD13" s="386"/>
      <c r="HHI13" s="386"/>
      <c r="HHN13" s="386"/>
      <c r="HHS13" s="386"/>
      <c r="HHX13" s="386"/>
      <c r="HIC13" s="386"/>
      <c r="HIH13" s="386"/>
      <c r="HIM13" s="386"/>
      <c r="HIR13" s="386"/>
      <c r="HIW13" s="386"/>
      <c r="HJB13" s="386"/>
      <c r="HJG13" s="386"/>
      <c r="HJL13" s="386"/>
      <c r="HJQ13" s="386"/>
      <c r="HJV13" s="386"/>
      <c r="HKA13" s="386"/>
      <c r="HKF13" s="386"/>
      <c r="HKK13" s="386"/>
      <c r="HKP13" s="386"/>
      <c r="HKU13" s="386"/>
      <c r="HKZ13" s="386"/>
      <c r="HLE13" s="386"/>
      <c r="HLJ13" s="386"/>
      <c r="HLO13" s="386"/>
      <c r="HLT13" s="386"/>
      <c r="HLY13" s="386"/>
      <c r="HMD13" s="386"/>
      <c r="HMI13" s="386"/>
      <c r="HMN13" s="386"/>
      <c r="HMS13" s="386"/>
      <c r="HMX13" s="386"/>
      <c r="HNC13" s="386"/>
      <c r="HNH13" s="386"/>
      <c r="HNM13" s="386"/>
      <c r="HNR13" s="386"/>
      <c r="HNW13" s="386"/>
      <c r="HOB13" s="386"/>
      <c r="HOG13" s="386"/>
      <c r="HOL13" s="386"/>
      <c r="HOQ13" s="386"/>
      <c r="HOV13" s="386"/>
      <c r="HPA13" s="386"/>
      <c r="HPF13" s="386"/>
      <c r="HPK13" s="386"/>
      <c r="HPP13" s="386"/>
      <c r="HPU13" s="386"/>
      <c r="HPZ13" s="386"/>
      <c r="HQE13" s="386"/>
      <c r="HQJ13" s="386"/>
      <c r="HQO13" s="386"/>
      <c r="HQT13" s="386"/>
      <c r="HQY13" s="386"/>
      <c r="HRD13" s="386"/>
      <c r="HRI13" s="386"/>
      <c r="HRN13" s="386"/>
      <c r="HRS13" s="386"/>
      <c r="HRX13" s="386"/>
      <c r="HSC13" s="386"/>
      <c r="HSH13" s="386"/>
      <c r="HSM13" s="386"/>
      <c r="HSR13" s="386"/>
      <c r="HSW13" s="386"/>
      <c r="HTB13" s="386"/>
      <c r="HTG13" s="386"/>
      <c r="HTL13" s="386"/>
      <c r="HTQ13" s="386"/>
      <c r="HTV13" s="386"/>
      <c r="HUA13" s="386"/>
      <c r="HUF13" s="386"/>
      <c r="HUK13" s="386"/>
      <c r="HUP13" s="386"/>
      <c r="HUU13" s="386"/>
      <c r="HUZ13" s="386"/>
      <c r="HVE13" s="386"/>
      <c r="HVJ13" s="386"/>
      <c r="HVO13" s="386"/>
      <c r="HVT13" s="386"/>
      <c r="HVY13" s="386"/>
      <c r="HWD13" s="386"/>
      <c r="HWI13" s="386"/>
      <c r="HWN13" s="386"/>
      <c r="HWS13" s="386"/>
      <c r="HWX13" s="386"/>
      <c r="HXC13" s="386"/>
      <c r="HXH13" s="386"/>
      <c r="HXM13" s="386"/>
      <c r="HXR13" s="386"/>
      <c r="HXW13" s="386"/>
      <c r="HYB13" s="386"/>
      <c r="HYG13" s="386"/>
      <c r="HYL13" s="386"/>
      <c r="HYQ13" s="386"/>
      <c r="HYV13" s="386"/>
      <c r="HZA13" s="386"/>
      <c r="HZF13" s="386"/>
      <c r="HZK13" s="386"/>
      <c r="HZP13" s="386"/>
      <c r="HZU13" s="386"/>
      <c r="HZZ13" s="386"/>
      <c r="IAE13" s="386"/>
      <c r="IAJ13" s="386"/>
      <c r="IAO13" s="386"/>
      <c r="IAT13" s="386"/>
      <c r="IAY13" s="386"/>
      <c r="IBD13" s="386"/>
      <c r="IBI13" s="386"/>
      <c r="IBN13" s="386"/>
      <c r="IBS13" s="386"/>
      <c r="IBX13" s="386"/>
      <c r="ICC13" s="386"/>
      <c r="ICH13" s="386"/>
      <c r="ICM13" s="386"/>
      <c r="ICR13" s="386"/>
      <c r="ICW13" s="386"/>
      <c r="IDB13" s="386"/>
      <c r="IDG13" s="386"/>
      <c r="IDL13" s="386"/>
      <c r="IDQ13" s="386"/>
      <c r="IDV13" s="386"/>
      <c r="IEA13" s="386"/>
      <c r="IEF13" s="386"/>
      <c r="IEK13" s="386"/>
      <c r="IEP13" s="386"/>
      <c r="IEU13" s="386"/>
      <c r="IEZ13" s="386"/>
      <c r="IFE13" s="386"/>
      <c r="IFJ13" s="386"/>
      <c r="IFO13" s="386"/>
      <c r="IFT13" s="386"/>
      <c r="IFY13" s="386"/>
      <c r="IGD13" s="386"/>
      <c r="IGI13" s="386"/>
      <c r="IGN13" s="386"/>
      <c r="IGS13" s="386"/>
      <c r="IGX13" s="386"/>
      <c r="IHC13" s="386"/>
      <c r="IHH13" s="386"/>
      <c r="IHM13" s="386"/>
      <c r="IHR13" s="386"/>
      <c r="IHW13" s="386"/>
      <c r="IIB13" s="386"/>
      <c r="IIG13" s="386"/>
      <c r="IIL13" s="386"/>
      <c r="IIQ13" s="386"/>
      <c r="IIV13" s="386"/>
      <c r="IJA13" s="386"/>
      <c r="IJF13" s="386"/>
      <c r="IJK13" s="386"/>
      <c r="IJP13" s="386"/>
      <c r="IJU13" s="386"/>
      <c r="IJZ13" s="386"/>
      <c r="IKE13" s="386"/>
      <c r="IKJ13" s="386"/>
      <c r="IKO13" s="386"/>
      <c r="IKT13" s="386"/>
      <c r="IKY13" s="386"/>
      <c r="ILD13" s="386"/>
      <c r="ILI13" s="386"/>
      <c r="ILN13" s="386"/>
      <c r="ILS13" s="386"/>
      <c r="ILX13" s="386"/>
      <c r="IMC13" s="386"/>
      <c r="IMH13" s="386"/>
      <c r="IMM13" s="386"/>
      <c r="IMR13" s="386"/>
      <c r="IMW13" s="386"/>
      <c r="INB13" s="386"/>
      <c r="ING13" s="386"/>
      <c r="INL13" s="386"/>
      <c r="INQ13" s="386"/>
      <c r="INV13" s="386"/>
      <c r="IOA13" s="386"/>
      <c r="IOF13" s="386"/>
      <c r="IOK13" s="386"/>
      <c r="IOP13" s="386"/>
      <c r="IOU13" s="386"/>
      <c r="IOZ13" s="386"/>
      <c r="IPE13" s="386"/>
      <c r="IPJ13" s="386"/>
      <c r="IPO13" s="386"/>
      <c r="IPT13" s="386"/>
      <c r="IPY13" s="386"/>
      <c r="IQD13" s="386"/>
      <c r="IQI13" s="386"/>
      <c r="IQN13" s="386"/>
      <c r="IQS13" s="386"/>
      <c r="IQX13" s="386"/>
      <c r="IRC13" s="386"/>
      <c r="IRH13" s="386"/>
      <c r="IRM13" s="386"/>
      <c r="IRR13" s="386"/>
      <c r="IRW13" s="386"/>
      <c r="ISB13" s="386"/>
      <c r="ISG13" s="386"/>
      <c r="ISL13" s="386"/>
      <c r="ISQ13" s="386"/>
      <c r="ISV13" s="386"/>
      <c r="ITA13" s="386"/>
      <c r="ITF13" s="386"/>
      <c r="ITK13" s="386"/>
      <c r="ITP13" s="386"/>
      <c r="ITU13" s="386"/>
      <c r="ITZ13" s="386"/>
      <c r="IUE13" s="386"/>
      <c r="IUJ13" s="386"/>
      <c r="IUO13" s="386"/>
      <c r="IUT13" s="386"/>
      <c r="IUY13" s="386"/>
      <c r="IVD13" s="386"/>
      <c r="IVI13" s="386"/>
      <c r="IVN13" s="386"/>
      <c r="IVS13" s="386"/>
      <c r="IVX13" s="386"/>
      <c r="IWC13" s="386"/>
      <c r="IWH13" s="386"/>
      <c r="IWM13" s="386"/>
      <c r="IWR13" s="386"/>
      <c r="IWW13" s="386"/>
      <c r="IXB13" s="386"/>
      <c r="IXG13" s="386"/>
      <c r="IXL13" s="386"/>
      <c r="IXQ13" s="386"/>
      <c r="IXV13" s="386"/>
      <c r="IYA13" s="386"/>
      <c r="IYF13" s="386"/>
      <c r="IYK13" s="386"/>
      <c r="IYP13" s="386"/>
      <c r="IYU13" s="386"/>
      <c r="IYZ13" s="386"/>
      <c r="IZE13" s="386"/>
      <c r="IZJ13" s="386"/>
      <c r="IZO13" s="386"/>
      <c r="IZT13" s="386"/>
      <c r="IZY13" s="386"/>
      <c r="JAD13" s="386"/>
      <c r="JAI13" s="386"/>
      <c r="JAN13" s="386"/>
      <c r="JAS13" s="386"/>
      <c r="JAX13" s="386"/>
      <c r="JBC13" s="386"/>
      <c r="JBH13" s="386"/>
      <c r="JBM13" s="386"/>
      <c r="JBR13" s="386"/>
      <c r="JBW13" s="386"/>
      <c r="JCB13" s="386"/>
      <c r="JCG13" s="386"/>
      <c r="JCL13" s="386"/>
      <c r="JCQ13" s="386"/>
      <c r="JCV13" s="386"/>
      <c r="JDA13" s="386"/>
      <c r="JDF13" s="386"/>
      <c r="JDK13" s="386"/>
      <c r="JDP13" s="386"/>
      <c r="JDU13" s="386"/>
      <c r="JDZ13" s="386"/>
      <c r="JEE13" s="386"/>
      <c r="JEJ13" s="386"/>
      <c r="JEO13" s="386"/>
      <c r="JET13" s="386"/>
      <c r="JEY13" s="386"/>
      <c r="JFD13" s="386"/>
      <c r="JFI13" s="386"/>
      <c r="JFN13" s="386"/>
      <c r="JFS13" s="386"/>
      <c r="JFX13" s="386"/>
      <c r="JGC13" s="386"/>
      <c r="JGH13" s="386"/>
      <c r="JGM13" s="386"/>
      <c r="JGR13" s="386"/>
      <c r="JGW13" s="386"/>
      <c r="JHB13" s="386"/>
      <c r="JHG13" s="386"/>
      <c r="JHL13" s="386"/>
      <c r="JHQ13" s="386"/>
      <c r="JHV13" s="386"/>
      <c r="JIA13" s="386"/>
      <c r="JIF13" s="386"/>
      <c r="JIK13" s="386"/>
      <c r="JIP13" s="386"/>
      <c r="JIU13" s="386"/>
      <c r="JIZ13" s="386"/>
      <c r="JJE13" s="386"/>
      <c r="JJJ13" s="386"/>
      <c r="JJO13" s="386"/>
      <c r="JJT13" s="386"/>
      <c r="JJY13" s="386"/>
      <c r="JKD13" s="386"/>
      <c r="JKI13" s="386"/>
      <c r="JKN13" s="386"/>
      <c r="JKS13" s="386"/>
      <c r="JKX13" s="386"/>
      <c r="JLC13" s="386"/>
      <c r="JLH13" s="386"/>
      <c r="JLM13" s="386"/>
      <c r="JLR13" s="386"/>
      <c r="JLW13" s="386"/>
      <c r="JMB13" s="386"/>
      <c r="JMG13" s="386"/>
      <c r="JML13" s="386"/>
      <c r="JMQ13" s="386"/>
      <c r="JMV13" s="386"/>
      <c r="JNA13" s="386"/>
      <c r="JNF13" s="386"/>
      <c r="JNK13" s="386"/>
      <c r="JNP13" s="386"/>
      <c r="JNU13" s="386"/>
      <c r="JNZ13" s="386"/>
      <c r="JOE13" s="386"/>
      <c r="JOJ13" s="386"/>
      <c r="JOO13" s="386"/>
      <c r="JOT13" s="386"/>
      <c r="JOY13" s="386"/>
      <c r="JPD13" s="386"/>
      <c r="JPI13" s="386"/>
      <c r="JPN13" s="386"/>
      <c r="JPS13" s="386"/>
      <c r="JPX13" s="386"/>
      <c r="JQC13" s="386"/>
      <c r="JQH13" s="386"/>
      <c r="JQM13" s="386"/>
      <c r="JQR13" s="386"/>
      <c r="JQW13" s="386"/>
      <c r="JRB13" s="386"/>
      <c r="JRG13" s="386"/>
      <c r="JRL13" s="386"/>
      <c r="JRQ13" s="386"/>
      <c r="JRV13" s="386"/>
      <c r="JSA13" s="386"/>
      <c r="JSF13" s="386"/>
      <c r="JSK13" s="386"/>
      <c r="JSP13" s="386"/>
      <c r="JSU13" s="386"/>
      <c r="JSZ13" s="386"/>
      <c r="JTE13" s="386"/>
      <c r="JTJ13" s="386"/>
      <c r="JTO13" s="386"/>
      <c r="JTT13" s="386"/>
      <c r="JTY13" s="386"/>
      <c r="JUD13" s="386"/>
      <c r="JUI13" s="386"/>
      <c r="JUN13" s="386"/>
      <c r="JUS13" s="386"/>
      <c r="JUX13" s="386"/>
      <c r="JVC13" s="386"/>
      <c r="JVH13" s="386"/>
      <c r="JVM13" s="386"/>
      <c r="JVR13" s="386"/>
      <c r="JVW13" s="386"/>
      <c r="JWB13" s="386"/>
      <c r="JWG13" s="386"/>
      <c r="JWL13" s="386"/>
      <c r="JWQ13" s="386"/>
      <c r="JWV13" s="386"/>
      <c r="JXA13" s="386"/>
      <c r="JXF13" s="386"/>
      <c r="JXK13" s="386"/>
      <c r="JXP13" s="386"/>
      <c r="JXU13" s="386"/>
      <c r="JXZ13" s="386"/>
      <c r="JYE13" s="386"/>
      <c r="JYJ13" s="386"/>
      <c r="JYO13" s="386"/>
      <c r="JYT13" s="386"/>
      <c r="JYY13" s="386"/>
      <c r="JZD13" s="386"/>
      <c r="JZI13" s="386"/>
      <c r="JZN13" s="386"/>
      <c r="JZS13" s="386"/>
      <c r="JZX13" s="386"/>
      <c r="KAC13" s="386"/>
      <c r="KAH13" s="386"/>
      <c r="KAM13" s="386"/>
      <c r="KAR13" s="386"/>
      <c r="KAW13" s="386"/>
      <c r="KBB13" s="386"/>
      <c r="KBG13" s="386"/>
      <c r="KBL13" s="386"/>
      <c r="KBQ13" s="386"/>
      <c r="KBV13" s="386"/>
      <c r="KCA13" s="386"/>
      <c r="KCF13" s="386"/>
      <c r="KCK13" s="386"/>
      <c r="KCP13" s="386"/>
      <c r="KCU13" s="386"/>
      <c r="KCZ13" s="386"/>
      <c r="KDE13" s="386"/>
      <c r="KDJ13" s="386"/>
      <c r="KDO13" s="386"/>
      <c r="KDT13" s="386"/>
      <c r="KDY13" s="386"/>
      <c r="KED13" s="386"/>
      <c r="KEI13" s="386"/>
      <c r="KEN13" s="386"/>
      <c r="KES13" s="386"/>
      <c r="KEX13" s="386"/>
      <c r="KFC13" s="386"/>
      <c r="KFH13" s="386"/>
      <c r="KFM13" s="386"/>
      <c r="KFR13" s="386"/>
      <c r="KFW13" s="386"/>
      <c r="KGB13" s="386"/>
      <c r="KGG13" s="386"/>
      <c r="KGL13" s="386"/>
      <c r="KGQ13" s="386"/>
      <c r="KGV13" s="386"/>
      <c r="KHA13" s="386"/>
      <c r="KHF13" s="386"/>
      <c r="KHK13" s="386"/>
      <c r="KHP13" s="386"/>
      <c r="KHU13" s="386"/>
      <c r="KHZ13" s="386"/>
      <c r="KIE13" s="386"/>
      <c r="KIJ13" s="386"/>
      <c r="KIO13" s="386"/>
      <c r="KIT13" s="386"/>
      <c r="KIY13" s="386"/>
      <c r="KJD13" s="386"/>
      <c r="KJI13" s="386"/>
      <c r="KJN13" s="386"/>
      <c r="KJS13" s="386"/>
      <c r="KJX13" s="386"/>
      <c r="KKC13" s="386"/>
      <c r="KKH13" s="386"/>
      <c r="KKM13" s="386"/>
      <c r="KKR13" s="386"/>
      <c r="KKW13" s="386"/>
      <c r="KLB13" s="386"/>
      <c r="KLG13" s="386"/>
      <c r="KLL13" s="386"/>
      <c r="KLQ13" s="386"/>
      <c r="KLV13" s="386"/>
      <c r="KMA13" s="386"/>
      <c r="KMF13" s="386"/>
      <c r="KMK13" s="386"/>
      <c r="KMP13" s="386"/>
      <c r="KMU13" s="386"/>
      <c r="KMZ13" s="386"/>
      <c r="KNE13" s="386"/>
      <c r="KNJ13" s="386"/>
      <c r="KNO13" s="386"/>
      <c r="KNT13" s="386"/>
      <c r="KNY13" s="386"/>
      <c r="KOD13" s="386"/>
      <c r="KOI13" s="386"/>
      <c r="KON13" s="386"/>
      <c r="KOS13" s="386"/>
      <c r="KOX13" s="386"/>
      <c r="KPC13" s="386"/>
      <c r="KPH13" s="386"/>
      <c r="KPM13" s="386"/>
      <c r="KPR13" s="386"/>
      <c r="KPW13" s="386"/>
      <c r="KQB13" s="386"/>
      <c r="KQG13" s="386"/>
      <c r="KQL13" s="386"/>
      <c r="KQQ13" s="386"/>
      <c r="KQV13" s="386"/>
      <c r="KRA13" s="386"/>
      <c r="KRF13" s="386"/>
      <c r="KRK13" s="386"/>
      <c r="KRP13" s="386"/>
      <c r="KRU13" s="386"/>
      <c r="KRZ13" s="386"/>
      <c r="KSE13" s="386"/>
      <c r="KSJ13" s="386"/>
      <c r="KSO13" s="386"/>
      <c r="KST13" s="386"/>
      <c r="KSY13" s="386"/>
      <c r="KTD13" s="386"/>
      <c r="KTI13" s="386"/>
      <c r="KTN13" s="386"/>
      <c r="KTS13" s="386"/>
      <c r="KTX13" s="386"/>
      <c r="KUC13" s="386"/>
      <c r="KUH13" s="386"/>
      <c r="KUM13" s="386"/>
      <c r="KUR13" s="386"/>
      <c r="KUW13" s="386"/>
      <c r="KVB13" s="386"/>
      <c r="KVG13" s="386"/>
      <c r="KVL13" s="386"/>
      <c r="KVQ13" s="386"/>
      <c r="KVV13" s="386"/>
      <c r="KWA13" s="386"/>
      <c r="KWF13" s="386"/>
      <c r="KWK13" s="386"/>
      <c r="KWP13" s="386"/>
      <c r="KWU13" s="386"/>
      <c r="KWZ13" s="386"/>
      <c r="KXE13" s="386"/>
      <c r="KXJ13" s="386"/>
      <c r="KXO13" s="386"/>
      <c r="KXT13" s="386"/>
      <c r="KXY13" s="386"/>
      <c r="KYD13" s="386"/>
      <c r="KYI13" s="386"/>
      <c r="KYN13" s="386"/>
      <c r="KYS13" s="386"/>
      <c r="KYX13" s="386"/>
      <c r="KZC13" s="386"/>
      <c r="KZH13" s="386"/>
      <c r="KZM13" s="386"/>
      <c r="KZR13" s="386"/>
      <c r="KZW13" s="386"/>
      <c r="LAB13" s="386"/>
      <c r="LAG13" s="386"/>
      <c r="LAL13" s="386"/>
      <c r="LAQ13" s="386"/>
      <c r="LAV13" s="386"/>
      <c r="LBA13" s="386"/>
      <c r="LBF13" s="386"/>
      <c r="LBK13" s="386"/>
      <c r="LBP13" s="386"/>
      <c r="LBU13" s="386"/>
      <c r="LBZ13" s="386"/>
      <c r="LCE13" s="386"/>
      <c r="LCJ13" s="386"/>
      <c r="LCO13" s="386"/>
      <c r="LCT13" s="386"/>
      <c r="LCY13" s="386"/>
      <c r="LDD13" s="386"/>
      <c r="LDI13" s="386"/>
      <c r="LDN13" s="386"/>
      <c r="LDS13" s="386"/>
      <c r="LDX13" s="386"/>
      <c r="LEC13" s="386"/>
      <c r="LEH13" s="386"/>
      <c r="LEM13" s="386"/>
      <c r="LER13" s="386"/>
      <c r="LEW13" s="386"/>
      <c r="LFB13" s="386"/>
      <c r="LFG13" s="386"/>
      <c r="LFL13" s="386"/>
      <c r="LFQ13" s="386"/>
      <c r="LFV13" s="386"/>
      <c r="LGA13" s="386"/>
      <c r="LGF13" s="386"/>
      <c r="LGK13" s="386"/>
      <c r="LGP13" s="386"/>
      <c r="LGU13" s="386"/>
      <c r="LGZ13" s="386"/>
      <c r="LHE13" s="386"/>
      <c r="LHJ13" s="386"/>
      <c r="LHO13" s="386"/>
      <c r="LHT13" s="386"/>
      <c r="LHY13" s="386"/>
      <c r="LID13" s="386"/>
      <c r="LII13" s="386"/>
      <c r="LIN13" s="386"/>
      <c r="LIS13" s="386"/>
      <c r="LIX13" s="386"/>
      <c r="LJC13" s="386"/>
      <c r="LJH13" s="386"/>
      <c r="LJM13" s="386"/>
      <c r="LJR13" s="386"/>
      <c r="LJW13" s="386"/>
      <c r="LKB13" s="386"/>
      <c r="LKG13" s="386"/>
      <c r="LKL13" s="386"/>
      <c r="LKQ13" s="386"/>
      <c r="LKV13" s="386"/>
      <c r="LLA13" s="386"/>
      <c r="LLF13" s="386"/>
      <c r="LLK13" s="386"/>
      <c r="LLP13" s="386"/>
      <c r="LLU13" s="386"/>
      <c r="LLZ13" s="386"/>
      <c r="LME13" s="386"/>
      <c r="LMJ13" s="386"/>
      <c r="LMO13" s="386"/>
      <c r="LMT13" s="386"/>
      <c r="LMY13" s="386"/>
      <c r="LND13" s="386"/>
      <c r="LNI13" s="386"/>
      <c r="LNN13" s="386"/>
      <c r="LNS13" s="386"/>
      <c r="LNX13" s="386"/>
      <c r="LOC13" s="386"/>
      <c r="LOH13" s="386"/>
      <c r="LOM13" s="386"/>
      <c r="LOR13" s="386"/>
      <c r="LOW13" s="386"/>
      <c r="LPB13" s="386"/>
      <c r="LPG13" s="386"/>
      <c r="LPL13" s="386"/>
      <c r="LPQ13" s="386"/>
      <c r="LPV13" s="386"/>
      <c r="LQA13" s="386"/>
      <c r="LQF13" s="386"/>
      <c r="LQK13" s="386"/>
      <c r="LQP13" s="386"/>
      <c r="LQU13" s="386"/>
      <c r="LQZ13" s="386"/>
      <c r="LRE13" s="386"/>
      <c r="LRJ13" s="386"/>
      <c r="LRO13" s="386"/>
      <c r="LRT13" s="386"/>
      <c r="LRY13" s="386"/>
      <c r="LSD13" s="386"/>
      <c r="LSI13" s="386"/>
      <c r="LSN13" s="386"/>
      <c r="LSS13" s="386"/>
      <c r="LSX13" s="386"/>
      <c r="LTC13" s="386"/>
      <c r="LTH13" s="386"/>
      <c r="LTM13" s="386"/>
      <c r="LTR13" s="386"/>
      <c r="LTW13" s="386"/>
      <c r="LUB13" s="386"/>
      <c r="LUG13" s="386"/>
      <c r="LUL13" s="386"/>
      <c r="LUQ13" s="386"/>
      <c r="LUV13" s="386"/>
      <c r="LVA13" s="386"/>
      <c r="LVF13" s="386"/>
      <c r="LVK13" s="386"/>
      <c r="LVP13" s="386"/>
      <c r="LVU13" s="386"/>
      <c r="LVZ13" s="386"/>
      <c r="LWE13" s="386"/>
      <c r="LWJ13" s="386"/>
      <c r="LWO13" s="386"/>
      <c r="LWT13" s="386"/>
      <c r="LWY13" s="386"/>
      <c r="LXD13" s="386"/>
      <c r="LXI13" s="386"/>
      <c r="LXN13" s="386"/>
      <c r="LXS13" s="386"/>
      <c r="LXX13" s="386"/>
      <c r="LYC13" s="386"/>
      <c r="LYH13" s="386"/>
      <c r="LYM13" s="386"/>
      <c r="LYR13" s="386"/>
      <c r="LYW13" s="386"/>
      <c r="LZB13" s="386"/>
      <c r="LZG13" s="386"/>
      <c r="LZL13" s="386"/>
      <c r="LZQ13" s="386"/>
      <c r="LZV13" s="386"/>
      <c r="MAA13" s="386"/>
      <c r="MAF13" s="386"/>
      <c r="MAK13" s="386"/>
      <c r="MAP13" s="386"/>
      <c r="MAU13" s="386"/>
      <c r="MAZ13" s="386"/>
      <c r="MBE13" s="386"/>
      <c r="MBJ13" s="386"/>
      <c r="MBO13" s="386"/>
      <c r="MBT13" s="386"/>
      <c r="MBY13" s="386"/>
      <c r="MCD13" s="386"/>
      <c r="MCI13" s="386"/>
      <c r="MCN13" s="386"/>
      <c r="MCS13" s="386"/>
      <c r="MCX13" s="386"/>
      <c r="MDC13" s="386"/>
      <c r="MDH13" s="386"/>
      <c r="MDM13" s="386"/>
      <c r="MDR13" s="386"/>
      <c r="MDW13" s="386"/>
      <c r="MEB13" s="386"/>
      <c r="MEG13" s="386"/>
      <c r="MEL13" s="386"/>
      <c r="MEQ13" s="386"/>
      <c r="MEV13" s="386"/>
      <c r="MFA13" s="386"/>
      <c r="MFF13" s="386"/>
      <c r="MFK13" s="386"/>
      <c r="MFP13" s="386"/>
      <c r="MFU13" s="386"/>
      <c r="MFZ13" s="386"/>
      <c r="MGE13" s="386"/>
      <c r="MGJ13" s="386"/>
      <c r="MGO13" s="386"/>
      <c r="MGT13" s="386"/>
      <c r="MGY13" s="386"/>
      <c r="MHD13" s="386"/>
      <c r="MHI13" s="386"/>
      <c r="MHN13" s="386"/>
      <c r="MHS13" s="386"/>
      <c r="MHX13" s="386"/>
      <c r="MIC13" s="386"/>
      <c r="MIH13" s="386"/>
      <c r="MIM13" s="386"/>
      <c r="MIR13" s="386"/>
      <c r="MIW13" s="386"/>
      <c r="MJB13" s="386"/>
      <c r="MJG13" s="386"/>
      <c r="MJL13" s="386"/>
      <c r="MJQ13" s="386"/>
      <c r="MJV13" s="386"/>
      <c r="MKA13" s="386"/>
      <c r="MKF13" s="386"/>
      <c r="MKK13" s="386"/>
      <c r="MKP13" s="386"/>
      <c r="MKU13" s="386"/>
      <c r="MKZ13" s="386"/>
      <c r="MLE13" s="386"/>
      <c r="MLJ13" s="386"/>
      <c r="MLO13" s="386"/>
      <c r="MLT13" s="386"/>
      <c r="MLY13" s="386"/>
      <c r="MMD13" s="386"/>
      <c r="MMI13" s="386"/>
      <c r="MMN13" s="386"/>
      <c r="MMS13" s="386"/>
      <c r="MMX13" s="386"/>
      <c r="MNC13" s="386"/>
      <c r="MNH13" s="386"/>
      <c r="MNM13" s="386"/>
      <c r="MNR13" s="386"/>
      <c r="MNW13" s="386"/>
      <c r="MOB13" s="386"/>
      <c r="MOG13" s="386"/>
      <c r="MOL13" s="386"/>
      <c r="MOQ13" s="386"/>
      <c r="MOV13" s="386"/>
      <c r="MPA13" s="386"/>
      <c r="MPF13" s="386"/>
      <c r="MPK13" s="386"/>
      <c r="MPP13" s="386"/>
      <c r="MPU13" s="386"/>
      <c r="MPZ13" s="386"/>
      <c r="MQE13" s="386"/>
      <c r="MQJ13" s="386"/>
      <c r="MQO13" s="386"/>
      <c r="MQT13" s="386"/>
      <c r="MQY13" s="386"/>
      <c r="MRD13" s="386"/>
      <c r="MRI13" s="386"/>
      <c r="MRN13" s="386"/>
      <c r="MRS13" s="386"/>
      <c r="MRX13" s="386"/>
      <c r="MSC13" s="386"/>
      <c r="MSH13" s="386"/>
      <c r="MSM13" s="386"/>
      <c r="MSR13" s="386"/>
      <c r="MSW13" s="386"/>
      <c r="MTB13" s="386"/>
      <c r="MTG13" s="386"/>
      <c r="MTL13" s="386"/>
      <c r="MTQ13" s="386"/>
      <c r="MTV13" s="386"/>
      <c r="MUA13" s="386"/>
      <c r="MUF13" s="386"/>
      <c r="MUK13" s="386"/>
      <c r="MUP13" s="386"/>
      <c r="MUU13" s="386"/>
      <c r="MUZ13" s="386"/>
      <c r="MVE13" s="386"/>
      <c r="MVJ13" s="386"/>
      <c r="MVO13" s="386"/>
      <c r="MVT13" s="386"/>
      <c r="MVY13" s="386"/>
      <c r="MWD13" s="386"/>
      <c r="MWI13" s="386"/>
      <c r="MWN13" s="386"/>
      <c r="MWS13" s="386"/>
      <c r="MWX13" s="386"/>
      <c r="MXC13" s="386"/>
      <c r="MXH13" s="386"/>
      <c r="MXM13" s="386"/>
      <c r="MXR13" s="386"/>
      <c r="MXW13" s="386"/>
      <c r="MYB13" s="386"/>
      <c r="MYG13" s="386"/>
      <c r="MYL13" s="386"/>
      <c r="MYQ13" s="386"/>
      <c r="MYV13" s="386"/>
      <c r="MZA13" s="386"/>
      <c r="MZF13" s="386"/>
      <c r="MZK13" s="386"/>
      <c r="MZP13" s="386"/>
      <c r="MZU13" s="386"/>
      <c r="MZZ13" s="386"/>
      <c r="NAE13" s="386"/>
      <c r="NAJ13" s="386"/>
      <c r="NAO13" s="386"/>
      <c r="NAT13" s="386"/>
      <c r="NAY13" s="386"/>
      <c r="NBD13" s="386"/>
      <c r="NBI13" s="386"/>
      <c r="NBN13" s="386"/>
      <c r="NBS13" s="386"/>
      <c r="NBX13" s="386"/>
      <c r="NCC13" s="386"/>
      <c r="NCH13" s="386"/>
      <c r="NCM13" s="386"/>
      <c r="NCR13" s="386"/>
      <c r="NCW13" s="386"/>
      <c r="NDB13" s="386"/>
      <c r="NDG13" s="386"/>
      <c r="NDL13" s="386"/>
      <c r="NDQ13" s="386"/>
      <c r="NDV13" s="386"/>
      <c r="NEA13" s="386"/>
      <c r="NEF13" s="386"/>
      <c r="NEK13" s="386"/>
      <c r="NEP13" s="386"/>
      <c r="NEU13" s="386"/>
      <c r="NEZ13" s="386"/>
      <c r="NFE13" s="386"/>
      <c r="NFJ13" s="386"/>
      <c r="NFO13" s="386"/>
      <c r="NFT13" s="386"/>
      <c r="NFY13" s="386"/>
      <c r="NGD13" s="386"/>
      <c r="NGI13" s="386"/>
      <c r="NGN13" s="386"/>
      <c r="NGS13" s="386"/>
      <c r="NGX13" s="386"/>
      <c r="NHC13" s="386"/>
      <c r="NHH13" s="386"/>
      <c r="NHM13" s="386"/>
      <c r="NHR13" s="386"/>
      <c r="NHW13" s="386"/>
      <c r="NIB13" s="386"/>
      <c r="NIG13" s="386"/>
      <c r="NIL13" s="386"/>
      <c r="NIQ13" s="386"/>
      <c r="NIV13" s="386"/>
      <c r="NJA13" s="386"/>
      <c r="NJF13" s="386"/>
      <c r="NJK13" s="386"/>
      <c r="NJP13" s="386"/>
      <c r="NJU13" s="386"/>
      <c r="NJZ13" s="386"/>
      <c r="NKE13" s="386"/>
      <c r="NKJ13" s="386"/>
      <c r="NKO13" s="386"/>
      <c r="NKT13" s="386"/>
      <c r="NKY13" s="386"/>
      <c r="NLD13" s="386"/>
      <c r="NLI13" s="386"/>
      <c r="NLN13" s="386"/>
      <c r="NLS13" s="386"/>
      <c r="NLX13" s="386"/>
      <c r="NMC13" s="386"/>
      <c r="NMH13" s="386"/>
      <c r="NMM13" s="386"/>
      <c r="NMR13" s="386"/>
      <c r="NMW13" s="386"/>
      <c r="NNB13" s="386"/>
      <c r="NNG13" s="386"/>
      <c r="NNL13" s="386"/>
      <c r="NNQ13" s="386"/>
      <c r="NNV13" s="386"/>
      <c r="NOA13" s="386"/>
      <c r="NOF13" s="386"/>
      <c r="NOK13" s="386"/>
      <c r="NOP13" s="386"/>
      <c r="NOU13" s="386"/>
      <c r="NOZ13" s="386"/>
      <c r="NPE13" s="386"/>
      <c r="NPJ13" s="386"/>
      <c r="NPO13" s="386"/>
      <c r="NPT13" s="386"/>
      <c r="NPY13" s="386"/>
      <c r="NQD13" s="386"/>
      <c r="NQI13" s="386"/>
      <c r="NQN13" s="386"/>
      <c r="NQS13" s="386"/>
      <c r="NQX13" s="386"/>
      <c r="NRC13" s="386"/>
      <c r="NRH13" s="386"/>
      <c r="NRM13" s="386"/>
      <c r="NRR13" s="386"/>
      <c r="NRW13" s="386"/>
      <c r="NSB13" s="386"/>
      <c r="NSG13" s="386"/>
      <c r="NSL13" s="386"/>
      <c r="NSQ13" s="386"/>
      <c r="NSV13" s="386"/>
      <c r="NTA13" s="386"/>
      <c r="NTF13" s="386"/>
      <c r="NTK13" s="386"/>
      <c r="NTP13" s="386"/>
      <c r="NTU13" s="386"/>
      <c r="NTZ13" s="386"/>
      <c r="NUE13" s="386"/>
      <c r="NUJ13" s="386"/>
      <c r="NUO13" s="386"/>
      <c r="NUT13" s="386"/>
      <c r="NUY13" s="386"/>
      <c r="NVD13" s="386"/>
      <c r="NVI13" s="386"/>
      <c r="NVN13" s="386"/>
      <c r="NVS13" s="386"/>
      <c r="NVX13" s="386"/>
      <c r="NWC13" s="386"/>
      <c r="NWH13" s="386"/>
      <c r="NWM13" s="386"/>
      <c r="NWR13" s="386"/>
      <c r="NWW13" s="386"/>
      <c r="NXB13" s="386"/>
      <c r="NXG13" s="386"/>
      <c r="NXL13" s="386"/>
      <c r="NXQ13" s="386"/>
      <c r="NXV13" s="386"/>
      <c r="NYA13" s="386"/>
      <c r="NYF13" s="386"/>
      <c r="NYK13" s="386"/>
      <c r="NYP13" s="386"/>
      <c r="NYU13" s="386"/>
      <c r="NYZ13" s="386"/>
      <c r="NZE13" s="386"/>
      <c r="NZJ13" s="386"/>
      <c r="NZO13" s="386"/>
      <c r="NZT13" s="386"/>
      <c r="NZY13" s="386"/>
      <c r="OAD13" s="386"/>
      <c r="OAI13" s="386"/>
      <c r="OAN13" s="386"/>
      <c r="OAS13" s="386"/>
      <c r="OAX13" s="386"/>
      <c r="OBC13" s="386"/>
      <c r="OBH13" s="386"/>
      <c r="OBM13" s="386"/>
      <c r="OBR13" s="386"/>
      <c r="OBW13" s="386"/>
      <c r="OCB13" s="386"/>
      <c r="OCG13" s="386"/>
      <c r="OCL13" s="386"/>
      <c r="OCQ13" s="386"/>
      <c r="OCV13" s="386"/>
      <c r="ODA13" s="386"/>
      <c r="ODF13" s="386"/>
      <c r="ODK13" s="386"/>
      <c r="ODP13" s="386"/>
      <c r="ODU13" s="386"/>
      <c r="ODZ13" s="386"/>
      <c r="OEE13" s="386"/>
      <c r="OEJ13" s="386"/>
      <c r="OEO13" s="386"/>
      <c r="OET13" s="386"/>
      <c r="OEY13" s="386"/>
      <c r="OFD13" s="386"/>
      <c r="OFI13" s="386"/>
      <c r="OFN13" s="386"/>
      <c r="OFS13" s="386"/>
      <c r="OFX13" s="386"/>
      <c r="OGC13" s="386"/>
      <c r="OGH13" s="386"/>
      <c r="OGM13" s="386"/>
      <c r="OGR13" s="386"/>
      <c r="OGW13" s="386"/>
      <c r="OHB13" s="386"/>
      <c r="OHG13" s="386"/>
      <c r="OHL13" s="386"/>
      <c r="OHQ13" s="386"/>
      <c r="OHV13" s="386"/>
      <c r="OIA13" s="386"/>
      <c r="OIF13" s="386"/>
      <c r="OIK13" s="386"/>
      <c r="OIP13" s="386"/>
      <c r="OIU13" s="386"/>
      <c r="OIZ13" s="386"/>
      <c r="OJE13" s="386"/>
      <c r="OJJ13" s="386"/>
      <c r="OJO13" s="386"/>
      <c r="OJT13" s="386"/>
      <c r="OJY13" s="386"/>
      <c r="OKD13" s="386"/>
      <c r="OKI13" s="386"/>
      <c r="OKN13" s="386"/>
      <c r="OKS13" s="386"/>
      <c r="OKX13" s="386"/>
      <c r="OLC13" s="386"/>
      <c r="OLH13" s="386"/>
      <c r="OLM13" s="386"/>
      <c r="OLR13" s="386"/>
      <c r="OLW13" s="386"/>
      <c r="OMB13" s="386"/>
      <c r="OMG13" s="386"/>
      <c r="OML13" s="386"/>
      <c r="OMQ13" s="386"/>
      <c r="OMV13" s="386"/>
      <c r="ONA13" s="386"/>
      <c r="ONF13" s="386"/>
      <c r="ONK13" s="386"/>
      <c r="ONP13" s="386"/>
      <c r="ONU13" s="386"/>
      <c r="ONZ13" s="386"/>
      <c r="OOE13" s="386"/>
      <c r="OOJ13" s="386"/>
      <c r="OOO13" s="386"/>
      <c r="OOT13" s="386"/>
      <c r="OOY13" s="386"/>
      <c r="OPD13" s="386"/>
      <c r="OPI13" s="386"/>
      <c r="OPN13" s="386"/>
      <c r="OPS13" s="386"/>
      <c r="OPX13" s="386"/>
      <c r="OQC13" s="386"/>
      <c r="OQH13" s="386"/>
      <c r="OQM13" s="386"/>
      <c r="OQR13" s="386"/>
      <c r="OQW13" s="386"/>
      <c r="ORB13" s="386"/>
      <c r="ORG13" s="386"/>
      <c r="ORL13" s="386"/>
      <c r="ORQ13" s="386"/>
      <c r="ORV13" s="386"/>
      <c r="OSA13" s="386"/>
      <c r="OSF13" s="386"/>
      <c r="OSK13" s="386"/>
      <c r="OSP13" s="386"/>
      <c r="OSU13" s="386"/>
      <c r="OSZ13" s="386"/>
      <c r="OTE13" s="386"/>
      <c r="OTJ13" s="386"/>
      <c r="OTO13" s="386"/>
      <c r="OTT13" s="386"/>
      <c r="OTY13" s="386"/>
      <c r="OUD13" s="386"/>
      <c r="OUI13" s="386"/>
      <c r="OUN13" s="386"/>
      <c r="OUS13" s="386"/>
      <c r="OUX13" s="386"/>
      <c r="OVC13" s="386"/>
      <c r="OVH13" s="386"/>
      <c r="OVM13" s="386"/>
      <c r="OVR13" s="386"/>
      <c r="OVW13" s="386"/>
      <c r="OWB13" s="386"/>
      <c r="OWG13" s="386"/>
      <c r="OWL13" s="386"/>
      <c r="OWQ13" s="386"/>
      <c r="OWV13" s="386"/>
      <c r="OXA13" s="386"/>
      <c r="OXF13" s="386"/>
      <c r="OXK13" s="386"/>
      <c r="OXP13" s="386"/>
      <c r="OXU13" s="386"/>
      <c r="OXZ13" s="386"/>
      <c r="OYE13" s="386"/>
      <c r="OYJ13" s="386"/>
      <c r="OYO13" s="386"/>
      <c r="OYT13" s="386"/>
      <c r="OYY13" s="386"/>
      <c r="OZD13" s="386"/>
      <c r="OZI13" s="386"/>
      <c r="OZN13" s="386"/>
      <c r="OZS13" s="386"/>
      <c r="OZX13" s="386"/>
      <c r="PAC13" s="386"/>
      <c r="PAH13" s="386"/>
      <c r="PAM13" s="386"/>
      <c r="PAR13" s="386"/>
      <c r="PAW13" s="386"/>
      <c r="PBB13" s="386"/>
      <c r="PBG13" s="386"/>
      <c r="PBL13" s="386"/>
      <c r="PBQ13" s="386"/>
      <c r="PBV13" s="386"/>
      <c r="PCA13" s="386"/>
      <c r="PCF13" s="386"/>
      <c r="PCK13" s="386"/>
      <c r="PCP13" s="386"/>
      <c r="PCU13" s="386"/>
      <c r="PCZ13" s="386"/>
      <c r="PDE13" s="386"/>
      <c r="PDJ13" s="386"/>
      <c r="PDO13" s="386"/>
      <c r="PDT13" s="386"/>
      <c r="PDY13" s="386"/>
      <c r="PED13" s="386"/>
      <c r="PEI13" s="386"/>
      <c r="PEN13" s="386"/>
      <c r="PES13" s="386"/>
      <c r="PEX13" s="386"/>
      <c r="PFC13" s="386"/>
      <c r="PFH13" s="386"/>
      <c r="PFM13" s="386"/>
      <c r="PFR13" s="386"/>
      <c r="PFW13" s="386"/>
      <c r="PGB13" s="386"/>
      <c r="PGG13" s="386"/>
      <c r="PGL13" s="386"/>
      <c r="PGQ13" s="386"/>
      <c r="PGV13" s="386"/>
      <c r="PHA13" s="386"/>
      <c r="PHF13" s="386"/>
      <c r="PHK13" s="386"/>
      <c r="PHP13" s="386"/>
      <c r="PHU13" s="386"/>
      <c r="PHZ13" s="386"/>
      <c r="PIE13" s="386"/>
      <c r="PIJ13" s="386"/>
      <c r="PIO13" s="386"/>
      <c r="PIT13" s="386"/>
      <c r="PIY13" s="386"/>
      <c r="PJD13" s="386"/>
      <c r="PJI13" s="386"/>
      <c r="PJN13" s="386"/>
      <c r="PJS13" s="386"/>
      <c r="PJX13" s="386"/>
      <c r="PKC13" s="386"/>
      <c r="PKH13" s="386"/>
      <c r="PKM13" s="386"/>
      <c r="PKR13" s="386"/>
      <c r="PKW13" s="386"/>
      <c r="PLB13" s="386"/>
      <c r="PLG13" s="386"/>
      <c r="PLL13" s="386"/>
      <c r="PLQ13" s="386"/>
      <c r="PLV13" s="386"/>
      <c r="PMA13" s="386"/>
      <c r="PMF13" s="386"/>
      <c r="PMK13" s="386"/>
      <c r="PMP13" s="386"/>
      <c r="PMU13" s="386"/>
      <c r="PMZ13" s="386"/>
      <c r="PNE13" s="386"/>
      <c r="PNJ13" s="386"/>
      <c r="PNO13" s="386"/>
      <c r="PNT13" s="386"/>
      <c r="PNY13" s="386"/>
      <c r="POD13" s="386"/>
      <c r="POI13" s="386"/>
      <c r="PON13" s="386"/>
      <c r="POS13" s="386"/>
      <c r="POX13" s="386"/>
      <c r="PPC13" s="386"/>
      <c r="PPH13" s="386"/>
      <c r="PPM13" s="386"/>
      <c r="PPR13" s="386"/>
      <c r="PPW13" s="386"/>
      <c r="PQB13" s="386"/>
      <c r="PQG13" s="386"/>
      <c r="PQL13" s="386"/>
      <c r="PQQ13" s="386"/>
      <c r="PQV13" s="386"/>
      <c r="PRA13" s="386"/>
      <c r="PRF13" s="386"/>
      <c r="PRK13" s="386"/>
      <c r="PRP13" s="386"/>
      <c r="PRU13" s="386"/>
      <c r="PRZ13" s="386"/>
      <c r="PSE13" s="386"/>
      <c r="PSJ13" s="386"/>
      <c r="PSO13" s="386"/>
      <c r="PST13" s="386"/>
      <c r="PSY13" s="386"/>
      <c r="PTD13" s="386"/>
      <c r="PTI13" s="386"/>
      <c r="PTN13" s="386"/>
      <c r="PTS13" s="386"/>
      <c r="PTX13" s="386"/>
      <c r="PUC13" s="386"/>
      <c r="PUH13" s="386"/>
      <c r="PUM13" s="386"/>
      <c r="PUR13" s="386"/>
      <c r="PUW13" s="386"/>
      <c r="PVB13" s="386"/>
      <c r="PVG13" s="386"/>
      <c r="PVL13" s="386"/>
      <c r="PVQ13" s="386"/>
      <c r="PVV13" s="386"/>
      <c r="PWA13" s="386"/>
      <c r="PWF13" s="386"/>
      <c r="PWK13" s="386"/>
      <c r="PWP13" s="386"/>
      <c r="PWU13" s="386"/>
      <c r="PWZ13" s="386"/>
      <c r="PXE13" s="386"/>
      <c r="PXJ13" s="386"/>
      <c r="PXO13" s="386"/>
      <c r="PXT13" s="386"/>
      <c r="PXY13" s="386"/>
      <c r="PYD13" s="386"/>
      <c r="PYI13" s="386"/>
      <c r="PYN13" s="386"/>
      <c r="PYS13" s="386"/>
      <c r="PYX13" s="386"/>
      <c r="PZC13" s="386"/>
      <c r="PZH13" s="386"/>
      <c r="PZM13" s="386"/>
      <c r="PZR13" s="386"/>
      <c r="PZW13" s="386"/>
      <c r="QAB13" s="386"/>
      <c r="QAG13" s="386"/>
      <c r="QAL13" s="386"/>
      <c r="QAQ13" s="386"/>
      <c r="QAV13" s="386"/>
      <c r="QBA13" s="386"/>
      <c r="QBF13" s="386"/>
      <c r="QBK13" s="386"/>
      <c r="QBP13" s="386"/>
      <c r="QBU13" s="386"/>
      <c r="QBZ13" s="386"/>
      <c r="QCE13" s="386"/>
      <c r="QCJ13" s="386"/>
      <c r="QCO13" s="386"/>
      <c r="QCT13" s="386"/>
      <c r="QCY13" s="386"/>
      <c r="QDD13" s="386"/>
      <c r="QDI13" s="386"/>
      <c r="QDN13" s="386"/>
      <c r="QDS13" s="386"/>
      <c r="QDX13" s="386"/>
      <c r="QEC13" s="386"/>
      <c r="QEH13" s="386"/>
      <c r="QEM13" s="386"/>
      <c r="QER13" s="386"/>
      <c r="QEW13" s="386"/>
      <c r="QFB13" s="386"/>
      <c r="QFG13" s="386"/>
      <c r="QFL13" s="386"/>
      <c r="QFQ13" s="386"/>
      <c r="QFV13" s="386"/>
      <c r="QGA13" s="386"/>
      <c r="QGF13" s="386"/>
      <c r="QGK13" s="386"/>
      <c r="QGP13" s="386"/>
      <c r="QGU13" s="386"/>
      <c r="QGZ13" s="386"/>
      <c r="QHE13" s="386"/>
      <c r="QHJ13" s="386"/>
      <c r="QHO13" s="386"/>
      <c r="QHT13" s="386"/>
      <c r="QHY13" s="386"/>
      <c r="QID13" s="386"/>
      <c r="QII13" s="386"/>
      <c r="QIN13" s="386"/>
      <c r="QIS13" s="386"/>
      <c r="QIX13" s="386"/>
      <c r="QJC13" s="386"/>
      <c r="QJH13" s="386"/>
      <c r="QJM13" s="386"/>
      <c r="QJR13" s="386"/>
      <c r="QJW13" s="386"/>
      <c r="QKB13" s="386"/>
      <c r="QKG13" s="386"/>
      <c r="QKL13" s="386"/>
      <c r="QKQ13" s="386"/>
      <c r="QKV13" s="386"/>
      <c r="QLA13" s="386"/>
      <c r="QLF13" s="386"/>
      <c r="QLK13" s="386"/>
      <c r="QLP13" s="386"/>
      <c r="QLU13" s="386"/>
      <c r="QLZ13" s="386"/>
      <c r="QME13" s="386"/>
      <c r="QMJ13" s="386"/>
      <c r="QMO13" s="386"/>
      <c r="QMT13" s="386"/>
      <c r="QMY13" s="386"/>
      <c r="QND13" s="386"/>
      <c r="QNI13" s="386"/>
      <c r="QNN13" s="386"/>
      <c r="QNS13" s="386"/>
      <c r="QNX13" s="386"/>
      <c r="QOC13" s="386"/>
      <c r="QOH13" s="386"/>
      <c r="QOM13" s="386"/>
      <c r="QOR13" s="386"/>
      <c r="QOW13" s="386"/>
      <c r="QPB13" s="386"/>
      <c r="QPG13" s="386"/>
      <c r="QPL13" s="386"/>
      <c r="QPQ13" s="386"/>
      <c r="QPV13" s="386"/>
      <c r="QQA13" s="386"/>
      <c r="QQF13" s="386"/>
      <c r="QQK13" s="386"/>
      <c r="QQP13" s="386"/>
      <c r="QQU13" s="386"/>
      <c r="QQZ13" s="386"/>
      <c r="QRE13" s="386"/>
      <c r="QRJ13" s="386"/>
      <c r="QRO13" s="386"/>
      <c r="QRT13" s="386"/>
      <c r="QRY13" s="386"/>
      <c r="QSD13" s="386"/>
      <c r="QSI13" s="386"/>
      <c r="QSN13" s="386"/>
      <c r="QSS13" s="386"/>
      <c r="QSX13" s="386"/>
      <c r="QTC13" s="386"/>
      <c r="QTH13" s="386"/>
      <c r="QTM13" s="386"/>
      <c r="QTR13" s="386"/>
      <c r="QTW13" s="386"/>
      <c r="QUB13" s="386"/>
      <c r="QUG13" s="386"/>
      <c r="QUL13" s="386"/>
      <c r="QUQ13" s="386"/>
      <c r="QUV13" s="386"/>
      <c r="QVA13" s="386"/>
      <c r="QVF13" s="386"/>
      <c r="QVK13" s="386"/>
      <c r="QVP13" s="386"/>
      <c r="QVU13" s="386"/>
      <c r="QVZ13" s="386"/>
      <c r="QWE13" s="386"/>
      <c r="QWJ13" s="386"/>
      <c r="QWO13" s="386"/>
      <c r="QWT13" s="386"/>
      <c r="QWY13" s="386"/>
      <c r="QXD13" s="386"/>
      <c r="QXI13" s="386"/>
      <c r="QXN13" s="386"/>
      <c r="QXS13" s="386"/>
      <c r="QXX13" s="386"/>
      <c r="QYC13" s="386"/>
      <c r="QYH13" s="386"/>
      <c r="QYM13" s="386"/>
      <c r="QYR13" s="386"/>
      <c r="QYW13" s="386"/>
      <c r="QZB13" s="386"/>
      <c r="QZG13" s="386"/>
      <c r="QZL13" s="386"/>
      <c r="QZQ13" s="386"/>
      <c r="QZV13" s="386"/>
      <c r="RAA13" s="386"/>
      <c r="RAF13" s="386"/>
      <c r="RAK13" s="386"/>
      <c r="RAP13" s="386"/>
      <c r="RAU13" s="386"/>
      <c r="RAZ13" s="386"/>
      <c r="RBE13" s="386"/>
      <c r="RBJ13" s="386"/>
      <c r="RBO13" s="386"/>
      <c r="RBT13" s="386"/>
      <c r="RBY13" s="386"/>
      <c r="RCD13" s="386"/>
      <c r="RCI13" s="386"/>
      <c r="RCN13" s="386"/>
      <c r="RCS13" s="386"/>
      <c r="RCX13" s="386"/>
      <c r="RDC13" s="386"/>
      <c r="RDH13" s="386"/>
      <c r="RDM13" s="386"/>
      <c r="RDR13" s="386"/>
      <c r="RDW13" s="386"/>
      <c r="REB13" s="386"/>
      <c r="REG13" s="386"/>
      <c r="REL13" s="386"/>
      <c r="REQ13" s="386"/>
      <c r="REV13" s="386"/>
      <c r="RFA13" s="386"/>
      <c r="RFF13" s="386"/>
      <c r="RFK13" s="386"/>
      <c r="RFP13" s="386"/>
      <c r="RFU13" s="386"/>
      <c r="RFZ13" s="386"/>
      <c r="RGE13" s="386"/>
      <c r="RGJ13" s="386"/>
      <c r="RGO13" s="386"/>
      <c r="RGT13" s="386"/>
      <c r="RGY13" s="386"/>
      <c r="RHD13" s="386"/>
      <c r="RHI13" s="386"/>
      <c r="RHN13" s="386"/>
      <c r="RHS13" s="386"/>
      <c r="RHX13" s="386"/>
      <c r="RIC13" s="386"/>
      <c r="RIH13" s="386"/>
      <c r="RIM13" s="386"/>
      <c r="RIR13" s="386"/>
      <c r="RIW13" s="386"/>
      <c r="RJB13" s="386"/>
      <c r="RJG13" s="386"/>
      <c r="RJL13" s="386"/>
      <c r="RJQ13" s="386"/>
      <c r="RJV13" s="386"/>
      <c r="RKA13" s="386"/>
      <c r="RKF13" s="386"/>
      <c r="RKK13" s="386"/>
      <c r="RKP13" s="386"/>
      <c r="RKU13" s="386"/>
      <c r="RKZ13" s="386"/>
      <c r="RLE13" s="386"/>
      <c r="RLJ13" s="386"/>
      <c r="RLO13" s="386"/>
      <c r="RLT13" s="386"/>
      <c r="RLY13" s="386"/>
      <c r="RMD13" s="386"/>
      <c r="RMI13" s="386"/>
      <c r="RMN13" s="386"/>
      <c r="RMS13" s="386"/>
      <c r="RMX13" s="386"/>
      <c r="RNC13" s="386"/>
      <c r="RNH13" s="386"/>
      <c r="RNM13" s="386"/>
      <c r="RNR13" s="386"/>
      <c r="RNW13" s="386"/>
      <c r="ROB13" s="386"/>
      <c r="ROG13" s="386"/>
      <c r="ROL13" s="386"/>
      <c r="ROQ13" s="386"/>
      <c r="ROV13" s="386"/>
      <c r="RPA13" s="386"/>
      <c r="RPF13" s="386"/>
      <c r="RPK13" s="386"/>
      <c r="RPP13" s="386"/>
      <c r="RPU13" s="386"/>
      <c r="RPZ13" s="386"/>
      <c r="RQE13" s="386"/>
      <c r="RQJ13" s="386"/>
      <c r="RQO13" s="386"/>
      <c r="RQT13" s="386"/>
      <c r="RQY13" s="386"/>
      <c r="RRD13" s="386"/>
      <c r="RRI13" s="386"/>
      <c r="RRN13" s="386"/>
      <c r="RRS13" s="386"/>
      <c r="RRX13" s="386"/>
      <c r="RSC13" s="386"/>
      <c r="RSH13" s="386"/>
      <c r="RSM13" s="386"/>
      <c r="RSR13" s="386"/>
      <c r="RSW13" s="386"/>
      <c r="RTB13" s="386"/>
      <c r="RTG13" s="386"/>
      <c r="RTL13" s="386"/>
      <c r="RTQ13" s="386"/>
      <c r="RTV13" s="386"/>
      <c r="RUA13" s="386"/>
      <c r="RUF13" s="386"/>
      <c r="RUK13" s="386"/>
      <c r="RUP13" s="386"/>
      <c r="RUU13" s="386"/>
      <c r="RUZ13" s="386"/>
      <c r="RVE13" s="386"/>
      <c r="RVJ13" s="386"/>
      <c r="RVO13" s="386"/>
      <c r="RVT13" s="386"/>
      <c r="RVY13" s="386"/>
      <c r="RWD13" s="386"/>
      <c r="RWI13" s="386"/>
      <c r="RWN13" s="386"/>
      <c r="RWS13" s="386"/>
      <c r="RWX13" s="386"/>
      <c r="RXC13" s="386"/>
      <c r="RXH13" s="386"/>
      <c r="RXM13" s="386"/>
      <c r="RXR13" s="386"/>
      <c r="RXW13" s="386"/>
      <c r="RYB13" s="386"/>
      <c r="RYG13" s="386"/>
      <c r="RYL13" s="386"/>
      <c r="RYQ13" s="386"/>
      <c r="RYV13" s="386"/>
      <c r="RZA13" s="386"/>
      <c r="RZF13" s="386"/>
      <c r="RZK13" s="386"/>
      <c r="RZP13" s="386"/>
      <c r="RZU13" s="386"/>
      <c r="RZZ13" s="386"/>
      <c r="SAE13" s="386"/>
      <c r="SAJ13" s="386"/>
      <c r="SAO13" s="386"/>
      <c r="SAT13" s="386"/>
      <c r="SAY13" s="386"/>
      <c r="SBD13" s="386"/>
      <c r="SBI13" s="386"/>
      <c r="SBN13" s="386"/>
      <c r="SBS13" s="386"/>
      <c r="SBX13" s="386"/>
      <c r="SCC13" s="386"/>
      <c r="SCH13" s="386"/>
      <c r="SCM13" s="386"/>
      <c r="SCR13" s="386"/>
      <c r="SCW13" s="386"/>
      <c r="SDB13" s="386"/>
      <c r="SDG13" s="386"/>
      <c r="SDL13" s="386"/>
      <c r="SDQ13" s="386"/>
      <c r="SDV13" s="386"/>
      <c r="SEA13" s="386"/>
      <c r="SEF13" s="386"/>
      <c r="SEK13" s="386"/>
      <c r="SEP13" s="386"/>
      <c r="SEU13" s="386"/>
      <c r="SEZ13" s="386"/>
      <c r="SFE13" s="386"/>
      <c r="SFJ13" s="386"/>
      <c r="SFO13" s="386"/>
      <c r="SFT13" s="386"/>
      <c r="SFY13" s="386"/>
      <c r="SGD13" s="386"/>
      <c r="SGI13" s="386"/>
      <c r="SGN13" s="386"/>
      <c r="SGS13" s="386"/>
      <c r="SGX13" s="386"/>
      <c r="SHC13" s="386"/>
      <c r="SHH13" s="386"/>
      <c r="SHM13" s="386"/>
      <c r="SHR13" s="386"/>
      <c r="SHW13" s="386"/>
      <c r="SIB13" s="386"/>
      <c r="SIG13" s="386"/>
      <c r="SIL13" s="386"/>
      <c r="SIQ13" s="386"/>
      <c r="SIV13" s="386"/>
      <c r="SJA13" s="386"/>
      <c r="SJF13" s="386"/>
      <c r="SJK13" s="386"/>
      <c r="SJP13" s="386"/>
      <c r="SJU13" s="386"/>
      <c r="SJZ13" s="386"/>
      <c r="SKE13" s="386"/>
      <c r="SKJ13" s="386"/>
      <c r="SKO13" s="386"/>
      <c r="SKT13" s="386"/>
      <c r="SKY13" s="386"/>
      <c r="SLD13" s="386"/>
      <c r="SLI13" s="386"/>
      <c r="SLN13" s="386"/>
      <c r="SLS13" s="386"/>
      <c r="SLX13" s="386"/>
      <c r="SMC13" s="386"/>
      <c r="SMH13" s="386"/>
      <c r="SMM13" s="386"/>
      <c r="SMR13" s="386"/>
      <c r="SMW13" s="386"/>
      <c r="SNB13" s="386"/>
      <c r="SNG13" s="386"/>
      <c r="SNL13" s="386"/>
      <c r="SNQ13" s="386"/>
      <c r="SNV13" s="386"/>
      <c r="SOA13" s="386"/>
      <c r="SOF13" s="386"/>
      <c r="SOK13" s="386"/>
      <c r="SOP13" s="386"/>
      <c r="SOU13" s="386"/>
      <c r="SOZ13" s="386"/>
      <c r="SPE13" s="386"/>
      <c r="SPJ13" s="386"/>
      <c r="SPO13" s="386"/>
      <c r="SPT13" s="386"/>
      <c r="SPY13" s="386"/>
      <c r="SQD13" s="386"/>
      <c r="SQI13" s="386"/>
      <c r="SQN13" s="386"/>
      <c r="SQS13" s="386"/>
      <c r="SQX13" s="386"/>
      <c r="SRC13" s="386"/>
      <c r="SRH13" s="386"/>
      <c r="SRM13" s="386"/>
      <c r="SRR13" s="386"/>
      <c r="SRW13" s="386"/>
      <c r="SSB13" s="386"/>
      <c r="SSG13" s="386"/>
      <c r="SSL13" s="386"/>
      <c r="SSQ13" s="386"/>
      <c r="SSV13" s="386"/>
      <c r="STA13" s="386"/>
      <c r="STF13" s="386"/>
      <c r="STK13" s="386"/>
      <c r="STP13" s="386"/>
      <c r="STU13" s="386"/>
      <c r="STZ13" s="386"/>
      <c r="SUE13" s="386"/>
      <c r="SUJ13" s="386"/>
      <c r="SUO13" s="386"/>
      <c r="SUT13" s="386"/>
      <c r="SUY13" s="386"/>
      <c r="SVD13" s="386"/>
      <c r="SVI13" s="386"/>
      <c r="SVN13" s="386"/>
      <c r="SVS13" s="386"/>
      <c r="SVX13" s="386"/>
      <c r="SWC13" s="386"/>
      <c r="SWH13" s="386"/>
      <c r="SWM13" s="386"/>
      <c r="SWR13" s="386"/>
      <c r="SWW13" s="386"/>
      <c r="SXB13" s="386"/>
      <c r="SXG13" s="386"/>
      <c r="SXL13" s="386"/>
      <c r="SXQ13" s="386"/>
      <c r="SXV13" s="386"/>
      <c r="SYA13" s="386"/>
      <c r="SYF13" s="386"/>
      <c r="SYK13" s="386"/>
      <c r="SYP13" s="386"/>
      <c r="SYU13" s="386"/>
      <c r="SYZ13" s="386"/>
      <c r="SZE13" s="386"/>
      <c r="SZJ13" s="386"/>
      <c r="SZO13" s="386"/>
      <c r="SZT13" s="386"/>
      <c r="SZY13" s="386"/>
      <c r="TAD13" s="386"/>
      <c r="TAI13" s="386"/>
      <c r="TAN13" s="386"/>
      <c r="TAS13" s="386"/>
      <c r="TAX13" s="386"/>
      <c r="TBC13" s="386"/>
      <c r="TBH13" s="386"/>
      <c r="TBM13" s="386"/>
      <c r="TBR13" s="386"/>
      <c r="TBW13" s="386"/>
      <c r="TCB13" s="386"/>
      <c r="TCG13" s="386"/>
      <c r="TCL13" s="386"/>
      <c r="TCQ13" s="386"/>
      <c r="TCV13" s="386"/>
      <c r="TDA13" s="386"/>
      <c r="TDF13" s="386"/>
      <c r="TDK13" s="386"/>
      <c r="TDP13" s="386"/>
      <c r="TDU13" s="386"/>
      <c r="TDZ13" s="386"/>
      <c r="TEE13" s="386"/>
      <c r="TEJ13" s="386"/>
      <c r="TEO13" s="386"/>
      <c r="TET13" s="386"/>
      <c r="TEY13" s="386"/>
      <c r="TFD13" s="386"/>
      <c r="TFI13" s="386"/>
      <c r="TFN13" s="386"/>
      <c r="TFS13" s="386"/>
      <c r="TFX13" s="386"/>
      <c r="TGC13" s="386"/>
      <c r="TGH13" s="386"/>
      <c r="TGM13" s="386"/>
      <c r="TGR13" s="386"/>
      <c r="TGW13" s="386"/>
      <c r="THB13" s="386"/>
      <c r="THG13" s="386"/>
      <c r="THL13" s="386"/>
      <c r="THQ13" s="386"/>
      <c r="THV13" s="386"/>
      <c r="TIA13" s="386"/>
      <c r="TIF13" s="386"/>
      <c r="TIK13" s="386"/>
      <c r="TIP13" s="386"/>
      <c r="TIU13" s="386"/>
      <c r="TIZ13" s="386"/>
      <c r="TJE13" s="386"/>
      <c r="TJJ13" s="386"/>
      <c r="TJO13" s="386"/>
      <c r="TJT13" s="386"/>
      <c r="TJY13" s="386"/>
      <c r="TKD13" s="386"/>
      <c r="TKI13" s="386"/>
      <c r="TKN13" s="386"/>
      <c r="TKS13" s="386"/>
      <c r="TKX13" s="386"/>
      <c r="TLC13" s="386"/>
      <c r="TLH13" s="386"/>
      <c r="TLM13" s="386"/>
      <c r="TLR13" s="386"/>
      <c r="TLW13" s="386"/>
      <c r="TMB13" s="386"/>
      <c r="TMG13" s="386"/>
      <c r="TML13" s="386"/>
      <c r="TMQ13" s="386"/>
      <c r="TMV13" s="386"/>
      <c r="TNA13" s="386"/>
      <c r="TNF13" s="386"/>
      <c r="TNK13" s="386"/>
      <c r="TNP13" s="386"/>
      <c r="TNU13" s="386"/>
      <c r="TNZ13" s="386"/>
      <c r="TOE13" s="386"/>
      <c r="TOJ13" s="386"/>
      <c r="TOO13" s="386"/>
      <c r="TOT13" s="386"/>
      <c r="TOY13" s="386"/>
      <c r="TPD13" s="386"/>
      <c r="TPI13" s="386"/>
      <c r="TPN13" s="386"/>
      <c r="TPS13" s="386"/>
      <c r="TPX13" s="386"/>
      <c r="TQC13" s="386"/>
      <c r="TQH13" s="386"/>
      <c r="TQM13" s="386"/>
      <c r="TQR13" s="386"/>
      <c r="TQW13" s="386"/>
      <c r="TRB13" s="386"/>
      <c r="TRG13" s="386"/>
      <c r="TRL13" s="386"/>
      <c r="TRQ13" s="386"/>
      <c r="TRV13" s="386"/>
      <c r="TSA13" s="386"/>
      <c r="TSF13" s="386"/>
      <c r="TSK13" s="386"/>
      <c r="TSP13" s="386"/>
      <c r="TSU13" s="386"/>
      <c r="TSZ13" s="386"/>
      <c r="TTE13" s="386"/>
      <c r="TTJ13" s="386"/>
      <c r="TTO13" s="386"/>
      <c r="TTT13" s="386"/>
      <c r="TTY13" s="386"/>
      <c r="TUD13" s="386"/>
      <c r="TUI13" s="386"/>
      <c r="TUN13" s="386"/>
      <c r="TUS13" s="386"/>
      <c r="TUX13" s="386"/>
      <c r="TVC13" s="386"/>
      <c r="TVH13" s="386"/>
      <c r="TVM13" s="386"/>
      <c r="TVR13" s="386"/>
      <c r="TVW13" s="386"/>
      <c r="TWB13" s="386"/>
      <c r="TWG13" s="386"/>
      <c r="TWL13" s="386"/>
      <c r="TWQ13" s="386"/>
      <c r="TWV13" s="386"/>
      <c r="TXA13" s="386"/>
      <c r="TXF13" s="386"/>
      <c r="TXK13" s="386"/>
      <c r="TXP13" s="386"/>
      <c r="TXU13" s="386"/>
      <c r="TXZ13" s="386"/>
      <c r="TYE13" s="386"/>
      <c r="TYJ13" s="386"/>
      <c r="TYO13" s="386"/>
      <c r="TYT13" s="386"/>
      <c r="TYY13" s="386"/>
      <c r="TZD13" s="386"/>
      <c r="TZI13" s="386"/>
      <c r="TZN13" s="386"/>
      <c r="TZS13" s="386"/>
      <c r="TZX13" s="386"/>
      <c r="UAC13" s="386"/>
      <c r="UAH13" s="386"/>
      <c r="UAM13" s="386"/>
      <c r="UAR13" s="386"/>
      <c r="UAW13" s="386"/>
      <c r="UBB13" s="386"/>
      <c r="UBG13" s="386"/>
      <c r="UBL13" s="386"/>
      <c r="UBQ13" s="386"/>
      <c r="UBV13" s="386"/>
      <c r="UCA13" s="386"/>
      <c r="UCF13" s="386"/>
      <c r="UCK13" s="386"/>
      <c r="UCP13" s="386"/>
      <c r="UCU13" s="386"/>
      <c r="UCZ13" s="386"/>
      <c r="UDE13" s="386"/>
      <c r="UDJ13" s="386"/>
      <c r="UDO13" s="386"/>
      <c r="UDT13" s="386"/>
      <c r="UDY13" s="386"/>
      <c r="UED13" s="386"/>
      <c r="UEI13" s="386"/>
      <c r="UEN13" s="386"/>
      <c r="UES13" s="386"/>
      <c r="UEX13" s="386"/>
      <c r="UFC13" s="386"/>
      <c r="UFH13" s="386"/>
      <c r="UFM13" s="386"/>
      <c r="UFR13" s="386"/>
      <c r="UFW13" s="386"/>
      <c r="UGB13" s="386"/>
      <c r="UGG13" s="386"/>
      <c r="UGL13" s="386"/>
      <c r="UGQ13" s="386"/>
      <c r="UGV13" s="386"/>
      <c r="UHA13" s="386"/>
      <c r="UHF13" s="386"/>
      <c r="UHK13" s="386"/>
      <c r="UHP13" s="386"/>
      <c r="UHU13" s="386"/>
      <c r="UHZ13" s="386"/>
      <c r="UIE13" s="386"/>
      <c r="UIJ13" s="386"/>
      <c r="UIO13" s="386"/>
      <c r="UIT13" s="386"/>
      <c r="UIY13" s="386"/>
      <c r="UJD13" s="386"/>
      <c r="UJI13" s="386"/>
      <c r="UJN13" s="386"/>
      <c r="UJS13" s="386"/>
      <c r="UJX13" s="386"/>
      <c r="UKC13" s="386"/>
      <c r="UKH13" s="386"/>
      <c r="UKM13" s="386"/>
      <c r="UKR13" s="386"/>
      <c r="UKW13" s="386"/>
      <c r="ULB13" s="386"/>
      <c r="ULG13" s="386"/>
      <c r="ULL13" s="386"/>
      <c r="ULQ13" s="386"/>
      <c r="ULV13" s="386"/>
      <c r="UMA13" s="386"/>
      <c r="UMF13" s="386"/>
      <c r="UMK13" s="386"/>
      <c r="UMP13" s="386"/>
      <c r="UMU13" s="386"/>
      <c r="UMZ13" s="386"/>
      <c r="UNE13" s="386"/>
      <c r="UNJ13" s="386"/>
      <c r="UNO13" s="386"/>
      <c r="UNT13" s="386"/>
      <c r="UNY13" s="386"/>
      <c r="UOD13" s="386"/>
      <c r="UOI13" s="386"/>
      <c r="UON13" s="386"/>
      <c r="UOS13" s="386"/>
      <c r="UOX13" s="386"/>
      <c r="UPC13" s="386"/>
      <c r="UPH13" s="386"/>
      <c r="UPM13" s="386"/>
      <c r="UPR13" s="386"/>
      <c r="UPW13" s="386"/>
      <c r="UQB13" s="386"/>
      <c r="UQG13" s="386"/>
      <c r="UQL13" s="386"/>
      <c r="UQQ13" s="386"/>
      <c r="UQV13" s="386"/>
      <c r="URA13" s="386"/>
      <c r="URF13" s="386"/>
      <c r="URK13" s="386"/>
      <c r="URP13" s="386"/>
      <c r="URU13" s="386"/>
      <c r="URZ13" s="386"/>
      <c r="USE13" s="386"/>
      <c r="USJ13" s="386"/>
      <c r="USO13" s="386"/>
      <c r="UST13" s="386"/>
      <c r="USY13" s="386"/>
      <c r="UTD13" s="386"/>
      <c r="UTI13" s="386"/>
      <c r="UTN13" s="386"/>
      <c r="UTS13" s="386"/>
      <c r="UTX13" s="386"/>
      <c r="UUC13" s="386"/>
      <c r="UUH13" s="386"/>
      <c r="UUM13" s="386"/>
      <c r="UUR13" s="386"/>
      <c r="UUW13" s="386"/>
      <c r="UVB13" s="386"/>
      <c r="UVG13" s="386"/>
      <c r="UVL13" s="386"/>
      <c r="UVQ13" s="386"/>
      <c r="UVV13" s="386"/>
      <c r="UWA13" s="386"/>
      <c r="UWF13" s="386"/>
      <c r="UWK13" s="386"/>
      <c r="UWP13" s="386"/>
      <c r="UWU13" s="386"/>
      <c r="UWZ13" s="386"/>
      <c r="UXE13" s="386"/>
      <c r="UXJ13" s="386"/>
      <c r="UXO13" s="386"/>
      <c r="UXT13" s="386"/>
      <c r="UXY13" s="386"/>
      <c r="UYD13" s="386"/>
      <c r="UYI13" s="386"/>
      <c r="UYN13" s="386"/>
      <c r="UYS13" s="386"/>
      <c r="UYX13" s="386"/>
      <c r="UZC13" s="386"/>
      <c r="UZH13" s="386"/>
      <c r="UZM13" s="386"/>
      <c r="UZR13" s="386"/>
      <c r="UZW13" s="386"/>
      <c r="VAB13" s="386"/>
      <c r="VAG13" s="386"/>
      <c r="VAL13" s="386"/>
      <c r="VAQ13" s="386"/>
      <c r="VAV13" s="386"/>
      <c r="VBA13" s="386"/>
      <c r="VBF13" s="386"/>
      <c r="VBK13" s="386"/>
      <c r="VBP13" s="386"/>
      <c r="VBU13" s="386"/>
      <c r="VBZ13" s="386"/>
      <c r="VCE13" s="386"/>
      <c r="VCJ13" s="386"/>
      <c r="VCO13" s="386"/>
      <c r="VCT13" s="386"/>
      <c r="VCY13" s="386"/>
      <c r="VDD13" s="386"/>
      <c r="VDI13" s="386"/>
      <c r="VDN13" s="386"/>
      <c r="VDS13" s="386"/>
      <c r="VDX13" s="386"/>
      <c r="VEC13" s="386"/>
      <c r="VEH13" s="386"/>
      <c r="VEM13" s="386"/>
      <c r="VER13" s="386"/>
      <c r="VEW13" s="386"/>
      <c r="VFB13" s="386"/>
      <c r="VFG13" s="386"/>
      <c r="VFL13" s="386"/>
      <c r="VFQ13" s="386"/>
      <c r="VFV13" s="386"/>
      <c r="VGA13" s="386"/>
      <c r="VGF13" s="386"/>
      <c r="VGK13" s="386"/>
      <c r="VGP13" s="386"/>
      <c r="VGU13" s="386"/>
      <c r="VGZ13" s="386"/>
      <c r="VHE13" s="386"/>
      <c r="VHJ13" s="386"/>
      <c r="VHO13" s="386"/>
      <c r="VHT13" s="386"/>
      <c r="VHY13" s="386"/>
      <c r="VID13" s="386"/>
      <c r="VII13" s="386"/>
      <c r="VIN13" s="386"/>
      <c r="VIS13" s="386"/>
      <c r="VIX13" s="386"/>
      <c r="VJC13" s="386"/>
      <c r="VJH13" s="386"/>
      <c r="VJM13" s="386"/>
      <c r="VJR13" s="386"/>
      <c r="VJW13" s="386"/>
      <c r="VKB13" s="386"/>
      <c r="VKG13" s="386"/>
      <c r="VKL13" s="386"/>
      <c r="VKQ13" s="386"/>
      <c r="VKV13" s="386"/>
      <c r="VLA13" s="386"/>
      <c r="VLF13" s="386"/>
      <c r="VLK13" s="386"/>
      <c r="VLP13" s="386"/>
      <c r="VLU13" s="386"/>
      <c r="VLZ13" s="386"/>
      <c r="VME13" s="386"/>
      <c r="VMJ13" s="386"/>
      <c r="VMO13" s="386"/>
      <c r="VMT13" s="386"/>
      <c r="VMY13" s="386"/>
      <c r="VND13" s="386"/>
      <c r="VNI13" s="386"/>
      <c r="VNN13" s="386"/>
      <c r="VNS13" s="386"/>
      <c r="VNX13" s="386"/>
      <c r="VOC13" s="386"/>
      <c r="VOH13" s="386"/>
      <c r="VOM13" s="386"/>
      <c r="VOR13" s="386"/>
      <c r="VOW13" s="386"/>
      <c r="VPB13" s="386"/>
      <c r="VPG13" s="386"/>
      <c r="VPL13" s="386"/>
      <c r="VPQ13" s="386"/>
      <c r="VPV13" s="386"/>
      <c r="VQA13" s="386"/>
      <c r="VQF13" s="386"/>
      <c r="VQK13" s="386"/>
      <c r="VQP13" s="386"/>
      <c r="VQU13" s="386"/>
      <c r="VQZ13" s="386"/>
      <c r="VRE13" s="386"/>
      <c r="VRJ13" s="386"/>
      <c r="VRO13" s="386"/>
      <c r="VRT13" s="386"/>
      <c r="VRY13" s="386"/>
      <c r="VSD13" s="386"/>
      <c r="VSI13" s="386"/>
      <c r="VSN13" s="386"/>
      <c r="VSS13" s="386"/>
      <c r="VSX13" s="386"/>
      <c r="VTC13" s="386"/>
      <c r="VTH13" s="386"/>
      <c r="VTM13" s="386"/>
      <c r="VTR13" s="386"/>
      <c r="VTW13" s="386"/>
      <c r="VUB13" s="386"/>
      <c r="VUG13" s="386"/>
      <c r="VUL13" s="386"/>
      <c r="VUQ13" s="386"/>
      <c r="VUV13" s="386"/>
      <c r="VVA13" s="386"/>
      <c r="VVF13" s="386"/>
      <c r="VVK13" s="386"/>
      <c r="VVP13" s="386"/>
      <c r="VVU13" s="386"/>
      <c r="VVZ13" s="386"/>
      <c r="VWE13" s="386"/>
      <c r="VWJ13" s="386"/>
      <c r="VWO13" s="386"/>
      <c r="VWT13" s="386"/>
      <c r="VWY13" s="386"/>
      <c r="VXD13" s="386"/>
      <c r="VXI13" s="386"/>
      <c r="VXN13" s="386"/>
      <c r="VXS13" s="386"/>
      <c r="VXX13" s="386"/>
      <c r="VYC13" s="386"/>
      <c r="VYH13" s="386"/>
      <c r="VYM13" s="386"/>
      <c r="VYR13" s="386"/>
      <c r="VYW13" s="386"/>
      <c r="VZB13" s="386"/>
      <c r="VZG13" s="386"/>
      <c r="VZL13" s="386"/>
      <c r="VZQ13" s="386"/>
      <c r="VZV13" s="386"/>
      <c r="WAA13" s="386"/>
      <c r="WAF13" s="386"/>
      <c r="WAK13" s="386"/>
      <c r="WAP13" s="386"/>
      <c r="WAU13" s="386"/>
      <c r="WAZ13" s="386"/>
      <c r="WBE13" s="386"/>
      <c r="WBJ13" s="386"/>
      <c r="WBO13" s="386"/>
      <c r="WBT13" s="386"/>
      <c r="WBY13" s="386"/>
      <c r="WCD13" s="386"/>
      <c r="WCI13" s="386"/>
      <c r="WCN13" s="386"/>
      <c r="WCS13" s="386"/>
      <c r="WCX13" s="386"/>
      <c r="WDC13" s="386"/>
      <c r="WDH13" s="386"/>
      <c r="WDM13" s="386"/>
      <c r="WDR13" s="386"/>
      <c r="WDW13" s="386"/>
      <c r="WEB13" s="386"/>
      <c r="WEG13" s="386"/>
      <c r="WEL13" s="386"/>
      <c r="WEQ13" s="386"/>
      <c r="WEV13" s="386"/>
      <c r="WFA13" s="386"/>
      <c r="WFF13" s="386"/>
      <c r="WFK13" s="386"/>
      <c r="WFP13" s="386"/>
      <c r="WFU13" s="386"/>
      <c r="WFZ13" s="386"/>
      <c r="WGE13" s="386"/>
      <c r="WGJ13" s="386"/>
      <c r="WGO13" s="386"/>
      <c r="WGT13" s="386"/>
      <c r="WGY13" s="386"/>
      <c r="WHD13" s="386"/>
      <c r="WHI13" s="386"/>
      <c r="WHN13" s="386"/>
      <c r="WHS13" s="386"/>
      <c r="WHX13" s="386"/>
      <c r="WIC13" s="386"/>
      <c r="WIH13" s="386"/>
      <c r="WIM13" s="386"/>
      <c r="WIR13" s="386"/>
      <c r="WIW13" s="386"/>
      <c r="WJB13" s="386"/>
      <c r="WJG13" s="386"/>
      <c r="WJL13" s="386"/>
      <c r="WJQ13" s="386"/>
      <c r="WJV13" s="386"/>
      <c r="WKA13" s="386"/>
      <c r="WKF13" s="386"/>
      <c r="WKK13" s="386"/>
      <c r="WKP13" s="386"/>
      <c r="WKU13" s="386"/>
      <c r="WKZ13" s="386"/>
      <c r="WLE13" s="386"/>
      <c r="WLJ13" s="386"/>
      <c r="WLO13" s="386"/>
      <c r="WLT13" s="386"/>
      <c r="WLY13" s="386"/>
      <c r="WMD13" s="386"/>
      <c r="WMI13" s="386"/>
      <c r="WMN13" s="386"/>
      <c r="WMS13" s="386"/>
      <c r="WMX13" s="386"/>
      <c r="WNC13" s="386"/>
      <c r="WNH13" s="386"/>
      <c r="WNM13" s="386"/>
      <c r="WNR13" s="386"/>
      <c r="WNW13" s="386"/>
      <c r="WOB13" s="386"/>
      <c r="WOG13" s="386"/>
      <c r="WOL13" s="386"/>
      <c r="WOQ13" s="386"/>
      <c r="WOV13" s="386"/>
      <c r="WPA13" s="386"/>
      <c r="WPF13" s="386"/>
      <c r="WPK13" s="386"/>
      <c r="WPP13" s="386"/>
      <c r="WPU13" s="386"/>
      <c r="WPZ13" s="386"/>
      <c r="WQE13" s="386"/>
      <c r="WQJ13" s="386"/>
      <c r="WQO13" s="386"/>
      <c r="WQT13" s="386"/>
      <c r="WQY13" s="386"/>
      <c r="WRD13" s="386"/>
      <c r="WRI13" s="386"/>
      <c r="WRN13" s="386"/>
      <c r="WRS13" s="386"/>
      <c r="WRX13" s="386"/>
      <c r="WSC13" s="386"/>
      <c r="WSH13" s="386"/>
      <c r="WSM13" s="386"/>
      <c r="WSR13" s="386"/>
      <c r="WSW13" s="386"/>
      <c r="WTB13" s="386"/>
      <c r="WTG13" s="386"/>
      <c r="WTL13" s="386"/>
      <c r="WTQ13" s="386"/>
      <c r="WTV13" s="386"/>
      <c r="WUA13" s="386"/>
      <c r="WUF13" s="386"/>
      <c r="WUK13" s="386"/>
      <c r="WUP13" s="386"/>
      <c r="WUU13" s="386"/>
      <c r="WUZ13" s="386"/>
      <c r="WVE13" s="386"/>
      <c r="WVJ13" s="386"/>
      <c r="WVO13" s="386"/>
      <c r="WVT13" s="386"/>
      <c r="WVY13" s="386"/>
      <c r="WWD13" s="386"/>
      <c r="WWI13" s="386"/>
      <c r="WWN13" s="386"/>
      <c r="WWS13" s="386"/>
      <c r="WWX13" s="386"/>
      <c r="WXC13" s="386"/>
      <c r="WXH13" s="386"/>
      <c r="WXM13" s="386"/>
      <c r="WXR13" s="386"/>
      <c r="WXW13" s="386"/>
      <c r="WYB13" s="386"/>
      <c r="WYG13" s="386"/>
      <c r="WYL13" s="386"/>
      <c r="WYQ13" s="386"/>
      <c r="WYV13" s="386"/>
      <c r="WZA13" s="386"/>
      <c r="WZF13" s="386"/>
      <c r="WZK13" s="386"/>
      <c r="WZP13" s="386"/>
      <c r="WZU13" s="386"/>
      <c r="WZZ13" s="386"/>
      <c r="XAE13" s="386"/>
      <c r="XAJ13" s="386"/>
      <c r="XAO13" s="386"/>
      <c r="XAT13" s="386"/>
      <c r="XAY13" s="386"/>
      <c r="XBD13" s="386"/>
      <c r="XBI13" s="386"/>
      <c r="XBN13" s="386"/>
      <c r="XBS13" s="386"/>
      <c r="XBX13" s="386"/>
      <c r="XCC13" s="386"/>
      <c r="XCH13" s="386"/>
      <c r="XCM13" s="386"/>
      <c r="XCR13" s="386"/>
      <c r="XCW13" s="386"/>
      <c r="XDB13" s="386"/>
      <c r="XDG13" s="386"/>
      <c r="XDL13" s="386"/>
      <c r="XDQ13" s="386"/>
      <c r="XDV13" s="386"/>
      <c r="XEA13" s="386"/>
      <c r="XEF13" s="386"/>
      <c r="XEK13" s="386"/>
      <c r="XEP13" s="386"/>
      <c r="XEU13" s="386"/>
      <c r="XEZ13" s="386"/>
    </row>
    <row r="14" spans="1:1020 1025:2045 2050:3070 3075:4095 4100:5120 5125:6140 6145:7165 7170:8190 8195:9215 9220:10240 10245:11260 11265:12285 12290:13310 13315:14335 14340:15360 15365:16380">
      <c r="A14" s="391">
        <f t="shared" si="0"/>
        <v>12</v>
      </c>
      <c r="B14" s="384" t="s">
        <v>2328</v>
      </c>
      <c r="C14" s="384">
        <v>491</v>
      </c>
      <c r="D14" s="384"/>
      <c r="E14" s="384"/>
      <c r="F14" s="384"/>
      <c r="G14" s="384"/>
      <c r="H14" s="384"/>
      <c r="I14" s="384"/>
      <c r="J14" s="384"/>
      <c r="K14" s="384"/>
      <c r="L14" s="384"/>
      <c r="M14" s="384"/>
      <c r="N14" s="384"/>
      <c r="O14" s="385"/>
      <c r="P14" s="385"/>
      <c r="Q14" s="385"/>
      <c r="R14" s="385"/>
      <c r="S14" s="385"/>
      <c r="T14" s="384"/>
      <c r="U14" s="384"/>
      <c r="V14" s="384"/>
      <c r="W14" s="384"/>
      <c r="X14" s="384"/>
      <c r="Y14" s="384"/>
      <c r="Z14" s="384">
        <v>60</v>
      </c>
      <c r="AA14" s="384">
        <v>90</v>
      </c>
      <c r="AB14" s="384">
        <f>'Dec-23 Plan'!J33</f>
        <v>60</v>
      </c>
      <c r="AI14" s="386"/>
      <c r="AN14" s="386"/>
      <c r="AS14" s="386"/>
      <c r="AX14" s="386"/>
      <c r="BC14" s="386"/>
      <c r="BH14" s="386"/>
      <c r="BM14" s="386"/>
      <c r="BR14" s="386"/>
      <c r="BW14" s="386"/>
      <c r="CB14" s="386"/>
      <c r="CG14" s="386"/>
      <c r="CL14" s="386"/>
      <c r="CQ14" s="386"/>
      <c r="CV14" s="386"/>
      <c r="DA14" s="386"/>
      <c r="DF14" s="386"/>
      <c r="DK14" s="386"/>
      <c r="DP14" s="386"/>
      <c r="DU14" s="386"/>
      <c r="DZ14" s="386"/>
      <c r="EE14" s="386"/>
      <c r="EJ14" s="386"/>
      <c r="EO14" s="386"/>
      <c r="ET14" s="386"/>
      <c r="EY14" s="386"/>
      <c r="FD14" s="386"/>
      <c r="FI14" s="386"/>
      <c r="FN14" s="386"/>
      <c r="FS14" s="386"/>
      <c r="FX14" s="386"/>
      <c r="GC14" s="386"/>
      <c r="GH14" s="386"/>
      <c r="GM14" s="386"/>
      <c r="GR14" s="386"/>
      <c r="GW14" s="386"/>
      <c r="HB14" s="386"/>
      <c r="HG14" s="386"/>
      <c r="HL14" s="386"/>
      <c r="HQ14" s="386"/>
      <c r="HV14" s="386"/>
      <c r="IA14" s="386"/>
      <c r="IF14" s="386"/>
      <c r="IK14" s="386"/>
      <c r="IP14" s="386"/>
      <c r="IU14" s="386"/>
      <c r="IZ14" s="386"/>
      <c r="JE14" s="386"/>
      <c r="JJ14" s="386"/>
      <c r="JO14" s="386"/>
      <c r="JT14" s="386"/>
      <c r="JY14" s="386"/>
      <c r="KD14" s="386"/>
      <c r="KI14" s="386"/>
      <c r="KN14" s="386"/>
      <c r="KS14" s="386"/>
      <c r="KX14" s="386"/>
      <c r="LC14" s="386"/>
      <c r="LH14" s="386"/>
      <c r="LM14" s="386"/>
      <c r="LR14" s="386"/>
      <c r="LW14" s="386"/>
      <c r="MB14" s="386"/>
      <c r="MG14" s="386"/>
      <c r="ML14" s="386"/>
      <c r="MQ14" s="386"/>
      <c r="MV14" s="386"/>
      <c r="NA14" s="386"/>
      <c r="NF14" s="386"/>
      <c r="NK14" s="386"/>
      <c r="NP14" s="386"/>
      <c r="NU14" s="386"/>
      <c r="NZ14" s="386"/>
      <c r="OE14" s="386"/>
      <c r="OJ14" s="386"/>
      <c r="OO14" s="386"/>
      <c r="OT14" s="386"/>
      <c r="OY14" s="386"/>
      <c r="PD14" s="386"/>
      <c r="PI14" s="386"/>
      <c r="PN14" s="386"/>
      <c r="PS14" s="386"/>
      <c r="PX14" s="386"/>
      <c r="QC14" s="386"/>
      <c r="QH14" s="386"/>
      <c r="QM14" s="386"/>
      <c r="QR14" s="386"/>
      <c r="QW14" s="386"/>
      <c r="RB14" s="386"/>
      <c r="RG14" s="386"/>
      <c r="RL14" s="386"/>
      <c r="RQ14" s="386"/>
      <c r="RV14" s="386"/>
      <c r="SA14" s="386"/>
      <c r="SF14" s="386"/>
      <c r="SK14" s="386"/>
      <c r="SP14" s="386"/>
      <c r="SU14" s="386"/>
      <c r="SZ14" s="386"/>
      <c r="TE14" s="386"/>
      <c r="TJ14" s="386"/>
      <c r="TO14" s="386"/>
      <c r="TT14" s="386"/>
      <c r="TY14" s="386"/>
      <c r="UD14" s="386"/>
      <c r="UI14" s="386"/>
      <c r="UN14" s="386"/>
      <c r="US14" s="386"/>
      <c r="UX14" s="386"/>
      <c r="VC14" s="386"/>
      <c r="VH14" s="386"/>
      <c r="VM14" s="386"/>
      <c r="VR14" s="386"/>
      <c r="VW14" s="386"/>
      <c r="WB14" s="386"/>
      <c r="WG14" s="386"/>
      <c r="WL14" s="386"/>
      <c r="WQ14" s="386"/>
      <c r="WV14" s="386"/>
      <c r="XA14" s="386"/>
      <c r="XF14" s="386"/>
      <c r="XK14" s="386"/>
      <c r="XP14" s="386"/>
      <c r="XU14" s="386"/>
      <c r="XZ14" s="386"/>
      <c r="YE14" s="386"/>
      <c r="YJ14" s="386"/>
      <c r="YO14" s="386"/>
      <c r="YT14" s="386"/>
      <c r="YY14" s="386"/>
      <c r="ZD14" s="386"/>
      <c r="ZI14" s="386"/>
      <c r="ZN14" s="386"/>
      <c r="ZS14" s="386"/>
      <c r="ZX14" s="386"/>
      <c r="AAC14" s="386"/>
      <c r="AAH14" s="386"/>
      <c r="AAM14" s="386"/>
      <c r="AAR14" s="386"/>
      <c r="AAW14" s="386"/>
      <c r="ABB14" s="386"/>
      <c r="ABG14" s="386"/>
      <c r="ABL14" s="386"/>
      <c r="ABQ14" s="386"/>
      <c r="ABV14" s="386"/>
      <c r="ACA14" s="386"/>
      <c r="ACF14" s="386"/>
      <c r="ACK14" s="386"/>
      <c r="ACP14" s="386"/>
      <c r="ACU14" s="386"/>
      <c r="ACZ14" s="386"/>
      <c r="ADE14" s="386"/>
      <c r="ADJ14" s="386"/>
      <c r="ADO14" s="386"/>
      <c r="ADT14" s="386"/>
      <c r="ADY14" s="386"/>
      <c r="AED14" s="386"/>
      <c r="AEI14" s="386"/>
      <c r="AEN14" s="386"/>
      <c r="AES14" s="386"/>
      <c r="AEX14" s="386"/>
      <c r="AFC14" s="386"/>
      <c r="AFH14" s="386"/>
      <c r="AFM14" s="386"/>
      <c r="AFR14" s="386"/>
      <c r="AFW14" s="386"/>
      <c r="AGB14" s="386"/>
      <c r="AGG14" s="386"/>
      <c r="AGL14" s="386"/>
      <c r="AGQ14" s="386"/>
      <c r="AGV14" s="386"/>
      <c r="AHA14" s="386"/>
      <c r="AHF14" s="386"/>
      <c r="AHK14" s="386"/>
      <c r="AHP14" s="386"/>
      <c r="AHU14" s="386"/>
      <c r="AHZ14" s="386"/>
      <c r="AIE14" s="386"/>
      <c r="AIJ14" s="386"/>
      <c r="AIO14" s="386"/>
      <c r="AIT14" s="386"/>
      <c r="AIY14" s="386"/>
      <c r="AJD14" s="386"/>
      <c r="AJI14" s="386"/>
      <c r="AJN14" s="386"/>
      <c r="AJS14" s="386"/>
      <c r="AJX14" s="386"/>
      <c r="AKC14" s="386"/>
      <c r="AKH14" s="386"/>
      <c r="AKM14" s="386"/>
      <c r="AKR14" s="386"/>
      <c r="AKW14" s="386"/>
      <c r="ALB14" s="386"/>
      <c r="ALG14" s="386"/>
      <c r="ALL14" s="386"/>
      <c r="ALQ14" s="386"/>
      <c r="ALV14" s="386"/>
      <c r="AMA14" s="386"/>
      <c r="AMF14" s="386"/>
      <c r="AMK14" s="386"/>
      <c r="AMP14" s="386"/>
      <c r="AMU14" s="386"/>
      <c r="AMZ14" s="386"/>
      <c r="ANE14" s="386"/>
      <c r="ANJ14" s="386"/>
      <c r="ANO14" s="386"/>
      <c r="ANT14" s="386"/>
      <c r="ANY14" s="386"/>
      <c r="AOD14" s="386"/>
      <c r="AOI14" s="386"/>
      <c r="AON14" s="386"/>
      <c r="AOS14" s="386"/>
      <c r="AOX14" s="386"/>
      <c r="APC14" s="386"/>
      <c r="APH14" s="386"/>
      <c r="APM14" s="386"/>
      <c r="APR14" s="386"/>
      <c r="APW14" s="386"/>
      <c r="AQB14" s="386"/>
      <c r="AQG14" s="386"/>
      <c r="AQL14" s="386"/>
      <c r="AQQ14" s="386"/>
      <c r="AQV14" s="386"/>
      <c r="ARA14" s="386"/>
      <c r="ARF14" s="386"/>
      <c r="ARK14" s="386"/>
      <c r="ARP14" s="386"/>
      <c r="ARU14" s="386"/>
      <c r="ARZ14" s="386"/>
      <c r="ASE14" s="386"/>
      <c r="ASJ14" s="386"/>
      <c r="ASO14" s="386"/>
      <c r="AST14" s="386"/>
      <c r="ASY14" s="386"/>
      <c r="ATD14" s="386"/>
      <c r="ATI14" s="386"/>
      <c r="ATN14" s="386"/>
      <c r="ATS14" s="386"/>
      <c r="ATX14" s="386"/>
      <c r="AUC14" s="386"/>
      <c r="AUH14" s="386"/>
      <c r="AUM14" s="386"/>
      <c r="AUR14" s="386"/>
      <c r="AUW14" s="386"/>
      <c r="AVB14" s="386"/>
      <c r="AVG14" s="386"/>
      <c r="AVL14" s="386"/>
      <c r="AVQ14" s="386"/>
      <c r="AVV14" s="386"/>
      <c r="AWA14" s="386"/>
      <c r="AWF14" s="386"/>
      <c r="AWK14" s="386"/>
      <c r="AWP14" s="386"/>
      <c r="AWU14" s="386"/>
      <c r="AWZ14" s="386"/>
      <c r="AXE14" s="386"/>
      <c r="AXJ14" s="386"/>
      <c r="AXO14" s="386"/>
      <c r="AXT14" s="386"/>
      <c r="AXY14" s="386"/>
      <c r="AYD14" s="386"/>
      <c r="AYI14" s="386"/>
      <c r="AYN14" s="386"/>
      <c r="AYS14" s="386"/>
      <c r="AYX14" s="386"/>
      <c r="AZC14" s="386"/>
      <c r="AZH14" s="386"/>
      <c r="AZM14" s="386"/>
      <c r="AZR14" s="386"/>
      <c r="AZW14" s="386"/>
      <c r="BAB14" s="386"/>
      <c r="BAG14" s="386"/>
      <c r="BAL14" s="386"/>
      <c r="BAQ14" s="386"/>
      <c r="BAV14" s="386"/>
      <c r="BBA14" s="386"/>
      <c r="BBF14" s="386"/>
      <c r="BBK14" s="386"/>
      <c r="BBP14" s="386"/>
      <c r="BBU14" s="386"/>
      <c r="BBZ14" s="386"/>
      <c r="BCE14" s="386"/>
      <c r="BCJ14" s="386"/>
      <c r="BCO14" s="386"/>
      <c r="BCT14" s="386"/>
      <c r="BCY14" s="386"/>
      <c r="BDD14" s="386"/>
      <c r="BDI14" s="386"/>
      <c r="BDN14" s="386"/>
      <c r="BDS14" s="386"/>
      <c r="BDX14" s="386"/>
      <c r="BEC14" s="386"/>
      <c r="BEH14" s="386"/>
      <c r="BEM14" s="386"/>
      <c r="BER14" s="386"/>
      <c r="BEW14" s="386"/>
      <c r="BFB14" s="386"/>
      <c r="BFG14" s="386"/>
      <c r="BFL14" s="386"/>
      <c r="BFQ14" s="386"/>
      <c r="BFV14" s="386"/>
      <c r="BGA14" s="386"/>
      <c r="BGF14" s="386"/>
      <c r="BGK14" s="386"/>
      <c r="BGP14" s="386"/>
      <c r="BGU14" s="386"/>
      <c r="BGZ14" s="386"/>
      <c r="BHE14" s="386"/>
      <c r="BHJ14" s="386"/>
      <c r="BHO14" s="386"/>
      <c r="BHT14" s="386"/>
      <c r="BHY14" s="386"/>
      <c r="BID14" s="386"/>
      <c r="BII14" s="386"/>
      <c r="BIN14" s="386"/>
      <c r="BIS14" s="386"/>
      <c r="BIX14" s="386"/>
      <c r="BJC14" s="386"/>
      <c r="BJH14" s="386"/>
      <c r="BJM14" s="386"/>
      <c r="BJR14" s="386"/>
      <c r="BJW14" s="386"/>
      <c r="BKB14" s="386"/>
      <c r="BKG14" s="386"/>
      <c r="BKL14" s="386"/>
      <c r="BKQ14" s="386"/>
      <c r="BKV14" s="386"/>
      <c r="BLA14" s="386"/>
      <c r="BLF14" s="386"/>
      <c r="BLK14" s="386"/>
      <c r="BLP14" s="386"/>
      <c r="BLU14" s="386"/>
      <c r="BLZ14" s="386"/>
      <c r="BME14" s="386"/>
      <c r="BMJ14" s="386"/>
      <c r="BMO14" s="386"/>
      <c r="BMT14" s="386"/>
      <c r="BMY14" s="386"/>
      <c r="BND14" s="386"/>
      <c r="BNI14" s="386"/>
      <c r="BNN14" s="386"/>
      <c r="BNS14" s="386"/>
      <c r="BNX14" s="386"/>
      <c r="BOC14" s="386"/>
      <c r="BOH14" s="386"/>
      <c r="BOM14" s="386"/>
      <c r="BOR14" s="386"/>
      <c r="BOW14" s="386"/>
      <c r="BPB14" s="386"/>
      <c r="BPG14" s="386"/>
      <c r="BPL14" s="386"/>
      <c r="BPQ14" s="386"/>
      <c r="BPV14" s="386"/>
      <c r="BQA14" s="386"/>
      <c r="BQF14" s="386"/>
      <c r="BQK14" s="386"/>
      <c r="BQP14" s="386"/>
      <c r="BQU14" s="386"/>
      <c r="BQZ14" s="386"/>
      <c r="BRE14" s="386"/>
      <c r="BRJ14" s="386"/>
      <c r="BRO14" s="386"/>
      <c r="BRT14" s="386"/>
      <c r="BRY14" s="386"/>
      <c r="BSD14" s="386"/>
      <c r="BSI14" s="386"/>
      <c r="BSN14" s="386"/>
      <c r="BSS14" s="386"/>
      <c r="BSX14" s="386"/>
      <c r="BTC14" s="386"/>
      <c r="BTH14" s="386"/>
      <c r="BTM14" s="386"/>
      <c r="BTR14" s="386"/>
      <c r="BTW14" s="386"/>
      <c r="BUB14" s="386"/>
      <c r="BUG14" s="386"/>
      <c r="BUL14" s="386"/>
      <c r="BUQ14" s="386"/>
      <c r="BUV14" s="386"/>
      <c r="BVA14" s="386"/>
      <c r="BVF14" s="386"/>
      <c r="BVK14" s="386"/>
      <c r="BVP14" s="386"/>
      <c r="BVU14" s="386"/>
      <c r="BVZ14" s="386"/>
      <c r="BWE14" s="386"/>
      <c r="BWJ14" s="386"/>
      <c r="BWO14" s="386"/>
      <c r="BWT14" s="386"/>
      <c r="BWY14" s="386"/>
      <c r="BXD14" s="386"/>
      <c r="BXI14" s="386"/>
      <c r="BXN14" s="386"/>
      <c r="BXS14" s="386"/>
      <c r="BXX14" s="386"/>
      <c r="BYC14" s="386"/>
      <c r="BYH14" s="386"/>
      <c r="BYM14" s="386"/>
      <c r="BYR14" s="386"/>
      <c r="BYW14" s="386"/>
      <c r="BZB14" s="386"/>
      <c r="BZG14" s="386"/>
      <c r="BZL14" s="386"/>
      <c r="BZQ14" s="386"/>
      <c r="BZV14" s="386"/>
      <c r="CAA14" s="386"/>
      <c r="CAF14" s="386"/>
      <c r="CAK14" s="386"/>
      <c r="CAP14" s="386"/>
      <c r="CAU14" s="386"/>
      <c r="CAZ14" s="386"/>
      <c r="CBE14" s="386"/>
      <c r="CBJ14" s="386"/>
      <c r="CBO14" s="386"/>
      <c r="CBT14" s="386"/>
      <c r="CBY14" s="386"/>
      <c r="CCD14" s="386"/>
      <c r="CCI14" s="386"/>
      <c r="CCN14" s="386"/>
      <c r="CCS14" s="386"/>
      <c r="CCX14" s="386"/>
      <c r="CDC14" s="386"/>
      <c r="CDH14" s="386"/>
      <c r="CDM14" s="386"/>
      <c r="CDR14" s="386"/>
      <c r="CDW14" s="386"/>
      <c r="CEB14" s="386"/>
      <c r="CEG14" s="386"/>
      <c r="CEL14" s="386"/>
      <c r="CEQ14" s="386"/>
      <c r="CEV14" s="386"/>
      <c r="CFA14" s="386"/>
      <c r="CFF14" s="386"/>
      <c r="CFK14" s="386"/>
      <c r="CFP14" s="386"/>
      <c r="CFU14" s="386"/>
      <c r="CFZ14" s="386"/>
      <c r="CGE14" s="386"/>
      <c r="CGJ14" s="386"/>
      <c r="CGO14" s="386"/>
      <c r="CGT14" s="386"/>
      <c r="CGY14" s="386"/>
      <c r="CHD14" s="386"/>
      <c r="CHI14" s="386"/>
      <c r="CHN14" s="386"/>
      <c r="CHS14" s="386"/>
      <c r="CHX14" s="386"/>
      <c r="CIC14" s="386"/>
      <c r="CIH14" s="386"/>
      <c r="CIM14" s="386"/>
      <c r="CIR14" s="386"/>
      <c r="CIW14" s="386"/>
      <c r="CJB14" s="386"/>
      <c r="CJG14" s="386"/>
      <c r="CJL14" s="386"/>
      <c r="CJQ14" s="386"/>
      <c r="CJV14" s="386"/>
      <c r="CKA14" s="386"/>
      <c r="CKF14" s="386"/>
      <c r="CKK14" s="386"/>
      <c r="CKP14" s="386"/>
      <c r="CKU14" s="386"/>
      <c r="CKZ14" s="386"/>
      <c r="CLE14" s="386"/>
      <c r="CLJ14" s="386"/>
      <c r="CLO14" s="386"/>
      <c r="CLT14" s="386"/>
      <c r="CLY14" s="386"/>
      <c r="CMD14" s="386"/>
      <c r="CMI14" s="386"/>
      <c r="CMN14" s="386"/>
      <c r="CMS14" s="386"/>
      <c r="CMX14" s="386"/>
      <c r="CNC14" s="386"/>
      <c r="CNH14" s="386"/>
      <c r="CNM14" s="386"/>
      <c r="CNR14" s="386"/>
      <c r="CNW14" s="386"/>
      <c r="COB14" s="386"/>
      <c r="COG14" s="386"/>
      <c r="COL14" s="386"/>
      <c r="COQ14" s="386"/>
      <c r="COV14" s="386"/>
      <c r="CPA14" s="386"/>
      <c r="CPF14" s="386"/>
      <c r="CPK14" s="386"/>
      <c r="CPP14" s="386"/>
      <c r="CPU14" s="386"/>
      <c r="CPZ14" s="386"/>
      <c r="CQE14" s="386"/>
      <c r="CQJ14" s="386"/>
      <c r="CQO14" s="386"/>
      <c r="CQT14" s="386"/>
      <c r="CQY14" s="386"/>
      <c r="CRD14" s="386"/>
      <c r="CRI14" s="386"/>
      <c r="CRN14" s="386"/>
      <c r="CRS14" s="386"/>
      <c r="CRX14" s="386"/>
      <c r="CSC14" s="386"/>
      <c r="CSH14" s="386"/>
      <c r="CSM14" s="386"/>
      <c r="CSR14" s="386"/>
      <c r="CSW14" s="386"/>
      <c r="CTB14" s="386"/>
      <c r="CTG14" s="386"/>
      <c r="CTL14" s="386"/>
      <c r="CTQ14" s="386"/>
      <c r="CTV14" s="386"/>
      <c r="CUA14" s="386"/>
      <c r="CUF14" s="386"/>
      <c r="CUK14" s="386"/>
      <c r="CUP14" s="386"/>
      <c r="CUU14" s="386"/>
      <c r="CUZ14" s="386"/>
      <c r="CVE14" s="386"/>
      <c r="CVJ14" s="386"/>
      <c r="CVO14" s="386"/>
      <c r="CVT14" s="386"/>
      <c r="CVY14" s="386"/>
      <c r="CWD14" s="386"/>
      <c r="CWI14" s="386"/>
      <c r="CWN14" s="386"/>
      <c r="CWS14" s="386"/>
      <c r="CWX14" s="386"/>
      <c r="CXC14" s="386"/>
      <c r="CXH14" s="386"/>
      <c r="CXM14" s="386"/>
      <c r="CXR14" s="386"/>
      <c r="CXW14" s="386"/>
      <c r="CYB14" s="386"/>
      <c r="CYG14" s="386"/>
      <c r="CYL14" s="386"/>
      <c r="CYQ14" s="386"/>
      <c r="CYV14" s="386"/>
      <c r="CZA14" s="386"/>
      <c r="CZF14" s="386"/>
      <c r="CZK14" s="386"/>
      <c r="CZP14" s="386"/>
      <c r="CZU14" s="386"/>
      <c r="CZZ14" s="386"/>
      <c r="DAE14" s="386"/>
      <c r="DAJ14" s="386"/>
      <c r="DAO14" s="386"/>
      <c r="DAT14" s="386"/>
      <c r="DAY14" s="386"/>
      <c r="DBD14" s="386"/>
      <c r="DBI14" s="386"/>
      <c r="DBN14" s="386"/>
      <c r="DBS14" s="386"/>
      <c r="DBX14" s="386"/>
      <c r="DCC14" s="386"/>
      <c r="DCH14" s="386"/>
      <c r="DCM14" s="386"/>
      <c r="DCR14" s="386"/>
      <c r="DCW14" s="386"/>
      <c r="DDB14" s="386"/>
      <c r="DDG14" s="386"/>
      <c r="DDL14" s="386"/>
      <c r="DDQ14" s="386"/>
      <c r="DDV14" s="386"/>
      <c r="DEA14" s="386"/>
      <c r="DEF14" s="386"/>
      <c r="DEK14" s="386"/>
      <c r="DEP14" s="386"/>
      <c r="DEU14" s="386"/>
      <c r="DEZ14" s="386"/>
      <c r="DFE14" s="386"/>
      <c r="DFJ14" s="386"/>
      <c r="DFO14" s="386"/>
      <c r="DFT14" s="386"/>
      <c r="DFY14" s="386"/>
      <c r="DGD14" s="386"/>
      <c r="DGI14" s="386"/>
      <c r="DGN14" s="386"/>
      <c r="DGS14" s="386"/>
      <c r="DGX14" s="386"/>
      <c r="DHC14" s="386"/>
      <c r="DHH14" s="386"/>
      <c r="DHM14" s="386"/>
      <c r="DHR14" s="386"/>
      <c r="DHW14" s="386"/>
      <c r="DIB14" s="386"/>
      <c r="DIG14" s="386"/>
      <c r="DIL14" s="386"/>
      <c r="DIQ14" s="386"/>
      <c r="DIV14" s="386"/>
      <c r="DJA14" s="386"/>
      <c r="DJF14" s="386"/>
      <c r="DJK14" s="386"/>
      <c r="DJP14" s="386"/>
      <c r="DJU14" s="386"/>
      <c r="DJZ14" s="386"/>
      <c r="DKE14" s="386"/>
      <c r="DKJ14" s="386"/>
      <c r="DKO14" s="386"/>
      <c r="DKT14" s="386"/>
      <c r="DKY14" s="386"/>
      <c r="DLD14" s="386"/>
      <c r="DLI14" s="386"/>
      <c r="DLN14" s="386"/>
      <c r="DLS14" s="386"/>
      <c r="DLX14" s="386"/>
      <c r="DMC14" s="386"/>
      <c r="DMH14" s="386"/>
      <c r="DMM14" s="386"/>
      <c r="DMR14" s="386"/>
      <c r="DMW14" s="386"/>
      <c r="DNB14" s="386"/>
      <c r="DNG14" s="386"/>
      <c r="DNL14" s="386"/>
      <c r="DNQ14" s="386"/>
      <c r="DNV14" s="386"/>
      <c r="DOA14" s="386"/>
      <c r="DOF14" s="386"/>
      <c r="DOK14" s="386"/>
      <c r="DOP14" s="386"/>
      <c r="DOU14" s="386"/>
      <c r="DOZ14" s="386"/>
      <c r="DPE14" s="386"/>
      <c r="DPJ14" s="386"/>
      <c r="DPO14" s="386"/>
      <c r="DPT14" s="386"/>
      <c r="DPY14" s="386"/>
      <c r="DQD14" s="386"/>
      <c r="DQI14" s="386"/>
      <c r="DQN14" s="386"/>
      <c r="DQS14" s="386"/>
      <c r="DQX14" s="386"/>
      <c r="DRC14" s="386"/>
      <c r="DRH14" s="386"/>
      <c r="DRM14" s="386"/>
      <c r="DRR14" s="386"/>
      <c r="DRW14" s="386"/>
      <c r="DSB14" s="386"/>
      <c r="DSG14" s="386"/>
      <c r="DSL14" s="386"/>
      <c r="DSQ14" s="386"/>
      <c r="DSV14" s="386"/>
      <c r="DTA14" s="386"/>
      <c r="DTF14" s="386"/>
      <c r="DTK14" s="386"/>
      <c r="DTP14" s="386"/>
      <c r="DTU14" s="386"/>
      <c r="DTZ14" s="386"/>
      <c r="DUE14" s="386"/>
      <c r="DUJ14" s="386"/>
      <c r="DUO14" s="386"/>
      <c r="DUT14" s="386"/>
      <c r="DUY14" s="386"/>
      <c r="DVD14" s="386"/>
      <c r="DVI14" s="386"/>
      <c r="DVN14" s="386"/>
      <c r="DVS14" s="386"/>
      <c r="DVX14" s="386"/>
      <c r="DWC14" s="386"/>
      <c r="DWH14" s="386"/>
      <c r="DWM14" s="386"/>
      <c r="DWR14" s="386"/>
      <c r="DWW14" s="386"/>
      <c r="DXB14" s="386"/>
      <c r="DXG14" s="386"/>
      <c r="DXL14" s="386"/>
      <c r="DXQ14" s="386"/>
      <c r="DXV14" s="386"/>
      <c r="DYA14" s="386"/>
      <c r="DYF14" s="386"/>
      <c r="DYK14" s="386"/>
      <c r="DYP14" s="386"/>
      <c r="DYU14" s="386"/>
      <c r="DYZ14" s="386"/>
      <c r="DZE14" s="386"/>
      <c r="DZJ14" s="386"/>
      <c r="DZO14" s="386"/>
      <c r="DZT14" s="386"/>
      <c r="DZY14" s="386"/>
      <c r="EAD14" s="386"/>
      <c r="EAI14" s="386"/>
      <c r="EAN14" s="386"/>
      <c r="EAS14" s="386"/>
      <c r="EAX14" s="386"/>
      <c r="EBC14" s="386"/>
      <c r="EBH14" s="386"/>
      <c r="EBM14" s="386"/>
      <c r="EBR14" s="386"/>
      <c r="EBW14" s="386"/>
      <c r="ECB14" s="386"/>
      <c r="ECG14" s="386"/>
      <c r="ECL14" s="386"/>
      <c r="ECQ14" s="386"/>
      <c r="ECV14" s="386"/>
      <c r="EDA14" s="386"/>
      <c r="EDF14" s="386"/>
      <c r="EDK14" s="386"/>
      <c r="EDP14" s="386"/>
      <c r="EDU14" s="386"/>
      <c r="EDZ14" s="386"/>
      <c r="EEE14" s="386"/>
      <c r="EEJ14" s="386"/>
      <c r="EEO14" s="386"/>
      <c r="EET14" s="386"/>
      <c r="EEY14" s="386"/>
      <c r="EFD14" s="386"/>
      <c r="EFI14" s="386"/>
      <c r="EFN14" s="386"/>
      <c r="EFS14" s="386"/>
      <c r="EFX14" s="386"/>
      <c r="EGC14" s="386"/>
      <c r="EGH14" s="386"/>
      <c r="EGM14" s="386"/>
      <c r="EGR14" s="386"/>
      <c r="EGW14" s="386"/>
      <c r="EHB14" s="386"/>
      <c r="EHG14" s="386"/>
      <c r="EHL14" s="386"/>
      <c r="EHQ14" s="386"/>
      <c r="EHV14" s="386"/>
      <c r="EIA14" s="386"/>
      <c r="EIF14" s="386"/>
      <c r="EIK14" s="386"/>
      <c r="EIP14" s="386"/>
      <c r="EIU14" s="386"/>
      <c r="EIZ14" s="386"/>
      <c r="EJE14" s="386"/>
      <c r="EJJ14" s="386"/>
      <c r="EJO14" s="386"/>
      <c r="EJT14" s="386"/>
      <c r="EJY14" s="386"/>
      <c r="EKD14" s="386"/>
      <c r="EKI14" s="386"/>
      <c r="EKN14" s="386"/>
      <c r="EKS14" s="386"/>
      <c r="EKX14" s="386"/>
      <c r="ELC14" s="386"/>
      <c r="ELH14" s="386"/>
      <c r="ELM14" s="386"/>
      <c r="ELR14" s="386"/>
      <c r="ELW14" s="386"/>
      <c r="EMB14" s="386"/>
      <c r="EMG14" s="386"/>
      <c r="EML14" s="386"/>
      <c r="EMQ14" s="386"/>
      <c r="EMV14" s="386"/>
      <c r="ENA14" s="386"/>
      <c r="ENF14" s="386"/>
      <c r="ENK14" s="386"/>
      <c r="ENP14" s="386"/>
      <c r="ENU14" s="386"/>
      <c r="ENZ14" s="386"/>
      <c r="EOE14" s="386"/>
      <c r="EOJ14" s="386"/>
      <c r="EOO14" s="386"/>
      <c r="EOT14" s="386"/>
      <c r="EOY14" s="386"/>
      <c r="EPD14" s="386"/>
      <c r="EPI14" s="386"/>
      <c r="EPN14" s="386"/>
      <c r="EPS14" s="386"/>
      <c r="EPX14" s="386"/>
      <c r="EQC14" s="386"/>
      <c r="EQH14" s="386"/>
      <c r="EQM14" s="386"/>
      <c r="EQR14" s="386"/>
      <c r="EQW14" s="386"/>
      <c r="ERB14" s="386"/>
      <c r="ERG14" s="386"/>
      <c r="ERL14" s="386"/>
      <c r="ERQ14" s="386"/>
      <c r="ERV14" s="386"/>
      <c r="ESA14" s="386"/>
      <c r="ESF14" s="386"/>
      <c r="ESK14" s="386"/>
      <c r="ESP14" s="386"/>
      <c r="ESU14" s="386"/>
      <c r="ESZ14" s="386"/>
      <c r="ETE14" s="386"/>
      <c r="ETJ14" s="386"/>
      <c r="ETO14" s="386"/>
      <c r="ETT14" s="386"/>
      <c r="ETY14" s="386"/>
      <c r="EUD14" s="386"/>
      <c r="EUI14" s="386"/>
      <c r="EUN14" s="386"/>
      <c r="EUS14" s="386"/>
      <c r="EUX14" s="386"/>
      <c r="EVC14" s="386"/>
      <c r="EVH14" s="386"/>
      <c r="EVM14" s="386"/>
      <c r="EVR14" s="386"/>
      <c r="EVW14" s="386"/>
      <c r="EWB14" s="386"/>
      <c r="EWG14" s="386"/>
      <c r="EWL14" s="386"/>
      <c r="EWQ14" s="386"/>
      <c r="EWV14" s="386"/>
      <c r="EXA14" s="386"/>
      <c r="EXF14" s="386"/>
      <c r="EXK14" s="386"/>
      <c r="EXP14" s="386"/>
      <c r="EXU14" s="386"/>
      <c r="EXZ14" s="386"/>
      <c r="EYE14" s="386"/>
      <c r="EYJ14" s="386"/>
      <c r="EYO14" s="386"/>
      <c r="EYT14" s="386"/>
      <c r="EYY14" s="386"/>
      <c r="EZD14" s="386"/>
      <c r="EZI14" s="386"/>
      <c r="EZN14" s="386"/>
      <c r="EZS14" s="386"/>
      <c r="EZX14" s="386"/>
      <c r="FAC14" s="386"/>
      <c r="FAH14" s="386"/>
      <c r="FAM14" s="386"/>
      <c r="FAR14" s="386"/>
      <c r="FAW14" s="386"/>
      <c r="FBB14" s="386"/>
      <c r="FBG14" s="386"/>
      <c r="FBL14" s="386"/>
      <c r="FBQ14" s="386"/>
      <c r="FBV14" s="386"/>
      <c r="FCA14" s="386"/>
      <c r="FCF14" s="386"/>
      <c r="FCK14" s="386"/>
      <c r="FCP14" s="386"/>
      <c r="FCU14" s="386"/>
      <c r="FCZ14" s="386"/>
      <c r="FDE14" s="386"/>
      <c r="FDJ14" s="386"/>
      <c r="FDO14" s="386"/>
      <c r="FDT14" s="386"/>
      <c r="FDY14" s="386"/>
      <c r="FED14" s="386"/>
      <c r="FEI14" s="386"/>
      <c r="FEN14" s="386"/>
      <c r="FES14" s="386"/>
      <c r="FEX14" s="386"/>
      <c r="FFC14" s="386"/>
      <c r="FFH14" s="386"/>
      <c r="FFM14" s="386"/>
      <c r="FFR14" s="386"/>
      <c r="FFW14" s="386"/>
      <c r="FGB14" s="386"/>
      <c r="FGG14" s="386"/>
      <c r="FGL14" s="386"/>
      <c r="FGQ14" s="386"/>
      <c r="FGV14" s="386"/>
      <c r="FHA14" s="386"/>
      <c r="FHF14" s="386"/>
      <c r="FHK14" s="386"/>
      <c r="FHP14" s="386"/>
      <c r="FHU14" s="386"/>
      <c r="FHZ14" s="386"/>
      <c r="FIE14" s="386"/>
      <c r="FIJ14" s="386"/>
      <c r="FIO14" s="386"/>
      <c r="FIT14" s="386"/>
      <c r="FIY14" s="386"/>
      <c r="FJD14" s="386"/>
      <c r="FJI14" s="386"/>
      <c r="FJN14" s="386"/>
      <c r="FJS14" s="386"/>
      <c r="FJX14" s="386"/>
      <c r="FKC14" s="386"/>
      <c r="FKH14" s="386"/>
      <c r="FKM14" s="386"/>
      <c r="FKR14" s="386"/>
      <c r="FKW14" s="386"/>
      <c r="FLB14" s="386"/>
      <c r="FLG14" s="386"/>
      <c r="FLL14" s="386"/>
      <c r="FLQ14" s="386"/>
      <c r="FLV14" s="386"/>
      <c r="FMA14" s="386"/>
      <c r="FMF14" s="386"/>
      <c r="FMK14" s="386"/>
      <c r="FMP14" s="386"/>
      <c r="FMU14" s="386"/>
      <c r="FMZ14" s="386"/>
      <c r="FNE14" s="386"/>
      <c r="FNJ14" s="386"/>
      <c r="FNO14" s="386"/>
      <c r="FNT14" s="386"/>
      <c r="FNY14" s="386"/>
      <c r="FOD14" s="386"/>
      <c r="FOI14" s="386"/>
      <c r="FON14" s="386"/>
      <c r="FOS14" s="386"/>
      <c r="FOX14" s="386"/>
      <c r="FPC14" s="386"/>
      <c r="FPH14" s="386"/>
      <c r="FPM14" s="386"/>
      <c r="FPR14" s="386"/>
      <c r="FPW14" s="386"/>
      <c r="FQB14" s="386"/>
      <c r="FQG14" s="386"/>
      <c r="FQL14" s="386"/>
      <c r="FQQ14" s="386"/>
      <c r="FQV14" s="386"/>
      <c r="FRA14" s="386"/>
      <c r="FRF14" s="386"/>
      <c r="FRK14" s="386"/>
      <c r="FRP14" s="386"/>
      <c r="FRU14" s="386"/>
      <c r="FRZ14" s="386"/>
      <c r="FSE14" s="386"/>
      <c r="FSJ14" s="386"/>
      <c r="FSO14" s="386"/>
      <c r="FST14" s="386"/>
      <c r="FSY14" s="386"/>
      <c r="FTD14" s="386"/>
      <c r="FTI14" s="386"/>
      <c r="FTN14" s="386"/>
      <c r="FTS14" s="386"/>
      <c r="FTX14" s="386"/>
      <c r="FUC14" s="386"/>
      <c r="FUH14" s="386"/>
      <c r="FUM14" s="386"/>
      <c r="FUR14" s="386"/>
      <c r="FUW14" s="386"/>
      <c r="FVB14" s="386"/>
      <c r="FVG14" s="386"/>
      <c r="FVL14" s="386"/>
      <c r="FVQ14" s="386"/>
      <c r="FVV14" s="386"/>
      <c r="FWA14" s="386"/>
      <c r="FWF14" s="386"/>
      <c r="FWK14" s="386"/>
      <c r="FWP14" s="386"/>
      <c r="FWU14" s="386"/>
      <c r="FWZ14" s="386"/>
      <c r="FXE14" s="386"/>
      <c r="FXJ14" s="386"/>
      <c r="FXO14" s="386"/>
      <c r="FXT14" s="386"/>
      <c r="FXY14" s="386"/>
      <c r="FYD14" s="386"/>
      <c r="FYI14" s="386"/>
      <c r="FYN14" s="386"/>
      <c r="FYS14" s="386"/>
      <c r="FYX14" s="386"/>
      <c r="FZC14" s="386"/>
      <c r="FZH14" s="386"/>
      <c r="FZM14" s="386"/>
      <c r="FZR14" s="386"/>
      <c r="FZW14" s="386"/>
      <c r="GAB14" s="386"/>
      <c r="GAG14" s="386"/>
      <c r="GAL14" s="386"/>
      <c r="GAQ14" s="386"/>
      <c r="GAV14" s="386"/>
      <c r="GBA14" s="386"/>
      <c r="GBF14" s="386"/>
      <c r="GBK14" s="386"/>
      <c r="GBP14" s="386"/>
      <c r="GBU14" s="386"/>
      <c r="GBZ14" s="386"/>
      <c r="GCE14" s="386"/>
      <c r="GCJ14" s="386"/>
      <c r="GCO14" s="386"/>
      <c r="GCT14" s="386"/>
      <c r="GCY14" s="386"/>
      <c r="GDD14" s="386"/>
      <c r="GDI14" s="386"/>
      <c r="GDN14" s="386"/>
      <c r="GDS14" s="386"/>
      <c r="GDX14" s="386"/>
      <c r="GEC14" s="386"/>
      <c r="GEH14" s="386"/>
      <c r="GEM14" s="386"/>
      <c r="GER14" s="386"/>
      <c r="GEW14" s="386"/>
      <c r="GFB14" s="386"/>
      <c r="GFG14" s="386"/>
      <c r="GFL14" s="386"/>
      <c r="GFQ14" s="386"/>
      <c r="GFV14" s="386"/>
      <c r="GGA14" s="386"/>
      <c r="GGF14" s="386"/>
      <c r="GGK14" s="386"/>
      <c r="GGP14" s="386"/>
      <c r="GGU14" s="386"/>
      <c r="GGZ14" s="386"/>
      <c r="GHE14" s="386"/>
      <c r="GHJ14" s="386"/>
      <c r="GHO14" s="386"/>
      <c r="GHT14" s="386"/>
      <c r="GHY14" s="386"/>
      <c r="GID14" s="386"/>
      <c r="GII14" s="386"/>
      <c r="GIN14" s="386"/>
      <c r="GIS14" s="386"/>
      <c r="GIX14" s="386"/>
      <c r="GJC14" s="386"/>
      <c r="GJH14" s="386"/>
      <c r="GJM14" s="386"/>
      <c r="GJR14" s="386"/>
      <c r="GJW14" s="386"/>
      <c r="GKB14" s="386"/>
      <c r="GKG14" s="386"/>
      <c r="GKL14" s="386"/>
      <c r="GKQ14" s="386"/>
      <c r="GKV14" s="386"/>
      <c r="GLA14" s="386"/>
      <c r="GLF14" s="386"/>
      <c r="GLK14" s="386"/>
      <c r="GLP14" s="386"/>
      <c r="GLU14" s="386"/>
      <c r="GLZ14" s="386"/>
      <c r="GME14" s="386"/>
      <c r="GMJ14" s="386"/>
      <c r="GMO14" s="386"/>
      <c r="GMT14" s="386"/>
      <c r="GMY14" s="386"/>
      <c r="GND14" s="386"/>
      <c r="GNI14" s="386"/>
      <c r="GNN14" s="386"/>
      <c r="GNS14" s="386"/>
      <c r="GNX14" s="386"/>
      <c r="GOC14" s="386"/>
      <c r="GOH14" s="386"/>
      <c r="GOM14" s="386"/>
      <c r="GOR14" s="386"/>
      <c r="GOW14" s="386"/>
      <c r="GPB14" s="386"/>
      <c r="GPG14" s="386"/>
      <c r="GPL14" s="386"/>
      <c r="GPQ14" s="386"/>
      <c r="GPV14" s="386"/>
      <c r="GQA14" s="386"/>
      <c r="GQF14" s="386"/>
      <c r="GQK14" s="386"/>
      <c r="GQP14" s="386"/>
      <c r="GQU14" s="386"/>
      <c r="GQZ14" s="386"/>
      <c r="GRE14" s="386"/>
      <c r="GRJ14" s="386"/>
      <c r="GRO14" s="386"/>
      <c r="GRT14" s="386"/>
      <c r="GRY14" s="386"/>
      <c r="GSD14" s="386"/>
      <c r="GSI14" s="386"/>
      <c r="GSN14" s="386"/>
      <c r="GSS14" s="386"/>
      <c r="GSX14" s="386"/>
      <c r="GTC14" s="386"/>
      <c r="GTH14" s="386"/>
      <c r="GTM14" s="386"/>
      <c r="GTR14" s="386"/>
      <c r="GTW14" s="386"/>
      <c r="GUB14" s="386"/>
      <c r="GUG14" s="386"/>
      <c r="GUL14" s="386"/>
      <c r="GUQ14" s="386"/>
      <c r="GUV14" s="386"/>
      <c r="GVA14" s="386"/>
      <c r="GVF14" s="386"/>
      <c r="GVK14" s="386"/>
      <c r="GVP14" s="386"/>
      <c r="GVU14" s="386"/>
      <c r="GVZ14" s="386"/>
      <c r="GWE14" s="386"/>
      <c r="GWJ14" s="386"/>
      <c r="GWO14" s="386"/>
      <c r="GWT14" s="386"/>
      <c r="GWY14" s="386"/>
      <c r="GXD14" s="386"/>
      <c r="GXI14" s="386"/>
      <c r="GXN14" s="386"/>
      <c r="GXS14" s="386"/>
      <c r="GXX14" s="386"/>
      <c r="GYC14" s="386"/>
      <c r="GYH14" s="386"/>
      <c r="GYM14" s="386"/>
      <c r="GYR14" s="386"/>
      <c r="GYW14" s="386"/>
      <c r="GZB14" s="386"/>
      <c r="GZG14" s="386"/>
      <c r="GZL14" s="386"/>
      <c r="GZQ14" s="386"/>
      <c r="GZV14" s="386"/>
      <c r="HAA14" s="386"/>
      <c r="HAF14" s="386"/>
      <c r="HAK14" s="386"/>
      <c r="HAP14" s="386"/>
      <c r="HAU14" s="386"/>
      <c r="HAZ14" s="386"/>
      <c r="HBE14" s="386"/>
      <c r="HBJ14" s="386"/>
      <c r="HBO14" s="386"/>
      <c r="HBT14" s="386"/>
      <c r="HBY14" s="386"/>
      <c r="HCD14" s="386"/>
      <c r="HCI14" s="386"/>
      <c r="HCN14" s="386"/>
      <c r="HCS14" s="386"/>
      <c r="HCX14" s="386"/>
      <c r="HDC14" s="386"/>
      <c r="HDH14" s="386"/>
      <c r="HDM14" s="386"/>
      <c r="HDR14" s="386"/>
      <c r="HDW14" s="386"/>
      <c r="HEB14" s="386"/>
      <c r="HEG14" s="386"/>
      <c r="HEL14" s="386"/>
      <c r="HEQ14" s="386"/>
      <c r="HEV14" s="386"/>
      <c r="HFA14" s="386"/>
      <c r="HFF14" s="386"/>
      <c r="HFK14" s="386"/>
      <c r="HFP14" s="386"/>
      <c r="HFU14" s="386"/>
      <c r="HFZ14" s="386"/>
      <c r="HGE14" s="386"/>
      <c r="HGJ14" s="386"/>
      <c r="HGO14" s="386"/>
      <c r="HGT14" s="386"/>
      <c r="HGY14" s="386"/>
      <c r="HHD14" s="386"/>
      <c r="HHI14" s="386"/>
      <c r="HHN14" s="386"/>
      <c r="HHS14" s="386"/>
      <c r="HHX14" s="386"/>
      <c r="HIC14" s="386"/>
      <c r="HIH14" s="386"/>
      <c r="HIM14" s="386"/>
      <c r="HIR14" s="386"/>
      <c r="HIW14" s="386"/>
      <c r="HJB14" s="386"/>
      <c r="HJG14" s="386"/>
      <c r="HJL14" s="386"/>
      <c r="HJQ14" s="386"/>
      <c r="HJV14" s="386"/>
      <c r="HKA14" s="386"/>
      <c r="HKF14" s="386"/>
      <c r="HKK14" s="386"/>
      <c r="HKP14" s="386"/>
      <c r="HKU14" s="386"/>
      <c r="HKZ14" s="386"/>
      <c r="HLE14" s="386"/>
      <c r="HLJ14" s="386"/>
      <c r="HLO14" s="386"/>
      <c r="HLT14" s="386"/>
      <c r="HLY14" s="386"/>
      <c r="HMD14" s="386"/>
      <c r="HMI14" s="386"/>
      <c r="HMN14" s="386"/>
      <c r="HMS14" s="386"/>
      <c r="HMX14" s="386"/>
      <c r="HNC14" s="386"/>
      <c r="HNH14" s="386"/>
      <c r="HNM14" s="386"/>
      <c r="HNR14" s="386"/>
      <c r="HNW14" s="386"/>
      <c r="HOB14" s="386"/>
      <c r="HOG14" s="386"/>
      <c r="HOL14" s="386"/>
      <c r="HOQ14" s="386"/>
      <c r="HOV14" s="386"/>
      <c r="HPA14" s="386"/>
      <c r="HPF14" s="386"/>
      <c r="HPK14" s="386"/>
      <c r="HPP14" s="386"/>
      <c r="HPU14" s="386"/>
      <c r="HPZ14" s="386"/>
      <c r="HQE14" s="386"/>
      <c r="HQJ14" s="386"/>
      <c r="HQO14" s="386"/>
      <c r="HQT14" s="386"/>
      <c r="HQY14" s="386"/>
      <c r="HRD14" s="386"/>
      <c r="HRI14" s="386"/>
      <c r="HRN14" s="386"/>
      <c r="HRS14" s="386"/>
      <c r="HRX14" s="386"/>
      <c r="HSC14" s="386"/>
      <c r="HSH14" s="386"/>
      <c r="HSM14" s="386"/>
      <c r="HSR14" s="386"/>
      <c r="HSW14" s="386"/>
      <c r="HTB14" s="386"/>
      <c r="HTG14" s="386"/>
      <c r="HTL14" s="386"/>
      <c r="HTQ14" s="386"/>
      <c r="HTV14" s="386"/>
      <c r="HUA14" s="386"/>
      <c r="HUF14" s="386"/>
      <c r="HUK14" s="386"/>
      <c r="HUP14" s="386"/>
      <c r="HUU14" s="386"/>
      <c r="HUZ14" s="386"/>
      <c r="HVE14" s="386"/>
      <c r="HVJ14" s="386"/>
      <c r="HVO14" s="386"/>
      <c r="HVT14" s="386"/>
      <c r="HVY14" s="386"/>
      <c r="HWD14" s="386"/>
      <c r="HWI14" s="386"/>
      <c r="HWN14" s="386"/>
      <c r="HWS14" s="386"/>
      <c r="HWX14" s="386"/>
      <c r="HXC14" s="386"/>
      <c r="HXH14" s="386"/>
      <c r="HXM14" s="386"/>
      <c r="HXR14" s="386"/>
      <c r="HXW14" s="386"/>
      <c r="HYB14" s="386"/>
      <c r="HYG14" s="386"/>
      <c r="HYL14" s="386"/>
      <c r="HYQ14" s="386"/>
      <c r="HYV14" s="386"/>
      <c r="HZA14" s="386"/>
      <c r="HZF14" s="386"/>
      <c r="HZK14" s="386"/>
      <c r="HZP14" s="386"/>
      <c r="HZU14" s="386"/>
      <c r="HZZ14" s="386"/>
      <c r="IAE14" s="386"/>
      <c r="IAJ14" s="386"/>
      <c r="IAO14" s="386"/>
      <c r="IAT14" s="386"/>
      <c r="IAY14" s="386"/>
      <c r="IBD14" s="386"/>
      <c r="IBI14" s="386"/>
      <c r="IBN14" s="386"/>
      <c r="IBS14" s="386"/>
      <c r="IBX14" s="386"/>
      <c r="ICC14" s="386"/>
      <c r="ICH14" s="386"/>
      <c r="ICM14" s="386"/>
      <c r="ICR14" s="386"/>
      <c r="ICW14" s="386"/>
      <c r="IDB14" s="386"/>
      <c r="IDG14" s="386"/>
      <c r="IDL14" s="386"/>
      <c r="IDQ14" s="386"/>
      <c r="IDV14" s="386"/>
      <c r="IEA14" s="386"/>
      <c r="IEF14" s="386"/>
      <c r="IEK14" s="386"/>
      <c r="IEP14" s="386"/>
      <c r="IEU14" s="386"/>
      <c r="IEZ14" s="386"/>
      <c r="IFE14" s="386"/>
      <c r="IFJ14" s="386"/>
      <c r="IFO14" s="386"/>
      <c r="IFT14" s="386"/>
      <c r="IFY14" s="386"/>
      <c r="IGD14" s="386"/>
      <c r="IGI14" s="386"/>
      <c r="IGN14" s="386"/>
      <c r="IGS14" s="386"/>
      <c r="IGX14" s="386"/>
      <c r="IHC14" s="386"/>
      <c r="IHH14" s="386"/>
      <c r="IHM14" s="386"/>
      <c r="IHR14" s="386"/>
      <c r="IHW14" s="386"/>
      <c r="IIB14" s="386"/>
      <c r="IIG14" s="386"/>
      <c r="IIL14" s="386"/>
      <c r="IIQ14" s="386"/>
      <c r="IIV14" s="386"/>
      <c r="IJA14" s="386"/>
      <c r="IJF14" s="386"/>
      <c r="IJK14" s="386"/>
      <c r="IJP14" s="386"/>
      <c r="IJU14" s="386"/>
      <c r="IJZ14" s="386"/>
      <c r="IKE14" s="386"/>
      <c r="IKJ14" s="386"/>
      <c r="IKO14" s="386"/>
      <c r="IKT14" s="386"/>
      <c r="IKY14" s="386"/>
      <c r="ILD14" s="386"/>
      <c r="ILI14" s="386"/>
      <c r="ILN14" s="386"/>
      <c r="ILS14" s="386"/>
      <c r="ILX14" s="386"/>
      <c r="IMC14" s="386"/>
      <c r="IMH14" s="386"/>
      <c r="IMM14" s="386"/>
      <c r="IMR14" s="386"/>
      <c r="IMW14" s="386"/>
      <c r="INB14" s="386"/>
      <c r="ING14" s="386"/>
      <c r="INL14" s="386"/>
      <c r="INQ14" s="386"/>
      <c r="INV14" s="386"/>
      <c r="IOA14" s="386"/>
      <c r="IOF14" s="386"/>
      <c r="IOK14" s="386"/>
      <c r="IOP14" s="386"/>
      <c r="IOU14" s="386"/>
      <c r="IOZ14" s="386"/>
      <c r="IPE14" s="386"/>
      <c r="IPJ14" s="386"/>
      <c r="IPO14" s="386"/>
      <c r="IPT14" s="386"/>
      <c r="IPY14" s="386"/>
      <c r="IQD14" s="386"/>
      <c r="IQI14" s="386"/>
      <c r="IQN14" s="386"/>
      <c r="IQS14" s="386"/>
      <c r="IQX14" s="386"/>
      <c r="IRC14" s="386"/>
      <c r="IRH14" s="386"/>
      <c r="IRM14" s="386"/>
      <c r="IRR14" s="386"/>
      <c r="IRW14" s="386"/>
      <c r="ISB14" s="386"/>
      <c r="ISG14" s="386"/>
      <c r="ISL14" s="386"/>
      <c r="ISQ14" s="386"/>
      <c r="ISV14" s="386"/>
      <c r="ITA14" s="386"/>
      <c r="ITF14" s="386"/>
      <c r="ITK14" s="386"/>
      <c r="ITP14" s="386"/>
      <c r="ITU14" s="386"/>
      <c r="ITZ14" s="386"/>
      <c r="IUE14" s="386"/>
      <c r="IUJ14" s="386"/>
      <c r="IUO14" s="386"/>
      <c r="IUT14" s="386"/>
      <c r="IUY14" s="386"/>
      <c r="IVD14" s="386"/>
      <c r="IVI14" s="386"/>
      <c r="IVN14" s="386"/>
      <c r="IVS14" s="386"/>
      <c r="IVX14" s="386"/>
      <c r="IWC14" s="386"/>
      <c r="IWH14" s="386"/>
      <c r="IWM14" s="386"/>
      <c r="IWR14" s="386"/>
      <c r="IWW14" s="386"/>
      <c r="IXB14" s="386"/>
      <c r="IXG14" s="386"/>
      <c r="IXL14" s="386"/>
      <c r="IXQ14" s="386"/>
      <c r="IXV14" s="386"/>
      <c r="IYA14" s="386"/>
      <c r="IYF14" s="386"/>
      <c r="IYK14" s="386"/>
      <c r="IYP14" s="386"/>
      <c r="IYU14" s="386"/>
      <c r="IYZ14" s="386"/>
      <c r="IZE14" s="386"/>
      <c r="IZJ14" s="386"/>
      <c r="IZO14" s="386"/>
      <c r="IZT14" s="386"/>
      <c r="IZY14" s="386"/>
      <c r="JAD14" s="386"/>
      <c r="JAI14" s="386"/>
      <c r="JAN14" s="386"/>
      <c r="JAS14" s="386"/>
      <c r="JAX14" s="386"/>
      <c r="JBC14" s="386"/>
      <c r="JBH14" s="386"/>
      <c r="JBM14" s="386"/>
      <c r="JBR14" s="386"/>
      <c r="JBW14" s="386"/>
      <c r="JCB14" s="386"/>
      <c r="JCG14" s="386"/>
      <c r="JCL14" s="386"/>
      <c r="JCQ14" s="386"/>
      <c r="JCV14" s="386"/>
      <c r="JDA14" s="386"/>
      <c r="JDF14" s="386"/>
      <c r="JDK14" s="386"/>
      <c r="JDP14" s="386"/>
      <c r="JDU14" s="386"/>
      <c r="JDZ14" s="386"/>
      <c r="JEE14" s="386"/>
      <c r="JEJ14" s="386"/>
      <c r="JEO14" s="386"/>
      <c r="JET14" s="386"/>
      <c r="JEY14" s="386"/>
      <c r="JFD14" s="386"/>
      <c r="JFI14" s="386"/>
      <c r="JFN14" s="386"/>
      <c r="JFS14" s="386"/>
      <c r="JFX14" s="386"/>
      <c r="JGC14" s="386"/>
      <c r="JGH14" s="386"/>
      <c r="JGM14" s="386"/>
      <c r="JGR14" s="386"/>
      <c r="JGW14" s="386"/>
      <c r="JHB14" s="386"/>
      <c r="JHG14" s="386"/>
      <c r="JHL14" s="386"/>
      <c r="JHQ14" s="386"/>
      <c r="JHV14" s="386"/>
      <c r="JIA14" s="386"/>
      <c r="JIF14" s="386"/>
      <c r="JIK14" s="386"/>
      <c r="JIP14" s="386"/>
      <c r="JIU14" s="386"/>
      <c r="JIZ14" s="386"/>
      <c r="JJE14" s="386"/>
      <c r="JJJ14" s="386"/>
      <c r="JJO14" s="386"/>
      <c r="JJT14" s="386"/>
      <c r="JJY14" s="386"/>
      <c r="JKD14" s="386"/>
      <c r="JKI14" s="386"/>
      <c r="JKN14" s="386"/>
      <c r="JKS14" s="386"/>
      <c r="JKX14" s="386"/>
      <c r="JLC14" s="386"/>
      <c r="JLH14" s="386"/>
      <c r="JLM14" s="386"/>
      <c r="JLR14" s="386"/>
      <c r="JLW14" s="386"/>
      <c r="JMB14" s="386"/>
      <c r="JMG14" s="386"/>
      <c r="JML14" s="386"/>
      <c r="JMQ14" s="386"/>
      <c r="JMV14" s="386"/>
      <c r="JNA14" s="386"/>
      <c r="JNF14" s="386"/>
      <c r="JNK14" s="386"/>
      <c r="JNP14" s="386"/>
      <c r="JNU14" s="386"/>
      <c r="JNZ14" s="386"/>
      <c r="JOE14" s="386"/>
      <c r="JOJ14" s="386"/>
      <c r="JOO14" s="386"/>
      <c r="JOT14" s="386"/>
      <c r="JOY14" s="386"/>
      <c r="JPD14" s="386"/>
      <c r="JPI14" s="386"/>
      <c r="JPN14" s="386"/>
      <c r="JPS14" s="386"/>
      <c r="JPX14" s="386"/>
      <c r="JQC14" s="386"/>
      <c r="JQH14" s="386"/>
      <c r="JQM14" s="386"/>
      <c r="JQR14" s="386"/>
      <c r="JQW14" s="386"/>
      <c r="JRB14" s="386"/>
      <c r="JRG14" s="386"/>
      <c r="JRL14" s="386"/>
      <c r="JRQ14" s="386"/>
      <c r="JRV14" s="386"/>
      <c r="JSA14" s="386"/>
      <c r="JSF14" s="386"/>
      <c r="JSK14" s="386"/>
      <c r="JSP14" s="386"/>
      <c r="JSU14" s="386"/>
      <c r="JSZ14" s="386"/>
      <c r="JTE14" s="386"/>
      <c r="JTJ14" s="386"/>
      <c r="JTO14" s="386"/>
      <c r="JTT14" s="386"/>
      <c r="JTY14" s="386"/>
      <c r="JUD14" s="386"/>
      <c r="JUI14" s="386"/>
      <c r="JUN14" s="386"/>
      <c r="JUS14" s="386"/>
      <c r="JUX14" s="386"/>
      <c r="JVC14" s="386"/>
      <c r="JVH14" s="386"/>
      <c r="JVM14" s="386"/>
      <c r="JVR14" s="386"/>
      <c r="JVW14" s="386"/>
      <c r="JWB14" s="386"/>
      <c r="JWG14" s="386"/>
      <c r="JWL14" s="386"/>
      <c r="JWQ14" s="386"/>
      <c r="JWV14" s="386"/>
      <c r="JXA14" s="386"/>
      <c r="JXF14" s="386"/>
      <c r="JXK14" s="386"/>
      <c r="JXP14" s="386"/>
      <c r="JXU14" s="386"/>
      <c r="JXZ14" s="386"/>
      <c r="JYE14" s="386"/>
      <c r="JYJ14" s="386"/>
      <c r="JYO14" s="386"/>
      <c r="JYT14" s="386"/>
      <c r="JYY14" s="386"/>
      <c r="JZD14" s="386"/>
      <c r="JZI14" s="386"/>
      <c r="JZN14" s="386"/>
      <c r="JZS14" s="386"/>
      <c r="JZX14" s="386"/>
      <c r="KAC14" s="386"/>
      <c r="KAH14" s="386"/>
      <c r="KAM14" s="386"/>
      <c r="KAR14" s="386"/>
      <c r="KAW14" s="386"/>
      <c r="KBB14" s="386"/>
      <c r="KBG14" s="386"/>
      <c r="KBL14" s="386"/>
      <c r="KBQ14" s="386"/>
      <c r="KBV14" s="386"/>
      <c r="KCA14" s="386"/>
      <c r="KCF14" s="386"/>
      <c r="KCK14" s="386"/>
      <c r="KCP14" s="386"/>
      <c r="KCU14" s="386"/>
      <c r="KCZ14" s="386"/>
      <c r="KDE14" s="386"/>
      <c r="KDJ14" s="386"/>
      <c r="KDO14" s="386"/>
      <c r="KDT14" s="386"/>
      <c r="KDY14" s="386"/>
      <c r="KED14" s="386"/>
      <c r="KEI14" s="386"/>
      <c r="KEN14" s="386"/>
      <c r="KES14" s="386"/>
      <c r="KEX14" s="386"/>
      <c r="KFC14" s="386"/>
      <c r="KFH14" s="386"/>
      <c r="KFM14" s="386"/>
      <c r="KFR14" s="386"/>
      <c r="KFW14" s="386"/>
      <c r="KGB14" s="386"/>
      <c r="KGG14" s="386"/>
      <c r="KGL14" s="386"/>
      <c r="KGQ14" s="386"/>
      <c r="KGV14" s="386"/>
      <c r="KHA14" s="386"/>
      <c r="KHF14" s="386"/>
      <c r="KHK14" s="386"/>
      <c r="KHP14" s="386"/>
      <c r="KHU14" s="386"/>
      <c r="KHZ14" s="386"/>
      <c r="KIE14" s="386"/>
      <c r="KIJ14" s="386"/>
      <c r="KIO14" s="386"/>
      <c r="KIT14" s="386"/>
      <c r="KIY14" s="386"/>
      <c r="KJD14" s="386"/>
      <c r="KJI14" s="386"/>
      <c r="KJN14" s="386"/>
      <c r="KJS14" s="386"/>
      <c r="KJX14" s="386"/>
      <c r="KKC14" s="386"/>
      <c r="KKH14" s="386"/>
      <c r="KKM14" s="386"/>
      <c r="KKR14" s="386"/>
      <c r="KKW14" s="386"/>
      <c r="KLB14" s="386"/>
      <c r="KLG14" s="386"/>
      <c r="KLL14" s="386"/>
      <c r="KLQ14" s="386"/>
      <c r="KLV14" s="386"/>
      <c r="KMA14" s="386"/>
      <c r="KMF14" s="386"/>
      <c r="KMK14" s="386"/>
      <c r="KMP14" s="386"/>
      <c r="KMU14" s="386"/>
      <c r="KMZ14" s="386"/>
      <c r="KNE14" s="386"/>
      <c r="KNJ14" s="386"/>
      <c r="KNO14" s="386"/>
      <c r="KNT14" s="386"/>
      <c r="KNY14" s="386"/>
      <c r="KOD14" s="386"/>
      <c r="KOI14" s="386"/>
      <c r="KON14" s="386"/>
      <c r="KOS14" s="386"/>
      <c r="KOX14" s="386"/>
      <c r="KPC14" s="386"/>
      <c r="KPH14" s="386"/>
      <c r="KPM14" s="386"/>
      <c r="KPR14" s="386"/>
      <c r="KPW14" s="386"/>
      <c r="KQB14" s="386"/>
      <c r="KQG14" s="386"/>
      <c r="KQL14" s="386"/>
      <c r="KQQ14" s="386"/>
      <c r="KQV14" s="386"/>
      <c r="KRA14" s="386"/>
      <c r="KRF14" s="386"/>
      <c r="KRK14" s="386"/>
      <c r="KRP14" s="386"/>
      <c r="KRU14" s="386"/>
      <c r="KRZ14" s="386"/>
      <c r="KSE14" s="386"/>
      <c r="KSJ14" s="386"/>
      <c r="KSO14" s="386"/>
      <c r="KST14" s="386"/>
      <c r="KSY14" s="386"/>
      <c r="KTD14" s="386"/>
      <c r="KTI14" s="386"/>
      <c r="KTN14" s="386"/>
      <c r="KTS14" s="386"/>
      <c r="KTX14" s="386"/>
      <c r="KUC14" s="386"/>
      <c r="KUH14" s="386"/>
      <c r="KUM14" s="386"/>
      <c r="KUR14" s="386"/>
      <c r="KUW14" s="386"/>
      <c r="KVB14" s="386"/>
      <c r="KVG14" s="386"/>
      <c r="KVL14" s="386"/>
      <c r="KVQ14" s="386"/>
      <c r="KVV14" s="386"/>
      <c r="KWA14" s="386"/>
      <c r="KWF14" s="386"/>
      <c r="KWK14" s="386"/>
      <c r="KWP14" s="386"/>
      <c r="KWU14" s="386"/>
      <c r="KWZ14" s="386"/>
      <c r="KXE14" s="386"/>
      <c r="KXJ14" s="386"/>
      <c r="KXO14" s="386"/>
      <c r="KXT14" s="386"/>
      <c r="KXY14" s="386"/>
      <c r="KYD14" s="386"/>
      <c r="KYI14" s="386"/>
      <c r="KYN14" s="386"/>
      <c r="KYS14" s="386"/>
      <c r="KYX14" s="386"/>
      <c r="KZC14" s="386"/>
      <c r="KZH14" s="386"/>
      <c r="KZM14" s="386"/>
      <c r="KZR14" s="386"/>
      <c r="KZW14" s="386"/>
      <c r="LAB14" s="386"/>
      <c r="LAG14" s="386"/>
      <c r="LAL14" s="386"/>
      <c r="LAQ14" s="386"/>
      <c r="LAV14" s="386"/>
      <c r="LBA14" s="386"/>
      <c r="LBF14" s="386"/>
      <c r="LBK14" s="386"/>
      <c r="LBP14" s="386"/>
      <c r="LBU14" s="386"/>
      <c r="LBZ14" s="386"/>
      <c r="LCE14" s="386"/>
      <c r="LCJ14" s="386"/>
      <c r="LCO14" s="386"/>
      <c r="LCT14" s="386"/>
      <c r="LCY14" s="386"/>
      <c r="LDD14" s="386"/>
      <c r="LDI14" s="386"/>
      <c r="LDN14" s="386"/>
      <c r="LDS14" s="386"/>
      <c r="LDX14" s="386"/>
      <c r="LEC14" s="386"/>
      <c r="LEH14" s="386"/>
      <c r="LEM14" s="386"/>
      <c r="LER14" s="386"/>
      <c r="LEW14" s="386"/>
      <c r="LFB14" s="386"/>
      <c r="LFG14" s="386"/>
      <c r="LFL14" s="386"/>
      <c r="LFQ14" s="386"/>
      <c r="LFV14" s="386"/>
      <c r="LGA14" s="386"/>
      <c r="LGF14" s="386"/>
      <c r="LGK14" s="386"/>
      <c r="LGP14" s="386"/>
      <c r="LGU14" s="386"/>
      <c r="LGZ14" s="386"/>
      <c r="LHE14" s="386"/>
      <c r="LHJ14" s="386"/>
      <c r="LHO14" s="386"/>
      <c r="LHT14" s="386"/>
      <c r="LHY14" s="386"/>
      <c r="LID14" s="386"/>
      <c r="LII14" s="386"/>
      <c r="LIN14" s="386"/>
      <c r="LIS14" s="386"/>
      <c r="LIX14" s="386"/>
      <c r="LJC14" s="386"/>
      <c r="LJH14" s="386"/>
      <c r="LJM14" s="386"/>
      <c r="LJR14" s="386"/>
      <c r="LJW14" s="386"/>
      <c r="LKB14" s="386"/>
      <c r="LKG14" s="386"/>
      <c r="LKL14" s="386"/>
      <c r="LKQ14" s="386"/>
      <c r="LKV14" s="386"/>
      <c r="LLA14" s="386"/>
      <c r="LLF14" s="386"/>
      <c r="LLK14" s="386"/>
      <c r="LLP14" s="386"/>
      <c r="LLU14" s="386"/>
      <c r="LLZ14" s="386"/>
      <c r="LME14" s="386"/>
      <c r="LMJ14" s="386"/>
      <c r="LMO14" s="386"/>
      <c r="LMT14" s="386"/>
      <c r="LMY14" s="386"/>
      <c r="LND14" s="386"/>
      <c r="LNI14" s="386"/>
      <c r="LNN14" s="386"/>
      <c r="LNS14" s="386"/>
      <c r="LNX14" s="386"/>
      <c r="LOC14" s="386"/>
      <c r="LOH14" s="386"/>
      <c r="LOM14" s="386"/>
      <c r="LOR14" s="386"/>
      <c r="LOW14" s="386"/>
      <c r="LPB14" s="386"/>
      <c r="LPG14" s="386"/>
      <c r="LPL14" s="386"/>
      <c r="LPQ14" s="386"/>
      <c r="LPV14" s="386"/>
      <c r="LQA14" s="386"/>
      <c r="LQF14" s="386"/>
      <c r="LQK14" s="386"/>
      <c r="LQP14" s="386"/>
      <c r="LQU14" s="386"/>
      <c r="LQZ14" s="386"/>
      <c r="LRE14" s="386"/>
      <c r="LRJ14" s="386"/>
      <c r="LRO14" s="386"/>
      <c r="LRT14" s="386"/>
      <c r="LRY14" s="386"/>
      <c r="LSD14" s="386"/>
      <c r="LSI14" s="386"/>
      <c r="LSN14" s="386"/>
      <c r="LSS14" s="386"/>
      <c r="LSX14" s="386"/>
      <c r="LTC14" s="386"/>
      <c r="LTH14" s="386"/>
      <c r="LTM14" s="386"/>
      <c r="LTR14" s="386"/>
      <c r="LTW14" s="386"/>
      <c r="LUB14" s="386"/>
      <c r="LUG14" s="386"/>
      <c r="LUL14" s="386"/>
      <c r="LUQ14" s="386"/>
      <c r="LUV14" s="386"/>
      <c r="LVA14" s="386"/>
      <c r="LVF14" s="386"/>
      <c r="LVK14" s="386"/>
      <c r="LVP14" s="386"/>
      <c r="LVU14" s="386"/>
      <c r="LVZ14" s="386"/>
      <c r="LWE14" s="386"/>
      <c r="LWJ14" s="386"/>
      <c r="LWO14" s="386"/>
      <c r="LWT14" s="386"/>
      <c r="LWY14" s="386"/>
      <c r="LXD14" s="386"/>
      <c r="LXI14" s="386"/>
      <c r="LXN14" s="386"/>
      <c r="LXS14" s="386"/>
      <c r="LXX14" s="386"/>
      <c r="LYC14" s="386"/>
      <c r="LYH14" s="386"/>
      <c r="LYM14" s="386"/>
      <c r="LYR14" s="386"/>
      <c r="LYW14" s="386"/>
      <c r="LZB14" s="386"/>
      <c r="LZG14" s="386"/>
      <c r="LZL14" s="386"/>
      <c r="LZQ14" s="386"/>
      <c r="LZV14" s="386"/>
      <c r="MAA14" s="386"/>
      <c r="MAF14" s="386"/>
      <c r="MAK14" s="386"/>
      <c r="MAP14" s="386"/>
      <c r="MAU14" s="386"/>
      <c r="MAZ14" s="386"/>
      <c r="MBE14" s="386"/>
      <c r="MBJ14" s="386"/>
      <c r="MBO14" s="386"/>
      <c r="MBT14" s="386"/>
      <c r="MBY14" s="386"/>
      <c r="MCD14" s="386"/>
      <c r="MCI14" s="386"/>
      <c r="MCN14" s="386"/>
      <c r="MCS14" s="386"/>
      <c r="MCX14" s="386"/>
      <c r="MDC14" s="386"/>
      <c r="MDH14" s="386"/>
      <c r="MDM14" s="386"/>
      <c r="MDR14" s="386"/>
      <c r="MDW14" s="386"/>
      <c r="MEB14" s="386"/>
      <c r="MEG14" s="386"/>
      <c r="MEL14" s="386"/>
      <c r="MEQ14" s="386"/>
      <c r="MEV14" s="386"/>
      <c r="MFA14" s="386"/>
      <c r="MFF14" s="386"/>
      <c r="MFK14" s="386"/>
      <c r="MFP14" s="386"/>
      <c r="MFU14" s="386"/>
      <c r="MFZ14" s="386"/>
      <c r="MGE14" s="386"/>
      <c r="MGJ14" s="386"/>
      <c r="MGO14" s="386"/>
      <c r="MGT14" s="386"/>
      <c r="MGY14" s="386"/>
      <c r="MHD14" s="386"/>
      <c r="MHI14" s="386"/>
      <c r="MHN14" s="386"/>
      <c r="MHS14" s="386"/>
      <c r="MHX14" s="386"/>
      <c r="MIC14" s="386"/>
      <c r="MIH14" s="386"/>
      <c r="MIM14" s="386"/>
      <c r="MIR14" s="386"/>
      <c r="MIW14" s="386"/>
      <c r="MJB14" s="386"/>
      <c r="MJG14" s="386"/>
      <c r="MJL14" s="386"/>
      <c r="MJQ14" s="386"/>
      <c r="MJV14" s="386"/>
      <c r="MKA14" s="386"/>
      <c r="MKF14" s="386"/>
      <c r="MKK14" s="386"/>
      <c r="MKP14" s="386"/>
      <c r="MKU14" s="386"/>
      <c r="MKZ14" s="386"/>
      <c r="MLE14" s="386"/>
      <c r="MLJ14" s="386"/>
      <c r="MLO14" s="386"/>
      <c r="MLT14" s="386"/>
      <c r="MLY14" s="386"/>
      <c r="MMD14" s="386"/>
      <c r="MMI14" s="386"/>
      <c r="MMN14" s="386"/>
      <c r="MMS14" s="386"/>
      <c r="MMX14" s="386"/>
      <c r="MNC14" s="386"/>
      <c r="MNH14" s="386"/>
      <c r="MNM14" s="386"/>
      <c r="MNR14" s="386"/>
      <c r="MNW14" s="386"/>
      <c r="MOB14" s="386"/>
      <c r="MOG14" s="386"/>
      <c r="MOL14" s="386"/>
      <c r="MOQ14" s="386"/>
      <c r="MOV14" s="386"/>
      <c r="MPA14" s="386"/>
      <c r="MPF14" s="386"/>
      <c r="MPK14" s="386"/>
      <c r="MPP14" s="386"/>
      <c r="MPU14" s="386"/>
      <c r="MPZ14" s="386"/>
      <c r="MQE14" s="386"/>
      <c r="MQJ14" s="386"/>
      <c r="MQO14" s="386"/>
      <c r="MQT14" s="386"/>
      <c r="MQY14" s="386"/>
      <c r="MRD14" s="386"/>
      <c r="MRI14" s="386"/>
      <c r="MRN14" s="386"/>
      <c r="MRS14" s="386"/>
      <c r="MRX14" s="386"/>
      <c r="MSC14" s="386"/>
      <c r="MSH14" s="386"/>
      <c r="MSM14" s="386"/>
      <c r="MSR14" s="386"/>
      <c r="MSW14" s="386"/>
      <c r="MTB14" s="386"/>
      <c r="MTG14" s="386"/>
      <c r="MTL14" s="386"/>
      <c r="MTQ14" s="386"/>
      <c r="MTV14" s="386"/>
      <c r="MUA14" s="386"/>
      <c r="MUF14" s="386"/>
      <c r="MUK14" s="386"/>
      <c r="MUP14" s="386"/>
      <c r="MUU14" s="386"/>
      <c r="MUZ14" s="386"/>
      <c r="MVE14" s="386"/>
      <c r="MVJ14" s="386"/>
      <c r="MVO14" s="386"/>
      <c r="MVT14" s="386"/>
      <c r="MVY14" s="386"/>
      <c r="MWD14" s="386"/>
      <c r="MWI14" s="386"/>
      <c r="MWN14" s="386"/>
      <c r="MWS14" s="386"/>
      <c r="MWX14" s="386"/>
      <c r="MXC14" s="386"/>
      <c r="MXH14" s="386"/>
      <c r="MXM14" s="386"/>
      <c r="MXR14" s="386"/>
      <c r="MXW14" s="386"/>
      <c r="MYB14" s="386"/>
      <c r="MYG14" s="386"/>
      <c r="MYL14" s="386"/>
      <c r="MYQ14" s="386"/>
      <c r="MYV14" s="386"/>
      <c r="MZA14" s="386"/>
      <c r="MZF14" s="386"/>
      <c r="MZK14" s="386"/>
      <c r="MZP14" s="386"/>
      <c r="MZU14" s="386"/>
      <c r="MZZ14" s="386"/>
      <c r="NAE14" s="386"/>
      <c r="NAJ14" s="386"/>
      <c r="NAO14" s="386"/>
      <c r="NAT14" s="386"/>
      <c r="NAY14" s="386"/>
      <c r="NBD14" s="386"/>
      <c r="NBI14" s="386"/>
      <c r="NBN14" s="386"/>
      <c r="NBS14" s="386"/>
      <c r="NBX14" s="386"/>
      <c r="NCC14" s="386"/>
      <c r="NCH14" s="386"/>
      <c r="NCM14" s="386"/>
      <c r="NCR14" s="386"/>
      <c r="NCW14" s="386"/>
      <c r="NDB14" s="386"/>
      <c r="NDG14" s="386"/>
      <c r="NDL14" s="386"/>
      <c r="NDQ14" s="386"/>
      <c r="NDV14" s="386"/>
      <c r="NEA14" s="386"/>
      <c r="NEF14" s="386"/>
      <c r="NEK14" s="386"/>
      <c r="NEP14" s="386"/>
      <c r="NEU14" s="386"/>
      <c r="NEZ14" s="386"/>
      <c r="NFE14" s="386"/>
      <c r="NFJ14" s="386"/>
      <c r="NFO14" s="386"/>
      <c r="NFT14" s="386"/>
      <c r="NFY14" s="386"/>
      <c r="NGD14" s="386"/>
      <c r="NGI14" s="386"/>
      <c r="NGN14" s="386"/>
      <c r="NGS14" s="386"/>
      <c r="NGX14" s="386"/>
      <c r="NHC14" s="386"/>
      <c r="NHH14" s="386"/>
      <c r="NHM14" s="386"/>
      <c r="NHR14" s="386"/>
      <c r="NHW14" s="386"/>
      <c r="NIB14" s="386"/>
      <c r="NIG14" s="386"/>
      <c r="NIL14" s="386"/>
      <c r="NIQ14" s="386"/>
      <c r="NIV14" s="386"/>
      <c r="NJA14" s="386"/>
      <c r="NJF14" s="386"/>
      <c r="NJK14" s="386"/>
      <c r="NJP14" s="386"/>
      <c r="NJU14" s="386"/>
      <c r="NJZ14" s="386"/>
      <c r="NKE14" s="386"/>
      <c r="NKJ14" s="386"/>
      <c r="NKO14" s="386"/>
      <c r="NKT14" s="386"/>
      <c r="NKY14" s="386"/>
      <c r="NLD14" s="386"/>
      <c r="NLI14" s="386"/>
      <c r="NLN14" s="386"/>
      <c r="NLS14" s="386"/>
      <c r="NLX14" s="386"/>
      <c r="NMC14" s="386"/>
      <c r="NMH14" s="386"/>
      <c r="NMM14" s="386"/>
      <c r="NMR14" s="386"/>
      <c r="NMW14" s="386"/>
      <c r="NNB14" s="386"/>
      <c r="NNG14" s="386"/>
      <c r="NNL14" s="386"/>
      <c r="NNQ14" s="386"/>
      <c r="NNV14" s="386"/>
      <c r="NOA14" s="386"/>
      <c r="NOF14" s="386"/>
      <c r="NOK14" s="386"/>
      <c r="NOP14" s="386"/>
      <c r="NOU14" s="386"/>
      <c r="NOZ14" s="386"/>
      <c r="NPE14" s="386"/>
      <c r="NPJ14" s="386"/>
      <c r="NPO14" s="386"/>
      <c r="NPT14" s="386"/>
      <c r="NPY14" s="386"/>
      <c r="NQD14" s="386"/>
      <c r="NQI14" s="386"/>
      <c r="NQN14" s="386"/>
      <c r="NQS14" s="386"/>
      <c r="NQX14" s="386"/>
      <c r="NRC14" s="386"/>
      <c r="NRH14" s="386"/>
      <c r="NRM14" s="386"/>
      <c r="NRR14" s="386"/>
      <c r="NRW14" s="386"/>
      <c r="NSB14" s="386"/>
      <c r="NSG14" s="386"/>
      <c r="NSL14" s="386"/>
      <c r="NSQ14" s="386"/>
      <c r="NSV14" s="386"/>
      <c r="NTA14" s="386"/>
      <c r="NTF14" s="386"/>
      <c r="NTK14" s="386"/>
      <c r="NTP14" s="386"/>
      <c r="NTU14" s="386"/>
      <c r="NTZ14" s="386"/>
      <c r="NUE14" s="386"/>
      <c r="NUJ14" s="386"/>
      <c r="NUO14" s="386"/>
      <c r="NUT14" s="386"/>
      <c r="NUY14" s="386"/>
      <c r="NVD14" s="386"/>
      <c r="NVI14" s="386"/>
      <c r="NVN14" s="386"/>
      <c r="NVS14" s="386"/>
      <c r="NVX14" s="386"/>
      <c r="NWC14" s="386"/>
      <c r="NWH14" s="386"/>
      <c r="NWM14" s="386"/>
      <c r="NWR14" s="386"/>
      <c r="NWW14" s="386"/>
      <c r="NXB14" s="386"/>
      <c r="NXG14" s="386"/>
      <c r="NXL14" s="386"/>
      <c r="NXQ14" s="386"/>
      <c r="NXV14" s="386"/>
      <c r="NYA14" s="386"/>
      <c r="NYF14" s="386"/>
      <c r="NYK14" s="386"/>
      <c r="NYP14" s="386"/>
      <c r="NYU14" s="386"/>
      <c r="NYZ14" s="386"/>
      <c r="NZE14" s="386"/>
      <c r="NZJ14" s="386"/>
      <c r="NZO14" s="386"/>
      <c r="NZT14" s="386"/>
      <c r="NZY14" s="386"/>
      <c r="OAD14" s="386"/>
      <c r="OAI14" s="386"/>
      <c r="OAN14" s="386"/>
      <c r="OAS14" s="386"/>
      <c r="OAX14" s="386"/>
      <c r="OBC14" s="386"/>
      <c r="OBH14" s="386"/>
      <c r="OBM14" s="386"/>
      <c r="OBR14" s="386"/>
      <c r="OBW14" s="386"/>
      <c r="OCB14" s="386"/>
      <c r="OCG14" s="386"/>
      <c r="OCL14" s="386"/>
      <c r="OCQ14" s="386"/>
      <c r="OCV14" s="386"/>
      <c r="ODA14" s="386"/>
      <c r="ODF14" s="386"/>
      <c r="ODK14" s="386"/>
      <c r="ODP14" s="386"/>
      <c r="ODU14" s="386"/>
      <c r="ODZ14" s="386"/>
      <c r="OEE14" s="386"/>
      <c r="OEJ14" s="386"/>
      <c r="OEO14" s="386"/>
      <c r="OET14" s="386"/>
      <c r="OEY14" s="386"/>
      <c r="OFD14" s="386"/>
      <c r="OFI14" s="386"/>
      <c r="OFN14" s="386"/>
      <c r="OFS14" s="386"/>
      <c r="OFX14" s="386"/>
      <c r="OGC14" s="386"/>
      <c r="OGH14" s="386"/>
      <c r="OGM14" s="386"/>
      <c r="OGR14" s="386"/>
      <c r="OGW14" s="386"/>
      <c r="OHB14" s="386"/>
      <c r="OHG14" s="386"/>
      <c r="OHL14" s="386"/>
      <c r="OHQ14" s="386"/>
      <c r="OHV14" s="386"/>
      <c r="OIA14" s="386"/>
      <c r="OIF14" s="386"/>
      <c r="OIK14" s="386"/>
      <c r="OIP14" s="386"/>
      <c r="OIU14" s="386"/>
      <c r="OIZ14" s="386"/>
      <c r="OJE14" s="386"/>
      <c r="OJJ14" s="386"/>
      <c r="OJO14" s="386"/>
      <c r="OJT14" s="386"/>
      <c r="OJY14" s="386"/>
      <c r="OKD14" s="386"/>
      <c r="OKI14" s="386"/>
      <c r="OKN14" s="386"/>
      <c r="OKS14" s="386"/>
      <c r="OKX14" s="386"/>
      <c r="OLC14" s="386"/>
      <c r="OLH14" s="386"/>
      <c r="OLM14" s="386"/>
      <c r="OLR14" s="386"/>
      <c r="OLW14" s="386"/>
      <c r="OMB14" s="386"/>
      <c r="OMG14" s="386"/>
      <c r="OML14" s="386"/>
      <c r="OMQ14" s="386"/>
      <c r="OMV14" s="386"/>
      <c r="ONA14" s="386"/>
      <c r="ONF14" s="386"/>
      <c r="ONK14" s="386"/>
      <c r="ONP14" s="386"/>
      <c r="ONU14" s="386"/>
      <c r="ONZ14" s="386"/>
      <c r="OOE14" s="386"/>
      <c r="OOJ14" s="386"/>
      <c r="OOO14" s="386"/>
      <c r="OOT14" s="386"/>
      <c r="OOY14" s="386"/>
      <c r="OPD14" s="386"/>
      <c r="OPI14" s="386"/>
      <c r="OPN14" s="386"/>
      <c r="OPS14" s="386"/>
      <c r="OPX14" s="386"/>
      <c r="OQC14" s="386"/>
      <c r="OQH14" s="386"/>
      <c r="OQM14" s="386"/>
      <c r="OQR14" s="386"/>
      <c r="OQW14" s="386"/>
      <c r="ORB14" s="386"/>
      <c r="ORG14" s="386"/>
      <c r="ORL14" s="386"/>
      <c r="ORQ14" s="386"/>
      <c r="ORV14" s="386"/>
      <c r="OSA14" s="386"/>
      <c r="OSF14" s="386"/>
      <c r="OSK14" s="386"/>
      <c r="OSP14" s="386"/>
      <c r="OSU14" s="386"/>
      <c r="OSZ14" s="386"/>
      <c r="OTE14" s="386"/>
      <c r="OTJ14" s="386"/>
      <c r="OTO14" s="386"/>
      <c r="OTT14" s="386"/>
      <c r="OTY14" s="386"/>
      <c r="OUD14" s="386"/>
      <c r="OUI14" s="386"/>
      <c r="OUN14" s="386"/>
      <c r="OUS14" s="386"/>
      <c r="OUX14" s="386"/>
      <c r="OVC14" s="386"/>
      <c r="OVH14" s="386"/>
      <c r="OVM14" s="386"/>
      <c r="OVR14" s="386"/>
      <c r="OVW14" s="386"/>
      <c r="OWB14" s="386"/>
      <c r="OWG14" s="386"/>
      <c r="OWL14" s="386"/>
      <c r="OWQ14" s="386"/>
      <c r="OWV14" s="386"/>
      <c r="OXA14" s="386"/>
      <c r="OXF14" s="386"/>
      <c r="OXK14" s="386"/>
      <c r="OXP14" s="386"/>
      <c r="OXU14" s="386"/>
      <c r="OXZ14" s="386"/>
      <c r="OYE14" s="386"/>
      <c r="OYJ14" s="386"/>
      <c r="OYO14" s="386"/>
      <c r="OYT14" s="386"/>
      <c r="OYY14" s="386"/>
      <c r="OZD14" s="386"/>
      <c r="OZI14" s="386"/>
      <c r="OZN14" s="386"/>
      <c r="OZS14" s="386"/>
      <c r="OZX14" s="386"/>
      <c r="PAC14" s="386"/>
      <c r="PAH14" s="386"/>
      <c r="PAM14" s="386"/>
      <c r="PAR14" s="386"/>
      <c r="PAW14" s="386"/>
      <c r="PBB14" s="386"/>
      <c r="PBG14" s="386"/>
      <c r="PBL14" s="386"/>
      <c r="PBQ14" s="386"/>
      <c r="PBV14" s="386"/>
      <c r="PCA14" s="386"/>
      <c r="PCF14" s="386"/>
      <c r="PCK14" s="386"/>
      <c r="PCP14" s="386"/>
      <c r="PCU14" s="386"/>
      <c r="PCZ14" s="386"/>
      <c r="PDE14" s="386"/>
      <c r="PDJ14" s="386"/>
      <c r="PDO14" s="386"/>
      <c r="PDT14" s="386"/>
      <c r="PDY14" s="386"/>
      <c r="PED14" s="386"/>
      <c r="PEI14" s="386"/>
      <c r="PEN14" s="386"/>
      <c r="PES14" s="386"/>
      <c r="PEX14" s="386"/>
      <c r="PFC14" s="386"/>
      <c r="PFH14" s="386"/>
      <c r="PFM14" s="386"/>
      <c r="PFR14" s="386"/>
      <c r="PFW14" s="386"/>
      <c r="PGB14" s="386"/>
      <c r="PGG14" s="386"/>
      <c r="PGL14" s="386"/>
      <c r="PGQ14" s="386"/>
      <c r="PGV14" s="386"/>
      <c r="PHA14" s="386"/>
      <c r="PHF14" s="386"/>
      <c r="PHK14" s="386"/>
      <c r="PHP14" s="386"/>
      <c r="PHU14" s="386"/>
      <c r="PHZ14" s="386"/>
      <c r="PIE14" s="386"/>
      <c r="PIJ14" s="386"/>
      <c r="PIO14" s="386"/>
      <c r="PIT14" s="386"/>
      <c r="PIY14" s="386"/>
      <c r="PJD14" s="386"/>
      <c r="PJI14" s="386"/>
      <c r="PJN14" s="386"/>
      <c r="PJS14" s="386"/>
      <c r="PJX14" s="386"/>
      <c r="PKC14" s="386"/>
      <c r="PKH14" s="386"/>
      <c r="PKM14" s="386"/>
      <c r="PKR14" s="386"/>
      <c r="PKW14" s="386"/>
      <c r="PLB14" s="386"/>
      <c r="PLG14" s="386"/>
      <c r="PLL14" s="386"/>
      <c r="PLQ14" s="386"/>
      <c r="PLV14" s="386"/>
      <c r="PMA14" s="386"/>
      <c r="PMF14" s="386"/>
      <c r="PMK14" s="386"/>
      <c r="PMP14" s="386"/>
      <c r="PMU14" s="386"/>
      <c r="PMZ14" s="386"/>
      <c r="PNE14" s="386"/>
      <c r="PNJ14" s="386"/>
      <c r="PNO14" s="386"/>
      <c r="PNT14" s="386"/>
      <c r="PNY14" s="386"/>
      <c r="POD14" s="386"/>
      <c r="POI14" s="386"/>
      <c r="PON14" s="386"/>
      <c r="POS14" s="386"/>
      <c r="POX14" s="386"/>
      <c r="PPC14" s="386"/>
      <c r="PPH14" s="386"/>
      <c r="PPM14" s="386"/>
      <c r="PPR14" s="386"/>
      <c r="PPW14" s="386"/>
      <c r="PQB14" s="386"/>
      <c r="PQG14" s="386"/>
      <c r="PQL14" s="386"/>
      <c r="PQQ14" s="386"/>
      <c r="PQV14" s="386"/>
      <c r="PRA14" s="386"/>
      <c r="PRF14" s="386"/>
      <c r="PRK14" s="386"/>
      <c r="PRP14" s="386"/>
      <c r="PRU14" s="386"/>
      <c r="PRZ14" s="386"/>
      <c r="PSE14" s="386"/>
      <c r="PSJ14" s="386"/>
      <c r="PSO14" s="386"/>
      <c r="PST14" s="386"/>
      <c r="PSY14" s="386"/>
      <c r="PTD14" s="386"/>
      <c r="PTI14" s="386"/>
      <c r="PTN14" s="386"/>
      <c r="PTS14" s="386"/>
      <c r="PTX14" s="386"/>
      <c r="PUC14" s="386"/>
      <c r="PUH14" s="386"/>
      <c r="PUM14" s="386"/>
      <c r="PUR14" s="386"/>
      <c r="PUW14" s="386"/>
      <c r="PVB14" s="386"/>
      <c r="PVG14" s="386"/>
      <c r="PVL14" s="386"/>
      <c r="PVQ14" s="386"/>
      <c r="PVV14" s="386"/>
      <c r="PWA14" s="386"/>
      <c r="PWF14" s="386"/>
      <c r="PWK14" s="386"/>
      <c r="PWP14" s="386"/>
      <c r="PWU14" s="386"/>
      <c r="PWZ14" s="386"/>
      <c r="PXE14" s="386"/>
      <c r="PXJ14" s="386"/>
      <c r="PXO14" s="386"/>
      <c r="PXT14" s="386"/>
      <c r="PXY14" s="386"/>
      <c r="PYD14" s="386"/>
      <c r="PYI14" s="386"/>
      <c r="PYN14" s="386"/>
      <c r="PYS14" s="386"/>
      <c r="PYX14" s="386"/>
      <c r="PZC14" s="386"/>
      <c r="PZH14" s="386"/>
      <c r="PZM14" s="386"/>
      <c r="PZR14" s="386"/>
      <c r="PZW14" s="386"/>
      <c r="QAB14" s="386"/>
      <c r="QAG14" s="386"/>
      <c r="QAL14" s="386"/>
      <c r="QAQ14" s="386"/>
      <c r="QAV14" s="386"/>
      <c r="QBA14" s="386"/>
      <c r="QBF14" s="386"/>
      <c r="QBK14" s="386"/>
      <c r="QBP14" s="386"/>
      <c r="QBU14" s="386"/>
      <c r="QBZ14" s="386"/>
      <c r="QCE14" s="386"/>
      <c r="QCJ14" s="386"/>
      <c r="QCO14" s="386"/>
      <c r="QCT14" s="386"/>
      <c r="QCY14" s="386"/>
      <c r="QDD14" s="386"/>
      <c r="QDI14" s="386"/>
      <c r="QDN14" s="386"/>
      <c r="QDS14" s="386"/>
      <c r="QDX14" s="386"/>
      <c r="QEC14" s="386"/>
      <c r="QEH14" s="386"/>
      <c r="QEM14" s="386"/>
      <c r="QER14" s="386"/>
      <c r="QEW14" s="386"/>
      <c r="QFB14" s="386"/>
      <c r="QFG14" s="386"/>
      <c r="QFL14" s="386"/>
      <c r="QFQ14" s="386"/>
      <c r="QFV14" s="386"/>
      <c r="QGA14" s="386"/>
      <c r="QGF14" s="386"/>
      <c r="QGK14" s="386"/>
      <c r="QGP14" s="386"/>
      <c r="QGU14" s="386"/>
      <c r="QGZ14" s="386"/>
      <c r="QHE14" s="386"/>
      <c r="QHJ14" s="386"/>
      <c r="QHO14" s="386"/>
      <c r="QHT14" s="386"/>
      <c r="QHY14" s="386"/>
      <c r="QID14" s="386"/>
      <c r="QII14" s="386"/>
      <c r="QIN14" s="386"/>
      <c r="QIS14" s="386"/>
      <c r="QIX14" s="386"/>
      <c r="QJC14" s="386"/>
      <c r="QJH14" s="386"/>
      <c r="QJM14" s="386"/>
      <c r="QJR14" s="386"/>
      <c r="QJW14" s="386"/>
      <c r="QKB14" s="386"/>
      <c r="QKG14" s="386"/>
      <c r="QKL14" s="386"/>
      <c r="QKQ14" s="386"/>
      <c r="QKV14" s="386"/>
      <c r="QLA14" s="386"/>
      <c r="QLF14" s="386"/>
      <c r="QLK14" s="386"/>
      <c r="QLP14" s="386"/>
      <c r="QLU14" s="386"/>
      <c r="QLZ14" s="386"/>
      <c r="QME14" s="386"/>
      <c r="QMJ14" s="386"/>
      <c r="QMO14" s="386"/>
      <c r="QMT14" s="386"/>
      <c r="QMY14" s="386"/>
      <c r="QND14" s="386"/>
      <c r="QNI14" s="386"/>
      <c r="QNN14" s="386"/>
      <c r="QNS14" s="386"/>
      <c r="QNX14" s="386"/>
      <c r="QOC14" s="386"/>
      <c r="QOH14" s="386"/>
      <c r="QOM14" s="386"/>
      <c r="QOR14" s="386"/>
      <c r="QOW14" s="386"/>
      <c r="QPB14" s="386"/>
      <c r="QPG14" s="386"/>
      <c r="QPL14" s="386"/>
      <c r="QPQ14" s="386"/>
      <c r="QPV14" s="386"/>
      <c r="QQA14" s="386"/>
      <c r="QQF14" s="386"/>
      <c r="QQK14" s="386"/>
      <c r="QQP14" s="386"/>
      <c r="QQU14" s="386"/>
      <c r="QQZ14" s="386"/>
      <c r="QRE14" s="386"/>
      <c r="QRJ14" s="386"/>
      <c r="QRO14" s="386"/>
      <c r="QRT14" s="386"/>
      <c r="QRY14" s="386"/>
      <c r="QSD14" s="386"/>
      <c r="QSI14" s="386"/>
      <c r="QSN14" s="386"/>
      <c r="QSS14" s="386"/>
      <c r="QSX14" s="386"/>
      <c r="QTC14" s="386"/>
      <c r="QTH14" s="386"/>
      <c r="QTM14" s="386"/>
      <c r="QTR14" s="386"/>
      <c r="QTW14" s="386"/>
      <c r="QUB14" s="386"/>
      <c r="QUG14" s="386"/>
      <c r="QUL14" s="386"/>
      <c r="QUQ14" s="386"/>
      <c r="QUV14" s="386"/>
      <c r="QVA14" s="386"/>
      <c r="QVF14" s="386"/>
      <c r="QVK14" s="386"/>
      <c r="QVP14" s="386"/>
      <c r="QVU14" s="386"/>
      <c r="QVZ14" s="386"/>
      <c r="QWE14" s="386"/>
      <c r="QWJ14" s="386"/>
      <c r="QWO14" s="386"/>
      <c r="QWT14" s="386"/>
      <c r="QWY14" s="386"/>
      <c r="QXD14" s="386"/>
      <c r="QXI14" s="386"/>
      <c r="QXN14" s="386"/>
      <c r="QXS14" s="386"/>
      <c r="QXX14" s="386"/>
      <c r="QYC14" s="386"/>
      <c r="QYH14" s="386"/>
      <c r="QYM14" s="386"/>
      <c r="QYR14" s="386"/>
      <c r="QYW14" s="386"/>
      <c r="QZB14" s="386"/>
      <c r="QZG14" s="386"/>
      <c r="QZL14" s="386"/>
      <c r="QZQ14" s="386"/>
      <c r="QZV14" s="386"/>
      <c r="RAA14" s="386"/>
      <c r="RAF14" s="386"/>
      <c r="RAK14" s="386"/>
      <c r="RAP14" s="386"/>
      <c r="RAU14" s="386"/>
      <c r="RAZ14" s="386"/>
      <c r="RBE14" s="386"/>
      <c r="RBJ14" s="386"/>
      <c r="RBO14" s="386"/>
      <c r="RBT14" s="386"/>
      <c r="RBY14" s="386"/>
      <c r="RCD14" s="386"/>
      <c r="RCI14" s="386"/>
      <c r="RCN14" s="386"/>
      <c r="RCS14" s="386"/>
      <c r="RCX14" s="386"/>
      <c r="RDC14" s="386"/>
      <c r="RDH14" s="386"/>
      <c r="RDM14" s="386"/>
      <c r="RDR14" s="386"/>
      <c r="RDW14" s="386"/>
      <c r="REB14" s="386"/>
      <c r="REG14" s="386"/>
      <c r="REL14" s="386"/>
      <c r="REQ14" s="386"/>
      <c r="REV14" s="386"/>
      <c r="RFA14" s="386"/>
      <c r="RFF14" s="386"/>
      <c r="RFK14" s="386"/>
      <c r="RFP14" s="386"/>
      <c r="RFU14" s="386"/>
      <c r="RFZ14" s="386"/>
      <c r="RGE14" s="386"/>
      <c r="RGJ14" s="386"/>
      <c r="RGO14" s="386"/>
      <c r="RGT14" s="386"/>
      <c r="RGY14" s="386"/>
      <c r="RHD14" s="386"/>
      <c r="RHI14" s="386"/>
      <c r="RHN14" s="386"/>
      <c r="RHS14" s="386"/>
      <c r="RHX14" s="386"/>
      <c r="RIC14" s="386"/>
      <c r="RIH14" s="386"/>
      <c r="RIM14" s="386"/>
      <c r="RIR14" s="386"/>
      <c r="RIW14" s="386"/>
      <c r="RJB14" s="386"/>
      <c r="RJG14" s="386"/>
      <c r="RJL14" s="386"/>
      <c r="RJQ14" s="386"/>
      <c r="RJV14" s="386"/>
      <c r="RKA14" s="386"/>
      <c r="RKF14" s="386"/>
      <c r="RKK14" s="386"/>
      <c r="RKP14" s="386"/>
      <c r="RKU14" s="386"/>
      <c r="RKZ14" s="386"/>
      <c r="RLE14" s="386"/>
      <c r="RLJ14" s="386"/>
      <c r="RLO14" s="386"/>
      <c r="RLT14" s="386"/>
      <c r="RLY14" s="386"/>
      <c r="RMD14" s="386"/>
      <c r="RMI14" s="386"/>
      <c r="RMN14" s="386"/>
      <c r="RMS14" s="386"/>
      <c r="RMX14" s="386"/>
      <c r="RNC14" s="386"/>
      <c r="RNH14" s="386"/>
      <c r="RNM14" s="386"/>
      <c r="RNR14" s="386"/>
      <c r="RNW14" s="386"/>
      <c r="ROB14" s="386"/>
      <c r="ROG14" s="386"/>
      <c r="ROL14" s="386"/>
      <c r="ROQ14" s="386"/>
      <c r="ROV14" s="386"/>
      <c r="RPA14" s="386"/>
      <c r="RPF14" s="386"/>
      <c r="RPK14" s="386"/>
      <c r="RPP14" s="386"/>
      <c r="RPU14" s="386"/>
      <c r="RPZ14" s="386"/>
      <c r="RQE14" s="386"/>
      <c r="RQJ14" s="386"/>
      <c r="RQO14" s="386"/>
      <c r="RQT14" s="386"/>
      <c r="RQY14" s="386"/>
      <c r="RRD14" s="386"/>
      <c r="RRI14" s="386"/>
      <c r="RRN14" s="386"/>
      <c r="RRS14" s="386"/>
      <c r="RRX14" s="386"/>
      <c r="RSC14" s="386"/>
      <c r="RSH14" s="386"/>
      <c r="RSM14" s="386"/>
      <c r="RSR14" s="386"/>
      <c r="RSW14" s="386"/>
      <c r="RTB14" s="386"/>
      <c r="RTG14" s="386"/>
      <c r="RTL14" s="386"/>
      <c r="RTQ14" s="386"/>
      <c r="RTV14" s="386"/>
      <c r="RUA14" s="386"/>
      <c r="RUF14" s="386"/>
      <c r="RUK14" s="386"/>
      <c r="RUP14" s="386"/>
      <c r="RUU14" s="386"/>
      <c r="RUZ14" s="386"/>
      <c r="RVE14" s="386"/>
      <c r="RVJ14" s="386"/>
      <c r="RVO14" s="386"/>
      <c r="RVT14" s="386"/>
      <c r="RVY14" s="386"/>
      <c r="RWD14" s="386"/>
      <c r="RWI14" s="386"/>
      <c r="RWN14" s="386"/>
      <c r="RWS14" s="386"/>
      <c r="RWX14" s="386"/>
      <c r="RXC14" s="386"/>
      <c r="RXH14" s="386"/>
      <c r="RXM14" s="386"/>
      <c r="RXR14" s="386"/>
      <c r="RXW14" s="386"/>
      <c r="RYB14" s="386"/>
      <c r="RYG14" s="386"/>
      <c r="RYL14" s="386"/>
      <c r="RYQ14" s="386"/>
      <c r="RYV14" s="386"/>
      <c r="RZA14" s="386"/>
      <c r="RZF14" s="386"/>
      <c r="RZK14" s="386"/>
      <c r="RZP14" s="386"/>
      <c r="RZU14" s="386"/>
      <c r="RZZ14" s="386"/>
      <c r="SAE14" s="386"/>
      <c r="SAJ14" s="386"/>
      <c r="SAO14" s="386"/>
      <c r="SAT14" s="386"/>
      <c r="SAY14" s="386"/>
      <c r="SBD14" s="386"/>
      <c r="SBI14" s="386"/>
      <c r="SBN14" s="386"/>
      <c r="SBS14" s="386"/>
      <c r="SBX14" s="386"/>
      <c r="SCC14" s="386"/>
      <c r="SCH14" s="386"/>
      <c r="SCM14" s="386"/>
      <c r="SCR14" s="386"/>
      <c r="SCW14" s="386"/>
      <c r="SDB14" s="386"/>
      <c r="SDG14" s="386"/>
      <c r="SDL14" s="386"/>
      <c r="SDQ14" s="386"/>
      <c r="SDV14" s="386"/>
      <c r="SEA14" s="386"/>
      <c r="SEF14" s="386"/>
      <c r="SEK14" s="386"/>
      <c r="SEP14" s="386"/>
      <c r="SEU14" s="386"/>
      <c r="SEZ14" s="386"/>
      <c r="SFE14" s="386"/>
      <c r="SFJ14" s="386"/>
      <c r="SFO14" s="386"/>
      <c r="SFT14" s="386"/>
      <c r="SFY14" s="386"/>
      <c r="SGD14" s="386"/>
      <c r="SGI14" s="386"/>
      <c r="SGN14" s="386"/>
      <c r="SGS14" s="386"/>
      <c r="SGX14" s="386"/>
      <c r="SHC14" s="386"/>
      <c r="SHH14" s="386"/>
      <c r="SHM14" s="386"/>
      <c r="SHR14" s="386"/>
      <c r="SHW14" s="386"/>
      <c r="SIB14" s="386"/>
      <c r="SIG14" s="386"/>
      <c r="SIL14" s="386"/>
      <c r="SIQ14" s="386"/>
      <c r="SIV14" s="386"/>
      <c r="SJA14" s="386"/>
      <c r="SJF14" s="386"/>
      <c r="SJK14" s="386"/>
      <c r="SJP14" s="386"/>
      <c r="SJU14" s="386"/>
      <c r="SJZ14" s="386"/>
      <c r="SKE14" s="386"/>
      <c r="SKJ14" s="386"/>
      <c r="SKO14" s="386"/>
      <c r="SKT14" s="386"/>
      <c r="SKY14" s="386"/>
      <c r="SLD14" s="386"/>
      <c r="SLI14" s="386"/>
      <c r="SLN14" s="386"/>
      <c r="SLS14" s="386"/>
      <c r="SLX14" s="386"/>
      <c r="SMC14" s="386"/>
      <c r="SMH14" s="386"/>
      <c r="SMM14" s="386"/>
      <c r="SMR14" s="386"/>
      <c r="SMW14" s="386"/>
      <c r="SNB14" s="386"/>
      <c r="SNG14" s="386"/>
      <c r="SNL14" s="386"/>
      <c r="SNQ14" s="386"/>
      <c r="SNV14" s="386"/>
      <c r="SOA14" s="386"/>
      <c r="SOF14" s="386"/>
      <c r="SOK14" s="386"/>
      <c r="SOP14" s="386"/>
      <c r="SOU14" s="386"/>
      <c r="SOZ14" s="386"/>
      <c r="SPE14" s="386"/>
      <c r="SPJ14" s="386"/>
      <c r="SPO14" s="386"/>
      <c r="SPT14" s="386"/>
      <c r="SPY14" s="386"/>
      <c r="SQD14" s="386"/>
      <c r="SQI14" s="386"/>
      <c r="SQN14" s="386"/>
      <c r="SQS14" s="386"/>
      <c r="SQX14" s="386"/>
      <c r="SRC14" s="386"/>
      <c r="SRH14" s="386"/>
      <c r="SRM14" s="386"/>
      <c r="SRR14" s="386"/>
      <c r="SRW14" s="386"/>
      <c r="SSB14" s="386"/>
      <c r="SSG14" s="386"/>
      <c r="SSL14" s="386"/>
      <c r="SSQ14" s="386"/>
      <c r="SSV14" s="386"/>
      <c r="STA14" s="386"/>
      <c r="STF14" s="386"/>
      <c r="STK14" s="386"/>
      <c r="STP14" s="386"/>
      <c r="STU14" s="386"/>
      <c r="STZ14" s="386"/>
      <c r="SUE14" s="386"/>
      <c r="SUJ14" s="386"/>
      <c r="SUO14" s="386"/>
      <c r="SUT14" s="386"/>
      <c r="SUY14" s="386"/>
      <c r="SVD14" s="386"/>
      <c r="SVI14" s="386"/>
      <c r="SVN14" s="386"/>
      <c r="SVS14" s="386"/>
      <c r="SVX14" s="386"/>
      <c r="SWC14" s="386"/>
      <c r="SWH14" s="386"/>
      <c r="SWM14" s="386"/>
      <c r="SWR14" s="386"/>
      <c r="SWW14" s="386"/>
      <c r="SXB14" s="386"/>
      <c r="SXG14" s="386"/>
      <c r="SXL14" s="386"/>
      <c r="SXQ14" s="386"/>
      <c r="SXV14" s="386"/>
      <c r="SYA14" s="386"/>
      <c r="SYF14" s="386"/>
      <c r="SYK14" s="386"/>
      <c r="SYP14" s="386"/>
      <c r="SYU14" s="386"/>
      <c r="SYZ14" s="386"/>
      <c r="SZE14" s="386"/>
      <c r="SZJ14" s="386"/>
      <c r="SZO14" s="386"/>
      <c r="SZT14" s="386"/>
      <c r="SZY14" s="386"/>
      <c r="TAD14" s="386"/>
      <c r="TAI14" s="386"/>
      <c r="TAN14" s="386"/>
      <c r="TAS14" s="386"/>
      <c r="TAX14" s="386"/>
      <c r="TBC14" s="386"/>
      <c r="TBH14" s="386"/>
      <c r="TBM14" s="386"/>
      <c r="TBR14" s="386"/>
      <c r="TBW14" s="386"/>
      <c r="TCB14" s="386"/>
      <c r="TCG14" s="386"/>
      <c r="TCL14" s="386"/>
      <c r="TCQ14" s="386"/>
      <c r="TCV14" s="386"/>
      <c r="TDA14" s="386"/>
      <c r="TDF14" s="386"/>
      <c r="TDK14" s="386"/>
      <c r="TDP14" s="386"/>
      <c r="TDU14" s="386"/>
      <c r="TDZ14" s="386"/>
      <c r="TEE14" s="386"/>
      <c r="TEJ14" s="386"/>
      <c r="TEO14" s="386"/>
      <c r="TET14" s="386"/>
      <c r="TEY14" s="386"/>
      <c r="TFD14" s="386"/>
      <c r="TFI14" s="386"/>
      <c r="TFN14" s="386"/>
      <c r="TFS14" s="386"/>
      <c r="TFX14" s="386"/>
      <c r="TGC14" s="386"/>
      <c r="TGH14" s="386"/>
      <c r="TGM14" s="386"/>
      <c r="TGR14" s="386"/>
      <c r="TGW14" s="386"/>
      <c r="THB14" s="386"/>
      <c r="THG14" s="386"/>
      <c r="THL14" s="386"/>
      <c r="THQ14" s="386"/>
      <c r="THV14" s="386"/>
      <c r="TIA14" s="386"/>
      <c r="TIF14" s="386"/>
      <c r="TIK14" s="386"/>
      <c r="TIP14" s="386"/>
      <c r="TIU14" s="386"/>
      <c r="TIZ14" s="386"/>
      <c r="TJE14" s="386"/>
      <c r="TJJ14" s="386"/>
      <c r="TJO14" s="386"/>
      <c r="TJT14" s="386"/>
      <c r="TJY14" s="386"/>
      <c r="TKD14" s="386"/>
      <c r="TKI14" s="386"/>
      <c r="TKN14" s="386"/>
      <c r="TKS14" s="386"/>
      <c r="TKX14" s="386"/>
      <c r="TLC14" s="386"/>
      <c r="TLH14" s="386"/>
      <c r="TLM14" s="386"/>
      <c r="TLR14" s="386"/>
      <c r="TLW14" s="386"/>
      <c r="TMB14" s="386"/>
      <c r="TMG14" s="386"/>
      <c r="TML14" s="386"/>
      <c r="TMQ14" s="386"/>
      <c r="TMV14" s="386"/>
      <c r="TNA14" s="386"/>
      <c r="TNF14" s="386"/>
      <c r="TNK14" s="386"/>
      <c r="TNP14" s="386"/>
      <c r="TNU14" s="386"/>
      <c r="TNZ14" s="386"/>
      <c r="TOE14" s="386"/>
      <c r="TOJ14" s="386"/>
      <c r="TOO14" s="386"/>
      <c r="TOT14" s="386"/>
      <c r="TOY14" s="386"/>
      <c r="TPD14" s="386"/>
      <c r="TPI14" s="386"/>
      <c r="TPN14" s="386"/>
      <c r="TPS14" s="386"/>
      <c r="TPX14" s="386"/>
      <c r="TQC14" s="386"/>
      <c r="TQH14" s="386"/>
      <c r="TQM14" s="386"/>
      <c r="TQR14" s="386"/>
      <c r="TQW14" s="386"/>
      <c r="TRB14" s="386"/>
      <c r="TRG14" s="386"/>
      <c r="TRL14" s="386"/>
      <c r="TRQ14" s="386"/>
      <c r="TRV14" s="386"/>
      <c r="TSA14" s="386"/>
      <c r="TSF14" s="386"/>
      <c r="TSK14" s="386"/>
      <c r="TSP14" s="386"/>
      <c r="TSU14" s="386"/>
      <c r="TSZ14" s="386"/>
      <c r="TTE14" s="386"/>
      <c r="TTJ14" s="386"/>
      <c r="TTO14" s="386"/>
      <c r="TTT14" s="386"/>
      <c r="TTY14" s="386"/>
      <c r="TUD14" s="386"/>
      <c r="TUI14" s="386"/>
      <c r="TUN14" s="386"/>
      <c r="TUS14" s="386"/>
      <c r="TUX14" s="386"/>
      <c r="TVC14" s="386"/>
      <c r="TVH14" s="386"/>
      <c r="TVM14" s="386"/>
      <c r="TVR14" s="386"/>
      <c r="TVW14" s="386"/>
      <c r="TWB14" s="386"/>
      <c r="TWG14" s="386"/>
      <c r="TWL14" s="386"/>
      <c r="TWQ14" s="386"/>
      <c r="TWV14" s="386"/>
      <c r="TXA14" s="386"/>
      <c r="TXF14" s="386"/>
      <c r="TXK14" s="386"/>
      <c r="TXP14" s="386"/>
      <c r="TXU14" s="386"/>
      <c r="TXZ14" s="386"/>
      <c r="TYE14" s="386"/>
      <c r="TYJ14" s="386"/>
      <c r="TYO14" s="386"/>
      <c r="TYT14" s="386"/>
      <c r="TYY14" s="386"/>
      <c r="TZD14" s="386"/>
      <c r="TZI14" s="386"/>
      <c r="TZN14" s="386"/>
      <c r="TZS14" s="386"/>
      <c r="TZX14" s="386"/>
      <c r="UAC14" s="386"/>
      <c r="UAH14" s="386"/>
      <c r="UAM14" s="386"/>
      <c r="UAR14" s="386"/>
      <c r="UAW14" s="386"/>
      <c r="UBB14" s="386"/>
      <c r="UBG14" s="386"/>
      <c r="UBL14" s="386"/>
      <c r="UBQ14" s="386"/>
      <c r="UBV14" s="386"/>
      <c r="UCA14" s="386"/>
      <c r="UCF14" s="386"/>
      <c r="UCK14" s="386"/>
      <c r="UCP14" s="386"/>
      <c r="UCU14" s="386"/>
      <c r="UCZ14" s="386"/>
      <c r="UDE14" s="386"/>
      <c r="UDJ14" s="386"/>
      <c r="UDO14" s="386"/>
      <c r="UDT14" s="386"/>
      <c r="UDY14" s="386"/>
      <c r="UED14" s="386"/>
      <c r="UEI14" s="386"/>
      <c r="UEN14" s="386"/>
      <c r="UES14" s="386"/>
      <c r="UEX14" s="386"/>
      <c r="UFC14" s="386"/>
      <c r="UFH14" s="386"/>
      <c r="UFM14" s="386"/>
      <c r="UFR14" s="386"/>
      <c r="UFW14" s="386"/>
      <c r="UGB14" s="386"/>
      <c r="UGG14" s="386"/>
      <c r="UGL14" s="386"/>
      <c r="UGQ14" s="386"/>
      <c r="UGV14" s="386"/>
      <c r="UHA14" s="386"/>
      <c r="UHF14" s="386"/>
      <c r="UHK14" s="386"/>
      <c r="UHP14" s="386"/>
      <c r="UHU14" s="386"/>
      <c r="UHZ14" s="386"/>
      <c r="UIE14" s="386"/>
      <c r="UIJ14" s="386"/>
      <c r="UIO14" s="386"/>
      <c r="UIT14" s="386"/>
      <c r="UIY14" s="386"/>
      <c r="UJD14" s="386"/>
      <c r="UJI14" s="386"/>
      <c r="UJN14" s="386"/>
      <c r="UJS14" s="386"/>
      <c r="UJX14" s="386"/>
      <c r="UKC14" s="386"/>
      <c r="UKH14" s="386"/>
      <c r="UKM14" s="386"/>
      <c r="UKR14" s="386"/>
      <c r="UKW14" s="386"/>
      <c r="ULB14" s="386"/>
      <c r="ULG14" s="386"/>
      <c r="ULL14" s="386"/>
      <c r="ULQ14" s="386"/>
      <c r="ULV14" s="386"/>
      <c r="UMA14" s="386"/>
      <c r="UMF14" s="386"/>
      <c r="UMK14" s="386"/>
      <c r="UMP14" s="386"/>
      <c r="UMU14" s="386"/>
      <c r="UMZ14" s="386"/>
      <c r="UNE14" s="386"/>
      <c r="UNJ14" s="386"/>
      <c r="UNO14" s="386"/>
      <c r="UNT14" s="386"/>
      <c r="UNY14" s="386"/>
      <c r="UOD14" s="386"/>
      <c r="UOI14" s="386"/>
      <c r="UON14" s="386"/>
      <c r="UOS14" s="386"/>
      <c r="UOX14" s="386"/>
      <c r="UPC14" s="386"/>
      <c r="UPH14" s="386"/>
      <c r="UPM14" s="386"/>
      <c r="UPR14" s="386"/>
      <c r="UPW14" s="386"/>
      <c r="UQB14" s="386"/>
      <c r="UQG14" s="386"/>
      <c r="UQL14" s="386"/>
      <c r="UQQ14" s="386"/>
      <c r="UQV14" s="386"/>
      <c r="URA14" s="386"/>
      <c r="URF14" s="386"/>
      <c r="URK14" s="386"/>
      <c r="URP14" s="386"/>
      <c r="URU14" s="386"/>
      <c r="URZ14" s="386"/>
      <c r="USE14" s="386"/>
      <c r="USJ14" s="386"/>
      <c r="USO14" s="386"/>
      <c r="UST14" s="386"/>
      <c r="USY14" s="386"/>
      <c r="UTD14" s="386"/>
      <c r="UTI14" s="386"/>
      <c r="UTN14" s="386"/>
      <c r="UTS14" s="386"/>
      <c r="UTX14" s="386"/>
      <c r="UUC14" s="386"/>
      <c r="UUH14" s="386"/>
      <c r="UUM14" s="386"/>
      <c r="UUR14" s="386"/>
      <c r="UUW14" s="386"/>
      <c r="UVB14" s="386"/>
      <c r="UVG14" s="386"/>
      <c r="UVL14" s="386"/>
      <c r="UVQ14" s="386"/>
      <c r="UVV14" s="386"/>
      <c r="UWA14" s="386"/>
      <c r="UWF14" s="386"/>
      <c r="UWK14" s="386"/>
      <c r="UWP14" s="386"/>
      <c r="UWU14" s="386"/>
      <c r="UWZ14" s="386"/>
      <c r="UXE14" s="386"/>
      <c r="UXJ14" s="386"/>
      <c r="UXO14" s="386"/>
      <c r="UXT14" s="386"/>
      <c r="UXY14" s="386"/>
      <c r="UYD14" s="386"/>
      <c r="UYI14" s="386"/>
      <c r="UYN14" s="386"/>
      <c r="UYS14" s="386"/>
      <c r="UYX14" s="386"/>
      <c r="UZC14" s="386"/>
      <c r="UZH14" s="386"/>
      <c r="UZM14" s="386"/>
      <c r="UZR14" s="386"/>
      <c r="UZW14" s="386"/>
      <c r="VAB14" s="386"/>
      <c r="VAG14" s="386"/>
      <c r="VAL14" s="386"/>
      <c r="VAQ14" s="386"/>
      <c r="VAV14" s="386"/>
      <c r="VBA14" s="386"/>
      <c r="VBF14" s="386"/>
      <c r="VBK14" s="386"/>
      <c r="VBP14" s="386"/>
      <c r="VBU14" s="386"/>
      <c r="VBZ14" s="386"/>
      <c r="VCE14" s="386"/>
      <c r="VCJ14" s="386"/>
      <c r="VCO14" s="386"/>
      <c r="VCT14" s="386"/>
      <c r="VCY14" s="386"/>
      <c r="VDD14" s="386"/>
      <c r="VDI14" s="386"/>
      <c r="VDN14" s="386"/>
      <c r="VDS14" s="386"/>
      <c r="VDX14" s="386"/>
      <c r="VEC14" s="386"/>
      <c r="VEH14" s="386"/>
      <c r="VEM14" s="386"/>
      <c r="VER14" s="386"/>
      <c r="VEW14" s="386"/>
      <c r="VFB14" s="386"/>
      <c r="VFG14" s="386"/>
      <c r="VFL14" s="386"/>
      <c r="VFQ14" s="386"/>
      <c r="VFV14" s="386"/>
      <c r="VGA14" s="386"/>
      <c r="VGF14" s="386"/>
      <c r="VGK14" s="386"/>
      <c r="VGP14" s="386"/>
      <c r="VGU14" s="386"/>
      <c r="VGZ14" s="386"/>
      <c r="VHE14" s="386"/>
      <c r="VHJ14" s="386"/>
      <c r="VHO14" s="386"/>
      <c r="VHT14" s="386"/>
      <c r="VHY14" s="386"/>
      <c r="VID14" s="386"/>
      <c r="VII14" s="386"/>
      <c r="VIN14" s="386"/>
      <c r="VIS14" s="386"/>
      <c r="VIX14" s="386"/>
      <c r="VJC14" s="386"/>
      <c r="VJH14" s="386"/>
      <c r="VJM14" s="386"/>
      <c r="VJR14" s="386"/>
      <c r="VJW14" s="386"/>
      <c r="VKB14" s="386"/>
      <c r="VKG14" s="386"/>
      <c r="VKL14" s="386"/>
      <c r="VKQ14" s="386"/>
      <c r="VKV14" s="386"/>
      <c r="VLA14" s="386"/>
      <c r="VLF14" s="386"/>
      <c r="VLK14" s="386"/>
      <c r="VLP14" s="386"/>
      <c r="VLU14" s="386"/>
      <c r="VLZ14" s="386"/>
      <c r="VME14" s="386"/>
      <c r="VMJ14" s="386"/>
      <c r="VMO14" s="386"/>
      <c r="VMT14" s="386"/>
      <c r="VMY14" s="386"/>
      <c r="VND14" s="386"/>
      <c r="VNI14" s="386"/>
      <c r="VNN14" s="386"/>
      <c r="VNS14" s="386"/>
      <c r="VNX14" s="386"/>
      <c r="VOC14" s="386"/>
      <c r="VOH14" s="386"/>
      <c r="VOM14" s="386"/>
      <c r="VOR14" s="386"/>
      <c r="VOW14" s="386"/>
      <c r="VPB14" s="386"/>
      <c r="VPG14" s="386"/>
      <c r="VPL14" s="386"/>
      <c r="VPQ14" s="386"/>
      <c r="VPV14" s="386"/>
      <c r="VQA14" s="386"/>
      <c r="VQF14" s="386"/>
      <c r="VQK14" s="386"/>
      <c r="VQP14" s="386"/>
      <c r="VQU14" s="386"/>
      <c r="VQZ14" s="386"/>
      <c r="VRE14" s="386"/>
      <c r="VRJ14" s="386"/>
      <c r="VRO14" s="386"/>
      <c r="VRT14" s="386"/>
      <c r="VRY14" s="386"/>
      <c r="VSD14" s="386"/>
      <c r="VSI14" s="386"/>
      <c r="VSN14" s="386"/>
      <c r="VSS14" s="386"/>
      <c r="VSX14" s="386"/>
      <c r="VTC14" s="386"/>
      <c r="VTH14" s="386"/>
      <c r="VTM14" s="386"/>
      <c r="VTR14" s="386"/>
      <c r="VTW14" s="386"/>
      <c r="VUB14" s="386"/>
      <c r="VUG14" s="386"/>
      <c r="VUL14" s="386"/>
      <c r="VUQ14" s="386"/>
      <c r="VUV14" s="386"/>
      <c r="VVA14" s="386"/>
      <c r="VVF14" s="386"/>
      <c r="VVK14" s="386"/>
      <c r="VVP14" s="386"/>
      <c r="VVU14" s="386"/>
      <c r="VVZ14" s="386"/>
      <c r="VWE14" s="386"/>
      <c r="VWJ14" s="386"/>
      <c r="VWO14" s="386"/>
      <c r="VWT14" s="386"/>
      <c r="VWY14" s="386"/>
      <c r="VXD14" s="386"/>
      <c r="VXI14" s="386"/>
      <c r="VXN14" s="386"/>
      <c r="VXS14" s="386"/>
      <c r="VXX14" s="386"/>
      <c r="VYC14" s="386"/>
      <c r="VYH14" s="386"/>
      <c r="VYM14" s="386"/>
      <c r="VYR14" s="386"/>
      <c r="VYW14" s="386"/>
      <c r="VZB14" s="386"/>
      <c r="VZG14" s="386"/>
      <c r="VZL14" s="386"/>
      <c r="VZQ14" s="386"/>
      <c r="VZV14" s="386"/>
      <c r="WAA14" s="386"/>
      <c r="WAF14" s="386"/>
      <c r="WAK14" s="386"/>
      <c r="WAP14" s="386"/>
      <c r="WAU14" s="386"/>
      <c r="WAZ14" s="386"/>
      <c r="WBE14" s="386"/>
      <c r="WBJ14" s="386"/>
      <c r="WBO14" s="386"/>
      <c r="WBT14" s="386"/>
      <c r="WBY14" s="386"/>
      <c r="WCD14" s="386"/>
      <c r="WCI14" s="386"/>
      <c r="WCN14" s="386"/>
      <c r="WCS14" s="386"/>
      <c r="WCX14" s="386"/>
      <c r="WDC14" s="386"/>
      <c r="WDH14" s="386"/>
      <c r="WDM14" s="386"/>
      <c r="WDR14" s="386"/>
      <c r="WDW14" s="386"/>
      <c r="WEB14" s="386"/>
      <c r="WEG14" s="386"/>
      <c r="WEL14" s="386"/>
      <c r="WEQ14" s="386"/>
      <c r="WEV14" s="386"/>
      <c r="WFA14" s="386"/>
      <c r="WFF14" s="386"/>
      <c r="WFK14" s="386"/>
      <c r="WFP14" s="386"/>
      <c r="WFU14" s="386"/>
      <c r="WFZ14" s="386"/>
      <c r="WGE14" s="386"/>
      <c r="WGJ14" s="386"/>
      <c r="WGO14" s="386"/>
      <c r="WGT14" s="386"/>
      <c r="WGY14" s="386"/>
      <c r="WHD14" s="386"/>
      <c r="WHI14" s="386"/>
      <c r="WHN14" s="386"/>
      <c r="WHS14" s="386"/>
      <c r="WHX14" s="386"/>
      <c r="WIC14" s="386"/>
      <c r="WIH14" s="386"/>
      <c r="WIM14" s="386"/>
      <c r="WIR14" s="386"/>
      <c r="WIW14" s="386"/>
      <c r="WJB14" s="386"/>
      <c r="WJG14" s="386"/>
      <c r="WJL14" s="386"/>
      <c r="WJQ14" s="386"/>
      <c r="WJV14" s="386"/>
      <c r="WKA14" s="386"/>
      <c r="WKF14" s="386"/>
      <c r="WKK14" s="386"/>
      <c r="WKP14" s="386"/>
      <c r="WKU14" s="386"/>
      <c r="WKZ14" s="386"/>
      <c r="WLE14" s="386"/>
      <c r="WLJ14" s="386"/>
      <c r="WLO14" s="386"/>
      <c r="WLT14" s="386"/>
      <c r="WLY14" s="386"/>
      <c r="WMD14" s="386"/>
      <c r="WMI14" s="386"/>
      <c r="WMN14" s="386"/>
      <c r="WMS14" s="386"/>
      <c r="WMX14" s="386"/>
      <c r="WNC14" s="386"/>
      <c r="WNH14" s="386"/>
      <c r="WNM14" s="386"/>
      <c r="WNR14" s="386"/>
      <c r="WNW14" s="386"/>
      <c r="WOB14" s="386"/>
      <c r="WOG14" s="386"/>
      <c r="WOL14" s="386"/>
      <c r="WOQ14" s="386"/>
      <c r="WOV14" s="386"/>
      <c r="WPA14" s="386"/>
      <c r="WPF14" s="386"/>
      <c r="WPK14" s="386"/>
      <c r="WPP14" s="386"/>
      <c r="WPU14" s="386"/>
      <c r="WPZ14" s="386"/>
      <c r="WQE14" s="386"/>
      <c r="WQJ14" s="386"/>
      <c r="WQO14" s="386"/>
      <c r="WQT14" s="386"/>
      <c r="WQY14" s="386"/>
      <c r="WRD14" s="386"/>
      <c r="WRI14" s="386"/>
      <c r="WRN14" s="386"/>
      <c r="WRS14" s="386"/>
      <c r="WRX14" s="386"/>
      <c r="WSC14" s="386"/>
      <c r="WSH14" s="386"/>
      <c r="WSM14" s="386"/>
      <c r="WSR14" s="386"/>
      <c r="WSW14" s="386"/>
      <c r="WTB14" s="386"/>
      <c r="WTG14" s="386"/>
      <c r="WTL14" s="386"/>
      <c r="WTQ14" s="386"/>
      <c r="WTV14" s="386"/>
      <c r="WUA14" s="386"/>
      <c r="WUF14" s="386"/>
      <c r="WUK14" s="386"/>
      <c r="WUP14" s="386"/>
      <c r="WUU14" s="386"/>
      <c r="WUZ14" s="386"/>
      <c r="WVE14" s="386"/>
      <c r="WVJ14" s="386"/>
      <c r="WVO14" s="386"/>
      <c r="WVT14" s="386"/>
      <c r="WVY14" s="386"/>
      <c r="WWD14" s="386"/>
      <c r="WWI14" s="386"/>
      <c r="WWN14" s="386"/>
      <c r="WWS14" s="386"/>
      <c r="WWX14" s="386"/>
      <c r="WXC14" s="386"/>
      <c r="WXH14" s="386"/>
      <c r="WXM14" s="386"/>
      <c r="WXR14" s="386"/>
      <c r="WXW14" s="386"/>
      <c r="WYB14" s="386"/>
      <c r="WYG14" s="386"/>
      <c r="WYL14" s="386"/>
      <c r="WYQ14" s="386"/>
      <c r="WYV14" s="386"/>
      <c r="WZA14" s="386"/>
      <c r="WZF14" s="386"/>
      <c r="WZK14" s="386"/>
      <c r="WZP14" s="386"/>
      <c r="WZU14" s="386"/>
      <c r="WZZ14" s="386"/>
      <c r="XAE14" s="386"/>
      <c r="XAJ14" s="386"/>
      <c r="XAO14" s="386"/>
      <c r="XAT14" s="386"/>
      <c r="XAY14" s="386"/>
      <c r="XBD14" s="386"/>
      <c r="XBI14" s="386"/>
      <c r="XBN14" s="386"/>
      <c r="XBS14" s="386"/>
      <c r="XBX14" s="386"/>
      <c r="XCC14" s="386"/>
      <c r="XCH14" s="386"/>
      <c r="XCM14" s="386"/>
      <c r="XCR14" s="386"/>
      <c r="XCW14" s="386"/>
      <c r="XDB14" s="386"/>
      <c r="XDG14" s="386"/>
      <c r="XDL14" s="386"/>
      <c r="XDQ14" s="386"/>
      <c r="XDV14" s="386"/>
      <c r="XEA14" s="386"/>
      <c r="XEF14" s="386"/>
      <c r="XEK14" s="386"/>
      <c r="XEP14" s="386"/>
      <c r="XEU14" s="386"/>
      <c r="XEZ14" s="386"/>
    </row>
    <row r="15" spans="1:1020 1025:2045 2050:3070 3075:4095 4100:5120 5125:6140 6145:7165 7170:8190 8195:9215 9220:10240 10245:11260 11265:12285 12290:13310 13315:14335 14340:15360 15365:16380">
      <c r="A15" s="391">
        <f t="shared" si="0"/>
        <v>13</v>
      </c>
      <c r="B15" s="384" t="s">
        <v>2329</v>
      </c>
      <c r="C15" s="384">
        <v>830</v>
      </c>
      <c r="D15" s="384"/>
      <c r="E15" s="384"/>
      <c r="F15" s="384"/>
      <c r="G15" s="384"/>
      <c r="H15" s="384"/>
      <c r="I15" s="384"/>
      <c r="J15" s="384"/>
      <c r="K15" s="384"/>
      <c r="L15" s="384"/>
      <c r="M15" s="384"/>
      <c r="N15" s="384"/>
      <c r="O15" s="385"/>
      <c r="P15" s="385"/>
      <c r="Q15" s="385"/>
      <c r="R15" s="385"/>
      <c r="S15" s="385"/>
      <c r="T15" s="384"/>
      <c r="U15" s="384"/>
      <c r="V15" s="384"/>
      <c r="W15" s="384"/>
      <c r="X15" s="384"/>
      <c r="Y15" s="384"/>
      <c r="Z15" s="384">
        <v>500</v>
      </c>
      <c r="AA15" s="384">
        <v>120</v>
      </c>
      <c r="AB15" s="384">
        <f>'Dec-23 Plan'!J34</f>
        <v>120</v>
      </c>
      <c r="AI15" s="386"/>
      <c r="AN15" s="386"/>
      <c r="AS15" s="386"/>
      <c r="AX15" s="386"/>
      <c r="BC15" s="386"/>
      <c r="BH15" s="386"/>
      <c r="BM15" s="386"/>
      <c r="BR15" s="386"/>
      <c r="BW15" s="386"/>
      <c r="CB15" s="386"/>
      <c r="CG15" s="386"/>
      <c r="CL15" s="386"/>
      <c r="CQ15" s="386"/>
      <c r="CV15" s="386"/>
      <c r="DA15" s="386"/>
      <c r="DF15" s="386"/>
      <c r="DK15" s="386"/>
      <c r="DP15" s="386"/>
      <c r="DU15" s="386"/>
      <c r="DZ15" s="386"/>
      <c r="EE15" s="386"/>
      <c r="EJ15" s="386"/>
      <c r="EO15" s="386"/>
      <c r="ET15" s="386"/>
      <c r="EY15" s="386"/>
      <c r="FD15" s="386"/>
      <c r="FI15" s="386"/>
      <c r="FN15" s="386"/>
      <c r="FS15" s="386"/>
      <c r="FX15" s="386"/>
      <c r="GC15" s="386"/>
      <c r="GH15" s="386"/>
      <c r="GM15" s="386"/>
      <c r="GR15" s="386"/>
      <c r="GW15" s="386"/>
      <c r="HB15" s="386"/>
      <c r="HG15" s="386"/>
      <c r="HL15" s="386"/>
      <c r="HQ15" s="386"/>
      <c r="HV15" s="386"/>
      <c r="IA15" s="386"/>
      <c r="IF15" s="386"/>
      <c r="IK15" s="386"/>
      <c r="IP15" s="386"/>
      <c r="IU15" s="386"/>
      <c r="IZ15" s="386"/>
      <c r="JE15" s="386"/>
      <c r="JJ15" s="386"/>
      <c r="JO15" s="386"/>
      <c r="JT15" s="386"/>
      <c r="JY15" s="386"/>
      <c r="KD15" s="386"/>
      <c r="KI15" s="386"/>
      <c r="KN15" s="386"/>
      <c r="KS15" s="386"/>
      <c r="KX15" s="386"/>
      <c r="LC15" s="386"/>
      <c r="LH15" s="386"/>
      <c r="LM15" s="386"/>
      <c r="LR15" s="386"/>
      <c r="LW15" s="386"/>
      <c r="MB15" s="386"/>
      <c r="MG15" s="386"/>
      <c r="ML15" s="386"/>
      <c r="MQ15" s="386"/>
      <c r="MV15" s="386"/>
      <c r="NA15" s="386"/>
      <c r="NF15" s="386"/>
      <c r="NK15" s="386"/>
      <c r="NP15" s="386"/>
      <c r="NU15" s="386"/>
      <c r="NZ15" s="386"/>
      <c r="OE15" s="386"/>
      <c r="OJ15" s="386"/>
      <c r="OO15" s="386"/>
      <c r="OT15" s="386"/>
      <c r="OY15" s="386"/>
      <c r="PD15" s="386"/>
      <c r="PI15" s="386"/>
      <c r="PN15" s="386"/>
      <c r="PS15" s="386"/>
      <c r="PX15" s="386"/>
      <c r="QC15" s="386"/>
      <c r="QH15" s="386"/>
      <c r="QM15" s="386"/>
      <c r="QR15" s="386"/>
      <c r="QW15" s="386"/>
      <c r="RB15" s="386"/>
      <c r="RG15" s="386"/>
      <c r="RL15" s="386"/>
      <c r="RQ15" s="386"/>
      <c r="RV15" s="386"/>
      <c r="SA15" s="386"/>
      <c r="SF15" s="386"/>
      <c r="SK15" s="386"/>
      <c r="SP15" s="386"/>
      <c r="SU15" s="386"/>
      <c r="SZ15" s="386"/>
      <c r="TE15" s="386"/>
      <c r="TJ15" s="386"/>
      <c r="TO15" s="386"/>
      <c r="TT15" s="386"/>
      <c r="TY15" s="386"/>
      <c r="UD15" s="386"/>
      <c r="UI15" s="386"/>
      <c r="UN15" s="386"/>
      <c r="US15" s="386"/>
      <c r="UX15" s="386"/>
      <c r="VC15" s="386"/>
      <c r="VH15" s="386"/>
      <c r="VM15" s="386"/>
      <c r="VR15" s="386"/>
      <c r="VW15" s="386"/>
      <c r="WB15" s="386"/>
      <c r="WG15" s="386"/>
      <c r="WL15" s="386"/>
      <c r="WQ15" s="386"/>
      <c r="WV15" s="386"/>
      <c r="XA15" s="386"/>
      <c r="XF15" s="386"/>
      <c r="XK15" s="386"/>
      <c r="XP15" s="386"/>
      <c r="XU15" s="386"/>
      <c r="XZ15" s="386"/>
      <c r="YE15" s="386"/>
      <c r="YJ15" s="386"/>
      <c r="YO15" s="386"/>
      <c r="YT15" s="386"/>
      <c r="YY15" s="386"/>
      <c r="ZD15" s="386"/>
      <c r="ZI15" s="386"/>
      <c r="ZN15" s="386"/>
      <c r="ZS15" s="386"/>
      <c r="ZX15" s="386"/>
      <c r="AAC15" s="386"/>
      <c r="AAH15" s="386"/>
      <c r="AAM15" s="386"/>
      <c r="AAR15" s="386"/>
      <c r="AAW15" s="386"/>
      <c r="ABB15" s="386"/>
      <c r="ABG15" s="386"/>
      <c r="ABL15" s="386"/>
      <c r="ABQ15" s="386"/>
      <c r="ABV15" s="386"/>
      <c r="ACA15" s="386"/>
      <c r="ACF15" s="386"/>
      <c r="ACK15" s="386"/>
      <c r="ACP15" s="386"/>
      <c r="ACU15" s="386"/>
      <c r="ACZ15" s="386"/>
      <c r="ADE15" s="386"/>
      <c r="ADJ15" s="386"/>
      <c r="ADO15" s="386"/>
      <c r="ADT15" s="386"/>
      <c r="ADY15" s="386"/>
      <c r="AED15" s="386"/>
      <c r="AEI15" s="386"/>
      <c r="AEN15" s="386"/>
      <c r="AES15" s="386"/>
      <c r="AEX15" s="386"/>
      <c r="AFC15" s="386"/>
      <c r="AFH15" s="386"/>
      <c r="AFM15" s="386"/>
      <c r="AFR15" s="386"/>
      <c r="AFW15" s="386"/>
      <c r="AGB15" s="386"/>
      <c r="AGG15" s="386"/>
      <c r="AGL15" s="386"/>
      <c r="AGQ15" s="386"/>
      <c r="AGV15" s="386"/>
      <c r="AHA15" s="386"/>
      <c r="AHF15" s="386"/>
      <c r="AHK15" s="386"/>
      <c r="AHP15" s="386"/>
      <c r="AHU15" s="386"/>
      <c r="AHZ15" s="386"/>
      <c r="AIE15" s="386"/>
      <c r="AIJ15" s="386"/>
      <c r="AIO15" s="386"/>
      <c r="AIT15" s="386"/>
      <c r="AIY15" s="386"/>
      <c r="AJD15" s="386"/>
      <c r="AJI15" s="386"/>
      <c r="AJN15" s="386"/>
      <c r="AJS15" s="386"/>
      <c r="AJX15" s="386"/>
      <c r="AKC15" s="386"/>
      <c r="AKH15" s="386"/>
      <c r="AKM15" s="386"/>
      <c r="AKR15" s="386"/>
      <c r="AKW15" s="386"/>
      <c r="ALB15" s="386"/>
      <c r="ALG15" s="386"/>
      <c r="ALL15" s="386"/>
      <c r="ALQ15" s="386"/>
      <c r="ALV15" s="386"/>
      <c r="AMA15" s="386"/>
      <c r="AMF15" s="386"/>
      <c r="AMK15" s="386"/>
      <c r="AMP15" s="386"/>
      <c r="AMU15" s="386"/>
      <c r="AMZ15" s="386"/>
      <c r="ANE15" s="386"/>
      <c r="ANJ15" s="386"/>
      <c r="ANO15" s="386"/>
      <c r="ANT15" s="386"/>
      <c r="ANY15" s="386"/>
      <c r="AOD15" s="386"/>
      <c r="AOI15" s="386"/>
      <c r="AON15" s="386"/>
      <c r="AOS15" s="386"/>
      <c r="AOX15" s="386"/>
      <c r="APC15" s="386"/>
      <c r="APH15" s="386"/>
      <c r="APM15" s="386"/>
      <c r="APR15" s="386"/>
      <c r="APW15" s="386"/>
      <c r="AQB15" s="386"/>
      <c r="AQG15" s="386"/>
      <c r="AQL15" s="386"/>
      <c r="AQQ15" s="386"/>
      <c r="AQV15" s="386"/>
      <c r="ARA15" s="386"/>
      <c r="ARF15" s="386"/>
      <c r="ARK15" s="386"/>
      <c r="ARP15" s="386"/>
      <c r="ARU15" s="386"/>
      <c r="ARZ15" s="386"/>
      <c r="ASE15" s="386"/>
      <c r="ASJ15" s="386"/>
      <c r="ASO15" s="386"/>
      <c r="AST15" s="386"/>
      <c r="ASY15" s="386"/>
      <c r="ATD15" s="386"/>
      <c r="ATI15" s="386"/>
      <c r="ATN15" s="386"/>
      <c r="ATS15" s="386"/>
      <c r="ATX15" s="386"/>
      <c r="AUC15" s="386"/>
      <c r="AUH15" s="386"/>
      <c r="AUM15" s="386"/>
      <c r="AUR15" s="386"/>
      <c r="AUW15" s="386"/>
      <c r="AVB15" s="386"/>
      <c r="AVG15" s="386"/>
      <c r="AVL15" s="386"/>
      <c r="AVQ15" s="386"/>
      <c r="AVV15" s="386"/>
      <c r="AWA15" s="386"/>
      <c r="AWF15" s="386"/>
      <c r="AWK15" s="386"/>
      <c r="AWP15" s="386"/>
      <c r="AWU15" s="386"/>
      <c r="AWZ15" s="386"/>
      <c r="AXE15" s="386"/>
      <c r="AXJ15" s="386"/>
      <c r="AXO15" s="386"/>
      <c r="AXT15" s="386"/>
      <c r="AXY15" s="386"/>
      <c r="AYD15" s="386"/>
      <c r="AYI15" s="386"/>
      <c r="AYN15" s="386"/>
      <c r="AYS15" s="386"/>
      <c r="AYX15" s="386"/>
      <c r="AZC15" s="386"/>
      <c r="AZH15" s="386"/>
      <c r="AZM15" s="386"/>
      <c r="AZR15" s="386"/>
      <c r="AZW15" s="386"/>
      <c r="BAB15" s="386"/>
      <c r="BAG15" s="386"/>
      <c r="BAL15" s="386"/>
      <c r="BAQ15" s="386"/>
      <c r="BAV15" s="386"/>
      <c r="BBA15" s="386"/>
      <c r="BBF15" s="386"/>
      <c r="BBK15" s="386"/>
      <c r="BBP15" s="386"/>
      <c r="BBU15" s="386"/>
      <c r="BBZ15" s="386"/>
      <c r="BCE15" s="386"/>
      <c r="BCJ15" s="386"/>
      <c r="BCO15" s="386"/>
      <c r="BCT15" s="386"/>
      <c r="BCY15" s="386"/>
      <c r="BDD15" s="386"/>
      <c r="BDI15" s="386"/>
      <c r="BDN15" s="386"/>
      <c r="BDS15" s="386"/>
      <c r="BDX15" s="386"/>
      <c r="BEC15" s="386"/>
      <c r="BEH15" s="386"/>
      <c r="BEM15" s="386"/>
      <c r="BER15" s="386"/>
      <c r="BEW15" s="386"/>
      <c r="BFB15" s="386"/>
      <c r="BFG15" s="386"/>
      <c r="BFL15" s="386"/>
      <c r="BFQ15" s="386"/>
      <c r="BFV15" s="386"/>
      <c r="BGA15" s="386"/>
      <c r="BGF15" s="386"/>
      <c r="BGK15" s="386"/>
      <c r="BGP15" s="386"/>
      <c r="BGU15" s="386"/>
      <c r="BGZ15" s="386"/>
      <c r="BHE15" s="386"/>
      <c r="BHJ15" s="386"/>
      <c r="BHO15" s="386"/>
      <c r="BHT15" s="386"/>
      <c r="BHY15" s="386"/>
      <c r="BID15" s="386"/>
      <c r="BII15" s="386"/>
      <c r="BIN15" s="386"/>
      <c r="BIS15" s="386"/>
      <c r="BIX15" s="386"/>
      <c r="BJC15" s="386"/>
      <c r="BJH15" s="386"/>
      <c r="BJM15" s="386"/>
      <c r="BJR15" s="386"/>
      <c r="BJW15" s="386"/>
      <c r="BKB15" s="386"/>
      <c r="BKG15" s="386"/>
      <c r="BKL15" s="386"/>
      <c r="BKQ15" s="386"/>
      <c r="BKV15" s="386"/>
      <c r="BLA15" s="386"/>
      <c r="BLF15" s="386"/>
      <c r="BLK15" s="386"/>
      <c r="BLP15" s="386"/>
      <c r="BLU15" s="386"/>
      <c r="BLZ15" s="386"/>
      <c r="BME15" s="386"/>
      <c r="BMJ15" s="386"/>
      <c r="BMO15" s="386"/>
      <c r="BMT15" s="386"/>
      <c r="BMY15" s="386"/>
      <c r="BND15" s="386"/>
      <c r="BNI15" s="386"/>
      <c r="BNN15" s="386"/>
      <c r="BNS15" s="386"/>
      <c r="BNX15" s="386"/>
      <c r="BOC15" s="386"/>
      <c r="BOH15" s="386"/>
      <c r="BOM15" s="386"/>
      <c r="BOR15" s="386"/>
      <c r="BOW15" s="386"/>
      <c r="BPB15" s="386"/>
      <c r="BPG15" s="386"/>
      <c r="BPL15" s="386"/>
      <c r="BPQ15" s="386"/>
      <c r="BPV15" s="386"/>
      <c r="BQA15" s="386"/>
      <c r="BQF15" s="386"/>
      <c r="BQK15" s="386"/>
      <c r="BQP15" s="386"/>
      <c r="BQU15" s="386"/>
      <c r="BQZ15" s="386"/>
      <c r="BRE15" s="386"/>
      <c r="BRJ15" s="386"/>
      <c r="BRO15" s="386"/>
      <c r="BRT15" s="386"/>
      <c r="BRY15" s="386"/>
      <c r="BSD15" s="386"/>
      <c r="BSI15" s="386"/>
      <c r="BSN15" s="386"/>
      <c r="BSS15" s="386"/>
      <c r="BSX15" s="386"/>
      <c r="BTC15" s="386"/>
      <c r="BTH15" s="386"/>
      <c r="BTM15" s="386"/>
      <c r="BTR15" s="386"/>
      <c r="BTW15" s="386"/>
      <c r="BUB15" s="386"/>
      <c r="BUG15" s="386"/>
      <c r="BUL15" s="386"/>
      <c r="BUQ15" s="386"/>
      <c r="BUV15" s="386"/>
      <c r="BVA15" s="386"/>
      <c r="BVF15" s="386"/>
      <c r="BVK15" s="386"/>
      <c r="BVP15" s="386"/>
      <c r="BVU15" s="386"/>
      <c r="BVZ15" s="386"/>
      <c r="BWE15" s="386"/>
      <c r="BWJ15" s="386"/>
      <c r="BWO15" s="386"/>
      <c r="BWT15" s="386"/>
      <c r="BWY15" s="386"/>
      <c r="BXD15" s="386"/>
      <c r="BXI15" s="386"/>
      <c r="BXN15" s="386"/>
      <c r="BXS15" s="386"/>
      <c r="BXX15" s="386"/>
      <c r="BYC15" s="386"/>
      <c r="BYH15" s="386"/>
      <c r="BYM15" s="386"/>
      <c r="BYR15" s="386"/>
      <c r="BYW15" s="386"/>
      <c r="BZB15" s="386"/>
      <c r="BZG15" s="386"/>
      <c r="BZL15" s="386"/>
      <c r="BZQ15" s="386"/>
      <c r="BZV15" s="386"/>
      <c r="CAA15" s="386"/>
      <c r="CAF15" s="386"/>
      <c r="CAK15" s="386"/>
      <c r="CAP15" s="386"/>
      <c r="CAU15" s="386"/>
      <c r="CAZ15" s="386"/>
      <c r="CBE15" s="386"/>
      <c r="CBJ15" s="386"/>
      <c r="CBO15" s="386"/>
      <c r="CBT15" s="386"/>
      <c r="CBY15" s="386"/>
      <c r="CCD15" s="386"/>
      <c r="CCI15" s="386"/>
      <c r="CCN15" s="386"/>
      <c r="CCS15" s="386"/>
      <c r="CCX15" s="386"/>
      <c r="CDC15" s="386"/>
      <c r="CDH15" s="386"/>
      <c r="CDM15" s="386"/>
      <c r="CDR15" s="386"/>
      <c r="CDW15" s="386"/>
      <c r="CEB15" s="386"/>
      <c r="CEG15" s="386"/>
      <c r="CEL15" s="386"/>
      <c r="CEQ15" s="386"/>
      <c r="CEV15" s="386"/>
      <c r="CFA15" s="386"/>
      <c r="CFF15" s="386"/>
      <c r="CFK15" s="386"/>
      <c r="CFP15" s="386"/>
      <c r="CFU15" s="386"/>
      <c r="CFZ15" s="386"/>
      <c r="CGE15" s="386"/>
      <c r="CGJ15" s="386"/>
      <c r="CGO15" s="386"/>
      <c r="CGT15" s="386"/>
      <c r="CGY15" s="386"/>
      <c r="CHD15" s="386"/>
      <c r="CHI15" s="386"/>
      <c r="CHN15" s="386"/>
      <c r="CHS15" s="386"/>
      <c r="CHX15" s="386"/>
      <c r="CIC15" s="386"/>
      <c r="CIH15" s="386"/>
      <c r="CIM15" s="386"/>
      <c r="CIR15" s="386"/>
      <c r="CIW15" s="386"/>
      <c r="CJB15" s="386"/>
      <c r="CJG15" s="386"/>
      <c r="CJL15" s="386"/>
      <c r="CJQ15" s="386"/>
      <c r="CJV15" s="386"/>
      <c r="CKA15" s="386"/>
      <c r="CKF15" s="386"/>
      <c r="CKK15" s="386"/>
      <c r="CKP15" s="386"/>
      <c r="CKU15" s="386"/>
      <c r="CKZ15" s="386"/>
      <c r="CLE15" s="386"/>
      <c r="CLJ15" s="386"/>
      <c r="CLO15" s="386"/>
      <c r="CLT15" s="386"/>
      <c r="CLY15" s="386"/>
      <c r="CMD15" s="386"/>
      <c r="CMI15" s="386"/>
      <c r="CMN15" s="386"/>
      <c r="CMS15" s="386"/>
      <c r="CMX15" s="386"/>
      <c r="CNC15" s="386"/>
      <c r="CNH15" s="386"/>
      <c r="CNM15" s="386"/>
      <c r="CNR15" s="386"/>
      <c r="CNW15" s="386"/>
      <c r="COB15" s="386"/>
      <c r="COG15" s="386"/>
      <c r="COL15" s="386"/>
      <c r="COQ15" s="386"/>
      <c r="COV15" s="386"/>
      <c r="CPA15" s="386"/>
      <c r="CPF15" s="386"/>
      <c r="CPK15" s="386"/>
      <c r="CPP15" s="386"/>
      <c r="CPU15" s="386"/>
      <c r="CPZ15" s="386"/>
      <c r="CQE15" s="386"/>
      <c r="CQJ15" s="386"/>
      <c r="CQO15" s="386"/>
      <c r="CQT15" s="386"/>
      <c r="CQY15" s="386"/>
      <c r="CRD15" s="386"/>
      <c r="CRI15" s="386"/>
      <c r="CRN15" s="386"/>
      <c r="CRS15" s="386"/>
      <c r="CRX15" s="386"/>
      <c r="CSC15" s="386"/>
      <c r="CSH15" s="386"/>
      <c r="CSM15" s="386"/>
      <c r="CSR15" s="386"/>
      <c r="CSW15" s="386"/>
      <c r="CTB15" s="386"/>
      <c r="CTG15" s="386"/>
      <c r="CTL15" s="386"/>
      <c r="CTQ15" s="386"/>
      <c r="CTV15" s="386"/>
      <c r="CUA15" s="386"/>
      <c r="CUF15" s="386"/>
      <c r="CUK15" s="386"/>
      <c r="CUP15" s="386"/>
      <c r="CUU15" s="386"/>
      <c r="CUZ15" s="386"/>
      <c r="CVE15" s="386"/>
      <c r="CVJ15" s="386"/>
      <c r="CVO15" s="386"/>
      <c r="CVT15" s="386"/>
      <c r="CVY15" s="386"/>
      <c r="CWD15" s="386"/>
      <c r="CWI15" s="386"/>
      <c r="CWN15" s="386"/>
      <c r="CWS15" s="386"/>
      <c r="CWX15" s="386"/>
      <c r="CXC15" s="386"/>
      <c r="CXH15" s="386"/>
      <c r="CXM15" s="386"/>
      <c r="CXR15" s="386"/>
      <c r="CXW15" s="386"/>
      <c r="CYB15" s="386"/>
      <c r="CYG15" s="386"/>
      <c r="CYL15" s="386"/>
      <c r="CYQ15" s="386"/>
      <c r="CYV15" s="386"/>
      <c r="CZA15" s="386"/>
      <c r="CZF15" s="386"/>
      <c r="CZK15" s="386"/>
      <c r="CZP15" s="386"/>
      <c r="CZU15" s="386"/>
      <c r="CZZ15" s="386"/>
      <c r="DAE15" s="386"/>
      <c r="DAJ15" s="386"/>
      <c r="DAO15" s="386"/>
      <c r="DAT15" s="386"/>
      <c r="DAY15" s="386"/>
      <c r="DBD15" s="386"/>
      <c r="DBI15" s="386"/>
      <c r="DBN15" s="386"/>
      <c r="DBS15" s="386"/>
      <c r="DBX15" s="386"/>
      <c r="DCC15" s="386"/>
      <c r="DCH15" s="386"/>
      <c r="DCM15" s="386"/>
      <c r="DCR15" s="386"/>
      <c r="DCW15" s="386"/>
      <c r="DDB15" s="386"/>
      <c r="DDG15" s="386"/>
      <c r="DDL15" s="386"/>
      <c r="DDQ15" s="386"/>
      <c r="DDV15" s="386"/>
      <c r="DEA15" s="386"/>
      <c r="DEF15" s="386"/>
      <c r="DEK15" s="386"/>
      <c r="DEP15" s="386"/>
      <c r="DEU15" s="386"/>
      <c r="DEZ15" s="386"/>
      <c r="DFE15" s="386"/>
      <c r="DFJ15" s="386"/>
      <c r="DFO15" s="386"/>
      <c r="DFT15" s="386"/>
      <c r="DFY15" s="386"/>
      <c r="DGD15" s="386"/>
      <c r="DGI15" s="386"/>
      <c r="DGN15" s="386"/>
      <c r="DGS15" s="386"/>
      <c r="DGX15" s="386"/>
      <c r="DHC15" s="386"/>
      <c r="DHH15" s="386"/>
      <c r="DHM15" s="386"/>
      <c r="DHR15" s="386"/>
      <c r="DHW15" s="386"/>
      <c r="DIB15" s="386"/>
      <c r="DIG15" s="386"/>
      <c r="DIL15" s="386"/>
      <c r="DIQ15" s="386"/>
      <c r="DIV15" s="386"/>
      <c r="DJA15" s="386"/>
      <c r="DJF15" s="386"/>
      <c r="DJK15" s="386"/>
      <c r="DJP15" s="386"/>
      <c r="DJU15" s="386"/>
      <c r="DJZ15" s="386"/>
      <c r="DKE15" s="386"/>
      <c r="DKJ15" s="386"/>
      <c r="DKO15" s="386"/>
      <c r="DKT15" s="386"/>
      <c r="DKY15" s="386"/>
      <c r="DLD15" s="386"/>
      <c r="DLI15" s="386"/>
      <c r="DLN15" s="386"/>
      <c r="DLS15" s="386"/>
      <c r="DLX15" s="386"/>
      <c r="DMC15" s="386"/>
      <c r="DMH15" s="386"/>
      <c r="DMM15" s="386"/>
      <c r="DMR15" s="386"/>
      <c r="DMW15" s="386"/>
      <c r="DNB15" s="386"/>
      <c r="DNG15" s="386"/>
      <c r="DNL15" s="386"/>
      <c r="DNQ15" s="386"/>
      <c r="DNV15" s="386"/>
      <c r="DOA15" s="386"/>
      <c r="DOF15" s="386"/>
      <c r="DOK15" s="386"/>
      <c r="DOP15" s="386"/>
      <c r="DOU15" s="386"/>
      <c r="DOZ15" s="386"/>
      <c r="DPE15" s="386"/>
      <c r="DPJ15" s="386"/>
      <c r="DPO15" s="386"/>
      <c r="DPT15" s="386"/>
      <c r="DPY15" s="386"/>
      <c r="DQD15" s="386"/>
      <c r="DQI15" s="386"/>
      <c r="DQN15" s="386"/>
      <c r="DQS15" s="386"/>
      <c r="DQX15" s="386"/>
      <c r="DRC15" s="386"/>
      <c r="DRH15" s="386"/>
      <c r="DRM15" s="386"/>
      <c r="DRR15" s="386"/>
      <c r="DRW15" s="386"/>
      <c r="DSB15" s="386"/>
      <c r="DSG15" s="386"/>
      <c r="DSL15" s="386"/>
      <c r="DSQ15" s="386"/>
      <c r="DSV15" s="386"/>
      <c r="DTA15" s="386"/>
      <c r="DTF15" s="386"/>
      <c r="DTK15" s="386"/>
      <c r="DTP15" s="386"/>
      <c r="DTU15" s="386"/>
      <c r="DTZ15" s="386"/>
      <c r="DUE15" s="386"/>
      <c r="DUJ15" s="386"/>
      <c r="DUO15" s="386"/>
      <c r="DUT15" s="386"/>
      <c r="DUY15" s="386"/>
      <c r="DVD15" s="386"/>
      <c r="DVI15" s="386"/>
      <c r="DVN15" s="386"/>
      <c r="DVS15" s="386"/>
      <c r="DVX15" s="386"/>
      <c r="DWC15" s="386"/>
      <c r="DWH15" s="386"/>
      <c r="DWM15" s="386"/>
      <c r="DWR15" s="386"/>
      <c r="DWW15" s="386"/>
      <c r="DXB15" s="386"/>
      <c r="DXG15" s="386"/>
      <c r="DXL15" s="386"/>
      <c r="DXQ15" s="386"/>
      <c r="DXV15" s="386"/>
      <c r="DYA15" s="386"/>
      <c r="DYF15" s="386"/>
      <c r="DYK15" s="386"/>
      <c r="DYP15" s="386"/>
      <c r="DYU15" s="386"/>
      <c r="DYZ15" s="386"/>
      <c r="DZE15" s="386"/>
      <c r="DZJ15" s="386"/>
      <c r="DZO15" s="386"/>
      <c r="DZT15" s="386"/>
      <c r="DZY15" s="386"/>
      <c r="EAD15" s="386"/>
      <c r="EAI15" s="386"/>
      <c r="EAN15" s="386"/>
      <c r="EAS15" s="386"/>
      <c r="EAX15" s="386"/>
      <c r="EBC15" s="386"/>
      <c r="EBH15" s="386"/>
      <c r="EBM15" s="386"/>
      <c r="EBR15" s="386"/>
      <c r="EBW15" s="386"/>
      <c r="ECB15" s="386"/>
      <c r="ECG15" s="386"/>
      <c r="ECL15" s="386"/>
      <c r="ECQ15" s="386"/>
      <c r="ECV15" s="386"/>
      <c r="EDA15" s="386"/>
      <c r="EDF15" s="386"/>
      <c r="EDK15" s="386"/>
      <c r="EDP15" s="386"/>
      <c r="EDU15" s="386"/>
      <c r="EDZ15" s="386"/>
      <c r="EEE15" s="386"/>
      <c r="EEJ15" s="386"/>
      <c r="EEO15" s="386"/>
      <c r="EET15" s="386"/>
      <c r="EEY15" s="386"/>
      <c r="EFD15" s="386"/>
      <c r="EFI15" s="386"/>
      <c r="EFN15" s="386"/>
      <c r="EFS15" s="386"/>
      <c r="EFX15" s="386"/>
      <c r="EGC15" s="386"/>
      <c r="EGH15" s="386"/>
      <c r="EGM15" s="386"/>
      <c r="EGR15" s="386"/>
      <c r="EGW15" s="386"/>
      <c r="EHB15" s="386"/>
      <c r="EHG15" s="386"/>
      <c r="EHL15" s="386"/>
      <c r="EHQ15" s="386"/>
      <c r="EHV15" s="386"/>
      <c r="EIA15" s="386"/>
      <c r="EIF15" s="386"/>
      <c r="EIK15" s="386"/>
      <c r="EIP15" s="386"/>
      <c r="EIU15" s="386"/>
      <c r="EIZ15" s="386"/>
      <c r="EJE15" s="386"/>
      <c r="EJJ15" s="386"/>
      <c r="EJO15" s="386"/>
      <c r="EJT15" s="386"/>
      <c r="EJY15" s="386"/>
      <c r="EKD15" s="386"/>
      <c r="EKI15" s="386"/>
      <c r="EKN15" s="386"/>
      <c r="EKS15" s="386"/>
      <c r="EKX15" s="386"/>
      <c r="ELC15" s="386"/>
      <c r="ELH15" s="386"/>
      <c r="ELM15" s="386"/>
      <c r="ELR15" s="386"/>
      <c r="ELW15" s="386"/>
      <c r="EMB15" s="386"/>
      <c r="EMG15" s="386"/>
      <c r="EML15" s="386"/>
      <c r="EMQ15" s="386"/>
      <c r="EMV15" s="386"/>
      <c r="ENA15" s="386"/>
      <c r="ENF15" s="386"/>
      <c r="ENK15" s="386"/>
      <c r="ENP15" s="386"/>
      <c r="ENU15" s="386"/>
      <c r="ENZ15" s="386"/>
      <c r="EOE15" s="386"/>
      <c r="EOJ15" s="386"/>
      <c r="EOO15" s="386"/>
      <c r="EOT15" s="386"/>
      <c r="EOY15" s="386"/>
      <c r="EPD15" s="386"/>
      <c r="EPI15" s="386"/>
      <c r="EPN15" s="386"/>
      <c r="EPS15" s="386"/>
      <c r="EPX15" s="386"/>
      <c r="EQC15" s="386"/>
      <c r="EQH15" s="386"/>
      <c r="EQM15" s="386"/>
      <c r="EQR15" s="386"/>
      <c r="EQW15" s="386"/>
      <c r="ERB15" s="386"/>
      <c r="ERG15" s="386"/>
      <c r="ERL15" s="386"/>
      <c r="ERQ15" s="386"/>
      <c r="ERV15" s="386"/>
      <c r="ESA15" s="386"/>
      <c r="ESF15" s="386"/>
      <c r="ESK15" s="386"/>
      <c r="ESP15" s="386"/>
      <c r="ESU15" s="386"/>
      <c r="ESZ15" s="386"/>
      <c r="ETE15" s="386"/>
      <c r="ETJ15" s="386"/>
      <c r="ETO15" s="386"/>
      <c r="ETT15" s="386"/>
      <c r="ETY15" s="386"/>
      <c r="EUD15" s="386"/>
      <c r="EUI15" s="386"/>
      <c r="EUN15" s="386"/>
      <c r="EUS15" s="386"/>
      <c r="EUX15" s="386"/>
      <c r="EVC15" s="386"/>
      <c r="EVH15" s="386"/>
      <c r="EVM15" s="386"/>
      <c r="EVR15" s="386"/>
      <c r="EVW15" s="386"/>
      <c r="EWB15" s="386"/>
      <c r="EWG15" s="386"/>
      <c r="EWL15" s="386"/>
      <c r="EWQ15" s="386"/>
      <c r="EWV15" s="386"/>
      <c r="EXA15" s="386"/>
      <c r="EXF15" s="386"/>
      <c r="EXK15" s="386"/>
      <c r="EXP15" s="386"/>
      <c r="EXU15" s="386"/>
      <c r="EXZ15" s="386"/>
      <c r="EYE15" s="386"/>
      <c r="EYJ15" s="386"/>
      <c r="EYO15" s="386"/>
      <c r="EYT15" s="386"/>
      <c r="EYY15" s="386"/>
      <c r="EZD15" s="386"/>
      <c r="EZI15" s="386"/>
      <c r="EZN15" s="386"/>
      <c r="EZS15" s="386"/>
      <c r="EZX15" s="386"/>
      <c r="FAC15" s="386"/>
      <c r="FAH15" s="386"/>
      <c r="FAM15" s="386"/>
      <c r="FAR15" s="386"/>
      <c r="FAW15" s="386"/>
      <c r="FBB15" s="386"/>
      <c r="FBG15" s="386"/>
      <c r="FBL15" s="386"/>
      <c r="FBQ15" s="386"/>
      <c r="FBV15" s="386"/>
      <c r="FCA15" s="386"/>
      <c r="FCF15" s="386"/>
      <c r="FCK15" s="386"/>
      <c r="FCP15" s="386"/>
      <c r="FCU15" s="386"/>
      <c r="FCZ15" s="386"/>
      <c r="FDE15" s="386"/>
      <c r="FDJ15" s="386"/>
      <c r="FDO15" s="386"/>
      <c r="FDT15" s="386"/>
      <c r="FDY15" s="386"/>
      <c r="FED15" s="386"/>
      <c r="FEI15" s="386"/>
      <c r="FEN15" s="386"/>
      <c r="FES15" s="386"/>
      <c r="FEX15" s="386"/>
      <c r="FFC15" s="386"/>
      <c r="FFH15" s="386"/>
      <c r="FFM15" s="386"/>
      <c r="FFR15" s="386"/>
      <c r="FFW15" s="386"/>
      <c r="FGB15" s="386"/>
      <c r="FGG15" s="386"/>
      <c r="FGL15" s="386"/>
      <c r="FGQ15" s="386"/>
      <c r="FGV15" s="386"/>
      <c r="FHA15" s="386"/>
      <c r="FHF15" s="386"/>
      <c r="FHK15" s="386"/>
      <c r="FHP15" s="386"/>
      <c r="FHU15" s="386"/>
      <c r="FHZ15" s="386"/>
      <c r="FIE15" s="386"/>
      <c r="FIJ15" s="386"/>
      <c r="FIO15" s="386"/>
      <c r="FIT15" s="386"/>
      <c r="FIY15" s="386"/>
      <c r="FJD15" s="386"/>
      <c r="FJI15" s="386"/>
      <c r="FJN15" s="386"/>
      <c r="FJS15" s="386"/>
      <c r="FJX15" s="386"/>
      <c r="FKC15" s="386"/>
      <c r="FKH15" s="386"/>
      <c r="FKM15" s="386"/>
      <c r="FKR15" s="386"/>
      <c r="FKW15" s="386"/>
      <c r="FLB15" s="386"/>
      <c r="FLG15" s="386"/>
      <c r="FLL15" s="386"/>
      <c r="FLQ15" s="386"/>
      <c r="FLV15" s="386"/>
      <c r="FMA15" s="386"/>
      <c r="FMF15" s="386"/>
      <c r="FMK15" s="386"/>
      <c r="FMP15" s="386"/>
      <c r="FMU15" s="386"/>
      <c r="FMZ15" s="386"/>
      <c r="FNE15" s="386"/>
      <c r="FNJ15" s="386"/>
      <c r="FNO15" s="386"/>
      <c r="FNT15" s="386"/>
      <c r="FNY15" s="386"/>
      <c r="FOD15" s="386"/>
      <c r="FOI15" s="386"/>
      <c r="FON15" s="386"/>
      <c r="FOS15" s="386"/>
      <c r="FOX15" s="386"/>
      <c r="FPC15" s="386"/>
      <c r="FPH15" s="386"/>
      <c r="FPM15" s="386"/>
      <c r="FPR15" s="386"/>
      <c r="FPW15" s="386"/>
      <c r="FQB15" s="386"/>
      <c r="FQG15" s="386"/>
      <c r="FQL15" s="386"/>
      <c r="FQQ15" s="386"/>
      <c r="FQV15" s="386"/>
      <c r="FRA15" s="386"/>
      <c r="FRF15" s="386"/>
      <c r="FRK15" s="386"/>
      <c r="FRP15" s="386"/>
      <c r="FRU15" s="386"/>
      <c r="FRZ15" s="386"/>
      <c r="FSE15" s="386"/>
      <c r="FSJ15" s="386"/>
      <c r="FSO15" s="386"/>
      <c r="FST15" s="386"/>
      <c r="FSY15" s="386"/>
      <c r="FTD15" s="386"/>
      <c r="FTI15" s="386"/>
      <c r="FTN15" s="386"/>
      <c r="FTS15" s="386"/>
      <c r="FTX15" s="386"/>
      <c r="FUC15" s="386"/>
      <c r="FUH15" s="386"/>
      <c r="FUM15" s="386"/>
      <c r="FUR15" s="386"/>
      <c r="FUW15" s="386"/>
      <c r="FVB15" s="386"/>
      <c r="FVG15" s="386"/>
      <c r="FVL15" s="386"/>
      <c r="FVQ15" s="386"/>
      <c r="FVV15" s="386"/>
      <c r="FWA15" s="386"/>
      <c r="FWF15" s="386"/>
      <c r="FWK15" s="386"/>
      <c r="FWP15" s="386"/>
      <c r="FWU15" s="386"/>
      <c r="FWZ15" s="386"/>
      <c r="FXE15" s="386"/>
      <c r="FXJ15" s="386"/>
      <c r="FXO15" s="386"/>
      <c r="FXT15" s="386"/>
      <c r="FXY15" s="386"/>
      <c r="FYD15" s="386"/>
      <c r="FYI15" s="386"/>
      <c r="FYN15" s="386"/>
      <c r="FYS15" s="386"/>
      <c r="FYX15" s="386"/>
      <c r="FZC15" s="386"/>
      <c r="FZH15" s="386"/>
      <c r="FZM15" s="386"/>
      <c r="FZR15" s="386"/>
      <c r="FZW15" s="386"/>
      <c r="GAB15" s="386"/>
      <c r="GAG15" s="386"/>
      <c r="GAL15" s="386"/>
      <c r="GAQ15" s="386"/>
      <c r="GAV15" s="386"/>
      <c r="GBA15" s="386"/>
      <c r="GBF15" s="386"/>
      <c r="GBK15" s="386"/>
      <c r="GBP15" s="386"/>
      <c r="GBU15" s="386"/>
      <c r="GBZ15" s="386"/>
      <c r="GCE15" s="386"/>
      <c r="GCJ15" s="386"/>
      <c r="GCO15" s="386"/>
      <c r="GCT15" s="386"/>
      <c r="GCY15" s="386"/>
      <c r="GDD15" s="386"/>
      <c r="GDI15" s="386"/>
      <c r="GDN15" s="386"/>
      <c r="GDS15" s="386"/>
      <c r="GDX15" s="386"/>
      <c r="GEC15" s="386"/>
      <c r="GEH15" s="386"/>
      <c r="GEM15" s="386"/>
      <c r="GER15" s="386"/>
      <c r="GEW15" s="386"/>
      <c r="GFB15" s="386"/>
      <c r="GFG15" s="386"/>
      <c r="GFL15" s="386"/>
      <c r="GFQ15" s="386"/>
      <c r="GFV15" s="386"/>
      <c r="GGA15" s="386"/>
      <c r="GGF15" s="386"/>
      <c r="GGK15" s="386"/>
      <c r="GGP15" s="386"/>
      <c r="GGU15" s="386"/>
      <c r="GGZ15" s="386"/>
      <c r="GHE15" s="386"/>
      <c r="GHJ15" s="386"/>
      <c r="GHO15" s="386"/>
      <c r="GHT15" s="386"/>
      <c r="GHY15" s="386"/>
      <c r="GID15" s="386"/>
      <c r="GII15" s="386"/>
      <c r="GIN15" s="386"/>
      <c r="GIS15" s="386"/>
      <c r="GIX15" s="386"/>
      <c r="GJC15" s="386"/>
      <c r="GJH15" s="386"/>
      <c r="GJM15" s="386"/>
      <c r="GJR15" s="386"/>
      <c r="GJW15" s="386"/>
      <c r="GKB15" s="386"/>
      <c r="GKG15" s="386"/>
      <c r="GKL15" s="386"/>
      <c r="GKQ15" s="386"/>
      <c r="GKV15" s="386"/>
      <c r="GLA15" s="386"/>
      <c r="GLF15" s="386"/>
      <c r="GLK15" s="386"/>
      <c r="GLP15" s="386"/>
      <c r="GLU15" s="386"/>
      <c r="GLZ15" s="386"/>
      <c r="GME15" s="386"/>
      <c r="GMJ15" s="386"/>
      <c r="GMO15" s="386"/>
      <c r="GMT15" s="386"/>
      <c r="GMY15" s="386"/>
      <c r="GND15" s="386"/>
      <c r="GNI15" s="386"/>
      <c r="GNN15" s="386"/>
      <c r="GNS15" s="386"/>
      <c r="GNX15" s="386"/>
      <c r="GOC15" s="386"/>
      <c r="GOH15" s="386"/>
      <c r="GOM15" s="386"/>
      <c r="GOR15" s="386"/>
      <c r="GOW15" s="386"/>
      <c r="GPB15" s="386"/>
      <c r="GPG15" s="386"/>
      <c r="GPL15" s="386"/>
      <c r="GPQ15" s="386"/>
      <c r="GPV15" s="386"/>
      <c r="GQA15" s="386"/>
      <c r="GQF15" s="386"/>
      <c r="GQK15" s="386"/>
      <c r="GQP15" s="386"/>
      <c r="GQU15" s="386"/>
      <c r="GQZ15" s="386"/>
      <c r="GRE15" s="386"/>
      <c r="GRJ15" s="386"/>
      <c r="GRO15" s="386"/>
      <c r="GRT15" s="386"/>
      <c r="GRY15" s="386"/>
      <c r="GSD15" s="386"/>
      <c r="GSI15" s="386"/>
      <c r="GSN15" s="386"/>
      <c r="GSS15" s="386"/>
      <c r="GSX15" s="386"/>
      <c r="GTC15" s="386"/>
      <c r="GTH15" s="386"/>
      <c r="GTM15" s="386"/>
      <c r="GTR15" s="386"/>
      <c r="GTW15" s="386"/>
      <c r="GUB15" s="386"/>
      <c r="GUG15" s="386"/>
      <c r="GUL15" s="386"/>
      <c r="GUQ15" s="386"/>
      <c r="GUV15" s="386"/>
      <c r="GVA15" s="386"/>
      <c r="GVF15" s="386"/>
      <c r="GVK15" s="386"/>
      <c r="GVP15" s="386"/>
      <c r="GVU15" s="386"/>
      <c r="GVZ15" s="386"/>
      <c r="GWE15" s="386"/>
      <c r="GWJ15" s="386"/>
      <c r="GWO15" s="386"/>
      <c r="GWT15" s="386"/>
      <c r="GWY15" s="386"/>
      <c r="GXD15" s="386"/>
      <c r="GXI15" s="386"/>
      <c r="GXN15" s="386"/>
      <c r="GXS15" s="386"/>
      <c r="GXX15" s="386"/>
      <c r="GYC15" s="386"/>
      <c r="GYH15" s="386"/>
      <c r="GYM15" s="386"/>
      <c r="GYR15" s="386"/>
      <c r="GYW15" s="386"/>
      <c r="GZB15" s="386"/>
      <c r="GZG15" s="386"/>
      <c r="GZL15" s="386"/>
      <c r="GZQ15" s="386"/>
      <c r="GZV15" s="386"/>
      <c r="HAA15" s="386"/>
      <c r="HAF15" s="386"/>
      <c r="HAK15" s="386"/>
      <c r="HAP15" s="386"/>
      <c r="HAU15" s="386"/>
      <c r="HAZ15" s="386"/>
      <c r="HBE15" s="386"/>
      <c r="HBJ15" s="386"/>
      <c r="HBO15" s="386"/>
      <c r="HBT15" s="386"/>
      <c r="HBY15" s="386"/>
      <c r="HCD15" s="386"/>
      <c r="HCI15" s="386"/>
      <c r="HCN15" s="386"/>
      <c r="HCS15" s="386"/>
      <c r="HCX15" s="386"/>
      <c r="HDC15" s="386"/>
      <c r="HDH15" s="386"/>
      <c r="HDM15" s="386"/>
      <c r="HDR15" s="386"/>
      <c r="HDW15" s="386"/>
      <c r="HEB15" s="386"/>
      <c r="HEG15" s="386"/>
      <c r="HEL15" s="386"/>
      <c r="HEQ15" s="386"/>
      <c r="HEV15" s="386"/>
      <c r="HFA15" s="386"/>
      <c r="HFF15" s="386"/>
      <c r="HFK15" s="386"/>
      <c r="HFP15" s="386"/>
      <c r="HFU15" s="386"/>
      <c r="HFZ15" s="386"/>
      <c r="HGE15" s="386"/>
      <c r="HGJ15" s="386"/>
      <c r="HGO15" s="386"/>
      <c r="HGT15" s="386"/>
      <c r="HGY15" s="386"/>
      <c r="HHD15" s="386"/>
      <c r="HHI15" s="386"/>
      <c r="HHN15" s="386"/>
      <c r="HHS15" s="386"/>
      <c r="HHX15" s="386"/>
      <c r="HIC15" s="386"/>
      <c r="HIH15" s="386"/>
      <c r="HIM15" s="386"/>
      <c r="HIR15" s="386"/>
      <c r="HIW15" s="386"/>
      <c r="HJB15" s="386"/>
      <c r="HJG15" s="386"/>
      <c r="HJL15" s="386"/>
      <c r="HJQ15" s="386"/>
      <c r="HJV15" s="386"/>
      <c r="HKA15" s="386"/>
      <c r="HKF15" s="386"/>
      <c r="HKK15" s="386"/>
      <c r="HKP15" s="386"/>
      <c r="HKU15" s="386"/>
      <c r="HKZ15" s="386"/>
      <c r="HLE15" s="386"/>
      <c r="HLJ15" s="386"/>
      <c r="HLO15" s="386"/>
      <c r="HLT15" s="386"/>
      <c r="HLY15" s="386"/>
      <c r="HMD15" s="386"/>
      <c r="HMI15" s="386"/>
      <c r="HMN15" s="386"/>
      <c r="HMS15" s="386"/>
      <c r="HMX15" s="386"/>
      <c r="HNC15" s="386"/>
      <c r="HNH15" s="386"/>
      <c r="HNM15" s="386"/>
      <c r="HNR15" s="386"/>
      <c r="HNW15" s="386"/>
      <c r="HOB15" s="386"/>
      <c r="HOG15" s="386"/>
      <c r="HOL15" s="386"/>
      <c r="HOQ15" s="386"/>
      <c r="HOV15" s="386"/>
      <c r="HPA15" s="386"/>
      <c r="HPF15" s="386"/>
      <c r="HPK15" s="386"/>
      <c r="HPP15" s="386"/>
      <c r="HPU15" s="386"/>
      <c r="HPZ15" s="386"/>
      <c r="HQE15" s="386"/>
      <c r="HQJ15" s="386"/>
      <c r="HQO15" s="386"/>
      <c r="HQT15" s="386"/>
      <c r="HQY15" s="386"/>
      <c r="HRD15" s="386"/>
      <c r="HRI15" s="386"/>
      <c r="HRN15" s="386"/>
      <c r="HRS15" s="386"/>
      <c r="HRX15" s="386"/>
      <c r="HSC15" s="386"/>
      <c r="HSH15" s="386"/>
      <c r="HSM15" s="386"/>
      <c r="HSR15" s="386"/>
      <c r="HSW15" s="386"/>
      <c r="HTB15" s="386"/>
      <c r="HTG15" s="386"/>
      <c r="HTL15" s="386"/>
      <c r="HTQ15" s="386"/>
      <c r="HTV15" s="386"/>
      <c r="HUA15" s="386"/>
      <c r="HUF15" s="386"/>
      <c r="HUK15" s="386"/>
      <c r="HUP15" s="386"/>
      <c r="HUU15" s="386"/>
      <c r="HUZ15" s="386"/>
      <c r="HVE15" s="386"/>
      <c r="HVJ15" s="386"/>
      <c r="HVO15" s="386"/>
      <c r="HVT15" s="386"/>
      <c r="HVY15" s="386"/>
      <c r="HWD15" s="386"/>
      <c r="HWI15" s="386"/>
      <c r="HWN15" s="386"/>
      <c r="HWS15" s="386"/>
      <c r="HWX15" s="386"/>
      <c r="HXC15" s="386"/>
      <c r="HXH15" s="386"/>
      <c r="HXM15" s="386"/>
      <c r="HXR15" s="386"/>
      <c r="HXW15" s="386"/>
      <c r="HYB15" s="386"/>
      <c r="HYG15" s="386"/>
      <c r="HYL15" s="386"/>
      <c r="HYQ15" s="386"/>
      <c r="HYV15" s="386"/>
      <c r="HZA15" s="386"/>
      <c r="HZF15" s="386"/>
      <c r="HZK15" s="386"/>
      <c r="HZP15" s="386"/>
      <c r="HZU15" s="386"/>
      <c r="HZZ15" s="386"/>
      <c r="IAE15" s="386"/>
      <c r="IAJ15" s="386"/>
      <c r="IAO15" s="386"/>
      <c r="IAT15" s="386"/>
      <c r="IAY15" s="386"/>
      <c r="IBD15" s="386"/>
      <c r="IBI15" s="386"/>
      <c r="IBN15" s="386"/>
      <c r="IBS15" s="386"/>
      <c r="IBX15" s="386"/>
      <c r="ICC15" s="386"/>
      <c r="ICH15" s="386"/>
      <c r="ICM15" s="386"/>
      <c r="ICR15" s="386"/>
      <c r="ICW15" s="386"/>
      <c r="IDB15" s="386"/>
      <c r="IDG15" s="386"/>
      <c r="IDL15" s="386"/>
      <c r="IDQ15" s="386"/>
      <c r="IDV15" s="386"/>
      <c r="IEA15" s="386"/>
      <c r="IEF15" s="386"/>
      <c r="IEK15" s="386"/>
      <c r="IEP15" s="386"/>
      <c r="IEU15" s="386"/>
      <c r="IEZ15" s="386"/>
      <c r="IFE15" s="386"/>
      <c r="IFJ15" s="386"/>
      <c r="IFO15" s="386"/>
      <c r="IFT15" s="386"/>
      <c r="IFY15" s="386"/>
      <c r="IGD15" s="386"/>
      <c r="IGI15" s="386"/>
      <c r="IGN15" s="386"/>
      <c r="IGS15" s="386"/>
      <c r="IGX15" s="386"/>
      <c r="IHC15" s="386"/>
      <c r="IHH15" s="386"/>
      <c r="IHM15" s="386"/>
      <c r="IHR15" s="386"/>
      <c r="IHW15" s="386"/>
      <c r="IIB15" s="386"/>
      <c r="IIG15" s="386"/>
      <c r="IIL15" s="386"/>
      <c r="IIQ15" s="386"/>
      <c r="IIV15" s="386"/>
      <c r="IJA15" s="386"/>
      <c r="IJF15" s="386"/>
      <c r="IJK15" s="386"/>
      <c r="IJP15" s="386"/>
      <c r="IJU15" s="386"/>
      <c r="IJZ15" s="386"/>
      <c r="IKE15" s="386"/>
      <c r="IKJ15" s="386"/>
      <c r="IKO15" s="386"/>
      <c r="IKT15" s="386"/>
      <c r="IKY15" s="386"/>
      <c r="ILD15" s="386"/>
      <c r="ILI15" s="386"/>
      <c r="ILN15" s="386"/>
      <c r="ILS15" s="386"/>
      <c r="ILX15" s="386"/>
      <c r="IMC15" s="386"/>
      <c r="IMH15" s="386"/>
      <c r="IMM15" s="386"/>
      <c r="IMR15" s="386"/>
      <c r="IMW15" s="386"/>
      <c r="INB15" s="386"/>
      <c r="ING15" s="386"/>
      <c r="INL15" s="386"/>
      <c r="INQ15" s="386"/>
      <c r="INV15" s="386"/>
      <c r="IOA15" s="386"/>
      <c r="IOF15" s="386"/>
      <c r="IOK15" s="386"/>
      <c r="IOP15" s="386"/>
      <c r="IOU15" s="386"/>
      <c r="IOZ15" s="386"/>
      <c r="IPE15" s="386"/>
      <c r="IPJ15" s="386"/>
      <c r="IPO15" s="386"/>
      <c r="IPT15" s="386"/>
      <c r="IPY15" s="386"/>
      <c r="IQD15" s="386"/>
      <c r="IQI15" s="386"/>
      <c r="IQN15" s="386"/>
      <c r="IQS15" s="386"/>
      <c r="IQX15" s="386"/>
      <c r="IRC15" s="386"/>
      <c r="IRH15" s="386"/>
      <c r="IRM15" s="386"/>
      <c r="IRR15" s="386"/>
      <c r="IRW15" s="386"/>
      <c r="ISB15" s="386"/>
      <c r="ISG15" s="386"/>
      <c r="ISL15" s="386"/>
      <c r="ISQ15" s="386"/>
      <c r="ISV15" s="386"/>
      <c r="ITA15" s="386"/>
      <c r="ITF15" s="386"/>
      <c r="ITK15" s="386"/>
      <c r="ITP15" s="386"/>
      <c r="ITU15" s="386"/>
      <c r="ITZ15" s="386"/>
      <c r="IUE15" s="386"/>
      <c r="IUJ15" s="386"/>
      <c r="IUO15" s="386"/>
      <c r="IUT15" s="386"/>
      <c r="IUY15" s="386"/>
      <c r="IVD15" s="386"/>
      <c r="IVI15" s="386"/>
      <c r="IVN15" s="386"/>
      <c r="IVS15" s="386"/>
      <c r="IVX15" s="386"/>
      <c r="IWC15" s="386"/>
      <c r="IWH15" s="386"/>
      <c r="IWM15" s="386"/>
      <c r="IWR15" s="386"/>
      <c r="IWW15" s="386"/>
      <c r="IXB15" s="386"/>
      <c r="IXG15" s="386"/>
      <c r="IXL15" s="386"/>
      <c r="IXQ15" s="386"/>
      <c r="IXV15" s="386"/>
      <c r="IYA15" s="386"/>
      <c r="IYF15" s="386"/>
      <c r="IYK15" s="386"/>
      <c r="IYP15" s="386"/>
      <c r="IYU15" s="386"/>
      <c r="IYZ15" s="386"/>
      <c r="IZE15" s="386"/>
      <c r="IZJ15" s="386"/>
      <c r="IZO15" s="386"/>
      <c r="IZT15" s="386"/>
      <c r="IZY15" s="386"/>
      <c r="JAD15" s="386"/>
      <c r="JAI15" s="386"/>
      <c r="JAN15" s="386"/>
      <c r="JAS15" s="386"/>
      <c r="JAX15" s="386"/>
      <c r="JBC15" s="386"/>
      <c r="JBH15" s="386"/>
      <c r="JBM15" s="386"/>
      <c r="JBR15" s="386"/>
      <c r="JBW15" s="386"/>
      <c r="JCB15" s="386"/>
      <c r="JCG15" s="386"/>
      <c r="JCL15" s="386"/>
      <c r="JCQ15" s="386"/>
      <c r="JCV15" s="386"/>
      <c r="JDA15" s="386"/>
      <c r="JDF15" s="386"/>
      <c r="JDK15" s="386"/>
      <c r="JDP15" s="386"/>
      <c r="JDU15" s="386"/>
      <c r="JDZ15" s="386"/>
      <c r="JEE15" s="386"/>
      <c r="JEJ15" s="386"/>
      <c r="JEO15" s="386"/>
      <c r="JET15" s="386"/>
      <c r="JEY15" s="386"/>
      <c r="JFD15" s="386"/>
      <c r="JFI15" s="386"/>
      <c r="JFN15" s="386"/>
      <c r="JFS15" s="386"/>
      <c r="JFX15" s="386"/>
      <c r="JGC15" s="386"/>
      <c r="JGH15" s="386"/>
      <c r="JGM15" s="386"/>
      <c r="JGR15" s="386"/>
      <c r="JGW15" s="386"/>
      <c r="JHB15" s="386"/>
      <c r="JHG15" s="386"/>
      <c r="JHL15" s="386"/>
      <c r="JHQ15" s="386"/>
      <c r="JHV15" s="386"/>
      <c r="JIA15" s="386"/>
      <c r="JIF15" s="386"/>
      <c r="JIK15" s="386"/>
      <c r="JIP15" s="386"/>
      <c r="JIU15" s="386"/>
      <c r="JIZ15" s="386"/>
      <c r="JJE15" s="386"/>
      <c r="JJJ15" s="386"/>
      <c r="JJO15" s="386"/>
      <c r="JJT15" s="386"/>
      <c r="JJY15" s="386"/>
      <c r="JKD15" s="386"/>
      <c r="JKI15" s="386"/>
      <c r="JKN15" s="386"/>
      <c r="JKS15" s="386"/>
      <c r="JKX15" s="386"/>
      <c r="JLC15" s="386"/>
      <c r="JLH15" s="386"/>
      <c r="JLM15" s="386"/>
      <c r="JLR15" s="386"/>
      <c r="JLW15" s="386"/>
      <c r="JMB15" s="386"/>
      <c r="JMG15" s="386"/>
      <c r="JML15" s="386"/>
      <c r="JMQ15" s="386"/>
      <c r="JMV15" s="386"/>
      <c r="JNA15" s="386"/>
      <c r="JNF15" s="386"/>
      <c r="JNK15" s="386"/>
      <c r="JNP15" s="386"/>
      <c r="JNU15" s="386"/>
      <c r="JNZ15" s="386"/>
      <c r="JOE15" s="386"/>
      <c r="JOJ15" s="386"/>
      <c r="JOO15" s="386"/>
      <c r="JOT15" s="386"/>
      <c r="JOY15" s="386"/>
      <c r="JPD15" s="386"/>
      <c r="JPI15" s="386"/>
      <c r="JPN15" s="386"/>
      <c r="JPS15" s="386"/>
      <c r="JPX15" s="386"/>
      <c r="JQC15" s="386"/>
      <c r="JQH15" s="386"/>
      <c r="JQM15" s="386"/>
      <c r="JQR15" s="386"/>
      <c r="JQW15" s="386"/>
      <c r="JRB15" s="386"/>
      <c r="JRG15" s="386"/>
      <c r="JRL15" s="386"/>
      <c r="JRQ15" s="386"/>
      <c r="JRV15" s="386"/>
      <c r="JSA15" s="386"/>
      <c r="JSF15" s="386"/>
      <c r="JSK15" s="386"/>
      <c r="JSP15" s="386"/>
      <c r="JSU15" s="386"/>
      <c r="JSZ15" s="386"/>
      <c r="JTE15" s="386"/>
      <c r="JTJ15" s="386"/>
      <c r="JTO15" s="386"/>
      <c r="JTT15" s="386"/>
      <c r="JTY15" s="386"/>
      <c r="JUD15" s="386"/>
      <c r="JUI15" s="386"/>
      <c r="JUN15" s="386"/>
      <c r="JUS15" s="386"/>
      <c r="JUX15" s="386"/>
      <c r="JVC15" s="386"/>
      <c r="JVH15" s="386"/>
      <c r="JVM15" s="386"/>
      <c r="JVR15" s="386"/>
      <c r="JVW15" s="386"/>
      <c r="JWB15" s="386"/>
      <c r="JWG15" s="386"/>
      <c r="JWL15" s="386"/>
      <c r="JWQ15" s="386"/>
      <c r="JWV15" s="386"/>
      <c r="JXA15" s="386"/>
      <c r="JXF15" s="386"/>
      <c r="JXK15" s="386"/>
      <c r="JXP15" s="386"/>
      <c r="JXU15" s="386"/>
      <c r="JXZ15" s="386"/>
      <c r="JYE15" s="386"/>
      <c r="JYJ15" s="386"/>
      <c r="JYO15" s="386"/>
      <c r="JYT15" s="386"/>
      <c r="JYY15" s="386"/>
      <c r="JZD15" s="386"/>
      <c r="JZI15" s="386"/>
      <c r="JZN15" s="386"/>
      <c r="JZS15" s="386"/>
      <c r="JZX15" s="386"/>
      <c r="KAC15" s="386"/>
      <c r="KAH15" s="386"/>
      <c r="KAM15" s="386"/>
      <c r="KAR15" s="386"/>
      <c r="KAW15" s="386"/>
      <c r="KBB15" s="386"/>
      <c r="KBG15" s="386"/>
      <c r="KBL15" s="386"/>
      <c r="KBQ15" s="386"/>
      <c r="KBV15" s="386"/>
      <c r="KCA15" s="386"/>
      <c r="KCF15" s="386"/>
      <c r="KCK15" s="386"/>
      <c r="KCP15" s="386"/>
      <c r="KCU15" s="386"/>
      <c r="KCZ15" s="386"/>
      <c r="KDE15" s="386"/>
      <c r="KDJ15" s="386"/>
      <c r="KDO15" s="386"/>
      <c r="KDT15" s="386"/>
      <c r="KDY15" s="386"/>
      <c r="KED15" s="386"/>
      <c r="KEI15" s="386"/>
      <c r="KEN15" s="386"/>
      <c r="KES15" s="386"/>
      <c r="KEX15" s="386"/>
      <c r="KFC15" s="386"/>
      <c r="KFH15" s="386"/>
      <c r="KFM15" s="386"/>
      <c r="KFR15" s="386"/>
      <c r="KFW15" s="386"/>
      <c r="KGB15" s="386"/>
      <c r="KGG15" s="386"/>
      <c r="KGL15" s="386"/>
      <c r="KGQ15" s="386"/>
      <c r="KGV15" s="386"/>
      <c r="KHA15" s="386"/>
      <c r="KHF15" s="386"/>
      <c r="KHK15" s="386"/>
      <c r="KHP15" s="386"/>
      <c r="KHU15" s="386"/>
      <c r="KHZ15" s="386"/>
      <c r="KIE15" s="386"/>
      <c r="KIJ15" s="386"/>
      <c r="KIO15" s="386"/>
      <c r="KIT15" s="386"/>
      <c r="KIY15" s="386"/>
      <c r="KJD15" s="386"/>
      <c r="KJI15" s="386"/>
      <c r="KJN15" s="386"/>
      <c r="KJS15" s="386"/>
      <c r="KJX15" s="386"/>
      <c r="KKC15" s="386"/>
      <c r="KKH15" s="386"/>
      <c r="KKM15" s="386"/>
      <c r="KKR15" s="386"/>
      <c r="KKW15" s="386"/>
      <c r="KLB15" s="386"/>
      <c r="KLG15" s="386"/>
      <c r="KLL15" s="386"/>
      <c r="KLQ15" s="386"/>
      <c r="KLV15" s="386"/>
      <c r="KMA15" s="386"/>
      <c r="KMF15" s="386"/>
      <c r="KMK15" s="386"/>
      <c r="KMP15" s="386"/>
      <c r="KMU15" s="386"/>
      <c r="KMZ15" s="386"/>
      <c r="KNE15" s="386"/>
      <c r="KNJ15" s="386"/>
      <c r="KNO15" s="386"/>
      <c r="KNT15" s="386"/>
      <c r="KNY15" s="386"/>
      <c r="KOD15" s="386"/>
      <c r="KOI15" s="386"/>
      <c r="KON15" s="386"/>
      <c r="KOS15" s="386"/>
      <c r="KOX15" s="386"/>
      <c r="KPC15" s="386"/>
      <c r="KPH15" s="386"/>
      <c r="KPM15" s="386"/>
      <c r="KPR15" s="386"/>
      <c r="KPW15" s="386"/>
      <c r="KQB15" s="386"/>
      <c r="KQG15" s="386"/>
      <c r="KQL15" s="386"/>
      <c r="KQQ15" s="386"/>
      <c r="KQV15" s="386"/>
      <c r="KRA15" s="386"/>
      <c r="KRF15" s="386"/>
      <c r="KRK15" s="386"/>
      <c r="KRP15" s="386"/>
      <c r="KRU15" s="386"/>
      <c r="KRZ15" s="386"/>
      <c r="KSE15" s="386"/>
      <c r="KSJ15" s="386"/>
      <c r="KSO15" s="386"/>
      <c r="KST15" s="386"/>
      <c r="KSY15" s="386"/>
      <c r="KTD15" s="386"/>
      <c r="KTI15" s="386"/>
      <c r="KTN15" s="386"/>
      <c r="KTS15" s="386"/>
      <c r="KTX15" s="386"/>
      <c r="KUC15" s="386"/>
      <c r="KUH15" s="386"/>
      <c r="KUM15" s="386"/>
      <c r="KUR15" s="386"/>
      <c r="KUW15" s="386"/>
      <c r="KVB15" s="386"/>
      <c r="KVG15" s="386"/>
      <c r="KVL15" s="386"/>
      <c r="KVQ15" s="386"/>
      <c r="KVV15" s="386"/>
      <c r="KWA15" s="386"/>
      <c r="KWF15" s="386"/>
      <c r="KWK15" s="386"/>
      <c r="KWP15" s="386"/>
      <c r="KWU15" s="386"/>
      <c r="KWZ15" s="386"/>
      <c r="KXE15" s="386"/>
      <c r="KXJ15" s="386"/>
      <c r="KXO15" s="386"/>
      <c r="KXT15" s="386"/>
      <c r="KXY15" s="386"/>
      <c r="KYD15" s="386"/>
      <c r="KYI15" s="386"/>
      <c r="KYN15" s="386"/>
      <c r="KYS15" s="386"/>
      <c r="KYX15" s="386"/>
      <c r="KZC15" s="386"/>
      <c r="KZH15" s="386"/>
      <c r="KZM15" s="386"/>
      <c r="KZR15" s="386"/>
      <c r="KZW15" s="386"/>
      <c r="LAB15" s="386"/>
      <c r="LAG15" s="386"/>
      <c r="LAL15" s="386"/>
      <c r="LAQ15" s="386"/>
      <c r="LAV15" s="386"/>
      <c r="LBA15" s="386"/>
      <c r="LBF15" s="386"/>
      <c r="LBK15" s="386"/>
      <c r="LBP15" s="386"/>
      <c r="LBU15" s="386"/>
      <c r="LBZ15" s="386"/>
      <c r="LCE15" s="386"/>
      <c r="LCJ15" s="386"/>
      <c r="LCO15" s="386"/>
      <c r="LCT15" s="386"/>
      <c r="LCY15" s="386"/>
      <c r="LDD15" s="386"/>
      <c r="LDI15" s="386"/>
      <c r="LDN15" s="386"/>
      <c r="LDS15" s="386"/>
      <c r="LDX15" s="386"/>
      <c r="LEC15" s="386"/>
      <c r="LEH15" s="386"/>
      <c r="LEM15" s="386"/>
      <c r="LER15" s="386"/>
      <c r="LEW15" s="386"/>
      <c r="LFB15" s="386"/>
      <c r="LFG15" s="386"/>
      <c r="LFL15" s="386"/>
      <c r="LFQ15" s="386"/>
      <c r="LFV15" s="386"/>
      <c r="LGA15" s="386"/>
      <c r="LGF15" s="386"/>
      <c r="LGK15" s="386"/>
      <c r="LGP15" s="386"/>
      <c r="LGU15" s="386"/>
      <c r="LGZ15" s="386"/>
      <c r="LHE15" s="386"/>
      <c r="LHJ15" s="386"/>
      <c r="LHO15" s="386"/>
      <c r="LHT15" s="386"/>
      <c r="LHY15" s="386"/>
      <c r="LID15" s="386"/>
      <c r="LII15" s="386"/>
      <c r="LIN15" s="386"/>
      <c r="LIS15" s="386"/>
      <c r="LIX15" s="386"/>
      <c r="LJC15" s="386"/>
      <c r="LJH15" s="386"/>
      <c r="LJM15" s="386"/>
      <c r="LJR15" s="386"/>
      <c r="LJW15" s="386"/>
      <c r="LKB15" s="386"/>
      <c r="LKG15" s="386"/>
      <c r="LKL15" s="386"/>
      <c r="LKQ15" s="386"/>
      <c r="LKV15" s="386"/>
      <c r="LLA15" s="386"/>
      <c r="LLF15" s="386"/>
      <c r="LLK15" s="386"/>
      <c r="LLP15" s="386"/>
      <c r="LLU15" s="386"/>
      <c r="LLZ15" s="386"/>
      <c r="LME15" s="386"/>
      <c r="LMJ15" s="386"/>
      <c r="LMO15" s="386"/>
      <c r="LMT15" s="386"/>
      <c r="LMY15" s="386"/>
      <c r="LND15" s="386"/>
      <c r="LNI15" s="386"/>
      <c r="LNN15" s="386"/>
      <c r="LNS15" s="386"/>
      <c r="LNX15" s="386"/>
      <c r="LOC15" s="386"/>
      <c r="LOH15" s="386"/>
      <c r="LOM15" s="386"/>
      <c r="LOR15" s="386"/>
      <c r="LOW15" s="386"/>
      <c r="LPB15" s="386"/>
      <c r="LPG15" s="386"/>
      <c r="LPL15" s="386"/>
      <c r="LPQ15" s="386"/>
      <c r="LPV15" s="386"/>
      <c r="LQA15" s="386"/>
      <c r="LQF15" s="386"/>
      <c r="LQK15" s="386"/>
      <c r="LQP15" s="386"/>
      <c r="LQU15" s="386"/>
      <c r="LQZ15" s="386"/>
      <c r="LRE15" s="386"/>
      <c r="LRJ15" s="386"/>
      <c r="LRO15" s="386"/>
      <c r="LRT15" s="386"/>
      <c r="LRY15" s="386"/>
      <c r="LSD15" s="386"/>
      <c r="LSI15" s="386"/>
      <c r="LSN15" s="386"/>
      <c r="LSS15" s="386"/>
      <c r="LSX15" s="386"/>
      <c r="LTC15" s="386"/>
      <c r="LTH15" s="386"/>
      <c r="LTM15" s="386"/>
      <c r="LTR15" s="386"/>
      <c r="LTW15" s="386"/>
      <c r="LUB15" s="386"/>
      <c r="LUG15" s="386"/>
      <c r="LUL15" s="386"/>
      <c r="LUQ15" s="386"/>
      <c r="LUV15" s="386"/>
      <c r="LVA15" s="386"/>
      <c r="LVF15" s="386"/>
      <c r="LVK15" s="386"/>
      <c r="LVP15" s="386"/>
      <c r="LVU15" s="386"/>
      <c r="LVZ15" s="386"/>
      <c r="LWE15" s="386"/>
      <c r="LWJ15" s="386"/>
      <c r="LWO15" s="386"/>
      <c r="LWT15" s="386"/>
      <c r="LWY15" s="386"/>
      <c r="LXD15" s="386"/>
      <c r="LXI15" s="386"/>
      <c r="LXN15" s="386"/>
      <c r="LXS15" s="386"/>
      <c r="LXX15" s="386"/>
      <c r="LYC15" s="386"/>
      <c r="LYH15" s="386"/>
      <c r="LYM15" s="386"/>
      <c r="LYR15" s="386"/>
      <c r="LYW15" s="386"/>
      <c r="LZB15" s="386"/>
      <c r="LZG15" s="386"/>
      <c r="LZL15" s="386"/>
      <c r="LZQ15" s="386"/>
      <c r="LZV15" s="386"/>
      <c r="MAA15" s="386"/>
      <c r="MAF15" s="386"/>
      <c r="MAK15" s="386"/>
      <c r="MAP15" s="386"/>
      <c r="MAU15" s="386"/>
      <c r="MAZ15" s="386"/>
      <c r="MBE15" s="386"/>
      <c r="MBJ15" s="386"/>
      <c r="MBO15" s="386"/>
      <c r="MBT15" s="386"/>
      <c r="MBY15" s="386"/>
      <c r="MCD15" s="386"/>
      <c r="MCI15" s="386"/>
      <c r="MCN15" s="386"/>
      <c r="MCS15" s="386"/>
      <c r="MCX15" s="386"/>
      <c r="MDC15" s="386"/>
      <c r="MDH15" s="386"/>
      <c r="MDM15" s="386"/>
      <c r="MDR15" s="386"/>
      <c r="MDW15" s="386"/>
      <c r="MEB15" s="386"/>
      <c r="MEG15" s="386"/>
      <c r="MEL15" s="386"/>
      <c r="MEQ15" s="386"/>
      <c r="MEV15" s="386"/>
      <c r="MFA15" s="386"/>
      <c r="MFF15" s="386"/>
      <c r="MFK15" s="386"/>
      <c r="MFP15" s="386"/>
      <c r="MFU15" s="386"/>
      <c r="MFZ15" s="386"/>
      <c r="MGE15" s="386"/>
      <c r="MGJ15" s="386"/>
      <c r="MGO15" s="386"/>
      <c r="MGT15" s="386"/>
      <c r="MGY15" s="386"/>
      <c r="MHD15" s="386"/>
      <c r="MHI15" s="386"/>
      <c r="MHN15" s="386"/>
      <c r="MHS15" s="386"/>
      <c r="MHX15" s="386"/>
      <c r="MIC15" s="386"/>
      <c r="MIH15" s="386"/>
      <c r="MIM15" s="386"/>
      <c r="MIR15" s="386"/>
      <c r="MIW15" s="386"/>
      <c r="MJB15" s="386"/>
      <c r="MJG15" s="386"/>
      <c r="MJL15" s="386"/>
      <c r="MJQ15" s="386"/>
      <c r="MJV15" s="386"/>
      <c r="MKA15" s="386"/>
      <c r="MKF15" s="386"/>
      <c r="MKK15" s="386"/>
      <c r="MKP15" s="386"/>
      <c r="MKU15" s="386"/>
      <c r="MKZ15" s="386"/>
      <c r="MLE15" s="386"/>
      <c r="MLJ15" s="386"/>
      <c r="MLO15" s="386"/>
      <c r="MLT15" s="386"/>
      <c r="MLY15" s="386"/>
      <c r="MMD15" s="386"/>
      <c r="MMI15" s="386"/>
      <c r="MMN15" s="386"/>
      <c r="MMS15" s="386"/>
      <c r="MMX15" s="386"/>
      <c r="MNC15" s="386"/>
      <c r="MNH15" s="386"/>
      <c r="MNM15" s="386"/>
      <c r="MNR15" s="386"/>
      <c r="MNW15" s="386"/>
      <c r="MOB15" s="386"/>
      <c r="MOG15" s="386"/>
      <c r="MOL15" s="386"/>
      <c r="MOQ15" s="386"/>
      <c r="MOV15" s="386"/>
      <c r="MPA15" s="386"/>
      <c r="MPF15" s="386"/>
      <c r="MPK15" s="386"/>
      <c r="MPP15" s="386"/>
      <c r="MPU15" s="386"/>
      <c r="MPZ15" s="386"/>
      <c r="MQE15" s="386"/>
      <c r="MQJ15" s="386"/>
      <c r="MQO15" s="386"/>
      <c r="MQT15" s="386"/>
      <c r="MQY15" s="386"/>
      <c r="MRD15" s="386"/>
      <c r="MRI15" s="386"/>
      <c r="MRN15" s="386"/>
      <c r="MRS15" s="386"/>
      <c r="MRX15" s="386"/>
      <c r="MSC15" s="386"/>
      <c r="MSH15" s="386"/>
      <c r="MSM15" s="386"/>
      <c r="MSR15" s="386"/>
      <c r="MSW15" s="386"/>
      <c r="MTB15" s="386"/>
      <c r="MTG15" s="386"/>
      <c r="MTL15" s="386"/>
      <c r="MTQ15" s="386"/>
      <c r="MTV15" s="386"/>
      <c r="MUA15" s="386"/>
      <c r="MUF15" s="386"/>
      <c r="MUK15" s="386"/>
      <c r="MUP15" s="386"/>
      <c r="MUU15" s="386"/>
      <c r="MUZ15" s="386"/>
      <c r="MVE15" s="386"/>
      <c r="MVJ15" s="386"/>
      <c r="MVO15" s="386"/>
      <c r="MVT15" s="386"/>
      <c r="MVY15" s="386"/>
      <c r="MWD15" s="386"/>
      <c r="MWI15" s="386"/>
      <c r="MWN15" s="386"/>
      <c r="MWS15" s="386"/>
      <c r="MWX15" s="386"/>
      <c r="MXC15" s="386"/>
      <c r="MXH15" s="386"/>
      <c r="MXM15" s="386"/>
      <c r="MXR15" s="386"/>
      <c r="MXW15" s="386"/>
      <c r="MYB15" s="386"/>
      <c r="MYG15" s="386"/>
      <c r="MYL15" s="386"/>
      <c r="MYQ15" s="386"/>
      <c r="MYV15" s="386"/>
      <c r="MZA15" s="386"/>
      <c r="MZF15" s="386"/>
      <c r="MZK15" s="386"/>
      <c r="MZP15" s="386"/>
      <c r="MZU15" s="386"/>
      <c r="MZZ15" s="386"/>
      <c r="NAE15" s="386"/>
      <c r="NAJ15" s="386"/>
      <c r="NAO15" s="386"/>
      <c r="NAT15" s="386"/>
      <c r="NAY15" s="386"/>
      <c r="NBD15" s="386"/>
      <c r="NBI15" s="386"/>
      <c r="NBN15" s="386"/>
      <c r="NBS15" s="386"/>
      <c r="NBX15" s="386"/>
      <c r="NCC15" s="386"/>
      <c r="NCH15" s="386"/>
      <c r="NCM15" s="386"/>
      <c r="NCR15" s="386"/>
      <c r="NCW15" s="386"/>
      <c r="NDB15" s="386"/>
      <c r="NDG15" s="386"/>
      <c r="NDL15" s="386"/>
      <c r="NDQ15" s="386"/>
      <c r="NDV15" s="386"/>
      <c r="NEA15" s="386"/>
      <c r="NEF15" s="386"/>
      <c r="NEK15" s="386"/>
      <c r="NEP15" s="386"/>
      <c r="NEU15" s="386"/>
      <c r="NEZ15" s="386"/>
      <c r="NFE15" s="386"/>
      <c r="NFJ15" s="386"/>
      <c r="NFO15" s="386"/>
      <c r="NFT15" s="386"/>
      <c r="NFY15" s="386"/>
      <c r="NGD15" s="386"/>
      <c r="NGI15" s="386"/>
      <c r="NGN15" s="386"/>
      <c r="NGS15" s="386"/>
      <c r="NGX15" s="386"/>
      <c r="NHC15" s="386"/>
      <c r="NHH15" s="386"/>
      <c r="NHM15" s="386"/>
      <c r="NHR15" s="386"/>
      <c r="NHW15" s="386"/>
      <c r="NIB15" s="386"/>
      <c r="NIG15" s="386"/>
      <c r="NIL15" s="386"/>
      <c r="NIQ15" s="386"/>
      <c r="NIV15" s="386"/>
      <c r="NJA15" s="386"/>
      <c r="NJF15" s="386"/>
      <c r="NJK15" s="386"/>
      <c r="NJP15" s="386"/>
      <c r="NJU15" s="386"/>
      <c r="NJZ15" s="386"/>
      <c r="NKE15" s="386"/>
      <c r="NKJ15" s="386"/>
      <c r="NKO15" s="386"/>
      <c r="NKT15" s="386"/>
      <c r="NKY15" s="386"/>
      <c r="NLD15" s="386"/>
      <c r="NLI15" s="386"/>
      <c r="NLN15" s="386"/>
      <c r="NLS15" s="386"/>
      <c r="NLX15" s="386"/>
      <c r="NMC15" s="386"/>
      <c r="NMH15" s="386"/>
      <c r="NMM15" s="386"/>
      <c r="NMR15" s="386"/>
      <c r="NMW15" s="386"/>
      <c r="NNB15" s="386"/>
      <c r="NNG15" s="386"/>
      <c r="NNL15" s="386"/>
      <c r="NNQ15" s="386"/>
      <c r="NNV15" s="386"/>
      <c r="NOA15" s="386"/>
      <c r="NOF15" s="386"/>
      <c r="NOK15" s="386"/>
      <c r="NOP15" s="386"/>
      <c r="NOU15" s="386"/>
      <c r="NOZ15" s="386"/>
      <c r="NPE15" s="386"/>
      <c r="NPJ15" s="386"/>
      <c r="NPO15" s="386"/>
      <c r="NPT15" s="386"/>
      <c r="NPY15" s="386"/>
      <c r="NQD15" s="386"/>
      <c r="NQI15" s="386"/>
      <c r="NQN15" s="386"/>
      <c r="NQS15" s="386"/>
      <c r="NQX15" s="386"/>
      <c r="NRC15" s="386"/>
      <c r="NRH15" s="386"/>
      <c r="NRM15" s="386"/>
      <c r="NRR15" s="386"/>
      <c r="NRW15" s="386"/>
      <c r="NSB15" s="386"/>
      <c r="NSG15" s="386"/>
      <c r="NSL15" s="386"/>
      <c r="NSQ15" s="386"/>
      <c r="NSV15" s="386"/>
      <c r="NTA15" s="386"/>
      <c r="NTF15" s="386"/>
      <c r="NTK15" s="386"/>
      <c r="NTP15" s="386"/>
      <c r="NTU15" s="386"/>
      <c r="NTZ15" s="386"/>
      <c r="NUE15" s="386"/>
      <c r="NUJ15" s="386"/>
      <c r="NUO15" s="386"/>
      <c r="NUT15" s="386"/>
      <c r="NUY15" s="386"/>
      <c r="NVD15" s="386"/>
      <c r="NVI15" s="386"/>
      <c r="NVN15" s="386"/>
      <c r="NVS15" s="386"/>
      <c r="NVX15" s="386"/>
      <c r="NWC15" s="386"/>
      <c r="NWH15" s="386"/>
      <c r="NWM15" s="386"/>
      <c r="NWR15" s="386"/>
      <c r="NWW15" s="386"/>
      <c r="NXB15" s="386"/>
      <c r="NXG15" s="386"/>
      <c r="NXL15" s="386"/>
      <c r="NXQ15" s="386"/>
      <c r="NXV15" s="386"/>
      <c r="NYA15" s="386"/>
      <c r="NYF15" s="386"/>
      <c r="NYK15" s="386"/>
      <c r="NYP15" s="386"/>
      <c r="NYU15" s="386"/>
      <c r="NYZ15" s="386"/>
      <c r="NZE15" s="386"/>
      <c r="NZJ15" s="386"/>
      <c r="NZO15" s="386"/>
      <c r="NZT15" s="386"/>
      <c r="NZY15" s="386"/>
      <c r="OAD15" s="386"/>
      <c r="OAI15" s="386"/>
      <c r="OAN15" s="386"/>
      <c r="OAS15" s="386"/>
      <c r="OAX15" s="386"/>
      <c r="OBC15" s="386"/>
      <c r="OBH15" s="386"/>
      <c r="OBM15" s="386"/>
      <c r="OBR15" s="386"/>
      <c r="OBW15" s="386"/>
      <c r="OCB15" s="386"/>
      <c r="OCG15" s="386"/>
      <c r="OCL15" s="386"/>
      <c r="OCQ15" s="386"/>
      <c r="OCV15" s="386"/>
      <c r="ODA15" s="386"/>
      <c r="ODF15" s="386"/>
      <c r="ODK15" s="386"/>
      <c r="ODP15" s="386"/>
      <c r="ODU15" s="386"/>
      <c r="ODZ15" s="386"/>
      <c r="OEE15" s="386"/>
      <c r="OEJ15" s="386"/>
      <c r="OEO15" s="386"/>
      <c r="OET15" s="386"/>
      <c r="OEY15" s="386"/>
      <c r="OFD15" s="386"/>
      <c r="OFI15" s="386"/>
      <c r="OFN15" s="386"/>
      <c r="OFS15" s="386"/>
      <c r="OFX15" s="386"/>
      <c r="OGC15" s="386"/>
      <c r="OGH15" s="386"/>
      <c r="OGM15" s="386"/>
      <c r="OGR15" s="386"/>
      <c r="OGW15" s="386"/>
      <c r="OHB15" s="386"/>
      <c r="OHG15" s="386"/>
      <c r="OHL15" s="386"/>
      <c r="OHQ15" s="386"/>
      <c r="OHV15" s="386"/>
      <c r="OIA15" s="386"/>
      <c r="OIF15" s="386"/>
      <c r="OIK15" s="386"/>
      <c r="OIP15" s="386"/>
      <c r="OIU15" s="386"/>
      <c r="OIZ15" s="386"/>
      <c r="OJE15" s="386"/>
      <c r="OJJ15" s="386"/>
      <c r="OJO15" s="386"/>
      <c r="OJT15" s="386"/>
      <c r="OJY15" s="386"/>
      <c r="OKD15" s="386"/>
      <c r="OKI15" s="386"/>
      <c r="OKN15" s="386"/>
      <c r="OKS15" s="386"/>
      <c r="OKX15" s="386"/>
      <c r="OLC15" s="386"/>
      <c r="OLH15" s="386"/>
      <c r="OLM15" s="386"/>
      <c r="OLR15" s="386"/>
      <c r="OLW15" s="386"/>
      <c r="OMB15" s="386"/>
      <c r="OMG15" s="386"/>
      <c r="OML15" s="386"/>
      <c r="OMQ15" s="386"/>
      <c r="OMV15" s="386"/>
      <c r="ONA15" s="386"/>
      <c r="ONF15" s="386"/>
      <c r="ONK15" s="386"/>
      <c r="ONP15" s="386"/>
      <c r="ONU15" s="386"/>
      <c r="ONZ15" s="386"/>
      <c r="OOE15" s="386"/>
      <c r="OOJ15" s="386"/>
      <c r="OOO15" s="386"/>
      <c r="OOT15" s="386"/>
      <c r="OOY15" s="386"/>
      <c r="OPD15" s="386"/>
      <c r="OPI15" s="386"/>
      <c r="OPN15" s="386"/>
      <c r="OPS15" s="386"/>
      <c r="OPX15" s="386"/>
      <c r="OQC15" s="386"/>
      <c r="OQH15" s="386"/>
      <c r="OQM15" s="386"/>
      <c r="OQR15" s="386"/>
      <c r="OQW15" s="386"/>
      <c r="ORB15" s="386"/>
      <c r="ORG15" s="386"/>
      <c r="ORL15" s="386"/>
      <c r="ORQ15" s="386"/>
      <c r="ORV15" s="386"/>
      <c r="OSA15" s="386"/>
      <c r="OSF15" s="386"/>
      <c r="OSK15" s="386"/>
      <c r="OSP15" s="386"/>
      <c r="OSU15" s="386"/>
      <c r="OSZ15" s="386"/>
      <c r="OTE15" s="386"/>
      <c r="OTJ15" s="386"/>
      <c r="OTO15" s="386"/>
      <c r="OTT15" s="386"/>
      <c r="OTY15" s="386"/>
      <c r="OUD15" s="386"/>
      <c r="OUI15" s="386"/>
      <c r="OUN15" s="386"/>
      <c r="OUS15" s="386"/>
      <c r="OUX15" s="386"/>
      <c r="OVC15" s="386"/>
      <c r="OVH15" s="386"/>
      <c r="OVM15" s="386"/>
      <c r="OVR15" s="386"/>
      <c r="OVW15" s="386"/>
      <c r="OWB15" s="386"/>
      <c r="OWG15" s="386"/>
      <c r="OWL15" s="386"/>
      <c r="OWQ15" s="386"/>
      <c r="OWV15" s="386"/>
      <c r="OXA15" s="386"/>
      <c r="OXF15" s="386"/>
      <c r="OXK15" s="386"/>
      <c r="OXP15" s="386"/>
      <c r="OXU15" s="386"/>
      <c r="OXZ15" s="386"/>
      <c r="OYE15" s="386"/>
      <c r="OYJ15" s="386"/>
      <c r="OYO15" s="386"/>
      <c r="OYT15" s="386"/>
      <c r="OYY15" s="386"/>
      <c r="OZD15" s="386"/>
      <c r="OZI15" s="386"/>
      <c r="OZN15" s="386"/>
      <c r="OZS15" s="386"/>
      <c r="OZX15" s="386"/>
      <c r="PAC15" s="386"/>
      <c r="PAH15" s="386"/>
      <c r="PAM15" s="386"/>
      <c r="PAR15" s="386"/>
      <c r="PAW15" s="386"/>
      <c r="PBB15" s="386"/>
      <c r="PBG15" s="386"/>
      <c r="PBL15" s="386"/>
      <c r="PBQ15" s="386"/>
      <c r="PBV15" s="386"/>
      <c r="PCA15" s="386"/>
      <c r="PCF15" s="386"/>
      <c r="PCK15" s="386"/>
      <c r="PCP15" s="386"/>
      <c r="PCU15" s="386"/>
      <c r="PCZ15" s="386"/>
      <c r="PDE15" s="386"/>
      <c r="PDJ15" s="386"/>
      <c r="PDO15" s="386"/>
      <c r="PDT15" s="386"/>
      <c r="PDY15" s="386"/>
      <c r="PED15" s="386"/>
      <c r="PEI15" s="386"/>
      <c r="PEN15" s="386"/>
      <c r="PES15" s="386"/>
      <c r="PEX15" s="386"/>
      <c r="PFC15" s="386"/>
      <c r="PFH15" s="386"/>
      <c r="PFM15" s="386"/>
      <c r="PFR15" s="386"/>
      <c r="PFW15" s="386"/>
      <c r="PGB15" s="386"/>
      <c r="PGG15" s="386"/>
      <c r="PGL15" s="386"/>
      <c r="PGQ15" s="386"/>
      <c r="PGV15" s="386"/>
      <c r="PHA15" s="386"/>
      <c r="PHF15" s="386"/>
      <c r="PHK15" s="386"/>
      <c r="PHP15" s="386"/>
      <c r="PHU15" s="386"/>
      <c r="PHZ15" s="386"/>
      <c r="PIE15" s="386"/>
      <c r="PIJ15" s="386"/>
      <c r="PIO15" s="386"/>
      <c r="PIT15" s="386"/>
      <c r="PIY15" s="386"/>
      <c r="PJD15" s="386"/>
      <c r="PJI15" s="386"/>
      <c r="PJN15" s="386"/>
      <c r="PJS15" s="386"/>
      <c r="PJX15" s="386"/>
      <c r="PKC15" s="386"/>
      <c r="PKH15" s="386"/>
      <c r="PKM15" s="386"/>
      <c r="PKR15" s="386"/>
      <c r="PKW15" s="386"/>
      <c r="PLB15" s="386"/>
      <c r="PLG15" s="386"/>
      <c r="PLL15" s="386"/>
      <c r="PLQ15" s="386"/>
      <c r="PLV15" s="386"/>
      <c r="PMA15" s="386"/>
      <c r="PMF15" s="386"/>
      <c r="PMK15" s="386"/>
      <c r="PMP15" s="386"/>
      <c r="PMU15" s="386"/>
      <c r="PMZ15" s="386"/>
      <c r="PNE15" s="386"/>
      <c r="PNJ15" s="386"/>
      <c r="PNO15" s="386"/>
      <c r="PNT15" s="386"/>
      <c r="PNY15" s="386"/>
      <c r="POD15" s="386"/>
      <c r="POI15" s="386"/>
      <c r="PON15" s="386"/>
      <c r="POS15" s="386"/>
      <c r="POX15" s="386"/>
      <c r="PPC15" s="386"/>
      <c r="PPH15" s="386"/>
      <c r="PPM15" s="386"/>
      <c r="PPR15" s="386"/>
      <c r="PPW15" s="386"/>
      <c r="PQB15" s="386"/>
      <c r="PQG15" s="386"/>
      <c r="PQL15" s="386"/>
      <c r="PQQ15" s="386"/>
      <c r="PQV15" s="386"/>
      <c r="PRA15" s="386"/>
      <c r="PRF15" s="386"/>
      <c r="PRK15" s="386"/>
      <c r="PRP15" s="386"/>
      <c r="PRU15" s="386"/>
      <c r="PRZ15" s="386"/>
      <c r="PSE15" s="386"/>
      <c r="PSJ15" s="386"/>
      <c r="PSO15" s="386"/>
      <c r="PST15" s="386"/>
      <c r="PSY15" s="386"/>
      <c r="PTD15" s="386"/>
      <c r="PTI15" s="386"/>
      <c r="PTN15" s="386"/>
      <c r="PTS15" s="386"/>
      <c r="PTX15" s="386"/>
      <c r="PUC15" s="386"/>
      <c r="PUH15" s="386"/>
      <c r="PUM15" s="386"/>
      <c r="PUR15" s="386"/>
      <c r="PUW15" s="386"/>
      <c r="PVB15" s="386"/>
      <c r="PVG15" s="386"/>
      <c r="PVL15" s="386"/>
      <c r="PVQ15" s="386"/>
      <c r="PVV15" s="386"/>
      <c r="PWA15" s="386"/>
      <c r="PWF15" s="386"/>
      <c r="PWK15" s="386"/>
      <c r="PWP15" s="386"/>
      <c r="PWU15" s="386"/>
      <c r="PWZ15" s="386"/>
      <c r="PXE15" s="386"/>
      <c r="PXJ15" s="386"/>
      <c r="PXO15" s="386"/>
      <c r="PXT15" s="386"/>
      <c r="PXY15" s="386"/>
      <c r="PYD15" s="386"/>
      <c r="PYI15" s="386"/>
      <c r="PYN15" s="386"/>
      <c r="PYS15" s="386"/>
      <c r="PYX15" s="386"/>
      <c r="PZC15" s="386"/>
      <c r="PZH15" s="386"/>
      <c r="PZM15" s="386"/>
      <c r="PZR15" s="386"/>
      <c r="PZW15" s="386"/>
      <c r="QAB15" s="386"/>
      <c r="QAG15" s="386"/>
      <c r="QAL15" s="386"/>
      <c r="QAQ15" s="386"/>
      <c r="QAV15" s="386"/>
      <c r="QBA15" s="386"/>
      <c r="QBF15" s="386"/>
      <c r="QBK15" s="386"/>
      <c r="QBP15" s="386"/>
      <c r="QBU15" s="386"/>
      <c r="QBZ15" s="386"/>
      <c r="QCE15" s="386"/>
      <c r="QCJ15" s="386"/>
      <c r="QCO15" s="386"/>
      <c r="QCT15" s="386"/>
      <c r="QCY15" s="386"/>
      <c r="QDD15" s="386"/>
      <c r="QDI15" s="386"/>
      <c r="QDN15" s="386"/>
      <c r="QDS15" s="386"/>
      <c r="QDX15" s="386"/>
      <c r="QEC15" s="386"/>
      <c r="QEH15" s="386"/>
      <c r="QEM15" s="386"/>
      <c r="QER15" s="386"/>
      <c r="QEW15" s="386"/>
      <c r="QFB15" s="386"/>
      <c r="QFG15" s="386"/>
      <c r="QFL15" s="386"/>
      <c r="QFQ15" s="386"/>
      <c r="QFV15" s="386"/>
      <c r="QGA15" s="386"/>
      <c r="QGF15" s="386"/>
      <c r="QGK15" s="386"/>
      <c r="QGP15" s="386"/>
      <c r="QGU15" s="386"/>
      <c r="QGZ15" s="386"/>
      <c r="QHE15" s="386"/>
      <c r="QHJ15" s="386"/>
      <c r="QHO15" s="386"/>
      <c r="QHT15" s="386"/>
      <c r="QHY15" s="386"/>
      <c r="QID15" s="386"/>
      <c r="QII15" s="386"/>
      <c r="QIN15" s="386"/>
      <c r="QIS15" s="386"/>
      <c r="QIX15" s="386"/>
      <c r="QJC15" s="386"/>
      <c r="QJH15" s="386"/>
      <c r="QJM15" s="386"/>
      <c r="QJR15" s="386"/>
      <c r="QJW15" s="386"/>
      <c r="QKB15" s="386"/>
      <c r="QKG15" s="386"/>
      <c r="QKL15" s="386"/>
      <c r="QKQ15" s="386"/>
      <c r="QKV15" s="386"/>
      <c r="QLA15" s="386"/>
      <c r="QLF15" s="386"/>
      <c r="QLK15" s="386"/>
      <c r="QLP15" s="386"/>
      <c r="QLU15" s="386"/>
      <c r="QLZ15" s="386"/>
      <c r="QME15" s="386"/>
      <c r="QMJ15" s="386"/>
      <c r="QMO15" s="386"/>
      <c r="QMT15" s="386"/>
      <c r="QMY15" s="386"/>
      <c r="QND15" s="386"/>
      <c r="QNI15" s="386"/>
      <c r="QNN15" s="386"/>
      <c r="QNS15" s="386"/>
      <c r="QNX15" s="386"/>
      <c r="QOC15" s="386"/>
      <c r="QOH15" s="386"/>
      <c r="QOM15" s="386"/>
      <c r="QOR15" s="386"/>
      <c r="QOW15" s="386"/>
      <c r="QPB15" s="386"/>
      <c r="QPG15" s="386"/>
      <c r="QPL15" s="386"/>
      <c r="QPQ15" s="386"/>
      <c r="QPV15" s="386"/>
      <c r="QQA15" s="386"/>
      <c r="QQF15" s="386"/>
      <c r="QQK15" s="386"/>
      <c r="QQP15" s="386"/>
      <c r="QQU15" s="386"/>
      <c r="QQZ15" s="386"/>
      <c r="QRE15" s="386"/>
      <c r="QRJ15" s="386"/>
      <c r="QRO15" s="386"/>
      <c r="QRT15" s="386"/>
      <c r="QRY15" s="386"/>
      <c r="QSD15" s="386"/>
      <c r="QSI15" s="386"/>
      <c r="QSN15" s="386"/>
      <c r="QSS15" s="386"/>
      <c r="QSX15" s="386"/>
      <c r="QTC15" s="386"/>
      <c r="QTH15" s="386"/>
      <c r="QTM15" s="386"/>
      <c r="QTR15" s="386"/>
      <c r="QTW15" s="386"/>
      <c r="QUB15" s="386"/>
      <c r="QUG15" s="386"/>
      <c r="QUL15" s="386"/>
      <c r="QUQ15" s="386"/>
      <c r="QUV15" s="386"/>
      <c r="QVA15" s="386"/>
      <c r="QVF15" s="386"/>
      <c r="QVK15" s="386"/>
      <c r="QVP15" s="386"/>
      <c r="QVU15" s="386"/>
      <c r="QVZ15" s="386"/>
      <c r="QWE15" s="386"/>
      <c r="QWJ15" s="386"/>
      <c r="QWO15" s="386"/>
      <c r="QWT15" s="386"/>
      <c r="QWY15" s="386"/>
      <c r="QXD15" s="386"/>
      <c r="QXI15" s="386"/>
      <c r="QXN15" s="386"/>
      <c r="QXS15" s="386"/>
      <c r="QXX15" s="386"/>
      <c r="QYC15" s="386"/>
      <c r="QYH15" s="386"/>
      <c r="QYM15" s="386"/>
      <c r="QYR15" s="386"/>
      <c r="QYW15" s="386"/>
      <c r="QZB15" s="386"/>
      <c r="QZG15" s="386"/>
      <c r="QZL15" s="386"/>
      <c r="QZQ15" s="386"/>
      <c r="QZV15" s="386"/>
      <c r="RAA15" s="386"/>
      <c r="RAF15" s="386"/>
      <c r="RAK15" s="386"/>
      <c r="RAP15" s="386"/>
      <c r="RAU15" s="386"/>
      <c r="RAZ15" s="386"/>
      <c r="RBE15" s="386"/>
      <c r="RBJ15" s="386"/>
      <c r="RBO15" s="386"/>
      <c r="RBT15" s="386"/>
      <c r="RBY15" s="386"/>
      <c r="RCD15" s="386"/>
      <c r="RCI15" s="386"/>
      <c r="RCN15" s="386"/>
      <c r="RCS15" s="386"/>
      <c r="RCX15" s="386"/>
      <c r="RDC15" s="386"/>
      <c r="RDH15" s="386"/>
      <c r="RDM15" s="386"/>
      <c r="RDR15" s="386"/>
      <c r="RDW15" s="386"/>
      <c r="REB15" s="386"/>
      <c r="REG15" s="386"/>
      <c r="REL15" s="386"/>
      <c r="REQ15" s="386"/>
      <c r="REV15" s="386"/>
      <c r="RFA15" s="386"/>
      <c r="RFF15" s="386"/>
      <c r="RFK15" s="386"/>
      <c r="RFP15" s="386"/>
      <c r="RFU15" s="386"/>
      <c r="RFZ15" s="386"/>
      <c r="RGE15" s="386"/>
      <c r="RGJ15" s="386"/>
      <c r="RGO15" s="386"/>
      <c r="RGT15" s="386"/>
      <c r="RGY15" s="386"/>
      <c r="RHD15" s="386"/>
      <c r="RHI15" s="386"/>
      <c r="RHN15" s="386"/>
      <c r="RHS15" s="386"/>
      <c r="RHX15" s="386"/>
      <c r="RIC15" s="386"/>
      <c r="RIH15" s="386"/>
      <c r="RIM15" s="386"/>
      <c r="RIR15" s="386"/>
      <c r="RIW15" s="386"/>
      <c r="RJB15" s="386"/>
      <c r="RJG15" s="386"/>
      <c r="RJL15" s="386"/>
      <c r="RJQ15" s="386"/>
      <c r="RJV15" s="386"/>
      <c r="RKA15" s="386"/>
      <c r="RKF15" s="386"/>
      <c r="RKK15" s="386"/>
      <c r="RKP15" s="386"/>
      <c r="RKU15" s="386"/>
      <c r="RKZ15" s="386"/>
      <c r="RLE15" s="386"/>
      <c r="RLJ15" s="386"/>
      <c r="RLO15" s="386"/>
      <c r="RLT15" s="386"/>
      <c r="RLY15" s="386"/>
      <c r="RMD15" s="386"/>
      <c r="RMI15" s="386"/>
      <c r="RMN15" s="386"/>
      <c r="RMS15" s="386"/>
      <c r="RMX15" s="386"/>
      <c r="RNC15" s="386"/>
      <c r="RNH15" s="386"/>
      <c r="RNM15" s="386"/>
      <c r="RNR15" s="386"/>
      <c r="RNW15" s="386"/>
      <c r="ROB15" s="386"/>
      <c r="ROG15" s="386"/>
      <c r="ROL15" s="386"/>
      <c r="ROQ15" s="386"/>
      <c r="ROV15" s="386"/>
      <c r="RPA15" s="386"/>
      <c r="RPF15" s="386"/>
      <c r="RPK15" s="386"/>
      <c r="RPP15" s="386"/>
      <c r="RPU15" s="386"/>
      <c r="RPZ15" s="386"/>
      <c r="RQE15" s="386"/>
      <c r="RQJ15" s="386"/>
      <c r="RQO15" s="386"/>
      <c r="RQT15" s="386"/>
      <c r="RQY15" s="386"/>
      <c r="RRD15" s="386"/>
      <c r="RRI15" s="386"/>
      <c r="RRN15" s="386"/>
      <c r="RRS15" s="386"/>
      <c r="RRX15" s="386"/>
      <c r="RSC15" s="386"/>
      <c r="RSH15" s="386"/>
      <c r="RSM15" s="386"/>
      <c r="RSR15" s="386"/>
      <c r="RSW15" s="386"/>
      <c r="RTB15" s="386"/>
      <c r="RTG15" s="386"/>
      <c r="RTL15" s="386"/>
      <c r="RTQ15" s="386"/>
      <c r="RTV15" s="386"/>
      <c r="RUA15" s="386"/>
      <c r="RUF15" s="386"/>
      <c r="RUK15" s="386"/>
      <c r="RUP15" s="386"/>
      <c r="RUU15" s="386"/>
      <c r="RUZ15" s="386"/>
      <c r="RVE15" s="386"/>
      <c r="RVJ15" s="386"/>
      <c r="RVO15" s="386"/>
      <c r="RVT15" s="386"/>
      <c r="RVY15" s="386"/>
      <c r="RWD15" s="386"/>
      <c r="RWI15" s="386"/>
      <c r="RWN15" s="386"/>
      <c r="RWS15" s="386"/>
      <c r="RWX15" s="386"/>
      <c r="RXC15" s="386"/>
      <c r="RXH15" s="386"/>
      <c r="RXM15" s="386"/>
      <c r="RXR15" s="386"/>
      <c r="RXW15" s="386"/>
      <c r="RYB15" s="386"/>
      <c r="RYG15" s="386"/>
      <c r="RYL15" s="386"/>
      <c r="RYQ15" s="386"/>
      <c r="RYV15" s="386"/>
      <c r="RZA15" s="386"/>
      <c r="RZF15" s="386"/>
      <c r="RZK15" s="386"/>
      <c r="RZP15" s="386"/>
      <c r="RZU15" s="386"/>
      <c r="RZZ15" s="386"/>
      <c r="SAE15" s="386"/>
      <c r="SAJ15" s="386"/>
      <c r="SAO15" s="386"/>
      <c r="SAT15" s="386"/>
      <c r="SAY15" s="386"/>
      <c r="SBD15" s="386"/>
      <c r="SBI15" s="386"/>
      <c r="SBN15" s="386"/>
      <c r="SBS15" s="386"/>
      <c r="SBX15" s="386"/>
      <c r="SCC15" s="386"/>
      <c r="SCH15" s="386"/>
      <c r="SCM15" s="386"/>
      <c r="SCR15" s="386"/>
      <c r="SCW15" s="386"/>
      <c r="SDB15" s="386"/>
      <c r="SDG15" s="386"/>
      <c r="SDL15" s="386"/>
      <c r="SDQ15" s="386"/>
      <c r="SDV15" s="386"/>
      <c r="SEA15" s="386"/>
      <c r="SEF15" s="386"/>
      <c r="SEK15" s="386"/>
      <c r="SEP15" s="386"/>
      <c r="SEU15" s="386"/>
      <c r="SEZ15" s="386"/>
      <c r="SFE15" s="386"/>
      <c r="SFJ15" s="386"/>
      <c r="SFO15" s="386"/>
      <c r="SFT15" s="386"/>
      <c r="SFY15" s="386"/>
      <c r="SGD15" s="386"/>
      <c r="SGI15" s="386"/>
      <c r="SGN15" s="386"/>
      <c r="SGS15" s="386"/>
      <c r="SGX15" s="386"/>
      <c r="SHC15" s="386"/>
      <c r="SHH15" s="386"/>
      <c r="SHM15" s="386"/>
      <c r="SHR15" s="386"/>
      <c r="SHW15" s="386"/>
      <c r="SIB15" s="386"/>
      <c r="SIG15" s="386"/>
      <c r="SIL15" s="386"/>
      <c r="SIQ15" s="386"/>
      <c r="SIV15" s="386"/>
      <c r="SJA15" s="386"/>
      <c r="SJF15" s="386"/>
      <c r="SJK15" s="386"/>
      <c r="SJP15" s="386"/>
      <c r="SJU15" s="386"/>
      <c r="SJZ15" s="386"/>
      <c r="SKE15" s="386"/>
      <c r="SKJ15" s="386"/>
      <c r="SKO15" s="386"/>
      <c r="SKT15" s="386"/>
      <c r="SKY15" s="386"/>
      <c r="SLD15" s="386"/>
      <c r="SLI15" s="386"/>
      <c r="SLN15" s="386"/>
      <c r="SLS15" s="386"/>
      <c r="SLX15" s="386"/>
      <c r="SMC15" s="386"/>
      <c r="SMH15" s="386"/>
      <c r="SMM15" s="386"/>
      <c r="SMR15" s="386"/>
      <c r="SMW15" s="386"/>
      <c r="SNB15" s="386"/>
      <c r="SNG15" s="386"/>
      <c r="SNL15" s="386"/>
      <c r="SNQ15" s="386"/>
      <c r="SNV15" s="386"/>
      <c r="SOA15" s="386"/>
      <c r="SOF15" s="386"/>
      <c r="SOK15" s="386"/>
      <c r="SOP15" s="386"/>
      <c r="SOU15" s="386"/>
      <c r="SOZ15" s="386"/>
      <c r="SPE15" s="386"/>
      <c r="SPJ15" s="386"/>
      <c r="SPO15" s="386"/>
      <c r="SPT15" s="386"/>
      <c r="SPY15" s="386"/>
      <c r="SQD15" s="386"/>
      <c r="SQI15" s="386"/>
      <c r="SQN15" s="386"/>
      <c r="SQS15" s="386"/>
      <c r="SQX15" s="386"/>
      <c r="SRC15" s="386"/>
      <c r="SRH15" s="386"/>
      <c r="SRM15" s="386"/>
      <c r="SRR15" s="386"/>
      <c r="SRW15" s="386"/>
      <c r="SSB15" s="386"/>
      <c r="SSG15" s="386"/>
      <c r="SSL15" s="386"/>
      <c r="SSQ15" s="386"/>
      <c r="SSV15" s="386"/>
      <c r="STA15" s="386"/>
      <c r="STF15" s="386"/>
      <c r="STK15" s="386"/>
      <c r="STP15" s="386"/>
      <c r="STU15" s="386"/>
      <c r="STZ15" s="386"/>
      <c r="SUE15" s="386"/>
      <c r="SUJ15" s="386"/>
      <c r="SUO15" s="386"/>
      <c r="SUT15" s="386"/>
      <c r="SUY15" s="386"/>
      <c r="SVD15" s="386"/>
      <c r="SVI15" s="386"/>
      <c r="SVN15" s="386"/>
      <c r="SVS15" s="386"/>
      <c r="SVX15" s="386"/>
      <c r="SWC15" s="386"/>
      <c r="SWH15" s="386"/>
      <c r="SWM15" s="386"/>
      <c r="SWR15" s="386"/>
      <c r="SWW15" s="386"/>
      <c r="SXB15" s="386"/>
      <c r="SXG15" s="386"/>
      <c r="SXL15" s="386"/>
      <c r="SXQ15" s="386"/>
      <c r="SXV15" s="386"/>
      <c r="SYA15" s="386"/>
      <c r="SYF15" s="386"/>
      <c r="SYK15" s="386"/>
      <c r="SYP15" s="386"/>
      <c r="SYU15" s="386"/>
      <c r="SYZ15" s="386"/>
      <c r="SZE15" s="386"/>
      <c r="SZJ15" s="386"/>
      <c r="SZO15" s="386"/>
      <c r="SZT15" s="386"/>
      <c r="SZY15" s="386"/>
      <c r="TAD15" s="386"/>
      <c r="TAI15" s="386"/>
      <c r="TAN15" s="386"/>
      <c r="TAS15" s="386"/>
      <c r="TAX15" s="386"/>
      <c r="TBC15" s="386"/>
      <c r="TBH15" s="386"/>
      <c r="TBM15" s="386"/>
      <c r="TBR15" s="386"/>
      <c r="TBW15" s="386"/>
      <c r="TCB15" s="386"/>
      <c r="TCG15" s="386"/>
      <c r="TCL15" s="386"/>
      <c r="TCQ15" s="386"/>
      <c r="TCV15" s="386"/>
      <c r="TDA15" s="386"/>
      <c r="TDF15" s="386"/>
      <c r="TDK15" s="386"/>
      <c r="TDP15" s="386"/>
      <c r="TDU15" s="386"/>
      <c r="TDZ15" s="386"/>
      <c r="TEE15" s="386"/>
      <c r="TEJ15" s="386"/>
      <c r="TEO15" s="386"/>
      <c r="TET15" s="386"/>
      <c r="TEY15" s="386"/>
      <c r="TFD15" s="386"/>
      <c r="TFI15" s="386"/>
      <c r="TFN15" s="386"/>
      <c r="TFS15" s="386"/>
      <c r="TFX15" s="386"/>
      <c r="TGC15" s="386"/>
      <c r="TGH15" s="386"/>
      <c r="TGM15" s="386"/>
      <c r="TGR15" s="386"/>
      <c r="TGW15" s="386"/>
      <c r="THB15" s="386"/>
      <c r="THG15" s="386"/>
      <c r="THL15" s="386"/>
      <c r="THQ15" s="386"/>
      <c r="THV15" s="386"/>
      <c r="TIA15" s="386"/>
      <c r="TIF15" s="386"/>
      <c r="TIK15" s="386"/>
      <c r="TIP15" s="386"/>
      <c r="TIU15" s="386"/>
      <c r="TIZ15" s="386"/>
      <c r="TJE15" s="386"/>
      <c r="TJJ15" s="386"/>
      <c r="TJO15" s="386"/>
      <c r="TJT15" s="386"/>
      <c r="TJY15" s="386"/>
      <c r="TKD15" s="386"/>
      <c r="TKI15" s="386"/>
      <c r="TKN15" s="386"/>
      <c r="TKS15" s="386"/>
      <c r="TKX15" s="386"/>
      <c r="TLC15" s="386"/>
      <c r="TLH15" s="386"/>
      <c r="TLM15" s="386"/>
      <c r="TLR15" s="386"/>
      <c r="TLW15" s="386"/>
      <c r="TMB15" s="386"/>
      <c r="TMG15" s="386"/>
      <c r="TML15" s="386"/>
      <c r="TMQ15" s="386"/>
      <c r="TMV15" s="386"/>
      <c r="TNA15" s="386"/>
      <c r="TNF15" s="386"/>
      <c r="TNK15" s="386"/>
      <c r="TNP15" s="386"/>
      <c r="TNU15" s="386"/>
      <c r="TNZ15" s="386"/>
      <c r="TOE15" s="386"/>
      <c r="TOJ15" s="386"/>
      <c r="TOO15" s="386"/>
      <c r="TOT15" s="386"/>
      <c r="TOY15" s="386"/>
      <c r="TPD15" s="386"/>
      <c r="TPI15" s="386"/>
      <c r="TPN15" s="386"/>
      <c r="TPS15" s="386"/>
      <c r="TPX15" s="386"/>
      <c r="TQC15" s="386"/>
      <c r="TQH15" s="386"/>
      <c r="TQM15" s="386"/>
      <c r="TQR15" s="386"/>
      <c r="TQW15" s="386"/>
      <c r="TRB15" s="386"/>
      <c r="TRG15" s="386"/>
      <c r="TRL15" s="386"/>
      <c r="TRQ15" s="386"/>
      <c r="TRV15" s="386"/>
      <c r="TSA15" s="386"/>
      <c r="TSF15" s="386"/>
      <c r="TSK15" s="386"/>
      <c r="TSP15" s="386"/>
      <c r="TSU15" s="386"/>
      <c r="TSZ15" s="386"/>
      <c r="TTE15" s="386"/>
      <c r="TTJ15" s="386"/>
      <c r="TTO15" s="386"/>
      <c r="TTT15" s="386"/>
      <c r="TTY15" s="386"/>
      <c r="TUD15" s="386"/>
      <c r="TUI15" s="386"/>
      <c r="TUN15" s="386"/>
      <c r="TUS15" s="386"/>
      <c r="TUX15" s="386"/>
      <c r="TVC15" s="386"/>
      <c r="TVH15" s="386"/>
      <c r="TVM15" s="386"/>
      <c r="TVR15" s="386"/>
      <c r="TVW15" s="386"/>
      <c r="TWB15" s="386"/>
      <c r="TWG15" s="386"/>
      <c r="TWL15" s="386"/>
      <c r="TWQ15" s="386"/>
      <c r="TWV15" s="386"/>
      <c r="TXA15" s="386"/>
      <c r="TXF15" s="386"/>
      <c r="TXK15" s="386"/>
      <c r="TXP15" s="386"/>
      <c r="TXU15" s="386"/>
      <c r="TXZ15" s="386"/>
      <c r="TYE15" s="386"/>
      <c r="TYJ15" s="386"/>
      <c r="TYO15" s="386"/>
      <c r="TYT15" s="386"/>
      <c r="TYY15" s="386"/>
      <c r="TZD15" s="386"/>
      <c r="TZI15" s="386"/>
      <c r="TZN15" s="386"/>
      <c r="TZS15" s="386"/>
      <c r="TZX15" s="386"/>
      <c r="UAC15" s="386"/>
      <c r="UAH15" s="386"/>
      <c r="UAM15" s="386"/>
      <c r="UAR15" s="386"/>
      <c r="UAW15" s="386"/>
      <c r="UBB15" s="386"/>
      <c r="UBG15" s="386"/>
      <c r="UBL15" s="386"/>
      <c r="UBQ15" s="386"/>
      <c r="UBV15" s="386"/>
      <c r="UCA15" s="386"/>
      <c r="UCF15" s="386"/>
      <c r="UCK15" s="386"/>
      <c r="UCP15" s="386"/>
      <c r="UCU15" s="386"/>
      <c r="UCZ15" s="386"/>
      <c r="UDE15" s="386"/>
      <c r="UDJ15" s="386"/>
      <c r="UDO15" s="386"/>
      <c r="UDT15" s="386"/>
      <c r="UDY15" s="386"/>
      <c r="UED15" s="386"/>
      <c r="UEI15" s="386"/>
      <c r="UEN15" s="386"/>
      <c r="UES15" s="386"/>
      <c r="UEX15" s="386"/>
      <c r="UFC15" s="386"/>
      <c r="UFH15" s="386"/>
      <c r="UFM15" s="386"/>
      <c r="UFR15" s="386"/>
      <c r="UFW15" s="386"/>
      <c r="UGB15" s="386"/>
      <c r="UGG15" s="386"/>
      <c r="UGL15" s="386"/>
      <c r="UGQ15" s="386"/>
      <c r="UGV15" s="386"/>
      <c r="UHA15" s="386"/>
      <c r="UHF15" s="386"/>
      <c r="UHK15" s="386"/>
      <c r="UHP15" s="386"/>
      <c r="UHU15" s="386"/>
      <c r="UHZ15" s="386"/>
      <c r="UIE15" s="386"/>
      <c r="UIJ15" s="386"/>
      <c r="UIO15" s="386"/>
      <c r="UIT15" s="386"/>
      <c r="UIY15" s="386"/>
      <c r="UJD15" s="386"/>
      <c r="UJI15" s="386"/>
      <c r="UJN15" s="386"/>
      <c r="UJS15" s="386"/>
      <c r="UJX15" s="386"/>
      <c r="UKC15" s="386"/>
      <c r="UKH15" s="386"/>
      <c r="UKM15" s="386"/>
      <c r="UKR15" s="386"/>
      <c r="UKW15" s="386"/>
      <c r="ULB15" s="386"/>
      <c r="ULG15" s="386"/>
      <c r="ULL15" s="386"/>
      <c r="ULQ15" s="386"/>
      <c r="ULV15" s="386"/>
      <c r="UMA15" s="386"/>
      <c r="UMF15" s="386"/>
      <c r="UMK15" s="386"/>
      <c r="UMP15" s="386"/>
      <c r="UMU15" s="386"/>
      <c r="UMZ15" s="386"/>
      <c r="UNE15" s="386"/>
      <c r="UNJ15" s="386"/>
      <c r="UNO15" s="386"/>
      <c r="UNT15" s="386"/>
      <c r="UNY15" s="386"/>
      <c r="UOD15" s="386"/>
      <c r="UOI15" s="386"/>
      <c r="UON15" s="386"/>
      <c r="UOS15" s="386"/>
      <c r="UOX15" s="386"/>
      <c r="UPC15" s="386"/>
      <c r="UPH15" s="386"/>
      <c r="UPM15" s="386"/>
      <c r="UPR15" s="386"/>
      <c r="UPW15" s="386"/>
      <c r="UQB15" s="386"/>
      <c r="UQG15" s="386"/>
      <c r="UQL15" s="386"/>
      <c r="UQQ15" s="386"/>
      <c r="UQV15" s="386"/>
      <c r="URA15" s="386"/>
      <c r="URF15" s="386"/>
      <c r="URK15" s="386"/>
      <c r="URP15" s="386"/>
      <c r="URU15" s="386"/>
      <c r="URZ15" s="386"/>
      <c r="USE15" s="386"/>
      <c r="USJ15" s="386"/>
      <c r="USO15" s="386"/>
      <c r="UST15" s="386"/>
      <c r="USY15" s="386"/>
      <c r="UTD15" s="386"/>
      <c r="UTI15" s="386"/>
      <c r="UTN15" s="386"/>
      <c r="UTS15" s="386"/>
      <c r="UTX15" s="386"/>
      <c r="UUC15" s="386"/>
      <c r="UUH15" s="386"/>
      <c r="UUM15" s="386"/>
      <c r="UUR15" s="386"/>
      <c r="UUW15" s="386"/>
      <c r="UVB15" s="386"/>
      <c r="UVG15" s="386"/>
      <c r="UVL15" s="386"/>
      <c r="UVQ15" s="386"/>
      <c r="UVV15" s="386"/>
      <c r="UWA15" s="386"/>
      <c r="UWF15" s="386"/>
      <c r="UWK15" s="386"/>
      <c r="UWP15" s="386"/>
      <c r="UWU15" s="386"/>
      <c r="UWZ15" s="386"/>
      <c r="UXE15" s="386"/>
      <c r="UXJ15" s="386"/>
      <c r="UXO15" s="386"/>
      <c r="UXT15" s="386"/>
      <c r="UXY15" s="386"/>
      <c r="UYD15" s="386"/>
      <c r="UYI15" s="386"/>
      <c r="UYN15" s="386"/>
      <c r="UYS15" s="386"/>
      <c r="UYX15" s="386"/>
      <c r="UZC15" s="386"/>
      <c r="UZH15" s="386"/>
      <c r="UZM15" s="386"/>
      <c r="UZR15" s="386"/>
      <c r="UZW15" s="386"/>
      <c r="VAB15" s="386"/>
      <c r="VAG15" s="386"/>
      <c r="VAL15" s="386"/>
      <c r="VAQ15" s="386"/>
      <c r="VAV15" s="386"/>
      <c r="VBA15" s="386"/>
      <c r="VBF15" s="386"/>
      <c r="VBK15" s="386"/>
      <c r="VBP15" s="386"/>
      <c r="VBU15" s="386"/>
      <c r="VBZ15" s="386"/>
      <c r="VCE15" s="386"/>
      <c r="VCJ15" s="386"/>
      <c r="VCO15" s="386"/>
      <c r="VCT15" s="386"/>
      <c r="VCY15" s="386"/>
      <c r="VDD15" s="386"/>
      <c r="VDI15" s="386"/>
      <c r="VDN15" s="386"/>
      <c r="VDS15" s="386"/>
      <c r="VDX15" s="386"/>
      <c r="VEC15" s="386"/>
      <c r="VEH15" s="386"/>
      <c r="VEM15" s="386"/>
      <c r="VER15" s="386"/>
      <c r="VEW15" s="386"/>
      <c r="VFB15" s="386"/>
      <c r="VFG15" s="386"/>
      <c r="VFL15" s="386"/>
      <c r="VFQ15" s="386"/>
      <c r="VFV15" s="386"/>
      <c r="VGA15" s="386"/>
      <c r="VGF15" s="386"/>
      <c r="VGK15" s="386"/>
      <c r="VGP15" s="386"/>
      <c r="VGU15" s="386"/>
      <c r="VGZ15" s="386"/>
      <c r="VHE15" s="386"/>
      <c r="VHJ15" s="386"/>
      <c r="VHO15" s="386"/>
      <c r="VHT15" s="386"/>
      <c r="VHY15" s="386"/>
      <c r="VID15" s="386"/>
      <c r="VII15" s="386"/>
      <c r="VIN15" s="386"/>
      <c r="VIS15" s="386"/>
      <c r="VIX15" s="386"/>
      <c r="VJC15" s="386"/>
      <c r="VJH15" s="386"/>
      <c r="VJM15" s="386"/>
      <c r="VJR15" s="386"/>
      <c r="VJW15" s="386"/>
      <c r="VKB15" s="386"/>
      <c r="VKG15" s="386"/>
      <c r="VKL15" s="386"/>
      <c r="VKQ15" s="386"/>
      <c r="VKV15" s="386"/>
      <c r="VLA15" s="386"/>
      <c r="VLF15" s="386"/>
      <c r="VLK15" s="386"/>
      <c r="VLP15" s="386"/>
      <c r="VLU15" s="386"/>
      <c r="VLZ15" s="386"/>
      <c r="VME15" s="386"/>
      <c r="VMJ15" s="386"/>
      <c r="VMO15" s="386"/>
      <c r="VMT15" s="386"/>
      <c r="VMY15" s="386"/>
      <c r="VND15" s="386"/>
      <c r="VNI15" s="386"/>
      <c r="VNN15" s="386"/>
      <c r="VNS15" s="386"/>
      <c r="VNX15" s="386"/>
      <c r="VOC15" s="386"/>
      <c r="VOH15" s="386"/>
      <c r="VOM15" s="386"/>
      <c r="VOR15" s="386"/>
      <c r="VOW15" s="386"/>
      <c r="VPB15" s="386"/>
      <c r="VPG15" s="386"/>
      <c r="VPL15" s="386"/>
      <c r="VPQ15" s="386"/>
      <c r="VPV15" s="386"/>
      <c r="VQA15" s="386"/>
      <c r="VQF15" s="386"/>
      <c r="VQK15" s="386"/>
      <c r="VQP15" s="386"/>
      <c r="VQU15" s="386"/>
      <c r="VQZ15" s="386"/>
      <c r="VRE15" s="386"/>
      <c r="VRJ15" s="386"/>
      <c r="VRO15" s="386"/>
      <c r="VRT15" s="386"/>
      <c r="VRY15" s="386"/>
      <c r="VSD15" s="386"/>
      <c r="VSI15" s="386"/>
      <c r="VSN15" s="386"/>
      <c r="VSS15" s="386"/>
      <c r="VSX15" s="386"/>
      <c r="VTC15" s="386"/>
      <c r="VTH15" s="386"/>
      <c r="VTM15" s="386"/>
      <c r="VTR15" s="386"/>
      <c r="VTW15" s="386"/>
      <c r="VUB15" s="386"/>
      <c r="VUG15" s="386"/>
      <c r="VUL15" s="386"/>
      <c r="VUQ15" s="386"/>
      <c r="VUV15" s="386"/>
      <c r="VVA15" s="386"/>
      <c r="VVF15" s="386"/>
      <c r="VVK15" s="386"/>
      <c r="VVP15" s="386"/>
      <c r="VVU15" s="386"/>
      <c r="VVZ15" s="386"/>
      <c r="VWE15" s="386"/>
      <c r="VWJ15" s="386"/>
      <c r="VWO15" s="386"/>
      <c r="VWT15" s="386"/>
      <c r="VWY15" s="386"/>
      <c r="VXD15" s="386"/>
      <c r="VXI15" s="386"/>
      <c r="VXN15" s="386"/>
      <c r="VXS15" s="386"/>
      <c r="VXX15" s="386"/>
      <c r="VYC15" s="386"/>
      <c r="VYH15" s="386"/>
      <c r="VYM15" s="386"/>
      <c r="VYR15" s="386"/>
      <c r="VYW15" s="386"/>
      <c r="VZB15" s="386"/>
      <c r="VZG15" s="386"/>
      <c r="VZL15" s="386"/>
      <c r="VZQ15" s="386"/>
      <c r="VZV15" s="386"/>
      <c r="WAA15" s="386"/>
      <c r="WAF15" s="386"/>
      <c r="WAK15" s="386"/>
      <c r="WAP15" s="386"/>
      <c r="WAU15" s="386"/>
      <c r="WAZ15" s="386"/>
      <c r="WBE15" s="386"/>
      <c r="WBJ15" s="386"/>
      <c r="WBO15" s="386"/>
      <c r="WBT15" s="386"/>
      <c r="WBY15" s="386"/>
      <c r="WCD15" s="386"/>
      <c r="WCI15" s="386"/>
      <c r="WCN15" s="386"/>
      <c r="WCS15" s="386"/>
      <c r="WCX15" s="386"/>
      <c r="WDC15" s="386"/>
      <c r="WDH15" s="386"/>
      <c r="WDM15" s="386"/>
      <c r="WDR15" s="386"/>
      <c r="WDW15" s="386"/>
      <c r="WEB15" s="386"/>
      <c r="WEG15" s="386"/>
      <c r="WEL15" s="386"/>
      <c r="WEQ15" s="386"/>
      <c r="WEV15" s="386"/>
      <c r="WFA15" s="386"/>
      <c r="WFF15" s="386"/>
      <c r="WFK15" s="386"/>
      <c r="WFP15" s="386"/>
      <c r="WFU15" s="386"/>
      <c r="WFZ15" s="386"/>
      <c r="WGE15" s="386"/>
      <c r="WGJ15" s="386"/>
      <c r="WGO15" s="386"/>
      <c r="WGT15" s="386"/>
      <c r="WGY15" s="386"/>
      <c r="WHD15" s="386"/>
      <c r="WHI15" s="386"/>
      <c r="WHN15" s="386"/>
      <c r="WHS15" s="386"/>
      <c r="WHX15" s="386"/>
      <c r="WIC15" s="386"/>
      <c r="WIH15" s="386"/>
      <c r="WIM15" s="386"/>
      <c r="WIR15" s="386"/>
      <c r="WIW15" s="386"/>
      <c r="WJB15" s="386"/>
      <c r="WJG15" s="386"/>
      <c r="WJL15" s="386"/>
      <c r="WJQ15" s="386"/>
      <c r="WJV15" s="386"/>
      <c r="WKA15" s="386"/>
      <c r="WKF15" s="386"/>
      <c r="WKK15" s="386"/>
      <c r="WKP15" s="386"/>
      <c r="WKU15" s="386"/>
      <c r="WKZ15" s="386"/>
      <c r="WLE15" s="386"/>
      <c r="WLJ15" s="386"/>
      <c r="WLO15" s="386"/>
      <c r="WLT15" s="386"/>
      <c r="WLY15" s="386"/>
      <c r="WMD15" s="386"/>
      <c r="WMI15" s="386"/>
      <c r="WMN15" s="386"/>
      <c r="WMS15" s="386"/>
      <c r="WMX15" s="386"/>
      <c r="WNC15" s="386"/>
      <c r="WNH15" s="386"/>
      <c r="WNM15" s="386"/>
      <c r="WNR15" s="386"/>
      <c r="WNW15" s="386"/>
      <c r="WOB15" s="386"/>
      <c r="WOG15" s="386"/>
      <c r="WOL15" s="386"/>
      <c r="WOQ15" s="386"/>
      <c r="WOV15" s="386"/>
      <c r="WPA15" s="386"/>
      <c r="WPF15" s="386"/>
      <c r="WPK15" s="386"/>
      <c r="WPP15" s="386"/>
      <c r="WPU15" s="386"/>
      <c r="WPZ15" s="386"/>
      <c r="WQE15" s="386"/>
      <c r="WQJ15" s="386"/>
      <c r="WQO15" s="386"/>
      <c r="WQT15" s="386"/>
      <c r="WQY15" s="386"/>
      <c r="WRD15" s="386"/>
      <c r="WRI15" s="386"/>
      <c r="WRN15" s="386"/>
      <c r="WRS15" s="386"/>
      <c r="WRX15" s="386"/>
      <c r="WSC15" s="386"/>
      <c r="WSH15" s="386"/>
      <c r="WSM15" s="386"/>
      <c r="WSR15" s="386"/>
      <c r="WSW15" s="386"/>
      <c r="WTB15" s="386"/>
      <c r="WTG15" s="386"/>
      <c r="WTL15" s="386"/>
      <c r="WTQ15" s="386"/>
      <c r="WTV15" s="386"/>
      <c r="WUA15" s="386"/>
      <c r="WUF15" s="386"/>
      <c r="WUK15" s="386"/>
      <c r="WUP15" s="386"/>
      <c r="WUU15" s="386"/>
      <c r="WUZ15" s="386"/>
      <c r="WVE15" s="386"/>
      <c r="WVJ15" s="386"/>
      <c r="WVO15" s="386"/>
      <c r="WVT15" s="386"/>
      <c r="WVY15" s="386"/>
      <c r="WWD15" s="386"/>
      <c r="WWI15" s="386"/>
      <c r="WWN15" s="386"/>
      <c r="WWS15" s="386"/>
      <c r="WWX15" s="386"/>
      <c r="WXC15" s="386"/>
      <c r="WXH15" s="386"/>
      <c r="WXM15" s="386"/>
      <c r="WXR15" s="386"/>
      <c r="WXW15" s="386"/>
      <c r="WYB15" s="386"/>
      <c r="WYG15" s="386"/>
      <c r="WYL15" s="386"/>
      <c r="WYQ15" s="386"/>
      <c r="WYV15" s="386"/>
      <c r="WZA15" s="386"/>
      <c r="WZF15" s="386"/>
      <c r="WZK15" s="386"/>
      <c r="WZP15" s="386"/>
      <c r="WZU15" s="386"/>
      <c r="WZZ15" s="386"/>
      <c r="XAE15" s="386"/>
      <c r="XAJ15" s="386"/>
      <c r="XAO15" s="386"/>
      <c r="XAT15" s="386"/>
      <c r="XAY15" s="386"/>
      <c r="XBD15" s="386"/>
      <c r="XBI15" s="386"/>
      <c r="XBN15" s="386"/>
      <c r="XBS15" s="386"/>
      <c r="XBX15" s="386"/>
      <c r="XCC15" s="386"/>
      <c r="XCH15" s="386"/>
      <c r="XCM15" s="386"/>
      <c r="XCR15" s="386"/>
      <c r="XCW15" s="386"/>
      <c r="XDB15" s="386"/>
      <c r="XDG15" s="386"/>
      <c r="XDL15" s="386"/>
      <c r="XDQ15" s="386"/>
      <c r="XDV15" s="386"/>
      <c r="XEA15" s="386"/>
      <c r="XEF15" s="386"/>
      <c r="XEK15" s="386"/>
      <c r="XEP15" s="386"/>
      <c r="XEU15" s="386"/>
      <c r="XEZ15" s="386"/>
    </row>
    <row r="16" spans="1:1020 1025:2045 2050:3070 3075:4095 4100:5120 5125:6140 6145:7165 7170:8190 8195:9215 9220:10240 10245:11260 11265:12285 12290:13310 13315:14335 14340:15360 15365:16380">
      <c r="A16" s="391">
        <f t="shared" si="0"/>
        <v>14</v>
      </c>
      <c r="B16" s="384" t="s">
        <v>2330</v>
      </c>
      <c r="C16" s="384">
        <v>471</v>
      </c>
      <c r="D16" s="384"/>
      <c r="E16" s="384"/>
      <c r="F16" s="384"/>
      <c r="G16" s="384"/>
      <c r="H16" s="384"/>
      <c r="I16" s="384"/>
      <c r="J16" s="384"/>
      <c r="K16" s="384"/>
      <c r="L16" s="384"/>
      <c r="M16" s="384"/>
      <c r="N16" s="384"/>
      <c r="O16" s="385"/>
      <c r="P16" s="385"/>
      <c r="Q16" s="385"/>
      <c r="R16" s="385"/>
      <c r="S16" s="385"/>
      <c r="T16" s="384"/>
      <c r="U16" s="384"/>
      <c r="V16" s="384"/>
      <c r="W16" s="384"/>
      <c r="X16" s="384"/>
      <c r="Y16" s="384"/>
      <c r="Z16" s="384">
        <v>0</v>
      </c>
      <c r="AA16" s="384">
        <v>0</v>
      </c>
      <c r="AB16" s="384">
        <f>'Dec-23 Plan'!J35</f>
        <v>0</v>
      </c>
      <c r="AI16" s="386"/>
      <c r="AN16" s="386"/>
      <c r="AS16" s="386"/>
      <c r="AX16" s="386"/>
      <c r="BC16" s="386"/>
      <c r="BH16" s="386"/>
      <c r="BM16" s="386"/>
      <c r="BR16" s="386"/>
      <c r="BW16" s="386"/>
      <c r="CB16" s="386"/>
      <c r="CG16" s="386"/>
      <c r="CL16" s="386"/>
      <c r="CQ16" s="386"/>
      <c r="CV16" s="386"/>
      <c r="DA16" s="386"/>
      <c r="DF16" s="386"/>
      <c r="DK16" s="386"/>
      <c r="DP16" s="386"/>
      <c r="DU16" s="386"/>
      <c r="DZ16" s="386"/>
      <c r="EE16" s="386"/>
      <c r="EJ16" s="386"/>
      <c r="EO16" s="386"/>
      <c r="ET16" s="386"/>
      <c r="EY16" s="386"/>
      <c r="FD16" s="386"/>
      <c r="FI16" s="386"/>
      <c r="FN16" s="386"/>
      <c r="FS16" s="386"/>
      <c r="FX16" s="386"/>
      <c r="GC16" s="386"/>
      <c r="GH16" s="386"/>
      <c r="GM16" s="386"/>
      <c r="GR16" s="386"/>
      <c r="GW16" s="386"/>
      <c r="HB16" s="386"/>
      <c r="HG16" s="386"/>
      <c r="HL16" s="386"/>
      <c r="HQ16" s="386"/>
      <c r="HV16" s="386"/>
      <c r="IA16" s="386"/>
      <c r="IF16" s="386"/>
      <c r="IK16" s="386"/>
      <c r="IP16" s="386"/>
      <c r="IU16" s="386"/>
      <c r="IZ16" s="386"/>
      <c r="JE16" s="386"/>
      <c r="JJ16" s="386"/>
      <c r="JO16" s="386"/>
      <c r="JT16" s="386"/>
      <c r="JY16" s="386"/>
      <c r="KD16" s="386"/>
      <c r="KI16" s="386"/>
      <c r="KN16" s="386"/>
      <c r="KS16" s="386"/>
      <c r="KX16" s="386"/>
      <c r="LC16" s="386"/>
      <c r="LH16" s="386"/>
      <c r="LM16" s="386"/>
      <c r="LR16" s="386"/>
      <c r="LW16" s="386"/>
      <c r="MB16" s="386"/>
      <c r="MG16" s="386"/>
      <c r="ML16" s="386"/>
      <c r="MQ16" s="386"/>
      <c r="MV16" s="386"/>
      <c r="NA16" s="386"/>
      <c r="NF16" s="386"/>
      <c r="NK16" s="386"/>
      <c r="NP16" s="386"/>
      <c r="NU16" s="386"/>
      <c r="NZ16" s="386"/>
      <c r="OE16" s="386"/>
      <c r="OJ16" s="386"/>
      <c r="OO16" s="386"/>
      <c r="OT16" s="386"/>
      <c r="OY16" s="386"/>
      <c r="PD16" s="386"/>
      <c r="PI16" s="386"/>
      <c r="PN16" s="386"/>
      <c r="PS16" s="386"/>
      <c r="PX16" s="386"/>
      <c r="QC16" s="386"/>
      <c r="QH16" s="386"/>
      <c r="QM16" s="386"/>
      <c r="QR16" s="386"/>
      <c r="QW16" s="386"/>
      <c r="RB16" s="386"/>
      <c r="RG16" s="386"/>
      <c r="RL16" s="386"/>
      <c r="RQ16" s="386"/>
      <c r="RV16" s="386"/>
      <c r="SA16" s="386"/>
      <c r="SF16" s="386"/>
      <c r="SK16" s="386"/>
      <c r="SP16" s="386"/>
      <c r="SU16" s="386"/>
      <c r="SZ16" s="386"/>
      <c r="TE16" s="386"/>
      <c r="TJ16" s="386"/>
      <c r="TO16" s="386"/>
      <c r="TT16" s="386"/>
      <c r="TY16" s="386"/>
      <c r="UD16" s="386"/>
      <c r="UI16" s="386"/>
      <c r="UN16" s="386"/>
      <c r="US16" s="386"/>
      <c r="UX16" s="386"/>
      <c r="VC16" s="386"/>
      <c r="VH16" s="386"/>
      <c r="VM16" s="386"/>
      <c r="VR16" s="386"/>
      <c r="VW16" s="386"/>
      <c r="WB16" s="386"/>
      <c r="WG16" s="386"/>
      <c r="WL16" s="386"/>
      <c r="WQ16" s="386"/>
      <c r="WV16" s="386"/>
      <c r="XA16" s="386"/>
      <c r="XF16" s="386"/>
      <c r="XK16" s="386"/>
      <c r="XP16" s="386"/>
      <c r="XU16" s="386"/>
      <c r="XZ16" s="386"/>
      <c r="YE16" s="386"/>
      <c r="YJ16" s="386"/>
      <c r="YO16" s="386"/>
      <c r="YT16" s="386"/>
      <c r="YY16" s="386"/>
      <c r="ZD16" s="386"/>
      <c r="ZI16" s="386"/>
      <c r="ZN16" s="386"/>
      <c r="ZS16" s="386"/>
      <c r="ZX16" s="386"/>
      <c r="AAC16" s="386"/>
      <c r="AAH16" s="386"/>
      <c r="AAM16" s="386"/>
      <c r="AAR16" s="386"/>
      <c r="AAW16" s="386"/>
      <c r="ABB16" s="386"/>
      <c r="ABG16" s="386"/>
      <c r="ABL16" s="386"/>
      <c r="ABQ16" s="386"/>
      <c r="ABV16" s="386"/>
      <c r="ACA16" s="386"/>
      <c r="ACF16" s="386"/>
      <c r="ACK16" s="386"/>
      <c r="ACP16" s="386"/>
      <c r="ACU16" s="386"/>
      <c r="ACZ16" s="386"/>
      <c r="ADE16" s="386"/>
      <c r="ADJ16" s="386"/>
      <c r="ADO16" s="386"/>
      <c r="ADT16" s="386"/>
      <c r="ADY16" s="386"/>
      <c r="AED16" s="386"/>
      <c r="AEI16" s="386"/>
      <c r="AEN16" s="386"/>
      <c r="AES16" s="386"/>
      <c r="AEX16" s="386"/>
      <c r="AFC16" s="386"/>
      <c r="AFH16" s="386"/>
      <c r="AFM16" s="386"/>
      <c r="AFR16" s="386"/>
      <c r="AFW16" s="386"/>
      <c r="AGB16" s="386"/>
      <c r="AGG16" s="386"/>
      <c r="AGL16" s="386"/>
      <c r="AGQ16" s="386"/>
      <c r="AGV16" s="386"/>
      <c r="AHA16" s="386"/>
      <c r="AHF16" s="386"/>
      <c r="AHK16" s="386"/>
      <c r="AHP16" s="386"/>
      <c r="AHU16" s="386"/>
      <c r="AHZ16" s="386"/>
      <c r="AIE16" s="386"/>
      <c r="AIJ16" s="386"/>
      <c r="AIO16" s="386"/>
      <c r="AIT16" s="386"/>
      <c r="AIY16" s="386"/>
      <c r="AJD16" s="386"/>
      <c r="AJI16" s="386"/>
      <c r="AJN16" s="386"/>
      <c r="AJS16" s="386"/>
      <c r="AJX16" s="386"/>
      <c r="AKC16" s="386"/>
      <c r="AKH16" s="386"/>
      <c r="AKM16" s="386"/>
      <c r="AKR16" s="386"/>
      <c r="AKW16" s="386"/>
      <c r="ALB16" s="386"/>
      <c r="ALG16" s="386"/>
      <c r="ALL16" s="386"/>
      <c r="ALQ16" s="386"/>
      <c r="ALV16" s="386"/>
      <c r="AMA16" s="386"/>
      <c r="AMF16" s="386"/>
      <c r="AMK16" s="386"/>
      <c r="AMP16" s="386"/>
      <c r="AMU16" s="386"/>
      <c r="AMZ16" s="386"/>
      <c r="ANE16" s="386"/>
      <c r="ANJ16" s="386"/>
      <c r="ANO16" s="386"/>
      <c r="ANT16" s="386"/>
      <c r="ANY16" s="386"/>
      <c r="AOD16" s="386"/>
      <c r="AOI16" s="386"/>
      <c r="AON16" s="386"/>
      <c r="AOS16" s="386"/>
      <c r="AOX16" s="386"/>
      <c r="APC16" s="386"/>
      <c r="APH16" s="386"/>
      <c r="APM16" s="386"/>
      <c r="APR16" s="386"/>
      <c r="APW16" s="386"/>
      <c r="AQB16" s="386"/>
      <c r="AQG16" s="386"/>
      <c r="AQL16" s="386"/>
      <c r="AQQ16" s="386"/>
      <c r="AQV16" s="386"/>
      <c r="ARA16" s="386"/>
      <c r="ARF16" s="386"/>
      <c r="ARK16" s="386"/>
      <c r="ARP16" s="386"/>
      <c r="ARU16" s="386"/>
      <c r="ARZ16" s="386"/>
      <c r="ASE16" s="386"/>
      <c r="ASJ16" s="386"/>
      <c r="ASO16" s="386"/>
      <c r="AST16" s="386"/>
      <c r="ASY16" s="386"/>
      <c r="ATD16" s="386"/>
      <c r="ATI16" s="386"/>
      <c r="ATN16" s="386"/>
      <c r="ATS16" s="386"/>
      <c r="ATX16" s="386"/>
      <c r="AUC16" s="386"/>
      <c r="AUH16" s="386"/>
      <c r="AUM16" s="386"/>
      <c r="AUR16" s="386"/>
      <c r="AUW16" s="386"/>
      <c r="AVB16" s="386"/>
      <c r="AVG16" s="386"/>
      <c r="AVL16" s="386"/>
      <c r="AVQ16" s="386"/>
      <c r="AVV16" s="386"/>
      <c r="AWA16" s="386"/>
      <c r="AWF16" s="386"/>
      <c r="AWK16" s="386"/>
      <c r="AWP16" s="386"/>
      <c r="AWU16" s="386"/>
      <c r="AWZ16" s="386"/>
      <c r="AXE16" s="386"/>
      <c r="AXJ16" s="386"/>
      <c r="AXO16" s="386"/>
      <c r="AXT16" s="386"/>
      <c r="AXY16" s="386"/>
      <c r="AYD16" s="386"/>
      <c r="AYI16" s="386"/>
      <c r="AYN16" s="386"/>
      <c r="AYS16" s="386"/>
      <c r="AYX16" s="386"/>
      <c r="AZC16" s="386"/>
      <c r="AZH16" s="386"/>
      <c r="AZM16" s="386"/>
      <c r="AZR16" s="386"/>
      <c r="AZW16" s="386"/>
      <c r="BAB16" s="386"/>
      <c r="BAG16" s="386"/>
      <c r="BAL16" s="386"/>
      <c r="BAQ16" s="386"/>
      <c r="BAV16" s="386"/>
      <c r="BBA16" s="386"/>
      <c r="BBF16" s="386"/>
      <c r="BBK16" s="386"/>
      <c r="BBP16" s="386"/>
      <c r="BBU16" s="386"/>
      <c r="BBZ16" s="386"/>
      <c r="BCE16" s="386"/>
      <c r="BCJ16" s="386"/>
      <c r="BCO16" s="386"/>
      <c r="BCT16" s="386"/>
      <c r="BCY16" s="386"/>
      <c r="BDD16" s="386"/>
      <c r="BDI16" s="386"/>
      <c r="BDN16" s="386"/>
      <c r="BDS16" s="386"/>
      <c r="BDX16" s="386"/>
      <c r="BEC16" s="386"/>
      <c r="BEH16" s="386"/>
      <c r="BEM16" s="386"/>
      <c r="BER16" s="386"/>
      <c r="BEW16" s="386"/>
      <c r="BFB16" s="386"/>
      <c r="BFG16" s="386"/>
      <c r="BFL16" s="386"/>
      <c r="BFQ16" s="386"/>
      <c r="BFV16" s="386"/>
      <c r="BGA16" s="386"/>
      <c r="BGF16" s="386"/>
      <c r="BGK16" s="386"/>
      <c r="BGP16" s="386"/>
      <c r="BGU16" s="386"/>
      <c r="BGZ16" s="386"/>
      <c r="BHE16" s="386"/>
      <c r="BHJ16" s="386"/>
      <c r="BHO16" s="386"/>
      <c r="BHT16" s="386"/>
      <c r="BHY16" s="386"/>
      <c r="BID16" s="386"/>
      <c r="BII16" s="386"/>
      <c r="BIN16" s="386"/>
      <c r="BIS16" s="386"/>
      <c r="BIX16" s="386"/>
      <c r="BJC16" s="386"/>
      <c r="BJH16" s="386"/>
      <c r="BJM16" s="386"/>
      <c r="BJR16" s="386"/>
      <c r="BJW16" s="386"/>
      <c r="BKB16" s="386"/>
      <c r="BKG16" s="386"/>
      <c r="BKL16" s="386"/>
      <c r="BKQ16" s="386"/>
      <c r="BKV16" s="386"/>
      <c r="BLA16" s="386"/>
      <c r="BLF16" s="386"/>
      <c r="BLK16" s="386"/>
      <c r="BLP16" s="386"/>
      <c r="BLU16" s="386"/>
      <c r="BLZ16" s="386"/>
      <c r="BME16" s="386"/>
      <c r="BMJ16" s="386"/>
      <c r="BMO16" s="386"/>
      <c r="BMT16" s="386"/>
      <c r="BMY16" s="386"/>
      <c r="BND16" s="386"/>
      <c r="BNI16" s="386"/>
      <c r="BNN16" s="386"/>
      <c r="BNS16" s="386"/>
      <c r="BNX16" s="386"/>
      <c r="BOC16" s="386"/>
      <c r="BOH16" s="386"/>
      <c r="BOM16" s="386"/>
      <c r="BOR16" s="386"/>
      <c r="BOW16" s="386"/>
      <c r="BPB16" s="386"/>
      <c r="BPG16" s="386"/>
      <c r="BPL16" s="386"/>
      <c r="BPQ16" s="386"/>
      <c r="BPV16" s="386"/>
      <c r="BQA16" s="386"/>
      <c r="BQF16" s="386"/>
      <c r="BQK16" s="386"/>
      <c r="BQP16" s="386"/>
      <c r="BQU16" s="386"/>
      <c r="BQZ16" s="386"/>
      <c r="BRE16" s="386"/>
      <c r="BRJ16" s="386"/>
      <c r="BRO16" s="386"/>
      <c r="BRT16" s="386"/>
      <c r="BRY16" s="386"/>
      <c r="BSD16" s="386"/>
      <c r="BSI16" s="386"/>
      <c r="BSN16" s="386"/>
      <c r="BSS16" s="386"/>
      <c r="BSX16" s="386"/>
      <c r="BTC16" s="386"/>
      <c r="BTH16" s="386"/>
      <c r="BTM16" s="386"/>
      <c r="BTR16" s="386"/>
      <c r="BTW16" s="386"/>
      <c r="BUB16" s="386"/>
      <c r="BUG16" s="386"/>
      <c r="BUL16" s="386"/>
      <c r="BUQ16" s="386"/>
      <c r="BUV16" s="386"/>
      <c r="BVA16" s="386"/>
      <c r="BVF16" s="386"/>
      <c r="BVK16" s="386"/>
      <c r="BVP16" s="386"/>
      <c r="BVU16" s="386"/>
      <c r="BVZ16" s="386"/>
      <c r="BWE16" s="386"/>
      <c r="BWJ16" s="386"/>
      <c r="BWO16" s="386"/>
      <c r="BWT16" s="386"/>
      <c r="BWY16" s="386"/>
      <c r="BXD16" s="386"/>
      <c r="BXI16" s="386"/>
      <c r="BXN16" s="386"/>
      <c r="BXS16" s="386"/>
      <c r="BXX16" s="386"/>
      <c r="BYC16" s="386"/>
      <c r="BYH16" s="386"/>
      <c r="BYM16" s="386"/>
      <c r="BYR16" s="386"/>
      <c r="BYW16" s="386"/>
      <c r="BZB16" s="386"/>
      <c r="BZG16" s="386"/>
      <c r="BZL16" s="386"/>
      <c r="BZQ16" s="386"/>
      <c r="BZV16" s="386"/>
      <c r="CAA16" s="386"/>
      <c r="CAF16" s="386"/>
      <c r="CAK16" s="386"/>
      <c r="CAP16" s="386"/>
      <c r="CAU16" s="386"/>
      <c r="CAZ16" s="386"/>
      <c r="CBE16" s="386"/>
      <c r="CBJ16" s="386"/>
      <c r="CBO16" s="386"/>
      <c r="CBT16" s="386"/>
      <c r="CBY16" s="386"/>
      <c r="CCD16" s="386"/>
      <c r="CCI16" s="386"/>
      <c r="CCN16" s="386"/>
      <c r="CCS16" s="386"/>
      <c r="CCX16" s="386"/>
      <c r="CDC16" s="386"/>
      <c r="CDH16" s="386"/>
      <c r="CDM16" s="386"/>
      <c r="CDR16" s="386"/>
      <c r="CDW16" s="386"/>
      <c r="CEB16" s="386"/>
      <c r="CEG16" s="386"/>
      <c r="CEL16" s="386"/>
      <c r="CEQ16" s="386"/>
      <c r="CEV16" s="386"/>
      <c r="CFA16" s="386"/>
      <c r="CFF16" s="386"/>
      <c r="CFK16" s="386"/>
      <c r="CFP16" s="386"/>
      <c r="CFU16" s="386"/>
      <c r="CFZ16" s="386"/>
      <c r="CGE16" s="386"/>
      <c r="CGJ16" s="386"/>
      <c r="CGO16" s="386"/>
      <c r="CGT16" s="386"/>
      <c r="CGY16" s="386"/>
      <c r="CHD16" s="386"/>
      <c r="CHI16" s="386"/>
      <c r="CHN16" s="386"/>
      <c r="CHS16" s="386"/>
      <c r="CHX16" s="386"/>
      <c r="CIC16" s="386"/>
      <c r="CIH16" s="386"/>
      <c r="CIM16" s="386"/>
      <c r="CIR16" s="386"/>
      <c r="CIW16" s="386"/>
      <c r="CJB16" s="386"/>
      <c r="CJG16" s="386"/>
      <c r="CJL16" s="386"/>
      <c r="CJQ16" s="386"/>
      <c r="CJV16" s="386"/>
      <c r="CKA16" s="386"/>
      <c r="CKF16" s="386"/>
      <c r="CKK16" s="386"/>
      <c r="CKP16" s="386"/>
      <c r="CKU16" s="386"/>
      <c r="CKZ16" s="386"/>
      <c r="CLE16" s="386"/>
      <c r="CLJ16" s="386"/>
      <c r="CLO16" s="386"/>
      <c r="CLT16" s="386"/>
      <c r="CLY16" s="386"/>
      <c r="CMD16" s="386"/>
      <c r="CMI16" s="386"/>
      <c r="CMN16" s="386"/>
      <c r="CMS16" s="386"/>
      <c r="CMX16" s="386"/>
      <c r="CNC16" s="386"/>
      <c r="CNH16" s="386"/>
      <c r="CNM16" s="386"/>
      <c r="CNR16" s="386"/>
      <c r="CNW16" s="386"/>
      <c r="COB16" s="386"/>
      <c r="COG16" s="386"/>
      <c r="COL16" s="386"/>
      <c r="COQ16" s="386"/>
      <c r="COV16" s="386"/>
      <c r="CPA16" s="386"/>
      <c r="CPF16" s="386"/>
      <c r="CPK16" s="386"/>
      <c r="CPP16" s="386"/>
      <c r="CPU16" s="386"/>
      <c r="CPZ16" s="386"/>
      <c r="CQE16" s="386"/>
      <c r="CQJ16" s="386"/>
      <c r="CQO16" s="386"/>
      <c r="CQT16" s="386"/>
      <c r="CQY16" s="386"/>
      <c r="CRD16" s="386"/>
      <c r="CRI16" s="386"/>
      <c r="CRN16" s="386"/>
      <c r="CRS16" s="386"/>
      <c r="CRX16" s="386"/>
      <c r="CSC16" s="386"/>
      <c r="CSH16" s="386"/>
      <c r="CSM16" s="386"/>
      <c r="CSR16" s="386"/>
      <c r="CSW16" s="386"/>
      <c r="CTB16" s="386"/>
      <c r="CTG16" s="386"/>
      <c r="CTL16" s="386"/>
      <c r="CTQ16" s="386"/>
      <c r="CTV16" s="386"/>
      <c r="CUA16" s="386"/>
      <c r="CUF16" s="386"/>
      <c r="CUK16" s="386"/>
      <c r="CUP16" s="386"/>
      <c r="CUU16" s="386"/>
      <c r="CUZ16" s="386"/>
      <c r="CVE16" s="386"/>
      <c r="CVJ16" s="386"/>
      <c r="CVO16" s="386"/>
      <c r="CVT16" s="386"/>
      <c r="CVY16" s="386"/>
      <c r="CWD16" s="386"/>
      <c r="CWI16" s="386"/>
      <c r="CWN16" s="386"/>
      <c r="CWS16" s="386"/>
      <c r="CWX16" s="386"/>
      <c r="CXC16" s="386"/>
      <c r="CXH16" s="386"/>
      <c r="CXM16" s="386"/>
      <c r="CXR16" s="386"/>
      <c r="CXW16" s="386"/>
      <c r="CYB16" s="386"/>
      <c r="CYG16" s="386"/>
      <c r="CYL16" s="386"/>
      <c r="CYQ16" s="386"/>
      <c r="CYV16" s="386"/>
      <c r="CZA16" s="386"/>
      <c r="CZF16" s="386"/>
      <c r="CZK16" s="386"/>
      <c r="CZP16" s="386"/>
      <c r="CZU16" s="386"/>
      <c r="CZZ16" s="386"/>
      <c r="DAE16" s="386"/>
      <c r="DAJ16" s="386"/>
      <c r="DAO16" s="386"/>
      <c r="DAT16" s="386"/>
      <c r="DAY16" s="386"/>
      <c r="DBD16" s="386"/>
      <c r="DBI16" s="386"/>
      <c r="DBN16" s="386"/>
      <c r="DBS16" s="386"/>
      <c r="DBX16" s="386"/>
      <c r="DCC16" s="386"/>
      <c r="DCH16" s="386"/>
      <c r="DCM16" s="386"/>
      <c r="DCR16" s="386"/>
      <c r="DCW16" s="386"/>
      <c r="DDB16" s="386"/>
      <c r="DDG16" s="386"/>
      <c r="DDL16" s="386"/>
      <c r="DDQ16" s="386"/>
      <c r="DDV16" s="386"/>
      <c r="DEA16" s="386"/>
      <c r="DEF16" s="386"/>
      <c r="DEK16" s="386"/>
      <c r="DEP16" s="386"/>
      <c r="DEU16" s="386"/>
      <c r="DEZ16" s="386"/>
      <c r="DFE16" s="386"/>
      <c r="DFJ16" s="386"/>
      <c r="DFO16" s="386"/>
      <c r="DFT16" s="386"/>
      <c r="DFY16" s="386"/>
      <c r="DGD16" s="386"/>
      <c r="DGI16" s="386"/>
      <c r="DGN16" s="386"/>
      <c r="DGS16" s="386"/>
      <c r="DGX16" s="386"/>
      <c r="DHC16" s="386"/>
      <c r="DHH16" s="386"/>
      <c r="DHM16" s="386"/>
      <c r="DHR16" s="386"/>
      <c r="DHW16" s="386"/>
      <c r="DIB16" s="386"/>
      <c r="DIG16" s="386"/>
      <c r="DIL16" s="386"/>
      <c r="DIQ16" s="386"/>
      <c r="DIV16" s="386"/>
      <c r="DJA16" s="386"/>
      <c r="DJF16" s="386"/>
      <c r="DJK16" s="386"/>
      <c r="DJP16" s="386"/>
      <c r="DJU16" s="386"/>
      <c r="DJZ16" s="386"/>
      <c r="DKE16" s="386"/>
      <c r="DKJ16" s="386"/>
      <c r="DKO16" s="386"/>
      <c r="DKT16" s="386"/>
      <c r="DKY16" s="386"/>
      <c r="DLD16" s="386"/>
      <c r="DLI16" s="386"/>
      <c r="DLN16" s="386"/>
      <c r="DLS16" s="386"/>
      <c r="DLX16" s="386"/>
      <c r="DMC16" s="386"/>
      <c r="DMH16" s="386"/>
      <c r="DMM16" s="386"/>
      <c r="DMR16" s="386"/>
      <c r="DMW16" s="386"/>
      <c r="DNB16" s="386"/>
      <c r="DNG16" s="386"/>
      <c r="DNL16" s="386"/>
      <c r="DNQ16" s="386"/>
      <c r="DNV16" s="386"/>
      <c r="DOA16" s="386"/>
      <c r="DOF16" s="386"/>
      <c r="DOK16" s="386"/>
      <c r="DOP16" s="386"/>
      <c r="DOU16" s="386"/>
      <c r="DOZ16" s="386"/>
      <c r="DPE16" s="386"/>
      <c r="DPJ16" s="386"/>
      <c r="DPO16" s="386"/>
      <c r="DPT16" s="386"/>
      <c r="DPY16" s="386"/>
      <c r="DQD16" s="386"/>
      <c r="DQI16" s="386"/>
      <c r="DQN16" s="386"/>
      <c r="DQS16" s="386"/>
      <c r="DQX16" s="386"/>
      <c r="DRC16" s="386"/>
      <c r="DRH16" s="386"/>
      <c r="DRM16" s="386"/>
      <c r="DRR16" s="386"/>
      <c r="DRW16" s="386"/>
      <c r="DSB16" s="386"/>
      <c r="DSG16" s="386"/>
      <c r="DSL16" s="386"/>
      <c r="DSQ16" s="386"/>
      <c r="DSV16" s="386"/>
      <c r="DTA16" s="386"/>
      <c r="DTF16" s="386"/>
      <c r="DTK16" s="386"/>
      <c r="DTP16" s="386"/>
      <c r="DTU16" s="386"/>
      <c r="DTZ16" s="386"/>
      <c r="DUE16" s="386"/>
      <c r="DUJ16" s="386"/>
      <c r="DUO16" s="386"/>
      <c r="DUT16" s="386"/>
      <c r="DUY16" s="386"/>
      <c r="DVD16" s="386"/>
      <c r="DVI16" s="386"/>
      <c r="DVN16" s="386"/>
      <c r="DVS16" s="386"/>
      <c r="DVX16" s="386"/>
      <c r="DWC16" s="386"/>
      <c r="DWH16" s="386"/>
      <c r="DWM16" s="386"/>
      <c r="DWR16" s="386"/>
      <c r="DWW16" s="386"/>
      <c r="DXB16" s="386"/>
      <c r="DXG16" s="386"/>
      <c r="DXL16" s="386"/>
      <c r="DXQ16" s="386"/>
      <c r="DXV16" s="386"/>
      <c r="DYA16" s="386"/>
      <c r="DYF16" s="386"/>
      <c r="DYK16" s="386"/>
      <c r="DYP16" s="386"/>
      <c r="DYU16" s="386"/>
      <c r="DYZ16" s="386"/>
      <c r="DZE16" s="386"/>
      <c r="DZJ16" s="386"/>
      <c r="DZO16" s="386"/>
      <c r="DZT16" s="386"/>
      <c r="DZY16" s="386"/>
      <c r="EAD16" s="386"/>
      <c r="EAI16" s="386"/>
      <c r="EAN16" s="386"/>
      <c r="EAS16" s="386"/>
      <c r="EAX16" s="386"/>
      <c r="EBC16" s="386"/>
      <c r="EBH16" s="386"/>
      <c r="EBM16" s="386"/>
      <c r="EBR16" s="386"/>
      <c r="EBW16" s="386"/>
      <c r="ECB16" s="386"/>
      <c r="ECG16" s="386"/>
      <c r="ECL16" s="386"/>
      <c r="ECQ16" s="386"/>
      <c r="ECV16" s="386"/>
      <c r="EDA16" s="386"/>
      <c r="EDF16" s="386"/>
      <c r="EDK16" s="386"/>
      <c r="EDP16" s="386"/>
      <c r="EDU16" s="386"/>
      <c r="EDZ16" s="386"/>
      <c r="EEE16" s="386"/>
      <c r="EEJ16" s="386"/>
      <c r="EEO16" s="386"/>
      <c r="EET16" s="386"/>
      <c r="EEY16" s="386"/>
      <c r="EFD16" s="386"/>
      <c r="EFI16" s="386"/>
      <c r="EFN16" s="386"/>
      <c r="EFS16" s="386"/>
      <c r="EFX16" s="386"/>
      <c r="EGC16" s="386"/>
      <c r="EGH16" s="386"/>
      <c r="EGM16" s="386"/>
      <c r="EGR16" s="386"/>
      <c r="EGW16" s="386"/>
      <c r="EHB16" s="386"/>
      <c r="EHG16" s="386"/>
      <c r="EHL16" s="386"/>
      <c r="EHQ16" s="386"/>
      <c r="EHV16" s="386"/>
      <c r="EIA16" s="386"/>
      <c r="EIF16" s="386"/>
      <c r="EIK16" s="386"/>
      <c r="EIP16" s="386"/>
      <c r="EIU16" s="386"/>
      <c r="EIZ16" s="386"/>
      <c r="EJE16" s="386"/>
      <c r="EJJ16" s="386"/>
      <c r="EJO16" s="386"/>
      <c r="EJT16" s="386"/>
      <c r="EJY16" s="386"/>
      <c r="EKD16" s="386"/>
      <c r="EKI16" s="386"/>
      <c r="EKN16" s="386"/>
      <c r="EKS16" s="386"/>
      <c r="EKX16" s="386"/>
      <c r="ELC16" s="386"/>
      <c r="ELH16" s="386"/>
      <c r="ELM16" s="386"/>
      <c r="ELR16" s="386"/>
      <c r="ELW16" s="386"/>
      <c r="EMB16" s="386"/>
      <c r="EMG16" s="386"/>
      <c r="EML16" s="386"/>
      <c r="EMQ16" s="386"/>
      <c r="EMV16" s="386"/>
      <c r="ENA16" s="386"/>
      <c r="ENF16" s="386"/>
      <c r="ENK16" s="386"/>
      <c r="ENP16" s="386"/>
      <c r="ENU16" s="386"/>
      <c r="ENZ16" s="386"/>
      <c r="EOE16" s="386"/>
      <c r="EOJ16" s="386"/>
      <c r="EOO16" s="386"/>
      <c r="EOT16" s="386"/>
      <c r="EOY16" s="386"/>
      <c r="EPD16" s="386"/>
      <c r="EPI16" s="386"/>
      <c r="EPN16" s="386"/>
      <c r="EPS16" s="386"/>
      <c r="EPX16" s="386"/>
      <c r="EQC16" s="386"/>
      <c r="EQH16" s="386"/>
      <c r="EQM16" s="386"/>
      <c r="EQR16" s="386"/>
      <c r="EQW16" s="386"/>
      <c r="ERB16" s="386"/>
      <c r="ERG16" s="386"/>
      <c r="ERL16" s="386"/>
      <c r="ERQ16" s="386"/>
      <c r="ERV16" s="386"/>
      <c r="ESA16" s="386"/>
      <c r="ESF16" s="386"/>
      <c r="ESK16" s="386"/>
      <c r="ESP16" s="386"/>
      <c r="ESU16" s="386"/>
      <c r="ESZ16" s="386"/>
      <c r="ETE16" s="386"/>
      <c r="ETJ16" s="386"/>
      <c r="ETO16" s="386"/>
      <c r="ETT16" s="386"/>
      <c r="ETY16" s="386"/>
      <c r="EUD16" s="386"/>
      <c r="EUI16" s="386"/>
      <c r="EUN16" s="386"/>
      <c r="EUS16" s="386"/>
      <c r="EUX16" s="386"/>
      <c r="EVC16" s="386"/>
      <c r="EVH16" s="386"/>
      <c r="EVM16" s="386"/>
      <c r="EVR16" s="386"/>
      <c r="EVW16" s="386"/>
      <c r="EWB16" s="386"/>
      <c r="EWG16" s="386"/>
      <c r="EWL16" s="386"/>
      <c r="EWQ16" s="386"/>
      <c r="EWV16" s="386"/>
      <c r="EXA16" s="386"/>
      <c r="EXF16" s="386"/>
      <c r="EXK16" s="386"/>
      <c r="EXP16" s="386"/>
      <c r="EXU16" s="386"/>
      <c r="EXZ16" s="386"/>
      <c r="EYE16" s="386"/>
      <c r="EYJ16" s="386"/>
      <c r="EYO16" s="386"/>
      <c r="EYT16" s="386"/>
      <c r="EYY16" s="386"/>
      <c r="EZD16" s="386"/>
      <c r="EZI16" s="386"/>
      <c r="EZN16" s="386"/>
      <c r="EZS16" s="386"/>
      <c r="EZX16" s="386"/>
      <c r="FAC16" s="386"/>
      <c r="FAH16" s="386"/>
      <c r="FAM16" s="386"/>
      <c r="FAR16" s="386"/>
      <c r="FAW16" s="386"/>
      <c r="FBB16" s="386"/>
      <c r="FBG16" s="386"/>
      <c r="FBL16" s="386"/>
      <c r="FBQ16" s="386"/>
      <c r="FBV16" s="386"/>
      <c r="FCA16" s="386"/>
      <c r="FCF16" s="386"/>
      <c r="FCK16" s="386"/>
      <c r="FCP16" s="386"/>
      <c r="FCU16" s="386"/>
      <c r="FCZ16" s="386"/>
      <c r="FDE16" s="386"/>
      <c r="FDJ16" s="386"/>
      <c r="FDO16" s="386"/>
      <c r="FDT16" s="386"/>
      <c r="FDY16" s="386"/>
      <c r="FED16" s="386"/>
      <c r="FEI16" s="386"/>
      <c r="FEN16" s="386"/>
      <c r="FES16" s="386"/>
      <c r="FEX16" s="386"/>
      <c r="FFC16" s="386"/>
      <c r="FFH16" s="386"/>
      <c r="FFM16" s="386"/>
      <c r="FFR16" s="386"/>
      <c r="FFW16" s="386"/>
      <c r="FGB16" s="386"/>
      <c r="FGG16" s="386"/>
      <c r="FGL16" s="386"/>
      <c r="FGQ16" s="386"/>
      <c r="FGV16" s="386"/>
      <c r="FHA16" s="386"/>
      <c r="FHF16" s="386"/>
      <c r="FHK16" s="386"/>
      <c r="FHP16" s="386"/>
      <c r="FHU16" s="386"/>
      <c r="FHZ16" s="386"/>
      <c r="FIE16" s="386"/>
      <c r="FIJ16" s="386"/>
      <c r="FIO16" s="386"/>
      <c r="FIT16" s="386"/>
      <c r="FIY16" s="386"/>
      <c r="FJD16" s="386"/>
      <c r="FJI16" s="386"/>
      <c r="FJN16" s="386"/>
      <c r="FJS16" s="386"/>
      <c r="FJX16" s="386"/>
      <c r="FKC16" s="386"/>
      <c r="FKH16" s="386"/>
      <c r="FKM16" s="386"/>
      <c r="FKR16" s="386"/>
      <c r="FKW16" s="386"/>
      <c r="FLB16" s="386"/>
      <c r="FLG16" s="386"/>
      <c r="FLL16" s="386"/>
      <c r="FLQ16" s="386"/>
      <c r="FLV16" s="386"/>
      <c r="FMA16" s="386"/>
      <c r="FMF16" s="386"/>
      <c r="FMK16" s="386"/>
      <c r="FMP16" s="386"/>
      <c r="FMU16" s="386"/>
      <c r="FMZ16" s="386"/>
      <c r="FNE16" s="386"/>
      <c r="FNJ16" s="386"/>
      <c r="FNO16" s="386"/>
      <c r="FNT16" s="386"/>
      <c r="FNY16" s="386"/>
      <c r="FOD16" s="386"/>
      <c r="FOI16" s="386"/>
      <c r="FON16" s="386"/>
      <c r="FOS16" s="386"/>
      <c r="FOX16" s="386"/>
      <c r="FPC16" s="386"/>
      <c r="FPH16" s="386"/>
      <c r="FPM16" s="386"/>
      <c r="FPR16" s="386"/>
      <c r="FPW16" s="386"/>
      <c r="FQB16" s="386"/>
      <c r="FQG16" s="386"/>
      <c r="FQL16" s="386"/>
      <c r="FQQ16" s="386"/>
      <c r="FQV16" s="386"/>
      <c r="FRA16" s="386"/>
      <c r="FRF16" s="386"/>
      <c r="FRK16" s="386"/>
      <c r="FRP16" s="386"/>
      <c r="FRU16" s="386"/>
      <c r="FRZ16" s="386"/>
      <c r="FSE16" s="386"/>
      <c r="FSJ16" s="386"/>
      <c r="FSO16" s="386"/>
      <c r="FST16" s="386"/>
      <c r="FSY16" s="386"/>
      <c r="FTD16" s="386"/>
      <c r="FTI16" s="386"/>
      <c r="FTN16" s="386"/>
      <c r="FTS16" s="386"/>
      <c r="FTX16" s="386"/>
      <c r="FUC16" s="386"/>
      <c r="FUH16" s="386"/>
      <c r="FUM16" s="386"/>
      <c r="FUR16" s="386"/>
      <c r="FUW16" s="386"/>
      <c r="FVB16" s="386"/>
      <c r="FVG16" s="386"/>
      <c r="FVL16" s="386"/>
      <c r="FVQ16" s="386"/>
      <c r="FVV16" s="386"/>
      <c r="FWA16" s="386"/>
      <c r="FWF16" s="386"/>
      <c r="FWK16" s="386"/>
      <c r="FWP16" s="386"/>
      <c r="FWU16" s="386"/>
      <c r="FWZ16" s="386"/>
      <c r="FXE16" s="386"/>
      <c r="FXJ16" s="386"/>
      <c r="FXO16" s="386"/>
      <c r="FXT16" s="386"/>
      <c r="FXY16" s="386"/>
      <c r="FYD16" s="386"/>
      <c r="FYI16" s="386"/>
      <c r="FYN16" s="386"/>
      <c r="FYS16" s="386"/>
      <c r="FYX16" s="386"/>
      <c r="FZC16" s="386"/>
      <c r="FZH16" s="386"/>
      <c r="FZM16" s="386"/>
      <c r="FZR16" s="386"/>
      <c r="FZW16" s="386"/>
      <c r="GAB16" s="386"/>
      <c r="GAG16" s="386"/>
      <c r="GAL16" s="386"/>
      <c r="GAQ16" s="386"/>
      <c r="GAV16" s="386"/>
      <c r="GBA16" s="386"/>
      <c r="GBF16" s="386"/>
      <c r="GBK16" s="386"/>
      <c r="GBP16" s="386"/>
      <c r="GBU16" s="386"/>
      <c r="GBZ16" s="386"/>
      <c r="GCE16" s="386"/>
      <c r="GCJ16" s="386"/>
      <c r="GCO16" s="386"/>
      <c r="GCT16" s="386"/>
      <c r="GCY16" s="386"/>
      <c r="GDD16" s="386"/>
      <c r="GDI16" s="386"/>
      <c r="GDN16" s="386"/>
      <c r="GDS16" s="386"/>
      <c r="GDX16" s="386"/>
      <c r="GEC16" s="386"/>
      <c r="GEH16" s="386"/>
      <c r="GEM16" s="386"/>
      <c r="GER16" s="386"/>
      <c r="GEW16" s="386"/>
      <c r="GFB16" s="386"/>
      <c r="GFG16" s="386"/>
      <c r="GFL16" s="386"/>
      <c r="GFQ16" s="386"/>
      <c r="GFV16" s="386"/>
      <c r="GGA16" s="386"/>
      <c r="GGF16" s="386"/>
      <c r="GGK16" s="386"/>
      <c r="GGP16" s="386"/>
      <c r="GGU16" s="386"/>
      <c r="GGZ16" s="386"/>
      <c r="GHE16" s="386"/>
      <c r="GHJ16" s="386"/>
      <c r="GHO16" s="386"/>
      <c r="GHT16" s="386"/>
      <c r="GHY16" s="386"/>
      <c r="GID16" s="386"/>
      <c r="GII16" s="386"/>
      <c r="GIN16" s="386"/>
      <c r="GIS16" s="386"/>
      <c r="GIX16" s="386"/>
      <c r="GJC16" s="386"/>
      <c r="GJH16" s="386"/>
      <c r="GJM16" s="386"/>
      <c r="GJR16" s="386"/>
      <c r="GJW16" s="386"/>
      <c r="GKB16" s="386"/>
      <c r="GKG16" s="386"/>
      <c r="GKL16" s="386"/>
      <c r="GKQ16" s="386"/>
      <c r="GKV16" s="386"/>
      <c r="GLA16" s="386"/>
      <c r="GLF16" s="386"/>
      <c r="GLK16" s="386"/>
      <c r="GLP16" s="386"/>
      <c r="GLU16" s="386"/>
      <c r="GLZ16" s="386"/>
      <c r="GME16" s="386"/>
      <c r="GMJ16" s="386"/>
      <c r="GMO16" s="386"/>
      <c r="GMT16" s="386"/>
      <c r="GMY16" s="386"/>
      <c r="GND16" s="386"/>
      <c r="GNI16" s="386"/>
      <c r="GNN16" s="386"/>
      <c r="GNS16" s="386"/>
      <c r="GNX16" s="386"/>
      <c r="GOC16" s="386"/>
      <c r="GOH16" s="386"/>
      <c r="GOM16" s="386"/>
      <c r="GOR16" s="386"/>
      <c r="GOW16" s="386"/>
      <c r="GPB16" s="386"/>
      <c r="GPG16" s="386"/>
      <c r="GPL16" s="386"/>
      <c r="GPQ16" s="386"/>
      <c r="GPV16" s="386"/>
      <c r="GQA16" s="386"/>
      <c r="GQF16" s="386"/>
      <c r="GQK16" s="386"/>
      <c r="GQP16" s="386"/>
      <c r="GQU16" s="386"/>
      <c r="GQZ16" s="386"/>
      <c r="GRE16" s="386"/>
      <c r="GRJ16" s="386"/>
      <c r="GRO16" s="386"/>
      <c r="GRT16" s="386"/>
      <c r="GRY16" s="386"/>
      <c r="GSD16" s="386"/>
      <c r="GSI16" s="386"/>
      <c r="GSN16" s="386"/>
      <c r="GSS16" s="386"/>
      <c r="GSX16" s="386"/>
      <c r="GTC16" s="386"/>
      <c r="GTH16" s="386"/>
      <c r="GTM16" s="386"/>
      <c r="GTR16" s="386"/>
      <c r="GTW16" s="386"/>
      <c r="GUB16" s="386"/>
      <c r="GUG16" s="386"/>
      <c r="GUL16" s="386"/>
      <c r="GUQ16" s="386"/>
      <c r="GUV16" s="386"/>
      <c r="GVA16" s="386"/>
      <c r="GVF16" s="386"/>
      <c r="GVK16" s="386"/>
      <c r="GVP16" s="386"/>
      <c r="GVU16" s="386"/>
      <c r="GVZ16" s="386"/>
      <c r="GWE16" s="386"/>
      <c r="GWJ16" s="386"/>
      <c r="GWO16" s="386"/>
      <c r="GWT16" s="386"/>
      <c r="GWY16" s="386"/>
      <c r="GXD16" s="386"/>
      <c r="GXI16" s="386"/>
      <c r="GXN16" s="386"/>
      <c r="GXS16" s="386"/>
      <c r="GXX16" s="386"/>
      <c r="GYC16" s="386"/>
      <c r="GYH16" s="386"/>
      <c r="GYM16" s="386"/>
      <c r="GYR16" s="386"/>
      <c r="GYW16" s="386"/>
      <c r="GZB16" s="386"/>
      <c r="GZG16" s="386"/>
      <c r="GZL16" s="386"/>
      <c r="GZQ16" s="386"/>
      <c r="GZV16" s="386"/>
      <c r="HAA16" s="386"/>
      <c r="HAF16" s="386"/>
      <c r="HAK16" s="386"/>
      <c r="HAP16" s="386"/>
      <c r="HAU16" s="386"/>
      <c r="HAZ16" s="386"/>
      <c r="HBE16" s="386"/>
      <c r="HBJ16" s="386"/>
      <c r="HBO16" s="386"/>
      <c r="HBT16" s="386"/>
      <c r="HBY16" s="386"/>
      <c r="HCD16" s="386"/>
      <c r="HCI16" s="386"/>
      <c r="HCN16" s="386"/>
      <c r="HCS16" s="386"/>
      <c r="HCX16" s="386"/>
      <c r="HDC16" s="386"/>
      <c r="HDH16" s="386"/>
      <c r="HDM16" s="386"/>
      <c r="HDR16" s="386"/>
      <c r="HDW16" s="386"/>
      <c r="HEB16" s="386"/>
      <c r="HEG16" s="386"/>
      <c r="HEL16" s="386"/>
      <c r="HEQ16" s="386"/>
      <c r="HEV16" s="386"/>
      <c r="HFA16" s="386"/>
      <c r="HFF16" s="386"/>
      <c r="HFK16" s="386"/>
      <c r="HFP16" s="386"/>
      <c r="HFU16" s="386"/>
      <c r="HFZ16" s="386"/>
      <c r="HGE16" s="386"/>
      <c r="HGJ16" s="386"/>
      <c r="HGO16" s="386"/>
      <c r="HGT16" s="386"/>
      <c r="HGY16" s="386"/>
      <c r="HHD16" s="386"/>
      <c r="HHI16" s="386"/>
      <c r="HHN16" s="386"/>
      <c r="HHS16" s="386"/>
      <c r="HHX16" s="386"/>
      <c r="HIC16" s="386"/>
      <c r="HIH16" s="386"/>
      <c r="HIM16" s="386"/>
      <c r="HIR16" s="386"/>
      <c r="HIW16" s="386"/>
      <c r="HJB16" s="386"/>
      <c r="HJG16" s="386"/>
      <c r="HJL16" s="386"/>
      <c r="HJQ16" s="386"/>
      <c r="HJV16" s="386"/>
      <c r="HKA16" s="386"/>
      <c r="HKF16" s="386"/>
      <c r="HKK16" s="386"/>
      <c r="HKP16" s="386"/>
      <c r="HKU16" s="386"/>
      <c r="HKZ16" s="386"/>
      <c r="HLE16" s="386"/>
      <c r="HLJ16" s="386"/>
      <c r="HLO16" s="386"/>
      <c r="HLT16" s="386"/>
      <c r="HLY16" s="386"/>
      <c r="HMD16" s="386"/>
      <c r="HMI16" s="386"/>
      <c r="HMN16" s="386"/>
      <c r="HMS16" s="386"/>
      <c r="HMX16" s="386"/>
      <c r="HNC16" s="386"/>
      <c r="HNH16" s="386"/>
      <c r="HNM16" s="386"/>
      <c r="HNR16" s="386"/>
      <c r="HNW16" s="386"/>
      <c r="HOB16" s="386"/>
      <c r="HOG16" s="386"/>
      <c r="HOL16" s="386"/>
      <c r="HOQ16" s="386"/>
      <c r="HOV16" s="386"/>
      <c r="HPA16" s="386"/>
      <c r="HPF16" s="386"/>
      <c r="HPK16" s="386"/>
      <c r="HPP16" s="386"/>
      <c r="HPU16" s="386"/>
      <c r="HPZ16" s="386"/>
      <c r="HQE16" s="386"/>
      <c r="HQJ16" s="386"/>
      <c r="HQO16" s="386"/>
      <c r="HQT16" s="386"/>
      <c r="HQY16" s="386"/>
      <c r="HRD16" s="386"/>
      <c r="HRI16" s="386"/>
      <c r="HRN16" s="386"/>
      <c r="HRS16" s="386"/>
      <c r="HRX16" s="386"/>
      <c r="HSC16" s="386"/>
      <c r="HSH16" s="386"/>
      <c r="HSM16" s="386"/>
      <c r="HSR16" s="386"/>
      <c r="HSW16" s="386"/>
      <c r="HTB16" s="386"/>
      <c r="HTG16" s="386"/>
      <c r="HTL16" s="386"/>
      <c r="HTQ16" s="386"/>
      <c r="HTV16" s="386"/>
      <c r="HUA16" s="386"/>
      <c r="HUF16" s="386"/>
      <c r="HUK16" s="386"/>
      <c r="HUP16" s="386"/>
      <c r="HUU16" s="386"/>
      <c r="HUZ16" s="386"/>
      <c r="HVE16" s="386"/>
      <c r="HVJ16" s="386"/>
      <c r="HVO16" s="386"/>
      <c r="HVT16" s="386"/>
      <c r="HVY16" s="386"/>
      <c r="HWD16" s="386"/>
      <c r="HWI16" s="386"/>
      <c r="HWN16" s="386"/>
      <c r="HWS16" s="386"/>
      <c r="HWX16" s="386"/>
      <c r="HXC16" s="386"/>
      <c r="HXH16" s="386"/>
      <c r="HXM16" s="386"/>
      <c r="HXR16" s="386"/>
      <c r="HXW16" s="386"/>
      <c r="HYB16" s="386"/>
      <c r="HYG16" s="386"/>
      <c r="HYL16" s="386"/>
      <c r="HYQ16" s="386"/>
      <c r="HYV16" s="386"/>
      <c r="HZA16" s="386"/>
      <c r="HZF16" s="386"/>
      <c r="HZK16" s="386"/>
      <c r="HZP16" s="386"/>
      <c r="HZU16" s="386"/>
      <c r="HZZ16" s="386"/>
      <c r="IAE16" s="386"/>
      <c r="IAJ16" s="386"/>
      <c r="IAO16" s="386"/>
      <c r="IAT16" s="386"/>
      <c r="IAY16" s="386"/>
      <c r="IBD16" s="386"/>
      <c r="IBI16" s="386"/>
      <c r="IBN16" s="386"/>
      <c r="IBS16" s="386"/>
      <c r="IBX16" s="386"/>
      <c r="ICC16" s="386"/>
      <c r="ICH16" s="386"/>
      <c r="ICM16" s="386"/>
      <c r="ICR16" s="386"/>
      <c r="ICW16" s="386"/>
      <c r="IDB16" s="386"/>
      <c r="IDG16" s="386"/>
      <c r="IDL16" s="386"/>
      <c r="IDQ16" s="386"/>
      <c r="IDV16" s="386"/>
      <c r="IEA16" s="386"/>
      <c r="IEF16" s="386"/>
      <c r="IEK16" s="386"/>
      <c r="IEP16" s="386"/>
      <c r="IEU16" s="386"/>
      <c r="IEZ16" s="386"/>
      <c r="IFE16" s="386"/>
      <c r="IFJ16" s="386"/>
      <c r="IFO16" s="386"/>
      <c r="IFT16" s="386"/>
      <c r="IFY16" s="386"/>
      <c r="IGD16" s="386"/>
      <c r="IGI16" s="386"/>
      <c r="IGN16" s="386"/>
      <c r="IGS16" s="386"/>
      <c r="IGX16" s="386"/>
      <c r="IHC16" s="386"/>
      <c r="IHH16" s="386"/>
      <c r="IHM16" s="386"/>
      <c r="IHR16" s="386"/>
      <c r="IHW16" s="386"/>
      <c r="IIB16" s="386"/>
      <c r="IIG16" s="386"/>
      <c r="IIL16" s="386"/>
      <c r="IIQ16" s="386"/>
      <c r="IIV16" s="386"/>
      <c r="IJA16" s="386"/>
      <c r="IJF16" s="386"/>
      <c r="IJK16" s="386"/>
      <c r="IJP16" s="386"/>
      <c r="IJU16" s="386"/>
      <c r="IJZ16" s="386"/>
      <c r="IKE16" s="386"/>
      <c r="IKJ16" s="386"/>
      <c r="IKO16" s="386"/>
      <c r="IKT16" s="386"/>
      <c r="IKY16" s="386"/>
      <c r="ILD16" s="386"/>
      <c r="ILI16" s="386"/>
      <c r="ILN16" s="386"/>
      <c r="ILS16" s="386"/>
      <c r="ILX16" s="386"/>
      <c r="IMC16" s="386"/>
      <c r="IMH16" s="386"/>
      <c r="IMM16" s="386"/>
      <c r="IMR16" s="386"/>
      <c r="IMW16" s="386"/>
      <c r="INB16" s="386"/>
      <c r="ING16" s="386"/>
      <c r="INL16" s="386"/>
      <c r="INQ16" s="386"/>
      <c r="INV16" s="386"/>
      <c r="IOA16" s="386"/>
      <c r="IOF16" s="386"/>
      <c r="IOK16" s="386"/>
      <c r="IOP16" s="386"/>
      <c r="IOU16" s="386"/>
      <c r="IOZ16" s="386"/>
      <c r="IPE16" s="386"/>
      <c r="IPJ16" s="386"/>
      <c r="IPO16" s="386"/>
      <c r="IPT16" s="386"/>
      <c r="IPY16" s="386"/>
      <c r="IQD16" s="386"/>
      <c r="IQI16" s="386"/>
      <c r="IQN16" s="386"/>
      <c r="IQS16" s="386"/>
      <c r="IQX16" s="386"/>
      <c r="IRC16" s="386"/>
      <c r="IRH16" s="386"/>
      <c r="IRM16" s="386"/>
      <c r="IRR16" s="386"/>
      <c r="IRW16" s="386"/>
      <c r="ISB16" s="386"/>
      <c r="ISG16" s="386"/>
      <c r="ISL16" s="386"/>
      <c r="ISQ16" s="386"/>
      <c r="ISV16" s="386"/>
      <c r="ITA16" s="386"/>
      <c r="ITF16" s="386"/>
      <c r="ITK16" s="386"/>
      <c r="ITP16" s="386"/>
      <c r="ITU16" s="386"/>
      <c r="ITZ16" s="386"/>
      <c r="IUE16" s="386"/>
      <c r="IUJ16" s="386"/>
      <c r="IUO16" s="386"/>
      <c r="IUT16" s="386"/>
      <c r="IUY16" s="386"/>
      <c r="IVD16" s="386"/>
      <c r="IVI16" s="386"/>
      <c r="IVN16" s="386"/>
      <c r="IVS16" s="386"/>
      <c r="IVX16" s="386"/>
      <c r="IWC16" s="386"/>
      <c r="IWH16" s="386"/>
      <c r="IWM16" s="386"/>
      <c r="IWR16" s="386"/>
      <c r="IWW16" s="386"/>
      <c r="IXB16" s="386"/>
      <c r="IXG16" s="386"/>
      <c r="IXL16" s="386"/>
      <c r="IXQ16" s="386"/>
      <c r="IXV16" s="386"/>
      <c r="IYA16" s="386"/>
      <c r="IYF16" s="386"/>
      <c r="IYK16" s="386"/>
      <c r="IYP16" s="386"/>
      <c r="IYU16" s="386"/>
      <c r="IYZ16" s="386"/>
      <c r="IZE16" s="386"/>
      <c r="IZJ16" s="386"/>
      <c r="IZO16" s="386"/>
      <c r="IZT16" s="386"/>
      <c r="IZY16" s="386"/>
      <c r="JAD16" s="386"/>
      <c r="JAI16" s="386"/>
      <c r="JAN16" s="386"/>
      <c r="JAS16" s="386"/>
      <c r="JAX16" s="386"/>
      <c r="JBC16" s="386"/>
      <c r="JBH16" s="386"/>
      <c r="JBM16" s="386"/>
      <c r="JBR16" s="386"/>
      <c r="JBW16" s="386"/>
      <c r="JCB16" s="386"/>
      <c r="JCG16" s="386"/>
      <c r="JCL16" s="386"/>
      <c r="JCQ16" s="386"/>
      <c r="JCV16" s="386"/>
      <c r="JDA16" s="386"/>
      <c r="JDF16" s="386"/>
      <c r="JDK16" s="386"/>
      <c r="JDP16" s="386"/>
      <c r="JDU16" s="386"/>
      <c r="JDZ16" s="386"/>
      <c r="JEE16" s="386"/>
      <c r="JEJ16" s="386"/>
      <c r="JEO16" s="386"/>
      <c r="JET16" s="386"/>
      <c r="JEY16" s="386"/>
      <c r="JFD16" s="386"/>
      <c r="JFI16" s="386"/>
      <c r="JFN16" s="386"/>
      <c r="JFS16" s="386"/>
      <c r="JFX16" s="386"/>
      <c r="JGC16" s="386"/>
      <c r="JGH16" s="386"/>
      <c r="JGM16" s="386"/>
      <c r="JGR16" s="386"/>
      <c r="JGW16" s="386"/>
      <c r="JHB16" s="386"/>
      <c r="JHG16" s="386"/>
      <c r="JHL16" s="386"/>
      <c r="JHQ16" s="386"/>
      <c r="JHV16" s="386"/>
      <c r="JIA16" s="386"/>
      <c r="JIF16" s="386"/>
      <c r="JIK16" s="386"/>
      <c r="JIP16" s="386"/>
      <c r="JIU16" s="386"/>
      <c r="JIZ16" s="386"/>
      <c r="JJE16" s="386"/>
      <c r="JJJ16" s="386"/>
      <c r="JJO16" s="386"/>
      <c r="JJT16" s="386"/>
      <c r="JJY16" s="386"/>
      <c r="JKD16" s="386"/>
      <c r="JKI16" s="386"/>
      <c r="JKN16" s="386"/>
      <c r="JKS16" s="386"/>
      <c r="JKX16" s="386"/>
      <c r="JLC16" s="386"/>
      <c r="JLH16" s="386"/>
      <c r="JLM16" s="386"/>
      <c r="JLR16" s="386"/>
      <c r="JLW16" s="386"/>
      <c r="JMB16" s="386"/>
      <c r="JMG16" s="386"/>
      <c r="JML16" s="386"/>
      <c r="JMQ16" s="386"/>
      <c r="JMV16" s="386"/>
      <c r="JNA16" s="386"/>
      <c r="JNF16" s="386"/>
      <c r="JNK16" s="386"/>
      <c r="JNP16" s="386"/>
      <c r="JNU16" s="386"/>
      <c r="JNZ16" s="386"/>
      <c r="JOE16" s="386"/>
      <c r="JOJ16" s="386"/>
      <c r="JOO16" s="386"/>
      <c r="JOT16" s="386"/>
      <c r="JOY16" s="386"/>
      <c r="JPD16" s="386"/>
      <c r="JPI16" s="386"/>
      <c r="JPN16" s="386"/>
      <c r="JPS16" s="386"/>
      <c r="JPX16" s="386"/>
      <c r="JQC16" s="386"/>
      <c r="JQH16" s="386"/>
      <c r="JQM16" s="386"/>
      <c r="JQR16" s="386"/>
      <c r="JQW16" s="386"/>
      <c r="JRB16" s="386"/>
      <c r="JRG16" s="386"/>
      <c r="JRL16" s="386"/>
      <c r="JRQ16" s="386"/>
      <c r="JRV16" s="386"/>
      <c r="JSA16" s="386"/>
      <c r="JSF16" s="386"/>
      <c r="JSK16" s="386"/>
      <c r="JSP16" s="386"/>
      <c r="JSU16" s="386"/>
      <c r="JSZ16" s="386"/>
      <c r="JTE16" s="386"/>
      <c r="JTJ16" s="386"/>
      <c r="JTO16" s="386"/>
      <c r="JTT16" s="386"/>
      <c r="JTY16" s="386"/>
      <c r="JUD16" s="386"/>
      <c r="JUI16" s="386"/>
      <c r="JUN16" s="386"/>
      <c r="JUS16" s="386"/>
      <c r="JUX16" s="386"/>
      <c r="JVC16" s="386"/>
      <c r="JVH16" s="386"/>
      <c r="JVM16" s="386"/>
      <c r="JVR16" s="386"/>
      <c r="JVW16" s="386"/>
      <c r="JWB16" s="386"/>
      <c r="JWG16" s="386"/>
      <c r="JWL16" s="386"/>
      <c r="JWQ16" s="386"/>
      <c r="JWV16" s="386"/>
      <c r="JXA16" s="386"/>
      <c r="JXF16" s="386"/>
      <c r="JXK16" s="386"/>
      <c r="JXP16" s="386"/>
      <c r="JXU16" s="386"/>
      <c r="JXZ16" s="386"/>
      <c r="JYE16" s="386"/>
      <c r="JYJ16" s="386"/>
      <c r="JYO16" s="386"/>
      <c r="JYT16" s="386"/>
      <c r="JYY16" s="386"/>
      <c r="JZD16" s="386"/>
      <c r="JZI16" s="386"/>
      <c r="JZN16" s="386"/>
      <c r="JZS16" s="386"/>
      <c r="JZX16" s="386"/>
      <c r="KAC16" s="386"/>
      <c r="KAH16" s="386"/>
      <c r="KAM16" s="386"/>
      <c r="KAR16" s="386"/>
      <c r="KAW16" s="386"/>
      <c r="KBB16" s="386"/>
      <c r="KBG16" s="386"/>
      <c r="KBL16" s="386"/>
      <c r="KBQ16" s="386"/>
      <c r="KBV16" s="386"/>
      <c r="KCA16" s="386"/>
      <c r="KCF16" s="386"/>
      <c r="KCK16" s="386"/>
      <c r="KCP16" s="386"/>
      <c r="KCU16" s="386"/>
      <c r="KCZ16" s="386"/>
      <c r="KDE16" s="386"/>
      <c r="KDJ16" s="386"/>
      <c r="KDO16" s="386"/>
      <c r="KDT16" s="386"/>
      <c r="KDY16" s="386"/>
      <c r="KED16" s="386"/>
      <c r="KEI16" s="386"/>
      <c r="KEN16" s="386"/>
      <c r="KES16" s="386"/>
      <c r="KEX16" s="386"/>
      <c r="KFC16" s="386"/>
      <c r="KFH16" s="386"/>
      <c r="KFM16" s="386"/>
      <c r="KFR16" s="386"/>
      <c r="KFW16" s="386"/>
      <c r="KGB16" s="386"/>
      <c r="KGG16" s="386"/>
      <c r="KGL16" s="386"/>
      <c r="KGQ16" s="386"/>
      <c r="KGV16" s="386"/>
      <c r="KHA16" s="386"/>
      <c r="KHF16" s="386"/>
      <c r="KHK16" s="386"/>
      <c r="KHP16" s="386"/>
      <c r="KHU16" s="386"/>
      <c r="KHZ16" s="386"/>
      <c r="KIE16" s="386"/>
      <c r="KIJ16" s="386"/>
      <c r="KIO16" s="386"/>
      <c r="KIT16" s="386"/>
      <c r="KIY16" s="386"/>
      <c r="KJD16" s="386"/>
      <c r="KJI16" s="386"/>
      <c r="KJN16" s="386"/>
      <c r="KJS16" s="386"/>
      <c r="KJX16" s="386"/>
      <c r="KKC16" s="386"/>
      <c r="KKH16" s="386"/>
      <c r="KKM16" s="386"/>
      <c r="KKR16" s="386"/>
      <c r="KKW16" s="386"/>
      <c r="KLB16" s="386"/>
      <c r="KLG16" s="386"/>
      <c r="KLL16" s="386"/>
      <c r="KLQ16" s="386"/>
      <c r="KLV16" s="386"/>
      <c r="KMA16" s="386"/>
      <c r="KMF16" s="386"/>
      <c r="KMK16" s="386"/>
      <c r="KMP16" s="386"/>
      <c r="KMU16" s="386"/>
      <c r="KMZ16" s="386"/>
      <c r="KNE16" s="386"/>
      <c r="KNJ16" s="386"/>
      <c r="KNO16" s="386"/>
      <c r="KNT16" s="386"/>
      <c r="KNY16" s="386"/>
      <c r="KOD16" s="386"/>
      <c r="KOI16" s="386"/>
      <c r="KON16" s="386"/>
      <c r="KOS16" s="386"/>
      <c r="KOX16" s="386"/>
      <c r="KPC16" s="386"/>
      <c r="KPH16" s="386"/>
      <c r="KPM16" s="386"/>
      <c r="KPR16" s="386"/>
      <c r="KPW16" s="386"/>
      <c r="KQB16" s="386"/>
      <c r="KQG16" s="386"/>
      <c r="KQL16" s="386"/>
      <c r="KQQ16" s="386"/>
      <c r="KQV16" s="386"/>
      <c r="KRA16" s="386"/>
      <c r="KRF16" s="386"/>
      <c r="KRK16" s="386"/>
      <c r="KRP16" s="386"/>
      <c r="KRU16" s="386"/>
      <c r="KRZ16" s="386"/>
      <c r="KSE16" s="386"/>
      <c r="KSJ16" s="386"/>
      <c r="KSO16" s="386"/>
      <c r="KST16" s="386"/>
      <c r="KSY16" s="386"/>
      <c r="KTD16" s="386"/>
      <c r="KTI16" s="386"/>
      <c r="KTN16" s="386"/>
      <c r="KTS16" s="386"/>
      <c r="KTX16" s="386"/>
      <c r="KUC16" s="386"/>
      <c r="KUH16" s="386"/>
      <c r="KUM16" s="386"/>
      <c r="KUR16" s="386"/>
      <c r="KUW16" s="386"/>
      <c r="KVB16" s="386"/>
      <c r="KVG16" s="386"/>
      <c r="KVL16" s="386"/>
      <c r="KVQ16" s="386"/>
      <c r="KVV16" s="386"/>
      <c r="KWA16" s="386"/>
      <c r="KWF16" s="386"/>
      <c r="KWK16" s="386"/>
      <c r="KWP16" s="386"/>
      <c r="KWU16" s="386"/>
      <c r="KWZ16" s="386"/>
      <c r="KXE16" s="386"/>
      <c r="KXJ16" s="386"/>
      <c r="KXO16" s="386"/>
      <c r="KXT16" s="386"/>
      <c r="KXY16" s="386"/>
      <c r="KYD16" s="386"/>
      <c r="KYI16" s="386"/>
      <c r="KYN16" s="386"/>
      <c r="KYS16" s="386"/>
      <c r="KYX16" s="386"/>
      <c r="KZC16" s="386"/>
      <c r="KZH16" s="386"/>
      <c r="KZM16" s="386"/>
      <c r="KZR16" s="386"/>
      <c r="KZW16" s="386"/>
      <c r="LAB16" s="386"/>
      <c r="LAG16" s="386"/>
      <c r="LAL16" s="386"/>
      <c r="LAQ16" s="386"/>
      <c r="LAV16" s="386"/>
      <c r="LBA16" s="386"/>
      <c r="LBF16" s="386"/>
      <c r="LBK16" s="386"/>
      <c r="LBP16" s="386"/>
      <c r="LBU16" s="386"/>
      <c r="LBZ16" s="386"/>
      <c r="LCE16" s="386"/>
      <c r="LCJ16" s="386"/>
      <c r="LCO16" s="386"/>
      <c r="LCT16" s="386"/>
      <c r="LCY16" s="386"/>
      <c r="LDD16" s="386"/>
      <c r="LDI16" s="386"/>
      <c r="LDN16" s="386"/>
      <c r="LDS16" s="386"/>
      <c r="LDX16" s="386"/>
      <c r="LEC16" s="386"/>
      <c r="LEH16" s="386"/>
      <c r="LEM16" s="386"/>
      <c r="LER16" s="386"/>
      <c r="LEW16" s="386"/>
      <c r="LFB16" s="386"/>
      <c r="LFG16" s="386"/>
      <c r="LFL16" s="386"/>
      <c r="LFQ16" s="386"/>
      <c r="LFV16" s="386"/>
      <c r="LGA16" s="386"/>
      <c r="LGF16" s="386"/>
      <c r="LGK16" s="386"/>
      <c r="LGP16" s="386"/>
      <c r="LGU16" s="386"/>
      <c r="LGZ16" s="386"/>
      <c r="LHE16" s="386"/>
      <c r="LHJ16" s="386"/>
      <c r="LHO16" s="386"/>
      <c r="LHT16" s="386"/>
      <c r="LHY16" s="386"/>
      <c r="LID16" s="386"/>
      <c r="LII16" s="386"/>
      <c r="LIN16" s="386"/>
      <c r="LIS16" s="386"/>
      <c r="LIX16" s="386"/>
      <c r="LJC16" s="386"/>
      <c r="LJH16" s="386"/>
      <c r="LJM16" s="386"/>
      <c r="LJR16" s="386"/>
      <c r="LJW16" s="386"/>
      <c r="LKB16" s="386"/>
      <c r="LKG16" s="386"/>
      <c r="LKL16" s="386"/>
      <c r="LKQ16" s="386"/>
      <c r="LKV16" s="386"/>
      <c r="LLA16" s="386"/>
      <c r="LLF16" s="386"/>
      <c r="LLK16" s="386"/>
      <c r="LLP16" s="386"/>
      <c r="LLU16" s="386"/>
      <c r="LLZ16" s="386"/>
      <c r="LME16" s="386"/>
      <c r="LMJ16" s="386"/>
      <c r="LMO16" s="386"/>
      <c r="LMT16" s="386"/>
      <c r="LMY16" s="386"/>
      <c r="LND16" s="386"/>
      <c r="LNI16" s="386"/>
      <c r="LNN16" s="386"/>
      <c r="LNS16" s="386"/>
      <c r="LNX16" s="386"/>
      <c r="LOC16" s="386"/>
      <c r="LOH16" s="386"/>
      <c r="LOM16" s="386"/>
      <c r="LOR16" s="386"/>
      <c r="LOW16" s="386"/>
      <c r="LPB16" s="386"/>
      <c r="LPG16" s="386"/>
      <c r="LPL16" s="386"/>
      <c r="LPQ16" s="386"/>
      <c r="LPV16" s="386"/>
      <c r="LQA16" s="386"/>
      <c r="LQF16" s="386"/>
      <c r="LQK16" s="386"/>
      <c r="LQP16" s="386"/>
      <c r="LQU16" s="386"/>
      <c r="LQZ16" s="386"/>
      <c r="LRE16" s="386"/>
      <c r="LRJ16" s="386"/>
      <c r="LRO16" s="386"/>
      <c r="LRT16" s="386"/>
      <c r="LRY16" s="386"/>
      <c r="LSD16" s="386"/>
      <c r="LSI16" s="386"/>
      <c r="LSN16" s="386"/>
      <c r="LSS16" s="386"/>
      <c r="LSX16" s="386"/>
      <c r="LTC16" s="386"/>
      <c r="LTH16" s="386"/>
      <c r="LTM16" s="386"/>
      <c r="LTR16" s="386"/>
      <c r="LTW16" s="386"/>
      <c r="LUB16" s="386"/>
      <c r="LUG16" s="386"/>
      <c r="LUL16" s="386"/>
      <c r="LUQ16" s="386"/>
      <c r="LUV16" s="386"/>
      <c r="LVA16" s="386"/>
      <c r="LVF16" s="386"/>
      <c r="LVK16" s="386"/>
      <c r="LVP16" s="386"/>
      <c r="LVU16" s="386"/>
      <c r="LVZ16" s="386"/>
      <c r="LWE16" s="386"/>
      <c r="LWJ16" s="386"/>
      <c r="LWO16" s="386"/>
      <c r="LWT16" s="386"/>
      <c r="LWY16" s="386"/>
      <c r="LXD16" s="386"/>
      <c r="LXI16" s="386"/>
      <c r="LXN16" s="386"/>
      <c r="LXS16" s="386"/>
      <c r="LXX16" s="386"/>
      <c r="LYC16" s="386"/>
      <c r="LYH16" s="386"/>
      <c r="LYM16" s="386"/>
      <c r="LYR16" s="386"/>
      <c r="LYW16" s="386"/>
      <c r="LZB16" s="386"/>
      <c r="LZG16" s="386"/>
      <c r="LZL16" s="386"/>
      <c r="LZQ16" s="386"/>
      <c r="LZV16" s="386"/>
      <c r="MAA16" s="386"/>
      <c r="MAF16" s="386"/>
      <c r="MAK16" s="386"/>
      <c r="MAP16" s="386"/>
      <c r="MAU16" s="386"/>
      <c r="MAZ16" s="386"/>
      <c r="MBE16" s="386"/>
      <c r="MBJ16" s="386"/>
      <c r="MBO16" s="386"/>
      <c r="MBT16" s="386"/>
      <c r="MBY16" s="386"/>
      <c r="MCD16" s="386"/>
      <c r="MCI16" s="386"/>
      <c r="MCN16" s="386"/>
      <c r="MCS16" s="386"/>
      <c r="MCX16" s="386"/>
      <c r="MDC16" s="386"/>
      <c r="MDH16" s="386"/>
      <c r="MDM16" s="386"/>
      <c r="MDR16" s="386"/>
      <c r="MDW16" s="386"/>
      <c r="MEB16" s="386"/>
      <c r="MEG16" s="386"/>
      <c r="MEL16" s="386"/>
      <c r="MEQ16" s="386"/>
      <c r="MEV16" s="386"/>
      <c r="MFA16" s="386"/>
      <c r="MFF16" s="386"/>
      <c r="MFK16" s="386"/>
      <c r="MFP16" s="386"/>
      <c r="MFU16" s="386"/>
      <c r="MFZ16" s="386"/>
      <c r="MGE16" s="386"/>
      <c r="MGJ16" s="386"/>
      <c r="MGO16" s="386"/>
      <c r="MGT16" s="386"/>
      <c r="MGY16" s="386"/>
      <c r="MHD16" s="386"/>
      <c r="MHI16" s="386"/>
      <c r="MHN16" s="386"/>
      <c r="MHS16" s="386"/>
      <c r="MHX16" s="386"/>
      <c r="MIC16" s="386"/>
      <c r="MIH16" s="386"/>
      <c r="MIM16" s="386"/>
      <c r="MIR16" s="386"/>
      <c r="MIW16" s="386"/>
      <c r="MJB16" s="386"/>
      <c r="MJG16" s="386"/>
      <c r="MJL16" s="386"/>
      <c r="MJQ16" s="386"/>
      <c r="MJV16" s="386"/>
      <c r="MKA16" s="386"/>
      <c r="MKF16" s="386"/>
      <c r="MKK16" s="386"/>
      <c r="MKP16" s="386"/>
      <c r="MKU16" s="386"/>
      <c r="MKZ16" s="386"/>
      <c r="MLE16" s="386"/>
      <c r="MLJ16" s="386"/>
      <c r="MLO16" s="386"/>
      <c r="MLT16" s="386"/>
      <c r="MLY16" s="386"/>
      <c r="MMD16" s="386"/>
      <c r="MMI16" s="386"/>
      <c r="MMN16" s="386"/>
      <c r="MMS16" s="386"/>
      <c r="MMX16" s="386"/>
      <c r="MNC16" s="386"/>
      <c r="MNH16" s="386"/>
      <c r="MNM16" s="386"/>
      <c r="MNR16" s="386"/>
      <c r="MNW16" s="386"/>
      <c r="MOB16" s="386"/>
      <c r="MOG16" s="386"/>
      <c r="MOL16" s="386"/>
      <c r="MOQ16" s="386"/>
      <c r="MOV16" s="386"/>
      <c r="MPA16" s="386"/>
      <c r="MPF16" s="386"/>
      <c r="MPK16" s="386"/>
      <c r="MPP16" s="386"/>
      <c r="MPU16" s="386"/>
      <c r="MPZ16" s="386"/>
      <c r="MQE16" s="386"/>
      <c r="MQJ16" s="386"/>
      <c r="MQO16" s="386"/>
      <c r="MQT16" s="386"/>
      <c r="MQY16" s="386"/>
      <c r="MRD16" s="386"/>
      <c r="MRI16" s="386"/>
      <c r="MRN16" s="386"/>
      <c r="MRS16" s="386"/>
      <c r="MRX16" s="386"/>
      <c r="MSC16" s="386"/>
      <c r="MSH16" s="386"/>
      <c r="MSM16" s="386"/>
      <c r="MSR16" s="386"/>
      <c r="MSW16" s="386"/>
      <c r="MTB16" s="386"/>
      <c r="MTG16" s="386"/>
      <c r="MTL16" s="386"/>
      <c r="MTQ16" s="386"/>
      <c r="MTV16" s="386"/>
      <c r="MUA16" s="386"/>
      <c r="MUF16" s="386"/>
      <c r="MUK16" s="386"/>
      <c r="MUP16" s="386"/>
      <c r="MUU16" s="386"/>
      <c r="MUZ16" s="386"/>
      <c r="MVE16" s="386"/>
      <c r="MVJ16" s="386"/>
      <c r="MVO16" s="386"/>
      <c r="MVT16" s="386"/>
      <c r="MVY16" s="386"/>
      <c r="MWD16" s="386"/>
      <c r="MWI16" s="386"/>
      <c r="MWN16" s="386"/>
      <c r="MWS16" s="386"/>
      <c r="MWX16" s="386"/>
      <c r="MXC16" s="386"/>
      <c r="MXH16" s="386"/>
      <c r="MXM16" s="386"/>
      <c r="MXR16" s="386"/>
      <c r="MXW16" s="386"/>
      <c r="MYB16" s="386"/>
      <c r="MYG16" s="386"/>
      <c r="MYL16" s="386"/>
      <c r="MYQ16" s="386"/>
      <c r="MYV16" s="386"/>
      <c r="MZA16" s="386"/>
      <c r="MZF16" s="386"/>
      <c r="MZK16" s="386"/>
      <c r="MZP16" s="386"/>
      <c r="MZU16" s="386"/>
      <c r="MZZ16" s="386"/>
      <c r="NAE16" s="386"/>
      <c r="NAJ16" s="386"/>
      <c r="NAO16" s="386"/>
      <c r="NAT16" s="386"/>
      <c r="NAY16" s="386"/>
      <c r="NBD16" s="386"/>
      <c r="NBI16" s="386"/>
      <c r="NBN16" s="386"/>
      <c r="NBS16" s="386"/>
      <c r="NBX16" s="386"/>
      <c r="NCC16" s="386"/>
      <c r="NCH16" s="386"/>
      <c r="NCM16" s="386"/>
      <c r="NCR16" s="386"/>
      <c r="NCW16" s="386"/>
      <c r="NDB16" s="386"/>
      <c r="NDG16" s="386"/>
      <c r="NDL16" s="386"/>
      <c r="NDQ16" s="386"/>
      <c r="NDV16" s="386"/>
      <c r="NEA16" s="386"/>
      <c r="NEF16" s="386"/>
      <c r="NEK16" s="386"/>
      <c r="NEP16" s="386"/>
      <c r="NEU16" s="386"/>
      <c r="NEZ16" s="386"/>
      <c r="NFE16" s="386"/>
      <c r="NFJ16" s="386"/>
      <c r="NFO16" s="386"/>
      <c r="NFT16" s="386"/>
      <c r="NFY16" s="386"/>
      <c r="NGD16" s="386"/>
      <c r="NGI16" s="386"/>
      <c r="NGN16" s="386"/>
      <c r="NGS16" s="386"/>
      <c r="NGX16" s="386"/>
      <c r="NHC16" s="386"/>
      <c r="NHH16" s="386"/>
      <c r="NHM16" s="386"/>
      <c r="NHR16" s="386"/>
      <c r="NHW16" s="386"/>
      <c r="NIB16" s="386"/>
      <c r="NIG16" s="386"/>
      <c r="NIL16" s="386"/>
      <c r="NIQ16" s="386"/>
      <c r="NIV16" s="386"/>
      <c r="NJA16" s="386"/>
      <c r="NJF16" s="386"/>
      <c r="NJK16" s="386"/>
      <c r="NJP16" s="386"/>
      <c r="NJU16" s="386"/>
      <c r="NJZ16" s="386"/>
      <c r="NKE16" s="386"/>
      <c r="NKJ16" s="386"/>
      <c r="NKO16" s="386"/>
      <c r="NKT16" s="386"/>
      <c r="NKY16" s="386"/>
      <c r="NLD16" s="386"/>
      <c r="NLI16" s="386"/>
      <c r="NLN16" s="386"/>
      <c r="NLS16" s="386"/>
      <c r="NLX16" s="386"/>
      <c r="NMC16" s="386"/>
      <c r="NMH16" s="386"/>
      <c r="NMM16" s="386"/>
      <c r="NMR16" s="386"/>
      <c r="NMW16" s="386"/>
      <c r="NNB16" s="386"/>
      <c r="NNG16" s="386"/>
      <c r="NNL16" s="386"/>
      <c r="NNQ16" s="386"/>
      <c r="NNV16" s="386"/>
      <c r="NOA16" s="386"/>
      <c r="NOF16" s="386"/>
      <c r="NOK16" s="386"/>
      <c r="NOP16" s="386"/>
      <c r="NOU16" s="386"/>
      <c r="NOZ16" s="386"/>
      <c r="NPE16" s="386"/>
      <c r="NPJ16" s="386"/>
      <c r="NPO16" s="386"/>
      <c r="NPT16" s="386"/>
      <c r="NPY16" s="386"/>
      <c r="NQD16" s="386"/>
      <c r="NQI16" s="386"/>
      <c r="NQN16" s="386"/>
      <c r="NQS16" s="386"/>
      <c r="NQX16" s="386"/>
      <c r="NRC16" s="386"/>
      <c r="NRH16" s="386"/>
      <c r="NRM16" s="386"/>
      <c r="NRR16" s="386"/>
      <c r="NRW16" s="386"/>
      <c r="NSB16" s="386"/>
      <c r="NSG16" s="386"/>
      <c r="NSL16" s="386"/>
      <c r="NSQ16" s="386"/>
      <c r="NSV16" s="386"/>
      <c r="NTA16" s="386"/>
      <c r="NTF16" s="386"/>
      <c r="NTK16" s="386"/>
      <c r="NTP16" s="386"/>
      <c r="NTU16" s="386"/>
      <c r="NTZ16" s="386"/>
      <c r="NUE16" s="386"/>
      <c r="NUJ16" s="386"/>
      <c r="NUO16" s="386"/>
      <c r="NUT16" s="386"/>
      <c r="NUY16" s="386"/>
      <c r="NVD16" s="386"/>
      <c r="NVI16" s="386"/>
      <c r="NVN16" s="386"/>
      <c r="NVS16" s="386"/>
      <c r="NVX16" s="386"/>
      <c r="NWC16" s="386"/>
      <c r="NWH16" s="386"/>
      <c r="NWM16" s="386"/>
      <c r="NWR16" s="386"/>
      <c r="NWW16" s="386"/>
      <c r="NXB16" s="386"/>
      <c r="NXG16" s="386"/>
      <c r="NXL16" s="386"/>
      <c r="NXQ16" s="386"/>
      <c r="NXV16" s="386"/>
      <c r="NYA16" s="386"/>
      <c r="NYF16" s="386"/>
      <c r="NYK16" s="386"/>
      <c r="NYP16" s="386"/>
      <c r="NYU16" s="386"/>
      <c r="NYZ16" s="386"/>
      <c r="NZE16" s="386"/>
      <c r="NZJ16" s="386"/>
      <c r="NZO16" s="386"/>
      <c r="NZT16" s="386"/>
      <c r="NZY16" s="386"/>
      <c r="OAD16" s="386"/>
      <c r="OAI16" s="386"/>
      <c r="OAN16" s="386"/>
      <c r="OAS16" s="386"/>
      <c r="OAX16" s="386"/>
      <c r="OBC16" s="386"/>
      <c r="OBH16" s="386"/>
      <c r="OBM16" s="386"/>
      <c r="OBR16" s="386"/>
      <c r="OBW16" s="386"/>
      <c r="OCB16" s="386"/>
      <c r="OCG16" s="386"/>
      <c r="OCL16" s="386"/>
      <c r="OCQ16" s="386"/>
      <c r="OCV16" s="386"/>
      <c r="ODA16" s="386"/>
      <c r="ODF16" s="386"/>
      <c r="ODK16" s="386"/>
      <c r="ODP16" s="386"/>
      <c r="ODU16" s="386"/>
      <c r="ODZ16" s="386"/>
      <c r="OEE16" s="386"/>
      <c r="OEJ16" s="386"/>
      <c r="OEO16" s="386"/>
      <c r="OET16" s="386"/>
      <c r="OEY16" s="386"/>
      <c r="OFD16" s="386"/>
      <c r="OFI16" s="386"/>
      <c r="OFN16" s="386"/>
      <c r="OFS16" s="386"/>
      <c r="OFX16" s="386"/>
      <c r="OGC16" s="386"/>
      <c r="OGH16" s="386"/>
      <c r="OGM16" s="386"/>
      <c r="OGR16" s="386"/>
      <c r="OGW16" s="386"/>
      <c r="OHB16" s="386"/>
      <c r="OHG16" s="386"/>
      <c r="OHL16" s="386"/>
      <c r="OHQ16" s="386"/>
      <c r="OHV16" s="386"/>
      <c r="OIA16" s="386"/>
      <c r="OIF16" s="386"/>
      <c r="OIK16" s="386"/>
      <c r="OIP16" s="386"/>
      <c r="OIU16" s="386"/>
      <c r="OIZ16" s="386"/>
      <c r="OJE16" s="386"/>
      <c r="OJJ16" s="386"/>
      <c r="OJO16" s="386"/>
      <c r="OJT16" s="386"/>
      <c r="OJY16" s="386"/>
      <c r="OKD16" s="386"/>
      <c r="OKI16" s="386"/>
      <c r="OKN16" s="386"/>
      <c r="OKS16" s="386"/>
      <c r="OKX16" s="386"/>
      <c r="OLC16" s="386"/>
      <c r="OLH16" s="386"/>
      <c r="OLM16" s="386"/>
      <c r="OLR16" s="386"/>
      <c r="OLW16" s="386"/>
      <c r="OMB16" s="386"/>
      <c r="OMG16" s="386"/>
      <c r="OML16" s="386"/>
      <c r="OMQ16" s="386"/>
      <c r="OMV16" s="386"/>
      <c r="ONA16" s="386"/>
      <c r="ONF16" s="386"/>
      <c r="ONK16" s="386"/>
      <c r="ONP16" s="386"/>
      <c r="ONU16" s="386"/>
      <c r="ONZ16" s="386"/>
      <c r="OOE16" s="386"/>
      <c r="OOJ16" s="386"/>
      <c r="OOO16" s="386"/>
      <c r="OOT16" s="386"/>
      <c r="OOY16" s="386"/>
      <c r="OPD16" s="386"/>
      <c r="OPI16" s="386"/>
      <c r="OPN16" s="386"/>
      <c r="OPS16" s="386"/>
      <c r="OPX16" s="386"/>
      <c r="OQC16" s="386"/>
      <c r="OQH16" s="386"/>
      <c r="OQM16" s="386"/>
      <c r="OQR16" s="386"/>
      <c r="OQW16" s="386"/>
      <c r="ORB16" s="386"/>
      <c r="ORG16" s="386"/>
      <c r="ORL16" s="386"/>
      <c r="ORQ16" s="386"/>
      <c r="ORV16" s="386"/>
      <c r="OSA16" s="386"/>
      <c r="OSF16" s="386"/>
      <c r="OSK16" s="386"/>
      <c r="OSP16" s="386"/>
      <c r="OSU16" s="386"/>
      <c r="OSZ16" s="386"/>
      <c r="OTE16" s="386"/>
      <c r="OTJ16" s="386"/>
      <c r="OTO16" s="386"/>
      <c r="OTT16" s="386"/>
      <c r="OTY16" s="386"/>
      <c r="OUD16" s="386"/>
      <c r="OUI16" s="386"/>
      <c r="OUN16" s="386"/>
      <c r="OUS16" s="386"/>
      <c r="OUX16" s="386"/>
      <c r="OVC16" s="386"/>
      <c r="OVH16" s="386"/>
      <c r="OVM16" s="386"/>
      <c r="OVR16" s="386"/>
      <c r="OVW16" s="386"/>
      <c r="OWB16" s="386"/>
      <c r="OWG16" s="386"/>
      <c r="OWL16" s="386"/>
      <c r="OWQ16" s="386"/>
      <c r="OWV16" s="386"/>
      <c r="OXA16" s="386"/>
      <c r="OXF16" s="386"/>
      <c r="OXK16" s="386"/>
      <c r="OXP16" s="386"/>
      <c r="OXU16" s="386"/>
      <c r="OXZ16" s="386"/>
      <c r="OYE16" s="386"/>
      <c r="OYJ16" s="386"/>
      <c r="OYO16" s="386"/>
      <c r="OYT16" s="386"/>
      <c r="OYY16" s="386"/>
      <c r="OZD16" s="386"/>
      <c r="OZI16" s="386"/>
      <c r="OZN16" s="386"/>
      <c r="OZS16" s="386"/>
      <c r="OZX16" s="386"/>
      <c r="PAC16" s="386"/>
      <c r="PAH16" s="386"/>
      <c r="PAM16" s="386"/>
      <c r="PAR16" s="386"/>
      <c r="PAW16" s="386"/>
      <c r="PBB16" s="386"/>
      <c r="PBG16" s="386"/>
      <c r="PBL16" s="386"/>
      <c r="PBQ16" s="386"/>
      <c r="PBV16" s="386"/>
      <c r="PCA16" s="386"/>
      <c r="PCF16" s="386"/>
      <c r="PCK16" s="386"/>
      <c r="PCP16" s="386"/>
      <c r="PCU16" s="386"/>
      <c r="PCZ16" s="386"/>
      <c r="PDE16" s="386"/>
      <c r="PDJ16" s="386"/>
      <c r="PDO16" s="386"/>
      <c r="PDT16" s="386"/>
      <c r="PDY16" s="386"/>
      <c r="PED16" s="386"/>
      <c r="PEI16" s="386"/>
      <c r="PEN16" s="386"/>
      <c r="PES16" s="386"/>
      <c r="PEX16" s="386"/>
      <c r="PFC16" s="386"/>
      <c r="PFH16" s="386"/>
      <c r="PFM16" s="386"/>
      <c r="PFR16" s="386"/>
      <c r="PFW16" s="386"/>
      <c r="PGB16" s="386"/>
      <c r="PGG16" s="386"/>
      <c r="PGL16" s="386"/>
      <c r="PGQ16" s="386"/>
      <c r="PGV16" s="386"/>
      <c r="PHA16" s="386"/>
      <c r="PHF16" s="386"/>
      <c r="PHK16" s="386"/>
      <c r="PHP16" s="386"/>
      <c r="PHU16" s="386"/>
      <c r="PHZ16" s="386"/>
      <c r="PIE16" s="386"/>
      <c r="PIJ16" s="386"/>
      <c r="PIO16" s="386"/>
      <c r="PIT16" s="386"/>
      <c r="PIY16" s="386"/>
      <c r="PJD16" s="386"/>
      <c r="PJI16" s="386"/>
      <c r="PJN16" s="386"/>
      <c r="PJS16" s="386"/>
      <c r="PJX16" s="386"/>
      <c r="PKC16" s="386"/>
      <c r="PKH16" s="386"/>
      <c r="PKM16" s="386"/>
      <c r="PKR16" s="386"/>
      <c r="PKW16" s="386"/>
      <c r="PLB16" s="386"/>
      <c r="PLG16" s="386"/>
      <c r="PLL16" s="386"/>
      <c r="PLQ16" s="386"/>
      <c r="PLV16" s="386"/>
      <c r="PMA16" s="386"/>
      <c r="PMF16" s="386"/>
      <c r="PMK16" s="386"/>
      <c r="PMP16" s="386"/>
      <c r="PMU16" s="386"/>
      <c r="PMZ16" s="386"/>
      <c r="PNE16" s="386"/>
      <c r="PNJ16" s="386"/>
      <c r="PNO16" s="386"/>
      <c r="PNT16" s="386"/>
      <c r="PNY16" s="386"/>
      <c r="POD16" s="386"/>
      <c r="POI16" s="386"/>
      <c r="PON16" s="386"/>
      <c r="POS16" s="386"/>
      <c r="POX16" s="386"/>
      <c r="PPC16" s="386"/>
      <c r="PPH16" s="386"/>
      <c r="PPM16" s="386"/>
      <c r="PPR16" s="386"/>
      <c r="PPW16" s="386"/>
      <c r="PQB16" s="386"/>
      <c r="PQG16" s="386"/>
      <c r="PQL16" s="386"/>
      <c r="PQQ16" s="386"/>
      <c r="PQV16" s="386"/>
      <c r="PRA16" s="386"/>
      <c r="PRF16" s="386"/>
      <c r="PRK16" s="386"/>
      <c r="PRP16" s="386"/>
      <c r="PRU16" s="386"/>
      <c r="PRZ16" s="386"/>
      <c r="PSE16" s="386"/>
      <c r="PSJ16" s="386"/>
      <c r="PSO16" s="386"/>
      <c r="PST16" s="386"/>
      <c r="PSY16" s="386"/>
      <c r="PTD16" s="386"/>
      <c r="PTI16" s="386"/>
      <c r="PTN16" s="386"/>
      <c r="PTS16" s="386"/>
      <c r="PTX16" s="386"/>
      <c r="PUC16" s="386"/>
      <c r="PUH16" s="386"/>
      <c r="PUM16" s="386"/>
      <c r="PUR16" s="386"/>
      <c r="PUW16" s="386"/>
      <c r="PVB16" s="386"/>
      <c r="PVG16" s="386"/>
      <c r="PVL16" s="386"/>
      <c r="PVQ16" s="386"/>
      <c r="PVV16" s="386"/>
      <c r="PWA16" s="386"/>
      <c r="PWF16" s="386"/>
      <c r="PWK16" s="386"/>
      <c r="PWP16" s="386"/>
      <c r="PWU16" s="386"/>
      <c r="PWZ16" s="386"/>
      <c r="PXE16" s="386"/>
      <c r="PXJ16" s="386"/>
      <c r="PXO16" s="386"/>
      <c r="PXT16" s="386"/>
      <c r="PXY16" s="386"/>
      <c r="PYD16" s="386"/>
      <c r="PYI16" s="386"/>
      <c r="PYN16" s="386"/>
      <c r="PYS16" s="386"/>
      <c r="PYX16" s="386"/>
      <c r="PZC16" s="386"/>
      <c r="PZH16" s="386"/>
      <c r="PZM16" s="386"/>
      <c r="PZR16" s="386"/>
      <c r="PZW16" s="386"/>
      <c r="QAB16" s="386"/>
      <c r="QAG16" s="386"/>
      <c r="QAL16" s="386"/>
      <c r="QAQ16" s="386"/>
      <c r="QAV16" s="386"/>
      <c r="QBA16" s="386"/>
      <c r="QBF16" s="386"/>
      <c r="QBK16" s="386"/>
      <c r="QBP16" s="386"/>
      <c r="QBU16" s="386"/>
      <c r="QBZ16" s="386"/>
      <c r="QCE16" s="386"/>
      <c r="QCJ16" s="386"/>
      <c r="QCO16" s="386"/>
      <c r="QCT16" s="386"/>
      <c r="QCY16" s="386"/>
      <c r="QDD16" s="386"/>
      <c r="QDI16" s="386"/>
      <c r="QDN16" s="386"/>
      <c r="QDS16" s="386"/>
      <c r="QDX16" s="386"/>
      <c r="QEC16" s="386"/>
      <c r="QEH16" s="386"/>
      <c r="QEM16" s="386"/>
      <c r="QER16" s="386"/>
      <c r="QEW16" s="386"/>
      <c r="QFB16" s="386"/>
      <c r="QFG16" s="386"/>
      <c r="QFL16" s="386"/>
      <c r="QFQ16" s="386"/>
      <c r="QFV16" s="386"/>
      <c r="QGA16" s="386"/>
      <c r="QGF16" s="386"/>
      <c r="QGK16" s="386"/>
      <c r="QGP16" s="386"/>
      <c r="QGU16" s="386"/>
      <c r="QGZ16" s="386"/>
      <c r="QHE16" s="386"/>
      <c r="QHJ16" s="386"/>
      <c r="QHO16" s="386"/>
      <c r="QHT16" s="386"/>
      <c r="QHY16" s="386"/>
      <c r="QID16" s="386"/>
      <c r="QII16" s="386"/>
      <c r="QIN16" s="386"/>
      <c r="QIS16" s="386"/>
      <c r="QIX16" s="386"/>
      <c r="QJC16" s="386"/>
      <c r="QJH16" s="386"/>
      <c r="QJM16" s="386"/>
      <c r="QJR16" s="386"/>
      <c r="QJW16" s="386"/>
      <c r="QKB16" s="386"/>
      <c r="QKG16" s="386"/>
      <c r="QKL16" s="386"/>
      <c r="QKQ16" s="386"/>
      <c r="QKV16" s="386"/>
      <c r="QLA16" s="386"/>
      <c r="QLF16" s="386"/>
      <c r="QLK16" s="386"/>
      <c r="QLP16" s="386"/>
      <c r="QLU16" s="386"/>
      <c r="QLZ16" s="386"/>
      <c r="QME16" s="386"/>
      <c r="QMJ16" s="386"/>
      <c r="QMO16" s="386"/>
      <c r="QMT16" s="386"/>
      <c r="QMY16" s="386"/>
      <c r="QND16" s="386"/>
      <c r="QNI16" s="386"/>
      <c r="QNN16" s="386"/>
      <c r="QNS16" s="386"/>
      <c r="QNX16" s="386"/>
      <c r="QOC16" s="386"/>
      <c r="QOH16" s="386"/>
      <c r="QOM16" s="386"/>
      <c r="QOR16" s="386"/>
      <c r="QOW16" s="386"/>
      <c r="QPB16" s="386"/>
      <c r="QPG16" s="386"/>
      <c r="QPL16" s="386"/>
      <c r="QPQ16" s="386"/>
      <c r="QPV16" s="386"/>
      <c r="QQA16" s="386"/>
      <c r="QQF16" s="386"/>
      <c r="QQK16" s="386"/>
      <c r="QQP16" s="386"/>
      <c r="QQU16" s="386"/>
      <c r="QQZ16" s="386"/>
      <c r="QRE16" s="386"/>
      <c r="QRJ16" s="386"/>
      <c r="QRO16" s="386"/>
      <c r="QRT16" s="386"/>
      <c r="QRY16" s="386"/>
      <c r="QSD16" s="386"/>
      <c r="QSI16" s="386"/>
      <c r="QSN16" s="386"/>
      <c r="QSS16" s="386"/>
      <c r="QSX16" s="386"/>
      <c r="QTC16" s="386"/>
      <c r="QTH16" s="386"/>
      <c r="QTM16" s="386"/>
      <c r="QTR16" s="386"/>
      <c r="QTW16" s="386"/>
      <c r="QUB16" s="386"/>
      <c r="QUG16" s="386"/>
      <c r="QUL16" s="386"/>
      <c r="QUQ16" s="386"/>
      <c r="QUV16" s="386"/>
      <c r="QVA16" s="386"/>
      <c r="QVF16" s="386"/>
      <c r="QVK16" s="386"/>
      <c r="QVP16" s="386"/>
      <c r="QVU16" s="386"/>
      <c r="QVZ16" s="386"/>
      <c r="QWE16" s="386"/>
      <c r="QWJ16" s="386"/>
      <c r="QWO16" s="386"/>
      <c r="QWT16" s="386"/>
      <c r="QWY16" s="386"/>
      <c r="QXD16" s="386"/>
      <c r="QXI16" s="386"/>
      <c r="QXN16" s="386"/>
      <c r="QXS16" s="386"/>
      <c r="QXX16" s="386"/>
      <c r="QYC16" s="386"/>
      <c r="QYH16" s="386"/>
      <c r="QYM16" s="386"/>
      <c r="QYR16" s="386"/>
      <c r="QYW16" s="386"/>
      <c r="QZB16" s="386"/>
      <c r="QZG16" s="386"/>
      <c r="QZL16" s="386"/>
      <c r="QZQ16" s="386"/>
      <c r="QZV16" s="386"/>
      <c r="RAA16" s="386"/>
      <c r="RAF16" s="386"/>
      <c r="RAK16" s="386"/>
      <c r="RAP16" s="386"/>
      <c r="RAU16" s="386"/>
      <c r="RAZ16" s="386"/>
      <c r="RBE16" s="386"/>
      <c r="RBJ16" s="386"/>
      <c r="RBO16" s="386"/>
      <c r="RBT16" s="386"/>
      <c r="RBY16" s="386"/>
      <c r="RCD16" s="386"/>
      <c r="RCI16" s="386"/>
      <c r="RCN16" s="386"/>
      <c r="RCS16" s="386"/>
      <c r="RCX16" s="386"/>
      <c r="RDC16" s="386"/>
      <c r="RDH16" s="386"/>
      <c r="RDM16" s="386"/>
      <c r="RDR16" s="386"/>
      <c r="RDW16" s="386"/>
      <c r="REB16" s="386"/>
      <c r="REG16" s="386"/>
      <c r="REL16" s="386"/>
      <c r="REQ16" s="386"/>
      <c r="REV16" s="386"/>
      <c r="RFA16" s="386"/>
      <c r="RFF16" s="386"/>
      <c r="RFK16" s="386"/>
      <c r="RFP16" s="386"/>
      <c r="RFU16" s="386"/>
      <c r="RFZ16" s="386"/>
      <c r="RGE16" s="386"/>
      <c r="RGJ16" s="386"/>
      <c r="RGO16" s="386"/>
      <c r="RGT16" s="386"/>
      <c r="RGY16" s="386"/>
      <c r="RHD16" s="386"/>
      <c r="RHI16" s="386"/>
      <c r="RHN16" s="386"/>
      <c r="RHS16" s="386"/>
      <c r="RHX16" s="386"/>
      <c r="RIC16" s="386"/>
      <c r="RIH16" s="386"/>
      <c r="RIM16" s="386"/>
      <c r="RIR16" s="386"/>
      <c r="RIW16" s="386"/>
      <c r="RJB16" s="386"/>
      <c r="RJG16" s="386"/>
      <c r="RJL16" s="386"/>
      <c r="RJQ16" s="386"/>
      <c r="RJV16" s="386"/>
      <c r="RKA16" s="386"/>
      <c r="RKF16" s="386"/>
      <c r="RKK16" s="386"/>
      <c r="RKP16" s="386"/>
      <c r="RKU16" s="386"/>
      <c r="RKZ16" s="386"/>
      <c r="RLE16" s="386"/>
      <c r="RLJ16" s="386"/>
      <c r="RLO16" s="386"/>
      <c r="RLT16" s="386"/>
      <c r="RLY16" s="386"/>
      <c r="RMD16" s="386"/>
      <c r="RMI16" s="386"/>
      <c r="RMN16" s="386"/>
      <c r="RMS16" s="386"/>
      <c r="RMX16" s="386"/>
      <c r="RNC16" s="386"/>
      <c r="RNH16" s="386"/>
      <c r="RNM16" s="386"/>
      <c r="RNR16" s="386"/>
      <c r="RNW16" s="386"/>
      <c r="ROB16" s="386"/>
      <c r="ROG16" s="386"/>
      <c r="ROL16" s="386"/>
      <c r="ROQ16" s="386"/>
      <c r="ROV16" s="386"/>
      <c r="RPA16" s="386"/>
      <c r="RPF16" s="386"/>
      <c r="RPK16" s="386"/>
      <c r="RPP16" s="386"/>
      <c r="RPU16" s="386"/>
      <c r="RPZ16" s="386"/>
      <c r="RQE16" s="386"/>
      <c r="RQJ16" s="386"/>
      <c r="RQO16" s="386"/>
      <c r="RQT16" s="386"/>
      <c r="RQY16" s="386"/>
      <c r="RRD16" s="386"/>
      <c r="RRI16" s="386"/>
      <c r="RRN16" s="386"/>
      <c r="RRS16" s="386"/>
      <c r="RRX16" s="386"/>
      <c r="RSC16" s="386"/>
      <c r="RSH16" s="386"/>
      <c r="RSM16" s="386"/>
      <c r="RSR16" s="386"/>
      <c r="RSW16" s="386"/>
      <c r="RTB16" s="386"/>
      <c r="RTG16" s="386"/>
      <c r="RTL16" s="386"/>
      <c r="RTQ16" s="386"/>
      <c r="RTV16" s="386"/>
      <c r="RUA16" s="386"/>
      <c r="RUF16" s="386"/>
      <c r="RUK16" s="386"/>
      <c r="RUP16" s="386"/>
      <c r="RUU16" s="386"/>
      <c r="RUZ16" s="386"/>
      <c r="RVE16" s="386"/>
      <c r="RVJ16" s="386"/>
      <c r="RVO16" s="386"/>
      <c r="RVT16" s="386"/>
      <c r="RVY16" s="386"/>
      <c r="RWD16" s="386"/>
      <c r="RWI16" s="386"/>
      <c r="RWN16" s="386"/>
      <c r="RWS16" s="386"/>
      <c r="RWX16" s="386"/>
      <c r="RXC16" s="386"/>
      <c r="RXH16" s="386"/>
      <c r="RXM16" s="386"/>
      <c r="RXR16" s="386"/>
      <c r="RXW16" s="386"/>
      <c r="RYB16" s="386"/>
      <c r="RYG16" s="386"/>
      <c r="RYL16" s="386"/>
      <c r="RYQ16" s="386"/>
      <c r="RYV16" s="386"/>
      <c r="RZA16" s="386"/>
      <c r="RZF16" s="386"/>
      <c r="RZK16" s="386"/>
      <c r="RZP16" s="386"/>
      <c r="RZU16" s="386"/>
      <c r="RZZ16" s="386"/>
      <c r="SAE16" s="386"/>
      <c r="SAJ16" s="386"/>
      <c r="SAO16" s="386"/>
      <c r="SAT16" s="386"/>
      <c r="SAY16" s="386"/>
      <c r="SBD16" s="386"/>
      <c r="SBI16" s="386"/>
      <c r="SBN16" s="386"/>
      <c r="SBS16" s="386"/>
      <c r="SBX16" s="386"/>
      <c r="SCC16" s="386"/>
      <c r="SCH16" s="386"/>
      <c r="SCM16" s="386"/>
      <c r="SCR16" s="386"/>
      <c r="SCW16" s="386"/>
      <c r="SDB16" s="386"/>
      <c r="SDG16" s="386"/>
      <c r="SDL16" s="386"/>
      <c r="SDQ16" s="386"/>
      <c r="SDV16" s="386"/>
      <c r="SEA16" s="386"/>
      <c r="SEF16" s="386"/>
      <c r="SEK16" s="386"/>
      <c r="SEP16" s="386"/>
      <c r="SEU16" s="386"/>
      <c r="SEZ16" s="386"/>
      <c r="SFE16" s="386"/>
      <c r="SFJ16" s="386"/>
      <c r="SFO16" s="386"/>
      <c r="SFT16" s="386"/>
      <c r="SFY16" s="386"/>
      <c r="SGD16" s="386"/>
      <c r="SGI16" s="386"/>
      <c r="SGN16" s="386"/>
      <c r="SGS16" s="386"/>
      <c r="SGX16" s="386"/>
      <c r="SHC16" s="386"/>
      <c r="SHH16" s="386"/>
      <c r="SHM16" s="386"/>
      <c r="SHR16" s="386"/>
      <c r="SHW16" s="386"/>
      <c r="SIB16" s="386"/>
      <c r="SIG16" s="386"/>
      <c r="SIL16" s="386"/>
      <c r="SIQ16" s="386"/>
      <c r="SIV16" s="386"/>
      <c r="SJA16" s="386"/>
      <c r="SJF16" s="386"/>
      <c r="SJK16" s="386"/>
      <c r="SJP16" s="386"/>
      <c r="SJU16" s="386"/>
      <c r="SJZ16" s="386"/>
      <c r="SKE16" s="386"/>
      <c r="SKJ16" s="386"/>
      <c r="SKO16" s="386"/>
      <c r="SKT16" s="386"/>
      <c r="SKY16" s="386"/>
      <c r="SLD16" s="386"/>
      <c r="SLI16" s="386"/>
      <c r="SLN16" s="386"/>
      <c r="SLS16" s="386"/>
      <c r="SLX16" s="386"/>
      <c r="SMC16" s="386"/>
      <c r="SMH16" s="386"/>
      <c r="SMM16" s="386"/>
      <c r="SMR16" s="386"/>
      <c r="SMW16" s="386"/>
      <c r="SNB16" s="386"/>
      <c r="SNG16" s="386"/>
      <c r="SNL16" s="386"/>
      <c r="SNQ16" s="386"/>
      <c r="SNV16" s="386"/>
      <c r="SOA16" s="386"/>
      <c r="SOF16" s="386"/>
      <c r="SOK16" s="386"/>
      <c r="SOP16" s="386"/>
      <c r="SOU16" s="386"/>
      <c r="SOZ16" s="386"/>
      <c r="SPE16" s="386"/>
      <c r="SPJ16" s="386"/>
      <c r="SPO16" s="386"/>
      <c r="SPT16" s="386"/>
      <c r="SPY16" s="386"/>
      <c r="SQD16" s="386"/>
      <c r="SQI16" s="386"/>
      <c r="SQN16" s="386"/>
      <c r="SQS16" s="386"/>
      <c r="SQX16" s="386"/>
      <c r="SRC16" s="386"/>
      <c r="SRH16" s="386"/>
      <c r="SRM16" s="386"/>
      <c r="SRR16" s="386"/>
      <c r="SRW16" s="386"/>
      <c r="SSB16" s="386"/>
      <c r="SSG16" s="386"/>
      <c r="SSL16" s="386"/>
      <c r="SSQ16" s="386"/>
      <c r="SSV16" s="386"/>
      <c r="STA16" s="386"/>
      <c r="STF16" s="386"/>
      <c r="STK16" s="386"/>
      <c r="STP16" s="386"/>
      <c r="STU16" s="386"/>
      <c r="STZ16" s="386"/>
      <c r="SUE16" s="386"/>
      <c r="SUJ16" s="386"/>
      <c r="SUO16" s="386"/>
      <c r="SUT16" s="386"/>
      <c r="SUY16" s="386"/>
      <c r="SVD16" s="386"/>
      <c r="SVI16" s="386"/>
      <c r="SVN16" s="386"/>
      <c r="SVS16" s="386"/>
      <c r="SVX16" s="386"/>
      <c r="SWC16" s="386"/>
      <c r="SWH16" s="386"/>
      <c r="SWM16" s="386"/>
      <c r="SWR16" s="386"/>
      <c r="SWW16" s="386"/>
      <c r="SXB16" s="386"/>
      <c r="SXG16" s="386"/>
      <c r="SXL16" s="386"/>
      <c r="SXQ16" s="386"/>
      <c r="SXV16" s="386"/>
      <c r="SYA16" s="386"/>
      <c r="SYF16" s="386"/>
      <c r="SYK16" s="386"/>
      <c r="SYP16" s="386"/>
      <c r="SYU16" s="386"/>
      <c r="SYZ16" s="386"/>
      <c r="SZE16" s="386"/>
      <c r="SZJ16" s="386"/>
      <c r="SZO16" s="386"/>
      <c r="SZT16" s="386"/>
      <c r="SZY16" s="386"/>
      <c r="TAD16" s="386"/>
      <c r="TAI16" s="386"/>
      <c r="TAN16" s="386"/>
      <c r="TAS16" s="386"/>
      <c r="TAX16" s="386"/>
      <c r="TBC16" s="386"/>
      <c r="TBH16" s="386"/>
      <c r="TBM16" s="386"/>
      <c r="TBR16" s="386"/>
      <c r="TBW16" s="386"/>
      <c r="TCB16" s="386"/>
      <c r="TCG16" s="386"/>
      <c r="TCL16" s="386"/>
      <c r="TCQ16" s="386"/>
      <c r="TCV16" s="386"/>
      <c r="TDA16" s="386"/>
      <c r="TDF16" s="386"/>
      <c r="TDK16" s="386"/>
      <c r="TDP16" s="386"/>
      <c r="TDU16" s="386"/>
      <c r="TDZ16" s="386"/>
      <c r="TEE16" s="386"/>
      <c r="TEJ16" s="386"/>
      <c r="TEO16" s="386"/>
      <c r="TET16" s="386"/>
      <c r="TEY16" s="386"/>
      <c r="TFD16" s="386"/>
      <c r="TFI16" s="386"/>
      <c r="TFN16" s="386"/>
      <c r="TFS16" s="386"/>
      <c r="TFX16" s="386"/>
      <c r="TGC16" s="386"/>
      <c r="TGH16" s="386"/>
      <c r="TGM16" s="386"/>
      <c r="TGR16" s="386"/>
      <c r="TGW16" s="386"/>
      <c r="THB16" s="386"/>
      <c r="THG16" s="386"/>
      <c r="THL16" s="386"/>
      <c r="THQ16" s="386"/>
      <c r="THV16" s="386"/>
      <c r="TIA16" s="386"/>
      <c r="TIF16" s="386"/>
      <c r="TIK16" s="386"/>
      <c r="TIP16" s="386"/>
      <c r="TIU16" s="386"/>
      <c r="TIZ16" s="386"/>
      <c r="TJE16" s="386"/>
      <c r="TJJ16" s="386"/>
      <c r="TJO16" s="386"/>
      <c r="TJT16" s="386"/>
      <c r="TJY16" s="386"/>
      <c r="TKD16" s="386"/>
      <c r="TKI16" s="386"/>
      <c r="TKN16" s="386"/>
      <c r="TKS16" s="386"/>
      <c r="TKX16" s="386"/>
      <c r="TLC16" s="386"/>
      <c r="TLH16" s="386"/>
      <c r="TLM16" s="386"/>
      <c r="TLR16" s="386"/>
      <c r="TLW16" s="386"/>
      <c r="TMB16" s="386"/>
      <c r="TMG16" s="386"/>
      <c r="TML16" s="386"/>
      <c r="TMQ16" s="386"/>
      <c r="TMV16" s="386"/>
      <c r="TNA16" s="386"/>
      <c r="TNF16" s="386"/>
      <c r="TNK16" s="386"/>
      <c r="TNP16" s="386"/>
      <c r="TNU16" s="386"/>
      <c r="TNZ16" s="386"/>
      <c r="TOE16" s="386"/>
      <c r="TOJ16" s="386"/>
      <c r="TOO16" s="386"/>
      <c r="TOT16" s="386"/>
      <c r="TOY16" s="386"/>
      <c r="TPD16" s="386"/>
      <c r="TPI16" s="386"/>
      <c r="TPN16" s="386"/>
      <c r="TPS16" s="386"/>
      <c r="TPX16" s="386"/>
      <c r="TQC16" s="386"/>
      <c r="TQH16" s="386"/>
      <c r="TQM16" s="386"/>
      <c r="TQR16" s="386"/>
      <c r="TQW16" s="386"/>
      <c r="TRB16" s="386"/>
      <c r="TRG16" s="386"/>
      <c r="TRL16" s="386"/>
      <c r="TRQ16" s="386"/>
      <c r="TRV16" s="386"/>
      <c r="TSA16" s="386"/>
      <c r="TSF16" s="386"/>
      <c r="TSK16" s="386"/>
      <c r="TSP16" s="386"/>
      <c r="TSU16" s="386"/>
      <c r="TSZ16" s="386"/>
      <c r="TTE16" s="386"/>
      <c r="TTJ16" s="386"/>
      <c r="TTO16" s="386"/>
      <c r="TTT16" s="386"/>
      <c r="TTY16" s="386"/>
      <c r="TUD16" s="386"/>
      <c r="TUI16" s="386"/>
      <c r="TUN16" s="386"/>
      <c r="TUS16" s="386"/>
      <c r="TUX16" s="386"/>
      <c r="TVC16" s="386"/>
      <c r="TVH16" s="386"/>
      <c r="TVM16" s="386"/>
      <c r="TVR16" s="386"/>
      <c r="TVW16" s="386"/>
      <c r="TWB16" s="386"/>
      <c r="TWG16" s="386"/>
      <c r="TWL16" s="386"/>
      <c r="TWQ16" s="386"/>
      <c r="TWV16" s="386"/>
      <c r="TXA16" s="386"/>
      <c r="TXF16" s="386"/>
      <c r="TXK16" s="386"/>
      <c r="TXP16" s="386"/>
      <c r="TXU16" s="386"/>
      <c r="TXZ16" s="386"/>
      <c r="TYE16" s="386"/>
      <c r="TYJ16" s="386"/>
      <c r="TYO16" s="386"/>
      <c r="TYT16" s="386"/>
      <c r="TYY16" s="386"/>
      <c r="TZD16" s="386"/>
      <c r="TZI16" s="386"/>
      <c r="TZN16" s="386"/>
      <c r="TZS16" s="386"/>
      <c r="TZX16" s="386"/>
      <c r="UAC16" s="386"/>
      <c r="UAH16" s="386"/>
      <c r="UAM16" s="386"/>
      <c r="UAR16" s="386"/>
      <c r="UAW16" s="386"/>
      <c r="UBB16" s="386"/>
      <c r="UBG16" s="386"/>
      <c r="UBL16" s="386"/>
      <c r="UBQ16" s="386"/>
      <c r="UBV16" s="386"/>
      <c r="UCA16" s="386"/>
      <c r="UCF16" s="386"/>
      <c r="UCK16" s="386"/>
      <c r="UCP16" s="386"/>
      <c r="UCU16" s="386"/>
      <c r="UCZ16" s="386"/>
      <c r="UDE16" s="386"/>
      <c r="UDJ16" s="386"/>
      <c r="UDO16" s="386"/>
      <c r="UDT16" s="386"/>
      <c r="UDY16" s="386"/>
      <c r="UED16" s="386"/>
      <c r="UEI16" s="386"/>
      <c r="UEN16" s="386"/>
      <c r="UES16" s="386"/>
      <c r="UEX16" s="386"/>
      <c r="UFC16" s="386"/>
      <c r="UFH16" s="386"/>
      <c r="UFM16" s="386"/>
      <c r="UFR16" s="386"/>
      <c r="UFW16" s="386"/>
      <c r="UGB16" s="386"/>
      <c r="UGG16" s="386"/>
      <c r="UGL16" s="386"/>
      <c r="UGQ16" s="386"/>
      <c r="UGV16" s="386"/>
      <c r="UHA16" s="386"/>
      <c r="UHF16" s="386"/>
      <c r="UHK16" s="386"/>
      <c r="UHP16" s="386"/>
      <c r="UHU16" s="386"/>
      <c r="UHZ16" s="386"/>
      <c r="UIE16" s="386"/>
      <c r="UIJ16" s="386"/>
      <c r="UIO16" s="386"/>
      <c r="UIT16" s="386"/>
      <c r="UIY16" s="386"/>
      <c r="UJD16" s="386"/>
      <c r="UJI16" s="386"/>
      <c r="UJN16" s="386"/>
      <c r="UJS16" s="386"/>
      <c r="UJX16" s="386"/>
      <c r="UKC16" s="386"/>
      <c r="UKH16" s="386"/>
      <c r="UKM16" s="386"/>
      <c r="UKR16" s="386"/>
      <c r="UKW16" s="386"/>
      <c r="ULB16" s="386"/>
      <c r="ULG16" s="386"/>
      <c r="ULL16" s="386"/>
      <c r="ULQ16" s="386"/>
      <c r="ULV16" s="386"/>
      <c r="UMA16" s="386"/>
      <c r="UMF16" s="386"/>
      <c r="UMK16" s="386"/>
      <c r="UMP16" s="386"/>
      <c r="UMU16" s="386"/>
      <c r="UMZ16" s="386"/>
      <c r="UNE16" s="386"/>
      <c r="UNJ16" s="386"/>
      <c r="UNO16" s="386"/>
      <c r="UNT16" s="386"/>
      <c r="UNY16" s="386"/>
      <c r="UOD16" s="386"/>
      <c r="UOI16" s="386"/>
      <c r="UON16" s="386"/>
      <c r="UOS16" s="386"/>
      <c r="UOX16" s="386"/>
      <c r="UPC16" s="386"/>
      <c r="UPH16" s="386"/>
      <c r="UPM16" s="386"/>
      <c r="UPR16" s="386"/>
      <c r="UPW16" s="386"/>
      <c r="UQB16" s="386"/>
      <c r="UQG16" s="386"/>
      <c r="UQL16" s="386"/>
      <c r="UQQ16" s="386"/>
      <c r="UQV16" s="386"/>
      <c r="URA16" s="386"/>
      <c r="URF16" s="386"/>
      <c r="URK16" s="386"/>
      <c r="URP16" s="386"/>
      <c r="URU16" s="386"/>
      <c r="URZ16" s="386"/>
      <c r="USE16" s="386"/>
      <c r="USJ16" s="386"/>
      <c r="USO16" s="386"/>
      <c r="UST16" s="386"/>
      <c r="USY16" s="386"/>
      <c r="UTD16" s="386"/>
      <c r="UTI16" s="386"/>
      <c r="UTN16" s="386"/>
      <c r="UTS16" s="386"/>
      <c r="UTX16" s="386"/>
      <c r="UUC16" s="386"/>
      <c r="UUH16" s="386"/>
      <c r="UUM16" s="386"/>
      <c r="UUR16" s="386"/>
      <c r="UUW16" s="386"/>
      <c r="UVB16" s="386"/>
      <c r="UVG16" s="386"/>
      <c r="UVL16" s="386"/>
      <c r="UVQ16" s="386"/>
      <c r="UVV16" s="386"/>
      <c r="UWA16" s="386"/>
      <c r="UWF16" s="386"/>
      <c r="UWK16" s="386"/>
      <c r="UWP16" s="386"/>
      <c r="UWU16" s="386"/>
      <c r="UWZ16" s="386"/>
      <c r="UXE16" s="386"/>
      <c r="UXJ16" s="386"/>
      <c r="UXO16" s="386"/>
      <c r="UXT16" s="386"/>
      <c r="UXY16" s="386"/>
      <c r="UYD16" s="386"/>
      <c r="UYI16" s="386"/>
      <c r="UYN16" s="386"/>
      <c r="UYS16" s="386"/>
      <c r="UYX16" s="386"/>
      <c r="UZC16" s="386"/>
      <c r="UZH16" s="386"/>
      <c r="UZM16" s="386"/>
      <c r="UZR16" s="386"/>
      <c r="UZW16" s="386"/>
      <c r="VAB16" s="386"/>
      <c r="VAG16" s="386"/>
      <c r="VAL16" s="386"/>
      <c r="VAQ16" s="386"/>
      <c r="VAV16" s="386"/>
      <c r="VBA16" s="386"/>
      <c r="VBF16" s="386"/>
      <c r="VBK16" s="386"/>
      <c r="VBP16" s="386"/>
      <c r="VBU16" s="386"/>
      <c r="VBZ16" s="386"/>
      <c r="VCE16" s="386"/>
      <c r="VCJ16" s="386"/>
      <c r="VCO16" s="386"/>
      <c r="VCT16" s="386"/>
      <c r="VCY16" s="386"/>
      <c r="VDD16" s="386"/>
      <c r="VDI16" s="386"/>
      <c r="VDN16" s="386"/>
      <c r="VDS16" s="386"/>
      <c r="VDX16" s="386"/>
      <c r="VEC16" s="386"/>
      <c r="VEH16" s="386"/>
      <c r="VEM16" s="386"/>
      <c r="VER16" s="386"/>
      <c r="VEW16" s="386"/>
      <c r="VFB16" s="386"/>
      <c r="VFG16" s="386"/>
      <c r="VFL16" s="386"/>
      <c r="VFQ16" s="386"/>
      <c r="VFV16" s="386"/>
      <c r="VGA16" s="386"/>
      <c r="VGF16" s="386"/>
      <c r="VGK16" s="386"/>
      <c r="VGP16" s="386"/>
      <c r="VGU16" s="386"/>
      <c r="VGZ16" s="386"/>
      <c r="VHE16" s="386"/>
      <c r="VHJ16" s="386"/>
      <c r="VHO16" s="386"/>
      <c r="VHT16" s="386"/>
      <c r="VHY16" s="386"/>
      <c r="VID16" s="386"/>
      <c r="VII16" s="386"/>
      <c r="VIN16" s="386"/>
      <c r="VIS16" s="386"/>
      <c r="VIX16" s="386"/>
      <c r="VJC16" s="386"/>
      <c r="VJH16" s="386"/>
      <c r="VJM16" s="386"/>
      <c r="VJR16" s="386"/>
      <c r="VJW16" s="386"/>
      <c r="VKB16" s="386"/>
      <c r="VKG16" s="386"/>
      <c r="VKL16" s="386"/>
      <c r="VKQ16" s="386"/>
      <c r="VKV16" s="386"/>
      <c r="VLA16" s="386"/>
      <c r="VLF16" s="386"/>
      <c r="VLK16" s="386"/>
      <c r="VLP16" s="386"/>
      <c r="VLU16" s="386"/>
      <c r="VLZ16" s="386"/>
      <c r="VME16" s="386"/>
      <c r="VMJ16" s="386"/>
      <c r="VMO16" s="386"/>
      <c r="VMT16" s="386"/>
      <c r="VMY16" s="386"/>
      <c r="VND16" s="386"/>
      <c r="VNI16" s="386"/>
      <c r="VNN16" s="386"/>
      <c r="VNS16" s="386"/>
      <c r="VNX16" s="386"/>
      <c r="VOC16" s="386"/>
      <c r="VOH16" s="386"/>
      <c r="VOM16" s="386"/>
      <c r="VOR16" s="386"/>
      <c r="VOW16" s="386"/>
      <c r="VPB16" s="386"/>
      <c r="VPG16" s="386"/>
      <c r="VPL16" s="386"/>
      <c r="VPQ16" s="386"/>
      <c r="VPV16" s="386"/>
      <c r="VQA16" s="386"/>
      <c r="VQF16" s="386"/>
      <c r="VQK16" s="386"/>
      <c r="VQP16" s="386"/>
      <c r="VQU16" s="386"/>
      <c r="VQZ16" s="386"/>
      <c r="VRE16" s="386"/>
      <c r="VRJ16" s="386"/>
      <c r="VRO16" s="386"/>
      <c r="VRT16" s="386"/>
      <c r="VRY16" s="386"/>
      <c r="VSD16" s="386"/>
      <c r="VSI16" s="386"/>
      <c r="VSN16" s="386"/>
      <c r="VSS16" s="386"/>
      <c r="VSX16" s="386"/>
      <c r="VTC16" s="386"/>
      <c r="VTH16" s="386"/>
      <c r="VTM16" s="386"/>
      <c r="VTR16" s="386"/>
      <c r="VTW16" s="386"/>
      <c r="VUB16" s="386"/>
      <c r="VUG16" s="386"/>
      <c r="VUL16" s="386"/>
      <c r="VUQ16" s="386"/>
      <c r="VUV16" s="386"/>
      <c r="VVA16" s="386"/>
      <c r="VVF16" s="386"/>
      <c r="VVK16" s="386"/>
      <c r="VVP16" s="386"/>
      <c r="VVU16" s="386"/>
      <c r="VVZ16" s="386"/>
      <c r="VWE16" s="386"/>
      <c r="VWJ16" s="386"/>
      <c r="VWO16" s="386"/>
      <c r="VWT16" s="386"/>
      <c r="VWY16" s="386"/>
      <c r="VXD16" s="386"/>
      <c r="VXI16" s="386"/>
      <c r="VXN16" s="386"/>
      <c r="VXS16" s="386"/>
      <c r="VXX16" s="386"/>
      <c r="VYC16" s="386"/>
      <c r="VYH16" s="386"/>
      <c r="VYM16" s="386"/>
      <c r="VYR16" s="386"/>
      <c r="VYW16" s="386"/>
      <c r="VZB16" s="386"/>
      <c r="VZG16" s="386"/>
      <c r="VZL16" s="386"/>
      <c r="VZQ16" s="386"/>
      <c r="VZV16" s="386"/>
      <c r="WAA16" s="386"/>
      <c r="WAF16" s="386"/>
      <c r="WAK16" s="386"/>
      <c r="WAP16" s="386"/>
      <c r="WAU16" s="386"/>
      <c r="WAZ16" s="386"/>
      <c r="WBE16" s="386"/>
      <c r="WBJ16" s="386"/>
      <c r="WBO16" s="386"/>
      <c r="WBT16" s="386"/>
      <c r="WBY16" s="386"/>
      <c r="WCD16" s="386"/>
      <c r="WCI16" s="386"/>
      <c r="WCN16" s="386"/>
      <c r="WCS16" s="386"/>
      <c r="WCX16" s="386"/>
      <c r="WDC16" s="386"/>
      <c r="WDH16" s="386"/>
      <c r="WDM16" s="386"/>
      <c r="WDR16" s="386"/>
      <c r="WDW16" s="386"/>
      <c r="WEB16" s="386"/>
      <c r="WEG16" s="386"/>
      <c r="WEL16" s="386"/>
      <c r="WEQ16" s="386"/>
      <c r="WEV16" s="386"/>
      <c r="WFA16" s="386"/>
      <c r="WFF16" s="386"/>
      <c r="WFK16" s="386"/>
      <c r="WFP16" s="386"/>
      <c r="WFU16" s="386"/>
      <c r="WFZ16" s="386"/>
      <c r="WGE16" s="386"/>
      <c r="WGJ16" s="386"/>
      <c r="WGO16" s="386"/>
      <c r="WGT16" s="386"/>
      <c r="WGY16" s="386"/>
      <c r="WHD16" s="386"/>
      <c r="WHI16" s="386"/>
      <c r="WHN16" s="386"/>
      <c r="WHS16" s="386"/>
      <c r="WHX16" s="386"/>
      <c r="WIC16" s="386"/>
      <c r="WIH16" s="386"/>
      <c r="WIM16" s="386"/>
      <c r="WIR16" s="386"/>
      <c r="WIW16" s="386"/>
      <c r="WJB16" s="386"/>
      <c r="WJG16" s="386"/>
      <c r="WJL16" s="386"/>
      <c r="WJQ16" s="386"/>
      <c r="WJV16" s="386"/>
      <c r="WKA16" s="386"/>
      <c r="WKF16" s="386"/>
      <c r="WKK16" s="386"/>
      <c r="WKP16" s="386"/>
      <c r="WKU16" s="386"/>
      <c r="WKZ16" s="386"/>
      <c r="WLE16" s="386"/>
      <c r="WLJ16" s="386"/>
      <c r="WLO16" s="386"/>
      <c r="WLT16" s="386"/>
      <c r="WLY16" s="386"/>
      <c r="WMD16" s="386"/>
      <c r="WMI16" s="386"/>
      <c r="WMN16" s="386"/>
      <c r="WMS16" s="386"/>
      <c r="WMX16" s="386"/>
      <c r="WNC16" s="386"/>
      <c r="WNH16" s="386"/>
      <c r="WNM16" s="386"/>
      <c r="WNR16" s="386"/>
      <c r="WNW16" s="386"/>
      <c r="WOB16" s="386"/>
      <c r="WOG16" s="386"/>
      <c r="WOL16" s="386"/>
      <c r="WOQ16" s="386"/>
      <c r="WOV16" s="386"/>
      <c r="WPA16" s="386"/>
      <c r="WPF16" s="386"/>
      <c r="WPK16" s="386"/>
      <c r="WPP16" s="386"/>
      <c r="WPU16" s="386"/>
      <c r="WPZ16" s="386"/>
      <c r="WQE16" s="386"/>
      <c r="WQJ16" s="386"/>
      <c r="WQO16" s="386"/>
      <c r="WQT16" s="386"/>
      <c r="WQY16" s="386"/>
      <c r="WRD16" s="386"/>
      <c r="WRI16" s="386"/>
      <c r="WRN16" s="386"/>
      <c r="WRS16" s="386"/>
      <c r="WRX16" s="386"/>
      <c r="WSC16" s="386"/>
      <c r="WSH16" s="386"/>
      <c r="WSM16" s="386"/>
      <c r="WSR16" s="386"/>
      <c r="WSW16" s="386"/>
      <c r="WTB16" s="386"/>
      <c r="WTG16" s="386"/>
      <c r="WTL16" s="386"/>
      <c r="WTQ16" s="386"/>
      <c r="WTV16" s="386"/>
      <c r="WUA16" s="386"/>
      <c r="WUF16" s="386"/>
      <c r="WUK16" s="386"/>
      <c r="WUP16" s="386"/>
      <c r="WUU16" s="386"/>
      <c r="WUZ16" s="386"/>
      <c r="WVE16" s="386"/>
      <c r="WVJ16" s="386"/>
      <c r="WVO16" s="386"/>
      <c r="WVT16" s="386"/>
      <c r="WVY16" s="386"/>
      <c r="WWD16" s="386"/>
      <c r="WWI16" s="386"/>
      <c r="WWN16" s="386"/>
      <c r="WWS16" s="386"/>
      <c r="WWX16" s="386"/>
      <c r="WXC16" s="386"/>
      <c r="WXH16" s="386"/>
      <c r="WXM16" s="386"/>
      <c r="WXR16" s="386"/>
      <c r="WXW16" s="386"/>
      <c r="WYB16" s="386"/>
      <c r="WYG16" s="386"/>
      <c r="WYL16" s="386"/>
      <c r="WYQ16" s="386"/>
      <c r="WYV16" s="386"/>
      <c r="WZA16" s="386"/>
      <c r="WZF16" s="386"/>
      <c r="WZK16" s="386"/>
      <c r="WZP16" s="386"/>
      <c r="WZU16" s="386"/>
      <c r="WZZ16" s="386"/>
      <c r="XAE16" s="386"/>
      <c r="XAJ16" s="386"/>
      <c r="XAO16" s="386"/>
      <c r="XAT16" s="386"/>
      <c r="XAY16" s="386"/>
      <c r="XBD16" s="386"/>
      <c r="XBI16" s="386"/>
      <c r="XBN16" s="386"/>
      <c r="XBS16" s="386"/>
      <c r="XBX16" s="386"/>
      <c r="XCC16" s="386"/>
      <c r="XCH16" s="386"/>
      <c r="XCM16" s="386"/>
      <c r="XCR16" s="386"/>
      <c r="XCW16" s="386"/>
      <c r="XDB16" s="386"/>
      <c r="XDG16" s="386"/>
      <c r="XDL16" s="386"/>
      <c r="XDQ16" s="386"/>
      <c r="XDV16" s="386"/>
      <c r="XEA16" s="386"/>
      <c r="XEF16" s="386"/>
      <c r="XEK16" s="386"/>
      <c r="XEP16" s="386"/>
      <c r="XEU16" s="386"/>
      <c r="XEZ16" s="386"/>
    </row>
    <row r="17" spans="1:1020 1025:2045 2050:3070 3075:4095 4100:5120 5125:6140 6145:7165 7170:8190 8195:9215 9220:10240 10245:11260 11265:12285 12290:13310 13315:14335 14340:15360 15365:16380">
      <c r="A17" s="391">
        <f t="shared" si="0"/>
        <v>15</v>
      </c>
      <c r="B17" s="384" t="s">
        <v>2331</v>
      </c>
      <c r="C17" s="384">
        <v>1141</v>
      </c>
      <c r="D17" s="384"/>
      <c r="E17" s="384"/>
      <c r="F17" s="384"/>
      <c r="G17" s="384"/>
      <c r="H17" s="384"/>
      <c r="I17" s="384"/>
      <c r="J17" s="384"/>
      <c r="K17" s="384"/>
      <c r="L17" s="384"/>
      <c r="M17" s="384"/>
      <c r="N17" s="384"/>
      <c r="O17" s="385"/>
      <c r="P17" s="385"/>
      <c r="Q17" s="385"/>
      <c r="R17" s="385"/>
      <c r="S17" s="385"/>
      <c r="T17" s="384"/>
      <c r="U17" s="384"/>
      <c r="V17" s="384"/>
      <c r="W17" s="384"/>
      <c r="X17" s="384"/>
      <c r="Y17" s="384"/>
      <c r="Z17" s="384">
        <v>0</v>
      </c>
      <c r="AA17" s="384">
        <v>529</v>
      </c>
      <c r="AB17" s="384">
        <f>'Dec-23 Plan'!J36</f>
        <v>529</v>
      </c>
      <c r="AI17" s="386"/>
      <c r="AN17" s="386"/>
      <c r="AS17" s="386"/>
      <c r="AX17" s="386"/>
      <c r="BC17" s="386"/>
      <c r="BH17" s="386"/>
      <c r="BM17" s="386"/>
      <c r="BR17" s="386"/>
      <c r="BW17" s="386"/>
      <c r="CB17" s="386"/>
      <c r="CG17" s="386"/>
      <c r="CL17" s="386"/>
      <c r="CQ17" s="386"/>
      <c r="CV17" s="386"/>
      <c r="DA17" s="386"/>
      <c r="DF17" s="386"/>
      <c r="DK17" s="386"/>
      <c r="DP17" s="386"/>
      <c r="DU17" s="386"/>
      <c r="DZ17" s="386"/>
      <c r="EE17" s="386"/>
      <c r="EJ17" s="386"/>
      <c r="EO17" s="386"/>
      <c r="ET17" s="386"/>
      <c r="EY17" s="386"/>
      <c r="FD17" s="386"/>
      <c r="FI17" s="386"/>
      <c r="FN17" s="386"/>
      <c r="FS17" s="386"/>
      <c r="FX17" s="386"/>
      <c r="GC17" s="386"/>
      <c r="GH17" s="386"/>
      <c r="GM17" s="386"/>
      <c r="GR17" s="386"/>
      <c r="GW17" s="386"/>
      <c r="HB17" s="386"/>
      <c r="HG17" s="386"/>
      <c r="HL17" s="386"/>
      <c r="HQ17" s="386"/>
      <c r="HV17" s="386"/>
      <c r="IA17" s="386"/>
      <c r="IF17" s="386"/>
      <c r="IK17" s="386"/>
      <c r="IP17" s="386"/>
      <c r="IU17" s="386"/>
      <c r="IZ17" s="386"/>
      <c r="JE17" s="386"/>
      <c r="JJ17" s="386"/>
      <c r="JO17" s="386"/>
      <c r="JT17" s="386"/>
      <c r="JY17" s="386"/>
      <c r="KD17" s="386"/>
      <c r="KI17" s="386"/>
      <c r="KN17" s="386"/>
      <c r="KS17" s="386"/>
      <c r="KX17" s="386"/>
      <c r="LC17" s="386"/>
      <c r="LH17" s="386"/>
      <c r="LM17" s="386"/>
      <c r="LR17" s="386"/>
      <c r="LW17" s="386"/>
      <c r="MB17" s="386"/>
      <c r="MG17" s="386"/>
      <c r="ML17" s="386"/>
      <c r="MQ17" s="386"/>
      <c r="MV17" s="386"/>
      <c r="NA17" s="386"/>
      <c r="NF17" s="386"/>
      <c r="NK17" s="386"/>
      <c r="NP17" s="386"/>
      <c r="NU17" s="386"/>
      <c r="NZ17" s="386"/>
      <c r="OE17" s="386"/>
      <c r="OJ17" s="386"/>
      <c r="OO17" s="386"/>
      <c r="OT17" s="386"/>
      <c r="OY17" s="386"/>
      <c r="PD17" s="386"/>
      <c r="PI17" s="386"/>
      <c r="PN17" s="386"/>
      <c r="PS17" s="386"/>
      <c r="PX17" s="386"/>
      <c r="QC17" s="386"/>
      <c r="QH17" s="386"/>
      <c r="QM17" s="386"/>
      <c r="QR17" s="386"/>
      <c r="QW17" s="386"/>
      <c r="RB17" s="386"/>
      <c r="RG17" s="386"/>
      <c r="RL17" s="386"/>
      <c r="RQ17" s="386"/>
      <c r="RV17" s="386"/>
      <c r="SA17" s="386"/>
      <c r="SF17" s="386"/>
      <c r="SK17" s="386"/>
      <c r="SP17" s="386"/>
      <c r="SU17" s="386"/>
      <c r="SZ17" s="386"/>
      <c r="TE17" s="386"/>
      <c r="TJ17" s="386"/>
      <c r="TO17" s="386"/>
      <c r="TT17" s="386"/>
      <c r="TY17" s="386"/>
      <c r="UD17" s="386"/>
      <c r="UI17" s="386"/>
      <c r="UN17" s="386"/>
      <c r="US17" s="386"/>
      <c r="UX17" s="386"/>
      <c r="VC17" s="386"/>
      <c r="VH17" s="386"/>
      <c r="VM17" s="386"/>
      <c r="VR17" s="386"/>
      <c r="VW17" s="386"/>
      <c r="WB17" s="386"/>
      <c r="WG17" s="386"/>
      <c r="WL17" s="386"/>
      <c r="WQ17" s="386"/>
      <c r="WV17" s="386"/>
      <c r="XA17" s="386"/>
      <c r="XF17" s="386"/>
      <c r="XK17" s="386"/>
      <c r="XP17" s="386"/>
      <c r="XU17" s="386"/>
      <c r="XZ17" s="386"/>
      <c r="YE17" s="386"/>
      <c r="YJ17" s="386"/>
      <c r="YO17" s="386"/>
      <c r="YT17" s="386"/>
      <c r="YY17" s="386"/>
      <c r="ZD17" s="386"/>
      <c r="ZI17" s="386"/>
      <c r="ZN17" s="386"/>
      <c r="ZS17" s="386"/>
      <c r="ZX17" s="386"/>
      <c r="AAC17" s="386"/>
      <c r="AAH17" s="386"/>
      <c r="AAM17" s="386"/>
      <c r="AAR17" s="386"/>
      <c r="AAW17" s="386"/>
      <c r="ABB17" s="386"/>
      <c r="ABG17" s="386"/>
      <c r="ABL17" s="386"/>
      <c r="ABQ17" s="386"/>
      <c r="ABV17" s="386"/>
      <c r="ACA17" s="386"/>
      <c r="ACF17" s="386"/>
      <c r="ACK17" s="386"/>
      <c r="ACP17" s="386"/>
      <c r="ACU17" s="386"/>
      <c r="ACZ17" s="386"/>
      <c r="ADE17" s="386"/>
      <c r="ADJ17" s="386"/>
      <c r="ADO17" s="386"/>
      <c r="ADT17" s="386"/>
      <c r="ADY17" s="386"/>
      <c r="AED17" s="386"/>
      <c r="AEI17" s="386"/>
      <c r="AEN17" s="386"/>
      <c r="AES17" s="386"/>
      <c r="AEX17" s="386"/>
      <c r="AFC17" s="386"/>
      <c r="AFH17" s="386"/>
      <c r="AFM17" s="386"/>
      <c r="AFR17" s="386"/>
      <c r="AFW17" s="386"/>
      <c r="AGB17" s="386"/>
      <c r="AGG17" s="386"/>
      <c r="AGL17" s="386"/>
      <c r="AGQ17" s="386"/>
      <c r="AGV17" s="386"/>
      <c r="AHA17" s="386"/>
      <c r="AHF17" s="386"/>
      <c r="AHK17" s="386"/>
      <c r="AHP17" s="386"/>
      <c r="AHU17" s="386"/>
      <c r="AHZ17" s="386"/>
      <c r="AIE17" s="386"/>
      <c r="AIJ17" s="386"/>
      <c r="AIO17" s="386"/>
      <c r="AIT17" s="386"/>
      <c r="AIY17" s="386"/>
      <c r="AJD17" s="386"/>
      <c r="AJI17" s="386"/>
      <c r="AJN17" s="386"/>
      <c r="AJS17" s="386"/>
      <c r="AJX17" s="386"/>
      <c r="AKC17" s="386"/>
      <c r="AKH17" s="386"/>
      <c r="AKM17" s="386"/>
      <c r="AKR17" s="386"/>
      <c r="AKW17" s="386"/>
      <c r="ALB17" s="386"/>
      <c r="ALG17" s="386"/>
      <c r="ALL17" s="386"/>
      <c r="ALQ17" s="386"/>
      <c r="ALV17" s="386"/>
      <c r="AMA17" s="386"/>
      <c r="AMF17" s="386"/>
      <c r="AMK17" s="386"/>
      <c r="AMP17" s="386"/>
      <c r="AMU17" s="386"/>
      <c r="AMZ17" s="386"/>
      <c r="ANE17" s="386"/>
      <c r="ANJ17" s="386"/>
      <c r="ANO17" s="386"/>
      <c r="ANT17" s="386"/>
      <c r="ANY17" s="386"/>
      <c r="AOD17" s="386"/>
      <c r="AOI17" s="386"/>
      <c r="AON17" s="386"/>
      <c r="AOS17" s="386"/>
      <c r="AOX17" s="386"/>
      <c r="APC17" s="386"/>
      <c r="APH17" s="386"/>
      <c r="APM17" s="386"/>
      <c r="APR17" s="386"/>
      <c r="APW17" s="386"/>
      <c r="AQB17" s="386"/>
      <c r="AQG17" s="386"/>
      <c r="AQL17" s="386"/>
      <c r="AQQ17" s="386"/>
      <c r="AQV17" s="386"/>
      <c r="ARA17" s="386"/>
      <c r="ARF17" s="386"/>
      <c r="ARK17" s="386"/>
      <c r="ARP17" s="386"/>
      <c r="ARU17" s="386"/>
      <c r="ARZ17" s="386"/>
      <c r="ASE17" s="386"/>
      <c r="ASJ17" s="386"/>
      <c r="ASO17" s="386"/>
      <c r="AST17" s="386"/>
      <c r="ASY17" s="386"/>
      <c r="ATD17" s="386"/>
      <c r="ATI17" s="386"/>
      <c r="ATN17" s="386"/>
      <c r="ATS17" s="386"/>
      <c r="ATX17" s="386"/>
      <c r="AUC17" s="386"/>
      <c r="AUH17" s="386"/>
      <c r="AUM17" s="386"/>
      <c r="AUR17" s="386"/>
      <c r="AUW17" s="386"/>
      <c r="AVB17" s="386"/>
      <c r="AVG17" s="386"/>
      <c r="AVL17" s="386"/>
      <c r="AVQ17" s="386"/>
      <c r="AVV17" s="386"/>
      <c r="AWA17" s="386"/>
      <c r="AWF17" s="386"/>
      <c r="AWK17" s="386"/>
      <c r="AWP17" s="386"/>
      <c r="AWU17" s="386"/>
      <c r="AWZ17" s="386"/>
      <c r="AXE17" s="386"/>
      <c r="AXJ17" s="386"/>
      <c r="AXO17" s="386"/>
      <c r="AXT17" s="386"/>
      <c r="AXY17" s="386"/>
      <c r="AYD17" s="386"/>
      <c r="AYI17" s="386"/>
      <c r="AYN17" s="386"/>
      <c r="AYS17" s="386"/>
      <c r="AYX17" s="386"/>
      <c r="AZC17" s="386"/>
      <c r="AZH17" s="386"/>
      <c r="AZM17" s="386"/>
      <c r="AZR17" s="386"/>
      <c r="AZW17" s="386"/>
      <c r="BAB17" s="386"/>
      <c r="BAG17" s="386"/>
      <c r="BAL17" s="386"/>
      <c r="BAQ17" s="386"/>
      <c r="BAV17" s="386"/>
      <c r="BBA17" s="386"/>
      <c r="BBF17" s="386"/>
      <c r="BBK17" s="386"/>
      <c r="BBP17" s="386"/>
      <c r="BBU17" s="386"/>
      <c r="BBZ17" s="386"/>
      <c r="BCE17" s="386"/>
      <c r="BCJ17" s="386"/>
      <c r="BCO17" s="386"/>
      <c r="BCT17" s="386"/>
      <c r="BCY17" s="386"/>
      <c r="BDD17" s="386"/>
      <c r="BDI17" s="386"/>
      <c r="BDN17" s="386"/>
      <c r="BDS17" s="386"/>
      <c r="BDX17" s="386"/>
      <c r="BEC17" s="386"/>
      <c r="BEH17" s="386"/>
      <c r="BEM17" s="386"/>
      <c r="BER17" s="386"/>
      <c r="BEW17" s="386"/>
      <c r="BFB17" s="386"/>
      <c r="BFG17" s="386"/>
      <c r="BFL17" s="386"/>
      <c r="BFQ17" s="386"/>
      <c r="BFV17" s="386"/>
      <c r="BGA17" s="386"/>
      <c r="BGF17" s="386"/>
      <c r="BGK17" s="386"/>
      <c r="BGP17" s="386"/>
      <c r="BGU17" s="386"/>
      <c r="BGZ17" s="386"/>
      <c r="BHE17" s="386"/>
      <c r="BHJ17" s="386"/>
      <c r="BHO17" s="386"/>
      <c r="BHT17" s="386"/>
      <c r="BHY17" s="386"/>
      <c r="BID17" s="386"/>
      <c r="BII17" s="386"/>
      <c r="BIN17" s="386"/>
      <c r="BIS17" s="386"/>
      <c r="BIX17" s="386"/>
      <c r="BJC17" s="386"/>
      <c r="BJH17" s="386"/>
      <c r="BJM17" s="386"/>
      <c r="BJR17" s="386"/>
      <c r="BJW17" s="386"/>
      <c r="BKB17" s="386"/>
      <c r="BKG17" s="386"/>
      <c r="BKL17" s="386"/>
      <c r="BKQ17" s="386"/>
      <c r="BKV17" s="386"/>
      <c r="BLA17" s="386"/>
      <c r="BLF17" s="386"/>
      <c r="BLK17" s="386"/>
      <c r="BLP17" s="386"/>
      <c r="BLU17" s="386"/>
      <c r="BLZ17" s="386"/>
      <c r="BME17" s="386"/>
      <c r="BMJ17" s="386"/>
      <c r="BMO17" s="386"/>
      <c r="BMT17" s="386"/>
      <c r="BMY17" s="386"/>
      <c r="BND17" s="386"/>
      <c r="BNI17" s="386"/>
      <c r="BNN17" s="386"/>
      <c r="BNS17" s="386"/>
      <c r="BNX17" s="386"/>
      <c r="BOC17" s="386"/>
      <c r="BOH17" s="386"/>
      <c r="BOM17" s="386"/>
      <c r="BOR17" s="386"/>
      <c r="BOW17" s="386"/>
      <c r="BPB17" s="386"/>
      <c r="BPG17" s="386"/>
      <c r="BPL17" s="386"/>
      <c r="BPQ17" s="386"/>
      <c r="BPV17" s="386"/>
      <c r="BQA17" s="386"/>
      <c r="BQF17" s="386"/>
      <c r="BQK17" s="386"/>
      <c r="BQP17" s="386"/>
      <c r="BQU17" s="386"/>
      <c r="BQZ17" s="386"/>
      <c r="BRE17" s="386"/>
      <c r="BRJ17" s="386"/>
      <c r="BRO17" s="386"/>
      <c r="BRT17" s="386"/>
      <c r="BRY17" s="386"/>
      <c r="BSD17" s="386"/>
      <c r="BSI17" s="386"/>
      <c r="BSN17" s="386"/>
      <c r="BSS17" s="386"/>
      <c r="BSX17" s="386"/>
      <c r="BTC17" s="386"/>
      <c r="BTH17" s="386"/>
      <c r="BTM17" s="386"/>
      <c r="BTR17" s="386"/>
      <c r="BTW17" s="386"/>
      <c r="BUB17" s="386"/>
      <c r="BUG17" s="386"/>
      <c r="BUL17" s="386"/>
      <c r="BUQ17" s="386"/>
      <c r="BUV17" s="386"/>
      <c r="BVA17" s="386"/>
      <c r="BVF17" s="386"/>
      <c r="BVK17" s="386"/>
      <c r="BVP17" s="386"/>
      <c r="BVU17" s="386"/>
      <c r="BVZ17" s="386"/>
      <c r="BWE17" s="386"/>
      <c r="BWJ17" s="386"/>
      <c r="BWO17" s="386"/>
      <c r="BWT17" s="386"/>
      <c r="BWY17" s="386"/>
      <c r="BXD17" s="386"/>
      <c r="BXI17" s="386"/>
      <c r="BXN17" s="386"/>
      <c r="BXS17" s="386"/>
      <c r="BXX17" s="386"/>
      <c r="BYC17" s="386"/>
      <c r="BYH17" s="386"/>
      <c r="BYM17" s="386"/>
      <c r="BYR17" s="386"/>
      <c r="BYW17" s="386"/>
      <c r="BZB17" s="386"/>
      <c r="BZG17" s="386"/>
      <c r="BZL17" s="386"/>
      <c r="BZQ17" s="386"/>
      <c r="BZV17" s="386"/>
      <c r="CAA17" s="386"/>
      <c r="CAF17" s="386"/>
      <c r="CAK17" s="386"/>
      <c r="CAP17" s="386"/>
      <c r="CAU17" s="386"/>
      <c r="CAZ17" s="386"/>
      <c r="CBE17" s="386"/>
      <c r="CBJ17" s="386"/>
      <c r="CBO17" s="386"/>
      <c r="CBT17" s="386"/>
      <c r="CBY17" s="386"/>
      <c r="CCD17" s="386"/>
      <c r="CCI17" s="386"/>
      <c r="CCN17" s="386"/>
      <c r="CCS17" s="386"/>
      <c r="CCX17" s="386"/>
      <c r="CDC17" s="386"/>
      <c r="CDH17" s="386"/>
      <c r="CDM17" s="386"/>
      <c r="CDR17" s="386"/>
      <c r="CDW17" s="386"/>
      <c r="CEB17" s="386"/>
      <c r="CEG17" s="386"/>
      <c r="CEL17" s="386"/>
      <c r="CEQ17" s="386"/>
      <c r="CEV17" s="386"/>
      <c r="CFA17" s="386"/>
      <c r="CFF17" s="386"/>
      <c r="CFK17" s="386"/>
      <c r="CFP17" s="386"/>
      <c r="CFU17" s="386"/>
      <c r="CFZ17" s="386"/>
      <c r="CGE17" s="386"/>
      <c r="CGJ17" s="386"/>
      <c r="CGO17" s="386"/>
      <c r="CGT17" s="386"/>
      <c r="CGY17" s="386"/>
      <c r="CHD17" s="386"/>
      <c r="CHI17" s="386"/>
      <c r="CHN17" s="386"/>
      <c r="CHS17" s="386"/>
      <c r="CHX17" s="386"/>
      <c r="CIC17" s="386"/>
      <c r="CIH17" s="386"/>
      <c r="CIM17" s="386"/>
      <c r="CIR17" s="386"/>
      <c r="CIW17" s="386"/>
      <c r="CJB17" s="386"/>
      <c r="CJG17" s="386"/>
      <c r="CJL17" s="386"/>
      <c r="CJQ17" s="386"/>
      <c r="CJV17" s="386"/>
      <c r="CKA17" s="386"/>
      <c r="CKF17" s="386"/>
      <c r="CKK17" s="386"/>
      <c r="CKP17" s="386"/>
      <c r="CKU17" s="386"/>
      <c r="CKZ17" s="386"/>
      <c r="CLE17" s="386"/>
      <c r="CLJ17" s="386"/>
      <c r="CLO17" s="386"/>
      <c r="CLT17" s="386"/>
      <c r="CLY17" s="386"/>
      <c r="CMD17" s="386"/>
      <c r="CMI17" s="386"/>
      <c r="CMN17" s="386"/>
      <c r="CMS17" s="386"/>
      <c r="CMX17" s="386"/>
      <c r="CNC17" s="386"/>
      <c r="CNH17" s="386"/>
      <c r="CNM17" s="386"/>
      <c r="CNR17" s="386"/>
      <c r="CNW17" s="386"/>
      <c r="COB17" s="386"/>
      <c r="COG17" s="386"/>
      <c r="COL17" s="386"/>
      <c r="COQ17" s="386"/>
      <c r="COV17" s="386"/>
      <c r="CPA17" s="386"/>
      <c r="CPF17" s="386"/>
      <c r="CPK17" s="386"/>
      <c r="CPP17" s="386"/>
      <c r="CPU17" s="386"/>
      <c r="CPZ17" s="386"/>
      <c r="CQE17" s="386"/>
      <c r="CQJ17" s="386"/>
      <c r="CQO17" s="386"/>
      <c r="CQT17" s="386"/>
      <c r="CQY17" s="386"/>
      <c r="CRD17" s="386"/>
      <c r="CRI17" s="386"/>
      <c r="CRN17" s="386"/>
      <c r="CRS17" s="386"/>
      <c r="CRX17" s="386"/>
      <c r="CSC17" s="386"/>
      <c r="CSH17" s="386"/>
      <c r="CSM17" s="386"/>
      <c r="CSR17" s="386"/>
      <c r="CSW17" s="386"/>
      <c r="CTB17" s="386"/>
      <c r="CTG17" s="386"/>
      <c r="CTL17" s="386"/>
      <c r="CTQ17" s="386"/>
      <c r="CTV17" s="386"/>
      <c r="CUA17" s="386"/>
      <c r="CUF17" s="386"/>
      <c r="CUK17" s="386"/>
      <c r="CUP17" s="386"/>
      <c r="CUU17" s="386"/>
      <c r="CUZ17" s="386"/>
      <c r="CVE17" s="386"/>
      <c r="CVJ17" s="386"/>
      <c r="CVO17" s="386"/>
      <c r="CVT17" s="386"/>
      <c r="CVY17" s="386"/>
      <c r="CWD17" s="386"/>
      <c r="CWI17" s="386"/>
      <c r="CWN17" s="386"/>
      <c r="CWS17" s="386"/>
      <c r="CWX17" s="386"/>
      <c r="CXC17" s="386"/>
      <c r="CXH17" s="386"/>
      <c r="CXM17" s="386"/>
      <c r="CXR17" s="386"/>
      <c r="CXW17" s="386"/>
      <c r="CYB17" s="386"/>
      <c r="CYG17" s="386"/>
      <c r="CYL17" s="386"/>
      <c r="CYQ17" s="386"/>
      <c r="CYV17" s="386"/>
      <c r="CZA17" s="386"/>
      <c r="CZF17" s="386"/>
      <c r="CZK17" s="386"/>
      <c r="CZP17" s="386"/>
      <c r="CZU17" s="386"/>
      <c r="CZZ17" s="386"/>
      <c r="DAE17" s="386"/>
      <c r="DAJ17" s="386"/>
      <c r="DAO17" s="386"/>
      <c r="DAT17" s="386"/>
      <c r="DAY17" s="386"/>
      <c r="DBD17" s="386"/>
      <c r="DBI17" s="386"/>
      <c r="DBN17" s="386"/>
      <c r="DBS17" s="386"/>
      <c r="DBX17" s="386"/>
      <c r="DCC17" s="386"/>
      <c r="DCH17" s="386"/>
      <c r="DCM17" s="386"/>
      <c r="DCR17" s="386"/>
      <c r="DCW17" s="386"/>
      <c r="DDB17" s="386"/>
      <c r="DDG17" s="386"/>
      <c r="DDL17" s="386"/>
      <c r="DDQ17" s="386"/>
      <c r="DDV17" s="386"/>
      <c r="DEA17" s="386"/>
      <c r="DEF17" s="386"/>
      <c r="DEK17" s="386"/>
      <c r="DEP17" s="386"/>
      <c r="DEU17" s="386"/>
      <c r="DEZ17" s="386"/>
      <c r="DFE17" s="386"/>
      <c r="DFJ17" s="386"/>
      <c r="DFO17" s="386"/>
      <c r="DFT17" s="386"/>
      <c r="DFY17" s="386"/>
      <c r="DGD17" s="386"/>
      <c r="DGI17" s="386"/>
      <c r="DGN17" s="386"/>
      <c r="DGS17" s="386"/>
      <c r="DGX17" s="386"/>
      <c r="DHC17" s="386"/>
      <c r="DHH17" s="386"/>
      <c r="DHM17" s="386"/>
      <c r="DHR17" s="386"/>
      <c r="DHW17" s="386"/>
      <c r="DIB17" s="386"/>
      <c r="DIG17" s="386"/>
      <c r="DIL17" s="386"/>
      <c r="DIQ17" s="386"/>
      <c r="DIV17" s="386"/>
      <c r="DJA17" s="386"/>
      <c r="DJF17" s="386"/>
      <c r="DJK17" s="386"/>
      <c r="DJP17" s="386"/>
      <c r="DJU17" s="386"/>
      <c r="DJZ17" s="386"/>
      <c r="DKE17" s="386"/>
      <c r="DKJ17" s="386"/>
      <c r="DKO17" s="386"/>
      <c r="DKT17" s="386"/>
      <c r="DKY17" s="386"/>
      <c r="DLD17" s="386"/>
      <c r="DLI17" s="386"/>
      <c r="DLN17" s="386"/>
      <c r="DLS17" s="386"/>
      <c r="DLX17" s="386"/>
      <c r="DMC17" s="386"/>
      <c r="DMH17" s="386"/>
      <c r="DMM17" s="386"/>
      <c r="DMR17" s="386"/>
      <c r="DMW17" s="386"/>
      <c r="DNB17" s="386"/>
      <c r="DNG17" s="386"/>
      <c r="DNL17" s="386"/>
      <c r="DNQ17" s="386"/>
      <c r="DNV17" s="386"/>
      <c r="DOA17" s="386"/>
      <c r="DOF17" s="386"/>
      <c r="DOK17" s="386"/>
      <c r="DOP17" s="386"/>
      <c r="DOU17" s="386"/>
      <c r="DOZ17" s="386"/>
      <c r="DPE17" s="386"/>
      <c r="DPJ17" s="386"/>
      <c r="DPO17" s="386"/>
      <c r="DPT17" s="386"/>
      <c r="DPY17" s="386"/>
      <c r="DQD17" s="386"/>
      <c r="DQI17" s="386"/>
      <c r="DQN17" s="386"/>
      <c r="DQS17" s="386"/>
      <c r="DQX17" s="386"/>
      <c r="DRC17" s="386"/>
      <c r="DRH17" s="386"/>
      <c r="DRM17" s="386"/>
      <c r="DRR17" s="386"/>
      <c r="DRW17" s="386"/>
      <c r="DSB17" s="386"/>
      <c r="DSG17" s="386"/>
      <c r="DSL17" s="386"/>
      <c r="DSQ17" s="386"/>
      <c r="DSV17" s="386"/>
      <c r="DTA17" s="386"/>
      <c r="DTF17" s="386"/>
      <c r="DTK17" s="386"/>
      <c r="DTP17" s="386"/>
      <c r="DTU17" s="386"/>
      <c r="DTZ17" s="386"/>
      <c r="DUE17" s="386"/>
      <c r="DUJ17" s="386"/>
      <c r="DUO17" s="386"/>
      <c r="DUT17" s="386"/>
      <c r="DUY17" s="386"/>
      <c r="DVD17" s="386"/>
      <c r="DVI17" s="386"/>
      <c r="DVN17" s="386"/>
      <c r="DVS17" s="386"/>
      <c r="DVX17" s="386"/>
      <c r="DWC17" s="386"/>
      <c r="DWH17" s="386"/>
      <c r="DWM17" s="386"/>
      <c r="DWR17" s="386"/>
      <c r="DWW17" s="386"/>
      <c r="DXB17" s="386"/>
      <c r="DXG17" s="386"/>
      <c r="DXL17" s="386"/>
      <c r="DXQ17" s="386"/>
      <c r="DXV17" s="386"/>
      <c r="DYA17" s="386"/>
      <c r="DYF17" s="386"/>
      <c r="DYK17" s="386"/>
      <c r="DYP17" s="386"/>
      <c r="DYU17" s="386"/>
      <c r="DYZ17" s="386"/>
      <c r="DZE17" s="386"/>
      <c r="DZJ17" s="386"/>
      <c r="DZO17" s="386"/>
      <c r="DZT17" s="386"/>
      <c r="DZY17" s="386"/>
      <c r="EAD17" s="386"/>
      <c r="EAI17" s="386"/>
      <c r="EAN17" s="386"/>
      <c r="EAS17" s="386"/>
      <c r="EAX17" s="386"/>
      <c r="EBC17" s="386"/>
      <c r="EBH17" s="386"/>
      <c r="EBM17" s="386"/>
      <c r="EBR17" s="386"/>
      <c r="EBW17" s="386"/>
      <c r="ECB17" s="386"/>
      <c r="ECG17" s="386"/>
      <c r="ECL17" s="386"/>
      <c r="ECQ17" s="386"/>
      <c r="ECV17" s="386"/>
      <c r="EDA17" s="386"/>
      <c r="EDF17" s="386"/>
      <c r="EDK17" s="386"/>
      <c r="EDP17" s="386"/>
      <c r="EDU17" s="386"/>
      <c r="EDZ17" s="386"/>
      <c r="EEE17" s="386"/>
      <c r="EEJ17" s="386"/>
      <c r="EEO17" s="386"/>
      <c r="EET17" s="386"/>
      <c r="EEY17" s="386"/>
      <c r="EFD17" s="386"/>
      <c r="EFI17" s="386"/>
      <c r="EFN17" s="386"/>
      <c r="EFS17" s="386"/>
      <c r="EFX17" s="386"/>
      <c r="EGC17" s="386"/>
      <c r="EGH17" s="386"/>
      <c r="EGM17" s="386"/>
      <c r="EGR17" s="386"/>
      <c r="EGW17" s="386"/>
      <c r="EHB17" s="386"/>
      <c r="EHG17" s="386"/>
      <c r="EHL17" s="386"/>
      <c r="EHQ17" s="386"/>
      <c r="EHV17" s="386"/>
      <c r="EIA17" s="386"/>
      <c r="EIF17" s="386"/>
      <c r="EIK17" s="386"/>
      <c r="EIP17" s="386"/>
      <c r="EIU17" s="386"/>
      <c r="EIZ17" s="386"/>
      <c r="EJE17" s="386"/>
      <c r="EJJ17" s="386"/>
      <c r="EJO17" s="386"/>
      <c r="EJT17" s="386"/>
      <c r="EJY17" s="386"/>
      <c r="EKD17" s="386"/>
      <c r="EKI17" s="386"/>
      <c r="EKN17" s="386"/>
      <c r="EKS17" s="386"/>
      <c r="EKX17" s="386"/>
      <c r="ELC17" s="386"/>
      <c r="ELH17" s="386"/>
      <c r="ELM17" s="386"/>
      <c r="ELR17" s="386"/>
      <c r="ELW17" s="386"/>
      <c r="EMB17" s="386"/>
      <c r="EMG17" s="386"/>
      <c r="EML17" s="386"/>
      <c r="EMQ17" s="386"/>
      <c r="EMV17" s="386"/>
      <c r="ENA17" s="386"/>
      <c r="ENF17" s="386"/>
      <c r="ENK17" s="386"/>
      <c r="ENP17" s="386"/>
      <c r="ENU17" s="386"/>
      <c r="ENZ17" s="386"/>
      <c r="EOE17" s="386"/>
      <c r="EOJ17" s="386"/>
      <c r="EOO17" s="386"/>
      <c r="EOT17" s="386"/>
      <c r="EOY17" s="386"/>
      <c r="EPD17" s="386"/>
      <c r="EPI17" s="386"/>
      <c r="EPN17" s="386"/>
      <c r="EPS17" s="386"/>
      <c r="EPX17" s="386"/>
      <c r="EQC17" s="386"/>
      <c r="EQH17" s="386"/>
      <c r="EQM17" s="386"/>
      <c r="EQR17" s="386"/>
      <c r="EQW17" s="386"/>
      <c r="ERB17" s="386"/>
      <c r="ERG17" s="386"/>
      <c r="ERL17" s="386"/>
      <c r="ERQ17" s="386"/>
      <c r="ERV17" s="386"/>
      <c r="ESA17" s="386"/>
      <c r="ESF17" s="386"/>
      <c r="ESK17" s="386"/>
      <c r="ESP17" s="386"/>
      <c r="ESU17" s="386"/>
      <c r="ESZ17" s="386"/>
      <c r="ETE17" s="386"/>
      <c r="ETJ17" s="386"/>
      <c r="ETO17" s="386"/>
      <c r="ETT17" s="386"/>
      <c r="ETY17" s="386"/>
      <c r="EUD17" s="386"/>
      <c r="EUI17" s="386"/>
      <c r="EUN17" s="386"/>
      <c r="EUS17" s="386"/>
      <c r="EUX17" s="386"/>
      <c r="EVC17" s="386"/>
      <c r="EVH17" s="386"/>
      <c r="EVM17" s="386"/>
      <c r="EVR17" s="386"/>
      <c r="EVW17" s="386"/>
      <c r="EWB17" s="386"/>
      <c r="EWG17" s="386"/>
      <c r="EWL17" s="386"/>
      <c r="EWQ17" s="386"/>
      <c r="EWV17" s="386"/>
      <c r="EXA17" s="386"/>
      <c r="EXF17" s="386"/>
      <c r="EXK17" s="386"/>
      <c r="EXP17" s="386"/>
      <c r="EXU17" s="386"/>
      <c r="EXZ17" s="386"/>
      <c r="EYE17" s="386"/>
      <c r="EYJ17" s="386"/>
      <c r="EYO17" s="386"/>
      <c r="EYT17" s="386"/>
      <c r="EYY17" s="386"/>
      <c r="EZD17" s="386"/>
      <c r="EZI17" s="386"/>
      <c r="EZN17" s="386"/>
      <c r="EZS17" s="386"/>
      <c r="EZX17" s="386"/>
      <c r="FAC17" s="386"/>
      <c r="FAH17" s="386"/>
      <c r="FAM17" s="386"/>
      <c r="FAR17" s="386"/>
      <c r="FAW17" s="386"/>
      <c r="FBB17" s="386"/>
      <c r="FBG17" s="386"/>
      <c r="FBL17" s="386"/>
      <c r="FBQ17" s="386"/>
      <c r="FBV17" s="386"/>
      <c r="FCA17" s="386"/>
      <c r="FCF17" s="386"/>
      <c r="FCK17" s="386"/>
      <c r="FCP17" s="386"/>
      <c r="FCU17" s="386"/>
      <c r="FCZ17" s="386"/>
      <c r="FDE17" s="386"/>
      <c r="FDJ17" s="386"/>
      <c r="FDO17" s="386"/>
      <c r="FDT17" s="386"/>
      <c r="FDY17" s="386"/>
      <c r="FED17" s="386"/>
      <c r="FEI17" s="386"/>
      <c r="FEN17" s="386"/>
      <c r="FES17" s="386"/>
      <c r="FEX17" s="386"/>
      <c r="FFC17" s="386"/>
      <c r="FFH17" s="386"/>
      <c r="FFM17" s="386"/>
      <c r="FFR17" s="386"/>
      <c r="FFW17" s="386"/>
      <c r="FGB17" s="386"/>
      <c r="FGG17" s="386"/>
      <c r="FGL17" s="386"/>
      <c r="FGQ17" s="386"/>
      <c r="FGV17" s="386"/>
      <c r="FHA17" s="386"/>
      <c r="FHF17" s="386"/>
      <c r="FHK17" s="386"/>
      <c r="FHP17" s="386"/>
      <c r="FHU17" s="386"/>
      <c r="FHZ17" s="386"/>
      <c r="FIE17" s="386"/>
      <c r="FIJ17" s="386"/>
      <c r="FIO17" s="386"/>
      <c r="FIT17" s="386"/>
      <c r="FIY17" s="386"/>
      <c r="FJD17" s="386"/>
      <c r="FJI17" s="386"/>
      <c r="FJN17" s="386"/>
      <c r="FJS17" s="386"/>
      <c r="FJX17" s="386"/>
      <c r="FKC17" s="386"/>
      <c r="FKH17" s="386"/>
      <c r="FKM17" s="386"/>
      <c r="FKR17" s="386"/>
      <c r="FKW17" s="386"/>
      <c r="FLB17" s="386"/>
      <c r="FLG17" s="386"/>
      <c r="FLL17" s="386"/>
      <c r="FLQ17" s="386"/>
      <c r="FLV17" s="386"/>
      <c r="FMA17" s="386"/>
      <c r="FMF17" s="386"/>
      <c r="FMK17" s="386"/>
      <c r="FMP17" s="386"/>
      <c r="FMU17" s="386"/>
      <c r="FMZ17" s="386"/>
      <c r="FNE17" s="386"/>
      <c r="FNJ17" s="386"/>
      <c r="FNO17" s="386"/>
      <c r="FNT17" s="386"/>
      <c r="FNY17" s="386"/>
      <c r="FOD17" s="386"/>
      <c r="FOI17" s="386"/>
      <c r="FON17" s="386"/>
      <c r="FOS17" s="386"/>
      <c r="FOX17" s="386"/>
      <c r="FPC17" s="386"/>
      <c r="FPH17" s="386"/>
      <c r="FPM17" s="386"/>
      <c r="FPR17" s="386"/>
      <c r="FPW17" s="386"/>
      <c r="FQB17" s="386"/>
      <c r="FQG17" s="386"/>
      <c r="FQL17" s="386"/>
      <c r="FQQ17" s="386"/>
      <c r="FQV17" s="386"/>
      <c r="FRA17" s="386"/>
      <c r="FRF17" s="386"/>
      <c r="FRK17" s="386"/>
      <c r="FRP17" s="386"/>
      <c r="FRU17" s="386"/>
      <c r="FRZ17" s="386"/>
      <c r="FSE17" s="386"/>
      <c r="FSJ17" s="386"/>
      <c r="FSO17" s="386"/>
      <c r="FST17" s="386"/>
      <c r="FSY17" s="386"/>
      <c r="FTD17" s="386"/>
      <c r="FTI17" s="386"/>
      <c r="FTN17" s="386"/>
      <c r="FTS17" s="386"/>
      <c r="FTX17" s="386"/>
      <c r="FUC17" s="386"/>
      <c r="FUH17" s="386"/>
      <c r="FUM17" s="386"/>
      <c r="FUR17" s="386"/>
      <c r="FUW17" s="386"/>
      <c r="FVB17" s="386"/>
      <c r="FVG17" s="386"/>
      <c r="FVL17" s="386"/>
      <c r="FVQ17" s="386"/>
      <c r="FVV17" s="386"/>
      <c r="FWA17" s="386"/>
      <c r="FWF17" s="386"/>
      <c r="FWK17" s="386"/>
      <c r="FWP17" s="386"/>
      <c r="FWU17" s="386"/>
      <c r="FWZ17" s="386"/>
      <c r="FXE17" s="386"/>
      <c r="FXJ17" s="386"/>
      <c r="FXO17" s="386"/>
      <c r="FXT17" s="386"/>
      <c r="FXY17" s="386"/>
      <c r="FYD17" s="386"/>
      <c r="FYI17" s="386"/>
      <c r="FYN17" s="386"/>
      <c r="FYS17" s="386"/>
      <c r="FYX17" s="386"/>
      <c r="FZC17" s="386"/>
      <c r="FZH17" s="386"/>
      <c r="FZM17" s="386"/>
      <c r="FZR17" s="386"/>
      <c r="FZW17" s="386"/>
      <c r="GAB17" s="386"/>
      <c r="GAG17" s="386"/>
      <c r="GAL17" s="386"/>
      <c r="GAQ17" s="386"/>
      <c r="GAV17" s="386"/>
      <c r="GBA17" s="386"/>
      <c r="GBF17" s="386"/>
      <c r="GBK17" s="386"/>
      <c r="GBP17" s="386"/>
      <c r="GBU17" s="386"/>
      <c r="GBZ17" s="386"/>
      <c r="GCE17" s="386"/>
      <c r="GCJ17" s="386"/>
      <c r="GCO17" s="386"/>
      <c r="GCT17" s="386"/>
      <c r="GCY17" s="386"/>
      <c r="GDD17" s="386"/>
      <c r="GDI17" s="386"/>
      <c r="GDN17" s="386"/>
      <c r="GDS17" s="386"/>
      <c r="GDX17" s="386"/>
      <c r="GEC17" s="386"/>
      <c r="GEH17" s="386"/>
      <c r="GEM17" s="386"/>
      <c r="GER17" s="386"/>
      <c r="GEW17" s="386"/>
      <c r="GFB17" s="386"/>
      <c r="GFG17" s="386"/>
      <c r="GFL17" s="386"/>
      <c r="GFQ17" s="386"/>
      <c r="GFV17" s="386"/>
      <c r="GGA17" s="386"/>
      <c r="GGF17" s="386"/>
      <c r="GGK17" s="386"/>
      <c r="GGP17" s="386"/>
      <c r="GGU17" s="386"/>
      <c r="GGZ17" s="386"/>
      <c r="GHE17" s="386"/>
      <c r="GHJ17" s="386"/>
      <c r="GHO17" s="386"/>
      <c r="GHT17" s="386"/>
      <c r="GHY17" s="386"/>
      <c r="GID17" s="386"/>
      <c r="GII17" s="386"/>
      <c r="GIN17" s="386"/>
      <c r="GIS17" s="386"/>
      <c r="GIX17" s="386"/>
      <c r="GJC17" s="386"/>
      <c r="GJH17" s="386"/>
      <c r="GJM17" s="386"/>
      <c r="GJR17" s="386"/>
      <c r="GJW17" s="386"/>
      <c r="GKB17" s="386"/>
      <c r="GKG17" s="386"/>
      <c r="GKL17" s="386"/>
      <c r="GKQ17" s="386"/>
      <c r="GKV17" s="386"/>
      <c r="GLA17" s="386"/>
      <c r="GLF17" s="386"/>
      <c r="GLK17" s="386"/>
      <c r="GLP17" s="386"/>
      <c r="GLU17" s="386"/>
      <c r="GLZ17" s="386"/>
      <c r="GME17" s="386"/>
      <c r="GMJ17" s="386"/>
      <c r="GMO17" s="386"/>
      <c r="GMT17" s="386"/>
      <c r="GMY17" s="386"/>
      <c r="GND17" s="386"/>
      <c r="GNI17" s="386"/>
      <c r="GNN17" s="386"/>
      <c r="GNS17" s="386"/>
      <c r="GNX17" s="386"/>
      <c r="GOC17" s="386"/>
      <c r="GOH17" s="386"/>
      <c r="GOM17" s="386"/>
      <c r="GOR17" s="386"/>
      <c r="GOW17" s="386"/>
      <c r="GPB17" s="386"/>
      <c r="GPG17" s="386"/>
      <c r="GPL17" s="386"/>
      <c r="GPQ17" s="386"/>
      <c r="GPV17" s="386"/>
      <c r="GQA17" s="386"/>
      <c r="GQF17" s="386"/>
      <c r="GQK17" s="386"/>
      <c r="GQP17" s="386"/>
      <c r="GQU17" s="386"/>
      <c r="GQZ17" s="386"/>
      <c r="GRE17" s="386"/>
      <c r="GRJ17" s="386"/>
      <c r="GRO17" s="386"/>
      <c r="GRT17" s="386"/>
      <c r="GRY17" s="386"/>
      <c r="GSD17" s="386"/>
      <c r="GSI17" s="386"/>
      <c r="GSN17" s="386"/>
      <c r="GSS17" s="386"/>
      <c r="GSX17" s="386"/>
      <c r="GTC17" s="386"/>
      <c r="GTH17" s="386"/>
      <c r="GTM17" s="386"/>
      <c r="GTR17" s="386"/>
      <c r="GTW17" s="386"/>
      <c r="GUB17" s="386"/>
      <c r="GUG17" s="386"/>
      <c r="GUL17" s="386"/>
      <c r="GUQ17" s="386"/>
      <c r="GUV17" s="386"/>
      <c r="GVA17" s="386"/>
      <c r="GVF17" s="386"/>
      <c r="GVK17" s="386"/>
      <c r="GVP17" s="386"/>
      <c r="GVU17" s="386"/>
      <c r="GVZ17" s="386"/>
      <c r="GWE17" s="386"/>
      <c r="GWJ17" s="386"/>
      <c r="GWO17" s="386"/>
      <c r="GWT17" s="386"/>
      <c r="GWY17" s="386"/>
      <c r="GXD17" s="386"/>
      <c r="GXI17" s="386"/>
      <c r="GXN17" s="386"/>
      <c r="GXS17" s="386"/>
      <c r="GXX17" s="386"/>
      <c r="GYC17" s="386"/>
      <c r="GYH17" s="386"/>
      <c r="GYM17" s="386"/>
      <c r="GYR17" s="386"/>
      <c r="GYW17" s="386"/>
      <c r="GZB17" s="386"/>
      <c r="GZG17" s="386"/>
      <c r="GZL17" s="386"/>
      <c r="GZQ17" s="386"/>
      <c r="GZV17" s="386"/>
      <c r="HAA17" s="386"/>
      <c r="HAF17" s="386"/>
      <c r="HAK17" s="386"/>
      <c r="HAP17" s="386"/>
      <c r="HAU17" s="386"/>
      <c r="HAZ17" s="386"/>
      <c r="HBE17" s="386"/>
      <c r="HBJ17" s="386"/>
      <c r="HBO17" s="386"/>
      <c r="HBT17" s="386"/>
      <c r="HBY17" s="386"/>
      <c r="HCD17" s="386"/>
      <c r="HCI17" s="386"/>
      <c r="HCN17" s="386"/>
      <c r="HCS17" s="386"/>
      <c r="HCX17" s="386"/>
      <c r="HDC17" s="386"/>
      <c r="HDH17" s="386"/>
      <c r="HDM17" s="386"/>
      <c r="HDR17" s="386"/>
      <c r="HDW17" s="386"/>
      <c r="HEB17" s="386"/>
      <c r="HEG17" s="386"/>
      <c r="HEL17" s="386"/>
      <c r="HEQ17" s="386"/>
      <c r="HEV17" s="386"/>
      <c r="HFA17" s="386"/>
      <c r="HFF17" s="386"/>
      <c r="HFK17" s="386"/>
      <c r="HFP17" s="386"/>
      <c r="HFU17" s="386"/>
      <c r="HFZ17" s="386"/>
      <c r="HGE17" s="386"/>
      <c r="HGJ17" s="386"/>
      <c r="HGO17" s="386"/>
      <c r="HGT17" s="386"/>
      <c r="HGY17" s="386"/>
      <c r="HHD17" s="386"/>
      <c r="HHI17" s="386"/>
      <c r="HHN17" s="386"/>
      <c r="HHS17" s="386"/>
      <c r="HHX17" s="386"/>
      <c r="HIC17" s="386"/>
      <c r="HIH17" s="386"/>
      <c r="HIM17" s="386"/>
      <c r="HIR17" s="386"/>
      <c r="HIW17" s="386"/>
      <c r="HJB17" s="386"/>
      <c r="HJG17" s="386"/>
      <c r="HJL17" s="386"/>
      <c r="HJQ17" s="386"/>
      <c r="HJV17" s="386"/>
      <c r="HKA17" s="386"/>
      <c r="HKF17" s="386"/>
      <c r="HKK17" s="386"/>
      <c r="HKP17" s="386"/>
      <c r="HKU17" s="386"/>
      <c r="HKZ17" s="386"/>
      <c r="HLE17" s="386"/>
      <c r="HLJ17" s="386"/>
      <c r="HLO17" s="386"/>
      <c r="HLT17" s="386"/>
      <c r="HLY17" s="386"/>
      <c r="HMD17" s="386"/>
      <c r="HMI17" s="386"/>
      <c r="HMN17" s="386"/>
      <c r="HMS17" s="386"/>
      <c r="HMX17" s="386"/>
      <c r="HNC17" s="386"/>
      <c r="HNH17" s="386"/>
      <c r="HNM17" s="386"/>
      <c r="HNR17" s="386"/>
      <c r="HNW17" s="386"/>
      <c r="HOB17" s="386"/>
      <c r="HOG17" s="386"/>
      <c r="HOL17" s="386"/>
      <c r="HOQ17" s="386"/>
      <c r="HOV17" s="386"/>
      <c r="HPA17" s="386"/>
      <c r="HPF17" s="386"/>
      <c r="HPK17" s="386"/>
      <c r="HPP17" s="386"/>
      <c r="HPU17" s="386"/>
      <c r="HPZ17" s="386"/>
      <c r="HQE17" s="386"/>
      <c r="HQJ17" s="386"/>
      <c r="HQO17" s="386"/>
      <c r="HQT17" s="386"/>
      <c r="HQY17" s="386"/>
      <c r="HRD17" s="386"/>
      <c r="HRI17" s="386"/>
      <c r="HRN17" s="386"/>
      <c r="HRS17" s="386"/>
      <c r="HRX17" s="386"/>
      <c r="HSC17" s="386"/>
      <c r="HSH17" s="386"/>
      <c r="HSM17" s="386"/>
      <c r="HSR17" s="386"/>
      <c r="HSW17" s="386"/>
      <c r="HTB17" s="386"/>
      <c r="HTG17" s="386"/>
      <c r="HTL17" s="386"/>
      <c r="HTQ17" s="386"/>
      <c r="HTV17" s="386"/>
      <c r="HUA17" s="386"/>
      <c r="HUF17" s="386"/>
      <c r="HUK17" s="386"/>
      <c r="HUP17" s="386"/>
      <c r="HUU17" s="386"/>
      <c r="HUZ17" s="386"/>
      <c r="HVE17" s="386"/>
      <c r="HVJ17" s="386"/>
      <c r="HVO17" s="386"/>
      <c r="HVT17" s="386"/>
      <c r="HVY17" s="386"/>
      <c r="HWD17" s="386"/>
      <c r="HWI17" s="386"/>
      <c r="HWN17" s="386"/>
      <c r="HWS17" s="386"/>
      <c r="HWX17" s="386"/>
      <c r="HXC17" s="386"/>
      <c r="HXH17" s="386"/>
      <c r="HXM17" s="386"/>
      <c r="HXR17" s="386"/>
      <c r="HXW17" s="386"/>
      <c r="HYB17" s="386"/>
      <c r="HYG17" s="386"/>
      <c r="HYL17" s="386"/>
      <c r="HYQ17" s="386"/>
      <c r="HYV17" s="386"/>
      <c r="HZA17" s="386"/>
      <c r="HZF17" s="386"/>
      <c r="HZK17" s="386"/>
      <c r="HZP17" s="386"/>
      <c r="HZU17" s="386"/>
      <c r="HZZ17" s="386"/>
      <c r="IAE17" s="386"/>
      <c r="IAJ17" s="386"/>
      <c r="IAO17" s="386"/>
      <c r="IAT17" s="386"/>
      <c r="IAY17" s="386"/>
      <c r="IBD17" s="386"/>
      <c r="IBI17" s="386"/>
      <c r="IBN17" s="386"/>
      <c r="IBS17" s="386"/>
      <c r="IBX17" s="386"/>
      <c r="ICC17" s="386"/>
      <c r="ICH17" s="386"/>
      <c r="ICM17" s="386"/>
      <c r="ICR17" s="386"/>
      <c r="ICW17" s="386"/>
      <c r="IDB17" s="386"/>
      <c r="IDG17" s="386"/>
      <c r="IDL17" s="386"/>
      <c r="IDQ17" s="386"/>
      <c r="IDV17" s="386"/>
      <c r="IEA17" s="386"/>
      <c r="IEF17" s="386"/>
      <c r="IEK17" s="386"/>
      <c r="IEP17" s="386"/>
      <c r="IEU17" s="386"/>
      <c r="IEZ17" s="386"/>
      <c r="IFE17" s="386"/>
      <c r="IFJ17" s="386"/>
      <c r="IFO17" s="386"/>
      <c r="IFT17" s="386"/>
      <c r="IFY17" s="386"/>
      <c r="IGD17" s="386"/>
      <c r="IGI17" s="386"/>
      <c r="IGN17" s="386"/>
      <c r="IGS17" s="386"/>
      <c r="IGX17" s="386"/>
      <c r="IHC17" s="386"/>
      <c r="IHH17" s="386"/>
      <c r="IHM17" s="386"/>
      <c r="IHR17" s="386"/>
      <c r="IHW17" s="386"/>
      <c r="IIB17" s="386"/>
      <c r="IIG17" s="386"/>
      <c r="IIL17" s="386"/>
      <c r="IIQ17" s="386"/>
      <c r="IIV17" s="386"/>
      <c r="IJA17" s="386"/>
      <c r="IJF17" s="386"/>
      <c r="IJK17" s="386"/>
      <c r="IJP17" s="386"/>
      <c r="IJU17" s="386"/>
      <c r="IJZ17" s="386"/>
      <c r="IKE17" s="386"/>
      <c r="IKJ17" s="386"/>
      <c r="IKO17" s="386"/>
      <c r="IKT17" s="386"/>
      <c r="IKY17" s="386"/>
      <c r="ILD17" s="386"/>
      <c r="ILI17" s="386"/>
      <c r="ILN17" s="386"/>
      <c r="ILS17" s="386"/>
      <c r="ILX17" s="386"/>
      <c r="IMC17" s="386"/>
      <c r="IMH17" s="386"/>
      <c r="IMM17" s="386"/>
      <c r="IMR17" s="386"/>
      <c r="IMW17" s="386"/>
      <c r="INB17" s="386"/>
      <c r="ING17" s="386"/>
      <c r="INL17" s="386"/>
      <c r="INQ17" s="386"/>
      <c r="INV17" s="386"/>
      <c r="IOA17" s="386"/>
      <c r="IOF17" s="386"/>
      <c r="IOK17" s="386"/>
      <c r="IOP17" s="386"/>
      <c r="IOU17" s="386"/>
      <c r="IOZ17" s="386"/>
      <c r="IPE17" s="386"/>
      <c r="IPJ17" s="386"/>
      <c r="IPO17" s="386"/>
      <c r="IPT17" s="386"/>
      <c r="IPY17" s="386"/>
      <c r="IQD17" s="386"/>
      <c r="IQI17" s="386"/>
      <c r="IQN17" s="386"/>
      <c r="IQS17" s="386"/>
      <c r="IQX17" s="386"/>
      <c r="IRC17" s="386"/>
      <c r="IRH17" s="386"/>
      <c r="IRM17" s="386"/>
      <c r="IRR17" s="386"/>
      <c r="IRW17" s="386"/>
      <c r="ISB17" s="386"/>
      <c r="ISG17" s="386"/>
      <c r="ISL17" s="386"/>
      <c r="ISQ17" s="386"/>
      <c r="ISV17" s="386"/>
      <c r="ITA17" s="386"/>
      <c r="ITF17" s="386"/>
      <c r="ITK17" s="386"/>
      <c r="ITP17" s="386"/>
      <c r="ITU17" s="386"/>
      <c r="ITZ17" s="386"/>
      <c r="IUE17" s="386"/>
      <c r="IUJ17" s="386"/>
      <c r="IUO17" s="386"/>
      <c r="IUT17" s="386"/>
      <c r="IUY17" s="386"/>
      <c r="IVD17" s="386"/>
      <c r="IVI17" s="386"/>
      <c r="IVN17" s="386"/>
      <c r="IVS17" s="386"/>
      <c r="IVX17" s="386"/>
      <c r="IWC17" s="386"/>
      <c r="IWH17" s="386"/>
      <c r="IWM17" s="386"/>
      <c r="IWR17" s="386"/>
      <c r="IWW17" s="386"/>
      <c r="IXB17" s="386"/>
      <c r="IXG17" s="386"/>
      <c r="IXL17" s="386"/>
      <c r="IXQ17" s="386"/>
      <c r="IXV17" s="386"/>
      <c r="IYA17" s="386"/>
      <c r="IYF17" s="386"/>
      <c r="IYK17" s="386"/>
      <c r="IYP17" s="386"/>
      <c r="IYU17" s="386"/>
      <c r="IYZ17" s="386"/>
      <c r="IZE17" s="386"/>
      <c r="IZJ17" s="386"/>
      <c r="IZO17" s="386"/>
      <c r="IZT17" s="386"/>
      <c r="IZY17" s="386"/>
      <c r="JAD17" s="386"/>
      <c r="JAI17" s="386"/>
      <c r="JAN17" s="386"/>
      <c r="JAS17" s="386"/>
      <c r="JAX17" s="386"/>
      <c r="JBC17" s="386"/>
      <c r="JBH17" s="386"/>
      <c r="JBM17" s="386"/>
      <c r="JBR17" s="386"/>
      <c r="JBW17" s="386"/>
      <c r="JCB17" s="386"/>
      <c r="JCG17" s="386"/>
      <c r="JCL17" s="386"/>
      <c r="JCQ17" s="386"/>
      <c r="JCV17" s="386"/>
      <c r="JDA17" s="386"/>
      <c r="JDF17" s="386"/>
      <c r="JDK17" s="386"/>
      <c r="JDP17" s="386"/>
      <c r="JDU17" s="386"/>
      <c r="JDZ17" s="386"/>
      <c r="JEE17" s="386"/>
      <c r="JEJ17" s="386"/>
      <c r="JEO17" s="386"/>
      <c r="JET17" s="386"/>
      <c r="JEY17" s="386"/>
      <c r="JFD17" s="386"/>
      <c r="JFI17" s="386"/>
      <c r="JFN17" s="386"/>
      <c r="JFS17" s="386"/>
      <c r="JFX17" s="386"/>
      <c r="JGC17" s="386"/>
      <c r="JGH17" s="386"/>
      <c r="JGM17" s="386"/>
      <c r="JGR17" s="386"/>
      <c r="JGW17" s="386"/>
      <c r="JHB17" s="386"/>
      <c r="JHG17" s="386"/>
      <c r="JHL17" s="386"/>
      <c r="JHQ17" s="386"/>
      <c r="JHV17" s="386"/>
      <c r="JIA17" s="386"/>
      <c r="JIF17" s="386"/>
      <c r="JIK17" s="386"/>
      <c r="JIP17" s="386"/>
      <c r="JIU17" s="386"/>
      <c r="JIZ17" s="386"/>
      <c r="JJE17" s="386"/>
      <c r="JJJ17" s="386"/>
      <c r="JJO17" s="386"/>
      <c r="JJT17" s="386"/>
      <c r="JJY17" s="386"/>
      <c r="JKD17" s="386"/>
      <c r="JKI17" s="386"/>
      <c r="JKN17" s="386"/>
      <c r="JKS17" s="386"/>
      <c r="JKX17" s="386"/>
      <c r="JLC17" s="386"/>
      <c r="JLH17" s="386"/>
      <c r="JLM17" s="386"/>
      <c r="JLR17" s="386"/>
      <c r="JLW17" s="386"/>
      <c r="JMB17" s="386"/>
      <c r="JMG17" s="386"/>
      <c r="JML17" s="386"/>
      <c r="JMQ17" s="386"/>
      <c r="JMV17" s="386"/>
      <c r="JNA17" s="386"/>
      <c r="JNF17" s="386"/>
      <c r="JNK17" s="386"/>
      <c r="JNP17" s="386"/>
      <c r="JNU17" s="386"/>
      <c r="JNZ17" s="386"/>
      <c r="JOE17" s="386"/>
      <c r="JOJ17" s="386"/>
      <c r="JOO17" s="386"/>
      <c r="JOT17" s="386"/>
      <c r="JOY17" s="386"/>
      <c r="JPD17" s="386"/>
      <c r="JPI17" s="386"/>
      <c r="JPN17" s="386"/>
      <c r="JPS17" s="386"/>
      <c r="JPX17" s="386"/>
      <c r="JQC17" s="386"/>
      <c r="JQH17" s="386"/>
      <c r="JQM17" s="386"/>
      <c r="JQR17" s="386"/>
      <c r="JQW17" s="386"/>
      <c r="JRB17" s="386"/>
      <c r="JRG17" s="386"/>
      <c r="JRL17" s="386"/>
      <c r="JRQ17" s="386"/>
      <c r="JRV17" s="386"/>
      <c r="JSA17" s="386"/>
      <c r="JSF17" s="386"/>
      <c r="JSK17" s="386"/>
      <c r="JSP17" s="386"/>
      <c r="JSU17" s="386"/>
      <c r="JSZ17" s="386"/>
      <c r="JTE17" s="386"/>
      <c r="JTJ17" s="386"/>
      <c r="JTO17" s="386"/>
      <c r="JTT17" s="386"/>
      <c r="JTY17" s="386"/>
      <c r="JUD17" s="386"/>
      <c r="JUI17" s="386"/>
      <c r="JUN17" s="386"/>
      <c r="JUS17" s="386"/>
      <c r="JUX17" s="386"/>
      <c r="JVC17" s="386"/>
      <c r="JVH17" s="386"/>
      <c r="JVM17" s="386"/>
      <c r="JVR17" s="386"/>
      <c r="JVW17" s="386"/>
      <c r="JWB17" s="386"/>
      <c r="JWG17" s="386"/>
      <c r="JWL17" s="386"/>
      <c r="JWQ17" s="386"/>
      <c r="JWV17" s="386"/>
      <c r="JXA17" s="386"/>
      <c r="JXF17" s="386"/>
      <c r="JXK17" s="386"/>
      <c r="JXP17" s="386"/>
      <c r="JXU17" s="386"/>
      <c r="JXZ17" s="386"/>
      <c r="JYE17" s="386"/>
      <c r="JYJ17" s="386"/>
      <c r="JYO17" s="386"/>
      <c r="JYT17" s="386"/>
      <c r="JYY17" s="386"/>
      <c r="JZD17" s="386"/>
      <c r="JZI17" s="386"/>
      <c r="JZN17" s="386"/>
      <c r="JZS17" s="386"/>
      <c r="JZX17" s="386"/>
      <c r="KAC17" s="386"/>
      <c r="KAH17" s="386"/>
      <c r="KAM17" s="386"/>
      <c r="KAR17" s="386"/>
      <c r="KAW17" s="386"/>
      <c r="KBB17" s="386"/>
      <c r="KBG17" s="386"/>
      <c r="KBL17" s="386"/>
      <c r="KBQ17" s="386"/>
      <c r="KBV17" s="386"/>
      <c r="KCA17" s="386"/>
      <c r="KCF17" s="386"/>
      <c r="KCK17" s="386"/>
      <c r="KCP17" s="386"/>
      <c r="KCU17" s="386"/>
      <c r="KCZ17" s="386"/>
      <c r="KDE17" s="386"/>
      <c r="KDJ17" s="386"/>
      <c r="KDO17" s="386"/>
      <c r="KDT17" s="386"/>
      <c r="KDY17" s="386"/>
      <c r="KED17" s="386"/>
      <c r="KEI17" s="386"/>
      <c r="KEN17" s="386"/>
      <c r="KES17" s="386"/>
      <c r="KEX17" s="386"/>
      <c r="KFC17" s="386"/>
      <c r="KFH17" s="386"/>
      <c r="KFM17" s="386"/>
      <c r="KFR17" s="386"/>
      <c r="KFW17" s="386"/>
      <c r="KGB17" s="386"/>
      <c r="KGG17" s="386"/>
      <c r="KGL17" s="386"/>
      <c r="KGQ17" s="386"/>
      <c r="KGV17" s="386"/>
      <c r="KHA17" s="386"/>
      <c r="KHF17" s="386"/>
      <c r="KHK17" s="386"/>
      <c r="KHP17" s="386"/>
      <c r="KHU17" s="386"/>
      <c r="KHZ17" s="386"/>
      <c r="KIE17" s="386"/>
      <c r="KIJ17" s="386"/>
      <c r="KIO17" s="386"/>
      <c r="KIT17" s="386"/>
      <c r="KIY17" s="386"/>
      <c r="KJD17" s="386"/>
      <c r="KJI17" s="386"/>
      <c r="KJN17" s="386"/>
      <c r="KJS17" s="386"/>
      <c r="KJX17" s="386"/>
      <c r="KKC17" s="386"/>
      <c r="KKH17" s="386"/>
      <c r="KKM17" s="386"/>
      <c r="KKR17" s="386"/>
      <c r="KKW17" s="386"/>
      <c r="KLB17" s="386"/>
      <c r="KLG17" s="386"/>
      <c r="KLL17" s="386"/>
      <c r="KLQ17" s="386"/>
      <c r="KLV17" s="386"/>
      <c r="KMA17" s="386"/>
      <c r="KMF17" s="386"/>
      <c r="KMK17" s="386"/>
      <c r="KMP17" s="386"/>
      <c r="KMU17" s="386"/>
      <c r="KMZ17" s="386"/>
      <c r="KNE17" s="386"/>
      <c r="KNJ17" s="386"/>
      <c r="KNO17" s="386"/>
      <c r="KNT17" s="386"/>
      <c r="KNY17" s="386"/>
      <c r="KOD17" s="386"/>
      <c r="KOI17" s="386"/>
      <c r="KON17" s="386"/>
      <c r="KOS17" s="386"/>
      <c r="KOX17" s="386"/>
      <c r="KPC17" s="386"/>
      <c r="KPH17" s="386"/>
      <c r="KPM17" s="386"/>
      <c r="KPR17" s="386"/>
      <c r="KPW17" s="386"/>
      <c r="KQB17" s="386"/>
      <c r="KQG17" s="386"/>
      <c r="KQL17" s="386"/>
      <c r="KQQ17" s="386"/>
      <c r="KQV17" s="386"/>
      <c r="KRA17" s="386"/>
      <c r="KRF17" s="386"/>
      <c r="KRK17" s="386"/>
      <c r="KRP17" s="386"/>
      <c r="KRU17" s="386"/>
      <c r="KRZ17" s="386"/>
      <c r="KSE17" s="386"/>
      <c r="KSJ17" s="386"/>
      <c r="KSO17" s="386"/>
      <c r="KST17" s="386"/>
      <c r="KSY17" s="386"/>
      <c r="KTD17" s="386"/>
      <c r="KTI17" s="386"/>
      <c r="KTN17" s="386"/>
      <c r="KTS17" s="386"/>
      <c r="KTX17" s="386"/>
      <c r="KUC17" s="386"/>
      <c r="KUH17" s="386"/>
      <c r="KUM17" s="386"/>
      <c r="KUR17" s="386"/>
      <c r="KUW17" s="386"/>
      <c r="KVB17" s="386"/>
      <c r="KVG17" s="386"/>
      <c r="KVL17" s="386"/>
      <c r="KVQ17" s="386"/>
      <c r="KVV17" s="386"/>
      <c r="KWA17" s="386"/>
      <c r="KWF17" s="386"/>
      <c r="KWK17" s="386"/>
      <c r="KWP17" s="386"/>
      <c r="KWU17" s="386"/>
      <c r="KWZ17" s="386"/>
      <c r="KXE17" s="386"/>
      <c r="KXJ17" s="386"/>
      <c r="KXO17" s="386"/>
      <c r="KXT17" s="386"/>
      <c r="KXY17" s="386"/>
      <c r="KYD17" s="386"/>
      <c r="KYI17" s="386"/>
      <c r="KYN17" s="386"/>
      <c r="KYS17" s="386"/>
      <c r="KYX17" s="386"/>
      <c r="KZC17" s="386"/>
      <c r="KZH17" s="386"/>
      <c r="KZM17" s="386"/>
      <c r="KZR17" s="386"/>
      <c r="KZW17" s="386"/>
      <c r="LAB17" s="386"/>
      <c r="LAG17" s="386"/>
      <c r="LAL17" s="386"/>
      <c r="LAQ17" s="386"/>
      <c r="LAV17" s="386"/>
      <c r="LBA17" s="386"/>
      <c r="LBF17" s="386"/>
      <c r="LBK17" s="386"/>
      <c r="LBP17" s="386"/>
      <c r="LBU17" s="386"/>
      <c r="LBZ17" s="386"/>
      <c r="LCE17" s="386"/>
      <c r="LCJ17" s="386"/>
      <c r="LCO17" s="386"/>
      <c r="LCT17" s="386"/>
      <c r="LCY17" s="386"/>
      <c r="LDD17" s="386"/>
      <c r="LDI17" s="386"/>
      <c r="LDN17" s="386"/>
      <c r="LDS17" s="386"/>
      <c r="LDX17" s="386"/>
      <c r="LEC17" s="386"/>
      <c r="LEH17" s="386"/>
      <c r="LEM17" s="386"/>
      <c r="LER17" s="386"/>
      <c r="LEW17" s="386"/>
      <c r="LFB17" s="386"/>
      <c r="LFG17" s="386"/>
      <c r="LFL17" s="386"/>
      <c r="LFQ17" s="386"/>
      <c r="LFV17" s="386"/>
      <c r="LGA17" s="386"/>
      <c r="LGF17" s="386"/>
      <c r="LGK17" s="386"/>
      <c r="LGP17" s="386"/>
      <c r="LGU17" s="386"/>
      <c r="LGZ17" s="386"/>
      <c r="LHE17" s="386"/>
      <c r="LHJ17" s="386"/>
      <c r="LHO17" s="386"/>
      <c r="LHT17" s="386"/>
      <c r="LHY17" s="386"/>
      <c r="LID17" s="386"/>
      <c r="LII17" s="386"/>
      <c r="LIN17" s="386"/>
      <c r="LIS17" s="386"/>
      <c r="LIX17" s="386"/>
      <c r="LJC17" s="386"/>
      <c r="LJH17" s="386"/>
      <c r="LJM17" s="386"/>
      <c r="LJR17" s="386"/>
      <c r="LJW17" s="386"/>
      <c r="LKB17" s="386"/>
      <c r="LKG17" s="386"/>
      <c r="LKL17" s="386"/>
      <c r="LKQ17" s="386"/>
      <c r="LKV17" s="386"/>
      <c r="LLA17" s="386"/>
      <c r="LLF17" s="386"/>
      <c r="LLK17" s="386"/>
      <c r="LLP17" s="386"/>
      <c r="LLU17" s="386"/>
      <c r="LLZ17" s="386"/>
      <c r="LME17" s="386"/>
      <c r="LMJ17" s="386"/>
      <c r="LMO17" s="386"/>
      <c r="LMT17" s="386"/>
      <c r="LMY17" s="386"/>
      <c r="LND17" s="386"/>
      <c r="LNI17" s="386"/>
      <c r="LNN17" s="386"/>
      <c r="LNS17" s="386"/>
      <c r="LNX17" s="386"/>
      <c r="LOC17" s="386"/>
      <c r="LOH17" s="386"/>
      <c r="LOM17" s="386"/>
      <c r="LOR17" s="386"/>
      <c r="LOW17" s="386"/>
      <c r="LPB17" s="386"/>
      <c r="LPG17" s="386"/>
      <c r="LPL17" s="386"/>
      <c r="LPQ17" s="386"/>
      <c r="LPV17" s="386"/>
      <c r="LQA17" s="386"/>
      <c r="LQF17" s="386"/>
      <c r="LQK17" s="386"/>
      <c r="LQP17" s="386"/>
      <c r="LQU17" s="386"/>
      <c r="LQZ17" s="386"/>
      <c r="LRE17" s="386"/>
      <c r="LRJ17" s="386"/>
      <c r="LRO17" s="386"/>
      <c r="LRT17" s="386"/>
      <c r="LRY17" s="386"/>
      <c r="LSD17" s="386"/>
      <c r="LSI17" s="386"/>
      <c r="LSN17" s="386"/>
      <c r="LSS17" s="386"/>
      <c r="LSX17" s="386"/>
      <c r="LTC17" s="386"/>
      <c r="LTH17" s="386"/>
      <c r="LTM17" s="386"/>
      <c r="LTR17" s="386"/>
      <c r="LTW17" s="386"/>
      <c r="LUB17" s="386"/>
      <c r="LUG17" s="386"/>
      <c r="LUL17" s="386"/>
      <c r="LUQ17" s="386"/>
      <c r="LUV17" s="386"/>
      <c r="LVA17" s="386"/>
      <c r="LVF17" s="386"/>
      <c r="LVK17" s="386"/>
      <c r="LVP17" s="386"/>
      <c r="LVU17" s="386"/>
      <c r="LVZ17" s="386"/>
      <c r="LWE17" s="386"/>
      <c r="LWJ17" s="386"/>
      <c r="LWO17" s="386"/>
      <c r="LWT17" s="386"/>
      <c r="LWY17" s="386"/>
      <c r="LXD17" s="386"/>
      <c r="LXI17" s="386"/>
      <c r="LXN17" s="386"/>
      <c r="LXS17" s="386"/>
      <c r="LXX17" s="386"/>
      <c r="LYC17" s="386"/>
      <c r="LYH17" s="386"/>
      <c r="LYM17" s="386"/>
      <c r="LYR17" s="386"/>
      <c r="LYW17" s="386"/>
      <c r="LZB17" s="386"/>
      <c r="LZG17" s="386"/>
      <c r="LZL17" s="386"/>
      <c r="LZQ17" s="386"/>
      <c r="LZV17" s="386"/>
      <c r="MAA17" s="386"/>
      <c r="MAF17" s="386"/>
      <c r="MAK17" s="386"/>
      <c r="MAP17" s="386"/>
      <c r="MAU17" s="386"/>
      <c r="MAZ17" s="386"/>
      <c r="MBE17" s="386"/>
      <c r="MBJ17" s="386"/>
      <c r="MBO17" s="386"/>
      <c r="MBT17" s="386"/>
      <c r="MBY17" s="386"/>
      <c r="MCD17" s="386"/>
      <c r="MCI17" s="386"/>
      <c r="MCN17" s="386"/>
      <c r="MCS17" s="386"/>
      <c r="MCX17" s="386"/>
      <c r="MDC17" s="386"/>
      <c r="MDH17" s="386"/>
      <c r="MDM17" s="386"/>
      <c r="MDR17" s="386"/>
      <c r="MDW17" s="386"/>
      <c r="MEB17" s="386"/>
      <c r="MEG17" s="386"/>
      <c r="MEL17" s="386"/>
      <c r="MEQ17" s="386"/>
      <c r="MEV17" s="386"/>
      <c r="MFA17" s="386"/>
      <c r="MFF17" s="386"/>
      <c r="MFK17" s="386"/>
      <c r="MFP17" s="386"/>
      <c r="MFU17" s="386"/>
      <c r="MFZ17" s="386"/>
      <c r="MGE17" s="386"/>
      <c r="MGJ17" s="386"/>
      <c r="MGO17" s="386"/>
      <c r="MGT17" s="386"/>
      <c r="MGY17" s="386"/>
      <c r="MHD17" s="386"/>
      <c r="MHI17" s="386"/>
      <c r="MHN17" s="386"/>
      <c r="MHS17" s="386"/>
      <c r="MHX17" s="386"/>
      <c r="MIC17" s="386"/>
      <c r="MIH17" s="386"/>
      <c r="MIM17" s="386"/>
      <c r="MIR17" s="386"/>
      <c r="MIW17" s="386"/>
      <c r="MJB17" s="386"/>
      <c r="MJG17" s="386"/>
      <c r="MJL17" s="386"/>
      <c r="MJQ17" s="386"/>
      <c r="MJV17" s="386"/>
      <c r="MKA17" s="386"/>
      <c r="MKF17" s="386"/>
      <c r="MKK17" s="386"/>
      <c r="MKP17" s="386"/>
      <c r="MKU17" s="386"/>
      <c r="MKZ17" s="386"/>
      <c r="MLE17" s="386"/>
      <c r="MLJ17" s="386"/>
      <c r="MLO17" s="386"/>
      <c r="MLT17" s="386"/>
      <c r="MLY17" s="386"/>
      <c r="MMD17" s="386"/>
      <c r="MMI17" s="386"/>
      <c r="MMN17" s="386"/>
      <c r="MMS17" s="386"/>
      <c r="MMX17" s="386"/>
      <c r="MNC17" s="386"/>
      <c r="MNH17" s="386"/>
      <c r="MNM17" s="386"/>
      <c r="MNR17" s="386"/>
      <c r="MNW17" s="386"/>
      <c r="MOB17" s="386"/>
      <c r="MOG17" s="386"/>
      <c r="MOL17" s="386"/>
      <c r="MOQ17" s="386"/>
      <c r="MOV17" s="386"/>
      <c r="MPA17" s="386"/>
      <c r="MPF17" s="386"/>
      <c r="MPK17" s="386"/>
      <c r="MPP17" s="386"/>
      <c r="MPU17" s="386"/>
      <c r="MPZ17" s="386"/>
      <c r="MQE17" s="386"/>
      <c r="MQJ17" s="386"/>
      <c r="MQO17" s="386"/>
      <c r="MQT17" s="386"/>
      <c r="MQY17" s="386"/>
      <c r="MRD17" s="386"/>
      <c r="MRI17" s="386"/>
      <c r="MRN17" s="386"/>
      <c r="MRS17" s="386"/>
      <c r="MRX17" s="386"/>
      <c r="MSC17" s="386"/>
      <c r="MSH17" s="386"/>
      <c r="MSM17" s="386"/>
      <c r="MSR17" s="386"/>
      <c r="MSW17" s="386"/>
      <c r="MTB17" s="386"/>
      <c r="MTG17" s="386"/>
      <c r="MTL17" s="386"/>
      <c r="MTQ17" s="386"/>
      <c r="MTV17" s="386"/>
      <c r="MUA17" s="386"/>
      <c r="MUF17" s="386"/>
      <c r="MUK17" s="386"/>
      <c r="MUP17" s="386"/>
      <c r="MUU17" s="386"/>
      <c r="MUZ17" s="386"/>
      <c r="MVE17" s="386"/>
      <c r="MVJ17" s="386"/>
      <c r="MVO17" s="386"/>
      <c r="MVT17" s="386"/>
      <c r="MVY17" s="386"/>
      <c r="MWD17" s="386"/>
      <c r="MWI17" s="386"/>
      <c r="MWN17" s="386"/>
      <c r="MWS17" s="386"/>
      <c r="MWX17" s="386"/>
      <c r="MXC17" s="386"/>
      <c r="MXH17" s="386"/>
      <c r="MXM17" s="386"/>
      <c r="MXR17" s="386"/>
      <c r="MXW17" s="386"/>
      <c r="MYB17" s="386"/>
      <c r="MYG17" s="386"/>
      <c r="MYL17" s="386"/>
      <c r="MYQ17" s="386"/>
      <c r="MYV17" s="386"/>
      <c r="MZA17" s="386"/>
      <c r="MZF17" s="386"/>
      <c r="MZK17" s="386"/>
      <c r="MZP17" s="386"/>
      <c r="MZU17" s="386"/>
      <c r="MZZ17" s="386"/>
      <c r="NAE17" s="386"/>
      <c r="NAJ17" s="386"/>
      <c r="NAO17" s="386"/>
      <c r="NAT17" s="386"/>
      <c r="NAY17" s="386"/>
      <c r="NBD17" s="386"/>
      <c r="NBI17" s="386"/>
      <c r="NBN17" s="386"/>
      <c r="NBS17" s="386"/>
      <c r="NBX17" s="386"/>
      <c r="NCC17" s="386"/>
      <c r="NCH17" s="386"/>
      <c r="NCM17" s="386"/>
      <c r="NCR17" s="386"/>
      <c r="NCW17" s="386"/>
      <c r="NDB17" s="386"/>
      <c r="NDG17" s="386"/>
      <c r="NDL17" s="386"/>
      <c r="NDQ17" s="386"/>
      <c r="NDV17" s="386"/>
      <c r="NEA17" s="386"/>
      <c r="NEF17" s="386"/>
      <c r="NEK17" s="386"/>
      <c r="NEP17" s="386"/>
      <c r="NEU17" s="386"/>
      <c r="NEZ17" s="386"/>
      <c r="NFE17" s="386"/>
      <c r="NFJ17" s="386"/>
      <c r="NFO17" s="386"/>
      <c r="NFT17" s="386"/>
      <c r="NFY17" s="386"/>
      <c r="NGD17" s="386"/>
      <c r="NGI17" s="386"/>
      <c r="NGN17" s="386"/>
      <c r="NGS17" s="386"/>
      <c r="NGX17" s="386"/>
      <c r="NHC17" s="386"/>
      <c r="NHH17" s="386"/>
      <c r="NHM17" s="386"/>
      <c r="NHR17" s="386"/>
      <c r="NHW17" s="386"/>
      <c r="NIB17" s="386"/>
      <c r="NIG17" s="386"/>
      <c r="NIL17" s="386"/>
      <c r="NIQ17" s="386"/>
      <c r="NIV17" s="386"/>
      <c r="NJA17" s="386"/>
      <c r="NJF17" s="386"/>
      <c r="NJK17" s="386"/>
      <c r="NJP17" s="386"/>
      <c r="NJU17" s="386"/>
      <c r="NJZ17" s="386"/>
      <c r="NKE17" s="386"/>
      <c r="NKJ17" s="386"/>
      <c r="NKO17" s="386"/>
      <c r="NKT17" s="386"/>
      <c r="NKY17" s="386"/>
      <c r="NLD17" s="386"/>
      <c r="NLI17" s="386"/>
      <c r="NLN17" s="386"/>
      <c r="NLS17" s="386"/>
      <c r="NLX17" s="386"/>
      <c r="NMC17" s="386"/>
      <c r="NMH17" s="386"/>
      <c r="NMM17" s="386"/>
      <c r="NMR17" s="386"/>
      <c r="NMW17" s="386"/>
      <c r="NNB17" s="386"/>
      <c r="NNG17" s="386"/>
      <c r="NNL17" s="386"/>
      <c r="NNQ17" s="386"/>
      <c r="NNV17" s="386"/>
      <c r="NOA17" s="386"/>
      <c r="NOF17" s="386"/>
      <c r="NOK17" s="386"/>
      <c r="NOP17" s="386"/>
      <c r="NOU17" s="386"/>
      <c r="NOZ17" s="386"/>
      <c r="NPE17" s="386"/>
      <c r="NPJ17" s="386"/>
      <c r="NPO17" s="386"/>
      <c r="NPT17" s="386"/>
      <c r="NPY17" s="386"/>
      <c r="NQD17" s="386"/>
      <c r="NQI17" s="386"/>
      <c r="NQN17" s="386"/>
      <c r="NQS17" s="386"/>
      <c r="NQX17" s="386"/>
      <c r="NRC17" s="386"/>
      <c r="NRH17" s="386"/>
      <c r="NRM17" s="386"/>
      <c r="NRR17" s="386"/>
      <c r="NRW17" s="386"/>
      <c r="NSB17" s="386"/>
      <c r="NSG17" s="386"/>
      <c r="NSL17" s="386"/>
      <c r="NSQ17" s="386"/>
      <c r="NSV17" s="386"/>
      <c r="NTA17" s="386"/>
      <c r="NTF17" s="386"/>
      <c r="NTK17" s="386"/>
      <c r="NTP17" s="386"/>
      <c r="NTU17" s="386"/>
      <c r="NTZ17" s="386"/>
      <c r="NUE17" s="386"/>
      <c r="NUJ17" s="386"/>
      <c r="NUO17" s="386"/>
      <c r="NUT17" s="386"/>
      <c r="NUY17" s="386"/>
      <c r="NVD17" s="386"/>
      <c r="NVI17" s="386"/>
      <c r="NVN17" s="386"/>
      <c r="NVS17" s="386"/>
      <c r="NVX17" s="386"/>
      <c r="NWC17" s="386"/>
      <c r="NWH17" s="386"/>
      <c r="NWM17" s="386"/>
      <c r="NWR17" s="386"/>
      <c r="NWW17" s="386"/>
      <c r="NXB17" s="386"/>
      <c r="NXG17" s="386"/>
      <c r="NXL17" s="386"/>
      <c r="NXQ17" s="386"/>
      <c r="NXV17" s="386"/>
      <c r="NYA17" s="386"/>
      <c r="NYF17" s="386"/>
      <c r="NYK17" s="386"/>
      <c r="NYP17" s="386"/>
      <c r="NYU17" s="386"/>
      <c r="NYZ17" s="386"/>
      <c r="NZE17" s="386"/>
      <c r="NZJ17" s="386"/>
      <c r="NZO17" s="386"/>
      <c r="NZT17" s="386"/>
      <c r="NZY17" s="386"/>
      <c r="OAD17" s="386"/>
      <c r="OAI17" s="386"/>
      <c r="OAN17" s="386"/>
      <c r="OAS17" s="386"/>
      <c r="OAX17" s="386"/>
      <c r="OBC17" s="386"/>
      <c r="OBH17" s="386"/>
      <c r="OBM17" s="386"/>
      <c r="OBR17" s="386"/>
      <c r="OBW17" s="386"/>
      <c r="OCB17" s="386"/>
      <c r="OCG17" s="386"/>
      <c r="OCL17" s="386"/>
      <c r="OCQ17" s="386"/>
      <c r="OCV17" s="386"/>
      <c r="ODA17" s="386"/>
      <c r="ODF17" s="386"/>
      <c r="ODK17" s="386"/>
      <c r="ODP17" s="386"/>
      <c r="ODU17" s="386"/>
      <c r="ODZ17" s="386"/>
      <c r="OEE17" s="386"/>
      <c r="OEJ17" s="386"/>
      <c r="OEO17" s="386"/>
      <c r="OET17" s="386"/>
      <c r="OEY17" s="386"/>
      <c r="OFD17" s="386"/>
      <c r="OFI17" s="386"/>
      <c r="OFN17" s="386"/>
      <c r="OFS17" s="386"/>
      <c r="OFX17" s="386"/>
      <c r="OGC17" s="386"/>
      <c r="OGH17" s="386"/>
      <c r="OGM17" s="386"/>
      <c r="OGR17" s="386"/>
      <c r="OGW17" s="386"/>
      <c r="OHB17" s="386"/>
      <c r="OHG17" s="386"/>
      <c r="OHL17" s="386"/>
      <c r="OHQ17" s="386"/>
      <c r="OHV17" s="386"/>
      <c r="OIA17" s="386"/>
      <c r="OIF17" s="386"/>
      <c r="OIK17" s="386"/>
      <c r="OIP17" s="386"/>
      <c r="OIU17" s="386"/>
      <c r="OIZ17" s="386"/>
      <c r="OJE17" s="386"/>
      <c r="OJJ17" s="386"/>
      <c r="OJO17" s="386"/>
      <c r="OJT17" s="386"/>
      <c r="OJY17" s="386"/>
      <c r="OKD17" s="386"/>
      <c r="OKI17" s="386"/>
      <c r="OKN17" s="386"/>
      <c r="OKS17" s="386"/>
      <c r="OKX17" s="386"/>
      <c r="OLC17" s="386"/>
      <c r="OLH17" s="386"/>
      <c r="OLM17" s="386"/>
      <c r="OLR17" s="386"/>
      <c r="OLW17" s="386"/>
      <c r="OMB17" s="386"/>
      <c r="OMG17" s="386"/>
      <c r="OML17" s="386"/>
      <c r="OMQ17" s="386"/>
      <c r="OMV17" s="386"/>
      <c r="ONA17" s="386"/>
      <c r="ONF17" s="386"/>
      <c r="ONK17" s="386"/>
      <c r="ONP17" s="386"/>
      <c r="ONU17" s="386"/>
      <c r="ONZ17" s="386"/>
      <c r="OOE17" s="386"/>
      <c r="OOJ17" s="386"/>
      <c r="OOO17" s="386"/>
      <c r="OOT17" s="386"/>
      <c r="OOY17" s="386"/>
      <c r="OPD17" s="386"/>
      <c r="OPI17" s="386"/>
      <c r="OPN17" s="386"/>
      <c r="OPS17" s="386"/>
      <c r="OPX17" s="386"/>
      <c r="OQC17" s="386"/>
      <c r="OQH17" s="386"/>
      <c r="OQM17" s="386"/>
      <c r="OQR17" s="386"/>
      <c r="OQW17" s="386"/>
      <c r="ORB17" s="386"/>
      <c r="ORG17" s="386"/>
      <c r="ORL17" s="386"/>
      <c r="ORQ17" s="386"/>
      <c r="ORV17" s="386"/>
      <c r="OSA17" s="386"/>
      <c r="OSF17" s="386"/>
      <c r="OSK17" s="386"/>
      <c r="OSP17" s="386"/>
      <c r="OSU17" s="386"/>
      <c r="OSZ17" s="386"/>
      <c r="OTE17" s="386"/>
      <c r="OTJ17" s="386"/>
      <c r="OTO17" s="386"/>
      <c r="OTT17" s="386"/>
      <c r="OTY17" s="386"/>
      <c r="OUD17" s="386"/>
      <c r="OUI17" s="386"/>
      <c r="OUN17" s="386"/>
      <c r="OUS17" s="386"/>
      <c r="OUX17" s="386"/>
      <c r="OVC17" s="386"/>
      <c r="OVH17" s="386"/>
      <c r="OVM17" s="386"/>
      <c r="OVR17" s="386"/>
      <c r="OVW17" s="386"/>
      <c r="OWB17" s="386"/>
      <c r="OWG17" s="386"/>
      <c r="OWL17" s="386"/>
      <c r="OWQ17" s="386"/>
      <c r="OWV17" s="386"/>
      <c r="OXA17" s="386"/>
      <c r="OXF17" s="386"/>
      <c r="OXK17" s="386"/>
      <c r="OXP17" s="386"/>
      <c r="OXU17" s="386"/>
      <c r="OXZ17" s="386"/>
      <c r="OYE17" s="386"/>
      <c r="OYJ17" s="386"/>
      <c r="OYO17" s="386"/>
      <c r="OYT17" s="386"/>
      <c r="OYY17" s="386"/>
      <c r="OZD17" s="386"/>
      <c r="OZI17" s="386"/>
      <c r="OZN17" s="386"/>
      <c r="OZS17" s="386"/>
      <c r="OZX17" s="386"/>
      <c r="PAC17" s="386"/>
      <c r="PAH17" s="386"/>
      <c r="PAM17" s="386"/>
      <c r="PAR17" s="386"/>
      <c r="PAW17" s="386"/>
      <c r="PBB17" s="386"/>
      <c r="PBG17" s="386"/>
      <c r="PBL17" s="386"/>
      <c r="PBQ17" s="386"/>
      <c r="PBV17" s="386"/>
      <c r="PCA17" s="386"/>
      <c r="PCF17" s="386"/>
      <c r="PCK17" s="386"/>
      <c r="PCP17" s="386"/>
      <c r="PCU17" s="386"/>
      <c r="PCZ17" s="386"/>
      <c r="PDE17" s="386"/>
      <c r="PDJ17" s="386"/>
      <c r="PDO17" s="386"/>
      <c r="PDT17" s="386"/>
      <c r="PDY17" s="386"/>
      <c r="PED17" s="386"/>
      <c r="PEI17" s="386"/>
      <c r="PEN17" s="386"/>
      <c r="PES17" s="386"/>
      <c r="PEX17" s="386"/>
      <c r="PFC17" s="386"/>
      <c r="PFH17" s="386"/>
      <c r="PFM17" s="386"/>
      <c r="PFR17" s="386"/>
      <c r="PFW17" s="386"/>
      <c r="PGB17" s="386"/>
      <c r="PGG17" s="386"/>
      <c r="PGL17" s="386"/>
      <c r="PGQ17" s="386"/>
      <c r="PGV17" s="386"/>
      <c r="PHA17" s="386"/>
      <c r="PHF17" s="386"/>
      <c r="PHK17" s="386"/>
      <c r="PHP17" s="386"/>
      <c r="PHU17" s="386"/>
      <c r="PHZ17" s="386"/>
      <c r="PIE17" s="386"/>
      <c r="PIJ17" s="386"/>
      <c r="PIO17" s="386"/>
      <c r="PIT17" s="386"/>
      <c r="PIY17" s="386"/>
      <c r="PJD17" s="386"/>
      <c r="PJI17" s="386"/>
      <c r="PJN17" s="386"/>
      <c r="PJS17" s="386"/>
      <c r="PJX17" s="386"/>
      <c r="PKC17" s="386"/>
      <c r="PKH17" s="386"/>
      <c r="PKM17" s="386"/>
      <c r="PKR17" s="386"/>
      <c r="PKW17" s="386"/>
      <c r="PLB17" s="386"/>
      <c r="PLG17" s="386"/>
      <c r="PLL17" s="386"/>
      <c r="PLQ17" s="386"/>
      <c r="PLV17" s="386"/>
      <c r="PMA17" s="386"/>
      <c r="PMF17" s="386"/>
      <c r="PMK17" s="386"/>
      <c r="PMP17" s="386"/>
      <c r="PMU17" s="386"/>
      <c r="PMZ17" s="386"/>
      <c r="PNE17" s="386"/>
      <c r="PNJ17" s="386"/>
      <c r="PNO17" s="386"/>
      <c r="PNT17" s="386"/>
      <c r="PNY17" s="386"/>
      <c r="POD17" s="386"/>
      <c r="POI17" s="386"/>
      <c r="PON17" s="386"/>
      <c r="POS17" s="386"/>
      <c r="POX17" s="386"/>
      <c r="PPC17" s="386"/>
      <c r="PPH17" s="386"/>
      <c r="PPM17" s="386"/>
      <c r="PPR17" s="386"/>
      <c r="PPW17" s="386"/>
      <c r="PQB17" s="386"/>
      <c r="PQG17" s="386"/>
      <c r="PQL17" s="386"/>
      <c r="PQQ17" s="386"/>
      <c r="PQV17" s="386"/>
      <c r="PRA17" s="386"/>
      <c r="PRF17" s="386"/>
      <c r="PRK17" s="386"/>
      <c r="PRP17" s="386"/>
      <c r="PRU17" s="386"/>
      <c r="PRZ17" s="386"/>
      <c r="PSE17" s="386"/>
      <c r="PSJ17" s="386"/>
      <c r="PSO17" s="386"/>
      <c r="PST17" s="386"/>
      <c r="PSY17" s="386"/>
      <c r="PTD17" s="386"/>
      <c r="PTI17" s="386"/>
      <c r="PTN17" s="386"/>
      <c r="PTS17" s="386"/>
      <c r="PTX17" s="386"/>
      <c r="PUC17" s="386"/>
      <c r="PUH17" s="386"/>
      <c r="PUM17" s="386"/>
      <c r="PUR17" s="386"/>
      <c r="PUW17" s="386"/>
      <c r="PVB17" s="386"/>
      <c r="PVG17" s="386"/>
      <c r="PVL17" s="386"/>
      <c r="PVQ17" s="386"/>
      <c r="PVV17" s="386"/>
      <c r="PWA17" s="386"/>
      <c r="PWF17" s="386"/>
      <c r="PWK17" s="386"/>
      <c r="PWP17" s="386"/>
      <c r="PWU17" s="386"/>
      <c r="PWZ17" s="386"/>
      <c r="PXE17" s="386"/>
      <c r="PXJ17" s="386"/>
      <c r="PXO17" s="386"/>
      <c r="PXT17" s="386"/>
      <c r="PXY17" s="386"/>
      <c r="PYD17" s="386"/>
      <c r="PYI17" s="386"/>
      <c r="PYN17" s="386"/>
      <c r="PYS17" s="386"/>
      <c r="PYX17" s="386"/>
      <c r="PZC17" s="386"/>
      <c r="PZH17" s="386"/>
      <c r="PZM17" s="386"/>
      <c r="PZR17" s="386"/>
      <c r="PZW17" s="386"/>
      <c r="QAB17" s="386"/>
      <c r="QAG17" s="386"/>
      <c r="QAL17" s="386"/>
      <c r="QAQ17" s="386"/>
      <c r="QAV17" s="386"/>
      <c r="QBA17" s="386"/>
      <c r="QBF17" s="386"/>
      <c r="QBK17" s="386"/>
      <c r="QBP17" s="386"/>
      <c r="QBU17" s="386"/>
      <c r="QBZ17" s="386"/>
      <c r="QCE17" s="386"/>
      <c r="QCJ17" s="386"/>
      <c r="QCO17" s="386"/>
      <c r="QCT17" s="386"/>
      <c r="QCY17" s="386"/>
      <c r="QDD17" s="386"/>
      <c r="QDI17" s="386"/>
      <c r="QDN17" s="386"/>
      <c r="QDS17" s="386"/>
      <c r="QDX17" s="386"/>
      <c r="QEC17" s="386"/>
      <c r="QEH17" s="386"/>
      <c r="QEM17" s="386"/>
      <c r="QER17" s="386"/>
      <c r="QEW17" s="386"/>
      <c r="QFB17" s="386"/>
      <c r="QFG17" s="386"/>
      <c r="QFL17" s="386"/>
      <c r="QFQ17" s="386"/>
      <c r="QFV17" s="386"/>
      <c r="QGA17" s="386"/>
      <c r="QGF17" s="386"/>
      <c r="QGK17" s="386"/>
      <c r="QGP17" s="386"/>
      <c r="QGU17" s="386"/>
      <c r="QGZ17" s="386"/>
      <c r="QHE17" s="386"/>
      <c r="QHJ17" s="386"/>
      <c r="QHO17" s="386"/>
      <c r="QHT17" s="386"/>
      <c r="QHY17" s="386"/>
      <c r="QID17" s="386"/>
      <c r="QII17" s="386"/>
      <c r="QIN17" s="386"/>
      <c r="QIS17" s="386"/>
      <c r="QIX17" s="386"/>
      <c r="QJC17" s="386"/>
      <c r="QJH17" s="386"/>
      <c r="QJM17" s="386"/>
      <c r="QJR17" s="386"/>
      <c r="QJW17" s="386"/>
      <c r="QKB17" s="386"/>
      <c r="QKG17" s="386"/>
      <c r="QKL17" s="386"/>
      <c r="QKQ17" s="386"/>
      <c r="QKV17" s="386"/>
      <c r="QLA17" s="386"/>
      <c r="QLF17" s="386"/>
      <c r="QLK17" s="386"/>
      <c r="QLP17" s="386"/>
      <c r="QLU17" s="386"/>
      <c r="QLZ17" s="386"/>
      <c r="QME17" s="386"/>
      <c r="QMJ17" s="386"/>
      <c r="QMO17" s="386"/>
      <c r="QMT17" s="386"/>
      <c r="QMY17" s="386"/>
      <c r="QND17" s="386"/>
      <c r="QNI17" s="386"/>
      <c r="QNN17" s="386"/>
      <c r="QNS17" s="386"/>
      <c r="QNX17" s="386"/>
      <c r="QOC17" s="386"/>
      <c r="QOH17" s="386"/>
      <c r="QOM17" s="386"/>
      <c r="QOR17" s="386"/>
      <c r="QOW17" s="386"/>
      <c r="QPB17" s="386"/>
      <c r="QPG17" s="386"/>
      <c r="QPL17" s="386"/>
      <c r="QPQ17" s="386"/>
      <c r="QPV17" s="386"/>
      <c r="QQA17" s="386"/>
      <c r="QQF17" s="386"/>
      <c r="QQK17" s="386"/>
      <c r="QQP17" s="386"/>
      <c r="QQU17" s="386"/>
      <c r="QQZ17" s="386"/>
      <c r="QRE17" s="386"/>
      <c r="QRJ17" s="386"/>
      <c r="QRO17" s="386"/>
      <c r="QRT17" s="386"/>
      <c r="QRY17" s="386"/>
      <c r="QSD17" s="386"/>
      <c r="QSI17" s="386"/>
      <c r="QSN17" s="386"/>
      <c r="QSS17" s="386"/>
      <c r="QSX17" s="386"/>
      <c r="QTC17" s="386"/>
      <c r="QTH17" s="386"/>
      <c r="QTM17" s="386"/>
      <c r="QTR17" s="386"/>
      <c r="QTW17" s="386"/>
      <c r="QUB17" s="386"/>
      <c r="QUG17" s="386"/>
      <c r="QUL17" s="386"/>
      <c r="QUQ17" s="386"/>
      <c r="QUV17" s="386"/>
      <c r="QVA17" s="386"/>
      <c r="QVF17" s="386"/>
      <c r="QVK17" s="386"/>
      <c r="QVP17" s="386"/>
      <c r="QVU17" s="386"/>
      <c r="QVZ17" s="386"/>
      <c r="QWE17" s="386"/>
      <c r="QWJ17" s="386"/>
      <c r="QWO17" s="386"/>
      <c r="QWT17" s="386"/>
      <c r="QWY17" s="386"/>
      <c r="QXD17" s="386"/>
      <c r="QXI17" s="386"/>
      <c r="QXN17" s="386"/>
      <c r="QXS17" s="386"/>
      <c r="QXX17" s="386"/>
      <c r="QYC17" s="386"/>
      <c r="QYH17" s="386"/>
      <c r="QYM17" s="386"/>
      <c r="QYR17" s="386"/>
      <c r="QYW17" s="386"/>
      <c r="QZB17" s="386"/>
      <c r="QZG17" s="386"/>
      <c r="QZL17" s="386"/>
      <c r="QZQ17" s="386"/>
      <c r="QZV17" s="386"/>
      <c r="RAA17" s="386"/>
      <c r="RAF17" s="386"/>
      <c r="RAK17" s="386"/>
      <c r="RAP17" s="386"/>
      <c r="RAU17" s="386"/>
      <c r="RAZ17" s="386"/>
      <c r="RBE17" s="386"/>
      <c r="RBJ17" s="386"/>
      <c r="RBO17" s="386"/>
      <c r="RBT17" s="386"/>
      <c r="RBY17" s="386"/>
      <c r="RCD17" s="386"/>
      <c r="RCI17" s="386"/>
      <c r="RCN17" s="386"/>
      <c r="RCS17" s="386"/>
      <c r="RCX17" s="386"/>
      <c r="RDC17" s="386"/>
      <c r="RDH17" s="386"/>
      <c r="RDM17" s="386"/>
      <c r="RDR17" s="386"/>
      <c r="RDW17" s="386"/>
      <c r="REB17" s="386"/>
      <c r="REG17" s="386"/>
      <c r="REL17" s="386"/>
      <c r="REQ17" s="386"/>
      <c r="REV17" s="386"/>
      <c r="RFA17" s="386"/>
      <c r="RFF17" s="386"/>
      <c r="RFK17" s="386"/>
      <c r="RFP17" s="386"/>
      <c r="RFU17" s="386"/>
      <c r="RFZ17" s="386"/>
      <c r="RGE17" s="386"/>
      <c r="RGJ17" s="386"/>
      <c r="RGO17" s="386"/>
      <c r="RGT17" s="386"/>
      <c r="RGY17" s="386"/>
      <c r="RHD17" s="386"/>
      <c r="RHI17" s="386"/>
      <c r="RHN17" s="386"/>
      <c r="RHS17" s="386"/>
      <c r="RHX17" s="386"/>
      <c r="RIC17" s="386"/>
      <c r="RIH17" s="386"/>
      <c r="RIM17" s="386"/>
      <c r="RIR17" s="386"/>
      <c r="RIW17" s="386"/>
      <c r="RJB17" s="386"/>
      <c r="RJG17" s="386"/>
      <c r="RJL17" s="386"/>
      <c r="RJQ17" s="386"/>
      <c r="RJV17" s="386"/>
      <c r="RKA17" s="386"/>
      <c r="RKF17" s="386"/>
      <c r="RKK17" s="386"/>
      <c r="RKP17" s="386"/>
      <c r="RKU17" s="386"/>
      <c r="RKZ17" s="386"/>
      <c r="RLE17" s="386"/>
      <c r="RLJ17" s="386"/>
      <c r="RLO17" s="386"/>
      <c r="RLT17" s="386"/>
      <c r="RLY17" s="386"/>
      <c r="RMD17" s="386"/>
      <c r="RMI17" s="386"/>
      <c r="RMN17" s="386"/>
      <c r="RMS17" s="386"/>
      <c r="RMX17" s="386"/>
      <c r="RNC17" s="386"/>
      <c r="RNH17" s="386"/>
      <c r="RNM17" s="386"/>
      <c r="RNR17" s="386"/>
      <c r="RNW17" s="386"/>
      <c r="ROB17" s="386"/>
      <c r="ROG17" s="386"/>
      <c r="ROL17" s="386"/>
      <c r="ROQ17" s="386"/>
      <c r="ROV17" s="386"/>
      <c r="RPA17" s="386"/>
      <c r="RPF17" s="386"/>
      <c r="RPK17" s="386"/>
      <c r="RPP17" s="386"/>
      <c r="RPU17" s="386"/>
      <c r="RPZ17" s="386"/>
      <c r="RQE17" s="386"/>
      <c r="RQJ17" s="386"/>
      <c r="RQO17" s="386"/>
      <c r="RQT17" s="386"/>
      <c r="RQY17" s="386"/>
      <c r="RRD17" s="386"/>
      <c r="RRI17" s="386"/>
      <c r="RRN17" s="386"/>
      <c r="RRS17" s="386"/>
      <c r="RRX17" s="386"/>
      <c r="RSC17" s="386"/>
      <c r="RSH17" s="386"/>
      <c r="RSM17" s="386"/>
      <c r="RSR17" s="386"/>
      <c r="RSW17" s="386"/>
      <c r="RTB17" s="386"/>
      <c r="RTG17" s="386"/>
      <c r="RTL17" s="386"/>
      <c r="RTQ17" s="386"/>
      <c r="RTV17" s="386"/>
      <c r="RUA17" s="386"/>
      <c r="RUF17" s="386"/>
      <c r="RUK17" s="386"/>
      <c r="RUP17" s="386"/>
      <c r="RUU17" s="386"/>
      <c r="RUZ17" s="386"/>
      <c r="RVE17" s="386"/>
      <c r="RVJ17" s="386"/>
      <c r="RVO17" s="386"/>
      <c r="RVT17" s="386"/>
      <c r="RVY17" s="386"/>
      <c r="RWD17" s="386"/>
      <c r="RWI17" s="386"/>
      <c r="RWN17" s="386"/>
      <c r="RWS17" s="386"/>
      <c r="RWX17" s="386"/>
      <c r="RXC17" s="386"/>
      <c r="RXH17" s="386"/>
      <c r="RXM17" s="386"/>
      <c r="RXR17" s="386"/>
      <c r="RXW17" s="386"/>
      <c r="RYB17" s="386"/>
      <c r="RYG17" s="386"/>
      <c r="RYL17" s="386"/>
      <c r="RYQ17" s="386"/>
      <c r="RYV17" s="386"/>
      <c r="RZA17" s="386"/>
      <c r="RZF17" s="386"/>
      <c r="RZK17" s="386"/>
      <c r="RZP17" s="386"/>
      <c r="RZU17" s="386"/>
      <c r="RZZ17" s="386"/>
      <c r="SAE17" s="386"/>
      <c r="SAJ17" s="386"/>
      <c r="SAO17" s="386"/>
      <c r="SAT17" s="386"/>
      <c r="SAY17" s="386"/>
      <c r="SBD17" s="386"/>
      <c r="SBI17" s="386"/>
      <c r="SBN17" s="386"/>
      <c r="SBS17" s="386"/>
      <c r="SBX17" s="386"/>
      <c r="SCC17" s="386"/>
      <c r="SCH17" s="386"/>
      <c r="SCM17" s="386"/>
      <c r="SCR17" s="386"/>
      <c r="SCW17" s="386"/>
      <c r="SDB17" s="386"/>
      <c r="SDG17" s="386"/>
      <c r="SDL17" s="386"/>
      <c r="SDQ17" s="386"/>
      <c r="SDV17" s="386"/>
      <c r="SEA17" s="386"/>
      <c r="SEF17" s="386"/>
      <c r="SEK17" s="386"/>
      <c r="SEP17" s="386"/>
      <c r="SEU17" s="386"/>
      <c r="SEZ17" s="386"/>
      <c r="SFE17" s="386"/>
      <c r="SFJ17" s="386"/>
      <c r="SFO17" s="386"/>
      <c r="SFT17" s="386"/>
      <c r="SFY17" s="386"/>
      <c r="SGD17" s="386"/>
      <c r="SGI17" s="386"/>
      <c r="SGN17" s="386"/>
      <c r="SGS17" s="386"/>
      <c r="SGX17" s="386"/>
      <c r="SHC17" s="386"/>
      <c r="SHH17" s="386"/>
      <c r="SHM17" s="386"/>
      <c r="SHR17" s="386"/>
      <c r="SHW17" s="386"/>
      <c r="SIB17" s="386"/>
      <c r="SIG17" s="386"/>
      <c r="SIL17" s="386"/>
      <c r="SIQ17" s="386"/>
      <c r="SIV17" s="386"/>
      <c r="SJA17" s="386"/>
      <c r="SJF17" s="386"/>
      <c r="SJK17" s="386"/>
      <c r="SJP17" s="386"/>
      <c r="SJU17" s="386"/>
      <c r="SJZ17" s="386"/>
      <c r="SKE17" s="386"/>
      <c r="SKJ17" s="386"/>
      <c r="SKO17" s="386"/>
      <c r="SKT17" s="386"/>
      <c r="SKY17" s="386"/>
      <c r="SLD17" s="386"/>
      <c r="SLI17" s="386"/>
      <c r="SLN17" s="386"/>
      <c r="SLS17" s="386"/>
      <c r="SLX17" s="386"/>
      <c r="SMC17" s="386"/>
      <c r="SMH17" s="386"/>
      <c r="SMM17" s="386"/>
      <c r="SMR17" s="386"/>
      <c r="SMW17" s="386"/>
      <c r="SNB17" s="386"/>
      <c r="SNG17" s="386"/>
      <c r="SNL17" s="386"/>
      <c r="SNQ17" s="386"/>
      <c r="SNV17" s="386"/>
      <c r="SOA17" s="386"/>
      <c r="SOF17" s="386"/>
      <c r="SOK17" s="386"/>
      <c r="SOP17" s="386"/>
      <c r="SOU17" s="386"/>
      <c r="SOZ17" s="386"/>
      <c r="SPE17" s="386"/>
      <c r="SPJ17" s="386"/>
      <c r="SPO17" s="386"/>
      <c r="SPT17" s="386"/>
      <c r="SPY17" s="386"/>
      <c r="SQD17" s="386"/>
      <c r="SQI17" s="386"/>
      <c r="SQN17" s="386"/>
      <c r="SQS17" s="386"/>
      <c r="SQX17" s="386"/>
      <c r="SRC17" s="386"/>
      <c r="SRH17" s="386"/>
      <c r="SRM17" s="386"/>
      <c r="SRR17" s="386"/>
      <c r="SRW17" s="386"/>
      <c r="SSB17" s="386"/>
      <c r="SSG17" s="386"/>
      <c r="SSL17" s="386"/>
      <c r="SSQ17" s="386"/>
      <c r="SSV17" s="386"/>
      <c r="STA17" s="386"/>
      <c r="STF17" s="386"/>
      <c r="STK17" s="386"/>
      <c r="STP17" s="386"/>
      <c r="STU17" s="386"/>
      <c r="STZ17" s="386"/>
      <c r="SUE17" s="386"/>
      <c r="SUJ17" s="386"/>
      <c r="SUO17" s="386"/>
      <c r="SUT17" s="386"/>
      <c r="SUY17" s="386"/>
      <c r="SVD17" s="386"/>
      <c r="SVI17" s="386"/>
      <c r="SVN17" s="386"/>
      <c r="SVS17" s="386"/>
      <c r="SVX17" s="386"/>
      <c r="SWC17" s="386"/>
      <c r="SWH17" s="386"/>
      <c r="SWM17" s="386"/>
      <c r="SWR17" s="386"/>
      <c r="SWW17" s="386"/>
      <c r="SXB17" s="386"/>
      <c r="SXG17" s="386"/>
      <c r="SXL17" s="386"/>
      <c r="SXQ17" s="386"/>
      <c r="SXV17" s="386"/>
      <c r="SYA17" s="386"/>
      <c r="SYF17" s="386"/>
      <c r="SYK17" s="386"/>
      <c r="SYP17" s="386"/>
      <c r="SYU17" s="386"/>
      <c r="SYZ17" s="386"/>
      <c r="SZE17" s="386"/>
      <c r="SZJ17" s="386"/>
      <c r="SZO17" s="386"/>
      <c r="SZT17" s="386"/>
      <c r="SZY17" s="386"/>
      <c r="TAD17" s="386"/>
      <c r="TAI17" s="386"/>
      <c r="TAN17" s="386"/>
      <c r="TAS17" s="386"/>
      <c r="TAX17" s="386"/>
      <c r="TBC17" s="386"/>
      <c r="TBH17" s="386"/>
      <c r="TBM17" s="386"/>
      <c r="TBR17" s="386"/>
      <c r="TBW17" s="386"/>
      <c r="TCB17" s="386"/>
      <c r="TCG17" s="386"/>
      <c r="TCL17" s="386"/>
      <c r="TCQ17" s="386"/>
      <c r="TCV17" s="386"/>
      <c r="TDA17" s="386"/>
      <c r="TDF17" s="386"/>
      <c r="TDK17" s="386"/>
      <c r="TDP17" s="386"/>
      <c r="TDU17" s="386"/>
      <c r="TDZ17" s="386"/>
      <c r="TEE17" s="386"/>
      <c r="TEJ17" s="386"/>
      <c r="TEO17" s="386"/>
      <c r="TET17" s="386"/>
      <c r="TEY17" s="386"/>
      <c r="TFD17" s="386"/>
      <c r="TFI17" s="386"/>
      <c r="TFN17" s="386"/>
      <c r="TFS17" s="386"/>
      <c r="TFX17" s="386"/>
      <c r="TGC17" s="386"/>
      <c r="TGH17" s="386"/>
      <c r="TGM17" s="386"/>
      <c r="TGR17" s="386"/>
      <c r="TGW17" s="386"/>
      <c r="THB17" s="386"/>
      <c r="THG17" s="386"/>
      <c r="THL17" s="386"/>
      <c r="THQ17" s="386"/>
      <c r="THV17" s="386"/>
      <c r="TIA17" s="386"/>
      <c r="TIF17" s="386"/>
      <c r="TIK17" s="386"/>
      <c r="TIP17" s="386"/>
      <c r="TIU17" s="386"/>
      <c r="TIZ17" s="386"/>
      <c r="TJE17" s="386"/>
      <c r="TJJ17" s="386"/>
      <c r="TJO17" s="386"/>
      <c r="TJT17" s="386"/>
      <c r="TJY17" s="386"/>
      <c r="TKD17" s="386"/>
      <c r="TKI17" s="386"/>
      <c r="TKN17" s="386"/>
      <c r="TKS17" s="386"/>
      <c r="TKX17" s="386"/>
      <c r="TLC17" s="386"/>
      <c r="TLH17" s="386"/>
      <c r="TLM17" s="386"/>
      <c r="TLR17" s="386"/>
      <c r="TLW17" s="386"/>
      <c r="TMB17" s="386"/>
      <c r="TMG17" s="386"/>
      <c r="TML17" s="386"/>
      <c r="TMQ17" s="386"/>
      <c r="TMV17" s="386"/>
      <c r="TNA17" s="386"/>
      <c r="TNF17" s="386"/>
      <c r="TNK17" s="386"/>
      <c r="TNP17" s="386"/>
      <c r="TNU17" s="386"/>
      <c r="TNZ17" s="386"/>
      <c r="TOE17" s="386"/>
      <c r="TOJ17" s="386"/>
      <c r="TOO17" s="386"/>
      <c r="TOT17" s="386"/>
      <c r="TOY17" s="386"/>
      <c r="TPD17" s="386"/>
      <c r="TPI17" s="386"/>
      <c r="TPN17" s="386"/>
      <c r="TPS17" s="386"/>
      <c r="TPX17" s="386"/>
      <c r="TQC17" s="386"/>
      <c r="TQH17" s="386"/>
      <c r="TQM17" s="386"/>
      <c r="TQR17" s="386"/>
      <c r="TQW17" s="386"/>
      <c r="TRB17" s="386"/>
      <c r="TRG17" s="386"/>
      <c r="TRL17" s="386"/>
      <c r="TRQ17" s="386"/>
      <c r="TRV17" s="386"/>
      <c r="TSA17" s="386"/>
      <c r="TSF17" s="386"/>
      <c r="TSK17" s="386"/>
      <c r="TSP17" s="386"/>
      <c r="TSU17" s="386"/>
      <c r="TSZ17" s="386"/>
      <c r="TTE17" s="386"/>
      <c r="TTJ17" s="386"/>
      <c r="TTO17" s="386"/>
      <c r="TTT17" s="386"/>
      <c r="TTY17" s="386"/>
      <c r="TUD17" s="386"/>
      <c r="TUI17" s="386"/>
      <c r="TUN17" s="386"/>
      <c r="TUS17" s="386"/>
      <c r="TUX17" s="386"/>
      <c r="TVC17" s="386"/>
      <c r="TVH17" s="386"/>
      <c r="TVM17" s="386"/>
      <c r="TVR17" s="386"/>
      <c r="TVW17" s="386"/>
      <c r="TWB17" s="386"/>
      <c r="TWG17" s="386"/>
      <c r="TWL17" s="386"/>
      <c r="TWQ17" s="386"/>
      <c r="TWV17" s="386"/>
      <c r="TXA17" s="386"/>
      <c r="TXF17" s="386"/>
      <c r="TXK17" s="386"/>
      <c r="TXP17" s="386"/>
      <c r="TXU17" s="386"/>
      <c r="TXZ17" s="386"/>
      <c r="TYE17" s="386"/>
      <c r="TYJ17" s="386"/>
      <c r="TYO17" s="386"/>
      <c r="TYT17" s="386"/>
      <c r="TYY17" s="386"/>
      <c r="TZD17" s="386"/>
      <c r="TZI17" s="386"/>
      <c r="TZN17" s="386"/>
      <c r="TZS17" s="386"/>
      <c r="TZX17" s="386"/>
      <c r="UAC17" s="386"/>
      <c r="UAH17" s="386"/>
      <c r="UAM17" s="386"/>
      <c r="UAR17" s="386"/>
      <c r="UAW17" s="386"/>
      <c r="UBB17" s="386"/>
      <c r="UBG17" s="386"/>
      <c r="UBL17" s="386"/>
      <c r="UBQ17" s="386"/>
      <c r="UBV17" s="386"/>
      <c r="UCA17" s="386"/>
      <c r="UCF17" s="386"/>
      <c r="UCK17" s="386"/>
      <c r="UCP17" s="386"/>
      <c r="UCU17" s="386"/>
      <c r="UCZ17" s="386"/>
      <c r="UDE17" s="386"/>
      <c r="UDJ17" s="386"/>
      <c r="UDO17" s="386"/>
      <c r="UDT17" s="386"/>
      <c r="UDY17" s="386"/>
      <c r="UED17" s="386"/>
      <c r="UEI17" s="386"/>
      <c r="UEN17" s="386"/>
      <c r="UES17" s="386"/>
      <c r="UEX17" s="386"/>
      <c r="UFC17" s="386"/>
      <c r="UFH17" s="386"/>
      <c r="UFM17" s="386"/>
      <c r="UFR17" s="386"/>
      <c r="UFW17" s="386"/>
      <c r="UGB17" s="386"/>
      <c r="UGG17" s="386"/>
      <c r="UGL17" s="386"/>
      <c r="UGQ17" s="386"/>
      <c r="UGV17" s="386"/>
      <c r="UHA17" s="386"/>
      <c r="UHF17" s="386"/>
      <c r="UHK17" s="386"/>
      <c r="UHP17" s="386"/>
      <c r="UHU17" s="386"/>
      <c r="UHZ17" s="386"/>
      <c r="UIE17" s="386"/>
      <c r="UIJ17" s="386"/>
      <c r="UIO17" s="386"/>
      <c r="UIT17" s="386"/>
      <c r="UIY17" s="386"/>
      <c r="UJD17" s="386"/>
      <c r="UJI17" s="386"/>
      <c r="UJN17" s="386"/>
      <c r="UJS17" s="386"/>
      <c r="UJX17" s="386"/>
      <c r="UKC17" s="386"/>
      <c r="UKH17" s="386"/>
      <c r="UKM17" s="386"/>
      <c r="UKR17" s="386"/>
      <c r="UKW17" s="386"/>
      <c r="ULB17" s="386"/>
      <c r="ULG17" s="386"/>
      <c r="ULL17" s="386"/>
      <c r="ULQ17" s="386"/>
      <c r="ULV17" s="386"/>
      <c r="UMA17" s="386"/>
      <c r="UMF17" s="386"/>
      <c r="UMK17" s="386"/>
      <c r="UMP17" s="386"/>
      <c r="UMU17" s="386"/>
      <c r="UMZ17" s="386"/>
      <c r="UNE17" s="386"/>
      <c r="UNJ17" s="386"/>
      <c r="UNO17" s="386"/>
      <c r="UNT17" s="386"/>
      <c r="UNY17" s="386"/>
      <c r="UOD17" s="386"/>
      <c r="UOI17" s="386"/>
      <c r="UON17" s="386"/>
      <c r="UOS17" s="386"/>
      <c r="UOX17" s="386"/>
      <c r="UPC17" s="386"/>
      <c r="UPH17" s="386"/>
      <c r="UPM17" s="386"/>
      <c r="UPR17" s="386"/>
      <c r="UPW17" s="386"/>
      <c r="UQB17" s="386"/>
      <c r="UQG17" s="386"/>
      <c r="UQL17" s="386"/>
      <c r="UQQ17" s="386"/>
      <c r="UQV17" s="386"/>
      <c r="URA17" s="386"/>
      <c r="URF17" s="386"/>
      <c r="URK17" s="386"/>
      <c r="URP17" s="386"/>
      <c r="URU17" s="386"/>
      <c r="URZ17" s="386"/>
      <c r="USE17" s="386"/>
      <c r="USJ17" s="386"/>
      <c r="USO17" s="386"/>
      <c r="UST17" s="386"/>
      <c r="USY17" s="386"/>
      <c r="UTD17" s="386"/>
      <c r="UTI17" s="386"/>
      <c r="UTN17" s="386"/>
      <c r="UTS17" s="386"/>
      <c r="UTX17" s="386"/>
      <c r="UUC17" s="386"/>
      <c r="UUH17" s="386"/>
      <c r="UUM17" s="386"/>
      <c r="UUR17" s="386"/>
      <c r="UUW17" s="386"/>
      <c r="UVB17" s="386"/>
      <c r="UVG17" s="386"/>
      <c r="UVL17" s="386"/>
      <c r="UVQ17" s="386"/>
      <c r="UVV17" s="386"/>
      <c r="UWA17" s="386"/>
      <c r="UWF17" s="386"/>
      <c r="UWK17" s="386"/>
      <c r="UWP17" s="386"/>
      <c r="UWU17" s="386"/>
      <c r="UWZ17" s="386"/>
      <c r="UXE17" s="386"/>
      <c r="UXJ17" s="386"/>
      <c r="UXO17" s="386"/>
      <c r="UXT17" s="386"/>
      <c r="UXY17" s="386"/>
      <c r="UYD17" s="386"/>
      <c r="UYI17" s="386"/>
      <c r="UYN17" s="386"/>
      <c r="UYS17" s="386"/>
      <c r="UYX17" s="386"/>
      <c r="UZC17" s="386"/>
      <c r="UZH17" s="386"/>
      <c r="UZM17" s="386"/>
      <c r="UZR17" s="386"/>
      <c r="UZW17" s="386"/>
      <c r="VAB17" s="386"/>
      <c r="VAG17" s="386"/>
      <c r="VAL17" s="386"/>
      <c r="VAQ17" s="386"/>
      <c r="VAV17" s="386"/>
      <c r="VBA17" s="386"/>
      <c r="VBF17" s="386"/>
      <c r="VBK17" s="386"/>
      <c r="VBP17" s="386"/>
      <c r="VBU17" s="386"/>
      <c r="VBZ17" s="386"/>
      <c r="VCE17" s="386"/>
      <c r="VCJ17" s="386"/>
      <c r="VCO17" s="386"/>
      <c r="VCT17" s="386"/>
      <c r="VCY17" s="386"/>
      <c r="VDD17" s="386"/>
      <c r="VDI17" s="386"/>
      <c r="VDN17" s="386"/>
      <c r="VDS17" s="386"/>
      <c r="VDX17" s="386"/>
      <c r="VEC17" s="386"/>
      <c r="VEH17" s="386"/>
      <c r="VEM17" s="386"/>
      <c r="VER17" s="386"/>
      <c r="VEW17" s="386"/>
      <c r="VFB17" s="386"/>
      <c r="VFG17" s="386"/>
      <c r="VFL17" s="386"/>
      <c r="VFQ17" s="386"/>
      <c r="VFV17" s="386"/>
      <c r="VGA17" s="386"/>
      <c r="VGF17" s="386"/>
      <c r="VGK17" s="386"/>
      <c r="VGP17" s="386"/>
      <c r="VGU17" s="386"/>
      <c r="VGZ17" s="386"/>
      <c r="VHE17" s="386"/>
      <c r="VHJ17" s="386"/>
      <c r="VHO17" s="386"/>
      <c r="VHT17" s="386"/>
      <c r="VHY17" s="386"/>
      <c r="VID17" s="386"/>
      <c r="VII17" s="386"/>
      <c r="VIN17" s="386"/>
      <c r="VIS17" s="386"/>
      <c r="VIX17" s="386"/>
      <c r="VJC17" s="386"/>
      <c r="VJH17" s="386"/>
      <c r="VJM17" s="386"/>
      <c r="VJR17" s="386"/>
      <c r="VJW17" s="386"/>
      <c r="VKB17" s="386"/>
      <c r="VKG17" s="386"/>
      <c r="VKL17" s="386"/>
      <c r="VKQ17" s="386"/>
      <c r="VKV17" s="386"/>
      <c r="VLA17" s="386"/>
      <c r="VLF17" s="386"/>
      <c r="VLK17" s="386"/>
      <c r="VLP17" s="386"/>
      <c r="VLU17" s="386"/>
      <c r="VLZ17" s="386"/>
      <c r="VME17" s="386"/>
      <c r="VMJ17" s="386"/>
      <c r="VMO17" s="386"/>
      <c r="VMT17" s="386"/>
      <c r="VMY17" s="386"/>
      <c r="VND17" s="386"/>
      <c r="VNI17" s="386"/>
      <c r="VNN17" s="386"/>
      <c r="VNS17" s="386"/>
      <c r="VNX17" s="386"/>
      <c r="VOC17" s="386"/>
      <c r="VOH17" s="386"/>
      <c r="VOM17" s="386"/>
      <c r="VOR17" s="386"/>
      <c r="VOW17" s="386"/>
      <c r="VPB17" s="386"/>
      <c r="VPG17" s="386"/>
      <c r="VPL17" s="386"/>
      <c r="VPQ17" s="386"/>
      <c r="VPV17" s="386"/>
      <c r="VQA17" s="386"/>
      <c r="VQF17" s="386"/>
      <c r="VQK17" s="386"/>
      <c r="VQP17" s="386"/>
      <c r="VQU17" s="386"/>
      <c r="VQZ17" s="386"/>
      <c r="VRE17" s="386"/>
      <c r="VRJ17" s="386"/>
      <c r="VRO17" s="386"/>
      <c r="VRT17" s="386"/>
      <c r="VRY17" s="386"/>
      <c r="VSD17" s="386"/>
      <c r="VSI17" s="386"/>
      <c r="VSN17" s="386"/>
      <c r="VSS17" s="386"/>
      <c r="VSX17" s="386"/>
      <c r="VTC17" s="386"/>
      <c r="VTH17" s="386"/>
      <c r="VTM17" s="386"/>
      <c r="VTR17" s="386"/>
      <c r="VTW17" s="386"/>
      <c r="VUB17" s="386"/>
      <c r="VUG17" s="386"/>
      <c r="VUL17" s="386"/>
      <c r="VUQ17" s="386"/>
      <c r="VUV17" s="386"/>
      <c r="VVA17" s="386"/>
      <c r="VVF17" s="386"/>
      <c r="VVK17" s="386"/>
      <c r="VVP17" s="386"/>
      <c r="VVU17" s="386"/>
      <c r="VVZ17" s="386"/>
      <c r="VWE17" s="386"/>
      <c r="VWJ17" s="386"/>
      <c r="VWO17" s="386"/>
      <c r="VWT17" s="386"/>
      <c r="VWY17" s="386"/>
      <c r="VXD17" s="386"/>
      <c r="VXI17" s="386"/>
      <c r="VXN17" s="386"/>
      <c r="VXS17" s="386"/>
      <c r="VXX17" s="386"/>
      <c r="VYC17" s="386"/>
      <c r="VYH17" s="386"/>
      <c r="VYM17" s="386"/>
      <c r="VYR17" s="386"/>
      <c r="VYW17" s="386"/>
      <c r="VZB17" s="386"/>
      <c r="VZG17" s="386"/>
      <c r="VZL17" s="386"/>
      <c r="VZQ17" s="386"/>
      <c r="VZV17" s="386"/>
      <c r="WAA17" s="386"/>
      <c r="WAF17" s="386"/>
      <c r="WAK17" s="386"/>
      <c r="WAP17" s="386"/>
      <c r="WAU17" s="386"/>
      <c r="WAZ17" s="386"/>
      <c r="WBE17" s="386"/>
      <c r="WBJ17" s="386"/>
      <c r="WBO17" s="386"/>
      <c r="WBT17" s="386"/>
      <c r="WBY17" s="386"/>
      <c r="WCD17" s="386"/>
      <c r="WCI17" s="386"/>
      <c r="WCN17" s="386"/>
      <c r="WCS17" s="386"/>
      <c r="WCX17" s="386"/>
      <c r="WDC17" s="386"/>
      <c r="WDH17" s="386"/>
      <c r="WDM17" s="386"/>
      <c r="WDR17" s="386"/>
      <c r="WDW17" s="386"/>
      <c r="WEB17" s="386"/>
      <c r="WEG17" s="386"/>
      <c r="WEL17" s="386"/>
      <c r="WEQ17" s="386"/>
      <c r="WEV17" s="386"/>
      <c r="WFA17" s="386"/>
      <c r="WFF17" s="386"/>
      <c r="WFK17" s="386"/>
      <c r="WFP17" s="386"/>
      <c r="WFU17" s="386"/>
      <c r="WFZ17" s="386"/>
      <c r="WGE17" s="386"/>
      <c r="WGJ17" s="386"/>
      <c r="WGO17" s="386"/>
      <c r="WGT17" s="386"/>
      <c r="WGY17" s="386"/>
      <c r="WHD17" s="386"/>
      <c r="WHI17" s="386"/>
      <c r="WHN17" s="386"/>
      <c r="WHS17" s="386"/>
      <c r="WHX17" s="386"/>
      <c r="WIC17" s="386"/>
      <c r="WIH17" s="386"/>
      <c r="WIM17" s="386"/>
      <c r="WIR17" s="386"/>
      <c r="WIW17" s="386"/>
      <c r="WJB17" s="386"/>
      <c r="WJG17" s="386"/>
      <c r="WJL17" s="386"/>
      <c r="WJQ17" s="386"/>
      <c r="WJV17" s="386"/>
      <c r="WKA17" s="386"/>
      <c r="WKF17" s="386"/>
      <c r="WKK17" s="386"/>
      <c r="WKP17" s="386"/>
      <c r="WKU17" s="386"/>
      <c r="WKZ17" s="386"/>
      <c r="WLE17" s="386"/>
      <c r="WLJ17" s="386"/>
      <c r="WLO17" s="386"/>
      <c r="WLT17" s="386"/>
      <c r="WLY17" s="386"/>
      <c r="WMD17" s="386"/>
      <c r="WMI17" s="386"/>
      <c r="WMN17" s="386"/>
      <c r="WMS17" s="386"/>
      <c r="WMX17" s="386"/>
      <c r="WNC17" s="386"/>
      <c r="WNH17" s="386"/>
      <c r="WNM17" s="386"/>
      <c r="WNR17" s="386"/>
      <c r="WNW17" s="386"/>
      <c r="WOB17" s="386"/>
      <c r="WOG17" s="386"/>
      <c r="WOL17" s="386"/>
      <c r="WOQ17" s="386"/>
      <c r="WOV17" s="386"/>
      <c r="WPA17" s="386"/>
      <c r="WPF17" s="386"/>
      <c r="WPK17" s="386"/>
      <c r="WPP17" s="386"/>
      <c r="WPU17" s="386"/>
      <c r="WPZ17" s="386"/>
      <c r="WQE17" s="386"/>
      <c r="WQJ17" s="386"/>
      <c r="WQO17" s="386"/>
      <c r="WQT17" s="386"/>
      <c r="WQY17" s="386"/>
      <c r="WRD17" s="386"/>
      <c r="WRI17" s="386"/>
      <c r="WRN17" s="386"/>
      <c r="WRS17" s="386"/>
      <c r="WRX17" s="386"/>
      <c r="WSC17" s="386"/>
      <c r="WSH17" s="386"/>
      <c r="WSM17" s="386"/>
      <c r="WSR17" s="386"/>
      <c r="WSW17" s="386"/>
      <c r="WTB17" s="386"/>
      <c r="WTG17" s="386"/>
      <c r="WTL17" s="386"/>
      <c r="WTQ17" s="386"/>
      <c r="WTV17" s="386"/>
      <c r="WUA17" s="386"/>
      <c r="WUF17" s="386"/>
      <c r="WUK17" s="386"/>
      <c r="WUP17" s="386"/>
      <c r="WUU17" s="386"/>
      <c r="WUZ17" s="386"/>
      <c r="WVE17" s="386"/>
      <c r="WVJ17" s="386"/>
      <c r="WVO17" s="386"/>
      <c r="WVT17" s="386"/>
      <c r="WVY17" s="386"/>
      <c r="WWD17" s="386"/>
      <c r="WWI17" s="386"/>
      <c r="WWN17" s="386"/>
      <c r="WWS17" s="386"/>
      <c r="WWX17" s="386"/>
      <c r="WXC17" s="386"/>
      <c r="WXH17" s="386"/>
      <c r="WXM17" s="386"/>
      <c r="WXR17" s="386"/>
      <c r="WXW17" s="386"/>
      <c r="WYB17" s="386"/>
      <c r="WYG17" s="386"/>
      <c r="WYL17" s="386"/>
      <c r="WYQ17" s="386"/>
      <c r="WYV17" s="386"/>
      <c r="WZA17" s="386"/>
      <c r="WZF17" s="386"/>
      <c r="WZK17" s="386"/>
      <c r="WZP17" s="386"/>
      <c r="WZU17" s="386"/>
      <c r="WZZ17" s="386"/>
      <c r="XAE17" s="386"/>
      <c r="XAJ17" s="386"/>
      <c r="XAO17" s="386"/>
      <c r="XAT17" s="386"/>
      <c r="XAY17" s="386"/>
      <c r="XBD17" s="386"/>
      <c r="XBI17" s="386"/>
      <c r="XBN17" s="386"/>
      <c r="XBS17" s="386"/>
      <c r="XBX17" s="386"/>
      <c r="XCC17" s="386"/>
      <c r="XCH17" s="386"/>
      <c r="XCM17" s="386"/>
      <c r="XCR17" s="386"/>
      <c r="XCW17" s="386"/>
      <c r="XDB17" s="386"/>
      <c r="XDG17" s="386"/>
      <c r="XDL17" s="386"/>
      <c r="XDQ17" s="386"/>
      <c r="XDV17" s="386"/>
      <c r="XEA17" s="386"/>
      <c r="XEF17" s="386"/>
      <c r="XEK17" s="386"/>
      <c r="XEP17" s="386"/>
      <c r="XEU17" s="386"/>
      <c r="XEZ17" s="386"/>
    </row>
    <row r="18" spans="1:1020 1025:2045 2050:3070 3075:4095 4100:5120 5125:6140 6145:7165 7170:8190 8195:9215 9220:10240 10245:11260 11265:12285 12290:13310 13315:14335 14340:15360 15365:16380">
      <c r="A18" s="391">
        <f t="shared" si="0"/>
        <v>16</v>
      </c>
      <c r="B18" s="384" t="s">
        <v>2332</v>
      </c>
      <c r="C18" s="384">
        <v>650</v>
      </c>
      <c r="D18" s="384"/>
      <c r="E18" s="384"/>
      <c r="F18" s="384"/>
      <c r="G18" s="384"/>
      <c r="H18" s="384"/>
      <c r="I18" s="384"/>
      <c r="J18" s="384"/>
      <c r="K18" s="384"/>
      <c r="L18" s="384"/>
      <c r="M18" s="384"/>
      <c r="N18" s="384"/>
      <c r="O18" s="385"/>
      <c r="P18" s="385"/>
      <c r="Q18" s="385"/>
      <c r="R18" s="385"/>
      <c r="S18" s="385"/>
      <c r="T18" s="384"/>
      <c r="U18" s="384"/>
      <c r="V18" s="384"/>
      <c r="W18" s="384"/>
      <c r="X18" s="384"/>
      <c r="Y18" s="384"/>
      <c r="Z18" s="384">
        <v>650</v>
      </c>
      <c r="AA18" s="384">
        <v>0</v>
      </c>
      <c r="AB18" s="384">
        <f>'Dec-23 Plan'!J37</f>
        <v>0</v>
      </c>
      <c r="AI18" s="386"/>
      <c r="AN18" s="386"/>
      <c r="AS18" s="386"/>
      <c r="AX18" s="386"/>
      <c r="BC18" s="386"/>
      <c r="BH18" s="386"/>
      <c r="BM18" s="386"/>
      <c r="BR18" s="386"/>
      <c r="BW18" s="386"/>
      <c r="CB18" s="386"/>
      <c r="CG18" s="386"/>
      <c r="CL18" s="386"/>
      <c r="CQ18" s="386"/>
      <c r="CV18" s="386"/>
      <c r="DA18" s="386"/>
      <c r="DF18" s="386"/>
      <c r="DK18" s="386"/>
      <c r="DP18" s="386"/>
      <c r="DU18" s="386"/>
      <c r="DZ18" s="386"/>
      <c r="EE18" s="386"/>
      <c r="EJ18" s="386"/>
      <c r="EO18" s="386"/>
      <c r="ET18" s="386"/>
      <c r="EY18" s="386"/>
      <c r="FD18" s="386"/>
      <c r="FI18" s="386"/>
      <c r="FN18" s="386"/>
      <c r="FS18" s="386"/>
      <c r="FX18" s="386"/>
      <c r="GC18" s="386"/>
      <c r="GH18" s="386"/>
      <c r="GM18" s="386"/>
      <c r="GR18" s="386"/>
      <c r="GW18" s="386"/>
      <c r="HB18" s="386"/>
      <c r="HG18" s="386"/>
      <c r="HL18" s="386"/>
      <c r="HQ18" s="386"/>
      <c r="HV18" s="386"/>
      <c r="IA18" s="386"/>
      <c r="IF18" s="386"/>
      <c r="IK18" s="386"/>
      <c r="IP18" s="386"/>
      <c r="IU18" s="386"/>
      <c r="IZ18" s="386"/>
      <c r="JE18" s="386"/>
      <c r="JJ18" s="386"/>
      <c r="JO18" s="386"/>
      <c r="JT18" s="386"/>
      <c r="JY18" s="386"/>
      <c r="KD18" s="386"/>
      <c r="KI18" s="386"/>
      <c r="KN18" s="386"/>
      <c r="KS18" s="386"/>
      <c r="KX18" s="386"/>
      <c r="LC18" s="386"/>
      <c r="LH18" s="386"/>
      <c r="LM18" s="386"/>
      <c r="LR18" s="386"/>
      <c r="LW18" s="386"/>
      <c r="MB18" s="386"/>
      <c r="MG18" s="386"/>
      <c r="ML18" s="386"/>
      <c r="MQ18" s="386"/>
      <c r="MV18" s="386"/>
      <c r="NA18" s="386"/>
      <c r="NF18" s="386"/>
      <c r="NK18" s="386"/>
      <c r="NP18" s="386"/>
      <c r="NU18" s="386"/>
      <c r="NZ18" s="386"/>
      <c r="OE18" s="386"/>
      <c r="OJ18" s="386"/>
      <c r="OO18" s="386"/>
      <c r="OT18" s="386"/>
      <c r="OY18" s="386"/>
      <c r="PD18" s="386"/>
      <c r="PI18" s="386"/>
      <c r="PN18" s="386"/>
      <c r="PS18" s="386"/>
      <c r="PX18" s="386"/>
      <c r="QC18" s="386"/>
      <c r="QH18" s="386"/>
      <c r="QM18" s="386"/>
      <c r="QR18" s="386"/>
      <c r="QW18" s="386"/>
      <c r="RB18" s="386"/>
      <c r="RG18" s="386"/>
      <c r="RL18" s="386"/>
      <c r="RQ18" s="386"/>
      <c r="RV18" s="386"/>
      <c r="SA18" s="386"/>
      <c r="SF18" s="386"/>
      <c r="SK18" s="386"/>
      <c r="SP18" s="386"/>
      <c r="SU18" s="386"/>
      <c r="SZ18" s="386"/>
      <c r="TE18" s="386"/>
      <c r="TJ18" s="386"/>
      <c r="TO18" s="386"/>
      <c r="TT18" s="386"/>
      <c r="TY18" s="386"/>
      <c r="UD18" s="386"/>
      <c r="UI18" s="386"/>
      <c r="UN18" s="386"/>
      <c r="US18" s="386"/>
      <c r="UX18" s="386"/>
      <c r="VC18" s="386"/>
      <c r="VH18" s="386"/>
      <c r="VM18" s="386"/>
      <c r="VR18" s="386"/>
      <c r="VW18" s="386"/>
      <c r="WB18" s="386"/>
      <c r="WG18" s="386"/>
      <c r="WL18" s="386"/>
      <c r="WQ18" s="386"/>
      <c r="WV18" s="386"/>
      <c r="XA18" s="386"/>
      <c r="XF18" s="386"/>
      <c r="XK18" s="386"/>
      <c r="XP18" s="386"/>
      <c r="XU18" s="386"/>
      <c r="XZ18" s="386"/>
      <c r="YE18" s="386"/>
      <c r="YJ18" s="386"/>
      <c r="YO18" s="386"/>
      <c r="YT18" s="386"/>
      <c r="YY18" s="386"/>
      <c r="ZD18" s="386"/>
      <c r="ZI18" s="386"/>
      <c r="ZN18" s="386"/>
      <c r="ZS18" s="386"/>
      <c r="ZX18" s="386"/>
      <c r="AAC18" s="386"/>
      <c r="AAH18" s="386"/>
      <c r="AAM18" s="386"/>
      <c r="AAR18" s="386"/>
      <c r="AAW18" s="386"/>
      <c r="ABB18" s="386"/>
      <c r="ABG18" s="386"/>
      <c r="ABL18" s="386"/>
      <c r="ABQ18" s="386"/>
      <c r="ABV18" s="386"/>
      <c r="ACA18" s="386"/>
      <c r="ACF18" s="386"/>
      <c r="ACK18" s="386"/>
      <c r="ACP18" s="386"/>
      <c r="ACU18" s="386"/>
      <c r="ACZ18" s="386"/>
      <c r="ADE18" s="386"/>
      <c r="ADJ18" s="386"/>
      <c r="ADO18" s="386"/>
      <c r="ADT18" s="386"/>
      <c r="ADY18" s="386"/>
      <c r="AED18" s="386"/>
      <c r="AEI18" s="386"/>
      <c r="AEN18" s="386"/>
      <c r="AES18" s="386"/>
      <c r="AEX18" s="386"/>
      <c r="AFC18" s="386"/>
      <c r="AFH18" s="386"/>
      <c r="AFM18" s="386"/>
      <c r="AFR18" s="386"/>
      <c r="AFW18" s="386"/>
      <c r="AGB18" s="386"/>
      <c r="AGG18" s="386"/>
      <c r="AGL18" s="386"/>
      <c r="AGQ18" s="386"/>
      <c r="AGV18" s="386"/>
      <c r="AHA18" s="386"/>
      <c r="AHF18" s="386"/>
      <c r="AHK18" s="386"/>
      <c r="AHP18" s="386"/>
      <c r="AHU18" s="386"/>
      <c r="AHZ18" s="386"/>
      <c r="AIE18" s="386"/>
      <c r="AIJ18" s="386"/>
      <c r="AIO18" s="386"/>
      <c r="AIT18" s="386"/>
      <c r="AIY18" s="386"/>
      <c r="AJD18" s="386"/>
      <c r="AJI18" s="386"/>
      <c r="AJN18" s="386"/>
      <c r="AJS18" s="386"/>
      <c r="AJX18" s="386"/>
      <c r="AKC18" s="386"/>
      <c r="AKH18" s="386"/>
      <c r="AKM18" s="386"/>
      <c r="AKR18" s="386"/>
      <c r="AKW18" s="386"/>
      <c r="ALB18" s="386"/>
      <c r="ALG18" s="386"/>
      <c r="ALL18" s="386"/>
      <c r="ALQ18" s="386"/>
      <c r="ALV18" s="386"/>
      <c r="AMA18" s="386"/>
      <c r="AMF18" s="386"/>
      <c r="AMK18" s="386"/>
      <c r="AMP18" s="386"/>
      <c r="AMU18" s="386"/>
      <c r="AMZ18" s="386"/>
      <c r="ANE18" s="386"/>
      <c r="ANJ18" s="386"/>
      <c r="ANO18" s="386"/>
      <c r="ANT18" s="386"/>
      <c r="ANY18" s="386"/>
      <c r="AOD18" s="386"/>
      <c r="AOI18" s="386"/>
      <c r="AON18" s="386"/>
      <c r="AOS18" s="386"/>
      <c r="AOX18" s="386"/>
      <c r="APC18" s="386"/>
      <c r="APH18" s="386"/>
      <c r="APM18" s="386"/>
      <c r="APR18" s="386"/>
      <c r="APW18" s="386"/>
      <c r="AQB18" s="386"/>
      <c r="AQG18" s="386"/>
      <c r="AQL18" s="386"/>
      <c r="AQQ18" s="386"/>
      <c r="AQV18" s="386"/>
      <c r="ARA18" s="386"/>
      <c r="ARF18" s="386"/>
      <c r="ARK18" s="386"/>
      <c r="ARP18" s="386"/>
      <c r="ARU18" s="386"/>
      <c r="ARZ18" s="386"/>
      <c r="ASE18" s="386"/>
      <c r="ASJ18" s="386"/>
      <c r="ASO18" s="386"/>
      <c r="AST18" s="386"/>
      <c r="ASY18" s="386"/>
      <c r="ATD18" s="386"/>
      <c r="ATI18" s="386"/>
      <c r="ATN18" s="386"/>
      <c r="ATS18" s="386"/>
      <c r="ATX18" s="386"/>
      <c r="AUC18" s="386"/>
      <c r="AUH18" s="386"/>
      <c r="AUM18" s="386"/>
      <c r="AUR18" s="386"/>
      <c r="AUW18" s="386"/>
      <c r="AVB18" s="386"/>
      <c r="AVG18" s="386"/>
      <c r="AVL18" s="386"/>
      <c r="AVQ18" s="386"/>
      <c r="AVV18" s="386"/>
      <c r="AWA18" s="386"/>
      <c r="AWF18" s="386"/>
      <c r="AWK18" s="386"/>
      <c r="AWP18" s="386"/>
      <c r="AWU18" s="386"/>
      <c r="AWZ18" s="386"/>
      <c r="AXE18" s="386"/>
      <c r="AXJ18" s="386"/>
      <c r="AXO18" s="386"/>
      <c r="AXT18" s="386"/>
      <c r="AXY18" s="386"/>
      <c r="AYD18" s="386"/>
      <c r="AYI18" s="386"/>
      <c r="AYN18" s="386"/>
      <c r="AYS18" s="386"/>
      <c r="AYX18" s="386"/>
      <c r="AZC18" s="386"/>
      <c r="AZH18" s="386"/>
      <c r="AZM18" s="386"/>
      <c r="AZR18" s="386"/>
      <c r="AZW18" s="386"/>
      <c r="BAB18" s="386"/>
      <c r="BAG18" s="386"/>
      <c r="BAL18" s="386"/>
      <c r="BAQ18" s="386"/>
      <c r="BAV18" s="386"/>
      <c r="BBA18" s="386"/>
      <c r="BBF18" s="386"/>
      <c r="BBK18" s="386"/>
      <c r="BBP18" s="386"/>
      <c r="BBU18" s="386"/>
      <c r="BBZ18" s="386"/>
      <c r="BCE18" s="386"/>
      <c r="BCJ18" s="386"/>
      <c r="BCO18" s="386"/>
      <c r="BCT18" s="386"/>
      <c r="BCY18" s="386"/>
      <c r="BDD18" s="386"/>
      <c r="BDI18" s="386"/>
      <c r="BDN18" s="386"/>
      <c r="BDS18" s="386"/>
      <c r="BDX18" s="386"/>
      <c r="BEC18" s="386"/>
      <c r="BEH18" s="386"/>
      <c r="BEM18" s="386"/>
      <c r="BER18" s="386"/>
      <c r="BEW18" s="386"/>
      <c r="BFB18" s="386"/>
      <c r="BFG18" s="386"/>
      <c r="BFL18" s="386"/>
      <c r="BFQ18" s="386"/>
      <c r="BFV18" s="386"/>
      <c r="BGA18" s="386"/>
      <c r="BGF18" s="386"/>
      <c r="BGK18" s="386"/>
      <c r="BGP18" s="386"/>
      <c r="BGU18" s="386"/>
      <c r="BGZ18" s="386"/>
      <c r="BHE18" s="386"/>
      <c r="BHJ18" s="386"/>
      <c r="BHO18" s="386"/>
      <c r="BHT18" s="386"/>
      <c r="BHY18" s="386"/>
      <c r="BID18" s="386"/>
      <c r="BII18" s="386"/>
      <c r="BIN18" s="386"/>
      <c r="BIS18" s="386"/>
      <c r="BIX18" s="386"/>
      <c r="BJC18" s="386"/>
      <c r="BJH18" s="386"/>
      <c r="BJM18" s="386"/>
      <c r="BJR18" s="386"/>
      <c r="BJW18" s="386"/>
      <c r="BKB18" s="386"/>
      <c r="BKG18" s="386"/>
      <c r="BKL18" s="386"/>
      <c r="BKQ18" s="386"/>
      <c r="BKV18" s="386"/>
      <c r="BLA18" s="386"/>
      <c r="BLF18" s="386"/>
      <c r="BLK18" s="386"/>
      <c r="BLP18" s="386"/>
      <c r="BLU18" s="386"/>
      <c r="BLZ18" s="386"/>
      <c r="BME18" s="386"/>
      <c r="BMJ18" s="386"/>
      <c r="BMO18" s="386"/>
      <c r="BMT18" s="386"/>
      <c r="BMY18" s="386"/>
      <c r="BND18" s="386"/>
      <c r="BNI18" s="386"/>
      <c r="BNN18" s="386"/>
      <c r="BNS18" s="386"/>
      <c r="BNX18" s="386"/>
      <c r="BOC18" s="386"/>
      <c r="BOH18" s="386"/>
      <c r="BOM18" s="386"/>
      <c r="BOR18" s="386"/>
      <c r="BOW18" s="386"/>
      <c r="BPB18" s="386"/>
      <c r="BPG18" s="386"/>
      <c r="BPL18" s="386"/>
      <c r="BPQ18" s="386"/>
      <c r="BPV18" s="386"/>
      <c r="BQA18" s="386"/>
      <c r="BQF18" s="386"/>
      <c r="BQK18" s="386"/>
      <c r="BQP18" s="386"/>
      <c r="BQU18" s="386"/>
      <c r="BQZ18" s="386"/>
      <c r="BRE18" s="386"/>
      <c r="BRJ18" s="386"/>
      <c r="BRO18" s="386"/>
      <c r="BRT18" s="386"/>
      <c r="BRY18" s="386"/>
      <c r="BSD18" s="386"/>
      <c r="BSI18" s="386"/>
      <c r="BSN18" s="386"/>
      <c r="BSS18" s="386"/>
      <c r="BSX18" s="386"/>
      <c r="BTC18" s="386"/>
      <c r="BTH18" s="386"/>
      <c r="BTM18" s="386"/>
      <c r="BTR18" s="386"/>
      <c r="BTW18" s="386"/>
      <c r="BUB18" s="386"/>
      <c r="BUG18" s="386"/>
      <c r="BUL18" s="386"/>
      <c r="BUQ18" s="386"/>
      <c r="BUV18" s="386"/>
      <c r="BVA18" s="386"/>
      <c r="BVF18" s="386"/>
      <c r="BVK18" s="386"/>
      <c r="BVP18" s="386"/>
      <c r="BVU18" s="386"/>
      <c r="BVZ18" s="386"/>
      <c r="BWE18" s="386"/>
      <c r="BWJ18" s="386"/>
      <c r="BWO18" s="386"/>
      <c r="BWT18" s="386"/>
      <c r="BWY18" s="386"/>
      <c r="BXD18" s="386"/>
      <c r="BXI18" s="386"/>
      <c r="BXN18" s="386"/>
      <c r="BXS18" s="386"/>
      <c r="BXX18" s="386"/>
      <c r="BYC18" s="386"/>
      <c r="BYH18" s="386"/>
      <c r="BYM18" s="386"/>
      <c r="BYR18" s="386"/>
      <c r="BYW18" s="386"/>
      <c r="BZB18" s="386"/>
      <c r="BZG18" s="386"/>
      <c r="BZL18" s="386"/>
      <c r="BZQ18" s="386"/>
      <c r="BZV18" s="386"/>
      <c r="CAA18" s="386"/>
      <c r="CAF18" s="386"/>
      <c r="CAK18" s="386"/>
      <c r="CAP18" s="386"/>
      <c r="CAU18" s="386"/>
      <c r="CAZ18" s="386"/>
      <c r="CBE18" s="386"/>
      <c r="CBJ18" s="386"/>
      <c r="CBO18" s="386"/>
      <c r="CBT18" s="386"/>
      <c r="CBY18" s="386"/>
      <c r="CCD18" s="386"/>
      <c r="CCI18" s="386"/>
      <c r="CCN18" s="386"/>
      <c r="CCS18" s="386"/>
      <c r="CCX18" s="386"/>
      <c r="CDC18" s="386"/>
      <c r="CDH18" s="386"/>
      <c r="CDM18" s="386"/>
      <c r="CDR18" s="386"/>
      <c r="CDW18" s="386"/>
      <c r="CEB18" s="386"/>
      <c r="CEG18" s="386"/>
      <c r="CEL18" s="386"/>
      <c r="CEQ18" s="386"/>
      <c r="CEV18" s="386"/>
      <c r="CFA18" s="386"/>
      <c r="CFF18" s="386"/>
      <c r="CFK18" s="386"/>
      <c r="CFP18" s="386"/>
      <c r="CFU18" s="386"/>
      <c r="CFZ18" s="386"/>
      <c r="CGE18" s="386"/>
      <c r="CGJ18" s="386"/>
      <c r="CGO18" s="386"/>
      <c r="CGT18" s="386"/>
      <c r="CGY18" s="386"/>
      <c r="CHD18" s="386"/>
      <c r="CHI18" s="386"/>
      <c r="CHN18" s="386"/>
      <c r="CHS18" s="386"/>
      <c r="CHX18" s="386"/>
      <c r="CIC18" s="386"/>
      <c r="CIH18" s="386"/>
      <c r="CIM18" s="386"/>
      <c r="CIR18" s="386"/>
      <c r="CIW18" s="386"/>
      <c r="CJB18" s="386"/>
      <c r="CJG18" s="386"/>
      <c r="CJL18" s="386"/>
      <c r="CJQ18" s="386"/>
      <c r="CJV18" s="386"/>
      <c r="CKA18" s="386"/>
      <c r="CKF18" s="386"/>
      <c r="CKK18" s="386"/>
      <c r="CKP18" s="386"/>
      <c r="CKU18" s="386"/>
      <c r="CKZ18" s="386"/>
      <c r="CLE18" s="386"/>
      <c r="CLJ18" s="386"/>
      <c r="CLO18" s="386"/>
      <c r="CLT18" s="386"/>
      <c r="CLY18" s="386"/>
      <c r="CMD18" s="386"/>
      <c r="CMI18" s="386"/>
      <c r="CMN18" s="386"/>
      <c r="CMS18" s="386"/>
      <c r="CMX18" s="386"/>
      <c r="CNC18" s="386"/>
      <c r="CNH18" s="386"/>
      <c r="CNM18" s="386"/>
      <c r="CNR18" s="386"/>
      <c r="CNW18" s="386"/>
      <c r="COB18" s="386"/>
      <c r="COG18" s="386"/>
      <c r="COL18" s="386"/>
      <c r="COQ18" s="386"/>
      <c r="COV18" s="386"/>
      <c r="CPA18" s="386"/>
      <c r="CPF18" s="386"/>
      <c r="CPK18" s="386"/>
      <c r="CPP18" s="386"/>
      <c r="CPU18" s="386"/>
      <c r="CPZ18" s="386"/>
      <c r="CQE18" s="386"/>
      <c r="CQJ18" s="386"/>
      <c r="CQO18" s="386"/>
      <c r="CQT18" s="386"/>
      <c r="CQY18" s="386"/>
      <c r="CRD18" s="386"/>
      <c r="CRI18" s="386"/>
      <c r="CRN18" s="386"/>
      <c r="CRS18" s="386"/>
      <c r="CRX18" s="386"/>
      <c r="CSC18" s="386"/>
      <c r="CSH18" s="386"/>
      <c r="CSM18" s="386"/>
      <c r="CSR18" s="386"/>
      <c r="CSW18" s="386"/>
      <c r="CTB18" s="386"/>
      <c r="CTG18" s="386"/>
      <c r="CTL18" s="386"/>
      <c r="CTQ18" s="386"/>
      <c r="CTV18" s="386"/>
      <c r="CUA18" s="386"/>
      <c r="CUF18" s="386"/>
      <c r="CUK18" s="386"/>
      <c r="CUP18" s="386"/>
      <c r="CUU18" s="386"/>
      <c r="CUZ18" s="386"/>
      <c r="CVE18" s="386"/>
      <c r="CVJ18" s="386"/>
      <c r="CVO18" s="386"/>
      <c r="CVT18" s="386"/>
      <c r="CVY18" s="386"/>
      <c r="CWD18" s="386"/>
      <c r="CWI18" s="386"/>
      <c r="CWN18" s="386"/>
      <c r="CWS18" s="386"/>
      <c r="CWX18" s="386"/>
      <c r="CXC18" s="386"/>
      <c r="CXH18" s="386"/>
      <c r="CXM18" s="386"/>
      <c r="CXR18" s="386"/>
      <c r="CXW18" s="386"/>
      <c r="CYB18" s="386"/>
      <c r="CYG18" s="386"/>
      <c r="CYL18" s="386"/>
      <c r="CYQ18" s="386"/>
      <c r="CYV18" s="386"/>
      <c r="CZA18" s="386"/>
      <c r="CZF18" s="386"/>
      <c r="CZK18" s="386"/>
      <c r="CZP18" s="386"/>
      <c r="CZU18" s="386"/>
      <c r="CZZ18" s="386"/>
      <c r="DAE18" s="386"/>
      <c r="DAJ18" s="386"/>
      <c r="DAO18" s="386"/>
      <c r="DAT18" s="386"/>
      <c r="DAY18" s="386"/>
      <c r="DBD18" s="386"/>
      <c r="DBI18" s="386"/>
      <c r="DBN18" s="386"/>
      <c r="DBS18" s="386"/>
      <c r="DBX18" s="386"/>
      <c r="DCC18" s="386"/>
      <c r="DCH18" s="386"/>
      <c r="DCM18" s="386"/>
      <c r="DCR18" s="386"/>
      <c r="DCW18" s="386"/>
      <c r="DDB18" s="386"/>
      <c r="DDG18" s="386"/>
      <c r="DDL18" s="386"/>
      <c r="DDQ18" s="386"/>
      <c r="DDV18" s="386"/>
      <c r="DEA18" s="386"/>
      <c r="DEF18" s="386"/>
      <c r="DEK18" s="386"/>
      <c r="DEP18" s="386"/>
      <c r="DEU18" s="386"/>
      <c r="DEZ18" s="386"/>
      <c r="DFE18" s="386"/>
      <c r="DFJ18" s="386"/>
      <c r="DFO18" s="386"/>
      <c r="DFT18" s="386"/>
      <c r="DFY18" s="386"/>
      <c r="DGD18" s="386"/>
      <c r="DGI18" s="386"/>
      <c r="DGN18" s="386"/>
      <c r="DGS18" s="386"/>
      <c r="DGX18" s="386"/>
      <c r="DHC18" s="386"/>
      <c r="DHH18" s="386"/>
      <c r="DHM18" s="386"/>
      <c r="DHR18" s="386"/>
      <c r="DHW18" s="386"/>
      <c r="DIB18" s="386"/>
      <c r="DIG18" s="386"/>
      <c r="DIL18" s="386"/>
      <c r="DIQ18" s="386"/>
      <c r="DIV18" s="386"/>
      <c r="DJA18" s="386"/>
      <c r="DJF18" s="386"/>
      <c r="DJK18" s="386"/>
      <c r="DJP18" s="386"/>
      <c r="DJU18" s="386"/>
      <c r="DJZ18" s="386"/>
      <c r="DKE18" s="386"/>
      <c r="DKJ18" s="386"/>
      <c r="DKO18" s="386"/>
      <c r="DKT18" s="386"/>
      <c r="DKY18" s="386"/>
      <c r="DLD18" s="386"/>
      <c r="DLI18" s="386"/>
      <c r="DLN18" s="386"/>
      <c r="DLS18" s="386"/>
      <c r="DLX18" s="386"/>
      <c r="DMC18" s="386"/>
      <c r="DMH18" s="386"/>
      <c r="DMM18" s="386"/>
      <c r="DMR18" s="386"/>
      <c r="DMW18" s="386"/>
      <c r="DNB18" s="386"/>
      <c r="DNG18" s="386"/>
      <c r="DNL18" s="386"/>
      <c r="DNQ18" s="386"/>
      <c r="DNV18" s="386"/>
      <c r="DOA18" s="386"/>
      <c r="DOF18" s="386"/>
      <c r="DOK18" s="386"/>
      <c r="DOP18" s="386"/>
      <c r="DOU18" s="386"/>
      <c r="DOZ18" s="386"/>
      <c r="DPE18" s="386"/>
      <c r="DPJ18" s="386"/>
      <c r="DPO18" s="386"/>
      <c r="DPT18" s="386"/>
      <c r="DPY18" s="386"/>
      <c r="DQD18" s="386"/>
      <c r="DQI18" s="386"/>
      <c r="DQN18" s="386"/>
      <c r="DQS18" s="386"/>
      <c r="DQX18" s="386"/>
      <c r="DRC18" s="386"/>
      <c r="DRH18" s="386"/>
      <c r="DRM18" s="386"/>
      <c r="DRR18" s="386"/>
      <c r="DRW18" s="386"/>
      <c r="DSB18" s="386"/>
      <c r="DSG18" s="386"/>
      <c r="DSL18" s="386"/>
      <c r="DSQ18" s="386"/>
      <c r="DSV18" s="386"/>
      <c r="DTA18" s="386"/>
      <c r="DTF18" s="386"/>
      <c r="DTK18" s="386"/>
      <c r="DTP18" s="386"/>
      <c r="DTU18" s="386"/>
      <c r="DTZ18" s="386"/>
      <c r="DUE18" s="386"/>
      <c r="DUJ18" s="386"/>
      <c r="DUO18" s="386"/>
      <c r="DUT18" s="386"/>
      <c r="DUY18" s="386"/>
      <c r="DVD18" s="386"/>
      <c r="DVI18" s="386"/>
      <c r="DVN18" s="386"/>
      <c r="DVS18" s="386"/>
      <c r="DVX18" s="386"/>
      <c r="DWC18" s="386"/>
      <c r="DWH18" s="386"/>
      <c r="DWM18" s="386"/>
      <c r="DWR18" s="386"/>
      <c r="DWW18" s="386"/>
      <c r="DXB18" s="386"/>
      <c r="DXG18" s="386"/>
      <c r="DXL18" s="386"/>
      <c r="DXQ18" s="386"/>
      <c r="DXV18" s="386"/>
      <c r="DYA18" s="386"/>
      <c r="DYF18" s="386"/>
      <c r="DYK18" s="386"/>
      <c r="DYP18" s="386"/>
      <c r="DYU18" s="386"/>
      <c r="DYZ18" s="386"/>
      <c r="DZE18" s="386"/>
      <c r="DZJ18" s="386"/>
      <c r="DZO18" s="386"/>
      <c r="DZT18" s="386"/>
      <c r="DZY18" s="386"/>
      <c r="EAD18" s="386"/>
      <c r="EAI18" s="386"/>
      <c r="EAN18" s="386"/>
      <c r="EAS18" s="386"/>
      <c r="EAX18" s="386"/>
      <c r="EBC18" s="386"/>
      <c r="EBH18" s="386"/>
      <c r="EBM18" s="386"/>
      <c r="EBR18" s="386"/>
      <c r="EBW18" s="386"/>
      <c r="ECB18" s="386"/>
      <c r="ECG18" s="386"/>
      <c r="ECL18" s="386"/>
      <c r="ECQ18" s="386"/>
      <c r="ECV18" s="386"/>
      <c r="EDA18" s="386"/>
      <c r="EDF18" s="386"/>
      <c r="EDK18" s="386"/>
      <c r="EDP18" s="386"/>
      <c r="EDU18" s="386"/>
      <c r="EDZ18" s="386"/>
      <c r="EEE18" s="386"/>
      <c r="EEJ18" s="386"/>
      <c r="EEO18" s="386"/>
      <c r="EET18" s="386"/>
      <c r="EEY18" s="386"/>
      <c r="EFD18" s="386"/>
      <c r="EFI18" s="386"/>
      <c r="EFN18" s="386"/>
      <c r="EFS18" s="386"/>
      <c r="EFX18" s="386"/>
      <c r="EGC18" s="386"/>
      <c r="EGH18" s="386"/>
      <c r="EGM18" s="386"/>
      <c r="EGR18" s="386"/>
      <c r="EGW18" s="386"/>
      <c r="EHB18" s="386"/>
      <c r="EHG18" s="386"/>
      <c r="EHL18" s="386"/>
      <c r="EHQ18" s="386"/>
      <c r="EHV18" s="386"/>
      <c r="EIA18" s="386"/>
      <c r="EIF18" s="386"/>
      <c r="EIK18" s="386"/>
      <c r="EIP18" s="386"/>
      <c r="EIU18" s="386"/>
      <c r="EIZ18" s="386"/>
      <c r="EJE18" s="386"/>
      <c r="EJJ18" s="386"/>
      <c r="EJO18" s="386"/>
      <c r="EJT18" s="386"/>
      <c r="EJY18" s="386"/>
      <c r="EKD18" s="386"/>
      <c r="EKI18" s="386"/>
      <c r="EKN18" s="386"/>
      <c r="EKS18" s="386"/>
      <c r="EKX18" s="386"/>
      <c r="ELC18" s="386"/>
      <c r="ELH18" s="386"/>
      <c r="ELM18" s="386"/>
      <c r="ELR18" s="386"/>
      <c r="ELW18" s="386"/>
      <c r="EMB18" s="386"/>
      <c r="EMG18" s="386"/>
      <c r="EML18" s="386"/>
      <c r="EMQ18" s="386"/>
      <c r="EMV18" s="386"/>
      <c r="ENA18" s="386"/>
      <c r="ENF18" s="386"/>
      <c r="ENK18" s="386"/>
      <c r="ENP18" s="386"/>
      <c r="ENU18" s="386"/>
      <c r="ENZ18" s="386"/>
      <c r="EOE18" s="386"/>
      <c r="EOJ18" s="386"/>
      <c r="EOO18" s="386"/>
      <c r="EOT18" s="386"/>
      <c r="EOY18" s="386"/>
      <c r="EPD18" s="386"/>
      <c r="EPI18" s="386"/>
      <c r="EPN18" s="386"/>
      <c r="EPS18" s="386"/>
      <c r="EPX18" s="386"/>
      <c r="EQC18" s="386"/>
      <c r="EQH18" s="386"/>
      <c r="EQM18" s="386"/>
      <c r="EQR18" s="386"/>
      <c r="EQW18" s="386"/>
      <c r="ERB18" s="386"/>
      <c r="ERG18" s="386"/>
      <c r="ERL18" s="386"/>
      <c r="ERQ18" s="386"/>
      <c r="ERV18" s="386"/>
      <c r="ESA18" s="386"/>
      <c r="ESF18" s="386"/>
      <c r="ESK18" s="386"/>
      <c r="ESP18" s="386"/>
      <c r="ESU18" s="386"/>
      <c r="ESZ18" s="386"/>
      <c r="ETE18" s="386"/>
      <c r="ETJ18" s="386"/>
      <c r="ETO18" s="386"/>
      <c r="ETT18" s="386"/>
      <c r="ETY18" s="386"/>
      <c r="EUD18" s="386"/>
      <c r="EUI18" s="386"/>
      <c r="EUN18" s="386"/>
      <c r="EUS18" s="386"/>
      <c r="EUX18" s="386"/>
      <c r="EVC18" s="386"/>
      <c r="EVH18" s="386"/>
      <c r="EVM18" s="386"/>
      <c r="EVR18" s="386"/>
      <c r="EVW18" s="386"/>
      <c r="EWB18" s="386"/>
      <c r="EWG18" s="386"/>
      <c r="EWL18" s="386"/>
      <c r="EWQ18" s="386"/>
      <c r="EWV18" s="386"/>
      <c r="EXA18" s="386"/>
      <c r="EXF18" s="386"/>
      <c r="EXK18" s="386"/>
      <c r="EXP18" s="386"/>
      <c r="EXU18" s="386"/>
      <c r="EXZ18" s="386"/>
      <c r="EYE18" s="386"/>
      <c r="EYJ18" s="386"/>
      <c r="EYO18" s="386"/>
      <c r="EYT18" s="386"/>
      <c r="EYY18" s="386"/>
      <c r="EZD18" s="386"/>
      <c r="EZI18" s="386"/>
      <c r="EZN18" s="386"/>
      <c r="EZS18" s="386"/>
      <c r="EZX18" s="386"/>
      <c r="FAC18" s="386"/>
      <c r="FAH18" s="386"/>
      <c r="FAM18" s="386"/>
      <c r="FAR18" s="386"/>
      <c r="FAW18" s="386"/>
      <c r="FBB18" s="386"/>
      <c r="FBG18" s="386"/>
      <c r="FBL18" s="386"/>
      <c r="FBQ18" s="386"/>
      <c r="FBV18" s="386"/>
      <c r="FCA18" s="386"/>
      <c r="FCF18" s="386"/>
      <c r="FCK18" s="386"/>
      <c r="FCP18" s="386"/>
      <c r="FCU18" s="386"/>
      <c r="FCZ18" s="386"/>
      <c r="FDE18" s="386"/>
      <c r="FDJ18" s="386"/>
      <c r="FDO18" s="386"/>
      <c r="FDT18" s="386"/>
      <c r="FDY18" s="386"/>
      <c r="FED18" s="386"/>
      <c r="FEI18" s="386"/>
      <c r="FEN18" s="386"/>
      <c r="FES18" s="386"/>
      <c r="FEX18" s="386"/>
      <c r="FFC18" s="386"/>
      <c r="FFH18" s="386"/>
      <c r="FFM18" s="386"/>
      <c r="FFR18" s="386"/>
      <c r="FFW18" s="386"/>
      <c r="FGB18" s="386"/>
      <c r="FGG18" s="386"/>
      <c r="FGL18" s="386"/>
      <c r="FGQ18" s="386"/>
      <c r="FGV18" s="386"/>
      <c r="FHA18" s="386"/>
      <c r="FHF18" s="386"/>
      <c r="FHK18" s="386"/>
      <c r="FHP18" s="386"/>
      <c r="FHU18" s="386"/>
      <c r="FHZ18" s="386"/>
      <c r="FIE18" s="386"/>
      <c r="FIJ18" s="386"/>
      <c r="FIO18" s="386"/>
      <c r="FIT18" s="386"/>
      <c r="FIY18" s="386"/>
      <c r="FJD18" s="386"/>
      <c r="FJI18" s="386"/>
      <c r="FJN18" s="386"/>
      <c r="FJS18" s="386"/>
      <c r="FJX18" s="386"/>
      <c r="FKC18" s="386"/>
      <c r="FKH18" s="386"/>
      <c r="FKM18" s="386"/>
      <c r="FKR18" s="386"/>
      <c r="FKW18" s="386"/>
      <c r="FLB18" s="386"/>
      <c r="FLG18" s="386"/>
      <c r="FLL18" s="386"/>
      <c r="FLQ18" s="386"/>
      <c r="FLV18" s="386"/>
      <c r="FMA18" s="386"/>
      <c r="FMF18" s="386"/>
      <c r="FMK18" s="386"/>
      <c r="FMP18" s="386"/>
      <c r="FMU18" s="386"/>
      <c r="FMZ18" s="386"/>
      <c r="FNE18" s="386"/>
      <c r="FNJ18" s="386"/>
      <c r="FNO18" s="386"/>
      <c r="FNT18" s="386"/>
      <c r="FNY18" s="386"/>
      <c r="FOD18" s="386"/>
      <c r="FOI18" s="386"/>
      <c r="FON18" s="386"/>
      <c r="FOS18" s="386"/>
      <c r="FOX18" s="386"/>
      <c r="FPC18" s="386"/>
      <c r="FPH18" s="386"/>
      <c r="FPM18" s="386"/>
      <c r="FPR18" s="386"/>
      <c r="FPW18" s="386"/>
      <c r="FQB18" s="386"/>
      <c r="FQG18" s="386"/>
      <c r="FQL18" s="386"/>
      <c r="FQQ18" s="386"/>
      <c r="FQV18" s="386"/>
      <c r="FRA18" s="386"/>
      <c r="FRF18" s="386"/>
      <c r="FRK18" s="386"/>
      <c r="FRP18" s="386"/>
      <c r="FRU18" s="386"/>
      <c r="FRZ18" s="386"/>
      <c r="FSE18" s="386"/>
      <c r="FSJ18" s="386"/>
      <c r="FSO18" s="386"/>
      <c r="FST18" s="386"/>
      <c r="FSY18" s="386"/>
      <c r="FTD18" s="386"/>
      <c r="FTI18" s="386"/>
      <c r="FTN18" s="386"/>
      <c r="FTS18" s="386"/>
      <c r="FTX18" s="386"/>
      <c r="FUC18" s="386"/>
      <c r="FUH18" s="386"/>
      <c r="FUM18" s="386"/>
      <c r="FUR18" s="386"/>
      <c r="FUW18" s="386"/>
      <c r="FVB18" s="386"/>
      <c r="FVG18" s="386"/>
      <c r="FVL18" s="386"/>
      <c r="FVQ18" s="386"/>
      <c r="FVV18" s="386"/>
      <c r="FWA18" s="386"/>
      <c r="FWF18" s="386"/>
      <c r="FWK18" s="386"/>
      <c r="FWP18" s="386"/>
      <c r="FWU18" s="386"/>
      <c r="FWZ18" s="386"/>
      <c r="FXE18" s="386"/>
      <c r="FXJ18" s="386"/>
      <c r="FXO18" s="386"/>
      <c r="FXT18" s="386"/>
      <c r="FXY18" s="386"/>
      <c r="FYD18" s="386"/>
      <c r="FYI18" s="386"/>
      <c r="FYN18" s="386"/>
      <c r="FYS18" s="386"/>
      <c r="FYX18" s="386"/>
      <c r="FZC18" s="386"/>
      <c r="FZH18" s="386"/>
      <c r="FZM18" s="386"/>
      <c r="FZR18" s="386"/>
      <c r="FZW18" s="386"/>
      <c r="GAB18" s="386"/>
      <c r="GAG18" s="386"/>
      <c r="GAL18" s="386"/>
      <c r="GAQ18" s="386"/>
      <c r="GAV18" s="386"/>
      <c r="GBA18" s="386"/>
      <c r="GBF18" s="386"/>
      <c r="GBK18" s="386"/>
      <c r="GBP18" s="386"/>
      <c r="GBU18" s="386"/>
      <c r="GBZ18" s="386"/>
      <c r="GCE18" s="386"/>
      <c r="GCJ18" s="386"/>
      <c r="GCO18" s="386"/>
      <c r="GCT18" s="386"/>
      <c r="GCY18" s="386"/>
      <c r="GDD18" s="386"/>
      <c r="GDI18" s="386"/>
      <c r="GDN18" s="386"/>
      <c r="GDS18" s="386"/>
      <c r="GDX18" s="386"/>
      <c r="GEC18" s="386"/>
      <c r="GEH18" s="386"/>
      <c r="GEM18" s="386"/>
      <c r="GER18" s="386"/>
      <c r="GEW18" s="386"/>
      <c r="GFB18" s="386"/>
      <c r="GFG18" s="386"/>
      <c r="GFL18" s="386"/>
      <c r="GFQ18" s="386"/>
      <c r="GFV18" s="386"/>
      <c r="GGA18" s="386"/>
      <c r="GGF18" s="386"/>
      <c r="GGK18" s="386"/>
      <c r="GGP18" s="386"/>
      <c r="GGU18" s="386"/>
      <c r="GGZ18" s="386"/>
      <c r="GHE18" s="386"/>
      <c r="GHJ18" s="386"/>
      <c r="GHO18" s="386"/>
      <c r="GHT18" s="386"/>
      <c r="GHY18" s="386"/>
      <c r="GID18" s="386"/>
      <c r="GII18" s="386"/>
      <c r="GIN18" s="386"/>
      <c r="GIS18" s="386"/>
      <c r="GIX18" s="386"/>
      <c r="GJC18" s="386"/>
      <c r="GJH18" s="386"/>
      <c r="GJM18" s="386"/>
      <c r="GJR18" s="386"/>
      <c r="GJW18" s="386"/>
      <c r="GKB18" s="386"/>
      <c r="GKG18" s="386"/>
      <c r="GKL18" s="386"/>
      <c r="GKQ18" s="386"/>
      <c r="GKV18" s="386"/>
      <c r="GLA18" s="386"/>
      <c r="GLF18" s="386"/>
      <c r="GLK18" s="386"/>
      <c r="GLP18" s="386"/>
      <c r="GLU18" s="386"/>
      <c r="GLZ18" s="386"/>
      <c r="GME18" s="386"/>
      <c r="GMJ18" s="386"/>
      <c r="GMO18" s="386"/>
      <c r="GMT18" s="386"/>
      <c r="GMY18" s="386"/>
      <c r="GND18" s="386"/>
      <c r="GNI18" s="386"/>
      <c r="GNN18" s="386"/>
      <c r="GNS18" s="386"/>
      <c r="GNX18" s="386"/>
      <c r="GOC18" s="386"/>
      <c r="GOH18" s="386"/>
      <c r="GOM18" s="386"/>
      <c r="GOR18" s="386"/>
      <c r="GOW18" s="386"/>
      <c r="GPB18" s="386"/>
      <c r="GPG18" s="386"/>
      <c r="GPL18" s="386"/>
      <c r="GPQ18" s="386"/>
      <c r="GPV18" s="386"/>
      <c r="GQA18" s="386"/>
      <c r="GQF18" s="386"/>
      <c r="GQK18" s="386"/>
      <c r="GQP18" s="386"/>
      <c r="GQU18" s="386"/>
      <c r="GQZ18" s="386"/>
      <c r="GRE18" s="386"/>
      <c r="GRJ18" s="386"/>
      <c r="GRO18" s="386"/>
      <c r="GRT18" s="386"/>
      <c r="GRY18" s="386"/>
      <c r="GSD18" s="386"/>
      <c r="GSI18" s="386"/>
      <c r="GSN18" s="386"/>
      <c r="GSS18" s="386"/>
      <c r="GSX18" s="386"/>
      <c r="GTC18" s="386"/>
      <c r="GTH18" s="386"/>
      <c r="GTM18" s="386"/>
      <c r="GTR18" s="386"/>
      <c r="GTW18" s="386"/>
      <c r="GUB18" s="386"/>
      <c r="GUG18" s="386"/>
      <c r="GUL18" s="386"/>
      <c r="GUQ18" s="386"/>
      <c r="GUV18" s="386"/>
      <c r="GVA18" s="386"/>
      <c r="GVF18" s="386"/>
      <c r="GVK18" s="386"/>
      <c r="GVP18" s="386"/>
      <c r="GVU18" s="386"/>
      <c r="GVZ18" s="386"/>
      <c r="GWE18" s="386"/>
      <c r="GWJ18" s="386"/>
      <c r="GWO18" s="386"/>
      <c r="GWT18" s="386"/>
      <c r="GWY18" s="386"/>
      <c r="GXD18" s="386"/>
      <c r="GXI18" s="386"/>
      <c r="GXN18" s="386"/>
      <c r="GXS18" s="386"/>
      <c r="GXX18" s="386"/>
      <c r="GYC18" s="386"/>
      <c r="GYH18" s="386"/>
      <c r="GYM18" s="386"/>
      <c r="GYR18" s="386"/>
      <c r="GYW18" s="386"/>
      <c r="GZB18" s="386"/>
      <c r="GZG18" s="386"/>
      <c r="GZL18" s="386"/>
      <c r="GZQ18" s="386"/>
      <c r="GZV18" s="386"/>
      <c r="HAA18" s="386"/>
      <c r="HAF18" s="386"/>
      <c r="HAK18" s="386"/>
      <c r="HAP18" s="386"/>
      <c r="HAU18" s="386"/>
      <c r="HAZ18" s="386"/>
      <c r="HBE18" s="386"/>
      <c r="HBJ18" s="386"/>
      <c r="HBO18" s="386"/>
      <c r="HBT18" s="386"/>
      <c r="HBY18" s="386"/>
      <c r="HCD18" s="386"/>
      <c r="HCI18" s="386"/>
      <c r="HCN18" s="386"/>
      <c r="HCS18" s="386"/>
      <c r="HCX18" s="386"/>
      <c r="HDC18" s="386"/>
      <c r="HDH18" s="386"/>
      <c r="HDM18" s="386"/>
      <c r="HDR18" s="386"/>
      <c r="HDW18" s="386"/>
      <c r="HEB18" s="386"/>
      <c r="HEG18" s="386"/>
      <c r="HEL18" s="386"/>
      <c r="HEQ18" s="386"/>
      <c r="HEV18" s="386"/>
      <c r="HFA18" s="386"/>
      <c r="HFF18" s="386"/>
      <c r="HFK18" s="386"/>
      <c r="HFP18" s="386"/>
      <c r="HFU18" s="386"/>
      <c r="HFZ18" s="386"/>
      <c r="HGE18" s="386"/>
      <c r="HGJ18" s="386"/>
      <c r="HGO18" s="386"/>
      <c r="HGT18" s="386"/>
      <c r="HGY18" s="386"/>
      <c r="HHD18" s="386"/>
      <c r="HHI18" s="386"/>
      <c r="HHN18" s="386"/>
      <c r="HHS18" s="386"/>
      <c r="HHX18" s="386"/>
      <c r="HIC18" s="386"/>
      <c r="HIH18" s="386"/>
      <c r="HIM18" s="386"/>
      <c r="HIR18" s="386"/>
      <c r="HIW18" s="386"/>
      <c r="HJB18" s="386"/>
      <c r="HJG18" s="386"/>
      <c r="HJL18" s="386"/>
      <c r="HJQ18" s="386"/>
      <c r="HJV18" s="386"/>
      <c r="HKA18" s="386"/>
      <c r="HKF18" s="386"/>
      <c r="HKK18" s="386"/>
      <c r="HKP18" s="386"/>
      <c r="HKU18" s="386"/>
      <c r="HKZ18" s="386"/>
      <c r="HLE18" s="386"/>
      <c r="HLJ18" s="386"/>
      <c r="HLO18" s="386"/>
      <c r="HLT18" s="386"/>
      <c r="HLY18" s="386"/>
      <c r="HMD18" s="386"/>
      <c r="HMI18" s="386"/>
      <c r="HMN18" s="386"/>
      <c r="HMS18" s="386"/>
      <c r="HMX18" s="386"/>
      <c r="HNC18" s="386"/>
      <c r="HNH18" s="386"/>
      <c r="HNM18" s="386"/>
      <c r="HNR18" s="386"/>
      <c r="HNW18" s="386"/>
      <c r="HOB18" s="386"/>
      <c r="HOG18" s="386"/>
      <c r="HOL18" s="386"/>
      <c r="HOQ18" s="386"/>
      <c r="HOV18" s="386"/>
      <c r="HPA18" s="386"/>
      <c r="HPF18" s="386"/>
      <c r="HPK18" s="386"/>
      <c r="HPP18" s="386"/>
      <c r="HPU18" s="386"/>
      <c r="HPZ18" s="386"/>
      <c r="HQE18" s="386"/>
      <c r="HQJ18" s="386"/>
      <c r="HQO18" s="386"/>
      <c r="HQT18" s="386"/>
      <c r="HQY18" s="386"/>
      <c r="HRD18" s="386"/>
      <c r="HRI18" s="386"/>
      <c r="HRN18" s="386"/>
      <c r="HRS18" s="386"/>
      <c r="HRX18" s="386"/>
      <c r="HSC18" s="386"/>
      <c r="HSH18" s="386"/>
      <c r="HSM18" s="386"/>
      <c r="HSR18" s="386"/>
      <c r="HSW18" s="386"/>
      <c r="HTB18" s="386"/>
      <c r="HTG18" s="386"/>
      <c r="HTL18" s="386"/>
      <c r="HTQ18" s="386"/>
      <c r="HTV18" s="386"/>
      <c r="HUA18" s="386"/>
      <c r="HUF18" s="386"/>
      <c r="HUK18" s="386"/>
      <c r="HUP18" s="386"/>
      <c r="HUU18" s="386"/>
      <c r="HUZ18" s="386"/>
      <c r="HVE18" s="386"/>
      <c r="HVJ18" s="386"/>
      <c r="HVO18" s="386"/>
      <c r="HVT18" s="386"/>
      <c r="HVY18" s="386"/>
      <c r="HWD18" s="386"/>
      <c r="HWI18" s="386"/>
      <c r="HWN18" s="386"/>
      <c r="HWS18" s="386"/>
      <c r="HWX18" s="386"/>
      <c r="HXC18" s="386"/>
      <c r="HXH18" s="386"/>
      <c r="HXM18" s="386"/>
      <c r="HXR18" s="386"/>
      <c r="HXW18" s="386"/>
      <c r="HYB18" s="386"/>
      <c r="HYG18" s="386"/>
      <c r="HYL18" s="386"/>
      <c r="HYQ18" s="386"/>
      <c r="HYV18" s="386"/>
      <c r="HZA18" s="386"/>
      <c r="HZF18" s="386"/>
      <c r="HZK18" s="386"/>
      <c r="HZP18" s="386"/>
      <c r="HZU18" s="386"/>
      <c r="HZZ18" s="386"/>
      <c r="IAE18" s="386"/>
      <c r="IAJ18" s="386"/>
      <c r="IAO18" s="386"/>
      <c r="IAT18" s="386"/>
      <c r="IAY18" s="386"/>
      <c r="IBD18" s="386"/>
      <c r="IBI18" s="386"/>
      <c r="IBN18" s="386"/>
      <c r="IBS18" s="386"/>
      <c r="IBX18" s="386"/>
      <c r="ICC18" s="386"/>
      <c r="ICH18" s="386"/>
      <c r="ICM18" s="386"/>
      <c r="ICR18" s="386"/>
      <c r="ICW18" s="386"/>
      <c r="IDB18" s="386"/>
      <c r="IDG18" s="386"/>
      <c r="IDL18" s="386"/>
      <c r="IDQ18" s="386"/>
      <c r="IDV18" s="386"/>
      <c r="IEA18" s="386"/>
      <c r="IEF18" s="386"/>
      <c r="IEK18" s="386"/>
      <c r="IEP18" s="386"/>
      <c r="IEU18" s="386"/>
      <c r="IEZ18" s="386"/>
      <c r="IFE18" s="386"/>
      <c r="IFJ18" s="386"/>
      <c r="IFO18" s="386"/>
      <c r="IFT18" s="386"/>
      <c r="IFY18" s="386"/>
      <c r="IGD18" s="386"/>
      <c r="IGI18" s="386"/>
      <c r="IGN18" s="386"/>
      <c r="IGS18" s="386"/>
      <c r="IGX18" s="386"/>
      <c r="IHC18" s="386"/>
      <c r="IHH18" s="386"/>
      <c r="IHM18" s="386"/>
      <c r="IHR18" s="386"/>
      <c r="IHW18" s="386"/>
      <c r="IIB18" s="386"/>
      <c r="IIG18" s="386"/>
      <c r="IIL18" s="386"/>
      <c r="IIQ18" s="386"/>
      <c r="IIV18" s="386"/>
      <c r="IJA18" s="386"/>
      <c r="IJF18" s="386"/>
      <c r="IJK18" s="386"/>
      <c r="IJP18" s="386"/>
      <c r="IJU18" s="386"/>
      <c r="IJZ18" s="386"/>
      <c r="IKE18" s="386"/>
      <c r="IKJ18" s="386"/>
      <c r="IKO18" s="386"/>
      <c r="IKT18" s="386"/>
      <c r="IKY18" s="386"/>
      <c r="ILD18" s="386"/>
      <c r="ILI18" s="386"/>
      <c r="ILN18" s="386"/>
      <c r="ILS18" s="386"/>
      <c r="ILX18" s="386"/>
      <c r="IMC18" s="386"/>
      <c r="IMH18" s="386"/>
      <c r="IMM18" s="386"/>
      <c r="IMR18" s="386"/>
      <c r="IMW18" s="386"/>
      <c r="INB18" s="386"/>
      <c r="ING18" s="386"/>
      <c r="INL18" s="386"/>
      <c r="INQ18" s="386"/>
      <c r="INV18" s="386"/>
      <c r="IOA18" s="386"/>
      <c r="IOF18" s="386"/>
      <c r="IOK18" s="386"/>
      <c r="IOP18" s="386"/>
      <c r="IOU18" s="386"/>
      <c r="IOZ18" s="386"/>
      <c r="IPE18" s="386"/>
      <c r="IPJ18" s="386"/>
      <c r="IPO18" s="386"/>
      <c r="IPT18" s="386"/>
      <c r="IPY18" s="386"/>
      <c r="IQD18" s="386"/>
      <c r="IQI18" s="386"/>
      <c r="IQN18" s="386"/>
      <c r="IQS18" s="386"/>
      <c r="IQX18" s="386"/>
      <c r="IRC18" s="386"/>
      <c r="IRH18" s="386"/>
      <c r="IRM18" s="386"/>
      <c r="IRR18" s="386"/>
      <c r="IRW18" s="386"/>
      <c r="ISB18" s="386"/>
      <c r="ISG18" s="386"/>
      <c r="ISL18" s="386"/>
      <c r="ISQ18" s="386"/>
      <c r="ISV18" s="386"/>
      <c r="ITA18" s="386"/>
      <c r="ITF18" s="386"/>
      <c r="ITK18" s="386"/>
      <c r="ITP18" s="386"/>
      <c r="ITU18" s="386"/>
      <c r="ITZ18" s="386"/>
      <c r="IUE18" s="386"/>
      <c r="IUJ18" s="386"/>
      <c r="IUO18" s="386"/>
      <c r="IUT18" s="386"/>
      <c r="IUY18" s="386"/>
      <c r="IVD18" s="386"/>
      <c r="IVI18" s="386"/>
      <c r="IVN18" s="386"/>
      <c r="IVS18" s="386"/>
      <c r="IVX18" s="386"/>
      <c r="IWC18" s="386"/>
      <c r="IWH18" s="386"/>
      <c r="IWM18" s="386"/>
      <c r="IWR18" s="386"/>
      <c r="IWW18" s="386"/>
      <c r="IXB18" s="386"/>
      <c r="IXG18" s="386"/>
      <c r="IXL18" s="386"/>
      <c r="IXQ18" s="386"/>
      <c r="IXV18" s="386"/>
      <c r="IYA18" s="386"/>
      <c r="IYF18" s="386"/>
      <c r="IYK18" s="386"/>
      <c r="IYP18" s="386"/>
      <c r="IYU18" s="386"/>
      <c r="IYZ18" s="386"/>
      <c r="IZE18" s="386"/>
      <c r="IZJ18" s="386"/>
      <c r="IZO18" s="386"/>
      <c r="IZT18" s="386"/>
      <c r="IZY18" s="386"/>
      <c r="JAD18" s="386"/>
      <c r="JAI18" s="386"/>
      <c r="JAN18" s="386"/>
      <c r="JAS18" s="386"/>
      <c r="JAX18" s="386"/>
      <c r="JBC18" s="386"/>
      <c r="JBH18" s="386"/>
      <c r="JBM18" s="386"/>
      <c r="JBR18" s="386"/>
      <c r="JBW18" s="386"/>
      <c r="JCB18" s="386"/>
      <c r="JCG18" s="386"/>
      <c r="JCL18" s="386"/>
      <c r="JCQ18" s="386"/>
      <c r="JCV18" s="386"/>
      <c r="JDA18" s="386"/>
      <c r="JDF18" s="386"/>
      <c r="JDK18" s="386"/>
      <c r="JDP18" s="386"/>
      <c r="JDU18" s="386"/>
      <c r="JDZ18" s="386"/>
      <c r="JEE18" s="386"/>
      <c r="JEJ18" s="386"/>
      <c r="JEO18" s="386"/>
      <c r="JET18" s="386"/>
      <c r="JEY18" s="386"/>
      <c r="JFD18" s="386"/>
      <c r="JFI18" s="386"/>
      <c r="JFN18" s="386"/>
      <c r="JFS18" s="386"/>
      <c r="JFX18" s="386"/>
      <c r="JGC18" s="386"/>
      <c r="JGH18" s="386"/>
      <c r="JGM18" s="386"/>
      <c r="JGR18" s="386"/>
      <c r="JGW18" s="386"/>
      <c r="JHB18" s="386"/>
      <c r="JHG18" s="386"/>
      <c r="JHL18" s="386"/>
      <c r="JHQ18" s="386"/>
      <c r="JHV18" s="386"/>
      <c r="JIA18" s="386"/>
      <c r="JIF18" s="386"/>
      <c r="JIK18" s="386"/>
      <c r="JIP18" s="386"/>
      <c r="JIU18" s="386"/>
      <c r="JIZ18" s="386"/>
      <c r="JJE18" s="386"/>
      <c r="JJJ18" s="386"/>
      <c r="JJO18" s="386"/>
      <c r="JJT18" s="386"/>
      <c r="JJY18" s="386"/>
      <c r="JKD18" s="386"/>
      <c r="JKI18" s="386"/>
      <c r="JKN18" s="386"/>
      <c r="JKS18" s="386"/>
      <c r="JKX18" s="386"/>
      <c r="JLC18" s="386"/>
      <c r="JLH18" s="386"/>
      <c r="JLM18" s="386"/>
      <c r="JLR18" s="386"/>
      <c r="JLW18" s="386"/>
      <c r="JMB18" s="386"/>
      <c r="JMG18" s="386"/>
      <c r="JML18" s="386"/>
      <c r="JMQ18" s="386"/>
      <c r="JMV18" s="386"/>
      <c r="JNA18" s="386"/>
      <c r="JNF18" s="386"/>
      <c r="JNK18" s="386"/>
      <c r="JNP18" s="386"/>
      <c r="JNU18" s="386"/>
      <c r="JNZ18" s="386"/>
      <c r="JOE18" s="386"/>
      <c r="JOJ18" s="386"/>
      <c r="JOO18" s="386"/>
      <c r="JOT18" s="386"/>
      <c r="JOY18" s="386"/>
      <c r="JPD18" s="386"/>
      <c r="JPI18" s="386"/>
      <c r="JPN18" s="386"/>
      <c r="JPS18" s="386"/>
      <c r="JPX18" s="386"/>
      <c r="JQC18" s="386"/>
      <c r="JQH18" s="386"/>
      <c r="JQM18" s="386"/>
      <c r="JQR18" s="386"/>
      <c r="JQW18" s="386"/>
      <c r="JRB18" s="386"/>
      <c r="JRG18" s="386"/>
      <c r="JRL18" s="386"/>
      <c r="JRQ18" s="386"/>
      <c r="JRV18" s="386"/>
      <c r="JSA18" s="386"/>
      <c r="JSF18" s="386"/>
      <c r="JSK18" s="386"/>
      <c r="JSP18" s="386"/>
      <c r="JSU18" s="386"/>
      <c r="JSZ18" s="386"/>
      <c r="JTE18" s="386"/>
      <c r="JTJ18" s="386"/>
      <c r="JTO18" s="386"/>
      <c r="JTT18" s="386"/>
      <c r="JTY18" s="386"/>
      <c r="JUD18" s="386"/>
      <c r="JUI18" s="386"/>
      <c r="JUN18" s="386"/>
      <c r="JUS18" s="386"/>
      <c r="JUX18" s="386"/>
      <c r="JVC18" s="386"/>
      <c r="JVH18" s="386"/>
      <c r="JVM18" s="386"/>
      <c r="JVR18" s="386"/>
      <c r="JVW18" s="386"/>
      <c r="JWB18" s="386"/>
      <c r="JWG18" s="386"/>
      <c r="JWL18" s="386"/>
      <c r="JWQ18" s="386"/>
      <c r="JWV18" s="386"/>
      <c r="JXA18" s="386"/>
      <c r="JXF18" s="386"/>
      <c r="JXK18" s="386"/>
      <c r="JXP18" s="386"/>
      <c r="JXU18" s="386"/>
      <c r="JXZ18" s="386"/>
      <c r="JYE18" s="386"/>
      <c r="JYJ18" s="386"/>
      <c r="JYO18" s="386"/>
      <c r="JYT18" s="386"/>
      <c r="JYY18" s="386"/>
      <c r="JZD18" s="386"/>
      <c r="JZI18" s="386"/>
      <c r="JZN18" s="386"/>
      <c r="JZS18" s="386"/>
      <c r="JZX18" s="386"/>
      <c r="KAC18" s="386"/>
      <c r="KAH18" s="386"/>
      <c r="KAM18" s="386"/>
      <c r="KAR18" s="386"/>
      <c r="KAW18" s="386"/>
      <c r="KBB18" s="386"/>
      <c r="KBG18" s="386"/>
      <c r="KBL18" s="386"/>
      <c r="KBQ18" s="386"/>
      <c r="KBV18" s="386"/>
      <c r="KCA18" s="386"/>
      <c r="KCF18" s="386"/>
      <c r="KCK18" s="386"/>
      <c r="KCP18" s="386"/>
      <c r="KCU18" s="386"/>
      <c r="KCZ18" s="386"/>
      <c r="KDE18" s="386"/>
      <c r="KDJ18" s="386"/>
      <c r="KDO18" s="386"/>
      <c r="KDT18" s="386"/>
      <c r="KDY18" s="386"/>
      <c r="KED18" s="386"/>
      <c r="KEI18" s="386"/>
      <c r="KEN18" s="386"/>
      <c r="KES18" s="386"/>
      <c r="KEX18" s="386"/>
      <c r="KFC18" s="386"/>
      <c r="KFH18" s="386"/>
      <c r="KFM18" s="386"/>
      <c r="KFR18" s="386"/>
      <c r="KFW18" s="386"/>
      <c r="KGB18" s="386"/>
      <c r="KGG18" s="386"/>
      <c r="KGL18" s="386"/>
      <c r="KGQ18" s="386"/>
      <c r="KGV18" s="386"/>
      <c r="KHA18" s="386"/>
      <c r="KHF18" s="386"/>
      <c r="KHK18" s="386"/>
      <c r="KHP18" s="386"/>
      <c r="KHU18" s="386"/>
      <c r="KHZ18" s="386"/>
      <c r="KIE18" s="386"/>
      <c r="KIJ18" s="386"/>
      <c r="KIO18" s="386"/>
      <c r="KIT18" s="386"/>
      <c r="KIY18" s="386"/>
      <c r="KJD18" s="386"/>
      <c r="KJI18" s="386"/>
      <c r="KJN18" s="386"/>
      <c r="KJS18" s="386"/>
      <c r="KJX18" s="386"/>
      <c r="KKC18" s="386"/>
      <c r="KKH18" s="386"/>
      <c r="KKM18" s="386"/>
      <c r="KKR18" s="386"/>
      <c r="KKW18" s="386"/>
      <c r="KLB18" s="386"/>
      <c r="KLG18" s="386"/>
      <c r="KLL18" s="386"/>
      <c r="KLQ18" s="386"/>
      <c r="KLV18" s="386"/>
      <c r="KMA18" s="386"/>
      <c r="KMF18" s="386"/>
      <c r="KMK18" s="386"/>
      <c r="KMP18" s="386"/>
      <c r="KMU18" s="386"/>
      <c r="KMZ18" s="386"/>
      <c r="KNE18" s="386"/>
      <c r="KNJ18" s="386"/>
      <c r="KNO18" s="386"/>
      <c r="KNT18" s="386"/>
      <c r="KNY18" s="386"/>
      <c r="KOD18" s="386"/>
      <c r="KOI18" s="386"/>
      <c r="KON18" s="386"/>
      <c r="KOS18" s="386"/>
      <c r="KOX18" s="386"/>
      <c r="KPC18" s="386"/>
      <c r="KPH18" s="386"/>
      <c r="KPM18" s="386"/>
      <c r="KPR18" s="386"/>
      <c r="KPW18" s="386"/>
      <c r="KQB18" s="386"/>
      <c r="KQG18" s="386"/>
      <c r="KQL18" s="386"/>
      <c r="KQQ18" s="386"/>
      <c r="KQV18" s="386"/>
      <c r="KRA18" s="386"/>
      <c r="KRF18" s="386"/>
      <c r="KRK18" s="386"/>
      <c r="KRP18" s="386"/>
      <c r="KRU18" s="386"/>
      <c r="KRZ18" s="386"/>
      <c r="KSE18" s="386"/>
      <c r="KSJ18" s="386"/>
      <c r="KSO18" s="386"/>
      <c r="KST18" s="386"/>
      <c r="KSY18" s="386"/>
      <c r="KTD18" s="386"/>
      <c r="KTI18" s="386"/>
      <c r="KTN18" s="386"/>
      <c r="KTS18" s="386"/>
      <c r="KTX18" s="386"/>
      <c r="KUC18" s="386"/>
      <c r="KUH18" s="386"/>
      <c r="KUM18" s="386"/>
      <c r="KUR18" s="386"/>
      <c r="KUW18" s="386"/>
      <c r="KVB18" s="386"/>
      <c r="KVG18" s="386"/>
      <c r="KVL18" s="386"/>
      <c r="KVQ18" s="386"/>
      <c r="KVV18" s="386"/>
      <c r="KWA18" s="386"/>
      <c r="KWF18" s="386"/>
      <c r="KWK18" s="386"/>
      <c r="KWP18" s="386"/>
      <c r="KWU18" s="386"/>
      <c r="KWZ18" s="386"/>
      <c r="KXE18" s="386"/>
      <c r="KXJ18" s="386"/>
      <c r="KXO18" s="386"/>
      <c r="KXT18" s="386"/>
      <c r="KXY18" s="386"/>
      <c r="KYD18" s="386"/>
      <c r="KYI18" s="386"/>
      <c r="KYN18" s="386"/>
      <c r="KYS18" s="386"/>
      <c r="KYX18" s="386"/>
      <c r="KZC18" s="386"/>
      <c r="KZH18" s="386"/>
      <c r="KZM18" s="386"/>
      <c r="KZR18" s="386"/>
      <c r="KZW18" s="386"/>
      <c r="LAB18" s="386"/>
      <c r="LAG18" s="386"/>
      <c r="LAL18" s="386"/>
      <c r="LAQ18" s="386"/>
      <c r="LAV18" s="386"/>
      <c r="LBA18" s="386"/>
      <c r="LBF18" s="386"/>
      <c r="LBK18" s="386"/>
      <c r="LBP18" s="386"/>
      <c r="LBU18" s="386"/>
      <c r="LBZ18" s="386"/>
      <c r="LCE18" s="386"/>
      <c r="LCJ18" s="386"/>
      <c r="LCO18" s="386"/>
      <c r="LCT18" s="386"/>
      <c r="LCY18" s="386"/>
      <c r="LDD18" s="386"/>
      <c r="LDI18" s="386"/>
      <c r="LDN18" s="386"/>
      <c r="LDS18" s="386"/>
      <c r="LDX18" s="386"/>
      <c r="LEC18" s="386"/>
      <c r="LEH18" s="386"/>
      <c r="LEM18" s="386"/>
      <c r="LER18" s="386"/>
      <c r="LEW18" s="386"/>
      <c r="LFB18" s="386"/>
      <c r="LFG18" s="386"/>
      <c r="LFL18" s="386"/>
      <c r="LFQ18" s="386"/>
      <c r="LFV18" s="386"/>
      <c r="LGA18" s="386"/>
      <c r="LGF18" s="386"/>
      <c r="LGK18" s="386"/>
      <c r="LGP18" s="386"/>
      <c r="LGU18" s="386"/>
      <c r="LGZ18" s="386"/>
      <c r="LHE18" s="386"/>
      <c r="LHJ18" s="386"/>
      <c r="LHO18" s="386"/>
      <c r="LHT18" s="386"/>
      <c r="LHY18" s="386"/>
      <c r="LID18" s="386"/>
      <c r="LII18" s="386"/>
      <c r="LIN18" s="386"/>
      <c r="LIS18" s="386"/>
      <c r="LIX18" s="386"/>
      <c r="LJC18" s="386"/>
      <c r="LJH18" s="386"/>
      <c r="LJM18" s="386"/>
      <c r="LJR18" s="386"/>
      <c r="LJW18" s="386"/>
      <c r="LKB18" s="386"/>
      <c r="LKG18" s="386"/>
      <c r="LKL18" s="386"/>
      <c r="LKQ18" s="386"/>
      <c r="LKV18" s="386"/>
      <c r="LLA18" s="386"/>
      <c r="LLF18" s="386"/>
      <c r="LLK18" s="386"/>
      <c r="LLP18" s="386"/>
      <c r="LLU18" s="386"/>
      <c r="LLZ18" s="386"/>
      <c r="LME18" s="386"/>
      <c r="LMJ18" s="386"/>
      <c r="LMO18" s="386"/>
      <c r="LMT18" s="386"/>
      <c r="LMY18" s="386"/>
      <c r="LND18" s="386"/>
      <c r="LNI18" s="386"/>
      <c r="LNN18" s="386"/>
      <c r="LNS18" s="386"/>
      <c r="LNX18" s="386"/>
      <c r="LOC18" s="386"/>
      <c r="LOH18" s="386"/>
      <c r="LOM18" s="386"/>
      <c r="LOR18" s="386"/>
      <c r="LOW18" s="386"/>
      <c r="LPB18" s="386"/>
      <c r="LPG18" s="386"/>
      <c r="LPL18" s="386"/>
      <c r="LPQ18" s="386"/>
      <c r="LPV18" s="386"/>
      <c r="LQA18" s="386"/>
      <c r="LQF18" s="386"/>
      <c r="LQK18" s="386"/>
      <c r="LQP18" s="386"/>
      <c r="LQU18" s="386"/>
      <c r="LQZ18" s="386"/>
      <c r="LRE18" s="386"/>
      <c r="LRJ18" s="386"/>
      <c r="LRO18" s="386"/>
      <c r="LRT18" s="386"/>
      <c r="LRY18" s="386"/>
      <c r="LSD18" s="386"/>
      <c r="LSI18" s="386"/>
      <c r="LSN18" s="386"/>
      <c r="LSS18" s="386"/>
      <c r="LSX18" s="386"/>
      <c r="LTC18" s="386"/>
      <c r="LTH18" s="386"/>
      <c r="LTM18" s="386"/>
      <c r="LTR18" s="386"/>
      <c r="LTW18" s="386"/>
      <c r="LUB18" s="386"/>
      <c r="LUG18" s="386"/>
      <c r="LUL18" s="386"/>
      <c r="LUQ18" s="386"/>
      <c r="LUV18" s="386"/>
      <c r="LVA18" s="386"/>
      <c r="LVF18" s="386"/>
      <c r="LVK18" s="386"/>
      <c r="LVP18" s="386"/>
      <c r="LVU18" s="386"/>
      <c r="LVZ18" s="386"/>
      <c r="LWE18" s="386"/>
      <c r="LWJ18" s="386"/>
      <c r="LWO18" s="386"/>
      <c r="LWT18" s="386"/>
      <c r="LWY18" s="386"/>
      <c r="LXD18" s="386"/>
      <c r="LXI18" s="386"/>
      <c r="LXN18" s="386"/>
      <c r="LXS18" s="386"/>
      <c r="LXX18" s="386"/>
      <c r="LYC18" s="386"/>
      <c r="LYH18" s="386"/>
      <c r="LYM18" s="386"/>
      <c r="LYR18" s="386"/>
      <c r="LYW18" s="386"/>
      <c r="LZB18" s="386"/>
      <c r="LZG18" s="386"/>
      <c r="LZL18" s="386"/>
      <c r="LZQ18" s="386"/>
      <c r="LZV18" s="386"/>
      <c r="MAA18" s="386"/>
      <c r="MAF18" s="386"/>
      <c r="MAK18" s="386"/>
      <c r="MAP18" s="386"/>
      <c r="MAU18" s="386"/>
      <c r="MAZ18" s="386"/>
      <c r="MBE18" s="386"/>
      <c r="MBJ18" s="386"/>
      <c r="MBO18" s="386"/>
      <c r="MBT18" s="386"/>
      <c r="MBY18" s="386"/>
      <c r="MCD18" s="386"/>
      <c r="MCI18" s="386"/>
      <c r="MCN18" s="386"/>
      <c r="MCS18" s="386"/>
      <c r="MCX18" s="386"/>
      <c r="MDC18" s="386"/>
      <c r="MDH18" s="386"/>
      <c r="MDM18" s="386"/>
      <c r="MDR18" s="386"/>
      <c r="MDW18" s="386"/>
      <c r="MEB18" s="386"/>
      <c r="MEG18" s="386"/>
      <c r="MEL18" s="386"/>
      <c r="MEQ18" s="386"/>
      <c r="MEV18" s="386"/>
      <c r="MFA18" s="386"/>
      <c r="MFF18" s="386"/>
      <c r="MFK18" s="386"/>
      <c r="MFP18" s="386"/>
      <c r="MFU18" s="386"/>
      <c r="MFZ18" s="386"/>
      <c r="MGE18" s="386"/>
      <c r="MGJ18" s="386"/>
      <c r="MGO18" s="386"/>
      <c r="MGT18" s="386"/>
      <c r="MGY18" s="386"/>
      <c r="MHD18" s="386"/>
      <c r="MHI18" s="386"/>
      <c r="MHN18" s="386"/>
      <c r="MHS18" s="386"/>
      <c r="MHX18" s="386"/>
      <c r="MIC18" s="386"/>
      <c r="MIH18" s="386"/>
      <c r="MIM18" s="386"/>
      <c r="MIR18" s="386"/>
      <c r="MIW18" s="386"/>
      <c r="MJB18" s="386"/>
      <c r="MJG18" s="386"/>
      <c r="MJL18" s="386"/>
      <c r="MJQ18" s="386"/>
      <c r="MJV18" s="386"/>
      <c r="MKA18" s="386"/>
      <c r="MKF18" s="386"/>
      <c r="MKK18" s="386"/>
      <c r="MKP18" s="386"/>
      <c r="MKU18" s="386"/>
      <c r="MKZ18" s="386"/>
      <c r="MLE18" s="386"/>
      <c r="MLJ18" s="386"/>
      <c r="MLO18" s="386"/>
      <c r="MLT18" s="386"/>
      <c r="MLY18" s="386"/>
      <c r="MMD18" s="386"/>
      <c r="MMI18" s="386"/>
      <c r="MMN18" s="386"/>
      <c r="MMS18" s="386"/>
      <c r="MMX18" s="386"/>
      <c r="MNC18" s="386"/>
      <c r="MNH18" s="386"/>
      <c r="MNM18" s="386"/>
      <c r="MNR18" s="386"/>
      <c r="MNW18" s="386"/>
      <c r="MOB18" s="386"/>
      <c r="MOG18" s="386"/>
      <c r="MOL18" s="386"/>
      <c r="MOQ18" s="386"/>
      <c r="MOV18" s="386"/>
      <c r="MPA18" s="386"/>
      <c r="MPF18" s="386"/>
      <c r="MPK18" s="386"/>
      <c r="MPP18" s="386"/>
      <c r="MPU18" s="386"/>
      <c r="MPZ18" s="386"/>
      <c r="MQE18" s="386"/>
      <c r="MQJ18" s="386"/>
      <c r="MQO18" s="386"/>
      <c r="MQT18" s="386"/>
      <c r="MQY18" s="386"/>
      <c r="MRD18" s="386"/>
      <c r="MRI18" s="386"/>
      <c r="MRN18" s="386"/>
      <c r="MRS18" s="386"/>
      <c r="MRX18" s="386"/>
      <c r="MSC18" s="386"/>
      <c r="MSH18" s="386"/>
      <c r="MSM18" s="386"/>
      <c r="MSR18" s="386"/>
      <c r="MSW18" s="386"/>
      <c r="MTB18" s="386"/>
      <c r="MTG18" s="386"/>
      <c r="MTL18" s="386"/>
      <c r="MTQ18" s="386"/>
      <c r="MTV18" s="386"/>
      <c r="MUA18" s="386"/>
      <c r="MUF18" s="386"/>
      <c r="MUK18" s="386"/>
      <c r="MUP18" s="386"/>
      <c r="MUU18" s="386"/>
      <c r="MUZ18" s="386"/>
      <c r="MVE18" s="386"/>
      <c r="MVJ18" s="386"/>
      <c r="MVO18" s="386"/>
      <c r="MVT18" s="386"/>
      <c r="MVY18" s="386"/>
      <c r="MWD18" s="386"/>
      <c r="MWI18" s="386"/>
      <c r="MWN18" s="386"/>
      <c r="MWS18" s="386"/>
      <c r="MWX18" s="386"/>
      <c r="MXC18" s="386"/>
      <c r="MXH18" s="386"/>
      <c r="MXM18" s="386"/>
      <c r="MXR18" s="386"/>
      <c r="MXW18" s="386"/>
      <c r="MYB18" s="386"/>
      <c r="MYG18" s="386"/>
      <c r="MYL18" s="386"/>
      <c r="MYQ18" s="386"/>
      <c r="MYV18" s="386"/>
      <c r="MZA18" s="386"/>
      <c r="MZF18" s="386"/>
      <c r="MZK18" s="386"/>
      <c r="MZP18" s="386"/>
      <c r="MZU18" s="386"/>
      <c r="MZZ18" s="386"/>
      <c r="NAE18" s="386"/>
      <c r="NAJ18" s="386"/>
      <c r="NAO18" s="386"/>
      <c r="NAT18" s="386"/>
      <c r="NAY18" s="386"/>
      <c r="NBD18" s="386"/>
      <c r="NBI18" s="386"/>
      <c r="NBN18" s="386"/>
      <c r="NBS18" s="386"/>
      <c r="NBX18" s="386"/>
      <c r="NCC18" s="386"/>
      <c r="NCH18" s="386"/>
      <c r="NCM18" s="386"/>
      <c r="NCR18" s="386"/>
      <c r="NCW18" s="386"/>
      <c r="NDB18" s="386"/>
      <c r="NDG18" s="386"/>
      <c r="NDL18" s="386"/>
      <c r="NDQ18" s="386"/>
      <c r="NDV18" s="386"/>
      <c r="NEA18" s="386"/>
      <c r="NEF18" s="386"/>
      <c r="NEK18" s="386"/>
      <c r="NEP18" s="386"/>
      <c r="NEU18" s="386"/>
      <c r="NEZ18" s="386"/>
      <c r="NFE18" s="386"/>
      <c r="NFJ18" s="386"/>
      <c r="NFO18" s="386"/>
      <c r="NFT18" s="386"/>
      <c r="NFY18" s="386"/>
      <c r="NGD18" s="386"/>
      <c r="NGI18" s="386"/>
      <c r="NGN18" s="386"/>
      <c r="NGS18" s="386"/>
      <c r="NGX18" s="386"/>
      <c r="NHC18" s="386"/>
      <c r="NHH18" s="386"/>
      <c r="NHM18" s="386"/>
      <c r="NHR18" s="386"/>
      <c r="NHW18" s="386"/>
      <c r="NIB18" s="386"/>
      <c r="NIG18" s="386"/>
      <c r="NIL18" s="386"/>
      <c r="NIQ18" s="386"/>
      <c r="NIV18" s="386"/>
      <c r="NJA18" s="386"/>
      <c r="NJF18" s="386"/>
      <c r="NJK18" s="386"/>
      <c r="NJP18" s="386"/>
      <c r="NJU18" s="386"/>
      <c r="NJZ18" s="386"/>
      <c r="NKE18" s="386"/>
      <c r="NKJ18" s="386"/>
      <c r="NKO18" s="386"/>
      <c r="NKT18" s="386"/>
      <c r="NKY18" s="386"/>
      <c r="NLD18" s="386"/>
      <c r="NLI18" s="386"/>
      <c r="NLN18" s="386"/>
      <c r="NLS18" s="386"/>
      <c r="NLX18" s="386"/>
      <c r="NMC18" s="386"/>
      <c r="NMH18" s="386"/>
      <c r="NMM18" s="386"/>
      <c r="NMR18" s="386"/>
      <c r="NMW18" s="386"/>
      <c r="NNB18" s="386"/>
      <c r="NNG18" s="386"/>
      <c r="NNL18" s="386"/>
      <c r="NNQ18" s="386"/>
      <c r="NNV18" s="386"/>
      <c r="NOA18" s="386"/>
      <c r="NOF18" s="386"/>
      <c r="NOK18" s="386"/>
      <c r="NOP18" s="386"/>
      <c r="NOU18" s="386"/>
      <c r="NOZ18" s="386"/>
      <c r="NPE18" s="386"/>
      <c r="NPJ18" s="386"/>
      <c r="NPO18" s="386"/>
      <c r="NPT18" s="386"/>
      <c r="NPY18" s="386"/>
      <c r="NQD18" s="386"/>
      <c r="NQI18" s="386"/>
      <c r="NQN18" s="386"/>
      <c r="NQS18" s="386"/>
      <c r="NQX18" s="386"/>
      <c r="NRC18" s="386"/>
      <c r="NRH18" s="386"/>
      <c r="NRM18" s="386"/>
      <c r="NRR18" s="386"/>
      <c r="NRW18" s="386"/>
      <c r="NSB18" s="386"/>
      <c r="NSG18" s="386"/>
      <c r="NSL18" s="386"/>
      <c r="NSQ18" s="386"/>
      <c r="NSV18" s="386"/>
      <c r="NTA18" s="386"/>
      <c r="NTF18" s="386"/>
      <c r="NTK18" s="386"/>
      <c r="NTP18" s="386"/>
      <c r="NTU18" s="386"/>
      <c r="NTZ18" s="386"/>
      <c r="NUE18" s="386"/>
      <c r="NUJ18" s="386"/>
      <c r="NUO18" s="386"/>
      <c r="NUT18" s="386"/>
      <c r="NUY18" s="386"/>
      <c r="NVD18" s="386"/>
      <c r="NVI18" s="386"/>
      <c r="NVN18" s="386"/>
      <c r="NVS18" s="386"/>
      <c r="NVX18" s="386"/>
      <c r="NWC18" s="386"/>
      <c r="NWH18" s="386"/>
      <c r="NWM18" s="386"/>
      <c r="NWR18" s="386"/>
      <c r="NWW18" s="386"/>
      <c r="NXB18" s="386"/>
      <c r="NXG18" s="386"/>
      <c r="NXL18" s="386"/>
      <c r="NXQ18" s="386"/>
      <c r="NXV18" s="386"/>
      <c r="NYA18" s="386"/>
      <c r="NYF18" s="386"/>
      <c r="NYK18" s="386"/>
      <c r="NYP18" s="386"/>
      <c r="NYU18" s="386"/>
      <c r="NYZ18" s="386"/>
      <c r="NZE18" s="386"/>
      <c r="NZJ18" s="386"/>
      <c r="NZO18" s="386"/>
      <c r="NZT18" s="386"/>
      <c r="NZY18" s="386"/>
      <c r="OAD18" s="386"/>
      <c r="OAI18" s="386"/>
      <c r="OAN18" s="386"/>
      <c r="OAS18" s="386"/>
      <c r="OAX18" s="386"/>
      <c r="OBC18" s="386"/>
      <c r="OBH18" s="386"/>
      <c r="OBM18" s="386"/>
      <c r="OBR18" s="386"/>
      <c r="OBW18" s="386"/>
      <c r="OCB18" s="386"/>
      <c r="OCG18" s="386"/>
      <c r="OCL18" s="386"/>
      <c r="OCQ18" s="386"/>
      <c r="OCV18" s="386"/>
      <c r="ODA18" s="386"/>
      <c r="ODF18" s="386"/>
      <c r="ODK18" s="386"/>
      <c r="ODP18" s="386"/>
      <c r="ODU18" s="386"/>
      <c r="ODZ18" s="386"/>
      <c r="OEE18" s="386"/>
      <c r="OEJ18" s="386"/>
      <c r="OEO18" s="386"/>
      <c r="OET18" s="386"/>
      <c r="OEY18" s="386"/>
      <c r="OFD18" s="386"/>
      <c r="OFI18" s="386"/>
      <c r="OFN18" s="386"/>
      <c r="OFS18" s="386"/>
      <c r="OFX18" s="386"/>
      <c r="OGC18" s="386"/>
      <c r="OGH18" s="386"/>
      <c r="OGM18" s="386"/>
      <c r="OGR18" s="386"/>
      <c r="OGW18" s="386"/>
      <c r="OHB18" s="386"/>
      <c r="OHG18" s="386"/>
      <c r="OHL18" s="386"/>
      <c r="OHQ18" s="386"/>
      <c r="OHV18" s="386"/>
      <c r="OIA18" s="386"/>
      <c r="OIF18" s="386"/>
      <c r="OIK18" s="386"/>
      <c r="OIP18" s="386"/>
      <c r="OIU18" s="386"/>
      <c r="OIZ18" s="386"/>
      <c r="OJE18" s="386"/>
      <c r="OJJ18" s="386"/>
      <c r="OJO18" s="386"/>
      <c r="OJT18" s="386"/>
      <c r="OJY18" s="386"/>
      <c r="OKD18" s="386"/>
      <c r="OKI18" s="386"/>
      <c r="OKN18" s="386"/>
      <c r="OKS18" s="386"/>
      <c r="OKX18" s="386"/>
      <c r="OLC18" s="386"/>
      <c r="OLH18" s="386"/>
      <c r="OLM18" s="386"/>
      <c r="OLR18" s="386"/>
      <c r="OLW18" s="386"/>
      <c r="OMB18" s="386"/>
      <c r="OMG18" s="386"/>
      <c r="OML18" s="386"/>
      <c r="OMQ18" s="386"/>
      <c r="OMV18" s="386"/>
      <c r="ONA18" s="386"/>
      <c r="ONF18" s="386"/>
      <c r="ONK18" s="386"/>
      <c r="ONP18" s="386"/>
      <c r="ONU18" s="386"/>
      <c r="ONZ18" s="386"/>
      <c r="OOE18" s="386"/>
      <c r="OOJ18" s="386"/>
      <c r="OOO18" s="386"/>
      <c r="OOT18" s="386"/>
      <c r="OOY18" s="386"/>
      <c r="OPD18" s="386"/>
      <c r="OPI18" s="386"/>
      <c r="OPN18" s="386"/>
      <c r="OPS18" s="386"/>
      <c r="OPX18" s="386"/>
      <c r="OQC18" s="386"/>
      <c r="OQH18" s="386"/>
      <c r="OQM18" s="386"/>
      <c r="OQR18" s="386"/>
      <c r="OQW18" s="386"/>
      <c r="ORB18" s="386"/>
      <c r="ORG18" s="386"/>
      <c r="ORL18" s="386"/>
      <c r="ORQ18" s="386"/>
      <c r="ORV18" s="386"/>
      <c r="OSA18" s="386"/>
      <c r="OSF18" s="386"/>
      <c r="OSK18" s="386"/>
      <c r="OSP18" s="386"/>
      <c r="OSU18" s="386"/>
      <c r="OSZ18" s="386"/>
      <c r="OTE18" s="386"/>
      <c r="OTJ18" s="386"/>
      <c r="OTO18" s="386"/>
      <c r="OTT18" s="386"/>
      <c r="OTY18" s="386"/>
      <c r="OUD18" s="386"/>
      <c r="OUI18" s="386"/>
      <c r="OUN18" s="386"/>
      <c r="OUS18" s="386"/>
      <c r="OUX18" s="386"/>
      <c r="OVC18" s="386"/>
      <c r="OVH18" s="386"/>
      <c r="OVM18" s="386"/>
      <c r="OVR18" s="386"/>
      <c r="OVW18" s="386"/>
      <c r="OWB18" s="386"/>
      <c r="OWG18" s="386"/>
      <c r="OWL18" s="386"/>
      <c r="OWQ18" s="386"/>
      <c r="OWV18" s="386"/>
      <c r="OXA18" s="386"/>
      <c r="OXF18" s="386"/>
      <c r="OXK18" s="386"/>
      <c r="OXP18" s="386"/>
      <c r="OXU18" s="386"/>
      <c r="OXZ18" s="386"/>
      <c r="OYE18" s="386"/>
      <c r="OYJ18" s="386"/>
      <c r="OYO18" s="386"/>
      <c r="OYT18" s="386"/>
      <c r="OYY18" s="386"/>
      <c r="OZD18" s="386"/>
      <c r="OZI18" s="386"/>
      <c r="OZN18" s="386"/>
      <c r="OZS18" s="386"/>
      <c r="OZX18" s="386"/>
      <c r="PAC18" s="386"/>
      <c r="PAH18" s="386"/>
      <c r="PAM18" s="386"/>
      <c r="PAR18" s="386"/>
      <c r="PAW18" s="386"/>
      <c r="PBB18" s="386"/>
      <c r="PBG18" s="386"/>
      <c r="PBL18" s="386"/>
      <c r="PBQ18" s="386"/>
      <c r="PBV18" s="386"/>
      <c r="PCA18" s="386"/>
      <c r="PCF18" s="386"/>
      <c r="PCK18" s="386"/>
      <c r="PCP18" s="386"/>
      <c r="PCU18" s="386"/>
      <c r="PCZ18" s="386"/>
      <c r="PDE18" s="386"/>
      <c r="PDJ18" s="386"/>
      <c r="PDO18" s="386"/>
      <c r="PDT18" s="386"/>
      <c r="PDY18" s="386"/>
      <c r="PED18" s="386"/>
      <c r="PEI18" s="386"/>
      <c r="PEN18" s="386"/>
      <c r="PES18" s="386"/>
      <c r="PEX18" s="386"/>
      <c r="PFC18" s="386"/>
      <c r="PFH18" s="386"/>
      <c r="PFM18" s="386"/>
      <c r="PFR18" s="386"/>
      <c r="PFW18" s="386"/>
      <c r="PGB18" s="386"/>
      <c r="PGG18" s="386"/>
      <c r="PGL18" s="386"/>
      <c r="PGQ18" s="386"/>
      <c r="PGV18" s="386"/>
      <c r="PHA18" s="386"/>
      <c r="PHF18" s="386"/>
      <c r="PHK18" s="386"/>
      <c r="PHP18" s="386"/>
      <c r="PHU18" s="386"/>
      <c r="PHZ18" s="386"/>
      <c r="PIE18" s="386"/>
      <c r="PIJ18" s="386"/>
      <c r="PIO18" s="386"/>
      <c r="PIT18" s="386"/>
      <c r="PIY18" s="386"/>
      <c r="PJD18" s="386"/>
      <c r="PJI18" s="386"/>
      <c r="PJN18" s="386"/>
      <c r="PJS18" s="386"/>
      <c r="PJX18" s="386"/>
      <c r="PKC18" s="386"/>
      <c r="PKH18" s="386"/>
      <c r="PKM18" s="386"/>
      <c r="PKR18" s="386"/>
      <c r="PKW18" s="386"/>
      <c r="PLB18" s="386"/>
      <c r="PLG18" s="386"/>
      <c r="PLL18" s="386"/>
      <c r="PLQ18" s="386"/>
      <c r="PLV18" s="386"/>
      <c r="PMA18" s="386"/>
      <c r="PMF18" s="386"/>
      <c r="PMK18" s="386"/>
      <c r="PMP18" s="386"/>
      <c r="PMU18" s="386"/>
      <c r="PMZ18" s="386"/>
      <c r="PNE18" s="386"/>
      <c r="PNJ18" s="386"/>
      <c r="PNO18" s="386"/>
      <c r="PNT18" s="386"/>
      <c r="PNY18" s="386"/>
      <c r="POD18" s="386"/>
      <c r="POI18" s="386"/>
      <c r="PON18" s="386"/>
      <c r="POS18" s="386"/>
      <c r="POX18" s="386"/>
      <c r="PPC18" s="386"/>
      <c r="PPH18" s="386"/>
      <c r="PPM18" s="386"/>
      <c r="PPR18" s="386"/>
      <c r="PPW18" s="386"/>
      <c r="PQB18" s="386"/>
      <c r="PQG18" s="386"/>
      <c r="PQL18" s="386"/>
      <c r="PQQ18" s="386"/>
      <c r="PQV18" s="386"/>
      <c r="PRA18" s="386"/>
      <c r="PRF18" s="386"/>
      <c r="PRK18" s="386"/>
      <c r="PRP18" s="386"/>
      <c r="PRU18" s="386"/>
      <c r="PRZ18" s="386"/>
      <c r="PSE18" s="386"/>
      <c r="PSJ18" s="386"/>
      <c r="PSO18" s="386"/>
      <c r="PST18" s="386"/>
      <c r="PSY18" s="386"/>
      <c r="PTD18" s="386"/>
      <c r="PTI18" s="386"/>
      <c r="PTN18" s="386"/>
      <c r="PTS18" s="386"/>
      <c r="PTX18" s="386"/>
      <c r="PUC18" s="386"/>
      <c r="PUH18" s="386"/>
      <c r="PUM18" s="386"/>
      <c r="PUR18" s="386"/>
      <c r="PUW18" s="386"/>
      <c r="PVB18" s="386"/>
      <c r="PVG18" s="386"/>
      <c r="PVL18" s="386"/>
      <c r="PVQ18" s="386"/>
      <c r="PVV18" s="386"/>
      <c r="PWA18" s="386"/>
      <c r="PWF18" s="386"/>
      <c r="PWK18" s="386"/>
      <c r="PWP18" s="386"/>
      <c r="PWU18" s="386"/>
      <c r="PWZ18" s="386"/>
      <c r="PXE18" s="386"/>
      <c r="PXJ18" s="386"/>
      <c r="PXO18" s="386"/>
      <c r="PXT18" s="386"/>
      <c r="PXY18" s="386"/>
      <c r="PYD18" s="386"/>
      <c r="PYI18" s="386"/>
      <c r="PYN18" s="386"/>
      <c r="PYS18" s="386"/>
      <c r="PYX18" s="386"/>
      <c r="PZC18" s="386"/>
      <c r="PZH18" s="386"/>
      <c r="PZM18" s="386"/>
      <c r="PZR18" s="386"/>
      <c r="PZW18" s="386"/>
      <c r="QAB18" s="386"/>
      <c r="QAG18" s="386"/>
      <c r="QAL18" s="386"/>
      <c r="QAQ18" s="386"/>
      <c r="QAV18" s="386"/>
      <c r="QBA18" s="386"/>
      <c r="QBF18" s="386"/>
      <c r="QBK18" s="386"/>
      <c r="QBP18" s="386"/>
      <c r="QBU18" s="386"/>
      <c r="QBZ18" s="386"/>
      <c r="QCE18" s="386"/>
      <c r="QCJ18" s="386"/>
      <c r="QCO18" s="386"/>
      <c r="QCT18" s="386"/>
      <c r="QCY18" s="386"/>
      <c r="QDD18" s="386"/>
      <c r="QDI18" s="386"/>
      <c r="QDN18" s="386"/>
      <c r="QDS18" s="386"/>
      <c r="QDX18" s="386"/>
      <c r="QEC18" s="386"/>
      <c r="QEH18" s="386"/>
      <c r="QEM18" s="386"/>
      <c r="QER18" s="386"/>
      <c r="QEW18" s="386"/>
      <c r="QFB18" s="386"/>
      <c r="QFG18" s="386"/>
      <c r="QFL18" s="386"/>
      <c r="QFQ18" s="386"/>
      <c r="QFV18" s="386"/>
      <c r="QGA18" s="386"/>
      <c r="QGF18" s="386"/>
      <c r="QGK18" s="386"/>
      <c r="QGP18" s="386"/>
      <c r="QGU18" s="386"/>
      <c r="QGZ18" s="386"/>
      <c r="QHE18" s="386"/>
      <c r="QHJ18" s="386"/>
      <c r="QHO18" s="386"/>
      <c r="QHT18" s="386"/>
      <c r="QHY18" s="386"/>
      <c r="QID18" s="386"/>
      <c r="QII18" s="386"/>
      <c r="QIN18" s="386"/>
      <c r="QIS18" s="386"/>
      <c r="QIX18" s="386"/>
      <c r="QJC18" s="386"/>
      <c r="QJH18" s="386"/>
      <c r="QJM18" s="386"/>
      <c r="QJR18" s="386"/>
      <c r="QJW18" s="386"/>
      <c r="QKB18" s="386"/>
      <c r="QKG18" s="386"/>
      <c r="QKL18" s="386"/>
      <c r="QKQ18" s="386"/>
      <c r="QKV18" s="386"/>
      <c r="QLA18" s="386"/>
      <c r="QLF18" s="386"/>
      <c r="QLK18" s="386"/>
      <c r="QLP18" s="386"/>
      <c r="QLU18" s="386"/>
      <c r="QLZ18" s="386"/>
      <c r="QME18" s="386"/>
      <c r="QMJ18" s="386"/>
      <c r="QMO18" s="386"/>
      <c r="QMT18" s="386"/>
      <c r="QMY18" s="386"/>
      <c r="QND18" s="386"/>
      <c r="QNI18" s="386"/>
      <c r="QNN18" s="386"/>
      <c r="QNS18" s="386"/>
      <c r="QNX18" s="386"/>
      <c r="QOC18" s="386"/>
      <c r="QOH18" s="386"/>
      <c r="QOM18" s="386"/>
      <c r="QOR18" s="386"/>
      <c r="QOW18" s="386"/>
      <c r="QPB18" s="386"/>
      <c r="QPG18" s="386"/>
      <c r="QPL18" s="386"/>
      <c r="QPQ18" s="386"/>
      <c r="QPV18" s="386"/>
      <c r="QQA18" s="386"/>
      <c r="QQF18" s="386"/>
      <c r="QQK18" s="386"/>
      <c r="QQP18" s="386"/>
      <c r="QQU18" s="386"/>
      <c r="QQZ18" s="386"/>
      <c r="QRE18" s="386"/>
      <c r="QRJ18" s="386"/>
      <c r="QRO18" s="386"/>
      <c r="QRT18" s="386"/>
      <c r="QRY18" s="386"/>
      <c r="QSD18" s="386"/>
      <c r="QSI18" s="386"/>
      <c r="QSN18" s="386"/>
      <c r="QSS18" s="386"/>
      <c r="QSX18" s="386"/>
      <c r="QTC18" s="386"/>
      <c r="QTH18" s="386"/>
      <c r="QTM18" s="386"/>
      <c r="QTR18" s="386"/>
      <c r="QTW18" s="386"/>
      <c r="QUB18" s="386"/>
      <c r="QUG18" s="386"/>
      <c r="QUL18" s="386"/>
      <c r="QUQ18" s="386"/>
      <c r="QUV18" s="386"/>
      <c r="QVA18" s="386"/>
      <c r="QVF18" s="386"/>
      <c r="QVK18" s="386"/>
      <c r="QVP18" s="386"/>
      <c r="QVU18" s="386"/>
      <c r="QVZ18" s="386"/>
      <c r="QWE18" s="386"/>
      <c r="QWJ18" s="386"/>
      <c r="QWO18" s="386"/>
      <c r="QWT18" s="386"/>
      <c r="QWY18" s="386"/>
      <c r="QXD18" s="386"/>
      <c r="QXI18" s="386"/>
      <c r="QXN18" s="386"/>
      <c r="QXS18" s="386"/>
      <c r="QXX18" s="386"/>
      <c r="QYC18" s="386"/>
      <c r="QYH18" s="386"/>
      <c r="QYM18" s="386"/>
      <c r="QYR18" s="386"/>
      <c r="QYW18" s="386"/>
      <c r="QZB18" s="386"/>
      <c r="QZG18" s="386"/>
      <c r="QZL18" s="386"/>
      <c r="QZQ18" s="386"/>
      <c r="QZV18" s="386"/>
      <c r="RAA18" s="386"/>
      <c r="RAF18" s="386"/>
      <c r="RAK18" s="386"/>
      <c r="RAP18" s="386"/>
      <c r="RAU18" s="386"/>
      <c r="RAZ18" s="386"/>
      <c r="RBE18" s="386"/>
      <c r="RBJ18" s="386"/>
      <c r="RBO18" s="386"/>
      <c r="RBT18" s="386"/>
      <c r="RBY18" s="386"/>
      <c r="RCD18" s="386"/>
      <c r="RCI18" s="386"/>
      <c r="RCN18" s="386"/>
      <c r="RCS18" s="386"/>
      <c r="RCX18" s="386"/>
      <c r="RDC18" s="386"/>
      <c r="RDH18" s="386"/>
      <c r="RDM18" s="386"/>
      <c r="RDR18" s="386"/>
      <c r="RDW18" s="386"/>
      <c r="REB18" s="386"/>
      <c r="REG18" s="386"/>
      <c r="REL18" s="386"/>
      <c r="REQ18" s="386"/>
      <c r="REV18" s="386"/>
      <c r="RFA18" s="386"/>
      <c r="RFF18" s="386"/>
      <c r="RFK18" s="386"/>
      <c r="RFP18" s="386"/>
      <c r="RFU18" s="386"/>
      <c r="RFZ18" s="386"/>
      <c r="RGE18" s="386"/>
      <c r="RGJ18" s="386"/>
      <c r="RGO18" s="386"/>
      <c r="RGT18" s="386"/>
      <c r="RGY18" s="386"/>
      <c r="RHD18" s="386"/>
      <c r="RHI18" s="386"/>
      <c r="RHN18" s="386"/>
      <c r="RHS18" s="386"/>
      <c r="RHX18" s="386"/>
      <c r="RIC18" s="386"/>
      <c r="RIH18" s="386"/>
      <c r="RIM18" s="386"/>
      <c r="RIR18" s="386"/>
      <c r="RIW18" s="386"/>
      <c r="RJB18" s="386"/>
      <c r="RJG18" s="386"/>
      <c r="RJL18" s="386"/>
      <c r="RJQ18" s="386"/>
      <c r="RJV18" s="386"/>
      <c r="RKA18" s="386"/>
      <c r="RKF18" s="386"/>
      <c r="RKK18" s="386"/>
      <c r="RKP18" s="386"/>
      <c r="RKU18" s="386"/>
      <c r="RKZ18" s="386"/>
      <c r="RLE18" s="386"/>
      <c r="RLJ18" s="386"/>
      <c r="RLO18" s="386"/>
      <c r="RLT18" s="386"/>
      <c r="RLY18" s="386"/>
      <c r="RMD18" s="386"/>
      <c r="RMI18" s="386"/>
      <c r="RMN18" s="386"/>
      <c r="RMS18" s="386"/>
      <c r="RMX18" s="386"/>
      <c r="RNC18" s="386"/>
      <c r="RNH18" s="386"/>
      <c r="RNM18" s="386"/>
      <c r="RNR18" s="386"/>
      <c r="RNW18" s="386"/>
      <c r="ROB18" s="386"/>
      <c r="ROG18" s="386"/>
      <c r="ROL18" s="386"/>
      <c r="ROQ18" s="386"/>
      <c r="ROV18" s="386"/>
      <c r="RPA18" s="386"/>
      <c r="RPF18" s="386"/>
      <c r="RPK18" s="386"/>
      <c r="RPP18" s="386"/>
      <c r="RPU18" s="386"/>
      <c r="RPZ18" s="386"/>
      <c r="RQE18" s="386"/>
      <c r="RQJ18" s="386"/>
      <c r="RQO18" s="386"/>
      <c r="RQT18" s="386"/>
      <c r="RQY18" s="386"/>
      <c r="RRD18" s="386"/>
      <c r="RRI18" s="386"/>
      <c r="RRN18" s="386"/>
      <c r="RRS18" s="386"/>
      <c r="RRX18" s="386"/>
      <c r="RSC18" s="386"/>
      <c r="RSH18" s="386"/>
      <c r="RSM18" s="386"/>
      <c r="RSR18" s="386"/>
      <c r="RSW18" s="386"/>
      <c r="RTB18" s="386"/>
      <c r="RTG18" s="386"/>
      <c r="RTL18" s="386"/>
      <c r="RTQ18" s="386"/>
      <c r="RTV18" s="386"/>
      <c r="RUA18" s="386"/>
      <c r="RUF18" s="386"/>
      <c r="RUK18" s="386"/>
      <c r="RUP18" s="386"/>
      <c r="RUU18" s="386"/>
      <c r="RUZ18" s="386"/>
      <c r="RVE18" s="386"/>
      <c r="RVJ18" s="386"/>
      <c r="RVO18" s="386"/>
      <c r="RVT18" s="386"/>
      <c r="RVY18" s="386"/>
      <c r="RWD18" s="386"/>
      <c r="RWI18" s="386"/>
      <c r="RWN18" s="386"/>
      <c r="RWS18" s="386"/>
      <c r="RWX18" s="386"/>
      <c r="RXC18" s="386"/>
      <c r="RXH18" s="386"/>
      <c r="RXM18" s="386"/>
      <c r="RXR18" s="386"/>
      <c r="RXW18" s="386"/>
      <c r="RYB18" s="386"/>
      <c r="RYG18" s="386"/>
      <c r="RYL18" s="386"/>
      <c r="RYQ18" s="386"/>
      <c r="RYV18" s="386"/>
      <c r="RZA18" s="386"/>
      <c r="RZF18" s="386"/>
      <c r="RZK18" s="386"/>
      <c r="RZP18" s="386"/>
      <c r="RZU18" s="386"/>
      <c r="RZZ18" s="386"/>
      <c r="SAE18" s="386"/>
      <c r="SAJ18" s="386"/>
      <c r="SAO18" s="386"/>
      <c r="SAT18" s="386"/>
      <c r="SAY18" s="386"/>
      <c r="SBD18" s="386"/>
      <c r="SBI18" s="386"/>
      <c r="SBN18" s="386"/>
      <c r="SBS18" s="386"/>
      <c r="SBX18" s="386"/>
      <c r="SCC18" s="386"/>
      <c r="SCH18" s="386"/>
      <c r="SCM18" s="386"/>
      <c r="SCR18" s="386"/>
      <c r="SCW18" s="386"/>
      <c r="SDB18" s="386"/>
      <c r="SDG18" s="386"/>
      <c r="SDL18" s="386"/>
      <c r="SDQ18" s="386"/>
      <c r="SDV18" s="386"/>
      <c r="SEA18" s="386"/>
      <c r="SEF18" s="386"/>
      <c r="SEK18" s="386"/>
      <c r="SEP18" s="386"/>
      <c r="SEU18" s="386"/>
      <c r="SEZ18" s="386"/>
      <c r="SFE18" s="386"/>
      <c r="SFJ18" s="386"/>
      <c r="SFO18" s="386"/>
      <c r="SFT18" s="386"/>
      <c r="SFY18" s="386"/>
      <c r="SGD18" s="386"/>
      <c r="SGI18" s="386"/>
      <c r="SGN18" s="386"/>
      <c r="SGS18" s="386"/>
      <c r="SGX18" s="386"/>
      <c r="SHC18" s="386"/>
      <c r="SHH18" s="386"/>
      <c r="SHM18" s="386"/>
      <c r="SHR18" s="386"/>
      <c r="SHW18" s="386"/>
      <c r="SIB18" s="386"/>
      <c r="SIG18" s="386"/>
      <c r="SIL18" s="386"/>
      <c r="SIQ18" s="386"/>
      <c r="SIV18" s="386"/>
      <c r="SJA18" s="386"/>
      <c r="SJF18" s="386"/>
      <c r="SJK18" s="386"/>
      <c r="SJP18" s="386"/>
      <c r="SJU18" s="386"/>
      <c r="SJZ18" s="386"/>
      <c r="SKE18" s="386"/>
      <c r="SKJ18" s="386"/>
      <c r="SKO18" s="386"/>
      <c r="SKT18" s="386"/>
      <c r="SKY18" s="386"/>
      <c r="SLD18" s="386"/>
      <c r="SLI18" s="386"/>
      <c r="SLN18" s="386"/>
      <c r="SLS18" s="386"/>
      <c r="SLX18" s="386"/>
      <c r="SMC18" s="386"/>
      <c r="SMH18" s="386"/>
      <c r="SMM18" s="386"/>
      <c r="SMR18" s="386"/>
      <c r="SMW18" s="386"/>
      <c r="SNB18" s="386"/>
      <c r="SNG18" s="386"/>
      <c r="SNL18" s="386"/>
      <c r="SNQ18" s="386"/>
      <c r="SNV18" s="386"/>
      <c r="SOA18" s="386"/>
      <c r="SOF18" s="386"/>
      <c r="SOK18" s="386"/>
      <c r="SOP18" s="386"/>
      <c r="SOU18" s="386"/>
      <c r="SOZ18" s="386"/>
      <c r="SPE18" s="386"/>
      <c r="SPJ18" s="386"/>
      <c r="SPO18" s="386"/>
      <c r="SPT18" s="386"/>
      <c r="SPY18" s="386"/>
      <c r="SQD18" s="386"/>
      <c r="SQI18" s="386"/>
      <c r="SQN18" s="386"/>
      <c r="SQS18" s="386"/>
      <c r="SQX18" s="386"/>
      <c r="SRC18" s="386"/>
      <c r="SRH18" s="386"/>
      <c r="SRM18" s="386"/>
      <c r="SRR18" s="386"/>
      <c r="SRW18" s="386"/>
      <c r="SSB18" s="386"/>
      <c r="SSG18" s="386"/>
      <c r="SSL18" s="386"/>
      <c r="SSQ18" s="386"/>
      <c r="SSV18" s="386"/>
      <c r="STA18" s="386"/>
      <c r="STF18" s="386"/>
      <c r="STK18" s="386"/>
      <c r="STP18" s="386"/>
      <c r="STU18" s="386"/>
      <c r="STZ18" s="386"/>
      <c r="SUE18" s="386"/>
      <c r="SUJ18" s="386"/>
      <c r="SUO18" s="386"/>
      <c r="SUT18" s="386"/>
      <c r="SUY18" s="386"/>
      <c r="SVD18" s="386"/>
      <c r="SVI18" s="386"/>
      <c r="SVN18" s="386"/>
      <c r="SVS18" s="386"/>
      <c r="SVX18" s="386"/>
      <c r="SWC18" s="386"/>
      <c r="SWH18" s="386"/>
      <c r="SWM18" s="386"/>
      <c r="SWR18" s="386"/>
      <c r="SWW18" s="386"/>
      <c r="SXB18" s="386"/>
      <c r="SXG18" s="386"/>
      <c r="SXL18" s="386"/>
      <c r="SXQ18" s="386"/>
      <c r="SXV18" s="386"/>
      <c r="SYA18" s="386"/>
      <c r="SYF18" s="386"/>
      <c r="SYK18" s="386"/>
      <c r="SYP18" s="386"/>
      <c r="SYU18" s="386"/>
      <c r="SYZ18" s="386"/>
      <c r="SZE18" s="386"/>
      <c r="SZJ18" s="386"/>
      <c r="SZO18" s="386"/>
      <c r="SZT18" s="386"/>
      <c r="SZY18" s="386"/>
      <c r="TAD18" s="386"/>
      <c r="TAI18" s="386"/>
      <c r="TAN18" s="386"/>
      <c r="TAS18" s="386"/>
      <c r="TAX18" s="386"/>
      <c r="TBC18" s="386"/>
      <c r="TBH18" s="386"/>
      <c r="TBM18" s="386"/>
      <c r="TBR18" s="386"/>
      <c r="TBW18" s="386"/>
      <c r="TCB18" s="386"/>
      <c r="TCG18" s="386"/>
      <c r="TCL18" s="386"/>
      <c r="TCQ18" s="386"/>
      <c r="TCV18" s="386"/>
      <c r="TDA18" s="386"/>
      <c r="TDF18" s="386"/>
      <c r="TDK18" s="386"/>
      <c r="TDP18" s="386"/>
      <c r="TDU18" s="386"/>
      <c r="TDZ18" s="386"/>
      <c r="TEE18" s="386"/>
      <c r="TEJ18" s="386"/>
      <c r="TEO18" s="386"/>
      <c r="TET18" s="386"/>
      <c r="TEY18" s="386"/>
      <c r="TFD18" s="386"/>
      <c r="TFI18" s="386"/>
      <c r="TFN18" s="386"/>
      <c r="TFS18" s="386"/>
      <c r="TFX18" s="386"/>
      <c r="TGC18" s="386"/>
      <c r="TGH18" s="386"/>
      <c r="TGM18" s="386"/>
      <c r="TGR18" s="386"/>
      <c r="TGW18" s="386"/>
      <c r="THB18" s="386"/>
      <c r="THG18" s="386"/>
      <c r="THL18" s="386"/>
      <c r="THQ18" s="386"/>
      <c r="THV18" s="386"/>
      <c r="TIA18" s="386"/>
      <c r="TIF18" s="386"/>
      <c r="TIK18" s="386"/>
      <c r="TIP18" s="386"/>
      <c r="TIU18" s="386"/>
      <c r="TIZ18" s="386"/>
      <c r="TJE18" s="386"/>
      <c r="TJJ18" s="386"/>
      <c r="TJO18" s="386"/>
      <c r="TJT18" s="386"/>
      <c r="TJY18" s="386"/>
      <c r="TKD18" s="386"/>
      <c r="TKI18" s="386"/>
      <c r="TKN18" s="386"/>
      <c r="TKS18" s="386"/>
      <c r="TKX18" s="386"/>
      <c r="TLC18" s="386"/>
      <c r="TLH18" s="386"/>
      <c r="TLM18" s="386"/>
      <c r="TLR18" s="386"/>
      <c r="TLW18" s="386"/>
      <c r="TMB18" s="386"/>
      <c r="TMG18" s="386"/>
      <c r="TML18" s="386"/>
      <c r="TMQ18" s="386"/>
      <c r="TMV18" s="386"/>
      <c r="TNA18" s="386"/>
      <c r="TNF18" s="386"/>
      <c r="TNK18" s="386"/>
      <c r="TNP18" s="386"/>
      <c r="TNU18" s="386"/>
      <c r="TNZ18" s="386"/>
      <c r="TOE18" s="386"/>
      <c r="TOJ18" s="386"/>
      <c r="TOO18" s="386"/>
      <c r="TOT18" s="386"/>
      <c r="TOY18" s="386"/>
      <c r="TPD18" s="386"/>
      <c r="TPI18" s="386"/>
      <c r="TPN18" s="386"/>
      <c r="TPS18" s="386"/>
      <c r="TPX18" s="386"/>
      <c r="TQC18" s="386"/>
      <c r="TQH18" s="386"/>
      <c r="TQM18" s="386"/>
      <c r="TQR18" s="386"/>
      <c r="TQW18" s="386"/>
      <c r="TRB18" s="386"/>
      <c r="TRG18" s="386"/>
      <c r="TRL18" s="386"/>
      <c r="TRQ18" s="386"/>
      <c r="TRV18" s="386"/>
      <c r="TSA18" s="386"/>
      <c r="TSF18" s="386"/>
      <c r="TSK18" s="386"/>
      <c r="TSP18" s="386"/>
      <c r="TSU18" s="386"/>
      <c r="TSZ18" s="386"/>
      <c r="TTE18" s="386"/>
      <c r="TTJ18" s="386"/>
      <c r="TTO18" s="386"/>
      <c r="TTT18" s="386"/>
      <c r="TTY18" s="386"/>
      <c r="TUD18" s="386"/>
      <c r="TUI18" s="386"/>
      <c r="TUN18" s="386"/>
      <c r="TUS18" s="386"/>
      <c r="TUX18" s="386"/>
      <c r="TVC18" s="386"/>
      <c r="TVH18" s="386"/>
      <c r="TVM18" s="386"/>
      <c r="TVR18" s="386"/>
      <c r="TVW18" s="386"/>
      <c r="TWB18" s="386"/>
      <c r="TWG18" s="386"/>
      <c r="TWL18" s="386"/>
      <c r="TWQ18" s="386"/>
      <c r="TWV18" s="386"/>
      <c r="TXA18" s="386"/>
      <c r="TXF18" s="386"/>
      <c r="TXK18" s="386"/>
      <c r="TXP18" s="386"/>
      <c r="TXU18" s="386"/>
      <c r="TXZ18" s="386"/>
      <c r="TYE18" s="386"/>
      <c r="TYJ18" s="386"/>
      <c r="TYO18" s="386"/>
      <c r="TYT18" s="386"/>
      <c r="TYY18" s="386"/>
      <c r="TZD18" s="386"/>
      <c r="TZI18" s="386"/>
      <c r="TZN18" s="386"/>
      <c r="TZS18" s="386"/>
      <c r="TZX18" s="386"/>
      <c r="UAC18" s="386"/>
      <c r="UAH18" s="386"/>
      <c r="UAM18" s="386"/>
      <c r="UAR18" s="386"/>
      <c r="UAW18" s="386"/>
      <c r="UBB18" s="386"/>
      <c r="UBG18" s="386"/>
      <c r="UBL18" s="386"/>
      <c r="UBQ18" s="386"/>
      <c r="UBV18" s="386"/>
      <c r="UCA18" s="386"/>
      <c r="UCF18" s="386"/>
      <c r="UCK18" s="386"/>
      <c r="UCP18" s="386"/>
      <c r="UCU18" s="386"/>
      <c r="UCZ18" s="386"/>
      <c r="UDE18" s="386"/>
      <c r="UDJ18" s="386"/>
      <c r="UDO18" s="386"/>
      <c r="UDT18" s="386"/>
      <c r="UDY18" s="386"/>
      <c r="UED18" s="386"/>
      <c r="UEI18" s="386"/>
      <c r="UEN18" s="386"/>
      <c r="UES18" s="386"/>
      <c r="UEX18" s="386"/>
      <c r="UFC18" s="386"/>
      <c r="UFH18" s="386"/>
      <c r="UFM18" s="386"/>
      <c r="UFR18" s="386"/>
      <c r="UFW18" s="386"/>
      <c r="UGB18" s="386"/>
      <c r="UGG18" s="386"/>
      <c r="UGL18" s="386"/>
      <c r="UGQ18" s="386"/>
      <c r="UGV18" s="386"/>
      <c r="UHA18" s="386"/>
      <c r="UHF18" s="386"/>
      <c r="UHK18" s="386"/>
      <c r="UHP18" s="386"/>
      <c r="UHU18" s="386"/>
      <c r="UHZ18" s="386"/>
      <c r="UIE18" s="386"/>
      <c r="UIJ18" s="386"/>
      <c r="UIO18" s="386"/>
      <c r="UIT18" s="386"/>
      <c r="UIY18" s="386"/>
      <c r="UJD18" s="386"/>
      <c r="UJI18" s="386"/>
      <c r="UJN18" s="386"/>
      <c r="UJS18" s="386"/>
      <c r="UJX18" s="386"/>
      <c r="UKC18" s="386"/>
      <c r="UKH18" s="386"/>
      <c r="UKM18" s="386"/>
      <c r="UKR18" s="386"/>
      <c r="UKW18" s="386"/>
      <c r="ULB18" s="386"/>
      <c r="ULG18" s="386"/>
      <c r="ULL18" s="386"/>
      <c r="ULQ18" s="386"/>
      <c r="ULV18" s="386"/>
      <c r="UMA18" s="386"/>
      <c r="UMF18" s="386"/>
      <c r="UMK18" s="386"/>
      <c r="UMP18" s="386"/>
      <c r="UMU18" s="386"/>
      <c r="UMZ18" s="386"/>
      <c r="UNE18" s="386"/>
      <c r="UNJ18" s="386"/>
      <c r="UNO18" s="386"/>
      <c r="UNT18" s="386"/>
      <c r="UNY18" s="386"/>
      <c r="UOD18" s="386"/>
      <c r="UOI18" s="386"/>
      <c r="UON18" s="386"/>
      <c r="UOS18" s="386"/>
      <c r="UOX18" s="386"/>
      <c r="UPC18" s="386"/>
      <c r="UPH18" s="386"/>
      <c r="UPM18" s="386"/>
      <c r="UPR18" s="386"/>
      <c r="UPW18" s="386"/>
      <c r="UQB18" s="386"/>
      <c r="UQG18" s="386"/>
      <c r="UQL18" s="386"/>
      <c r="UQQ18" s="386"/>
      <c r="UQV18" s="386"/>
      <c r="URA18" s="386"/>
      <c r="URF18" s="386"/>
      <c r="URK18" s="386"/>
      <c r="URP18" s="386"/>
      <c r="URU18" s="386"/>
      <c r="URZ18" s="386"/>
      <c r="USE18" s="386"/>
      <c r="USJ18" s="386"/>
      <c r="USO18" s="386"/>
      <c r="UST18" s="386"/>
      <c r="USY18" s="386"/>
      <c r="UTD18" s="386"/>
      <c r="UTI18" s="386"/>
      <c r="UTN18" s="386"/>
      <c r="UTS18" s="386"/>
      <c r="UTX18" s="386"/>
      <c r="UUC18" s="386"/>
      <c r="UUH18" s="386"/>
      <c r="UUM18" s="386"/>
      <c r="UUR18" s="386"/>
      <c r="UUW18" s="386"/>
      <c r="UVB18" s="386"/>
      <c r="UVG18" s="386"/>
      <c r="UVL18" s="386"/>
      <c r="UVQ18" s="386"/>
      <c r="UVV18" s="386"/>
      <c r="UWA18" s="386"/>
      <c r="UWF18" s="386"/>
      <c r="UWK18" s="386"/>
      <c r="UWP18" s="386"/>
      <c r="UWU18" s="386"/>
      <c r="UWZ18" s="386"/>
      <c r="UXE18" s="386"/>
      <c r="UXJ18" s="386"/>
      <c r="UXO18" s="386"/>
      <c r="UXT18" s="386"/>
      <c r="UXY18" s="386"/>
      <c r="UYD18" s="386"/>
      <c r="UYI18" s="386"/>
      <c r="UYN18" s="386"/>
      <c r="UYS18" s="386"/>
      <c r="UYX18" s="386"/>
      <c r="UZC18" s="386"/>
      <c r="UZH18" s="386"/>
      <c r="UZM18" s="386"/>
      <c r="UZR18" s="386"/>
      <c r="UZW18" s="386"/>
      <c r="VAB18" s="386"/>
      <c r="VAG18" s="386"/>
      <c r="VAL18" s="386"/>
      <c r="VAQ18" s="386"/>
      <c r="VAV18" s="386"/>
      <c r="VBA18" s="386"/>
      <c r="VBF18" s="386"/>
      <c r="VBK18" s="386"/>
      <c r="VBP18" s="386"/>
      <c r="VBU18" s="386"/>
      <c r="VBZ18" s="386"/>
      <c r="VCE18" s="386"/>
      <c r="VCJ18" s="386"/>
      <c r="VCO18" s="386"/>
      <c r="VCT18" s="386"/>
      <c r="VCY18" s="386"/>
      <c r="VDD18" s="386"/>
      <c r="VDI18" s="386"/>
      <c r="VDN18" s="386"/>
      <c r="VDS18" s="386"/>
      <c r="VDX18" s="386"/>
      <c r="VEC18" s="386"/>
      <c r="VEH18" s="386"/>
      <c r="VEM18" s="386"/>
      <c r="VER18" s="386"/>
      <c r="VEW18" s="386"/>
      <c r="VFB18" s="386"/>
      <c r="VFG18" s="386"/>
      <c r="VFL18" s="386"/>
      <c r="VFQ18" s="386"/>
      <c r="VFV18" s="386"/>
      <c r="VGA18" s="386"/>
      <c r="VGF18" s="386"/>
      <c r="VGK18" s="386"/>
      <c r="VGP18" s="386"/>
      <c r="VGU18" s="386"/>
      <c r="VGZ18" s="386"/>
      <c r="VHE18" s="386"/>
      <c r="VHJ18" s="386"/>
      <c r="VHO18" s="386"/>
      <c r="VHT18" s="386"/>
      <c r="VHY18" s="386"/>
      <c r="VID18" s="386"/>
      <c r="VII18" s="386"/>
      <c r="VIN18" s="386"/>
      <c r="VIS18" s="386"/>
      <c r="VIX18" s="386"/>
      <c r="VJC18" s="386"/>
      <c r="VJH18" s="386"/>
      <c r="VJM18" s="386"/>
      <c r="VJR18" s="386"/>
      <c r="VJW18" s="386"/>
      <c r="VKB18" s="386"/>
      <c r="VKG18" s="386"/>
      <c r="VKL18" s="386"/>
      <c r="VKQ18" s="386"/>
      <c r="VKV18" s="386"/>
      <c r="VLA18" s="386"/>
      <c r="VLF18" s="386"/>
      <c r="VLK18" s="386"/>
      <c r="VLP18" s="386"/>
      <c r="VLU18" s="386"/>
      <c r="VLZ18" s="386"/>
      <c r="VME18" s="386"/>
      <c r="VMJ18" s="386"/>
      <c r="VMO18" s="386"/>
      <c r="VMT18" s="386"/>
      <c r="VMY18" s="386"/>
      <c r="VND18" s="386"/>
      <c r="VNI18" s="386"/>
      <c r="VNN18" s="386"/>
      <c r="VNS18" s="386"/>
      <c r="VNX18" s="386"/>
      <c r="VOC18" s="386"/>
      <c r="VOH18" s="386"/>
      <c r="VOM18" s="386"/>
      <c r="VOR18" s="386"/>
      <c r="VOW18" s="386"/>
      <c r="VPB18" s="386"/>
      <c r="VPG18" s="386"/>
      <c r="VPL18" s="386"/>
      <c r="VPQ18" s="386"/>
      <c r="VPV18" s="386"/>
      <c r="VQA18" s="386"/>
      <c r="VQF18" s="386"/>
      <c r="VQK18" s="386"/>
      <c r="VQP18" s="386"/>
      <c r="VQU18" s="386"/>
      <c r="VQZ18" s="386"/>
      <c r="VRE18" s="386"/>
      <c r="VRJ18" s="386"/>
      <c r="VRO18" s="386"/>
      <c r="VRT18" s="386"/>
      <c r="VRY18" s="386"/>
      <c r="VSD18" s="386"/>
      <c r="VSI18" s="386"/>
      <c r="VSN18" s="386"/>
      <c r="VSS18" s="386"/>
      <c r="VSX18" s="386"/>
      <c r="VTC18" s="386"/>
      <c r="VTH18" s="386"/>
      <c r="VTM18" s="386"/>
      <c r="VTR18" s="386"/>
      <c r="VTW18" s="386"/>
      <c r="VUB18" s="386"/>
      <c r="VUG18" s="386"/>
      <c r="VUL18" s="386"/>
      <c r="VUQ18" s="386"/>
      <c r="VUV18" s="386"/>
      <c r="VVA18" s="386"/>
      <c r="VVF18" s="386"/>
      <c r="VVK18" s="386"/>
      <c r="VVP18" s="386"/>
      <c r="VVU18" s="386"/>
      <c r="VVZ18" s="386"/>
      <c r="VWE18" s="386"/>
      <c r="VWJ18" s="386"/>
      <c r="VWO18" s="386"/>
      <c r="VWT18" s="386"/>
      <c r="VWY18" s="386"/>
      <c r="VXD18" s="386"/>
      <c r="VXI18" s="386"/>
      <c r="VXN18" s="386"/>
      <c r="VXS18" s="386"/>
      <c r="VXX18" s="386"/>
      <c r="VYC18" s="386"/>
      <c r="VYH18" s="386"/>
      <c r="VYM18" s="386"/>
      <c r="VYR18" s="386"/>
      <c r="VYW18" s="386"/>
      <c r="VZB18" s="386"/>
      <c r="VZG18" s="386"/>
      <c r="VZL18" s="386"/>
      <c r="VZQ18" s="386"/>
      <c r="VZV18" s="386"/>
      <c r="WAA18" s="386"/>
      <c r="WAF18" s="386"/>
      <c r="WAK18" s="386"/>
      <c r="WAP18" s="386"/>
      <c r="WAU18" s="386"/>
      <c r="WAZ18" s="386"/>
      <c r="WBE18" s="386"/>
      <c r="WBJ18" s="386"/>
      <c r="WBO18" s="386"/>
      <c r="WBT18" s="386"/>
      <c r="WBY18" s="386"/>
      <c r="WCD18" s="386"/>
      <c r="WCI18" s="386"/>
      <c r="WCN18" s="386"/>
      <c r="WCS18" s="386"/>
      <c r="WCX18" s="386"/>
      <c r="WDC18" s="386"/>
      <c r="WDH18" s="386"/>
      <c r="WDM18" s="386"/>
      <c r="WDR18" s="386"/>
      <c r="WDW18" s="386"/>
      <c r="WEB18" s="386"/>
      <c r="WEG18" s="386"/>
      <c r="WEL18" s="386"/>
      <c r="WEQ18" s="386"/>
      <c r="WEV18" s="386"/>
      <c r="WFA18" s="386"/>
      <c r="WFF18" s="386"/>
      <c r="WFK18" s="386"/>
      <c r="WFP18" s="386"/>
      <c r="WFU18" s="386"/>
      <c r="WFZ18" s="386"/>
      <c r="WGE18" s="386"/>
      <c r="WGJ18" s="386"/>
      <c r="WGO18" s="386"/>
      <c r="WGT18" s="386"/>
      <c r="WGY18" s="386"/>
      <c r="WHD18" s="386"/>
      <c r="WHI18" s="386"/>
      <c r="WHN18" s="386"/>
      <c r="WHS18" s="386"/>
      <c r="WHX18" s="386"/>
      <c r="WIC18" s="386"/>
      <c r="WIH18" s="386"/>
      <c r="WIM18" s="386"/>
      <c r="WIR18" s="386"/>
      <c r="WIW18" s="386"/>
      <c r="WJB18" s="386"/>
      <c r="WJG18" s="386"/>
      <c r="WJL18" s="386"/>
      <c r="WJQ18" s="386"/>
      <c r="WJV18" s="386"/>
      <c r="WKA18" s="386"/>
      <c r="WKF18" s="386"/>
      <c r="WKK18" s="386"/>
      <c r="WKP18" s="386"/>
      <c r="WKU18" s="386"/>
      <c r="WKZ18" s="386"/>
      <c r="WLE18" s="386"/>
      <c r="WLJ18" s="386"/>
      <c r="WLO18" s="386"/>
      <c r="WLT18" s="386"/>
      <c r="WLY18" s="386"/>
      <c r="WMD18" s="386"/>
      <c r="WMI18" s="386"/>
      <c r="WMN18" s="386"/>
      <c r="WMS18" s="386"/>
      <c r="WMX18" s="386"/>
      <c r="WNC18" s="386"/>
      <c r="WNH18" s="386"/>
      <c r="WNM18" s="386"/>
      <c r="WNR18" s="386"/>
      <c r="WNW18" s="386"/>
      <c r="WOB18" s="386"/>
      <c r="WOG18" s="386"/>
      <c r="WOL18" s="386"/>
      <c r="WOQ18" s="386"/>
      <c r="WOV18" s="386"/>
      <c r="WPA18" s="386"/>
      <c r="WPF18" s="386"/>
      <c r="WPK18" s="386"/>
      <c r="WPP18" s="386"/>
      <c r="WPU18" s="386"/>
      <c r="WPZ18" s="386"/>
      <c r="WQE18" s="386"/>
      <c r="WQJ18" s="386"/>
      <c r="WQO18" s="386"/>
      <c r="WQT18" s="386"/>
      <c r="WQY18" s="386"/>
      <c r="WRD18" s="386"/>
      <c r="WRI18" s="386"/>
      <c r="WRN18" s="386"/>
      <c r="WRS18" s="386"/>
      <c r="WRX18" s="386"/>
      <c r="WSC18" s="386"/>
      <c r="WSH18" s="386"/>
      <c r="WSM18" s="386"/>
      <c r="WSR18" s="386"/>
      <c r="WSW18" s="386"/>
      <c r="WTB18" s="386"/>
      <c r="WTG18" s="386"/>
      <c r="WTL18" s="386"/>
      <c r="WTQ18" s="386"/>
      <c r="WTV18" s="386"/>
      <c r="WUA18" s="386"/>
      <c r="WUF18" s="386"/>
      <c r="WUK18" s="386"/>
      <c r="WUP18" s="386"/>
      <c r="WUU18" s="386"/>
      <c r="WUZ18" s="386"/>
      <c r="WVE18" s="386"/>
      <c r="WVJ18" s="386"/>
      <c r="WVO18" s="386"/>
      <c r="WVT18" s="386"/>
      <c r="WVY18" s="386"/>
      <c r="WWD18" s="386"/>
      <c r="WWI18" s="386"/>
      <c r="WWN18" s="386"/>
      <c r="WWS18" s="386"/>
      <c r="WWX18" s="386"/>
      <c r="WXC18" s="386"/>
      <c r="WXH18" s="386"/>
      <c r="WXM18" s="386"/>
      <c r="WXR18" s="386"/>
      <c r="WXW18" s="386"/>
      <c r="WYB18" s="386"/>
      <c r="WYG18" s="386"/>
      <c r="WYL18" s="386"/>
      <c r="WYQ18" s="386"/>
      <c r="WYV18" s="386"/>
      <c r="WZA18" s="386"/>
      <c r="WZF18" s="386"/>
      <c r="WZK18" s="386"/>
      <c r="WZP18" s="386"/>
      <c r="WZU18" s="386"/>
      <c r="WZZ18" s="386"/>
      <c r="XAE18" s="386"/>
      <c r="XAJ18" s="386"/>
      <c r="XAO18" s="386"/>
      <c r="XAT18" s="386"/>
      <c r="XAY18" s="386"/>
      <c r="XBD18" s="386"/>
      <c r="XBI18" s="386"/>
      <c r="XBN18" s="386"/>
      <c r="XBS18" s="386"/>
      <c r="XBX18" s="386"/>
      <c r="XCC18" s="386"/>
      <c r="XCH18" s="386"/>
      <c r="XCM18" s="386"/>
      <c r="XCR18" s="386"/>
      <c r="XCW18" s="386"/>
      <c r="XDB18" s="386"/>
      <c r="XDG18" s="386"/>
      <c r="XDL18" s="386"/>
      <c r="XDQ18" s="386"/>
      <c r="XDV18" s="386"/>
      <c r="XEA18" s="386"/>
      <c r="XEF18" s="386"/>
      <c r="XEK18" s="386"/>
      <c r="XEP18" s="386"/>
      <c r="XEU18" s="386"/>
      <c r="XEZ18" s="386"/>
    </row>
    <row r="19" spans="1:1020 1025:2045 2050:3070 3075:4095 4100:5120 5125:6140 6145:7165 7170:8190 8195:9215 9220:10240 10245:11260 11265:12285 12290:13310 13315:14335 14340:15360 15365:16380">
      <c r="A19" s="391">
        <f t="shared" si="0"/>
        <v>17</v>
      </c>
      <c r="B19" s="384" t="s">
        <v>400</v>
      </c>
      <c r="C19" s="384">
        <v>7192.7999999999993</v>
      </c>
      <c r="D19" s="384"/>
      <c r="E19" s="384">
        <v>0</v>
      </c>
      <c r="F19" s="384">
        <v>0</v>
      </c>
      <c r="G19" s="384"/>
      <c r="H19" s="384">
        <v>0</v>
      </c>
      <c r="I19" s="384">
        <v>0</v>
      </c>
      <c r="J19" s="384">
        <v>0</v>
      </c>
      <c r="K19" s="388"/>
      <c r="L19" s="384">
        <v>0</v>
      </c>
      <c r="M19" s="384">
        <v>0</v>
      </c>
      <c r="N19" s="384">
        <v>0</v>
      </c>
      <c r="O19" s="384">
        <v>4</v>
      </c>
      <c r="P19" s="384">
        <v>244</v>
      </c>
      <c r="Q19" s="384">
        <v>720</v>
      </c>
      <c r="R19" s="384">
        <v>984</v>
      </c>
      <c r="S19" s="384">
        <v>468</v>
      </c>
      <c r="T19" s="384">
        <v>324</v>
      </c>
      <c r="U19" s="384">
        <v>27</v>
      </c>
      <c r="V19" s="384">
        <v>720</v>
      </c>
      <c r="W19" s="384">
        <v>348</v>
      </c>
      <c r="X19" s="384">
        <v>228</v>
      </c>
      <c r="Y19" s="384">
        <v>336</v>
      </c>
      <c r="Z19" s="384">
        <v>192</v>
      </c>
      <c r="AA19" s="384">
        <v>84</v>
      </c>
      <c r="AB19" s="384">
        <f>'Dec-23 Plan'!C85</f>
        <v>144</v>
      </c>
      <c r="AI19" s="386"/>
      <c r="AN19" s="386"/>
      <c r="AS19" s="386"/>
      <c r="AX19" s="386"/>
      <c r="BC19" s="386"/>
      <c r="BH19" s="386"/>
      <c r="BM19" s="386"/>
      <c r="BR19" s="386"/>
      <c r="BW19" s="386"/>
      <c r="CB19" s="386"/>
      <c r="CG19" s="386"/>
      <c r="CL19" s="386"/>
      <c r="CQ19" s="386"/>
      <c r="CV19" s="386"/>
      <c r="DA19" s="386"/>
      <c r="DF19" s="386"/>
      <c r="DK19" s="386"/>
      <c r="DP19" s="386"/>
      <c r="DU19" s="386"/>
      <c r="DZ19" s="386"/>
      <c r="EE19" s="386"/>
      <c r="EJ19" s="386"/>
      <c r="EO19" s="386"/>
      <c r="ET19" s="386"/>
      <c r="EY19" s="386"/>
      <c r="FD19" s="386"/>
      <c r="FI19" s="386"/>
      <c r="FN19" s="386"/>
      <c r="FS19" s="386"/>
      <c r="FX19" s="386"/>
      <c r="GC19" s="386"/>
      <c r="GH19" s="386"/>
      <c r="GM19" s="386"/>
      <c r="GR19" s="386"/>
      <c r="GW19" s="386"/>
      <c r="HB19" s="386"/>
      <c r="HG19" s="386"/>
      <c r="HL19" s="386"/>
      <c r="HQ19" s="386"/>
      <c r="HV19" s="386"/>
      <c r="IA19" s="386"/>
      <c r="IF19" s="386"/>
      <c r="IK19" s="386"/>
      <c r="IP19" s="386"/>
      <c r="IU19" s="386"/>
      <c r="IZ19" s="386"/>
      <c r="JE19" s="386"/>
      <c r="JJ19" s="386"/>
      <c r="JO19" s="386"/>
      <c r="JT19" s="386"/>
      <c r="JY19" s="386"/>
      <c r="KD19" s="386"/>
      <c r="KI19" s="386"/>
      <c r="KN19" s="386"/>
      <c r="KS19" s="386"/>
      <c r="KX19" s="386"/>
      <c r="LC19" s="386"/>
      <c r="LH19" s="386"/>
      <c r="LM19" s="386"/>
      <c r="LR19" s="386"/>
      <c r="LW19" s="386"/>
      <c r="MB19" s="386"/>
      <c r="MG19" s="386"/>
      <c r="ML19" s="386"/>
      <c r="MQ19" s="386"/>
      <c r="MV19" s="386"/>
      <c r="NA19" s="386"/>
      <c r="NF19" s="386"/>
      <c r="NK19" s="386"/>
      <c r="NP19" s="386"/>
      <c r="NU19" s="386"/>
      <c r="NZ19" s="386"/>
      <c r="OE19" s="386"/>
      <c r="OJ19" s="386"/>
      <c r="OO19" s="386"/>
      <c r="OT19" s="386"/>
      <c r="OY19" s="386"/>
      <c r="PD19" s="386"/>
      <c r="PI19" s="386"/>
      <c r="PN19" s="386"/>
      <c r="PS19" s="386"/>
      <c r="PX19" s="386"/>
      <c r="QC19" s="386"/>
      <c r="QH19" s="386"/>
      <c r="QM19" s="386"/>
      <c r="QR19" s="386"/>
      <c r="QW19" s="386"/>
      <c r="RB19" s="386"/>
      <c r="RG19" s="386"/>
      <c r="RL19" s="386"/>
      <c r="RQ19" s="386"/>
      <c r="RV19" s="386"/>
      <c r="SA19" s="386"/>
      <c r="SF19" s="386"/>
      <c r="SK19" s="386"/>
      <c r="SP19" s="386"/>
      <c r="SU19" s="386"/>
      <c r="SZ19" s="386"/>
      <c r="TE19" s="386"/>
      <c r="TJ19" s="386"/>
      <c r="TO19" s="386"/>
      <c r="TT19" s="386"/>
      <c r="TY19" s="386"/>
      <c r="UD19" s="386"/>
      <c r="UI19" s="386"/>
      <c r="UN19" s="386"/>
      <c r="US19" s="386"/>
      <c r="UX19" s="386"/>
      <c r="VC19" s="386"/>
      <c r="VH19" s="386"/>
      <c r="VM19" s="386"/>
      <c r="VR19" s="386"/>
      <c r="VW19" s="386"/>
      <c r="WB19" s="386"/>
      <c r="WG19" s="386"/>
      <c r="WL19" s="386"/>
      <c r="WQ19" s="386"/>
      <c r="WV19" s="386"/>
      <c r="XA19" s="386"/>
      <c r="XF19" s="386"/>
      <c r="XK19" s="386"/>
      <c r="XP19" s="386"/>
      <c r="XU19" s="386"/>
      <c r="XZ19" s="386"/>
      <c r="YE19" s="386"/>
      <c r="YJ19" s="386"/>
      <c r="YO19" s="386"/>
      <c r="YT19" s="386"/>
      <c r="YY19" s="386"/>
      <c r="ZD19" s="386"/>
      <c r="ZI19" s="386"/>
      <c r="ZN19" s="386"/>
      <c r="ZS19" s="386"/>
      <c r="ZX19" s="386"/>
      <c r="AAC19" s="386"/>
      <c r="AAH19" s="386"/>
      <c r="AAM19" s="386"/>
      <c r="AAR19" s="386"/>
      <c r="AAW19" s="386"/>
      <c r="ABB19" s="386"/>
      <c r="ABG19" s="386"/>
      <c r="ABL19" s="386"/>
      <c r="ABQ19" s="386"/>
      <c r="ABV19" s="386"/>
      <c r="ACA19" s="386"/>
      <c r="ACF19" s="386"/>
      <c r="ACK19" s="386"/>
      <c r="ACP19" s="386"/>
      <c r="ACU19" s="386"/>
      <c r="ACZ19" s="386"/>
      <c r="ADE19" s="386"/>
      <c r="ADJ19" s="386"/>
      <c r="ADO19" s="386"/>
      <c r="ADT19" s="386"/>
      <c r="ADY19" s="386"/>
      <c r="AED19" s="386"/>
      <c r="AEI19" s="386"/>
      <c r="AEN19" s="386"/>
      <c r="AES19" s="386"/>
      <c r="AEX19" s="386"/>
      <c r="AFC19" s="386"/>
      <c r="AFH19" s="386"/>
      <c r="AFM19" s="386"/>
      <c r="AFR19" s="386"/>
      <c r="AFW19" s="386"/>
      <c r="AGB19" s="386"/>
      <c r="AGG19" s="386"/>
      <c r="AGL19" s="386"/>
      <c r="AGQ19" s="386"/>
      <c r="AGV19" s="386"/>
      <c r="AHA19" s="386"/>
      <c r="AHF19" s="386"/>
      <c r="AHK19" s="386"/>
      <c r="AHP19" s="386"/>
      <c r="AHU19" s="386"/>
      <c r="AHZ19" s="386"/>
      <c r="AIE19" s="386"/>
      <c r="AIJ19" s="386"/>
      <c r="AIO19" s="386"/>
      <c r="AIT19" s="386"/>
      <c r="AIY19" s="386"/>
      <c r="AJD19" s="386"/>
      <c r="AJI19" s="386"/>
      <c r="AJN19" s="386"/>
      <c r="AJS19" s="386"/>
      <c r="AJX19" s="386"/>
      <c r="AKC19" s="386"/>
      <c r="AKH19" s="386"/>
      <c r="AKM19" s="386"/>
      <c r="AKR19" s="386"/>
      <c r="AKW19" s="386"/>
      <c r="ALB19" s="386"/>
      <c r="ALG19" s="386"/>
      <c r="ALL19" s="386"/>
      <c r="ALQ19" s="386"/>
      <c r="ALV19" s="386"/>
      <c r="AMA19" s="386"/>
      <c r="AMF19" s="386"/>
      <c r="AMK19" s="386"/>
      <c r="AMP19" s="386"/>
      <c r="AMU19" s="386"/>
      <c r="AMZ19" s="386"/>
      <c r="ANE19" s="386"/>
      <c r="ANJ19" s="386"/>
      <c r="ANO19" s="386"/>
      <c r="ANT19" s="386"/>
      <c r="ANY19" s="386"/>
      <c r="AOD19" s="386"/>
      <c r="AOI19" s="386"/>
      <c r="AON19" s="386"/>
      <c r="AOS19" s="386"/>
      <c r="AOX19" s="386"/>
      <c r="APC19" s="386"/>
      <c r="APH19" s="386"/>
      <c r="APM19" s="386"/>
      <c r="APR19" s="386"/>
      <c r="APW19" s="386"/>
      <c r="AQB19" s="386"/>
      <c r="AQG19" s="386"/>
      <c r="AQL19" s="386"/>
      <c r="AQQ19" s="386"/>
      <c r="AQV19" s="386"/>
      <c r="ARA19" s="386"/>
      <c r="ARF19" s="386"/>
      <c r="ARK19" s="386"/>
      <c r="ARP19" s="386"/>
      <c r="ARU19" s="386"/>
      <c r="ARZ19" s="386"/>
      <c r="ASE19" s="386"/>
      <c r="ASJ19" s="386"/>
      <c r="ASO19" s="386"/>
      <c r="AST19" s="386"/>
      <c r="ASY19" s="386"/>
      <c r="ATD19" s="386"/>
      <c r="ATI19" s="386"/>
      <c r="ATN19" s="386"/>
      <c r="ATS19" s="386"/>
      <c r="ATX19" s="386"/>
      <c r="AUC19" s="386"/>
      <c r="AUH19" s="386"/>
      <c r="AUM19" s="386"/>
      <c r="AUR19" s="386"/>
      <c r="AUW19" s="386"/>
      <c r="AVB19" s="386"/>
      <c r="AVG19" s="386"/>
      <c r="AVL19" s="386"/>
      <c r="AVQ19" s="386"/>
      <c r="AVV19" s="386"/>
      <c r="AWA19" s="386"/>
      <c r="AWF19" s="386"/>
      <c r="AWK19" s="386"/>
      <c r="AWP19" s="386"/>
      <c r="AWU19" s="386"/>
      <c r="AWZ19" s="386"/>
      <c r="AXE19" s="386"/>
      <c r="AXJ19" s="386"/>
      <c r="AXO19" s="386"/>
      <c r="AXT19" s="386"/>
      <c r="AXY19" s="386"/>
      <c r="AYD19" s="386"/>
      <c r="AYI19" s="386"/>
      <c r="AYN19" s="386"/>
      <c r="AYS19" s="386"/>
      <c r="AYX19" s="386"/>
      <c r="AZC19" s="386"/>
      <c r="AZH19" s="386"/>
      <c r="AZM19" s="386"/>
      <c r="AZR19" s="386"/>
      <c r="AZW19" s="386"/>
      <c r="BAB19" s="386"/>
      <c r="BAG19" s="386"/>
      <c r="BAL19" s="386"/>
      <c r="BAQ19" s="386"/>
      <c r="BAV19" s="386"/>
      <c r="BBA19" s="386"/>
      <c r="BBF19" s="386"/>
      <c r="BBK19" s="386"/>
      <c r="BBP19" s="386"/>
      <c r="BBU19" s="386"/>
      <c r="BBZ19" s="386"/>
      <c r="BCE19" s="386"/>
      <c r="BCJ19" s="386"/>
      <c r="BCO19" s="386"/>
      <c r="BCT19" s="386"/>
      <c r="BCY19" s="386"/>
      <c r="BDD19" s="386"/>
      <c r="BDI19" s="386"/>
      <c r="BDN19" s="386"/>
      <c r="BDS19" s="386"/>
      <c r="BDX19" s="386"/>
      <c r="BEC19" s="386"/>
      <c r="BEH19" s="386"/>
      <c r="BEM19" s="386"/>
      <c r="BER19" s="386"/>
      <c r="BEW19" s="386"/>
      <c r="BFB19" s="386"/>
      <c r="BFG19" s="386"/>
      <c r="BFL19" s="386"/>
      <c r="BFQ19" s="386"/>
      <c r="BFV19" s="386"/>
      <c r="BGA19" s="386"/>
      <c r="BGF19" s="386"/>
      <c r="BGK19" s="386"/>
      <c r="BGP19" s="386"/>
      <c r="BGU19" s="386"/>
      <c r="BGZ19" s="386"/>
      <c r="BHE19" s="386"/>
      <c r="BHJ19" s="386"/>
      <c r="BHO19" s="386"/>
      <c r="BHT19" s="386"/>
      <c r="BHY19" s="386"/>
      <c r="BID19" s="386"/>
      <c r="BII19" s="386"/>
      <c r="BIN19" s="386"/>
      <c r="BIS19" s="386"/>
      <c r="BIX19" s="386"/>
      <c r="BJC19" s="386"/>
      <c r="BJH19" s="386"/>
      <c r="BJM19" s="386"/>
      <c r="BJR19" s="386"/>
      <c r="BJW19" s="386"/>
      <c r="BKB19" s="386"/>
      <c r="BKG19" s="386"/>
      <c r="BKL19" s="386"/>
      <c r="BKQ19" s="386"/>
      <c r="BKV19" s="386"/>
      <c r="BLA19" s="386"/>
      <c r="BLF19" s="386"/>
      <c r="BLK19" s="386"/>
      <c r="BLP19" s="386"/>
      <c r="BLU19" s="386"/>
      <c r="BLZ19" s="386"/>
      <c r="BME19" s="386"/>
      <c r="BMJ19" s="386"/>
      <c r="BMO19" s="386"/>
      <c r="BMT19" s="386"/>
      <c r="BMY19" s="386"/>
      <c r="BND19" s="386"/>
      <c r="BNI19" s="386"/>
      <c r="BNN19" s="386"/>
      <c r="BNS19" s="386"/>
      <c r="BNX19" s="386"/>
      <c r="BOC19" s="386"/>
      <c r="BOH19" s="386"/>
      <c r="BOM19" s="386"/>
      <c r="BOR19" s="386"/>
      <c r="BOW19" s="386"/>
      <c r="BPB19" s="386"/>
      <c r="BPG19" s="386"/>
      <c r="BPL19" s="386"/>
      <c r="BPQ19" s="386"/>
      <c r="BPV19" s="386"/>
      <c r="BQA19" s="386"/>
      <c r="BQF19" s="386"/>
      <c r="BQK19" s="386"/>
      <c r="BQP19" s="386"/>
      <c r="BQU19" s="386"/>
      <c r="BQZ19" s="386"/>
      <c r="BRE19" s="386"/>
      <c r="BRJ19" s="386"/>
      <c r="BRO19" s="386"/>
      <c r="BRT19" s="386"/>
      <c r="BRY19" s="386"/>
      <c r="BSD19" s="386"/>
      <c r="BSI19" s="386"/>
      <c r="BSN19" s="386"/>
      <c r="BSS19" s="386"/>
      <c r="BSX19" s="386"/>
      <c r="BTC19" s="386"/>
      <c r="BTH19" s="386"/>
      <c r="BTM19" s="386"/>
      <c r="BTR19" s="386"/>
      <c r="BTW19" s="386"/>
      <c r="BUB19" s="386"/>
      <c r="BUG19" s="386"/>
      <c r="BUL19" s="386"/>
      <c r="BUQ19" s="386"/>
      <c r="BUV19" s="386"/>
      <c r="BVA19" s="386"/>
      <c r="BVF19" s="386"/>
      <c r="BVK19" s="386"/>
      <c r="BVP19" s="386"/>
      <c r="BVU19" s="386"/>
      <c r="BVZ19" s="386"/>
      <c r="BWE19" s="386"/>
      <c r="BWJ19" s="386"/>
      <c r="BWO19" s="386"/>
      <c r="BWT19" s="386"/>
      <c r="BWY19" s="386"/>
      <c r="BXD19" s="386"/>
      <c r="BXI19" s="386"/>
      <c r="BXN19" s="386"/>
      <c r="BXS19" s="386"/>
      <c r="BXX19" s="386"/>
      <c r="BYC19" s="386"/>
      <c r="BYH19" s="386"/>
      <c r="BYM19" s="386"/>
      <c r="BYR19" s="386"/>
      <c r="BYW19" s="386"/>
      <c r="BZB19" s="386"/>
      <c r="BZG19" s="386"/>
      <c r="BZL19" s="386"/>
      <c r="BZQ19" s="386"/>
      <c r="BZV19" s="386"/>
      <c r="CAA19" s="386"/>
      <c r="CAF19" s="386"/>
      <c r="CAK19" s="386"/>
      <c r="CAP19" s="386"/>
      <c r="CAU19" s="386"/>
      <c r="CAZ19" s="386"/>
      <c r="CBE19" s="386"/>
      <c r="CBJ19" s="386"/>
      <c r="CBO19" s="386"/>
      <c r="CBT19" s="386"/>
      <c r="CBY19" s="386"/>
      <c r="CCD19" s="386"/>
      <c r="CCI19" s="386"/>
      <c r="CCN19" s="386"/>
      <c r="CCS19" s="386"/>
      <c r="CCX19" s="386"/>
      <c r="CDC19" s="386"/>
      <c r="CDH19" s="386"/>
      <c r="CDM19" s="386"/>
      <c r="CDR19" s="386"/>
      <c r="CDW19" s="386"/>
      <c r="CEB19" s="386"/>
      <c r="CEG19" s="386"/>
      <c r="CEL19" s="386"/>
      <c r="CEQ19" s="386"/>
      <c r="CEV19" s="386"/>
      <c r="CFA19" s="386"/>
      <c r="CFF19" s="386"/>
      <c r="CFK19" s="386"/>
      <c r="CFP19" s="386"/>
      <c r="CFU19" s="386"/>
      <c r="CFZ19" s="386"/>
      <c r="CGE19" s="386"/>
      <c r="CGJ19" s="386"/>
      <c r="CGO19" s="386"/>
      <c r="CGT19" s="386"/>
      <c r="CGY19" s="386"/>
      <c r="CHD19" s="386"/>
      <c r="CHI19" s="386"/>
      <c r="CHN19" s="386"/>
      <c r="CHS19" s="386"/>
      <c r="CHX19" s="386"/>
      <c r="CIC19" s="386"/>
      <c r="CIH19" s="386"/>
      <c r="CIM19" s="386"/>
      <c r="CIR19" s="386"/>
      <c r="CIW19" s="386"/>
      <c r="CJB19" s="386"/>
      <c r="CJG19" s="386"/>
      <c r="CJL19" s="386"/>
      <c r="CJQ19" s="386"/>
      <c r="CJV19" s="386"/>
      <c r="CKA19" s="386"/>
      <c r="CKF19" s="386"/>
      <c r="CKK19" s="386"/>
      <c r="CKP19" s="386"/>
      <c r="CKU19" s="386"/>
      <c r="CKZ19" s="386"/>
      <c r="CLE19" s="386"/>
      <c r="CLJ19" s="386"/>
      <c r="CLO19" s="386"/>
      <c r="CLT19" s="386"/>
      <c r="CLY19" s="386"/>
      <c r="CMD19" s="386"/>
      <c r="CMI19" s="386"/>
      <c r="CMN19" s="386"/>
      <c r="CMS19" s="386"/>
      <c r="CMX19" s="386"/>
      <c r="CNC19" s="386"/>
      <c r="CNH19" s="386"/>
      <c r="CNM19" s="386"/>
      <c r="CNR19" s="386"/>
      <c r="CNW19" s="386"/>
      <c r="COB19" s="386"/>
      <c r="COG19" s="386"/>
      <c r="COL19" s="386"/>
      <c r="COQ19" s="386"/>
      <c r="COV19" s="386"/>
      <c r="CPA19" s="386"/>
      <c r="CPF19" s="386"/>
      <c r="CPK19" s="386"/>
      <c r="CPP19" s="386"/>
      <c r="CPU19" s="386"/>
      <c r="CPZ19" s="386"/>
      <c r="CQE19" s="386"/>
      <c r="CQJ19" s="386"/>
      <c r="CQO19" s="386"/>
      <c r="CQT19" s="386"/>
      <c r="CQY19" s="386"/>
      <c r="CRD19" s="386"/>
      <c r="CRI19" s="386"/>
      <c r="CRN19" s="386"/>
      <c r="CRS19" s="386"/>
      <c r="CRX19" s="386"/>
      <c r="CSC19" s="386"/>
      <c r="CSH19" s="386"/>
      <c r="CSM19" s="386"/>
      <c r="CSR19" s="386"/>
      <c r="CSW19" s="386"/>
      <c r="CTB19" s="386"/>
      <c r="CTG19" s="386"/>
      <c r="CTL19" s="386"/>
      <c r="CTQ19" s="386"/>
      <c r="CTV19" s="386"/>
      <c r="CUA19" s="386"/>
      <c r="CUF19" s="386"/>
      <c r="CUK19" s="386"/>
      <c r="CUP19" s="386"/>
      <c r="CUU19" s="386"/>
      <c r="CUZ19" s="386"/>
      <c r="CVE19" s="386"/>
      <c r="CVJ19" s="386"/>
      <c r="CVO19" s="386"/>
      <c r="CVT19" s="386"/>
      <c r="CVY19" s="386"/>
      <c r="CWD19" s="386"/>
      <c r="CWI19" s="386"/>
      <c r="CWN19" s="386"/>
      <c r="CWS19" s="386"/>
      <c r="CWX19" s="386"/>
      <c r="CXC19" s="386"/>
      <c r="CXH19" s="386"/>
      <c r="CXM19" s="386"/>
      <c r="CXR19" s="386"/>
      <c r="CXW19" s="386"/>
      <c r="CYB19" s="386"/>
      <c r="CYG19" s="386"/>
      <c r="CYL19" s="386"/>
      <c r="CYQ19" s="386"/>
      <c r="CYV19" s="386"/>
      <c r="CZA19" s="386"/>
      <c r="CZF19" s="386"/>
      <c r="CZK19" s="386"/>
      <c r="CZP19" s="386"/>
      <c r="CZU19" s="386"/>
      <c r="CZZ19" s="386"/>
      <c r="DAE19" s="386"/>
      <c r="DAJ19" s="386"/>
      <c r="DAO19" s="386"/>
      <c r="DAT19" s="386"/>
      <c r="DAY19" s="386"/>
      <c r="DBD19" s="386"/>
      <c r="DBI19" s="386"/>
      <c r="DBN19" s="386"/>
      <c r="DBS19" s="386"/>
      <c r="DBX19" s="386"/>
      <c r="DCC19" s="386"/>
      <c r="DCH19" s="386"/>
      <c r="DCM19" s="386"/>
      <c r="DCR19" s="386"/>
      <c r="DCW19" s="386"/>
      <c r="DDB19" s="386"/>
      <c r="DDG19" s="386"/>
      <c r="DDL19" s="386"/>
      <c r="DDQ19" s="386"/>
      <c r="DDV19" s="386"/>
      <c r="DEA19" s="386"/>
      <c r="DEF19" s="386"/>
      <c r="DEK19" s="386"/>
      <c r="DEP19" s="386"/>
      <c r="DEU19" s="386"/>
      <c r="DEZ19" s="386"/>
      <c r="DFE19" s="386"/>
      <c r="DFJ19" s="386"/>
      <c r="DFO19" s="386"/>
      <c r="DFT19" s="386"/>
      <c r="DFY19" s="386"/>
      <c r="DGD19" s="386"/>
      <c r="DGI19" s="386"/>
      <c r="DGN19" s="386"/>
      <c r="DGS19" s="386"/>
      <c r="DGX19" s="386"/>
      <c r="DHC19" s="386"/>
      <c r="DHH19" s="386"/>
      <c r="DHM19" s="386"/>
      <c r="DHR19" s="386"/>
      <c r="DHW19" s="386"/>
      <c r="DIB19" s="386"/>
      <c r="DIG19" s="386"/>
      <c r="DIL19" s="386"/>
      <c r="DIQ19" s="386"/>
      <c r="DIV19" s="386"/>
      <c r="DJA19" s="386"/>
      <c r="DJF19" s="386"/>
      <c r="DJK19" s="386"/>
      <c r="DJP19" s="386"/>
      <c r="DJU19" s="386"/>
      <c r="DJZ19" s="386"/>
      <c r="DKE19" s="386"/>
      <c r="DKJ19" s="386"/>
      <c r="DKO19" s="386"/>
      <c r="DKT19" s="386"/>
      <c r="DKY19" s="386"/>
      <c r="DLD19" s="386"/>
      <c r="DLI19" s="386"/>
      <c r="DLN19" s="386"/>
      <c r="DLS19" s="386"/>
      <c r="DLX19" s="386"/>
      <c r="DMC19" s="386"/>
      <c r="DMH19" s="386"/>
      <c r="DMM19" s="386"/>
      <c r="DMR19" s="386"/>
      <c r="DMW19" s="386"/>
      <c r="DNB19" s="386"/>
      <c r="DNG19" s="386"/>
      <c r="DNL19" s="386"/>
      <c r="DNQ19" s="386"/>
      <c r="DNV19" s="386"/>
      <c r="DOA19" s="386"/>
      <c r="DOF19" s="386"/>
      <c r="DOK19" s="386"/>
      <c r="DOP19" s="386"/>
      <c r="DOU19" s="386"/>
      <c r="DOZ19" s="386"/>
      <c r="DPE19" s="386"/>
      <c r="DPJ19" s="386"/>
      <c r="DPO19" s="386"/>
      <c r="DPT19" s="386"/>
      <c r="DPY19" s="386"/>
      <c r="DQD19" s="386"/>
      <c r="DQI19" s="386"/>
      <c r="DQN19" s="386"/>
      <c r="DQS19" s="386"/>
      <c r="DQX19" s="386"/>
      <c r="DRC19" s="386"/>
      <c r="DRH19" s="386"/>
      <c r="DRM19" s="386"/>
      <c r="DRR19" s="386"/>
      <c r="DRW19" s="386"/>
      <c r="DSB19" s="386"/>
      <c r="DSG19" s="386"/>
      <c r="DSL19" s="386"/>
      <c r="DSQ19" s="386"/>
      <c r="DSV19" s="386"/>
      <c r="DTA19" s="386"/>
      <c r="DTF19" s="386"/>
      <c r="DTK19" s="386"/>
      <c r="DTP19" s="386"/>
      <c r="DTU19" s="386"/>
      <c r="DTZ19" s="386"/>
      <c r="DUE19" s="386"/>
      <c r="DUJ19" s="386"/>
      <c r="DUO19" s="386"/>
      <c r="DUT19" s="386"/>
      <c r="DUY19" s="386"/>
      <c r="DVD19" s="386"/>
      <c r="DVI19" s="386"/>
      <c r="DVN19" s="386"/>
      <c r="DVS19" s="386"/>
      <c r="DVX19" s="386"/>
      <c r="DWC19" s="386"/>
      <c r="DWH19" s="386"/>
      <c r="DWM19" s="386"/>
      <c r="DWR19" s="386"/>
      <c r="DWW19" s="386"/>
      <c r="DXB19" s="386"/>
      <c r="DXG19" s="386"/>
      <c r="DXL19" s="386"/>
      <c r="DXQ19" s="386"/>
      <c r="DXV19" s="386"/>
      <c r="DYA19" s="386"/>
      <c r="DYF19" s="386"/>
      <c r="DYK19" s="386"/>
      <c r="DYP19" s="386"/>
      <c r="DYU19" s="386"/>
      <c r="DYZ19" s="386"/>
      <c r="DZE19" s="386"/>
      <c r="DZJ19" s="386"/>
      <c r="DZO19" s="386"/>
      <c r="DZT19" s="386"/>
      <c r="DZY19" s="386"/>
      <c r="EAD19" s="386"/>
      <c r="EAI19" s="386"/>
      <c r="EAN19" s="386"/>
      <c r="EAS19" s="386"/>
      <c r="EAX19" s="386"/>
      <c r="EBC19" s="386"/>
      <c r="EBH19" s="386"/>
      <c r="EBM19" s="386"/>
      <c r="EBR19" s="386"/>
      <c r="EBW19" s="386"/>
      <c r="ECB19" s="386"/>
      <c r="ECG19" s="386"/>
      <c r="ECL19" s="386"/>
      <c r="ECQ19" s="386"/>
      <c r="ECV19" s="386"/>
      <c r="EDA19" s="386"/>
      <c r="EDF19" s="386"/>
      <c r="EDK19" s="386"/>
      <c r="EDP19" s="386"/>
      <c r="EDU19" s="386"/>
      <c r="EDZ19" s="386"/>
      <c r="EEE19" s="386"/>
      <c r="EEJ19" s="386"/>
      <c r="EEO19" s="386"/>
      <c r="EET19" s="386"/>
      <c r="EEY19" s="386"/>
      <c r="EFD19" s="386"/>
      <c r="EFI19" s="386"/>
      <c r="EFN19" s="386"/>
      <c r="EFS19" s="386"/>
      <c r="EFX19" s="386"/>
      <c r="EGC19" s="386"/>
      <c r="EGH19" s="386"/>
      <c r="EGM19" s="386"/>
      <c r="EGR19" s="386"/>
      <c r="EGW19" s="386"/>
      <c r="EHB19" s="386"/>
      <c r="EHG19" s="386"/>
      <c r="EHL19" s="386"/>
      <c r="EHQ19" s="386"/>
      <c r="EHV19" s="386"/>
      <c r="EIA19" s="386"/>
      <c r="EIF19" s="386"/>
      <c r="EIK19" s="386"/>
      <c r="EIP19" s="386"/>
      <c r="EIU19" s="386"/>
      <c r="EIZ19" s="386"/>
      <c r="EJE19" s="386"/>
      <c r="EJJ19" s="386"/>
      <c r="EJO19" s="386"/>
      <c r="EJT19" s="386"/>
      <c r="EJY19" s="386"/>
      <c r="EKD19" s="386"/>
      <c r="EKI19" s="386"/>
      <c r="EKN19" s="386"/>
      <c r="EKS19" s="386"/>
      <c r="EKX19" s="386"/>
      <c r="ELC19" s="386"/>
      <c r="ELH19" s="386"/>
      <c r="ELM19" s="386"/>
      <c r="ELR19" s="386"/>
      <c r="ELW19" s="386"/>
      <c r="EMB19" s="386"/>
      <c r="EMG19" s="386"/>
      <c r="EML19" s="386"/>
      <c r="EMQ19" s="386"/>
      <c r="EMV19" s="386"/>
      <c r="ENA19" s="386"/>
      <c r="ENF19" s="386"/>
      <c r="ENK19" s="386"/>
      <c r="ENP19" s="386"/>
      <c r="ENU19" s="386"/>
      <c r="ENZ19" s="386"/>
      <c r="EOE19" s="386"/>
      <c r="EOJ19" s="386"/>
      <c r="EOO19" s="386"/>
      <c r="EOT19" s="386"/>
      <c r="EOY19" s="386"/>
      <c r="EPD19" s="386"/>
      <c r="EPI19" s="386"/>
      <c r="EPN19" s="386"/>
      <c r="EPS19" s="386"/>
      <c r="EPX19" s="386"/>
      <c r="EQC19" s="386"/>
      <c r="EQH19" s="386"/>
      <c r="EQM19" s="386"/>
      <c r="EQR19" s="386"/>
      <c r="EQW19" s="386"/>
      <c r="ERB19" s="386"/>
      <c r="ERG19" s="386"/>
      <c r="ERL19" s="386"/>
      <c r="ERQ19" s="386"/>
      <c r="ERV19" s="386"/>
      <c r="ESA19" s="386"/>
      <c r="ESF19" s="386"/>
      <c r="ESK19" s="386"/>
      <c r="ESP19" s="386"/>
      <c r="ESU19" s="386"/>
      <c r="ESZ19" s="386"/>
      <c r="ETE19" s="386"/>
      <c r="ETJ19" s="386"/>
      <c r="ETO19" s="386"/>
      <c r="ETT19" s="386"/>
      <c r="ETY19" s="386"/>
      <c r="EUD19" s="386"/>
      <c r="EUI19" s="386"/>
      <c r="EUN19" s="386"/>
      <c r="EUS19" s="386"/>
      <c r="EUX19" s="386"/>
      <c r="EVC19" s="386"/>
      <c r="EVH19" s="386"/>
      <c r="EVM19" s="386"/>
      <c r="EVR19" s="386"/>
      <c r="EVW19" s="386"/>
      <c r="EWB19" s="386"/>
      <c r="EWG19" s="386"/>
      <c r="EWL19" s="386"/>
      <c r="EWQ19" s="386"/>
      <c r="EWV19" s="386"/>
      <c r="EXA19" s="386"/>
      <c r="EXF19" s="386"/>
      <c r="EXK19" s="386"/>
      <c r="EXP19" s="386"/>
      <c r="EXU19" s="386"/>
      <c r="EXZ19" s="386"/>
      <c r="EYE19" s="386"/>
      <c r="EYJ19" s="386"/>
      <c r="EYO19" s="386"/>
      <c r="EYT19" s="386"/>
      <c r="EYY19" s="386"/>
      <c r="EZD19" s="386"/>
      <c r="EZI19" s="386"/>
      <c r="EZN19" s="386"/>
      <c r="EZS19" s="386"/>
      <c r="EZX19" s="386"/>
      <c r="FAC19" s="386"/>
      <c r="FAH19" s="386"/>
      <c r="FAM19" s="386"/>
      <c r="FAR19" s="386"/>
      <c r="FAW19" s="386"/>
      <c r="FBB19" s="386"/>
      <c r="FBG19" s="386"/>
      <c r="FBL19" s="386"/>
      <c r="FBQ19" s="386"/>
      <c r="FBV19" s="386"/>
      <c r="FCA19" s="386"/>
      <c r="FCF19" s="386"/>
      <c r="FCK19" s="386"/>
      <c r="FCP19" s="386"/>
      <c r="FCU19" s="386"/>
      <c r="FCZ19" s="386"/>
      <c r="FDE19" s="386"/>
      <c r="FDJ19" s="386"/>
      <c r="FDO19" s="386"/>
      <c r="FDT19" s="386"/>
      <c r="FDY19" s="386"/>
      <c r="FED19" s="386"/>
      <c r="FEI19" s="386"/>
      <c r="FEN19" s="386"/>
      <c r="FES19" s="386"/>
      <c r="FEX19" s="386"/>
      <c r="FFC19" s="386"/>
      <c r="FFH19" s="386"/>
      <c r="FFM19" s="386"/>
      <c r="FFR19" s="386"/>
      <c r="FFW19" s="386"/>
      <c r="FGB19" s="386"/>
      <c r="FGG19" s="386"/>
      <c r="FGL19" s="386"/>
      <c r="FGQ19" s="386"/>
      <c r="FGV19" s="386"/>
      <c r="FHA19" s="386"/>
      <c r="FHF19" s="386"/>
      <c r="FHK19" s="386"/>
      <c r="FHP19" s="386"/>
      <c r="FHU19" s="386"/>
      <c r="FHZ19" s="386"/>
      <c r="FIE19" s="386"/>
      <c r="FIJ19" s="386"/>
      <c r="FIO19" s="386"/>
      <c r="FIT19" s="386"/>
      <c r="FIY19" s="386"/>
      <c r="FJD19" s="386"/>
      <c r="FJI19" s="386"/>
      <c r="FJN19" s="386"/>
      <c r="FJS19" s="386"/>
      <c r="FJX19" s="386"/>
      <c r="FKC19" s="386"/>
      <c r="FKH19" s="386"/>
      <c r="FKM19" s="386"/>
      <c r="FKR19" s="386"/>
      <c r="FKW19" s="386"/>
      <c r="FLB19" s="386"/>
      <c r="FLG19" s="386"/>
      <c r="FLL19" s="386"/>
      <c r="FLQ19" s="386"/>
      <c r="FLV19" s="386"/>
      <c r="FMA19" s="386"/>
      <c r="FMF19" s="386"/>
      <c r="FMK19" s="386"/>
      <c r="FMP19" s="386"/>
      <c r="FMU19" s="386"/>
      <c r="FMZ19" s="386"/>
      <c r="FNE19" s="386"/>
      <c r="FNJ19" s="386"/>
      <c r="FNO19" s="386"/>
      <c r="FNT19" s="386"/>
      <c r="FNY19" s="386"/>
      <c r="FOD19" s="386"/>
      <c r="FOI19" s="386"/>
      <c r="FON19" s="386"/>
      <c r="FOS19" s="386"/>
      <c r="FOX19" s="386"/>
      <c r="FPC19" s="386"/>
      <c r="FPH19" s="386"/>
      <c r="FPM19" s="386"/>
      <c r="FPR19" s="386"/>
      <c r="FPW19" s="386"/>
      <c r="FQB19" s="386"/>
      <c r="FQG19" s="386"/>
      <c r="FQL19" s="386"/>
      <c r="FQQ19" s="386"/>
      <c r="FQV19" s="386"/>
      <c r="FRA19" s="386"/>
      <c r="FRF19" s="386"/>
      <c r="FRK19" s="386"/>
      <c r="FRP19" s="386"/>
      <c r="FRU19" s="386"/>
      <c r="FRZ19" s="386"/>
      <c r="FSE19" s="386"/>
      <c r="FSJ19" s="386"/>
      <c r="FSO19" s="386"/>
      <c r="FST19" s="386"/>
      <c r="FSY19" s="386"/>
      <c r="FTD19" s="386"/>
      <c r="FTI19" s="386"/>
      <c r="FTN19" s="386"/>
      <c r="FTS19" s="386"/>
      <c r="FTX19" s="386"/>
      <c r="FUC19" s="386"/>
      <c r="FUH19" s="386"/>
      <c r="FUM19" s="386"/>
      <c r="FUR19" s="386"/>
      <c r="FUW19" s="386"/>
      <c r="FVB19" s="386"/>
      <c r="FVG19" s="386"/>
      <c r="FVL19" s="386"/>
      <c r="FVQ19" s="386"/>
      <c r="FVV19" s="386"/>
      <c r="FWA19" s="386"/>
      <c r="FWF19" s="386"/>
      <c r="FWK19" s="386"/>
      <c r="FWP19" s="386"/>
      <c r="FWU19" s="386"/>
      <c r="FWZ19" s="386"/>
      <c r="FXE19" s="386"/>
      <c r="FXJ19" s="386"/>
      <c r="FXO19" s="386"/>
      <c r="FXT19" s="386"/>
      <c r="FXY19" s="386"/>
      <c r="FYD19" s="386"/>
      <c r="FYI19" s="386"/>
      <c r="FYN19" s="386"/>
      <c r="FYS19" s="386"/>
      <c r="FYX19" s="386"/>
      <c r="FZC19" s="386"/>
      <c r="FZH19" s="386"/>
      <c r="FZM19" s="386"/>
      <c r="FZR19" s="386"/>
      <c r="FZW19" s="386"/>
      <c r="GAB19" s="386"/>
      <c r="GAG19" s="386"/>
      <c r="GAL19" s="386"/>
      <c r="GAQ19" s="386"/>
      <c r="GAV19" s="386"/>
      <c r="GBA19" s="386"/>
      <c r="GBF19" s="386"/>
      <c r="GBK19" s="386"/>
      <c r="GBP19" s="386"/>
      <c r="GBU19" s="386"/>
      <c r="GBZ19" s="386"/>
      <c r="GCE19" s="386"/>
      <c r="GCJ19" s="386"/>
      <c r="GCO19" s="386"/>
      <c r="GCT19" s="386"/>
      <c r="GCY19" s="386"/>
      <c r="GDD19" s="386"/>
      <c r="GDI19" s="386"/>
      <c r="GDN19" s="386"/>
      <c r="GDS19" s="386"/>
      <c r="GDX19" s="386"/>
      <c r="GEC19" s="386"/>
      <c r="GEH19" s="386"/>
      <c r="GEM19" s="386"/>
      <c r="GER19" s="386"/>
      <c r="GEW19" s="386"/>
      <c r="GFB19" s="386"/>
      <c r="GFG19" s="386"/>
      <c r="GFL19" s="386"/>
      <c r="GFQ19" s="386"/>
      <c r="GFV19" s="386"/>
      <c r="GGA19" s="386"/>
      <c r="GGF19" s="386"/>
      <c r="GGK19" s="386"/>
      <c r="GGP19" s="386"/>
      <c r="GGU19" s="386"/>
      <c r="GGZ19" s="386"/>
      <c r="GHE19" s="386"/>
      <c r="GHJ19" s="386"/>
      <c r="GHO19" s="386"/>
      <c r="GHT19" s="386"/>
      <c r="GHY19" s="386"/>
      <c r="GID19" s="386"/>
      <c r="GII19" s="386"/>
      <c r="GIN19" s="386"/>
      <c r="GIS19" s="386"/>
      <c r="GIX19" s="386"/>
      <c r="GJC19" s="386"/>
      <c r="GJH19" s="386"/>
      <c r="GJM19" s="386"/>
      <c r="GJR19" s="386"/>
      <c r="GJW19" s="386"/>
      <c r="GKB19" s="386"/>
      <c r="GKG19" s="386"/>
      <c r="GKL19" s="386"/>
      <c r="GKQ19" s="386"/>
      <c r="GKV19" s="386"/>
      <c r="GLA19" s="386"/>
      <c r="GLF19" s="386"/>
      <c r="GLK19" s="386"/>
      <c r="GLP19" s="386"/>
      <c r="GLU19" s="386"/>
      <c r="GLZ19" s="386"/>
      <c r="GME19" s="386"/>
      <c r="GMJ19" s="386"/>
      <c r="GMO19" s="386"/>
      <c r="GMT19" s="386"/>
      <c r="GMY19" s="386"/>
      <c r="GND19" s="386"/>
      <c r="GNI19" s="386"/>
      <c r="GNN19" s="386"/>
      <c r="GNS19" s="386"/>
      <c r="GNX19" s="386"/>
      <c r="GOC19" s="386"/>
      <c r="GOH19" s="386"/>
      <c r="GOM19" s="386"/>
      <c r="GOR19" s="386"/>
      <c r="GOW19" s="386"/>
      <c r="GPB19" s="386"/>
      <c r="GPG19" s="386"/>
      <c r="GPL19" s="386"/>
      <c r="GPQ19" s="386"/>
      <c r="GPV19" s="386"/>
      <c r="GQA19" s="386"/>
      <c r="GQF19" s="386"/>
      <c r="GQK19" s="386"/>
      <c r="GQP19" s="386"/>
      <c r="GQU19" s="386"/>
      <c r="GQZ19" s="386"/>
      <c r="GRE19" s="386"/>
      <c r="GRJ19" s="386"/>
      <c r="GRO19" s="386"/>
      <c r="GRT19" s="386"/>
      <c r="GRY19" s="386"/>
      <c r="GSD19" s="386"/>
      <c r="GSI19" s="386"/>
      <c r="GSN19" s="386"/>
      <c r="GSS19" s="386"/>
      <c r="GSX19" s="386"/>
      <c r="GTC19" s="386"/>
      <c r="GTH19" s="386"/>
      <c r="GTM19" s="386"/>
      <c r="GTR19" s="386"/>
      <c r="GTW19" s="386"/>
      <c r="GUB19" s="386"/>
      <c r="GUG19" s="386"/>
      <c r="GUL19" s="386"/>
      <c r="GUQ19" s="386"/>
      <c r="GUV19" s="386"/>
      <c r="GVA19" s="386"/>
      <c r="GVF19" s="386"/>
      <c r="GVK19" s="386"/>
      <c r="GVP19" s="386"/>
      <c r="GVU19" s="386"/>
      <c r="GVZ19" s="386"/>
      <c r="GWE19" s="386"/>
      <c r="GWJ19" s="386"/>
      <c r="GWO19" s="386"/>
      <c r="GWT19" s="386"/>
      <c r="GWY19" s="386"/>
      <c r="GXD19" s="386"/>
      <c r="GXI19" s="386"/>
      <c r="GXN19" s="386"/>
      <c r="GXS19" s="386"/>
      <c r="GXX19" s="386"/>
      <c r="GYC19" s="386"/>
      <c r="GYH19" s="386"/>
      <c r="GYM19" s="386"/>
      <c r="GYR19" s="386"/>
      <c r="GYW19" s="386"/>
      <c r="GZB19" s="386"/>
      <c r="GZG19" s="386"/>
      <c r="GZL19" s="386"/>
      <c r="GZQ19" s="386"/>
      <c r="GZV19" s="386"/>
      <c r="HAA19" s="386"/>
      <c r="HAF19" s="386"/>
      <c r="HAK19" s="386"/>
      <c r="HAP19" s="386"/>
      <c r="HAU19" s="386"/>
      <c r="HAZ19" s="386"/>
      <c r="HBE19" s="386"/>
      <c r="HBJ19" s="386"/>
      <c r="HBO19" s="386"/>
      <c r="HBT19" s="386"/>
      <c r="HBY19" s="386"/>
      <c r="HCD19" s="386"/>
      <c r="HCI19" s="386"/>
      <c r="HCN19" s="386"/>
      <c r="HCS19" s="386"/>
      <c r="HCX19" s="386"/>
      <c r="HDC19" s="386"/>
      <c r="HDH19" s="386"/>
      <c r="HDM19" s="386"/>
      <c r="HDR19" s="386"/>
      <c r="HDW19" s="386"/>
      <c r="HEB19" s="386"/>
      <c r="HEG19" s="386"/>
      <c r="HEL19" s="386"/>
      <c r="HEQ19" s="386"/>
      <c r="HEV19" s="386"/>
      <c r="HFA19" s="386"/>
      <c r="HFF19" s="386"/>
      <c r="HFK19" s="386"/>
      <c r="HFP19" s="386"/>
      <c r="HFU19" s="386"/>
      <c r="HFZ19" s="386"/>
      <c r="HGE19" s="386"/>
      <c r="HGJ19" s="386"/>
      <c r="HGO19" s="386"/>
      <c r="HGT19" s="386"/>
      <c r="HGY19" s="386"/>
      <c r="HHD19" s="386"/>
      <c r="HHI19" s="386"/>
      <c r="HHN19" s="386"/>
      <c r="HHS19" s="386"/>
      <c r="HHX19" s="386"/>
      <c r="HIC19" s="386"/>
      <c r="HIH19" s="386"/>
      <c r="HIM19" s="386"/>
      <c r="HIR19" s="386"/>
      <c r="HIW19" s="386"/>
      <c r="HJB19" s="386"/>
      <c r="HJG19" s="386"/>
      <c r="HJL19" s="386"/>
      <c r="HJQ19" s="386"/>
      <c r="HJV19" s="386"/>
      <c r="HKA19" s="386"/>
      <c r="HKF19" s="386"/>
      <c r="HKK19" s="386"/>
      <c r="HKP19" s="386"/>
      <c r="HKU19" s="386"/>
      <c r="HKZ19" s="386"/>
      <c r="HLE19" s="386"/>
      <c r="HLJ19" s="386"/>
      <c r="HLO19" s="386"/>
      <c r="HLT19" s="386"/>
      <c r="HLY19" s="386"/>
      <c r="HMD19" s="386"/>
      <c r="HMI19" s="386"/>
      <c r="HMN19" s="386"/>
      <c r="HMS19" s="386"/>
      <c r="HMX19" s="386"/>
      <c r="HNC19" s="386"/>
      <c r="HNH19" s="386"/>
      <c r="HNM19" s="386"/>
      <c r="HNR19" s="386"/>
      <c r="HNW19" s="386"/>
      <c r="HOB19" s="386"/>
      <c r="HOG19" s="386"/>
      <c r="HOL19" s="386"/>
      <c r="HOQ19" s="386"/>
      <c r="HOV19" s="386"/>
      <c r="HPA19" s="386"/>
      <c r="HPF19" s="386"/>
      <c r="HPK19" s="386"/>
      <c r="HPP19" s="386"/>
      <c r="HPU19" s="386"/>
      <c r="HPZ19" s="386"/>
      <c r="HQE19" s="386"/>
      <c r="HQJ19" s="386"/>
      <c r="HQO19" s="386"/>
      <c r="HQT19" s="386"/>
      <c r="HQY19" s="386"/>
      <c r="HRD19" s="386"/>
      <c r="HRI19" s="386"/>
      <c r="HRN19" s="386"/>
      <c r="HRS19" s="386"/>
      <c r="HRX19" s="386"/>
      <c r="HSC19" s="386"/>
      <c r="HSH19" s="386"/>
      <c r="HSM19" s="386"/>
      <c r="HSR19" s="386"/>
      <c r="HSW19" s="386"/>
      <c r="HTB19" s="386"/>
      <c r="HTG19" s="386"/>
      <c r="HTL19" s="386"/>
      <c r="HTQ19" s="386"/>
      <c r="HTV19" s="386"/>
      <c r="HUA19" s="386"/>
      <c r="HUF19" s="386"/>
      <c r="HUK19" s="386"/>
      <c r="HUP19" s="386"/>
      <c r="HUU19" s="386"/>
      <c r="HUZ19" s="386"/>
      <c r="HVE19" s="386"/>
      <c r="HVJ19" s="386"/>
      <c r="HVO19" s="386"/>
      <c r="HVT19" s="386"/>
      <c r="HVY19" s="386"/>
      <c r="HWD19" s="386"/>
      <c r="HWI19" s="386"/>
      <c r="HWN19" s="386"/>
      <c r="HWS19" s="386"/>
      <c r="HWX19" s="386"/>
      <c r="HXC19" s="386"/>
      <c r="HXH19" s="386"/>
      <c r="HXM19" s="386"/>
      <c r="HXR19" s="386"/>
      <c r="HXW19" s="386"/>
      <c r="HYB19" s="386"/>
      <c r="HYG19" s="386"/>
      <c r="HYL19" s="386"/>
      <c r="HYQ19" s="386"/>
      <c r="HYV19" s="386"/>
      <c r="HZA19" s="386"/>
      <c r="HZF19" s="386"/>
      <c r="HZK19" s="386"/>
      <c r="HZP19" s="386"/>
      <c r="HZU19" s="386"/>
      <c r="HZZ19" s="386"/>
      <c r="IAE19" s="386"/>
      <c r="IAJ19" s="386"/>
      <c r="IAO19" s="386"/>
      <c r="IAT19" s="386"/>
      <c r="IAY19" s="386"/>
      <c r="IBD19" s="386"/>
      <c r="IBI19" s="386"/>
      <c r="IBN19" s="386"/>
      <c r="IBS19" s="386"/>
      <c r="IBX19" s="386"/>
      <c r="ICC19" s="386"/>
      <c r="ICH19" s="386"/>
      <c r="ICM19" s="386"/>
      <c r="ICR19" s="386"/>
      <c r="ICW19" s="386"/>
      <c r="IDB19" s="386"/>
      <c r="IDG19" s="386"/>
      <c r="IDL19" s="386"/>
      <c r="IDQ19" s="386"/>
      <c r="IDV19" s="386"/>
      <c r="IEA19" s="386"/>
      <c r="IEF19" s="386"/>
      <c r="IEK19" s="386"/>
      <c r="IEP19" s="386"/>
      <c r="IEU19" s="386"/>
      <c r="IEZ19" s="386"/>
      <c r="IFE19" s="386"/>
      <c r="IFJ19" s="386"/>
      <c r="IFO19" s="386"/>
      <c r="IFT19" s="386"/>
      <c r="IFY19" s="386"/>
      <c r="IGD19" s="386"/>
      <c r="IGI19" s="386"/>
      <c r="IGN19" s="386"/>
      <c r="IGS19" s="386"/>
      <c r="IGX19" s="386"/>
      <c r="IHC19" s="386"/>
      <c r="IHH19" s="386"/>
      <c r="IHM19" s="386"/>
      <c r="IHR19" s="386"/>
      <c r="IHW19" s="386"/>
      <c r="IIB19" s="386"/>
      <c r="IIG19" s="386"/>
      <c r="IIL19" s="386"/>
      <c r="IIQ19" s="386"/>
      <c r="IIV19" s="386"/>
      <c r="IJA19" s="386"/>
      <c r="IJF19" s="386"/>
      <c r="IJK19" s="386"/>
      <c r="IJP19" s="386"/>
      <c r="IJU19" s="386"/>
      <c r="IJZ19" s="386"/>
      <c r="IKE19" s="386"/>
      <c r="IKJ19" s="386"/>
      <c r="IKO19" s="386"/>
      <c r="IKT19" s="386"/>
      <c r="IKY19" s="386"/>
      <c r="ILD19" s="386"/>
      <c r="ILI19" s="386"/>
      <c r="ILN19" s="386"/>
      <c r="ILS19" s="386"/>
      <c r="ILX19" s="386"/>
      <c r="IMC19" s="386"/>
      <c r="IMH19" s="386"/>
      <c r="IMM19" s="386"/>
      <c r="IMR19" s="386"/>
      <c r="IMW19" s="386"/>
      <c r="INB19" s="386"/>
      <c r="ING19" s="386"/>
      <c r="INL19" s="386"/>
      <c r="INQ19" s="386"/>
      <c r="INV19" s="386"/>
      <c r="IOA19" s="386"/>
      <c r="IOF19" s="386"/>
      <c r="IOK19" s="386"/>
      <c r="IOP19" s="386"/>
      <c r="IOU19" s="386"/>
      <c r="IOZ19" s="386"/>
      <c r="IPE19" s="386"/>
      <c r="IPJ19" s="386"/>
      <c r="IPO19" s="386"/>
      <c r="IPT19" s="386"/>
      <c r="IPY19" s="386"/>
      <c r="IQD19" s="386"/>
      <c r="IQI19" s="386"/>
      <c r="IQN19" s="386"/>
      <c r="IQS19" s="386"/>
      <c r="IQX19" s="386"/>
      <c r="IRC19" s="386"/>
      <c r="IRH19" s="386"/>
      <c r="IRM19" s="386"/>
      <c r="IRR19" s="386"/>
      <c r="IRW19" s="386"/>
      <c r="ISB19" s="386"/>
      <c r="ISG19" s="386"/>
      <c r="ISL19" s="386"/>
      <c r="ISQ19" s="386"/>
      <c r="ISV19" s="386"/>
      <c r="ITA19" s="386"/>
      <c r="ITF19" s="386"/>
      <c r="ITK19" s="386"/>
      <c r="ITP19" s="386"/>
      <c r="ITU19" s="386"/>
      <c r="ITZ19" s="386"/>
      <c r="IUE19" s="386"/>
      <c r="IUJ19" s="386"/>
      <c r="IUO19" s="386"/>
      <c r="IUT19" s="386"/>
      <c r="IUY19" s="386"/>
      <c r="IVD19" s="386"/>
      <c r="IVI19" s="386"/>
      <c r="IVN19" s="386"/>
      <c r="IVS19" s="386"/>
      <c r="IVX19" s="386"/>
      <c r="IWC19" s="386"/>
      <c r="IWH19" s="386"/>
      <c r="IWM19" s="386"/>
      <c r="IWR19" s="386"/>
      <c r="IWW19" s="386"/>
      <c r="IXB19" s="386"/>
      <c r="IXG19" s="386"/>
      <c r="IXL19" s="386"/>
      <c r="IXQ19" s="386"/>
      <c r="IXV19" s="386"/>
      <c r="IYA19" s="386"/>
      <c r="IYF19" s="386"/>
      <c r="IYK19" s="386"/>
      <c r="IYP19" s="386"/>
      <c r="IYU19" s="386"/>
      <c r="IYZ19" s="386"/>
      <c r="IZE19" s="386"/>
      <c r="IZJ19" s="386"/>
      <c r="IZO19" s="386"/>
      <c r="IZT19" s="386"/>
      <c r="IZY19" s="386"/>
      <c r="JAD19" s="386"/>
      <c r="JAI19" s="386"/>
      <c r="JAN19" s="386"/>
      <c r="JAS19" s="386"/>
      <c r="JAX19" s="386"/>
      <c r="JBC19" s="386"/>
      <c r="JBH19" s="386"/>
      <c r="JBM19" s="386"/>
      <c r="JBR19" s="386"/>
      <c r="JBW19" s="386"/>
      <c r="JCB19" s="386"/>
      <c r="JCG19" s="386"/>
      <c r="JCL19" s="386"/>
      <c r="JCQ19" s="386"/>
      <c r="JCV19" s="386"/>
      <c r="JDA19" s="386"/>
      <c r="JDF19" s="386"/>
      <c r="JDK19" s="386"/>
      <c r="JDP19" s="386"/>
      <c r="JDU19" s="386"/>
      <c r="JDZ19" s="386"/>
      <c r="JEE19" s="386"/>
      <c r="JEJ19" s="386"/>
      <c r="JEO19" s="386"/>
      <c r="JET19" s="386"/>
      <c r="JEY19" s="386"/>
      <c r="JFD19" s="386"/>
      <c r="JFI19" s="386"/>
      <c r="JFN19" s="386"/>
      <c r="JFS19" s="386"/>
      <c r="JFX19" s="386"/>
      <c r="JGC19" s="386"/>
      <c r="JGH19" s="386"/>
      <c r="JGM19" s="386"/>
      <c r="JGR19" s="386"/>
      <c r="JGW19" s="386"/>
      <c r="JHB19" s="386"/>
      <c r="JHG19" s="386"/>
      <c r="JHL19" s="386"/>
      <c r="JHQ19" s="386"/>
      <c r="JHV19" s="386"/>
      <c r="JIA19" s="386"/>
      <c r="JIF19" s="386"/>
      <c r="JIK19" s="386"/>
      <c r="JIP19" s="386"/>
      <c r="JIU19" s="386"/>
      <c r="JIZ19" s="386"/>
      <c r="JJE19" s="386"/>
      <c r="JJJ19" s="386"/>
      <c r="JJO19" s="386"/>
      <c r="JJT19" s="386"/>
      <c r="JJY19" s="386"/>
      <c r="JKD19" s="386"/>
      <c r="JKI19" s="386"/>
      <c r="JKN19" s="386"/>
      <c r="JKS19" s="386"/>
      <c r="JKX19" s="386"/>
      <c r="JLC19" s="386"/>
      <c r="JLH19" s="386"/>
      <c r="JLM19" s="386"/>
      <c r="JLR19" s="386"/>
      <c r="JLW19" s="386"/>
      <c r="JMB19" s="386"/>
      <c r="JMG19" s="386"/>
      <c r="JML19" s="386"/>
      <c r="JMQ19" s="386"/>
      <c r="JMV19" s="386"/>
      <c r="JNA19" s="386"/>
      <c r="JNF19" s="386"/>
      <c r="JNK19" s="386"/>
      <c r="JNP19" s="386"/>
      <c r="JNU19" s="386"/>
      <c r="JNZ19" s="386"/>
      <c r="JOE19" s="386"/>
      <c r="JOJ19" s="386"/>
      <c r="JOO19" s="386"/>
      <c r="JOT19" s="386"/>
      <c r="JOY19" s="386"/>
      <c r="JPD19" s="386"/>
      <c r="JPI19" s="386"/>
      <c r="JPN19" s="386"/>
      <c r="JPS19" s="386"/>
      <c r="JPX19" s="386"/>
      <c r="JQC19" s="386"/>
      <c r="JQH19" s="386"/>
      <c r="JQM19" s="386"/>
      <c r="JQR19" s="386"/>
      <c r="JQW19" s="386"/>
      <c r="JRB19" s="386"/>
      <c r="JRG19" s="386"/>
      <c r="JRL19" s="386"/>
      <c r="JRQ19" s="386"/>
      <c r="JRV19" s="386"/>
      <c r="JSA19" s="386"/>
      <c r="JSF19" s="386"/>
      <c r="JSK19" s="386"/>
      <c r="JSP19" s="386"/>
      <c r="JSU19" s="386"/>
      <c r="JSZ19" s="386"/>
      <c r="JTE19" s="386"/>
      <c r="JTJ19" s="386"/>
      <c r="JTO19" s="386"/>
      <c r="JTT19" s="386"/>
      <c r="JTY19" s="386"/>
      <c r="JUD19" s="386"/>
      <c r="JUI19" s="386"/>
      <c r="JUN19" s="386"/>
      <c r="JUS19" s="386"/>
      <c r="JUX19" s="386"/>
      <c r="JVC19" s="386"/>
      <c r="JVH19" s="386"/>
      <c r="JVM19" s="386"/>
      <c r="JVR19" s="386"/>
      <c r="JVW19" s="386"/>
      <c r="JWB19" s="386"/>
      <c r="JWG19" s="386"/>
      <c r="JWL19" s="386"/>
      <c r="JWQ19" s="386"/>
      <c r="JWV19" s="386"/>
      <c r="JXA19" s="386"/>
      <c r="JXF19" s="386"/>
      <c r="JXK19" s="386"/>
      <c r="JXP19" s="386"/>
      <c r="JXU19" s="386"/>
      <c r="JXZ19" s="386"/>
      <c r="JYE19" s="386"/>
      <c r="JYJ19" s="386"/>
      <c r="JYO19" s="386"/>
      <c r="JYT19" s="386"/>
      <c r="JYY19" s="386"/>
      <c r="JZD19" s="386"/>
      <c r="JZI19" s="386"/>
      <c r="JZN19" s="386"/>
      <c r="JZS19" s="386"/>
      <c r="JZX19" s="386"/>
      <c r="KAC19" s="386"/>
      <c r="KAH19" s="386"/>
      <c r="KAM19" s="386"/>
      <c r="KAR19" s="386"/>
      <c r="KAW19" s="386"/>
      <c r="KBB19" s="386"/>
      <c r="KBG19" s="386"/>
      <c r="KBL19" s="386"/>
      <c r="KBQ19" s="386"/>
      <c r="KBV19" s="386"/>
      <c r="KCA19" s="386"/>
      <c r="KCF19" s="386"/>
      <c r="KCK19" s="386"/>
      <c r="KCP19" s="386"/>
      <c r="KCU19" s="386"/>
      <c r="KCZ19" s="386"/>
      <c r="KDE19" s="386"/>
      <c r="KDJ19" s="386"/>
      <c r="KDO19" s="386"/>
      <c r="KDT19" s="386"/>
      <c r="KDY19" s="386"/>
      <c r="KED19" s="386"/>
      <c r="KEI19" s="386"/>
      <c r="KEN19" s="386"/>
      <c r="KES19" s="386"/>
      <c r="KEX19" s="386"/>
      <c r="KFC19" s="386"/>
      <c r="KFH19" s="386"/>
      <c r="KFM19" s="386"/>
      <c r="KFR19" s="386"/>
      <c r="KFW19" s="386"/>
      <c r="KGB19" s="386"/>
      <c r="KGG19" s="386"/>
      <c r="KGL19" s="386"/>
      <c r="KGQ19" s="386"/>
      <c r="KGV19" s="386"/>
      <c r="KHA19" s="386"/>
      <c r="KHF19" s="386"/>
      <c r="KHK19" s="386"/>
      <c r="KHP19" s="386"/>
      <c r="KHU19" s="386"/>
      <c r="KHZ19" s="386"/>
      <c r="KIE19" s="386"/>
      <c r="KIJ19" s="386"/>
      <c r="KIO19" s="386"/>
      <c r="KIT19" s="386"/>
      <c r="KIY19" s="386"/>
      <c r="KJD19" s="386"/>
      <c r="KJI19" s="386"/>
      <c r="KJN19" s="386"/>
      <c r="KJS19" s="386"/>
      <c r="KJX19" s="386"/>
      <c r="KKC19" s="386"/>
      <c r="KKH19" s="386"/>
      <c r="KKM19" s="386"/>
      <c r="KKR19" s="386"/>
      <c r="KKW19" s="386"/>
      <c r="KLB19" s="386"/>
      <c r="KLG19" s="386"/>
      <c r="KLL19" s="386"/>
      <c r="KLQ19" s="386"/>
      <c r="KLV19" s="386"/>
      <c r="KMA19" s="386"/>
      <c r="KMF19" s="386"/>
      <c r="KMK19" s="386"/>
      <c r="KMP19" s="386"/>
      <c r="KMU19" s="386"/>
      <c r="KMZ19" s="386"/>
      <c r="KNE19" s="386"/>
      <c r="KNJ19" s="386"/>
      <c r="KNO19" s="386"/>
      <c r="KNT19" s="386"/>
      <c r="KNY19" s="386"/>
      <c r="KOD19" s="386"/>
      <c r="KOI19" s="386"/>
      <c r="KON19" s="386"/>
      <c r="KOS19" s="386"/>
      <c r="KOX19" s="386"/>
      <c r="KPC19" s="386"/>
      <c r="KPH19" s="386"/>
      <c r="KPM19" s="386"/>
      <c r="KPR19" s="386"/>
      <c r="KPW19" s="386"/>
      <c r="KQB19" s="386"/>
      <c r="KQG19" s="386"/>
      <c r="KQL19" s="386"/>
      <c r="KQQ19" s="386"/>
      <c r="KQV19" s="386"/>
      <c r="KRA19" s="386"/>
      <c r="KRF19" s="386"/>
      <c r="KRK19" s="386"/>
      <c r="KRP19" s="386"/>
      <c r="KRU19" s="386"/>
      <c r="KRZ19" s="386"/>
      <c r="KSE19" s="386"/>
      <c r="KSJ19" s="386"/>
      <c r="KSO19" s="386"/>
      <c r="KST19" s="386"/>
      <c r="KSY19" s="386"/>
      <c r="KTD19" s="386"/>
      <c r="KTI19" s="386"/>
      <c r="KTN19" s="386"/>
      <c r="KTS19" s="386"/>
      <c r="KTX19" s="386"/>
      <c r="KUC19" s="386"/>
      <c r="KUH19" s="386"/>
      <c r="KUM19" s="386"/>
      <c r="KUR19" s="386"/>
      <c r="KUW19" s="386"/>
      <c r="KVB19" s="386"/>
      <c r="KVG19" s="386"/>
      <c r="KVL19" s="386"/>
      <c r="KVQ19" s="386"/>
      <c r="KVV19" s="386"/>
      <c r="KWA19" s="386"/>
      <c r="KWF19" s="386"/>
      <c r="KWK19" s="386"/>
      <c r="KWP19" s="386"/>
      <c r="KWU19" s="386"/>
      <c r="KWZ19" s="386"/>
      <c r="KXE19" s="386"/>
      <c r="KXJ19" s="386"/>
      <c r="KXO19" s="386"/>
      <c r="KXT19" s="386"/>
      <c r="KXY19" s="386"/>
      <c r="KYD19" s="386"/>
      <c r="KYI19" s="386"/>
      <c r="KYN19" s="386"/>
      <c r="KYS19" s="386"/>
      <c r="KYX19" s="386"/>
      <c r="KZC19" s="386"/>
      <c r="KZH19" s="386"/>
      <c r="KZM19" s="386"/>
      <c r="KZR19" s="386"/>
      <c r="KZW19" s="386"/>
      <c r="LAB19" s="386"/>
      <c r="LAG19" s="386"/>
      <c r="LAL19" s="386"/>
      <c r="LAQ19" s="386"/>
      <c r="LAV19" s="386"/>
      <c r="LBA19" s="386"/>
      <c r="LBF19" s="386"/>
      <c r="LBK19" s="386"/>
      <c r="LBP19" s="386"/>
      <c r="LBU19" s="386"/>
      <c r="LBZ19" s="386"/>
      <c r="LCE19" s="386"/>
      <c r="LCJ19" s="386"/>
      <c r="LCO19" s="386"/>
      <c r="LCT19" s="386"/>
      <c r="LCY19" s="386"/>
      <c r="LDD19" s="386"/>
      <c r="LDI19" s="386"/>
      <c r="LDN19" s="386"/>
      <c r="LDS19" s="386"/>
      <c r="LDX19" s="386"/>
      <c r="LEC19" s="386"/>
      <c r="LEH19" s="386"/>
      <c r="LEM19" s="386"/>
      <c r="LER19" s="386"/>
      <c r="LEW19" s="386"/>
      <c r="LFB19" s="386"/>
      <c r="LFG19" s="386"/>
      <c r="LFL19" s="386"/>
      <c r="LFQ19" s="386"/>
      <c r="LFV19" s="386"/>
      <c r="LGA19" s="386"/>
      <c r="LGF19" s="386"/>
      <c r="LGK19" s="386"/>
      <c r="LGP19" s="386"/>
      <c r="LGU19" s="386"/>
      <c r="LGZ19" s="386"/>
      <c r="LHE19" s="386"/>
      <c r="LHJ19" s="386"/>
      <c r="LHO19" s="386"/>
      <c r="LHT19" s="386"/>
      <c r="LHY19" s="386"/>
      <c r="LID19" s="386"/>
      <c r="LII19" s="386"/>
      <c r="LIN19" s="386"/>
      <c r="LIS19" s="386"/>
      <c r="LIX19" s="386"/>
      <c r="LJC19" s="386"/>
      <c r="LJH19" s="386"/>
      <c r="LJM19" s="386"/>
      <c r="LJR19" s="386"/>
      <c r="LJW19" s="386"/>
      <c r="LKB19" s="386"/>
      <c r="LKG19" s="386"/>
      <c r="LKL19" s="386"/>
      <c r="LKQ19" s="386"/>
      <c r="LKV19" s="386"/>
      <c r="LLA19" s="386"/>
      <c r="LLF19" s="386"/>
      <c r="LLK19" s="386"/>
      <c r="LLP19" s="386"/>
      <c r="LLU19" s="386"/>
      <c r="LLZ19" s="386"/>
      <c r="LME19" s="386"/>
      <c r="LMJ19" s="386"/>
      <c r="LMO19" s="386"/>
      <c r="LMT19" s="386"/>
      <c r="LMY19" s="386"/>
      <c r="LND19" s="386"/>
      <c r="LNI19" s="386"/>
      <c r="LNN19" s="386"/>
      <c r="LNS19" s="386"/>
      <c r="LNX19" s="386"/>
      <c r="LOC19" s="386"/>
      <c r="LOH19" s="386"/>
      <c r="LOM19" s="386"/>
      <c r="LOR19" s="386"/>
      <c r="LOW19" s="386"/>
      <c r="LPB19" s="386"/>
      <c r="LPG19" s="386"/>
      <c r="LPL19" s="386"/>
      <c r="LPQ19" s="386"/>
      <c r="LPV19" s="386"/>
      <c r="LQA19" s="386"/>
      <c r="LQF19" s="386"/>
      <c r="LQK19" s="386"/>
      <c r="LQP19" s="386"/>
      <c r="LQU19" s="386"/>
      <c r="LQZ19" s="386"/>
      <c r="LRE19" s="386"/>
      <c r="LRJ19" s="386"/>
      <c r="LRO19" s="386"/>
      <c r="LRT19" s="386"/>
      <c r="LRY19" s="386"/>
      <c r="LSD19" s="386"/>
      <c r="LSI19" s="386"/>
      <c r="LSN19" s="386"/>
      <c r="LSS19" s="386"/>
      <c r="LSX19" s="386"/>
      <c r="LTC19" s="386"/>
      <c r="LTH19" s="386"/>
      <c r="LTM19" s="386"/>
      <c r="LTR19" s="386"/>
      <c r="LTW19" s="386"/>
      <c r="LUB19" s="386"/>
      <c r="LUG19" s="386"/>
      <c r="LUL19" s="386"/>
      <c r="LUQ19" s="386"/>
      <c r="LUV19" s="386"/>
      <c r="LVA19" s="386"/>
      <c r="LVF19" s="386"/>
      <c r="LVK19" s="386"/>
      <c r="LVP19" s="386"/>
      <c r="LVU19" s="386"/>
      <c r="LVZ19" s="386"/>
      <c r="LWE19" s="386"/>
      <c r="LWJ19" s="386"/>
      <c r="LWO19" s="386"/>
      <c r="LWT19" s="386"/>
      <c r="LWY19" s="386"/>
      <c r="LXD19" s="386"/>
      <c r="LXI19" s="386"/>
      <c r="LXN19" s="386"/>
      <c r="LXS19" s="386"/>
      <c r="LXX19" s="386"/>
      <c r="LYC19" s="386"/>
      <c r="LYH19" s="386"/>
      <c r="LYM19" s="386"/>
      <c r="LYR19" s="386"/>
      <c r="LYW19" s="386"/>
      <c r="LZB19" s="386"/>
      <c r="LZG19" s="386"/>
      <c r="LZL19" s="386"/>
      <c r="LZQ19" s="386"/>
      <c r="LZV19" s="386"/>
      <c r="MAA19" s="386"/>
      <c r="MAF19" s="386"/>
      <c r="MAK19" s="386"/>
      <c r="MAP19" s="386"/>
      <c r="MAU19" s="386"/>
      <c r="MAZ19" s="386"/>
      <c r="MBE19" s="386"/>
      <c r="MBJ19" s="386"/>
      <c r="MBO19" s="386"/>
      <c r="MBT19" s="386"/>
      <c r="MBY19" s="386"/>
      <c r="MCD19" s="386"/>
      <c r="MCI19" s="386"/>
      <c r="MCN19" s="386"/>
      <c r="MCS19" s="386"/>
      <c r="MCX19" s="386"/>
      <c r="MDC19" s="386"/>
      <c r="MDH19" s="386"/>
      <c r="MDM19" s="386"/>
      <c r="MDR19" s="386"/>
      <c r="MDW19" s="386"/>
      <c r="MEB19" s="386"/>
      <c r="MEG19" s="386"/>
      <c r="MEL19" s="386"/>
      <c r="MEQ19" s="386"/>
      <c r="MEV19" s="386"/>
      <c r="MFA19" s="386"/>
      <c r="MFF19" s="386"/>
      <c r="MFK19" s="386"/>
      <c r="MFP19" s="386"/>
      <c r="MFU19" s="386"/>
      <c r="MFZ19" s="386"/>
      <c r="MGE19" s="386"/>
      <c r="MGJ19" s="386"/>
      <c r="MGO19" s="386"/>
      <c r="MGT19" s="386"/>
      <c r="MGY19" s="386"/>
      <c r="MHD19" s="386"/>
      <c r="MHI19" s="386"/>
      <c r="MHN19" s="386"/>
      <c r="MHS19" s="386"/>
      <c r="MHX19" s="386"/>
      <c r="MIC19" s="386"/>
      <c r="MIH19" s="386"/>
      <c r="MIM19" s="386"/>
      <c r="MIR19" s="386"/>
      <c r="MIW19" s="386"/>
      <c r="MJB19" s="386"/>
      <c r="MJG19" s="386"/>
      <c r="MJL19" s="386"/>
      <c r="MJQ19" s="386"/>
      <c r="MJV19" s="386"/>
      <c r="MKA19" s="386"/>
      <c r="MKF19" s="386"/>
      <c r="MKK19" s="386"/>
      <c r="MKP19" s="386"/>
      <c r="MKU19" s="386"/>
      <c r="MKZ19" s="386"/>
      <c r="MLE19" s="386"/>
      <c r="MLJ19" s="386"/>
      <c r="MLO19" s="386"/>
      <c r="MLT19" s="386"/>
      <c r="MLY19" s="386"/>
      <c r="MMD19" s="386"/>
      <c r="MMI19" s="386"/>
      <c r="MMN19" s="386"/>
      <c r="MMS19" s="386"/>
      <c r="MMX19" s="386"/>
      <c r="MNC19" s="386"/>
      <c r="MNH19" s="386"/>
      <c r="MNM19" s="386"/>
      <c r="MNR19" s="386"/>
      <c r="MNW19" s="386"/>
      <c r="MOB19" s="386"/>
      <c r="MOG19" s="386"/>
      <c r="MOL19" s="386"/>
      <c r="MOQ19" s="386"/>
      <c r="MOV19" s="386"/>
      <c r="MPA19" s="386"/>
      <c r="MPF19" s="386"/>
      <c r="MPK19" s="386"/>
      <c r="MPP19" s="386"/>
      <c r="MPU19" s="386"/>
      <c r="MPZ19" s="386"/>
      <c r="MQE19" s="386"/>
      <c r="MQJ19" s="386"/>
      <c r="MQO19" s="386"/>
      <c r="MQT19" s="386"/>
      <c r="MQY19" s="386"/>
      <c r="MRD19" s="386"/>
      <c r="MRI19" s="386"/>
      <c r="MRN19" s="386"/>
      <c r="MRS19" s="386"/>
      <c r="MRX19" s="386"/>
      <c r="MSC19" s="386"/>
      <c r="MSH19" s="386"/>
      <c r="MSM19" s="386"/>
      <c r="MSR19" s="386"/>
      <c r="MSW19" s="386"/>
      <c r="MTB19" s="386"/>
      <c r="MTG19" s="386"/>
      <c r="MTL19" s="386"/>
      <c r="MTQ19" s="386"/>
      <c r="MTV19" s="386"/>
      <c r="MUA19" s="386"/>
      <c r="MUF19" s="386"/>
      <c r="MUK19" s="386"/>
      <c r="MUP19" s="386"/>
      <c r="MUU19" s="386"/>
      <c r="MUZ19" s="386"/>
      <c r="MVE19" s="386"/>
      <c r="MVJ19" s="386"/>
      <c r="MVO19" s="386"/>
      <c r="MVT19" s="386"/>
      <c r="MVY19" s="386"/>
      <c r="MWD19" s="386"/>
      <c r="MWI19" s="386"/>
      <c r="MWN19" s="386"/>
      <c r="MWS19" s="386"/>
      <c r="MWX19" s="386"/>
      <c r="MXC19" s="386"/>
      <c r="MXH19" s="386"/>
      <c r="MXM19" s="386"/>
      <c r="MXR19" s="386"/>
      <c r="MXW19" s="386"/>
      <c r="MYB19" s="386"/>
      <c r="MYG19" s="386"/>
      <c r="MYL19" s="386"/>
      <c r="MYQ19" s="386"/>
      <c r="MYV19" s="386"/>
      <c r="MZA19" s="386"/>
      <c r="MZF19" s="386"/>
      <c r="MZK19" s="386"/>
      <c r="MZP19" s="386"/>
      <c r="MZU19" s="386"/>
      <c r="MZZ19" s="386"/>
      <c r="NAE19" s="386"/>
      <c r="NAJ19" s="386"/>
      <c r="NAO19" s="386"/>
      <c r="NAT19" s="386"/>
      <c r="NAY19" s="386"/>
      <c r="NBD19" s="386"/>
      <c r="NBI19" s="386"/>
      <c r="NBN19" s="386"/>
      <c r="NBS19" s="386"/>
      <c r="NBX19" s="386"/>
      <c r="NCC19" s="386"/>
      <c r="NCH19" s="386"/>
      <c r="NCM19" s="386"/>
      <c r="NCR19" s="386"/>
      <c r="NCW19" s="386"/>
      <c r="NDB19" s="386"/>
      <c r="NDG19" s="386"/>
      <c r="NDL19" s="386"/>
      <c r="NDQ19" s="386"/>
      <c r="NDV19" s="386"/>
      <c r="NEA19" s="386"/>
      <c r="NEF19" s="386"/>
      <c r="NEK19" s="386"/>
      <c r="NEP19" s="386"/>
      <c r="NEU19" s="386"/>
      <c r="NEZ19" s="386"/>
      <c r="NFE19" s="386"/>
      <c r="NFJ19" s="386"/>
      <c r="NFO19" s="386"/>
      <c r="NFT19" s="386"/>
      <c r="NFY19" s="386"/>
      <c r="NGD19" s="386"/>
      <c r="NGI19" s="386"/>
      <c r="NGN19" s="386"/>
      <c r="NGS19" s="386"/>
      <c r="NGX19" s="386"/>
      <c r="NHC19" s="386"/>
      <c r="NHH19" s="386"/>
      <c r="NHM19" s="386"/>
      <c r="NHR19" s="386"/>
      <c r="NHW19" s="386"/>
      <c r="NIB19" s="386"/>
      <c r="NIG19" s="386"/>
      <c r="NIL19" s="386"/>
      <c r="NIQ19" s="386"/>
      <c r="NIV19" s="386"/>
      <c r="NJA19" s="386"/>
      <c r="NJF19" s="386"/>
      <c r="NJK19" s="386"/>
      <c r="NJP19" s="386"/>
      <c r="NJU19" s="386"/>
      <c r="NJZ19" s="386"/>
      <c r="NKE19" s="386"/>
      <c r="NKJ19" s="386"/>
      <c r="NKO19" s="386"/>
      <c r="NKT19" s="386"/>
      <c r="NKY19" s="386"/>
      <c r="NLD19" s="386"/>
      <c r="NLI19" s="386"/>
      <c r="NLN19" s="386"/>
      <c r="NLS19" s="386"/>
      <c r="NLX19" s="386"/>
      <c r="NMC19" s="386"/>
      <c r="NMH19" s="386"/>
      <c r="NMM19" s="386"/>
      <c r="NMR19" s="386"/>
      <c r="NMW19" s="386"/>
      <c r="NNB19" s="386"/>
      <c r="NNG19" s="386"/>
      <c r="NNL19" s="386"/>
      <c r="NNQ19" s="386"/>
      <c r="NNV19" s="386"/>
      <c r="NOA19" s="386"/>
      <c r="NOF19" s="386"/>
      <c r="NOK19" s="386"/>
      <c r="NOP19" s="386"/>
      <c r="NOU19" s="386"/>
      <c r="NOZ19" s="386"/>
      <c r="NPE19" s="386"/>
      <c r="NPJ19" s="386"/>
      <c r="NPO19" s="386"/>
      <c r="NPT19" s="386"/>
      <c r="NPY19" s="386"/>
      <c r="NQD19" s="386"/>
      <c r="NQI19" s="386"/>
      <c r="NQN19" s="386"/>
      <c r="NQS19" s="386"/>
      <c r="NQX19" s="386"/>
      <c r="NRC19" s="386"/>
      <c r="NRH19" s="386"/>
      <c r="NRM19" s="386"/>
      <c r="NRR19" s="386"/>
      <c r="NRW19" s="386"/>
      <c r="NSB19" s="386"/>
      <c r="NSG19" s="386"/>
      <c r="NSL19" s="386"/>
      <c r="NSQ19" s="386"/>
      <c r="NSV19" s="386"/>
      <c r="NTA19" s="386"/>
      <c r="NTF19" s="386"/>
      <c r="NTK19" s="386"/>
      <c r="NTP19" s="386"/>
      <c r="NTU19" s="386"/>
      <c r="NTZ19" s="386"/>
      <c r="NUE19" s="386"/>
      <c r="NUJ19" s="386"/>
      <c r="NUO19" s="386"/>
      <c r="NUT19" s="386"/>
      <c r="NUY19" s="386"/>
      <c r="NVD19" s="386"/>
      <c r="NVI19" s="386"/>
      <c r="NVN19" s="386"/>
      <c r="NVS19" s="386"/>
      <c r="NVX19" s="386"/>
      <c r="NWC19" s="386"/>
      <c r="NWH19" s="386"/>
      <c r="NWM19" s="386"/>
      <c r="NWR19" s="386"/>
      <c r="NWW19" s="386"/>
      <c r="NXB19" s="386"/>
      <c r="NXG19" s="386"/>
      <c r="NXL19" s="386"/>
      <c r="NXQ19" s="386"/>
      <c r="NXV19" s="386"/>
      <c r="NYA19" s="386"/>
      <c r="NYF19" s="386"/>
      <c r="NYK19" s="386"/>
      <c r="NYP19" s="386"/>
      <c r="NYU19" s="386"/>
      <c r="NYZ19" s="386"/>
      <c r="NZE19" s="386"/>
      <c r="NZJ19" s="386"/>
      <c r="NZO19" s="386"/>
      <c r="NZT19" s="386"/>
      <c r="NZY19" s="386"/>
      <c r="OAD19" s="386"/>
      <c r="OAI19" s="386"/>
      <c r="OAN19" s="386"/>
      <c r="OAS19" s="386"/>
      <c r="OAX19" s="386"/>
      <c r="OBC19" s="386"/>
      <c r="OBH19" s="386"/>
      <c r="OBM19" s="386"/>
      <c r="OBR19" s="386"/>
      <c r="OBW19" s="386"/>
      <c r="OCB19" s="386"/>
      <c r="OCG19" s="386"/>
      <c r="OCL19" s="386"/>
      <c r="OCQ19" s="386"/>
      <c r="OCV19" s="386"/>
      <c r="ODA19" s="386"/>
      <c r="ODF19" s="386"/>
      <c r="ODK19" s="386"/>
      <c r="ODP19" s="386"/>
      <c r="ODU19" s="386"/>
      <c r="ODZ19" s="386"/>
      <c r="OEE19" s="386"/>
      <c r="OEJ19" s="386"/>
      <c r="OEO19" s="386"/>
      <c r="OET19" s="386"/>
      <c r="OEY19" s="386"/>
      <c r="OFD19" s="386"/>
      <c r="OFI19" s="386"/>
      <c r="OFN19" s="386"/>
      <c r="OFS19" s="386"/>
      <c r="OFX19" s="386"/>
      <c r="OGC19" s="386"/>
      <c r="OGH19" s="386"/>
      <c r="OGM19" s="386"/>
      <c r="OGR19" s="386"/>
      <c r="OGW19" s="386"/>
      <c r="OHB19" s="386"/>
      <c r="OHG19" s="386"/>
      <c r="OHL19" s="386"/>
      <c r="OHQ19" s="386"/>
      <c r="OHV19" s="386"/>
      <c r="OIA19" s="386"/>
      <c r="OIF19" s="386"/>
      <c r="OIK19" s="386"/>
      <c r="OIP19" s="386"/>
      <c r="OIU19" s="386"/>
      <c r="OIZ19" s="386"/>
      <c r="OJE19" s="386"/>
      <c r="OJJ19" s="386"/>
      <c r="OJO19" s="386"/>
      <c r="OJT19" s="386"/>
      <c r="OJY19" s="386"/>
      <c r="OKD19" s="386"/>
      <c r="OKI19" s="386"/>
      <c r="OKN19" s="386"/>
      <c r="OKS19" s="386"/>
      <c r="OKX19" s="386"/>
      <c r="OLC19" s="386"/>
      <c r="OLH19" s="386"/>
      <c r="OLM19" s="386"/>
      <c r="OLR19" s="386"/>
      <c r="OLW19" s="386"/>
      <c r="OMB19" s="386"/>
      <c r="OMG19" s="386"/>
      <c r="OML19" s="386"/>
      <c r="OMQ19" s="386"/>
      <c r="OMV19" s="386"/>
      <c r="ONA19" s="386"/>
      <c r="ONF19" s="386"/>
      <c r="ONK19" s="386"/>
      <c r="ONP19" s="386"/>
      <c r="ONU19" s="386"/>
      <c r="ONZ19" s="386"/>
      <c r="OOE19" s="386"/>
      <c r="OOJ19" s="386"/>
      <c r="OOO19" s="386"/>
      <c r="OOT19" s="386"/>
      <c r="OOY19" s="386"/>
      <c r="OPD19" s="386"/>
      <c r="OPI19" s="386"/>
      <c r="OPN19" s="386"/>
      <c r="OPS19" s="386"/>
      <c r="OPX19" s="386"/>
      <c r="OQC19" s="386"/>
      <c r="OQH19" s="386"/>
      <c r="OQM19" s="386"/>
      <c r="OQR19" s="386"/>
      <c r="OQW19" s="386"/>
      <c r="ORB19" s="386"/>
      <c r="ORG19" s="386"/>
      <c r="ORL19" s="386"/>
      <c r="ORQ19" s="386"/>
      <c r="ORV19" s="386"/>
      <c r="OSA19" s="386"/>
      <c r="OSF19" s="386"/>
      <c r="OSK19" s="386"/>
      <c r="OSP19" s="386"/>
      <c r="OSU19" s="386"/>
      <c r="OSZ19" s="386"/>
      <c r="OTE19" s="386"/>
      <c r="OTJ19" s="386"/>
      <c r="OTO19" s="386"/>
      <c r="OTT19" s="386"/>
      <c r="OTY19" s="386"/>
      <c r="OUD19" s="386"/>
      <c r="OUI19" s="386"/>
      <c r="OUN19" s="386"/>
      <c r="OUS19" s="386"/>
      <c r="OUX19" s="386"/>
      <c r="OVC19" s="386"/>
      <c r="OVH19" s="386"/>
      <c r="OVM19" s="386"/>
      <c r="OVR19" s="386"/>
      <c r="OVW19" s="386"/>
      <c r="OWB19" s="386"/>
      <c r="OWG19" s="386"/>
      <c r="OWL19" s="386"/>
      <c r="OWQ19" s="386"/>
      <c r="OWV19" s="386"/>
      <c r="OXA19" s="386"/>
      <c r="OXF19" s="386"/>
      <c r="OXK19" s="386"/>
      <c r="OXP19" s="386"/>
      <c r="OXU19" s="386"/>
      <c r="OXZ19" s="386"/>
      <c r="OYE19" s="386"/>
      <c r="OYJ19" s="386"/>
      <c r="OYO19" s="386"/>
      <c r="OYT19" s="386"/>
      <c r="OYY19" s="386"/>
      <c r="OZD19" s="386"/>
      <c r="OZI19" s="386"/>
      <c r="OZN19" s="386"/>
      <c r="OZS19" s="386"/>
      <c r="OZX19" s="386"/>
      <c r="PAC19" s="386"/>
      <c r="PAH19" s="386"/>
      <c r="PAM19" s="386"/>
      <c r="PAR19" s="386"/>
      <c r="PAW19" s="386"/>
      <c r="PBB19" s="386"/>
      <c r="PBG19" s="386"/>
      <c r="PBL19" s="386"/>
      <c r="PBQ19" s="386"/>
      <c r="PBV19" s="386"/>
      <c r="PCA19" s="386"/>
      <c r="PCF19" s="386"/>
      <c r="PCK19" s="386"/>
      <c r="PCP19" s="386"/>
      <c r="PCU19" s="386"/>
      <c r="PCZ19" s="386"/>
      <c r="PDE19" s="386"/>
      <c r="PDJ19" s="386"/>
      <c r="PDO19" s="386"/>
      <c r="PDT19" s="386"/>
      <c r="PDY19" s="386"/>
      <c r="PED19" s="386"/>
      <c r="PEI19" s="386"/>
      <c r="PEN19" s="386"/>
      <c r="PES19" s="386"/>
      <c r="PEX19" s="386"/>
      <c r="PFC19" s="386"/>
      <c r="PFH19" s="386"/>
      <c r="PFM19" s="386"/>
      <c r="PFR19" s="386"/>
      <c r="PFW19" s="386"/>
      <c r="PGB19" s="386"/>
      <c r="PGG19" s="386"/>
      <c r="PGL19" s="386"/>
      <c r="PGQ19" s="386"/>
      <c r="PGV19" s="386"/>
      <c r="PHA19" s="386"/>
      <c r="PHF19" s="386"/>
      <c r="PHK19" s="386"/>
      <c r="PHP19" s="386"/>
      <c r="PHU19" s="386"/>
      <c r="PHZ19" s="386"/>
      <c r="PIE19" s="386"/>
      <c r="PIJ19" s="386"/>
      <c r="PIO19" s="386"/>
      <c r="PIT19" s="386"/>
      <c r="PIY19" s="386"/>
      <c r="PJD19" s="386"/>
      <c r="PJI19" s="386"/>
      <c r="PJN19" s="386"/>
      <c r="PJS19" s="386"/>
      <c r="PJX19" s="386"/>
      <c r="PKC19" s="386"/>
      <c r="PKH19" s="386"/>
      <c r="PKM19" s="386"/>
      <c r="PKR19" s="386"/>
      <c r="PKW19" s="386"/>
      <c r="PLB19" s="386"/>
      <c r="PLG19" s="386"/>
      <c r="PLL19" s="386"/>
      <c r="PLQ19" s="386"/>
      <c r="PLV19" s="386"/>
      <c r="PMA19" s="386"/>
      <c r="PMF19" s="386"/>
      <c r="PMK19" s="386"/>
      <c r="PMP19" s="386"/>
      <c r="PMU19" s="386"/>
      <c r="PMZ19" s="386"/>
      <c r="PNE19" s="386"/>
      <c r="PNJ19" s="386"/>
      <c r="PNO19" s="386"/>
      <c r="PNT19" s="386"/>
      <c r="PNY19" s="386"/>
      <c r="POD19" s="386"/>
      <c r="POI19" s="386"/>
      <c r="PON19" s="386"/>
      <c r="POS19" s="386"/>
      <c r="POX19" s="386"/>
      <c r="PPC19" s="386"/>
      <c r="PPH19" s="386"/>
      <c r="PPM19" s="386"/>
      <c r="PPR19" s="386"/>
      <c r="PPW19" s="386"/>
      <c r="PQB19" s="386"/>
      <c r="PQG19" s="386"/>
      <c r="PQL19" s="386"/>
      <c r="PQQ19" s="386"/>
      <c r="PQV19" s="386"/>
      <c r="PRA19" s="386"/>
      <c r="PRF19" s="386"/>
      <c r="PRK19" s="386"/>
      <c r="PRP19" s="386"/>
      <c r="PRU19" s="386"/>
      <c r="PRZ19" s="386"/>
      <c r="PSE19" s="386"/>
      <c r="PSJ19" s="386"/>
      <c r="PSO19" s="386"/>
      <c r="PST19" s="386"/>
      <c r="PSY19" s="386"/>
      <c r="PTD19" s="386"/>
      <c r="PTI19" s="386"/>
      <c r="PTN19" s="386"/>
      <c r="PTS19" s="386"/>
      <c r="PTX19" s="386"/>
      <c r="PUC19" s="386"/>
      <c r="PUH19" s="386"/>
      <c r="PUM19" s="386"/>
      <c r="PUR19" s="386"/>
      <c r="PUW19" s="386"/>
      <c r="PVB19" s="386"/>
      <c r="PVG19" s="386"/>
      <c r="PVL19" s="386"/>
      <c r="PVQ19" s="386"/>
      <c r="PVV19" s="386"/>
      <c r="PWA19" s="386"/>
      <c r="PWF19" s="386"/>
      <c r="PWK19" s="386"/>
      <c r="PWP19" s="386"/>
      <c r="PWU19" s="386"/>
      <c r="PWZ19" s="386"/>
      <c r="PXE19" s="386"/>
      <c r="PXJ19" s="386"/>
      <c r="PXO19" s="386"/>
      <c r="PXT19" s="386"/>
      <c r="PXY19" s="386"/>
      <c r="PYD19" s="386"/>
      <c r="PYI19" s="386"/>
      <c r="PYN19" s="386"/>
      <c r="PYS19" s="386"/>
      <c r="PYX19" s="386"/>
      <c r="PZC19" s="386"/>
      <c r="PZH19" s="386"/>
      <c r="PZM19" s="386"/>
      <c r="PZR19" s="386"/>
      <c r="PZW19" s="386"/>
      <c r="QAB19" s="386"/>
      <c r="QAG19" s="386"/>
      <c r="QAL19" s="386"/>
      <c r="QAQ19" s="386"/>
      <c r="QAV19" s="386"/>
      <c r="QBA19" s="386"/>
      <c r="QBF19" s="386"/>
      <c r="QBK19" s="386"/>
      <c r="QBP19" s="386"/>
      <c r="QBU19" s="386"/>
      <c r="QBZ19" s="386"/>
      <c r="QCE19" s="386"/>
      <c r="QCJ19" s="386"/>
      <c r="QCO19" s="386"/>
      <c r="QCT19" s="386"/>
      <c r="QCY19" s="386"/>
      <c r="QDD19" s="386"/>
      <c r="QDI19" s="386"/>
      <c r="QDN19" s="386"/>
      <c r="QDS19" s="386"/>
      <c r="QDX19" s="386"/>
      <c r="QEC19" s="386"/>
      <c r="QEH19" s="386"/>
      <c r="QEM19" s="386"/>
      <c r="QER19" s="386"/>
      <c r="QEW19" s="386"/>
      <c r="QFB19" s="386"/>
      <c r="QFG19" s="386"/>
      <c r="QFL19" s="386"/>
      <c r="QFQ19" s="386"/>
      <c r="QFV19" s="386"/>
      <c r="QGA19" s="386"/>
      <c r="QGF19" s="386"/>
      <c r="QGK19" s="386"/>
      <c r="QGP19" s="386"/>
      <c r="QGU19" s="386"/>
      <c r="QGZ19" s="386"/>
      <c r="QHE19" s="386"/>
      <c r="QHJ19" s="386"/>
      <c r="QHO19" s="386"/>
      <c r="QHT19" s="386"/>
      <c r="QHY19" s="386"/>
      <c r="QID19" s="386"/>
      <c r="QII19" s="386"/>
      <c r="QIN19" s="386"/>
      <c r="QIS19" s="386"/>
      <c r="QIX19" s="386"/>
      <c r="QJC19" s="386"/>
      <c r="QJH19" s="386"/>
      <c r="QJM19" s="386"/>
      <c r="QJR19" s="386"/>
      <c r="QJW19" s="386"/>
      <c r="QKB19" s="386"/>
      <c r="QKG19" s="386"/>
      <c r="QKL19" s="386"/>
      <c r="QKQ19" s="386"/>
      <c r="QKV19" s="386"/>
      <c r="QLA19" s="386"/>
      <c r="QLF19" s="386"/>
      <c r="QLK19" s="386"/>
      <c r="QLP19" s="386"/>
      <c r="QLU19" s="386"/>
      <c r="QLZ19" s="386"/>
      <c r="QME19" s="386"/>
      <c r="QMJ19" s="386"/>
      <c r="QMO19" s="386"/>
      <c r="QMT19" s="386"/>
      <c r="QMY19" s="386"/>
      <c r="QND19" s="386"/>
      <c r="QNI19" s="386"/>
      <c r="QNN19" s="386"/>
      <c r="QNS19" s="386"/>
      <c r="QNX19" s="386"/>
      <c r="QOC19" s="386"/>
      <c r="QOH19" s="386"/>
      <c r="QOM19" s="386"/>
      <c r="QOR19" s="386"/>
      <c r="QOW19" s="386"/>
      <c r="QPB19" s="386"/>
      <c r="QPG19" s="386"/>
      <c r="QPL19" s="386"/>
      <c r="QPQ19" s="386"/>
      <c r="QPV19" s="386"/>
      <c r="QQA19" s="386"/>
      <c r="QQF19" s="386"/>
      <c r="QQK19" s="386"/>
      <c r="QQP19" s="386"/>
      <c r="QQU19" s="386"/>
      <c r="QQZ19" s="386"/>
      <c r="QRE19" s="386"/>
      <c r="QRJ19" s="386"/>
      <c r="QRO19" s="386"/>
      <c r="QRT19" s="386"/>
      <c r="QRY19" s="386"/>
      <c r="QSD19" s="386"/>
      <c r="QSI19" s="386"/>
      <c r="QSN19" s="386"/>
      <c r="QSS19" s="386"/>
      <c r="QSX19" s="386"/>
      <c r="QTC19" s="386"/>
      <c r="QTH19" s="386"/>
      <c r="QTM19" s="386"/>
      <c r="QTR19" s="386"/>
      <c r="QTW19" s="386"/>
      <c r="QUB19" s="386"/>
      <c r="QUG19" s="386"/>
      <c r="QUL19" s="386"/>
      <c r="QUQ19" s="386"/>
      <c r="QUV19" s="386"/>
      <c r="QVA19" s="386"/>
      <c r="QVF19" s="386"/>
      <c r="QVK19" s="386"/>
      <c r="QVP19" s="386"/>
      <c r="QVU19" s="386"/>
      <c r="QVZ19" s="386"/>
      <c r="QWE19" s="386"/>
      <c r="QWJ19" s="386"/>
      <c r="QWO19" s="386"/>
      <c r="QWT19" s="386"/>
      <c r="QWY19" s="386"/>
      <c r="QXD19" s="386"/>
      <c r="QXI19" s="386"/>
      <c r="QXN19" s="386"/>
      <c r="QXS19" s="386"/>
      <c r="QXX19" s="386"/>
      <c r="QYC19" s="386"/>
      <c r="QYH19" s="386"/>
      <c r="QYM19" s="386"/>
      <c r="QYR19" s="386"/>
      <c r="QYW19" s="386"/>
      <c r="QZB19" s="386"/>
      <c r="QZG19" s="386"/>
      <c r="QZL19" s="386"/>
      <c r="QZQ19" s="386"/>
      <c r="QZV19" s="386"/>
      <c r="RAA19" s="386"/>
      <c r="RAF19" s="386"/>
      <c r="RAK19" s="386"/>
      <c r="RAP19" s="386"/>
      <c r="RAU19" s="386"/>
      <c r="RAZ19" s="386"/>
      <c r="RBE19" s="386"/>
      <c r="RBJ19" s="386"/>
      <c r="RBO19" s="386"/>
      <c r="RBT19" s="386"/>
      <c r="RBY19" s="386"/>
      <c r="RCD19" s="386"/>
      <c r="RCI19" s="386"/>
      <c r="RCN19" s="386"/>
      <c r="RCS19" s="386"/>
      <c r="RCX19" s="386"/>
      <c r="RDC19" s="386"/>
      <c r="RDH19" s="386"/>
      <c r="RDM19" s="386"/>
      <c r="RDR19" s="386"/>
      <c r="RDW19" s="386"/>
      <c r="REB19" s="386"/>
      <c r="REG19" s="386"/>
      <c r="REL19" s="386"/>
      <c r="REQ19" s="386"/>
      <c r="REV19" s="386"/>
      <c r="RFA19" s="386"/>
      <c r="RFF19" s="386"/>
      <c r="RFK19" s="386"/>
      <c r="RFP19" s="386"/>
      <c r="RFU19" s="386"/>
      <c r="RFZ19" s="386"/>
      <c r="RGE19" s="386"/>
      <c r="RGJ19" s="386"/>
      <c r="RGO19" s="386"/>
      <c r="RGT19" s="386"/>
      <c r="RGY19" s="386"/>
      <c r="RHD19" s="386"/>
      <c r="RHI19" s="386"/>
      <c r="RHN19" s="386"/>
      <c r="RHS19" s="386"/>
      <c r="RHX19" s="386"/>
      <c r="RIC19" s="386"/>
      <c r="RIH19" s="386"/>
      <c r="RIM19" s="386"/>
      <c r="RIR19" s="386"/>
      <c r="RIW19" s="386"/>
      <c r="RJB19" s="386"/>
      <c r="RJG19" s="386"/>
      <c r="RJL19" s="386"/>
      <c r="RJQ19" s="386"/>
      <c r="RJV19" s="386"/>
      <c r="RKA19" s="386"/>
      <c r="RKF19" s="386"/>
      <c r="RKK19" s="386"/>
      <c r="RKP19" s="386"/>
      <c r="RKU19" s="386"/>
      <c r="RKZ19" s="386"/>
      <c r="RLE19" s="386"/>
      <c r="RLJ19" s="386"/>
      <c r="RLO19" s="386"/>
      <c r="RLT19" s="386"/>
      <c r="RLY19" s="386"/>
      <c r="RMD19" s="386"/>
      <c r="RMI19" s="386"/>
      <c r="RMN19" s="386"/>
      <c r="RMS19" s="386"/>
      <c r="RMX19" s="386"/>
      <c r="RNC19" s="386"/>
      <c r="RNH19" s="386"/>
      <c r="RNM19" s="386"/>
      <c r="RNR19" s="386"/>
      <c r="RNW19" s="386"/>
      <c r="ROB19" s="386"/>
      <c r="ROG19" s="386"/>
      <c r="ROL19" s="386"/>
      <c r="ROQ19" s="386"/>
      <c r="ROV19" s="386"/>
      <c r="RPA19" s="386"/>
      <c r="RPF19" s="386"/>
      <c r="RPK19" s="386"/>
      <c r="RPP19" s="386"/>
      <c r="RPU19" s="386"/>
      <c r="RPZ19" s="386"/>
      <c r="RQE19" s="386"/>
      <c r="RQJ19" s="386"/>
      <c r="RQO19" s="386"/>
      <c r="RQT19" s="386"/>
      <c r="RQY19" s="386"/>
      <c r="RRD19" s="386"/>
      <c r="RRI19" s="386"/>
      <c r="RRN19" s="386"/>
      <c r="RRS19" s="386"/>
      <c r="RRX19" s="386"/>
      <c r="RSC19" s="386"/>
      <c r="RSH19" s="386"/>
      <c r="RSM19" s="386"/>
      <c r="RSR19" s="386"/>
      <c r="RSW19" s="386"/>
      <c r="RTB19" s="386"/>
      <c r="RTG19" s="386"/>
      <c r="RTL19" s="386"/>
      <c r="RTQ19" s="386"/>
      <c r="RTV19" s="386"/>
      <c r="RUA19" s="386"/>
      <c r="RUF19" s="386"/>
      <c r="RUK19" s="386"/>
      <c r="RUP19" s="386"/>
      <c r="RUU19" s="386"/>
      <c r="RUZ19" s="386"/>
      <c r="RVE19" s="386"/>
      <c r="RVJ19" s="386"/>
      <c r="RVO19" s="386"/>
      <c r="RVT19" s="386"/>
      <c r="RVY19" s="386"/>
      <c r="RWD19" s="386"/>
      <c r="RWI19" s="386"/>
      <c r="RWN19" s="386"/>
      <c r="RWS19" s="386"/>
      <c r="RWX19" s="386"/>
      <c r="RXC19" s="386"/>
      <c r="RXH19" s="386"/>
      <c r="RXM19" s="386"/>
      <c r="RXR19" s="386"/>
      <c r="RXW19" s="386"/>
      <c r="RYB19" s="386"/>
      <c r="RYG19" s="386"/>
      <c r="RYL19" s="386"/>
      <c r="RYQ19" s="386"/>
      <c r="RYV19" s="386"/>
      <c r="RZA19" s="386"/>
      <c r="RZF19" s="386"/>
      <c r="RZK19" s="386"/>
      <c r="RZP19" s="386"/>
      <c r="RZU19" s="386"/>
      <c r="RZZ19" s="386"/>
      <c r="SAE19" s="386"/>
      <c r="SAJ19" s="386"/>
      <c r="SAO19" s="386"/>
      <c r="SAT19" s="386"/>
      <c r="SAY19" s="386"/>
      <c r="SBD19" s="386"/>
      <c r="SBI19" s="386"/>
      <c r="SBN19" s="386"/>
      <c r="SBS19" s="386"/>
      <c r="SBX19" s="386"/>
      <c r="SCC19" s="386"/>
      <c r="SCH19" s="386"/>
      <c r="SCM19" s="386"/>
      <c r="SCR19" s="386"/>
      <c r="SCW19" s="386"/>
      <c r="SDB19" s="386"/>
      <c r="SDG19" s="386"/>
      <c r="SDL19" s="386"/>
      <c r="SDQ19" s="386"/>
      <c r="SDV19" s="386"/>
      <c r="SEA19" s="386"/>
      <c r="SEF19" s="386"/>
      <c r="SEK19" s="386"/>
      <c r="SEP19" s="386"/>
      <c r="SEU19" s="386"/>
      <c r="SEZ19" s="386"/>
      <c r="SFE19" s="386"/>
      <c r="SFJ19" s="386"/>
      <c r="SFO19" s="386"/>
      <c r="SFT19" s="386"/>
      <c r="SFY19" s="386"/>
      <c r="SGD19" s="386"/>
      <c r="SGI19" s="386"/>
      <c r="SGN19" s="386"/>
      <c r="SGS19" s="386"/>
      <c r="SGX19" s="386"/>
      <c r="SHC19" s="386"/>
      <c r="SHH19" s="386"/>
      <c r="SHM19" s="386"/>
      <c r="SHR19" s="386"/>
      <c r="SHW19" s="386"/>
      <c r="SIB19" s="386"/>
      <c r="SIG19" s="386"/>
      <c r="SIL19" s="386"/>
      <c r="SIQ19" s="386"/>
      <c r="SIV19" s="386"/>
      <c r="SJA19" s="386"/>
      <c r="SJF19" s="386"/>
      <c r="SJK19" s="386"/>
      <c r="SJP19" s="386"/>
      <c r="SJU19" s="386"/>
      <c r="SJZ19" s="386"/>
      <c r="SKE19" s="386"/>
      <c r="SKJ19" s="386"/>
      <c r="SKO19" s="386"/>
      <c r="SKT19" s="386"/>
      <c r="SKY19" s="386"/>
      <c r="SLD19" s="386"/>
      <c r="SLI19" s="386"/>
      <c r="SLN19" s="386"/>
      <c r="SLS19" s="386"/>
      <c r="SLX19" s="386"/>
      <c r="SMC19" s="386"/>
      <c r="SMH19" s="386"/>
      <c r="SMM19" s="386"/>
      <c r="SMR19" s="386"/>
      <c r="SMW19" s="386"/>
      <c r="SNB19" s="386"/>
      <c r="SNG19" s="386"/>
      <c r="SNL19" s="386"/>
      <c r="SNQ19" s="386"/>
      <c r="SNV19" s="386"/>
      <c r="SOA19" s="386"/>
      <c r="SOF19" s="386"/>
      <c r="SOK19" s="386"/>
      <c r="SOP19" s="386"/>
      <c r="SOU19" s="386"/>
      <c r="SOZ19" s="386"/>
      <c r="SPE19" s="386"/>
      <c r="SPJ19" s="386"/>
      <c r="SPO19" s="386"/>
      <c r="SPT19" s="386"/>
      <c r="SPY19" s="386"/>
      <c r="SQD19" s="386"/>
      <c r="SQI19" s="386"/>
      <c r="SQN19" s="386"/>
      <c r="SQS19" s="386"/>
      <c r="SQX19" s="386"/>
      <c r="SRC19" s="386"/>
      <c r="SRH19" s="386"/>
      <c r="SRM19" s="386"/>
      <c r="SRR19" s="386"/>
      <c r="SRW19" s="386"/>
      <c r="SSB19" s="386"/>
      <c r="SSG19" s="386"/>
      <c r="SSL19" s="386"/>
      <c r="SSQ19" s="386"/>
      <c r="SSV19" s="386"/>
      <c r="STA19" s="386"/>
      <c r="STF19" s="386"/>
      <c r="STK19" s="386"/>
      <c r="STP19" s="386"/>
      <c r="STU19" s="386"/>
      <c r="STZ19" s="386"/>
      <c r="SUE19" s="386"/>
      <c r="SUJ19" s="386"/>
      <c r="SUO19" s="386"/>
      <c r="SUT19" s="386"/>
      <c r="SUY19" s="386"/>
      <c r="SVD19" s="386"/>
      <c r="SVI19" s="386"/>
      <c r="SVN19" s="386"/>
      <c r="SVS19" s="386"/>
      <c r="SVX19" s="386"/>
      <c r="SWC19" s="386"/>
      <c r="SWH19" s="386"/>
      <c r="SWM19" s="386"/>
      <c r="SWR19" s="386"/>
      <c r="SWW19" s="386"/>
      <c r="SXB19" s="386"/>
      <c r="SXG19" s="386"/>
      <c r="SXL19" s="386"/>
      <c r="SXQ19" s="386"/>
      <c r="SXV19" s="386"/>
      <c r="SYA19" s="386"/>
      <c r="SYF19" s="386"/>
      <c r="SYK19" s="386"/>
      <c r="SYP19" s="386"/>
      <c r="SYU19" s="386"/>
      <c r="SYZ19" s="386"/>
      <c r="SZE19" s="386"/>
      <c r="SZJ19" s="386"/>
      <c r="SZO19" s="386"/>
      <c r="SZT19" s="386"/>
      <c r="SZY19" s="386"/>
      <c r="TAD19" s="386"/>
      <c r="TAI19" s="386"/>
      <c r="TAN19" s="386"/>
      <c r="TAS19" s="386"/>
      <c r="TAX19" s="386"/>
      <c r="TBC19" s="386"/>
      <c r="TBH19" s="386"/>
      <c r="TBM19" s="386"/>
      <c r="TBR19" s="386"/>
      <c r="TBW19" s="386"/>
      <c r="TCB19" s="386"/>
      <c r="TCG19" s="386"/>
      <c r="TCL19" s="386"/>
      <c r="TCQ19" s="386"/>
      <c r="TCV19" s="386"/>
      <c r="TDA19" s="386"/>
      <c r="TDF19" s="386"/>
      <c r="TDK19" s="386"/>
      <c r="TDP19" s="386"/>
      <c r="TDU19" s="386"/>
      <c r="TDZ19" s="386"/>
      <c r="TEE19" s="386"/>
      <c r="TEJ19" s="386"/>
      <c r="TEO19" s="386"/>
      <c r="TET19" s="386"/>
      <c r="TEY19" s="386"/>
      <c r="TFD19" s="386"/>
      <c r="TFI19" s="386"/>
      <c r="TFN19" s="386"/>
      <c r="TFS19" s="386"/>
      <c r="TFX19" s="386"/>
      <c r="TGC19" s="386"/>
      <c r="TGH19" s="386"/>
      <c r="TGM19" s="386"/>
      <c r="TGR19" s="386"/>
      <c r="TGW19" s="386"/>
      <c r="THB19" s="386"/>
      <c r="THG19" s="386"/>
      <c r="THL19" s="386"/>
      <c r="THQ19" s="386"/>
      <c r="THV19" s="386"/>
      <c r="TIA19" s="386"/>
      <c r="TIF19" s="386"/>
      <c r="TIK19" s="386"/>
      <c r="TIP19" s="386"/>
      <c r="TIU19" s="386"/>
      <c r="TIZ19" s="386"/>
      <c r="TJE19" s="386"/>
      <c r="TJJ19" s="386"/>
      <c r="TJO19" s="386"/>
      <c r="TJT19" s="386"/>
      <c r="TJY19" s="386"/>
      <c r="TKD19" s="386"/>
      <c r="TKI19" s="386"/>
      <c r="TKN19" s="386"/>
      <c r="TKS19" s="386"/>
      <c r="TKX19" s="386"/>
      <c r="TLC19" s="386"/>
      <c r="TLH19" s="386"/>
      <c r="TLM19" s="386"/>
      <c r="TLR19" s="386"/>
      <c r="TLW19" s="386"/>
      <c r="TMB19" s="386"/>
      <c r="TMG19" s="386"/>
      <c r="TML19" s="386"/>
      <c r="TMQ19" s="386"/>
      <c r="TMV19" s="386"/>
      <c r="TNA19" s="386"/>
      <c r="TNF19" s="386"/>
      <c r="TNK19" s="386"/>
      <c r="TNP19" s="386"/>
      <c r="TNU19" s="386"/>
      <c r="TNZ19" s="386"/>
      <c r="TOE19" s="386"/>
      <c r="TOJ19" s="386"/>
      <c r="TOO19" s="386"/>
      <c r="TOT19" s="386"/>
      <c r="TOY19" s="386"/>
      <c r="TPD19" s="386"/>
      <c r="TPI19" s="386"/>
      <c r="TPN19" s="386"/>
      <c r="TPS19" s="386"/>
      <c r="TPX19" s="386"/>
      <c r="TQC19" s="386"/>
      <c r="TQH19" s="386"/>
      <c r="TQM19" s="386"/>
      <c r="TQR19" s="386"/>
      <c r="TQW19" s="386"/>
      <c r="TRB19" s="386"/>
      <c r="TRG19" s="386"/>
      <c r="TRL19" s="386"/>
      <c r="TRQ19" s="386"/>
      <c r="TRV19" s="386"/>
      <c r="TSA19" s="386"/>
      <c r="TSF19" s="386"/>
      <c r="TSK19" s="386"/>
      <c r="TSP19" s="386"/>
      <c r="TSU19" s="386"/>
      <c r="TSZ19" s="386"/>
      <c r="TTE19" s="386"/>
      <c r="TTJ19" s="386"/>
      <c r="TTO19" s="386"/>
      <c r="TTT19" s="386"/>
      <c r="TTY19" s="386"/>
      <c r="TUD19" s="386"/>
      <c r="TUI19" s="386"/>
      <c r="TUN19" s="386"/>
      <c r="TUS19" s="386"/>
      <c r="TUX19" s="386"/>
      <c r="TVC19" s="386"/>
      <c r="TVH19" s="386"/>
      <c r="TVM19" s="386"/>
      <c r="TVR19" s="386"/>
      <c r="TVW19" s="386"/>
      <c r="TWB19" s="386"/>
      <c r="TWG19" s="386"/>
      <c r="TWL19" s="386"/>
      <c r="TWQ19" s="386"/>
      <c r="TWV19" s="386"/>
      <c r="TXA19" s="386"/>
      <c r="TXF19" s="386"/>
      <c r="TXK19" s="386"/>
      <c r="TXP19" s="386"/>
      <c r="TXU19" s="386"/>
      <c r="TXZ19" s="386"/>
      <c r="TYE19" s="386"/>
      <c r="TYJ19" s="386"/>
      <c r="TYO19" s="386"/>
      <c r="TYT19" s="386"/>
      <c r="TYY19" s="386"/>
      <c r="TZD19" s="386"/>
      <c r="TZI19" s="386"/>
      <c r="TZN19" s="386"/>
      <c r="TZS19" s="386"/>
      <c r="TZX19" s="386"/>
      <c r="UAC19" s="386"/>
      <c r="UAH19" s="386"/>
      <c r="UAM19" s="386"/>
      <c r="UAR19" s="386"/>
      <c r="UAW19" s="386"/>
      <c r="UBB19" s="386"/>
      <c r="UBG19" s="386"/>
      <c r="UBL19" s="386"/>
      <c r="UBQ19" s="386"/>
      <c r="UBV19" s="386"/>
      <c r="UCA19" s="386"/>
      <c r="UCF19" s="386"/>
      <c r="UCK19" s="386"/>
      <c r="UCP19" s="386"/>
      <c r="UCU19" s="386"/>
      <c r="UCZ19" s="386"/>
      <c r="UDE19" s="386"/>
      <c r="UDJ19" s="386"/>
      <c r="UDO19" s="386"/>
      <c r="UDT19" s="386"/>
      <c r="UDY19" s="386"/>
      <c r="UED19" s="386"/>
      <c r="UEI19" s="386"/>
      <c r="UEN19" s="386"/>
      <c r="UES19" s="386"/>
      <c r="UEX19" s="386"/>
      <c r="UFC19" s="386"/>
      <c r="UFH19" s="386"/>
      <c r="UFM19" s="386"/>
      <c r="UFR19" s="386"/>
      <c r="UFW19" s="386"/>
      <c r="UGB19" s="386"/>
      <c r="UGG19" s="386"/>
      <c r="UGL19" s="386"/>
      <c r="UGQ19" s="386"/>
      <c r="UGV19" s="386"/>
      <c r="UHA19" s="386"/>
      <c r="UHF19" s="386"/>
      <c r="UHK19" s="386"/>
      <c r="UHP19" s="386"/>
      <c r="UHU19" s="386"/>
      <c r="UHZ19" s="386"/>
      <c r="UIE19" s="386"/>
      <c r="UIJ19" s="386"/>
      <c r="UIO19" s="386"/>
      <c r="UIT19" s="386"/>
      <c r="UIY19" s="386"/>
      <c r="UJD19" s="386"/>
      <c r="UJI19" s="386"/>
      <c r="UJN19" s="386"/>
      <c r="UJS19" s="386"/>
      <c r="UJX19" s="386"/>
      <c r="UKC19" s="386"/>
      <c r="UKH19" s="386"/>
      <c r="UKM19" s="386"/>
      <c r="UKR19" s="386"/>
      <c r="UKW19" s="386"/>
      <c r="ULB19" s="386"/>
      <c r="ULG19" s="386"/>
      <c r="ULL19" s="386"/>
      <c r="ULQ19" s="386"/>
      <c r="ULV19" s="386"/>
      <c r="UMA19" s="386"/>
      <c r="UMF19" s="386"/>
      <c r="UMK19" s="386"/>
      <c r="UMP19" s="386"/>
      <c r="UMU19" s="386"/>
      <c r="UMZ19" s="386"/>
      <c r="UNE19" s="386"/>
      <c r="UNJ19" s="386"/>
      <c r="UNO19" s="386"/>
      <c r="UNT19" s="386"/>
      <c r="UNY19" s="386"/>
      <c r="UOD19" s="386"/>
      <c r="UOI19" s="386"/>
      <c r="UON19" s="386"/>
      <c r="UOS19" s="386"/>
      <c r="UOX19" s="386"/>
      <c r="UPC19" s="386"/>
      <c r="UPH19" s="386"/>
      <c r="UPM19" s="386"/>
      <c r="UPR19" s="386"/>
      <c r="UPW19" s="386"/>
      <c r="UQB19" s="386"/>
      <c r="UQG19" s="386"/>
      <c r="UQL19" s="386"/>
      <c r="UQQ19" s="386"/>
      <c r="UQV19" s="386"/>
      <c r="URA19" s="386"/>
      <c r="URF19" s="386"/>
      <c r="URK19" s="386"/>
      <c r="URP19" s="386"/>
      <c r="URU19" s="386"/>
      <c r="URZ19" s="386"/>
      <c r="USE19" s="386"/>
      <c r="USJ19" s="386"/>
      <c r="USO19" s="386"/>
      <c r="UST19" s="386"/>
      <c r="USY19" s="386"/>
      <c r="UTD19" s="386"/>
      <c r="UTI19" s="386"/>
      <c r="UTN19" s="386"/>
      <c r="UTS19" s="386"/>
      <c r="UTX19" s="386"/>
      <c r="UUC19" s="386"/>
      <c r="UUH19" s="386"/>
      <c r="UUM19" s="386"/>
      <c r="UUR19" s="386"/>
      <c r="UUW19" s="386"/>
      <c r="UVB19" s="386"/>
      <c r="UVG19" s="386"/>
      <c r="UVL19" s="386"/>
      <c r="UVQ19" s="386"/>
      <c r="UVV19" s="386"/>
      <c r="UWA19" s="386"/>
      <c r="UWF19" s="386"/>
      <c r="UWK19" s="386"/>
      <c r="UWP19" s="386"/>
      <c r="UWU19" s="386"/>
      <c r="UWZ19" s="386"/>
      <c r="UXE19" s="386"/>
      <c r="UXJ19" s="386"/>
      <c r="UXO19" s="386"/>
      <c r="UXT19" s="386"/>
      <c r="UXY19" s="386"/>
      <c r="UYD19" s="386"/>
      <c r="UYI19" s="386"/>
      <c r="UYN19" s="386"/>
      <c r="UYS19" s="386"/>
      <c r="UYX19" s="386"/>
      <c r="UZC19" s="386"/>
      <c r="UZH19" s="386"/>
      <c r="UZM19" s="386"/>
      <c r="UZR19" s="386"/>
      <c r="UZW19" s="386"/>
      <c r="VAB19" s="386"/>
      <c r="VAG19" s="386"/>
      <c r="VAL19" s="386"/>
      <c r="VAQ19" s="386"/>
      <c r="VAV19" s="386"/>
      <c r="VBA19" s="386"/>
      <c r="VBF19" s="386"/>
      <c r="VBK19" s="386"/>
      <c r="VBP19" s="386"/>
      <c r="VBU19" s="386"/>
      <c r="VBZ19" s="386"/>
      <c r="VCE19" s="386"/>
      <c r="VCJ19" s="386"/>
      <c r="VCO19" s="386"/>
      <c r="VCT19" s="386"/>
      <c r="VCY19" s="386"/>
      <c r="VDD19" s="386"/>
      <c r="VDI19" s="386"/>
      <c r="VDN19" s="386"/>
      <c r="VDS19" s="386"/>
      <c r="VDX19" s="386"/>
      <c r="VEC19" s="386"/>
      <c r="VEH19" s="386"/>
      <c r="VEM19" s="386"/>
      <c r="VER19" s="386"/>
      <c r="VEW19" s="386"/>
      <c r="VFB19" s="386"/>
      <c r="VFG19" s="386"/>
      <c r="VFL19" s="386"/>
      <c r="VFQ19" s="386"/>
      <c r="VFV19" s="386"/>
      <c r="VGA19" s="386"/>
      <c r="VGF19" s="386"/>
      <c r="VGK19" s="386"/>
      <c r="VGP19" s="386"/>
      <c r="VGU19" s="386"/>
      <c r="VGZ19" s="386"/>
      <c r="VHE19" s="386"/>
      <c r="VHJ19" s="386"/>
      <c r="VHO19" s="386"/>
      <c r="VHT19" s="386"/>
      <c r="VHY19" s="386"/>
      <c r="VID19" s="386"/>
      <c r="VII19" s="386"/>
      <c r="VIN19" s="386"/>
      <c r="VIS19" s="386"/>
      <c r="VIX19" s="386"/>
      <c r="VJC19" s="386"/>
      <c r="VJH19" s="386"/>
      <c r="VJM19" s="386"/>
      <c r="VJR19" s="386"/>
      <c r="VJW19" s="386"/>
      <c r="VKB19" s="386"/>
      <c r="VKG19" s="386"/>
      <c r="VKL19" s="386"/>
      <c r="VKQ19" s="386"/>
      <c r="VKV19" s="386"/>
      <c r="VLA19" s="386"/>
      <c r="VLF19" s="386"/>
      <c r="VLK19" s="386"/>
      <c r="VLP19" s="386"/>
      <c r="VLU19" s="386"/>
      <c r="VLZ19" s="386"/>
      <c r="VME19" s="386"/>
      <c r="VMJ19" s="386"/>
      <c r="VMO19" s="386"/>
      <c r="VMT19" s="386"/>
      <c r="VMY19" s="386"/>
      <c r="VND19" s="386"/>
      <c r="VNI19" s="386"/>
      <c r="VNN19" s="386"/>
      <c r="VNS19" s="386"/>
      <c r="VNX19" s="386"/>
      <c r="VOC19" s="386"/>
      <c r="VOH19" s="386"/>
      <c r="VOM19" s="386"/>
      <c r="VOR19" s="386"/>
      <c r="VOW19" s="386"/>
      <c r="VPB19" s="386"/>
      <c r="VPG19" s="386"/>
      <c r="VPL19" s="386"/>
      <c r="VPQ19" s="386"/>
      <c r="VPV19" s="386"/>
      <c r="VQA19" s="386"/>
      <c r="VQF19" s="386"/>
      <c r="VQK19" s="386"/>
      <c r="VQP19" s="386"/>
      <c r="VQU19" s="386"/>
      <c r="VQZ19" s="386"/>
      <c r="VRE19" s="386"/>
      <c r="VRJ19" s="386"/>
      <c r="VRO19" s="386"/>
      <c r="VRT19" s="386"/>
      <c r="VRY19" s="386"/>
      <c r="VSD19" s="386"/>
      <c r="VSI19" s="386"/>
      <c r="VSN19" s="386"/>
      <c r="VSS19" s="386"/>
      <c r="VSX19" s="386"/>
      <c r="VTC19" s="386"/>
      <c r="VTH19" s="386"/>
      <c r="VTM19" s="386"/>
      <c r="VTR19" s="386"/>
      <c r="VTW19" s="386"/>
      <c r="VUB19" s="386"/>
      <c r="VUG19" s="386"/>
      <c r="VUL19" s="386"/>
      <c r="VUQ19" s="386"/>
      <c r="VUV19" s="386"/>
      <c r="VVA19" s="386"/>
      <c r="VVF19" s="386"/>
      <c r="VVK19" s="386"/>
      <c r="VVP19" s="386"/>
      <c r="VVU19" s="386"/>
      <c r="VVZ19" s="386"/>
      <c r="VWE19" s="386"/>
      <c r="VWJ19" s="386"/>
      <c r="VWO19" s="386"/>
      <c r="VWT19" s="386"/>
      <c r="VWY19" s="386"/>
      <c r="VXD19" s="386"/>
      <c r="VXI19" s="386"/>
      <c r="VXN19" s="386"/>
      <c r="VXS19" s="386"/>
      <c r="VXX19" s="386"/>
      <c r="VYC19" s="386"/>
      <c r="VYH19" s="386"/>
      <c r="VYM19" s="386"/>
      <c r="VYR19" s="386"/>
      <c r="VYW19" s="386"/>
      <c r="VZB19" s="386"/>
      <c r="VZG19" s="386"/>
      <c r="VZL19" s="386"/>
      <c r="VZQ19" s="386"/>
      <c r="VZV19" s="386"/>
      <c r="WAA19" s="386"/>
      <c r="WAF19" s="386"/>
      <c r="WAK19" s="386"/>
      <c r="WAP19" s="386"/>
      <c r="WAU19" s="386"/>
      <c r="WAZ19" s="386"/>
      <c r="WBE19" s="386"/>
      <c r="WBJ19" s="386"/>
      <c r="WBO19" s="386"/>
      <c r="WBT19" s="386"/>
      <c r="WBY19" s="386"/>
      <c r="WCD19" s="386"/>
      <c r="WCI19" s="386"/>
      <c r="WCN19" s="386"/>
      <c r="WCS19" s="386"/>
      <c r="WCX19" s="386"/>
      <c r="WDC19" s="386"/>
      <c r="WDH19" s="386"/>
      <c r="WDM19" s="386"/>
      <c r="WDR19" s="386"/>
      <c r="WDW19" s="386"/>
      <c r="WEB19" s="386"/>
      <c r="WEG19" s="386"/>
      <c r="WEL19" s="386"/>
      <c r="WEQ19" s="386"/>
      <c r="WEV19" s="386"/>
      <c r="WFA19" s="386"/>
      <c r="WFF19" s="386"/>
      <c r="WFK19" s="386"/>
      <c r="WFP19" s="386"/>
      <c r="WFU19" s="386"/>
      <c r="WFZ19" s="386"/>
      <c r="WGE19" s="386"/>
      <c r="WGJ19" s="386"/>
      <c r="WGO19" s="386"/>
      <c r="WGT19" s="386"/>
      <c r="WGY19" s="386"/>
      <c r="WHD19" s="386"/>
      <c r="WHI19" s="386"/>
      <c r="WHN19" s="386"/>
      <c r="WHS19" s="386"/>
      <c r="WHX19" s="386"/>
      <c r="WIC19" s="386"/>
      <c r="WIH19" s="386"/>
      <c r="WIM19" s="386"/>
      <c r="WIR19" s="386"/>
      <c r="WIW19" s="386"/>
      <c r="WJB19" s="386"/>
      <c r="WJG19" s="386"/>
      <c r="WJL19" s="386"/>
      <c r="WJQ19" s="386"/>
      <c r="WJV19" s="386"/>
      <c r="WKA19" s="386"/>
      <c r="WKF19" s="386"/>
      <c r="WKK19" s="386"/>
      <c r="WKP19" s="386"/>
      <c r="WKU19" s="386"/>
      <c r="WKZ19" s="386"/>
      <c r="WLE19" s="386"/>
      <c r="WLJ19" s="386"/>
      <c r="WLO19" s="386"/>
      <c r="WLT19" s="386"/>
      <c r="WLY19" s="386"/>
      <c r="WMD19" s="386"/>
      <c r="WMI19" s="386"/>
      <c r="WMN19" s="386"/>
      <c r="WMS19" s="386"/>
      <c r="WMX19" s="386"/>
      <c r="WNC19" s="386"/>
      <c r="WNH19" s="386"/>
      <c r="WNM19" s="386"/>
      <c r="WNR19" s="386"/>
      <c r="WNW19" s="386"/>
      <c r="WOB19" s="386"/>
      <c r="WOG19" s="386"/>
      <c r="WOL19" s="386"/>
      <c r="WOQ19" s="386"/>
      <c r="WOV19" s="386"/>
      <c r="WPA19" s="386"/>
      <c r="WPF19" s="386"/>
      <c r="WPK19" s="386"/>
      <c r="WPP19" s="386"/>
      <c r="WPU19" s="386"/>
      <c r="WPZ19" s="386"/>
      <c r="WQE19" s="386"/>
      <c r="WQJ19" s="386"/>
      <c r="WQO19" s="386"/>
      <c r="WQT19" s="386"/>
      <c r="WQY19" s="386"/>
      <c r="WRD19" s="386"/>
      <c r="WRI19" s="386"/>
      <c r="WRN19" s="386"/>
      <c r="WRS19" s="386"/>
      <c r="WRX19" s="386"/>
      <c r="WSC19" s="386"/>
      <c r="WSH19" s="386"/>
      <c r="WSM19" s="386"/>
      <c r="WSR19" s="386"/>
      <c r="WSW19" s="386"/>
      <c r="WTB19" s="386"/>
      <c r="WTG19" s="386"/>
      <c r="WTL19" s="386"/>
      <c r="WTQ19" s="386"/>
      <c r="WTV19" s="386"/>
      <c r="WUA19" s="386"/>
      <c r="WUF19" s="386"/>
      <c r="WUK19" s="386"/>
      <c r="WUP19" s="386"/>
      <c r="WUU19" s="386"/>
      <c r="WUZ19" s="386"/>
      <c r="WVE19" s="386"/>
      <c r="WVJ19" s="386"/>
      <c r="WVO19" s="386"/>
      <c r="WVT19" s="386"/>
      <c r="WVY19" s="386"/>
      <c r="WWD19" s="386"/>
      <c r="WWI19" s="386"/>
      <c r="WWN19" s="386"/>
      <c r="WWS19" s="386"/>
      <c r="WWX19" s="386"/>
      <c r="WXC19" s="386"/>
      <c r="WXH19" s="386"/>
      <c r="WXM19" s="386"/>
      <c r="WXR19" s="386"/>
      <c r="WXW19" s="386"/>
      <c r="WYB19" s="386"/>
      <c r="WYG19" s="386"/>
      <c r="WYL19" s="386"/>
      <c r="WYQ19" s="386"/>
      <c r="WYV19" s="386"/>
      <c r="WZA19" s="386"/>
      <c r="WZF19" s="386"/>
      <c r="WZK19" s="386"/>
      <c r="WZP19" s="386"/>
      <c r="WZU19" s="386"/>
      <c r="WZZ19" s="386"/>
      <c r="XAE19" s="386"/>
      <c r="XAJ19" s="386"/>
      <c r="XAO19" s="386"/>
      <c r="XAT19" s="386"/>
      <c r="XAY19" s="386"/>
      <c r="XBD19" s="386"/>
      <c r="XBI19" s="386"/>
      <c r="XBN19" s="386"/>
      <c r="XBS19" s="386"/>
      <c r="XBX19" s="386"/>
      <c r="XCC19" s="386"/>
      <c r="XCH19" s="386"/>
      <c r="XCM19" s="386"/>
      <c r="XCR19" s="386"/>
      <c r="XCW19" s="386"/>
      <c r="XDB19" s="386"/>
      <c r="XDG19" s="386"/>
      <c r="XDL19" s="386"/>
      <c r="XDQ19" s="386"/>
      <c r="XDV19" s="386"/>
      <c r="XEA19" s="386"/>
      <c r="XEF19" s="386"/>
      <c r="XEK19" s="386"/>
      <c r="XEP19" s="386"/>
      <c r="XEU19" s="386"/>
      <c r="XEZ19" s="386"/>
    </row>
    <row r="20" spans="1:1020 1025:2045 2050:3070 3075:4095 4100:5120 5125:6140 6145:7165 7170:8190 8195:9215 9220:10240 10245:11260 11265:12285 12290:13310 13315:14335 14340:15360 15365:16380">
      <c r="A20" s="391">
        <f t="shared" si="0"/>
        <v>18</v>
      </c>
      <c r="B20" s="384" t="s">
        <v>401</v>
      </c>
      <c r="C20" s="384">
        <v>6888</v>
      </c>
      <c r="D20" s="384"/>
      <c r="E20" s="384">
        <v>0</v>
      </c>
      <c r="F20" s="384">
        <v>0</v>
      </c>
      <c r="G20" s="384"/>
      <c r="H20" s="384">
        <v>0</v>
      </c>
      <c r="I20" s="384">
        <v>0</v>
      </c>
      <c r="J20" s="384">
        <v>0</v>
      </c>
      <c r="K20" s="384">
        <v>0</v>
      </c>
      <c r="L20" s="384">
        <v>0</v>
      </c>
      <c r="M20" s="384">
        <v>0</v>
      </c>
      <c r="N20" s="384">
        <v>0</v>
      </c>
      <c r="O20" s="384">
        <v>0</v>
      </c>
      <c r="P20" s="384">
        <v>480</v>
      </c>
      <c r="Q20" s="384">
        <v>324</v>
      </c>
      <c r="R20" s="384">
        <v>624</v>
      </c>
      <c r="S20" s="384">
        <v>48</v>
      </c>
      <c r="T20" s="384">
        <v>1344</v>
      </c>
      <c r="U20" s="384">
        <v>78</v>
      </c>
      <c r="V20" s="384">
        <v>0</v>
      </c>
      <c r="W20" s="384">
        <v>336</v>
      </c>
      <c r="X20" s="384">
        <v>96</v>
      </c>
      <c r="Y20" s="384">
        <v>492</v>
      </c>
      <c r="Z20" s="384">
        <v>240</v>
      </c>
      <c r="AA20" s="384">
        <v>504</v>
      </c>
      <c r="AB20" s="384">
        <f>'Dec-23 Plan'!D85</f>
        <v>168</v>
      </c>
      <c r="AI20" s="386"/>
      <c r="AN20" s="386"/>
      <c r="AS20" s="386"/>
      <c r="AX20" s="386"/>
      <c r="BC20" s="386"/>
      <c r="BH20" s="386"/>
      <c r="BM20" s="386"/>
      <c r="BR20" s="386"/>
      <c r="BW20" s="386"/>
      <c r="CB20" s="386"/>
      <c r="CG20" s="386"/>
      <c r="CL20" s="386"/>
      <c r="CQ20" s="386"/>
      <c r="CV20" s="386"/>
      <c r="DA20" s="386"/>
      <c r="DF20" s="386"/>
      <c r="DK20" s="386"/>
      <c r="DP20" s="386"/>
      <c r="DU20" s="386"/>
      <c r="DZ20" s="386"/>
      <c r="EE20" s="386"/>
      <c r="EJ20" s="386"/>
      <c r="EO20" s="386"/>
      <c r="ET20" s="386"/>
      <c r="EY20" s="386"/>
      <c r="FD20" s="386"/>
      <c r="FI20" s="386"/>
      <c r="FN20" s="386"/>
      <c r="FS20" s="386"/>
      <c r="FX20" s="386"/>
      <c r="GC20" s="386"/>
      <c r="GH20" s="386"/>
      <c r="GM20" s="386"/>
      <c r="GR20" s="386"/>
      <c r="GW20" s="386"/>
      <c r="HB20" s="386"/>
      <c r="HG20" s="386"/>
      <c r="HL20" s="386"/>
      <c r="HQ20" s="386"/>
      <c r="HV20" s="386"/>
      <c r="IA20" s="386"/>
      <c r="IF20" s="386"/>
      <c r="IK20" s="386"/>
      <c r="IP20" s="386"/>
      <c r="IU20" s="386"/>
      <c r="IZ20" s="386"/>
      <c r="JE20" s="386"/>
      <c r="JJ20" s="386"/>
      <c r="JO20" s="386"/>
      <c r="JT20" s="386"/>
      <c r="JY20" s="386"/>
      <c r="KD20" s="386"/>
      <c r="KI20" s="386"/>
      <c r="KN20" s="386"/>
      <c r="KS20" s="386"/>
      <c r="KX20" s="386"/>
      <c r="LC20" s="386"/>
      <c r="LH20" s="386"/>
      <c r="LM20" s="386"/>
      <c r="LR20" s="386"/>
      <c r="LW20" s="386"/>
      <c r="MB20" s="386"/>
      <c r="MG20" s="386"/>
      <c r="ML20" s="386"/>
      <c r="MQ20" s="386"/>
      <c r="MV20" s="386"/>
      <c r="NA20" s="386"/>
      <c r="NF20" s="386"/>
      <c r="NK20" s="386"/>
      <c r="NP20" s="386"/>
      <c r="NU20" s="386"/>
      <c r="NZ20" s="386"/>
      <c r="OE20" s="386"/>
      <c r="OJ20" s="386"/>
      <c r="OO20" s="386"/>
      <c r="OT20" s="386"/>
      <c r="OY20" s="386"/>
      <c r="PD20" s="386"/>
      <c r="PI20" s="386"/>
      <c r="PN20" s="386"/>
      <c r="PS20" s="386"/>
      <c r="PX20" s="386"/>
      <c r="QC20" s="386"/>
      <c r="QH20" s="386"/>
      <c r="QM20" s="386"/>
      <c r="QR20" s="386"/>
      <c r="QW20" s="386"/>
      <c r="RB20" s="386"/>
      <c r="RG20" s="386"/>
      <c r="RL20" s="386"/>
      <c r="RQ20" s="386"/>
      <c r="RV20" s="386"/>
      <c r="SA20" s="386"/>
      <c r="SF20" s="386"/>
      <c r="SK20" s="386"/>
      <c r="SP20" s="386"/>
      <c r="SU20" s="386"/>
      <c r="SZ20" s="386"/>
      <c r="TE20" s="386"/>
      <c r="TJ20" s="386"/>
      <c r="TO20" s="386"/>
      <c r="TT20" s="386"/>
      <c r="TY20" s="386"/>
      <c r="UD20" s="386"/>
      <c r="UI20" s="386"/>
      <c r="UN20" s="386"/>
      <c r="US20" s="386"/>
      <c r="UX20" s="386"/>
      <c r="VC20" s="386"/>
      <c r="VH20" s="386"/>
      <c r="VM20" s="386"/>
      <c r="VR20" s="386"/>
      <c r="VW20" s="386"/>
      <c r="WB20" s="386"/>
      <c r="WG20" s="386"/>
      <c r="WL20" s="386"/>
      <c r="WQ20" s="386"/>
      <c r="WV20" s="386"/>
      <c r="XA20" s="386"/>
      <c r="XF20" s="386"/>
      <c r="XK20" s="386"/>
      <c r="XP20" s="386"/>
      <c r="XU20" s="386"/>
      <c r="XZ20" s="386"/>
      <c r="YE20" s="386"/>
      <c r="YJ20" s="386"/>
      <c r="YO20" s="386"/>
      <c r="YT20" s="386"/>
      <c r="YY20" s="386"/>
      <c r="ZD20" s="386"/>
      <c r="ZI20" s="386"/>
      <c r="ZN20" s="386"/>
      <c r="ZS20" s="386"/>
      <c r="ZX20" s="386"/>
      <c r="AAC20" s="386"/>
      <c r="AAH20" s="386"/>
      <c r="AAM20" s="386"/>
      <c r="AAR20" s="386"/>
      <c r="AAW20" s="386"/>
      <c r="ABB20" s="386"/>
      <c r="ABG20" s="386"/>
      <c r="ABL20" s="386"/>
      <c r="ABQ20" s="386"/>
      <c r="ABV20" s="386"/>
      <c r="ACA20" s="386"/>
      <c r="ACF20" s="386"/>
      <c r="ACK20" s="386"/>
      <c r="ACP20" s="386"/>
      <c r="ACU20" s="386"/>
      <c r="ACZ20" s="386"/>
      <c r="ADE20" s="386"/>
      <c r="ADJ20" s="386"/>
      <c r="ADO20" s="386"/>
      <c r="ADT20" s="386"/>
      <c r="ADY20" s="386"/>
      <c r="AED20" s="386"/>
      <c r="AEI20" s="386"/>
      <c r="AEN20" s="386"/>
      <c r="AES20" s="386"/>
      <c r="AEX20" s="386"/>
      <c r="AFC20" s="386"/>
      <c r="AFH20" s="386"/>
      <c r="AFM20" s="386"/>
      <c r="AFR20" s="386"/>
      <c r="AFW20" s="386"/>
      <c r="AGB20" s="386"/>
      <c r="AGG20" s="386"/>
      <c r="AGL20" s="386"/>
      <c r="AGQ20" s="386"/>
      <c r="AGV20" s="386"/>
      <c r="AHA20" s="386"/>
      <c r="AHF20" s="386"/>
      <c r="AHK20" s="386"/>
      <c r="AHP20" s="386"/>
      <c r="AHU20" s="386"/>
      <c r="AHZ20" s="386"/>
      <c r="AIE20" s="386"/>
      <c r="AIJ20" s="386"/>
      <c r="AIO20" s="386"/>
      <c r="AIT20" s="386"/>
      <c r="AIY20" s="386"/>
      <c r="AJD20" s="386"/>
      <c r="AJI20" s="386"/>
      <c r="AJN20" s="386"/>
      <c r="AJS20" s="386"/>
      <c r="AJX20" s="386"/>
      <c r="AKC20" s="386"/>
      <c r="AKH20" s="386"/>
      <c r="AKM20" s="386"/>
      <c r="AKR20" s="386"/>
      <c r="AKW20" s="386"/>
      <c r="ALB20" s="386"/>
      <c r="ALG20" s="386"/>
      <c r="ALL20" s="386"/>
      <c r="ALQ20" s="386"/>
      <c r="ALV20" s="386"/>
      <c r="AMA20" s="386"/>
      <c r="AMF20" s="386"/>
      <c r="AMK20" s="386"/>
      <c r="AMP20" s="386"/>
      <c r="AMU20" s="386"/>
      <c r="AMZ20" s="386"/>
      <c r="ANE20" s="386"/>
      <c r="ANJ20" s="386"/>
      <c r="ANO20" s="386"/>
      <c r="ANT20" s="386"/>
      <c r="ANY20" s="386"/>
      <c r="AOD20" s="386"/>
      <c r="AOI20" s="386"/>
      <c r="AON20" s="386"/>
      <c r="AOS20" s="386"/>
      <c r="AOX20" s="386"/>
      <c r="APC20" s="386"/>
      <c r="APH20" s="386"/>
      <c r="APM20" s="386"/>
      <c r="APR20" s="386"/>
      <c r="APW20" s="386"/>
      <c r="AQB20" s="386"/>
      <c r="AQG20" s="386"/>
      <c r="AQL20" s="386"/>
      <c r="AQQ20" s="386"/>
      <c r="AQV20" s="386"/>
      <c r="ARA20" s="386"/>
      <c r="ARF20" s="386"/>
      <c r="ARK20" s="386"/>
      <c r="ARP20" s="386"/>
      <c r="ARU20" s="386"/>
      <c r="ARZ20" s="386"/>
      <c r="ASE20" s="386"/>
      <c r="ASJ20" s="386"/>
      <c r="ASO20" s="386"/>
      <c r="AST20" s="386"/>
      <c r="ASY20" s="386"/>
      <c r="ATD20" s="386"/>
      <c r="ATI20" s="386"/>
      <c r="ATN20" s="386"/>
      <c r="ATS20" s="386"/>
      <c r="ATX20" s="386"/>
      <c r="AUC20" s="386"/>
      <c r="AUH20" s="386"/>
      <c r="AUM20" s="386"/>
      <c r="AUR20" s="386"/>
      <c r="AUW20" s="386"/>
      <c r="AVB20" s="386"/>
      <c r="AVG20" s="386"/>
      <c r="AVL20" s="386"/>
      <c r="AVQ20" s="386"/>
      <c r="AVV20" s="386"/>
      <c r="AWA20" s="386"/>
      <c r="AWF20" s="386"/>
      <c r="AWK20" s="386"/>
      <c r="AWP20" s="386"/>
      <c r="AWU20" s="386"/>
      <c r="AWZ20" s="386"/>
      <c r="AXE20" s="386"/>
      <c r="AXJ20" s="386"/>
      <c r="AXO20" s="386"/>
      <c r="AXT20" s="386"/>
      <c r="AXY20" s="386"/>
      <c r="AYD20" s="386"/>
      <c r="AYI20" s="386"/>
      <c r="AYN20" s="386"/>
      <c r="AYS20" s="386"/>
      <c r="AYX20" s="386"/>
      <c r="AZC20" s="386"/>
      <c r="AZH20" s="386"/>
      <c r="AZM20" s="386"/>
      <c r="AZR20" s="386"/>
      <c r="AZW20" s="386"/>
      <c r="BAB20" s="386"/>
      <c r="BAG20" s="386"/>
      <c r="BAL20" s="386"/>
      <c r="BAQ20" s="386"/>
      <c r="BAV20" s="386"/>
      <c r="BBA20" s="386"/>
      <c r="BBF20" s="386"/>
      <c r="BBK20" s="386"/>
      <c r="BBP20" s="386"/>
      <c r="BBU20" s="386"/>
      <c r="BBZ20" s="386"/>
      <c r="BCE20" s="386"/>
      <c r="BCJ20" s="386"/>
      <c r="BCO20" s="386"/>
      <c r="BCT20" s="386"/>
      <c r="BCY20" s="386"/>
      <c r="BDD20" s="386"/>
      <c r="BDI20" s="386"/>
      <c r="BDN20" s="386"/>
      <c r="BDS20" s="386"/>
      <c r="BDX20" s="386"/>
      <c r="BEC20" s="386"/>
      <c r="BEH20" s="386"/>
      <c r="BEM20" s="386"/>
      <c r="BER20" s="386"/>
      <c r="BEW20" s="386"/>
      <c r="BFB20" s="386"/>
      <c r="BFG20" s="386"/>
      <c r="BFL20" s="386"/>
      <c r="BFQ20" s="386"/>
      <c r="BFV20" s="386"/>
      <c r="BGA20" s="386"/>
      <c r="BGF20" s="386"/>
      <c r="BGK20" s="386"/>
      <c r="BGP20" s="386"/>
      <c r="BGU20" s="386"/>
      <c r="BGZ20" s="386"/>
      <c r="BHE20" s="386"/>
      <c r="BHJ20" s="386"/>
      <c r="BHO20" s="386"/>
      <c r="BHT20" s="386"/>
      <c r="BHY20" s="386"/>
      <c r="BID20" s="386"/>
      <c r="BII20" s="386"/>
      <c r="BIN20" s="386"/>
      <c r="BIS20" s="386"/>
      <c r="BIX20" s="386"/>
      <c r="BJC20" s="386"/>
      <c r="BJH20" s="386"/>
      <c r="BJM20" s="386"/>
      <c r="BJR20" s="386"/>
      <c r="BJW20" s="386"/>
      <c r="BKB20" s="386"/>
      <c r="BKG20" s="386"/>
      <c r="BKL20" s="386"/>
      <c r="BKQ20" s="386"/>
      <c r="BKV20" s="386"/>
      <c r="BLA20" s="386"/>
      <c r="BLF20" s="386"/>
      <c r="BLK20" s="386"/>
      <c r="BLP20" s="386"/>
      <c r="BLU20" s="386"/>
      <c r="BLZ20" s="386"/>
      <c r="BME20" s="386"/>
      <c r="BMJ20" s="386"/>
      <c r="BMO20" s="386"/>
      <c r="BMT20" s="386"/>
      <c r="BMY20" s="386"/>
      <c r="BND20" s="386"/>
      <c r="BNI20" s="386"/>
      <c r="BNN20" s="386"/>
      <c r="BNS20" s="386"/>
      <c r="BNX20" s="386"/>
      <c r="BOC20" s="386"/>
      <c r="BOH20" s="386"/>
      <c r="BOM20" s="386"/>
      <c r="BOR20" s="386"/>
      <c r="BOW20" s="386"/>
      <c r="BPB20" s="386"/>
      <c r="BPG20" s="386"/>
      <c r="BPL20" s="386"/>
      <c r="BPQ20" s="386"/>
      <c r="BPV20" s="386"/>
      <c r="BQA20" s="386"/>
      <c r="BQF20" s="386"/>
      <c r="BQK20" s="386"/>
      <c r="BQP20" s="386"/>
      <c r="BQU20" s="386"/>
      <c r="BQZ20" s="386"/>
      <c r="BRE20" s="386"/>
      <c r="BRJ20" s="386"/>
      <c r="BRO20" s="386"/>
      <c r="BRT20" s="386"/>
      <c r="BRY20" s="386"/>
      <c r="BSD20" s="386"/>
      <c r="BSI20" s="386"/>
      <c r="BSN20" s="386"/>
      <c r="BSS20" s="386"/>
      <c r="BSX20" s="386"/>
      <c r="BTC20" s="386"/>
      <c r="BTH20" s="386"/>
      <c r="BTM20" s="386"/>
      <c r="BTR20" s="386"/>
      <c r="BTW20" s="386"/>
      <c r="BUB20" s="386"/>
      <c r="BUG20" s="386"/>
      <c r="BUL20" s="386"/>
      <c r="BUQ20" s="386"/>
      <c r="BUV20" s="386"/>
      <c r="BVA20" s="386"/>
      <c r="BVF20" s="386"/>
      <c r="BVK20" s="386"/>
      <c r="BVP20" s="386"/>
      <c r="BVU20" s="386"/>
      <c r="BVZ20" s="386"/>
      <c r="BWE20" s="386"/>
      <c r="BWJ20" s="386"/>
      <c r="BWO20" s="386"/>
      <c r="BWT20" s="386"/>
      <c r="BWY20" s="386"/>
      <c r="BXD20" s="386"/>
      <c r="BXI20" s="386"/>
      <c r="BXN20" s="386"/>
      <c r="BXS20" s="386"/>
      <c r="BXX20" s="386"/>
      <c r="BYC20" s="386"/>
      <c r="BYH20" s="386"/>
      <c r="BYM20" s="386"/>
      <c r="BYR20" s="386"/>
      <c r="BYW20" s="386"/>
      <c r="BZB20" s="386"/>
      <c r="BZG20" s="386"/>
      <c r="BZL20" s="386"/>
      <c r="BZQ20" s="386"/>
      <c r="BZV20" s="386"/>
      <c r="CAA20" s="386"/>
      <c r="CAF20" s="386"/>
      <c r="CAK20" s="386"/>
      <c r="CAP20" s="386"/>
      <c r="CAU20" s="386"/>
      <c r="CAZ20" s="386"/>
      <c r="CBE20" s="386"/>
      <c r="CBJ20" s="386"/>
      <c r="CBO20" s="386"/>
      <c r="CBT20" s="386"/>
      <c r="CBY20" s="386"/>
      <c r="CCD20" s="386"/>
      <c r="CCI20" s="386"/>
      <c r="CCN20" s="386"/>
      <c r="CCS20" s="386"/>
      <c r="CCX20" s="386"/>
      <c r="CDC20" s="386"/>
      <c r="CDH20" s="386"/>
      <c r="CDM20" s="386"/>
      <c r="CDR20" s="386"/>
      <c r="CDW20" s="386"/>
      <c r="CEB20" s="386"/>
      <c r="CEG20" s="386"/>
      <c r="CEL20" s="386"/>
      <c r="CEQ20" s="386"/>
      <c r="CEV20" s="386"/>
      <c r="CFA20" s="386"/>
      <c r="CFF20" s="386"/>
      <c r="CFK20" s="386"/>
      <c r="CFP20" s="386"/>
      <c r="CFU20" s="386"/>
      <c r="CFZ20" s="386"/>
      <c r="CGE20" s="386"/>
      <c r="CGJ20" s="386"/>
      <c r="CGO20" s="386"/>
      <c r="CGT20" s="386"/>
      <c r="CGY20" s="386"/>
      <c r="CHD20" s="386"/>
      <c r="CHI20" s="386"/>
      <c r="CHN20" s="386"/>
      <c r="CHS20" s="386"/>
      <c r="CHX20" s="386"/>
      <c r="CIC20" s="386"/>
      <c r="CIH20" s="386"/>
      <c r="CIM20" s="386"/>
      <c r="CIR20" s="386"/>
      <c r="CIW20" s="386"/>
      <c r="CJB20" s="386"/>
      <c r="CJG20" s="386"/>
      <c r="CJL20" s="386"/>
      <c r="CJQ20" s="386"/>
      <c r="CJV20" s="386"/>
      <c r="CKA20" s="386"/>
      <c r="CKF20" s="386"/>
      <c r="CKK20" s="386"/>
      <c r="CKP20" s="386"/>
      <c r="CKU20" s="386"/>
      <c r="CKZ20" s="386"/>
      <c r="CLE20" s="386"/>
      <c r="CLJ20" s="386"/>
      <c r="CLO20" s="386"/>
      <c r="CLT20" s="386"/>
      <c r="CLY20" s="386"/>
      <c r="CMD20" s="386"/>
      <c r="CMI20" s="386"/>
      <c r="CMN20" s="386"/>
      <c r="CMS20" s="386"/>
      <c r="CMX20" s="386"/>
      <c r="CNC20" s="386"/>
      <c r="CNH20" s="386"/>
      <c r="CNM20" s="386"/>
      <c r="CNR20" s="386"/>
      <c r="CNW20" s="386"/>
      <c r="COB20" s="386"/>
      <c r="COG20" s="386"/>
      <c r="COL20" s="386"/>
      <c r="COQ20" s="386"/>
      <c r="COV20" s="386"/>
      <c r="CPA20" s="386"/>
      <c r="CPF20" s="386"/>
      <c r="CPK20" s="386"/>
      <c r="CPP20" s="386"/>
      <c r="CPU20" s="386"/>
      <c r="CPZ20" s="386"/>
      <c r="CQE20" s="386"/>
      <c r="CQJ20" s="386"/>
      <c r="CQO20" s="386"/>
      <c r="CQT20" s="386"/>
      <c r="CQY20" s="386"/>
      <c r="CRD20" s="386"/>
      <c r="CRI20" s="386"/>
      <c r="CRN20" s="386"/>
      <c r="CRS20" s="386"/>
      <c r="CRX20" s="386"/>
      <c r="CSC20" s="386"/>
      <c r="CSH20" s="386"/>
      <c r="CSM20" s="386"/>
      <c r="CSR20" s="386"/>
      <c r="CSW20" s="386"/>
      <c r="CTB20" s="386"/>
      <c r="CTG20" s="386"/>
      <c r="CTL20" s="386"/>
      <c r="CTQ20" s="386"/>
      <c r="CTV20" s="386"/>
      <c r="CUA20" s="386"/>
      <c r="CUF20" s="386"/>
      <c r="CUK20" s="386"/>
      <c r="CUP20" s="386"/>
      <c r="CUU20" s="386"/>
      <c r="CUZ20" s="386"/>
      <c r="CVE20" s="386"/>
      <c r="CVJ20" s="386"/>
      <c r="CVO20" s="386"/>
      <c r="CVT20" s="386"/>
      <c r="CVY20" s="386"/>
      <c r="CWD20" s="386"/>
      <c r="CWI20" s="386"/>
      <c r="CWN20" s="386"/>
      <c r="CWS20" s="386"/>
      <c r="CWX20" s="386"/>
      <c r="CXC20" s="386"/>
      <c r="CXH20" s="386"/>
      <c r="CXM20" s="386"/>
      <c r="CXR20" s="386"/>
      <c r="CXW20" s="386"/>
      <c r="CYB20" s="386"/>
      <c r="CYG20" s="386"/>
      <c r="CYL20" s="386"/>
      <c r="CYQ20" s="386"/>
      <c r="CYV20" s="386"/>
      <c r="CZA20" s="386"/>
      <c r="CZF20" s="386"/>
      <c r="CZK20" s="386"/>
      <c r="CZP20" s="386"/>
      <c r="CZU20" s="386"/>
      <c r="CZZ20" s="386"/>
      <c r="DAE20" s="386"/>
      <c r="DAJ20" s="386"/>
      <c r="DAO20" s="386"/>
      <c r="DAT20" s="386"/>
      <c r="DAY20" s="386"/>
      <c r="DBD20" s="386"/>
      <c r="DBI20" s="386"/>
      <c r="DBN20" s="386"/>
      <c r="DBS20" s="386"/>
      <c r="DBX20" s="386"/>
      <c r="DCC20" s="386"/>
      <c r="DCH20" s="386"/>
      <c r="DCM20" s="386"/>
      <c r="DCR20" s="386"/>
      <c r="DCW20" s="386"/>
      <c r="DDB20" s="386"/>
      <c r="DDG20" s="386"/>
      <c r="DDL20" s="386"/>
      <c r="DDQ20" s="386"/>
      <c r="DDV20" s="386"/>
      <c r="DEA20" s="386"/>
      <c r="DEF20" s="386"/>
      <c r="DEK20" s="386"/>
      <c r="DEP20" s="386"/>
      <c r="DEU20" s="386"/>
      <c r="DEZ20" s="386"/>
      <c r="DFE20" s="386"/>
      <c r="DFJ20" s="386"/>
      <c r="DFO20" s="386"/>
      <c r="DFT20" s="386"/>
      <c r="DFY20" s="386"/>
      <c r="DGD20" s="386"/>
      <c r="DGI20" s="386"/>
      <c r="DGN20" s="386"/>
      <c r="DGS20" s="386"/>
      <c r="DGX20" s="386"/>
      <c r="DHC20" s="386"/>
      <c r="DHH20" s="386"/>
      <c r="DHM20" s="386"/>
      <c r="DHR20" s="386"/>
      <c r="DHW20" s="386"/>
      <c r="DIB20" s="386"/>
      <c r="DIG20" s="386"/>
      <c r="DIL20" s="386"/>
      <c r="DIQ20" s="386"/>
      <c r="DIV20" s="386"/>
      <c r="DJA20" s="386"/>
      <c r="DJF20" s="386"/>
      <c r="DJK20" s="386"/>
      <c r="DJP20" s="386"/>
      <c r="DJU20" s="386"/>
      <c r="DJZ20" s="386"/>
      <c r="DKE20" s="386"/>
      <c r="DKJ20" s="386"/>
      <c r="DKO20" s="386"/>
      <c r="DKT20" s="386"/>
      <c r="DKY20" s="386"/>
      <c r="DLD20" s="386"/>
      <c r="DLI20" s="386"/>
      <c r="DLN20" s="386"/>
      <c r="DLS20" s="386"/>
      <c r="DLX20" s="386"/>
      <c r="DMC20" s="386"/>
      <c r="DMH20" s="386"/>
      <c r="DMM20" s="386"/>
      <c r="DMR20" s="386"/>
      <c r="DMW20" s="386"/>
      <c r="DNB20" s="386"/>
      <c r="DNG20" s="386"/>
      <c r="DNL20" s="386"/>
      <c r="DNQ20" s="386"/>
      <c r="DNV20" s="386"/>
      <c r="DOA20" s="386"/>
      <c r="DOF20" s="386"/>
      <c r="DOK20" s="386"/>
      <c r="DOP20" s="386"/>
      <c r="DOU20" s="386"/>
      <c r="DOZ20" s="386"/>
      <c r="DPE20" s="386"/>
      <c r="DPJ20" s="386"/>
      <c r="DPO20" s="386"/>
      <c r="DPT20" s="386"/>
      <c r="DPY20" s="386"/>
      <c r="DQD20" s="386"/>
      <c r="DQI20" s="386"/>
      <c r="DQN20" s="386"/>
      <c r="DQS20" s="386"/>
      <c r="DQX20" s="386"/>
      <c r="DRC20" s="386"/>
      <c r="DRH20" s="386"/>
      <c r="DRM20" s="386"/>
      <c r="DRR20" s="386"/>
      <c r="DRW20" s="386"/>
      <c r="DSB20" s="386"/>
      <c r="DSG20" s="386"/>
      <c r="DSL20" s="386"/>
      <c r="DSQ20" s="386"/>
      <c r="DSV20" s="386"/>
      <c r="DTA20" s="386"/>
      <c r="DTF20" s="386"/>
      <c r="DTK20" s="386"/>
      <c r="DTP20" s="386"/>
      <c r="DTU20" s="386"/>
      <c r="DTZ20" s="386"/>
      <c r="DUE20" s="386"/>
      <c r="DUJ20" s="386"/>
      <c r="DUO20" s="386"/>
      <c r="DUT20" s="386"/>
      <c r="DUY20" s="386"/>
      <c r="DVD20" s="386"/>
      <c r="DVI20" s="386"/>
      <c r="DVN20" s="386"/>
      <c r="DVS20" s="386"/>
      <c r="DVX20" s="386"/>
      <c r="DWC20" s="386"/>
      <c r="DWH20" s="386"/>
      <c r="DWM20" s="386"/>
      <c r="DWR20" s="386"/>
      <c r="DWW20" s="386"/>
      <c r="DXB20" s="386"/>
      <c r="DXG20" s="386"/>
      <c r="DXL20" s="386"/>
      <c r="DXQ20" s="386"/>
      <c r="DXV20" s="386"/>
      <c r="DYA20" s="386"/>
      <c r="DYF20" s="386"/>
      <c r="DYK20" s="386"/>
      <c r="DYP20" s="386"/>
      <c r="DYU20" s="386"/>
      <c r="DYZ20" s="386"/>
      <c r="DZE20" s="386"/>
      <c r="DZJ20" s="386"/>
      <c r="DZO20" s="386"/>
      <c r="DZT20" s="386"/>
      <c r="DZY20" s="386"/>
      <c r="EAD20" s="386"/>
      <c r="EAI20" s="386"/>
      <c r="EAN20" s="386"/>
      <c r="EAS20" s="386"/>
      <c r="EAX20" s="386"/>
      <c r="EBC20" s="386"/>
      <c r="EBH20" s="386"/>
      <c r="EBM20" s="386"/>
      <c r="EBR20" s="386"/>
      <c r="EBW20" s="386"/>
      <c r="ECB20" s="386"/>
      <c r="ECG20" s="386"/>
      <c r="ECL20" s="386"/>
      <c r="ECQ20" s="386"/>
      <c r="ECV20" s="386"/>
      <c r="EDA20" s="386"/>
      <c r="EDF20" s="386"/>
      <c r="EDK20" s="386"/>
      <c r="EDP20" s="386"/>
      <c r="EDU20" s="386"/>
      <c r="EDZ20" s="386"/>
      <c r="EEE20" s="386"/>
      <c r="EEJ20" s="386"/>
      <c r="EEO20" s="386"/>
      <c r="EET20" s="386"/>
      <c r="EEY20" s="386"/>
      <c r="EFD20" s="386"/>
      <c r="EFI20" s="386"/>
      <c r="EFN20" s="386"/>
      <c r="EFS20" s="386"/>
      <c r="EFX20" s="386"/>
      <c r="EGC20" s="386"/>
      <c r="EGH20" s="386"/>
      <c r="EGM20" s="386"/>
      <c r="EGR20" s="386"/>
      <c r="EGW20" s="386"/>
      <c r="EHB20" s="386"/>
      <c r="EHG20" s="386"/>
      <c r="EHL20" s="386"/>
      <c r="EHQ20" s="386"/>
      <c r="EHV20" s="386"/>
      <c r="EIA20" s="386"/>
      <c r="EIF20" s="386"/>
      <c r="EIK20" s="386"/>
      <c r="EIP20" s="386"/>
      <c r="EIU20" s="386"/>
      <c r="EIZ20" s="386"/>
      <c r="EJE20" s="386"/>
      <c r="EJJ20" s="386"/>
      <c r="EJO20" s="386"/>
      <c r="EJT20" s="386"/>
      <c r="EJY20" s="386"/>
      <c r="EKD20" s="386"/>
      <c r="EKI20" s="386"/>
      <c r="EKN20" s="386"/>
      <c r="EKS20" s="386"/>
      <c r="EKX20" s="386"/>
      <c r="ELC20" s="386"/>
      <c r="ELH20" s="386"/>
      <c r="ELM20" s="386"/>
      <c r="ELR20" s="386"/>
      <c r="ELW20" s="386"/>
      <c r="EMB20" s="386"/>
      <c r="EMG20" s="386"/>
      <c r="EML20" s="386"/>
      <c r="EMQ20" s="386"/>
      <c r="EMV20" s="386"/>
      <c r="ENA20" s="386"/>
      <c r="ENF20" s="386"/>
      <c r="ENK20" s="386"/>
      <c r="ENP20" s="386"/>
      <c r="ENU20" s="386"/>
      <c r="ENZ20" s="386"/>
      <c r="EOE20" s="386"/>
      <c r="EOJ20" s="386"/>
      <c r="EOO20" s="386"/>
      <c r="EOT20" s="386"/>
      <c r="EOY20" s="386"/>
      <c r="EPD20" s="386"/>
      <c r="EPI20" s="386"/>
      <c r="EPN20" s="386"/>
      <c r="EPS20" s="386"/>
      <c r="EPX20" s="386"/>
      <c r="EQC20" s="386"/>
      <c r="EQH20" s="386"/>
      <c r="EQM20" s="386"/>
      <c r="EQR20" s="386"/>
      <c r="EQW20" s="386"/>
      <c r="ERB20" s="386"/>
      <c r="ERG20" s="386"/>
      <c r="ERL20" s="386"/>
      <c r="ERQ20" s="386"/>
      <c r="ERV20" s="386"/>
      <c r="ESA20" s="386"/>
      <c r="ESF20" s="386"/>
      <c r="ESK20" s="386"/>
      <c r="ESP20" s="386"/>
      <c r="ESU20" s="386"/>
      <c r="ESZ20" s="386"/>
      <c r="ETE20" s="386"/>
      <c r="ETJ20" s="386"/>
      <c r="ETO20" s="386"/>
      <c r="ETT20" s="386"/>
      <c r="ETY20" s="386"/>
      <c r="EUD20" s="386"/>
      <c r="EUI20" s="386"/>
      <c r="EUN20" s="386"/>
      <c r="EUS20" s="386"/>
      <c r="EUX20" s="386"/>
      <c r="EVC20" s="386"/>
      <c r="EVH20" s="386"/>
      <c r="EVM20" s="386"/>
      <c r="EVR20" s="386"/>
      <c r="EVW20" s="386"/>
      <c r="EWB20" s="386"/>
      <c r="EWG20" s="386"/>
      <c r="EWL20" s="386"/>
      <c r="EWQ20" s="386"/>
      <c r="EWV20" s="386"/>
      <c r="EXA20" s="386"/>
      <c r="EXF20" s="386"/>
      <c r="EXK20" s="386"/>
      <c r="EXP20" s="386"/>
      <c r="EXU20" s="386"/>
      <c r="EXZ20" s="386"/>
      <c r="EYE20" s="386"/>
      <c r="EYJ20" s="386"/>
      <c r="EYO20" s="386"/>
      <c r="EYT20" s="386"/>
      <c r="EYY20" s="386"/>
      <c r="EZD20" s="386"/>
      <c r="EZI20" s="386"/>
      <c r="EZN20" s="386"/>
      <c r="EZS20" s="386"/>
      <c r="EZX20" s="386"/>
      <c r="FAC20" s="386"/>
      <c r="FAH20" s="386"/>
      <c r="FAM20" s="386"/>
      <c r="FAR20" s="386"/>
      <c r="FAW20" s="386"/>
      <c r="FBB20" s="386"/>
      <c r="FBG20" s="386"/>
      <c r="FBL20" s="386"/>
      <c r="FBQ20" s="386"/>
      <c r="FBV20" s="386"/>
      <c r="FCA20" s="386"/>
      <c r="FCF20" s="386"/>
      <c r="FCK20" s="386"/>
      <c r="FCP20" s="386"/>
      <c r="FCU20" s="386"/>
      <c r="FCZ20" s="386"/>
      <c r="FDE20" s="386"/>
      <c r="FDJ20" s="386"/>
      <c r="FDO20" s="386"/>
      <c r="FDT20" s="386"/>
      <c r="FDY20" s="386"/>
      <c r="FED20" s="386"/>
      <c r="FEI20" s="386"/>
      <c r="FEN20" s="386"/>
      <c r="FES20" s="386"/>
      <c r="FEX20" s="386"/>
      <c r="FFC20" s="386"/>
      <c r="FFH20" s="386"/>
      <c r="FFM20" s="386"/>
      <c r="FFR20" s="386"/>
      <c r="FFW20" s="386"/>
      <c r="FGB20" s="386"/>
      <c r="FGG20" s="386"/>
      <c r="FGL20" s="386"/>
      <c r="FGQ20" s="386"/>
      <c r="FGV20" s="386"/>
      <c r="FHA20" s="386"/>
      <c r="FHF20" s="386"/>
      <c r="FHK20" s="386"/>
      <c r="FHP20" s="386"/>
      <c r="FHU20" s="386"/>
      <c r="FHZ20" s="386"/>
      <c r="FIE20" s="386"/>
      <c r="FIJ20" s="386"/>
      <c r="FIO20" s="386"/>
      <c r="FIT20" s="386"/>
      <c r="FIY20" s="386"/>
      <c r="FJD20" s="386"/>
      <c r="FJI20" s="386"/>
      <c r="FJN20" s="386"/>
      <c r="FJS20" s="386"/>
      <c r="FJX20" s="386"/>
      <c r="FKC20" s="386"/>
      <c r="FKH20" s="386"/>
      <c r="FKM20" s="386"/>
      <c r="FKR20" s="386"/>
      <c r="FKW20" s="386"/>
      <c r="FLB20" s="386"/>
      <c r="FLG20" s="386"/>
      <c r="FLL20" s="386"/>
      <c r="FLQ20" s="386"/>
      <c r="FLV20" s="386"/>
      <c r="FMA20" s="386"/>
      <c r="FMF20" s="386"/>
      <c r="FMK20" s="386"/>
      <c r="FMP20" s="386"/>
      <c r="FMU20" s="386"/>
      <c r="FMZ20" s="386"/>
      <c r="FNE20" s="386"/>
      <c r="FNJ20" s="386"/>
      <c r="FNO20" s="386"/>
      <c r="FNT20" s="386"/>
      <c r="FNY20" s="386"/>
      <c r="FOD20" s="386"/>
      <c r="FOI20" s="386"/>
      <c r="FON20" s="386"/>
      <c r="FOS20" s="386"/>
      <c r="FOX20" s="386"/>
      <c r="FPC20" s="386"/>
      <c r="FPH20" s="386"/>
      <c r="FPM20" s="386"/>
      <c r="FPR20" s="386"/>
      <c r="FPW20" s="386"/>
      <c r="FQB20" s="386"/>
      <c r="FQG20" s="386"/>
      <c r="FQL20" s="386"/>
      <c r="FQQ20" s="386"/>
      <c r="FQV20" s="386"/>
      <c r="FRA20" s="386"/>
      <c r="FRF20" s="386"/>
      <c r="FRK20" s="386"/>
      <c r="FRP20" s="386"/>
      <c r="FRU20" s="386"/>
      <c r="FRZ20" s="386"/>
      <c r="FSE20" s="386"/>
      <c r="FSJ20" s="386"/>
      <c r="FSO20" s="386"/>
      <c r="FST20" s="386"/>
      <c r="FSY20" s="386"/>
      <c r="FTD20" s="386"/>
      <c r="FTI20" s="386"/>
      <c r="FTN20" s="386"/>
      <c r="FTS20" s="386"/>
      <c r="FTX20" s="386"/>
      <c r="FUC20" s="386"/>
      <c r="FUH20" s="386"/>
      <c r="FUM20" s="386"/>
      <c r="FUR20" s="386"/>
      <c r="FUW20" s="386"/>
      <c r="FVB20" s="386"/>
      <c r="FVG20" s="386"/>
      <c r="FVL20" s="386"/>
      <c r="FVQ20" s="386"/>
      <c r="FVV20" s="386"/>
      <c r="FWA20" s="386"/>
      <c r="FWF20" s="386"/>
      <c r="FWK20" s="386"/>
      <c r="FWP20" s="386"/>
      <c r="FWU20" s="386"/>
      <c r="FWZ20" s="386"/>
      <c r="FXE20" s="386"/>
      <c r="FXJ20" s="386"/>
      <c r="FXO20" s="386"/>
      <c r="FXT20" s="386"/>
      <c r="FXY20" s="386"/>
      <c r="FYD20" s="386"/>
      <c r="FYI20" s="386"/>
      <c r="FYN20" s="386"/>
      <c r="FYS20" s="386"/>
      <c r="FYX20" s="386"/>
      <c r="FZC20" s="386"/>
      <c r="FZH20" s="386"/>
      <c r="FZM20" s="386"/>
      <c r="FZR20" s="386"/>
      <c r="FZW20" s="386"/>
      <c r="GAB20" s="386"/>
      <c r="GAG20" s="386"/>
      <c r="GAL20" s="386"/>
      <c r="GAQ20" s="386"/>
      <c r="GAV20" s="386"/>
      <c r="GBA20" s="386"/>
      <c r="GBF20" s="386"/>
      <c r="GBK20" s="386"/>
      <c r="GBP20" s="386"/>
      <c r="GBU20" s="386"/>
      <c r="GBZ20" s="386"/>
      <c r="GCE20" s="386"/>
      <c r="GCJ20" s="386"/>
      <c r="GCO20" s="386"/>
      <c r="GCT20" s="386"/>
      <c r="GCY20" s="386"/>
      <c r="GDD20" s="386"/>
      <c r="GDI20" s="386"/>
      <c r="GDN20" s="386"/>
      <c r="GDS20" s="386"/>
      <c r="GDX20" s="386"/>
      <c r="GEC20" s="386"/>
      <c r="GEH20" s="386"/>
      <c r="GEM20" s="386"/>
      <c r="GER20" s="386"/>
      <c r="GEW20" s="386"/>
      <c r="GFB20" s="386"/>
      <c r="GFG20" s="386"/>
      <c r="GFL20" s="386"/>
      <c r="GFQ20" s="386"/>
      <c r="GFV20" s="386"/>
      <c r="GGA20" s="386"/>
      <c r="GGF20" s="386"/>
      <c r="GGK20" s="386"/>
      <c r="GGP20" s="386"/>
      <c r="GGU20" s="386"/>
      <c r="GGZ20" s="386"/>
      <c r="GHE20" s="386"/>
      <c r="GHJ20" s="386"/>
      <c r="GHO20" s="386"/>
      <c r="GHT20" s="386"/>
      <c r="GHY20" s="386"/>
      <c r="GID20" s="386"/>
      <c r="GII20" s="386"/>
      <c r="GIN20" s="386"/>
      <c r="GIS20" s="386"/>
      <c r="GIX20" s="386"/>
      <c r="GJC20" s="386"/>
      <c r="GJH20" s="386"/>
      <c r="GJM20" s="386"/>
      <c r="GJR20" s="386"/>
      <c r="GJW20" s="386"/>
      <c r="GKB20" s="386"/>
      <c r="GKG20" s="386"/>
      <c r="GKL20" s="386"/>
      <c r="GKQ20" s="386"/>
      <c r="GKV20" s="386"/>
      <c r="GLA20" s="386"/>
      <c r="GLF20" s="386"/>
      <c r="GLK20" s="386"/>
      <c r="GLP20" s="386"/>
      <c r="GLU20" s="386"/>
      <c r="GLZ20" s="386"/>
      <c r="GME20" s="386"/>
      <c r="GMJ20" s="386"/>
      <c r="GMO20" s="386"/>
      <c r="GMT20" s="386"/>
      <c r="GMY20" s="386"/>
      <c r="GND20" s="386"/>
      <c r="GNI20" s="386"/>
      <c r="GNN20" s="386"/>
      <c r="GNS20" s="386"/>
      <c r="GNX20" s="386"/>
      <c r="GOC20" s="386"/>
      <c r="GOH20" s="386"/>
      <c r="GOM20" s="386"/>
      <c r="GOR20" s="386"/>
      <c r="GOW20" s="386"/>
      <c r="GPB20" s="386"/>
      <c r="GPG20" s="386"/>
      <c r="GPL20" s="386"/>
      <c r="GPQ20" s="386"/>
      <c r="GPV20" s="386"/>
      <c r="GQA20" s="386"/>
      <c r="GQF20" s="386"/>
      <c r="GQK20" s="386"/>
      <c r="GQP20" s="386"/>
      <c r="GQU20" s="386"/>
      <c r="GQZ20" s="386"/>
      <c r="GRE20" s="386"/>
      <c r="GRJ20" s="386"/>
      <c r="GRO20" s="386"/>
      <c r="GRT20" s="386"/>
      <c r="GRY20" s="386"/>
      <c r="GSD20" s="386"/>
      <c r="GSI20" s="386"/>
      <c r="GSN20" s="386"/>
      <c r="GSS20" s="386"/>
      <c r="GSX20" s="386"/>
      <c r="GTC20" s="386"/>
      <c r="GTH20" s="386"/>
      <c r="GTM20" s="386"/>
      <c r="GTR20" s="386"/>
      <c r="GTW20" s="386"/>
      <c r="GUB20" s="386"/>
      <c r="GUG20" s="386"/>
      <c r="GUL20" s="386"/>
      <c r="GUQ20" s="386"/>
      <c r="GUV20" s="386"/>
      <c r="GVA20" s="386"/>
      <c r="GVF20" s="386"/>
      <c r="GVK20" s="386"/>
      <c r="GVP20" s="386"/>
      <c r="GVU20" s="386"/>
      <c r="GVZ20" s="386"/>
      <c r="GWE20" s="386"/>
      <c r="GWJ20" s="386"/>
      <c r="GWO20" s="386"/>
      <c r="GWT20" s="386"/>
      <c r="GWY20" s="386"/>
      <c r="GXD20" s="386"/>
      <c r="GXI20" s="386"/>
      <c r="GXN20" s="386"/>
      <c r="GXS20" s="386"/>
      <c r="GXX20" s="386"/>
      <c r="GYC20" s="386"/>
      <c r="GYH20" s="386"/>
      <c r="GYM20" s="386"/>
      <c r="GYR20" s="386"/>
      <c r="GYW20" s="386"/>
      <c r="GZB20" s="386"/>
      <c r="GZG20" s="386"/>
      <c r="GZL20" s="386"/>
      <c r="GZQ20" s="386"/>
      <c r="GZV20" s="386"/>
      <c r="HAA20" s="386"/>
      <c r="HAF20" s="386"/>
      <c r="HAK20" s="386"/>
      <c r="HAP20" s="386"/>
      <c r="HAU20" s="386"/>
      <c r="HAZ20" s="386"/>
      <c r="HBE20" s="386"/>
      <c r="HBJ20" s="386"/>
      <c r="HBO20" s="386"/>
      <c r="HBT20" s="386"/>
      <c r="HBY20" s="386"/>
      <c r="HCD20" s="386"/>
      <c r="HCI20" s="386"/>
      <c r="HCN20" s="386"/>
      <c r="HCS20" s="386"/>
      <c r="HCX20" s="386"/>
      <c r="HDC20" s="386"/>
      <c r="HDH20" s="386"/>
      <c r="HDM20" s="386"/>
      <c r="HDR20" s="386"/>
      <c r="HDW20" s="386"/>
      <c r="HEB20" s="386"/>
      <c r="HEG20" s="386"/>
      <c r="HEL20" s="386"/>
      <c r="HEQ20" s="386"/>
      <c r="HEV20" s="386"/>
      <c r="HFA20" s="386"/>
      <c r="HFF20" s="386"/>
      <c r="HFK20" s="386"/>
      <c r="HFP20" s="386"/>
      <c r="HFU20" s="386"/>
      <c r="HFZ20" s="386"/>
      <c r="HGE20" s="386"/>
      <c r="HGJ20" s="386"/>
      <c r="HGO20" s="386"/>
      <c r="HGT20" s="386"/>
      <c r="HGY20" s="386"/>
      <c r="HHD20" s="386"/>
      <c r="HHI20" s="386"/>
      <c r="HHN20" s="386"/>
      <c r="HHS20" s="386"/>
      <c r="HHX20" s="386"/>
      <c r="HIC20" s="386"/>
      <c r="HIH20" s="386"/>
      <c r="HIM20" s="386"/>
      <c r="HIR20" s="386"/>
      <c r="HIW20" s="386"/>
      <c r="HJB20" s="386"/>
      <c r="HJG20" s="386"/>
      <c r="HJL20" s="386"/>
      <c r="HJQ20" s="386"/>
      <c r="HJV20" s="386"/>
      <c r="HKA20" s="386"/>
      <c r="HKF20" s="386"/>
      <c r="HKK20" s="386"/>
      <c r="HKP20" s="386"/>
      <c r="HKU20" s="386"/>
      <c r="HKZ20" s="386"/>
      <c r="HLE20" s="386"/>
      <c r="HLJ20" s="386"/>
      <c r="HLO20" s="386"/>
      <c r="HLT20" s="386"/>
      <c r="HLY20" s="386"/>
      <c r="HMD20" s="386"/>
      <c r="HMI20" s="386"/>
      <c r="HMN20" s="386"/>
      <c r="HMS20" s="386"/>
      <c r="HMX20" s="386"/>
      <c r="HNC20" s="386"/>
      <c r="HNH20" s="386"/>
      <c r="HNM20" s="386"/>
      <c r="HNR20" s="386"/>
      <c r="HNW20" s="386"/>
      <c r="HOB20" s="386"/>
      <c r="HOG20" s="386"/>
      <c r="HOL20" s="386"/>
      <c r="HOQ20" s="386"/>
      <c r="HOV20" s="386"/>
      <c r="HPA20" s="386"/>
      <c r="HPF20" s="386"/>
      <c r="HPK20" s="386"/>
      <c r="HPP20" s="386"/>
      <c r="HPU20" s="386"/>
      <c r="HPZ20" s="386"/>
      <c r="HQE20" s="386"/>
      <c r="HQJ20" s="386"/>
      <c r="HQO20" s="386"/>
      <c r="HQT20" s="386"/>
      <c r="HQY20" s="386"/>
      <c r="HRD20" s="386"/>
      <c r="HRI20" s="386"/>
      <c r="HRN20" s="386"/>
      <c r="HRS20" s="386"/>
      <c r="HRX20" s="386"/>
      <c r="HSC20" s="386"/>
      <c r="HSH20" s="386"/>
      <c r="HSM20" s="386"/>
      <c r="HSR20" s="386"/>
      <c r="HSW20" s="386"/>
      <c r="HTB20" s="386"/>
      <c r="HTG20" s="386"/>
      <c r="HTL20" s="386"/>
      <c r="HTQ20" s="386"/>
      <c r="HTV20" s="386"/>
      <c r="HUA20" s="386"/>
      <c r="HUF20" s="386"/>
      <c r="HUK20" s="386"/>
      <c r="HUP20" s="386"/>
      <c r="HUU20" s="386"/>
      <c r="HUZ20" s="386"/>
      <c r="HVE20" s="386"/>
      <c r="HVJ20" s="386"/>
      <c r="HVO20" s="386"/>
      <c r="HVT20" s="386"/>
      <c r="HVY20" s="386"/>
      <c r="HWD20" s="386"/>
      <c r="HWI20" s="386"/>
      <c r="HWN20" s="386"/>
      <c r="HWS20" s="386"/>
      <c r="HWX20" s="386"/>
      <c r="HXC20" s="386"/>
      <c r="HXH20" s="386"/>
      <c r="HXM20" s="386"/>
      <c r="HXR20" s="386"/>
      <c r="HXW20" s="386"/>
      <c r="HYB20" s="386"/>
      <c r="HYG20" s="386"/>
      <c r="HYL20" s="386"/>
      <c r="HYQ20" s="386"/>
      <c r="HYV20" s="386"/>
      <c r="HZA20" s="386"/>
      <c r="HZF20" s="386"/>
      <c r="HZK20" s="386"/>
      <c r="HZP20" s="386"/>
      <c r="HZU20" s="386"/>
      <c r="HZZ20" s="386"/>
      <c r="IAE20" s="386"/>
      <c r="IAJ20" s="386"/>
      <c r="IAO20" s="386"/>
      <c r="IAT20" s="386"/>
      <c r="IAY20" s="386"/>
      <c r="IBD20" s="386"/>
      <c r="IBI20" s="386"/>
      <c r="IBN20" s="386"/>
      <c r="IBS20" s="386"/>
      <c r="IBX20" s="386"/>
      <c r="ICC20" s="386"/>
      <c r="ICH20" s="386"/>
      <c r="ICM20" s="386"/>
      <c r="ICR20" s="386"/>
      <c r="ICW20" s="386"/>
      <c r="IDB20" s="386"/>
      <c r="IDG20" s="386"/>
      <c r="IDL20" s="386"/>
      <c r="IDQ20" s="386"/>
      <c r="IDV20" s="386"/>
      <c r="IEA20" s="386"/>
      <c r="IEF20" s="386"/>
      <c r="IEK20" s="386"/>
      <c r="IEP20" s="386"/>
      <c r="IEU20" s="386"/>
      <c r="IEZ20" s="386"/>
      <c r="IFE20" s="386"/>
      <c r="IFJ20" s="386"/>
      <c r="IFO20" s="386"/>
      <c r="IFT20" s="386"/>
      <c r="IFY20" s="386"/>
      <c r="IGD20" s="386"/>
      <c r="IGI20" s="386"/>
      <c r="IGN20" s="386"/>
      <c r="IGS20" s="386"/>
      <c r="IGX20" s="386"/>
      <c r="IHC20" s="386"/>
      <c r="IHH20" s="386"/>
      <c r="IHM20" s="386"/>
      <c r="IHR20" s="386"/>
      <c r="IHW20" s="386"/>
      <c r="IIB20" s="386"/>
      <c r="IIG20" s="386"/>
      <c r="IIL20" s="386"/>
      <c r="IIQ20" s="386"/>
      <c r="IIV20" s="386"/>
      <c r="IJA20" s="386"/>
      <c r="IJF20" s="386"/>
      <c r="IJK20" s="386"/>
      <c r="IJP20" s="386"/>
      <c r="IJU20" s="386"/>
      <c r="IJZ20" s="386"/>
      <c r="IKE20" s="386"/>
      <c r="IKJ20" s="386"/>
      <c r="IKO20" s="386"/>
      <c r="IKT20" s="386"/>
      <c r="IKY20" s="386"/>
      <c r="ILD20" s="386"/>
      <c r="ILI20" s="386"/>
      <c r="ILN20" s="386"/>
      <c r="ILS20" s="386"/>
      <c r="ILX20" s="386"/>
      <c r="IMC20" s="386"/>
      <c r="IMH20" s="386"/>
      <c r="IMM20" s="386"/>
      <c r="IMR20" s="386"/>
      <c r="IMW20" s="386"/>
      <c r="INB20" s="386"/>
      <c r="ING20" s="386"/>
      <c r="INL20" s="386"/>
      <c r="INQ20" s="386"/>
      <c r="INV20" s="386"/>
      <c r="IOA20" s="386"/>
      <c r="IOF20" s="386"/>
      <c r="IOK20" s="386"/>
      <c r="IOP20" s="386"/>
      <c r="IOU20" s="386"/>
      <c r="IOZ20" s="386"/>
      <c r="IPE20" s="386"/>
      <c r="IPJ20" s="386"/>
      <c r="IPO20" s="386"/>
      <c r="IPT20" s="386"/>
      <c r="IPY20" s="386"/>
      <c r="IQD20" s="386"/>
      <c r="IQI20" s="386"/>
      <c r="IQN20" s="386"/>
      <c r="IQS20" s="386"/>
      <c r="IQX20" s="386"/>
      <c r="IRC20" s="386"/>
      <c r="IRH20" s="386"/>
      <c r="IRM20" s="386"/>
      <c r="IRR20" s="386"/>
      <c r="IRW20" s="386"/>
      <c r="ISB20" s="386"/>
      <c r="ISG20" s="386"/>
      <c r="ISL20" s="386"/>
      <c r="ISQ20" s="386"/>
      <c r="ISV20" s="386"/>
      <c r="ITA20" s="386"/>
      <c r="ITF20" s="386"/>
      <c r="ITK20" s="386"/>
      <c r="ITP20" s="386"/>
      <c r="ITU20" s="386"/>
      <c r="ITZ20" s="386"/>
      <c r="IUE20" s="386"/>
      <c r="IUJ20" s="386"/>
      <c r="IUO20" s="386"/>
      <c r="IUT20" s="386"/>
      <c r="IUY20" s="386"/>
      <c r="IVD20" s="386"/>
      <c r="IVI20" s="386"/>
      <c r="IVN20" s="386"/>
      <c r="IVS20" s="386"/>
      <c r="IVX20" s="386"/>
      <c r="IWC20" s="386"/>
      <c r="IWH20" s="386"/>
      <c r="IWM20" s="386"/>
      <c r="IWR20" s="386"/>
      <c r="IWW20" s="386"/>
      <c r="IXB20" s="386"/>
      <c r="IXG20" s="386"/>
      <c r="IXL20" s="386"/>
      <c r="IXQ20" s="386"/>
      <c r="IXV20" s="386"/>
      <c r="IYA20" s="386"/>
      <c r="IYF20" s="386"/>
      <c r="IYK20" s="386"/>
      <c r="IYP20" s="386"/>
      <c r="IYU20" s="386"/>
      <c r="IYZ20" s="386"/>
      <c r="IZE20" s="386"/>
      <c r="IZJ20" s="386"/>
      <c r="IZO20" s="386"/>
      <c r="IZT20" s="386"/>
      <c r="IZY20" s="386"/>
      <c r="JAD20" s="386"/>
      <c r="JAI20" s="386"/>
      <c r="JAN20" s="386"/>
      <c r="JAS20" s="386"/>
      <c r="JAX20" s="386"/>
      <c r="JBC20" s="386"/>
      <c r="JBH20" s="386"/>
      <c r="JBM20" s="386"/>
      <c r="JBR20" s="386"/>
      <c r="JBW20" s="386"/>
      <c r="JCB20" s="386"/>
      <c r="JCG20" s="386"/>
      <c r="JCL20" s="386"/>
      <c r="JCQ20" s="386"/>
      <c r="JCV20" s="386"/>
      <c r="JDA20" s="386"/>
      <c r="JDF20" s="386"/>
      <c r="JDK20" s="386"/>
      <c r="JDP20" s="386"/>
      <c r="JDU20" s="386"/>
      <c r="JDZ20" s="386"/>
      <c r="JEE20" s="386"/>
      <c r="JEJ20" s="386"/>
      <c r="JEO20" s="386"/>
      <c r="JET20" s="386"/>
      <c r="JEY20" s="386"/>
      <c r="JFD20" s="386"/>
      <c r="JFI20" s="386"/>
      <c r="JFN20" s="386"/>
      <c r="JFS20" s="386"/>
      <c r="JFX20" s="386"/>
      <c r="JGC20" s="386"/>
      <c r="JGH20" s="386"/>
      <c r="JGM20" s="386"/>
      <c r="JGR20" s="386"/>
      <c r="JGW20" s="386"/>
      <c r="JHB20" s="386"/>
      <c r="JHG20" s="386"/>
      <c r="JHL20" s="386"/>
      <c r="JHQ20" s="386"/>
      <c r="JHV20" s="386"/>
      <c r="JIA20" s="386"/>
      <c r="JIF20" s="386"/>
      <c r="JIK20" s="386"/>
      <c r="JIP20" s="386"/>
      <c r="JIU20" s="386"/>
      <c r="JIZ20" s="386"/>
      <c r="JJE20" s="386"/>
      <c r="JJJ20" s="386"/>
      <c r="JJO20" s="386"/>
      <c r="JJT20" s="386"/>
      <c r="JJY20" s="386"/>
      <c r="JKD20" s="386"/>
      <c r="JKI20" s="386"/>
      <c r="JKN20" s="386"/>
      <c r="JKS20" s="386"/>
      <c r="JKX20" s="386"/>
      <c r="JLC20" s="386"/>
      <c r="JLH20" s="386"/>
      <c r="JLM20" s="386"/>
      <c r="JLR20" s="386"/>
      <c r="JLW20" s="386"/>
      <c r="JMB20" s="386"/>
      <c r="JMG20" s="386"/>
      <c r="JML20" s="386"/>
      <c r="JMQ20" s="386"/>
      <c r="JMV20" s="386"/>
      <c r="JNA20" s="386"/>
      <c r="JNF20" s="386"/>
      <c r="JNK20" s="386"/>
      <c r="JNP20" s="386"/>
      <c r="JNU20" s="386"/>
      <c r="JNZ20" s="386"/>
      <c r="JOE20" s="386"/>
      <c r="JOJ20" s="386"/>
      <c r="JOO20" s="386"/>
      <c r="JOT20" s="386"/>
      <c r="JOY20" s="386"/>
      <c r="JPD20" s="386"/>
      <c r="JPI20" s="386"/>
      <c r="JPN20" s="386"/>
      <c r="JPS20" s="386"/>
      <c r="JPX20" s="386"/>
      <c r="JQC20" s="386"/>
      <c r="JQH20" s="386"/>
      <c r="JQM20" s="386"/>
      <c r="JQR20" s="386"/>
      <c r="JQW20" s="386"/>
      <c r="JRB20" s="386"/>
      <c r="JRG20" s="386"/>
      <c r="JRL20" s="386"/>
      <c r="JRQ20" s="386"/>
      <c r="JRV20" s="386"/>
      <c r="JSA20" s="386"/>
      <c r="JSF20" s="386"/>
      <c r="JSK20" s="386"/>
      <c r="JSP20" s="386"/>
      <c r="JSU20" s="386"/>
      <c r="JSZ20" s="386"/>
      <c r="JTE20" s="386"/>
      <c r="JTJ20" s="386"/>
      <c r="JTO20" s="386"/>
      <c r="JTT20" s="386"/>
      <c r="JTY20" s="386"/>
      <c r="JUD20" s="386"/>
      <c r="JUI20" s="386"/>
      <c r="JUN20" s="386"/>
      <c r="JUS20" s="386"/>
      <c r="JUX20" s="386"/>
      <c r="JVC20" s="386"/>
      <c r="JVH20" s="386"/>
      <c r="JVM20" s="386"/>
      <c r="JVR20" s="386"/>
      <c r="JVW20" s="386"/>
      <c r="JWB20" s="386"/>
      <c r="JWG20" s="386"/>
      <c r="JWL20" s="386"/>
      <c r="JWQ20" s="386"/>
      <c r="JWV20" s="386"/>
      <c r="JXA20" s="386"/>
      <c r="JXF20" s="386"/>
      <c r="JXK20" s="386"/>
      <c r="JXP20" s="386"/>
      <c r="JXU20" s="386"/>
      <c r="JXZ20" s="386"/>
      <c r="JYE20" s="386"/>
      <c r="JYJ20" s="386"/>
      <c r="JYO20" s="386"/>
      <c r="JYT20" s="386"/>
      <c r="JYY20" s="386"/>
      <c r="JZD20" s="386"/>
      <c r="JZI20" s="386"/>
      <c r="JZN20" s="386"/>
      <c r="JZS20" s="386"/>
      <c r="JZX20" s="386"/>
      <c r="KAC20" s="386"/>
      <c r="KAH20" s="386"/>
      <c r="KAM20" s="386"/>
      <c r="KAR20" s="386"/>
      <c r="KAW20" s="386"/>
      <c r="KBB20" s="386"/>
      <c r="KBG20" s="386"/>
      <c r="KBL20" s="386"/>
      <c r="KBQ20" s="386"/>
      <c r="KBV20" s="386"/>
      <c r="KCA20" s="386"/>
      <c r="KCF20" s="386"/>
      <c r="KCK20" s="386"/>
      <c r="KCP20" s="386"/>
      <c r="KCU20" s="386"/>
      <c r="KCZ20" s="386"/>
      <c r="KDE20" s="386"/>
      <c r="KDJ20" s="386"/>
      <c r="KDO20" s="386"/>
      <c r="KDT20" s="386"/>
      <c r="KDY20" s="386"/>
      <c r="KED20" s="386"/>
      <c r="KEI20" s="386"/>
      <c r="KEN20" s="386"/>
      <c r="KES20" s="386"/>
      <c r="KEX20" s="386"/>
      <c r="KFC20" s="386"/>
      <c r="KFH20" s="386"/>
      <c r="KFM20" s="386"/>
      <c r="KFR20" s="386"/>
      <c r="KFW20" s="386"/>
      <c r="KGB20" s="386"/>
      <c r="KGG20" s="386"/>
      <c r="KGL20" s="386"/>
      <c r="KGQ20" s="386"/>
      <c r="KGV20" s="386"/>
      <c r="KHA20" s="386"/>
      <c r="KHF20" s="386"/>
      <c r="KHK20" s="386"/>
      <c r="KHP20" s="386"/>
      <c r="KHU20" s="386"/>
      <c r="KHZ20" s="386"/>
      <c r="KIE20" s="386"/>
      <c r="KIJ20" s="386"/>
      <c r="KIO20" s="386"/>
      <c r="KIT20" s="386"/>
      <c r="KIY20" s="386"/>
      <c r="KJD20" s="386"/>
      <c r="KJI20" s="386"/>
      <c r="KJN20" s="386"/>
      <c r="KJS20" s="386"/>
      <c r="KJX20" s="386"/>
      <c r="KKC20" s="386"/>
      <c r="KKH20" s="386"/>
      <c r="KKM20" s="386"/>
      <c r="KKR20" s="386"/>
      <c r="KKW20" s="386"/>
      <c r="KLB20" s="386"/>
      <c r="KLG20" s="386"/>
      <c r="KLL20" s="386"/>
      <c r="KLQ20" s="386"/>
      <c r="KLV20" s="386"/>
      <c r="KMA20" s="386"/>
      <c r="KMF20" s="386"/>
      <c r="KMK20" s="386"/>
      <c r="KMP20" s="386"/>
      <c r="KMU20" s="386"/>
      <c r="KMZ20" s="386"/>
      <c r="KNE20" s="386"/>
      <c r="KNJ20" s="386"/>
      <c r="KNO20" s="386"/>
      <c r="KNT20" s="386"/>
      <c r="KNY20" s="386"/>
      <c r="KOD20" s="386"/>
      <c r="KOI20" s="386"/>
      <c r="KON20" s="386"/>
      <c r="KOS20" s="386"/>
      <c r="KOX20" s="386"/>
      <c r="KPC20" s="386"/>
      <c r="KPH20" s="386"/>
      <c r="KPM20" s="386"/>
      <c r="KPR20" s="386"/>
      <c r="KPW20" s="386"/>
      <c r="KQB20" s="386"/>
      <c r="KQG20" s="386"/>
      <c r="KQL20" s="386"/>
      <c r="KQQ20" s="386"/>
      <c r="KQV20" s="386"/>
      <c r="KRA20" s="386"/>
      <c r="KRF20" s="386"/>
      <c r="KRK20" s="386"/>
      <c r="KRP20" s="386"/>
      <c r="KRU20" s="386"/>
      <c r="KRZ20" s="386"/>
      <c r="KSE20" s="386"/>
      <c r="KSJ20" s="386"/>
      <c r="KSO20" s="386"/>
      <c r="KST20" s="386"/>
      <c r="KSY20" s="386"/>
      <c r="KTD20" s="386"/>
      <c r="KTI20" s="386"/>
      <c r="KTN20" s="386"/>
      <c r="KTS20" s="386"/>
      <c r="KTX20" s="386"/>
      <c r="KUC20" s="386"/>
      <c r="KUH20" s="386"/>
      <c r="KUM20" s="386"/>
      <c r="KUR20" s="386"/>
      <c r="KUW20" s="386"/>
      <c r="KVB20" s="386"/>
      <c r="KVG20" s="386"/>
      <c r="KVL20" s="386"/>
      <c r="KVQ20" s="386"/>
      <c r="KVV20" s="386"/>
      <c r="KWA20" s="386"/>
      <c r="KWF20" s="386"/>
      <c r="KWK20" s="386"/>
      <c r="KWP20" s="386"/>
      <c r="KWU20" s="386"/>
      <c r="KWZ20" s="386"/>
      <c r="KXE20" s="386"/>
      <c r="KXJ20" s="386"/>
      <c r="KXO20" s="386"/>
      <c r="KXT20" s="386"/>
      <c r="KXY20" s="386"/>
      <c r="KYD20" s="386"/>
      <c r="KYI20" s="386"/>
      <c r="KYN20" s="386"/>
      <c r="KYS20" s="386"/>
      <c r="KYX20" s="386"/>
      <c r="KZC20" s="386"/>
      <c r="KZH20" s="386"/>
      <c r="KZM20" s="386"/>
      <c r="KZR20" s="386"/>
      <c r="KZW20" s="386"/>
      <c r="LAB20" s="386"/>
      <c r="LAG20" s="386"/>
      <c r="LAL20" s="386"/>
      <c r="LAQ20" s="386"/>
      <c r="LAV20" s="386"/>
      <c r="LBA20" s="386"/>
      <c r="LBF20" s="386"/>
      <c r="LBK20" s="386"/>
      <c r="LBP20" s="386"/>
      <c r="LBU20" s="386"/>
      <c r="LBZ20" s="386"/>
      <c r="LCE20" s="386"/>
      <c r="LCJ20" s="386"/>
      <c r="LCO20" s="386"/>
      <c r="LCT20" s="386"/>
      <c r="LCY20" s="386"/>
      <c r="LDD20" s="386"/>
      <c r="LDI20" s="386"/>
      <c r="LDN20" s="386"/>
      <c r="LDS20" s="386"/>
      <c r="LDX20" s="386"/>
      <c r="LEC20" s="386"/>
      <c r="LEH20" s="386"/>
      <c r="LEM20" s="386"/>
      <c r="LER20" s="386"/>
      <c r="LEW20" s="386"/>
      <c r="LFB20" s="386"/>
      <c r="LFG20" s="386"/>
      <c r="LFL20" s="386"/>
      <c r="LFQ20" s="386"/>
      <c r="LFV20" s="386"/>
      <c r="LGA20" s="386"/>
      <c r="LGF20" s="386"/>
      <c r="LGK20" s="386"/>
      <c r="LGP20" s="386"/>
      <c r="LGU20" s="386"/>
      <c r="LGZ20" s="386"/>
      <c r="LHE20" s="386"/>
      <c r="LHJ20" s="386"/>
      <c r="LHO20" s="386"/>
      <c r="LHT20" s="386"/>
      <c r="LHY20" s="386"/>
      <c r="LID20" s="386"/>
      <c r="LII20" s="386"/>
      <c r="LIN20" s="386"/>
      <c r="LIS20" s="386"/>
      <c r="LIX20" s="386"/>
      <c r="LJC20" s="386"/>
      <c r="LJH20" s="386"/>
      <c r="LJM20" s="386"/>
      <c r="LJR20" s="386"/>
      <c r="LJW20" s="386"/>
      <c r="LKB20" s="386"/>
      <c r="LKG20" s="386"/>
      <c r="LKL20" s="386"/>
      <c r="LKQ20" s="386"/>
      <c r="LKV20" s="386"/>
      <c r="LLA20" s="386"/>
      <c r="LLF20" s="386"/>
      <c r="LLK20" s="386"/>
      <c r="LLP20" s="386"/>
      <c r="LLU20" s="386"/>
      <c r="LLZ20" s="386"/>
      <c r="LME20" s="386"/>
      <c r="LMJ20" s="386"/>
      <c r="LMO20" s="386"/>
      <c r="LMT20" s="386"/>
      <c r="LMY20" s="386"/>
      <c r="LND20" s="386"/>
      <c r="LNI20" s="386"/>
      <c r="LNN20" s="386"/>
      <c r="LNS20" s="386"/>
      <c r="LNX20" s="386"/>
      <c r="LOC20" s="386"/>
      <c r="LOH20" s="386"/>
      <c r="LOM20" s="386"/>
      <c r="LOR20" s="386"/>
      <c r="LOW20" s="386"/>
      <c r="LPB20" s="386"/>
      <c r="LPG20" s="386"/>
      <c r="LPL20" s="386"/>
      <c r="LPQ20" s="386"/>
      <c r="LPV20" s="386"/>
      <c r="LQA20" s="386"/>
      <c r="LQF20" s="386"/>
      <c r="LQK20" s="386"/>
      <c r="LQP20" s="386"/>
      <c r="LQU20" s="386"/>
      <c r="LQZ20" s="386"/>
      <c r="LRE20" s="386"/>
      <c r="LRJ20" s="386"/>
      <c r="LRO20" s="386"/>
      <c r="LRT20" s="386"/>
      <c r="LRY20" s="386"/>
      <c r="LSD20" s="386"/>
      <c r="LSI20" s="386"/>
      <c r="LSN20" s="386"/>
      <c r="LSS20" s="386"/>
      <c r="LSX20" s="386"/>
      <c r="LTC20" s="386"/>
      <c r="LTH20" s="386"/>
      <c r="LTM20" s="386"/>
      <c r="LTR20" s="386"/>
      <c r="LTW20" s="386"/>
      <c r="LUB20" s="386"/>
      <c r="LUG20" s="386"/>
      <c r="LUL20" s="386"/>
      <c r="LUQ20" s="386"/>
      <c r="LUV20" s="386"/>
      <c r="LVA20" s="386"/>
      <c r="LVF20" s="386"/>
      <c r="LVK20" s="386"/>
      <c r="LVP20" s="386"/>
      <c r="LVU20" s="386"/>
      <c r="LVZ20" s="386"/>
      <c r="LWE20" s="386"/>
      <c r="LWJ20" s="386"/>
      <c r="LWO20" s="386"/>
      <c r="LWT20" s="386"/>
      <c r="LWY20" s="386"/>
      <c r="LXD20" s="386"/>
      <c r="LXI20" s="386"/>
      <c r="LXN20" s="386"/>
      <c r="LXS20" s="386"/>
      <c r="LXX20" s="386"/>
      <c r="LYC20" s="386"/>
      <c r="LYH20" s="386"/>
      <c r="LYM20" s="386"/>
      <c r="LYR20" s="386"/>
      <c r="LYW20" s="386"/>
      <c r="LZB20" s="386"/>
      <c r="LZG20" s="386"/>
      <c r="LZL20" s="386"/>
      <c r="LZQ20" s="386"/>
      <c r="LZV20" s="386"/>
      <c r="MAA20" s="386"/>
      <c r="MAF20" s="386"/>
      <c r="MAK20" s="386"/>
      <c r="MAP20" s="386"/>
      <c r="MAU20" s="386"/>
      <c r="MAZ20" s="386"/>
      <c r="MBE20" s="386"/>
      <c r="MBJ20" s="386"/>
      <c r="MBO20" s="386"/>
      <c r="MBT20" s="386"/>
      <c r="MBY20" s="386"/>
      <c r="MCD20" s="386"/>
      <c r="MCI20" s="386"/>
      <c r="MCN20" s="386"/>
      <c r="MCS20" s="386"/>
      <c r="MCX20" s="386"/>
      <c r="MDC20" s="386"/>
      <c r="MDH20" s="386"/>
      <c r="MDM20" s="386"/>
      <c r="MDR20" s="386"/>
      <c r="MDW20" s="386"/>
      <c r="MEB20" s="386"/>
      <c r="MEG20" s="386"/>
      <c r="MEL20" s="386"/>
      <c r="MEQ20" s="386"/>
      <c r="MEV20" s="386"/>
      <c r="MFA20" s="386"/>
      <c r="MFF20" s="386"/>
      <c r="MFK20" s="386"/>
      <c r="MFP20" s="386"/>
      <c r="MFU20" s="386"/>
      <c r="MFZ20" s="386"/>
      <c r="MGE20" s="386"/>
      <c r="MGJ20" s="386"/>
      <c r="MGO20" s="386"/>
      <c r="MGT20" s="386"/>
      <c r="MGY20" s="386"/>
      <c r="MHD20" s="386"/>
      <c r="MHI20" s="386"/>
      <c r="MHN20" s="386"/>
      <c r="MHS20" s="386"/>
      <c r="MHX20" s="386"/>
      <c r="MIC20" s="386"/>
      <c r="MIH20" s="386"/>
      <c r="MIM20" s="386"/>
      <c r="MIR20" s="386"/>
      <c r="MIW20" s="386"/>
      <c r="MJB20" s="386"/>
      <c r="MJG20" s="386"/>
      <c r="MJL20" s="386"/>
      <c r="MJQ20" s="386"/>
      <c r="MJV20" s="386"/>
      <c r="MKA20" s="386"/>
      <c r="MKF20" s="386"/>
      <c r="MKK20" s="386"/>
      <c r="MKP20" s="386"/>
      <c r="MKU20" s="386"/>
      <c r="MKZ20" s="386"/>
      <c r="MLE20" s="386"/>
      <c r="MLJ20" s="386"/>
      <c r="MLO20" s="386"/>
      <c r="MLT20" s="386"/>
      <c r="MLY20" s="386"/>
      <c r="MMD20" s="386"/>
      <c r="MMI20" s="386"/>
      <c r="MMN20" s="386"/>
      <c r="MMS20" s="386"/>
      <c r="MMX20" s="386"/>
      <c r="MNC20" s="386"/>
      <c r="MNH20" s="386"/>
      <c r="MNM20" s="386"/>
      <c r="MNR20" s="386"/>
      <c r="MNW20" s="386"/>
      <c r="MOB20" s="386"/>
      <c r="MOG20" s="386"/>
      <c r="MOL20" s="386"/>
      <c r="MOQ20" s="386"/>
      <c r="MOV20" s="386"/>
      <c r="MPA20" s="386"/>
      <c r="MPF20" s="386"/>
      <c r="MPK20" s="386"/>
      <c r="MPP20" s="386"/>
      <c r="MPU20" s="386"/>
      <c r="MPZ20" s="386"/>
      <c r="MQE20" s="386"/>
      <c r="MQJ20" s="386"/>
      <c r="MQO20" s="386"/>
      <c r="MQT20" s="386"/>
      <c r="MQY20" s="386"/>
      <c r="MRD20" s="386"/>
      <c r="MRI20" s="386"/>
      <c r="MRN20" s="386"/>
      <c r="MRS20" s="386"/>
      <c r="MRX20" s="386"/>
      <c r="MSC20" s="386"/>
      <c r="MSH20" s="386"/>
      <c r="MSM20" s="386"/>
      <c r="MSR20" s="386"/>
      <c r="MSW20" s="386"/>
      <c r="MTB20" s="386"/>
      <c r="MTG20" s="386"/>
      <c r="MTL20" s="386"/>
      <c r="MTQ20" s="386"/>
      <c r="MTV20" s="386"/>
      <c r="MUA20" s="386"/>
      <c r="MUF20" s="386"/>
      <c r="MUK20" s="386"/>
      <c r="MUP20" s="386"/>
      <c r="MUU20" s="386"/>
      <c r="MUZ20" s="386"/>
      <c r="MVE20" s="386"/>
      <c r="MVJ20" s="386"/>
      <c r="MVO20" s="386"/>
      <c r="MVT20" s="386"/>
      <c r="MVY20" s="386"/>
      <c r="MWD20" s="386"/>
      <c r="MWI20" s="386"/>
      <c r="MWN20" s="386"/>
      <c r="MWS20" s="386"/>
      <c r="MWX20" s="386"/>
      <c r="MXC20" s="386"/>
      <c r="MXH20" s="386"/>
      <c r="MXM20" s="386"/>
      <c r="MXR20" s="386"/>
      <c r="MXW20" s="386"/>
      <c r="MYB20" s="386"/>
      <c r="MYG20" s="386"/>
      <c r="MYL20" s="386"/>
      <c r="MYQ20" s="386"/>
      <c r="MYV20" s="386"/>
      <c r="MZA20" s="386"/>
      <c r="MZF20" s="386"/>
      <c r="MZK20" s="386"/>
      <c r="MZP20" s="386"/>
      <c r="MZU20" s="386"/>
      <c r="MZZ20" s="386"/>
      <c r="NAE20" s="386"/>
      <c r="NAJ20" s="386"/>
      <c r="NAO20" s="386"/>
      <c r="NAT20" s="386"/>
      <c r="NAY20" s="386"/>
      <c r="NBD20" s="386"/>
      <c r="NBI20" s="386"/>
      <c r="NBN20" s="386"/>
      <c r="NBS20" s="386"/>
      <c r="NBX20" s="386"/>
      <c r="NCC20" s="386"/>
      <c r="NCH20" s="386"/>
      <c r="NCM20" s="386"/>
      <c r="NCR20" s="386"/>
      <c r="NCW20" s="386"/>
      <c r="NDB20" s="386"/>
      <c r="NDG20" s="386"/>
      <c r="NDL20" s="386"/>
      <c r="NDQ20" s="386"/>
      <c r="NDV20" s="386"/>
      <c r="NEA20" s="386"/>
      <c r="NEF20" s="386"/>
      <c r="NEK20" s="386"/>
      <c r="NEP20" s="386"/>
      <c r="NEU20" s="386"/>
      <c r="NEZ20" s="386"/>
      <c r="NFE20" s="386"/>
      <c r="NFJ20" s="386"/>
      <c r="NFO20" s="386"/>
      <c r="NFT20" s="386"/>
      <c r="NFY20" s="386"/>
      <c r="NGD20" s="386"/>
      <c r="NGI20" s="386"/>
      <c r="NGN20" s="386"/>
      <c r="NGS20" s="386"/>
      <c r="NGX20" s="386"/>
      <c r="NHC20" s="386"/>
      <c r="NHH20" s="386"/>
      <c r="NHM20" s="386"/>
      <c r="NHR20" s="386"/>
      <c r="NHW20" s="386"/>
      <c r="NIB20" s="386"/>
      <c r="NIG20" s="386"/>
      <c r="NIL20" s="386"/>
      <c r="NIQ20" s="386"/>
      <c r="NIV20" s="386"/>
      <c r="NJA20" s="386"/>
      <c r="NJF20" s="386"/>
      <c r="NJK20" s="386"/>
      <c r="NJP20" s="386"/>
      <c r="NJU20" s="386"/>
      <c r="NJZ20" s="386"/>
      <c r="NKE20" s="386"/>
      <c r="NKJ20" s="386"/>
      <c r="NKO20" s="386"/>
      <c r="NKT20" s="386"/>
      <c r="NKY20" s="386"/>
      <c r="NLD20" s="386"/>
      <c r="NLI20" s="386"/>
      <c r="NLN20" s="386"/>
      <c r="NLS20" s="386"/>
      <c r="NLX20" s="386"/>
      <c r="NMC20" s="386"/>
      <c r="NMH20" s="386"/>
      <c r="NMM20" s="386"/>
      <c r="NMR20" s="386"/>
      <c r="NMW20" s="386"/>
      <c r="NNB20" s="386"/>
      <c r="NNG20" s="386"/>
      <c r="NNL20" s="386"/>
      <c r="NNQ20" s="386"/>
      <c r="NNV20" s="386"/>
      <c r="NOA20" s="386"/>
      <c r="NOF20" s="386"/>
      <c r="NOK20" s="386"/>
      <c r="NOP20" s="386"/>
      <c r="NOU20" s="386"/>
      <c r="NOZ20" s="386"/>
      <c r="NPE20" s="386"/>
      <c r="NPJ20" s="386"/>
      <c r="NPO20" s="386"/>
      <c r="NPT20" s="386"/>
      <c r="NPY20" s="386"/>
      <c r="NQD20" s="386"/>
      <c r="NQI20" s="386"/>
      <c r="NQN20" s="386"/>
      <c r="NQS20" s="386"/>
      <c r="NQX20" s="386"/>
      <c r="NRC20" s="386"/>
      <c r="NRH20" s="386"/>
      <c r="NRM20" s="386"/>
      <c r="NRR20" s="386"/>
      <c r="NRW20" s="386"/>
      <c r="NSB20" s="386"/>
      <c r="NSG20" s="386"/>
      <c r="NSL20" s="386"/>
      <c r="NSQ20" s="386"/>
      <c r="NSV20" s="386"/>
      <c r="NTA20" s="386"/>
      <c r="NTF20" s="386"/>
      <c r="NTK20" s="386"/>
      <c r="NTP20" s="386"/>
      <c r="NTU20" s="386"/>
      <c r="NTZ20" s="386"/>
      <c r="NUE20" s="386"/>
      <c r="NUJ20" s="386"/>
      <c r="NUO20" s="386"/>
      <c r="NUT20" s="386"/>
      <c r="NUY20" s="386"/>
      <c r="NVD20" s="386"/>
      <c r="NVI20" s="386"/>
      <c r="NVN20" s="386"/>
      <c r="NVS20" s="386"/>
      <c r="NVX20" s="386"/>
      <c r="NWC20" s="386"/>
      <c r="NWH20" s="386"/>
      <c r="NWM20" s="386"/>
      <c r="NWR20" s="386"/>
      <c r="NWW20" s="386"/>
      <c r="NXB20" s="386"/>
      <c r="NXG20" s="386"/>
      <c r="NXL20" s="386"/>
      <c r="NXQ20" s="386"/>
      <c r="NXV20" s="386"/>
      <c r="NYA20" s="386"/>
      <c r="NYF20" s="386"/>
      <c r="NYK20" s="386"/>
      <c r="NYP20" s="386"/>
      <c r="NYU20" s="386"/>
      <c r="NYZ20" s="386"/>
      <c r="NZE20" s="386"/>
      <c r="NZJ20" s="386"/>
      <c r="NZO20" s="386"/>
      <c r="NZT20" s="386"/>
      <c r="NZY20" s="386"/>
      <c r="OAD20" s="386"/>
      <c r="OAI20" s="386"/>
      <c r="OAN20" s="386"/>
      <c r="OAS20" s="386"/>
      <c r="OAX20" s="386"/>
      <c r="OBC20" s="386"/>
      <c r="OBH20" s="386"/>
      <c r="OBM20" s="386"/>
      <c r="OBR20" s="386"/>
      <c r="OBW20" s="386"/>
      <c r="OCB20" s="386"/>
      <c r="OCG20" s="386"/>
      <c r="OCL20" s="386"/>
      <c r="OCQ20" s="386"/>
      <c r="OCV20" s="386"/>
      <c r="ODA20" s="386"/>
      <c r="ODF20" s="386"/>
      <c r="ODK20" s="386"/>
      <c r="ODP20" s="386"/>
      <c r="ODU20" s="386"/>
      <c r="ODZ20" s="386"/>
      <c r="OEE20" s="386"/>
      <c r="OEJ20" s="386"/>
      <c r="OEO20" s="386"/>
      <c r="OET20" s="386"/>
      <c r="OEY20" s="386"/>
      <c r="OFD20" s="386"/>
      <c r="OFI20" s="386"/>
      <c r="OFN20" s="386"/>
      <c r="OFS20" s="386"/>
      <c r="OFX20" s="386"/>
      <c r="OGC20" s="386"/>
      <c r="OGH20" s="386"/>
      <c r="OGM20" s="386"/>
      <c r="OGR20" s="386"/>
      <c r="OGW20" s="386"/>
      <c r="OHB20" s="386"/>
      <c r="OHG20" s="386"/>
      <c r="OHL20" s="386"/>
      <c r="OHQ20" s="386"/>
      <c r="OHV20" s="386"/>
      <c r="OIA20" s="386"/>
      <c r="OIF20" s="386"/>
      <c r="OIK20" s="386"/>
      <c r="OIP20" s="386"/>
      <c r="OIU20" s="386"/>
      <c r="OIZ20" s="386"/>
      <c r="OJE20" s="386"/>
      <c r="OJJ20" s="386"/>
      <c r="OJO20" s="386"/>
      <c r="OJT20" s="386"/>
      <c r="OJY20" s="386"/>
      <c r="OKD20" s="386"/>
      <c r="OKI20" s="386"/>
      <c r="OKN20" s="386"/>
      <c r="OKS20" s="386"/>
      <c r="OKX20" s="386"/>
      <c r="OLC20" s="386"/>
      <c r="OLH20" s="386"/>
      <c r="OLM20" s="386"/>
      <c r="OLR20" s="386"/>
      <c r="OLW20" s="386"/>
      <c r="OMB20" s="386"/>
      <c r="OMG20" s="386"/>
      <c r="OML20" s="386"/>
      <c r="OMQ20" s="386"/>
      <c r="OMV20" s="386"/>
      <c r="ONA20" s="386"/>
      <c r="ONF20" s="386"/>
      <c r="ONK20" s="386"/>
      <c r="ONP20" s="386"/>
      <c r="ONU20" s="386"/>
      <c r="ONZ20" s="386"/>
      <c r="OOE20" s="386"/>
      <c r="OOJ20" s="386"/>
      <c r="OOO20" s="386"/>
      <c r="OOT20" s="386"/>
      <c r="OOY20" s="386"/>
      <c r="OPD20" s="386"/>
      <c r="OPI20" s="386"/>
      <c r="OPN20" s="386"/>
      <c r="OPS20" s="386"/>
      <c r="OPX20" s="386"/>
      <c r="OQC20" s="386"/>
      <c r="OQH20" s="386"/>
      <c r="OQM20" s="386"/>
      <c r="OQR20" s="386"/>
      <c r="OQW20" s="386"/>
      <c r="ORB20" s="386"/>
      <c r="ORG20" s="386"/>
      <c r="ORL20" s="386"/>
      <c r="ORQ20" s="386"/>
      <c r="ORV20" s="386"/>
      <c r="OSA20" s="386"/>
      <c r="OSF20" s="386"/>
      <c r="OSK20" s="386"/>
      <c r="OSP20" s="386"/>
      <c r="OSU20" s="386"/>
      <c r="OSZ20" s="386"/>
      <c r="OTE20" s="386"/>
      <c r="OTJ20" s="386"/>
      <c r="OTO20" s="386"/>
      <c r="OTT20" s="386"/>
      <c r="OTY20" s="386"/>
      <c r="OUD20" s="386"/>
      <c r="OUI20" s="386"/>
      <c r="OUN20" s="386"/>
      <c r="OUS20" s="386"/>
      <c r="OUX20" s="386"/>
      <c r="OVC20" s="386"/>
      <c r="OVH20" s="386"/>
      <c r="OVM20" s="386"/>
      <c r="OVR20" s="386"/>
      <c r="OVW20" s="386"/>
      <c r="OWB20" s="386"/>
      <c r="OWG20" s="386"/>
      <c r="OWL20" s="386"/>
      <c r="OWQ20" s="386"/>
      <c r="OWV20" s="386"/>
      <c r="OXA20" s="386"/>
      <c r="OXF20" s="386"/>
      <c r="OXK20" s="386"/>
      <c r="OXP20" s="386"/>
      <c r="OXU20" s="386"/>
      <c r="OXZ20" s="386"/>
      <c r="OYE20" s="386"/>
      <c r="OYJ20" s="386"/>
      <c r="OYO20" s="386"/>
      <c r="OYT20" s="386"/>
      <c r="OYY20" s="386"/>
      <c r="OZD20" s="386"/>
      <c r="OZI20" s="386"/>
      <c r="OZN20" s="386"/>
      <c r="OZS20" s="386"/>
      <c r="OZX20" s="386"/>
      <c r="PAC20" s="386"/>
      <c r="PAH20" s="386"/>
      <c r="PAM20" s="386"/>
      <c r="PAR20" s="386"/>
      <c r="PAW20" s="386"/>
      <c r="PBB20" s="386"/>
      <c r="PBG20" s="386"/>
      <c r="PBL20" s="386"/>
      <c r="PBQ20" s="386"/>
      <c r="PBV20" s="386"/>
      <c r="PCA20" s="386"/>
      <c r="PCF20" s="386"/>
      <c r="PCK20" s="386"/>
      <c r="PCP20" s="386"/>
      <c r="PCU20" s="386"/>
      <c r="PCZ20" s="386"/>
      <c r="PDE20" s="386"/>
      <c r="PDJ20" s="386"/>
      <c r="PDO20" s="386"/>
      <c r="PDT20" s="386"/>
      <c r="PDY20" s="386"/>
      <c r="PED20" s="386"/>
      <c r="PEI20" s="386"/>
      <c r="PEN20" s="386"/>
      <c r="PES20" s="386"/>
      <c r="PEX20" s="386"/>
      <c r="PFC20" s="386"/>
      <c r="PFH20" s="386"/>
      <c r="PFM20" s="386"/>
      <c r="PFR20" s="386"/>
      <c r="PFW20" s="386"/>
      <c r="PGB20" s="386"/>
      <c r="PGG20" s="386"/>
      <c r="PGL20" s="386"/>
      <c r="PGQ20" s="386"/>
      <c r="PGV20" s="386"/>
      <c r="PHA20" s="386"/>
      <c r="PHF20" s="386"/>
      <c r="PHK20" s="386"/>
      <c r="PHP20" s="386"/>
      <c r="PHU20" s="386"/>
      <c r="PHZ20" s="386"/>
      <c r="PIE20" s="386"/>
      <c r="PIJ20" s="386"/>
      <c r="PIO20" s="386"/>
      <c r="PIT20" s="386"/>
      <c r="PIY20" s="386"/>
      <c r="PJD20" s="386"/>
      <c r="PJI20" s="386"/>
      <c r="PJN20" s="386"/>
      <c r="PJS20" s="386"/>
      <c r="PJX20" s="386"/>
      <c r="PKC20" s="386"/>
      <c r="PKH20" s="386"/>
      <c r="PKM20" s="386"/>
      <c r="PKR20" s="386"/>
      <c r="PKW20" s="386"/>
      <c r="PLB20" s="386"/>
      <c r="PLG20" s="386"/>
      <c r="PLL20" s="386"/>
      <c r="PLQ20" s="386"/>
      <c r="PLV20" s="386"/>
      <c r="PMA20" s="386"/>
      <c r="PMF20" s="386"/>
      <c r="PMK20" s="386"/>
      <c r="PMP20" s="386"/>
      <c r="PMU20" s="386"/>
      <c r="PMZ20" s="386"/>
      <c r="PNE20" s="386"/>
      <c r="PNJ20" s="386"/>
      <c r="PNO20" s="386"/>
      <c r="PNT20" s="386"/>
      <c r="PNY20" s="386"/>
      <c r="POD20" s="386"/>
      <c r="POI20" s="386"/>
      <c r="PON20" s="386"/>
      <c r="POS20" s="386"/>
      <c r="POX20" s="386"/>
      <c r="PPC20" s="386"/>
      <c r="PPH20" s="386"/>
      <c r="PPM20" s="386"/>
      <c r="PPR20" s="386"/>
      <c r="PPW20" s="386"/>
      <c r="PQB20" s="386"/>
      <c r="PQG20" s="386"/>
      <c r="PQL20" s="386"/>
      <c r="PQQ20" s="386"/>
      <c r="PQV20" s="386"/>
      <c r="PRA20" s="386"/>
      <c r="PRF20" s="386"/>
      <c r="PRK20" s="386"/>
      <c r="PRP20" s="386"/>
      <c r="PRU20" s="386"/>
      <c r="PRZ20" s="386"/>
      <c r="PSE20" s="386"/>
      <c r="PSJ20" s="386"/>
      <c r="PSO20" s="386"/>
      <c r="PST20" s="386"/>
      <c r="PSY20" s="386"/>
      <c r="PTD20" s="386"/>
      <c r="PTI20" s="386"/>
      <c r="PTN20" s="386"/>
      <c r="PTS20" s="386"/>
      <c r="PTX20" s="386"/>
      <c r="PUC20" s="386"/>
      <c r="PUH20" s="386"/>
      <c r="PUM20" s="386"/>
      <c r="PUR20" s="386"/>
      <c r="PUW20" s="386"/>
      <c r="PVB20" s="386"/>
      <c r="PVG20" s="386"/>
      <c r="PVL20" s="386"/>
      <c r="PVQ20" s="386"/>
      <c r="PVV20" s="386"/>
      <c r="PWA20" s="386"/>
      <c r="PWF20" s="386"/>
      <c r="PWK20" s="386"/>
      <c r="PWP20" s="386"/>
      <c r="PWU20" s="386"/>
      <c r="PWZ20" s="386"/>
      <c r="PXE20" s="386"/>
      <c r="PXJ20" s="386"/>
      <c r="PXO20" s="386"/>
      <c r="PXT20" s="386"/>
      <c r="PXY20" s="386"/>
      <c r="PYD20" s="386"/>
      <c r="PYI20" s="386"/>
      <c r="PYN20" s="386"/>
      <c r="PYS20" s="386"/>
      <c r="PYX20" s="386"/>
      <c r="PZC20" s="386"/>
      <c r="PZH20" s="386"/>
      <c r="PZM20" s="386"/>
      <c r="PZR20" s="386"/>
      <c r="PZW20" s="386"/>
      <c r="QAB20" s="386"/>
      <c r="QAG20" s="386"/>
      <c r="QAL20" s="386"/>
      <c r="QAQ20" s="386"/>
      <c r="QAV20" s="386"/>
      <c r="QBA20" s="386"/>
      <c r="QBF20" s="386"/>
      <c r="QBK20" s="386"/>
      <c r="QBP20" s="386"/>
      <c r="QBU20" s="386"/>
      <c r="QBZ20" s="386"/>
      <c r="QCE20" s="386"/>
      <c r="QCJ20" s="386"/>
      <c r="QCO20" s="386"/>
      <c r="QCT20" s="386"/>
      <c r="QCY20" s="386"/>
      <c r="QDD20" s="386"/>
      <c r="QDI20" s="386"/>
      <c r="QDN20" s="386"/>
      <c r="QDS20" s="386"/>
      <c r="QDX20" s="386"/>
      <c r="QEC20" s="386"/>
      <c r="QEH20" s="386"/>
      <c r="QEM20" s="386"/>
      <c r="QER20" s="386"/>
      <c r="QEW20" s="386"/>
      <c r="QFB20" s="386"/>
      <c r="QFG20" s="386"/>
      <c r="QFL20" s="386"/>
      <c r="QFQ20" s="386"/>
      <c r="QFV20" s="386"/>
      <c r="QGA20" s="386"/>
      <c r="QGF20" s="386"/>
      <c r="QGK20" s="386"/>
      <c r="QGP20" s="386"/>
      <c r="QGU20" s="386"/>
      <c r="QGZ20" s="386"/>
      <c r="QHE20" s="386"/>
      <c r="QHJ20" s="386"/>
      <c r="QHO20" s="386"/>
      <c r="QHT20" s="386"/>
      <c r="QHY20" s="386"/>
      <c r="QID20" s="386"/>
      <c r="QII20" s="386"/>
      <c r="QIN20" s="386"/>
      <c r="QIS20" s="386"/>
      <c r="QIX20" s="386"/>
      <c r="QJC20" s="386"/>
      <c r="QJH20" s="386"/>
      <c r="QJM20" s="386"/>
      <c r="QJR20" s="386"/>
      <c r="QJW20" s="386"/>
      <c r="QKB20" s="386"/>
      <c r="QKG20" s="386"/>
      <c r="QKL20" s="386"/>
      <c r="QKQ20" s="386"/>
      <c r="QKV20" s="386"/>
      <c r="QLA20" s="386"/>
      <c r="QLF20" s="386"/>
      <c r="QLK20" s="386"/>
      <c r="QLP20" s="386"/>
      <c r="QLU20" s="386"/>
      <c r="QLZ20" s="386"/>
      <c r="QME20" s="386"/>
      <c r="QMJ20" s="386"/>
      <c r="QMO20" s="386"/>
      <c r="QMT20" s="386"/>
      <c r="QMY20" s="386"/>
      <c r="QND20" s="386"/>
      <c r="QNI20" s="386"/>
      <c r="QNN20" s="386"/>
      <c r="QNS20" s="386"/>
      <c r="QNX20" s="386"/>
      <c r="QOC20" s="386"/>
      <c r="QOH20" s="386"/>
      <c r="QOM20" s="386"/>
      <c r="QOR20" s="386"/>
      <c r="QOW20" s="386"/>
      <c r="QPB20" s="386"/>
      <c r="QPG20" s="386"/>
      <c r="QPL20" s="386"/>
      <c r="QPQ20" s="386"/>
      <c r="QPV20" s="386"/>
      <c r="QQA20" s="386"/>
      <c r="QQF20" s="386"/>
      <c r="QQK20" s="386"/>
      <c r="QQP20" s="386"/>
      <c r="QQU20" s="386"/>
      <c r="QQZ20" s="386"/>
      <c r="QRE20" s="386"/>
      <c r="QRJ20" s="386"/>
      <c r="QRO20" s="386"/>
      <c r="QRT20" s="386"/>
      <c r="QRY20" s="386"/>
      <c r="QSD20" s="386"/>
      <c r="QSI20" s="386"/>
      <c r="QSN20" s="386"/>
      <c r="QSS20" s="386"/>
      <c r="QSX20" s="386"/>
      <c r="QTC20" s="386"/>
      <c r="QTH20" s="386"/>
      <c r="QTM20" s="386"/>
      <c r="QTR20" s="386"/>
      <c r="QTW20" s="386"/>
      <c r="QUB20" s="386"/>
      <c r="QUG20" s="386"/>
      <c r="QUL20" s="386"/>
      <c r="QUQ20" s="386"/>
      <c r="QUV20" s="386"/>
      <c r="QVA20" s="386"/>
      <c r="QVF20" s="386"/>
      <c r="QVK20" s="386"/>
      <c r="QVP20" s="386"/>
      <c r="QVU20" s="386"/>
      <c r="QVZ20" s="386"/>
      <c r="QWE20" s="386"/>
      <c r="QWJ20" s="386"/>
      <c r="QWO20" s="386"/>
      <c r="QWT20" s="386"/>
      <c r="QWY20" s="386"/>
      <c r="QXD20" s="386"/>
      <c r="QXI20" s="386"/>
      <c r="QXN20" s="386"/>
      <c r="QXS20" s="386"/>
      <c r="QXX20" s="386"/>
      <c r="QYC20" s="386"/>
      <c r="QYH20" s="386"/>
      <c r="QYM20" s="386"/>
      <c r="QYR20" s="386"/>
      <c r="QYW20" s="386"/>
      <c r="QZB20" s="386"/>
      <c r="QZG20" s="386"/>
      <c r="QZL20" s="386"/>
      <c r="QZQ20" s="386"/>
      <c r="QZV20" s="386"/>
      <c r="RAA20" s="386"/>
      <c r="RAF20" s="386"/>
      <c r="RAK20" s="386"/>
      <c r="RAP20" s="386"/>
      <c r="RAU20" s="386"/>
      <c r="RAZ20" s="386"/>
      <c r="RBE20" s="386"/>
      <c r="RBJ20" s="386"/>
      <c r="RBO20" s="386"/>
      <c r="RBT20" s="386"/>
      <c r="RBY20" s="386"/>
      <c r="RCD20" s="386"/>
      <c r="RCI20" s="386"/>
      <c r="RCN20" s="386"/>
      <c r="RCS20" s="386"/>
      <c r="RCX20" s="386"/>
      <c r="RDC20" s="386"/>
      <c r="RDH20" s="386"/>
      <c r="RDM20" s="386"/>
      <c r="RDR20" s="386"/>
      <c r="RDW20" s="386"/>
      <c r="REB20" s="386"/>
      <c r="REG20" s="386"/>
      <c r="REL20" s="386"/>
      <c r="REQ20" s="386"/>
      <c r="REV20" s="386"/>
      <c r="RFA20" s="386"/>
      <c r="RFF20" s="386"/>
      <c r="RFK20" s="386"/>
      <c r="RFP20" s="386"/>
      <c r="RFU20" s="386"/>
      <c r="RFZ20" s="386"/>
      <c r="RGE20" s="386"/>
      <c r="RGJ20" s="386"/>
      <c r="RGO20" s="386"/>
      <c r="RGT20" s="386"/>
      <c r="RGY20" s="386"/>
      <c r="RHD20" s="386"/>
      <c r="RHI20" s="386"/>
      <c r="RHN20" s="386"/>
      <c r="RHS20" s="386"/>
      <c r="RHX20" s="386"/>
      <c r="RIC20" s="386"/>
      <c r="RIH20" s="386"/>
      <c r="RIM20" s="386"/>
      <c r="RIR20" s="386"/>
      <c r="RIW20" s="386"/>
      <c r="RJB20" s="386"/>
      <c r="RJG20" s="386"/>
      <c r="RJL20" s="386"/>
      <c r="RJQ20" s="386"/>
      <c r="RJV20" s="386"/>
      <c r="RKA20" s="386"/>
      <c r="RKF20" s="386"/>
      <c r="RKK20" s="386"/>
      <c r="RKP20" s="386"/>
      <c r="RKU20" s="386"/>
      <c r="RKZ20" s="386"/>
      <c r="RLE20" s="386"/>
      <c r="RLJ20" s="386"/>
      <c r="RLO20" s="386"/>
      <c r="RLT20" s="386"/>
      <c r="RLY20" s="386"/>
      <c r="RMD20" s="386"/>
      <c r="RMI20" s="386"/>
      <c r="RMN20" s="386"/>
      <c r="RMS20" s="386"/>
      <c r="RMX20" s="386"/>
      <c r="RNC20" s="386"/>
      <c r="RNH20" s="386"/>
      <c r="RNM20" s="386"/>
      <c r="RNR20" s="386"/>
      <c r="RNW20" s="386"/>
      <c r="ROB20" s="386"/>
      <c r="ROG20" s="386"/>
      <c r="ROL20" s="386"/>
      <c r="ROQ20" s="386"/>
      <c r="ROV20" s="386"/>
      <c r="RPA20" s="386"/>
      <c r="RPF20" s="386"/>
      <c r="RPK20" s="386"/>
      <c r="RPP20" s="386"/>
      <c r="RPU20" s="386"/>
      <c r="RPZ20" s="386"/>
      <c r="RQE20" s="386"/>
      <c r="RQJ20" s="386"/>
      <c r="RQO20" s="386"/>
      <c r="RQT20" s="386"/>
      <c r="RQY20" s="386"/>
      <c r="RRD20" s="386"/>
      <c r="RRI20" s="386"/>
      <c r="RRN20" s="386"/>
      <c r="RRS20" s="386"/>
      <c r="RRX20" s="386"/>
      <c r="RSC20" s="386"/>
      <c r="RSH20" s="386"/>
      <c r="RSM20" s="386"/>
      <c r="RSR20" s="386"/>
      <c r="RSW20" s="386"/>
      <c r="RTB20" s="386"/>
      <c r="RTG20" s="386"/>
      <c r="RTL20" s="386"/>
      <c r="RTQ20" s="386"/>
      <c r="RTV20" s="386"/>
      <c r="RUA20" s="386"/>
      <c r="RUF20" s="386"/>
      <c r="RUK20" s="386"/>
      <c r="RUP20" s="386"/>
      <c r="RUU20" s="386"/>
      <c r="RUZ20" s="386"/>
      <c r="RVE20" s="386"/>
      <c r="RVJ20" s="386"/>
      <c r="RVO20" s="386"/>
      <c r="RVT20" s="386"/>
      <c r="RVY20" s="386"/>
      <c r="RWD20" s="386"/>
      <c r="RWI20" s="386"/>
      <c r="RWN20" s="386"/>
      <c r="RWS20" s="386"/>
      <c r="RWX20" s="386"/>
      <c r="RXC20" s="386"/>
      <c r="RXH20" s="386"/>
      <c r="RXM20" s="386"/>
      <c r="RXR20" s="386"/>
      <c r="RXW20" s="386"/>
      <c r="RYB20" s="386"/>
      <c r="RYG20" s="386"/>
      <c r="RYL20" s="386"/>
      <c r="RYQ20" s="386"/>
      <c r="RYV20" s="386"/>
      <c r="RZA20" s="386"/>
      <c r="RZF20" s="386"/>
      <c r="RZK20" s="386"/>
      <c r="RZP20" s="386"/>
      <c r="RZU20" s="386"/>
      <c r="RZZ20" s="386"/>
      <c r="SAE20" s="386"/>
      <c r="SAJ20" s="386"/>
      <c r="SAO20" s="386"/>
      <c r="SAT20" s="386"/>
      <c r="SAY20" s="386"/>
      <c r="SBD20" s="386"/>
      <c r="SBI20" s="386"/>
      <c r="SBN20" s="386"/>
      <c r="SBS20" s="386"/>
      <c r="SBX20" s="386"/>
      <c r="SCC20" s="386"/>
      <c r="SCH20" s="386"/>
      <c r="SCM20" s="386"/>
      <c r="SCR20" s="386"/>
      <c r="SCW20" s="386"/>
      <c r="SDB20" s="386"/>
      <c r="SDG20" s="386"/>
      <c r="SDL20" s="386"/>
      <c r="SDQ20" s="386"/>
      <c r="SDV20" s="386"/>
      <c r="SEA20" s="386"/>
      <c r="SEF20" s="386"/>
      <c r="SEK20" s="386"/>
      <c r="SEP20" s="386"/>
      <c r="SEU20" s="386"/>
      <c r="SEZ20" s="386"/>
      <c r="SFE20" s="386"/>
      <c r="SFJ20" s="386"/>
      <c r="SFO20" s="386"/>
      <c r="SFT20" s="386"/>
      <c r="SFY20" s="386"/>
      <c r="SGD20" s="386"/>
      <c r="SGI20" s="386"/>
      <c r="SGN20" s="386"/>
      <c r="SGS20" s="386"/>
      <c r="SGX20" s="386"/>
      <c r="SHC20" s="386"/>
      <c r="SHH20" s="386"/>
      <c r="SHM20" s="386"/>
      <c r="SHR20" s="386"/>
      <c r="SHW20" s="386"/>
      <c r="SIB20" s="386"/>
      <c r="SIG20" s="386"/>
      <c r="SIL20" s="386"/>
      <c r="SIQ20" s="386"/>
      <c r="SIV20" s="386"/>
      <c r="SJA20" s="386"/>
      <c r="SJF20" s="386"/>
      <c r="SJK20" s="386"/>
      <c r="SJP20" s="386"/>
      <c r="SJU20" s="386"/>
      <c r="SJZ20" s="386"/>
      <c r="SKE20" s="386"/>
      <c r="SKJ20" s="386"/>
      <c r="SKO20" s="386"/>
      <c r="SKT20" s="386"/>
      <c r="SKY20" s="386"/>
      <c r="SLD20" s="386"/>
      <c r="SLI20" s="386"/>
      <c r="SLN20" s="386"/>
      <c r="SLS20" s="386"/>
      <c r="SLX20" s="386"/>
      <c r="SMC20" s="386"/>
      <c r="SMH20" s="386"/>
      <c r="SMM20" s="386"/>
      <c r="SMR20" s="386"/>
      <c r="SMW20" s="386"/>
      <c r="SNB20" s="386"/>
      <c r="SNG20" s="386"/>
      <c r="SNL20" s="386"/>
      <c r="SNQ20" s="386"/>
      <c r="SNV20" s="386"/>
      <c r="SOA20" s="386"/>
      <c r="SOF20" s="386"/>
      <c r="SOK20" s="386"/>
      <c r="SOP20" s="386"/>
      <c r="SOU20" s="386"/>
      <c r="SOZ20" s="386"/>
      <c r="SPE20" s="386"/>
      <c r="SPJ20" s="386"/>
      <c r="SPO20" s="386"/>
      <c r="SPT20" s="386"/>
      <c r="SPY20" s="386"/>
      <c r="SQD20" s="386"/>
      <c r="SQI20" s="386"/>
      <c r="SQN20" s="386"/>
      <c r="SQS20" s="386"/>
      <c r="SQX20" s="386"/>
      <c r="SRC20" s="386"/>
      <c r="SRH20" s="386"/>
      <c r="SRM20" s="386"/>
      <c r="SRR20" s="386"/>
      <c r="SRW20" s="386"/>
      <c r="SSB20" s="386"/>
      <c r="SSG20" s="386"/>
      <c r="SSL20" s="386"/>
      <c r="SSQ20" s="386"/>
      <c r="SSV20" s="386"/>
      <c r="STA20" s="386"/>
      <c r="STF20" s="386"/>
      <c r="STK20" s="386"/>
      <c r="STP20" s="386"/>
      <c r="STU20" s="386"/>
      <c r="STZ20" s="386"/>
      <c r="SUE20" s="386"/>
      <c r="SUJ20" s="386"/>
      <c r="SUO20" s="386"/>
      <c r="SUT20" s="386"/>
      <c r="SUY20" s="386"/>
      <c r="SVD20" s="386"/>
      <c r="SVI20" s="386"/>
      <c r="SVN20" s="386"/>
      <c r="SVS20" s="386"/>
      <c r="SVX20" s="386"/>
      <c r="SWC20" s="386"/>
      <c r="SWH20" s="386"/>
      <c r="SWM20" s="386"/>
      <c r="SWR20" s="386"/>
      <c r="SWW20" s="386"/>
      <c r="SXB20" s="386"/>
      <c r="SXG20" s="386"/>
      <c r="SXL20" s="386"/>
      <c r="SXQ20" s="386"/>
      <c r="SXV20" s="386"/>
      <c r="SYA20" s="386"/>
      <c r="SYF20" s="386"/>
      <c r="SYK20" s="386"/>
      <c r="SYP20" s="386"/>
      <c r="SYU20" s="386"/>
      <c r="SYZ20" s="386"/>
      <c r="SZE20" s="386"/>
      <c r="SZJ20" s="386"/>
      <c r="SZO20" s="386"/>
      <c r="SZT20" s="386"/>
      <c r="SZY20" s="386"/>
      <c r="TAD20" s="386"/>
      <c r="TAI20" s="386"/>
      <c r="TAN20" s="386"/>
      <c r="TAS20" s="386"/>
      <c r="TAX20" s="386"/>
      <c r="TBC20" s="386"/>
      <c r="TBH20" s="386"/>
      <c r="TBM20" s="386"/>
      <c r="TBR20" s="386"/>
      <c r="TBW20" s="386"/>
      <c r="TCB20" s="386"/>
      <c r="TCG20" s="386"/>
      <c r="TCL20" s="386"/>
      <c r="TCQ20" s="386"/>
      <c r="TCV20" s="386"/>
      <c r="TDA20" s="386"/>
      <c r="TDF20" s="386"/>
      <c r="TDK20" s="386"/>
      <c r="TDP20" s="386"/>
      <c r="TDU20" s="386"/>
      <c r="TDZ20" s="386"/>
      <c r="TEE20" s="386"/>
      <c r="TEJ20" s="386"/>
      <c r="TEO20" s="386"/>
      <c r="TET20" s="386"/>
      <c r="TEY20" s="386"/>
      <c r="TFD20" s="386"/>
      <c r="TFI20" s="386"/>
      <c r="TFN20" s="386"/>
      <c r="TFS20" s="386"/>
      <c r="TFX20" s="386"/>
      <c r="TGC20" s="386"/>
      <c r="TGH20" s="386"/>
      <c r="TGM20" s="386"/>
      <c r="TGR20" s="386"/>
      <c r="TGW20" s="386"/>
      <c r="THB20" s="386"/>
      <c r="THG20" s="386"/>
      <c r="THL20" s="386"/>
      <c r="THQ20" s="386"/>
      <c r="THV20" s="386"/>
      <c r="TIA20" s="386"/>
      <c r="TIF20" s="386"/>
      <c r="TIK20" s="386"/>
      <c r="TIP20" s="386"/>
      <c r="TIU20" s="386"/>
      <c r="TIZ20" s="386"/>
      <c r="TJE20" s="386"/>
      <c r="TJJ20" s="386"/>
      <c r="TJO20" s="386"/>
      <c r="TJT20" s="386"/>
      <c r="TJY20" s="386"/>
      <c r="TKD20" s="386"/>
      <c r="TKI20" s="386"/>
      <c r="TKN20" s="386"/>
      <c r="TKS20" s="386"/>
      <c r="TKX20" s="386"/>
      <c r="TLC20" s="386"/>
      <c r="TLH20" s="386"/>
      <c r="TLM20" s="386"/>
      <c r="TLR20" s="386"/>
      <c r="TLW20" s="386"/>
      <c r="TMB20" s="386"/>
      <c r="TMG20" s="386"/>
      <c r="TML20" s="386"/>
      <c r="TMQ20" s="386"/>
      <c r="TMV20" s="386"/>
      <c r="TNA20" s="386"/>
      <c r="TNF20" s="386"/>
      <c r="TNK20" s="386"/>
      <c r="TNP20" s="386"/>
      <c r="TNU20" s="386"/>
      <c r="TNZ20" s="386"/>
      <c r="TOE20" s="386"/>
      <c r="TOJ20" s="386"/>
      <c r="TOO20" s="386"/>
      <c r="TOT20" s="386"/>
      <c r="TOY20" s="386"/>
      <c r="TPD20" s="386"/>
      <c r="TPI20" s="386"/>
      <c r="TPN20" s="386"/>
      <c r="TPS20" s="386"/>
      <c r="TPX20" s="386"/>
      <c r="TQC20" s="386"/>
      <c r="TQH20" s="386"/>
      <c r="TQM20" s="386"/>
      <c r="TQR20" s="386"/>
      <c r="TQW20" s="386"/>
      <c r="TRB20" s="386"/>
      <c r="TRG20" s="386"/>
      <c r="TRL20" s="386"/>
      <c r="TRQ20" s="386"/>
      <c r="TRV20" s="386"/>
      <c r="TSA20" s="386"/>
      <c r="TSF20" s="386"/>
      <c r="TSK20" s="386"/>
      <c r="TSP20" s="386"/>
      <c r="TSU20" s="386"/>
      <c r="TSZ20" s="386"/>
      <c r="TTE20" s="386"/>
      <c r="TTJ20" s="386"/>
      <c r="TTO20" s="386"/>
      <c r="TTT20" s="386"/>
      <c r="TTY20" s="386"/>
      <c r="TUD20" s="386"/>
      <c r="TUI20" s="386"/>
      <c r="TUN20" s="386"/>
      <c r="TUS20" s="386"/>
      <c r="TUX20" s="386"/>
      <c r="TVC20" s="386"/>
      <c r="TVH20" s="386"/>
      <c r="TVM20" s="386"/>
      <c r="TVR20" s="386"/>
      <c r="TVW20" s="386"/>
      <c r="TWB20" s="386"/>
      <c r="TWG20" s="386"/>
      <c r="TWL20" s="386"/>
      <c r="TWQ20" s="386"/>
      <c r="TWV20" s="386"/>
      <c r="TXA20" s="386"/>
      <c r="TXF20" s="386"/>
      <c r="TXK20" s="386"/>
      <c r="TXP20" s="386"/>
      <c r="TXU20" s="386"/>
      <c r="TXZ20" s="386"/>
      <c r="TYE20" s="386"/>
      <c r="TYJ20" s="386"/>
      <c r="TYO20" s="386"/>
      <c r="TYT20" s="386"/>
      <c r="TYY20" s="386"/>
      <c r="TZD20" s="386"/>
      <c r="TZI20" s="386"/>
      <c r="TZN20" s="386"/>
      <c r="TZS20" s="386"/>
      <c r="TZX20" s="386"/>
      <c r="UAC20" s="386"/>
      <c r="UAH20" s="386"/>
      <c r="UAM20" s="386"/>
      <c r="UAR20" s="386"/>
      <c r="UAW20" s="386"/>
      <c r="UBB20" s="386"/>
      <c r="UBG20" s="386"/>
      <c r="UBL20" s="386"/>
      <c r="UBQ20" s="386"/>
      <c r="UBV20" s="386"/>
      <c r="UCA20" s="386"/>
      <c r="UCF20" s="386"/>
      <c r="UCK20" s="386"/>
      <c r="UCP20" s="386"/>
      <c r="UCU20" s="386"/>
      <c r="UCZ20" s="386"/>
      <c r="UDE20" s="386"/>
      <c r="UDJ20" s="386"/>
      <c r="UDO20" s="386"/>
      <c r="UDT20" s="386"/>
      <c r="UDY20" s="386"/>
      <c r="UED20" s="386"/>
      <c r="UEI20" s="386"/>
      <c r="UEN20" s="386"/>
      <c r="UES20" s="386"/>
      <c r="UEX20" s="386"/>
      <c r="UFC20" s="386"/>
      <c r="UFH20" s="386"/>
      <c r="UFM20" s="386"/>
      <c r="UFR20" s="386"/>
      <c r="UFW20" s="386"/>
      <c r="UGB20" s="386"/>
      <c r="UGG20" s="386"/>
      <c r="UGL20" s="386"/>
      <c r="UGQ20" s="386"/>
      <c r="UGV20" s="386"/>
      <c r="UHA20" s="386"/>
      <c r="UHF20" s="386"/>
      <c r="UHK20" s="386"/>
      <c r="UHP20" s="386"/>
      <c r="UHU20" s="386"/>
      <c r="UHZ20" s="386"/>
      <c r="UIE20" s="386"/>
      <c r="UIJ20" s="386"/>
      <c r="UIO20" s="386"/>
      <c r="UIT20" s="386"/>
      <c r="UIY20" s="386"/>
      <c r="UJD20" s="386"/>
      <c r="UJI20" s="386"/>
      <c r="UJN20" s="386"/>
      <c r="UJS20" s="386"/>
      <c r="UJX20" s="386"/>
      <c r="UKC20" s="386"/>
      <c r="UKH20" s="386"/>
      <c r="UKM20" s="386"/>
      <c r="UKR20" s="386"/>
      <c r="UKW20" s="386"/>
      <c r="ULB20" s="386"/>
      <c r="ULG20" s="386"/>
      <c r="ULL20" s="386"/>
      <c r="ULQ20" s="386"/>
      <c r="ULV20" s="386"/>
      <c r="UMA20" s="386"/>
      <c r="UMF20" s="386"/>
      <c r="UMK20" s="386"/>
      <c r="UMP20" s="386"/>
      <c r="UMU20" s="386"/>
      <c r="UMZ20" s="386"/>
      <c r="UNE20" s="386"/>
      <c r="UNJ20" s="386"/>
      <c r="UNO20" s="386"/>
      <c r="UNT20" s="386"/>
      <c r="UNY20" s="386"/>
      <c r="UOD20" s="386"/>
      <c r="UOI20" s="386"/>
      <c r="UON20" s="386"/>
      <c r="UOS20" s="386"/>
      <c r="UOX20" s="386"/>
      <c r="UPC20" s="386"/>
      <c r="UPH20" s="386"/>
      <c r="UPM20" s="386"/>
      <c r="UPR20" s="386"/>
      <c r="UPW20" s="386"/>
      <c r="UQB20" s="386"/>
      <c r="UQG20" s="386"/>
      <c r="UQL20" s="386"/>
      <c r="UQQ20" s="386"/>
      <c r="UQV20" s="386"/>
      <c r="URA20" s="386"/>
      <c r="URF20" s="386"/>
      <c r="URK20" s="386"/>
      <c r="URP20" s="386"/>
      <c r="URU20" s="386"/>
      <c r="URZ20" s="386"/>
      <c r="USE20" s="386"/>
      <c r="USJ20" s="386"/>
      <c r="USO20" s="386"/>
      <c r="UST20" s="386"/>
      <c r="USY20" s="386"/>
      <c r="UTD20" s="386"/>
      <c r="UTI20" s="386"/>
      <c r="UTN20" s="386"/>
      <c r="UTS20" s="386"/>
      <c r="UTX20" s="386"/>
      <c r="UUC20" s="386"/>
      <c r="UUH20" s="386"/>
      <c r="UUM20" s="386"/>
      <c r="UUR20" s="386"/>
      <c r="UUW20" s="386"/>
      <c r="UVB20" s="386"/>
      <c r="UVG20" s="386"/>
      <c r="UVL20" s="386"/>
      <c r="UVQ20" s="386"/>
      <c r="UVV20" s="386"/>
      <c r="UWA20" s="386"/>
      <c r="UWF20" s="386"/>
      <c r="UWK20" s="386"/>
      <c r="UWP20" s="386"/>
      <c r="UWU20" s="386"/>
      <c r="UWZ20" s="386"/>
      <c r="UXE20" s="386"/>
      <c r="UXJ20" s="386"/>
      <c r="UXO20" s="386"/>
      <c r="UXT20" s="386"/>
      <c r="UXY20" s="386"/>
      <c r="UYD20" s="386"/>
      <c r="UYI20" s="386"/>
      <c r="UYN20" s="386"/>
      <c r="UYS20" s="386"/>
      <c r="UYX20" s="386"/>
      <c r="UZC20" s="386"/>
      <c r="UZH20" s="386"/>
      <c r="UZM20" s="386"/>
      <c r="UZR20" s="386"/>
      <c r="UZW20" s="386"/>
      <c r="VAB20" s="386"/>
      <c r="VAG20" s="386"/>
      <c r="VAL20" s="386"/>
      <c r="VAQ20" s="386"/>
      <c r="VAV20" s="386"/>
      <c r="VBA20" s="386"/>
      <c r="VBF20" s="386"/>
      <c r="VBK20" s="386"/>
      <c r="VBP20" s="386"/>
      <c r="VBU20" s="386"/>
      <c r="VBZ20" s="386"/>
      <c r="VCE20" s="386"/>
      <c r="VCJ20" s="386"/>
      <c r="VCO20" s="386"/>
      <c r="VCT20" s="386"/>
      <c r="VCY20" s="386"/>
      <c r="VDD20" s="386"/>
      <c r="VDI20" s="386"/>
      <c r="VDN20" s="386"/>
      <c r="VDS20" s="386"/>
      <c r="VDX20" s="386"/>
      <c r="VEC20" s="386"/>
      <c r="VEH20" s="386"/>
      <c r="VEM20" s="386"/>
      <c r="VER20" s="386"/>
      <c r="VEW20" s="386"/>
      <c r="VFB20" s="386"/>
      <c r="VFG20" s="386"/>
      <c r="VFL20" s="386"/>
      <c r="VFQ20" s="386"/>
      <c r="VFV20" s="386"/>
      <c r="VGA20" s="386"/>
      <c r="VGF20" s="386"/>
      <c r="VGK20" s="386"/>
      <c r="VGP20" s="386"/>
      <c r="VGU20" s="386"/>
      <c r="VGZ20" s="386"/>
      <c r="VHE20" s="386"/>
      <c r="VHJ20" s="386"/>
      <c r="VHO20" s="386"/>
      <c r="VHT20" s="386"/>
      <c r="VHY20" s="386"/>
      <c r="VID20" s="386"/>
      <c r="VII20" s="386"/>
      <c r="VIN20" s="386"/>
      <c r="VIS20" s="386"/>
      <c r="VIX20" s="386"/>
      <c r="VJC20" s="386"/>
      <c r="VJH20" s="386"/>
      <c r="VJM20" s="386"/>
      <c r="VJR20" s="386"/>
      <c r="VJW20" s="386"/>
      <c r="VKB20" s="386"/>
      <c r="VKG20" s="386"/>
      <c r="VKL20" s="386"/>
      <c r="VKQ20" s="386"/>
      <c r="VKV20" s="386"/>
      <c r="VLA20" s="386"/>
      <c r="VLF20" s="386"/>
      <c r="VLK20" s="386"/>
      <c r="VLP20" s="386"/>
      <c r="VLU20" s="386"/>
      <c r="VLZ20" s="386"/>
      <c r="VME20" s="386"/>
      <c r="VMJ20" s="386"/>
      <c r="VMO20" s="386"/>
      <c r="VMT20" s="386"/>
      <c r="VMY20" s="386"/>
      <c r="VND20" s="386"/>
      <c r="VNI20" s="386"/>
      <c r="VNN20" s="386"/>
      <c r="VNS20" s="386"/>
      <c r="VNX20" s="386"/>
      <c r="VOC20" s="386"/>
      <c r="VOH20" s="386"/>
      <c r="VOM20" s="386"/>
      <c r="VOR20" s="386"/>
      <c r="VOW20" s="386"/>
      <c r="VPB20" s="386"/>
      <c r="VPG20" s="386"/>
      <c r="VPL20" s="386"/>
      <c r="VPQ20" s="386"/>
      <c r="VPV20" s="386"/>
      <c r="VQA20" s="386"/>
      <c r="VQF20" s="386"/>
      <c r="VQK20" s="386"/>
      <c r="VQP20" s="386"/>
      <c r="VQU20" s="386"/>
      <c r="VQZ20" s="386"/>
      <c r="VRE20" s="386"/>
      <c r="VRJ20" s="386"/>
      <c r="VRO20" s="386"/>
      <c r="VRT20" s="386"/>
      <c r="VRY20" s="386"/>
      <c r="VSD20" s="386"/>
      <c r="VSI20" s="386"/>
      <c r="VSN20" s="386"/>
      <c r="VSS20" s="386"/>
      <c r="VSX20" s="386"/>
      <c r="VTC20" s="386"/>
      <c r="VTH20" s="386"/>
      <c r="VTM20" s="386"/>
      <c r="VTR20" s="386"/>
      <c r="VTW20" s="386"/>
      <c r="VUB20" s="386"/>
      <c r="VUG20" s="386"/>
      <c r="VUL20" s="386"/>
      <c r="VUQ20" s="386"/>
      <c r="VUV20" s="386"/>
      <c r="VVA20" s="386"/>
      <c r="VVF20" s="386"/>
      <c r="VVK20" s="386"/>
      <c r="VVP20" s="386"/>
      <c r="VVU20" s="386"/>
      <c r="VVZ20" s="386"/>
      <c r="VWE20" s="386"/>
      <c r="VWJ20" s="386"/>
      <c r="VWO20" s="386"/>
      <c r="VWT20" s="386"/>
      <c r="VWY20" s="386"/>
      <c r="VXD20" s="386"/>
      <c r="VXI20" s="386"/>
      <c r="VXN20" s="386"/>
      <c r="VXS20" s="386"/>
      <c r="VXX20" s="386"/>
      <c r="VYC20" s="386"/>
      <c r="VYH20" s="386"/>
      <c r="VYM20" s="386"/>
      <c r="VYR20" s="386"/>
      <c r="VYW20" s="386"/>
      <c r="VZB20" s="386"/>
      <c r="VZG20" s="386"/>
      <c r="VZL20" s="386"/>
      <c r="VZQ20" s="386"/>
      <c r="VZV20" s="386"/>
      <c r="WAA20" s="386"/>
      <c r="WAF20" s="386"/>
      <c r="WAK20" s="386"/>
      <c r="WAP20" s="386"/>
      <c r="WAU20" s="386"/>
      <c r="WAZ20" s="386"/>
      <c r="WBE20" s="386"/>
      <c r="WBJ20" s="386"/>
      <c r="WBO20" s="386"/>
      <c r="WBT20" s="386"/>
      <c r="WBY20" s="386"/>
      <c r="WCD20" s="386"/>
      <c r="WCI20" s="386"/>
      <c r="WCN20" s="386"/>
      <c r="WCS20" s="386"/>
      <c r="WCX20" s="386"/>
      <c r="WDC20" s="386"/>
      <c r="WDH20" s="386"/>
      <c r="WDM20" s="386"/>
      <c r="WDR20" s="386"/>
      <c r="WDW20" s="386"/>
      <c r="WEB20" s="386"/>
      <c r="WEG20" s="386"/>
      <c r="WEL20" s="386"/>
      <c r="WEQ20" s="386"/>
      <c r="WEV20" s="386"/>
      <c r="WFA20" s="386"/>
      <c r="WFF20" s="386"/>
      <c r="WFK20" s="386"/>
      <c r="WFP20" s="386"/>
      <c r="WFU20" s="386"/>
      <c r="WFZ20" s="386"/>
      <c r="WGE20" s="386"/>
      <c r="WGJ20" s="386"/>
      <c r="WGO20" s="386"/>
      <c r="WGT20" s="386"/>
      <c r="WGY20" s="386"/>
      <c r="WHD20" s="386"/>
      <c r="WHI20" s="386"/>
      <c r="WHN20" s="386"/>
      <c r="WHS20" s="386"/>
      <c r="WHX20" s="386"/>
      <c r="WIC20" s="386"/>
      <c r="WIH20" s="386"/>
      <c r="WIM20" s="386"/>
      <c r="WIR20" s="386"/>
      <c r="WIW20" s="386"/>
      <c r="WJB20" s="386"/>
      <c r="WJG20" s="386"/>
      <c r="WJL20" s="386"/>
      <c r="WJQ20" s="386"/>
      <c r="WJV20" s="386"/>
      <c r="WKA20" s="386"/>
      <c r="WKF20" s="386"/>
      <c r="WKK20" s="386"/>
      <c r="WKP20" s="386"/>
      <c r="WKU20" s="386"/>
      <c r="WKZ20" s="386"/>
      <c r="WLE20" s="386"/>
      <c r="WLJ20" s="386"/>
      <c r="WLO20" s="386"/>
      <c r="WLT20" s="386"/>
      <c r="WLY20" s="386"/>
      <c r="WMD20" s="386"/>
      <c r="WMI20" s="386"/>
      <c r="WMN20" s="386"/>
      <c r="WMS20" s="386"/>
      <c r="WMX20" s="386"/>
      <c r="WNC20" s="386"/>
      <c r="WNH20" s="386"/>
      <c r="WNM20" s="386"/>
      <c r="WNR20" s="386"/>
      <c r="WNW20" s="386"/>
      <c r="WOB20" s="386"/>
      <c r="WOG20" s="386"/>
      <c r="WOL20" s="386"/>
      <c r="WOQ20" s="386"/>
      <c r="WOV20" s="386"/>
      <c r="WPA20" s="386"/>
      <c r="WPF20" s="386"/>
      <c r="WPK20" s="386"/>
      <c r="WPP20" s="386"/>
      <c r="WPU20" s="386"/>
      <c r="WPZ20" s="386"/>
      <c r="WQE20" s="386"/>
      <c r="WQJ20" s="386"/>
      <c r="WQO20" s="386"/>
      <c r="WQT20" s="386"/>
      <c r="WQY20" s="386"/>
      <c r="WRD20" s="386"/>
      <c r="WRI20" s="386"/>
      <c r="WRN20" s="386"/>
      <c r="WRS20" s="386"/>
      <c r="WRX20" s="386"/>
      <c r="WSC20" s="386"/>
      <c r="WSH20" s="386"/>
      <c r="WSM20" s="386"/>
      <c r="WSR20" s="386"/>
      <c r="WSW20" s="386"/>
      <c r="WTB20" s="386"/>
      <c r="WTG20" s="386"/>
      <c r="WTL20" s="386"/>
      <c r="WTQ20" s="386"/>
      <c r="WTV20" s="386"/>
      <c r="WUA20" s="386"/>
      <c r="WUF20" s="386"/>
      <c r="WUK20" s="386"/>
      <c r="WUP20" s="386"/>
      <c r="WUU20" s="386"/>
      <c r="WUZ20" s="386"/>
      <c r="WVE20" s="386"/>
      <c r="WVJ20" s="386"/>
      <c r="WVO20" s="386"/>
      <c r="WVT20" s="386"/>
      <c r="WVY20" s="386"/>
      <c r="WWD20" s="386"/>
      <c r="WWI20" s="386"/>
      <c r="WWN20" s="386"/>
      <c r="WWS20" s="386"/>
      <c r="WWX20" s="386"/>
      <c r="WXC20" s="386"/>
      <c r="WXH20" s="386"/>
      <c r="WXM20" s="386"/>
      <c r="WXR20" s="386"/>
      <c r="WXW20" s="386"/>
      <c r="WYB20" s="386"/>
      <c r="WYG20" s="386"/>
      <c r="WYL20" s="386"/>
      <c r="WYQ20" s="386"/>
      <c r="WYV20" s="386"/>
      <c r="WZA20" s="386"/>
      <c r="WZF20" s="386"/>
      <c r="WZK20" s="386"/>
      <c r="WZP20" s="386"/>
      <c r="WZU20" s="386"/>
      <c r="WZZ20" s="386"/>
      <c r="XAE20" s="386"/>
      <c r="XAJ20" s="386"/>
      <c r="XAO20" s="386"/>
      <c r="XAT20" s="386"/>
      <c r="XAY20" s="386"/>
      <c r="XBD20" s="386"/>
      <c r="XBI20" s="386"/>
      <c r="XBN20" s="386"/>
      <c r="XBS20" s="386"/>
      <c r="XBX20" s="386"/>
      <c r="XCC20" s="386"/>
      <c r="XCH20" s="386"/>
      <c r="XCM20" s="386"/>
      <c r="XCR20" s="386"/>
      <c r="XCW20" s="386"/>
      <c r="XDB20" s="386"/>
      <c r="XDG20" s="386"/>
      <c r="XDL20" s="386"/>
      <c r="XDQ20" s="386"/>
      <c r="XDV20" s="386"/>
      <c r="XEA20" s="386"/>
      <c r="XEF20" s="386"/>
      <c r="XEK20" s="386"/>
      <c r="XEP20" s="386"/>
      <c r="XEU20" s="386"/>
      <c r="XEZ20" s="386"/>
    </row>
    <row r="21" spans="1:1020 1025:2045 2050:3070 3075:4095 4100:5120 5125:6140 6145:7165 7170:8190 8195:9215 9220:10240 10245:11260 11265:12285 12290:13310 13315:14335 14340:15360 15365:16380">
      <c r="A21" s="391">
        <f t="shared" si="0"/>
        <v>19</v>
      </c>
      <c r="B21" s="384" t="s">
        <v>402</v>
      </c>
      <c r="C21" s="384">
        <v>5610</v>
      </c>
      <c r="D21" s="384"/>
      <c r="E21" s="384">
        <v>0</v>
      </c>
      <c r="F21" s="384">
        <v>0</v>
      </c>
      <c r="G21" s="384"/>
      <c r="H21" s="384">
        <v>0</v>
      </c>
      <c r="I21" s="384">
        <v>0</v>
      </c>
      <c r="J21" s="384">
        <v>0</v>
      </c>
      <c r="K21" s="384">
        <v>0</v>
      </c>
      <c r="L21" s="384">
        <v>0</v>
      </c>
      <c r="M21" s="384">
        <v>0</v>
      </c>
      <c r="N21" s="384">
        <v>0</v>
      </c>
      <c r="O21" s="384">
        <v>2</v>
      </c>
      <c r="P21" s="384">
        <v>122</v>
      </c>
      <c r="Q21" s="384">
        <v>288</v>
      </c>
      <c r="R21" s="384">
        <v>432</v>
      </c>
      <c r="S21" s="384">
        <v>228</v>
      </c>
      <c r="T21" s="384">
        <v>48</v>
      </c>
      <c r="U21" s="384">
        <v>13</v>
      </c>
      <c r="V21" s="384">
        <v>360</v>
      </c>
      <c r="W21" s="384">
        <v>204</v>
      </c>
      <c r="X21" s="384">
        <v>120</v>
      </c>
      <c r="Y21" s="384">
        <v>108</v>
      </c>
      <c r="Z21" s="384">
        <v>60</v>
      </c>
      <c r="AA21" s="384">
        <v>36</v>
      </c>
      <c r="AB21" s="384">
        <f>'Dec-23 Plan'!F85</f>
        <v>48</v>
      </c>
      <c r="AI21" s="386"/>
      <c r="AN21" s="386"/>
      <c r="AS21" s="386"/>
      <c r="AX21" s="386"/>
      <c r="BC21" s="386"/>
      <c r="BH21" s="386"/>
      <c r="BM21" s="386"/>
      <c r="BR21" s="386"/>
      <c r="BW21" s="386"/>
      <c r="CB21" s="386"/>
      <c r="CG21" s="386"/>
      <c r="CL21" s="386"/>
      <c r="CQ21" s="386"/>
      <c r="CV21" s="386"/>
      <c r="DA21" s="386"/>
      <c r="DF21" s="386"/>
      <c r="DK21" s="386"/>
      <c r="DP21" s="386"/>
      <c r="DU21" s="386"/>
      <c r="DZ21" s="386"/>
      <c r="EE21" s="386"/>
      <c r="EJ21" s="386"/>
      <c r="EO21" s="386"/>
      <c r="ET21" s="386"/>
      <c r="EY21" s="386"/>
      <c r="FD21" s="386"/>
      <c r="FI21" s="386"/>
      <c r="FN21" s="386"/>
      <c r="FS21" s="386"/>
      <c r="FX21" s="386"/>
      <c r="GC21" s="386"/>
      <c r="GH21" s="386"/>
      <c r="GM21" s="386"/>
      <c r="GR21" s="386"/>
      <c r="GW21" s="386"/>
      <c r="HB21" s="386"/>
      <c r="HG21" s="386"/>
      <c r="HL21" s="386"/>
      <c r="HQ21" s="386"/>
      <c r="HV21" s="386"/>
      <c r="IA21" s="386"/>
      <c r="IF21" s="386"/>
      <c r="IK21" s="386"/>
      <c r="IP21" s="386"/>
      <c r="IU21" s="386"/>
      <c r="IZ21" s="386"/>
      <c r="JE21" s="386"/>
      <c r="JJ21" s="386"/>
      <c r="JO21" s="386"/>
      <c r="JT21" s="386"/>
      <c r="JY21" s="386"/>
      <c r="KD21" s="386"/>
      <c r="KI21" s="386"/>
      <c r="KN21" s="386"/>
      <c r="KS21" s="386"/>
      <c r="KX21" s="386"/>
      <c r="LC21" s="386"/>
      <c r="LH21" s="386"/>
      <c r="LM21" s="386"/>
      <c r="LR21" s="386"/>
      <c r="LW21" s="386"/>
      <c r="MB21" s="386"/>
      <c r="MG21" s="386"/>
      <c r="ML21" s="386"/>
      <c r="MQ21" s="386"/>
      <c r="MV21" s="386"/>
      <c r="NA21" s="386"/>
      <c r="NF21" s="386"/>
      <c r="NK21" s="386"/>
      <c r="NP21" s="386"/>
      <c r="NU21" s="386"/>
      <c r="NZ21" s="386"/>
      <c r="OE21" s="386"/>
      <c r="OJ21" s="386"/>
      <c r="OO21" s="386"/>
      <c r="OT21" s="386"/>
      <c r="OY21" s="386"/>
      <c r="PD21" s="386"/>
      <c r="PI21" s="386"/>
      <c r="PN21" s="386"/>
      <c r="PS21" s="386"/>
      <c r="PX21" s="386"/>
      <c r="QC21" s="386"/>
      <c r="QH21" s="386"/>
      <c r="QM21" s="386"/>
      <c r="QR21" s="386"/>
      <c r="QW21" s="386"/>
      <c r="RB21" s="386"/>
      <c r="RG21" s="386"/>
      <c r="RL21" s="386"/>
      <c r="RQ21" s="386"/>
      <c r="RV21" s="386"/>
      <c r="SA21" s="386"/>
      <c r="SF21" s="386"/>
      <c r="SK21" s="386"/>
      <c r="SP21" s="386"/>
      <c r="SU21" s="386"/>
      <c r="SZ21" s="386"/>
      <c r="TE21" s="386"/>
      <c r="TJ21" s="386"/>
      <c r="TO21" s="386"/>
      <c r="TT21" s="386"/>
      <c r="TY21" s="386"/>
      <c r="UD21" s="386"/>
      <c r="UI21" s="386"/>
      <c r="UN21" s="386"/>
      <c r="US21" s="386"/>
      <c r="UX21" s="386"/>
      <c r="VC21" s="386"/>
      <c r="VH21" s="386"/>
      <c r="VM21" s="386"/>
      <c r="VR21" s="386"/>
      <c r="VW21" s="386"/>
      <c r="WB21" s="386"/>
      <c r="WG21" s="386"/>
      <c r="WL21" s="386"/>
      <c r="WQ21" s="386"/>
      <c r="WV21" s="386"/>
      <c r="XA21" s="386"/>
      <c r="XF21" s="386"/>
      <c r="XK21" s="386"/>
      <c r="XP21" s="386"/>
      <c r="XU21" s="386"/>
      <c r="XZ21" s="386"/>
      <c r="YE21" s="386"/>
      <c r="YJ21" s="386"/>
      <c r="YO21" s="386"/>
      <c r="YT21" s="386"/>
      <c r="YY21" s="386"/>
      <c r="ZD21" s="386"/>
      <c r="ZI21" s="386"/>
      <c r="ZN21" s="386"/>
      <c r="ZS21" s="386"/>
      <c r="ZX21" s="386"/>
      <c r="AAC21" s="386"/>
      <c r="AAH21" s="386"/>
      <c r="AAM21" s="386"/>
      <c r="AAR21" s="386"/>
      <c r="AAW21" s="386"/>
      <c r="ABB21" s="386"/>
      <c r="ABG21" s="386"/>
      <c r="ABL21" s="386"/>
      <c r="ABQ21" s="386"/>
      <c r="ABV21" s="386"/>
      <c r="ACA21" s="386"/>
      <c r="ACF21" s="386"/>
      <c r="ACK21" s="386"/>
      <c r="ACP21" s="386"/>
      <c r="ACU21" s="386"/>
      <c r="ACZ21" s="386"/>
      <c r="ADE21" s="386"/>
      <c r="ADJ21" s="386"/>
      <c r="ADO21" s="386"/>
      <c r="ADT21" s="386"/>
      <c r="ADY21" s="386"/>
      <c r="AED21" s="386"/>
      <c r="AEI21" s="386"/>
      <c r="AEN21" s="386"/>
      <c r="AES21" s="386"/>
      <c r="AEX21" s="386"/>
      <c r="AFC21" s="386"/>
      <c r="AFH21" s="386"/>
      <c r="AFM21" s="386"/>
      <c r="AFR21" s="386"/>
      <c r="AFW21" s="386"/>
      <c r="AGB21" s="386"/>
      <c r="AGG21" s="386"/>
      <c r="AGL21" s="386"/>
      <c r="AGQ21" s="386"/>
      <c r="AGV21" s="386"/>
      <c r="AHA21" s="386"/>
      <c r="AHF21" s="386"/>
      <c r="AHK21" s="386"/>
      <c r="AHP21" s="386"/>
      <c r="AHU21" s="386"/>
      <c r="AHZ21" s="386"/>
      <c r="AIE21" s="386"/>
      <c r="AIJ21" s="386"/>
      <c r="AIO21" s="386"/>
      <c r="AIT21" s="386"/>
      <c r="AIY21" s="386"/>
      <c r="AJD21" s="386"/>
      <c r="AJI21" s="386"/>
      <c r="AJN21" s="386"/>
      <c r="AJS21" s="386"/>
      <c r="AJX21" s="386"/>
      <c r="AKC21" s="386"/>
      <c r="AKH21" s="386"/>
      <c r="AKM21" s="386"/>
      <c r="AKR21" s="386"/>
      <c r="AKW21" s="386"/>
      <c r="ALB21" s="386"/>
      <c r="ALG21" s="386"/>
      <c r="ALL21" s="386"/>
      <c r="ALQ21" s="386"/>
      <c r="ALV21" s="386"/>
      <c r="AMA21" s="386"/>
      <c r="AMF21" s="386"/>
      <c r="AMK21" s="386"/>
      <c r="AMP21" s="386"/>
      <c r="AMU21" s="386"/>
      <c r="AMZ21" s="386"/>
      <c r="ANE21" s="386"/>
      <c r="ANJ21" s="386"/>
      <c r="ANO21" s="386"/>
      <c r="ANT21" s="386"/>
      <c r="ANY21" s="386"/>
      <c r="AOD21" s="386"/>
      <c r="AOI21" s="386"/>
      <c r="AON21" s="386"/>
      <c r="AOS21" s="386"/>
      <c r="AOX21" s="386"/>
      <c r="APC21" s="386"/>
      <c r="APH21" s="386"/>
      <c r="APM21" s="386"/>
      <c r="APR21" s="386"/>
      <c r="APW21" s="386"/>
      <c r="AQB21" s="386"/>
      <c r="AQG21" s="386"/>
      <c r="AQL21" s="386"/>
      <c r="AQQ21" s="386"/>
      <c r="AQV21" s="386"/>
      <c r="ARA21" s="386"/>
      <c r="ARF21" s="386"/>
      <c r="ARK21" s="386"/>
      <c r="ARP21" s="386"/>
      <c r="ARU21" s="386"/>
      <c r="ARZ21" s="386"/>
      <c r="ASE21" s="386"/>
      <c r="ASJ21" s="386"/>
      <c r="ASO21" s="386"/>
      <c r="AST21" s="386"/>
      <c r="ASY21" s="386"/>
      <c r="ATD21" s="386"/>
      <c r="ATI21" s="386"/>
      <c r="ATN21" s="386"/>
      <c r="ATS21" s="386"/>
      <c r="ATX21" s="386"/>
      <c r="AUC21" s="386"/>
      <c r="AUH21" s="386"/>
      <c r="AUM21" s="386"/>
      <c r="AUR21" s="386"/>
      <c r="AUW21" s="386"/>
      <c r="AVB21" s="386"/>
      <c r="AVG21" s="386"/>
      <c r="AVL21" s="386"/>
      <c r="AVQ21" s="386"/>
      <c r="AVV21" s="386"/>
      <c r="AWA21" s="386"/>
      <c r="AWF21" s="386"/>
      <c r="AWK21" s="386"/>
      <c r="AWP21" s="386"/>
      <c r="AWU21" s="386"/>
      <c r="AWZ21" s="386"/>
      <c r="AXE21" s="386"/>
      <c r="AXJ21" s="386"/>
      <c r="AXO21" s="386"/>
      <c r="AXT21" s="386"/>
      <c r="AXY21" s="386"/>
      <c r="AYD21" s="386"/>
      <c r="AYI21" s="386"/>
      <c r="AYN21" s="386"/>
      <c r="AYS21" s="386"/>
      <c r="AYX21" s="386"/>
      <c r="AZC21" s="386"/>
      <c r="AZH21" s="386"/>
      <c r="AZM21" s="386"/>
      <c r="AZR21" s="386"/>
      <c r="AZW21" s="386"/>
      <c r="BAB21" s="386"/>
      <c r="BAG21" s="386"/>
      <c r="BAL21" s="386"/>
      <c r="BAQ21" s="386"/>
      <c r="BAV21" s="386"/>
      <c r="BBA21" s="386"/>
      <c r="BBF21" s="386"/>
      <c r="BBK21" s="386"/>
      <c r="BBP21" s="386"/>
      <c r="BBU21" s="386"/>
      <c r="BBZ21" s="386"/>
      <c r="BCE21" s="386"/>
      <c r="BCJ21" s="386"/>
      <c r="BCO21" s="386"/>
      <c r="BCT21" s="386"/>
      <c r="BCY21" s="386"/>
      <c r="BDD21" s="386"/>
      <c r="BDI21" s="386"/>
      <c r="BDN21" s="386"/>
      <c r="BDS21" s="386"/>
      <c r="BDX21" s="386"/>
      <c r="BEC21" s="386"/>
      <c r="BEH21" s="386"/>
      <c r="BEM21" s="386"/>
      <c r="BER21" s="386"/>
      <c r="BEW21" s="386"/>
      <c r="BFB21" s="386"/>
      <c r="BFG21" s="386"/>
      <c r="BFL21" s="386"/>
      <c r="BFQ21" s="386"/>
      <c r="BFV21" s="386"/>
      <c r="BGA21" s="386"/>
      <c r="BGF21" s="386"/>
      <c r="BGK21" s="386"/>
      <c r="BGP21" s="386"/>
      <c r="BGU21" s="386"/>
      <c r="BGZ21" s="386"/>
      <c r="BHE21" s="386"/>
      <c r="BHJ21" s="386"/>
      <c r="BHO21" s="386"/>
      <c r="BHT21" s="386"/>
      <c r="BHY21" s="386"/>
      <c r="BID21" s="386"/>
      <c r="BII21" s="386"/>
      <c r="BIN21" s="386"/>
      <c r="BIS21" s="386"/>
      <c r="BIX21" s="386"/>
      <c r="BJC21" s="386"/>
      <c r="BJH21" s="386"/>
      <c r="BJM21" s="386"/>
      <c r="BJR21" s="386"/>
      <c r="BJW21" s="386"/>
      <c r="BKB21" s="386"/>
      <c r="BKG21" s="386"/>
      <c r="BKL21" s="386"/>
      <c r="BKQ21" s="386"/>
      <c r="BKV21" s="386"/>
      <c r="BLA21" s="386"/>
      <c r="BLF21" s="386"/>
      <c r="BLK21" s="386"/>
      <c r="BLP21" s="386"/>
      <c r="BLU21" s="386"/>
      <c r="BLZ21" s="386"/>
      <c r="BME21" s="386"/>
      <c r="BMJ21" s="386"/>
      <c r="BMO21" s="386"/>
      <c r="BMT21" s="386"/>
      <c r="BMY21" s="386"/>
      <c r="BND21" s="386"/>
      <c r="BNI21" s="386"/>
      <c r="BNN21" s="386"/>
      <c r="BNS21" s="386"/>
      <c r="BNX21" s="386"/>
      <c r="BOC21" s="386"/>
      <c r="BOH21" s="386"/>
      <c r="BOM21" s="386"/>
      <c r="BOR21" s="386"/>
      <c r="BOW21" s="386"/>
      <c r="BPB21" s="386"/>
      <c r="BPG21" s="386"/>
      <c r="BPL21" s="386"/>
      <c r="BPQ21" s="386"/>
      <c r="BPV21" s="386"/>
      <c r="BQA21" s="386"/>
      <c r="BQF21" s="386"/>
      <c r="BQK21" s="386"/>
      <c r="BQP21" s="386"/>
      <c r="BQU21" s="386"/>
      <c r="BQZ21" s="386"/>
      <c r="BRE21" s="386"/>
      <c r="BRJ21" s="386"/>
      <c r="BRO21" s="386"/>
      <c r="BRT21" s="386"/>
      <c r="BRY21" s="386"/>
      <c r="BSD21" s="386"/>
      <c r="BSI21" s="386"/>
      <c r="BSN21" s="386"/>
      <c r="BSS21" s="386"/>
      <c r="BSX21" s="386"/>
      <c r="BTC21" s="386"/>
      <c r="BTH21" s="386"/>
      <c r="BTM21" s="386"/>
      <c r="BTR21" s="386"/>
      <c r="BTW21" s="386"/>
      <c r="BUB21" s="386"/>
      <c r="BUG21" s="386"/>
      <c r="BUL21" s="386"/>
      <c r="BUQ21" s="386"/>
      <c r="BUV21" s="386"/>
      <c r="BVA21" s="386"/>
      <c r="BVF21" s="386"/>
      <c r="BVK21" s="386"/>
      <c r="BVP21" s="386"/>
      <c r="BVU21" s="386"/>
      <c r="BVZ21" s="386"/>
      <c r="BWE21" s="386"/>
      <c r="BWJ21" s="386"/>
      <c r="BWO21" s="386"/>
      <c r="BWT21" s="386"/>
      <c r="BWY21" s="386"/>
      <c r="BXD21" s="386"/>
      <c r="BXI21" s="386"/>
      <c r="BXN21" s="386"/>
      <c r="BXS21" s="386"/>
      <c r="BXX21" s="386"/>
      <c r="BYC21" s="386"/>
      <c r="BYH21" s="386"/>
      <c r="BYM21" s="386"/>
      <c r="BYR21" s="386"/>
      <c r="BYW21" s="386"/>
      <c r="BZB21" s="386"/>
      <c r="BZG21" s="386"/>
      <c r="BZL21" s="386"/>
      <c r="BZQ21" s="386"/>
      <c r="BZV21" s="386"/>
      <c r="CAA21" s="386"/>
      <c r="CAF21" s="386"/>
      <c r="CAK21" s="386"/>
      <c r="CAP21" s="386"/>
      <c r="CAU21" s="386"/>
      <c r="CAZ21" s="386"/>
      <c r="CBE21" s="386"/>
      <c r="CBJ21" s="386"/>
      <c r="CBO21" s="386"/>
      <c r="CBT21" s="386"/>
      <c r="CBY21" s="386"/>
      <c r="CCD21" s="386"/>
      <c r="CCI21" s="386"/>
      <c r="CCN21" s="386"/>
      <c r="CCS21" s="386"/>
      <c r="CCX21" s="386"/>
      <c r="CDC21" s="386"/>
      <c r="CDH21" s="386"/>
      <c r="CDM21" s="386"/>
      <c r="CDR21" s="386"/>
      <c r="CDW21" s="386"/>
      <c r="CEB21" s="386"/>
      <c r="CEG21" s="386"/>
      <c r="CEL21" s="386"/>
      <c r="CEQ21" s="386"/>
      <c r="CEV21" s="386"/>
      <c r="CFA21" s="386"/>
      <c r="CFF21" s="386"/>
      <c r="CFK21" s="386"/>
      <c r="CFP21" s="386"/>
      <c r="CFU21" s="386"/>
      <c r="CFZ21" s="386"/>
      <c r="CGE21" s="386"/>
      <c r="CGJ21" s="386"/>
      <c r="CGO21" s="386"/>
      <c r="CGT21" s="386"/>
      <c r="CGY21" s="386"/>
      <c r="CHD21" s="386"/>
      <c r="CHI21" s="386"/>
      <c r="CHN21" s="386"/>
      <c r="CHS21" s="386"/>
      <c r="CHX21" s="386"/>
      <c r="CIC21" s="386"/>
      <c r="CIH21" s="386"/>
      <c r="CIM21" s="386"/>
      <c r="CIR21" s="386"/>
      <c r="CIW21" s="386"/>
      <c r="CJB21" s="386"/>
      <c r="CJG21" s="386"/>
      <c r="CJL21" s="386"/>
      <c r="CJQ21" s="386"/>
      <c r="CJV21" s="386"/>
      <c r="CKA21" s="386"/>
      <c r="CKF21" s="386"/>
      <c r="CKK21" s="386"/>
      <c r="CKP21" s="386"/>
      <c r="CKU21" s="386"/>
      <c r="CKZ21" s="386"/>
      <c r="CLE21" s="386"/>
      <c r="CLJ21" s="386"/>
      <c r="CLO21" s="386"/>
      <c r="CLT21" s="386"/>
      <c r="CLY21" s="386"/>
      <c r="CMD21" s="386"/>
      <c r="CMI21" s="386"/>
      <c r="CMN21" s="386"/>
      <c r="CMS21" s="386"/>
      <c r="CMX21" s="386"/>
      <c r="CNC21" s="386"/>
      <c r="CNH21" s="386"/>
      <c r="CNM21" s="386"/>
      <c r="CNR21" s="386"/>
      <c r="CNW21" s="386"/>
      <c r="COB21" s="386"/>
      <c r="COG21" s="386"/>
      <c r="COL21" s="386"/>
      <c r="COQ21" s="386"/>
      <c r="COV21" s="386"/>
      <c r="CPA21" s="386"/>
      <c r="CPF21" s="386"/>
      <c r="CPK21" s="386"/>
      <c r="CPP21" s="386"/>
      <c r="CPU21" s="386"/>
      <c r="CPZ21" s="386"/>
      <c r="CQE21" s="386"/>
      <c r="CQJ21" s="386"/>
      <c r="CQO21" s="386"/>
      <c r="CQT21" s="386"/>
      <c r="CQY21" s="386"/>
      <c r="CRD21" s="386"/>
      <c r="CRI21" s="386"/>
      <c r="CRN21" s="386"/>
      <c r="CRS21" s="386"/>
      <c r="CRX21" s="386"/>
      <c r="CSC21" s="386"/>
      <c r="CSH21" s="386"/>
      <c r="CSM21" s="386"/>
      <c r="CSR21" s="386"/>
      <c r="CSW21" s="386"/>
      <c r="CTB21" s="386"/>
      <c r="CTG21" s="386"/>
      <c r="CTL21" s="386"/>
      <c r="CTQ21" s="386"/>
      <c r="CTV21" s="386"/>
      <c r="CUA21" s="386"/>
      <c r="CUF21" s="386"/>
      <c r="CUK21" s="386"/>
      <c r="CUP21" s="386"/>
      <c r="CUU21" s="386"/>
      <c r="CUZ21" s="386"/>
      <c r="CVE21" s="386"/>
      <c r="CVJ21" s="386"/>
      <c r="CVO21" s="386"/>
      <c r="CVT21" s="386"/>
      <c r="CVY21" s="386"/>
      <c r="CWD21" s="386"/>
      <c r="CWI21" s="386"/>
      <c r="CWN21" s="386"/>
      <c r="CWS21" s="386"/>
      <c r="CWX21" s="386"/>
      <c r="CXC21" s="386"/>
      <c r="CXH21" s="386"/>
      <c r="CXM21" s="386"/>
      <c r="CXR21" s="386"/>
      <c r="CXW21" s="386"/>
      <c r="CYB21" s="386"/>
      <c r="CYG21" s="386"/>
      <c r="CYL21" s="386"/>
      <c r="CYQ21" s="386"/>
      <c r="CYV21" s="386"/>
      <c r="CZA21" s="386"/>
      <c r="CZF21" s="386"/>
      <c r="CZK21" s="386"/>
      <c r="CZP21" s="386"/>
      <c r="CZU21" s="386"/>
      <c r="CZZ21" s="386"/>
      <c r="DAE21" s="386"/>
      <c r="DAJ21" s="386"/>
      <c r="DAO21" s="386"/>
      <c r="DAT21" s="386"/>
      <c r="DAY21" s="386"/>
      <c r="DBD21" s="386"/>
      <c r="DBI21" s="386"/>
      <c r="DBN21" s="386"/>
      <c r="DBS21" s="386"/>
      <c r="DBX21" s="386"/>
      <c r="DCC21" s="386"/>
      <c r="DCH21" s="386"/>
      <c r="DCM21" s="386"/>
      <c r="DCR21" s="386"/>
      <c r="DCW21" s="386"/>
      <c r="DDB21" s="386"/>
      <c r="DDG21" s="386"/>
      <c r="DDL21" s="386"/>
      <c r="DDQ21" s="386"/>
      <c r="DDV21" s="386"/>
      <c r="DEA21" s="386"/>
      <c r="DEF21" s="386"/>
      <c r="DEK21" s="386"/>
      <c r="DEP21" s="386"/>
      <c r="DEU21" s="386"/>
      <c r="DEZ21" s="386"/>
      <c r="DFE21" s="386"/>
      <c r="DFJ21" s="386"/>
      <c r="DFO21" s="386"/>
      <c r="DFT21" s="386"/>
      <c r="DFY21" s="386"/>
      <c r="DGD21" s="386"/>
      <c r="DGI21" s="386"/>
      <c r="DGN21" s="386"/>
      <c r="DGS21" s="386"/>
      <c r="DGX21" s="386"/>
      <c r="DHC21" s="386"/>
      <c r="DHH21" s="386"/>
      <c r="DHM21" s="386"/>
      <c r="DHR21" s="386"/>
      <c r="DHW21" s="386"/>
      <c r="DIB21" s="386"/>
      <c r="DIG21" s="386"/>
      <c r="DIL21" s="386"/>
      <c r="DIQ21" s="386"/>
      <c r="DIV21" s="386"/>
      <c r="DJA21" s="386"/>
      <c r="DJF21" s="386"/>
      <c r="DJK21" s="386"/>
      <c r="DJP21" s="386"/>
      <c r="DJU21" s="386"/>
      <c r="DJZ21" s="386"/>
      <c r="DKE21" s="386"/>
      <c r="DKJ21" s="386"/>
      <c r="DKO21" s="386"/>
      <c r="DKT21" s="386"/>
      <c r="DKY21" s="386"/>
      <c r="DLD21" s="386"/>
      <c r="DLI21" s="386"/>
      <c r="DLN21" s="386"/>
      <c r="DLS21" s="386"/>
      <c r="DLX21" s="386"/>
      <c r="DMC21" s="386"/>
      <c r="DMH21" s="386"/>
      <c r="DMM21" s="386"/>
      <c r="DMR21" s="386"/>
      <c r="DMW21" s="386"/>
      <c r="DNB21" s="386"/>
      <c r="DNG21" s="386"/>
      <c r="DNL21" s="386"/>
      <c r="DNQ21" s="386"/>
      <c r="DNV21" s="386"/>
      <c r="DOA21" s="386"/>
      <c r="DOF21" s="386"/>
      <c r="DOK21" s="386"/>
      <c r="DOP21" s="386"/>
      <c r="DOU21" s="386"/>
      <c r="DOZ21" s="386"/>
      <c r="DPE21" s="386"/>
      <c r="DPJ21" s="386"/>
      <c r="DPO21" s="386"/>
      <c r="DPT21" s="386"/>
      <c r="DPY21" s="386"/>
      <c r="DQD21" s="386"/>
      <c r="DQI21" s="386"/>
      <c r="DQN21" s="386"/>
      <c r="DQS21" s="386"/>
      <c r="DQX21" s="386"/>
      <c r="DRC21" s="386"/>
      <c r="DRH21" s="386"/>
      <c r="DRM21" s="386"/>
      <c r="DRR21" s="386"/>
      <c r="DRW21" s="386"/>
      <c r="DSB21" s="386"/>
      <c r="DSG21" s="386"/>
      <c r="DSL21" s="386"/>
      <c r="DSQ21" s="386"/>
      <c r="DSV21" s="386"/>
      <c r="DTA21" s="386"/>
      <c r="DTF21" s="386"/>
      <c r="DTK21" s="386"/>
      <c r="DTP21" s="386"/>
      <c r="DTU21" s="386"/>
      <c r="DTZ21" s="386"/>
      <c r="DUE21" s="386"/>
      <c r="DUJ21" s="386"/>
      <c r="DUO21" s="386"/>
      <c r="DUT21" s="386"/>
      <c r="DUY21" s="386"/>
      <c r="DVD21" s="386"/>
      <c r="DVI21" s="386"/>
      <c r="DVN21" s="386"/>
      <c r="DVS21" s="386"/>
      <c r="DVX21" s="386"/>
      <c r="DWC21" s="386"/>
      <c r="DWH21" s="386"/>
      <c r="DWM21" s="386"/>
      <c r="DWR21" s="386"/>
      <c r="DWW21" s="386"/>
      <c r="DXB21" s="386"/>
      <c r="DXG21" s="386"/>
      <c r="DXL21" s="386"/>
      <c r="DXQ21" s="386"/>
      <c r="DXV21" s="386"/>
      <c r="DYA21" s="386"/>
      <c r="DYF21" s="386"/>
      <c r="DYK21" s="386"/>
      <c r="DYP21" s="386"/>
      <c r="DYU21" s="386"/>
      <c r="DYZ21" s="386"/>
      <c r="DZE21" s="386"/>
      <c r="DZJ21" s="386"/>
      <c r="DZO21" s="386"/>
      <c r="DZT21" s="386"/>
      <c r="DZY21" s="386"/>
      <c r="EAD21" s="386"/>
      <c r="EAI21" s="386"/>
      <c r="EAN21" s="386"/>
      <c r="EAS21" s="386"/>
      <c r="EAX21" s="386"/>
      <c r="EBC21" s="386"/>
      <c r="EBH21" s="386"/>
      <c r="EBM21" s="386"/>
      <c r="EBR21" s="386"/>
      <c r="EBW21" s="386"/>
      <c r="ECB21" s="386"/>
      <c r="ECG21" s="386"/>
      <c r="ECL21" s="386"/>
      <c r="ECQ21" s="386"/>
      <c r="ECV21" s="386"/>
      <c r="EDA21" s="386"/>
      <c r="EDF21" s="386"/>
      <c r="EDK21" s="386"/>
      <c r="EDP21" s="386"/>
      <c r="EDU21" s="386"/>
      <c r="EDZ21" s="386"/>
      <c r="EEE21" s="386"/>
      <c r="EEJ21" s="386"/>
      <c r="EEO21" s="386"/>
      <c r="EET21" s="386"/>
      <c r="EEY21" s="386"/>
      <c r="EFD21" s="386"/>
      <c r="EFI21" s="386"/>
      <c r="EFN21" s="386"/>
      <c r="EFS21" s="386"/>
      <c r="EFX21" s="386"/>
      <c r="EGC21" s="386"/>
      <c r="EGH21" s="386"/>
      <c r="EGM21" s="386"/>
      <c r="EGR21" s="386"/>
      <c r="EGW21" s="386"/>
      <c r="EHB21" s="386"/>
      <c r="EHG21" s="386"/>
      <c r="EHL21" s="386"/>
      <c r="EHQ21" s="386"/>
      <c r="EHV21" s="386"/>
      <c r="EIA21" s="386"/>
      <c r="EIF21" s="386"/>
      <c r="EIK21" s="386"/>
      <c r="EIP21" s="386"/>
      <c r="EIU21" s="386"/>
      <c r="EIZ21" s="386"/>
      <c r="EJE21" s="386"/>
      <c r="EJJ21" s="386"/>
      <c r="EJO21" s="386"/>
      <c r="EJT21" s="386"/>
      <c r="EJY21" s="386"/>
      <c r="EKD21" s="386"/>
      <c r="EKI21" s="386"/>
      <c r="EKN21" s="386"/>
      <c r="EKS21" s="386"/>
      <c r="EKX21" s="386"/>
      <c r="ELC21" s="386"/>
      <c r="ELH21" s="386"/>
      <c r="ELM21" s="386"/>
      <c r="ELR21" s="386"/>
      <c r="ELW21" s="386"/>
      <c r="EMB21" s="386"/>
      <c r="EMG21" s="386"/>
      <c r="EML21" s="386"/>
      <c r="EMQ21" s="386"/>
      <c r="EMV21" s="386"/>
      <c r="ENA21" s="386"/>
      <c r="ENF21" s="386"/>
      <c r="ENK21" s="386"/>
      <c r="ENP21" s="386"/>
      <c r="ENU21" s="386"/>
      <c r="ENZ21" s="386"/>
      <c r="EOE21" s="386"/>
      <c r="EOJ21" s="386"/>
      <c r="EOO21" s="386"/>
      <c r="EOT21" s="386"/>
      <c r="EOY21" s="386"/>
      <c r="EPD21" s="386"/>
      <c r="EPI21" s="386"/>
      <c r="EPN21" s="386"/>
      <c r="EPS21" s="386"/>
      <c r="EPX21" s="386"/>
      <c r="EQC21" s="386"/>
      <c r="EQH21" s="386"/>
      <c r="EQM21" s="386"/>
      <c r="EQR21" s="386"/>
      <c r="EQW21" s="386"/>
      <c r="ERB21" s="386"/>
      <c r="ERG21" s="386"/>
      <c r="ERL21" s="386"/>
      <c r="ERQ21" s="386"/>
      <c r="ERV21" s="386"/>
      <c r="ESA21" s="386"/>
      <c r="ESF21" s="386"/>
      <c r="ESK21" s="386"/>
      <c r="ESP21" s="386"/>
      <c r="ESU21" s="386"/>
      <c r="ESZ21" s="386"/>
      <c r="ETE21" s="386"/>
      <c r="ETJ21" s="386"/>
      <c r="ETO21" s="386"/>
      <c r="ETT21" s="386"/>
      <c r="ETY21" s="386"/>
      <c r="EUD21" s="386"/>
      <c r="EUI21" s="386"/>
      <c r="EUN21" s="386"/>
      <c r="EUS21" s="386"/>
      <c r="EUX21" s="386"/>
      <c r="EVC21" s="386"/>
      <c r="EVH21" s="386"/>
      <c r="EVM21" s="386"/>
      <c r="EVR21" s="386"/>
      <c r="EVW21" s="386"/>
      <c r="EWB21" s="386"/>
      <c r="EWG21" s="386"/>
      <c r="EWL21" s="386"/>
      <c r="EWQ21" s="386"/>
      <c r="EWV21" s="386"/>
      <c r="EXA21" s="386"/>
      <c r="EXF21" s="386"/>
      <c r="EXK21" s="386"/>
      <c r="EXP21" s="386"/>
      <c r="EXU21" s="386"/>
      <c r="EXZ21" s="386"/>
      <c r="EYE21" s="386"/>
      <c r="EYJ21" s="386"/>
      <c r="EYO21" s="386"/>
      <c r="EYT21" s="386"/>
      <c r="EYY21" s="386"/>
      <c r="EZD21" s="386"/>
      <c r="EZI21" s="386"/>
      <c r="EZN21" s="386"/>
      <c r="EZS21" s="386"/>
      <c r="EZX21" s="386"/>
      <c r="FAC21" s="386"/>
      <c r="FAH21" s="386"/>
      <c r="FAM21" s="386"/>
      <c r="FAR21" s="386"/>
      <c r="FAW21" s="386"/>
      <c r="FBB21" s="386"/>
      <c r="FBG21" s="386"/>
      <c r="FBL21" s="386"/>
      <c r="FBQ21" s="386"/>
      <c r="FBV21" s="386"/>
      <c r="FCA21" s="386"/>
      <c r="FCF21" s="386"/>
      <c r="FCK21" s="386"/>
      <c r="FCP21" s="386"/>
      <c r="FCU21" s="386"/>
      <c r="FCZ21" s="386"/>
      <c r="FDE21" s="386"/>
      <c r="FDJ21" s="386"/>
      <c r="FDO21" s="386"/>
      <c r="FDT21" s="386"/>
      <c r="FDY21" s="386"/>
      <c r="FED21" s="386"/>
      <c r="FEI21" s="386"/>
      <c r="FEN21" s="386"/>
      <c r="FES21" s="386"/>
      <c r="FEX21" s="386"/>
      <c r="FFC21" s="386"/>
      <c r="FFH21" s="386"/>
      <c r="FFM21" s="386"/>
      <c r="FFR21" s="386"/>
      <c r="FFW21" s="386"/>
      <c r="FGB21" s="386"/>
      <c r="FGG21" s="386"/>
      <c r="FGL21" s="386"/>
      <c r="FGQ21" s="386"/>
      <c r="FGV21" s="386"/>
      <c r="FHA21" s="386"/>
      <c r="FHF21" s="386"/>
      <c r="FHK21" s="386"/>
      <c r="FHP21" s="386"/>
      <c r="FHU21" s="386"/>
      <c r="FHZ21" s="386"/>
      <c r="FIE21" s="386"/>
      <c r="FIJ21" s="386"/>
      <c r="FIO21" s="386"/>
      <c r="FIT21" s="386"/>
      <c r="FIY21" s="386"/>
      <c r="FJD21" s="386"/>
      <c r="FJI21" s="386"/>
      <c r="FJN21" s="386"/>
      <c r="FJS21" s="386"/>
      <c r="FJX21" s="386"/>
      <c r="FKC21" s="386"/>
      <c r="FKH21" s="386"/>
      <c r="FKM21" s="386"/>
      <c r="FKR21" s="386"/>
      <c r="FKW21" s="386"/>
      <c r="FLB21" s="386"/>
      <c r="FLG21" s="386"/>
      <c r="FLL21" s="386"/>
      <c r="FLQ21" s="386"/>
      <c r="FLV21" s="386"/>
      <c r="FMA21" s="386"/>
      <c r="FMF21" s="386"/>
      <c r="FMK21" s="386"/>
      <c r="FMP21" s="386"/>
      <c r="FMU21" s="386"/>
      <c r="FMZ21" s="386"/>
      <c r="FNE21" s="386"/>
      <c r="FNJ21" s="386"/>
      <c r="FNO21" s="386"/>
      <c r="FNT21" s="386"/>
      <c r="FNY21" s="386"/>
      <c r="FOD21" s="386"/>
      <c r="FOI21" s="386"/>
      <c r="FON21" s="386"/>
      <c r="FOS21" s="386"/>
      <c r="FOX21" s="386"/>
      <c r="FPC21" s="386"/>
      <c r="FPH21" s="386"/>
      <c r="FPM21" s="386"/>
      <c r="FPR21" s="386"/>
      <c r="FPW21" s="386"/>
      <c r="FQB21" s="386"/>
      <c r="FQG21" s="386"/>
      <c r="FQL21" s="386"/>
      <c r="FQQ21" s="386"/>
      <c r="FQV21" s="386"/>
      <c r="FRA21" s="386"/>
      <c r="FRF21" s="386"/>
      <c r="FRK21" s="386"/>
      <c r="FRP21" s="386"/>
      <c r="FRU21" s="386"/>
      <c r="FRZ21" s="386"/>
      <c r="FSE21" s="386"/>
      <c r="FSJ21" s="386"/>
      <c r="FSO21" s="386"/>
      <c r="FST21" s="386"/>
      <c r="FSY21" s="386"/>
      <c r="FTD21" s="386"/>
      <c r="FTI21" s="386"/>
      <c r="FTN21" s="386"/>
      <c r="FTS21" s="386"/>
      <c r="FTX21" s="386"/>
      <c r="FUC21" s="386"/>
      <c r="FUH21" s="386"/>
      <c r="FUM21" s="386"/>
      <c r="FUR21" s="386"/>
      <c r="FUW21" s="386"/>
      <c r="FVB21" s="386"/>
      <c r="FVG21" s="386"/>
      <c r="FVL21" s="386"/>
      <c r="FVQ21" s="386"/>
      <c r="FVV21" s="386"/>
      <c r="FWA21" s="386"/>
      <c r="FWF21" s="386"/>
      <c r="FWK21" s="386"/>
      <c r="FWP21" s="386"/>
      <c r="FWU21" s="386"/>
      <c r="FWZ21" s="386"/>
      <c r="FXE21" s="386"/>
      <c r="FXJ21" s="386"/>
      <c r="FXO21" s="386"/>
      <c r="FXT21" s="386"/>
      <c r="FXY21" s="386"/>
      <c r="FYD21" s="386"/>
      <c r="FYI21" s="386"/>
      <c r="FYN21" s="386"/>
      <c r="FYS21" s="386"/>
      <c r="FYX21" s="386"/>
      <c r="FZC21" s="386"/>
      <c r="FZH21" s="386"/>
      <c r="FZM21" s="386"/>
      <c r="FZR21" s="386"/>
      <c r="FZW21" s="386"/>
      <c r="GAB21" s="386"/>
      <c r="GAG21" s="386"/>
      <c r="GAL21" s="386"/>
      <c r="GAQ21" s="386"/>
      <c r="GAV21" s="386"/>
      <c r="GBA21" s="386"/>
      <c r="GBF21" s="386"/>
      <c r="GBK21" s="386"/>
      <c r="GBP21" s="386"/>
      <c r="GBU21" s="386"/>
      <c r="GBZ21" s="386"/>
      <c r="GCE21" s="386"/>
      <c r="GCJ21" s="386"/>
      <c r="GCO21" s="386"/>
      <c r="GCT21" s="386"/>
      <c r="GCY21" s="386"/>
      <c r="GDD21" s="386"/>
      <c r="GDI21" s="386"/>
      <c r="GDN21" s="386"/>
      <c r="GDS21" s="386"/>
      <c r="GDX21" s="386"/>
      <c r="GEC21" s="386"/>
      <c r="GEH21" s="386"/>
      <c r="GEM21" s="386"/>
      <c r="GER21" s="386"/>
      <c r="GEW21" s="386"/>
      <c r="GFB21" s="386"/>
      <c r="GFG21" s="386"/>
      <c r="GFL21" s="386"/>
      <c r="GFQ21" s="386"/>
      <c r="GFV21" s="386"/>
      <c r="GGA21" s="386"/>
      <c r="GGF21" s="386"/>
      <c r="GGK21" s="386"/>
      <c r="GGP21" s="386"/>
      <c r="GGU21" s="386"/>
      <c r="GGZ21" s="386"/>
      <c r="GHE21" s="386"/>
      <c r="GHJ21" s="386"/>
      <c r="GHO21" s="386"/>
      <c r="GHT21" s="386"/>
      <c r="GHY21" s="386"/>
      <c r="GID21" s="386"/>
      <c r="GII21" s="386"/>
      <c r="GIN21" s="386"/>
      <c r="GIS21" s="386"/>
      <c r="GIX21" s="386"/>
      <c r="GJC21" s="386"/>
      <c r="GJH21" s="386"/>
      <c r="GJM21" s="386"/>
      <c r="GJR21" s="386"/>
      <c r="GJW21" s="386"/>
      <c r="GKB21" s="386"/>
      <c r="GKG21" s="386"/>
      <c r="GKL21" s="386"/>
      <c r="GKQ21" s="386"/>
      <c r="GKV21" s="386"/>
      <c r="GLA21" s="386"/>
      <c r="GLF21" s="386"/>
      <c r="GLK21" s="386"/>
      <c r="GLP21" s="386"/>
      <c r="GLU21" s="386"/>
      <c r="GLZ21" s="386"/>
      <c r="GME21" s="386"/>
      <c r="GMJ21" s="386"/>
      <c r="GMO21" s="386"/>
      <c r="GMT21" s="386"/>
      <c r="GMY21" s="386"/>
      <c r="GND21" s="386"/>
      <c r="GNI21" s="386"/>
      <c r="GNN21" s="386"/>
      <c r="GNS21" s="386"/>
      <c r="GNX21" s="386"/>
      <c r="GOC21" s="386"/>
      <c r="GOH21" s="386"/>
      <c r="GOM21" s="386"/>
      <c r="GOR21" s="386"/>
      <c r="GOW21" s="386"/>
      <c r="GPB21" s="386"/>
      <c r="GPG21" s="386"/>
      <c r="GPL21" s="386"/>
      <c r="GPQ21" s="386"/>
      <c r="GPV21" s="386"/>
      <c r="GQA21" s="386"/>
      <c r="GQF21" s="386"/>
      <c r="GQK21" s="386"/>
      <c r="GQP21" s="386"/>
      <c r="GQU21" s="386"/>
      <c r="GQZ21" s="386"/>
      <c r="GRE21" s="386"/>
      <c r="GRJ21" s="386"/>
      <c r="GRO21" s="386"/>
      <c r="GRT21" s="386"/>
      <c r="GRY21" s="386"/>
      <c r="GSD21" s="386"/>
      <c r="GSI21" s="386"/>
      <c r="GSN21" s="386"/>
      <c r="GSS21" s="386"/>
      <c r="GSX21" s="386"/>
      <c r="GTC21" s="386"/>
      <c r="GTH21" s="386"/>
      <c r="GTM21" s="386"/>
      <c r="GTR21" s="386"/>
      <c r="GTW21" s="386"/>
      <c r="GUB21" s="386"/>
      <c r="GUG21" s="386"/>
      <c r="GUL21" s="386"/>
      <c r="GUQ21" s="386"/>
      <c r="GUV21" s="386"/>
      <c r="GVA21" s="386"/>
      <c r="GVF21" s="386"/>
      <c r="GVK21" s="386"/>
      <c r="GVP21" s="386"/>
      <c r="GVU21" s="386"/>
      <c r="GVZ21" s="386"/>
      <c r="GWE21" s="386"/>
      <c r="GWJ21" s="386"/>
      <c r="GWO21" s="386"/>
      <c r="GWT21" s="386"/>
      <c r="GWY21" s="386"/>
      <c r="GXD21" s="386"/>
      <c r="GXI21" s="386"/>
      <c r="GXN21" s="386"/>
      <c r="GXS21" s="386"/>
      <c r="GXX21" s="386"/>
      <c r="GYC21" s="386"/>
      <c r="GYH21" s="386"/>
      <c r="GYM21" s="386"/>
      <c r="GYR21" s="386"/>
      <c r="GYW21" s="386"/>
      <c r="GZB21" s="386"/>
      <c r="GZG21" s="386"/>
      <c r="GZL21" s="386"/>
      <c r="GZQ21" s="386"/>
      <c r="GZV21" s="386"/>
      <c r="HAA21" s="386"/>
      <c r="HAF21" s="386"/>
      <c r="HAK21" s="386"/>
      <c r="HAP21" s="386"/>
      <c r="HAU21" s="386"/>
      <c r="HAZ21" s="386"/>
      <c r="HBE21" s="386"/>
      <c r="HBJ21" s="386"/>
      <c r="HBO21" s="386"/>
      <c r="HBT21" s="386"/>
      <c r="HBY21" s="386"/>
      <c r="HCD21" s="386"/>
      <c r="HCI21" s="386"/>
      <c r="HCN21" s="386"/>
      <c r="HCS21" s="386"/>
      <c r="HCX21" s="386"/>
      <c r="HDC21" s="386"/>
      <c r="HDH21" s="386"/>
      <c r="HDM21" s="386"/>
      <c r="HDR21" s="386"/>
      <c r="HDW21" s="386"/>
      <c r="HEB21" s="386"/>
      <c r="HEG21" s="386"/>
      <c r="HEL21" s="386"/>
      <c r="HEQ21" s="386"/>
      <c r="HEV21" s="386"/>
      <c r="HFA21" s="386"/>
      <c r="HFF21" s="386"/>
      <c r="HFK21" s="386"/>
      <c r="HFP21" s="386"/>
      <c r="HFU21" s="386"/>
      <c r="HFZ21" s="386"/>
      <c r="HGE21" s="386"/>
      <c r="HGJ21" s="386"/>
      <c r="HGO21" s="386"/>
      <c r="HGT21" s="386"/>
      <c r="HGY21" s="386"/>
      <c r="HHD21" s="386"/>
      <c r="HHI21" s="386"/>
      <c r="HHN21" s="386"/>
      <c r="HHS21" s="386"/>
      <c r="HHX21" s="386"/>
      <c r="HIC21" s="386"/>
      <c r="HIH21" s="386"/>
      <c r="HIM21" s="386"/>
      <c r="HIR21" s="386"/>
      <c r="HIW21" s="386"/>
      <c r="HJB21" s="386"/>
      <c r="HJG21" s="386"/>
      <c r="HJL21" s="386"/>
      <c r="HJQ21" s="386"/>
      <c r="HJV21" s="386"/>
      <c r="HKA21" s="386"/>
      <c r="HKF21" s="386"/>
      <c r="HKK21" s="386"/>
      <c r="HKP21" s="386"/>
      <c r="HKU21" s="386"/>
      <c r="HKZ21" s="386"/>
      <c r="HLE21" s="386"/>
      <c r="HLJ21" s="386"/>
      <c r="HLO21" s="386"/>
      <c r="HLT21" s="386"/>
      <c r="HLY21" s="386"/>
      <c r="HMD21" s="386"/>
      <c r="HMI21" s="386"/>
      <c r="HMN21" s="386"/>
      <c r="HMS21" s="386"/>
      <c r="HMX21" s="386"/>
      <c r="HNC21" s="386"/>
      <c r="HNH21" s="386"/>
      <c r="HNM21" s="386"/>
      <c r="HNR21" s="386"/>
      <c r="HNW21" s="386"/>
      <c r="HOB21" s="386"/>
      <c r="HOG21" s="386"/>
      <c r="HOL21" s="386"/>
      <c r="HOQ21" s="386"/>
      <c r="HOV21" s="386"/>
      <c r="HPA21" s="386"/>
      <c r="HPF21" s="386"/>
      <c r="HPK21" s="386"/>
      <c r="HPP21" s="386"/>
      <c r="HPU21" s="386"/>
      <c r="HPZ21" s="386"/>
      <c r="HQE21" s="386"/>
      <c r="HQJ21" s="386"/>
      <c r="HQO21" s="386"/>
      <c r="HQT21" s="386"/>
      <c r="HQY21" s="386"/>
      <c r="HRD21" s="386"/>
      <c r="HRI21" s="386"/>
      <c r="HRN21" s="386"/>
      <c r="HRS21" s="386"/>
      <c r="HRX21" s="386"/>
      <c r="HSC21" s="386"/>
      <c r="HSH21" s="386"/>
      <c r="HSM21" s="386"/>
      <c r="HSR21" s="386"/>
      <c r="HSW21" s="386"/>
      <c r="HTB21" s="386"/>
      <c r="HTG21" s="386"/>
      <c r="HTL21" s="386"/>
      <c r="HTQ21" s="386"/>
      <c r="HTV21" s="386"/>
      <c r="HUA21" s="386"/>
      <c r="HUF21" s="386"/>
      <c r="HUK21" s="386"/>
      <c r="HUP21" s="386"/>
      <c r="HUU21" s="386"/>
      <c r="HUZ21" s="386"/>
      <c r="HVE21" s="386"/>
      <c r="HVJ21" s="386"/>
      <c r="HVO21" s="386"/>
      <c r="HVT21" s="386"/>
      <c r="HVY21" s="386"/>
      <c r="HWD21" s="386"/>
      <c r="HWI21" s="386"/>
      <c r="HWN21" s="386"/>
      <c r="HWS21" s="386"/>
      <c r="HWX21" s="386"/>
      <c r="HXC21" s="386"/>
      <c r="HXH21" s="386"/>
      <c r="HXM21" s="386"/>
      <c r="HXR21" s="386"/>
      <c r="HXW21" s="386"/>
      <c r="HYB21" s="386"/>
      <c r="HYG21" s="386"/>
      <c r="HYL21" s="386"/>
      <c r="HYQ21" s="386"/>
      <c r="HYV21" s="386"/>
      <c r="HZA21" s="386"/>
      <c r="HZF21" s="386"/>
      <c r="HZK21" s="386"/>
      <c r="HZP21" s="386"/>
      <c r="HZU21" s="386"/>
      <c r="HZZ21" s="386"/>
      <c r="IAE21" s="386"/>
      <c r="IAJ21" s="386"/>
      <c r="IAO21" s="386"/>
      <c r="IAT21" s="386"/>
      <c r="IAY21" s="386"/>
      <c r="IBD21" s="386"/>
      <c r="IBI21" s="386"/>
      <c r="IBN21" s="386"/>
      <c r="IBS21" s="386"/>
      <c r="IBX21" s="386"/>
      <c r="ICC21" s="386"/>
      <c r="ICH21" s="386"/>
      <c r="ICM21" s="386"/>
      <c r="ICR21" s="386"/>
      <c r="ICW21" s="386"/>
      <c r="IDB21" s="386"/>
      <c r="IDG21" s="386"/>
      <c r="IDL21" s="386"/>
      <c r="IDQ21" s="386"/>
      <c r="IDV21" s="386"/>
      <c r="IEA21" s="386"/>
      <c r="IEF21" s="386"/>
      <c r="IEK21" s="386"/>
      <c r="IEP21" s="386"/>
      <c r="IEU21" s="386"/>
      <c r="IEZ21" s="386"/>
      <c r="IFE21" s="386"/>
      <c r="IFJ21" s="386"/>
      <c r="IFO21" s="386"/>
      <c r="IFT21" s="386"/>
      <c r="IFY21" s="386"/>
      <c r="IGD21" s="386"/>
      <c r="IGI21" s="386"/>
      <c r="IGN21" s="386"/>
      <c r="IGS21" s="386"/>
      <c r="IGX21" s="386"/>
      <c r="IHC21" s="386"/>
      <c r="IHH21" s="386"/>
      <c r="IHM21" s="386"/>
      <c r="IHR21" s="386"/>
      <c r="IHW21" s="386"/>
      <c r="IIB21" s="386"/>
      <c r="IIG21" s="386"/>
      <c r="IIL21" s="386"/>
      <c r="IIQ21" s="386"/>
      <c r="IIV21" s="386"/>
      <c r="IJA21" s="386"/>
      <c r="IJF21" s="386"/>
      <c r="IJK21" s="386"/>
      <c r="IJP21" s="386"/>
      <c r="IJU21" s="386"/>
      <c r="IJZ21" s="386"/>
      <c r="IKE21" s="386"/>
      <c r="IKJ21" s="386"/>
      <c r="IKO21" s="386"/>
      <c r="IKT21" s="386"/>
      <c r="IKY21" s="386"/>
      <c r="ILD21" s="386"/>
      <c r="ILI21" s="386"/>
      <c r="ILN21" s="386"/>
      <c r="ILS21" s="386"/>
      <c r="ILX21" s="386"/>
      <c r="IMC21" s="386"/>
      <c r="IMH21" s="386"/>
      <c r="IMM21" s="386"/>
      <c r="IMR21" s="386"/>
      <c r="IMW21" s="386"/>
      <c r="INB21" s="386"/>
      <c r="ING21" s="386"/>
      <c r="INL21" s="386"/>
      <c r="INQ21" s="386"/>
      <c r="INV21" s="386"/>
      <c r="IOA21" s="386"/>
      <c r="IOF21" s="386"/>
      <c r="IOK21" s="386"/>
      <c r="IOP21" s="386"/>
      <c r="IOU21" s="386"/>
      <c r="IOZ21" s="386"/>
      <c r="IPE21" s="386"/>
      <c r="IPJ21" s="386"/>
      <c r="IPO21" s="386"/>
      <c r="IPT21" s="386"/>
      <c r="IPY21" s="386"/>
      <c r="IQD21" s="386"/>
      <c r="IQI21" s="386"/>
      <c r="IQN21" s="386"/>
      <c r="IQS21" s="386"/>
      <c r="IQX21" s="386"/>
      <c r="IRC21" s="386"/>
      <c r="IRH21" s="386"/>
      <c r="IRM21" s="386"/>
      <c r="IRR21" s="386"/>
      <c r="IRW21" s="386"/>
      <c r="ISB21" s="386"/>
      <c r="ISG21" s="386"/>
      <c r="ISL21" s="386"/>
      <c r="ISQ21" s="386"/>
      <c r="ISV21" s="386"/>
      <c r="ITA21" s="386"/>
      <c r="ITF21" s="386"/>
      <c r="ITK21" s="386"/>
      <c r="ITP21" s="386"/>
      <c r="ITU21" s="386"/>
      <c r="ITZ21" s="386"/>
      <c r="IUE21" s="386"/>
      <c r="IUJ21" s="386"/>
      <c r="IUO21" s="386"/>
      <c r="IUT21" s="386"/>
      <c r="IUY21" s="386"/>
      <c r="IVD21" s="386"/>
      <c r="IVI21" s="386"/>
      <c r="IVN21" s="386"/>
      <c r="IVS21" s="386"/>
      <c r="IVX21" s="386"/>
      <c r="IWC21" s="386"/>
      <c r="IWH21" s="386"/>
      <c r="IWM21" s="386"/>
      <c r="IWR21" s="386"/>
      <c r="IWW21" s="386"/>
      <c r="IXB21" s="386"/>
      <c r="IXG21" s="386"/>
      <c r="IXL21" s="386"/>
      <c r="IXQ21" s="386"/>
      <c r="IXV21" s="386"/>
      <c r="IYA21" s="386"/>
      <c r="IYF21" s="386"/>
      <c r="IYK21" s="386"/>
      <c r="IYP21" s="386"/>
      <c r="IYU21" s="386"/>
      <c r="IYZ21" s="386"/>
      <c r="IZE21" s="386"/>
      <c r="IZJ21" s="386"/>
      <c r="IZO21" s="386"/>
      <c r="IZT21" s="386"/>
      <c r="IZY21" s="386"/>
      <c r="JAD21" s="386"/>
      <c r="JAI21" s="386"/>
      <c r="JAN21" s="386"/>
      <c r="JAS21" s="386"/>
      <c r="JAX21" s="386"/>
      <c r="JBC21" s="386"/>
      <c r="JBH21" s="386"/>
      <c r="JBM21" s="386"/>
      <c r="JBR21" s="386"/>
      <c r="JBW21" s="386"/>
      <c r="JCB21" s="386"/>
      <c r="JCG21" s="386"/>
      <c r="JCL21" s="386"/>
      <c r="JCQ21" s="386"/>
      <c r="JCV21" s="386"/>
      <c r="JDA21" s="386"/>
      <c r="JDF21" s="386"/>
      <c r="JDK21" s="386"/>
      <c r="JDP21" s="386"/>
      <c r="JDU21" s="386"/>
      <c r="JDZ21" s="386"/>
      <c r="JEE21" s="386"/>
      <c r="JEJ21" s="386"/>
      <c r="JEO21" s="386"/>
      <c r="JET21" s="386"/>
      <c r="JEY21" s="386"/>
      <c r="JFD21" s="386"/>
      <c r="JFI21" s="386"/>
      <c r="JFN21" s="386"/>
      <c r="JFS21" s="386"/>
      <c r="JFX21" s="386"/>
      <c r="JGC21" s="386"/>
      <c r="JGH21" s="386"/>
      <c r="JGM21" s="386"/>
      <c r="JGR21" s="386"/>
      <c r="JGW21" s="386"/>
      <c r="JHB21" s="386"/>
      <c r="JHG21" s="386"/>
      <c r="JHL21" s="386"/>
      <c r="JHQ21" s="386"/>
      <c r="JHV21" s="386"/>
      <c r="JIA21" s="386"/>
      <c r="JIF21" s="386"/>
      <c r="JIK21" s="386"/>
      <c r="JIP21" s="386"/>
      <c r="JIU21" s="386"/>
      <c r="JIZ21" s="386"/>
      <c r="JJE21" s="386"/>
      <c r="JJJ21" s="386"/>
      <c r="JJO21" s="386"/>
      <c r="JJT21" s="386"/>
      <c r="JJY21" s="386"/>
      <c r="JKD21" s="386"/>
      <c r="JKI21" s="386"/>
      <c r="JKN21" s="386"/>
      <c r="JKS21" s="386"/>
      <c r="JKX21" s="386"/>
      <c r="JLC21" s="386"/>
      <c r="JLH21" s="386"/>
      <c r="JLM21" s="386"/>
      <c r="JLR21" s="386"/>
      <c r="JLW21" s="386"/>
      <c r="JMB21" s="386"/>
      <c r="JMG21" s="386"/>
      <c r="JML21" s="386"/>
      <c r="JMQ21" s="386"/>
      <c r="JMV21" s="386"/>
      <c r="JNA21" s="386"/>
      <c r="JNF21" s="386"/>
      <c r="JNK21" s="386"/>
      <c r="JNP21" s="386"/>
      <c r="JNU21" s="386"/>
      <c r="JNZ21" s="386"/>
      <c r="JOE21" s="386"/>
      <c r="JOJ21" s="386"/>
      <c r="JOO21" s="386"/>
      <c r="JOT21" s="386"/>
      <c r="JOY21" s="386"/>
      <c r="JPD21" s="386"/>
      <c r="JPI21" s="386"/>
      <c r="JPN21" s="386"/>
      <c r="JPS21" s="386"/>
      <c r="JPX21" s="386"/>
      <c r="JQC21" s="386"/>
      <c r="JQH21" s="386"/>
      <c r="JQM21" s="386"/>
      <c r="JQR21" s="386"/>
      <c r="JQW21" s="386"/>
      <c r="JRB21" s="386"/>
      <c r="JRG21" s="386"/>
      <c r="JRL21" s="386"/>
      <c r="JRQ21" s="386"/>
      <c r="JRV21" s="386"/>
      <c r="JSA21" s="386"/>
      <c r="JSF21" s="386"/>
      <c r="JSK21" s="386"/>
      <c r="JSP21" s="386"/>
      <c r="JSU21" s="386"/>
      <c r="JSZ21" s="386"/>
      <c r="JTE21" s="386"/>
      <c r="JTJ21" s="386"/>
      <c r="JTO21" s="386"/>
      <c r="JTT21" s="386"/>
      <c r="JTY21" s="386"/>
      <c r="JUD21" s="386"/>
      <c r="JUI21" s="386"/>
      <c r="JUN21" s="386"/>
      <c r="JUS21" s="386"/>
      <c r="JUX21" s="386"/>
      <c r="JVC21" s="386"/>
      <c r="JVH21" s="386"/>
      <c r="JVM21" s="386"/>
      <c r="JVR21" s="386"/>
      <c r="JVW21" s="386"/>
      <c r="JWB21" s="386"/>
      <c r="JWG21" s="386"/>
      <c r="JWL21" s="386"/>
      <c r="JWQ21" s="386"/>
      <c r="JWV21" s="386"/>
      <c r="JXA21" s="386"/>
      <c r="JXF21" s="386"/>
      <c r="JXK21" s="386"/>
      <c r="JXP21" s="386"/>
      <c r="JXU21" s="386"/>
      <c r="JXZ21" s="386"/>
      <c r="JYE21" s="386"/>
      <c r="JYJ21" s="386"/>
      <c r="JYO21" s="386"/>
      <c r="JYT21" s="386"/>
      <c r="JYY21" s="386"/>
      <c r="JZD21" s="386"/>
      <c r="JZI21" s="386"/>
      <c r="JZN21" s="386"/>
      <c r="JZS21" s="386"/>
      <c r="JZX21" s="386"/>
      <c r="KAC21" s="386"/>
      <c r="KAH21" s="386"/>
      <c r="KAM21" s="386"/>
      <c r="KAR21" s="386"/>
      <c r="KAW21" s="386"/>
      <c r="KBB21" s="386"/>
      <c r="KBG21" s="386"/>
      <c r="KBL21" s="386"/>
      <c r="KBQ21" s="386"/>
      <c r="KBV21" s="386"/>
      <c r="KCA21" s="386"/>
      <c r="KCF21" s="386"/>
      <c r="KCK21" s="386"/>
      <c r="KCP21" s="386"/>
      <c r="KCU21" s="386"/>
      <c r="KCZ21" s="386"/>
      <c r="KDE21" s="386"/>
      <c r="KDJ21" s="386"/>
      <c r="KDO21" s="386"/>
      <c r="KDT21" s="386"/>
      <c r="KDY21" s="386"/>
      <c r="KED21" s="386"/>
      <c r="KEI21" s="386"/>
      <c r="KEN21" s="386"/>
      <c r="KES21" s="386"/>
      <c r="KEX21" s="386"/>
      <c r="KFC21" s="386"/>
      <c r="KFH21" s="386"/>
      <c r="KFM21" s="386"/>
      <c r="KFR21" s="386"/>
      <c r="KFW21" s="386"/>
      <c r="KGB21" s="386"/>
      <c r="KGG21" s="386"/>
      <c r="KGL21" s="386"/>
      <c r="KGQ21" s="386"/>
      <c r="KGV21" s="386"/>
      <c r="KHA21" s="386"/>
      <c r="KHF21" s="386"/>
      <c r="KHK21" s="386"/>
      <c r="KHP21" s="386"/>
      <c r="KHU21" s="386"/>
      <c r="KHZ21" s="386"/>
      <c r="KIE21" s="386"/>
      <c r="KIJ21" s="386"/>
      <c r="KIO21" s="386"/>
      <c r="KIT21" s="386"/>
      <c r="KIY21" s="386"/>
      <c r="KJD21" s="386"/>
      <c r="KJI21" s="386"/>
      <c r="KJN21" s="386"/>
      <c r="KJS21" s="386"/>
      <c r="KJX21" s="386"/>
      <c r="KKC21" s="386"/>
      <c r="KKH21" s="386"/>
      <c r="KKM21" s="386"/>
      <c r="KKR21" s="386"/>
      <c r="KKW21" s="386"/>
      <c r="KLB21" s="386"/>
      <c r="KLG21" s="386"/>
      <c r="KLL21" s="386"/>
      <c r="KLQ21" s="386"/>
      <c r="KLV21" s="386"/>
      <c r="KMA21" s="386"/>
      <c r="KMF21" s="386"/>
      <c r="KMK21" s="386"/>
      <c r="KMP21" s="386"/>
      <c r="KMU21" s="386"/>
      <c r="KMZ21" s="386"/>
      <c r="KNE21" s="386"/>
      <c r="KNJ21" s="386"/>
      <c r="KNO21" s="386"/>
      <c r="KNT21" s="386"/>
      <c r="KNY21" s="386"/>
      <c r="KOD21" s="386"/>
      <c r="KOI21" s="386"/>
      <c r="KON21" s="386"/>
      <c r="KOS21" s="386"/>
      <c r="KOX21" s="386"/>
      <c r="KPC21" s="386"/>
      <c r="KPH21" s="386"/>
      <c r="KPM21" s="386"/>
      <c r="KPR21" s="386"/>
      <c r="KPW21" s="386"/>
      <c r="KQB21" s="386"/>
      <c r="KQG21" s="386"/>
      <c r="KQL21" s="386"/>
      <c r="KQQ21" s="386"/>
      <c r="KQV21" s="386"/>
      <c r="KRA21" s="386"/>
      <c r="KRF21" s="386"/>
      <c r="KRK21" s="386"/>
      <c r="KRP21" s="386"/>
      <c r="KRU21" s="386"/>
      <c r="KRZ21" s="386"/>
      <c r="KSE21" s="386"/>
      <c r="KSJ21" s="386"/>
      <c r="KSO21" s="386"/>
      <c r="KST21" s="386"/>
      <c r="KSY21" s="386"/>
      <c r="KTD21" s="386"/>
      <c r="KTI21" s="386"/>
      <c r="KTN21" s="386"/>
      <c r="KTS21" s="386"/>
      <c r="KTX21" s="386"/>
      <c r="KUC21" s="386"/>
      <c r="KUH21" s="386"/>
      <c r="KUM21" s="386"/>
      <c r="KUR21" s="386"/>
      <c r="KUW21" s="386"/>
      <c r="KVB21" s="386"/>
      <c r="KVG21" s="386"/>
      <c r="KVL21" s="386"/>
      <c r="KVQ21" s="386"/>
      <c r="KVV21" s="386"/>
      <c r="KWA21" s="386"/>
      <c r="KWF21" s="386"/>
      <c r="KWK21" s="386"/>
      <c r="KWP21" s="386"/>
      <c r="KWU21" s="386"/>
      <c r="KWZ21" s="386"/>
      <c r="KXE21" s="386"/>
      <c r="KXJ21" s="386"/>
      <c r="KXO21" s="386"/>
      <c r="KXT21" s="386"/>
      <c r="KXY21" s="386"/>
      <c r="KYD21" s="386"/>
      <c r="KYI21" s="386"/>
      <c r="KYN21" s="386"/>
      <c r="KYS21" s="386"/>
      <c r="KYX21" s="386"/>
      <c r="KZC21" s="386"/>
      <c r="KZH21" s="386"/>
      <c r="KZM21" s="386"/>
      <c r="KZR21" s="386"/>
      <c r="KZW21" s="386"/>
      <c r="LAB21" s="386"/>
      <c r="LAG21" s="386"/>
      <c r="LAL21" s="386"/>
      <c r="LAQ21" s="386"/>
      <c r="LAV21" s="386"/>
      <c r="LBA21" s="386"/>
      <c r="LBF21" s="386"/>
      <c r="LBK21" s="386"/>
      <c r="LBP21" s="386"/>
      <c r="LBU21" s="386"/>
      <c r="LBZ21" s="386"/>
      <c r="LCE21" s="386"/>
      <c r="LCJ21" s="386"/>
      <c r="LCO21" s="386"/>
      <c r="LCT21" s="386"/>
      <c r="LCY21" s="386"/>
      <c r="LDD21" s="386"/>
      <c r="LDI21" s="386"/>
      <c r="LDN21" s="386"/>
      <c r="LDS21" s="386"/>
      <c r="LDX21" s="386"/>
      <c r="LEC21" s="386"/>
      <c r="LEH21" s="386"/>
      <c r="LEM21" s="386"/>
      <c r="LER21" s="386"/>
      <c r="LEW21" s="386"/>
      <c r="LFB21" s="386"/>
      <c r="LFG21" s="386"/>
      <c r="LFL21" s="386"/>
      <c r="LFQ21" s="386"/>
      <c r="LFV21" s="386"/>
      <c r="LGA21" s="386"/>
      <c r="LGF21" s="386"/>
      <c r="LGK21" s="386"/>
      <c r="LGP21" s="386"/>
      <c r="LGU21" s="386"/>
      <c r="LGZ21" s="386"/>
      <c r="LHE21" s="386"/>
      <c r="LHJ21" s="386"/>
      <c r="LHO21" s="386"/>
      <c r="LHT21" s="386"/>
      <c r="LHY21" s="386"/>
      <c r="LID21" s="386"/>
      <c r="LII21" s="386"/>
      <c r="LIN21" s="386"/>
      <c r="LIS21" s="386"/>
      <c r="LIX21" s="386"/>
      <c r="LJC21" s="386"/>
      <c r="LJH21" s="386"/>
      <c r="LJM21" s="386"/>
      <c r="LJR21" s="386"/>
      <c r="LJW21" s="386"/>
      <c r="LKB21" s="386"/>
      <c r="LKG21" s="386"/>
      <c r="LKL21" s="386"/>
      <c r="LKQ21" s="386"/>
      <c r="LKV21" s="386"/>
      <c r="LLA21" s="386"/>
      <c r="LLF21" s="386"/>
      <c r="LLK21" s="386"/>
      <c r="LLP21" s="386"/>
      <c r="LLU21" s="386"/>
      <c r="LLZ21" s="386"/>
      <c r="LME21" s="386"/>
      <c r="LMJ21" s="386"/>
      <c r="LMO21" s="386"/>
      <c r="LMT21" s="386"/>
      <c r="LMY21" s="386"/>
      <c r="LND21" s="386"/>
      <c r="LNI21" s="386"/>
      <c r="LNN21" s="386"/>
      <c r="LNS21" s="386"/>
      <c r="LNX21" s="386"/>
      <c r="LOC21" s="386"/>
      <c r="LOH21" s="386"/>
      <c r="LOM21" s="386"/>
      <c r="LOR21" s="386"/>
      <c r="LOW21" s="386"/>
      <c r="LPB21" s="386"/>
      <c r="LPG21" s="386"/>
      <c r="LPL21" s="386"/>
      <c r="LPQ21" s="386"/>
      <c r="LPV21" s="386"/>
      <c r="LQA21" s="386"/>
      <c r="LQF21" s="386"/>
      <c r="LQK21" s="386"/>
      <c r="LQP21" s="386"/>
      <c r="LQU21" s="386"/>
      <c r="LQZ21" s="386"/>
      <c r="LRE21" s="386"/>
      <c r="LRJ21" s="386"/>
      <c r="LRO21" s="386"/>
      <c r="LRT21" s="386"/>
      <c r="LRY21" s="386"/>
      <c r="LSD21" s="386"/>
      <c r="LSI21" s="386"/>
      <c r="LSN21" s="386"/>
      <c r="LSS21" s="386"/>
      <c r="LSX21" s="386"/>
      <c r="LTC21" s="386"/>
      <c r="LTH21" s="386"/>
      <c r="LTM21" s="386"/>
      <c r="LTR21" s="386"/>
      <c r="LTW21" s="386"/>
      <c r="LUB21" s="386"/>
      <c r="LUG21" s="386"/>
      <c r="LUL21" s="386"/>
      <c r="LUQ21" s="386"/>
      <c r="LUV21" s="386"/>
      <c r="LVA21" s="386"/>
      <c r="LVF21" s="386"/>
      <c r="LVK21" s="386"/>
      <c r="LVP21" s="386"/>
      <c r="LVU21" s="386"/>
      <c r="LVZ21" s="386"/>
      <c r="LWE21" s="386"/>
      <c r="LWJ21" s="386"/>
      <c r="LWO21" s="386"/>
      <c r="LWT21" s="386"/>
      <c r="LWY21" s="386"/>
      <c r="LXD21" s="386"/>
      <c r="LXI21" s="386"/>
      <c r="LXN21" s="386"/>
      <c r="LXS21" s="386"/>
      <c r="LXX21" s="386"/>
      <c r="LYC21" s="386"/>
      <c r="LYH21" s="386"/>
      <c r="LYM21" s="386"/>
      <c r="LYR21" s="386"/>
      <c r="LYW21" s="386"/>
      <c r="LZB21" s="386"/>
      <c r="LZG21" s="386"/>
      <c r="LZL21" s="386"/>
      <c r="LZQ21" s="386"/>
      <c r="LZV21" s="386"/>
      <c r="MAA21" s="386"/>
      <c r="MAF21" s="386"/>
      <c r="MAK21" s="386"/>
      <c r="MAP21" s="386"/>
      <c r="MAU21" s="386"/>
      <c r="MAZ21" s="386"/>
      <c r="MBE21" s="386"/>
      <c r="MBJ21" s="386"/>
      <c r="MBO21" s="386"/>
      <c r="MBT21" s="386"/>
      <c r="MBY21" s="386"/>
      <c r="MCD21" s="386"/>
      <c r="MCI21" s="386"/>
      <c r="MCN21" s="386"/>
      <c r="MCS21" s="386"/>
      <c r="MCX21" s="386"/>
      <c r="MDC21" s="386"/>
      <c r="MDH21" s="386"/>
      <c r="MDM21" s="386"/>
      <c r="MDR21" s="386"/>
      <c r="MDW21" s="386"/>
      <c r="MEB21" s="386"/>
      <c r="MEG21" s="386"/>
      <c r="MEL21" s="386"/>
      <c r="MEQ21" s="386"/>
      <c r="MEV21" s="386"/>
      <c r="MFA21" s="386"/>
      <c r="MFF21" s="386"/>
      <c r="MFK21" s="386"/>
      <c r="MFP21" s="386"/>
      <c r="MFU21" s="386"/>
      <c r="MFZ21" s="386"/>
      <c r="MGE21" s="386"/>
      <c r="MGJ21" s="386"/>
      <c r="MGO21" s="386"/>
      <c r="MGT21" s="386"/>
      <c r="MGY21" s="386"/>
      <c r="MHD21" s="386"/>
      <c r="MHI21" s="386"/>
      <c r="MHN21" s="386"/>
      <c r="MHS21" s="386"/>
      <c r="MHX21" s="386"/>
      <c r="MIC21" s="386"/>
      <c r="MIH21" s="386"/>
      <c r="MIM21" s="386"/>
      <c r="MIR21" s="386"/>
      <c r="MIW21" s="386"/>
      <c r="MJB21" s="386"/>
      <c r="MJG21" s="386"/>
      <c r="MJL21" s="386"/>
      <c r="MJQ21" s="386"/>
      <c r="MJV21" s="386"/>
      <c r="MKA21" s="386"/>
      <c r="MKF21" s="386"/>
      <c r="MKK21" s="386"/>
      <c r="MKP21" s="386"/>
      <c r="MKU21" s="386"/>
      <c r="MKZ21" s="386"/>
      <c r="MLE21" s="386"/>
      <c r="MLJ21" s="386"/>
      <c r="MLO21" s="386"/>
      <c r="MLT21" s="386"/>
      <c r="MLY21" s="386"/>
      <c r="MMD21" s="386"/>
      <c r="MMI21" s="386"/>
      <c r="MMN21" s="386"/>
      <c r="MMS21" s="386"/>
      <c r="MMX21" s="386"/>
      <c r="MNC21" s="386"/>
      <c r="MNH21" s="386"/>
      <c r="MNM21" s="386"/>
      <c r="MNR21" s="386"/>
      <c r="MNW21" s="386"/>
      <c r="MOB21" s="386"/>
      <c r="MOG21" s="386"/>
      <c r="MOL21" s="386"/>
      <c r="MOQ21" s="386"/>
      <c r="MOV21" s="386"/>
      <c r="MPA21" s="386"/>
      <c r="MPF21" s="386"/>
      <c r="MPK21" s="386"/>
      <c r="MPP21" s="386"/>
      <c r="MPU21" s="386"/>
      <c r="MPZ21" s="386"/>
      <c r="MQE21" s="386"/>
      <c r="MQJ21" s="386"/>
      <c r="MQO21" s="386"/>
      <c r="MQT21" s="386"/>
      <c r="MQY21" s="386"/>
      <c r="MRD21" s="386"/>
      <c r="MRI21" s="386"/>
      <c r="MRN21" s="386"/>
      <c r="MRS21" s="386"/>
      <c r="MRX21" s="386"/>
      <c r="MSC21" s="386"/>
      <c r="MSH21" s="386"/>
      <c r="MSM21" s="386"/>
      <c r="MSR21" s="386"/>
      <c r="MSW21" s="386"/>
      <c r="MTB21" s="386"/>
      <c r="MTG21" s="386"/>
      <c r="MTL21" s="386"/>
      <c r="MTQ21" s="386"/>
      <c r="MTV21" s="386"/>
      <c r="MUA21" s="386"/>
      <c r="MUF21" s="386"/>
      <c r="MUK21" s="386"/>
      <c r="MUP21" s="386"/>
      <c r="MUU21" s="386"/>
      <c r="MUZ21" s="386"/>
      <c r="MVE21" s="386"/>
      <c r="MVJ21" s="386"/>
      <c r="MVO21" s="386"/>
      <c r="MVT21" s="386"/>
      <c r="MVY21" s="386"/>
      <c r="MWD21" s="386"/>
      <c r="MWI21" s="386"/>
      <c r="MWN21" s="386"/>
      <c r="MWS21" s="386"/>
      <c r="MWX21" s="386"/>
      <c r="MXC21" s="386"/>
      <c r="MXH21" s="386"/>
      <c r="MXM21" s="386"/>
      <c r="MXR21" s="386"/>
      <c r="MXW21" s="386"/>
      <c r="MYB21" s="386"/>
      <c r="MYG21" s="386"/>
      <c r="MYL21" s="386"/>
      <c r="MYQ21" s="386"/>
      <c r="MYV21" s="386"/>
      <c r="MZA21" s="386"/>
      <c r="MZF21" s="386"/>
      <c r="MZK21" s="386"/>
      <c r="MZP21" s="386"/>
      <c r="MZU21" s="386"/>
      <c r="MZZ21" s="386"/>
      <c r="NAE21" s="386"/>
      <c r="NAJ21" s="386"/>
      <c r="NAO21" s="386"/>
      <c r="NAT21" s="386"/>
      <c r="NAY21" s="386"/>
      <c r="NBD21" s="386"/>
      <c r="NBI21" s="386"/>
      <c r="NBN21" s="386"/>
      <c r="NBS21" s="386"/>
      <c r="NBX21" s="386"/>
      <c r="NCC21" s="386"/>
      <c r="NCH21" s="386"/>
      <c r="NCM21" s="386"/>
      <c r="NCR21" s="386"/>
      <c r="NCW21" s="386"/>
      <c r="NDB21" s="386"/>
      <c r="NDG21" s="386"/>
      <c r="NDL21" s="386"/>
      <c r="NDQ21" s="386"/>
      <c r="NDV21" s="386"/>
      <c r="NEA21" s="386"/>
      <c r="NEF21" s="386"/>
      <c r="NEK21" s="386"/>
      <c r="NEP21" s="386"/>
      <c r="NEU21" s="386"/>
      <c r="NEZ21" s="386"/>
      <c r="NFE21" s="386"/>
      <c r="NFJ21" s="386"/>
      <c r="NFO21" s="386"/>
      <c r="NFT21" s="386"/>
      <c r="NFY21" s="386"/>
      <c r="NGD21" s="386"/>
      <c r="NGI21" s="386"/>
      <c r="NGN21" s="386"/>
      <c r="NGS21" s="386"/>
      <c r="NGX21" s="386"/>
      <c r="NHC21" s="386"/>
      <c r="NHH21" s="386"/>
      <c r="NHM21" s="386"/>
      <c r="NHR21" s="386"/>
      <c r="NHW21" s="386"/>
      <c r="NIB21" s="386"/>
      <c r="NIG21" s="386"/>
      <c r="NIL21" s="386"/>
      <c r="NIQ21" s="386"/>
      <c r="NIV21" s="386"/>
      <c r="NJA21" s="386"/>
      <c r="NJF21" s="386"/>
      <c r="NJK21" s="386"/>
      <c r="NJP21" s="386"/>
      <c r="NJU21" s="386"/>
      <c r="NJZ21" s="386"/>
      <c r="NKE21" s="386"/>
      <c r="NKJ21" s="386"/>
      <c r="NKO21" s="386"/>
      <c r="NKT21" s="386"/>
      <c r="NKY21" s="386"/>
      <c r="NLD21" s="386"/>
      <c r="NLI21" s="386"/>
      <c r="NLN21" s="386"/>
      <c r="NLS21" s="386"/>
      <c r="NLX21" s="386"/>
      <c r="NMC21" s="386"/>
      <c r="NMH21" s="386"/>
      <c r="NMM21" s="386"/>
      <c r="NMR21" s="386"/>
      <c r="NMW21" s="386"/>
      <c r="NNB21" s="386"/>
      <c r="NNG21" s="386"/>
      <c r="NNL21" s="386"/>
      <c r="NNQ21" s="386"/>
      <c r="NNV21" s="386"/>
      <c r="NOA21" s="386"/>
      <c r="NOF21" s="386"/>
      <c r="NOK21" s="386"/>
      <c r="NOP21" s="386"/>
      <c r="NOU21" s="386"/>
      <c r="NOZ21" s="386"/>
      <c r="NPE21" s="386"/>
      <c r="NPJ21" s="386"/>
      <c r="NPO21" s="386"/>
      <c r="NPT21" s="386"/>
      <c r="NPY21" s="386"/>
      <c r="NQD21" s="386"/>
      <c r="NQI21" s="386"/>
      <c r="NQN21" s="386"/>
      <c r="NQS21" s="386"/>
      <c r="NQX21" s="386"/>
      <c r="NRC21" s="386"/>
      <c r="NRH21" s="386"/>
      <c r="NRM21" s="386"/>
      <c r="NRR21" s="386"/>
      <c r="NRW21" s="386"/>
      <c r="NSB21" s="386"/>
      <c r="NSG21" s="386"/>
      <c r="NSL21" s="386"/>
      <c r="NSQ21" s="386"/>
      <c r="NSV21" s="386"/>
      <c r="NTA21" s="386"/>
      <c r="NTF21" s="386"/>
      <c r="NTK21" s="386"/>
      <c r="NTP21" s="386"/>
      <c r="NTU21" s="386"/>
      <c r="NTZ21" s="386"/>
      <c r="NUE21" s="386"/>
      <c r="NUJ21" s="386"/>
      <c r="NUO21" s="386"/>
      <c r="NUT21" s="386"/>
      <c r="NUY21" s="386"/>
      <c r="NVD21" s="386"/>
      <c r="NVI21" s="386"/>
      <c r="NVN21" s="386"/>
      <c r="NVS21" s="386"/>
      <c r="NVX21" s="386"/>
      <c r="NWC21" s="386"/>
      <c r="NWH21" s="386"/>
      <c r="NWM21" s="386"/>
      <c r="NWR21" s="386"/>
      <c r="NWW21" s="386"/>
      <c r="NXB21" s="386"/>
      <c r="NXG21" s="386"/>
      <c r="NXL21" s="386"/>
      <c r="NXQ21" s="386"/>
      <c r="NXV21" s="386"/>
      <c r="NYA21" s="386"/>
      <c r="NYF21" s="386"/>
      <c r="NYK21" s="386"/>
      <c r="NYP21" s="386"/>
      <c r="NYU21" s="386"/>
      <c r="NYZ21" s="386"/>
      <c r="NZE21" s="386"/>
      <c r="NZJ21" s="386"/>
      <c r="NZO21" s="386"/>
      <c r="NZT21" s="386"/>
      <c r="NZY21" s="386"/>
      <c r="OAD21" s="386"/>
      <c r="OAI21" s="386"/>
      <c r="OAN21" s="386"/>
      <c r="OAS21" s="386"/>
      <c r="OAX21" s="386"/>
      <c r="OBC21" s="386"/>
      <c r="OBH21" s="386"/>
      <c r="OBM21" s="386"/>
      <c r="OBR21" s="386"/>
      <c r="OBW21" s="386"/>
      <c r="OCB21" s="386"/>
      <c r="OCG21" s="386"/>
      <c r="OCL21" s="386"/>
      <c r="OCQ21" s="386"/>
      <c r="OCV21" s="386"/>
      <c r="ODA21" s="386"/>
      <c r="ODF21" s="386"/>
      <c r="ODK21" s="386"/>
      <c r="ODP21" s="386"/>
      <c r="ODU21" s="386"/>
      <c r="ODZ21" s="386"/>
      <c r="OEE21" s="386"/>
      <c r="OEJ21" s="386"/>
      <c r="OEO21" s="386"/>
      <c r="OET21" s="386"/>
      <c r="OEY21" s="386"/>
      <c r="OFD21" s="386"/>
      <c r="OFI21" s="386"/>
      <c r="OFN21" s="386"/>
      <c r="OFS21" s="386"/>
      <c r="OFX21" s="386"/>
      <c r="OGC21" s="386"/>
      <c r="OGH21" s="386"/>
      <c r="OGM21" s="386"/>
      <c r="OGR21" s="386"/>
      <c r="OGW21" s="386"/>
      <c r="OHB21" s="386"/>
      <c r="OHG21" s="386"/>
      <c r="OHL21" s="386"/>
      <c r="OHQ21" s="386"/>
      <c r="OHV21" s="386"/>
      <c r="OIA21" s="386"/>
      <c r="OIF21" s="386"/>
      <c r="OIK21" s="386"/>
      <c r="OIP21" s="386"/>
      <c r="OIU21" s="386"/>
      <c r="OIZ21" s="386"/>
      <c r="OJE21" s="386"/>
      <c r="OJJ21" s="386"/>
      <c r="OJO21" s="386"/>
      <c r="OJT21" s="386"/>
      <c r="OJY21" s="386"/>
      <c r="OKD21" s="386"/>
      <c r="OKI21" s="386"/>
      <c r="OKN21" s="386"/>
      <c r="OKS21" s="386"/>
      <c r="OKX21" s="386"/>
      <c r="OLC21" s="386"/>
      <c r="OLH21" s="386"/>
      <c r="OLM21" s="386"/>
      <c r="OLR21" s="386"/>
      <c r="OLW21" s="386"/>
      <c r="OMB21" s="386"/>
      <c r="OMG21" s="386"/>
      <c r="OML21" s="386"/>
      <c r="OMQ21" s="386"/>
      <c r="OMV21" s="386"/>
      <c r="ONA21" s="386"/>
      <c r="ONF21" s="386"/>
      <c r="ONK21" s="386"/>
      <c r="ONP21" s="386"/>
      <c r="ONU21" s="386"/>
      <c r="ONZ21" s="386"/>
      <c r="OOE21" s="386"/>
      <c r="OOJ21" s="386"/>
      <c r="OOO21" s="386"/>
      <c r="OOT21" s="386"/>
      <c r="OOY21" s="386"/>
      <c r="OPD21" s="386"/>
      <c r="OPI21" s="386"/>
      <c r="OPN21" s="386"/>
      <c r="OPS21" s="386"/>
      <c r="OPX21" s="386"/>
      <c r="OQC21" s="386"/>
      <c r="OQH21" s="386"/>
      <c r="OQM21" s="386"/>
      <c r="OQR21" s="386"/>
      <c r="OQW21" s="386"/>
      <c r="ORB21" s="386"/>
      <c r="ORG21" s="386"/>
      <c r="ORL21" s="386"/>
      <c r="ORQ21" s="386"/>
      <c r="ORV21" s="386"/>
      <c r="OSA21" s="386"/>
      <c r="OSF21" s="386"/>
      <c r="OSK21" s="386"/>
      <c r="OSP21" s="386"/>
      <c r="OSU21" s="386"/>
      <c r="OSZ21" s="386"/>
      <c r="OTE21" s="386"/>
      <c r="OTJ21" s="386"/>
      <c r="OTO21" s="386"/>
      <c r="OTT21" s="386"/>
      <c r="OTY21" s="386"/>
      <c r="OUD21" s="386"/>
      <c r="OUI21" s="386"/>
      <c r="OUN21" s="386"/>
      <c r="OUS21" s="386"/>
      <c r="OUX21" s="386"/>
      <c r="OVC21" s="386"/>
      <c r="OVH21" s="386"/>
      <c r="OVM21" s="386"/>
      <c r="OVR21" s="386"/>
      <c r="OVW21" s="386"/>
      <c r="OWB21" s="386"/>
      <c r="OWG21" s="386"/>
      <c r="OWL21" s="386"/>
      <c r="OWQ21" s="386"/>
      <c r="OWV21" s="386"/>
      <c r="OXA21" s="386"/>
      <c r="OXF21" s="386"/>
      <c r="OXK21" s="386"/>
      <c r="OXP21" s="386"/>
      <c r="OXU21" s="386"/>
      <c r="OXZ21" s="386"/>
      <c r="OYE21" s="386"/>
      <c r="OYJ21" s="386"/>
      <c r="OYO21" s="386"/>
      <c r="OYT21" s="386"/>
      <c r="OYY21" s="386"/>
      <c r="OZD21" s="386"/>
      <c r="OZI21" s="386"/>
      <c r="OZN21" s="386"/>
      <c r="OZS21" s="386"/>
      <c r="OZX21" s="386"/>
      <c r="PAC21" s="386"/>
      <c r="PAH21" s="386"/>
      <c r="PAM21" s="386"/>
      <c r="PAR21" s="386"/>
      <c r="PAW21" s="386"/>
      <c r="PBB21" s="386"/>
      <c r="PBG21" s="386"/>
      <c r="PBL21" s="386"/>
      <c r="PBQ21" s="386"/>
      <c r="PBV21" s="386"/>
      <c r="PCA21" s="386"/>
      <c r="PCF21" s="386"/>
      <c r="PCK21" s="386"/>
      <c r="PCP21" s="386"/>
      <c r="PCU21" s="386"/>
      <c r="PCZ21" s="386"/>
      <c r="PDE21" s="386"/>
      <c r="PDJ21" s="386"/>
      <c r="PDO21" s="386"/>
      <c r="PDT21" s="386"/>
      <c r="PDY21" s="386"/>
      <c r="PED21" s="386"/>
      <c r="PEI21" s="386"/>
      <c r="PEN21" s="386"/>
      <c r="PES21" s="386"/>
      <c r="PEX21" s="386"/>
      <c r="PFC21" s="386"/>
      <c r="PFH21" s="386"/>
      <c r="PFM21" s="386"/>
      <c r="PFR21" s="386"/>
      <c r="PFW21" s="386"/>
      <c r="PGB21" s="386"/>
      <c r="PGG21" s="386"/>
      <c r="PGL21" s="386"/>
      <c r="PGQ21" s="386"/>
      <c r="PGV21" s="386"/>
      <c r="PHA21" s="386"/>
      <c r="PHF21" s="386"/>
      <c r="PHK21" s="386"/>
      <c r="PHP21" s="386"/>
      <c r="PHU21" s="386"/>
      <c r="PHZ21" s="386"/>
      <c r="PIE21" s="386"/>
      <c r="PIJ21" s="386"/>
      <c r="PIO21" s="386"/>
      <c r="PIT21" s="386"/>
      <c r="PIY21" s="386"/>
      <c r="PJD21" s="386"/>
      <c r="PJI21" s="386"/>
      <c r="PJN21" s="386"/>
      <c r="PJS21" s="386"/>
      <c r="PJX21" s="386"/>
      <c r="PKC21" s="386"/>
      <c r="PKH21" s="386"/>
      <c r="PKM21" s="386"/>
      <c r="PKR21" s="386"/>
      <c r="PKW21" s="386"/>
      <c r="PLB21" s="386"/>
      <c r="PLG21" s="386"/>
      <c r="PLL21" s="386"/>
      <c r="PLQ21" s="386"/>
      <c r="PLV21" s="386"/>
      <c r="PMA21" s="386"/>
      <c r="PMF21" s="386"/>
      <c r="PMK21" s="386"/>
      <c r="PMP21" s="386"/>
      <c r="PMU21" s="386"/>
      <c r="PMZ21" s="386"/>
      <c r="PNE21" s="386"/>
      <c r="PNJ21" s="386"/>
      <c r="PNO21" s="386"/>
      <c r="PNT21" s="386"/>
      <c r="PNY21" s="386"/>
      <c r="POD21" s="386"/>
      <c r="POI21" s="386"/>
      <c r="PON21" s="386"/>
      <c r="POS21" s="386"/>
      <c r="POX21" s="386"/>
      <c r="PPC21" s="386"/>
      <c r="PPH21" s="386"/>
      <c r="PPM21" s="386"/>
      <c r="PPR21" s="386"/>
      <c r="PPW21" s="386"/>
      <c r="PQB21" s="386"/>
      <c r="PQG21" s="386"/>
      <c r="PQL21" s="386"/>
      <c r="PQQ21" s="386"/>
      <c r="PQV21" s="386"/>
      <c r="PRA21" s="386"/>
      <c r="PRF21" s="386"/>
      <c r="PRK21" s="386"/>
      <c r="PRP21" s="386"/>
      <c r="PRU21" s="386"/>
      <c r="PRZ21" s="386"/>
      <c r="PSE21" s="386"/>
      <c r="PSJ21" s="386"/>
      <c r="PSO21" s="386"/>
      <c r="PST21" s="386"/>
      <c r="PSY21" s="386"/>
      <c r="PTD21" s="386"/>
      <c r="PTI21" s="386"/>
      <c r="PTN21" s="386"/>
      <c r="PTS21" s="386"/>
      <c r="PTX21" s="386"/>
      <c r="PUC21" s="386"/>
      <c r="PUH21" s="386"/>
      <c r="PUM21" s="386"/>
      <c r="PUR21" s="386"/>
      <c r="PUW21" s="386"/>
      <c r="PVB21" s="386"/>
      <c r="PVG21" s="386"/>
      <c r="PVL21" s="386"/>
      <c r="PVQ21" s="386"/>
      <c r="PVV21" s="386"/>
      <c r="PWA21" s="386"/>
      <c r="PWF21" s="386"/>
      <c r="PWK21" s="386"/>
      <c r="PWP21" s="386"/>
      <c r="PWU21" s="386"/>
      <c r="PWZ21" s="386"/>
      <c r="PXE21" s="386"/>
      <c r="PXJ21" s="386"/>
      <c r="PXO21" s="386"/>
      <c r="PXT21" s="386"/>
      <c r="PXY21" s="386"/>
      <c r="PYD21" s="386"/>
      <c r="PYI21" s="386"/>
      <c r="PYN21" s="386"/>
      <c r="PYS21" s="386"/>
      <c r="PYX21" s="386"/>
      <c r="PZC21" s="386"/>
      <c r="PZH21" s="386"/>
      <c r="PZM21" s="386"/>
      <c r="PZR21" s="386"/>
      <c r="PZW21" s="386"/>
      <c r="QAB21" s="386"/>
      <c r="QAG21" s="386"/>
      <c r="QAL21" s="386"/>
      <c r="QAQ21" s="386"/>
      <c r="QAV21" s="386"/>
      <c r="QBA21" s="386"/>
      <c r="QBF21" s="386"/>
      <c r="QBK21" s="386"/>
      <c r="QBP21" s="386"/>
      <c r="QBU21" s="386"/>
      <c r="QBZ21" s="386"/>
      <c r="QCE21" s="386"/>
      <c r="QCJ21" s="386"/>
      <c r="QCO21" s="386"/>
      <c r="QCT21" s="386"/>
      <c r="QCY21" s="386"/>
      <c r="QDD21" s="386"/>
      <c r="QDI21" s="386"/>
      <c r="QDN21" s="386"/>
      <c r="QDS21" s="386"/>
      <c r="QDX21" s="386"/>
      <c r="QEC21" s="386"/>
      <c r="QEH21" s="386"/>
      <c r="QEM21" s="386"/>
      <c r="QER21" s="386"/>
      <c r="QEW21" s="386"/>
      <c r="QFB21" s="386"/>
      <c r="QFG21" s="386"/>
      <c r="QFL21" s="386"/>
      <c r="QFQ21" s="386"/>
      <c r="QFV21" s="386"/>
      <c r="QGA21" s="386"/>
      <c r="QGF21" s="386"/>
      <c r="QGK21" s="386"/>
      <c r="QGP21" s="386"/>
      <c r="QGU21" s="386"/>
      <c r="QGZ21" s="386"/>
      <c r="QHE21" s="386"/>
      <c r="QHJ21" s="386"/>
      <c r="QHO21" s="386"/>
      <c r="QHT21" s="386"/>
      <c r="QHY21" s="386"/>
      <c r="QID21" s="386"/>
      <c r="QII21" s="386"/>
      <c r="QIN21" s="386"/>
      <c r="QIS21" s="386"/>
      <c r="QIX21" s="386"/>
      <c r="QJC21" s="386"/>
      <c r="QJH21" s="386"/>
      <c r="QJM21" s="386"/>
      <c r="QJR21" s="386"/>
      <c r="QJW21" s="386"/>
      <c r="QKB21" s="386"/>
      <c r="QKG21" s="386"/>
      <c r="QKL21" s="386"/>
      <c r="QKQ21" s="386"/>
      <c r="QKV21" s="386"/>
      <c r="QLA21" s="386"/>
      <c r="QLF21" s="386"/>
      <c r="QLK21" s="386"/>
      <c r="QLP21" s="386"/>
      <c r="QLU21" s="386"/>
      <c r="QLZ21" s="386"/>
      <c r="QME21" s="386"/>
      <c r="QMJ21" s="386"/>
      <c r="QMO21" s="386"/>
      <c r="QMT21" s="386"/>
      <c r="QMY21" s="386"/>
      <c r="QND21" s="386"/>
      <c r="QNI21" s="386"/>
      <c r="QNN21" s="386"/>
      <c r="QNS21" s="386"/>
      <c r="QNX21" s="386"/>
      <c r="QOC21" s="386"/>
      <c r="QOH21" s="386"/>
      <c r="QOM21" s="386"/>
      <c r="QOR21" s="386"/>
      <c r="QOW21" s="386"/>
      <c r="QPB21" s="386"/>
      <c r="QPG21" s="386"/>
      <c r="QPL21" s="386"/>
      <c r="QPQ21" s="386"/>
      <c r="QPV21" s="386"/>
      <c r="QQA21" s="386"/>
      <c r="QQF21" s="386"/>
      <c r="QQK21" s="386"/>
      <c r="QQP21" s="386"/>
      <c r="QQU21" s="386"/>
      <c r="QQZ21" s="386"/>
      <c r="QRE21" s="386"/>
      <c r="QRJ21" s="386"/>
      <c r="QRO21" s="386"/>
      <c r="QRT21" s="386"/>
      <c r="QRY21" s="386"/>
      <c r="QSD21" s="386"/>
      <c r="QSI21" s="386"/>
      <c r="QSN21" s="386"/>
      <c r="QSS21" s="386"/>
      <c r="QSX21" s="386"/>
      <c r="QTC21" s="386"/>
      <c r="QTH21" s="386"/>
      <c r="QTM21" s="386"/>
      <c r="QTR21" s="386"/>
      <c r="QTW21" s="386"/>
      <c r="QUB21" s="386"/>
      <c r="QUG21" s="386"/>
      <c r="QUL21" s="386"/>
      <c r="QUQ21" s="386"/>
      <c r="QUV21" s="386"/>
      <c r="QVA21" s="386"/>
      <c r="QVF21" s="386"/>
      <c r="QVK21" s="386"/>
      <c r="QVP21" s="386"/>
      <c r="QVU21" s="386"/>
      <c r="QVZ21" s="386"/>
      <c r="QWE21" s="386"/>
      <c r="QWJ21" s="386"/>
      <c r="QWO21" s="386"/>
      <c r="QWT21" s="386"/>
      <c r="QWY21" s="386"/>
      <c r="QXD21" s="386"/>
      <c r="QXI21" s="386"/>
      <c r="QXN21" s="386"/>
      <c r="QXS21" s="386"/>
      <c r="QXX21" s="386"/>
      <c r="QYC21" s="386"/>
      <c r="QYH21" s="386"/>
      <c r="QYM21" s="386"/>
      <c r="QYR21" s="386"/>
      <c r="QYW21" s="386"/>
      <c r="QZB21" s="386"/>
      <c r="QZG21" s="386"/>
      <c r="QZL21" s="386"/>
      <c r="QZQ21" s="386"/>
      <c r="QZV21" s="386"/>
      <c r="RAA21" s="386"/>
      <c r="RAF21" s="386"/>
      <c r="RAK21" s="386"/>
      <c r="RAP21" s="386"/>
      <c r="RAU21" s="386"/>
      <c r="RAZ21" s="386"/>
      <c r="RBE21" s="386"/>
      <c r="RBJ21" s="386"/>
      <c r="RBO21" s="386"/>
      <c r="RBT21" s="386"/>
      <c r="RBY21" s="386"/>
      <c r="RCD21" s="386"/>
      <c r="RCI21" s="386"/>
      <c r="RCN21" s="386"/>
      <c r="RCS21" s="386"/>
      <c r="RCX21" s="386"/>
      <c r="RDC21" s="386"/>
      <c r="RDH21" s="386"/>
      <c r="RDM21" s="386"/>
      <c r="RDR21" s="386"/>
      <c r="RDW21" s="386"/>
      <c r="REB21" s="386"/>
      <c r="REG21" s="386"/>
      <c r="REL21" s="386"/>
      <c r="REQ21" s="386"/>
      <c r="REV21" s="386"/>
      <c r="RFA21" s="386"/>
      <c r="RFF21" s="386"/>
      <c r="RFK21" s="386"/>
      <c r="RFP21" s="386"/>
      <c r="RFU21" s="386"/>
      <c r="RFZ21" s="386"/>
      <c r="RGE21" s="386"/>
      <c r="RGJ21" s="386"/>
      <c r="RGO21" s="386"/>
      <c r="RGT21" s="386"/>
      <c r="RGY21" s="386"/>
      <c r="RHD21" s="386"/>
      <c r="RHI21" s="386"/>
      <c r="RHN21" s="386"/>
      <c r="RHS21" s="386"/>
      <c r="RHX21" s="386"/>
      <c r="RIC21" s="386"/>
      <c r="RIH21" s="386"/>
      <c r="RIM21" s="386"/>
      <c r="RIR21" s="386"/>
      <c r="RIW21" s="386"/>
      <c r="RJB21" s="386"/>
      <c r="RJG21" s="386"/>
      <c r="RJL21" s="386"/>
      <c r="RJQ21" s="386"/>
      <c r="RJV21" s="386"/>
      <c r="RKA21" s="386"/>
      <c r="RKF21" s="386"/>
      <c r="RKK21" s="386"/>
      <c r="RKP21" s="386"/>
      <c r="RKU21" s="386"/>
      <c r="RKZ21" s="386"/>
      <c r="RLE21" s="386"/>
      <c r="RLJ21" s="386"/>
      <c r="RLO21" s="386"/>
      <c r="RLT21" s="386"/>
      <c r="RLY21" s="386"/>
      <c r="RMD21" s="386"/>
      <c r="RMI21" s="386"/>
      <c r="RMN21" s="386"/>
      <c r="RMS21" s="386"/>
      <c r="RMX21" s="386"/>
      <c r="RNC21" s="386"/>
      <c r="RNH21" s="386"/>
      <c r="RNM21" s="386"/>
      <c r="RNR21" s="386"/>
      <c r="RNW21" s="386"/>
      <c r="ROB21" s="386"/>
      <c r="ROG21" s="386"/>
      <c r="ROL21" s="386"/>
      <c r="ROQ21" s="386"/>
      <c r="ROV21" s="386"/>
      <c r="RPA21" s="386"/>
      <c r="RPF21" s="386"/>
      <c r="RPK21" s="386"/>
      <c r="RPP21" s="386"/>
      <c r="RPU21" s="386"/>
      <c r="RPZ21" s="386"/>
      <c r="RQE21" s="386"/>
      <c r="RQJ21" s="386"/>
      <c r="RQO21" s="386"/>
      <c r="RQT21" s="386"/>
      <c r="RQY21" s="386"/>
      <c r="RRD21" s="386"/>
      <c r="RRI21" s="386"/>
      <c r="RRN21" s="386"/>
      <c r="RRS21" s="386"/>
      <c r="RRX21" s="386"/>
      <c r="RSC21" s="386"/>
      <c r="RSH21" s="386"/>
      <c r="RSM21" s="386"/>
      <c r="RSR21" s="386"/>
      <c r="RSW21" s="386"/>
      <c r="RTB21" s="386"/>
      <c r="RTG21" s="386"/>
      <c r="RTL21" s="386"/>
      <c r="RTQ21" s="386"/>
      <c r="RTV21" s="386"/>
      <c r="RUA21" s="386"/>
      <c r="RUF21" s="386"/>
      <c r="RUK21" s="386"/>
      <c r="RUP21" s="386"/>
      <c r="RUU21" s="386"/>
      <c r="RUZ21" s="386"/>
      <c r="RVE21" s="386"/>
      <c r="RVJ21" s="386"/>
      <c r="RVO21" s="386"/>
      <c r="RVT21" s="386"/>
      <c r="RVY21" s="386"/>
      <c r="RWD21" s="386"/>
      <c r="RWI21" s="386"/>
      <c r="RWN21" s="386"/>
      <c r="RWS21" s="386"/>
      <c r="RWX21" s="386"/>
      <c r="RXC21" s="386"/>
      <c r="RXH21" s="386"/>
      <c r="RXM21" s="386"/>
      <c r="RXR21" s="386"/>
      <c r="RXW21" s="386"/>
      <c r="RYB21" s="386"/>
      <c r="RYG21" s="386"/>
      <c r="RYL21" s="386"/>
      <c r="RYQ21" s="386"/>
      <c r="RYV21" s="386"/>
      <c r="RZA21" s="386"/>
      <c r="RZF21" s="386"/>
      <c r="RZK21" s="386"/>
      <c r="RZP21" s="386"/>
      <c r="RZU21" s="386"/>
      <c r="RZZ21" s="386"/>
      <c r="SAE21" s="386"/>
      <c r="SAJ21" s="386"/>
      <c r="SAO21" s="386"/>
      <c r="SAT21" s="386"/>
      <c r="SAY21" s="386"/>
      <c r="SBD21" s="386"/>
      <c r="SBI21" s="386"/>
      <c r="SBN21" s="386"/>
      <c r="SBS21" s="386"/>
      <c r="SBX21" s="386"/>
      <c r="SCC21" s="386"/>
      <c r="SCH21" s="386"/>
      <c r="SCM21" s="386"/>
      <c r="SCR21" s="386"/>
      <c r="SCW21" s="386"/>
      <c r="SDB21" s="386"/>
      <c r="SDG21" s="386"/>
      <c r="SDL21" s="386"/>
      <c r="SDQ21" s="386"/>
      <c r="SDV21" s="386"/>
      <c r="SEA21" s="386"/>
      <c r="SEF21" s="386"/>
      <c r="SEK21" s="386"/>
      <c r="SEP21" s="386"/>
      <c r="SEU21" s="386"/>
      <c r="SEZ21" s="386"/>
      <c r="SFE21" s="386"/>
      <c r="SFJ21" s="386"/>
      <c r="SFO21" s="386"/>
      <c r="SFT21" s="386"/>
      <c r="SFY21" s="386"/>
      <c r="SGD21" s="386"/>
      <c r="SGI21" s="386"/>
      <c r="SGN21" s="386"/>
      <c r="SGS21" s="386"/>
      <c r="SGX21" s="386"/>
      <c r="SHC21" s="386"/>
      <c r="SHH21" s="386"/>
      <c r="SHM21" s="386"/>
      <c r="SHR21" s="386"/>
      <c r="SHW21" s="386"/>
      <c r="SIB21" s="386"/>
      <c r="SIG21" s="386"/>
      <c r="SIL21" s="386"/>
      <c r="SIQ21" s="386"/>
      <c r="SIV21" s="386"/>
      <c r="SJA21" s="386"/>
      <c r="SJF21" s="386"/>
      <c r="SJK21" s="386"/>
      <c r="SJP21" s="386"/>
      <c r="SJU21" s="386"/>
      <c r="SJZ21" s="386"/>
      <c r="SKE21" s="386"/>
      <c r="SKJ21" s="386"/>
      <c r="SKO21" s="386"/>
      <c r="SKT21" s="386"/>
      <c r="SKY21" s="386"/>
      <c r="SLD21" s="386"/>
      <c r="SLI21" s="386"/>
      <c r="SLN21" s="386"/>
      <c r="SLS21" s="386"/>
      <c r="SLX21" s="386"/>
      <c r="SMC21" s="386"/>
      <c r="SMH21" s="386"/>
      <c r="SMM21" s="386"/>
      <c r="SMR21" s="386"/>
      <c r="SMW21" s="386"/>
      <c r="SNB21" s="386"/>
      <c r="SNG21" s="386"/>
      <c r="SNL21" s="386"/>
      <c r="SNQ21" s="386"/>
      <c r="SNV21" s="386"/>
      <c r="SOA21" s="386"/>
      <c r="SOF21" s="386"/>
      <c r="SOK21" s="386"/>
      <c r="SOP21" s="386"/>
      <c r="SOU21" s="386"/>
      <c r="SOZ21" s="386"/>
      <c r="SPE21" s="386"/>
      <c r="SPJ21" s="386"/>
      <c r="SPO21" s="386"/>
      <c r="SPT21" s="386"/>
      <c r="SPY21" s="386"/>
      <c r="SQD21" s="386"/>
      <c r="SQI21" s="386"/>
      <c r="SQN21" s="386"/>
      <c r="SQS21" s="386"/>
      <c r="SQX21" s="386"/>
      <c r="SRC21" s="386"/>
      <c r="SRH21" s="386"/>
      <c r="SRM21" s="386"/>
      <c r="SRR21" s="386"/>
      <c r="SRW21" s="386"/>
      <c r="SSB21" s="386"/>
      <c r="SSG21" s="386"/>
      <c r="SSL21" s="386"/>
      <c r="SSQ21" s="386"/>
      <c r="SSV21" s="386"/>
      <c r="STA21" s="386"/>
      <c r="STF21" s="386"/>
      <c r="STK21" s="386"/>
      <c r="STP21" s="386"/>
      <c r="STU21" s="386"/>
      <c r="STZ21" s="386"/>
      <c r="SUE21" s="386"/>
      <c r="SUJ21" s="386"/>
      <c r="SUO21" s="386"/>
      <c r="SUT21" s="386"/>
      <c r="SUY21" s="386"/>
      <c r="SVD21" s="386"/>
      <c r="SVI21" s="386"/>
      <c r="SVN21" s="386"/>
      <c r="SVS21" s="386"/>
      <c r="SVX21" s="386"/>
      <c r="SWC21" s="386"/>
      <c r="SWH21" s="386"/>
      <c r="SWM21" s="386"/>
      <c r="SWR21" s="386"/>
      <c r="SWW21" s="386"/>
      <c r="SXB21" s="386"/>
      <c r="SXG21" s="386"/>
      <c r="SXL21" s="386"/>
      <c r="SXQ21" s="386"/>
      <c r="SXV21" s="386"/>
      <c r="SYA21" s="386"/>
      <c r="SYF21" s="386"/>
      <c r="SYK21" s="386"/>
      <c r="SYP21" s="386"/>
      <c r="SYU21" s="386"/>
      <c r="SYZ21" s="386"/>
      <c r="SZE21" s="386"/>
      <c r="SZJ21" s="386"/>
      <c r="SZO21" s="386"/>
      <c r="SZT21" s="386"/>
      <c r="SZY21" s="386"/>
      <c r="TAD21" s="386"/>
      <c r="TAI21" s="386"/>
      <c r="TAN21" s="386"/>
      <c r="TAS21" s="386"/>
      <c r="TAX21" s="386"/>
      <c r="TBC21" s="386"/>
      <c r="TBH21" s="386"/>
      <c r="TBM21" s="386"/>
      <c r="TBR21" s="386"/>
      <c r="TBW21" s="386"/>
      <c r="TCB21" s="386"/>
      <c r="TCG21" s="386"/>
      <c r="TCL21" s="386"/>
      <c r="TCQ21" s="386"/>
      <c r="TCV21" s="386"/>
      <c r="TDA21" s="386"/>
      <c r="TDF21" s="386"/>
      <c r="TDK21" s="386"/>
      <c r="TDP21" s="386"/>
      <c r="TDU21" s="386"/>
      <c r="TDZ21" s="386"/>
      <c r="TEE21" s="386"/>
      <c r="TEJ21" s="386"/>
      <c r="TEO21" s="386"/>
      <c r="TET21" s="386"/>
      <c r="TEY21" s="386"/>
      <c r="TFD21" s="386"/>
      <c r="TFI21" s="386"/>
      <c r="TFN21" s="386"/>
      <c r="TFS21" s="386"/>
      <c r="TFX21" s="386"/>
      <c r="TGC21" s="386"/>
      <c r="TGH21" s="386"/>
      <c r="TGM21" s="386"/>
      <c r="TGR21" s="386"/>
      <c r="TGW21" s="386"/>
      <c r="THB21" s="386"/>
      <c r="THG21" s="386"/>
      <c r="THL21" s="386"/>
      <c r="THQ21" s="386"/>
      <c r="THV21" s="386"/>
      <c r="TIA21" s="386"/>
      <c r="TIF21" s="386"/>
      <c r="TIK21" s="386"/>
      <c r="TIP21" s="386"/>
      <c r="TIU21" s="386"/>
      <c r="TIZ21" s="386"/>
      <c r="TJE21" s="386"/>
      <c r="TJJ21" s="386"/>
      <c r="TJO21" s="386"/>
      <c r="TJT21" s="386"/>
      <c r="TJY21" s="386"/>
      <c r="TKD21" s="386"/>
      <c r="TKI21" s="386"/>
      <c r="TKN21" s="386"/>
      <c r="TKS21" s="386"/>
      <c r="TKX21" s="386"/>
      <c r="TLC21" s="386"/>
      <c r="TLH21" s="386"/>
      <c r="TLM21" s="386"/>
      <c r="TLR21" s="386"/>
      <c r="TLW21" s="386"/>
      <c r="TMB21" s="386"/>
      <c r="TMG21" s="386"/>
      <c r="TML21" s="386"/>
      <c r="TMQ21" s="386"/>
      <c r="TMV21" s="386"/>
      <c r="TNA21" s="386"/>
      <c r="TNF21" s="386"/>
      <c r="TNK21" s="386"/>
      <c r="TNP21" s="386"/>
      <c r="TNU21" s="386"/>
      <c r="TNZ21" s="386"/>
      <c r="TOE21" s="386"/>
      <c r="TOJ21" s="386"/>
      <c r="TOO21" s="386"/>
      <c r="TOT21" s="386"/>
      <c r="TOY21" s="386"/>
      <c r="TPD21" s="386"/>
      <c r="TPI21" s="386"/>
      <c r="TPN21" s="386"/>
      <c r="TPS21" s="386"/>
      <c r="TPX21" s="386"/>
      <c r="TQC21" s="386"/>
      <c r="TQH21" s="386"/>
      <c r="TQM21" s="386"/>
      <c r="TQR21" s="386"/>
      <c r="TQW21" s="386"/>
      <c r="TRB21" s="386"/>
      <c r="TRG21" s="386"/>
      <c r="TRL21" s="386"/>
      <c r="TRQ21" s="386"/>
      <c r="TRV21" s="386"/>
      <c r="TSA21" s="386"/>
      <c r="TSF21" s="386"/>
      <c r="TSK21" s="386"/>
      <c r="TSP21" s="386"/>
      <c r="TSU21" s="386"/>
      <c r="TSZ21" s="386"/>
      <c r="TTE21" s="386"/>
      <c r="TTJ21" s="386"/>
      <c r="TTO21" s="386"/>
      <c r="TTT21" s="386"/>
      <c r="TTY21" s="386"/>
      <c r="TUD21" s="386"/>
      <c r="TUI21" s="386"/>
      <c r="TUN21" s="386"/>
      <c r="TUS21" s="386"/>
      <c r="TUX21" s="386"/>
      <c r="TVC21" s="386"/>
      <c r="TVH21" s="386"/>
      <c r="TVM21" s="386"/>
      <c r="TVR21" s="386"/>
      <c r="TVW21" s="386"/>
      <c r="TWB21" s="386"/>
      <c r="TWG21" s="386"/>
      <c r="TWL21" s="386"/>
      <c r="TWQ21" s="386"/>
      <c r="TWV21" s="386"/>
      <c r="TXA21" s="386"/>
      <c r="TXF21" s="386"/>
      <c r="TXK21" s="386"/>
      <c r="TXP21" s="386"/>
      <c r="TXU21" s="386"/>
      <c r="TXZ21" s="386"/>
      <c r="TYE21" s="386"/>
      <c r="TYJ21" s="386"/>
      <c r="TYO21" s="386"/>
      <c r="TYT21" s="386"/>
      <c r="TYY21" s="386"/>
      <c r="TZD21" s="386"/>
      <c r="TZI21" s="386"/>
      <c r="TZN21" s="386"/>
      <c r="TZS21" s="386"/>
      <c r="TZX21" s="386"/>
      <c r="UAC21" s="386"/>
      <c r="UAH21" s="386"/>
      <c r="UAM21" s="386"/>
      <c r="UAR21" s="386"/>
      <c r="UAW21" s="386"/>
      <c r="UBB21" s="386"/>
      <c r="UBG21" s="386"/>
      <c r="UBL21" s="386"/>
      <c r="UBQ21" s="386"/>
      <c r="UBV21" s="386"/>
      <c r="UCA21" s="386"/>
      <c r="UCF21" s="386"/>
      <c r="UCK21" s="386"/>
      <c r="UCP21" s="386"/>
      <c r="UCU21" s="386"/>
      <c r="UCZ21" s="386"/>
      <c r="UDE21" s="386"/>
      <c r="UDJ21" s="386"/>
      <c r="UDO21" s="386"/>
      <c r="UDT21" s="386"/>
      <c r="UDY21" s="386"/>
      <c r="UED21" s="386"/>
      <c r="UEI21" s="386"/>
      <c r="UEN21" s="386"/>
      <c r="UES21" s="386"/>
      <c r="UEX21" s="386"/>
      <c r="UFC21" s="386"/>
      <c r="UFH21" s="386"/>
      <c r="UFM21" s="386"/>
      <c r="UFR21" s="386"/>
      <c r="UFW21" s="386"/>
      <c r="UGB21" s="386"/>
      <c r="UGG21" s="386"/>
      <c r="UGL21" s="386"/>
      <c r="UGQ21" s="386"/>
      <c r="UGV21" s="386"/>
      <c r="UHA21" s="386"/>
      <c r="UHF21" s="386"/>
      <c r="UHK21" s="386"/>
      <c r="UHP21" s="386"/>
      <c r="UHU21" s="386"/>
      <c r="UHZ21" s="386"/>
      <c r="UIE21" s="386"/>
      <c r="UIJ21" s="386"/>
      <c r="UIO21" s="386"/>
      <c r="UIT21" s="386"/>
      <c r="UIY21" s="386"/>
      <c r="UJD21" s="386"/>
      <c r="UJI21" s="386"/>
      <c r="UJN21" s="386"/>
      <c r="UJS21" s="386"/>
      <c r="UJX21" s="386"/>
      <c r="UKC21" s="386"/>
      <c r="UKH21" s="386"/>
      <c r="UKM21" s="386"/>
      <c r="UKR21" s="386"/>
      <c r="UKW21" s="386"/>
      <c r="ULB21" s="386"/>
      <c r="ULG21" s="386"/>
      <c r="ULL21" s="386"/>
      <c r="ULQ21" s="386"/>
      <c r="ULV21" s="386"/>
      <c r="UMA21" s="386"/>
      <c r="UMF21" s="386"/>
      <c r="UMK21" s="386"/>
      <c r="UMP21" s="386"/>
      <c r="UMU21" s="386"/>
      <c r="UMZ21" s="386"/>
      <c r="UNE21" s="386"/>
      <c r="UNJ21" s="386"/>
      <c r="UNO21" s="386"/>
      <c r="UNT21" s="386"/>
      <c r="UNY21" s="386"/>
      <c r="UOD21" s="386"/>
      <c r="UOI21" s="386"/>
      <c r="UON21" s="386"/>
      <c r="UOS21" s="386"/>
      <c r="UOX21" s="386"/>
      <c r="UPC21" s="386"/>
      <c r="UPH21" s="386"/>
      <c r="UPM21" s="386"/>
      <c r="UPR21" s="386"/>
      <c r="UPW21" s="386"/>
      <c r="UQB21" s="386"/>
      <c r="UQG21" s="386"/>
      <c r="UQL21" s="386"/>
      <c r="UQQ21" s="386"/>
      <c r="UQV21" s="386"/>
      <c r="URA21" s="386"/>
      <c r="URF21" s="386"/>
      <c r="URK21" s="386"/>
      <c r="URP21" s="386"/>
      <c r="URU21" s="386"/>
      <c r="URZ21" s="386"/>
      <c r="USE21" s="386"/>
      <c r="USJ21" s="386"/>
      <c r="USO21" s="386"/>
      <c r="UST21" s="386"/>
      <c r="USY21" s="386"/>
      <c r="UTD21" s="386"/>
      <c r="UTI21" s="386"/>
      <c r="UTN21" s="386"/>
      <c r="UTS21" s="386"/>
      <c r="UTX21" s="386"/>
      <c r="UUC21" s="386"/>
      <c r="UUH21" s="386"/>
      <c r="UUM21" s="386"/>
      <c r="UUR21" s="386"/>
      <c r="UUW21" s="386"/>
      <c r="UVB21" s="386"/>
      <c r="UVG21" s="386"/>
      <c r="UVL21" s="386"/>
      <c r="UVQ21" s="386"/>
      <c r="UVV21" s="386"/>
      <c r="UWA21" s="386"/>
      <c r="UWF21" s="386"/>
      <c r="UWK21" s="386"/>
      <c r="UWP21" s="386"/>
      <c r="UWU21" s="386"/>
      <c r="UWZ21" s="386"/>
      <c r="UXE21" s="386"/>
      <c r="UXJ21" s="386"/>
      <c r="UXO21" s="386"/>
      <c r="UXT21" s="386"/>
      <c r="UXY21" s="386"/>
      <c r="UYD21" s="386"/>
      <c r="UYI21" s="386"/>
      <c r="UYN21" s="386"/>
      <c r="UYS21" s="386"/>
      <c r="UYX21" s="386"/>
      <c r="UZC21" s="386"/>
      <c r="UZH21" s="386"/>
      <c r="UZM21" s="386"/>
      <c r="UZR21" s="386"/>
      <c r="UZW21" s="386"/>
      <c r="VAB21" s="386"/>
      <c r="VAG21" s="386"/>
      <c r="VAL21" s="386"/>
      <c r="VAQ21" s="386"/>
      <c r="VAV21" s="386"/>
      <c r="VBA21" s="386"/>
      <c r="VBF21" s="386"/>
      <c r="VBK21" s="386"/>
      <c r="VBP21" s="386"/>
      <c r="VBU21" s="386"/>
      <c r="VBZ21" s="386"/>
      <c r="VCE21" s="386"/>
      <c r="VCJ21" s="386"/>
      <c r="VCO21" s="386"/>
      <c r="VCT21" s="386"/>
      <c r="VCY21" s="386"/>
      <c r="VDD21" s="386"/>
      <c r="VDI21" s="386"/>
      <c r="VDN21" s="386"/>
      <c r="VDS21" s="386"/>
      <c r="VDX21" s="386"/>
      <c r="VEC21" s="386"/>
      <c r="VEH21" s="386"/>
      <c r="VEM21" s="386"/>
      <c r="VER21" s="386"/>
      <c r="VEW21" s="386"/>
      <c r="VFB21" s="386"/>
      <c r="VFG21" s="386"/>
      <c r="VFL21" s="386"/>
      <c r="VFQ21" s="386"/>
      <c r="VFV21" s="386"/>
      <c r="VGA21" s="386"/>
      <c r="VGF21" s="386"/>
      <c r="VGK21" s="386"/>
      <c r="VGP21" s="386"/>
      <c r="VGU21" s="386"/>
      <c r="VGZ21" s="386"/>
      <c r="VHE21" s="386"/>
      <c r="VHJ21" s="386"/>
      <c r="VHO21" s="386"/>
      <c r="VHT21" s="386"/>
      <c r="VHY21" s="386"/>
      <c r="VID21" s="386"/>
      <c r="VII21" s="386"/>
      <c r="VIN21" s="386"/>
      <c r="VIS21" s="386"/>
      <c r="VIX21" s="386"/>
      <c r="VJC21" s="386"/>
      <c r="VJH21" s="386"/>
      <c r="VJM21" s="386"/>
      <c r="VJR21" s="386"/>
      <c r="VJW21" s="386"/>
      <c r="VKB21" s="386"/>
      <c r="VKG21" s="386"/>
      <c r="VKL21" s="386"/>
      <c r="VKQ21" s="386"/>
      <c r="VKV21" s="386"/>
      <c r="VLA21" s="386"/>
      <c r="VLF21" s="386"/>
      <c r="VLK21" s="386"/>
      <c r="VLP21" s="386"/>
      <c r="VLU21" s="386"/>
      <c r="VLZ21" s="386"/>
      <c r="VME21" s="386"/>
      <c r="VMJ21" s="386"/>
      <c r="VMO21" s="386"/>
      <c r="VMT21" s="386"/>
      <c r="VMY21" s="386"/>
      <c r="VND21" s="386"/>
      <c r="VNI21" s="386"/>
      <c r="VNN21" s="386"/>
      <c r="VNS21" s="386"/>
      <c r="VNX21" s="386"/>
      <c r="VOC21" s="386"/>
      <c r="VOH21" s="386"/>
      <c r="VOM21" s="386"/>
      <c r="VOR21" s="386"/>
      <c r="VOW21" s="386"/>
      <c r="VPB21" s="386"/>
      <c r="VPG21" s="386"/>
      <c r="VPL21" s="386"/>
      <c r="VPQ21" s="386"/>
      <c r="VPV21" s="386"/>
      <c r="VQA21" s="386"/>
      <c r="VQF21" s="386"/>
      <c r="VQK21" s="386"/>
      <c r="VQP21" s="386"/>
      <c r="VQU21" s="386"/>
      <c r="VQZ21" s="386"/>
      <c r="VRE21" s="386"/>
      <c r="VRJ21" s="386"/>
      <c r="VRO21" s="386"/>
      <c r="VRT21" s="386"/>
      <c r="VRY21" s="386"/>
      <c r="VSD21" s="386"/>
      <c r="VSI21" s="386"/>
      <c r="VSN21" s="386"/>
      <c r="VSS21" s="386"/>
      <c r="VSX21" s="386"/>
      <c r="VTC21" s="386"/>
      <c r="VTH21" s="386"/>
      <c r="VTM21" s="386"/>
      <c r="VTR21" s="386"/>
      <c r="VTW21" s="386"/>
      <c r="VUB21" s="386"/>
      <c r="VUG21" s="386"/>
      <c r="VUL21" s="386"/>
      <c r="VUQ21" s="386"/>
      <c r="VUV21" s="386"/>
      <c r="VVA21" s="386"/>
      <c r="VVF21" s="386"/>
      <c r="VVK21" s="386"/>
      <c r="VVP21" s="386"/>
      <c r="VVU21" s="386"/>
      <c r="VVZ21" s="386"/>
      <c r="VWE21" s="386"/>
      <c r="VWJ21" s="386"/>
      <c r="VWO21" s="386"/>
      <c r="VWT21" s="386"/>
      <c r="VWY21" s="386"/>
      <c r="VXD21" s="386"/>
      <c r="VXI21" s="386"/>
      <c r="VXN21" s="386"/>
      <c r="VXS21" s="386"/>
      <c r="VXX21" s="386"/>
      <c r="VYC21" s="386"/>
      <c r="VYH21" s="386"/>
      <c r="VYM21" s="386"/>
      <c r="VYR21" s="386"/>
      <c r="VYW21" s="386"/>
      <c r="VZB21" s="386"/>
      <c r="VZG21" s="386"/>
      <c r="VZL21" s="386"/>
      <c r="VZQ21" s="386"/>
      <c r="VZV21" s="386"/>
      <c r="WAA21" s="386"/>
      <c r="WAF21" s="386"/>
      <c r="WAK21" s="386"/>
      <c r="WAP21" s="386"/>
      <c r="WAU21" s="386"/>
      <c r="WAZ21" s="386"/>
      <c r="WBE21" s="386"/>
      <c r="WBJ21" s="386"/>
      <c r="WBO21" s="386"/>
      <c r="WBT21" s="386"/>
      <c r="WBY21" s="386"/>
      <c r="WCD21" s="386"/>
      <c r="WCI21" s="386"/>
      <c r="WCN21" s="386"/>
      <c r="WCS21" s="386"/>
      <c r="WCX21" s="386"/>
      <c r="WDC21" s="386"/>
      <c r="WDH21" s="386"/>
      <c r="WDM21" s="386"/>
      <c r="WDR21" s="386"/>
      <c r="WDW21" s="386"/>
      <c r="WEB21" s="386"/>
      <c r="WEG21" s="386"/>
      <c r="WEL21" s="386"/>
      <c r="WEQ21" s="386"/>
      <c r="WEV21" s="386"/>
      <c r="WFA21" s="386"/>
      <c r="WFF21" s="386"/>
      <c r="WFK21" s="386"/>
      <c r="WFP21" s="386"/>
      <c r="WFU21" s="386"/>
      <c r="WFZ21" s="386"/>
      <c r="WGE21" s="386"/>
      <c r="WGJ21" s="386"/>
      <c r="WGO21" s="386"/>
      <c r="WGT21" s="386"/>
      <c r="WGY21" s="386"/>
      <c r="WHD21" s="386"/>
      <c r="WHI21" s="386"/>
      <c r="WHN21" s="386"/>
      <c r="WHS21" s="386"/>
      <c r="WHX21" s="386"/>
      <c r="WIC21" s="386"/>
      <c r="WIH21" s="386"/>
      <c r="WIM21" s="386"/>
      <c r="WIR21" s="386"/>
      <c r="WIW21" s="386"/>
      <c r="WJB21" s="386"/>
      <c r="WJG21" s="386"/>
      <c r="WJL21" s="386"/>
      <c r="WJQ21" s="386"/>
      <c r="WJV21" s="386"/>
      <c r="WKA21" s="386"/>
      <c r="WKF21" s="386"/>
      <c r="WKK21" s="386"/>
      <c r="WKP21" s="386"/>
      <c r="WKU21" s="386"/>
      <c r="WKZ21" s="386"/>
      <c r="WLE21" s="386"/>
      <c r="WLJ21" s="386"/>
      <c r="WLO21" s="386"/>
      <c r="WLT21" s="386"/>
      <c r="WLY21" s="386"/>
      <c r="WMD21" s="386"/>
      <c r="WMI21" s="386"/>
      <c r="WMN21" s="386"/>
      <c r="WMS21" s="386"/>
      <c r="WMX21" s="386"/>
      <c r="WNC21" s="386"/>
      <c r="WNH21" s="386"/>
      <c r="WNM21" s="386"/>
      <c r="WNR21" s="386"/>
      <c r="WNW21" s="386"/>
      <c r="WOB21" s="386"/>
      <c r="WOG21" s="386"/>
      <c r="WOL21" s="386"/>
      <c r="WOQ21" s="386"/>
      <c r="WOV21" s="386"/>
      <c r="WPA21" s="386"/>
      <c r="WPF21" s="386"/>
      <c r="WPK21" s="386"/>
      <c r="WPP21" s="386"/>
      <c r="WPU21" s="386"/>
      <c r="WPZ21" s="386"/>
      <c r="WQE21" s="386"/>
      <c r="WQJ21" s="386"/>
      <c r="WQO21" s="386"/>
      <c r="WQT21" s="386"/>
      <c r="WQY21" s="386"/>
      <c r="WRD21" s="386"/>
      <c r="WRI21" s="386"/>
      <c r="WRN21" s="386"/>
      <c r="WRS21" s="386"/>
      <c r="WRX21" s="386"/>
      <c r="WSC21" s="386"/>
      <c r="WSH21" s="386"/>
      <c r="WSM21" s="386"/>
      <c r="WSR21" s="386"/>
      <c r="WSW21" s="386"/>
      <c r="WTB21" s="386"/>
      <c r="WTG21" s="386"/>
      <c r="WTL21" s="386"/>
      <c r="WTQ21" s="386"/>
      <c r="WTV21" s="386"/>
      <c r="WUA21" s="386"/>
      <c r="WUF21" s="386"/>
      <c r="WUK21" s="386"/>
      <c r="WUP21" s="386"/>
      <c r="WUU21" s="386"/>
      <c r="WUZ21" s="386"/>
      <c r="WVE21" s="386"/>
      <c r="WVJ21" s="386"/>
      <c r="WVO21" s="386"/>
      <c r="WVT21" s="386"/>
      <c r="WVY21" s="386"/>
      <c r="WWD21" s="386"/>
      <c r="WWI21" s="386"/>
      <c r="WWN21" s="386"/>
      <c r="WWS21" s="386"/>
      <c r="WWX21" s="386"/>
      <c r="WXC21" s="386"/>
      <c r="WXH21" s="386"/>
      <c r="WXM21" s="386"/>
      <c r="WXR21" s="386"/>
      <c r="WXW21" s="386"/>
      <c r="WYB21" s="386"/>
      <c r="WYG21" s="386"/>
      <c r="WYL21" s="386"/>
      <c r="WYQ21" s="386"/>
      <c r="WYV21" s="386"/>
      <c r="WZA21" s="386"/>
      <c r="WZF21" s="386"/>
      <c r="WZK21" s="386"/>
      <c r="WZP21" s="386"/>
      <c r="WZU21" s="386"/>
      <c r="WZZ21" s="386"/>
      <c r="XAE21" s="386"/>
      <c r="XAJ21" s="386"/>
      <c r="XAO21" s="386"/>
      <c r="XAT21" s="386"/>
      <c r="XAY21" s="386"/>
      <c r="XBD21" s="386"/>
      <c r="XBI21" s="386"/>
      <c r="XBN21" s="386"/>
      <c r="XBS21" s="386"/>
      <c r="XBX21" s="386"/>
      <c r="XCC21" s="386"/>
      <c r="XCH21" s="386"/>
      <c r="XCM21" s="386"/>
      <c r="XCR21" s="386"/>
      <c r="XCW21" s="386"/>
      <c r="XDB21" s="386"/>
      <c r="XDG21" s="386"/>
      <c r="XDL21" s="386"/>
      <c r="XDQ21" s="386"/>
      <c r="XDV21" s="386"/>
      <c r="XEA21" s="386"/>
      <c r="XEF21" s="386"/>
      <c r="XEK21" s="386"/>
      <c r="XEP21" s="386"/>
      <c r="XEU21" s="386"/>
      <c r="XEZ21" s="386"/>
    </row>
    <row r="22" spans="1:1020 1025:2045 2050:3070 3075:4095 4100:5120 5125:6140 6145:7165 7170:8190 8195:9215 9220:10240 10245:11260 11265:12285 12290:13310 13315:14335 14340:15360 15365:16380">
      <c r="A22" s="391">
        <f t="shared" si="0"/>
        <v>20</v>
      </c>
      <c r="B22" s="384" t="s">
        <v>403</v>
      </c>
      <c r="C22" s="384">
        <v>5430</v>
      </c>
      <c r="D22" s="384"/>
      <c r="E22" s="384">
        <v>0</v>
      </c>
      <c r="F22" s="384">
        <v>0</v>
      </c>
      <c r="G22" s="384"/>
      <c r="H22" s="384">
        <v>0</v>
      </c>
      <c r="I22" s="384">
        <v>0</v>
      </c>
      <c r="J22" s="384">
        <v>0</v>
      </c>
      <c r="K22" s="384">
        <v>0</v>
      </c>
      <c r="L22" s="384">
        <v>0</v>
      </c>
      <c r="M22" s="384">
        <v>0</v>
      </c>
      <c r="N22" s="384">
        <v>0</v>
      </c>
      <c r="O22" s="384">
        <v>2</v>
      </c>
      <c r="P22" s="384">
        <v>122</v>
      </c>
      <c r="Q22" s="384">
        <v>396</v>
      </c>
      <c r="R22" s="384">
        <v>360</v>
      </c>
      <c r="S22" s="384">
        <v>216</v>
      </c>
      <c r="T22" s="384">
        <v>168</v>
      </c>
      <c r="U22" s="384">
        <v>16</v>
      </c>
      <c r="V22" s="384">
        <v>360</v>
      </c>
      <c r="W22" s="384">
        <v>156</v>
      </c>
      <c r="X22" s="384">
        <v>96</v>
      </c>
      <c r="Y22" s="384">
        <v>96</v>
      </c>
      <c r="Z22" s="384">
        <v>120</v>
      </c>
      <c r="AA22" s="384">
        <v>60</v>
      </c>
      <c r="AB22" s="384">
        <f>'Dec-23 Plan'!E85</f>
        <v>48</v>
      </c>
      <c r="AI22" s="386"/>
      <c r="AN22" s="386"/>
      <c r="AS22" s="386"/>
      <c r="AX22" s="386"/>
      <c r="BC22" s="386"/>
      <c r="BH22" s="386"/>
      <c r="BM22" s="386"/>
      <c r="BR22" s="386"/>
      <c r="BW22" s="386"/>
      <c r="CB22" s="386"/>
      <c r="CG22" s="386"/>
      <c r="CL22" s="386"/>
      <c r="CQ22" s="386"/>
      <c r="CV22" s="386"/>
      <c r="DA22" s="386"/>
      <c r="DF22" s="386"/>
      <c r="DK22" s="386"/>
      <c r="DP22" s="386"/>
      <c r="DU22" s="386"/>
      <c r="DZ22" s="386"/>
      <c r="EE22" s="386"/>
      <c r="EJ22" s="386"/>
      <c r="EO22" s="386"/>
      <c r="ET22" s="386"/>
      <c r="EY22" s="386"/>
      <c r="FD22" s="386"/>
      <c r="FI22" s="386"/>
      <c r="FN22" s="386"/>
      <c r="FS22" s="386"/>
      <c r="FX22" s="386"/>
      <c r="GC22" s="386"/>
      <c r="GH22" s="386"/>
      <c r="GM22" s="386"/>
      <c r="GR22" s="386"/>
      <c r="GW22" s="386"/>
      <c r="HB22" s="386"/>
      <c r="HG22" s="386"/>
      <c r="HL22" s="386"/>
      <c r="HQ22" s="386"/>
      <c r="HV22" s="386"/>
      <c r="IA22" s="386"/>
      <c r="IF22" s="386"/>
      <c r="IK22" s="386"/>
      <c r="IP22" s="386"/>
      <c r="IU22" s="386"/>
      <c r="IZ22" s="386"/>
      <c r="JE22" s="386"/>
      <c r="JJ22" s="386"/>
      <c r="JO22" s="386"/>
      <c r="JT22" s="386"/>
      <c r="JY22" s="386"/>
      <c r="KD22" s="386"/>
      <c r="KI22" s="386"/>
      <c r="KN22" s="386"/>
      <c r="KS22" s="386"/>
      <c r="KX22" s="386"/>
      <c r="LC22" s="386"/>
      <c r="LH22" s="386"/>
      <c r="LM22" s="386"/>
      <c r="LR22" s="386"/>
      <c r="LW22" s="386"/>
      <c r="MB22" s="386"/>
      <c r="MG22" s="386"/>
      <c r="ML22" s="386"/>
      <c r="MQ22" s="386"/>
      <c r="MV22" s="386"/>
      <c r="NA22" s="386"/>
      <c r="NF22" s="386"/>
      <c r="NK22" s="386"/>
      <c r="NP22" s="386"/>
      <c r="NU22" s="386"/>
      <c r="NZ22" s="386"/>
      <c r="OE22" s="386"/>
      <c r="OJ22" s="386"/>
      <c r="OO22" s="386"/>
      <c r="OT22" s="386"/>
      <c r="OY22" s="386"/>
      <c r="PD22" s="386"/>
      <c r="PI22" s="386"/>
      <c r="PN22" s="386"/>
      <c r="PS22" s="386"/>
      <c r="PX22" s="386"/>
      <c r="QC22" s="386"/>
      <c r="QH22" s="386"/>
      <c r="QM22" s="386"/>
      <c r="QR22" s="386"/>
      <c r="QW22" s="386"/>
      <c r="RB22" s="386"/>
      <c r="RG22" s="386"/>
      <c r="RL22" s="386"/>
      <c r="RQ22" s="386"/>
      <c r="RV22" s="386"/>
      <c r="SA22" s="386"/>
      <c r="SF22" s="386"/>
      <c r="SK22" s="386"/>
      <c r="SP22" s="386"/>
      <c r="SU22" s="386"/>
      <c r="SZ22" s="386"/>
      <c r="TE22" s="386"/>
      <c r="TJ22" s="386"/>
      <c r="TO22" s="386"/>
      <c r="TT22" s="386"/>
      <c r="TY22" s="386"/>
      <c r="UD22" s="386"/>
      <c r="UI22" s="386"/>
      <c r="UN22" s="386"/>
      <c r="US22" s="386"/>
      <c r="UX22" s="386"/>
      <c r="VC22" s="386"/>
      <c r="VH22" s="386"/>
      <c r="VM22" s="386"/>
      <c r="VR22" s="386"/>
      <c r="VW22" s="386"/>
      <c r="WB22" s="386"/>
      <c r="WG22" s="386"/>
      <c r="WL22" s="386"/>
      <c r="WQ22" s="386"/>
      <c r="WV22" s="386"/>
      <c r="XA22" s="386"/>
      <c r="XF22" s="386"/>
      <c r="XK22" s="386"/>
      <c r="XP22" s="386"/>
      <c r="XU22" s="386"/>
      <c r="XZ22" s="386"/>
      <c r="YE22" s="386"/>
      <c r="YJ22" s="386"/>
      <c r="YO22" s="386"/>
      <c r="YT22" s="386"/>
      <c r="YY22" s="386"/>
      <c r="ZD22" s="386"/>
      <c r="ZI22" s="386"/>
      <c r="ZN22" s="386"/>
      <c r="ZS22" s="386"/>
      <c r="ZX22" s="386"/>
      <c r="AAC22" s="386"/>
      <c r="AAH22" s="386"/>
      <c r="AAM22" s="386"/>
      <c r="AAR22" s="386"/>
      <c r="AAW22" s="386"/>
      <c r="ABB22" s="386"/>
      <c r="ABG22" s="386"/>
      <c r="ABL22" s="386"/>
      <c r="ABQ22" s="386"/>
      <c r="ABV22" s="386"/>
      <c r="ACA22" s="386"/>
      <c r="ACF22" s="386"/>
      <c r="ACK22" s="386"/>
      <c r="ACP22" s="386"/>
      <c r="ACU22" s="386"/>
      <c r="ACZ22" s="386"/>
      <c r="ADE22" s="386"/>
      <c r="ADJ22" s="386"/>
      <c r="ADO22" s="386"/>
      <c r="ADT22" s="386"/>
      <c r="ADY22" s="386"/>
      <c r="AED22" s="386"/>
      <c r="AEI22" s="386"/>
      <c r="AEN22" s="386"/>
      <c r="AES22" s="386"/>
      <c r="AEX22" s="386"/>
      <c r="AFC22" s="386"/>
      <c r="AFH22" s="386"/>
      <c r="AFM22" s="386"/>
      <c r="AFR22" s="386"/>
      <c r="AFW22" s="386"/>
      <c r="AGB22" s="386"/>
      <c r="AGG22" s="386"/>
      <c r="AGL22" s="386"/>
      <c r="AGQ22" s="386"/>
      <c r="AGV22" s="386"/>
      <c r="AHA22" s="386"/>
      <c r="AHF22" s="386"/>
      <c r="AHK22" s="386"/>
      <c r="AHP22" s="386"/>
      <c r="AHU22" s="386"/>
      <c r="AHZ22" s="386"/>
      <c r="AIE22" s="386"/>
      <c r="AIJ22" s="386"/>
      <c r="AIO22" s="386"/>
      <c r="AIT22" s="386"/>
      <c r="AIY22" s="386"/>
      <c r="AJD22" s="386"/>
      <c r="AJI22" s="386"/>
      <c r="AJN22" s="386"/>
      <c r="AJS22" s="386"/>
      <c r="AJX22" s="386"/>
      <c r="AKC22" s="386"/>
      <c r="AKH22" s="386"/>
      <c r="AKM22" s="386"/>
      <c r="AKR22" s="386"/>
      <c r="AKW22" s="386"/>
      <c r="ALB22" s="386"/>
      <c r="ALG22" s="386"/>
      <c r="ALL22" s="386"/>
      <c r="ALQ22" s="386"/>
      <c r="ALV22" s="386"/>
      <c r="AMA22" s="386"/>
      <c r="AMF22" s="386"/>
      <c r="AMK22" s="386"/>
      <c r="AMP22" s="386"/>
      <c r="AMU22" s="386"/>
      <c r="AMZ22" s="386"/>
      <c r="ANE22" s="386"/>
      <c r="ANJ22" s="386"/>
      <c r="ANO22" s="386"/>
      <c r="ANT22" s="386"/>
      <c r="ANY22" s="386"/>
      <c r="AOD22" s="386"/>
      <c r="AOI22" s="386"/>
      <c r="AON22" s="386"/>
      <c r="AOS22" s="386"/>
      <c r="AOX22" s="386"/>
      <c r="APC22" s="386"/>
      <c r="APH22" s="386"/>
      <c r="APM22" s="386"/>
      <c r="APR22" s="386"/>
      <c r="APW22" s="386"/>
      <c r="AQB22" s="386"/>
      <c r="AQG22" s="386"/>
      <c r="AQL22" s="386"/>
      <c r="AQQ22" s="386"/>
      <c r="AQV22" s="386"/>
      <c r="ARA22" s="386"/>
      <c r="ARF22" s="386"/>
      <c r="ARK22" s="386"/>
      <c r="ARP22" s="386"/>
      <c r="ARU22" s="386"/>
      <c r="ARZ22" s="386"/>
      <c r="ASE22" s="386"/>
      <c r="ASJ22" s="386"/>
      <c r="ASO22" s="386"/>
      <c r="AST22" s="386"/>
      <c r="ASY22" s="386"/>
      <c r="ATD22" s="386"/>
      <c r="ATI22" s="386"/>
      <c r="ATN22" s="386"/>
      <c r="ATS22" s="386"/>
      <c r="ATX22" s="386"/>
      <c r="AUC22" s="386"/>
      <c r="AUH22" s="386"/>
      <c r="AUM22" s="386"/>
      <c r="AUR22" s="386"/>
      <c r="AUW22" s="386"/>
      <c r="AVB22" s="386"/>
      <c r="AVG22" s="386"/>
      <c r="AVL22" s="386"/>
      <c r="AVQ22" s="386"/>
      <c r="AVV22" s="386"/>
      <c r="AWA22" s="386"/>
      <c r="AWF22" s="386"/>
      <c r="AWK22" s="386"/>
      <c r="AWP22" s="386"/>
      <c r="AWU22" s="386"/>
      <c r="AWZ22" s="386"/>
      <c r="AXE22" s="386"/>
      <c r="AXJ22" s="386"/>
      <c r="AXO22" s="386"/>
      <c r="AXT22" s="386"/>
      <c r="AXY22" s="386"/>
      <c r="AYD22" s="386"/>
      <c r="AYI22" s="386"/>
      <c r="AYN22" s="386"/>
      <c r="AYS22" s="386"/>
      <c r="AYX22" s="386"/>
      <c r="AZC22" s="386"/>
      <c r="AZH22" s="386"/>
      <c r="AZM22" s="386"/>
      <c r="AZR22" s="386"/>
      <c r="AZW22" s="386"/>
      <c r="BAB22" s="386"/>
      <c r="BAG22" s="386"/>
      <c r="BAL22" s="386"/>
      <c r="BAQ22" s="386"/>
      <c r="BAV22" s="386"/>
      <c r="BBA22" s="386"/>
      <c r="BBF22" s="386"/>
      <c r="BBK22" s="386"/>
      <c r="BBP22" s="386"/>
      <c r="BBU22" s="386"/>
      <c r="BBZ22" s="386"/>
      <c r="BCE22" s="386"/>
      <c r="BCJ22" s="386"/>
      <c r="BCO22" s="386"/>
      <c r="BCT22" s="386"/>
      <c r="BCY22" s="386"/>
      <c r="BDD22" s="386"/>
      <c r="BDI22" s="386"/>
      <c r="BDN22" s="386"/>
      <c r="BDS22" s="386"/>
      <c r="BDX22" s="386"/>
      <c r="BEC22" s="386"/>
      <c r="BEH22" s="386"/>
      <c r="BEM22" s="386"/>
      <c r="BER22" s="386"/>
      <c r="BEW22" s="386"/>
      <c r="BFB22" s="386"/>
      <c r="BFG22" s="386"/>
      <c r="BFL22" s="386"/>
      <c r="BFQ22" s="386"/>
      <c r="BFV22" s="386"/>
      <c r="BGA22" s="386"/>
      <c r="BGF22" s="386"/>
      <c r="BGK22" s="386"/>
      <c r="BGP22" s="386"/>
      <c r="BGU22" s="386"/>
      <c r="BGZ22" s="386"/>
      <c r="BHE22" s="386"/>
      <c r="BHJ22" s="386"/>
      <c r="BHO22" s="386"/>
      <c r="BHT22" s="386"/>
      <c r="BHY22" s="386"/>
      <c r="BID22" s="386"/>
      <c r="BII22" s="386"/>
      <c r="BIN22" s="386"/>
      <c r="BIS22" s="386"/>
      <c r="BIX22" s="386"/>
      <c r="BJC22" s="386"/>
      <c r="BJH22" s="386"/>
      <c r="BJM22" s="386"/>
      <c r="BJR22" s="386"/>
      <c r="BJW22" s="386"/>
      <c r="BKB22" s="386"/>
      <c r="BKG22" s="386"/>
      <c r="BKL22" s="386"/>
      <c r="BKQ22" s="386"/>
      <c r="BKV22" s="386"/>
      <c r="BLA22" s="386"/>
      <c r="BLF22" s="386"/>
      <c r="BLK22" s="386"/>
      <c r="BLP22" s="386"/>
      <c r="BLU22" s="386"/>
      <c r="BLZ22" s="386"/>
      <c r="BME22" s="386"/>
      <c r="BMJ22" s="386"/>
      <c r="BMO22" s="386"/>
      <c r="BMT22" s="386"/>
      <c r="BMY22" s="386"/>
      <c r="BND22" s="386"/>
      <c r="BNI22" s="386"/>
      <c r="BNN22" s="386"/>
      <c r="BNS22" s="386"/>
      <c r="BNX22" s="386"/>
      <c r="BOC22" s="386"/>
      <c r="BOH22" s="386"/>
      <c r="BOM22" s="386"/>
      <c r="BOR22" s="386"/>
      <c r="BOW22" s="386"/>
      <c r="BPB22" s="386"/>
      <c r="BPG22" s="386"/>
      <c r="BPL22" s="386"/>
      <c r="BPQ22" s="386"/>
      <c r="BPV22" s="386"/>
      <c r="BQA22" s="386"/>
      <c r="BQF22" s="386"/>
      <c r="BQK22" s="386"/>
      <c r="BQP22" s="386"/>
      <c r="BQU22" s="386"/>
      <c r="BQZ22" s="386"/>
      <c r="BRE22" s="386"/>
      <c r="BRJ22" s="386"/>
      <c r="BRO22" s="386"/>
      <c r="BRT22" s="386"/>
      <c r="BRY22" s="386"/>
      <c r="BSD22" s="386"/>
      <c r="BSI22" s="386"/>
      <c r="BSN22" s="386"/>
      <c r="BSS22" s="386"/>
      <c r="BSX22" s="386"/>
      <c r="BTC22" s="386"/>
      <c r="BTH22" s="386"/>
      <c r="BTM22" s="386"/>
      <c r="BTR22" s="386"/>
      <c r="BTW22" s="386"/>
      <c r="BUB22" s="386"/>
      <c r="BUG22" s="386"/>
      <c r="BUL22" s="386"/>
      <c r="BUQ22" s="386"/>
      <c r="BUV22" s="386"/>
      <c r="BVA22" s="386"/>
      <c r="BVF22" s="386"/>
      <c r="BVK22" s="386"/>
      <c r="BVP22" s="386"/>
      <c r="BVU22" s="386"/>
      <c r="BVZ22" s="386"/>
      <c r="BWE22" s="386"/>
      <c r="BWJ22" s="386"/>
      <c r="BWO22" s="386"/>
      <c r="BWT22" s="386"/>
      <c r="BWY22" s="386"/>
      <c r="BXD22" s="386"/>
      <c r="BXI22" s="386"/>
      <c r="BXN22" s="386"/>
      <c r="BXS22" s="386"/>
      <c r="BXX22" s="386"/>
      <c r="BYC22" s="386"/>
      <c r="BYH22" s="386"/>
      <c r="BYM22" s="386"/>
      <c r="BYR22" s="386"/>
      <c r="BYW22" s="386"/>
      <c r="BZB22" s="386"/>
      <c r="BZG22" s="386"/>
      <c r="BZL22" s="386"/>
      <c r="BZQ22" s="386"/>
      <c r="BZV22" s="386"/>
      <c r="CAA22" s="386"/>
      <c r="CAF22" s="386"/>
      <c r="CAK22" s="386"/>
      <c r="CAP22" s="386"/>
      <c r="CAU22" s="386"/>
      <c r="CAZ22" s="386"/>
      <c r="CBE22" s="386"/>
      <c r="CBJ22" s="386"/>
      <c r="CBO22" s="386"/>
      <c r="CBT22" s="386"/>
      <c r="CBY22" s="386"/>
      <c r="CCD22" s="386"/>
      <c r="CCI22" s="386"/>
      <c r="CCN22" s="386"/>
      <c r="CCS22" s="386"/>
      <c r="CCX22" s="386"/>
      <c r="CDC22" s="386"/>
      <c r="CDH22" s="386"/>
      <c r="CDM22" s="386"/>
      <c r="CDR22" s="386"/>
      <c r="CDW22" s="386"/>
      <c r="CEB22" s="386"/>
      <c r="CEG22" s="386"/>
      <c r="CEL22" s="386"/>
      <c r="CEQ22" s="386"/>
      <c r="CEV22" s="386"/>
      <c r="CFA22" s="386"/>
      <c r="CFF22" s="386"/>
      <c r="CFK22" s="386"/>
      <c r="CFP22" s="386"/>
      <c r="CFU22" s="386"/>
      <c r="CFZ22" s="386"/>
      <c r="CGE22" s="386"/>
      <c r="CGJ22" s="386"/>
      <c r="CGO22" s="386"/>
      <c r="CGT22" s="386"/>
      <c r="CGY22" s="386"/>
      <c r="CHD22" s="386"/>
      <c r="CHI22" s="386"/>
      <c r="CHN22" s="386"/>
      <c r="CHS22" s="386"/>
      <c r="CHX22" s="386"/>
      <c r="CIC22" s="386"/>
      <c r="CIH22" s="386"/>
      <c r="CIM22" s="386"/>
      <c r="CIR22" s="386"/>
      <c r="CIW22" s="386"/>
      <c r="CJB22" s="386"/>
      <c r="CJG22" s="386"/>
      <c r="CJL22" s="386"/>
      <c r="CJQ22" s="386"/>
      <c r="CJV22" s="386"/>
      <c r="CKA22" s="386"/>
      <c r="CKF22" s="386"/>
      <c r="CKK22" s="386"/>
      <c r="CKP22" s="386"/>
      <c r="CKU22" s="386"/>
      <c r="CKZ22" s="386"/>
      <c r="CLE22" s="386"/>
      <c r="CLJ22" s="386"/>
      <c r="CLO22" s="386"/>
      <c r="CLT22" s="386"/>
      <c r="CLY22" s="386"/>
      <c r="CMD22" s="386"/>
      <c r="CMI22" s="386"/>
      <c r="CMN22" s="386"/>
      <c r="CMS22" s="386"/>
      <c r="CMX22" s="386"/>
      <c r="CNC22" s="386"/>
      <c r="CNH22" s="386"/>
      <c r="CNM22" s="386"/>
      <c r="CNR22" s="386"/>
      <c r="CNW22" s="386"/>
      <c r="COB22" s="386"/>
      <c r="COG22" s="386"/>
      <c r="COL22" s="386"/>
      <c r="COQ22" s="386"/>
      <c r="COV22" s="386"/>
      <c r="CPA22" s="386"/>
      <c r="CPF22" s="386"/>
      <c r="CPK22" s="386"/>
      <c r="CPP22" s="386"/>
      <c r="CPU22" s="386"/>
      <c r="CPZ22" s="386"/>
      <c r="CQE22" s="386"/>
      <c r="CQJ22" s="386"/>
      <c r="CQO22" s="386"/>
      <c r="CQT22" s="386"/>
      <c r="CQY22" s="386"/>
      <c r="CRD22" s="386"/>
      <c r="CRI22" s="386"/>
      <c r="CRN22" s="386"/>
      <c r="CRS22" s="386"/>
      <c r="CRX22" s="386"/>
      <c r="CSC22" s="386"/>
      <c r="CSH22" s="386"/>
      <c r="CSM22" s="386"/>
      <c r="CSR22" s="386"/>
      <c r="CSW22" s="386"/>
      <c r="CTB22" s="386"/>
      <c r="CTG22" s="386"/>
      <c r="CTL22" s="386"/>
      <c r="CTQ22" s="386"/>
      <c r="CTV22" s="386"/>
      <c r="CUA22" s="386"/>
      <c r="CUF22" s="386"/>
      <c r="CUK22" s="386"/>
      <c r="CUP22" s="386"/>
      <c r="CUU22" s="386"/>
      <c r="CUZ22" s="386"/>
      <c r="CVE22" s="386"/>
      <c r="CVJ22" s="386"/>
      <c r="CVO22" s="386"/>
      <c r="CVT22" s="386"/>
      <c r="CVY22" s="386"/>
      <c r="CWD22" s="386"/>
      <c r="CWI22" s="386"/>
      <c r="CWN22" s="386"/>
      <c r="CWS22" s="386"/>
      <c r="CWX22" s="386"/>
      <c r="CXC22" s="386"/>
      <c r="CXH22" s="386"/>
      <c r="CXM22" s="386"/>
      <c r="CXR22" s="386"/>
      <c r="CXW22" s="386"/>
      <c r="CYB22" s="386"/>
      <c r="CYG22" s="386"/>
      <c r="CYL22" s="386"/>
      <c r="CYQ22" s="386"/>
      <c r="CYV22" s="386"/>
      <c r="CZA22" s="386"/>
      <c r="CZF22" s="386"/>
      <c r="CZK22" s="386"/>
      <c r="CZP22" s="386"/>
      <c r="CZU22" s="386"/>
      <c r="CZZ22" s="386"/>
      <c r="DAE22" s="386"/>
      <c r="DAJ22" s="386"/>
      <c r="DAO22" s="386"/>
      <c r="DAT22" s="386"/>
      <c r="DAY22" s="386"/>
      <c r="DBD22" s="386"/>
      <c r="DBI22" s="386"/>
      <c r="DBN22" s="386"/>
      <c r="DBS22" s="386"/>
      <c r="DBX22" s="386"/>
      <c r="DCC22" s="386"/>
      <c r="DCH22" s="386"/>
      <c r="DCM22" s="386"/>
      <c r="DCR22" s="386"/>
      <c r="DCW22" s="386"/>
      <c r="DDB22" s="386"/>
      <c r="DDG22" s="386"/>
      <c r="DDL22" s="386"/>
      <c r="DDQ22" s="386"/>
      <c r="DDV22" s="386"/>
      <c r="DEA22" s="386"/>
      <c r="DEF22" s="386"/>
      <c r="DEK22" s="386"/>
      <c r="DEP22" s="386"/>
      <c r="DEU22" s="386"/>
      <c r="DEZ22" s="386"/>
      <c r="DFE22" s="386"/>
      <c r="DFJ22" s="386"/>
      <c r="DFO22" s="386"/>
      <c r="DFT22" s="386"/>
      <c r="DFY22" s="386"/>
      <c r="DGD22" s="386"/>
      <c r="DGI22" s="386"/>
      <c r="DGN22" s="386"/>
      <c r="DGS22" s="386"/>
      <c r="DGX22" s="386"/>
      <c r="DHC22" s="386"/>
      <c r="DHH22" s="386"/>
      <c r="DHM22" s="386"/>
      <c r="DHR22" s="386"/>
      <c r="DHW22" s="386"/>
      <c r="DIB22" s="386"/>
      <c r="DIG22" s="386"/>
      <c r="DIL22" s="386"/>
      <c r="DIQ22" s="386"/>
      <c r="DIV22" s="386"/>
      <c r="DJA22" s="386"/>
      <c r="DJF22" s="386"/>
      <c r="DJK22" s="386"/>
      <c r="DJP22" s="386"/>
      <c r="DJU22" s="386"/>
      <c r="DJZ22" s="386"/>
      <c r="DKE22" s="386"/>
      <c r="DKJ22" s="386"/>
      <c r="DKO22" s="386"/>
      <c r="DKT22" s="386"/>
      <c r="DKY22" s="386"/>
      <c r="DLD22" s="386"/>
      <c r="DLI22" s="386"/>
      <c r="DLN22" s="386"/>
      <c r="DLS22" s="386"/>
      <c r="DLX22" s="386"/>
      <c r="DMC22" s="386"/>
      <c r="DMH22" s="386"/>
      <c r="DMM22" s="386"/>
      <c r="DMR22" s="386"/>
      <c r="DMW22" s="386"/>
      <c r="DNB22" s="386"/>
      <c r="DNG22" s="386"/>
      <c r="DNL22" s="386"/>
      <c r="DNQ22" s="386"/>
      <c r="DNV22" s="386"/>
      <c r="DOA22" s="386"/>
      <c r="DOF22" s="386"/>
      <c r="DOK22" s="386"/>
      <c r="DOP22" s="386"/>
      <c r="DOU22" s="386"/>
      <c r="DOZ22" s="386"/>
      <c r="DPE22" s="386"/>
      <c r="DPJ22" s="386"/>
      <c r="DPO22" s="386"/>
      <c r="DPT22" s="386"/>
      <c r="DPY22" s="386"/>
      <c r="DQD22" s="386"/>
      <c r="DQI22" s="386"/>
      <c r="DQN22" s="386"/>
      <c r="DQS22" s="386"/>
      <c r="DQX22" s="386"/>
      <c r="DRC22" s="386"/>
      <c r="DRH22" s="386"/>
      <c r="DRM22" s="386"/>
      <c r="DRR22" s="386"/>
      <c r="DRW22" s="386"/>
      <c r="DSB22" s="386"/>
      <c r="DSG22" s="386"/>
      <c r="DSL22" s="386"/>
      <c r="DSQ22" s="386"/>
      <c r="DSV22" s="386"/>
      <c r="DTA22" s="386"/>
      <c r="DTF22" s="386"/>
      <c r="DTK22" s="386"/>
      <c r="DTP22" s="386"/>
      <c r="DTU22" s="386"/>
      <c r="DTZ22" s="386"/>
      <c r="DUE22" s="386"/>
      <c r="DUJ22" s="386"/>
      <c r="DUO22" s="386"/>
      <c r="DUT22" s="386"/>
      <c r="DUY22" s="386"/>
      <c r="DVD22" s="386"/>
      <c r="DVI22" s="386"/>
      <c r="DVN22" s="386"/>
      <c r="DVS22" s="386"/>
      <c r="DVX22" s="386"/>
      <c r="DWC22" s="386"/>
      <c r="DWH22" s="386"/>
      <c r="DWM22" s="386"/>
      <c r="DWR22" s="386"/>
      <c r="DWW22" s="386"/>
      <c r="DXB22" s="386"/>
      <c r="DXG22" s="386"/>
      <c r="DXL22" s="386"/>
      <c r="DXQ22" s="386"/>
      <c r="DXV22" s="386"/>
      <c r="DYA22" s="386"/>
      <c r="DYF22" s="386"/>
      <c r="DYK22" s="386"/>
      <c r="DYP22" s="386"/>
      <c r="DYU22" s="386"/>
      <c r="DYZ22" s="386"/>
      <c r="DZE22" s="386"/>
      <c r="DZJ22" s="386"/>
      <c r="DZO22" s="386"/>
      <c r="DZT22" s="386"/>
      <c r="DZY22" s="386"/>
      <c r="EAD22" s="386"/>
      <c r="EAI22" s="386"/>
      <c r="EAN22" s="386"/>
      <c r="EAS22" s="386"/>
      <c r="EAX22" s="386"/>
      <c r="EBC22" s="386"/>
      <c r="EBH22" s="386"/>
      <c r="EBM22" s="386"/>
      <c r="EBR22" s="386"/>
      <c r="EBW22" s="386"/>
      <c r="ECB22" s="386"/>
      <c r="ECG22" s="386"/>
      <c r="ECL22" s="386"/>
      <c r="ECQ22" s="386"/>
      <c r="ECV22" s="386"/>
      <c r="EDA22" s="386"/>
      <c r="EDF22" s="386"/>
      <c r="EDK22" s="386"/>
      <c r="EDP22" s="386"/>
      <c r="EDU22" s="386"/>
      <c r="EDZ22" s="386"/>
      <c r="EEE22" s="386"/>
      <c r="EEJ22" s="386"/>
      <c r="EEO22" s="386"/>
      <c r="EET22" s="386"/>
      <c r="EEY22" s="386"/>
      <c r="EFD22" s="386"/>
      <c r="EFI22" s="386"/>
      <c r="EFN22" s="386"/>
      <c r="EFS22" s="386"/>
      <c r="EFX22" s="386"/>
      <c r="EGC22" s="386"/>
      <c r="EGH22" s="386"/>
      <c r="EGM22" s="386"/>
      <c r="EGR22" s="386"/>
      <c r="EGW22" s="386"/>
      <c r="EHB22" s="386"/>
      <c r="EHG22" s="386"/>
      <c r="EHL22" s="386"/>
      <c r="EHQ22" s="386"/>
      <c r="EHV22" s="386"/>
      <c r="EIA22" s="386"/>
      <c r="EIF22" s="386"/>
      <c r="EIK22" s="386"/>
      <c r="EIP22" s="386"/>
      <c r="EIU22" s="386"/>
      <c r="EIZ22" s="386"/>
      <c r="EJE22" s="386"/>
      <c r="EJJ22" s="386"/>
      <c r="EJO22" s="386"/>
      <c r="EJT22" s="386"/>
      <c r="EJY22" s="386"/>
      <c r="EKD22" s="386"/>
      <c r="EKI22" s="386"/>
      <c r="EKN22" s="386"/>
      <c r="EKS22" s="386"/>
      <c r="EKX22" s="386"/>
      <c r="ELC22" s="386"/>
      <c r="ELH22" s="386"/>
      <c r="ELM22" s="386"/>
      <c r="ELR22" s="386"/>
      <c r="ELW22" s="386"/>
      <c r="EMB22" s="386"/>
      <c r="EMG22" s="386"/>
      <c r="EML22" s="386"/>
      <c r="EMQ22" s="386"/>
      <c r="EMV22" s="386"/>
      <c r="ENA22" s="386"/>
      <c r="ENF22" s="386"/>
      <c r="ENK22" s="386"/>
      <c r="ENP22" s="386"/>
      <c r="ENU22" s="386"/>
      <c r="ENZ22" s="386"/>
      <c r="EOE22" s="386"/>
      <c r="EOJ22" s="386"/>
      <c r="EOO22" s="386"/>
      <c r="EOT22" s="386"/>
      <c r="EOY22" s="386"/>
      <c r="EPD22" s="386"/>
      <c r="EPI22" s="386"/>
      <c r="EPN22" s="386"/>
      <c r="EPS22" s="386"/>
      <c r="EPX22" s="386"/>
      <c r="EQC22" s="386"/>
      <c r="EQH22" s="386"/>
      <c r="EQM22" s="386"/>
      <c r="EQR22" s="386"/>
      <c r="EQW22" s="386"/>
      <c r="ERB22" s="386"/>
      <c r="ERG22" s="386"/>
      <c r="ERL22" s="386"/>
      <c r="ERQ22" s="386"/>
      <c r="ERV22" s="386"/>
      <c r="ESA22" s="386"/>
      <c r="ESF22" s="386"/>
      <c r="ESK22" s="386"/>
      <c r="ESP22" s="386"/>
      <c r="ESU22" s="386"/>
      <c r="ESZ22" s="386"/>
      <c r="ETE22" s="386"/>
      <c r="ETJ22" s="386"/>
      <c r="ETO22" s="386"/>
      <c r="ETT22" s="386"/>
      <c r="ETY22" s="386"/>
      <c r="EUD22" s="386"/>
      <c r="EUI22" s="386"/>
      <c r="EUN22" s="386"/>
      <c r="EUS22" s="386"/>
      <c r="EUX22" s="386"/>
      <c r="EVC22" s="386"/>
      <c r="EVH22" s="386"/>
      <c r="EVM22" s="386"/>
      <c r="EVR22" s="386"/>
      <c r="EVW22" s="386"/>
      <c r="EWB22" s="386"/>
      <c r="EWG22" s="386"/>
      <c r="EWL22" s="386"/>
      <c r="EWQ22" s="386"/>
      <c r="EWV22" s="386"/>
      <c r="EXA22" s="386"/>
      <c r="EXF22" s="386"/>
      <c r="EXK22" s="386"/>
      <c r="EXP22" s="386"/>
      <c r="EXU22" s="386"/>
      <c r="EXZ22" s="386"/>
      <c r="EYE22" s="386"/>
      <c r="EYJ22" s="386"/>
      <c r="EYO22" s="386"/>
      <c r="EYT22" s="386"/>
      <c r="EYY22" s="386"/>
      <c r="EZD22" s="386"/>
      <c r="EZI22" s="386"/>
      <c r="EZN22" s="386"/>
      <c r="EZS22" s="386"/>
      <c r="EZX22" s="386"/>
      <c r="FAC22" s="386"/>
      <c r="FAH22" s="386"/>
      <c r="FAM22" s="386"/>
      <c r="FAR22" s="386"/>
      <c r="FAW22" s="386"/>
      <c r="FBB22" s="386"/>
      <c r="FBG22" s="386"/>
      <c r="FBL22" s="386"/>
      <c r="FBQ22" s="386"/>
      <c r="FBV22" s="386"/>
      <c r="FCA22" s="386"/>
      <c r="FCF22" s="386"/>
      <c r="FCK22" s="386"/>
      <c r="FCP22" s="386"/>
      <c r="FCU22" s="386"/>
      <c r="FCZ22" s="386"/>
      <c r="FDE22" s="386"/>
      <c r="FDJ22" s="386"/>
      <c r="FDO22" s="386"/>
      <c r="FDT22" s="386"/>
      <c r="FDY22" s="386"/>
      <c r="FED22" s="386"/>
      <c r="FEI22" s="386"/>
      <c r="FEN22" s="386"/>
      <c r="FES22" s="386"/>
      <c r="FEX22" s="386"/>
      <c r="FFC22" s="386"/>
      <c r="FFH22" s="386"/>
      <c r="FFM22" s="386"/>
      <c r="FFR22" s="386"/>
      <c r="FFW22" s="386"/>
      <c r="FGB22" s="386"/>
      <c r="FGG22" s="386"/>
      <c r="FGL22" s="386"/>
      <c r="FGQ22" s="386"/>
      <c r="FGV22" s="386"/>
      <c r="FHA22" s="386"/>
      <c r="FHF22" s="386"/>
      <c r="FHK22" s="386"/>
      <c r="FHP22" s="386"/>
      <c r="FHU22" s="386"/>
      <c r="FHZ22" s="386"/>
      <c r="FIE22" s="386"/>
      <c r="FIJ22" s="386"/>
      <c r="FIO22" s="386"/>
      <c r="FIT22" s="386"/>
      <c r="FIY22" s="386"/>
      <c r="FJD22" s="386"/>
      <c r="FJI22" s="386"/>
      <c r="FJN22" s="386"/>
      <c r="FJS22" s="386"/>
      <c r="FJX22" s="386"/>
      <c r="FKC22" s="386"/>
      <c r="FKH22" s="386"/>
      <c r="FKM22" s="386"/>
      <c r="FKR22" s="386"/>
      <c r="FKW22" s="386"/>
      <c r="FLB22" s="386"/>
      <c r="FLG22" s="386"/>
      <c r="FLL22" s="386"/>
      <c r="FLQ22" s="386"/>
      <c r="FLV22" s="386"/>
      <c r="FMA22" s="386"/>
      <c r="FMF22" s="386"/>
      <c r="FMK22" s="386"/>
      <c r="FMP22" s="386"/>
      <c r="FMU22" s="386"/>
      <c r="FMZ22" s="386"/>
      <c r="FNE22" s="386"/>
      <c r="FNJ22" s="386"/>
      <c r="FNO22" s="386"/>
      <c r="FNT22" s="386"/>
      <c r="FNY22" s="386"/>
      <c r="FOD22" s="386"/>
      <c r="FOI22" s="386"/>
      <c r="FON22" s="386"/>
      <c r="FOS22" s="386"/>
      <c r="FOX22" s="386"/>
      <c r="FPC22" s="386"/>
      <c r="FPH22" s="386"/>
      <c r="FPM22" s="386"/>
      <c r="FPR22" s="386"/>
      <c r="FPW22" s="386"/>
      <c r="FQB22" s="386"/>
      <c r="FQG22" s="386"/>
      <c r="FQL22" s="386"/>
      <c r="FQQ22" s="386"/>
      <c r="FQV22" s="386"/>
      <c r="FRA22" s="386"/>
      <c r="FRF22" s="386"/>
      <c r="FRK22" s="386"/>
      <c r="FRP22" s="386"/>
      <c r="FRU22" s="386"/>
      <c r="FRZ22" s="386"/>
      <c r="FSE22" s="386"/>
      <c r="FSJ22" s="386"/>
      <c r="FSO22" s="386"/>
      <c r="FST22" s="386"/>
      <c r="FSY22" s="386"/>
      <c r="FTD22" s="386"/>
      <c r="FTI22" s="386"/>
      <c r="FTN22" s="386"/>
      <c r="FTS22" s="386"/>
      <c r="FTX22" s="386"/>
      <c r="FUC22" s="386"/>
      <c r="FUH22" s="386"/>
      <c r="FUM22" s="386"/>
      <c r="FUR22" s="386"/>
      <c r="FUW22" s="386"/>
      <c r="FVB22" s="386"/>
      <c r="FVG22" s="386"/>
      <c r="FVL22" s="386"/>
      <c r="FVQ22" s="386"/>
      <c r="FVV22" s="386"/>
      <c r="FWA22" s="386"/>
      <c r="FWF22" s="386"/>
      <c r="FWK22" s="386"/>
      <c r="FWP22" s="386"/>
      <c r="FWU22" s="386"/>
      <c r="FWZ22" s="386"/>
      <c r="FXE22" s="386"/>
      <c r="FXJ22" s="386"/>
      <c r="FXO22" s="386"/>
      <c r="FXT22" s="386"/>
      <c r="FXY22" s="386"/>
      <c r="FYD22" s="386"/>
      <c r="FYI22" s="386"/>
      <c r="FYN22" s="386"/>
      <c r="FYS22" s="386"/>
      <c r="FYX22" s="386"/>
      <c r="FZC22" s="386"/>
      <c r="FZH22" s="386"/>
      <c r="FZM22" s="386"/>
      <c r="FZR22" s="386"/>
      <c r="FZW22" s="386"/>
      <c r="GAB22" s="386"/>
      <c r="GAG22" s="386"/>
      <c r="GAL22" s="386"/>
      <c r="GAQ22" s="386"/>
      <c r="GAV22" s="386"/>
      <c r="GBA22" s="386"/>
      <c r="GBF22" s="386"/>
      <c r="GBK22" s="386"/>
      <c r="GBP22" s="386"/>
      <c r="GBU22" s="386"/>
      <c r="GBZ22" s="386"/>
      <c r="GCE22" s="386"/>
      <c r="GCJ22" s="386"/>
      <c r="GCO22" s="386"/>
      <c r="GCT22" s="386"/>
      <c r="GCY22" s="386"/>
      <c r="GDD22" s="386"/>
      <c r="GDI22" s="386"/>
      <c r="GDN22" s="386"/>
      <c r="GDS22" s="386"/>
      <c r="GDX22" s="386"/>
      <c r="GEC22" s="386"/>
      <c r="GEH22" s="386"/>
      <c r="GEM22" s="386"/>
      <c r="GER22" s="386"/>
      <c r="GEW22" s="386"/>
      <c r="GFB22" s="386"/>
      <c r="GFG22" s="386"/>
      <c r="GFL22" s="386"/>
      <c r="GFQ22" s="386"/>
      <c r="GFV22" s="386"/>
      <c r="GGA22" s="386"/>
      <c r="GGF22" s="386"/>
      <c r="GGK22" s="386"/>
      <c r="GGP22" s="386"/>
      <c r="GGU22" s="386"/>
      <c r="GGZ22" s="386"/>
      <c r="GHE22" s="386"/>
      <c r="GHJ22" s="386"/>
      <c r="GHO22" s="386"/>
      <c r="GHT22" s="386"/>
      <c r="GHY22" s="386"/>
      <c r="GID22" s="386"/>
      <c r="GII22" s="386"/>
      <c r="GIN22" s="386"/>
      <c r="GIS22" s="386"/>
      <c r="GIX22" s="386"/>
      <c r="GJC22" s="386"/>
      <c r="GJH22" s="386"/>
      <c r="GJM22" s="386"/>
      <c r="GJR22" s="386"/>
      <c r="GJW22" s="386"/>
      <c r="GKB22" s="386"/>
      <c r="GKG22" s="386"/>
      <c r="GKL22" s="386"/>
      <c r="GKQ22" s="386"/>
      <c r="GKV22" s="386"/>
      <c r="GLA22" s="386"/>
      <c r="GLF22" s="386"/>
      <c r="GLK22" s="386"/>
      <c r="GLP22" s="386"/>
      <c r="GLU22" s="386"/>
      <c r="GLZ22" s="386"/>
      <c r="GME22" s="386"/>
      <c r="GMJ22" s="386"/>
      <c r="GMO22" s="386"/>
      <c r="GMT22" s="386"/>
      <c r="GMY22" s="386"/>
      <c r="GND22" s="386"/>
      <c r="GNI22" s="386"/>
      <c r="GNN22" s="386"/>
      <c r="GNS22" s="386"/>
      <c r="GNX22" s="386"/>
      <c r="GOC22" s="386"/>
      <c r="GOH22" s="386"/>
      <c r="GOM22" s="386"/>
      <c r="GOR22" s="386"/>
      <c r="GOW22" s="386"/>
      <c r="GPB22" s="386"/>
      <c r="GPG22" s="386"/>
      <c r="GPL22" s="386"/>
      <c r="GPQ22" s="386"/>
      <c r="GPV22" s="386"/>
      <c r="GQA22" s="386"/>
      <c r="GQF22" s="386"/>
      <c r="GQK22" s="386"/>
      <c r="GQP22" s="386"/>
      <c r="GQU22" s="386"/>
      <c r="GQZ22" s="386"/>
      <c r="GRE22" s="386"/>
      <c r="GRJ22" s="386"/>
      <c r="GRO22" s="386"/>
      <c r="GRT22" s="386"/>
      <c r="GRY22" s="386"/>
      <c r="GSD22" s="386"/>
      <c r="GSI22" s="386"/>
      <c r="GSN22" s="386"/>
      <c r="GSS22" s="386"/>
      <c r="GSX22" s="386"/>
      <c r="GTC22" s="386"/>
      <c r="GTH22" s="386"/>
      <c r="GTM22" s="386"/>
      <c r="GTR22" s="386"/>
      <c r="GTW22" s="386"/>
      <c r="GUB22" s="386"/>
      <c r="GUG22" s="386"/>
      <c r="GUL22" s="386"/>
      <c r="GUQ22" s="386"/>
      <c r="GUV22" s="386"/>
      <c r="GVA22" s="386"/>
      <c r="GVF22" s="386"/>
      <c r="GVK22" s="386"/>
      <c r="GVP22" s="386"/>
      <c r="GVU22" s="386"/>
      <c r="GVZ22" s="386"/>
      <c r="GWE22" s="386"/>
      <c r="GWJ22" s="386"/>
      <c r="GWO22" s="386"/>
      <c r="GWT22" s="386"/>
      <c r="GWY22" s="386"/>
      <c r="GXD22" s="386"/>
      <c r="GXI22" s="386"/>
      <c r="GXN22" s="386"/>
      <c r="GXS22" s="386"/>
      <c r="GXX22" s="386"/>
      <c r="GYC22" s="386"/>
      <c r="GYH22" s="386"/>
      <c r="GYM22" s="386"/>
      <c r="GYR22" s="386"/>
      <c r="GYW22" s="386"/>
      <c r="GZB22" s="386"/>
      <c r="GZG22" s="386"/>
      <c r="GZL22" s="386"/>
      <c r="GZQ22" s="386"/>
      <c r="GZV22" s="386"/>
      <c r="HAA22" s="386"/>
      <c r="HAF22" s="386"/>
      <c r="HAK22" s="386"/>
      <c r="HAP22" s="386"/>
      <c r="HAU22" s="386"/>
      <c r="HAZ22" s="386"/>
      <c r="HBE22" s="386"/>
      <c r="HBJ22" s="386"/>
      <c r="HBO22" s="386"/>
      <c r="HBT22" s="386"/>
      <c r="HBY22" s="386"/>
      <c r="HCD22" s="386"/>
      <c r="HCI22" s="386"/>
      <c r="HCN22" s="386"/>
      <c r="HCS22" s="386"/>
      <c r="HCX22" s="386"/>
      <c r="HDC22" s="386"/>
      <c r="HDH22" s="386"/>
      <c r="HDM22" s="386"/>
      <c r="HDR22" s="386"/>
      <c r="HDW22" s="386"/>
      <c r="HEB22" s="386"/>
      <c r="HEG22" s="386"/>
      <c r="HEL22" s="386"/>
      <c r="HEQ22" s="386"/>
      <c r="HEV22" s="386"/>
      <c r="HFA22" s="386"/>
      <c r="HFF22" s="386"/>
      <c r="HFK22" s="386"/>
      <c r="HFP22" s="386"/>
      <c r="HFU22" s="386"/>
      <c r="HFZ22" s="386"/>
      <c r="HGE22" s="386"/>
      <c r="HGJ22" s="386"/>
      <c r="HGO22" s="386"/>
      <c r="HGT22" s="386"/>
      <c r="HGY22" s="386"/>
      <c r="HHD22" s="386"/>
      <c r="HHI22" s="386"/>
      <c r="HHN22" s="386"/>
      <c r="HHS22" s="386"/>
      <c r="HHX22" s="386"/>
      <c r="HIC22" s="386"/>
      <c r="HIH22" s="386"/>
      <c r="HIM22" s="386"/>
      <c r="HIR22" s="386"/>
      <c r="HIW22" s="386"/>
      <c r="HJB22" s="386"/>
      <c r="HJG22" s="386"/>
      <c r="HJL22" s="386"/>
      <c r="HJQ22" s="386"/>
      <c r="HJV22" s="386"/>
      <c r="HKA22" s="386"/>
      <c r="HKF22" s="386"/>
      <c r="HKK22" s="386"/>
      <c r="HKP22" s="386"/>
      <c r="HKU22" s="386"/>
      <c r="HKZ22" s="386"/>
      <c r="HLE22" s="386"/>
      <c r="HLJ22" s="386"/>
      <c r="HLO22" s="386"/>
      <c r="HLT22" s="386"/>
      <c r="HLY22" s="386"/>
      <c r="HMD22" s="386"/>
      <c r="HMI22" s="386"/>
      <c r="HMN22" s="386"/>
      <c r="HMS22" s="386"/>
      <c r="HMX22" s="386"/>
      <c r="HNC22" s="386"/>
      <c r="HNH22" s="386"/>
      <c r="HNM22" s="386"/>
      <c r="HNR22" s="386"/>
      <c r="HNW22" s="386"/>
      <c r="HOB22" s="386"/>
      <c r="HOG22" s="386"/>
      <c r="HOL22" s="386"/>
      <c r="HOQ22" s="386"/>
      <c r="HOV22" s="386"/>
      <c r="HPA22" s="386"/>
      <c r="HPF22" s="386"/>
      <c r="HPK22" s="386"/>
      <c r="HPP22" s="386"/>
      <c r="HPU22" s="386"/>
      <c r="HPZ22" s="386"/>
      <c r="HQE22" s="386"/>
      <c r="HQJ22" s="386"/>
      <c r="HQO22" s="386"/>
      <c r="HQT22" s="386"/>
      <c r="HQY22" s="386"/>
      <c r="HRD22" s="386"/>
      <c r="HRI22" s="386"/>
      <c r="HRN22" s="386"/>
      <c r="HRS22" s="386"/>
      <c r="HRX22" s="386"/>
      <c r="HSC22" s="386"/>
      <c r="HSH22" s="386"/>
      <c r="HSM22" s="386"/>
      <c r="HSR22" s="386"/>
      <c r="HSW22" s="386"/>
      <c r="HTB22" s="386"/>
      <c r="HTG22" s="386"/>
      <c r="HTL22" s="386"/>
      <c r="HTQ22" s="386"/>
      <c r="HTV22" s="386"/>
      <c r="HUA22" s="386"/>
      <c r="HUF22" s="386"/>
      <c r="HUK22" s="386"/>
      <c r="HUP22" s="386"/>
      <c r="HUU22" s="386"/>
      <c r="HUZ22" s="386"/>
      <c r="HVE22" s="386"/>
      <c r="HVJ22" s="386"/>
      <c r="HVO22" s="386"/>
      <c r="HVT22" s="386"/>
      <c r="HVY22" s="386"/>
      <c r="HWD22" s="386"/>
      <c r="HWI22" s="386"/>
      <c r="HWN22" s="386"/>
      <c r="HWS22" s="386"/>
      <c r="HWX22" s="386"/>
      <c r="HXC22" s="386"/>
      <c r="HXH22" s="386"/>
      <c r="HXM22" s="386"/>
      <c r="HXR22" s="386"/>
      <c r="HXW22" s="386"/>
      <c r="HYB22" s="386"/>
      <c r="HYG22" s="386"/>
      <c r="HYL22" s="386"/>
      <c r="HYQ22" s="386"/>
      <c r="HYV22" s="386"/>
      <c r="HZA22" s="386"/>
      <c r="HZF22" s="386"/>
      <c r="HZK22" s="386"/>
      <c r="HZP22" s="386"/>
      <c r="HZU22" s="386"/>
      <c r="HZZ22" s="386"/>
      <c r="IAE22" s="386"/>
      <c r="IAJ22" s="386"/>
      <c r="IAO22" s="386"/>
      <c r="IAT22" s="386"/>
      <c r="IAY22" s="386"/>
      <c r="IBD22" s="386"/>
      <c r="IBI22" s="386"/>
      <c r="IBN22" s="386"/>
      <c r="IBS22" s="386"/>
      <c r="IBX22" s="386"/>
      <c r="ICC22" s="386"/>
      <c r="ICH22" s="386"/>
      <c r="ICM22" s="386"/>
      <c r="ICR22" s="386"/>
      <c r="ICW22" s="386"/>
      <c r="IDB22" s="386"/>
      <c r="IDG22" s="386"/>
      <c r="IDL22" s="386"/>
      <c r="IDQ22" s="386"/>
      <c r="IDV22" s="386"/>
      <c r="IEA22" s="386"/>
      <c r="IEF22" s="386"/>
      <c r="IEK22" s="386"/>
      <c r="IEP22" s="386"/>
      <c r="IEU22" s="386"/>
      <c r="IEZ22" s="386"/>
      <c r="IFE22" s="386"/>
      <c r="IFJ22" s="386"/>
      <c r="IFO22" s="386"/>
      <c r="IFT22" s="386"/>
      <c r="IFY22" s="386"/>
      <c r="IGD22" s="386"/>
      <c r="IGI22" s="386"/>
      <c r="IGN22" s="386"/>
      <c r="IGS22" s="386"/>
      <c r="IGX22" s="386"/>
      <c r="IHC22" s="386"/>
      <c r="IHH22" s="386"/>
      <c r="IHM22" s="386"/>
      <c r="IHR22" s="386"/>
      <c r="IHW22" s="386"/>
      <c r="IIB22" s="386"/>
      <c r="IIG22" s="386"/>
      <c r="IIL22" s="386"/>
      <c r="IIQ22" s="386"/>
      <c r="IIV22" s="386"/>
      <c r="IJA22" s="386"/>
      <c r="IJF22" s="386"/>
      <c r="IJK22" s="386"/>
      <c r="IJP22" s="386"/>
      <c r="IJU22" s="386"/>
      <c r="IJZ22" s="386"/>
      <c r="IKE22" s="386"/>
      <c r="IKJ22" s="386"/>
      <c r="IKO22" s="386"/>
      <c r="IKT22" s="386"/>
      <c r="IKY22" s="386"/>
      <c r="ILD22" s="386"/>
      <c r="ILI22" s="386"/>
      <c r="ILN22" s="386"/>
      <c r="ILS22" s="386"/>
      <c r="ILX22" s="386"/>
      <c r="IMC22" s="386"/>
      <c r="IMH22" s="386"/>
      <c r="IMM22" s="386"/>
      <c r="IMR22" s="386"/>
      <c r="IMW22" s="386"/>
      <c r="INB22" s="386"/>
      <c r="ING22" s="386"/>
      <c r="INL22" s="386"/>
      <c r="INQ22" s="386"/>
      <c r="INV22" s="386"/>
      <c r="IOA22" s="386"/>
      <c r="IOF22" s="386"/>
      <c r="IOK22" s="386"/>
      <c r="IOP22" s="386"/>
      <c r="IOU22" s="386"/>
      <c r="IOZ22" s="386"/>
      <c r="IPE22" s="386"/>
      <c r="IPJ22" s="386"/>
      <c r="IPO22" s="386"/>
      <c r="IPT22" s="386"/>
      <c r="IPY22" s="386"/>
      <c r="IQD22" s="386"/>
      <c r="IQI22" s="386"/>
      <c r="IQN22" s="386"/>
      <c r="IQS22" s="386"/>
      <c r="IQX22" s="386"/>
      <c r="IRC22" s="386"/>
      <c r="IRH22" s="386"/>
      <c r="IRM22" s="386"/>
      <c r="IRR22" s="386"/>
      <c r="IRW22" s="386"/>
      <c r="ISB22" s="386"/>
      <c r="ISG22" s="386"/>
      <c r="ISL22" s="386"/>
      <c r="ISQ22" s="386"/>
      <c r="ISV22" s="386"/>
      <c r="ITA22" s="386"/>
      <c r="ITF22" s="386"/>
      <c r="ITK22" s="386"/>
      <c r="ITP22" s="386"/>
      <c r="ITU22" s="386"/>
      <c r="ITZ22" s="386"/>
      <c r="IUE22" s="386"/>
      <c r="IUJ22" s="386"/>
      <c r="IUO22" s="386"/>
      <c r="IUT22" s="386"/>
      <c r="IUY22" s="386"/>
      <c r="IVD22" s="386"/>
      <c r="IVI22" s="386"/>
      <c r="IVN22" s="386"/>
      <c r="IVS22" s="386"/>
      <c r="IVX22" s="386"/>
      <c r="IWC22" s="386"/>
      <c r="IWH22" s="386"/>
      <c r="IWM22" s="386"/>
      <c r="IWR22" s="386"/>
      <c r="IWW22" s="386"/>
      <c r="IXB22" s="386"/>
      <c r="IXG22" s="386"/>
      <c r="IXL22" s="386"/>
      <c r="IXQ22" s="386"/>
      <c r="IXV22" s="386"/>
      <c r="IYA22" s="386"/>
      <c r="IYF22" s="386"/>
      <c r="IYK22" s="386"/>
      <c r="IYP22" s="386"/>
      <c r="IYU22" s="386"/>
      <c r="IYZ22" s="386"/>
      <c r="IZE22" s="386"/>
      <c r="IZJ22" s="386"/>
      <c r="IZO22" s="386"/>
      <c r="IZT22" s="386"/>
      <c r="IZY22" s="386"/>
      <c r="JAD22" s="386"/>
      <c r="JAI22" s="386"/>
      <c r="JAN22" s="386"/>
      <c r="JAS22" s="386"/>
      <c r="JAX22" s="386"/>
      <c r="JBC22" s="386"/>
      <c r="JBH22" s="386"/>
      <c r="JBM22" s="386"/>
      <c r="JBR22" s="386"/>
      <c r="JBW22" s="386"/>
      <c r="JCB22" s="386"/>
      <c r="JCG22" s="386"/>
      <c r="JCL22" s="386"/>
      <c r="JCQ22" s="386"/>
      <c r="JCV22" s="386"/>
      <c r="JDA22" s="386"/>
      <c r="JDF22" s="386"/>
      <c r="JDK22" s="386"/>
      <c r="JDP22" s="386"/>
      <c r="JDU22" s="386"/>
      <c r="JDZ22" s="386"/>
      <c r="JEE22" s="386"/>
      <c r="JEJ22" s="386"/>
      <c r="JEO22" s="386"/>
      <c r="JET22" s="386"/>
      <c r="JEY22" s="386"/>
      <c r="JFD22" s="386"/>
      <c r="JFI22" s="386"/>
      <c r="JFN22" s="386"/>
      <c r="JFS22" s="386"/>
      <c r="JFX22" s="386"/>
      <c r="JGC22" s="386"/>
      <c r="JGH22" s="386"/>
      <c r="JGM22" s="386"/>
      <c r="JGR22" s="386"/>
      <c r="JGW22" s="386"/>
      <c r="JHB22" s="386"/>
      <c r="JHG22" s="386"/>
      <c r="JHL22" s="386"/>
      <c r="JHQ22" s="386"/>
      <c r="JHV22" s="386"/>
      <c r="JIA22" s="386"/>
      <c r="JIF22" s="386"/>
      <c r="JIK22" s="386"/>
      <c r="JIP22" s="386"/>
      <c r="JIU22" s="386"/>
      <c r="JIZ22" s="386"/>
      <c r="JJE22" s="386"/>
      <c r="JJJ22" s="386"/>
      <c r="JJO22" s="386"/>
      <c r="JJT22" s="386"/>
      <c r="JJY22" s="386"/>
      <c r="JKD22" s="386"/>
      <c r="JKI22" s="386"/>
      <c r="JKN22" s="386"/>
      <c r="JKS22" s="386"/>
      <c r="JKX22" s="386"/>
      <c r="JLC22" s="386"/>
      <c r="JLH22" s="386"/>
      <c r="JLM22" s="386"/>
      <c r="JLR22" s="386"/>
      <c r="JLW22" s="386"/>
      <c r="JMB22" s="386"/>
      <c r="JMG22" s="386"/>
      <c r="JML22" s="386"/>
      <c r="JMQ22" s="386"/>
      <c r="JMV22" s="386"/>
      <c r="JNA22" s="386"/>
      <c r="JNF22" s="386"/>
      <c r="JNK22" s="386"/>
      <c r="JNP22" s="386"/>
      <c r="JNU22" s="386"/>
      <c r="JNZ22" s="386"/>
      <c r="JOE22" s="386"/>
      <c r="JOJ22" s="386"/>
      <c r="JOO22" s="386"/>
      <c r="JOT22" s="386"/>
      <c r="JOY22" s="386"/>
      <c r="JPD22" s="386"/>
      <c r="JPI22" s="386"/>
      <c r="JPN22" s="386"/>
      <c r="JPS22" s="386"/>
      <c r="JPX22" s="386"/>
      <c r="JQC22" s="386"/>
      <c r="JQH22" s="386"/>
      <c r="JQM22" s="386"/>
      <c r="JQR22" s="386"/>
      <c r="JQW22" s="386"/>
      <c r="JRB22" s="386"/>
      <c r="JRG22" s="386"/>
      <c r="JRL22" s="386"/>
      <c r="JRQ22" s="386"/>
      <c r="JRV22" s="386"/>
      <c r="JSA22" s="386"/>
      <c r="JSF22" s="386"/>
      <c r="JSK22" s="386"/>
      <c r="JSP22" s="386"/>
      <c r="JSU22" s="386"/>
      <c r="JSZ22" s="386"/>
      <c r="JTE22" s="386"/>
      <c r="JTJ22" s="386"/>
      <c r="JTO22" s="386"/>
      <c r="JTT22" s="386"/>
      <c r="JTY22" s="386"/>
      <c r="JUD22" s="386"/>
      <c r="JUI22" s="386"/>
      <c r="JUN22" s="386"/>
      <c r="JUS22" s="386"/>
      <c r="JUX22" s="386"/>
      <c r="JVC22" s="386"/>
      <c r="JVH22" s="386"/>
      <c r="JVM22" s="386"/>
      <c r="JVR22" s="386"/>
      <c r="JVW22" s="386"/>
      <c r="JWB22" s="386"/>
      <c r="JWG22" s="386"/>
      <c r="JWL22" s="386"/>
      <c r="JWQ22" s="386"/>
      <c r="JWV22" s="386"/>
      <c r="JXA22" s="386"/>
      <c r="JXF22" s="386"/>
      <c r="JXK22" s="386"/>
      <c r="JXP22" s="386"/>
      <c r="JXU22" s="386"/>
      <c r="JXZ22" s="386"/>
      <c r="JYE22" s="386"/>
      <c r="JYJ22" s="386"/>
      <c r="JYO22" s="386"/>
      <c r="JYT22" s="386"/>
      <c r="JYY22" s="386"/>
      <c r="JZD22" s="386"/>
      <c r="JZI22" s="386"/>
      <c r="JZN22" s="386"/>
      <c r="JZS22" s="386"/>
      <c r="JZX22" s="386"/>
      <c r="KAC22" s="386"/>
      <c r="KAH22" s="386"/>
      <c r="KAM22" s="386"/>
      <c r="KAR22" s="386"/>
      <c r="KAW22" s="386"/>
      <c r="KBB22" s="386"/>
      <c r="KBG22" s="386"/>
      <c r="KBL22" s="386"/>
      <c r="KBQ22" s="386"/>
      <c r="KBV22" s="386"/>
      <c r="KCA22" s="386"/>
      <c r="KCF22" s="386"/>
      <c r="KCK22" s="386"/>
      <c r="KCP22" s="386"/>
      <c r="KCU22" s="386"/>
      <c r="KCZ22" s="386"/>
      <c r="KDE22" s="386"/>
      <c r="KDJ22" s="386"/>
      <c r="KDO22" s="386"/>
      <c r="KDT22" s="386"/>
      <c r="KDY22" s="386"/>
      <c r="KED22" s="386"/>
      <c r="KEI22" s="386"/>
      <c r="KEN22" s="386"/>
      <c r="KES22" s="386"/>
      <c r="KEX22" s="386"/>
      <c r="KFC22" s="386"/>
      <c r="KFH22" s="386"/>
      <c r="KFM22" s="386"/>
      <c r="KFR22" s="386"/>
      <c r="KFW22" s="386"/>
      <c r="KGB22" s="386"/>
      <c r="KGG22" s="386"/>
      <c r="KGL22" s="386"/>
      <c r="KGQ22" s="386"/>
      <c r="KGV22" s="386"/>
      <c r="KHA22" s="386"/>
      <c r="KHF22" s="386"/>
      <c r="KHK22" s="386"/>
      <c r="KHP22" s="386"/>
      <c r="KHU22" s="386"/>
      <c r="KHZ22" s="386"/>
      <c r="KIE22" s="386"/>
      <c r="KIJ22" s="386"/>
      <c r="KIO22" s="386"/>
      <c r="KIT22" s="386"/>
      <c r="KIY22" s="386"/>
      <c r="KJD22" s="386"/>
      <c r="KJI22" s="386"/>
      <c r="KJN22" s="386"/>
      <c r="KJS22" s="386"/>
      <c r="KJX22" s="386"/>
      <c r="KKC22" s="386"/>
      <c r="KKH22" s="386"/>
      <c r="KKM22" s="386"/>
      <c r="KKR22" s="386"/>
      <c r="KKW22" s="386"/>
      <c r="KLB22" s="386"/>
      <c r="KLG22" s="386"/>
      <c r="KLL22" s="386"/>
      <c r="KLQ22" s="386"/>
      <c r="KLV22" s="386"/>
      <c r="KMA22" s="386"/>
      <c r="KMF22" s="386"/>
      <c r="KMK22" s="386"/>
      <c r="KMP22" s="386"/>
      <c r="KMU22" s="386"/>
      <c r="KMZ22" s="386"/>
      <c r="KNE22" s="386"/>
      <c r="KNJ22" s="386"/>
      <c r="KNO22" s="386"/>
      <c r="KNT22" s="386"/>
      <c r="KNY22" s="386"/>
      <c r="KOD22" s="386"/>
      <c r="KOI22" s="386"/>
      <c r="KON22" s="386"/>
      <c r="KOS22" s="386"/>
      <c r="KOX22" s="386"/>
      <c r="KPC22" s="386"/>
      <c r="KPH22" s="386"/>
      <c r="KPM22" s="386"/>
      <c r="KPR22" s="386"/>
      <c r="KPW22" s="386"/>
      <c r="KQB22" s="386"/>
      <c r="KQG22" s="386"/>
      <c r="KQL22" s="386"/>
      <c r="KQQ22" s="386"/>
      <c r="KQV22" s="386"/>
      <c r="KRA22" s="386"/>
      <c r="KRF22" s="386"/>
      <c r="KRK22" s="386"/>
      <c r="KRP22" s="386"/>
      <c r="KRU22" s="386"/>
      <c r="KRZ22" s="386"/>
      <c r="KSE22" s="386"/>
      <c r="KSJ22" s="386"/>
      <c r="KSO22" s="386"/>
      <c r="KST22" s="386"/>
      <c r="KSY22" s="386"/>
      <c r="KTD22" s="386"/>
      <c r="KTI22" s="386"/>
      <c r="KTN22" s="386"/>
      <c r="KTS22" s="386"/>
      <c r="KTX22" s="386"/>
      <c r="KUC22" s="386"/>
      <c r="KUH22" s="386"/>
      <c r="KUM22" s="386"/>
      <c r="KUR22" s="386"/>
      <c r="KUW22" s="386"/>
      <c r="KVB22" s="386"/>
      <c r="KVG22" s="386"/>
      <c r="KVL22" s="386"/>
      <c r="KVQ22" s="386"/>
      <c r="KVV22" s="386"/>
      <c r="KWA22" s="386"/>
      <c r="KWF22" s="386"/>
      <c r="KWK22" s="386"/>
      <c r="KWP22" s="386"/>
      <c r="KWU22" s="386"/>
      <c r="KWZ22" s="386"/>
      <c r="KXE22" s="386"/>
      <c r="KXJ22" s="386"/>
      <c r="KXO22" s="386"/>
      <c r="KXT22" s="386"/>
      <c r="KXY22" s="386"/>
      <c r="KYD22" s="386"/>
      <c r="KYI22" s="386"/>
      <c r="KYN22" s="386"/>
      <c r="KYS22" s="386"/>
      <c r="KYX22" s="386"/>
      <c r="KZC22" s="386"/>
      <c r="KZH22" s="386"/>
      <c r="KZM22" s="386"/>
      <c r="KZR22" s="386"/>
      <c r="KZW22" s="386"/>
      <c r="LAB22" s="386"/>
      <c r="LAG22" s="386"/>
      <c r="LAL22" s="386"/>
      <c r="LAQ22" s="386"/>
      <c r="LAV22" s="386"/>
      <c r="LBA22" s="386"/>
      <c r="LBF22" s="386"/>
      <c r="LBK22" s="386"/>
      <c r="LBP22" s="386"/>
      <c r="LBU22" s="386"/>
      <c r="LBZ22" s="386"/>
      <c r="LCE22" s="386"/>
      <c r="LCJ22" s="386"/>
      <c r="LCO22" s="386"/>
      <c r="LCT22" s="386"/>
      <c r="LCY22" s="386"/>
      <c r="LDD22" s="386"/>
      <c r="LDI22" s="386"/>
      <c r="LDN22" s="386"/>
      <c r="LDS22" s="386"/>
      <c r="LDX22" s="386"/>
      <c r="LEC22" s="386"/>
      <c r="LEH22" s="386"/>
      <c r="LEM22" s="386"/>
      <c r="LER22" s="386"/>
      <c r="LEW22" s="386"/>
      <c r="LFB22" s="386"/>
      <c r="LFG22" s="386"/>
      <c r="LFL22" s="386"/>
      <c r="LFQ22" s="386"/>
      <c r="LFV22" s="386"/>
      <c r="LGA22" s="386"/>
      <c r="LGF22" s="386"/>
      <c r="LGK22" s="386"/>
      <c r="LGP22" s="386"/>
      <c r="LGU22" s="386"/>
      <c r="LGZ22" s="386"/>
      <c r="LHE22" s="386"/>
      <c r="LHJ22" s="386"/>
      <c r="LHO22" s="386"/>
      <c r="LHT22" s="386"/>
      <c r="LHY22" s="386"/>
      <c r="LID22" s="386"/>
      <c r="LII22" s="386"/>
      <c r="LIN22" s="386"/>
      <c r="LIS22" s="386"/>
      <c r="LIX22" s="386"/>
      <c r="LJC22" s="386"/>
      <c r="LJH22" s="386"/>
      <c r="LJM22" s="386"/>
      <c r="LJR22" s="386"/>
      <c r="LJW22" s="386"/>
      <c r="LKB22" s="386"/>
      <c r="LKG22" s="386"/>
      <c r="LKL22" s="386"/>
      <c r="LKQ22" s="386"/>
      <c r="LKV22" s="386"/>
      <c r="LLA22" s="386"/>
      <c r="LLF22" s="386"/>
      <c r="LLK22" s="386"/>
      <c r="LLP22" s="386"/>
      <c r="LLU22" s="386"/>
      <c r="LLZ22" s="386"/>
      <c r="LME22" s="386"/>
      <c r="LMJ22" s="386"/>
      <c r="LMO22" s="386"/>
      <c r="LMT22" s="386"/>
      <c r="LMY22" s="386"/>
      <c r="LND22" s="386"/>
      <c r="LNI22" s="386"/>
      <c r="LNN22" s="386"/>
      <c r="LNS22" s="386"/>
      <c r="LNX22" s="386"/>
      <c r="LOC22" s="386"/>
      <c r="LOH22" s="386"/>
      <c r="LOM22" s="386"/>
      <c r="LOR22" s="386"/>
      <c r="LOW22" s="386"/>
      <c r="LPB22" s="386"/>
      <c r="LPG22" s="386"/>
      <c r="LPL22" s="386"/>
      <c r="LPQ22" s="386"/>
      <c r="LPV22" s="386"/>
      <c r="LQA22" s="386"/>
      <c r="LQF22" s="386"/>
      <c r="LQK22" s="386"/>
      <c r="LQP22" s="386"/>
      <c r="LQU22" s="386"/>
      <c r="LQZ22" s="386"/>
      <c r="LRE22" s="386"/>
      <c r="LRJ22" s="386"/>
      <c r="LRO22" s="386"/>
      <c r="LRT22" s="386"/>
      <c r="LRY22" s="386"/>
      <c r="LSD22" s="386"/>
      <c r="LSI22" s="386"/>
      <c r="LSN22" s="386"/>
      <c r="LSS22" s="386"/>
      <c r="LSX22" s="386"/>
      <c r="LTC22" s="386"/>
      <c r="LTH22" s="386"/>
      <c r="LTM22" s="386"/>
      <c r="LTR22" s="386"/>
      <c r="LTW22" s="386"/>
      <c r="LUB22" s="386"/>
      <c r="LUG22" s="386"/>
      <c r="LUL22" s="386"/>
      <c r="LUQ22" s="386"/>
      <c r="LUV22" s="386"/>
      <c r="LVA22" s="386"/>
      <c r="LVF22" s="386"/>
      <c r="LVK22" s="386"/>
      <c r="LVP22" s="386"/>
      <c r="LVU22" s="386"/>
      <c r="LVZ22" s="386"/>
      <c r="LWE22" s="386"/>
      <c r="LWJ22" s="386"/>
      <c r="LWO22" s="386"/>
      <c r="LWT22" s="386"/>
      <c r="LWY22" s="386"/>
      <c r="LXD22" s="386"/>
      <c r="LXI22" s="386"/>
      <c r="LXN22" s="386"/>
      <c r="LXS22" s="386"/>
      <c r="LXX22" s="386"/>
      <c r="LYC22" s="386"/>
      <c r="LYH22" s="386"/>
      <c r="LYM22" s="386"/>
      <c r="LYR22" s="386"/>
      <c r="LYW22" s="386"/>
      <c r="LZB22" s="386"/>
      <c r="LZG22" s="386"/>
      <c r="LZL22" s="386"/>
      <c r="LZQ22" s="386"/>
      <c r="LZV22" s="386"/>
      <c r="MAA22" s="386"/>
      <c r="MAF22" s="386"/>
      <c r="MAK22" s="386"/>
      <c r="MAP22" s="386"/>
      <c r="MAU22" s="386"/>
      <c r="MAZ22" s="386"/>
      <c r="MBE22" s="386"/>
      <c r="MBJ22" s="386"/>
      <c r="MBO22" s="386"/>
      <c r="MBT22" s="386"/>
      <c r="MBY22" s="386"/>
      <c r="MCD22" s="386"/>
      <c r="MCI22" s="386"/>
      <c r="MCN22" s="386"/>
      <c r="MCS22" s="386"/>
      <c r="MCX22" s="386"/>
      <c r="MDC22" s="386"/>
      <c r="MDH22" s="386"/>
      <c r="MDM22" s="386"/>
      <c r="MDR22" s="386"/>
      <c r="MDW22" s="386"/>
      <c r="MEB22" s="386"/>
      <c r="MEG22" s="386"/>
      <c r="MEL22" s="386"/>
      <c r="MEQ22" s="386"/>
      <c r="MEV22" s="386"/>
      <c r="MFA22" s="386"/>
      <c r="MFF22" s="386"/>
      <c r="MFK22" s="386"/>
      <c r="MFP22" s="386"/>
      <c r="MFU22" s="386"/>
      <c r="MFZ22" s="386"/>
      <c r="MGE22" s="386"/>
      <c r="MGJ22" s="386"/>
      <c r="MGO22" s="386"/>
      <c r="MGT22" s="386"/>
      <c r="MGY22" s="386"/>
      <c r="MHD22" s="386"/>
      <c r="MHI22" s="386"/>
      <c r="MHN22" s="386"/>
      <c r="MHS22" s="386"/>
      <c r="MHX22" s="386"/>
      <c r="MIC22" s="386"/>
      <c r="MIH22" s="386"/>
      <c r="MIM22" s="386"/>
      <c r="MIR22" s="386"/>
      <c r="MIW22" s="386"/>
      <c r="MJB22" s="386"/>
      <c r="MJG22" s="386"/>
      <c r="MJL22" s="386"/>
      <c r="MJQ22" s="386"/>
      <c r="MJV22" s="386"/>
      <c r="MKA22" s="386"/>
      <c r="MKF22" s="386"/>
      <c r="MKK22" s="386"/>
      <c r="MKP22" s="386"/>
      <c r="MKU22" s="386"/>
      <c r="MKZ22" s="386"/>
      <c r="MLE22" s="386"/>
      <c r="MLJ22" s="386"/>
      <c r="MLO22" s="386"/>
      <c r="MLT22" s="386"/>
      <c r="MLY22" s="386"/>
      <c r="MMD22" s="386"/>
      <c r="MMI22" s="386"/>
      <c r="MMN22" s="386"/>
      <c r="MMS22" s="386"/>
      <c r="MMX22" s="386"/>
      <c r="MNC22" s="386"/>
      <c r="MNH22" s="386"/>
      <c r="MNM22" s="386"/>
      <c r="MNR22" s="386"/>
      <c r="MNW22" s="386"/>
      <c r="MOB22" s="386"/>
      <c r="MOG22" s="386"/>
      <c r="MOL22" s="386"/>
      <c r="MOQ22" s="386"/>
      <c r="MOV22" s="386"/>
      <c r="MPA22" s="386"/>
      <c r="MPF22" s="386"/>
      <c r="MPK22" s="386"/>
      <c r="MPP22" s="386"/>
      <c r="MPU22" s="386"/>
      <c r="MPZ22" s="386"/>
      <c r="MQE22" s="386"/>
      <c r="MQJ22" s="386"/>
      <c r="MQO22" s="386"/>
      <c r="MQT22" s="386"/>
      <c r="MQY22" s="386"/>
      <c r="MRD22" s="386"/>
      <c r="MRI22" s="386"/>
      <c r="MRN22" s="386"/>
      <c r="MRS22" s="386"/>
      <c r="MRX22" s="386"/>
      <c r="MSC22" s="386"/>
      <c r="MSH22" s="386"/>
      <c r="MSM22" s="386"/>
      <c r="MSR22" s="386"/>
      <c r="MSW22" s="386"/>
      <c r="MTB22" s="386"/>
      <c r="MTG22" s="386"/>
      <c r="MTL22" s="386"/>
      <c r="MTQ22" s="386"/>
      <c r="MTV22" s="386"/>
      <c r="MUA22" s="386"/>
      <c r="MUF22" s="386"/>
      <c r="MUK22" s="386"/>
      <c r="MUP22" s="386"/>
      <c r="MUU22" s="386"/>
      <c r="MUZ22" s="386"/>
      <c r="MVE22" s="386"/>
      <c r="MVJ22" s="386"/>
      <c r="MVO22" s="386"/>
      <c r="MVT22" s="386"/>
      <c r="MVY22" s="386"/>
      <c r="MWD22" s="386"/>
      <c r="MWI22" s="386"/>
      <c r="MWN22" s="386"/>
      <c r="MWS22" s="386"/>
      <c r="MWX22" s="386"/>
      <c r="MXC22" s="386"/>
      <c r="MXH22" s="386"/>
      <c r="MXM22" s="386"/>
      <c r="MXR22" s="386"/>
      <c r="MXW22" s="386"/>
      <c r="MYB22" s="386"/>
      <c r="MYG22" s="386"/>
      <c r="MYL22" s="386"/>
      <c r="MYQ22" s="386"/>
      <c r="MYV22" s="386"/>
      <c r="MZA22" s="386"/>
      <c r="MZF22" s="386"/>
      <c r="MZK22" s="386"/>
      <c r="MZP22" s="386"/>
      <c r="MZU22" s="386"/>
      <c r="MZZ22" s="386"/>
      <c r="NAE22" s="386"/>
      <c r="NAJ22" s="386"/>
      <c r="NAO22" s="386"/>
      <c r="NAT22" s="386"/>
      <c r="NAY22" s="386"/>
      <c r="NBD22" s="386"/>
      <c r="NBI22" s="386"/>
      <c r="NBN22" s="386"/>
      <c r="NBS22" s="386"/>
      <c r="NBX22" s="386"/>
      <c r="NCC22" s="386"/>
      <c r="NCH22" s="386"/>
      <c r="NCM22" s="386"/>
      <c r="NCR22" s="386"/>
      <c r="NCW22" s="386"/>
      <c r="NDB22" s="386"/>
      <c r="NDG22" s="386"/>
      <c r="NDL22" s="386"/>
      <c r="NDQ22" s="386"/>
      <c r="NDV22" s="386"/>
      <c r="NEA22" s="386"/>
      <c r="NEF22" s="386"/>
      <c r="NEK22" s="386"/>
      <c r="NEP22" s="386"/>
      <c r="NEU22" s="386"/>
      <c r="NEZ22" s="386"/>
      <c r="NFE22" s="386"/>
      <c r="NFJ22" s="386"/>
      <c r="NFO22" s="386"/>
      <c r="NFT22" s="386"/>
      <c r="NFY22" s="386"/>
      <c r="NGD22" s="386"/>
      <c r="NGI22" s="386"/>
      <c r="NGN22" s="386"/>
      <c r="NGS22" s="386"/>
      <c r="NGX22" s="386"/>
      <c r="NHC22" s="386"/>
      <c r="NHH22" s="386"/>
      <c r="NHM22" s="386"/>
      <c r="NHR22" s="386"/>
      <c r="NHW22" s="386"/>
      <c r="NIB22" s="386"/>
      <c r="NIG22" s="386"/>
      <c r="NIL22" s="386"/>
      <c r="NIQ22" s="386"/>
      <c r="NIV22" s="386"/>
      <c r="NJA22" s="386"/>
      <c r="NJF22" s="386"/>
      <c r="NJK22" s="386"/>
      <c r="NJP22" s="386"/>
      <c r="NJU22" s="386"/>
      <c r="NJZ22" s="386"/>
      <c r="NKE22" s="386"/>
      <c r="NKJ22" s="386"/>
      <c r="NKO22" s="386"/>
      <c r="NKT22" s="386"/>
      <c r="NKY22" s="386"/>
      <c r="NLD22" s="386"/>
      <c r="NLI22" s="386"/>
      <c r="NLN22" s="386"/>
      <c r="NLS22" s="386"/>
      <c r="NLX22" s="386"/>
      <c r="NMC22" s="386"/>
      <c r="NMH22" s="386"/>
      <c r="NMM22" s="386"/>
      <c r="NMR22" s="386"/>
      <c r="NMW22" s="386"/>
      <c r="NNB22" s="386"/>
      <c r="NNG22" s="386"/>
      <c r="NNL22" s="386"/>
      <c r="NNQ22" s="386"/>
      <c r="NNV22" s="386"/>
      <c r="NOA22" s="386"/>
      <c r="NOF22" s="386"/>
      <c r="NOK22" s="386"/>
      <c r="NOP22" s="386"/>
      <c r="NOU22" s="386"/>
      <c r="NOZ22" s="386"/>
      <c r="NPE22" s="386"/>
      <c r="NPJ22" s="386"/>
      <c r="NPO22" s="386"/>
      <c r="NPT22" s="386"/>
      <c r="NPY22" s="386"/>
      <c r="NQD22" s="386"/>
      <c r="NQI22" s="386"/>
      <c r="NQN22" s="386"/>
      <c r="NQS22" s="386"/>
      <c r="NQX22" s="386"/>
      <c r="NRC22" s="386"/>
      <c r="NRH22" s="386"/>
      <c r="NRM22" s="386"/>
      <c r="NRR22" s="386"/>
      <c r="NRW22" s="386"/>
      <c r="NSB22" s="386"/>
      <c r="NSG22" s="386"/>
      <c r="NSL22" s="386"/>
      <c r="NSQ22" s="386"/>
      <c r="NSV22" s="386"/>
      <c r="NTA22" s="386"/>
      <c r="NTF22" s="386"/>
      <c r="NTK22" s="386"/>
      <c r="NTP22" s="386"/>
      <c r="NTU22" s="386"/>
      <c r="NTZ22" s="386"/>
      <c r="NUE22" s="386"/>
      <c r="NUJ22" s="386"/>
      <c r="NUO22" s="386"/>
      <c r="NUT22" s="386"/>
      <c r="NUY22" s="386"/>
      <c r="NVD22" s="386"/>
      <c r="NVI22" s="386"/>
      <c r="NVN22" s="386"/>
      <c r="NVS22" s="386"/>
      <c r="NVX22" s="386"/>
      <c r="NWC22" s="386"/>
      <c r="NWH22" s="386"/>
      <c r="NWM22" s="386"/>
      <c r="NWR22" s="386"/>
      <c r="NWW22" s="386"/>
      <c r="NXB22" s="386"/>
      <c r="NXG22" s="386"/>
      <c r="NXL22" s="386"/>
      <c r="NXQ22" s="386"/>
      <c r="NXV22" s="386"/>
      <c r="NYA22" s="386"/>
      <c r="NYF22" s="386"/>
      <c r="NYK22" s="386"/>
      <c r="NYP22" s="386"/>
      <c r="NYU22" s="386"/>
      <c r="NYZ22" s="386"/>
      <c r="NZE22" s="386"/>
      <c r="NZJ22" s="386"/>
      <c r="NZO22" s="386"/>
      <c r="NZT22" s="386"/>
      <c r="NZY22" s="386"/>
      <c r="OAD22" s="386"/>
      <c r="OAI22" s="386"/>
      <c r="OAN22" s="386"/>
      <c r="OAS22" s="386"/>
      <c r="OAX22" s="386"/>
      <c r="OBC22" s="386"/>
      <c r="OBH22" s="386"/>
      <c r="OBM22" s="386"/>
      <c r="OBR22" s="386"/>
      <c r="OBW22" s="386"/>
      <c r="OCB22" s="386"/>
      <c r="OCG22" s="386"/>
      <c r="OCL22" s="386"/>
      <c r="OCQ22" s="386"/>
      <c r="OCV22" s="386"/>
      <c r="ODA22" s="386"/>
      <c r="ODF22" s="386"/>
      <c r="ODK22" s="386"/>
      <c r="ODP22" s="386"/>
      <c r="ODU22" s="386"/>
      <c r="ODZ22" s="386"/>
      <c r="OEE22" s="386"/>
      <c r="OEJ22" s="386"/>
      <c r="OEO22" s="386"/>
      <c r="OET22" s="386"/>
      <c r="OEY22" s="386"/>
      <c r="OFD22" s="386"/>
      <c r="OFI22" s="386"/>
      <c r="OFN22" s="386"/>
      <c r="OFS22" s="386"/>
      <c r="OFX22" s="386"/>
      <c r="OGC22" s="386"/>
      <c r="OGH22" s="386"/>
      <c r="OGM22" s="386"/>
      <c r="OGR22" s="386"/>
      <c r="OGW22" s="386"/>
      <c r="OHB22" s="386"/>
      <c r="OHG22" s="386"/>
      <c r="OHL22" s="386"/>
      <c r="OHQ22" s="386"/>
      <c r="OHV22" s="386"/>
      <c r="OIA22" s="386"/>
      <c r="OIF22" s="386"/>
      <c r="OIK22" s="386"/>
      <c r="OIP22" s="386"/>
      <c r="OIU22" s="386"/>
      <c r="OIZ22" s="386"/>
      <c r="OJE22" s="386"/>
      <c r="OJJ22" s="386"/>
      <c r="OJO22" s="386"/>
      <c r="OJT22" s="386"/>
      <c r="OJY22" s="386"/>
      <c r="OKD22" s="386"/>
      <c r="OKI22" s="386"/>
      <c r="OKN22" s="386"/>
      <c r="OKS22" s="386"/>
      <c r="OKX22" s="386"/>
      <c r="OLC22" s="386"/>
      <c r="OLH22" s="386"/>
      <c r="OLM22" s="386"/>
      <c r="OLR22" s="386"/>
      <c r="OLW22" s="386"/>
      <c r="OMB22" s="386"/>
      <c r="OMG22" s="386"/>
      <c r="OML22" s="386"/>
      <c r="OMQ22" s="386"/>
      <c r="OMV22" s="386"/>
      <c r="ONA22" s="386"/>
      <c r="ONF22" s="386"/>
      <c r="ONK22" s="386"/>
      <c r="ONP22" s="386"/>
      <c r="ONU22" s="386"/>
      <c r="ONZ22" s="386"/>
      <c r="OOE22" s="386"/>
      <c r="OOJ22" s="386"/>
      <c r="OOO22" s="386"/>
      <c r="OOT22" s="386"/>
      <c r="OOY22" s="386"/>
      <c r="OPD22" s="386"/>
      <c r="OPI22" s="386"/>
      <c r="OPN22" s="386"/>
      <c r="OPS22" s="386"/>
      <c r="OPX22" s="386"/>
      <c r="OQC22" s="386"/>
      <c r="OQH22" s="386"/>
      <c r="OQM22" s="386"/>
      <c r="OQR22" s="386"/>
      <c r="OQW22" s="386"/>
      <c r="ORB22" s="386"/>
      <c r="ORG22" s="386"/>
      <c r="ORL22" s="386"/>
      <c r="ORQ22" s="386"/>
      <c r="ORV22" s="386"/>
      <c r="OSA22" s="386"/>
      <c r="OSF22" s="386"/>
      <c r="OSK22" s="386"/>
      <c r="OSP22" s="386"/>
      <c r="OSU22" s="386"/>
      <c r="OSZ22" s="386"/>
      <c r="OTE22" s="386"/>
      <c r="OTJ22" s="386"/>
      <c r="OTO22" s="386"/>
      <c r="OTT22" s="386"/>
      <c r="OTY22" s="386"/>
      <c r="OUD22" s="386"/>
      <c r="OUI22" s="386"/>
      <c r="OUN22" s="386"/>
      <c r="OUS22" s="386"/>
      <c r="OUX22" s="386"/>
      <c r="OVC22" s="386"/>
      <c r="OVH22" s="386"/>
      <c r="OVM22" s="386"/>
      <c r="OVR22" s="386"/>
      <c r="OVW22" s="386"/>
      <c r="OWB22" s="386"/>
      <c r="OWG22" s="386"/>
      <c r="OWL22" s="386"/>
      <c r="OWQ22" s="386"/>
      <c r="OWV22" s="386"/>
      <c r="OXA22" s="386"/>
      <c r="OXF22" s="386"/>
      <c r="OXK22" s="386"/>
      <c r="OXP22" s="386"/>
      <c r="OXU22" s="386"/>
      <c r="OXZ22" s="386"/>
      <c r="OYE22" s="386"/>
      <c r="OYJ22" s="386"/>
      <c r="OYO22" s="386"/>
      <c r="OYT22" s="386"/>
      <c r="OYY22" s="386"/>
      <c r="OZD22" s="386"/>
      <c r="OZI22" s="386"/>
      <c r="OZN22" s="386"/>
      <c r="OZS22" s="386"/>
      <c r="OZX22" s="386"/>
      <c r="PAC22" s="386"/>
      <c r="PAH22" s="386"/>
      <c r="PAM22" s="386"/>
      <c r="PAR22" s="386"/>
      <c r="PAW22" s="386"/>
      <c r="PBB22" s="386"/>
      <c r="PBG22" s="386"/>
      <c r="PBL22" s="386"/>
      <c r="PBQ22" s="386"/>
      <c r="PBV22" s="386"/>
      <c r="PCA22" s="386"/>
      <c r="PCF22" s="386"/>
      <c r="PCK22" s="386"/>
      <c r="PCP22" s="386"/>
      <c r="PCU22" s="386"/>
      <c r="PCZ22" s="386"/>
      <c r="PDE22" s="386"/>
      <c r="PDJ22" s="386"/>
      <c r="PDO22" s="386"/>
      <c r="PDT22" s="386"/>
      <c r="PDY22" s="386"/>
      <c r="PED22" s="386"/>
      <c r="PEI22" s="386"/>
      <c r="PEN22" s="386"/>
      <c r="PES22" s="386"/>
      <c r="PEX22" s="386"/>
      <c r="PFC22" s="386"/>
      <c r="PFH22" s="386"/>
      <c r="PFM22" s="386"/>
      <c r="PFR22" s="386"/>
      <c r="PFW22" s="386"/>
      <c r="PGB22" s="386"/>
      <c r="PGG22" s="386"/>
      <c r="PGL22" s="386"/>
      <c r="PGQ22" s="386"/>
      <c r="PGV22" s="386"/>
      <c r="PHA22" s="386"/>
      <c r="PHF22" s="386"/>
      <c r="PHK22" s="386"/>
      <c r="PHP22" s="386"/>
      <c r="PHU22" s="386"/>
      <c r="PHZ22" s="386"/>
      <c r="PIE22" s="386"/>
      <c r="PIJ22" s="386"/>
      <c r="PIO22" s="386"/>
      <c r="PIT22" s="386"/>
      <c r="PIY22" s="386"/>
      <c r="PJD22" s="386"/>
      <c r="PJI22" s="386"/>
      <c r="PJN22" s="386"/>
      <c r="PJS22" s="386"/>
      <c r="PJX22" s="386"/>
      <c r="PKC22" s="386"/>
      <c r="PKH22" s="386"/>
      <c r="PKM22" s="386"/>
      <c r="PKR22" s="386"/>
      <c r="PKW22" s="386"/>
      <c r="PLB22" s="386"/>
      <c r="PLG22" s="386"/>
      <c r="PLL22" s="386"/>
      <c r="PLQ22" s="386"/>
      <c r="PLV22" s="386"/>
      <c r="PMA22" s="386"/>
      <c r="PMF22" s="386"/>
      <c r="PMK22" s="386"/>
      <c r="PMP22" s="386"/>
      <c r="PMU22" s="386"/>
      <c r="PMZ22" s="386"/>
      <c r="PNE22" s="386"/>
      <c r="PNJ22" s="386"/>
      <c r="PNO22" s="386"/>
      <c r="PNT22" s="386"/>
      <c r="PNY22" s="386"/>
      <c r="POD22" s="386"/>
      <c r="POI22" s="386"/>
      <c r="PON22" s="386"/>
      <c r="POS22" s="386"/>
      <c r="POX22" s="386"/>
      <c r="PPC22" s="386"/>
      <c r="PPH22" s="386"/>
      <c r="PPM22" s="386"/>
      <c r="PPR22" s="386"/>
      <c r="PPW22" s="386"/>
      <c r="PQB22" s="386"/>
      <c r="PQG22" s="386"/>
      <c r="PQL22" s="386"/>
      <c r="PQQ22" s="386"/>
      <c r="PQV22" s="386"/>
      <c r="PRA22" s="386"/>
      <c r="PRF22" s="386"/>
      <c r="PRK22" s="386"/>
      <c r="PRP22" s="386"/>
      <c r="PRU22" s="386"/>
      <c r="PRZ22" s="386"/>
      <c r="PSE22" s="386"/>
      <c r="PSJ22" s="386"/>
      <c r="PSO22" s="386"/>
      <c r="PST22" s="386"/>
      <c r="PSY22" s="386"/>
      <c r="PTD22" s="386"/>
      <c r="PTI22" s="386"/>
      <c r="PTN22" s="386"/>
      <c r="PTS22" s="386"/>
      <c r="PTX22" s="386"/>
      <c r="PUC22" s="386"/>
      <c r="PUH22" s="386"/>
      <c r="PUM22" s="386"/>
      <c r="PUR22" s="386"/>
      <c r="PUW22" s="386"/>
      <c r="PVB22" s="386"/>
      <c r="PVG22" s="386"/>
      <c r="PVL22" s="386"/>
      <c r="PVQ22" s="386"/>
      <c r="PVV22" s="386"/>
      <c r="PWA22" s="386"/>
      <c r="PWF22" s="386"/>
      <c r="PWK22" s="386"/>
      <c r="PWP22" s="386"/>
      <c r="PWU22" s="386"/>
      <c r="PWZ22" s="386"/>
      <c r="PXE22" s="386"/>
      <c r="PXJ22" s="386"/>
      <c r="PXO22" s="386"/>
      <c r="PXT22" s="386"/>
      <c r="PXY22" s="386"/>
      <c r="PYD22" s="386"/>
      <c r="PYI22" s="386"/>
      <c r="PYN22" s="386"/>
      <c r="PYS22" s="386"/>
      <c r="PYX22" s="386"/>
      <c r="PZC22" s="386"/>
      <c r="PZH22" s="386"/>
      <c r="PZM22" s="386"/>
      <c r="PZR22" s="386"/>
      <c r="PZW22" s="386"/>
      <c r="QAB22" s="386"/>
      <c r="QAG22" s="386"/>
      <c r="QAL22" s="386"/>
      <c r="QAQ22" s="386"/>
      <c r="QAV22" s="386"/>
      <c r="QBA22" s="386"/>
      <c r="QBF22" s="386"/>
      <c r="QBK22" s="386"/>
      <c r="QBP22" s="386"/>
      <c r="QBU22" s="386"/>
      <c r="QBZ22" s="386"/>
      <c r="QCE22" s="386"/>
      <c r="QCJ22" s="386"/>
      <c r="QCO22" s="386"/>
      <c r="QCT22" s="386"/>
      <c r="QCY22" s="386"/>
      <c r="QDD22" s="386"/>
      <c r="QDI22" s="386"/>
      <c r="QDN22" s="386"/>
      <c r="QDS22" s="386"/>
      <c r="QDX22" s="386"/>
      <c r="QEC22" s="386"/>
      <c r="QEH22" s="386"/>
      <c r="QEM22" s="386"/>
      <c r="QER22" s="386"/>
      <c r="QEW22" s="386"/>
      <c r="QFB22" s="386"/>
      <c r="QFG22" s="386"/>
      <c r="QFL22" s="386"/>
      <c r="QFQ22" s="386"/>
      <c r="QFV22" s="386"/>
      <c r="QGA22" s="386"/>
      <c r="QGF22" s="386"/>
      <c r="QGK22" s="386"/>
      <c r="QGP22" s="386"/>
      <c r="QGU22" s="386"/>
      <c r="QGZ22" s="386"/>
      <c r="QHE22" s="386"/>
      <c r="QHJ22" s="386"/>
      <c r="QHO22" s="386"/>
      <c r="QHT22" s="386"/>
      <c r="QHY22" s="386"/>
      <c r="QID22" s="386"/>
      <c r="QII22" s="386"/>
      <c r="QIN22" s="386"/>
      <c r="QIS22" s="386"/>
      <c r="QIX22" s="386"/>
      <c r="QJC22" s="386"/>
      <c r="QJH22" s="386"/>
      <c r="QJM22" s="386"/>
      <c r="QJR22" s="386"/>
      <c r="QJW22" s="386"/>
      <c r="QKB22" s="386"/>
      <c r="QKG22" s="386"/>
      <c r="QKL22" s="386"/>
      <c r="QKQ22" s="386"/>
      <c r="QKV22" s="386"/>
      <c r="QLA22" s="386"/>
      <c r="QLF22" s="386"/>
      <c r="QLK22" s="386"/>
      <c r="QLP22" s="386"/>
      <c r="QLU22" s="386"/>
      <c r="QLZ22" s="386"/>
      <c r="QME22" s="386"/>
      <c r="QMJ22" s="386"/>
      <c r="QMO22" s="386"/>
      <c r="QMT22" s="386"/>
      <c r="QMY22" s="386"/>
      <c r="QND22" s="386"/>
      <c r="QNI22" s="386"/>
      <c r="QNN22" s="386"/>
      <c r="QNS22" s="386"/>
      <c r="QNX22" s="386"/>
      <c r="QOC22" s="386"/>
      <c r="QOH22" s="386"/>
      <c r="QOM22" s="386"/>
      <c r="QOR22" s="386"/>
      <c r="QOW22" s="386"/>
      <c r="QPB22" s="386"/>
      <c r="QPG22" s="386"/>
      <c r="QPL22" s="386"/>
      <c r="QPQ22" s="386"/>
      <c r="QPV22" s="386"/>
      <c r="QQA22" s="386"/>
      <c r="QQF22" s="386"/>
      <c r="QQK22" s="386"/>
      <c r="QQP22" s="386"/>
      <c r="QQU22" s="386"/>
      <c r="QQZ22" s="386"/>
      <c r="QRE22" s="386"/>
      <c r="QRJ22" s="386"/>
      <c r="QRO22" s="386"/>
      <c r="QRT22" s="386"/>
      <c r="QRY22" s="386"/>
      <c r="QSD22" s="386"/>
      <c r="QSI22" s="386"/>
      <c r="QSN22" s="386"/>
      <c r="QSS22" s="386"/>
      <c r="QSX22" s="386"/>
      <c r="QTC22" s="386"/>
      <c r="QTH22" s="386"/>
      <c r="QTM22" s="386"/>
      <c r="QTR22" s="386"/>
      <c r="QTW22" s="386"/>
      <c r="QUB22" s="386"/>
      <c r="QUG22" s="386"/>
      <c r="QUL22" s="386"/>
      <c r="QUQ22" s="386"/>
      <c r="QUV22" s="386"/>
      <c r="QVA22" s="386"/>
      <c r="QVF22" s="386"/>
      <c r="QVK22" s="386"/>
      <c r="QVP22" s="386"/>
      <c r="QVU22" s="386"/>
      <c r="QVZ22" s="386"/>
      <c r="QWE22" s="386"/>
      <c r="QWJ22" s="386"/>
      <c r="QWO22" s="386"/>
      <c r="QWT22" s="386"/>
      <c r="QWY22" s="386"/>
      <c r="QXD22" s="386"/>
      <c r="QXI22" s="386"/>
      <c r="QXN22" s="386"/>
      <c r="QXS22" s="386"/>
      <c r="QXX22" s="386"/>
      <c r="QYC22" s="386"/>
      <c r="QYH22" s="386"/>
      <c r="QYM22" s="386"/>
      <c r="QYR22" s="386"/>
      <c r="QYW22" s="386"/>
      <c r="QZB22" s="386"/>
      <c r="QZG22" s="386"/>
      <c r="QZL22" s="386"/>
      <c r="QZQ22" s="386"/>
      <c r="QZV22" s="386"/>
      <c r="RAA22" s="386"/>
      <c r="RAF22" s="386"/>
      <c r="RAK22" s="386"/>
      <c r="RAP22" s="386"/>
      <c r="RAU22" s="386"/>
      <c r="RAZ22" s="386"/>
      <c r="RBE22" s="386"/>
      <c r="RBJ22" s="386"/>
      <c r="RBO22" s="386"/>
      <c r="RBT22" s="386"/>
      <c r="RBY22" s="386"/>
      <c r="RCD22" s="386"/>
      <c r="RCI22" s="386"/>
      <c r="RCN22" s="386"/>
      <c r="RCS22" s="386"/>
      <c r="RCX22" s="386"/>
      <c r="RDC22" s="386"/>
      <c r="RDH22" s="386"/>
      <c r="RDM22" s="386"/>
      <c r="RDR22" s="386"/>
      <c r="RDW22" s="386"/>
      <c r="REB22" s="386"/>
      <c r="REG22" s="386"/>
      <c r="REL22" s="386"/>
      <c r="REQ22" s="386"/>
      <c r="REV22" s="386"/>
      <c r="RFA22" s="386"/>
      <c r="RFF22" s="386"/>
      <c r="RFK22" s="386"/>
      <c r="RFP22" s="386"/>
      <c r="RFU22" s="386"/>
      <c r="RFZ22" s="386"/>
      <c r="RGE22" s="386"/>
      <c r="RGJ22" s="386"/>
      <c r="RGO22" s="386"/>
      <c r="RGT22" s="386"/>
      <c r="RGY22" s="386"/>
      <c r="RHD22" s="386"/>
      <c r="RHI22" s="386"/>
      <c r="RHN22" s="386"/>
      <c r="RHS22" s="386"/>
      <c r="RHX22" s="386"/>
      <c r="RIC22" s="386"/>
      <c r="RIH22" s="386"/>
      <c r="RIM22" s="386"/>
      <c r="RIR22" s="386"/>
      <c r="RIW22" s="386"/>
      <c r="RJB22" s="386"/>
      <c r="RJG22" s="386"/>
      <c r="RJL22" s="386"/>
      <c r="RJQ22" s="386"/>
      <c r="RJV22" s="386"/>
      <c r="RKA22" s="386"/>
      <c r="RKF22" s="386"/>
      <c r="RKK22" s="386"/>
      <c r="RKP22" s="386"/>
      <c r="RKU22" s="386"/>
      <c r="RKZ22" s="386"/>
      <c r="RLE22" s="386"/>
      <c r="RLJ22" s="386"/>
      <c r="RLO22" s="386"/>
      <c r="RLT22" s="386"/>
      <c r="RLY22" s="386"/>
      <c r="RMD22" s="386"/>
      <c r="RMI22" s="386"/>
      <c r="RMN22" s="386"/>
      <c r="RMS22" s="386"/>
      <c r="RMX22" s="386"/>
      <c r="RNC22" s="386"/>
      <c r="RNH22" s="386"/>
      <c r="RNM22" s="386"/>
      <c r="RNR22" s="386"/>
      <c r="RNW22" s="386"/>
      <c r="ROB22" s="386"/>
      <c r="ROG22" s="386"/>
      <c r="ROL22" s="386"/>
      <c r="ROQ22" s="386"/>
      <c r="ROV22" s="386"/>
      <c r="RPA22" s="386"/>
      <c r="RPF22" s="386"/>
      <c r="RPK22" s="386"/>
      <c r="RPP22" s="386"/>
      <c r="RPU22" s="386"/>
      <c r="RPZ22" s="386"/>
      <c r="RQE22" s="386"/>
      <c r="RQJ22" s="386"/>
      <c r="RQO22" s="386"/>
      <c r="RQT22" s="386"/>
      <c r="RQY22" s="386"/>
      <c r="RRD22" s="386"/>
      <c r="RRI22" s="386"/>
      <c r="RRN22" s="386"/>
      <c r="RRS22" s="386"/>
      <c r="RRX22" s="386"/>
      <c r="RSC22" s="386"/>
      <c r="RSH22" s="386"/>
      <c r="RSM22" s="386"/>
      <c r="RSR22" s="386"/>
      <c r="RSW22" s="386"/>
      <c r="RTB22" s="386"/>
      <c r="RTG22" s="386"/>
      <c r="RTL22" s="386"/>
      <c r="RTQ22" s="386"/>
      <c r="RTV22" s="386"/>
      <c r="RUA22" s="386"/>
      <c r="RUF22" s="386"/>
      <c r="RUK22" s="386"/>
      <c r="RUP22" s="386"/>
      <c r="RUU22" s="386"/>
      <c r="RUZ22" s="386"/>
      <c r="RVE22" s="386"/>
      <c r="RVJ22" s="386"/>
      <c r="RVO22" s="386"/>
      <c r="RVT22" s="386"/>
      <c r="RVY22" s="386"/>
      <c r="RWD22" s="386"/>
      <c r="RWI22" s="386"/>
      <c r="RWN22" s="386"/>
      <c r="RWS22" s="386"/>
      <c r="RWX22" s="386"/>
      <c r="RXC22" s="386"/>
      <c r="RXH22" s="386"/>
      <c r="RXM22" s="386"/>
      <c r="RXR22" s="386"/>
      <c r="RXW22" s="386"/>
      <c r="RYB22" s="386"/>
      <c r="RYG22" s="386"/>
      <c r="RYL22" s="386"/>
      <c r="RYQ22" s="386"/>
      <c r="RYV22" s="386"/>
      <c r="RZA22" s="386"/>
      <c r="RZF22" s="386"/>
      <c r="RZK22" s="386"/>
      <c r="RZP22" s="386"/>
      <c r="RZU22" s="386"/>
      <c r="RZZ22" s="386"/>
      <c r="SAE22" s="386"/>
      <c r="SAJ22" s="386"/>
      <c r="SAO22" s="386"/>
      <c r="SAT22" s="386"/>
      <c r="SAY22" s="386"/>
      <c r="SBD22" s="386"/>
      <c r="SBI22" s="386"/>
      <c r="SBN22" s="386"/>
      <c r="SBS22" s="386"/>
      <c r="SBX22" s="386"/>
      <c r="SCC22" s="386"/>
      <c r="SCH22" s="386"/>
      <c r="SCM22" s="386"/>
      <c r="SCR22" s="386"/>
      <c r="SCW22" s="386"/>
      <c r="SDB22" s="386"/>
      <c r="SDG22" s="386"/>
      <c r="SDL22" s="386"/>
      <c r="SDQ22" s="386"/>
      <c r="SDV22" s="386"/>
      <c r="SEA22" s="386"/>
      <c r="SEF22" s="386"/>
      <c r="SEK22" s="386"/>
      <c r="SEP22" s="386"/>
      <c r="SEU22" s="386"/>
      <c r="SEZ22" s="386"/>
      <c r="SFE22" s="386"/>
      <c r="SFJ22" s="386"/>
      <c r="SFO22" s="386"/>
      <c r="SFT22" s="386"/>
      <c r="SFY22" s="386"/>
      <c r="SGD22" s="386"/>
      <c r="SGI22" s="386"/>
      <c r="SGN22" s="386"/>
      <c r="SGS22" s="386"/>
      <c r="SGX22" s="386"/>
      <c r="SHC22" s="386"/>
      <c r="SHH22" s="386"/>
      <c r="SHM22" s="386"/>
      <c r="SHR22" s="386"/>
      <c r="SHW22" s="386"/>
      <c r="SIB22" s="386"/>
      <c r="SIG22" s="386"/>
      <c r="SIL22" s="386"/>
      <c r="SIQ22" s="386"/>
      <c r="SIV22" s="386"/>
      <c r="SJA22" s="386"/>
      <c r="SJF22" s="386"/>
      <c r="SJK22" s="386"/>
      <c r="SJP22" s="386"/>
      <c r="SJU22" s="386"/>
      <c r="SJZ22" s="386"/>
      <c r="SKE22" s="386"/>
      <c r="SKJ22" s="386"/>
      <c r="SKO22" s="386"/>
      <c r="SKT22" s="386"/>
      <c r="SKY22" s="386"/>
      <c r="SLD22" s="386"/>
      <c r="SLI22" s="386"/>
      <c r="SLN22" s="386"/>
      <c r="SLS22" s="386"/>
      <c r="SLX22" s="386"/>
      <c r="SMC22" s="386"/>
      <c r="SMH22" s="386"/>
      <c r="SMM22" s="386"/>
      <c r="SMR22" s="386"/>
      <c r="SMW22" s="386"/>
      <c r="SNB22" s="386"/>
      <c r="SNG22" s="386"/>
      <c r="SNL22" s="386"/>
      <c r="SNQ22" s="386"/>
      <c r="SNV22" s="386"/>
      <c r="SOA22" s="386"/>
      <c r="SOF22" s="386"/>
      <c r="SOK22" s="386"/>
      <c r="SOP22" s="386"/>
      <c r="SOU22" s="386"/>
      <c r="SOZ22" s="386"/>
      <c r="SPE22" s="386"/>
      <c r="SPJ22" s="386"/>
      <c r="SPO22" s="386"/>
      <c r="SPT22" s="386"/>
      <c r="SPY22" s="386"/>
      <c r="SQD22" s="386"/>
      <c r="SQI22" s="386"/>
      <c r="SQN22" s="386"/>
      <c r="SQS22" s="386"/>
      <c r="SQX22" s="386"/>
      <c r="SRC22" s="386"/>
      <c r="SRH22" s="386"/>
      <c r="SRM22" s="386"/>
      <c r="SRR22" s="386"/>
      <c r="SRW22" s="386"/>
      <c r="SSB22" s="386"/>
      <c r="SSG22" s="386"/>
      <c r="SSL22" s="386"/>
      <c r="SSQ22" s="386"/>
      <c r="SSV22" s="386"/>
      <c r="STA22" s="386"/>
      <c r="STF22" s="386"/>
      <c r="STK22" s="386"/>
      <c r="STP22" s="386"/>
      <c r="STU22" s="386"/>
      <c r="STZ22" s="386"/>
      <c r="SUE22" s="386"/>
      <c r="SUJ22" s="386"/>
      <c r="SUO22" s="386"/>
      <c r="SUT22" s="386"/>
      <c r="SUY22" s="386"/>
      <c r="SVD22" s="386"/>
      <c r="SVI22" s="386"/>
      <c r="SVN22" s="386"/>
      <c r="SVS22" s="386"/>
      <c r="SVX22" s="386"/>
      <c r="SWC22" s="386"/>
      <c r="SWH22" s="386"/>
      <c r="SWM22" s="386"/>
      <c r="SWR22" s="386"/>
      <c r="SWW22" s="386"/>
      <c r="SXB22" s="386"/>
      <c r="SXG22" s="386"/>
      <c r="SXL22" s="386"/>
      <c r="SXQ22" s="386"/>
      <c r="SXV22" s="386"/>
      <c r="SYA22" s="386"/>
      <c r="SYF22" s="386"/>
      <c r="SYK22" s="386"/>
      <c r="SYP22" s="386"/>
      <c r="SYU22" s="386"/>
      <c r="SYZ22" s="386"/>
      <c r="SZE22" s="386"/>
      <c r="SZJ22" s="386"/>
      <c r="SZO22" s="386"/>
      <c r="SZT22" s="386"/>
      <c r="SZY22" s="386"/>
      <c r="TAD22" s="386"/>
      <c r="TAI22" s="386"/>
      <c r="TAN22" s="386"/>
      <c r="TAS22" s="386"/>
      <c r="TAX22" s="386"/>
      <c r="TBC22" s="386"/>
      <c r="TBH22" s="386"/>
      <c r="TBM22" s="386"/>
      <c r="TBR22" s="386"/>
      <c r="TBW22" s="386"/>
      <c r="TCB22" s="386"/>
      <c r="TCG22" s="386"/>
      <c r="TCL22" s="386"/>
      <c r="TCQ22" s="386"/>
      <c r="TCV22" s="386"/>
      <c r="TDA22" s="386"/>
      <c r="TDF22" s="386"/>
      <c r="TDK22" s="386"/>
      <c r="TDP22" s="386"/>
      <c r="TDU22" s="386"/>
      <c r="TDZ22" s="386"/>
      <c r="TEE22" s="386"/>
      <c r="TEJ22" s="386"/>
      <c r="TEO22" s="386"/>
      <c r="TET22" s="386"/>
      <c r="TEY22" s="386"/>
      <c r="TFD22" s="386"/>
      <c r="TFI22" s="386"/>
      <c r="TFN22" s="386"/>
      <c r="TFS22" s="386"/>
      <c r="TFX22" s="386"/>
      <c r="TGC22" s="386"/>
      <c r="TGH22" s="386"/>
      <c r="TGM22" s="386"/>
      <c r="TGR22" s="386"/>
      <c r="TGW22" s="386"/>
      <c r="THB22" s="386"/>
      <c r="THG22" s="386"/>
      <c r="THL22" s="386"/>
      <c r="THQ22" s="386"/>
      <c r="THV22" s="386"/>
      <c r="TIA22" s="386"/>
      <c r="TIF22" s="386"/>
      <c r="TIK22" s="386"/>
      <c r="TIP22" s="386"/>
      <c r="TIU22" s="386"/>
      <c r="TIZ22" s="386"/>
      <c r="TJE22" s="386"/>
      <c r="TJJ22" s="386"/>
      <c r="TJO22" s="386"/>
      <c r="TJT22" s="386"/>
      <c r="TJY22" s="386"/>
      <c r="TKD22" s="386"/>
      <c r="TKI22" s="386"/>
      <c r="TKN22" s="386"/>
      <c r="TKS22" s="386"/>
      <c r="TKX22" s="386"/>
      <c r="TLC22" s="386"/>
      <c r="TLH22" s="386"/>
      <c r="TLM22" s="386"/>
      <c r="TLR22" s="386"/>
      <c r="TLW22" s="386"/>
      <c r="TMB22" s="386"/>
      <c r="TMG22" s="386"/>
      <c r="TML22" s="386"/>
      <c r="TMQ22" s="386"/>
      <c r="TMV22" s="386"/>
      <c r="TNA22" s="386"/>
      <c r="TNF22" s="386"/>
      <c r="TNK22" s="386"/>
      <c r="TNP22" s="386"/>
      <c r="TNU22" s="386"/>
      <c r="TNZ22" s="386"/>
      <c r="TOE22" s="386"/>
      <c r="TOJ22" s="386"/>
      <c r="TOO22" s="386"/>
      <c r="TOT22" s="386"/>
      <c r="TOY22" s="386"/>
      <c r="TPD22" s="386"/>
      <c r="TPI22" s="386"/>
      <c r="TPN22" s="386"/>
      <c r="TPS22" s="386"/>
      <c r="TPX22" s="386"/>
      <c r="TQC22" s="386"/>
      <c r="TQH22" s="386"/>
      <c r="TQM22" s="386"/>
      <c r="TQR22" s="386"/>
      <c r="TQW22" s="386"/>
      <c r="TRB22" s="386"/>
      <c r="TRG22" s="386"/>
      <c r="TRL22" s="386"/>
      <c r="TRQ22" s="386"/>
      <c r="TRV22" s="386"/>
      <c r="TSA22" s="386"/>
      <c r="TSF22" s="386"/>
      <c r="TSK22" s="386"/>
      <c r="TSP22" s="386"/>
      <c r="TSU22" s="386"/>
      <c r="TSZ22" s="386"/>
      <c r="TTE22" s="386"/>
      <c r="TTJ22" s="386"/>
      <c r="TTO22" s="386"/>
      <c r="TTT22" s="386"/>
      <c r="TTY22" s="386"/>
      <c r="TUD22" s="386"/>
      <c r="TUI22" s="386"/>
      <c r="TUN22" s="386"/>
      <c r="TUS22" s="386"/>
      <c r="TUX22" s="386"/>
      <c r="TVC22" s="386"/>
      <c r="TVH22" s="386"/>
      <c r="TVM22" s="386"/>
      <c r="TVR22" s="386"/>
      <c r="TVW22" s="386"/>
      <c r="TWB22" s="386"/>
      <c r="TWG22" s="386"/>
      <c r="TWL22" s="386"/>
      <c r="TWQ22" s="386"/>
      <c r="TWV22" s="386"/>
      <c r="TXA22" s="386"/>
      <c r="TXF22" s="386"/>
      <c r="TXK22" s="386"/>
      <c r="TXP22" s="386"/>
      <c r="TXU22" s="386"/>
      <c r="TXZ22" s="386"/>
      <c r="TYE22" s="386"/>
      <c r="TYJ22" s="386"/>
      <c r="TYO22" s="386"/>
      <c r="TYT22" s="386"/>
      <c r="TYY22" s="386"/>
      <c r="TZD22" s="386"/>
      <c r="TZI22" s="386"/>
      <c r="TZN22" s="386"/>
      <c r="TZS22" s="386"/>
      <c r="TZX22" s="386"/>
      <c r="UAC22" s="386"/>
      <c r="UAH22" s="386"/>
      <c r="UAM22" s="386"/>
      <c r="UAR22" s="386"/>
      <c r="UAW22" s="386"/>
      <c r="UBB22" s="386"/>
      <c r="UBG22" s="386"/>
      <c r="UBL22" s="386"/>
      <c r="UBQ22" s="386"/>
      <c r="UBV22" s="386"/>
      <c r="UCA22" s="386"/>
      <c r="UCF22" s="386"/>
      <c r="UCK22" s="386"/>
      <c r="UCP22" s="386"/>
      <c r="UCU22" s="386"/>
      <c r="UCZ22" s="386"/>
      <c r="UDE22" s="386"/>
      <c r="UDJ22" s="386"/>
      <c r="UDO22" s="386"/>
      <c r="UDT22" s="386"/>
      <c r="UDY22" s="386"/>
      <c r="UED22" s="386"/>
      <c r="UEI22" s="386"/>
      <c r="UEN22" s="386"/>
      <c r="UES22" s="386"/>
      <c r="UEX22" s="386"/>
      <c r="UFC22" s="386"/>
      <c r="UFH22" s="386"/>
      <c r="UFM22" s="386"/>
      <c r="UFR22" s="386"/>
      <c r="UFW22" s="386"/>
      <c r="UGB22" s="386"/>
      <c r="UGG22" s="386"/>
      <c r="UGL22" s="386"/>
      <c r="UGQ22" s="386"/>
      <c r="UGV22" s="386"/>
      <c r="UHA22" s="386"/>
      <c r="UHF22" s="386"/>
      <c r="UHK22" s="386"/>
      <c r="UHP22" s="386"/>
      <c r="UHU22" s="386"/>
      <c r="UHZ22" s="386"/>
      <c r="UIE22" s="386"/>
      <c r="UIJ22" s="386"/>
      <c r="UIO22" s="386"/>
      <c r="UIT22" s="386"/>
      <c r="UIY22" s="386"/>
      <c r="UJD22" s="386"/>
      <c r="UJI22" s="386"/>
      <c r="UJN22" s="386"/>
      <c r="UJS22" s="386"/>
      <c r="UJX22" s="386"/>
      <c r="UKC22" s="386"/>
      <c r="UKH22" s="386"/>
      <c r="UKM22" s="386"/>
      <c r="UKR22" s="386"/>
      <c r="UKW22" s="386"/>
      <c r="ULB22" s="386"/>
      <c r="ULG22" s="386"/>
      <c r="ULL22" s="386"/>
      <c r="ULQ22" s="386"/>
      <c r="ULV22" s="386"/>
      <c r="UMA22" s="386"/>
      <c r="UMF22" s="386"/>
      <c r="UMK22" s="386"/>
      <c r="UMP22" s="386"/>
      <c r="UMU22" s="386"/>
      <c r="UMZ22" s="386"/>
      <c r="UNE22" s="386"/>
      <c r="UNJ22" s="386"/>
      <c r="UNO22" s="386"/>
      <c r="UNT22" s="386"/>
      <c r="UNY22" s="386"/>
      <c r="UOD22" s="386"/>
      <c r="UOI22" s="386"/>
      <c r="UON22" s="386"/>
      <c r="UOS22" s="386"/>
      <c r="UOX22" s="386"/>
      <c r="UPC22" s="386"/>
      <c r="UPH22" s="386"/>
      <c r="UPM22" s="386"/>
      <c r="UPR22" s="386"/>
      <c r="UPW22" s="386"/>
      <c r="UQB22" s="386"/>
      <c r="UQG22" s="386"/>
      <c r="UQL22" s="386"/>
      <c r="UQQ22" s="386"/>
      <c r="UQV22" s="386"/>
      <c r="URA22" s="386"/>
      <c r="URF22" s="386"/>
      <c r="URK22" s="386"/>
      <c r="URP22" s="386"/>
      <c r="URU22" s="386"/>
      <c r="URZ22" s="386"/>
      <c r="USE22" s="386"/>
      <c r="USJ22" s="386"/>
      <c r="USO22" s="386"/>
      <c r="UST22" s="386"/>
      <c r="USY22" s="386"/>
      <c r="UTD22" s="386"/>
      <c r="UTI22" s="386"/>
      <c r="UTN22" s="386"/>
      <c r="UTS22" s="386"/>
      <c r="UTX22" s="386"/>
      <c r="UUC22" s="386"/>
      <c r="UUH22" s="386"/>
      <c r="UUM22" s="386"/>
      <c r="UUR22" s="386"/>
      <c r="UUW22" s="386"/>
      <c r="UVB22" s="386"/>
      <c r="UVG22" s="386"/>
      <c r="UVL22" s="386"/>
      <c r="UVQ22" s="386"/>
      <c r="UVV22" s="386"/>
      <c r="UWA22" s="386"/>
      <c r="UWF22" s="386"/>
      <c r="UWK22" s="386"/>
      <c r="UWP22" s="386"/>
      <c r="UWU22" s="386"/>
      <c r="UWZ22" s="386"/>
      <c r="UXE22" s="386"/>
      <c r="UXJ22" s="386"/>
      <c r="UXO22" s="386"/>
      <c r="UXT22" s="386"/>
      <c r="UXY22" s="386"/>
      <c r="UYD22" s="386"/>
      <c r="UYI22" s="386"/>
      <c r="UYN22" s="386"/>
      <c r="UYS22" s="386"/>
      <c r="UYX22" s="386"/>
      <c r="UZC22" s="386"/>
      <c r="UZH22" s="386"/>
      <c r="UZM22" s="386"/>
      <c r="UZR22" s="386"/>
      <c r="UZW22" s="386"/>
      <c r="VAB22" s="386"/>
      <c r="VAG22" s="386"/>
      <c r="VAL22" s="386"/>
      <c r="VAQ22" s="386"/>
      <c r="VAV22" s="386"/>
      <c r="VBA22" s="386"/>
      <c r="VBF22" s="386"/>
      <c r="VBK22" s="386"/>
      <c r="VBP22" s="386"/>
      <c r="VBU22" s="386"/>
      <c r="VBZ22" s="386"/>
      <c r="VCE22" s="386"/>
      <c r="VCJ22" s="386"/>
      <c r="VCO22" s="386"/>
      <c r="VCT22" s="386"/>
      <c r="VCY22" s="386"/>
      <c r="VDD22" s="386"/>
      <c r="VDI22" s="386"/>
      <c r="VDN22" s="386"/>
      <c r="VDS22" s="386"/>
      <c r="VDX22" s="386"/>
      <c r="VEC22" s="386"/>
      <c r="VEH22" s="386"/>
      <c r="VEM22" s="386"/>
      <c r="VER22" s="386"/>
      <c r="VEW22" s="386"/>
      <c r="VFB22" s="386"/>
      <c r="VFG22" s="386"/>
      <c r="VFL22" s="386"/>
      <c r="VFQ22" s="386"/>
      <c r="VFV22" s="386"/>
      <c r="VGA22" s="386"/>
      <c r="VGF22" s="386"/>
      <c r="VGK22" s="386"/>
      <c r="VGP22" s="386"/>
      <c r="VGU22" s="386"/>
      <c r="VGZ22" s="386"/>
      <c r="VHE22" s="386"/>
      <c r="VHJ22" s="386"/>
      <c r="VHO22" s="386"/>
      <c r="VHT22" s="386"/>
      <c r="VHY22" s="386"/>
      <c r="VID22" s="386"/>
      <c r="VII22" s="386"/>
      <c r="VIN22" s="386"/>
      <c r="VIS22" s="386"/>
      <c r="VIX22" s="386"/>
      <c r="VJC22" s="386"/>
      <c r="VJH22" s="386"/>
      <c r="VJM22" s="386"/>
      <c r="VJR22" s="386"/>
      <c r="VJW22" s="386"/>
      <c r="VKB22" s="386"/>
      <c r="VKG22" s="386"/>
      <c r="VKL22" s="386"/>
      <c r="VKQ22" s="386"/>
      <c r="VKV22" s="386"/>
      <c r="VLA22" s="386"/>
      <c r="VLF22" s="386"/>
      <c r="VLK22" s="386"/>
      <c r="VLP22" s="386"/>
      <c r="VLU22" s="386"/>
      <c r="VLZ22" s="386"/>
      <c r="VME22" s="386"/>
      <c r="VMJ22" s="386"/>
      <c r="VMO22" s="386"/>
      <c r="VMT22" s="386"/>
      <c r="VMY22" s="386"/>
      <c r="VND22" s="386"/>
      <c r="VNI22" s="386"/>
      <c r="VNN22" s="386"/>
      <c r="VNS22" s="386"/>
      <c r="VNX22" s="386"/>
      <c r="VOC22" s="386"/>
      <c r="VOH22" s="386"/>
      <c r="VOM22" s="386"/>
      <c r="VOR22" s="386"/>
      <c r="VOW22" s="386"/>
      <c r="VPB22" s="386"/>
      <c r="VPG22" s="386"/>
      <c r="VPL22" s="386"/>
      <c r="VPQ22" s="386"/>
      <c r="VPV22" s="386"/>
      <c r="VQA22" s="386"/>
      <c r="VQF22" s="386"/>
      <c r="VQK22" s="386"/>
      <c r="VQP22" s="386"/>
      <c r="VQU22" s="386"/>
      <c r="VQZ22" s="386"/>
      <c r="VRE22" s="386"/>
      <c r="VRJ22" s="386"/>
      <c r="VRO22" s="386"/>
      <c r="VRT22" s="386"/>
      <c r="VRY22" s="386"/>
      <c r="VSD22" s="386"/>
      <c r="VSI22" s="386"/>
      <c r="VSN22" s="386"/>
      <c r="VSS22" s="386"/>
      <c r="VSX22" s="386"/>
      <c r="VTC22" s="386"/>
      <c r="VTH22" s="386"/>
      <c r="VTM22" s="386"/>
      <c r="VTR22" s="386"/>
      <c r="VTW22" s="386"/>
      <c r="VUB22" s="386"/>
      <c r="VUG22" s="386"/>
      <c r="VUL22" s="386"/>
      <c r="VUQ22" s="386"/>
      <c r="VUV22" s="386"/>
      <c r="VVA22" s="386"/>
      <c r="VVF22" s="386"/>
      <c r="VVK22" s="386"/>
      <c r="VVP22" s="386"/>
      <c r="VVU22" s="386"/>
      <c r="VVZ22" s="386"/>
      <c r="VWE22" s="386"/>
      <c r="VWJ22" s="386"/>
      <c r="VWO22" s="386"/>
      <c r="VWT22" s="386"/>
      <c r="VWY22" s="386"/>
      <c r="VXD22" s="386"/>
      <c r="VXI22" s="386"/>
      <c r="VXN22" s="386"/>
      <c r="VXS22" s="386"/>
      <c r="VXX22" s="386"/>
      <c r="VYC22" s="386"/>
      <c r="VYH22" s="386"/>
      <c r="VYM22" s="386"/>
      <c r="VYR22" s="386"/>
      <c r="VYW22" s="386"/>
      <c r="VZB22" s="386"/>
      <c r="VZG22" s="386"/>
      <c r="VZL22" s="386"/>
      <c r="VZQ22" s="386"/>
      <c r="VZV22" s="386"/>
      <c r="WAA22" s="386"/>
      <c r="WAF22" s="386"/>
      <c r="WAK22" s="386"/>
      <c r="WAP22" s="386"/>
      <c r="WAU22" s="386"/>
      <c r="WAZ22" s="386"/>
      <c r="WBE22" s="386"/>
      <c r="WBJ22" s="386"/>
      <c r="WBO22" s="386"/>
      <c r="WBT22" s="386"/>
      <c r="WBY22" s="386"/>
      <c r="WCD22" s="386"/>
      <c r="WCI22" s="386"/>
      <c r="WCN22" s="386"/>
      <c r="WCS22" s="386"/>
      <c r="WCX22" s="386"/>
      <c r="WDC22" s="386"/>
      <c r="WDH22" s="386"/>
      <c r="WDM22" s="386"/>
      <c r="WDR22" s="386"/>
      <c r="WDW22" s="386"/>
      <c r="WEB22" s="386"/>
      <c r="WEG22" s="386"/>
      <c r="WEL22" s="386"/>
      <c r="WEQ22" s="386"/>
      <c r="WEV22" s="386"/>
      <c r="WFA22" s="386"/>
      <c r="WFF22" s="386"/>
      <c r="WFK22" s="386"/>
      <c r="WFP22" s="386"/>
      <c r="WFU22" s="386"/>
      <c r="WFZ22" s="386"/>
      <c r="WGE22" s="386"/>
      <c r="WGJ22" s="386"/>
      <c r="WGO22" s="386"/>
      <c r="WGT22" s="386"/>
      <c r="WGY22" s="386"/>
      <c r="WHD22" s="386"/>
      <c r="WHI22" s="386"/>
      <c r="WHN22" s="386"/>
      <c r="WHS22" s="386"/>
      <c r="WHX22" s="386"/>
      <c r="WIC22" s="386"/>
      <c r="WIH22" s="386"/>
      <c r="WIM22" s="386"/>
      <c r="WIR22" s="386"/>
      <c r="WIW22" s="386"/>
      <c r="WJB22" s="386"/>
      <c r="WJG22" s="386"/>
      <c r="WJL22" s="386"/>
      <c r="WJQ22" s="386"/>
      <c r="WJV22" s="386"/>
      <c r="WKA22" s="386"/>
      <c r="WKF22" s="386"/>
      <c r="WKK22" s="386"/>
      <c r="WKP22" s="386"/>
      <c r="WKU22" s="386"/>
      <c r="WKZ22" s="386"/>
      <c r="WLE22" s="386"/>
      <c r="WLJ22" s="386"/>
      <c r="WLO22" s="386"/>
      <c r="WLT22" s="386"/>
      <c r="WLY22" s="386"/>
      <c r="WMD22" s="386"/>
      <c r="WMI22" s="386"/>
      <c r="WMN22" s="386"/>
      <c r="WMS22" s="386"/>
      <c r="WMX22" s="386"/>
      <c r="WNC22" s="386"/>
      <c r="WNH22" s="386"/>
      <c r="WNM22" s="386"/>
      <c r="WNR22" s="386"/>
      <c r="WNW22" s="386"/>
      <c r="WOB22" s="386"/>
      <c r="WOG22" s="386"/>
      <c r="WOL22" s="386"/>
      <c r="WOQ22" s="386"/>
      <c r="WOV22" s="386"/>
      <c r="WPA22" s="386"/>
      <c r="WPF22" s="386"/>
      <c r="WPK22" s="386"/>
      <c r="WPP22" s="386"/>
      <c r="WPU22" s="386"/>
      <c r="WPZ22" s="386"/>
      <c r="WQE22" s="386"/>
      <c r="WQJ22" s="386"/>
      <c r="WQO22" s="386"/>
      <c r="WQT22" s="386"/>
      <c r="WQY22" s="386"/>
      <c r="WRD22" s="386"/>
      <c r="WRI22" s="386"/>
      <c r="WRN22" s="386"/>
      <c r="WRS22" s="386"/>
      <c r="WRX22" s="386"/>
      <c r="WSC22" s="386"/>
      <c r="WSH22" s="386"/>
      <c r="WSM22" s="386"/>
      <c r="WSR22" s="386"/>
      <c r="WSW22" s="386"/>
      <c r="WTB22" s="386"/>
      <c r="WTG22" s="386"/>
      <c r="WTL22" s="386"/>
      <c r="WTQ22" s="386"/>
      <c r="WTV22" s="386"/>
      <c r="WUA22" s="386"/>
      <c r="WUF22" s="386"/>
      <c r="WUK22" s="386"/>
      <c r="WUP22" s="386"/>
      <c r="WUU22" s="386"/>
      <c r="WUZ22" s="386"/>
      <c r="WVE22" s="386"/>
      <c r="WVJ22" s="386"/>
      <c r="WVO22" s="386"/>
      <c r="WVT22" s="386"/>
      <c r="WVY22" s="386"/>
      <c r="WWD22" s="386"/>
      <c r="WWI22" s="386"/>
      <c r="WWN22" s="386"/>
      <c r="WWS22" s="386"/>
      <c r="WWX22" s="386"/>
      <c r="WXC22" s="386"/>
      <c r="WXH22" s="386"/>
      <c r="WXM22" s="386"/>
      <c r="WXR22" s="386"/>
      <c r="WXW22" s="386"/>
      <c r="WYB22" s="386"/>
      <c r="WYG22" s="386"/>
      <c r="WYL22" s="386"/>
      <c r="WYQ22" s="386"/>
      <c r="WYV22" s="386"/>
      <c r="WZA22" s="386"/>
      <c r="WZF22" s="386"/>
      <c r="WZK22" s="386"/>
      <c r="WZP22" s="386"/>
      <c r="WZU22" s="386"/>
      <c r="WZZ22" s="386"/>
      <c r="XAE22" s="386"/>
      <c r="XAJ22" s="386"/>
      <c r="XAO22" s="386"/>
      <c r="XAT22" s="386"/>
      <c r="XAY22" s="386"/>
      <c r="XBD22" s="386"/>
      <c r="XBI22" s="386"/>
      <c r="XBN22" s="386"/>
      <c r="XBS22" s="386"/>
      <c r="XBX22" s="386"/>
      <c r="XCC22" s="386"/>
      <c r="XCH22" s="386"/>
      <c r="XCM22" s="386"/>
      <c r="XCR22" s="386"/>
      <c r="XCW22" s="386"/>
      <c r="XDB22" s="386"/>
      <c r="XDG22" s="386"/>
      <c r="XDL22" s="386"/>
      <c r="XDQ22" s="386"/>
      <c r="XDV22" s="386"/>
      <c r="XEA22" s="386"/>
      <c r="XEF22" s="386"/>
      <c r="XEK22" s="386"/>
      <c r="XEP22" s="386"/>
      <c r="XEU22" s="386"/>
      <c r="XEZ22" s="386"/>
    </row>
    <row r="23" spans="1:1020 1025:2045 2050:3070 3075:4095 4100:5120 5125:6140 6145:7165 7170:8190 8195:9215 9220:10240 10245:11260 11265:12285 12290:13310 13315:14335 14340:15360 15365:16380">
      <c r="A23" s="391">
        <f t="shared" si="0"/>
        <v>21</v>
      </c>
      <c r="B23" s="384" t="s">
        <v>404</v>
      </c>
      <c r="C23" s="384">
        <v>4000</v>
      </c>
      <c r="D23" s="384"/>
      <c r="E23" s="384">
        <v>0</v>
      </c>
      <c r="F23" s="384">
        <v>0</v>
      </c>
      <c r="G23" s="384"/>
      <c r="H23" s="384">
        <v>0</v>
      </c>
      <c r="I23" s="384">
        <v>0</v>
      </c>
      <c r="J23" s="384">
        <v>0</v>
      </c>
      <c r="K23" s="384">
        <v>0</v>
      </c>
      <c r="L23" s="384">
        <v>0</v>
      </c>
      <c r="M23" s="384">
        <v>0</v>
      </c>
      <c r="N23" s="384">
        <v>0</v>
      </c>
      <c r="O23" s="384">
        <v>0</v>
      </c>
      <c r="P23" s="384">
        <v>60</v>
      </c>
      <c r="Q23" s="384">
        <v>48</v>
      </c>
      <c r="R23" s="384">
        <v>0</v>
      </c>
      <c r="S23" s="384">
        <v>684</v>
      </c>
      <c r="T23" s="384">
        <v>108</v>
      </c>
      <c r="U23" s="384">
        <v>27</v>
      </c>
      <c r="V23" s="384">
        <v>1080</v>
      </c>
      <c r="W23" s="384">
        <v>46.5</v>
      </c>
      <c r="X23" s="384">
        <v>324</v>
      </c>
      <c r="Y23" s="384">
        <v>288</v>
      </c>
      <c r="Z23" s="384">
        <v>216</v>
      </c>
      <c r="AA23" s="384">
        <v>36</v>
      </c>
      <c r="AB23" s="384">
        <f>'Dec-23 Plan'!G85</f>
        <v>36</v>
      </c>
      <c r="AI23" s="386"/>
      <c r="AN23" s="386"/>
      <c r="AS23" s="386"/>
      <c r="AX23" s="386"/>
      <c r="BC23" s="386"/>
      <c r="BH23" s="386"/>
      <c r="BM23" s="386"/>
      <c r="BR23" s="386"/>
      <c r="BW23" s="386"/>
      <c r="CB23" s="386"/>
      <c r="CG23" s="386"/>
      <c r="CL23" s="386"/>
      <c r="CQ23" s="386"/>
      <c r="CV23" s="386"/>
      <c r="DA23" s="386"/>
      <c r="DF23" s="386"/>
      <c r="DK23" s="386"/>
      <c r="DP23" s="386"/>
      <c r="DU23" s="386"/>
      <c r="DZ23" s="386"/>
      <c r="EE23" s="386"/>
      <c r="EJ23" s="386"/>
      <c r="EO23" s="386"/>
      <c r="ET23" s="386"/>
      <c r="EY23" s="386"/>
      <c r="FD23" s="386"/>
      <c r="FI23" s="386"/>
      <c r="FN23" s="386"/>
      <c r="FS23" s="386"/>
      <c r="FX23" s="386"/>
      <c r="GC23" s="386"/>
      <c r="GH23" s="386"/>
      <c r="GM23" s="386"/>
      <c r="GR23" s="386"/>
      <c r="GW23" s="386"/>
      <c r="HB23" s="386"/>
      <c r="HG23" s="386"/>
      <c r="HL23" s="386"/>
      <c r="HQ23" s="386"/>
      <c r="HV23" s="386"/>
      <c r="IA23" s="386"/>
      <c r="IF23" s="386"/>
      <c r="IK23" s="386"/>
      <c r="IP23" s="386"/>
      <c r="IU23" s="386"/>
      <c r="IZ23" s="386"/>
      <c r="JE23" s="386"/>
      <c r="JJ23" s="386"/>
      <c r="JO23" s="386"/>
      <c r="JT23" s="386"/>
      <c r="JY23" s="386"/>
      <c r="KD23" s="386"/>
      <c r="KI23" s="386"/>
      <c r="KN23" s="386"/>
      <c r="KS23" s="386"/>
      <c r="KX23" s="386"/>
      <c r="LC23" s="386"/>
      <c r="LH23" s="386"/>
      <c r="LM23" s="386"/>
      <c r="LR23" s="386"/>
      <c r="LW23" s="386"/>
      <c r="MB23" s="386"/>
      <c r="MG23" s="386"/>
      <c r="ML23" s="386"/>
      <c r="MQ23" s="386"/>
      <c r="MV23" s="386"/>
      <c r="NA23" s="386"/>
      <c r="NF23" s="386"/>
      <c r="NK23" s="386"/>
      <c r="NP23" s="386"/>
      <c r="NU23" s="386"/>
      <c r="NZ23" s="386"/>
      <c r="OE23" s="386"/>
      <c r="OJ23" s="386"/>
      <c r="OO23" s="386"/>
      <c r="OT23" s="386"/>
      <c r="OY23" s="386"/>
      <c r="PD23" s="386"/>
      <c r="PI23" s="386"/>
      <c r="PN23" s="386"/>
      <c r="PS23" s="386"/>
      <c r="PX23" s="386"/>
      <c r="QC23" s="386"/>
      <c r="QH23" s="386"/>
      <c r="QM23" s="386"/>
      <c r="QR23" s="386"/>
      <c r="QW23" s="386"/>
      <c r="RB23" s="386"/>
      <c r="RG23" s="386"/>
      <c r="RL23" s="386"/>
      <c r="RQ23" s="386"/>
      <c r="RV23" s="386"/>
      <c r="SA23" s="386"/>
      <c r="SF23" s="386"/>
      <c r="SK23" s="386"/>
      <c r="SP23" s="386"/>
      <c r="SU23" s="386"/>
      <c r="SZ23" s="386"/>
      <c r="TE23" s="386"/>
      <c r="TJ23" s="386"/>
      <c r="TO23" s="386"/>
      <c r="TT23" s="386"/>
      <c r="TY23" s="386"/>
      <c r="UD23" s="386"/>
      <c r="UI23" s="386"/>
      <c r="UN23" s="386"/>
      <c r="US23" s="386"/>
      <c r="UX23" s="386"/>
      <c r="VC23" s="386"/>
      <c r="VH23" s="386"/>
      <c r="VM23" s="386"/>
      <c r="VR23" s="386"/>
      <c r="VW23" s="386"/>
      <c r="WB23" s="386"/>
      <c r="WG23" s="386"/>
      <c r="WL23" s="386"/>
      <c r="WQ23" s="386"/>
      <c r="WV23" s="386"/>
      <c r="XA23" s="386"/>
      <c r="XF23" s="386"/>
      <c r="XK23" s="386"/>
      <c r="XP23" s="386"/>
      <c r="XU23" s="386"/>
      <c r="XZ23" s="386"/>
      <c r="YE23" s="386"/>
      <c r="YJ23" s="386"/>
      <c r="YO23" s="386"/>
      <c r="YT23" s="386"/>
      <c r="YY23" s="386"/>
      <c r="ZD23" s="386"/>
      <c r="ZI23" s="386"/>
      <c r="ZN23" s="386"/>
      <c r="ZS23" s="386"/>
      <c r="ZX23" s="386"/>
      <c r="AAC23" s="386"/>
      <c r="AAH23" s="386"/>
      <c r="AAM23" s="386"/>
      <c r="AAR23" s="386"/>
      <c r="AAW23" s="386"/>
      <c r="ABB23" s="386"/>
      <c r="ABG23" s="386"/>
      <c r="ABL23" s="386"/>
      <c r="ABQ23" s="386"/>
      <c r="ABV23" s="386"/>
      <c r="ACA23" s="386"/>
      <c r="ACF23" s="386"/>
      <c r="ACK23" s="386"/>
      <c r="ACP23" s="386"/>
      <c r="ACU23" s="386"/>
      <c r="ACZ23" s="386"/>
      <c r="ADE23" s="386"/>
      <c r="ADJ23" s="386"/>
      <c r="ADO23" s="386"/>
      <c r="ADT23" s="386"/>
      <c r="ADY23" s="386"/>
      <c r="AED23" s="386"/>
      <c r="AEI23" s="386"/>
      <c r="AEN23" s="386"/>
      <c r="AES23" s="386"/>
      <c r="AEX23" s="386"/>
      <c r="AFC23" s="386"/>
      <c r="AFH23" s="386"/>
      <c r="AFM23" s="386"/>
      <c r="AFR23" s="386"/>
      <c r="AFW23" s="386"/>
      <c r="AGB23" s="386"/>
      <c r="AGG23" s="386"/>
      <c r="AGL23" s="386"/>
      <c r="AGQ23" s="386"/>
      <c r="AGV23" s="386"/>
      <c r="AHA23" s="386"/>
      <c r="AHF23" s="386"/>
      <c r="AHK23" s="386"/>
      <c r="AHP23" s="386"/>
      <c r="AHU23" s="386"/>
      <c r="AHZ23" s="386"/>
      <c r="AIE23" s="386"/>
      <c r="AIJ23" s="386"/>
      <c r="AIO23" s="386"/>
      <c r="AIT23" s="386"/>
      <c r="AIY23" s="386"/>
      <c r="AJD23" s="386"/>
      <c r="AJI23" s="386"/>
      <c r="AJN23" s="386"/>
      <c r="AJS23" s="386"/>
      <c r="AJX23" s="386"/>
      <c r="AKC23" s="386"/>
      <c r="AKH23" s="386"/>
      <c r="AKM23" s="386"/>
      <c r="AKR23" s="386"/>
      <c r="AKW23" s="386"/>
      <c r="ALB23" s="386"/>
      <c r="ALG23" s="386"/>
      <c r="ALL23" s="386"/>
      <c r="ALQ23" s="386"/>
      <c r="ALV23" s="386"/>
      <c r="AMA23" s="386"/>
      <c r="AMF23" s="386"/>
      <c r="AMK23" s="386"/>
      <c r="AMP23" s="386"/>
      <c r="AMU23" s="386"/>
      <c r="AMZ23" s="386"/>
      <c r="ANE23" s="386"/>
      <c r="ANJ23" s="386"/>
      <c r="ANO23" s="386"/>
      <c r="ANT23" s="386"/>
      <c r="ANY23" s="386"/>
      <c r="AOD23" s="386"/>
      <c r="AOI23" s="386"/>
      <c r="AON23" s="386"/>
      <c r="AOS23" s="386"/>
      <c r="AOX23" s="386"/>
      <c r="APC23" s="386"/>
      <c r="APH23" s="386"/>
      <c r="APM23" s="386"/>
      <c r="APR23" s="386"/>
      <c r="APW23" s="386"/>
      <c r="AQB23" s="386"/>
      <c r="AQG23" s="386"/>
      <c r="AQL23" s="386"/>
      <c r="AQQ23" s="386"/>
      <c r="AQV23" s="386"/>
      <c r="ARA23" s="386"/>
      <c r="ARF23" s="386"/>
      <c r="ARK23" s="386"/>
      <c r="ARP23" s="386"/>
      <c r="ARU23" s="386"/>
      <c r="ARZ23" s="386"/>
      <c r="ASE23" s="386"/>
      <c r="ASJ23" s="386"/>
      <c r="ASO23" s="386"/>
      <c r="AST23" s="386"/>
      <c r="ASY23" s="386"/>
      <c r="ATD23" s="386"/>
      <c r="ATI23" s="386"/>
      <c r="ATN23" s="386"/>
      <c r="ATS23" s="386"/>
      <c r="ATX23" s="386"/>
      <c r="AUC23" s="386"/>
      <c r="AUH23" s="386"/>
      <c r="AUM23" s="386"/>
      <c r="AUR23" s="386"/>
      <c r="AUW23" s="386"/>
      <c r="AVB23" s="386"/>
      <c r="AVG23" s="386"/>
      <c r="AVL23" s="386"/>
      <c r="AVQ23" s="386"/>
      <c r="AVV23" s="386"/>
      <c r="AWA23" s="386"/>
      <c r="AWF23" s="386"/>
      <c r="AWK23" s="386"/>
      <c r="AWP23" s="386"/>
      <c r="AWU23" s="386"/>
      <c r="AWZ23" s="386"/>
      <c r="AXE23" s="386"/>
      <c r="AXJ23" s="386"/>
      <c r="AXO23" s="386"/>
      <c r="AXT23" s="386"/>
      <c r="AXY23" s="386"/>
      <c r="AYD23" s="386"/>
      <c r="AYI23" s="386"/>
      <c r="AYN23" s="386"/>
      <c r="AYS23" s="386"/>
      <c r="AYX23" s="386"/>
      <c r="AZC23" s="386"/>
      <c r="AZH23" s="386"/>
      <c r="AZM23" s="386"/>
      <c r="AZR23" s="386"/>
      <c r="AZW23" s="386"/>
      <c r="BAB23" s="386"/>
      <c r="BAG23" s="386"/>
      <c r="BAL23" s="386"/>
      <c r="BAQ23" s="386"/>
      <c r="BAV23" s="386"/>
      <c r="BBA23" s="386"/>
      <c r="BBF23" s="386"/>
      <c r="BBK23" s="386"/>
      <c r="BBP23" s="386"/>
      <c r="BBU23" s="386"/>
      <c r="BBZ23" s="386"/>
      <c r="BCE23" s="386"/>
      <c r="BCJ23" s="386"/>
      <c r="BCO23" s="386"/>
      <c r="BCT23" s="386"/>
      <c r="BCY23" s="386"/>
      <c r="BDD23" s="386"/>
      <c r="BDI23" s="386"/>
      <c r="BDN23" s="386"/>
      <c r="BDS23" s="386"/>
      <c r="BDX23" s="386"/>
      <c r="BEC23" s="386"/>
      <c r="BEH23" s="386"/>
      <c r="BEM23" s="386"/>
      <c r="BER23" s="386"/>
      <c r="BEW23" s="386"/>
      <c r="BFB23" s="386"/>
      <c r="BFG23" s="386"/>
      <c r="BFL23" s="386"/>
      <c r="BFQ23" s="386"/>
      <c r="BFV23" s="386"/>
      <c r="BGA23" s="386"/>
      <c r="BGF23" s="386"/>
      <c r="BGK23" s="386"/>
      <c r="BGP23" s="386"/>
      <c r="BGU23" s="386"/>
      <c r="BGZ23" s="386"/>
      <c r="BHE23" s="386"/>
      <c r="BHJ23" s="386"/>
      <c r="BHO23" s="386"/>
      <c r="BHT23" s="386"/>
      <c r="BHY23" s="386"/>
      <c r="BID23" s="386"/>
      <c r="BII23" s="386"/>
      <c r="BIN23" s="386"/>
      <c r="BIS23" s="386"/>
      <c r="BIX23" s="386"/>
      <c r="BJC23" s="386"/>
      <c r="BJH23" s="386"/>
      <c r="BJM23" s="386"/>
      <c r="BJR23" s="386"/>
      <c r="BJW23" s="386"/>
      <c r="BKB23" s="386"/>
      <c r="BKG23" s="386"/>
      <c r="BKL23" s="386"/>
      <c r="BKQ23" s="386"/>
      <c r="BKV23" s="386"/>
      <c r="BLA23" s="386"/>
      <c r="BLF23" s="386"/>
      <c r="BLK23" s="386"/>
      <c r="BLP23" s="386"/>
      <c r="BLU23" s="386"/>
      <c r="BLZ23" s="386"/>
      <c r="BME23" s="386"/>
      <c r="BMJ23" s="386"/>
      <c r="BMO23" s="386"/>
      <c r="BMT23" s="386"/>
      <c r="BMY23" s="386"/>
      <c r="BND23" s="386"/>
      <c r="BNI23" s="386"/>
      <c r="BNN23" s="386"/>
      <c r="BNS23" s="386"/>
      <c r="BNX23" s="386"/>
      <c r="BOC23" s="386"/>
      <c r="BOH23" s="386"/>
      <c r="BOM23" s="386"/>
      <c r="BOR23" s="386"/>
      <c r="BOW23" s="386"/>
      <c r="BPB23" s="386"/>
      <c r="BPG23" s="386"/>
      <c r="BPL23" s="386"/>
      <c r="BPQ23" s="386"/>
      <c r="BPV23" s="386"/>
      <c r="BQA23" s="386"/>
      <c r="BQF23" s="386"/>
      <c r="BQK23" s="386"/>
      <c r="BQP23" s="386"/>
      <c r="BQU23" s="386"/>
      <c r="BQZ23" s="386"/>
      <c r="BRE23" s="386"/>
      <c r="BRJ23" s="386"/>
      <c r="BRO23" s="386"/>
      <c r="BRT23" s="386"/>
      <c r="BRY23" s="386"/>
      <c r="BSD23" s="386"/>
      <c r="BSI23" s="386"/>
      <c r="BSN23" s="386"/>
      <c r="BSS23" s="386"/>
      <c r="BSX23" s="386"/>
      <c r="BTC23" s="386"/>
      <c r="BTH23" s="386"/>
      <c r="BTM23" s="386"/>
      <c r="BTR23" s="386"/>
      <c r="BTW23" s="386"/>
      <c r="BUB23" s="386"/>
      <c r="BUG23" s="386"/>
      <c r="BUL23" s="386"/>
      <c r="BUQ23" s="386"/>
      <c r="BUV23" s="386"/>
      <c r="BVA23" s="386"/>
      <c r="BVF23" s="386"/>
      <c r="BVK23" s="386"/>
      <c r="BVP23" s="386"/>
      <c r="BVU23" s="386"/>
      <c r="BVZ23" s="386"/>
      <c r="BWE23" s="386"/>
      <c r="BWJ23" s="386"/>
      <c r="BWO23" s="386"/>
      <c r="BWT23" s="386"/>
      <c r="BWY23" s="386"/>
      <c r="BXD23" s="386"/>
      <c r="BXI23" s="386"/>
      <c r="BXN23" s="386"/>
      <c r="BXS23" s="386"/>
      <c r="BXX23" s="386"/>
      <c r="BYC23" s="386"/>
      <c r="BYH23" s="386"/>
      <c r="BYM23" s="386"/>
      <c r="BYR23" s="386"/>
      <c r="BYW23" s="386"/>
      <c r="BZB23" s="386"/>
      <c r="BZG23" s="386"/>
      <c r="BZL23" s="386"/>
      <c r="BZQ23" s="386"/>
      <c r="BZV23" s="386"/>
      <c r="CAA23" s="386"/>
      <c r="CAF23" s="386"/>
      <c r="CAK23" s="386"/>
      <c r="CAP23" s="386"/>
      <c r="CAU23" s="386"/>
      <c r="CAZ23" s="386"/>
      <c r="CBE23" s="386"/>
      <c r="CBJ23" s="386"/>
      <c r="CBO23" s="386"/>
      <c r="CBT23" s="386"/>
      <c r="CBY23" s="386"/>
      <c r="CCD23" s="386"/>
      <c r="CCI23" s="386"/>
      <c r="CCN23" s="386"/>
      <c r="CCS23" s="386"/>
      <c r="CCX23" s="386"/>
      <c r="CDC23" s="386"/>
      <c r="CDH23" s="386"/>
      <c r="CDM23" s="386"/>
      <c r="CDR23" s="386"/>
      <c r="CDW23" s="386"/>
      <c r="CEB23" s="386"/>
      <c r="CEG23" s="386"/>
      <c r="CEL23" s="386"/>
      <c r="CEQ23" s="386"/>
      <c r="CEV23" s="386"/>
      <c r="CFA23" s="386"/>
      <c r="CFF23" s="386"/>
      <c r="CFK23" s="386"/>
      <c r="CFP23" s="386"/>
      <c r="CFU23" s="386"/>
      <c r="CFZ23" s="386"/>
      <c r="CGE23" s="386"/>
      <c r="CGJ23" s="386"/>
      <c r="CGO23" s="386"/>
      <c r="CGT23" s="386"/>
      <c r="CGY23" s="386"/>
      <c r="CHD23" s="386"/>
      <c r="CHI23" s="386"/>
      <c r="CHN23" s="386"/>
      <c r="CHS23" s="386"/>
      <c r="CHX23" s="386"/>
      <c r="CIC23" s="386"/>
      <c r="CIH23" s="386"/>
      <c r="CIM23" s="386"/>
      <c r="CIR23" s="386"/>
      <c r="CIW23" s="386"/>
      <c r="CJB23" s="386"/>
      <c r="CJG23" s="386"/>
      <c r="CJL23" s="386"/>
      <c r="CJQ23" s="386"/>
      <c r="CJV23" s="386"/>
      <c r="CKA23" s="386"/>
      <c r="CKF23" s="386"/>
      <c r="CKK23" s="386"/>
      <c r="CKP23" s="386"/>
      <c r="CKU23" s="386"/>
      <c r="CKZ23" s="386"/>
      <c r="CLE23" s="386"/>
      <c r="CLJ23" s="386"/>
      <c r="CLO23" s="386"/>
      <c r="CLT23" s="386"/>
      <c r="CLY23" s="386"/>
      <c r="CMD23" s="386"/>
      <c r="CMI23" s="386"/>
      <c r="CMN23" s="386"/>
      <c r="CMS23" s="386"/>
      <c r="CMX23" s="386"/>
      <c r="CNC23" s="386"/>
      <c r="CNH23" s="386"/>
      <c r="CNM23" s="386"/>
      <c r="CNR23" s="386"/>
      <c r="CNW23" s="386"/>
      <c r="COB23" s="386"/>
      <c r="COG23" s="386"/>
      <c r="COL23" s="386"/>
      <c r="COQ23" s="386"/>
      <c r="COV23" s="386"/>
      <c r="CPA23" s="386"/>
      <c r="CPF23" s="386"/>
      <c r="CPK23" s="386"/>
      <c r="CPP23" s="386"/>
      <c r="CPU23" s="386"/>
      <c r="CPZ23" s="386"/>
      <c r="CQE23" s="386"/>
      <c r="CQJ23" s="386"/>
      <c r="CQO23" s="386"/>
      <c r="CQT23" s="386"/>
      <c r="CQY23" s="386"/>
      <c r="CRD23" s="386"/>
      <c r="CRI23" s="386"/>
      <c r="CRN23" s="386"/>
      <c r="CRS23" s="386"/>
      <c r="CRX23" s="386"/>
      <c r="CSC23" s="386"/>
      <c r="CSH23" s="386"/>
      <c r="CSM23" s="386"/>
      <c r="CSR23" s="386"/>
      <c r="CSW23" s="386"/>
      <c r="CTB23" s="386"/>
      <c r="CTG23" s="386"/>
      <c r="CTL23" s="386"/>
      <c r="CTQ23" s="386"/>
      <c r="CTV23" s="386"/>
      <c r="CUA23" s="386"/>
      <c r="CUF23" s="386"/>
      <c r="CUK23" s="386"/>
      <c r="CUP23" s="386"/>
      <c r="CUU23" s="386"/>
      <c r="CUZ23" s="386"/>
      <c r="CVE23" s="386"/>
      <c r="CVJ23" s="386"/>
      <c r="CVO23" s="386"/>
      <c r="CVT23" s="386"/>
      <c r="CVY23" s="386"/>
      <c r="CWD23" s="386"/>
      <c r="CWI23" s="386"/>
      <c r="CWN23" s="386"/>
      <c r="CWS23" s="386"/>
      <c r="CWX23" s="386"/>
      <c r="CXC23" s="386"/>
      <c r="CXH23" s="386"/>
      <c r="CXM23" s="386"/>
      <c r="CXR23" s="386"/>
      <c r="CXW23" s="386"/>
      <c r="CYB23" s="386"/>
      <c r="CYG23" s="386"/>
      <c r="CYL23" s="386"/>
      <c r="CYQ23" s="386"/>
      <c r="CYV23" s="386"/>
      <c r="CZA23" s="386"/>
      <c r="CZF23" s="386"/>
      <c r="CZK23" s="386"/>
      <c r="CZP23" s="386"/>
      <c r="CZU23" s="386"/>
      <c r="CZZ23" s="386"/>
      <c r="DAE23" s="386"/>
      <c r="DAJ23" s="386"/>
      <c r="DAO23" s="386"/>
      <c r="DAT23" s="386"/>
      <c r="DAY23" s="386"/>
      <c r="DBD23" s="386"/>
      <c r="DBI23" s="386"/>
      <c r="DBN23" s="386"/>
      <c r="DBS23" s="386"/>
      <c r="DBX23" s="386"/>
      <c r="DCC23" s="386"/>
      <c r="DCH23" s="386"/>
      <c r="DCM23" s="386"/>
      <c r="DCR23" s="386"/>
      <c r="DCW23" s="386"/>
      <c r="DDB23" s="386"/>
      <c r="DDG23" s="386"/>
      <c r="DDL23" s="386"/>
      <c r="DDQ23" s="386"/>
      <c r="DDV23" s="386"/>
      <c r="DEA23" s="386"/>
      <c r="DEF23" s="386"/>
      <c r="DEK23" s="386"/>
      <c r="DEP23" s="386"/>
      <c r="DEU23" s="386"/>
      <c r="DEZ23" s="386"/>
      <c r="DFE23" s="386"/>
      <c r="DFJ23" s="386"/>
      <c r="DFO23" s="386"/>
      <c r="DFT23" s="386"/>
      <c r="DFY23" s="386"/>
      <c r="DGD23" s="386"/>
      <c r="DGI23" s="386"/>
      <c r="DGN23" s="386"/>
      <c r="DGS23" s="386"/>
      <c r="DGX23" s="386"/>
      <c r="DHC23" s="386"/>
      <c r="DHH23" s="386"/>
      <c r="DHM23" s="386"/>
      <c r="DHR23" s="386"/>
      <c r="DHW23" s="386"/>
      <c r="DIB23" s="386"/>
      <c r="DIG23" s="386"/>
      <c r="DIL23" s="386"/>
      <c r="DIQ23" s="386"/>
      <c r="DIV23" s="386"/>
      <c r="DJA23" s="386"/>
      <c r="DJF23" s="386"/>
      <c r="DJK23" s="386"/>
      <c r="DJP23" s="386"/>
      <c r="DJU23" s="386"/>
      <c r="DJZ23" s="386"/>
      <c r="DKE23" s="386"/>
      <c r="DKJ23" s="386"/>
      <c r="DKO23" s="386"/>
      <c r="DKT23" s="386"/>
      <c r="DKY23" s="386"/>
      <c r="DLD23" s="386"/>
      <c r="DLI23" s="386"/>
      <c r="DLN23" s="386"/>
      <c r="DLS23" s="386"/>
      <c r="DLX23" s="386"/>
      <c r="DMC23" s="386"/>
      <c r="DMH23" s="386"/>
      <c r="DMM23" s="386"/>
      <c r="DMR23" s="386"/>
      <c r="DMW23" s="386"/>
      <c r="DNB23" s="386"/>
      <c r="DNG23" s="386"/>
      <c r="DNL23" s="386"/>
      <c r="DNQ23" s="386"/>
      <c r="DNV23" s="386"/>
      <c r="DOA23" s="386"/>
      <c r="DOF23" s="386"/>
      <c r="DOK23" s="386"/>
      <c r="DOP23" s="386"/>
      <c r="DOU23" s="386"/>
      <c r="DOZ23" s="386"/>
      <c r="DPE23" s="386"/>
      <c r="DPJ23" s="386"/>
      <c r="DPO23" s="386"/>
      <c r="DPT23" s="386"/>
      <c r="DPY23" s="386"/>
      <c r="DQD23" s="386"/>
      <c r="DQI23" s="386"/>
      <c r="DQN23" s="386"/>
      <c r="DQS23" s="386"/>
      <c r="DQX23" s="386"/>
      <c r="DRC23" s="386"/>
      <c r="DRH23" s="386"/>
      <c r="DRM23" s="386"/>
      <c r="DRR23" s="386"/>
      <c r="DRW23" s="386"/>
      <c r="DSB23" s="386"/>
      <c r="DSG23" s="386"/>
      <c r="DSL23" s="386"/>
      <c r="DSQ23" s="386"/>
      <c r="DSV23" s="386"/>
      <c r="DTA23" s="386"/>
      <c r="DTF23" s="386"/>
      <c r="DTK23" s="386"/>
      <c r="DTP23" s="386"/>
      <c r="DTU23" s="386"/>
      <c r="DTZ23" s="386"/>
      <c r="DUE23" s="386"/>
      <c r="DUJ23" s="386"/>
      <c r="DUO23" s="386"/>
      <c r="DUT23" s="386"/>
      <c r="DUY23" s="386"/>
      <c r="DVD23" s="386"/>
      <c r="DVI23" s="386"/>
      <c r="DVN23" s="386"/>
      <c r="DVS23" s="386"/>
      <c r="DVX23" s="386"/>
      <c r="DWC23" s="386"/>
      <c r="DWH23" s="386"/>
      <c r="DWM23" s="386"/>
      <c r="DWR23" s="386"/>
      <c r="DWW23" s="386"/>
      <c r="DXB23" s="386"/>
      <c r="DXG23" s="386"/>
      <c r="DXL23" s="386"/>
      <c r="DXQ23" s="386"/>
      <c r="DXV23" s="386"/>
      <c r="DYA23" s="386"/>
      <c r="DYF23" s="386"/>
      <c r="DYK23" s="386"/>
      <c r="DYP23" s="386"/>
      <c r="DYU23" s="386"/>
      <c r="DYZ23" s="386"/>
      <c r="DZE23" s="386"/>
      <c r="DZJ23" s="386"/>
      <c r="DZO23" s="386"/>
      <c r="DZT23" s="386"/>
      <c r="DZY23" s="386"/>
      <c r="EAD23" s="386"/>
      <c r="EAI23" s="386"/>
      <c r="EAN23" s="386"/>
      <c r="EAS23" s="386"/>
      <c r="EAX23" s="386"/>
      <c r="EBC23" s="386"/>
      <c r="EBH23" s="386"/>
      <c r="EBM23" s="386"/>
      <c r="EBR23" s="386"/>
      <c r="EBW23" s="386"/>
      <c r="ECB23" s="386"/>
      <c r="ECG23" s="386"/>
      <c r="ECL23" s="386"/>
      <c r="ECQ23" s="386"/>
      <c r="ECV23" s="386"/>
      <c r="EDA23" s="386"/>
      <c r="EDF23" s="386"/>
      <c r="EDK23" s="386"/>
      <c r="EDP23" s="386"/>
      <c r="EDU23" s="386"/>
      <c r="EDZ23" s="386"/>
      <c r="EEE23" s="386"/>
      <c r="EEJ23" s="386"/>
      <c r="EEO23" s="386"/>
      <c r="EET23" s="386"/>
      <c r="EEY23" s="386"/>
      <c r="EFD23" s="386"/>
      <c r="EFI23" s="386"/>
      <c r="EFN23" s="386"/>
      <c r="EFS23" s="386"/>
      <c r="EFX23" s="386"/>
      <c r="EGC23" s="386"/>
      <c r="EGH23" s="386"/>
      <c r="EGM23" s="386"/>
      <c r="EGR23" s="386"/>
      <c r="EGW23" s="386"/>
      <c r="EHB23" s="386"/>
      <c r="EHG23" s="386"/>
      <c r="EHL23" s="386"/>
      <c r="EHQ23" s="386"/>
      <c r="EHV23" s="386"/>
      <c r="EIA23" s="386"/>
      <c r="EIF23" s="386"/>
      <c r="EIK23" s="386"/>
      <c r="EIP23" s="386"/>
      <c r="EIU23" s="386"/>
      <c r="EIZ23" s="386"/>
      <c r="EJE23" s="386"/>
      <c r="EJJ23" s="386"/>
      <c r="EJO23" s="386"/>
      <c r="EJT23" s="386"/>
      <c r="EJY23" s="386"/>
      <c r="EKD23" s="386"/>
      <c r="EKI23" s="386"/>
      <c r="EKN23" s="386"/>
      <c r="EKS23" s="386"/>
      <c r="EKX23" s="386"/>
      <c r="ELC23" s="386"/>
      <c r="ELH23" s="386"/>
      <c r="ELM23" s="386"/>
      <c r="ELR23" s="386"/>
      <c r="ELW23" s="386"/>
      <c r="EMB23" s="386"/>
      <c r="EMG23" s="386"/>
      <c r="EML23" s="386"/>
      <c r="EMQ23" s="386"/>
      <c r="EMV23" s="386"/>
      <c r="ENA23" s="386"/>
      <c r="ENF23" s="386"/>
      <c r="ENK23" s="386"/>
      <c r="ENP23" s="386"/>
      <c r="ENU23" s="386"/>
      <c r="ENZ23" s="386"/>
      <c r="EOE23" s="386"/>
      <c r="EOJ23" s="386"/>
      <c r="EOO23" s="386"/>
      <c r="EOT23" s="386"/>
      <c r="EOY23" s="386"/>
      <c r="EPD23" s="386"/>
      <c r="EPI23" s="386"/>
      <c r="EPN23" s="386"/>
      <c r="EPS23" s="386"/>
      <c r="EPX23" s="386"/>
      <c r="EQC23" s="386"/>
      <c r="EQH23" s="386"/>
      <c r="EQM23" s="386"/>
      <c r="EQR23" s="386"/>
      <c r="EQW23" s="386"/>
      <c r="ERB23" s="386"/>
      <c r="ERG23" s="386"/>
      <c r="ERL23" s="386"/>
      <c r="ERQ23" s="386"/>
      <c r="ERV23" s="386"/>
      <c r="ESA23" s="386"/>
      <c r="ESF23" s="386"/>
      <c r="ESK23" s="386"/>
      <c r="ESP23" s="386"/>
      <c r="ESU23" s="386"/>
      <c r="ESZ23" s="386"/>
      <c r="ETE23" s="386"/>
      <c r="ETJ23" s="386"/>
      <c r="ETO23" s="386"/>
      <c r="ETT23" s="386"/>
      <c r="ETY23" s="386"/>
      <c r="EUD23" s="386"/>
      <c r="EUI23" s="386"/>
      <c r="EUN23" s="386"/>
      <c r="EUS23" s="386"/>
      <c r="EUX23" s="386"/>
      <c r="EVC23" s="386"/>
      <c r="EVH23" s="386"/>
      <c r="EVM23" s="386"/>
      <c r="EVR23" s="386"/>
      <c r="EVW23" s="386"/>
      <c r="EWB23" s="386"/>
      <c r="EWG23" s="386"/>
      <c r="EWL23" s="386"/>
      <c r="EWQ23" s="386"/>
      <c r="EWV23" s="386"/>
      <c r="EXA23" s="386"/>
      <c r="EXF23" s="386"/>
      <c r="EXK23" s="386"/>
      <c r="EXP23" s="386"/>
      <c r="EXU23" s="386"/>
      <c r="EXZ23" s="386"/>
      <c r="EYE23" s="386"/>
      <c r="EYJ23" s="386"/>
      <c r="EYO23" s="386"/>
      <c r="EYT23" s="386"/>
      <c r="EYY23" s="386"/>
      <c r="EZD23" s="386"/>
      <c r="EZI23" s="386"/>
      <c r="EZN23" s="386"/>
      <c r="EZS23" s="386"/>
      <c r="EZX23" s="386"/>
      <c r="FAC23" s="386"/>
      <c r="FAH23" s="386"/>
      <c r="FAM23" s="386"/>
      <c r="FAR23" s="386"/>
      <c r="FAW23" s="386"/>
      <c r="FBB23" s="386"/>
      <c r="FBG23" s="386"/>
      <c r="FBL23" s="386"/>
      <c r="FBQ23" s="386"/>
      <c r="FBV23" s="386"/>
      <c r="FCA23" s="386"/>
      <c r="FCF23" s="386"/>
      <c r="FCK23" s="386"/>
      <c r="FCP23" s="386"/>
      <c r="FCU23" s="386"/>
      <c r="FCZ23" s="386"/>
      <c r="FDE23" s="386"/>
      <c r="FDJ23" s="386"/>
      <c r="FDO23" s="386"/>
      <c r="FDT23" s="386"/>
      <c r="FDY23" s="386"/>
      <c r="FED23" s="386"/>
      <c r="FEI23" s="386"/>
      <c r="FEN23" s="386"/>
      <c r="FES23" s="386"/>
      <c r="FEX23" s="386"/>
      <c r="FFC23" s="386"/>
      <c r="FFH23" s="386"/>
      <c r="FFM23" s="386"/>
      <c r="FFR23" s="386"/>
      <c r="FFW23" s="386"/>
      <c r="FGB23" s="386"/>
      <c r="FGG23" s="386"/>
      <c r="FGL23" s="386"/>
      <c r="FGQ23" s="386"/>
      <c r="FGV23" s="386"/>
      <c r="FHA23" s="386"/>
      <c r="FHF23" s="386"/>
      <c r="FHK23" s="386"/>
      <c r="FHP23" s="386"/>
      <c r="FHU23" s="386"/>
      <c r="FHZ23" s="386"/>
      <c r="FIE23" s="386"/>
      <c r="FIJ23" s="386"/>
      <c r="FIO23" s="386"/>
      <c r="FIT23" s="386"/>
      <c r="FIY23" s="386"/>
      <c r="FJD23" s="386"/>
      <c r="FJI23" s="386"/>
      <c r="FJN23" s="386"/>
      <c r="FJS23" s="386"/>
      <c r="FJX23" s="386"/>
      <c r="FKC23" s="386"/>
      <c r="FKH23" s="386"/>
      <c r="FKM23" s="386"/>
      <c r="FKR23" s="386"/>
      <c r="FKW23" s="386"/>
      <c r="FLB23" s="386"/>
      <c r="FLG23" s="386"/>
      <c r="FLL23" s="386"/>
      <c r="FLQ23" s="386"/>
      <c r="FLV23" s="386"/>
      <c r="FMA23" s="386"/>
      <c r="FMF23" s="386"/>
      <c r="FMK23" s="386"/>
      <c r="FMP23" s="386"/>
      <c r="FMU23" s="386"/>
      <c r="FMZ23" s="386"/>
      <c r="FNE23" s="386"/>
      <c r="FNJ23" s="386"/>
      <c r="FNO23" s="386"/>
      <c r="FNT23" s="386"/>
      <c r="FNY23" s="386"/>
      <c r="FOD23" s="386"/>
      <c r="FOI23" s="386"/>
      <c r="FON23" s="386"/>
      <c r="FOS23" s="386"/>
      <c r="FOX23" s="386"/>
      <c r="FPC23" s="386"/>
      <c r="FPH23" s="386"/>
      <c r="FPM23" s="386"/>
      <c r="FPR23" s="386"/>
      <c r="FPW23" s="386"/>
      <c r="FQB23" s="386"/>
      <c r="FQG23" s="386"/>
      <c r="FQL23" s="386"/>
      <c r="FQQ23" s="386"/>
      <c r="FQV23" s="386"/>
      <c r="FRA23" s="386"/>
      <c r="FRF23" s="386"/>
      <c r="FRK23" s="386"/>
      <c r="FRP23" s="386"/>
      <c r="FRU23" s="386"/>
      <c r="FRZ23" s="386"/>
      <c r="FSE23" s="386"/>
      <c r="FSJ23" s="386"/>
      <c r="FSO23" s="386"/>
      <c r="FST23" s="386"/>
      <c r="FSY23" s="386"/>
      <c r="FTD23" s="386"/>
      <c r="FTI23" s="386"/>
      <c r="FTN23" s="386"/>
      <c r="FTS23" s="386"/>
      <c r="FTX23" s="386"/>
      <c r="FUC23" s="386"/>
      <c r="FUH23" s="386"/>
      <c r="FUM23" s="386"/>
      <c r="FUR23" s="386"/>
      <c r="FUW23" s="386"/>
      <c r="FVB23" s="386"/>
      <c r="FVG23" s="386"/>
      <c r="FVL23" s="386"/>
      <c r="FVQ23" s="386"/>
      <c r="FVV23" s="386"/>
      <c r="FWA23" s="386"/>
      <c r="FWF23" s="386"/>
      <c r="FWK23" s="386"/>
      <c r="FWP23" s="386"/>
      <c r="FWU23" s="386"/>
      <c r="FWZ23" s="386"/>
      <c r="FXE23" s="386"/>
      <c r="FXJ23" s="386"/>
      <c r="FXO23" s="386"/>
      <c r="FXT23" s="386"/>
      <c r="FXY23" s="386"/>
      <c r="FYD23" s="386"/>
      <c r="FYI23" s="386"/>
      <c r="FYN23" s="386"/>
      <c r="FYS23" s="386"/>
      <c r="FYX23" s="386"/>
      <c r="FZC23" s="386"/>
      <c r="FZH23" s="386"/>
      <c r="FZM23" s="386"/>
      <c r="FZR23" s="386"/>
      <c r="FZW23" s="386"/>
      <c r="GAB23" s="386"/>
      <c r="GAG23" s="386"/>
      <c r="GAL23" s="386"/>
      <c r="GAQ23" s="386"/>
      <c r="GAV23" s="386"/>
      <c r="GBA23" s="386"/>
      <c r="GBF23" s="386"/>
      <c r="GBK23" s="386"/>
      <c r="GBP23" s="386"/>
      <c r="GBU23" s="386"/>
      <c r="GBZ23" s="386"/>
      <c r="GCE23" s="386"/>
      <c r="GCJ23" s="386"/>
      <c r="GCO23" s="386"/>
      <c r="GCT23" s="386"/>
      <c r="GCY23" s="386"/>
      <c r="GDD23" s="386"/>
      <c r="GDI23" s="386"/>
      <c r="GDN23" s="386"/>
      <c r="GDS23" s="386"/>
      <c r="GDX23" s="386"/>
      <c r="GEC23" s="386"/>
      <c r="GEH23" s="386"/>
      <c r="GEM23" s="386"/>
      <c r="GER23" s="386"/>
      <c r="GEW23" s="386"/>
      <c r="GFB23" s="386"/>
      <c r="GFG23" s="386"/>
      <c r="GFL23" s="386"/>
      <c r="GFQ23" s="386"/>
      <c r="GFV23" s="386"/>
      <c r="GGA23" s="386"/>
      <c r="GGF23" s="386"/>
      <c r="GGK23" s="386"/>
      <c r="GGP23" s="386"/>
      <c r="GGU23" s="386"/>
      <c r="GGZ23" s="386"/>
      <c r="GHE23" s="386"/>
      <c r="GHJ23" s="386"/>
      <c r="GHO23" s="386"/>
      <c r="GHT23" s="386"/>
      <c r="GHY23" s="386"/>
      <c r="GID23" s="386"/>
      <c r="GII23" s="386"/>
      <c r="GIN23" s="386"/>
      <c r="GIS23" s="386"/>
      <c r="GIX23" s="386"/>
      <c r="GJC23" s="386"/>
      <c r="GJH23" s="386"/>
      <c r="GJM23" s="386"/>
      <c r="GJR23" s="386"/>
      <c r="GJW23" s="386"/>
      <c r="GKB23" s="386"/>
      <c r="GKG23" s="386"/>
      <c r="GKL23" s="386"/>
      <c r="GKQ23" s="386"/>
      <c r="GKV23" s="386"/>
      <c r="GLA23" s="386"/>
      <c r="GLF23" s="386"/>
      <c r="GLK23" s="386"/>
      <c r="GLP23" s="386"/>
      <c r="GLU23" s="386"/>
      <c r="GLZ23" s="386"/>
      <c r="GME23" s="386"/>
      <c r="GMJ23" s="386"/>
      <c r="GMO23" s="386"/>
      <c r="GMT23" s="386"/>
      <c r="GMY23" s="386"/>
      <c r="GND23" s="386"/>
      <c r="GNI23" s="386"/>
      <c r="GNN23" s="386"/>
      <c r="GNS23" s="386"/>
      <c r="GNX23" s="386"/>
      <c r="GOC23" s="386"/>
      <c r="GOH23" s="386"/>
      <c r="GOM23" s="386"/>
      <c r="GOR23" s="386"/>
      <c r="GOW23" s="386"/>
      <c r="GPB23" s="386"/>
      <c r="GPG23" s="386"/>
      <c r="GPL23" s="386"/>
      <c r="GPQ23" s="386"/>
      <c r="GPV23" s="386"/>
      <c r="GQA23" s="386"/>
      <c r="GQF23" s="386"/>
      <c r="GQK23" s="386"/>
      <c r="GQP23" s="386"/>
      <c r="GQU23" s="386"/>
      <c r="GQZ23" s="386"/>
      <c r="GRE23" s="386"/>
      <c r="GRJ23" s="386"/>
      <c r="GRO23" s="386"/>
      <c r="GRT23" s="386"/>
      <c r="GRY23" s="386"/>
      <c r="GSD23" s="386"/>
      <c r="GSI23" s="386"/>
      <c r="GSN23" s="386"/>
      <c r="GSS23" s="386"/>
      <c r="GSX23" s="386"/>
      <c r="GTC23" s="386"/>
      <c r="GTH23" s="386"/>
      <c r="GTM23" s="386"/>
      <c r="GTR23" s="386"/>
      <c r="GTW23" s="386"/>
      <c r="GUB23" s="386"/>
      <c r="GUG23" s="386"/>
      <c r="GUL23" s="386"/>
      <c r="GUQ23" s="386"/>
      <c r="GUV23" s="386"/>
      <c r="GVA23" s="386"/>
      <c r="GVF23" s="386"/>
      <c r="GVK23" s="386"/>
      <c r="GVP23" s="386"/>
      <c r="GVU23" s="386"/>
      <c r="GVZ23" s="386"/>
      <c r="GWE23" s="386"/>
      <c r="GWJ23" s="386"/>
      <c r="GWO23" s="386"/>
      <c r="GWT23" s="386"/>
      <c r="GWY23" s="386"/>
      <c r="GXD23" s="386"/>
      <c r="GXI23" s="386"/>
      <c r="GXN23" s="386"/>
      <c r="GXS23" s="386"/>
      <c r="GXX23" s="386"/>
      <c r="GYC23" s="386"/>
      <c r="GYH23" s="386"/>
      <c r="GYM23" s="386"/>
      <c r="GYR23" s="386"/>
      <c r="GYW23" s="386"/>
      <c r="GZB23" s="386"/>
      <c r="GZG23" s="386"/>
      <c r="GZL23" s="386"/>
      <c r="GZQ23" s="386"/>
      <c r="GZV23" s="386"/>
      <c r="HAA23" s="386"/>
      <c r="HAF23" s="386"/>
      <c r="HAK23" s="386"/>
      <c r="HAP23" s="386"/>
      <c r="HAU23" s="386"/>
      <c r="HAZ23" s="386"/>
      <c r="HBE23" s="386"/>
      <c r="HBJ23" s="386"/>
      <c r="HBO23" s="386"/>
      <c r="HBT23" s="386"/>
      <c r="HBY23" s="386"/>
      <c r="HCD23" s="386"/>
      <c r="HCI23" s="386"/>
      <c r="HCN23" s="386"/>
      <c r="HCS23" s="386"/>
      <c r="HCX23" s="386"/>
      <c r="HDC23" s="386"/>
      <c r="HDH23" s="386"/>
      <c r="HDM23" s="386"/>
      <c r="HDR23" s="386"/>
      <c r="HDW23" s="386"/>
      <c r="HEB23" s="386"/>
      <c r="HEG23" s="386"/>
      <c r="HEL23" s="386"/>
      <c r="HEQ23" s="386"/>
      <c r="HEV23" s="386"/>
      <c r="HFA23" s="386"/>
      <c r="HFF23" s="386"/>
      <c r="HFK23" s="386"/>
      <c r="HFP23" s="386"/>
      <c r="HFU23" s="386"/>
      <c r="HFZ23" s="386"/>
      <c r="HGE23" s="386"/>
      <c r="HGJ23" s="386"/>
      <c r="HGO23" s="386"/>
      <c r="HGT23" s="386"/>
      <c r="HGY23" s="386"/>
      <c r="HHD23" s="386"/>
      <c r="HHI23" s="386"/>
      <c r="HHN23" s="386"/>
      <c r="HHS23" s="386"/>
      <c r="HHX23" s="386"/>
      <c r="HIC23" s="386"/>
      <c r="HIH23" s="386"/>
      <c r="HIM23" s="386"/>
      <c r="HIR23" s="386"/>
      <c r="HIW23" s="386"/>
      <c r="HJB23" s="386"/>
      <c r="HJG23" s="386"/>
      <c r="HJL23" s="386"/>
      <c r="HJQ23" s="386"/>
      <c r="HJV23" s="386"/>
      <c r="HKA23" s="386"/>
      <c r="HKF23" s="386"/>
      <c r="HKK23" s="386"/>
      <c r="HKP23" s="386"/>
      <c r="HKU23" s="386"/>
      <c r="HKZ23" s="386"/>
      <c r="HLE23" s="386"/>
      <c r="HLJ23" s="386"/>
      <c r="HLO23" s="386"/>
      <c r="HLT23" s="386"/>
      <c r="HLY23" s="386"/>
      <c r="HMD23" s="386"/>
      <c r="HMI23" s="386"/>
      <c r="HMN23" s="386"/>
      <c r="HMS23" s="386"/>
      <c r="HMX23" s="386"/>
      <c r="HNC23" s="386"/>
      <c r="HNH23" s="386"/>
      <c r="HNM23" s="386"/>
      <c r="HNR23" s="386"/>
      <c r="HNW23" s="386"/>
      <c r="HOB23" s="386"/>
      <c r="HOG23" s="386"/>
      <c r="HOL23" s="386"/>
      <c r="HOQ23" s="386"/>
      <c r="HOV23" s="386"/>
      <c r="HPA23" s="386"/>
      <c r="HPF23" s="386"/>
      <c r="HPK23" s="386"/>
      <c r="HPP23" s="386"/>
      <c r="HPU23" s="386"/>
      <c r="HPZ23" s="386"/>
      <c r="HQE23" s="386"/>
      <c r="HQJ23" s="386"/>
      <c r="HQO23" s="386"/>
      <c r="HQT23" s="386"/>
      <c r="HQY23" s="386"/>
      <c r="HRD23" s="386"/>
      <c r="HRI23" s="386"/>
      <c r="HRN23" s="386"/>
      <c r="HRS23" s="386"/>
      <c r="HRX23" s="386"/>
      <c r="HSC23" s="386"/>
      <c r="HSH23" s="386"/>
      <c r="HSM23" s="386"/>
      <c r="HSR23" s="386"/>
      <c r="HSW23" s="386"/>
      <c r="HTB23" s="386"/>
      <c r="HTG23" s="386"/>
      <c r="HTL23" s="386"/>
      <c r="HTQ23" s="386"/>
      <c r="HTV23" s="386"/>
      <c r="HUA23" s="386"/>
      <c r="HUF23" s="386"/>
      <c r="HUK23" s="386"/>
      <c r="HUP23" s="386"/>
      <c r="HUU23" s="386"/>
      <c r="HUZ23" s="386"/>
      <c r="HVE23" s="386"/>
      <c r="HVJ23" s="386"/>
      <c r="HVO23" s="386"/>
      <c r="HVT23" s="386"/>
      <c r="HVY23" s="386"/>
      <c r="HWD23" s="386"/>
      <c r="HWI23" s="386"/>
      <c r="HWN23" s="386"/>
      <c r="HWS23" s="386"/>
      <c r="HWX23" s="386"/>
      <c r="HXC23" s="386"/>
      <c r="HXH23" s="386"/>
      <c r="HXM23" s="386"/>
      <c r="HXR23" s="386"/>
      <c r="HXW23" s="386"/>
      <c r="HYB23" s="386"/>
      <c r="HYG23" s="386"/>
      <c r="HYL23" s="386"/>
      <c r="HYQ23" s="386"/>
      <c r="HYV23" s="386"/>
      <c r="HZA23" s="386"/>
      <c r="HZF23" s="386"/>
      <c r="HZK23" s="386"/>
      <c r="HZP23" s="386"/>
      <c r="HZU23" s="386"/>
      <c r="HZZ23" s="386"/>
      <c r="IAE23" s="386"/>
      <c r="IAJ23" s="386"/>
      <c r="IAO23" s="386"/>
      <c r="IAT23" s="386"/>
      <c r="IAY23" s="386"/>
      <c r="IBD23" s="386"/>
      <c r="IBI23" s="386"/>
      <c r="IBN23" s="386"/>
      <c r="IBS23" s="386"/>
      <c r="IBX23" s="386"/>
      <c r="ICC23" s="386"/>
      <c r="ICH23" s="386"/>
      <c r="ICM23" s="386"/>
      <c r="ICR23" s="386"/>
      <c r="ICW23" s="386"/>
      <c r="IDB23" s="386"/>
      <c r="IDG23" s="386"/>
      <c r="IDL23" s="386"/>
      <c r="IDQ23" s="386"/>
      <c r="IDV23" s="386"/>
      <c r="IEA23" s="386"/>
      <c r="IEF23" s="386"/>
      <c r="IEK23" s="386"/>
      <c r="IEP23" s="386"/>
      <c r="IEU23" s="386"/>
      <c r="IEZ23" s="386"/>
      <c r="IFE23" s="386"/>
      <c r="IFJ23" s="386"/>
      <c r="IFO23" s="386"/>
      <c r="IFT23" s="386"/>
      <c r="IFY23" s="386"/>
      <c r="IGD23" s="386"/>
      <c r="IGI23" s="386"/>
      <c r="IGN23" s="386"/>
      <c r="IGS23" s="386"/>
      <c r="IGX23" s="386"/>
      <c r="IHC23" s="386"/>
      <c r="IHH23" s="386"/>
      <c r="IHM23" s="386"/>
      <c r="IHR23" s="386"/>
      <c r="IHW23" s="386"/>
      <c r="IIB23" s="386"/>
      <c r="IIG23" s="386"/>
      <c r="IIL23" s="386"/>
      <c r="IIQ23" s="386"/>
      <c r="IIV23" s="386"/>
      <c r="IJA23" s="386"/>
      <c r="IJF23" s="386"/>
      <c r="IJK23" s="386"/>
      <c r="IJP23" s="386"/>
      <c r="IJU23" s="386"/>
      <c r="IJZ23" s="386"/>
      <c r="IKE23" s="386"/>
      <c r="IKJ23" s="386"/>
      <c r="IKO23" s="386"/>
      <c r="IKT23" s="386"/>
      <c r="IKY23" s="386"/>
      <c r="ILD23" s="386"/>
      <c r="ILI23" s="386"/>
      <c r="ILN23" s="386"/>
      <c r="ILS23" s="386"/>
      <c r="ILX23" s="386"/>
      <c r="IMC23" s="386"/>
      <c r="IMH23" s="386"/>
      <c r="IMM23" s="386"/>
      <c r="IMR23" s="386"/>
      <c r="IMW23" s="386"/>
      <c r="INB23" s="386"/>
      <c r="ING23" s="386"/>
      <c r="INL23" s="386"/>
      <c r="INQ23" s="386"/>
      <c r="INV23" s="386"/>
      <c r="IOA23" s="386"/>
      <c r="IOF23" s="386"/>
      <c r="IOK23" s="386"/>
      <c r="IOP23" s="386"/>
      <c r="IOU23" s="386"/>
      <c r="IOZ23" s="386"/>
      <c r="IPE23" s="386"/>
      <c r="IPJ23" s="386"/>
      <c r="IPO23" s="386"/>
      <c r="IPT23" s="386"/>
      <c r="IPY23" s="386"/>
      <c r="IQD23" s="386"/>
      <c r="IQI23" s="386"/>
      <c r="IQN23" s="386"/>
      <c r="IQS23" s="386"/>
      <c r="IQX23" s="386"/>
      <c r="IRC23" s="386"/>
      <c r="IRH23" s="386"/>
      <c r="IRM23" s="386"/>
      <c r="IRR23" s="386"/>
      <c r="IRW23" s="386"/>
      <c r="ISB23" s="386"/>
      <c r="ISG23" s="386"/>
      <c r="ISL23" s="386"/>
      <c r="ISQ23" s="386"/>
      <c r="ISV23" s="386"/>
      <c r="ITA23" s="386"/>
      <c r="ITF23" s="386"/>
      <c r="ITK23" s="386"/>
      <c r="ITP23" s="386"/>
      <c r="ITU23" s="386"/>
      <c r="ITZ23" s="386"/>
      <c r="IUE23" s="386"/>
      <c r="IUJ23" s="386"/>
      <c r="IUO23" s="386"/>
      <c r="IUT23" s="386"/>
      <c r="IUY23" s="386"/>
      <c r="IVD23" s="386"/>
      <c r="IVI23" s="386"/>
      <c r="IVN23" s="386"/>
      <c r="IVS23" s="386"/>
      <c r="IVX23" s="386"/>
      <c r="IWC23" s="386"/>
      <c r="IWH23" s="386"/>
      <c r="IWM23" s="386"/>
      <c r="IWR23" s="386"/>
      <c r="IWW23" s="386"/>
      <c r="IXB23" s="386"/>
      <c r="IXG23" s="386"/>
      <c r="IXL23" s="386"/>
      <c r="IXQ23" s="386"/>
      <c r="IXV23" s="386"/>
      <c r="IYA23" s="386"/>
      <c r="IYF23" s="386"/>
      <c r="IYK23" s="386"/>
      <c r="IYP23" s="386"/>
      <c r="IYU23" s="386"/>
      <c r="IYZ23" s="386"/>
      <c r="IZE23" s="386"/>
      <c r="IZJ23" s="386"/>
      <c r="IZO23" s="386"/>
      <c r="IZT23" s="386"/>
      <c r="IZY23" s="386"/>
      <c r="JAD23" s="386"/>
      <c r="JAI23" s="386"/>
      <c r="JAN23" s="386"/>
      <c r="JAS23" s="386"/>
      <c r="JAX23" s="386"/>
      <c r="JBC23" s="386"/>
      <c r="JBH23" s="386"/>
      <c r="JBM23" s="386"/>
      <c r="JBR23" s="386"/>
      <c r="JBW23" s="386"/>
      <c r="JCB23" s="386"/>
      <c r="JCG23" s="386"/>
      <c r="JCL23" s="386"/>
      <c r="JCQ23" s="386"/>
      <c r="JCV23" s="386"/>
      <c r="JDA23" s="386"/>
      <c r="JDF23" s="386"/>
      <c r="JDK23" s="386"/>
      <c r="JDP23" s="386"/>
      <c r="JDU23" s="386"/>
      <c r="JDZ23" s="386"/>
      <c r="JEE23" s="386"/>
      <c r="JEJ23" s="386"/>
      <c r="JEO23" s="386"/>
      <c r="JET23" s="386"/>
      <c r="JEY23" s="386"/>
      <c r="JFD23" s="386"/>
      <c r="JFI23" s="386"/>
      <c r="JFN23" s="386"/>
      <c r="JFS23" s="386"/>
      <c r="JFX23" s="386"/>
      <c r="JGC23" s="386"/>
      <c r="JGH23" s="386"/>
      <c r="JGM23" s="386"/>
      <c r="JGR23" s="386"/>
      <c r="JGW23" s="386"/>
      <c r="JHB23" s="386"/>
      <c r="JHG23" s="386"/>
      <c r="JHL23" s="386"/>
      <c r="JHQ23" s="386"/>
      <c r="JHV23" s="386"/>
      <c r="JIA23" s="386"/>
      <c r="JIF23" s="386"/>
      <c r="JIK23" s="386"/>
      <c r="JIP23" s="386"/>
      <c r="JIU23" s="386"/>
      <c r="JIZ23" s="386"/>
      <c r="JJE23" s="386"/>
      <c r="JJJ23" s="386"/>
      <c r="JJO23" s="386"/>
      <c r="JJT23" s="386"/>
      <c r="JJY23" s="386"/>
      <c r="JKD23" s="386"/>
      <c r="JKI23" s="386"/>
      <c r="JKN23" s="386"/>
      <c r="JKS23" s="386"/>
      <c r="JKX23" s="386"/>
      <c r="JLC23" s="386"/>
      <c r="JLH23" s="386"/>
      <c r="JLM23" s="386"/>
      <c r="JLR23" s="386"/>
      <c r="JLW23" s="386"/>
      <c r="JMB23" s="386"/>
      <c r="JMG23" s="386"/>
      <c r="JML23" s="386"/>
      <c r="JMQ23" s="386"/>
      <c r="JMV23" s="386"/>
      <c r="JNA23" s="386"/>
      <c r="JNF23" s="386"/>
      <c r="JNK23" s="386"/>
      <c r="JNP23" s="386"/>
      <c r="JNU23" s="386"/>
      <c r="JNZ23" s="386"/>
      <c r="JOE23" s="386"/>
      <c r="JOJ23" s="386"/>
      <c r="JOO23" s="386"/>
      <c r="JOT23" s="386"/>
      <c r="JOY23" s="386"/>
      <c r="JPD23" s="386"/>
      <c r="JPI23" s="386"/>
      <c r="JPN23" s="386"/>
      <c r="JPS23" s="386"/>
      <c r="JPX23" s="386"/>
      <c r="JQC23" s="386"/>
      <c r="JQH23" s="386"/>
      <c r="JQM23" s="386"/>
      <c r="JQR23" s="386"/>
      <c r="JQW23" s="386"/>
      <c r="JRB23" s="386"/>
      <c r="JRG23" s="386"/>
      <c r="JRL23" s="386"/>
      <c r="JRQ23" s="386"/>
      <c r="JRV23" s="386"/>
      <c r="JSA23" s="386"/>
      <c r="JSF23" s="386"/>
      <c r="JSK23" s="386"/>
      <c r="JSP23" s="386"/>
      <c r="JSU23" s="386"/>
      <c r="JSZ23" s="386"/>
      <c r="JTE23" s="386"/>
      <c r="JTJ23" s="386"/>
      <c r="JTO23" s="386"/>
      <c r="JTT23" s="386"/>
      <c r="JTY23" s="386"/>
      <c r="JUD23" s="386"/>
      <c r="JUI23" s="386"/>
      <c r="JUN23" s="386"/>
      <c r="JUS23" s="386"/>
      <c r="JUX23" s="386"/>
      <c r="JVC23" s="386"/>
      <c r="JVH23" s="386"/>
      <c r="JVM23" s="386"/>
      <c r="JVR23" s="386"/>
      <c r="JVW23" s="386"/>
      <c r="JWB23" s="386"/>
      <c r="JWG23" s="386"/>
      <c r="JWL23" s="386"/>
      <c r="JWQ23" s="386"/>
      <c r="JWV23" s="386"/>
      <c r="JXA23" s="386"/>
      <c r="JXF23" s="386"/>
      <c r="JXK23" s="386"/>
      <c r="JXP23" s="386"/>
      <c r="JXU23" s="386"/>
      <c r="JXZ23" s="386"/>
      <c r="JYE23" s="386"/>
      <c r="JYJ23" s="386"/>
      <c r="JYO23" s="386"/>
      <c r="JYT23" s="386"/>
      <c r="JYY23" s="386"/>
      <c r="JZD23" s="386"/>
      <c r="JZI23" s="386"/>
      <c r="JZN23" s="386"/>
      <c r="JZS23" s="386"/>
      <c r="JZX23" s="386"/>
      <c r="KAC23" s="386"/>
      <c r="KAH23" s="386"/>
      <c r="KAM23" s="386"/>
      <c r="KAR23" s="386"/>
      <c r="KAW23" s="386"/>
      <c r="KBB23" s="386"/>
      <c r="KBG23" s="386"/>
      <c r="KBL23" s="386"/>
      <c r="KBQ23" s="386"/>
      <c r="KBV23" s="386"/>
      <c r="KCA23" s="386"/>
      <c r="KCF23" s="386"/>
      <c r="KCK23" s="386"/>
      <c r="KCP23" s="386"/>
      <c r="KCU23" s="386"/>
      <c r="KCZ23" s="386"/>
      <c r="KDE23" s="386"/>
      <c r="KDJ23" s="386"/>
      <c r="KDO23" s="386"/>
      <c r="KDT23" s="386"/>
      <c r="KDY23" s="386"/>
      <c r="KED23" s="386"/>
      <c r="KEI23" s="386"/>
      <c r="KEN23" s="386"/>
      <c r="KES23" s="386"/>
      <c r="KEX23" s="386"/>
      <c r="KFC23" s="386"/>
      <c r="KFH23" s="386"/>
      <c r="KFM23" s="386"/>
      <c r="KFR23" s="386"/>
      <c r="KFW23" s="386"/>
      <c r="KGB23" s="386"/>
      <c r="KGG23" s="386"/>
      <c r="KGL23" s="386"/>
      <c r="KGQ23" s="386"/>
      <c r="KGV23" s="386"/>
      <c r="KHA23" s="386"/>
      <c r="KHF23" s="386"/>
      <c r="KHK23" s="386"/>
      <c r="KHP23" s="386"/>
      <c r="KHU23" s="386"/>
      <c r="KHZ23" s="386"/>
      <c r="KIE23" s="386"/>
      <c r="KIJ23" s="386"/>
      <c r="KIO23" s="386"/>
      <c r="KIT23" s="386"/>
      <c r="KIY23" s="386"/>
      <c r="KJD23" s="386"/>
      <c r="KJI23" s="386"/>
      <c r="KJN23" s="386"/>
      <c r="KJS23" s="386"/>
      <c r="KJX23" s="386"/>
      <c r="KKC23" s="386"/>
      <c r="KKH23" s="386"/>
      <c r="KKM23" s="386"/>
      <c r="KKR23" s="386"/>
      <c r="KKW23" s="386"/>
      <c r="KLB23" s="386"/>
      <c r="KLG23" s="386"/>
      <c r="KLL23" s="386"/>
      <c r="KLQ23" s="386"/>
      <c r="KLV23" s="386"/>
      <c r="KMA23" s="386"/>
      <c r="KMF23" s="386"/>
      <c r="KMK23" s="386"/>
      <c r="KMP23" s="386"/>
      <c r="KMU23" s="386"/>
      <c r="KMZ23" s="386"/>
      <c r="KNE23" s="386"/>
      <c r="KNJ23" s="386"/>
      <c r="KNO23" s="386"/>
      <c r="KNT23" s="386"/>
      <c r="KNY23" s="386"/>
      <c r="KOD23" s="386"/>
      <c r="KOI23" s="386"/>
      <c r="KON23" s="386"/>
      <c r="KOS23" s="386"/>
      <c r="KOX23" s="386"/>
      <c r="KPC23" s="386"/>
      <c r="KPH23" s="386"/>
      <c r="KPM23" s="386"/>
      <c r="KPR23" s="386"/>
      <c r="KPW23" s="386"/>
      <c r="KQB23" s="386"/>
      <c r="KQG23" s="386"/>
      <c r="KQL23" s="386"/>
      <c r="KQQ23" s="386"/>
      <c r="KQV23" s="386"/>
      <c r="KRA23" s="386"/>
      <c r="KRF23" s="386"/>
      <c r="KRK23" s="386"/>
      <c r="KRP23" s="386"/>
      <c r="KRU23" s="386"/>
      <c r="KRZ23" s="386"/>
      <c r="KSE23" s="386"/>
      <c r="KSJ23" s="386"/>
      <c r="KSO23" s="386"/>
      <c r="KST23" s="386"/>
      <c r="KSY23" s="386"/>
      <c r="KTD23" s="386"/>
      <c r="KTI23" s="386"/>
      <c r="KTN23" s="386"/>
      <c r="KTS23" s="386"/>
      <c r="KTX23" s="386"/>
      <c r="KUC23" s="386"/>
      <c r="KUH23" s="386"/>
      <c r="KUM23" s="386"/>
      <c r="KUR23" s="386"/>
      <c r="KUW23" s="386"/>
      <c r="KVB23" s="386"/>
      <c r="KVG23" s="386"/>
      <c r="KVL23" s="386"/>
      <c r="KVQ23" s="386"/>
      <c r="KVV23" s="386"/>
      <c r="KWA23" s="386"/>
      <c r="KWF23" s="386"/>
      <c r="KWK23" s="386"/>
      <c r="KWP23" s="386"/>
      <c r="KWU23" s="386"/>
      <c r="KWZ23" s="386"/>
      <c r="KXE23" s="386"/>
      <c r="KXJ23" s="386"/>
      <c r="KXO23" s="386"/>
      <c r="KXT23" s="386"/>
      <c r="KXY23" s="386"/>
      <c r="KYD23" s="386"/>
      <c r="KYI23" s="386"/>
      <c r="KYN23" s="386"/>
      <c r="KYS23" s="386"/>
      <c r="KYX23" s="386"/>
      <c r="KZC23" s="386"/>
      <c r="KZH23" s="386"/>
      <c r="KZM23" s="386"/>
      <c r="KZR23" s="386"/>
      <c r="KZW23" s="386"/>
      <c r="LAB23" s="386"/>
      <c r="LAG23" s="386"/>
      <c r="LAL23" s="386"/>
      <c r="LAQ23" s="386"/>
      <c r="LAV23" s="386"/>
      <c r="LBA23" s="386"/>
      <c r="LBF23" s="386"/>
      <c r="LBK23" s="386"/>
      <c r="LBP23" s="386"/>
      <c r="LBU23" s="386"/>
      <c r="LBZ23" s="386"/>
      <c r="LCE23" s="386"/>
      <c r="LCJ23" s="386"/>
      <c r="LCO23" s="386"/>
      <c r="LCT23" s="386"/>
      <c r="LCY23" s="386"/>
      <c r="LDD23" s="386"/>
      <c r="LDI23" s="386"/>
      <c r="LDN23" s="386"/>
      <c r="LDS23" s="386"/>
      <c r="LDX23" s="386"/>
      <c r="LEC23" s="386"/>
      <c r="LEH23" s="386"/>
      <c r="LEM23" s="386"/>
      <c r="LER23" s="386"/>
      <c r="LEW23" s="386"/>
      <c r="LFB23" s="386"/>
      <c r="LFG23" s="386"/>
      <c r="LFL23" s="386"/>
      <c r="LFQ23" s="386"/>
      <c r="LFV23" s="386"/>
      <c r="LGA23" s="386"/>
      <c r="LGF23" s="386"/>
      <c r="LGK23" s="386"/>
      <c r="LGP23" s="386"/>
      <c r="LGU23" s="386"/>
      <c r="LGZ23" s="386"/>
      <c r="LHE23" s="386"/>
      <c r="LHJ23" s="386"/>
      <c r="LHO23" s="386"/>
      <c r="LHT23" s="386"/>
      <c r="LHY23" s="386"/>
      <c r="LID23" s="386"/>
      <c r="LII23" s="386"/>
      <c r="LIN23" s="386"/>
      <c r="LIS23" s="386"/>
      <c r="LIX23" s="386"/>
      <c r="LJC23" s="386"/>
      <c r="LJH23" s="386"/>
      <c r="LJM23" s="386"/>
      <c r="LJR23" s="386"/>
      <c r="LJW23" s="386"/>
      <c r="LKB23" s="386"/>
      <c r="LKG23" s="386"/>
      <c r="LKL23" s="386"/>
      <c r="LKQ23" s="386"/>
      <c r="LKV23" s="386"/>
      <c r="LLA23" s="386"/>
      <c r="LLF23" s="386"/>
      <c r="LLK23" s="386"/>
      <c r="LLP23" s="386"/>
      <c r="LLU23" s="386"/>
      <c r="LLZ23" s="386"/>
      <c r="LME23" s="386"/>
      <c r="LMJ23" s="386"/>
      <c r="LMO23" s="386"/>
      <c r="LMT23" s="386"/>
      <c r="LMY23" s="386"/>
      <c r="LND23" s="386"/>
      <c r="LNI23" s="386"/>
      <c r="LNN23" s="386"/>
      <c r="LNS23" s="386"/>
      <c r="LNX23" s="386"/>
      <c r="LOC23" s="386"/>
      <c r="LOH23" s="386"/>
      <c r="LOM23" s="386"/>
      <c r="LOR23" s="386"/>
      <c r="LOW23" s="386"/>
      <c r="LPB23" s="386"/>
      <c r="LPG23" s="386"/>
      <c r="LPL23" s="386"/>
      <c r="LPQ23" s="386"/>
      <c r="LPV23" s="386"/>
      <c r="LQA23" s="386"/>
      <c r="LQF23" s="386"/>
      <c r="LQK23" s="386"/>
      <c r="LQP23" s="386"/>
      <c r="LQU23" s="386"/>
      <c r="LQZ23" s="386"/>
      <c r="LRE23" s="386"/>
      <c r="LRJ23" s="386"/>
      <c r="LRO23" s="386"/>
      <c r="LRT23" s="386"/>
      <c r="LRY23" s="386"/>
      <c r="LSD23" s="386"/>
      <c r="LSI23" s="386"/>
      <c r="LSN23" s="386"/>
      <c r="LSS23" s="386"/>
      <c r="LSX23" s="386"/>
      <c r="LTC23" s="386"/>
      <c r="LTH23" s="386"/>
      <c r="LTM23" s="386"/>
      <c r="LTR23" s="386"/>
      <c r="LTW23" s="386"/>
      <c r="LUB23" s="386"/>
      <c r="LUG23" s="386"/>
      <c r="LUL23" s="386"/>
      <c r="LUQ23" s="386"/>
      <c r="LUV23" s="386"/>
      <c r="LVA23" s="386"/>
      <c r="LVF23" s="386"/>
      <c r="LVK23" s="386"/>
      <c r="LVP23" s="386"/>
      <c r="LVU23" s="386"/>
      <c r="LVZ23" s="386"/>
      <c r="LWE23" s="386"/>
      <c r="LWJ23" s="386"/>
      <c r="LWO23" s="386"/>
      <c r="LWT23" s="386"/>
      <c r="LWY23" s="386"/>
      <c r="LXD23" s="386"/>
      <c r="LXI23" s="386"/>
      <c r="LXN23" s="386"/>
      <c r="LXS23" s="386"/>
      <c r="LXX23" s="386"/>
      <c r="LYC23" s="386"/>
      <c r="LYH23" s="386"/>
      <c r="LYM23" s="386"/>
      <c r="LYR23" s="386"/>
      <c r="LYW23" s="386"/>
      <c r="LZB23" s="386"/>
      <c r="LZG23" s="386"/>
      <c r="LZL23" s="386"/>
      <c r="LZQ23" s="386"/>
      <c r="LZV23" s="386"/>
      <c r="MAA23" s="386"/>
      <c r="MAF23" s="386"/>
      <c r="MAK23" s="386"/>
      <c r="MAP23" s="386"/>
      <c r="MAU23" s="386"/>
      <c r="MAZ23" s="386"/>
      <c r="MBE23" s="386"/>
      <c r="MBJ23" s="386"/>
      <c r="MBO23" s="386"/>
      <c r="MBT23" s="386"/>
      <c r="MBY23" s="386"/>
      <c r="MCD23" s="386"/>
      <c r="MCI23" s="386"/>
      <c r="MCN23" s="386"/>
      <c r="MCS23" s="386"/>
      <c r="MCX23" s="386"/>
      <c r="MDC23" s="386"/>
      <c r="MDH23" s="386"/>
      <c r="MDM23" s="386"/>
      <c r="MDR23" s="386"/>
      <c r="MDW23" s="386"/>
      <c r="MEB23" s="386"/>
      <c r="MEG23" s="386"/>
      <c r="MEL23" s="386"/>
      <c r="MEQ23" s="386"/>
      <c r="MEV23" s="386"/>
      <c r="MFA23" s="386"/>
      <c r="MFF23" s="386"/>
      <c r="MFK23" s="386"/>
      <c r="MFP23" s="386"/>
      <c r="MFU23" s="386"/>
      <c r="MFZ23" s="386"/>
      <c r="MGE23" s="386"/>
      <c r="MGJ23" s="386"/>
      <c r="MGO23" s="386"/>
      <c r="MGT23" s="386"/>
      <c r="MGY23" s="386"/>
      <c r="MHD23" s="386"/>
      <c r="MHI23" s="386"/>
      <c r="MHN23" s="386"/>
      <c r="MHS23" s="386"/>
      <c r="MHX23" s="386"/>
      <c r="MIC23" s="386"/>
      <c r="MIH23" s="386"/>
      <c r="MIM23" s="386"/>
      <c r="MIR23" s="386"/>
      <c r="MIW23" s="386"/>
      <c r="MJB23" s="386"/>
      <c r="MJG23" s="386"/>
      <c r="MJL23" s="386"/>
      <c r="MJQ23" s="386"/>
      <c r="MJV23" s="386"/>
      <c r="MKA23" s="386"/>
      <c r="MKF23" s="386"/>
      <c r="MKK23" s="386"/>
      <c r="MKP23" s="386"/>
      <c r="MKU23" s="386"/>
      <c r="MKZ23" s="386"/>
      <c r="MLE23" s="386"/>
      <c r="MLJ23" s="386"/>
      <c r="MLO23" s="386"/>
      <c r="MLT23" s="386"/>
      <c r="MLY23" s="386"/>
      <c r="MMD23" s="386"/>
      <c r="MMI23" s="386"/>
      <c r="MMN23" s="386"/>
      <c r="MMS23" s="386"/>
      <c r="MMX23" s="386"/>
      <c r="MNC23" s="386"/>
      <c r="MNH23" s="386"/>
      <c r="MNM23" s="386"/>
      <c r="MNR23" s="386"/>
      <c r="MNW23" s="386"/>
      <c r="MOB23" s="386"/>
      <c r="MOG23" s="386"/>
      <c r="MOL23" s="386"/>
      <c r="MOQ23" s="386"/>
      <c r="MOV23" s="386"/>
      <c r="MPA23" s="386"/>
      <c r="MPF23" s="386"/>
      <c r="MPK23" s="386"/>
      <c r="MPP23" s="386"/>
      <c r="MPU23" s="386"/>
      <c r="MPZ23" s="386"/>
      <c r="MQE23" s="386"/>
      <c r="MQJ23" s="386"/>
      <c r="MQO23" s="386"/>
      <c r="MQT23" s="386"/>
      <c r="MQY23" s="386"/>
      <c r="MRD23" s="386"/>
      <c r="MRI23" s="386"/>
      <c r="MRN23" s="386"/>
      <c r="MRS23" s="386"/>
      <c r="MRX23" s="386"/>
      <c r="MSC23" s="386"/>
      <c r="MSH23" s="386"/>
      <c r="MSM23" s="386"/>
      <c r="MSR23" s="386"/>
      <c r="MSW23" s="386"/>
      <c r="MTB23" s="386"/>
      <c r="MTG23" s="386"/>
      <c r="MTL23" s="386"/>
      <c r="MTQ23" s="386"/>
      <c r="MTV23" s="386"/>
      <c r="MUA23" s="386"/>
      <c r="MUF23" s="386"/>
      <c r="MUK23" s="386"/>
      <c r="MUP23" s="386"/>
      <c r="MUU23" s="386"/>
      <c r="MUZ23" s="386"/>
      <c r="MVE23" s="386"/>
      <c r="MVJ23" s="386"/>
      <c r="MVO23" s="386"/>
      <c r="MVT23" s="386"/>
      <c r="MVY23" s="386"/>
      <c r="MWD23" s="386"/>
      <c r="MWI23" s="386"/>
      <c r="MWN23" s="386"/>
      <c r="MWS23" s="386"/>
      <c r="MWX23" s="386"/>
      <c r="MXC23" s="386"/>
      <c r="MXH23" s="386"/>
      <c r="MXM23" s="386"/>
      <c r="MXR23" s="386"/>
      <c r="MXW23" s="386"/>
      <c r="MYB23" s="386"/>
      <c r="MYG23" s="386"/>
      <c r="MYL23" s="386"/>
      <c r="MYQ23" s="386"/>
      <c r="MYV23" s="386"/>
      <c r="MZA23" s="386"/>
      <c r="MZF23" s="386"/>
      <c r="MZK23" s="386"/>
      <c r="MZP23" s="386"/>
      <c r="MZU23" s="386"/>
      <c r="MZZ23" s="386"/>
      <c r="NAE23" s="386"/>
      <c r="NAJ23" s="386"/>
      <c r="NAO23" s="386"/>
      <c r="NAT23" s="386"/>
      <c r="NAY23" s="386"/>
      <c r="NBD23" s="386"/>
      <c r="NBI23" s="386"/>
      <c r="NBN23" s="386"/>
      <c r="NBS23" s="386"/>
      <c r="NBX23" s="386"/>
      <c r="NCC23" s="386"/>
      <c r="NCH23" s="386"/>
      <c r="NCM23" s="386"/>
      <c r="NCR23" s="386"/>
      <c r="NCW23" s="386"/>
      <c r="NDB23" s="386"/>
      <c r="NDG23" s="386"/>
      <c r="NDL23" s="386"/>
      <c r="NDQ23" s="386"/>
      <c r="NDV23" s="386"/>
      <c r="NEA23" s="386"/>
      <c r="NEF23" s="386"/>
      <c r="NEK23" s="386"/>
      <c r="NEP23" s="386"/>
      <c r="NEU23" s="386"/>
      <c r="NEZ23" s="386"/>
      <c r="NFE23" s="386"/>
      <c r="NFJ23" s="386"/>
      <c r="NFO23" s="386"/>
      <c r="NFT23" s="386"/>
      <c r="NFY23" s="386"/>
      <c r="NGD23" s="386"/>
      <c r="NGI23" s="386"/>
      <c r="NGN23" s="386"/>
      <c r="NGS23" s="386"/>
      <c r="NGX23" s="386"/>
      <c r="NHC23" s="386"/>
      <c r="NHH23" s="386"/>
      <c r="NHM23" s="386"/>
      <c r="NHR23" s="386"/>
      <c r="NHW23" s="386"/>
      <c r="NIB23" s="386"/>
      <c r="NIG23" s="386"/>
      <c r="NIL23" s="386"/>
      <c r="NIQ23" s="386"/>
      <c r="NIV23" s="386"/>
      <c r="NJA23" s="386"/>
      <c r="NJF23" s="386"/>
      <c r="NJK23" s="386"/>
      <c r="NJP23" s="386"/>
      <c r="NJU23" s="386"/>
      <c r="NJZ23" s="386"/>
      <c r="NKE23" s="386"/>
      <c r="NKJ23" s="386"/>
      <c r="NKO23" s="386"/>
      <c r="NKT23" s="386"/>
      <c r="NKY23" s="386"/>
      <c r="NLD23" s="386"/>
      <c r="NLI23" s="386"/>
      <c r="NLN23" s="386"/>
      <c r="NLS23" s="386"/>
      <c r="NLX23" s="386"/>
      <c r="NMC23" s="386"/>
      <c r="NMH23" s="386"/>
      <c r="NMM23" s="386"/>
      <c r="NMR23" s="386"/>
      <c r="NMW23" s="386"/>
      <c r="NNB23" s="386"/>
      <c r="NNG23" s="386"/>
      <c r="NNL23" s="386"/>
      <c r="NNQ23" s="386"/>
      <c r="NNV23" s="386"/>
      <c r="NOA23" s="386"/>
      <c r="NOF23" s="386"/>
      <c r="NOK23" s="386"/>
      <c r="NOP23" s="386"/>
      <c r="NOU23" s="386"/>
      <c r="NOZ23" s="386"/>
      <c r="NPE23" s="386"/>
      <c r="NPJ23" s="386"/>
      <c r="NPO23" s="386"/>
      <c r="NPT23" s="386"/>
      <c r="NPY23" s="386"/>
      <c r="NQD23" s="386"/>
      <c r="NQI23" s="386"/>
      <c r="NQN23" s="386"/>
      <c r="NQS23" s="386"/>
      <c r="NQX23" s="386"/>
      <c r="NRC23" s="386"/>
      <c r="NRH23" s="386"/>
      <c r="NRM23" s="386"/>
      <c r="NRR23" s="386"/>
      <c r="NRW23" s="386"/>
      <c r="NSB23" s="386"/>
      <c r="NSG23" s="386"/>
      <c r="NSL23" s="386"/>
      <c r="NSQ23" s="386"/>
      <c r="NSV23" s="386"/>
      <c r="NTA23" s="386"/>
      <c r="NTF23" s="386"/>
      <c r="NTK23" s="386"/>
      <c r="NTP23" s="386"/>
      <c r="NTU23" s="386"/>
      <c r="NTZ23" s="386"/>
      <c r="NUE23" s="386"/>
      <c r="NUJ23" s="386"/>
      <c r="NUO23" s="386"/>
      <c r="NUT23" s="386"/>
      <c r="NUY23" s="386"/>
      <c r="NVD23" s="386"/>
      <c r="NVI23" s="386"/>
      <c r="NVN23" s="386"/>
      <c r="NVS23" s="386"/>
      <c r="NVX23" s="386"/>
      <c r="NWC23" s="386"/>
      <c r="NWH23" s="386"/>
      <c r="NWM23" s="386"/>
      <c r="NWR23" s="386"/>
      <c r="NWW23" s="386"/>
      <c r="NXB23" s="386"/>
      <c r="NXG23" s="386"/>
      <c r="NXL23" s="386"/>
      <c r="NXQ23" s="386"/>
      <c r="NXV23" s="386"/>
      <c r="NYA23" s="386"/>
      <c r="NYF23" s="386"/>
      <c r="NYK23" s="386"/>
      <c r="NYP23" s="386"/>
      <c r="NYU23" s="386"/>
      <c r="NYZ23" s="386"/>
      <c r="NZE23" s="386"/>
      <c r="NZJ23" s="386"/>
      <c r="NZO23" s="386"/>
      <c r="NZT23" s="386"/>
      <c r="NZY23" s="386"/>
      <c r="OAD23" s="386"/>
      <c r="OAI23" s="386"/>
      <c r="OAN23" s="386"/>
      <c r="OAS23" s="386"/>
      <c r="OAX23" s="386"/>
      <c r="OBC23" s="386"/>
      <c r="OBH23" s="386"/>
      <c r="OBM23" s="386"/>
      <c r="OBR23" s="386"/>
      <c r="OBW23" s="386"/>
      <c r="OCB23" s="386"/>
      <c r="OCG23" s="386"/>
      <c r="OCL23" s="386"/>
      <c r="OCQ23" s="386"/>
      <c r="OCV23" s="386"/>
      <c r="ODA23" s="386"/>
      <c r="ODF23" s="386"/>
      <c r="ODK23" s="386"/>
      <c r="ODP23" s="386"/>
      <c r="ODU23" s="386"/>
      <c r="ODZ23" s="386"/>
      <c r="OEE23" s="386"/>
      <c r="OEJ23" s="386"/>
      <c r="OEO23" s="386"/>
      <c r="OET23" s="386"/>
      <c r="OEY23" s="386"/>
      <c r="OFD23" s="386"/>
      <c r="OFI23" s="386"/>
      <c r="OFN23" s="386"/>
      <c r="OFS23" s="386"/>
      <c r="OFX23" s="386"/>
      <c r="OGC23" s="386"/>
      <c r="OGH23" s="386"/>
      <c r="OGM23" s="386"/>
      <c r="OGR23" s="386"/>
      <c r="OGW23" s="386"/>
      <c r="OHB23" s="386"/>
      <c r="OHG23" s="386"/>
      <c r="OHL23" s="386"/>
      <c r="OHQ23" s="386"/>
      <c r="OHV23" s="386"/>
      <c r="OIA23" s="386"/>
      <c r="OIF23" s="386"/>
      <c r="OIK23" s="386"/>
      <c r="OIP23" s="386"/>
      <c r="OIU23" s="386"/>
      <c r="OIZ23" s="386"/>
      <c r="OJE23" s="386"/>
      <c r="OJJ23" s="386"/>
      <c r="OJO23" s="386"/>
      <c r="OJT23" s="386"/>
      <c r="OJY23" s="386"/>
      <c r="OKD23" s="386"/>
      <c r="OKI23" s="386"/>
      <c r="OKN23" s="386"/>
      <c r="OKS23" s="386"/>
      <c r="OKX23" s="386"/>
      <c r="OLC23" s="386"/>
      <c r="OLH23" s="386"/>
      <c r="OLM23" s="386"/>
      <c r="OLR23" s="386"/>
      <c r="OLW23" s="386"/>
      <c r="OMB23" s="386"/>
      <c r="OMG23" s="386"/>
      <c r="OML23" s="386"/>
      <c r="OMQ23" s="386"/>
      <c r="OMV23" s="386"/>
      <c r="ONA23" s="386"/>
      <c r="ONF23" s="386"/>
      <c r="ONK23" s="386"/>
      <c r="ONP23" s="386"/>
      <c r="ONU23" s="386"/>
      <c r="ONZ23" s="386"/>
      <c r="OOE23" s="386"/>
      <c r="OOJ23" s="386"/>
      <c r="OOO23" s="386"/>
      <c r="OOT23" s="386"/>
      <c r="OOY23" s="386"/>
      <c r="OPD23" s="386"/>
      <c r="OPI23" s="386"/>
      <c r="OPN23" s="386"/>
      <c r="OPS23" s="386"/>
      <c r="OPX23" s="386"/>
      <c r="OQC23" s="386"/>
      <c r="OQH23" s="386"/>
      <c r="OQM23" s="386"/>
      <c r="OQR23" s="386"/>
      <c r="OQW23" s="386"/>
      <c r="ORB23" s="386"/>
      <c r="ORG23" s="386"/>
      <c r="ORL23" s="386"/>
      <c r="ORQ23" s="386"/>
      <c r="ORV23" s="386"/>
      <c r="OSA23" s="386"/>
      <c r="OSF23" s="386"/>
      <c r="OSK23" s="386"/>
      <c r="OSP23" s="386"/>
      <c r="OSU23" s="386"/>
      <c r="OSZ23" s="386"/>
      <c r="OTE23" s="386"/>
      <c r="OTJ23" s="386"/>
      <c r="OTO23" s="386"/>
      <c r="OTT23" s="386"/>
      <c r="OTY23" s="386"/>
      <c r="OUD23" s="386"/>
      <c r="OUI23" s="386"/>
      <c r="OUN23" s="386"/>
      <c r="OUS23" s="386"/>
      <c r="OUX23" s="386"/>
      <c r="OVC23" s="386"/>
      <c r="OVH23" s="386"/>
      <c r="OVM23" s="386"/>
      <c r="OVR23" s="386"/>
      <c r="OVW23" s="386"/>
      <c r="OWB23" s="386"/>
      <c r="OWG23" s="386"/>
      <c r="OWL23" s="386"/>
      <c r="OWQ23" s="386"/>
      <c r="OWV23" s="386"/>
      <c r="OXA23" s="386"/>
      <c r="OXF23" s="386"/>
      <c r="OXK23" s="386"/>
      <c r="OXP23" s="386"/>
      <c r="OXU23" s="386"/>
      <c r="OXZ23" s="386"/>
      <c r="OYE23" s="386"/>
      <c r="OYJ23" s="386"/>
      <c r="OYO23" s="386"/>
      <c r="OYT23" s="386"/>
      <c r="OYY23" s="386"/>
      <c r="OZD23" s="386"/>
      <c r="OZI23" s="386"/>
      <c r="OZN23" s="386"/>
      <c r="OZS23" s="386"/>
      <c r="OZX23" s="386"/>
      <c r="PAC23" s="386"/>
      <c r="PAH23" s="386"/>
      <c r="PAM23" s="386"/>
      <c r="PAR23" s="386"/>
      <c r="PAW23" s="386"/>
      <c r="PBB23" s="386"/>
      <c r="PBG23" s="386"/>
      <c r="PBL23" s="386"/>
      <c r="PBQ23" s="386"/>
      <c r="PBV23" s="386"/>
      <c r="PCA23" s="386"/>
      <c r="PCF23" s="386"/>
      <c r="PCK23" s="386"/>
      <c r="PCP23" s="386"/>
      <c r="PCU23" s="386"/>
      <c r="PCZ23" s="386"/>
      <c r="PDE23" s="386"/>
      <c r="PDJ23" s="386"/>
      <c r="PDO23" s="386"/>
      <c r="PDT23" s="386"/>
      <c r="PDY23" s="386"/>
      <c r="PED23" s="386"/>
      <c r="PEI23" s="386"/>
      <c r="PEN23" s="386"/>
      <c r="PES23" s="386"/>
      <c r="PEX23" s="386"/>
      <c r="PFC23" s="386"/>
      <c r="PFH23" s="386"/>
      <c r="PFM23" s="386"/>
      <c r="PFR23" s="386"/>
      <c r="PFW23" s="386"/>
      <c r="PGB23" s="386"/>
      <c r="PGG23" s="386"/>
      <c r="PGL23" s="386"/>
      <c r="PGQ23" s="386"/>
      <c r="PGV23" s="386"/>
      <c r="PHA23" s="386"/>
      <c r="PHF23" s="386"/>
      <c r="PHK23" s="386"/>
      <c r="PHP23" s="386"/>
      <c r="PHU23" s="386"/>
      <c r="PHZ23" s="386"/>
      <c r="PIE23" s="386"/>
      <c r="PIJ23" s="386"/>
      <c r="PIO23" s="386"/>
      <c r="PIT23" s="386"/>
      <c r="PIY23" s="386"/>
      <c r="PJD23" s="386"/>
      <c r="PJI23" s="386"/>
      <c r="PJN23" s="386"/>
      <c r="PJS23" s="386"/>
      <c r="PJX23" s="386"/>
      <c r="PKC23" s="386"/>
      <c r="PKH23" s="386"/>
      <c r="PKM23" s="386"/>
      <c r="PKR23" s="386"/>
      <c r="PKW23" s="386"/>
      <c r="PLB23" s="386"/>
      <c r="PLG23" s="386"/>
      <c r="PLL23" s="386"/>
      <c r="PLQ23" s="386"/>
      <c r="PLV23" s="386"/>
      <c r="PMA23" s="386"/>
      <c r="PMF23" s="386"/>
      <c r="PMK23" s="386"/>
      <c r="PMP23" s="386"/>
      <c r="PMU23" s="386"/>
      <c r="PMZ23" s="386"/>
      <c r="PNE23" s="386"/>
      <c r="PNJ23" s="386"/>
      <c r="PNO23" s="386"/>
      <c r="PNT23" s="386"/>
      <c r="PNY23" s="386"/>
      <c r="POD23" s="386"/>
      <c r="POI23" s="386"/>
      <c r="PON23" s="386"/>
      <c r="POS23" s="386"/>
      <c r="POX23" s="386"/>
      <c r="PPC23" s="386"/>
      <c r="PPH23" s="386"/>
      <c r="PPM23" s="386"/>
      <c r="PPR23" s="386"/>
      <c r="PPW23" s="386"/>
      <c r="PQB23" s="386"/>
      <c r="PQG23" s="386"/>
      <c r="PQL23" s="386"/>
      <c r="PQQ23" s="386"/>
      <c r="PQV23" s="386"/>
      <c r="PRA23" s="386"/>
      <c r="PRF23" s="386"/>
      <c r="PRK23" s="386"/>
      <c r="PRP23" s="386"/>
      <c r="PRU23" s="386"/>
      <c r="PRZ23" s="386"/>
      <c r="PSE23" s="386"/>
      <c r="PSJ23" s="386"/>
      <c r="PSO23" s="386"/>
      <c r="PST23" s="386"/>
      <c r="PSY23" s="386"/>
      <c r="PTD23" s="386"/>
      <c r="PTI23" s="386"/>
      <c r="PTN23" s="386"/>
      <c r="PTS23" s="386"/>
      <c r="PTX23" s="386"/>
      <c r="PUC23" s="386"/>
      <c r="PUH23" s="386"/>
      <c r="PUM23" s="386"/>
      <c r="PUR23" s="386"/>
      <c r="PUW23" s="386"/>
      <c r="PVB23" s="386"/>
      <c r="PVG23" s="386"/>
      <c r="PVL23" s="386"/>
      <c r="PVQ23" s="386"/>
      <c r="PVV23" s="386"/>
      <c r="PWA23" s="386"/>
      <c r="PWF23" s="386"/>
      <c r="PWK23" s="386"/>
      <c r="PWP23" s="386"/>
      <c r="PWU23" s="386"/>
      <c r="PWZ23" s="386"/>
      <c r="PXE23" s="386"/>
      <c r="PXJ23" s="386"/>
      <c r="PXO23" s="386"/>
      <c r="PXT23" s="386"/>
      <c r="PXY23" s="386"/>
      <c r="PYD23" s="386"/>
      <c r="PYI23" s="386"/>
      <c r="PYN23" s="386"/>
      <c r="PYS23" s="386"/>
      <c r="PYX23" s="386"/>
      <c r="PZC23" s="386"/>
      <c r="PZH23" s="386"/>
      <c r="PZM23" s="386"/>
      <c r="PZR23" s="386"/>
      <c r="PZW23" s="386"/>
      <c r="QAB23" s="386"/>
      <c r="QAG23" s="386"/>
      <c r="QAL23" s="386"/>
      <c r="QAQ23" s="386"/>
      <c r="QAV23" s="386"/>
      <c r="QBA23" s="386"/>
      <c r="QBF23" s="386"/>
      <c r="QBK23" s="386"/>
      <c r="QBP23" s="386"/>
      <c r="QBU23" s="386"/>
      <c r="QBZ23" s="386"/>
      <c r="QCE23" s="386"/>
      <c r="QCJ23" s="386"/>
      <c r="QCO23" s="386"/>
      <c r="QCT23" s="386"/>
      <c r="QCY23" s="386"/>
      <c r="QDD23" s="386"/>
      <c r="QDI23" s="386"/>
      <c r="QDN23" s="386"/>
      <c r="QDS23" s="386"/>
      <c r="QDX23" s="386"/>
      <c r="QEC23" s="386"/>
      <c r="QEH23" s="386"/>
      <c r="QEM23" s="386"/>
      <c r="QER23" s="386"/>
      <c r="QEW23" s="386"/>
      <c r="QFB23" s="386"/>
      <c r="QFG23" s="386"/>
      <c r="QFL23" s="386"/>
      <c r="QFQ23" s="386"/>
      <c r="QFV23" s="386"/>
      <c r="QGA23" s="386"/>
      <c r="QGF23" s="386"/>
      <c r="QGK23" s="386"/>
      <c r="QGP23" s="386"/>
      <c r="QGU23" s="386"/>
      <c r="QGZ23" s="386"/>
      <c r="QHE23" s="386"/>
      <c r="QHJ23" s="386"/>
      <c r="QHO23" s="386"/>
      <c r="QHT23" s="386"/>
      <c r="QHY23" s="386"/>
      <c r="QID23" s="386"/>
      <c r="QII23" s="386"/>
      <c r="QIN23" s="386"/>
      <c r="QIS23" s="386"/>
      <c r="QIX23" s="386"/>
      <c r="QJC23" s="386"/>
      <c r="QJH23" s="386"/>
      <c r="QJM23" s="386"/>
      <c r="QJR23" s="386"/>
      <c r="QJW23" s="386"/>
      <c r="QKB23" s="386"/>
      <c r="QKG23" s="386"/>
      <c r="QKL23" s="386"/>
      <c r="QKQ23" s="386"/>
      <c r="QKV23" s="386"/>
      <c r="QLA23" s="386"/>
      <c r="QLF23" s="386"/>
      <c r="QLK23" s="386"/>
      <c r="QLP23" s="386"/>
      <c r="QLU23" s="386"/>
      <c r="QLZ23" s="386"/>
      <c r="QME23" s="386"/>
      <c r="QMJ23" s="386"/>
      <c r="QMO23" s="386"/>
      <c r="QMT23" s="386"/>
      <c r="QMY23" s="386"/>
      <c r="QND23" s="386"/>
      <c r="QNI23" s="386"/>
      <c r="QNN23" s="386"/>
      <c r="QNS23" s="386"/>
      <c r="QNX23" s="386"/>
      <c r="QOC23" s="386"/>
      <c r="QOH23" s="386"/>
      <c r="QOM23" s="386"/>
      <c r="QOR23" s="386"/>
      <c r="QOW23" s="386"/>
      <c r="QPB23" s="386"/>
      <c r="QPG23" s="386"/>
      <c r="QPL23" s="386"/>
      <c r="QPQ23" s="386"/>
      <c r="QPV23" s="386"/>
      <c r="QQA23" s="386"/>
      <c r="QQF23" s="386"/>
      <c r="QQK23" s="386"/>
      <c r="QQP23" s="386"/>
      <c r="QQU23" s="386"/>
      <c r="QQZ23" s="386"/>
      <c r="QRE23" s="386"/>
      <c r="QRJ23" s="386"/>
      <c r="QRO23" s="386"/>
      <c r="QRT23" s="386"/>
      <c r="QRY23" s="386"/>
      <c r="QSD23" s="386"/>
      <c r="QSI23" s="386"/>
      <c r="QSN23" s="386"/>
      <c r="QSS23" s="386"/>
      <c r="QSX23" s="386"/>
      <c r="QTC23" s="386"/>
      <c r="QTH23" s="386"/>
      <c r="QTM23" s="386"/>
      <c r="QTR23" s="386"/>
      <c r="QTW23" s="386"/>
      <c r="QUB23" s="386"/>
      <c r="QUG23" s="386"/>
      <c r="QUL23" s="386"/>
      <c r="QUQ23" s="386"/>
      <c r="QUV23" s="386"/>
      <c r="QVA23" s="386"/>
      <c r="QVF23" s="386"/>
      <c r="QVK23" s="386"/>
      <c r="QVP23" s="386"/>
      <c r="QVU23" s="386"/>
      <c r="QVZ23" s="386"/>
      <c r="QWE23" s="386"/>
      <c r="QWJ23" s="386"/>
      <c r="QWO23" s="386"/>
      <c r="QWT23" s="386"/>
      <c r="QWY23" s="386"/>
      <c r="QXD23" s="386"/>
      <c r="QXI23" s="386"/>
      <c r="QXN23" s="386"/>
      <c r="QXS23" s="386"/>
      <c r="QXX23" s="386"/>
      <c r="QYC23" s="386"/>
      <c r="QYH23" s="386"/>
      <c r="QYM23" s="386"/>
      <c r="QYR23" s="386"/>
      <c r="QYW23" s="386"/>
      <c r="QZB23" s="386"/>
      <c r="QZG23" s="386"/>
      <c r="QZL23" s="386"/>
      <c r="QZQ23" s="386"/>
      <c r="QZV23" s="386"/>
      <c r="RAA23" s="386"/>
      <c r="RAF23" s="386"/>
      <c r="RAK23" s="386"/>
      <c r="RAP23" s="386"/>
      <c r="RAU23" s="386"/>
      <c r="RAZ23" s="386"/>
      <c r="RBE23" s="386"/>
      <c r="RBJ23" s="386"/>
      <c r="RBO23" s="386"/>
      <c r="RBT23" s="386"/>
      <c r="RBY23" s="386"/>
      <c r="RCD23" s="386"/>
      <c r="RCI23" s="386"/>
      <c r="RCN23" s="386"/>
      <c r="RCS23" s="386"/>
      <c r="RCX23" s="386"/>
      <c r="RDC23" s="386"/>
      <c r="RDH23" s="386"/>
      <c r="RDM23" s="386"/>
      <c r="RDR23" s="386"/>
      <c r="RDW23" s="386"/>
      <c r="REB23" s="386"/>
      <c r="REG23" s="386"/>
      <c r="REL23" s="386"/>
      <c r="REQ23" s="386"/>
      <c r="REV23" s="386"/>
      <c r="RFA23" s="386"/>
      <c r="RFF23" s="386"/>
      <c r="RFK23" s="386"/>
      <c r="RFP23" s="386"/>
      <c r="RFU23" s="386"/>
      <c r="RFZ23" s="386"/>
      <c r="RGE23" s="386"/>
      <c r="RGJ23" s="386"/>
      <c r="RGO23" s="386"/>
      <c r="RGT23" s="386"/>
      <c r="RGY23" s="386"/>
      <c r="RHD23" s="386"/>
      <c r="RHI23" s="386"/>
      <c r="RHN23" s="386"/>
      <c r="RHS23" s="386"/>
      <c r="RHX23" s="386"/>
      <c r="RIC23" s="386"/>
      <c r="RIH23" s="386"/>
      <c r="RIM23" s="386"/>
      <c r="RIR23" s="386"/>
      <c r="RIW23" s="386"/>
      <c r="RJB23" s="386"/>
      <c r="RJG23" s="386"/>
      <c r="RJL23" s="386"/>
      <c r="RJQ23" s="386"/>
      <c r="RJV23" s="386"/>
      <c r="RKA23" s="386"/>
      <c r="RKF23" s="386"/>
      <c r="RKK23" s="386"/>
      <c r="RKP23" s="386"/>
      <c r="RKU23" s="386"/>
      <c r="RKZ23" s="386"/>
      <c r="RLE23" s="386"/>
      <c r="RLJ23" s="386"/>
      <c r="RLO23" s="386"/>
      <c r="RLT23" s="386"/>
      <c r="RLY23" s="386"/>
      <c r="RMD23" s="386"/>
      <c r="RMI23" s="386"/>
      <c r="RMN23" s="386"/>
      <c r="RMS23" s="386"/>
      <c r="RMX23" s="386"/>
      <c r="RNC23" s="386"/>
      <c r="RNH23" s="386"/>
      <c r="RNM23" s="386"/>
      <c r="RNR23" s="386"/>
      <c r="RNW23" s="386"/>
      <c r="ROB23" s="386"/>
      <c r="ROG23" s="386"/>
      <c r="ROL23" s="386"/>
      <c r="ROQ23" s="386"/>
      <c r="ROV23" s="386"/>
      <c r="RPA23" s="386"/>
      <c r="RPF23" s="386"/>
      <c r="RPK23" s="386"/>
      <c r="RPP23" s="386"/>
      <c r="RPU23" s="386"/>
      <c r="RPZ23" s="386"/>
      <c r="RQE23" s="386"/>
      <c r="RQJ23" s="386"/>
      <c r="RQO23" s="386"/>
      <c r="RQT23" s="386"/>
      <c r="RQY23" s="386"/>
      <c r="RRD23" s="386"/>
      <c r="RRI23" s="386"/>
      <c r="RRN23" s="386"/>
      <c r="RRS23" s="386"/>
      <c r="RRX23" s="386"/>
      <c r="RSC23" s="386"/>
      <c r="RSH23" s="386"/>
      <c r="RSM23" s="386"/>
      <c r="RSR23" s="386"/>
      <c r="RSW23" s="386"/>
      <c r="RTB23" s="386"/>
      <c r="RTG23" s="386"/>
      <c r="RTL23" s="386"/>
      <c r="RTQ23" s="386"/>
      <c r="RTV23" s="386"/>
      <c r="RUA23" s="386"/>
      <c r="RUF23" s="386"/>
      <c r="RUK23" s="386"/>
      <c r="RUP23" s="386"/>
      <c r="RUU23" s="386"/>
      <c r="RUZ23" s="386"/>
      <c r="RVE23" s="386"/>
      <c r="RVJ23" s="386"/>
      <c r="RVO23" s="386"/>
      <c r="RVT23" s="386"/>
      <c r="RVY23" s="386"/>
      <c r="RWD23" s="386"/>
      <c r="RWI23" s="386"/>
      <c r="RWN23" s="386"/>
      <c r="RWS23" s="386"/>
      <c r="RWX23" s="386"/>
      <c r="RXC23" s="386"/>
      <c r="RXH23" s="386"/>
      <c r="RXM23" s="386"/>
      <c r="RXR23" s="386"/>
      <c r="RXW23" s="386"/>
      <c r="RYB23" s="386"/>
      <c r="RYG23" s="386"/>
      <c r="RYL23" s="386"/>
      <c r="RYQ23" s="386"/>
      <c r="RYV23" s="386"/>
      <c r="RZA23" s="386"/>
      <c r="RZF23" s="386"/>
      <c r="RZK23" s="386"/>
      <c r="RZP23" s="386"/>
      <c r="RZU23" s="386"/>
      <c r="RZZ23" s="386"/>
      <c r="SAE23" s="386"/>
      <c r="SAJ23" s="386"/>
      <c r="SAO23" s="386"/>
      <c r="SAT23" s="386"/>
      <c r="SAY23" s="386"/>
      <c r="SBD23" s="386"/>
      <c r="SBI23" s="386"/>
      <c r="SBN23" s="386"/>
      <c r="SBS23" s="386"/>
      <c r="SBX23" s="386"/>
      <c r="SCC23" s="386"/>
      <c r="SCH23" s="386"/>
      <c r="SCM23" s="386"/>
      <c r="SCR23" s="386"/>
      <c r="SCW23" s="386"/>
      <c r="SDB23" s="386"/>
      <c r="SDG23" s="386"/>
      <c r="SDL23" s="386"/>
      <c r="SDQ23" s="386"/>
      <c r="SDV23" s="386"/>
      <c r="SEA23" s="386"/>
      <c r="SEF23" s="386"/>
      <c r="SEK23" s="386"/>
      <c r="SEP23" s="386"/>
      <c r="SEU23" s="386"/>
      <c r="SEZ23" s="386"/>
      <c r="SFE23" s="386"/>
      <c r="SFJ23" s="386"/>
      <c r="SFO23" s="386"/>
      <c r="SFT23" s="386"/>
      <c r="SFY23" s="386"/>
      <c r="SGD23" s="386"/>
      <c r="SGI23" s="386"/>
      <c r="SGN23" s="386"/>
      <c r="SGS23" s="386"/>
      <c r="SGX23" s="386"/>
      <c r="SHC23" s="386"/>
      <c r="SHH23" s="386"/>
      <c r="SHM23" s="386"/>
      <c r="SHR23" s="386"/>
      <c r="SHW23" s="386"/>
      <c r="SIB23" s="386"/>
      <c r="SIG23" s="386"/>
      <c r="SIL23" s="386"/>
      <c r="SIQ23" s="386"/>
      <c r="SIV23" s="386"/>
      <c r="SJA23" s="386"/>
      <c r="SJF23" s="386"/>
      <c r="SJK23" s="386"/>
      <c r="SJP23" s="386"/>
      <c r="SJU23" s="386"/>
      <c r="SJZ23" s="386"/>
      <c r="SKE23" s="386"/>
      <c r="SKJ23" s="386"/>
      <c r="SKO23" s="386"/>
      <c r="SKT23" s="386"/>
      <c r="SKY23" s="386"/>
      <c r="SLD23" s="386"/>
      <c r="SLI23" s="386"/>
      <c r="SLN23" s="386"/>
      <c r="SLS23" s="386"/>
      <c r="SLX23" s="386"/>
      <c r="SMC23" s="386"/>
      <c r="SMH23" s="386"/>
      <c r="SMM23" s="386"/>
      <c r="SMR23" s="386"/>
      <c r="SMW23" s="386"/>
      <c r="SNB23" s="386"/>
      <c r="SNG23" s="386"/>
      <c r="SNL23" s="386"/>
      <c r="SNQ23" s="386"/>
      <c r="SNV23" s="386"/>
      <c r="SOA23" s="386"/>
      <c r="SOF23" s="386"/>
      <c r="SOK23" s="386"/>
      <c r="SOP23" s="386"/>
      <c r="SOU23" s="386"/>
      <c r="SOZ23" s="386"/>
      <c r="SPE23" s="386"/>
      <c r="SPJ23" s="386"/>
      <c r="SPO23" s="386"/>
      <c r="SPT23" s="386"/>
      <c r="SPY23" s="386"/>
      <c r="SQD23" s="386"/>
      <c r="SQI23" s="386"/>
      <c r="SQN23" s="386"/>
      <c r="SQS23" s="386"/>
      <c r="SQX23" s="386"/>
      <c r="SRC23" s="386"/>
      <c r="SRH23" s="386"/>
      <c r="SRM23" s="386"/>
      <c r="SRR23" s="386"/>
      <c r="SRW23" s="386"/>
      <c r="SSB23" s="386"/>
      <c r="SSG23" s="386"/>
      <c r="SSL23" s="386"/>
      <c r="SSQ23" s="386"/>
      <c r="SSV23" s="386"/>
      <c r="STA23" s="386"/>
      <c r="STF23" s="386"/>
      <c r="STK23" s="386"/>
      <c r="STP23" s="386"/>
      <c r="STU23" s="386"/>
      <c r="STZ23" s="386"/>
      <c r="SUE23" s="386"/>
      <c r="SUJ23" s="386"/>
      <c r="SUO23" s="386"/>
      <c r="SUT23" s="386"/>
      <c r="SUY23" s="386"/>
      <c r="SVD23" s="386"/>
      <c r="SVI23" s="386"/>
      <c r="SVN23" s="386"/>
      <c r="SVS23" s="386"/>
      <c r="SVX23" s="386"/>
      <c r="SWC23" s="386"/>
      <c r="SWH23" s="386"/>
      <c r="SWM23" s="386"/>
      <c r="SWR23" s="386"/>
      <c r="SWW23" s="386"/>
      <c r="SXB23" s="386"/>
      <c r="SXG23" s="386"/>
      <c r="SXL23" s="386"/>
      <c r="SXQ23" s="386"/>
      <c r="SXV23" s="386"/>
      <c r="SYA23" s="386"/>
      <c r="SYF23" s="386"/>
      <c r="SYK23" s="386"/>
      <c r="SYP23" s="386"/>
      <c r="SYU23" s="386"/>
      <c r="SYZ23" s="386"/>
      <c r="SZE23" s="386"/>
      <c r="SZJ23" s="386"/>
      <c r="SZO23" s="386"/>
      <c r="SZT23" s="386"/>
      <c r="SZY23" s="386"/>
      <c r="TAD23" s="386"/>
      <c r="TAI23" s="386"/>
      <c r="TAN23" s="386"/>
      <c r="TAS23" s="386"/>
      <c r="TAX23" s="386"/>
      <c r="TBC23" s="386"/>
      <c r="TBH23" s="386"/>
      <c r="TBM23" s="386"/>
      <c r="TBR23" s="386"/>
      <c r="TBW23" s="386"/>
      <c r="TCB23" s="386"/>
      <c r="TCG23" s="386"/>
      <c r="TCL23" s="386"/>
      <c r="TCQ23" s="386"/>
      <c r="TCV23" s="386"/>
      <c r="TDA23" s="386"/>
      <c r="TDF23" s="386"/>
      <c r="TDK23" s="386"/>
      <c r="TDP23" s="386"/>
      <c r="TDU23" s="386"/>
      <c r="TDZ23" s="386"/>
      <c r="TEE23" s="386"/>
      <c r="TEJ23" s="386"/>
      <c r="TEO23" s="386"/>
      <c r="TET23" s="386"/>
      <c r="TEY23" s="386"/>
      <c r="TFD23" s="386"/>
      <c r="TFI23" s="386"/>
      <c r="TFN23" s="386"/>
      <c r="TFS23" s="386"/>
      <c r="TFX23" s="386"/>
      <c r="TGC23" s="386"/>
      <c r="TGH23" s="386"/>
      <c r="TGM23" s="386"/>
      <c r="TGR23" s="386"/>
      <c r="TGW23" s="386"/>
      <c r="THB23" s="386"/>
      <c r="THG23" s="386"/>
      <c r="THL23" s="386"/>
      <c r="THQ23" s="386"/>
      <c r="THV23" s="386"/>
      <c r="TIA23" s="386"/>
      <c r="TIF23" s="386"/>
      <c r="TIK23" s="386"/>
      <c r="TIP23" s="386"/>
      <c r="TIU23" s="386"/>
      <c r="TIZ23" s="386"/>
      <c r="TJE23" s="386"/>
      <c r="TJJ23" s="386"/>
      <c r="TJO23" s="386"/>
      <c r="TJT23" s="386"/>
      <c r="TJY23" s="386"/>
      <c r="TKD23" s="386"/>
      <c r="TKI23" s="386"/>
      <c r="TKN23" s="386"/>
      <c r="TKS23" s="386"/>
      <c r="TKX23" s="386"/>
      <c r="TLC23" s="386"/>
      <c r="TLH23" s="386"/>
      <c r="TLM23" s="386"/>
      <c r="TLR23" s="386"/>
      <c r="TLW23" s="386"/>
      <c r="TMB23" s="386"/>
      <c r="TMG23" s="386"/>
      <c r="TML23" s="386"/>
      <c r="TMQ23" s="386"/>
      <c r="TMV23" s="386"/>
      <c r="TNA23" s="386"/>
      <c r="TNF23" s="386"/>
      <c r="TNK23" s="386"/>
      <c r="TNP23" s="386"/>
      <c r="TNU23" s="386"/>
      <c r="TNZ23" s="386"/>
      <c r="TOE23" s="386"/>
      <c r="TOJ23" s="386"/>
      <c r="TOO23" s="386"/>
      <c r="TOT23" s="386"/>
      <c r="TOY23" s="386"/>
      <c r="TPD23" s="386"/>
      <c r="TPI23" s="386"/>
      <c r="TPN23" s="386"/>
      <c r="TPS23" s="386"/>
      <c r="TPX23" s="386"/>
      <c r="TQC23" s="386"/>
      <c r="TQH23" s="386"/>
      <c r="TQM23" s="386"/>
      <c r="TQR23" s="386"/>
      <c r="TQW23" s="386"/>
      <c r="TRB23" s="386"/>
      <c r="TRG23" s="386"/>
      <c r="TRL23" s="386"/>
      <c r="TRQ23" s="386"/>
      <c r="TRV23" s="386"/>
      <c r="TSA23" s="386"/>
      <c r="TSF23" s="386"/>
      <c r="TSK23" s="386"/>
      <c r="TSP23" s="386"/>
      <c r="TSU23" s="386"/>
      <c r="TSZ23" s="386"/>
      <c r="TTE23" s="386"/>
      <c r="TTJ23" s="386"/>
      <c r="TTO23" s="386"/>
      <c r="TTT23" s="386"/>
      <c r="TTY23" s="386"/>
      <c r="TUD23" s="386"/>
      <c r="TUI23" s="386"/>
      <c r="TUN23" s="386"/>
      <c r="TUS23" s="386"/>
      <c r="TUX23" s="386"/>
      <c r="TVC23" s="386"/>
      <c r="TVH23" s="386"/>
      <c r="TVM23" s="386"/>
      <c r="TVR23" s="386"/>
      <c r="TVW23" s="386"/>
      <c r="TWB23" s="386"/>
      <c r="TWG23" s="386"/>
      <c r="TWL23" s="386"/>
      <c r="TWQ23" s="386"/>
      <c r="TWV23" s="386"/>
      <c r="TXA23" s="386"/>
      <c r="TXF23" s="386"/>
      <c r="TXK23" s="386"/>
      <c r="TXP23" s="386"/>
      <c r="TXU23" s="386"/>
      <c r="TXZ23" s="386"/>
      <c r="TYE23" s="386"/>
      <c r="TYJ23" s="386"/>
      <c r="TYO23" s="386"/>
      <c r="TYT23" s="386"/>
      <c r="TYY23" s="386"/>
      <c r="TZD23" s="386"/>
      <c r="TZI23" s="386"/>
      <c r="TZN23" s="386"/>
      <c r="TZS23" s="386"/>
      <c r="TZX23" s="386"/>
      <c r="UAC23" s="386"/>
      <c r="UAH23" s="386"/>
      <c r="UAM23" s="386"/>
      <c r="UAR23" s="386"/>
      <c r="UAW23" s="386"/>
      <c r="UBB23" s="386"/>
      <c r="UBG23" s="386"/>
      <c r="UBL23" s="386"/>
      <c r="UBQ23" s="386"/>
      <c r="UBV23" s="386"/>
      <c r="UCA23" s="386"/>
      <c r="UCF23" s="386"/>
      <c r="UCK23" s="386"/>
      <c r="UCP23" s="386"/>
      <c r="UCU23" s="386"/>
      <c r="UCZ23" s="386"/>
      <c r="UDE23" s="386"/>
      <c r="UDJ23" s="386"/>
      <c r="UDO23" s="386"/>
      <c r="UDT23" s="386"/>
      <c r="UDY23" s="386"/>
      <c r="UED23" s="386"/>
      <c r="UEI23" s="386"/>
      <c r="UEN23" s="386"/>
      <c r="UES23" s="386"/>
      <c r="UEX23" s="386"/>
      <c r="UFC23" s="386"/>
      <c r="UFH23" s="386"/>
      <c r="UFM23" s="386"/>
      <c r="UFR23" s="386"/>
      <c r="UFW23" s="386"/>
      <c r="UGB23" s="386"/>
      <c r="UGG23" s="386"/>
      <c r="UGL23" s="386"/>
      <c r="UGQ23" s="386"/>
      <c r="UGV23" s="386"/>
      <c r="UHA23" s="386"/>
      <c r="UHF23" s="386"/>
      <c r="UHK23" s="386"/>
      <c r="UHP23" s="386"/>
      <c r="UHU23" s="386"/>
      <c r="UHZ23" s="386"/>
      <c r="UIE23" s="386"/>
      <c r="UIJ23" s="386"/>
      <c r="UIO23" s="386"/>
      <c r="UIT23" s="386"/>
      <c r="UIY23" s="386"/>
      <c r="UJD23" s="386"/>
      <c r="UJI23" s="386"/>
      <c r="UJN23" s="386"/>
      <c r="UJS23" s="386"/>
      <c r="UJX23" s="386"/>
      <c r="UKC23" s="386"/>
      <c r="UKH23" s="386"/>
      <c r="UKM23" s="386"/>
      <c r="UKR23" s="386"/>
      <c r="UKW23" s="386"/>
      <c r="ULB23" s="386"/>
      <c r="ULG23" s="386"/>
      <c r="ULL23" s="386"/>
      <c r="ULQ23" s="386"/>
      <c r="ULV23" s="386"/>
      <c r="UMA23" s="386"/>
      <c r="UMF23" s="386"/>
      <c r="UMK23" s="386"/>
      <c r="UMP23" s="386"/>
      <c r="UMU23" s="386"/>
      <c r="UMZ23" s="386"/>
      <c r="UNE23" s="386"/>
      <c r="UNJ23" s="386"/>
      <c r="UNO23" s="386"/>
      <c r="UNT23" s="386"/>
      <c r="UNY23" s="386"/>
      <c r="UOD23" s="386"/>
      <c r="UOI23" s="386"/>
      <c r="UON23" s="386"/>
      <c r="UOS23" s="386"/>
      <c r="UOX23" s="386"/>
      <c r="UPC23" s="386"/>
      <c r="UPH23" s="386"/>
      <c r="UPM23" s="386"/>
      <c r="UPR23" s="386"/>
      <c r="UPW23" s="386"/>
      <c r="UQB23" s="386"/>
      <c r="UQG23" s="386"/>
      <c r="UQL23" s="386"/>
      <c r="UQQ23" s="386"/>
      <c r="UQV23" s="386"/>
      <c r="URA23" s="386"/>
      <c r="URF23" s="386"/>
      <c r="URK23" s="386"/>
      <c r="URP23" s="386"/>
      <c r="URU23" s="386"/>
      <c r="URZ23" s="386"/>
      <c r="USE23" s="386"/>
      <c r="USJ23" s="386"/>
      <c r="USO23" s="386"/>
      <c r="UST23" s="386"/>
      <c r="USY23" s="386"/>
      <c r="UTD23" s="386"/>
      <c r="UTI23" s="386"/>
      <c r="UTN23" s="386"/>
      <c r="UTS23" s="386"/>
      <c r="UTX23" s="386"/>
      <c r="UUC23" s="386"/>
      <c r="UUH23" s="386"/>
      <c r="UUM23" s="386"/>
      <c r="UUR23" s="386"/>
      <c r="UUW23" s="386"/>
      <c r="UVB23" s="386"/>
      <c r="UVG23" s="386"/>
      <c r="UVL23" s="386"/>
      <c r="UVQ23" s="386"/>
      <c r="UVV23" s="386"/>
      <c r="UWA23" s="386"/>
      <c r="UWF23" s="386"/>
      <c r="UWK23" s="386"/>
      <c r="UWP23" s="386"/>
      <c r="UWU23" s="386"/>
      <c r="UWZ23" s="386"/>
      <c r="UXE23" s="386"/>
      <c r="UXJ23" s="386"/>
      <c r="UXO23" s="386"/>
      <c r="UXT23" s="386"/>
      <c r="UXY23" s="386"/>
      <c r="UYD23" s="386"/>
      <c r="UYI23" s="386"/>
      <c r="UYN23" s="386"/>
      <c r="UYS23" s="386"/>
      <c r="UYX23" s="386"/>
      <c r="UZC23" s="386"/>
      <c r="UZH23" s="386"/>
      <c r="UZM23" s="386"/>
      <c r="UZR23" s="386"/>
      <c r="UZW23" s="386"/>
      <c r="VAB23" s="386"/>
      <c r="VAG23" s="386"/>
      <c r="VAL23" s="386"/>
      <c r="VAQ23" s="386"/>
      <c r="VAV23" s="386"/>
      <c r="VBA23" s="386"/>
      <c r="VBF23" s="386"/>
      <c r="VBK23" s="386"/>
      <c r="VBP23" s="386"/>
      <c r="VBU23" s="386"/>
      <c r="VBZ23" s="386"/>
      <c r="VCE23" s="386"/>
      <c r="VCJ23" s="386"/>
      <c r="VCO23" s="386"/>
      <c r="VCT23" s="386"/>
      <c r="VCY23" s="386"/>
      <c r="VDD23" s="386"/>
      <c r="VDI23" s="386"/>
      <c r="VDN23" s="386"/>
      <c r="VDS23" s="386"/>
      <c r="VDX23" s="386"/>
      <c r="VEC23" s="386"/>
      <c r="VEH23" s="386"/>
      <c r="VEM23" s="386"/>
      <c r="VER23" s="386"/>
      <c r="VEW23" s="386"/>
      <c r="VFB23" s="386"/>
      <c r="VFG23" s="386"/>
      <c r="VFL23" s="386"/>
      <c r="VFQ23" s="386"/>
      <c r="VFV23" s="386"/>
      <c r="VGA23" s="386"/>
      <c r="VGF23" s="386"/>
      <c r="VGK23" s="386"/>
      <c r="VGP23" s="386"/>
      <c r="VGU23" s="386"/>
      <c r="VGZ23" s="386"/>
      <c r="VHE23" s="386"/>
      <c r="VHJ23" s="386"/>
      <c r="VHO23" s="386"/>
      <c r="VHT23" s="386"/>
      <c r="VHY23" s="386"/>
      <c r="VID23" s="386"/>
      <c r="VII23" s="386"/>
      <c r="VIN23" s="386"/>
      <c r="VIS23" s="386"/>
      <c r="VIX23" s="386"/>
      <c r="VJC23" s="386"/>
      <c r="VJH23" s="386"/>
      <c r="VJM23" s="386"/>
      <c r="VJR23" s="386"/>
      <c r="VJW23" s="386"/>
      <c r="VKB23" s="386"/>
      <c r="VKG23" s="386"/>
      <c r="VKL23" s="386"/>
      <c r="VKQ23" s="386"/>
      <c r="VKV23" s="386"/>
      <c r="VLA23" s="386"/>
      <c r="VLF23" s="386"/>
      <c r="VLK23" s="386"/>
      <c r="VLP23" s="386"/>
      <c r="VLU23" s="386"/>
      <c r="VLZ23" s="386"/>
      <c r="VME23" s="386"/>
      <c r="VMJ23" s="386"/>
      <c r="VMO23" s="386"/>
      <c r="VMT23" s="386"/>
      <c r="VMY23" s="386"/>
      <c r="VND23" s="386"/>
      <c r="VNI23" s="386"/>
      <c r="VNN23" s="386"/>
      <c r="VNS23" s="386"/>
      <c r="VNX23" s="386"/>
      <c r="VOC23" s="386"/>
      <c r="VOH23" s="386"/>
      <c r="VOM23" s="386"/>
      <c r="VOR23" s="386"/>
      <c r="VOW23" s="386"/>
      <c r="VPB23" s="386"/>
      <c r="VPG23" s="386"/>
      <c r="VPL23" s="386"/>
      <c r="VPQ23" s="386"/>
      <c r="VPV23" s="386"/>
      <c r="VQA23" s="386"/>
      <c r="VQF23" s="386"/>
      <c r="VQK23" s="386"/>
      <c r="VQP23" s="386"/>
      <c r="VQU23" s="386"/>
      <c r="VQZ23" s="386"/>
      <c r="VRE23" s="386"/>
      <c r="VRJ23" s="386"/>
      <c r="VRO23" s="386"/>
      <c r="VRT23" s="386"/>
      <c r="VRY23" s="386"/>
      <c r="VSD23" s="386"/>
      <c r="VSI23" s="386"/>
      <c r="VSN23" s="386"/>
      <c r="VSS23" s="386"/>
      <c r="VSX23" s="386"/>
      <c r="VTC23" s="386"/>
      <c r="VTH23" s="386"/>
      <c r="VTM23" s="386"/>
      <c r="VTR23" s="386"/>
      <c r="VTW23" s="386"/>
      <c r="VUB23" s="386"/>
      <c r="VUG23" s="386"/>
      <c r="VUL23" s="386"/>
      <c r="VUQ23" s="386"/>
      <c r="VUV23" s="386"/>
      <c r="VVA23" s="386"/>
      <c r="VVF23" s="386"/>
      <c r="VVK23" s="386"/>
      <c r="VVP23" s="386"/>
      <c r="VVU23" s="386"/>
      <c r="VVZ23" s="386"/>
      <c r="VWE23" s="386"/>
      <c r="VWJ23" s="386"/>
      <c r="VWO23" s="386"/>
      <c r="VWT23" s="386"/>
      <c r="VWY23" s="386"/>
      <c r="VXD23" s="386"/>
      <c r="VXI23" s="386"/>
      <c r="VXN23" s="386"/>
      <c r="VXS23" s="386"/>
      <c r="VXX23" s="386"/>
      <c r="VYC23" s="386"/>
      <c r="VYH23" s="386"/>
      <c r="VYM23" s="386"/>
      <c r="VYR23" s="386"/>
      <c r="VYW23" s="386"/>
      <c r="VZB23" s="386"/>
      <c r="VZG23" s="386"/>
      <c r="VZL23" s="386"/>
      <c r="VZQ23" s="386"/>
      <c r="VZV23" s="386"/>
      <c r="WAA23" s="386"/>
      <c r="WAF23" s="386"/>
      <c r="WAK23" s="386"/>
      <c r="WAP23" s="386"/>
      <c r="WAU23" s="386"/>
      <c r="WAZ23" s="386"/>
      <c r="WBE23" s="386"/>
      <c r="WBJ23" s="386"/>
      <c r="WBO23" s="386"/>
      <c r="WBT23" s="386"/>
      <c r="WBY23" s="386"/>
      <c r="WCD23" s="386"/>
      <c r="WCI23" s="386"/>
      <c r="WCN23" s="386"/>
      <c r="WCS23" s="386"/>
      <c r="WCX23" s="386"/>
      <c r="WDC23" s="386"/>
      <c r="WDH23" s="386"/>
      <c r="WDM23" s="386"/>
      <c r="WDR23" s="386"/>
      <c r="WDW23" s="386"/>
      <c r="WEB23" s="386"/>
      <c r="WEG23" s="386"/>
      <c r="WEL23" s="386"/>
      <c r="WEQ23" s="386"/>
      <c r="WEV23" s="386"/>
      <c r="WFA23" s="386"/>
      <c r="WFF23" s="386"/>
      <c r="WFK23" s="386"/>
      <c r="WFP23" s="386"/>
      <c r="WFU23" s="386"/>
      <c r="WFZ23" s="386"/>
      <c r="WGE23" s="386"/>
      <c r="WGJ23" s="386"/>
      <c r="WGO23" s="386"/>
      <c r="WGT23" s="386"/>
      <c r="WGY23" s="386"/>
      <c r="WHD23" s="386"/>
      <c r="WHI23" s="386"/>
      <c r="WHN23" s="386"/>
      <c r="WHS23" s="386"/>
      <c r="WHX23" s="386"/>
      <c r="WIC23" s="386"/>
      <c r="WIH23" s="386"/>
      <c r="WIM23" s="386"/>
      <c r="WIR23" s="386"/>
      <c r="WIW23" s="386"/>
      <c r="WJB23" s="386"/>
      <c r="WJG23" s="386"/>
      <c r="WJL23" s="386"/>
      <c r="WJQ23" s="386"/>
      <c r="WJV23" s="386"/>
      <c r="WKA23" s="386"/>
      <c r="WKF23" s="386"/>
      <c r="WKK23" s="386"/>
      <c r="WKP23" s="386"/>
      <c r="WKU23" s="386"/>
      <c r="WKZ23" s="386"/>
      <c r="WLE23" s="386"/>
      <c r="WLJ23" s="386"/>
      <c r="WLO23" s="386"/>
      <c r="WLT23" s="386"/>
      <c r="WLY23" s="386"/>
      <c r="WMD23" s="386"/>
      <c r="WMI23" s="386"/>
      <c r="WMN23" s="386"/>
      <c r="WMS23" s="386"/>
      <c r="WMX23" s="386"/>
      <c r="WNC23" s="386"/>
      <c r="WNH23" s="386"/>
      <c r="WNM23" s="386"/>
      <c r="WNR23" s="386"/>
      <c r="WNW23" s="386"/>
      <c r="WOB23" s="386"/>
      <c r="WOG23" s="386"/>
      <c r="WOL23" s="386"/>
      <c r="WOQ23" s="386"/>
      <c r="WOV23" s="386"/>
      <c r="WPA23" s="386"/>
      <c r="WPF23" s="386"/>
      <c r="WPK23" s="386"/>
      <c r="WPP23" s="386"/>
      <c r="WPU23" s="386"/>
      <c r="WPZ23" s="386"/>
      <c r="WQE23" s="386"/>
      <c r="WQJ23" s="386"/>
      <c r="WQO23" s="386"/>
      <c r="WQT23" s="386"/>
      <c r="WQY23" s="386"/>
      <c r="WRD23" s="386"/>
      <c r="WRI23" s="386"/>
      <c r="WRN23" s="386"/>
      <c r="WRS23" s="386"/>
      <c r="WRX23" s="386"/>
      <c r="WSC23" s="386"/>
      <c r="WSH23" s="386"/>
      <c r="WSM23" s="386"/>
      <c r="WSR23" s="386"/>
      <c r="WSW23" s="386"/>
      <c r="WTB23" s="386"/>
      <c r="WTG23" s="386"/>
      <c r="WTL23" s="386"/>
      <c r="WTQ23" s="386"/>
      <c r="WTV23" s="386"/>
      <c r="WUA23" s="386"/>
      <c r="WUF23" s="386"/>
      <c r="WUK23" s="386"/>
      <c r="WUP23" s="386"/>
      <c r="WUU23" s="386"/>
      <c r="WUZ23" s="386"/>
      <c r="WVE23" s="386"/>
      <c r="WVJ23" s="386"/>
      <c r="WVO23" s="386"/>
      <c r="WVT23" s="386"/>
      <c r="WVY23" s="386"/>
      <c r="WWD23" s="386"/>
      <c r="WWI23" s="386"/>
      <c r="WWN23" s="386"/>
      <c r="WWS23" s="386"/>
      <c r="WWX23" s="386"/>
      <c r="WXC23" s="386"/>
      <c r="WXH23" s="386"/>
      <c r="WXM23" s="386"/>
      <c r="WXR23" s="386"/>
      <c r="WXW23" s="386"/>
      <c r="WYB23" s="386"/>
      <c r="WYG23" s="386"/>
      <c r="WYL23" s="386"/>
      <c r="WYQ23" s="386"/>
      <c r="WYV23" s="386"/>
      <c r="WZA23" s="386"/>
      <c r="WZF23" s="386"/>
      <c r="WZK23" s="386"/>
      <c r="WZP23" s="386"/>
      <c r="WZU23" s="386"/>
      <c r="WZZ23" s="386"/>
      <c r="XAE23" s="386"/>
      <c r="XAJ23" s="386"/>
      <c r="XAO23" s="386"/>
      <c r="XAT23" s="386"/>
      <c r="XAY23" s="386"/>
      <c r="XBD23" s="386"/>
      <c r="XBI23" s="386"/>
      <c r="XBN23" s="386"/>
      <c r="XBS23" s="386"/>
      <c r="XBX23" s="386"/>
      <c r="XCC23" s="386"/>
      <c r="XCH23" s="386"/>
      <c r="XCM23" s="386"/>
      <c r="XCR23" s="386"/>
      <c r="XCW23" s="386"/>
      <c r="XDB23" s="386"/>
      <c r="XDG23" s="386"/>
      <c r="XDL23" s="386"/>
      <c r="XDQ23" s="386"/>
      <c r="XDV23" s="386"/>
      <c r="XEA23" s="386"/>
      <c r="XEF23" s="386"/>
      <c r="XEK23" s="386"/>
      <c r="XEP23" s="386"/>
      <c r="XEU23" s="386"/>
      <c r="XEZ23" s="386"/>
    </row>
    <row r="24" spans="1:1020 1025:2045 2050:3070 3075:4095 4100:5120 5125:6140 6145:7165 7170:8190 8195:9215 9220:10240 10245:11260 11265:12285 12290:13310 13315:14335 14340:15360 15365:16380">
      <c r="A24" s="391">
        <f t="shared" si="0"/>
        <v>22</v>
      </c>
      <c r="B24" s="384" t="s">
        <v>406</v>
      </c>
      <c r="C24" s="384"/>
      <c r="D24" s="384">
        <v>4.5</v>
      </c>
      <c r="E24" s="384">
        <v>0</v>
      </c>
      <c r="F24" s="384">
        <v>0</v>
      </c>
      <c r="G24" s="384"/>
      <c r="H24" s="384">
        <v>0</v>
      </c>
      <c r="I24" s="384">
        <v>0</v>
      </c>
      <c r="J24" s="384">
        <v>0</v>
      </c>
      <c r="K24" s="865">
        <f t="shared" ref="K24:Q24" si="1">SUM(K3:K13)</f>
        <v>2502.16</v>
      </c>
      <c r="L24" s="865">
        <f t="shared" si="1"/>
        <v>3030</v>
      </c>
      <c r="M24" s="865">
        <f t="shared" si="1"/>
        <v>4024</v>
      </c>
      <c r="N24" s="865">
        <f t="shared" si="1"/>
        <v>3628</v>
      </c>
      <c r="O24" s="865">
        <f t="shared" si="1"/>
        <v>4272</v>
      </c>
      <c r="P24" s="865">
        <f t="shared" si="1"/>
        <v>4972</v>
      </c>
      <c r="Q24" s="865">
        <f t="shared" si="1"/>
        <v>5498</v>
      </c>
      <c r="R24" s="865">
        <f t="shared" ref="R24:Z24" si="2">SUM(R3:R18)</f>
        <v>5463</v>
      </c>
      <c r="S24" s="865">
        <f t="shared" si="2"/>
        <v>4649</v>
      </c>
      <c r="T24" s="865">
        <f t="shared" si="2"/>
        <v>5656</v>
      </c>
      <c r="U24" s="865">
        <f t="shared" si="2"/>
        <v>4133</v>
      </c>
      <c r="V24" s="865">
        <f t="shared" si="2"/>
        <v>4552</v>
      </c>
      <c r="W24" s="865">
        <f t="shared" si="2"/>
        <v>4424</v>
      </c>
      <c r="X24" s="865">
        <f t="shared" si="2"/>
        <v>3276</v>
      </c>
      <c r="Y24" s="865">
        <f t="shared" si="2"/>
        <v>4054</v>
      </c>
      <c r="Z24" s="865">
        <f t="shared" si="2"/>
        <v>4998</v>
      </c>
      <c r="AA24" s="865">
        <f>SUM(AA3:AA18)</f>
        <v>4785</v>
      </c>
      <c r="AB24" s="865">
        <f>SUM(AB3:AB18)</f>
        <v>4037</v>
      </c>
      <c r="AC24" s="865">
        <f t="shared" ref="AC24:AF24" si="3">SUM(AC3:AC13)</f>
        <v>0</v>
      </c>
      <c r="AD24" s="865">
        <f t="shared" si="3"/>
        <v>0</v>
      </c>
      <c r="AE24" s="865">
        <f t="shared" si="3"/>
        <v>0</v>
      </c>
      <c r="AF24" s="865">
        <f t="shared" si="3"/>
        <v>0</v>
      </c>
      <c r="AI24" s="386"/>
      <c r="AN24" s="386"/>
      <c r="AS24" s="386"/>
      <c r="AX24" s="386"/>
      <c r="BC24" s="386"/>
      <c r="BH24" s="386"/>
      <c r="BM24" s="386"/>
      <c r="BR24" s="386"/>
      <c r="BW24" s="386"/>
      <c r="CB24" s="386"/>
      <c r="CG24" s="386"/>
      <c r="CL24" s="386"/>
      <c r="CQ24" s="386"/>
      <c r="CV24" s="386"/>
      <c r="DA24" s="386"/>
      <c r="DF24" s="386"/>
      <c r="DK24" s="386"/>
      <c r="DP24" s="386"/>
      <c r="DU24" s="386"/>
      <c r="DZ24" s="386"/>
      <c r="EE24" s="386"/>
      <c r="EJ24" s="386"/>
      <c r="EO24" s="386"/>
      <c r="ET24" s="386"/>
      <c r="EY24" s="386"/>
      <c r="FD24" s="386"/>
      <c r="FI24" s="386"/>
      <c r="FN24" s="386"/>
      <c r="FS24" s="386"/>
      <c r="FX24" s="386"/>
      <c r="GC24" s="386"/>
      <c r="GH24" s="386"/>
      <c r="GM24" s="386"/>
      <c r="GR24" s="386"/>
      <c r="GW24" s="386"/>
      <c r="HB24" s="386"/>
      <c r="HG24" s="386"/>
      <c r="HL24" s="386"/>
      <c r="HQ24" s="386"/>
      <c r="HV24" s="386"/>
      <c r="IA24" s="386"/>
      <c r="IF24" s="386"/>
      <c r="IK24" s="386"/>
      <c r="IP24" s="386"/>
      <c r="IU24" s="386"/>
      <c r="IZ24" s="386"/>
      <c r="JE24" s="386"/>
      <c r="JJ24" s="386"/>
      <c r="JO24" s="386"/>
      <c r="JT24" s="386"/>
      <c r="JY24" s="386"/>
      <c r="KD24" s="386"/>
      <c r="KI24" s="386"/>
      <c r="KN24" s="386"/>
      <c r="KS24" s="386"/>
      <c r="KX24" s="386"/>
      <c r="LC24" s="386"/>
      <c r="LH24" s="386"/>
      <c r="LM24" s="386"/>
      <c r="LR24" s="386"/>
      <c r="LW24" s="386"/>
      <c r="MB24" s="386"/>
      <c r="MG24" s="386"/>
      <c r="ML24" s="386"/>
      <c r="MQ24" s="386"/>
      <c r="MV24" s="386"/>
      <c r="NA24" s="386"/>
      <c r="NF24" s="386"/>
      <c r="NK24" s="386"/>
      <c r="NP24" s="386"/>
      <c r="NU24" s="386"/>
      <c r="NZ24" s="386"/>
      <c r="OE24" s="386"/>
      <c r="OJ24" s="386"/>
      <c r="OO24" s="386"/>
      <c r="OT24" s="386"/>
      <c r="OY24" s="386"/>
      <c r="PD24" s="386"/>
      <c r="PI24" s="386"/>
      <c r="PN24" s="386"/>
      <c r="PS24" s="386"/>
      <c r="PX24" s="386"/>
      <c r="QC24" s="386"/>
      <c r="QH24" s="386"/>
      <c r="QM24" s="386"/>
      <c r="QR24" s="386"/>
      <c r="QW24" s="386"/>
      <c r="RB24" s="386"/>
      <c r="RG24" s="386"/>
      <c r="RL24" s="386"/>
      <c r="RQ24" s="386"/>
      <c r="RV24" s="386"/>
      <c r="SA24" s="386"/>
      <c r="SF24" s="386"/>
      <c r="SK24" s="386"/>
      <c r="SP24" s="386"/>
      <c r="SU24" s="386"/>
      <c r="SZ24" s="386"/>
      <c r="TE24" s="386"/>
      <c r="TJ24" s="386"/>
      <c r="TO24" s="386"/>
      <c r="TT24" s="386"/>
      <c r="TY24" s="386"/>
      <c r="UD24" s="386"/>
      <c r="UI24" s="386"/>
      <c r="UN24" s="386"/>
      <c r="US24" s="386"/>
      <c r="UX24" s="386"/>
      <c r="VC24" s="386"/>
      <c r="VH24" s="386"/>
      <c r="VM24" s="386"/>
      <c r="VR24" s="386"/>
      <c r="VW24" s="386"/>
      <c r="WB24" s="386"/>
      <c r="WG24" s="386"/>
      <c r="WL24" s="386"/>
      <c r="WQ24" s="386"/>
      <c r="WV24" s="386"/>
      <c r="XA24" s="386"/>
      <c r="XF24" s="386"/>
      <c r="XK24" s="386"/>
      <c r="XP24" s="386"/>
      <c r="XU24" s="386"/>
      <c r="XZ24" s="386"/>
      <c r="YE24" s="386"/>
      <c r="YJ24" s="386"/>
      <c r="YO24" s="386"/>
      <c r="YT24" s="386"/>
      <c r="YY24" s="386"/>
      <c r="ZD24" s="386"/>
      <c r="ZI24" s="386"/>
      <c r="ZN24" s="386"/>
      <c r="ZS24" s="386"/>
      <c r="ZX24" s="386"/>
      <c r="AAC24" s="386"/>
      <c r="AAH24" s="386"/>
      <c r="AAM24" s="386"/>
      <c r="AAR24" s="386"/>
      <c r="AAW24" s="386"/>
      <c r="ABB24" s="386"/>
      <c r="ABG24" s="386"/>
      <c r="ABL24" s="386"/>
      <c r="ABQ24" s="386"/>
      <c r="ABV24" s="386"/>
      <c r="ACA24" s="386"/>
      <c r="ACF24" s="386"/>
      <c r="ACK24" s="386"/>
      <c r="ACP24" s="386"/>
      <c r="ACU24" s="386"/>
      <c r="ACZ24" s="386"/>
      <c r="ADE24" s="386"/>
      <c r="ADJ24" s="386"/>
      <c r="ADO24" s="386"/>
      <c r="ADT24" s="386"/>
      <c r="ADY24" s="386"/>
      <c r="AED24" s="386"/>
      <c r="AEI24" s="386"/>
      <c r="AEN24" s="386"/>
      <c r="AES24" s="386"/>
      <c r="AEX24" s="386"/>
      <c r="AFC24" s="386"/>
      <c r="AFH24" s="386"/>
      <c r="AFM24" s="386"/>
      <c r="AFR24" s="386"/>
      <c r="AFW24" s="386"/>
      <c r="AGB24" s="386"/>
      <c r="AGG24" s="386"/>
      <c r="AGL24" s="386"/>
      <c r="AGQ24" s="386"/>
      <c r="AGV24" s="386"/>
      <c r="AHA24" s="386"/>
      <c r="AHF24" s="386"/>
      <c r="AHK24" s="386"/>
      <c r="AHP24" s="386"/>
      <c r="AHU24" s="386"/>
      <c r="AHZ24" s="386"/>
      <c r="AIE24" s="386"/>
      <c r="AIJ24" s="386"/>
      <c r="AIO24" s="386"/>
      <c r="AIT24" s="386"/>
      <c r="AIY24" s="386"/>
      <c r="AJD24" s="386"/>
      <c r="AJI24" s="386"/>
      <c r="AJN24" s="386"/>
      <c r="AJS24" s="386"/>
      <c r="AJX24" s="386"/>
      <c r="AKC24" s="386"/>
      <c r="AKH24" s="386"/>
      <c r="AKM24" s="386"/>
      <c r="AKR24" s="386"/>
      <c r="AKW24" s="386"/>
      <c r="ALB24" s="386"/>
      <c r="ALG24" s="386"/>
      <c r="ALL24" s="386"/>
      <c r="ALQ24" s="386"/>
      <c r="ALV24" s="386"/>
      <c r="AMA24" s="386"/>
      <c r="AMF24" s="386"/>
      <c r="AMK24" s="386"/>
      <c r="AMP24" s="386"/>
      <c r="AMU24" s="386"/>
      <c r="AMZ24" s="386"/>
      <c r="ANE24" s="386"/>
      <c r="ANJ24" s="386"/>
      <c r="ANO24" s="386"/>
      <c r="ANT24" s="386"/>
      <c r="ANY24" s="386"/>
      <c r="AOD24" s="386"/>
      <c r="AOI24" s="386"/>
      <c r="AON24" s="386"/>
      <c r="AOS24" s="386"/>
      <c r="AOX24" s="386"/>
      <c r="APC24" s="386"/>
      <c r="APH24" s="386"/>
      <c r="APM24" s="386"/>
      <c r="APR24" s="386"/>
      <c r="APW24" s="386"/>
      <c r="AQB24" s="386"/>
      <c r="AQG24" s="386"/>
      <c r="AQL24" s="386"/>
      <c r="AQQ24" s="386"/>
      <c r="AQV24" s="386"/>
      <c r="ARA24" s="386"/>
      <c r="ARF24" s="386"/>
      <c r="ARK24" s="386"/>
      <c r="ARP24" s="386"/>
      <c r="ARU24" s="386"/>
      <c r="ARZ24" s="386"/>
      <c r="ASE24" s="386"/>
      <c r="ASJ24" s="386"/>
      <c r="ASO24" s="386"/>
      <c r="AST24" s="386"/>
      <c r="ASY24" s="386"/>
      <c r="ATD24" s="386"/>
      <c r="ATI24" s="386"/>
      <c r="ATN24" s="386"/>
      <c r="ATS24" s="386"/>
      <c r="ATX24" s="386"/>
      <c r="AUC24" s="386"/>
      <c r="AUH24" s="386"/>
      <c r="AUM24" s="386"/>
      <c r="AUR24" s="386"/>
      <c r="AUW24" s="386"/>
      <c r="AVB24" s="386"/>
      <c r="AVG24" s="386"/>
      <c r="AVL24" s="386"/>
      <c r="AVQ24" s="386"/>
      <c r="AVV24" s="386"/>
      <c r="AWA24" s="386"/>
      <c r="AWF24" s="386"/>
      <c r="AWK24" s="386"/>
      <c r="AWP24" s="386"/>
      <c r="AWU24" s="386"/>
      <c r="AWZ24" s="386"/>
      <c r="AXE24" s="386"/>
      <c r="AXJ24" s="386"/>
      <c r="AXO24" s="386"/>
      <c r="AXT24" s="386"/>
      <c r="AXY24" s="386"/>
      <c r="AYD24" s="386"/>
      <c r="AYI24" s="386"/>
      <c r="AYN24" s="386"/>
      <c r="AYS24" s="386"/>
      <c r="AYX24" s="386"/>
      <c r="AZC24" s="386"/>
      <c r="AZH24" s="386"/>
      <c r="AZM24" s="386"/>
      <c r="AZR24" s="386"/>
      <c r="AZW24" s="386"/>
      <c r="BAB24" s="386"/>
      <c r="BAG24" s="386"/>
      <c r="BAL24" s="386"/>
      <c r="BAQ24" s="386"/>
      <c r="BAV24" s="386"/>
      <c r="BBA24" s="386"/>
      <c r="BBF24" s="386"/>
      <c r="BBK24" s="386"/>
      <c r="BBP24" s="386"/>
      <c r="BBU24" s="386"/>
      <c r="BBZ24" s="386"/>
      <c r="BCE24" s="386"/>
      <c r="BCJ24" s="386"/>
      <c r="BCO24" s="386"/>
      <c r="BCT24" s="386"/>
      <c r="BCY24" s="386"/>
      <c r="BDD24" s="386"/>
      <c r="BDI24" s="386"/>
      <c r="BDN24" s="386"/>
      <c r="BDS24" s="386"/>
      <c r="BDX24" s="386"/>
      <c r="BEC24" s="386"/>
      <c r="BEH24" s="386"/>
      <c r="BEM24" s="386"/>
      <c r="BER24" s="386"/>
      <c r="BEW24" s="386"/>
      <c r="BFB24" s="386"/>
      <c r="BFG24" s="386"/>
      <c r="BFL24" s="386"/>
      <c r="BFQ24" s="386"/>
      <c r="BFV24" s="386"/>
      <c r="BGA24" s="386"/>
      <c r="BGF24" s="386"/>
      <c r="BGK24" s="386"/>
      <c r="BGP24" s="386"/>
      <c r="BGU24" s="386"/>
      <c r="BGZ24" s="386"/>
      <c r="BHE24" s="386"/>
      <c r="BHJ24" s="386"/>
      <c r="BHO24" s="386"/>
      <c r="BHT24" s="386"/>
      <c r="BHY24" s="386"/>
      <c r="BID24" s="386"/>
      <c r="BII24" s="386"/>
      <c r="BIN24" s="386"/>
      <c r="BIS24" s="386"/>
      <c r="BIX24" s="386"/>
      <c r="BJC24" s="386"/>
      <c r="BJH24" s="386"/>
      <c r="BJM24" s="386"/>
      <c r="BJR24" s="386"/>
      <c r="BJW24" s="386"/>
      <c r="BKB24" s="386"/>
      <c r="BKG24" s="386"/>
      <c r="BKL24" s="386"/>
      <c r="BKQ24" s="386"/>
      <c r="BKV24" s="386"/>
      <c r="BLA24" s="386"/>
      <c r="BLF24" s="386"/>
      <c r="BLK24" s="386"/>
      <c r="BLP24" s="386"/>
      <c r="BLU24" s="386"/>
      <c r="BLZ24" s="386"/>
      <c r="BME24" s="386"/>
      <c r="BMJ24" s="386"/>
      <c r="BMO24" s="386"/>
      <c r="BMT24" s="386"/>
      <c r="BMY24" s="386"/>
      <c r="BND24" s="386"/>
      <c r="BNI24" s="386"/>
      <c r="BNN24" s="386"/>
      <c r="BNS24" s="386"/>
      <c r="BNX24" s="386"/>
      <c r="BOC24" s="386"/>
      <c r="BOH24" s="386"/>
      <c r="BOM24" s="386"/>
      <c r="BOR24" s="386"/>
      <c r="BOW24" s="386"/>
      <c r="BPB24" s="386"/>
      <c r="BPG24" s="386"/>
      <c r="BPL24" s="386"/>
      <c r="BPQ24" s="386"/>
      <c r="BPV24" s="386"/>
      <c r="BQA24" s="386"/>
      <c r="BQF24" s="386"/>
      <c r="BQK24" s="386"/>
      <c r="BQP24" s="386"/>
      <c r="BQU24" s="386"/>
      <c r="BQZ24" s="386"/>
      <c r="BRE24" s="386"/>
      <c r="BRJ24" s="386"/>
      <c r="BRO24" s="386"/>
      <c r="BRT24" s="386"/>
      <c r="BRY24" s="386"/>
      <c r="BSD24" s="386"/>
      <c r="BSI24" s="386"/>
      <c r="BSN24" s="386"/>
      <c r="BSS24" s="386"/>
      <c r="BSX24" s="386"/>
      <c r="BTC24" s="386"/>
      <c r="BTH24" s="386"/>
      <c r="BTM24" s="386"/>
      <c r="BTR24" s="386"/>
      <c r="BTW24" s="386"/>
      <c r="BUB24" s="386"/>
      <c r="BUG24" s="386"/>
      <c r="BUL24" s="386"/>
      <c r="BUQ24" s="386"/>
      <c r="BUV24" s="386"/>
      <c r="BVA24" s="386"/>
      <c r="BVF24" s="386"/>
      <c r="BVK24" s="386"/>
      <c r="BVP24" s="386"/>
      <c r="BVU24" s="386"/>
      <c r="BVZ24" s="386"/>
      <c r="BWE24" s="386"/>
      <c r="BWJ24" s="386"/>
      <c r="BWO24" s="386"/>
      <c r="BWT24" s="386"/>
      <c r="BWY24" s="386"/>
      <c r="BXD24" s="386"/>
      <c r="BXI24" s="386"/>
      <c r="BXN24" s="386"/>
      <c r="BXS24" s="386"/>
      <c r="BXX24" s="386"/>
      <c r="BYC24" s="386"/>
      <c r="BYH24" s="386"/>
      <c r="BYM24" s="386"/>
      <c r="BYR24" s="386"/>
      <c r="BYW24" s="386"/>
      <c r="BZB24" s="386"/>
      <c r="BZG24" s="386"/>
      <c r="BZL24" s="386"/>
      <c r="BZQ24" s="386"/>
      <c r="BZV24" s="386"/>
      <c r="CAA24" s="386"/>
      <c r="CAF24" s="386"/>
      <c r="CAK24" s="386"/>
      <c r="CAP24" s="386"/>
      <c r="CAU24" s="386"/>
      <c r="CAZ24" s="386"/>
      <c r="CBE24" s="386"/>
      <c r="CBJ24" s="386"/>
      <c r="CBO24" s="386"/>
      <c r="CBT24" s="386"/>
      <c r="CBY24" s="386"/>
      <c r="CCD24" s="386"/>
      <c r="CCI24" s="386"/>
      <c r="CCN24" s="386"/>
      <c r="CCS24" s="386"/>
      <c r="CCX24" s="386"/>
      <c r="CDC24" s="386"/>
      <c r="CDH24" s="386"/>
      <c r="CDM24" s="386"/>
      <c r="CDR24" s="386"/>
      <c r="CDW24" s="386"/>
      <c r="CEB24" s="386"/>
      <c r="CEG24" s="386"/>
      <c r="CEL24" s="386"/>
      <c r="CEQ24" s="386"/>
      <c r="CEV24" s="386"/>
      <c r="CFA24" s="386"/>
      <c r="CFF24" s="386"/>
      <c r="CFK24" s="386"/>
      <c r="CFP24" s="386"/>
      <c r="CFU24" s="386"/>
      <c r="CFZ24" s="386"/>
      <c r="CGE24" s="386"/>
      <c r="CGJ24" s="386"/>
      <c r="CGO24" s="386"/>
      <c r="CGT24" s="386"/>
      <c r="CGY24" s="386"/>
      <c r="CHD24" s="386"/>
      <c r="CHI24" s="386"/>
      <c r="CHN24" s="386"/>
      <c r="CHS24" s="386"/>
      <c r="CHX24" s="386"/>
      <c r="CIC24" s="386"/>
      <c r="CIH24" s="386"/>
      <c r="CIM24" s="386"/>
      <c r="CIR24" s="386"/>
      <c r="CIW24" s="386"/>
      <c r="CJB24" s="386"/>
      <c r="CJG24" s="386"/>
      <c r="CJL24" s="386"/>
      <c r="CJQ24" s="386"/>
      <c r="CJV24" s="386"/>
      <c r="CKA24" s="386"/>
      <c r="CKF24" s="386"/>
      <c r="CKK24" s="386"/>
      <c r="CKP24" s="386"/>
      <c r="CKU24" s="386"/>
      <c r="CKZ24" s="386"/>
      <c r="CLE24" s="386"/>
      <c r="CLJ24" s="386"/>
      <c r="CLO24" s="386"/>
      <c r="CLT24" s="386"/>
      <c r="CLY24" s="386"/>
      <c r="CMD24" s="386"/>
      <c r="CMI24" s="386"/>
      <c r="CMN24" s="386"/>
      <c r="CMS24" s="386"/>
      <c r="CMX24" s="386"/>
      <c r="CNC24" s="386"/>
      <c r="CNH24" s="386"/>
      <c r="CNM24" s="386"/>
      <c r="CNR24" s="386"/>
      <c r="CNW24" s="386"/>
      <c r="COB24" s="386"/>
      <c r="COG24" s="386"/>
      <c r="COL24" s="386"/>
      <c r="COQ24" s="386"/>
      <c r="COV24" s="386"/>
      <c r="CPA24" s="386"/>
      <c r="CPF24" s="386"/>
      <c r="CPK24" s="386"/>
      <c r="CPP24" s="386"/>
      <c r="CPU24" s="386"/>
      <c r="CPZ24" s="386"/>
      <c r="CQE24" s="386"/>
      <c r="CQJ24" s="386"/>
      <c r="CQO24" s="386"/>
      <c r="CQT24" s="386"/>
      <c r="CQY24" s="386"/>
      <c r="CRD24" s="386"/>
      <c r="CRI24" s="386"/>
      <c r="CRN24" s="386"/>
      <c r="CRS24" s="386"/>
      <c r="CRX24" s="386"/>
      <c r="CSC24" s="386"/>
      <c r="CSH24" s="386"/>
      <c r="CSM24" s="386"/>
      <c r="CSR24" s="386"/>
      <c r="CSW24" s="386"/>
      <c r="CTB24" s="386"/>
      <c r="CTG24" s="386"/>
      <c r="CTL24" s="386"/>
      <c r="CTQ24" s="386"/>
      <c r="CTV24" s="386"/>
      <c r="CUA24" s="386"/>
      <c r="CUF24" s="386"/>
      <c r="CUK24" s="386"/>
      <c r="CUP24" s="386"/>
      <c r="CUU24" s="386"/>
      <c r="CUZ24" s="386"/>
      <c r="CVE24" s="386"/>
      <c r="CVJ24" s="386"/>
      <c r="CVO24" s="386"/>
      <c r="CVT24" s="386"/>
      <c r="CVY24" s="386"/>
      <c r="CWD24" s="386"/>
      <c r="CWI24" s="386"/>
      <c r="CWN24" s="386"/>
      <c r="CWS24" s="386"/>
      <c r="CWX24" s="386"/>
      <c r="CXC24" s="386"/>
      <c r="CXH24" s="386"/>
      <c r="CXM24" s="386"/>
      <c r="CXR24" s="386"/>
      <c r="CXW24" s="386"/>
      <c r="CYB24" s="386"/>
      <c r="CYG24" s="386"/>
      <c r="CYL24" s="386"/>
      <c r="CYQ24" s="386"/>
      <c r="CYV24" s="386"/>
      <c r="CZA24" s="386"/>
      <c r="CZF24" s="386"/>
      <c r="CZK24" s="386"/>
      <c r="CZP24" s="386"/>
      <c r="CZU24" s="386"/>
      <c r="CZZ24" s="386"/>
      <c r="DAE24" s="386"/>
      <c r="DAJ24" s="386"/>
      <c r="DAO24" s="386"/>
      <c r="DAT24" s="386"/>
      <c r="DAY24" s="386"/>
      <c r="DBD24" s="386"/>
      <c r="DBI24" s="386"/>
      <c r="DBN24" s="386"/>
      <c r="DBS24" s="386"/>
      <c r="DBX24" s="386"/>
      <c r="DCC24" s="386"/>
      <c r="DCH24" s="386"/>
      <c r="DCM24" s="386"/>
      <c r="DCR24" s="386"/>
      <c r="DCW24" s="386"/>
      <c r="DDB24" s="386"/>
      <c r="DDG24" s="386"/>
      <c r="DDL24" s="386"/>
      <c r="DDQ24" s="386"/>
      <c r="DDV24" s="386"/>
      <c r="DEA24" s="386"/>
      <c r="DEF24" s="386"/>
      <c r="DEK24" s="386"/>
      <c r="DEP24" s="386"/>
      <c r="DEU24" s="386"/>
      <c r="DEZ24" s="386"/>
      <c r="DFE24" s="386"/>
      <c r="DFJ24" s="386"/>
      <c r="DFO24" s="386"/>
      <c r="DFT24" s="386"/>
      <c r="DFY24" s="386"/>
      <c r="DGD24" s="386"/>
      <c r="DGI24" s="386"/>
      <c r="DGN24" s="386"/>
      <c r="DGS24" s="386"/>
      <c r="DGX24" s="386"/>
      <c r="DHC24" s="386"/>
      <c r="DHH24" s="386"/>
      <c r="DHM24" s="386"/>
      <c r="DHR24" s="386"/>
      <c r="DHW24" s="386"/>
      <c r="DIB24" s="386"/>
      <c r="DIG24" s="386"/>
      <c r="DIL24" s="386"/>
      <c r="DIQ24" s="386"/>
      <c r="DIV24" s="386"/>
      <c r="DJA24" s="386"/>
      <c r="DJF24" s="386"/>
      <c r="DJK24" s="386"/>
      <c r="DJP24" s="386"/>
      <c r="DJU24" s="386"/>
      <c r="DJZ24" s="386"/>
      <c r="DKE24" s="386"/>
      <c r="DKJ24" s="386"/>
      <c r="DKO24" s="386"/>
      <c r="DKT24" s="386"/>
      <c r="DKY24" s="386"/>
      <c r="DLD24" s="386"/>
      <c r="DLI24" s="386"/>
      <c r="DLN24" s="386"/>
      <c r="DLS24" s="386"/>
      <c r="DLX24" s="386"/>
      <c r="DMC24" s="386"/>
      <c r="DMH24" s="386"/>
      <c r="DMM24" s="386"/>
      <c r="DMR24" s="386"/>
      <c r="DMW24" s="386"/>
      <c r="DNB24" s="386"/>
      <c r="DNG24" s="386"/>
      <c r="DNL24" s="386"/>
      <c r="DNQ24" s="386"/>
      <c r="DNV24" s="386"/>
      <c r="DOA24" s="386"/>
      <c r="DOF24" s="386"/>
      <c r="DOK24" s="386"/>
      <c r="DOP24" s="386"/>
      <c r="DOU24" s="386"/>
      <c r="DOZ24" s="386"/>
      <c r="DPE24" s="386"/>
      <c r="DPJ24" s="386"/>
      <c r="DPO24" s="386"/>
      <c r="DPT24" s="386"/>
      <c r="DPY24" s="386"/>
      <c r="DQD24" s="386"/>
      <c r="DQI24" s="386"/>
      <c r="DQN24" s="386"/>
      <c r="DQS24" s="386"/>
      <c r="DQX24" s="386"/>
      <c r="DRC24" s="386"/>
      <c r="DRH24" s="386"/>
      <c r="DRM24" s="386"/>
      <c r="DRR24" s="386"/>
      <c r="DRW24" s="386"/>
      <c r="DSB24" s="386"/>
      <c r="DSG24" s="386"/>
      <c r="DSL24" s="386"/>
      <c r="DSQ24" s="386"/>
      <c r="DSV24" s="386"/>
      <c r="DTA24" s="386"/>
      <c r="DTF24" s="386"/>
      <c r="DTK24" s="386"/>
      <c r="DTP24" s="386"/>
      <c r="DTU24" s="386"/>
      <c r="DTZ24" s="386"/>
      <c r="DUE24" s="386"/>
      <c r="DUJ24" s="386"/>
      <c r="DUO24" s="386"/>
      <c r="DUT24" s="386"/>
      <c r="DUY24" s="386"/>
      <c r="DVD24" s="386"/>
      <c r="DVI24" s="386"/>
      <c r="DVN24" s="386"/>
      <c r="DVS24" s="386"/>
      <c r="DVX24" s="386"/>
      <c r="DWC24" s="386"/>
      <c r="DWH24" s="386"/>
      <c r="DWM24" s="386"/>
      <c r="DWR24" s="386"/>
      <c r="DWW24" s="386"/>
      <c r="DXB24" s="386"/>
      <c r="DXG24" s="386"/>
      <c r="DXL24" s="386"/>
      <c r="DXQ24" s="386"/>
      <c r="DXV24" s="386"/>
      <c r="DYA24" s="386"/>
      <c r="DYF24" s="386"/>
      <c r="DYK24" s="386"/>
      <c r="DYP24" s="386"/>
      <c r="DYU24" s="386"/>
      <c r="DYZ24" s="386"/>
      <c r="DZE24" s="386"/>
      <c r="DZJ24" s="386"/>
      <c r="DZO24" s="386"/>
      <c r="DZT24" s="386"/>
      <c r="DZY24" s="386"/>
      <c r="EAD24" s="386"/>
      <c r="EAI24" s="386"/>
      <c r="EAN24" s="386"/>
      <c r="EAS24" s="386"/>
      <c r="EAX24" s="386"/>
      <c r="EBC24" s="386"/>
      <c r="EBH24" s="386"/>
      <c r="EBM24" s="386"/>
      <c r="EBR24" s="386"/>
      <c r="EBW24" s="386"/>
      <c r="ECB24" s="386"/>
      <c r="ECG24" s="386"/>
      <c r="ECL24" s="386"/>
      <c r="ECQ24" s="386"/>
      <c r="ECV24" s="386"/>
      <c r="EDA24" s="386"/>
      <c r="EDF24" s="386"/>
      <c r="EDK24" s="386"/>
      <c r="EDP24" s="386"/>
      <c r="EDU24" s="386"/>
      <c r="EDZ24" s="386"/>
      <c r="EEE24" s="386"/>
      <c r="EEJ24" s="386"/>
      <c r="EEO24" s="386"/>
      <c r="EET24" s="386"/>
      <c r="EEY24" s="386"/>
      <c r="EFD24" s="386"/>
      <c r="EFI24" s="386"/>
      <c r="EFN24" s="386"/>
      <c r="EFS24" s="386"/>
      <c r="EFX24" s="386"/>
      <c r="EGC24" s="386"/>
      <c r="EGH24" s="386"/>
      <c r="EGM24" s="386"/>
      <c r="EGR24" s="386"/>
      <c r="EGW24" s="386"/>
      <c r="EHB24" s="386"/>
      <c r="EHG24" s="386"/>
      <c r="EHL24" s="386"/>
      <c r="EHQ24" s="386"/>
      <c r="EHV24" s="386"/>
      <c r="EIA24" s="386"/>
      <c r="EIF24" s="386"/>
      <c r="EIK24" s="386"/>
      <c r="EIP24" s="386"/>
      <c r="EIU24" s="386"/>
      <c r="EIZ24" s="386"/>
      <c r="EJE24" s="386"/>
      <c r="EJJ24" s="386"/>
      <c r="EJO24" s="386"/>
      <c r="EJT24" s="386"/>
      <c r="EJY24" s="386"/>
      <c r="EKD24" s="386"/>
      <c r="EKI24" s="386"/>
      <c r="EKN24" s="386"/>
      <c r="EKS24" s="386"/>
      <c r="EKX24" s="386"/>
      <c r="ELC24" s="386"/>
      <c r="ELH24" s="386"/>
      <c r="ELM24" s="386"/>
      <c r="ELR24" s="386"/>
      <c r="ELW24" s="386"/>
      <c r="EMB24" s="386"/>
      <c r="EMG24" s="386"/>
      <c r="EML24" s="386"/>
      <c r="EMQ24" s="386"/>
      <c r="EMV24" s="386"/>
      <c r="ENA24" s="386"/>
      <c r="ENF24" s="386"/>
      <c r="ENK24" s="386"/>
      <c r="ENP24" s="386"/>
      <c r="ENU24" s="386"/>
      <c r="ENZ24" s="386"/>
      <c r="EOE24" s="386"/>
      <c r="EOJ24" s="386"/>
      <c r="EOO24" s="386"/>
      <c r="EOT24" s="386"/>
      <c r="EOY24" s="386"/>
      <c r="EPD24" s="386"/>
      <c r="EPI24" s="386"/>
      <c r="EPN24" s="386"/>
      <c r="EPS24" s="386"/>
      <c r="EPX24" s="386"/>
      <c r="EQC24" s="386"/>
      <c r="EQH24" s="386"/>
      <c r="EQM24" s="386"/>
      <c r="EQR24" s="386"/>
      <c r="EQW24" s="386"/>
      <c r="ERB24" s="386"/>
      <c r="ERG24" s="386"/>
      <c r="ERL24" s="386"/>
      <c r="ERQ24" s="386"/>
      <c r="ERV24" s="386"/>
      <c r="ESA24" s="386"/>
      <c r="ESF24" s="386"/>
      <c r="ESK24" s="386"/>
      <c r="ESP24" s="386"/>
      <c r="ESU24" s="386"/>
      <c r="ESZ24" s="386"/>
      <c r="ETE24" s="386"/>
      <c r="ETJ24" s="386"/>
      <c r="ETO24" s="386"/>
      <c r="ETT24" s="386"/>
      <c r="ETY24" s="386"/>
      <c r="EUD24" s="386"/>
      <c r="EUI24" s="386"/>
      <c r="EUN24" s="386"/>
      <c r="EUS24" s="386"/>
      <c r="EUX24" s="386"/>
      <c r="EVC24" s="386"/>
      <c r="EVH24" s="386"/>
      <c r="EVM24" s="386"/>
      <c r="EVR24" s="386"/>
      <c r="EVW24" s="386"/>
      <c r="EWB24" s="386"/>
      <c r="EWG24" s="386"/>
      <c r="EWL24" s="386"/>
      <c r="EWQ24" s="386"/>
      <c r="EWV24" s="386"/>
      <c r="EXA24" s="386"/>
      <c r="EXF24" s="386"/>
      <c r="EXK24" s="386"/>
      <c r="EXP24" s="386"/>
      <c r="EXU24" s="386"/>
      <c r="EXZ24" s="386"/>
      <c r="EYE24" s="386"/>
      <c r="EYJ24" s="386"/>
      <c r="EYO24" s="386"/>
      <c r="EYT24" s="386"/>
      <c r="EYY24" s="386"/>
      <c r="EZD24" s="386"/>
      <c r="EZI24" s="386"/>
      <c r="EZN24" s="386"/>
      <c r="EZS24" s="386"/>
      <c r="EZX24" s="386"/>
      <c r="FAC24" s="386"/>
      <c r="FAH24" s="386"/>
      <c r="FAM24" s="386"/>
      <c r="FAR24" s="386"/>
      <c r="FAW24" s="386"/>
      <c r="FBB24" s="386"/>
      <c r="FBG24" s="386"/>
      <c r="FBL24" s="386"/>
      <c r="FBQ24" s="386"/>
      <c r="FBV24" s="386"/>
      <c r="FCA24" s="386"/>
      <c r="FCF24" s="386"/>
      <c r="FCK24" s="386"/>
      <c r="FCP24" s="386"/>
      <c r="FCU24" s="386"/>
      <c r="FCZ24" s="386"/>
      <c r="FDE24" s="386"/>
      <c r="FDJ24" s="386"/>
      <c r="FDO24" s="386"/>
      <c r="FDT24" s="386"/>
      <c r="FDY24" s="386"/>
      <c r="FED24" s="386"/>
      <c r="FEI24" s="386"/>
      <c r="FEN24" s="386"/>
      <c r="FES24" s="386"/>
      <c r="FEX24" s="386"/>
      <c r="FFC24" s="386"/>
      <c r="FFH24" s="386"/>
      <c r="FFM24" s="386"/>
      <c r="FFR24" s="386"/>
      <c r="FFW24" s="386"/>
      <c r="FGB24" s="386"/>
      <c r="FGG24" s="386"/>
      <c r="FGL24" s="386"/>
      <c r="FGQ24" s="386"/>
      <c r="FGV24" s="386"/>
      <c r="FHA24" s="386"/>
      <c r="FHF24" s="386"/>
      <c r="FHK24" s="386"/>
      <c r="FHP24" s="386"/>
      <c r="FHU24" s="386"/>
      <c r="FHZ24" s="386"/>
      <c r="FIE24" s="386"/>
      <c r="FIJ24" s="386"/>
      <c r="FIO24" s="386"/>
      <c r="FIT24" s="386"/>
      <c r="FIY24" s="386"/>
      <c r="FJD24" s="386"/>
      <c r="FJI24" s="386"/>
      <c r="FJN24" s="386"/>
      <c r="FJS24" s="386"/>
      <c r="FJX24" s="386"/>
      <c r="FKC24" s="386"/>
      <c r="FKH24" s="386"/>
      <c r="FKM24" s="386"/>
      <c r="FKR24" s="386"/>
      <c r="FKW24" s="386"/>
      <c r="FLB24" s="386"/>
      <c r="FLG24" s="386"/>
      <c r="FLL24" s="386"/>
      <c r="FLQ24" s="386"/>
      <c r="FLV24" s="386"/>
      <c r="FMA24" s="386"/>
      <c r="FMF24" s="386"/>
      <c r="FMK24" s="386"/>
      <c r="FMP24" s="386"/>
      <c r="FMU24" s="386"/>
      <c r="FMZ24" s="386"/>
      <c r="FNE24" s="386"/>
      <c r="FNJ24" s="386"/>
      <c r="FNO24" s="386"/>
      <c r="FNT24" s="386"/>
      <c r="FNY24" s="386"/>
      <c r="FOD24" s="386"/>
      <c r="FOI24" s="386"/>
      <c r="FON24" s="386"/>
      <c r="FOS24" s="386"/>
      <c r="FOX24" s="386"/>
      <c r="FPC24" s="386"/>
      <c r="FPH24" s="386"/>
      <c r="FPM24" s="386"/>
      <c r="FPR24" s="386"/>
      <c r="FPW24" s="386"/>
      <c r="FQB24" s="386"/>
      <c r="FQG24" s="386"/>
      <c r="FQL24" s="386"/>
      <c r="FQQ24" s="386"/>
      <c r="FQV24" s="386"/>
      <c r="FRA24" s="386"/>
      <c r="FRF24" s="386"/>
      <c r="FRK24" s="386"/>
      <c r="FRP24" s="386"/>
      <c r="FRU24" s="386"/>
      <c r="FRZ24" s="386"/>
      <c r="FSE24" s="386"/>
      <c r="FSJ24" s="386"/>
      <c r="FSO24" s="386"/>
      <c r="FST24" s="386"/>
      <c r="FSY24" s="386"/>
      <c r="FTD24" s="386"/>
      <c r="FTI24" s="386"/>
      <c r="FTN24" s="386"/>
      <c r="FTS24" s="386"/>
      <c r="FTX24" s="386"/>
      <c r="FUC24" s="386"/>
      <c r="FUH24" s="386"/>
      <c r="FUM24" s="386"/>
      <c r="FUR24" s="386"/>
      <c r="FUW24" s="386"/>
      <c r="FVB24" s="386"/>
      <c r="FVG24" s="386"/>
      <c r="FVL24" s="386"/>
      <c r="FVQ24" s="386"/>
      <c r="FVV24" s="386"/>
      <c r="FWA24" s="386"/>
      <c r="FWF24" s="386"/>
      <c r="FWK24" s="386"/>
      <c r="FWP24" s="386"/>
      <c r="FWU24" s="386"/>
      <c r="FWZ24" s="386"/>
      <c r="FXE24" s="386"/>
      <c r="FXJ24" s="386"/>
      <c r="FXO24" s="386"/>
      <c r="FXT24" s="386"/>
      <c r="FXY24" s="386"/>
      <c r="FYD24" s="386"/>
      <c r="FYI24" s="386"/>
      <c r="FYN24" s="386"/>
      <c r="FYS24" s="386"/>
      <c r="FYX24" s="386"/>
      <c r="FZC24" s="386"/>
      <c r="FZH24" s="386"/>
      <c r="FZM24" s="386"/>
      <c r="FZR24" s="386"/>
      <c r="FZW24" s="386"/>
      <c r="GAB24" s="386"/>
      <c r="GAG24" s="386"/>
      <c r="GAL24" s="386"/>
      <c r="GAQ24" s="386"/>
      <c r="GAV24" s="386"/>
      <c r="GBA24" s="386"/>
      <c r="GBF24" s="386"/>
      <c r="GBK24" s="386"/>
      <c r="GBP24" s="386"/>
      <c r="GBU24" s="386"/>
      <c r="GBZ24" s="386"/>
      <c r="GCE24" s="386"/>
      <c r="GCJ24" s="386"/>
      <c r="GCO24" s="386"/>
      <c r="GCT24" s="386"/>
      <c r="GCY24" s="386"/>
      <c r="GDD24" s="386"/>
      <c r="GDI24" s="386"/>
      <c r="GDN24" s="386"/>
      <c r="GDS24" s="386"/>
      <c r="GDX24" s="386"/>
      <c r="GEC24" s="386"/>
      <c r="GEH24" s="386"/>
      <c r="GEM24" s="386"/>
      <c r="GER24" s="386"/>
      <c r="GEW24" s="386"/>
      <c r="GFB24" s="386"/>
      <c r="GFG24" s="386"/>
      <c r="GFL24" s="386"/>
      <c r="GFQ24" s="386"/>
      <c r="GFV24" s="386"/>
      <c r="GGA24" s="386"/>
      <c r="GGF24" s="386"/>
      <c r="GGK24" s="386"/>
      <c r="GGP24" s="386"/>
      <c r="GGU24" s="386"/>
      <c r="GGZ24" s="386"/>
      <c r="GHE24" s="386"/>
      <c r="GHJ24" s="386"/>
      <c r="GHO24" s="386"/>
      <c r="GHT24" s="386"/>
      <c r="GHY24" s="386"/>
      <c r="GID24" s="386"/>
      <c r="GII24" s="386"/>
      <c r="GIN24" s="386"/>
      <c r="GIS24" s="386"/>
      <c r="GIX24" s="386"/>
      <c r="GJC24" s="386"/>
      <c r="GJH24" s="386"/>
      <c r="GJM24" s="386"/>
      <c r="GJR24" s="386"/>
      <c r="GJW24" s="386"/>
      <c r="GKB24" s="386"/>
      <c r="GKG24" s="386"/>
      <c r="GKL24" s="386"/>
      <c r="GKQ24" s="386"/>
      <c r="GKV24" s="386"/>
      <c r="GLA24" s="386"/>
      <c r="GLF24" s="386"/>
      <c r="GLK24" s="386"/>
      <c r="GLP24" s="386"/>
      <c r="GLU24" s="386"/>
      <c r="GLZ24" s="386"/>
      <c r="GME24" s="386"/>
      <c r="GMJ24" s="386"/>
      <c r="GMO24" s="386"/>
      <c r="GMT24" s="386"/>
      <c r="GMY24" s="386"/>
      <c r="GND24" s="386"/>
      <c r="GNI24" s="386"/>
      <c r="GNN24" s="386"/>
      <c r="GNS24" s="386"/>
      <c r="GNX24" s="386"/>
      <c r="GOC24" s="386"/>
      <c r="GOH24" s="386"/>
      <c r="GOM24" s="386"/>
      <c r="GOR24" s="386"/>
      <c r="GOW24" s="386"/>
      <c r="GPB24" s="386"/>
      <c r="GPG24" s="386"/>
      <c r="GPL24" s="386"/>
      <c r="GPQ24" s="386"/>
      <c r="GPV24" s="386"/>
      <c r="GQA24" s="386"/>
      <c r="GQF24" s="386"/>
      <c r="GQK24" s="386"/>
      <c r="GQP24" s="386"/>
      <c r="GQU24" s="386"/>
      <c r="GQZ24" s="386"/>
      <c r="GRE24" s="386"/>
      <c r="GRJ24" s="386"/>
      <c r="GRO24" s="386"/>
      <c r="GRT24" s="386"/>
      <c r="GRY24" s="386"/>
      <c r="GSD24" s="386"/>
      <c r="GSI24" s="386"/>
      <c r="GSN24" s="386"/>
      <c r="GSS24" s="386"/>
      <c r="GSX24" s="386"/>
      <c r="GTC24" s="386"/>
      <c r="GTH24" s="386"/>
      <c r="GTM24" s="386"/>
      <c r="GTR24" s="386"/>
      <c r="GTW24" s="386"/>
      <c r="GUB24" s="386"/>
      <c r="GUG24" s="386"/>
      <c r="GUL24" s="386"/>
      <c r="GUQ24" s="386"/>
      <c r="GUV24" s="386"/>
      <c r="GVA24" s="386"/>
      <c r="GVF24" s="386"/>
      <c r="GVK24" s="386"/>
      <c r="GVP24" s="386"/>
      <c r="GVU24" s="386"/>
      <c r="GVZ24" s="386"/>
      <c r="GWE24" s="386"/>
      <c r="GWJ24" s="386"/>
      <c r="GWO24" s="386"/>
      <c r="GWT24" s="386"/>
      <c r="GWY24" s="386"/>
      <c r="GXD24" s="386"/>
      <c r="GXI24" s="386"/>
      <c r="GXN24" s="386"/>
      <c r="GXS24" s="386"/>
      <c r="GXX24" s="386"/>
      <c r="GYC24" s="386"/>
      <c r="GYH24" s="386"/>
      <c r="GYM24" s="386"/>
      <c r="GYR24" s="386"/>
      <c r="GYW24" s="386"/>
      <c r="GZB24" s="386"/>
      <c r="GZG24" s="386"/>
      <c r="GZL24" s="386"/>
      <c r="GZQ24" s="386"/>
      <c r="GZV24" s="386"/>
      <c r="HAA24" s="386"/>
      <c r="HAF24" s="386"/>
      <c r="HAK24" s="386"/>
      <c r="HAP24" s="386"/>
      <c r="HAU24" s="386"/>
      <c r="HAZ24" s="386"/>
      <c r="HBE24" s="386"/>
      <c r="HBJ24" s="386"/>
      <c r="HBO24" s="386"/>
      <c r="HBT24" s="386"/>
      <c r="HBY24" s="386"/>
      <c r="HCD24" s="386"/>
      <c r="HCI24" s="386"/>
      <c r="HCN24" s="386"/>
      <c r="HCS24" s="386"/>
      <c r="HCX24" s="386"/>
      <c r="HDC24" s="386"/>
      <c r="HDH24" s="386"/>
      <c r="HDM24" s="386"/>
      <c r="HDR24" s="386"/>
      <c r="HDW24" s="386"/>
      <c r="HEB24" s="386"/>
      <c r="HEG24" s="386"/>
      <c r="HEL24" s="386"/>
      <c r="HEQ24" s="386"/>
      <c r="HEV24" s="386"/>
      <c r="HFA24" s="386"/>
      <c r="HFF24" s="386"/>
      <c r="HFK24" s="386"/>
      <c r="HFP24" s="386"/>
      <c r="HFU24" s="386"/>
      <c r="HFZ24" s="386"/>
      <c r="HGE24" s="386"/>
      <c r="HGJ24" s="386"/>
      <c r="HGO24" s="386"/>
      <c r="HGT24" s="386"/>
      <c r="HGY24" s="386"/>
      <c r="HHD24" s="386"/>
      <c r="HHI24" s="386"/>
      <c r="HHN24" s="386"/>
      <c r="HHS24" s="386"/>
      <c r="HHX24" s="386"/>
      <c r="HIC24" s="386"/>
      <c r="HIH24" s="386"/>
      <c r="HIM24" s="386"/>
      <c r="HIR24" s="386"/>
      <c r="HIW24" s="386"/>
      <c r="HJB24" s="386"/>
      <c r="HJG24" s="386"/>
      <c r="HJL24" s="386"/>
      <c r="HJQ24" s="386"/>
      <c r="HJV24" s="386"/>
      <c r="HKA24" s="386"/>
      <c r="HKF24" s="386"/>
      <c r="HKK24" s="386"/>
      <c r="HKP24" s="386"/>
      <c r="HKU24" s="386"/>
      <c r="HKZ24" s="386"/>
      <c r="HLE24" s="386"/>
      <c r="HLJ24" s="386"/>
      <c r="HLO24" s="386"/>
      <c r="HLT24" s="386"/>
      <c r="HLY24" s="386"/>
      <c r="HMD24" s="386"/>
      <c r="HMI24" s="386"/>
      <c r="HMN24" s="386"/>
      <c r="HMS24" s="386"/>
      <c r="HMX24" s="386"/>
      <c r="HNC24" s="386"/>
      <c r="HNH24" s="386"/>
      <c r="HNM24" s="386"/>
      <c r="HNR24" s="386"/>
      <c r="HNW24" s="386"/>
      <c r="HOB24" s="386"/>
      <c r="HOG24" s="386"/>
      <c r="HOL24" s="386"/>
      <c r="HOQ24" s="386"/>
      <c r="HOV24" s="386"/>
      <c r="HPA24" s="386"/>
      <c r="HPF24" s="386"/>
      <c r="HPK24" s="386"/>
      <c r="HPP24" s="386"/>
      <c r="HPU24" s="386"/>
      <c r="HPZ24" s="386"/>
      <c r="HQE24" s="386"/>
      <c r="HQJ24" s="386"/>
      <c r="HQO24" s="386"/>
      <c r="HQT24" s="386"/>
      <c r="HQY24" s="386"/>
      <c r="HRD24" s="386"/>
      <c r="HRI24" s="386"/>
      <c r="HRN24" s="386"/>
      <c r="HRS24" s="386"/>
      <c r="HRX24" s="386"/>
      <c r="HSC24" s="386"/>
      <c r="HSH24" s="386"/>
      <c r="HSM24" s="386"/>
      <c r="HSR24" s="386"/>
      <c r="HSW24" s="386"/>
      <c r="HTB24" s="386"/>
      <c r="HTG24" s="386"/>
      <c r="HTL24" s="386"/>
      <c r="HTQ24" s="386"/>
      <c r="HTV24" s="386"/>
      <c r="HUA24" s="386"/>
      <c r="HUF24" s="386"/>
      <c r="HUK24" s="386"/>
      <c r="HUP24" s="386"/>
      <c r="HUU24" s="386"/>
      <c r="HUZ24" s="386"/>
      <c r="HVE24" s="386"/>
      <c r="HVJ24" s="386"/>
      <c r="HVO24" s="386"/>
      <c r="HVT24" s="386"/>
      <c r="HVY24" s="386"/>
      <c r="HWD24" s="386"/>
      <c r="HWI24" s="386"/>
      <c r="HWN24" s="386"/>
      <c r="HWS24" s="386"/>
      <c r="HWX24" s="386"/>
      <c r="HXC24" s="386"/>
      <c r="HXH24" s="386"/>
      <c r="HXM24" s="386"/>
      <c r="HXR24" s="386"/>
      <c r="HXW24" s="386"/>
      <c r="HYB24" s="386"/>
      <c r="HYG24" s="386"/>
      <c r="HYL24" s="386"/>
      <c r="HYQ24" s="386"/>
      <c r="HYV24" s="386"/>
      <c r="HZA24" s="386"/>
      <c r="HZF24" s="386"/>
      <c r="HZK24" s="386"/>
      <c r="HZP24" s="386"/>
      <c r="HZU24" s="386"/>
      <c r="HZZ24" s="386"/>
      <c r="IAE24" s="386"/>
      <c r="IAJ24" s="386"/>
      <c r="IAO24" s="386"/>
      <c r="IAT24" s="386"/>
      <c r="IAY24" s="386"/>
      <c r="IBD24" s="386"/>
      <c r="IBI24" s="386"/>
      <c r="IBN24" s="386"/>
      <c r="IBS24" s="386"/>
      <c r="IBX24" s="386"/>
      <c r="ICC24" s="386"/>
      <c r="ICH24" s="386"/>
      <c r="ICM24" s="386"/>
      <c r="ICR24" s="386"/>
      <c r="ICW24" s="386"/>
      <c r="IDB24" s="386"/>
      <c r="IDG24" s="386"/>
      <c r="IDL24" s="386"/>
      <c r="IDQ24" s="386"/>
      <c r="IDV24" s="386"/>
      <c r="IEA24" s="386"/>
      <c r="IEF24" s="386"/>
      <c r="IEK24" s="386"/>
      <c r="IEP24" s="386"/>
      <c r="IEU24" s="386"/>
      <c r="IEZ24" s="386"/>
      <c r="IFE24" s="386"/>
      <c r="IFJ24" s="386"/>
      <c r="IFO24" s="386"/>
      <c r="IFT24" s="386"/>
      <c r="IFY24" s="386"/>
      <c r="IGD24" s="386"/>
      <c r="IGI24" s="386"/>
      <c r="IGN24" s="386"/>
      <c r="IGS24" s="386"/>
      <c r="IGX24" s="386"/>
      <c r="IHC24" s="386"/>
      <c r="IHH24" s="386"/>
      <c r="IHM24" s="386"/>
      <c r="IHR24" s="386"/>
      <c r="IHW24" s="386"/>
      <c r="IIB24" s="386"/>
      <c r="IIG24" s="386"/>
      <c r="IIL24" s="386"/>
      <c r="IIQ24" s="386"/>
      <c r="IIV24" s="386"/>
      <c r="IJA24" s="386"/>
      <c r="IJF24" s="386"/>
      <c r="IJK24" s="386"/>
      <c r="IJP24" s="386"/>
      <c r="IJU24" s="386"/>
      <c r="IJZ24" s="386"/>
      <c r="IKE24" s="386"/>
      <c r="IKJ24" s="386"/>
      <c r="IKO24" s="386"/>
      <c r="IKT24" s="386"/>
      <c r="IKY24" s="386"/>
      <c r="ILD24" s="386"/>
      <c r="ILI24" s="386"/>
      <c r="ILN24" s="386"/>
      <c r="ILS24" s="386"/>
      <c r="ILX24" s="386"/>
      <c r="IMC24" s="386"/>
      <c r="IMH24" s="386"/>
      <c r="IMM24" s="386"/>
      <c r="IMR24" s="386"/>
      <c r="IMW24" s="386"/>
      <c r="INB24" s="386"/>
      <c r="ING24" s="386"/>
      <c r="INL24" s="386"/>
      <c r="INQ24" s="386"/>
      <c r="INV24" s="386"/>
      <c r="IOA24" s="386"/>
      <c r="IOF24" s="386"/>
      <c r="IOK24" s="386"/>
      <c r="IOP24" s="386"/>
      <c r="IOU24" s="386"/>
      <c r="IOZ24" s="386"/>
      <c r="IPE24" s="386"/>
      <c r="IPJ24" s="386"/>
      <c r="IPO24" s="386"/>
      <c r="IPT24" s="386"/>
      <c r="IPY24" s="386"/>
      <c r="IQD24" s="386"/>
      <c r="IQI24" s="386"/>
      <c r="IQN24" s="386"/>
      <c r="IQS24" s="386"/>
      <c r="IQX24" s="386"/>
      <c r="IRC24" s="386"/>
      <c r="IRH24" s="386"/>
      <c r="IRM24" s="386"/>
      <c r="IRR24" s="386"/>
      <c r="IRW24" s="386"/>
      <c r="ISB24" s="386"/>
      <c r="ISG24" s="386"/>
      <c r="ISL24" s="386"/>
      <c r="ISQ24" s="386"/>
      <c r="ISV24" s="386"/>
      <c r="ITA24" s="386"/>
      <c r="ITF24" s="386"/>
      <c r="ITK24" s="386"/>
      <c r="ITP24" s="386"/>
      <c r="ITU24" s="386"/>
      <c r="ITZ24" s="386"/>
      <c r="IUE24" s="386"/>
      <c r="IUJ24" s="386"/>
      <c r="IUO24" s="386"/>
      <c r="IUT24" s="386"/>
      <c r="IUY24" s="386"/>
      <c r="IVD24" s="386"/>
      <c r="IVI24" s="386"/>
      <c r="IVN24" s="386"/>
      <c r="IVS24" s="386"/>
      <c r="IVX24" s="386"/>
      <c r="IWC24" s="386"/>
      <c r="IWH24" s="386"/>
      <c r="IWM24" s="386"/>
      <c r="IWR24" s="386"/>
      <c r="IWW24" s="386"/>
      <c r="IXB24" s="386"/>
      <c r="IXG24" s="386"/>
      <c r="IXL24" s="386"/>
      <c r="IXQ24" s="386"/>
      <c r="IXV24" s="386"/>
      <c r="IYA24" s="386"/>
      <c r="IYF24" s="386"/>
      <c r="IYK24" s="386"/>
      <c r="IYP24" s="386"/>
      <c r="IYU24" s="386"/>
      <c r="IYZ24" s="386"/>
      <c r="IZE24" s="386"/>
      <c r="IZJ24" s="386"/>
      <c r="IZO24" s="386"/>
      <c r="IZT24" s="386"/>
      <c r="IZY24" s="386"/>
      <c r="JAD24" s="386"/>
      <c r="JAI24" s="386"/>
      <c r="JAN24" s="386"/>
      <c r="JAS24" s="386"/>
      <c r="JAX24" s="386"/>
      <c r="JBC24" s="386"/>
      <c r="JBH24" s="386"/>
      <c r="JBM24" s="386"/>
      <c r="JBR24" s="386"/>
      <c r="JBW24" s="386"/>
      <c r="JCB24" s="386"/>
      <c r="JCG24" s="386"/>
      <c r="JCL24" s="386"/>
      <c r="JCQ24" s="386"/>
      <c r="JCV24" s="386"/>
      <c r="JDA24" s="386"/>
      <c r="JDF24" s="386"/>
      <c r="JDK24" s="386"/>
      <c r="JDP24" s="386"/>
      <c r="JDU24" s="386"/>
      <c r="JDZ24" s="386"/>
      <c r="JEE24" s="386"/>
      <c r="JEJ24" s="386"/>
      <c r="JEO24" s="386"/>
      <c r="JET24" s="386"/>
      <c r="JEY24" s="386"/>
      <c r="JFD24" s="386"/>
      <c r="JFI24" s="386"/>
      <c r="JFN24" s="386"/>
      <c r="JFS24" s="386"/>
      <c r="JFX24" s="386"/>
      <c r="JGC24" s="386"/>
      <c r="JGH24" s="386"/>
      <c r="JGM24" s="386"/>
      <c r="JGR24" s="386"/>
      <c r="JGW24" s="386"/>
      <c r="JHB24" s="386"/>
      <c r="JHG24" s="386"/>
      <c r="JHL24" s="386"/>
      <c r="JHQ24" s="386"/>
      <c r="JHV24" s="386"/>
      <c r="JIA24" s="386"/>
      <c r="JIF24" s="386"/>
      <c r="JIK24" s="386"/>
      <c r="JIP24" s="386"/>
      <c r="JIU24" s="386"/>
      <c r="JIZ24" s="386"/>
      <c r="JJE24" s="386"/>
      <c r="JJJ24" s="386"/>
      <c r="JJO24" s="386"/>
      <c r="JJT24" s="386"/>
      <c r="JJY24" s="386"/>
      <c r="JKD24" s="386"/>
      <c r="JKI24" s="386"/>
      <c r="JKN24" s="386"/>
      <c r="JKS24" s="386"/>
      <c r="JKX24" s="386"/>
      <c r="JLC24" s="386"/>
      <c r="JLH24" s="386"/>
      <c r="JLM24" s="386"/>
      <c r="JLR24" s="386"/>
      <c r="JLW24" s="386"/>
      <c r="JMB24" s="386"/>
      <c r="JMG24" s="386"/>
      <c r="JML24" s="386"/>
      <c r="JMQ24" s="386"/>
      <c r="JMV24" s="386"/>
      <c r="JNA24" s="386"/>
      <c r="JNF24" s="386"/>
      <c r="JNK24" s="386"/>
      <c r="JNP24" s="386"/>
      <c r="JNU24" s="386"/>
      <c r="JNZ24" s="386"/>
      <c r="JOE24" s="386"/>
      <c r="JOJ24" s="386"/>
      <c r="JOO24" s="386"/>
      <c r="JOT24" s="386"/>
      <c r="JOY24" s="386"/>
      <c r="JPD24" s="386"/>
      <c r="JPI24" s="386"/>
      <c r="JPN24" s="386"/>
      <c r="JPS24" s="386"/>
      <c r="JPX24" s="386"/>
      <c r="JQC24" s="386"/>
      <c r="JQH24" s="386"/>
      <c r="JQM24" s="386"/>
      <c r="JQR24" s="386"/>
      <c r="JQW24" s="386"/>
      <c r="JRB24" s="386"/>
      <c r="JRG24" s="386"/>
      <c r="JRL24" s="386"/>
      <c r="JRQ24" s="386"/>
      <c r="JRV24" s="386"/>
      <c r="JSA24" s="386"/>
      <c r="JSF24" s="386"/>
      <c r="JSK24" s="386"/>
      <c r="JSP24" s="386"/>
      <c r="JSU24" s="386"/>
      <c r="JSZ24" s="386"/>
      <c r="JTE24" s="386"/>
      <c r="JTJ24" s="386"/>
      <c r="JTO24" s="386"/>
      <c r="JTT24" s="386"/>
      <c r="JTY24" s="386"/>
      <c r="JUD24" s="386"/>
      <c r="JUI24" s="386"/>
      <c r="JUN24" s="386"/>
      <c r="JUS24" s="386"/>
      <c r="JUX24" s="386"/>
      <c r="JVC24" s="386"/>
      <c r="JVH24" s="386"/>
      <c r="JVM24" s="386"/>
      <c r="JVR24" s="386"/>
      <c r="JVW24" s="386"/>
      <c r="JWB24" s="386"/>
      <c r="JWG24" s="386"/>
      <c r="JWL24" s="386"/>
      <c r="JWQ24" s="386"/>
      <c r="JWV24" s="386"/>
      <c r="JXA24" s="386"/>
      <c r="JXF24" s="386"/>
      <c r="JXK24" s="386"/>
      <c r="JXP24" s="386"/>
      <c r="JXU24" s="386"/>
      <c r="JXZ24" s="386"/>
      <c r="JYE24" s="386"/>
      <c r="JYJ24" s="386"/>
      <c r="JYO24" s="386"/>
      <c r="JYT24" s="386"/>
      <c r="JYY24" s="386"/>
      <c r="JZD24" s="386"/>
      <c r="JZI24" s="386"/>
      <c r="JZN24" s="386"/>
      <c r="JZS24" s="386"/>
      <c r="JZX24" s="386"/>
      <c r="KAC24" s="386"/>
      <c r="KAH24" s="386"/>
      <c r="KAM24" s="386"/>
      <c r="KAR24" s="386"/>
      <c r="KAW24" s="386"/>
      <c r="KBB24" s="386"/>
      <c r="KBG24" s="386"/>
      <c r="KBL24" s="386"/>
      <c r="KBQ24" s="386"/>
      <c r="KBV24" s="386"/>
      <c r="KCA24" s="386"/>
      <c r="KCF24" s="386"/>
      <c r="KCK24" s="386"/>
      <c r="KCP24" s="386"/>
      <c r="KCU24" s="386"/>
      <c r="KCZ24" s="386"/>
      <c r="KDE24" s="386"/>
      <c r="KDJ24" s="386"/>
      <c r="KDO24" s="386"/>
      <c r="KDT24" s="386"/>
      <c r="KDY24" s="386"/>
      <c r="KED24" s="386"/>
      <c r="KEI24" s="386"/>
      <c r="KEN24" s="386"/>
      <c r="KES24" s="386"/>
      <c r="KEX24" s="386"/>
      <c r="KFC24" s="386"/>
      <c r="KFH24" s="386"/>
      <c r="KFM24" s="386"/>
      <c r="KFR24" s="386"/>
      <c r="KFW24" s="386"/>
      <c r="KGB24" s="386"/>
      <c r="KGG24" s="386"/>
      <c r="KGL24" s="386"/>
      <c r="KGQ24" s="386"/>
      <c r="KGV24" s="386"/>
      <c r="KHA24" s="386"/>
      <c r="KHF24" s="386"/>
      <c r="KHK24" s="386"/>
      <c r="KHP24" s="386"/>
      <c r="KHU24" s="386"/>
      <c r="KHZ24" s="386"/>
      <c r="KIE24" s="386"/>
      <c r="KIJ24" s="386"/>
      <c r="KIO24" s="386"/>
      <c r="KIT24" s="386"/>
      <c r="KIY24" s="386"/>
      <c r="KJD24" s="386"/>
      <c r="KJI24" s="386"/>
      <c r="KJN24" s="386"/>
      <c r="KJS24" s="386"/>
      <c r="KJX24" s="386"/>
      <c r="KKC24" s="386"/>
      <c r="KKH24" s="386"/>
      <c r="KKM24" s="386"/>
      <c r="KKR24" s="386"/>
      <c r="KKW24" s="386"/>
      <c r="KLB24" s="386"/>
      <c r="KLG24" s="386"/>
      <c r="KLL24" s="386"/>
      <c r="KLQ24" s="386"/>
      <c r="KLV24" s="386"/>
      <c r="KMA24" s="386"/>
      <c r="KMF24" s="386"/>
      <c r="KMK24" s="386"/>
      <c r="KMP24" s="386"/>
      <c r="KMU24" s="386"/>
      <c r="KMZ24" s="386"/>
      <c r="KNE24" s="386"/>
      <c r="KNJ24" s="386"/>
      <c r="KNO24" s="386"/>
      <c r="KNT24" s="386"/>
      <c r="KNY24" s="386"/>
      <c r="KOD24" s="386"/>
      <c r="KOI24" s="386"/>
      <c r="KON24" s="386"/>
      <c r="KOS24" s="386"/>
      <c r="KOX24" s="386"/>
      <c r="KPC24" s="386"/>
      <c r="KPH24" s="386"/>
      <c r="KPM24" s="386"/>
      <c r="KPR24" s="386"/>
      <c r="KPW24" s="386"/>
      <c r="KQB24" s="386"/>
      <c r="KQG24" s="386"/>
      <c r="KQL24" s="386"/>
      <c r="KQQ24" s="386"/>
      <c r="KQV24" s="386"/>
      <c r="KRA24" s="386"/>
      <c r="KRF24" s="386"/>
      <c r="KRK24" s="386"/>
      <c r="KRP24" s="386"/>
      <c r="KRU24" s="386"/>
      <c r="KRZ24" s="386"/>
      <c r="KSE24" s="386"/>
      <c r="KSJ24" s="386"/>
      <c r="KSO24" s="386"/>
      <c r="KST24" s="386"/>
      <c r="KSY24" s="386"/>
      <c r="KTD24" s="386"/>
      <c r="KTI24" s="386"/>
      <c r="KTN24" s="386"/>
      <c r="KTS24" s="386"/>
      <c r="KTX24" s="386"/>
      <c r="KUC24" s="386"/>
      <c r="KUH24" s="386"/>
      <c r="KUM24" s="386"/>
      <c r="KUR24" s="386"/>
      <c r="KUW24" s="386"/>
      <c r="KVB24" s="386"/>
      <c r="KVG24" s="386"/>
      <c r="KVL24" s="386"/>
      <c r="KVQ24" s="386"/>
      <c r="KVV24" s="386"/>
      <c r="KWA24" s="386"/>
      <c r="KWF24" s="386"/>
      <c r="KWK24" s="386"/>
      <c r="KWP24" s="386"/>
      <c r="KWU24" s="386"/>
      <c r="KWZ24" s="386"/>
      <c r="KXE24" s="386"/>
      <c r="KXJ24" s="386"/>
      <c r="KXO24" s="386"/>
      <c r="KXT24" s="386"/>
      <c r="KXY24" s="386"/>
      <c r="KYD24" s="386"/>
      <c r="KYI24" s="386"/>
      <c r="KYN24" s="386"/>
      <c r="KYS24" s="386"/>
      <c r="KYX24" s="386"/>
      <c r="KZC24" s="386"/>
      <c r="KZH24" s="386"/>
      <c r="KZM24" s="386"/>
      <c r="KZR24" s="386"/>
      <c r="KZW24" s="386"/>
      <c r="LAB24" s="386"/>
      <c r="LAG24" s="386"/>
      <c r="LAL24" s="386"/>
      <c r="LAQ24" s="386"/>
      <c r="LAV24" s="386"/>
      <c r="LBA24" s="386"/>
      <c r="LBF24" s="386"/>
      <c r="LBK24" s="386"/>
      <c r="LBP24" s="386"/>
      <c r="LBU24" s="386"/>
      <c r="LBZ24" s="386"/>
      <c r="LCE24" s="386"/>
      <c r="LCJ24" s="386"/>
      <c r="LCO24" s="386"/>
      <c r="LCT24" s="386"/>
      <c r="LCY24" s="386"/>
      <c r="LDD24" s="386"/>
      <c r="LDI24" s="386"/>
      <c r="LDN24" s="386"/>
      <c r="LDS24" s="386"/>
      <c r="LDX24" s="386"/>
      <c r="LEC24" s="386"/>
      <c r="LEH24" s="386"/>
      <c r="LEM24" s="386"/>
      <c r="LER24" s="386"/>
      <c r="LEW24" s="386"/>
      <c r="LFB24" s="386"/>
      <c r="LFG24" s="386"/>
      <c r="LFL24" s="386"/>
      <c r="LFQ24" s="386"/>
      <c r="LFV24" s="386"/>
      <c r="LGA24" s="386"/>
      <c r="LGF24" s="386"/>
      <c r="LGK24" s="386"/>
      <c r="LGP24" s="386"/>
      <c r="LGU24" s="386"/>
      <c r="LGZ24" s="386"/>
      <c r="LHE24" s="386"/>
      <c r="LHJ24" s="386"/>
      <c r="LHO24" s="386"/>
      <c r="LHT24" s="386"/>
      <c r="LHY24" s="386"/>
      <c r="LID24" s="386"/>
      <c r="LII24" s="386"/>
      <c r="LIN24" s="386"/>
      <c r="LIS24" s="386"/>
      <c r="LIX24" s="386"/>
      <c r="LJC24" s="386"/>
      <c r="LJH24" s="386"/>
      <c r="LJM24" s="386"/>
      <c r="LJR24" s="386"/>
      <c r="LJW24" s="386"/>
      <c r="LKB24" s="386"/>
      <c r="LKG24" s="386"/>
      <c r="LKL24" s="386"/>
      <c r="LKQ24" s="386"/>
      <c r="LKV24" s="386"/>
      <c r="LLA24" s="386"/>
      <c r="LLF24" s="386"/>
      <c r="LLK24" s="386"/>
      <c r="LLP24" s="386"/>
      <c r="LLU24" s="386"/>
      <c r="LLZ24" s="386"/>
      <c r="LME24" s="386"/>
      <c r="LMJ24" s="386"/>
      <c r="LMO24" s="386"/>
      <c r="LMT24" s="386"/>
      <c r="LMY24" s="386"/>
      <c r="LND24" s="386"/>
      <c r="LNI24" s="386"/>
      <c r="LNN24" s="386"/>
      <c r="LNS24" s="386"/>
      <c r="LNX24" s="386"/>
      <c r="LOC24" s="386"/>
      <c r="LOH24" s="386"/>
      <c r="LOM24" s="386"/>
      <c r="LOR24" s="386"/>
      <c r="LOW24" s="386"/>
      <c r="LPB24" s="386"/>
      <c r="LPG24" s="386"/>
      <c r="LPL24" s="386"/>
      <c r="LPQ24" s="386"/>
      <c r="LPV24" s="386"/>
      <c r="LQA24" s="386"/>
      <c r="LQF24" s="386"/>
      <c r="LQK24" s="386"/>
      <c r="LQP24" s="386"/>
      <c r="LQU24" s="386"/>
      <c r="LQZ24" s="386"/>
      <c r="LRE24" s="386"/>
      <c r="LRJ24" s="386"/>
      <c r="LRO24" s="386"/>
      <c r="LRT24" s="386"/>
      <c r="LRY24" s="386"/>
      <c r="LSD24" s="386"/>
      <c r="LSI24" s="386"/>
      <c r="LSN24" s="386"/>
      <c r="LSS24" s="386"/>
      <c r="LSX24" s="386"/>
      <c r="LTC24" s="386"/>
      <c r="LTH24" s="386"/>
      <c r="LTM24" s="386"/>
      <c r="LTR24" s="386"/>
      <c r="LTW24" s="386"/>
      <c r="LUB24" s="386"/>
      <c r="LUG24" s="386"/>
      <c r="LUL24" s="386"/>
      <c r="LUQ24" s="386"/>
      <c r="LUV24" s="386"/>
      <c r="LVA24" s="386"/>
      <c r="LVF24" s="386"/>
      <c r="LVK24" s="386"/>
      <c r="LVP24" s="386"/>
      <c r="LVU24" s="386"/>
      <c r="LVZ24" s="386"/>
      <c r="LWE24" s="386"/>
      <c r="LWJ24" s="386"/>
      <c r="LWO24" s="386"/>
      <c r="LWT24" s="386"/>
      <c r="LWY24" s="386"/>
      <c r="LXD24" s="386"/>
      <c r="LXI24" s="386"/>
      <c r="LXN24" s="386"/>
      <c r="LXS24" s="386"/>
      <c r="LXX24" s="386"/>
      <c r="LYC24" s="386"/>
      <c r="LYH24" s="386"/>
      <c r="LYM24" s="386"/>
      <c r="LYR24" s="386"/>
      <c r="LYW24" s="386"/>
      <c r="LZB24" s="386"/>
      <c r="LZG24" s="386"/>
      <c r="LZL24" s="386"/>
      <c r="LZQ24" s="386"/>
      <c r="LZV24" s="386"/>
      <c r="MAA24" s="386"/>
      <c r="MAF24" s="386"/>
      <c r="MAK24" s="386"/>
      <c r="MAP24" s="386"/>
      <c r="MAU24" s="386"/>
      <c r="MAZ24" s="386"/>
      <c r="MBE24" s="386"/>
      <c r="MBJ24" s="386"/>
      <c r="MBO24" s="386"/>
      <c r="MBT24" s="386"/>
      <c r="MBY24" s="386"/>
      <c r="MCD24" s="386"/>
      <c r="MCI24" s="386"/>
      <c r="MCN24" s="386"/>
      <c r="MCS24" s="386"/>
      <c r="MCX24" s="386"/>
      <c r="MDC24" s="386"/>
      <c r="MDH24" s="386"/>
      <c r="MDM24" s="386"/>
      <c r="MDR24" s="386"/>
      <c r="MDW24" s="386"/>
      <c r="MEB24" s="386"/>
      <c r="MEG24" s="386"/>
      <c r="MEL24" s="386"/>
      <c r="MEQ24" s="386"/>
      <c r="MEV24" s="386"/>
      <c r="MFA24" s="386"/>
      <c r="MFF24" s="386"/>
      <c r="MFK24" s="386"/>
      <c r="MFP24" s="386"/>
      <c r="MFU24" s="386"/>
      <c r="MFZ24" s="386"/>
      <c r="MGE24" s="386"/>
      <c r="MGJ24" s="386"/>
      <c r="MGO24" s="386"/>
      <c r="MGT24" s="386"/>
      <c r="MGY24" s="386"/>
      <c r="MHD24" s="386"/>
      <c r="MHI24" s="386"/>
      <c r="MHN24" s="386"/>
      <c r="MHS24" s="386"/>
      <c r="MHX24" s="386"/>
      <c r="MIC24" s="386"/>
      <c r="MIH24" s="386"/>
      <c r="MIM24" s="386"/>
      <c r="MIR24" s="386"/>
      <c r="MIW24" s="386"/>
      <c r="MJB24" s="386"/>
      <c r="MJG24" s="386"/>
      <c r="MJL24" s="386"/>
      <c r="MJQ24" s="386"/>
      <c r="MJV24" s="386"/>
      <c r="MKA24" s="386"/>
      <c r="MKF24" s="386"/>
      <c r="MKK24" s="386"/>
      <c r="MKP24" s="386"/>
      <c r="MKU24" s="386"/>
      <c r="MKZ24" s="386"/>
      <c r="MLE24" s="386"/>
      <c r="MLJ24" s="386"/>
      <c r="MLO24" s="386"/>
      <c r="MLT24" s="386"/>
      <c r="MLY24" s="386"/>
      <c r="MMD24" s="386"/>
      <c r="MMI24" s="386"/>
      <c r="MMN24" s="386"/>
      <c r="MMS24" s="386"/>
      <c r="MMX24" s="386"/>
      <c r="MNC24" s="386"/>
      <c r="MNH24" s="386"/>
      <c r="MNM24" s="386"/>
      <c r="MNR24" s="386"/>
      <c r="MNW24" s="386"/>
      <c r="MOB24" s="386"/>
      <c r="MOG24" s="386"/>
      <c r="MOL24" s="386"/>
      <c r="MOQ24" s="386"/>
      <c r="MOV24" s="386"/>
      <c r="MPA24" s="386"/>
      <c r="MPF24" s="386"/>
      <c r="MPK24" s="386"/>
      <c r="MPP24" s="386"/>
      <c r="MPU24" s="386"/>
      <c r="MPZ24" s="386"/>
      <c r="MQE24" s="386"/>
      <c r="MQJ24" s="386"/>
      <c r="MQO24" s="386"/>
      <c r="MQT24" s="386"/>
      <c r="MQY24" s="386"/>
      <c r="MRD24" s="386"/>
      <c r="MRI24" s="386"/>
      <c r="MRN24" s="386"/>
      <c r="MRS24" s="386"/>
      <c r="MRX24" s="386"/>
      <c r="MSC24" s="386"/>
      <c r="MSH24" s="386"/>
      <c r="MSM24" s="386"/>
      <c r="MSR24" s="386"/>
      <c r="MSW24" s="386"/>
      <c r="MTB24" s="386"/>
      <c r="MTG24" s="386"/>
      <c r="MTL24" s="386"/>
      <c r="MTQ24" s="386"/>
      <c r="MTV24" s="386"/>
      <c r="MUA24" s="386"/>
      <c r="MUF24" s="386"/>
      <c r="MUK24" s="386"/>
      <c r="MUP24" s="386"/>
      <c r="MUU24" s="386"/>
      <c r="MUZ24" s="386"/>
      <c r="MVE24" s="386"/>
      <c r="MVJ24" s="386"/>
      <c r="MVO24" s="386"/>
      <c r="MVT24" s="386"/>
      <c r="MVY24" s="386"/>
      <c r="MWD24" s="386"/>
      <c r="MWI24" s="386"/>
      <c r="MWN24" s="386"/>
      <c r="MWS24" s="386"/>
      <c r="MWX24" s="386"/>
      <c r="MXC24" s="386"/>
      <c r="MXH24" s="386"/>
      <c r="MXM24" s="386"/>
      <c r="MXR24" s="386"/>
      <c r="MXW24" s="386"/>
      <c r="MYB24" s="386"/>
      <c r="MYG24" s="386"/>
      <c r="MYL24" s="386"/>
      <c r="MYQ24" s="386"/>
      <c r="MYV24" s="386"/>
      <c r="MZA24" s="386"/>
      <c r="MZF24" s="386"/>
      <c r="MZK24" s="386"/>
      <c r="MZP24" s="386"/>
      <c r="MZU24" s="386"/>
      <c r="MZZ24" s="386"/>
      <c r="NAE24" s="386"/>
      <c r="NAJ24" s="386"/>
      <c r="NAO24" s="386"/>
      <c r="NAT24" s="386"/>
      <c r="NAY24" s="386"/>
      <c r="NBD24" s="386"/>
      <c r="NBI24" s="386"/>
      <c r="NBN24" s="386"/>
      <c r="NBS24" s="386"/>
      <c r="NBX24" s="386"/>
      <c r="NCC24" s="386"/>
      <c r="NCH24" s="386"/>
      <c r="NCM24" s="386"/>
      <c r="NCR24" s="386"/>
      <c r="NCW24" s="386"/>
      <c r="NDB24" s="386"/>
      <c r="NDG24" s="386"/>
      <c r="NDL24" s="386"/>
      <c r="NDQ24" s="386"/>
      <c r="NDV24" s="386"/>
      <c r="NEA24" s="386"/>
      <c r="NEF24" s="386"/>
      <c r="NEK24" s="386"/>
      <c r="NEP24" s="386"/>
      <c r="NEU24" s="386"/>
      <c r="NEZ24" s="386"/>
      <c r="NFE24" s="386"/>
      <c r="NFJ24" s="386"/>
      <c r="NFO24" s="386"/>
      <c r="NFT24" s="386"/>
      <c r="NFY24" s="386"/>
      <c r="NGD24" s="386"/>
      <c r="NGI24" s="386"/>
      <c r="NGN24" s="386"/>
      <c r="NGS24" s="386"/>
      <c r="NGX24" s="386"/>
      <c r="NHC24" s="386"/>
      <c r="NHH24" s="386"/>
      <c r="NHM24" s="386"/>
      <c r="NHR24" s="386"/>
      <c r="NHW24" s="386"/>
      <c r="NIB24" s="386"/>
      <c r="NIG24" s="386"/>
      <c r="NIL24" s="386"/>
      <c r="NIQ24" s="386"/>
      <c r="NIV24" s="386"/>
      <c r="NJA24" s="386"/>
      <c r="NJF24" s="386"/>
      <c r="NJK24" s="386"/>
      <c r="NJP24" s="386"/>
      <c r="NJU24" s="386"/>
      <c r="NJZ24" s="386"/>
      <c r="NKE24" s="386"/>
      <c r="NKJ24" s="386"/>
      <c r="NKO24" s="386"/>
      <c r="NKT24" s="386"/>
      <c r="NKY24" s="386"/>
      <c r="NLD24" s="386"/>
      <c r="NLI24" s="386"/>
      <c r="NLN24" s="386"/>
      <c r="NLS24" s="386"/>
      <c r="NLX24" s="386"/>
      <c r="NMC24" s="386"/>
      <c r="NMH24" s="386"/>
      <c r="NMM24" s="386"/>
      <c r="NMR24" s="386"/>
      <c r="NMW24" s="386"/>
      <c r="NNB24" s="386"/>
      <c r="NNG24" s="386"/>
      <c r="NNL24" s="386"/>
      <c r="NNQ24" s="386"/>
      <c r="NNV24" s="386"/>
      <c r="NOA24" s="386"/>
      <c r="NOF24" s="386"/>
      <c r="NOK24" s="386"/>
      <c r="NOP24" s="386"/>
      <c r="NOU24" s="386"/>
      <c r="NOZ24" s="386"/>
      <c r="NPE24" s="386"/>
      <c r="NPJ24" s="386"/>
      <c r="NPO24" s="386"/>
      <c r="NPT24" s="386"/>
      <c r="NPY24" s="386"/>
      <c r="NQD24" s="386"/>
      <c r="NQI24" s="386"/>
      <c r="NQN24" s="386"/>
      <c r="NQS24" s="386"/>
      <c r="NQX24" s="386"/>
      <c r="NRC24" s="386"/>
      <c r="NRH24" s="386"/>
      <c r="NRM24" s="386"/>
      <c r="NRR24" s="386"/>
      <c r="NRW24" s="386"/>
      <c r="NSB24" s="386"/>
      <c r="NSG24" s="386"/>
      <c r="NSL24" s="386"/>
      <c r="NSQ24" s="386"/>
      <c r="NSV24" s="386"/>
      <c r="NTA24" s="386"/>
      <c r="NTF24" s="386"/>
      <c r="NTK24" s="386"/>
      <c r="NTP24" s="386"/>
      <c r="NTU24" s="386"/>
      <c r="NTZ24" s="386"/>
      <c r="NUE24" s="386"/>
      <c r="NUJ24" s="386"/>
      <c r="NUO24" s="386"/>
      <c r="NUT24" s="386"/>
      <c r="NUY24" s="386"/>
      <c r="NVD24" s="386"/>
      <c r="NVI24" s="386"/>
      <c r="NVN24" s="386"/>
      <c r="NVS24" s="386"/>
      <c r="NVX24" s="386"/>
      <c r="NWC24" s="386"/>
      <c r="NWH24" s="386"/>
      <c r="NWM24" s="386"/>
      <c r="NWR24" s="386"/>
      <c r="NWW24" s="386"/>
      <c r="NXB24" s="386"/>
      <c r="NXG24" s="386"/>
      <c r="NXL24" s="386"/>
      <c r="NXQ24" s="386"/>
      <c r="NXV24" s="386"/>
      <c r="NYA24" s="386"/>
      <c r="NYF24" s="386"/>
      <c r="NYK24" s="386"/>
      <c r="NYP24" s="386"/>
      <c r="NYU24" s="386"/>
      <c r="NYZ24" s="386"/>
      <c r="NZE24" s="386"/>
      <c r="NZJ24" s="386"/>
      <c r="NZO24" s="386"/>
      <c r="NZT24" s="386"/>
      <c r="NZY24" s="386"/>
      <c r="OAD24" s="386"/>
      <c r="OAI24" s="386"/>
      <c r="OAN24" s="386"/>
      <c r="OAS24" s="386"/>
      <c r="OAX24" s="386"/>
      <c r="OBC24" s="386"/>
      <c r="OBH24" s="386"/>
      <c r="OBM24" s="386"/>
      <c r="OBR24" s="386"/>
      <c r="OBW24" s="386"/>
      <c r="OCB24" s="386"/>
      <c r="OCG24" s="386"/>
      <c r="OCL24" s="386"/>
      <c r="OCQ24" s="386"/>
      <c r="OCV24" s="386"/>
      <c r="ODA24" s="386"/>
      <c r="ODF24" s="386"/>
      <c r="ODK24" s="386"/>
      <c r="ODP24" s="386"/>
      <c r="ODU24" s="386"/>
      <c r="ODZ24" s="386"/>
      <c r="OEE24" s="386"/>
      <c r="OEJ24" s="386"/>
      <c r="OEO24" s="386"/>
      <c r="OET24" s="386"/>
      <c r="OEY24" s="386"/>
      <c r="OFD24" s="386"/>
      <c r="OFI24" s="386"/>
      <c r="OFN24" s="386"/>
      <c r="OFS24" s="386"/>
      <c r="OFX24" s="386"/>
      <c r="OGC24" s="386"/>
      <c r="OGH24" s="386"/>
      <c r="OGM24" s="386"/>
      <c r="OGR24" s="386"/>
      <c r="OGW24" s="386"/>
      <c r="OHB24" s="386"/>
      <c r="OHG24" s="386"/>
      <c r="OHL24" s="386"/>
      <c r="OHQ24" s="386"/>
      <c r="OHV24" s="386"/>
      <c r="OIA24" s="386"/>
      <c r="OIF24" s="386"/>
      <c r="OIK24" s="386"/>
      <c r="OIP24" s="386"/>
      <c r="OIU24" s="386"/>
      <c r="OIZ24" s="386"/>
      <c r="OJE24" s="386"/>
      <c r="OJJ24" s="386"/>
      <c r="OJO24" s="386"/>
      <c r="OJT24" s="386"/>
      <c r="OJY24" s="386"/>
      <c r="OKD24" s="386"/>
      <c r="OKI24" s="386"/>
      <c r="OKN24" s="386"/>
      <c r="OKS24" s="386"/>
      <c r="OKX24" s="386"/>
      <c r="OLC24" s="386"/>
      <c r="OLH24" s="386"/>
      <c r="OLM24" s="386"/>
      <c r="OLR24" s="386"/>
      <c r="OLW24" s="386"/>
      <c r="OMB24" s="386"/>
      <c r="OMG24" s="386"/>
      <c r="OML24" s="386"/>
      <c r="OMQ24" s="386"/>
      <c r="OMV24" s="386"/>
      <c r="ONA24" s="386"/>
      <c r="ONF24" s="386"/>
      <c r="ONK24" s="386"/>
      <c r="ONP24" s="386"/>
      <c r="ONU24" s="386"/>
      <c r="ONZ24" s="386"/>
      <c r="OOE24" s="386"/>
      <c r="OOJ24" s="386"/>
      <c r="OOO24" s="386"/>
      <c r="OOT24" s="386"/>
      <c r="OOY24" s="386"/>
      <c r="OPD24" s="386"/>
      <c r="OPI24" s="386"/>
      <c r="OPN24" s="386"/>
      <c r="OPS24" s="386"/>
      <c r="OPX24" s="386"/>
      <c r="OQC24" s="386"/>
      <c r="OQH24" s="386"/>
      <c r="OQM24" s="386"/>
      <c r="OQR24" s="386"/>
      <c r="OQW24" s="386"/>
      <c r="ORB24" s="386"/>
      <c r="ORG24" s="386"/>
      <c r="ORL24" s="386"/>
      <c r="ORQ24" s="386"/>
      <c r="ORV24" s="386"/>
      <c r="OSA24" s="386"/>
      <c r="OSF24" s="386"/>
      <c r="OSK24" s="386"/>
      <c r="OSP24" s="386"/>
      <c r="OSU24" s="386"/>
      <c r="OSZ24" s="386"/>
      <c r="OTE24" s="386"/>
      <c r="OTJ24" s="386"/>
      <c r="OTO24" s="386"/>
      <c r="OTT24" s="386"/>
      <c r="OTY24" s="386"/>
      <c r="OUD24" s="386"/>
      <c r="OUI24" s="386"/>
      <c r="OUN24" s="386"/>
      <c r="OUS24" s="386"/>
      <c r="OUX24" s="386"/>
      <c r="OVC24" s="386"/>
      <c r="OVH24" s="386"/>
      <c r="OVM24" s="386"/>
      <c r="OVR24" s="386"/>
      <c r="OVW24" s="386"/>
      <c r="OWB24" s="386"/>
      <c r="OWG24" s="386"/>
      <c r="OWL24" s="386"/>
      <c r="OWQ24" s="386"/>
      <c r="OWV24" s="386"/>
      <c r="OXA24" s="386"/>
      <c r="OXF24" s="386"/>
      <c r="OXK24" s="386"/>
      <c r="OXP24" s="386"/>
      <c r="OXU24" s="386"/>
      <c r="OXZ24" s="386"/>
      <c r="OYE24" s="386"/>
      <c r="OYJ24" s="386"/>
      <c r="OYO24" s="386"/>
      <c r="OYT24" s="386"/>
      <c r="OYY24" s="386"/>
      <c r="OZD24" s="386"/>
      <c r="OZI24" s="386"/>
      <c r="OZN24" s="386"/>
      <c r="OZS24" s="386"/>
      <c r="OZX24" s="386"/>
      <c r="PAC24" s="386"/>
      <c r="PAH24" s="386"/>
      <c r="PAM24" s="386"/>
      <c r="PAR24" s="386"/>
      <c r="PAW24" s="386"/>
      <c r="PBB24" s="386"/>
      <c r="PBG24" s="386"/>
      <c r="PBL24" s="386"/>
      <c r="PBQ24" s="386"/>
      <c r="PBV24" s="386"/>
      <c r="PCA24" s="386"/>
      <c r="PCF24" s="386"/>
      <c r="PCK24" s="386"/>
      <c r="PCP24" s="386"/>
      <c r="PCU24" s="386"/>
      <c r="PCZ24" s="386"/>
      <c r="PDE24" s="386"/>
      <c r="PDJ24" s="386"/>
      <c r="PDO24" s="386"/>
      <c r="PDT24" s="386"/>
      <c r="PDY24" s="386"/>
      <c r="PED24" s="386"/>
      <c r="PEI24" s="386"/>
      <c r="PEN24" s="386"/>
      <c r="PES24" s="386"/>
      <c r="PEX24" s="386"/>
      <c r="PFC24" s="386"/>
      <c r="PFH24" s="386"/>
      <c r="PFM24" s="386"/>
      <c r="PFR24" s="386"/>
      <c r="PFW24" s="386"/>
      <c r="PGB24" s="386"/>
      <c r="PGG24" s="386"/>
      <c r="PGL24" s="386"/>
      <c r="PGQ24" s="386"/>
      <c r="PGV24" s="386"/>
      <c r="PHA24" s="386"/>
      <c r="PHF24" s="386"/>
      <c r="PHK24" s="386"/>
      <c r="PHP24" s="386"/>
      <c r="PHU24" s="386"/>
      <c r="PHZ24" s="386"/>
      <c r="PIE24" s="386"/>
      <c r="PIJ24" s="386"/>
      <c r="PIO24" s="386"/>
      <c r="PIT24" s="386"/>
      <c r="PIY24" s="386"/>
      <c r="PJD24" s="386"/>
      <c r="PJI24" s="386"/>
      <c r="PJN24" s="386"/>
      <c r="PJS24" s="386"/>
      <c r="PJX24" s="386"/>
      <c r="PKC24" s="386"/>
      <c r="PKH24" s="386"/>
      <c r="PKM24" s="386"/>
      <c r="PKR24" s="386"/>
      <c r="PKW24" s="386"/>
      <c r="PLB24" s="386"/>
      <c r="PLG24" s="386"/>
      <c r="PLL24" s="386"/>
      <c r="PLQ24" s="386"/>
      <c r="PLV24" s="386"/>
      <c r="PMA24" s="386"/>
      <c r="PMF24" s="386"/>
      <c r="PMK24" s="386"/>
      <c r="PMP24" s="386"/>
      <c r="PMU24" s="386"/>
      <c r="PMZ24" s="386"/>
      <c r="PNE24" s="386"/>
      <c r="PNJ24" s="386"/>
      <c r="PNO24" s="386"/>
      <c r="PNT24" s="386"/>
      <c r="PNY24" s="386"/>
      <c r="POD24" s="386"/>
      <c r="POI24" s="386"/>
      <c r="PON24" s="386"/>
      <c r="POS24" s="386"/>
      <c r="POX24" s="386"/>
      <c r="PPC24" s="386"/>
      <c r="PPH24" s="386"/>
      <c r="PPM24" s="386"/>
      <c r="PPR24" s="386"/>
      <c r="PPW24" s="386"/>
      <c r="PQB24" s="386"/>
      <c r="PQG24" s="386"/>
      <c r="PQL24" s="386"/>
      <c r="PQQ24" s="386"/>
      <c r="PQV24" s="386"/>
      <c r="PRA24" s="386"/>
      <c r="PRF24" s="386"/>
      <c r="PRK24" s="386"/>
      <c r="PRP24" s="386"/>
      <c r="PRU24" s="386"/>
      <c r="PRZ24" s="386"/>
      <c r="PSE24" s="386"/>
      <c r="PSJ24" s="386"/>
      <c r="PSO24" s="386"/>
      <c r="PST24" s="386"/>
      <c r="PSY24" s="386"/>
      <c r="PTD24" s="386"/>
      <c r="PTI24" s="386"/>
      <c r="PTN24" s="386"/>
      <c r="PTS24" s="386"/>
      <c r="PTX24" s="386"/>
      <c r="PUC24" s="386"/>
      <c r="PUH24" s="386"/>
      <c r="PUM24" s="386"/>
      <c r="PUR24" s="386"/>
      <c r="PUW24" s="386"/>
      <c r="PVB24" s="386"/>
      <c r="PVG24" s="386"/>
      <c r="PVL24" s="386"/>
      <c r="PVQ24" s="386"/>
      <c r="PVV24" s="386"/>
      <c r="PWA24" s="386"/>
      <c r="PWF24" s="386"/>
      <c r="PWK24" s="386"/>
      <c r="PWP24" s="386"/>
      <c r="PWU24" s="386"/>
      <c r="PWZ24" s="386"/>
      <c r="PXE24" s="386"/>
      <c r="PXJ24" s="386"/>
      <c r="PXO24" s="386"/>
      <c r="PXT24" s="386"/>
      <c r="PXY24" s="386"/>
      <c r="PYD24" s="386"/>
      <c r="PYI24" s="386"/>
      <c r="PYN24" s="386"/>
      <c r="PYS24" s="386"/>
      <c r="PYX24" s="386"/>
      <c r="PZC24" s="386"/>
      <c r="PZH24" s="386"/>
      <c r="PZM24" s="386"/>
      <c r="PZR24" s="386"/>
      <c r="PZW24" s="386"/>
      <c r="QAB24" s="386"/>
      <c r="QAG24" s="386"/>
      <c r="QAL24" s="386"/>
      <c r="QAQ24" s="386"/>
      <c r="QAV24" s="386"/>
      <c r="QBA24" s="386"/>
      <c r="QBF24" s="386"/>
      <c r="QBK24" s="386"/>
      <c r="QBP24" s="386"/>
      <c r="QBU24" s="386"/>
      <c r="QBZ24" s="386"/>
      <c r="QCE24" s="386"/>
      <c r="QCJ24" s="386"/>
      <c r="QCO24" s="386"/>
      <c r="QCT24" s="386"/>
      <c r="QCY24" s="386"/>
      <c r="QDD24" s="386"/>
      <c r="QDI24" s="386"/>
      <c r="QDN24" s="386"/>
      <c r="QDS24" s="386"/>
      <c r="QDX24" s="386"/>
      <c r="QEC24" s="386"/>
      <c r="QEH24" s="386"/>
      <c r="QEM24" s="386"/>
      <c r="QER24" s="386"/>
      <c r="QEW24" s="386"/>
      <c r="QFB24" s="386"/>
      <c r="QFG24" s="386"/>
      <c r="QFL24" s="386"/>
      <c r="QFQ24" s="386"/>
      <c r="QFV24" s="386"/>
      <c r="QGA24" s="386"/>
      <c r="QGF24" s="386"/>
      <c r="QGK24" s="386"/>
      <c r="QGP24" s="386"/>
      <c r="QGU24" s="386"/>
      <c r="QGZ24" s="386"/>
      <c r="QHE24" s="386"/>
      <c r="QHJ24" s="386"/>
      <c r="QHO24" s="386"/>
      <c r="QHT24" s="386"/>
      <c r="QHY24" s="386"/>
      <c r="QID24" s="386"/>
      <c r="QII24" s="386"/>
      <c r="QIN24" s="386"/>
      <c r="QIS24" s="386"/>
      <c r="QIX24" s="386"/>
      <c r="QJC24" s="386"/>
      <c r="QJH24" s="386"/>
      <c r="QJM24" s="386"/>
      <c r="QJR24" s="386"/>
      <c r="QJW24" s="386"/>
      <c r="QKB24" s="386"/>
      <c r="QKG24" s="386"/>
      <c r="QKL24" s="386"/>
      <c r="QKQ24" s="386"/>
      <c r="QKV24" s="386"/>
      <c r="QLA24" s="386"/>
      <c r="QLF24" s="386"/>
      <c r="QLK24" s="386"/>
      <c r="QLP24" s="386"/>
      <c r="QLU24" s="386"/>
      <c r="QLZ24" s="386"/>
      <c r="QME24" s="386"/>
      <c r="QMJ24" s="386"/>
      <c r="QMO24" s="386"/>
      <c r="QMT24" s="386"/>
      <c r="QMY24" s="386"/>
      <c r="QND24" s="386"/>
      <c r="QNI24" s="386"/>
      <c r="QNN24" s="386"/>
      <c r="QNS24" s="386"/>
      <c r="QNX24" s="386"/>
      <c r="QOC24" s="386"/>
      <c r="QOH24" s="386"/>
      <c r="QOM24" s="386"/>
      <c r="QOR24" s="386"/>
      <c r="QOW24" s="386"/>
      <c r="QPB24" s="386"/>
      <c r="QPG24" s="386"/>
      <c r="QPL24" s="386"/>
      <c r="QPQ24" s="386"/>
      <c r="QPV24" s="386"/>
      <c r="QQA24" s="386"/>
      <c r="QQF24" s="386"/>
      <c r="QQK24" s="386"/>
      <c r="QQP24" s="386"/>
      <c r="QQU24" s="386"/>
      <c r="QQZ24" s="386"/>
      <c r="QRE24" s="386"/>
      <c r="QRJ24" s="386"/>
      <c r="QRO24" s="386"/>
      <c r="QRT24" s="386"/>
      <c r="QRY24" s="386"/>
      <c r="QSD24" s="386"/>
      <c r="QSI24" s="386"/>
      <c r="QSN24" s="386"/>
      <c r="QSS24" s="386"/>
      <c r="QSX24" s="386"/>
      <c r="QTC24" s="386"/>
      <c r="QTH24" s="386"/>
      <c r="QTM24" s="386"/>
      <c r="QTR24" s="386"/>
      <c r="QTW24" s="386"/>
      <c r="QUB24" s="386"/>
      <c r="QUG24" s="386"/>
      <c r="QUL24" s="386"/>
      <c r="QUQ24" s="386"/>
      <c r="QUV24" s="386"/>
      <c r="QVA24" s="386"/>
      <c r="QVF24" s="386"/>
      <c r="QVK24" s="386"/>
      <c r="QVP24" s="386"/>
      <c r="QVU24" s="386"/>
      <c r="QVZ24" s="386"/>
      <c r="QWE24" s="386"/>
      <c r="QWJ24" s="386"/>
      <c r="QWO24" s="386"/>
      <c r="QWT24" s="386"/>
      <c r="QWY24" s="386"/>
      <c r="QXD24" s="386"/>
      <c r="QXI24" s="386"/>
      <c r="QXN24" s="386"/>
      <c r="QXS24" s="386"/>
      <c r="QXX24" s="386"/>
      <c r="QYC24" s="386"/>
      <c r="QYH24" s="386"/>
      <c r="QYM24" s="386"/>
      <c r="QYR24" s="386"/>
      <c r="QYW24" s="386"/>
      <c r="QZB24" s="386"/>
      <c r="QZG24" s="386"/>
      <c r="QZL24" s="386"/>
      <c r="QZQ24" s="386"/>
      <c r="QZV24" s="386"/>
      <c r="RAA24" s="386"/>
      <c r="RAF24" s="386"/>
      <c r="RAK24" s="386"/>
      <c r="RAP24" s="386"/>
      <c r="RAU24" s="386"/>
      <c r="RAZ24" s="386"/>
      <c r="RBE24" s="386"/>
      <c r="RBJ24" s="386"/>
      <c r="RBO24" s="386"/>
      <c r="RBT24" s="386"/>
      <c r="RBY24" s="386"/>
      <c r="RCD24" s="386"/>
      <c r="RCI24" s="386"/>
      <c r="RCN24" s="386"/>
      <c r="RCS24" s="386"/>
      <c r="RCX24" s="386"/>
      <c r="RDC24" s="386"/>
      <c r="RDH24" s="386"/>
      <c r="RDM24" s="386"/>
      <c r="RDR24" s="386"/>
      <c r="RDW24" s="386"/>
      <c r="REB24" s="386"/>
      <c r="REG24" s="386"/>
      <c r="REL24" s="386"/>
      <c r="REQ24" s="386"/>
      <c r="REV24" s="386"/>
      <c r="RFA24" s="386"/>
      <c r="RFF24" s="386"/>
      <c r="RFK24" s="386"/>
      <c r="RFP24" s="386"/>
      <c r="RFU24" s="386"/>
      <c r="RFZ24" s="386"/>
      <c r="RGE24" s="386"/>
      <c r="RGJ24" s="386"/>
      <c r="RGO24" s="386"/>
      <c r="RGT24" s="386"/>
      <c r="RGY24" s="386"/>
      <c r="RHD24" s="386"/>
      <c r="RHI24" s="386"/>
      <c r="RHN24" s="386"/>
      <c r="RHS24" s="386"/>
      <c r="RHX24" s="386"/>
      <c r="RIC24" s="386"/>
      <c r="RIH24" s="386"/>
      <c r="RIM24" s="386"/>
      <c r="RIR24" s="386"/>
      <c r="RIW24" s="386"/>
      <c r="RJB24" s="386"/>
      <c r="RJG24" s="386"/>
      <c r="RJL24" s="386"/>
      <c r="RJQ24" s="386"/>
      <c r="RJV24" s="386"/>
      <c r="RKA24" s="386"/>
      <c r="RKF24" s="386"/>
      <c r="RKK24" s="386"/>
      <c r="RKP24" s="386"/>
      <c r="RKU24" s="386"/>
      <c r="RKZ24" s="386"/>
      <c r="RLE24" s="386"/>
      <c r="RLJ24" s="386"/>
      <c r="RLO24" s="386"/>
      <c r="RLT24" s="386"/>
      <c r="RLY24" s="386"/>
      <c r="RMD24" s="386"/>
      <c r="RMI24" s="386"/>
      <c r="RMN24" s="386"/>
      <c r="RMS24" s="386"/>
      <c r="RMX24" s="386"/>
      <c r="RNC24" s="386"/>
      <c r="RNH24" s="386"/>
      <c r="RNM24" s="386"/>
      <c r="RNR24" s="386"/>
      <c r="RNW24" s="386"/>
      <c r="ROB24" s="386"/>
      <c r="ROG24" s="386"/>
      <c r="ROL24" s="386"/>
      <c r="ROQ24" s="386"/>
      <c r="ROV24" s="386"/>
      <c r="RPA24" s="386"/>
      <c r="RPF24" s="386"/>
      <c r="RPK24" s="386"/>
      <c r="RPP24" s="386"/>
      <c r="RPU24" s="386"/>
      <c r="RPZ24" s="386"/>
      <c r="RQE24" s="386"/>
      <c r="RQJ24" s="386"/>
      <c r="RQO24" s="386"/>
      <c r="RQT24" s="386"/>
      <c r="RQY24" s="386"/>
      <c r="RRD24" s="386"/>
      <c r="RRI24" s="386"/>
      <c r="RRN24" s="386"/>
      <c r="RRS24" s="386"/>
      <c r="RRX24" s="386"/>
      <c r="RSC24" s="386"/>
      <c r="RSH24" s="386"/>
      <c r="RSM24" s="386"/>
      <c r="RSR24" s="386"/>
      <c r="RSW24" s="386"/>
      <c r="RTB24" s="386"/>
      <c r="RTG24" s="386"/>
      <c r="RTL24" s="386"/>
      <c r="RTQ24" s="386"/>
      <c r="RTV24" s="386"/>
      <c r="RUA24" s="386"/>
      <c r="RUF24" s="386"/>
      <c r="RUK24" s="386"/>
      <c r="RUP24" s="386"/>
      <c r="RUU24" s="386"/>
      <c r="RUZ24" s="386"/>
      <c r="RVE24" s="386"/>
      <c r="RVJ24" s="386"/>
      <c r="RVO24" s="386"/>
      <c r="RVT24" s="386"/>
      <c r="RVY24" s="386"/>
      <c r="RWD24" s="386"/>
      <c r="RWI24" s="386"/>
      <c r="RWN24" s="386"/>
      <c r="RWS24" s="386"/>
      <c r="RWX24" s="386"/>
      <c r="RXC24" s="386"/>
      <c r="RXH24" s="386"/>
      <c r="RXM24" s="386"/>
      <c r="RXR24" s="386"/>
      <c r="RXW24" s="386"/>
      <c r="RYB24" s="386"/>
      <c r="RYG24" s="386"/>
      <c r="RYL24" s="386"/>
      <c r="RYQ24" s="386"/>
      <c r="RYV24" s="386"/>
      <c r="RZA24" s="386"/>
      <c r="RZF24" s="386"/>
      <c r="RZK24" s="386"/>
      <c r="RZP24" s="386"/>
      <c r="RZU24" s="386"/>
      <c r="RZZ24" s="386"/>
      <c r="SAE24" s="386"/>
      <c r="SAJ24" s="386"/>
      <c r="SAO24" s="386"/>
      <c r="SAT24" s="386"/>
      <c r="SAY24" s="386"/>
      <c r="SBD24" s="386"/>
      <c r="SBI24" s="386"/>
      <c r="SBN24" s="386"/>
      <c r="SBS24" s="386"/>
      <c r="SBX24" s="386"/>
      <c r="SCC24" s="386"/>
      <c r="SCH24" s="386"/>
      <c r="SCM24" s="386"/>
      <c r="SCR24" s="386"/>
      <c r="SCW24" s="386"/>
      <c r="SDB24" s="386"/>
      <c r="SDG24" s="386"/>
      <c r="SDL24" s="386"/>
      <c r="SDQ24" s="386"/>
      <c r="SDV24" s="386"/>
      <c r="SEA24" s="386"/>
      <c r="SEF24" s="386"/>
      <c r="SEK24" s="386"/>
      <c r="SEP24" s="386"/>
      <c r="SEU24" s="386"/>
      <c r="SEZ24" s="386"/>
      <c r="SFE24" s="386"/>
      <c r="SFJ24" s="386"/>
      <c r="SFO24" s="386"/>
      <c r="SFT24" s="386"/>
      <c r="SFY24" s="386"/>
      <c r="SGD24" s="386"/>
      <c r="SGI24" s="386"/>
      <c r="SGN24" s="386"/>
      <c r="SGS24" s="386"/>
      <c r="SGX24" s="386"/>
      <c r="SHC24" s="386"/>
      <c r="SHH24" s="386"/>
      <c r="SHM24" s="386"/>
      <c r="SHR24" s="386"/>
      <c r="SHW24" s="386"/>
      <c r="SIB24" s="386"/>
      <c r="SIG24" s="386"/>
      <c r="SIL24" s="386"/>
      <c r="SIQ24" s="386"/>
      <c r="SIV24" s="386"/>
      <c r="SJA24" s="386"/>
      <c r="SJF24" s="386"/>
      <c r="SJK24" s="386"/>
      <c r="SJP24" s="386"/>
      <c r="SJU24" s="386"/>
      <c r="SJZ24" s="386"/>
      <c r="SKE24" s="386"/>
      <c r="SKJ24" s="386"/>
      <c r="SKO24" s="386"/>
      <c r="SKT24" s="386"/>
      <c r="SKY24" s="386"/>
      <c r="SLD24" s="386"/>
      <c r="SLI24" s="386"/>
      <c r="SLN24" s="386"/>
      <c r="SLS24" s="386"/>
      <c r="SLX24" s="386"/>
      <c r="SMC24" s="386"/>
      <c r="SMH24" s="386"/>
      <c r="SMM24" s="386"/>
      <c r="SMR24" s="386"/>
      <c r="SMW24" s="386"/>
      <c r="SNB24" s="386"/>
      <c r="SNG24" s="386"/>
      <c r="SNL24" s="386"/>
      <c r="SNQ24" s="386"/>
      <c r="SNV24" s="386"/>
      <c r="SOA24" s="386"/>
      <c r="SOF24" s="386"/>
      <c r="SOK24" s="386"/>
      <c r="SOP24" s="386"/>
      <c r="SOU24" s="386"/>
      <c r="SOZ24" s="386"/>
      <c r="SPE24" s="386"/>
      <c r="SPJ24" s="386"/>
      <c r="SPO24" s="386"/>
      <c r="SPT24" s="386"/>
      <c r="SPY24" s="386"/>
      <c r="SQD24" s="386"/>
      <c r="SQI24" s="386"/>
      <c r="SQN24" s="386"/>
      <c r="SQS24" s="386"/>
      <c r="SQX24" s="386"/>
      <c r="SRC24" s="386"/>
      <c r="SRH24" s="386"/>
      <c r="SRM24" s="386"/>
      <c r="SRR24" s="386"/>
      <c r="SRW24" s="386"/>
      <c r="SSB24" s="386"/>
      <c r="SSG24" s="386"/>
      <c r="SSL24" s="386"/>
      <c r="SSQ24" s="386"/>
      <c r="SSV24" s="386"/>
      <c r="STA24" s="386"/>
      <c r="STF24" s="386"/>
      <c r="STK24" s="386"/>
      <c r="STP24" s="386"/>
      <c r="STU24" s="386"/>
      <c r="STZ24" s="386"/>
      <c r="SUE24" s="386"/>
      <c r="SUJ24" s="386"/>
      <c r="SUO24" s="386"/>
      <c r="SUT24" s="386"/>
      <c r="SUY24" s="386"/>
      <c r="SVD24" s="386"/>
      <c r="SVI24" s="386"/>
      <c r="SVN24" s="386"/>
      <c r="SVS24" s="386"/>
      <c r="SVX24" s="386"/>
      <c r="SWC24" s="386"/>
      <c r="SWH24" s="386"/>
      <c r="SWM24" s="386"/>
      <c r="SWR24" s="386"/>
      <c r="SWW24" s="386"/>
      <c r="SXB24" s="386"/>
      <c r="SXG24" s="386"/>
      <c r="SXL24" s="386"/>
      <c r="SXQ24" s="386"/>
      <c r="SXV24" s="386"/>
      <c r="SYA24" s="386"/>
      <c r="SYF24" s="386"/>
      <c r="SYK24" s="386"/>
      <c r="SYP24" s="386"/>
      <c r="SYU24" s="386"/>
      <c r="SYZ24" s="386"/>
      <c r="SZE24" s="386"/>
      <c r="SZJ24" s="386"/>
      <c r="SZO24" s="386"/>
      <c r="SZT24" s="386"/>
      <c r="SZY24" s="386"/>
      <c r="TAD24" s="386"/>
      <c r="TAI24" s="386"/>
      <c r="TAN24" s="386"/>
      <c r="TAS24" s="386"/>
      <c r="TAX24" s="386"/>
      <c r="TBC24" s="386"/>
      <c r="TBH24" s="386"/>
      <c r="TBM24" s="386"/>
      <c r="TBR24" s="386"/>
      <c r="TBW24" s="386"/>
      <c r="TCB24" s="386"/>
      <c r="TCG24" s="386"/>
      <c r="TCL24" s="386"/>
      <c r="TCQ24" s="386"/>
      <c r="TCV24" s="386"/>
      <c r="TDA24" s="386"/>
      <c r="TDF24" s="386"/>
      <c r="TDK24" s="386"/>
      <c r="TDP24" s="386"/>
      <c r="TDU24" s="386"/>
      <c r="TDZ24" s="386"/>
      <c r="TEE24" s="386"/>
      <c r="TEJ24" s="386"/>
      <c r="TEO24" s="386"/>
      <c r="TET24" s="386"/>
      <c r="TEY24" s="386"/>
      <c r="TFD24" s="386"/>
      <c r="TFI24" s="386"/>
      <c r="TFN24" s="386"/>
      <c r="TFS24" s="386"/>
      <c r="TFX24" s="386"/>
      <c r="TGC24" s="386"/>
      <c r="TGH24" s="386"/>
      <c r="TGM24" s="386"/>
      <c r="TGR24" s="386"/>
      <c r="TGW24" s="386"/>
      <c r="THB24" s="386"/>
      <c r="THG24" s="386"/>
      <c r="THL24" s="386"/>
      <c r="THQ24" s="386"/>
      <c r="THV24" s="386"/>
      <c r="TIA24" s="386"/>
      <c r="TIF24" s="386"/>
      <c r="TIK24" s="386"/>
      <c r="TIP24" s="386"/>
      <c r="TIU24" s="386"/>
      <c r="TIZ24" s="386"/>
      <c r="TJE24" s="386"/>
      <c r="TJJ24" s="386"/>
      <c r="TJO24" s="386"/>
      <c r="TJT24" s="386"/>
      <c r="TJY24" s="386"/>
      <c r="TKD24" s="386"/>
      <c r="TKI24" s="386"/>
      <c r="TKN24" s="386"/>
      <c r="TKS24" s="386"/>
      <c r="TKX24" s="386"/>
      <c r="TLC24" s="386"/>
      <c r="TLH24" s="386"/>
      <c r="TLM24" s="386"/>
      <c r="TLR24" s="386"/>
      <c r="TLW24" s="386"/>
      <c r="TMB24" s="386"/>
      <c r="TMG24" s="386"/>
      <c r="TML24" s="386"/>
      <c r="TMQ24" s="386"/>
      <c r="TMV24" s="386"/>
      <c r="TNA24" s="386"/>
      <c r="TNF24" s="386"/>
      <c r="TNK24" s="386"/>
      <c r="TNP24" s="386"/>
      <c r="TNU24" s="386"/>
      <c r="TNZ24" s="386"/>
      <c r="TOE24" s="386"/>
      <c r="TOJ24" s="386"/>
      <c r="TOO24" s="386"/>
      <c r="TOT24" s="386"/>
      <c r="TOY24" s="386"/>
      <c r="TPD24" s="386"/>
      <c r="TPI24" s="386"/>
      <c r="TPN24" s="386"/>
      <c r="TPS24" s="386"/>
      <c r="TPX24" s="386"/>
      <c r="TQC24" s="386"/>
      <c r="TQH24" s="386"/>
      <c r="TQM24" s="386"/>
      <c r="TQR24" s="386"/>
      <c r="TQW24" s="386"/>
      <c r="TRB24" s="386"/>
      <c r="TRG24" s="386"/>
      <c r="TRL24" s="386"/>
      <c r="TRQ24" s="386"/>
      <c r="TRV24" s="386"/>
      <c r="TSA24" s="386"/>
      <c r="TSF24" s="386"/>
      <c r="TSK24" s="386"/>
      <c r="TSP24" s="386"/>
      <c r="TSU24" s="386"/>
      <c r="TSZ24" s="386"/>
      <c r="TTE24" s="386"/>
      <c r="TTJ24" s="386"/>
      <c r="TTO24" s="386"/>
      <c r="TTT24" s="386"/>
      <c r="TTY24" s="386"/>
      <c r="TUD24" s="386"/>
      <c r="TUI24" s="386"/>
      <c r="TUN24" s="386"/>
      <c r="TUS24" s="386"/>
      <c r="TUX24" s="386"/>
      <c r="TVC24" s="386"/>
      <c r="TVH24" s="386"/>
      <c r="TVM24" s="386"/>
      <c r="TVR24" s="386"/>
      <c r="TVW24" s="386"/>
      <c r="TWB24" s="386"/>
      <c r="TWG24" s="386"/>
      <c r="TWL24" s="386"/>
      <c r="TWQ24" s="386"/>
      <c r="TWV24" s="386"/>
      <c r="TXA24" s="386"/>
      <c r="TXF24" s="386"/>
      <c r="TXK24" s="386"/>
      <c r="TXP24" s="386"/>
      <c r="TXU24" s="386"/>
      <c r="TXZ24" s="386"/>
      <c r="TYE24" s="386"/>
      <c r="TYJ24" s="386"/>
      <c r="TYO24" s="386"/>
      <c r="TYT24" s="386"/>
      <c r="TYY24" s="386"/>
      <c r="TZD24" s="386"/>
      <c r="TZI24" s="386"/>
      <c r="TZN24" s="386"/>
      <c r="TZS24" s="386"/>
      <c r="TZX24" s="386"/>
      <c r="UAC24" s="386"/>
      <c r="UAH24" s="386"/>
      <c r="UAM24" s="386"/>
      <c r="UAR24" s="386"/>
      <c r="UAW24" s="386"/>
      <c r="UBB24" s="386"/>
      <c r="UBG24" s="386"/>
      <c r="UBL24" s="386"/>
      <c r="UBQ24" s="386"/>
      <c r="UBV24" s="386"/>
      <c r="UCA24" s="386"/>
      <c r="UCF24" s="386"/>
      <c r="UCK24" s="386"/>
      <c r="UCP24" s="386"/>
      <c r="UCU24" s="386"/>
      <c r="UCZ24" s="386"/>
      <c r="UDE24" s="386"/>
      <c r="UDJ24" s="386"/>
      <c r="UDO24" s="386"/>
      <c r="UDT24" s="386"/>
      <c r="UDY24" s="386"/>
      <c r="UED24" s="386"/>
      <c r="UEI24" s="386"/>
      <c r="UEN24" s="386"/>
      <c r="UES24" s="386"/>
      <c r="UEX24" s="386"/>
      <c r="UFC24" s="386"/>
      <c r="UFH24" s="386"/>
      <c r="UFM24" s="386"/>
      <c r="UFR24" s="386"/>
      <c r="UFW24" s="386"/>
      <c r="UGB24" s="386"/>
      <c r="UGG24" s="386"/>
      <c r="UGL24" s="386"/>
      <c r="UGQ24" s="386"/>
      <c r="UGV24" s="386"/>
      <c r="UHA24" s="386"/>
      <c r="UHF24" s="386"/>
      <c r="UHK24" s="386"/>
      <c r="UHP24" s="386"/>
      <c r="UHU24" s="386"/>
      <c r="UHZ24" s="386"/>
      <c r="UIE24" s="386"/>
      <c r="UIJ24" s="386"/>
      <c r="UIO24" s="386"/>
      <c r="UIT24" s="386"/>
      <c r="UIY24" s="386"/>
      <c r="UJD24" s="386"/>
      <c r="UJI24" s="386"/>
      <c r="UJN24" s="386"/>
      <c r="UJS24" s="386"/>
      <c r="UJX24" s="386"/>
      <c r="UKC24" s="386"/>
      <c r="UKH24" s="386"/>
      <c r="UKM24" s="386"/>
      <c r="UKR24" s="386"/>
      <c r="UKW24" s="386"/>
      <c r="ULB24" s="386"/>
      <c r="ULG24" s="386"/>
      <c r="ULL24" s="386"/>
      <c r="ULQ24" s="386"/>
      <c r="ULV24" s="386"/>
      <c r="UMA24" s="386"/>
      <c r="UMF24" s="386"/>
      <c r="UMK24" s="386"/>
      <c r="UMP24" s="386"/>
      <c r="UMU24" s="386"/>
      <c r="UMZ24" s="386"/>
      <c r="UNE24" s="386"/>
      <c r="UNJ24" s="386"/>
      <c r="UNO24" s="386"/>
      <c r="UNT24" s="386"/>
      <c r="UNY24" s="386"/>
      <c r="UOD24" s="386"/>
      <c r="UOI24" s="386"/>
      <c r="UON24" s="386"/>
      <c r="UOS24" s="386"/>
      <c r="UOX24" s="386"/>
      <c r="UPC24" s="386"/>
      <c r="UPH24" s="386"/>
      <c r="UPM24" s="386"/>
      <c r="UPR24" s="386"/>
      <c r="UPW24" s="386"/>
      <c r="UQB24" s="386"/>
      <c r="UQG24" s="386"/>
      <c r="UQL24" s="386"/>
      <c r="UQQ24" s="386"/>
      <c r="UQV24" s="386"/>
      <c r="URA24" s="386"/>
      <c r="URF24" s="386"/>
      <c r="URK24" s="386"/>
      <c r="URP24" s="386"/>
      <c r="URU24" s="386"/>
      <c r="URZ24" s="386"/>
      <c r="USE24" s="386"/>
      <c r="USJ24" s="386"/>
      <c r="USO24" s="386"/>
      <c r="UST24" s="386"/>
      <c r="USY24" s="386"/>
      <c r="UTD24" s="386"/>
      <c r="UTI24" s="386"/>
      <c r="UTN24" s="386"/>
      <c r="UTS24" s="386"/>
      <c r="UTX24" s="386"/>
      <c r="UUC24" s="386"/>
      <c r="UUH24" s="386"/>
      <c r="UUM24" s="386"/>
      <c r="UUR24" s="386"/>
      <c r="UUW24" s="386"/>
      <c r="UVB24" s="386"/>
      <c r="UVG24" s="386"/>
      <c r="UVL24" s="386"/>
      <c r="UVQ24" s="386"/>
      <c r="UVV24" s="386"/>
      <c r="UWA24" s="386"/>
      <c r="UWF24" s="386"/>
      <c r="UWK24" s="386"/>
      <c r="UWP24" s="386"/>
      <c r="UWU24" s="386"/>
      <c r="UWZ24" s="386"/>
      <c r="UXE24" s="386"/>
      <c r="UXJ24" s="386"/>
      <c r="UXO24" s="386"/>
      <c r="UXT24" s="386"/>
      <c r="UXY24" s="386"/>
      <c r="UYD24" s="386"/>
      <c r="UYI24" s="386"/>
      <c r="UYN24" s="386"/>
      <c r="UYS24" s="386"/>
      <c r="UYX24" s="386"/>
      <c r="UZC24" s="386"/>
      <c r="UZH24" s="386"/>
      <c r="UZM24" s="386"/>
      <c r="UZR24" s="386"/>
      <c r="UZW24" s="386"/>
      <c r="VAB24" s="386"/>
      <c r="VAG24" s="386"/>
      <c r="VAL24" s="386"/>
      <c r="VAQ24" s="386"/>
      <c r="VAV24" s="386"/>
      <c r="VBA24" s="386"/>
      <c r="VBF24" s="386"/>
      <c r="VBK24" s="386"/>
      <c r="VBP24" s="386"/>
      <c r="VBU24" s="386"/>
      <c r="VBZ24" s="386"/>
      <c r="VCE24" s="386"/>
      <c r="VCJ24" s="386"/>
      <c r="VCO24" s="386"/>
      <c r="VCT24" s="386"/>
      <c r="VCY24" s="386"/>
      <c r="VDD24" s="386"/>
      <c r="VDI24" s="386"/>
      <c r="VDN24" s="386"/>
      <c r="VDS24" s="386"/>
      <c r="VDX24" s="386"/>
      <c r="VEC24" s="386"/>
      <c r="VEH24" s="386"/>
      <c r="VEM24" s="386"/>
      <c r="VER24" s="386"/>
      <c r="VEW24" s="386"/>
      <c r="VFB24" s="386"/>
      <c r="VFG24" s="386"/>
      <c r="VFL24" s="386"/>
      <c r="VFQ24" s="386"/>
      <c r="VFV24" s="386"/>
      <c r="VGA24" s="386"/>
      <c r="VGF24" s="386"/>
      <c r="VGK24" s="386"/>
      <c r="VGP24" s="386"/>
      <c r="VGU24" s="386"/>
      <c r="VGZ24" s="386"/>
      <c r="VHE24" s="386"/>
      <c r="VHJ24" s="386"/>
      <c r="VHO24" s="386"/>
      <c r="VHT24" s="386"/>
      <c r="VHY24" s="386"/>
      <c r="VID24" s="386"/>
      <c r="VII24" s="386"/>
      <c r="VIN24" s="386"/>
      <c r="VIS24" s="386"/>
      <c r="VIX24" s="386"/>
      <c r="VJC24" s="386"/>
      <c r="VJH24" s="386"/>
      <c r="VJM24" s="386"/>
      <c r="VJR24" s="386"/>
      <c r="VJW24" s="386"/>
      <c r="VKB24" s="386"/>
      <c r="VKG24" s="386"/>
      <c r="VKL24" s="386"/>
      <c r="VKQ24" s="386"/>
      <c r="VKV24" s="386"/>
      <c r="VLA24" s="386"/>
      <c r="VLF24" s="386"/>
      <c r="VLK24" s="386"/>
      <c r="VLP24" s="386"/>
      <c r="VLU24" s="386"/>
      <c r="VLZ24" s="386"/>
      <c r="VME24" s="386"/>
      <c r="VMJ24" s="386"/>
      <c r="VMO24" s="386"/>
      <c r="VMT24" s="386"/>
      <c r="VMY24" s="386"/>
      <c r="VND24" s="386"/>
      <c r="VNI24" s="386"/>
      <c r="VNN24" s="386"/>
      <c r="VNS24" s="386"/>
      <c r="VNX24" s="386"/>
      <c r="VOC24" s="386"/>
      <c r="VOH24" s="386"/>
      <c r="VOM24" s="386"/>
      <c r="VOR24" s="386"/>
      <c r="VOW24" s="386"/>
      <c r="VPB24" s="386"/>
      <c r="VPG24" s="386"/>
      <c r="VPL24" s="386"/>
      <c r="VPQ24" s="386"/>
      <c r="VPV24" s="386"/>
      <c r="VQA24" s="386"/>
      <c r="VQF24" s="386"/>
      <c r="VQK24" s="386"/>
      <c r="VQP24" s="386"/>
      <c r="VQU24" s="386"/>
      <c r="VQZ24" s="386"/>
      <c r="VRE24" s="386"/>
      <c r="VRJ24" s="386"/>
      <c r="VRO24" s="386"/>
      <c r="VRT24" s="386"/>
      <c r="VRY24" s="386"/>
      <c r="VSD24" s="386"/>
      <c r="VSI24" s="386"/>
      <c r="VSN24" s="386"/>
      <c r="VSS24" s="386"/>
      <c r="VSX24" s="386"/>
      <c r="VTC24" s="386"/>
      <c r="VTH24" s="386"/>
      <c r="VTM24" s="386"/>
      <c r="VTR24" s="386"/>
      <c r="VTW24" s="386"/>
      <c r="VUB24" s="386"/>
      <c r="VUG24" s="386"/>
      <c r="VUL24" s="386"/>
      <c r="VUQ24" s="386"/>
      <c r="VUV24" s="386"/>
      <c r="VVA24" s="386"/>
      <c r="VVF24" s="386"/>
      <c r="VVK24" s="386"/>
      <c r="VVP24" s="386"/>
      <c r="VVU24" s="386"/>
      <c r="VVZ24" s="386"/>
      <c r="VWE24" s="386"/>
      <c r="VWJ24" s="386"/>
      <c r="VWO24" s="386"/>
      <c r="VWT24" s="386"/>
      <c r="VWY24" s="386"/>
      <c r="VXD24" s="386"/>
      <c r="VXI24" s="386"/>
      <c r="VXN24" s="386"/>
      <c r="VXS24" s="386"/>
      <c r="VXX24" s="386"/>
      <c r="VYC24" s="386"/>
      <c r="VYH24" s="386"/>
      <c r="VYM24" s="386"/>
      <c r="VYR24" s="386"/>
      <c r="VYW24" s="386"/>
      <c r="VZB24" s="386"/>
      <c r="VZG24" s="386"/>
      <c r="VZL24" s="386"/>
      <c r="VZQ24" s="386"/>
      <c r="VZV24" s="386"/>
      <c r="WAA24" s="386"/>
      <c r="WAF24" s="386"/>
      <c r="WAK24" s="386"/>
      <c r="WAP24" s="386"/>
      <c r="WAU24" s="386"/>
      <c r="WAZ24" s="386"/>
      <c r="WBE24" s="386"/>
      <c r="WBJ24" s="386"/>
      <c r="WBO24" s="386"/>
      <c r="WBT24" s="386"/>
      <c r="WBY24" s="386"/>
      <c r="WCD24" s="386"/>
      <c r="WCI24" s="386"/>
      <c r="WCN24" s="386"/>
      <c r="WCS24" s="386"/>
      <c r="WCX24" s="386"/>
      <c r="WDC24" s="386"/>
      <c r="WDH24" s="386"/>
      <c r="WDM24" s="386"/>
      <c r="WDR24" s="386"/>
      <c r="WDW24" s="386"/>
      <c r="WEB24" s="386"/>
      <c r="WEG24" s="386"/>
      <c r="WEL24" s="386"/>
      <c r="WEQ24" s="386"/>
      <c r="WEV24" s="386"/>
      <c r="WFA24" s="386"/>
      <c r="WFF24" s="386"/>
      <c r="WFK24" s="386"/>
      <c r="WFP24" s="386"/>
      <c r="WFU24" s="386"/>
      <c r="WFZ24" s="386"/>
      <c r="WGE24" s="386"/>
      <c r="WGJ24" s="386"/>
      <c r="WGO24" s="386"/>
      <c r="WGT24" s="386"/>
      <c r="WGY24" s="386"/>
      <c r="WHD24" s="386"/>
      <c r="WHI24" s="386"/>
      <c r="WHN24" s="386"/>
      <c r="WHS24" s="386"/>
      <c r="WHX24" s="386"/>
      <c r="WIC24" s="386"/>
      <c r="WIH24" s="386"/>
      <c r="WIM24" s="386"/>
      <c r="WIR24" s="386"/>
      <c r="WIW24" s="386"/>
      <c r="WJB24" s="386"/>
      <c r="WJG24" s="386"/>
      <c r="WJL24" s="386"/>
      <c r="WJQ24" s="386"/>
      <c r="WJV24" s="386"/>
      <c r="WKA24" s="386"/>
      <c r="WKF24" s="386"/>
      <c r="WKK24" s="386"/>
      <c r="WKP24" s="386"/>
      <c r="WKU24" s="386"/>
      <c r="WKZ24" s="386"/>
      <c r="WLE24" s="386"/>
      <c r="WLJ24" s="386"/>
      <c r="WLO24" s="386"/>
      <c r="WLT24" s="386"/>
      <c r="WLY24" s="386"/>
      <c r="WMD24" s="386"/>
      <c r="WMI24" s="386"/>
      <c r="WMN24" s="386"/>
      <c r="WMS24" s="386"/>
      <c r="WMX24" s="386"/>
      <c r="WNC24" s="386"/>
      <c r="WNH24" s="386"/>
      <c r="WNM24" s="386"/>
      <c r="WNR24" s="386"/>
      <c r="WNW24" s="386"/>
      <c r="WOB24" s="386"/>
      <c r="WOG24" s="386"/>
      <c r="WOL24" s="386"/>
      <c r="WOQ24" s="386"/>
      <c r="WOV24" s="386"/>
      <c r="WPA24" s="386"/>
      <c r="WPF24" s="386"/>
      <c r="WPK24" s="386"/>
      <c r="WPP24" s="386"/>
      <c r="WPU24" s="386"/>
      <c r="WPZ24" s="386"/>
      <c r="WQE24" s="386"/>
      <c r="WQJ24" s="386"/>
      <c r="WQO24" s="386"/>
      <c r="WQT24" s="386"/>
      <c r="WQY24" s="386"/>
      <c r="WRD24" s="386"/>
      <c r="WRI24" s="386"/>
      <c r="WRN24" s="386"/>
      <c r="WRS24" s="386"/>
      <c r="WRX24" s="386"/>
      <c r="WSC24" s="386"/>
      <c r="WSH24" s="386"/>
      <c r="WSM24" s="386"/>
      <c r="WSR24" s="386"/>
      <c r="WSW24" s="386"/>
      <c r="WTB24" s="386"/>
      <c r="WTG24" s="386"/>
      <c r="WTL24" s="386"/>
      <c r="WTQ24" s="386"/>
      <c r="WTV24" s="386"/>
      <c r="WUA24" s="386"/>
      <c r="WUF24" s="386"/>
      <c r="WUK24" s="386"/>
      <c r="WUP24" s="386"/>
      <c r="WUU24" s="386"/>
      <c r="WUZ24" s="386"/>
      <c r="WVE24" s="386"/>
      <c r="WVJ24" s="386"/>
      <c r="WVO24" s="386"/>
      <c r="WVT24" s="386"/>
      <c r="WVY24" s="386"/>
      <c r="WWD24" s="386"/>
      <c r="WWI24" s="386"/>
      <c r="WWN24" s="386"/>
      <c r="WWS24" s="386"/>
      <c r="WWX24" s="386"/>
      <c r="WXC24" s="386"/>
      <c r="WXH24" s="386"/>
      <c r="WXM24" s="386"/>
      <c r="WXR24" s="386"/>
      <c r="WXW24" s="386"/>
      <c r="WYB24" s="386"/>
      <c r="WYG24" s="386"/>
      <c r="WYL24" s="386"/>
      <c r="WYQ24" s="386"/>
      <c r="WYV24" s="386"/>
      <c r="WZA24" s="386"/>
      <c r="WZF24" s="386"/>
      <c r="WZK24" s="386"/>
      <c r="WZP24" s="386"/>
      <c r="WZU24" s="386"/>
      <c r="WZZ24" s="386"/>
      <c r="XAE24" s="386"/>
      <c r="XAJ24" s="386"/>
      <c r="XAO24" s="386"/>
      <c r="XAT24" s="386"/>
      <c r="XAY24" s="386"/>
      <c r="XBD24" s="386"/>
      <c r="XBI24" s="386"/>
      <c r="XBN24" s="386"/>
      <c r="XBS24" s="386"/>
      <c r="XBX24" s="386"/>
      <c r="XCC24" s="386"/>
      <c r="XCH24" s="386"/>
      <c r="XCM24" s="386"/>
      <c r="XCR24" s="386"/>
      <c r="XCW24" s="386"/>
      <c r="XDB24" s="386"/>
      <c r="XDG24" s="386"/>
      <c r="XDL24" s="386"/>
      <c r="XDQ24" s="386"/>
      <c r="XDV24" s="386"/>
      <c r="XEA24" s="386"/>
      <c r="XEF24" s="386"/>
      <c r="XEK24" s="386"/>
      <c r="XEP24" s="386"/>
      <c r="XEU24" s="386"/>
      <c r="XEZ24" s="386"/>
    </row>
    <row r="25" spans="1:1020 1025:2045 2050:3070 3075:4095 4100:5120 5125:6140 6145:7165 7170:8190 8195:9215 9220:10240 10245:11260 11265:12285 12290:13310 13315:14335 14340:15360 15365:16380">
      <c r="B25" s="864" t="s">
        <v>47</v>
      </c>
    </row>
    <row r="26" spans="1:1020 1025:2045 2050:3070 3075:4095 4100:5120 5125:6140 6145:7165 7170:8190 8195:9215 9220:10240 10245:11260 11265:12285 12290:13310 13315:14335 14340:15360 15365:16380" ht="16" thickBot="1">
      <c r="A26" s="1575" t="s">
        <v>235</v>
      </c>
      <c r="B26" s="1575"/>
      <c r="C26" s="1575"/>
      <c r="D26" s="1575"/>
      <c r="E26" s="1575"/>
      <c r="F26" s="1575"/>
      <c r="G26" s="1575"/>
      <c r="H26" s="1575"/>
      <c r="I26" s="1575"/>
      <c r="J26" s="1575"/>
      <c r="K26" s="1575"/>
      <c r="L26" s="1575"/>
      <c r="M26" s="1575"/>
      <c r="N26" s="1575"/>
      <c r="O26" s="1575"/>
      <c r="P26" s="1575"/>
      <c r="Q26" s="1575"/>
      <c r="R26" s="1575"/>
      <c r="S26" s="1575"/>
      <c r="T26" s="1575"/>
      <c r="U26" s="1575"/>
      <c r="V26" s="1575"/>
      <c r="W26" s="1575"/>
      <c r="X26" s="1575"/>
      <c r="Y26" s="1575"/>
      <c r="Z26" s="1575"/>
      <c r="AA26" s="1575"/>
    </row>
    <row r="27" spans="1:1020 1025:2045 2050:3070 3075:4095 4100:5120 5125:6140 6145:7165 7170:8190 8195:9215 9220:10240 10245:11260 11265:12285 12290:13310 13315:14335 14340:15360 15365:16380" ht="31">
      <c r="A27" s="389" t="s">
        <v>61</v>
      </c>
      <c r="B27" s="382" t="s">
        <v>62</v>
      </c>
      <c r="C27" s="382" t="s">
        <v>63</v>
      </c>
      <c r="D27" s="382" t="s">
        <v>407</v>
      </c>
      <c r="E27" s="383">
        <v>44562</v>
      </c>
      <c r="F27" s="383">
        <v>44593</v>
      </c>
      <c r="G27" s="383">
        <v>44621</v>
      </c>
      <c r="H27" s="383">
        <v>44652</v>
      </c>
      <c r="I27" s="383">
        <v>44682</v>
      </c>
      <c r="J27" s="383">
        <v>44713</v>
      </c>
      <c r="K27" s="383">
        <v>44743</v>
      </c>
      <c r="L27" s="383">
        <v>44774</v>
      </c>
      <c r="M27" s="383">
        <v>44805</v>
      </c>
      <c r="N27" s="383">
        <v>44835</v>
      </c>
      <c r="O27" s="383">
        <v>44866</v>
      </c>
      <c r="P27" s="383">
        <v>44896</v>
      </c>
      <c r="Q27" s="383">
        <v>44927</v>
      </c>
      <c r="R27" s="383">
        <v>44958</v>
      </c>
      <c r="S27" s="383">
        <v>44986</v>
      </c>
      <c r="T27" s="383">
        <v>45017</v>
      </c>
      <c r="U27" s="383">
        <v>45047</v>
      </c>
      <c r="V27" s="383">
        <v>45078</v>
      </c>
      <c r="W27" s="383">
        <v>45108</v>
      </c>
      <c r="X27" s="383">
        <v>45139</v>
      </c>
      <c r="Y27" s="383">
        <v>45170</v>
      </c>
      <c r="Z27" s="383">
        <v>45200</v>
      </c>
      <c r="AA27" s="390">
        <v>45231</v>
      </c>
      <c r="AB27" s="383">
        <v>45283</v>
      </c>
      <c r="AC27" s="383">
        <v>45315</v>
      </c>
      <c r="AD27" s="383">
        <v>45346</v>
      </c>
      <c r="AE27" s="383">
        <v>45375</v>
      </c>
      <c r="AF27" s="383">
        <v>45406</v>
      </c>
    </row>
    <row r="28" spans="1:1020 1025:2045 2050:3070 3075:4095 4100:5120 5125:6140 6145:7165 7170:8190 8195:9215 9220:10240 10245:11260 11265:12285 12290:13310 13315:14335 14340:15360 15365:16380">
      <c r="A28" s="391">
        <v>1</v>
      </c>
      <c r="B28" s="392" t="s">
        <v>200</v>
      </c>
      <c r="C28" s="392">
        <v>468</v>
      </c>
      <c r="D28" s="392"/>
      <c r="E28" s="384">
        <v>0</v>
      </c>
      <c r="F28" s="384">
        <v>0</v>
      </c>
      <c r="G28" s="384">
        <v>17</v>
      </c>
      <c r="H28" s="384">
        <v>52</v>
      </c>
      <c r="I28" s="384">
        <v>50</v>
      </c>
      <c r="J28" s="384">
        <v>40</v>
      </c>
      <c r="K28" s="384">
        <v>40</v>
      </c>
      <c r="L28" s="384">
        <v>50</v>
      </c>
      <c r="M28" s="384">
        <v>60</v>
      </c>
      <c r="N28" s="384">
        <f>'Oct-22 Plan'!D31</f>
        <v>0</v>
      </c>
      <c r="O28" s="384">
        <v>42</v>
      </c>
      <c r="P28" s="384">
        <v>46</v>
      </c>
      <c r="Q28" s="726">
        <v>40</v>
      </c>
      <c r="R28" s="726">
        <v>50</v>
      </c>
      <c r="S28" s="726">
        <v>27</v>
      </c>
      <c r="T28" s="726">
        <v>72</v>
      </c>
      <c r="U28" s="726">
        <v>12</v>
      </c>
      <c r="V28" s="726">
        <v>20</v>
      </c>
      <c r="W28" s="726">
        <v>53</v>
      </c>
      <c r="X28" s="726">
        <v>0</v>
      </c>
      <c r="Y28" s="726">
        <v>36</v>
      </c>
      <c r="Z28" s="726">
        <v>0</v>
      </c>
      <c r="AA28" s="726">
        <v>0</v>
      </c>
      <c r="AB28" s="726">
        <f>'Dec-23 Plan'!D31</f>
        <v>0</v>
      </c>
    </row>
    <row r="29" spans="1:1020 1025:2045 2050:3070 3075:4095 4100:5120 5125:6140 6145:7165 7170:8190 8195:9215 9220:10240 10245:11260 11265:12285 12290:13310 13315:14335 14340:15360 15365:16380">
      <c r="A29" s="391">
        <v>2</v>
      </c>
      <c r="B29" s="392" t="s">
        <v>228</v>
      </c>
      <c r="C29" s="392">
        <f>C28</f>
        <v>468</v>
      </c>
      <c r="D29" s="392"/>
      <c r="E29" s="384">
        <v>0</v>
      </c>
      <c r="F29" s="384">
        <v>0</v>
      </c>
      <c r="G29" s="384"/>
      <c r="H29" s="384">
        <v>45</v>
      </c>
      <c r="I29" s="384">
        <v>40</v>
      </c>
      <c r="J29" s="384">
        <v>40</v>
      </c>
      <c r="K29" s="384">
        <v>40</v>
      </c>
      <c r="L29" s="384">
        <v>60</v>
      </c>
      <c r="M29" s="384">
        <v>60</v>
      </c>
      <c r="N29" s="384">
        <f>'Oct-22 Plan'!E31</f>
        <v>44</v>
      </c>
      <c r="O29" s="384">
        <v>42</v>
      </c>
      <c r="P29" s="384">
        <v>46</v>
      </c>
      <c r="Q29" s="726">
        <v>44</v>
      </c>
      <c r="R29" s="726">
        <v>50</v>
      </c>
      <c r="S29" s="726">
        <v>27</v>
      </c>
      <c r="T29" s="726">
        <v>55</v>
      </c>
      <c r="U29" s="726">
        <v>12</v>
      </c>
      <c r="V29" s="726">
        <v>20</v>
      </c>
      <c r="W29" s="726">
        <v>37</v>
      </c>
      <c r="X29" s="726">
        <v>0</v>
      </c>
      <c r="Y29" s="726">
        <v>30</v>
      </c>
      <c r="Z29" s="726">
        <v>3200</v>
      </c>
      <c r="AA29" s="726">
        <v>0</v>
      </c>
      <c r="AB29" s="726">
        <f>'Dec-23 Plan'!E31</f>
        <v>0</v>
      </c>
    </row>
    <row r="30" spans="1:1020 1025:2045 2050:3070 3075:4095 4100:5120 5125:6140 6145:7165 7170:8190 8195:9215 9220:10240 10245:11260 11265:12285 12290:13310 13315:14335 14340:15360 15365:16380">
      <c r="A30" s="391">
        <v>3</v>
      </c>
      <c r="B30" s="384" t="s">
        <v>354</v>
      </c>
      <c r="C30" s="392">
        <v>468</v>
      </c>
      <c r="D30" s="392"/>
      <c r="E30" s="384"/>
      <c r="F30" s="384"/>
      <c r="G30" s="384"/>
      <c r="H30" s="384">
        <v>45</v>
      </c>
      <c r="I30" s="384">
        <v>40</v>
      </c>
      <c r="J30" s="384">
        <v>40</v>
      </c>
      <c r="K30" s="384">
        <v>40</v>
      </c>
      <c r="L30" s="394">
        <f>L29</f>
        <v>60</v>
      </c>
      <c r="M30" s="384">
        <v>60</v>
      </c>
      <c r="N30" s="384">
        <f>'Oct-22 Plan'!E31</f>
        <v>44</v>
      </c>
      <c r="O30" s="384">
        <v>54</v>
      </c>
      <c r="P30" s="384">
        <v>46</v>
      </c>
      <c r="Q30" s="726">
        <v>44</v>
      </c>
      <c r="R30" s="726">
        <v>50</v>
      </c>
      <c r="S30" s="726">
        <v>27</v>
      </c>
      <c r="T30" s="726">
        <v>32</v>
      </c>
      <c r="U30" s="726">
        <v>12</v>
      </c>
      <c r="V30" s="726">
        <v>20</v>
      </c>
      <c r="W30" s="726">
        <v>37</v>
      </c>
      <c r="X30" s="726">
        <v>10</v>
      </c>
      <c r="Y30" s="726">
        <v>30</v>
      </c>
      <c r="Z30" s="726">
        <v>300</v>
      </c>
      <c r="AA30" s="726">
        <v>0</v>
      </c>
      <c r="AB30" s="726">
        <f>'Dec-23 Plan'!F31</f>
        <v>0</v>
      </c>
    </row>
    <row r="31" spans="1:1020 1025:2045 2050:3070 3075:4095 4100:5120 5125:6140 6145:7165 7170:8190 8195:9215 9220:10240 10245:11260 11265:12285 12290:13310 13315:14335 14340:15360 15365:16380">
      <c r="A31" s="391">
        <f t="shared" ref="A31:A36" si="4">A30+1</f>
        <v>4</v>
      </c>
      <c r="B31" s="392" t="s">
        <v>11</v>
      </c>
      <c r="C31" s="392">
        <f>C29</f>
        <v>468</v>
      </c>
      <c r="D31" s="392"/>
      <c r="E31" s="384">
        <v>0</v>
      </c>
      <c r="F31" s="384">
        <v>0</v>
      </c>
      <c r="G31" s="384"/>
      <c r="H31" s="384">
        <v>30</v>
      </c>
      <c r="I31" s="384">
        <v>40</v>
      </c>
      <c r="J31" s="384">
        <v>30</v>
      </c>
      <c r="K31" s="384">
        <v>40</v>
      </c>
      <c r="L31" s="384">
        <v>45</v>
      </c>
      <c r="M31" s="384">
        <v>50</v>
      </c>
      <c r="N31" s="384">
        <f>'Oct-22 Plan'!F31</f>
        <v>51</v>
      </c>
      <c r="O31" s="384">
        <v>38</v>
      </c>
      <c r="P31" s="384">
        <v>68</v>
      </c>
      <c r="Q31" s="726">
        <v>67</v>
      </c>
      <c r="R31" s="726">
        <v>56</v>
      </c>
      <c r="S31" s="726">
        <v>56</v>
      </c>
      <c r="T31" s="726">
        <v>55</v>
      </c>
      <c r="U31" s="726">
        <v>22</v>
      </c>
      <c r="V31" s="726">
        <v>20</v>
      </c>
      <c r="W31" s="726">
        <v>20</v>
      </c>
      <c r="X31" s="726">
        <v>12</v>
      </c>
      <c r="Y31" s="726">
        <v>40</v>
      </c>
      <c r="Z31" s="726">
        <v>504</v>
      </c>
      <c r="AA31" s="726">
        <v>432</v>
      </c>
      <c r="AB31" s="726">
        <f>'Dec-23 Plan'!G31</f>
        <v>0</v>
      </c>
    </row>
    <row r="32" spans="1:1020 1025:2045 2050:3070 3075:4095 4100:5120 5125:6140 6145:7165 7170:8190 8195:9215 9220:10240 10245:11260 11265:12285 12290:13310 13315:14335 14340:15360 15365:16380">
      <c r="A32" s="391">
        <f t="shared" si="4"/>
        <v>5</v>
      </c>
      <c r="B32" s="392" t="s">
        <v>10</v>
      </c>
      <c r="C32" s="392">
        <f>C31</f>
        <v>468</v>
      </c>
      <c r="D32" s="392"/>
      <c r="E32" s="384">
        <v>0</v>
      </c>
      <c r="F32" s="384">
        <v>0</v>
      </c>
      <c r="G32" s="384"/>
      <c r="H32" s="384">
        <v>0</v>
      </c>
      <c r="I32" s="384">
        <v>20</v>
      </c>
      <c r="J32" s="384">
        <v>30</v>
      </c>
      <c r="K32" s="384">
        <v>60</v>
      </c>
      <c r="L32" s="384">
        <v>60</v>
      </c>
      <c r="M32" s="384">
        <v>60</v>
      </c>
      <c r="N32" s="384">
        <f>'Oct-22 Plan'!G31</f>
        <v>37</v>
      </c>
      <c r="O32" s="384">
        <v>65</v>
      </c>
      <c r="P32" s="384">
        <v>60</v>
      </c>
      <c r="Q32" s="726">
        <v>91</v>
      </c>
      <c r="R32" s="726">
        <v>70</v>
      </c>
      <c r="S32" s="726">
        <v>62</v>
      </c>
      <c r="T32" s="726">
        <v>101</v>
      </c>
      <c r="U32" s="726">
        <v>100</v>
      </c>
      <c r="V32" s="726">
        <v>150</v>
      </c>
      <c r="W32" s="726">
        <v>170</v>
      </c>
      <c r="X32" s="726">
        <v>120</v>
      </c>
      <c r="Y32" s="726">
        <v>100</v>
      </c>
      <c r="Z32" s="726">
        <v>1775</v>
      </c>
      <c r="AA32" s="726">
        <v>1850</v>
      </c>
      <c r="AB32" s="726">
        <f>'Dec-23 Plan'!H31</f>
        <v>1700</v>
      </c>
    </row>
    <row r="33" spans="1:28">
      <c r="A33" s="391">
        <f t="shared" si="4"/>
        <v>6</v>
      </c>
      <c r="B33" s="392" t="s">
        <v>204</v>
      </c>
      <c r="C33" s="392">
        <f>C32</f>
        <v>468</v>
      </c>
      <c r="D33" s="392"/>
      <c r="E33" s="384">
        <v>0</v>
      </c>
      <c r="F33" s="384">
        <v>0</v>
      </c>
      <c r="G33" s="384"/>
      <c r="H33" s="384">
        <v>0</v>
      </c>
      <c r="I33" s="384">
        <v>0</v>
      </c>
      <c r="J33" s="384">
        <v>0</v>
      </c>
      <c r="K33" s="384">
        <v>10</v>
      </c>
      <c r="L33" s="384">
        <v>30</v>
      </c>
      <c r="M33" s="384">
        <v>25</v>
      </c>
      <c r="N33" s="384">
        <f>'Oct-22 Plan'!H31</f>
        <v>14</v>
      </c>
      <c r="O33" s="384">
        <v>20</v>
      </c>
      <c r="P33" s="384">
        <v>25</v>
      </c>
      <c r="Q33" s="726">
        <v>34</v>
      </c>
      <c r="R33" s="726">
        <v>38</v>
      </c>
      <c r="S33" s="726">
        <v>25</v>
      </c>
      <c r="T33" s="726">
        <v>24</v>
      </c>
      <c r="U33" s="726">
        <v>23</v>
      </c>
      <c r="V33" s="726">
        <v>20</v>
      </c>
      <c r="W33" s="726">
        <v>20</v>
      </c>
      <c r="X33" s="726">
        <v>25</v>
      </c>
      <c r="Y33" s="726">
        <v>20</v>
      </c>
      <c r="Z33" s="726">
        <v>6400</v>
      </c>
      <c r="AA33" s="726">
        <v>4000</v>
      </c>
      <c r="AB33" s="726">
        <f>'Dec-23 Plan'!I31</f>
        <v>0</v>
      </c>
    </row>
    <row r="34" spans="1:28">
      <c r="A34" s="391">
        <f t="shared" si="4"/>
        <v>7</v>
      </c>
      <c r="B34" s="392" t="s">
        <v>95</v>
      </c>
      <c r="C34" s="392">
        <v>600</v>
      </c>
      <c r="D34" s="392"/>
      <c r="E34" s="384">
        <v>0</v>
      </c>
      <c r="F34" s="384"/>
      <c r="G34" s="384"/>
      <c r="H34" s="384">
        <v>0</v>
      </c>
      <c r="I34" s="384">
        <v>0</v>
      </c>
      <c r="J34" s="384">
        <v>0</v>
      </c>
      <c r="K34" s="384">
        <v>20</v>
      </c>
      <c r="L34" s="384">
        <v>20</v>
      </c>
      <c r="M34" s="384">
        <v>35</v>
      </c>
      <c r="N34" s="384">
        <f>'Oct-22 Plan'!O5</f>
        <v>50</v>
      </c>
      <c r="O34" s="384">
        <v>45</v>
      </c>
      <c r="P34" s="384">
        <v>89</v>
      </c>
      <c r="Q34" s="392">
        <v>95</v>
      </c>
      <c r="R34" s="392">
        <v>91</v>
      </c>
      <c r="S34" s="392">
        <v>91</v>
      </c>
      <c r="T34" s="726">
        <v>95</v>
      </c>
      <c r="U34" s="726">
        <v>95</v>
      </c>
      <c r="V34" s="726">
        <v>90</v>
      </c>
      <c r="W34" s="726">
        <v>60</v>
      </c>
      <c r="X34" s="726">
        <v>60</v>
      </c>
      <c r="Y34" s="726">
        <v>60</v>
      </c>
      <c r="Z34" s="726">
        <v>60</v>
      </c>
      <c r="AA34" s="726">
        <v>83</v>
      </c>
      <c r="AB34" s="726">
        <f>'Dec-23 Plan'!P5</f>
        <v>40</v>
      </c>
    </row>
    <row r="35" spans="1:28">
      <c r="A35" s="391">
        <f t="shared" si="4"/>
        <v>8</v>
      </c>
      <c r="B35" s="392" t="s">
        <v>96</v>
      </c>
      <c r="C35" s="392">
        <v>600</v>
      </c>
      <c r="D35" s="392"/>
      <c r="E35" s="384">
        <v>0</v>
      </c>
      <c r="F35" s="384"/>
      <c r="G35" s="384"/>
      <c r="H35" s="384">
        <v>0</v>
      </c>
      <c r="I35" s="384">
        <v>0</v>
      </c>
      <c r="J35" s="384">
        <v>0</v>
      </c>
      <c r="K35" s="384">
        <v>20</v>
      </c>
      <c r="L35" s="384">
        <v>15</v>
      </c>
      <c r="M35" s="384">
        <v>35</v>
      </c>
      <c r="N35" s="384">
        <f>'Oct-22 Plan'!O6</f>
        <v>34</v>
      </c>
      <c r="O35" s="384">
        <v>55</v>
      </c>
      <c r="P35" s="384">
        <v>74</v>
      </c>
      <c r="Q35" s="392">
        <v>90</v>
      </c>
      <c r="R35" s="392">
        <v>78</v>
      </c>
      <c r="S35" s="392">
        <v>78</v>
      </c>
      <c r="T35" s="726">
        <v>80</v>
      </c>
      <c r="U35" s="726">
        <v>80</v>
      </c>
      <c r="V35" s="726">
        <v>85</v>
      </c>
      <c r="W35" s="726">
        <v>60</v>
      </c>
      <c r="X35" s="726">
        <v>60</v>
      </c>
      <c r="Y35" s="726">
        <v>60</v>
      </c>
      <c r="Z35" s="726">
        <v>60</v>
      </c>
      <c r="AA35" s="726">
        <v>34</v>
      </c>
      <c r="AB35" s="726">
        <f>'Dec-23 Plan'!P6</f>
        <v>40</v>
      </c>
    </row>
    <row r="36" spans="1:28">
      <c r="A36" s="391">
        <f t="shared" si="4"/>
        <v>9</v>
      </c>
      <c r="B36" s="392" t="s">
        <v>97</v>
      </c>
      <c r="C36" s="392">
        <v>600</v>
      </c>
      <c r="D36" s="392"/>
      <c r="E36" s="384">
        <v>0</v>
      </c>
      <c r="F36" s="384"/>
      <c r="G36" s="384"/>
      <c r="H36" s="384">
        <v>0</v>
      </c>
      <c r="I36" s="384">
        <v>0</v>
      </c>
      <c r="J36" s="384">
        <v>0</v>
      </c>
      <c r="K36" s="384">
        <v>20</v>
      </c>
      <c r="L36" s="384">
        <v>6</v>
      </c>
      <c r="M36" s="384">
        <v>25</v>
      </c>
      <c r="N36" s="384">
        <f>'Oct-22 Plan'!O7</f>
        <v>21</v>
      </c>
      <c r="O36" s="384">
        <v>25</v>
      </c>
      <c r="P36" s="384">
        <v>28</v>
      </c>
      <c r="Q36" s="392">
        <v>30</v>
      </c>
      <c r="R36" s="392">
        <v>26</v>
      </c>
      <c r="S36" s="392">
        <v>26</v>
      </c>
      <c r="T36" s="726">
        <v>28</v>
      </c>
      <c r="U36" s="726">
        <v>28</v>
      </c>
      <c r="V36" s="726">
        <v>28</v>
      </c>
      <c r="W36" s="726">
        <v>25</v>
      </c>
      <c r="X36" s="726">
        <v>20</v>
      </c>
      <c r="Y36" s="726">
        <v>20</v>
      </c>
      <c r="Z36" s="726">
        <v>20</v>
      </c>
      <c r="AA36" s="726">
        <v>35</v>
      </c>
      <c r="AB36" s="726">
        <f>'Dec-23 Plan'!P7</f>
        <v>27</v>
      </c>
    </row>
    <row r="37" spans="1:28">
      <c r="A37" s="391">
        <v>10</v>
      </c>
      <c r="B37" s="392" t="s">
        <v>98</v>
      </c>
      <c r="C37" s="392">
        <v>600</v>
      </c>
      <c r="D37" s="392"/>
      <c r="E37" s="384">
        <v>0</v>
      </c>
      <c r="F37" s="384"/>
      <c r="G37" s="384"/>
      <c r="H37" s="384">
        <v>0</v>
      </c>
      <c r="I37" s="384">
        <v>0</v>
      </c>
      <c r="J37" s="384">
        <v>0</v>
      </c>
      <c r="K37" s="384">
        <v>20</v>
      </c>
      <c r="L37" s="384">
        <v>6</v>
      </c>
      <c r="M37" s="384">
        <v>25</v>
      </c>
      <c r="N37" s="384">
        <f>'Oct-22 Plan'!O8</f>
        <v>18</v>
      </c>
      <c r="O37" s="384">
        <v>25</v>
      </c>
      <c r="P37" s="384">
        <v>27</v>
      </c>
      <c r="Q37" s="392">
        <v>30</v>
      </c>
      <c r="R37" s="392">
        <v>26</v>
      </c>
      <c r="S37" s="392">
        <v>26</v>
      </c>
      <c r="T37" s="726">
        <v>28</v>
      </c>
      <c r="U37" s="726">
        <v>28</v>
      </c>
      <c r="V37" s="726">
        <v>28</v>
      </c>
      <c r="W37" s="726">
        <v>25</v>
      </c>
      <c r="X37" s="726">
        <v>20</v>
      </c>
      <c r="Y37" s="726">
        <v>20</v>
      </c>
      <c r="Z37" s="726">
        <v>20</v>
      </c>
      <c r="AA37" s="726">
        <v>23</v>
      </c>
      <c r="AB37" s="726">
        <f>'Dec-23 Plan'!P8</f>
        <v>23</v>
      </c>
    </row>
    <row r="38" spans="1:28">
      <c r="A38" s="391">
        <v>11</v>
      </c>
      <c r="B38" s="392" t="s">
        <v>99</v>
      </c>
      <c r="C38" s="392">
        <v>2000</v>
      </c>
      <c r="D38" s="392"/>
      <c r="E38" s="384">
        <v>0</v>
      </c>
      <c r="F38" s="384"/>
      <c r="G38" s="384"/>
      <c r="H38" s="384">
        <v>0</v>
      </c>
      <c r="I38" s="384">
        <v>0</v>
      </c>
      <c r="J38" s="384">
        <v>0</v>
      </c>
      <c r="K38" s="384">
        <v>0</v>
      </c>
      <c r="L38" s="384">
        <v>0</v>
      </c>
      <c r="M38" s="384">
        <v>0</v>
      </c>
      <c r="N38" s="384">
        <v>0</v>
      </c>
      <c r="O38" s="384">
        <v>0</v>
      </c>
      <c r="P38" s="726">
        <v>50</v>
      </c>
      <c r="Q38" s="392">
        <v>100</v>
      </c>
      <c r="R38" s="392">
        <v>70</v>
      </c>
      <c r="S38" s="392">
        <v>70</v>
      </c>
      <c r="T38" s="726">
        <v>76</v>
      </c>
      <c r="U38" s="726">
        <v>76</v>
      </c>
      <c r="V38" s="726">
        <v>60</v>
      </c>
      <c r="W38" s="726">
        <v>60</v>
      </c>
      <c r="X38" s="726">
        <v>60</v>
      </c>
      <c r="Y38" s="726">
        <v>60</v>
      </c>
      <c r="Z38" s="726">
        <v>60</v>
      </c>
      <c r="AA38" s="726">
        <v>40</v>
      </c>
      <c r="AB38" s="726">
        <f>'Dec-23 Plan'!P9</f>
        <v>40</v>
      </c>
    </row>
    <row r="39" spans="1:28">
      <c r="A39" s="391">
        <f t="shared" ref="A39:A49" si="5">A38+1</f>
        <v>12</v>
      </c>
      <c r="B39" s="384" t="s">
        <v>2328</v>
      </c>
      <c r="C39" s="384">
        <v>1</v>
      </c>
      <c r="D39" s="392"/>
      <c r="E39" s="384"/>
      <c r="F39" s="384"/>
      <c r="G39" s="384"/>
      <c r="H39" s="384"/>
      <c r="I39" s="384"/>
      <c r="J39" s="384"/>
      <c r="K39" s="384"/>
      <c r="L39" s="384"/>
      <c r="M39" s="384"/>
      <c r="N39" s="384"/>
      <c r="O39" s="384"/>
      <c r="P39" s="726"/>
      <c r="Q39" s="392"/>
      <c r="R39" s="392"/>
      <c r="S39" s="392"/>
      <c r="T39" s="726"/>
      <c r="U39" s="726"/>
      <c r="V39" s="726"/>
      <c r="W39" s="726"/>
      <c r="X39" s="726"/>
      <c r="Y39" s="726"/>
      <c r="Z39" s="726"/>
      <c r="AA39" s="726"/>
      <c r="AB39" s="726"/>
    </row>
    <row r="40" spans="1:28">
      <c r="A40" s="391">
        <f t="shared" si="5"/>
        <v>13</v>
      </c>
      <c r="B40" s="384" t="s">
        <v>2329</v>
      </c>
      <c r="C40" s="384">
        <v>1</v>
      </c>
      <c r="D40" s="392"/>
      <c r="E40" s="384"/>
      <c r="F40" s="384"/>
      <c r="G40" s="384"/>
      <c r="H40" s="384"/>
      <c r="I40" s="384"/>
      <c r="J40" s="384"/>
      <c r="K40" s="384"/>
      <c r="L40" s="384"/>
      <c r="M40" s="384"/>
      <c r="N40" s="384"/>
      <c r="O40" s="384"/>
      <c r="P40" s="726"/>
      <c r="Q40" s="392"/>
      <c r="R40" s="392"/>
      <c r="S40" s="392"/>
      <c r="T40" s="726"/>
      <c r="U40" s="726"/>
      <c r="V40" s="726"/>
      <c r="W40" s="726"/>
      <c r="X40" s="726"/>
      <c r="Y40" s="726"/>
      <c r="Z40" s="726"/>
      <c r="AA40" s="726"/>
      <c r="AB40" s="726"/>
    </row>
    <row r="41" spans="1:28">
      <c r="A41" s="391">
        <f t="shared" si="5"/>
        <v>14</v>
      </c>
      <c r="B41" s="384" t="s">
        <v>2330</v>
      </c>
      <c r="C41" s="384">
        <v>1</v>
      </c>
      <c r="D41" s="392"/>
      <c r="E41" s="384"/>
      <c r="F41" s="384"/>
      <c r="G41" s="384"/>
      <c r="H41" s="384"/>
      <c r="I41" s="384"/>
      <c r="J41" s="384"/>
      <c r="K41" s="384"/>
      <c r="L41" s="384"/>
      <c r="M41" s="384"/>
      <c r="N41" s="384"/>
      <c r="O41" s="384"/>
      <c r="P41" s="726"/>
      <c r="Q41" s="392"/>
      <c r="R41" s="392"/>
      <c r="S41" s="392"/>
      <c r="T41" s="726"/>
      <c r="U41" s="726"/>
      <c r="V41" s="726"/>
      <c r="W41" s="726"/>
      <c r="X41" s="726"/>
      <c r="Y41" s="726"/>
      <c r="Z41" s="726"/>
      <c r="AA41" s="726"/>
      <c r="AB41" s="726"/>
    </row>
    <row r="42" spans="1:28">
      <c r="A42" s="391">
        <f t="shared" si="5"/>
        <v>15</v>
      </c>
      <c r="B42" s="384" t="s">
        <v>2331</v>
      </c>
      <c r="C42" s="384">
        <v>1</v>
      </c>
      <c r="D42" s="392"/>
      <c r="E42" s="384"/>
      <c r="F42" s="384"/>
      <c r="G42" s="384"/>
      <c r="H42" s="384"/>
      <c r="I42" s="384"/>
      <c r="J42" s="384"/>
      <c r="K42" s="384"/>
      <c r="L42" s="384"/>
      <c r="M42" s="384"/>
      <c r="N42" s="384"/>
      <c r="O42" s="384"/>
      <c r="P42" s="726"/>
      <c r="Q42" s="392"/>
      <c r="R42" s="392"/>
      <c r="S42" s="392"/>
      <c r="T42" s="726"/>
      <c r="U42" s="726"/>
      <c r="V42" s="726"/>
      <c r="W42" s="726"/>
      <c r="X42" s="726"/>
      <c r="Y42" s="726"/>
      <c r="Z42" s="726"/>
      <c r="AA42" s="726"/>
      <c r="AB42" s="726"/>
    </row>
    <row r="43" spans="1:28">
      <c r="A43" s="391">
        <f t="shared" si="5"/>
        <v>16</v>
      </c>
      <c r="B43" s="384" t="s">
        <v>2332</v>
      </c>
      <c r="C43" s="384">
        <v>1</v>
      </c>
      <c r="D43" s="392"/>
      <c r="E43" s="384"/>
      <c r="F43" s="384"/>
      <c r="G43" s="384"/>
      <c r="H43" s="384"/>
      <c r="I43" s="384"/>
      <c r="J43" s="384"/>
      <c r="K43" s="384"/>
      <c r="L43" s="384"/>
      <c r="M43" s="384"/>
      <c r="N43" s="384"/>
      <c r="O43" s="384"/>
      <c r="P43" s="726"/>
      <c r="Q43" s="392"/>
      <c r="R43" s="392"/>
      <c r="S43" s="392"/>
      <c r="T43" s="726"/>
      <c r="U43" s="726"/>
      <c r="V43" s="726"/>
      <c r="W43" s="726"/>
      <c r="X43" s="726"/>
      <c r="Y43" s="726"/>
      <c r="Z43" s="726"/>
      <c r="AA43" s="726"/>
      <c r="AB43" s="726"/>
    </row>
    <row r="44" spans="1:28">
      <c r="A44" s="391">
        <f t="shared" si="5"/>
        <v>17</v>
      </c>
      <c r="B44" s="392" t="s">
        <v>400</v>
      </c>
      <c r="C44" s="392">
        <v>600</v>
      </c>
      <c r="D44" s="392"/>
      <c r="E44" s="384">
        <v>0</v>
      </c>
      <c r="F44" s="384">
        <v>0</v>
      </c>
      <c r="G44" s="384">
        <v>0</v>
      </c>
      <c r="H44" s="384">
        <v>0</v>
      </c>
      <c r="I44" s="384">
        <v>0</v>
      </c>
      <c r="J44" s="384">
        <v>0</v>
      </c>
      <c r="K44" s="384">
        <v>0</v>
      </c>
      <c r="L44" s="384">
        <v>0</v>
      </c>
      <c r="M44" s="384">
        <v>0</v>
      </c>
      <c r="N44" s="384">
        <v>0</v>
      </c>
      <c r="O44" s="384">
        <v>0</v>
      </c>
      <c r="P44" s="726">
        <v>20</v>
      </c>
      <c r="Q44" s="726">
        <v>60</v>
      </c>
      <c r="R44" s="726">
        <v>82</v>
      </c>
      <c r="S44" s="726">
        <v>39</v>
      </c>
      <c r="T44" s="726">
        <v>27</v>
      </c>
      <c r="U44" s="726">
        <v>27</v>
      </c>
      <c r="V44" s="726">
        <v>60</v>
      </c>
      <c r="W44" s="726">
        <v>29</v>
      </c>
      <c r="X44" s="726">
        <v>31</v>
      </c>
      <c r="Y44" s="726">
        <v>28</v>
      </c>
      <c r="Z44" s="726">
        <v>41</v>
      </c>
      <c r="AA44" s="726">
        <v>42</v>
      </c>
      <c r="AB44" s="726">
        <f>'Dec-23 Plan'!C84</f>
        <v>82</v>
      </c>
    </row>
    <row r="45" spans="1:28">
      <c r="A45" s="391">
        <v>12</v>
      </c>
      <c r="B45" s="392" t="s">
        <v>401</v>
      </c>
      <c r="C45" s="392">
        <v>600</v>
      </c>
      <c r="D45" s="392"/>
      <c r="E45" s="384">
        <v>0</v>
      </c>
      <c r="F45" s="384"/>
      <c r="G45" s="384">
        <v>0</v>
      </c>
      <c r="H45" s="384">
        <v>0</v>
      </c>
      <c r="I45" s="384">
        <v>0</v>
      </c>
      <c r="J45" s="384">
        <v>0</v>
      </c>
      <c r="K45" s="384">
        <v>0</v>
      </c>
      <c r="L45" s="384">
        <v>0</v>
      </c>
      <c r="M45" s="384">
        <v>0</v>
      </c>
      <c r="N45" s="384">
        <v>0</v>
      </c>
      <c r="O45" s="384">
        <v>0</v>
      </c>
      <c r="P45" s="726">
        <v>40</v>
      </c>
      <c r="Q45" s="726">
        <v>27</v>
      </c>
      <c r="R45" s="726">
        <v>52</v>
      </c>
      <c r="S45" s="726">
        <v>4</v>
      </c>
      <c r="T45" s="726">
        <v>112</v>
      </c>
      <c r="U45" s="726">
        <v>78</v>
      </c>
      <c r="V45" s="726">
        <v>0</v>
      </c>
      <c r="W45" s="726">
        <v>28</v>
      </c>
      <c r="X45" s="726">
        <v>25</v>
      </c>
      <c r="Y45" s="726">
        <v>41</v>
      </c>
      <c r="Z45" s="726">
        <v>39</v>
      </c>
      <c r="AA45" s="726">
        <v>58</v>
      </c>
      <c r="AB45" s="726">
        <f>'Dec-23 Plan'!D84</f>
        <v>46</v>
      </c>
    </row>
    <row r="46" spans="1:28">
      <c r="A46" s="391">
        <v>13</v>
      </c>
      <c r="B46" s="392" t="s">
        <v>402</v>
      </c>
      <c r="C46" s="392">
        <v>600</v>
      </c>
      <c r="D46" s="392"/>
      <c r="E46" s="384">
        <v>0</v>
      </c>
      <c r="F46" s="384"/>
      <c r="G46" s="384">
        <v>0</v>
      </c>
      <c r="H46" s="384">
        <v>0</v>
      </c>
      <c r="I46" s="384">
        <v>0</v>
      </c>
      <c r="J46" s="384">
        <v>0</v>
      </c>
      <c r="K46" s="384">
        <v>0</v>
      </c>
      <c r="L46" s="384">
        <v>0</v>
      </c>
      <c r="M46" s="384">
        <v>0</v>
      </c>
      <c r="N46" s="384">
        <v>0</v>
      </c>
      <c r="O46" s="384">
        <v>0</v>
      </c>
      <c r="P46" s="726">
        <v>10</v>
      </c>
      <c r="Q46" s="726">
        <v>24</v>
      </c>
      <c r="R46" s="726">
        <v>36</v>
      </c>
      <c r="S46" s="726">
        <v>19</v>
      </c>
      <c r="T46" s="726">
        <v>4</v>
      </c>
      <c r="U46" s="726">
        <v>13</v>
      </c>
      <c r="V46" s="726">
        <v>30</v>
      </c>
      <c r="W46" s="726">
        <v>17</v>
      </c>
      <c r="X46" s="726">
        <v>18</v>
      </c>
      <c r="Y46" s="726">
        <v>9</v>
      </c>
      <c r="Z46" s="726">
        <v>15</v>
      </c>
      <c r="AA46" s="726">
        <v>22</v>
      </c>
      <c r="AB46" s="726">
        <f>'Dec-23 Plan'!F84</f>
        <v>38</v>
      </c>
    </row>
    <row r="47" spans="1:28">
      <c r="A47" s="391">
        <f t="shared" si="5"/>
        <v>14</v>
      </c>
      <c r="B47" s="392" t="s">
        <v>403</v>
      </c>
      <c r="C47" s="392">
        <v>600</v>
      </c>
      <c r="D47" s="392"/>
      <c r="E47" s="384">
        <v>0</v>
      </c>
      <c r="F47" s="384"/>
      <c r="G47" s="384">
        <v>0</v>
      </c>
      <c r="H47" s="384">
        <v>0</v>
      </c>
      <c r="I47" s="384">
        <v>0</v>
      </c>
      <c r="J47" s="384">
        <v>0</v>
      </c>
      <c r="K47" s="384">
        <v>0</v>
      </c>
      <c r="L47" s="384">
        <v>0</v>
      </c>
      <c r="M47" s="384">
        <v>0</v>
      </c>
      <c r="N47" s="384">
        <v>0</v>
      </c>
      <c r="O47" s="384">
        <v>0</v>
      </c>
      <c r="P47" s="726">
        <v>10</v>
      </c>
      <c r="Q47" s="726">
        <v>33</v>
      </c>
      <c r="R47" s="726">
        <v>30</v>
      </c>
      <c r="S47" s="726">
        <v>18</v>
      </c>
      <c r="T47" s="726">
        <v>14</v>
      </c>
      <c r="U47" s="726">
        <v>16</v>
      </c>
      <c r="V47" s="726">
        <v>30</v>
      </c>
      <c r="W47" s="726">
        <v>13</v>
      </c>
      <c r="X47" s="726">
        <v>12</v>
      </c>
      <c r="Y47" s="726">
        <v>8</v>
      </c>
      <c r="Z47" s="726">
        <v>20</v>
      </c>
      <c r="AA47" s="726">
        <v>24</v>
      </c>
      <c r="AB47" s="726">
        <f>'Dec-23 Plan'!E84</f>
        <v>46</v>
      </c>
    </row>
    <row r="48" spans="1:28">
      <c r="A48" s="391">
        <f t="shared" si="5"/>
        <v>15</v>
      </c>
      <c r="B48" s="392" t="s">
        <v>404</v>
      </c>
      <c r="C48" s="392">
        <v>2000</v>
      </c>
      <c r="D48" s="392"/>
      <c r="E48" s="384">
        <v>0</v>
      </c>
      <c r="F48" s="384">
        <v>0</v>
      </c>
      <c r="G48" s="384">
        <v>0</v>
      </c>
      <c r="H48" s="384">
        <v>0</v>
      </c>
      <c r="I48" s="384">
        <v>0</v>
      </c>
      <c r="J48" s="384">
        <v>0</v>
      </c>
      <c r="K48" s="384">
        <v>0</v>
      </c>
      <c r="L48" s="384">
        <v>0</v>
      </c>
      <c r="M48" s="384">
        <v>0</v>
      </c>
      <c r="N48" s="384">
        <v>0</v>
      </c>
      <c r="O48" s="384">
        <v>0</v>
      </c>
      <c r="P48" s="726">
        <v>5</v>
      </c>
      <c r="Q48" s="726">
        <v>4</v>
      </c>
      <c r="R48" s="726">
        <v>0</v>
      </c>
      <c r="S48" s="726">
        <v>57</v>
      </c>
      <c r="T48" s="726">
        <v>9</v>
      </c>
      <c r="U48" s="726">
        <v>27</v>
      </c>
      <c r="V48" s="726">
        <v>90</v>
      </c>
      <c r="W48" s="726">
        <v>93</v>
      </c>
      <c r="X48" s="726">
        <v>39</v>
      </c>
      <c r="Y48" s="726">
        <v>24</v>
      </c>
      <c r="Z48" s="726">
        <v>51</v>
      </c>
      <c r="AA48" s="726">
        <v>54</v>
      </c>
      <c r="AB48" s="726">
        <f>'Dec-23 Plan'!G84</f>
        <v>33</v>
      </c>
    </row>
    <row r="49" spans="1:27">
      <c r="A49" s="391">
        <f t="shared" si="5"/>
        <v>16</v>
      </c>
      <c r="B49" s="392" t="s">
        <v>406</v>
      </c>
      <c r="C49" s="392"/>
      <c r="D49" s="392">
        <v>4.5</v>
      </c>
      <c r="E49" s="384">
        <v>0</v>
      </c>
      <c r="F49" s="384">
        <v>0</v>
      </c>
      <c r="G49" s="384">
        <v>0</v>
      </c>
      <c r="H49" s="384">
        <v>0</v>
      </c>
      <c r="I49" s="384">
        <v>0</v>
      </c>
      <c r="J49" s="384">
        <v>0</v>
      </c>
      <c r="K49" s="384">
        <v>0</v>
      </c>
      <c r="L49" s="384">
        <v>0</v>
      </c>
      <c r="M49" s="384">
        <v>0</v>
      </c>
      <c r="N49" s="384">
        <v>0</v>
      </c>
      <c r="O49" s="384">
        <v>0</v>
      </c>
      <c r="P49" s="392"/>
      <c r="Q49" s="392"/>
      <c r="R49" s="392"/>
      <c r="S49" s="392"/>
      <c r="T49" s="392"/>
      <c r="U49" s="392"/>
      <c r="V49" s="392"/>
      <c r="W49" s="392"/>
      <c r="X49" s="392"/>
      <c r="Y49" s="392"/>
      <c r="Z49" s="392"/>
      <c r="AA49" s="393"/>
    </row>
  </sheetData>
  <mergeCells count="2">
    <mergeCell ref="A26:AA26"/>
    <mergeCell ref="A1:AA1"/>
  </mergeCells>
  <pageMargins left="0.7" right="0.7" top="0.75" bottom="0.75" header="0.3" footer="0.3"/>
  <pageSetup scale="23" orientation="portrait" horizontalDpi="90" verticalDpi="90" r:id="rId1"/>
  <colBreaks count="1" manualBreakCount="1">
    <brk id="27"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V96"/>
  <sheetViews>
    <sheetView showGridLines="0" zoomScale="60" zoomScaleNormal="60" workbookViewId="0">
      <pane xSplit="1" ySplit="4" topLeftCell="C5" activePane="bottomRight" state="frozen"/>
      <selection pane="topRight" activeCell="B1" sqref="B1"/>
      <selection pane="bottomLeft" activeCell="A5" sqref="A5"/>
      <selection pane="bottomRight" activeCell="N26" sqref="N26"/>
    </sheetView>
  </sheetViews>
  <sheetFormatPr defaultColWidth="8.7265625" defaultRowHeight="14.5"/>
  <cols>
    <col min="1" max="1" width="10.54296875" style="256" customWidth="1"/>
    <col min="2" max="2" width="11.26953125" style="256" customWidth="1"/>
    <col min="3" max="10" width="11.26953125" style="184" customWidth="1"/>
    <col min="11" max="11" width="28.7265625" style="257" customWidth="1"/>
    <col min="12" max="12" width="8.7265625" style="184"/>
    <col min="13" max="14" width="11.453125" style="184" customWidth="1"/>
    <col min="15" max="16" width="11.54296875" style="184" customWidth="1"/>
    <col min="17" max="17" width="29.7265625" style="257" customWidth="1"/>
    <col min="18" max="19" width="8.7265625" style="184"/>
    <col min="20" max="20" width="26.26953125" style="184" customWidth="1"/>
    <col min="21" max="21" width="11.7265625" style="184" customWidth="1"/>
    <col min="22" max="16384" width="8.7265625" style="184"/>
  </cols>
  <sheetData>
    <row r="1" spans="1:22">
      <c r="A1" s="256" t="s">
        <v>738</v>
      </c>
      <c r="D1" s="184">
        <v>3</v>
      </c>
      <c r="E1" s="184">
        <v>20</v>
      </c>
      <c r="F1" s="184">
        <v>5</v>
      </c>
      <c r="G1" s="184">
        <v>6</v>
      </c>
      <c r="H1" s="184">
        <v>5</v>
      </c>
      <c r="I1" s="184">
        <v>10</v>
      </c>
      <c r="O1" s="184">
        <v>12</v>
      </c>
      <c r="P1" s="650">
        <v>0.5</v>
      </c>
    </row>
    <row r="2" spans="1:22" ht="15" thickBot="1">
      <c r="A2" s="592" t="s">
        <v>1122</v>
      </c>
    </row>
    <row r="3" spans="1:22" ht="14.9" customHeight="1" thickBot="1">
      <c r="A3" s="1354" t="s">
        <v>903</v>
      </c>
      <c r="B3" s="1356" t="s">
        <v>508</v>
      </c>
      <c r="C3" s="1357"/>
      <c r="D3" s="1357"/>
      <c r="E3" s="1357"/>
      <c r="F3" s="1357"/>
      <c r="G3" s="1357"/>
      <c r="H3" s="1357"/>
      <c r="I3" s="1358"/>
      <c r="J3" s="775"/>
      <c r="K3" s="776"/>
      <c r="M3" s="1359" t="s">
        <v>904</v>
      </c>
      <c r="N3" s="1360"/>
      <c r="O3" s="1363" t="s">
        <v>509</v>
      </c>
      <c r="P3" s="1364"/>
      <c r="Q3" s="1365"/>
    </row>
    <row r="4" spans="1:22" ht="29.5" thickBot="1">
      <c r="A4" s="1355"/>
      <c r="B4" s="818"/>
      <c r="C4" s="819" t="s">
        <v>427</v>
      </c>
      <c r="D4" s="819" t="s">
        <v>200</v>
      </c>
      <c r="E4" s="819" t="s">
        <v>253</v>
      </c>
      <c r="F4" s="819" t="s">
        <v>354</v>
      </c>
      <c r="G4" s="819" t="s">
        <v>11</v>
      </c>
      <c r="H4" s="819" t="s">
        <v>10</v>
      </c>
      <c r="I4" s="819" t="s">
        <v>204</v>
      </c>
      <c r="J4" s="819" t="s">
        <v>47</v>
      </c>
      <c r="K4" s="820" t="s">
        <v>68</v>
      </c>
      <c r="M4" s="1361"/>
      <c r="N4" s="1362"/>
      <c r="O4" s="596" t="s">
        <v>913</v>
      </c>
      <c r="P4" s="597" t="s">
        <v>69</v>
      </c>
      <c r="Q4" s="598" t="s">
        <v>68</v>
      </c>
    </row>
    <row r="5" spans="1:22" ht="21" customHeight="1">
      <c r="A5" s="1366" t="s">
        <v>906</v>
      </c>
      <c r="B5" s="599" t="s">
        <v>69</v>
      </c>
      <c r="C5" s="709">
        <f>C7+C9+C11+C13+C15+C17</f>
        <v>0</v>
      </c>
      <c r="D5" s="709">
        <f t="shared" ref="D5:I6" si="0">D7+D9+D11+D13+D15+D17</f>
        <v>0</v>
      </c>
      <c r="E5" s="709">
        <f>E7+E9+E11+E13+E15+E17</f>
        <v>0</v>
      </c>
      <c r="F5" s="709">
        <f t="shared" si="0"/>
        <v>0</v>
      </c>
      <c r="G5" s="709">
        <f t="shared" si="0"/>
        <v>0</v>
      </c>
      <c r="H5" s="709">
        <f t="shared" si="0"/>
        <v>11</v>
      </c>
      <c r="I5" s="709">
        <f t="shared" si="0"/>
        <v>15</v>
      </c>
      <c r="J5" s="710"/>
      <c r="K5" s="451"/>
      <c r="M5" s="1368" t="s">
        <v>909</v>
      </c>
      <c r="N5" s="1369"/>
      <c r="O5" s="719">
        <f>P5*$O$1</f>
        <v>1080</v>
      </c>
      <c r="P5" s="600">
        <v>90</v>
      </c>
      <c r="Q5" s="1370" t="s">
        <v>1456</v>
      </c>
    </row>
    <row r="6" spans="1:22" ht="21" customHeight="1" thickBot="1">
      <c r="A6" s="1367"/>
      <c r="B6" s="821" t="s">
        <v>907</v>
      </c>
      <c r="C6" s="822">
        <f>C8+C10+C12+C14+C16+C18</f>
        <v>0</v>
      </c>
      <c r="D6" s="822">
        <f t="shared" si="0"/>
        <v>0</v>
      </c>
      <c r="E6" s="822">
        <f>E8+E10+E12+E14+E16+E18</f>
        <v>0</v>
      </c>
      <c r="F6" s="822">
        <f t="shared" si="0"/>
        <v>0</v>
      </c>
      <c r="G6" s="822">
        <f t="shared" si="0"/>
        <v>0</v>
      </c>
      <c r="H6" s="822">
        <f t="shared" si="0"/>
        <v>55</v>
      </c>
      <c r="I6" s="822">
        <f t="shared" si="0"/>
        <v>270</v>
      </c>
      <c r="J6" s="823">
        <f>SUM(C6:I6)</f>
        <v>325</v>
      </c>
      <c r="K6" s="824"/>
      <c r="M6" s="1373" t="s">
        <v>910</v>
      </c>
      <c r="N6" s="1374"/>
      <c r="O6" s="825">
        <f>P6*$O$1</f>
        <v>1020</v>
      </c>
      <c r="P6" s="826">
        <v>85</v>
      </c>
      <c r="Q6" s="1371"/>
    </row>
    <row r="7" spans="1:22" ht="21" customHeight="1">
      <c r="A7" s="1375" t="s">
        <v>522</v>
      </c>
      <c r="B7" s="460" t="s">
        <v>69</v>
      </c>
      <c r="C7" s="249"/>
      <c r="D7" s="249"/>
      <c r="E7" s="249"/>
      <c r="F7" s="249"/>
      <c r="G7" s="249"/>
      <c r="H7" s="249"/>
      <c r="I7" s="249">
        <v>7</v>
      </c>
      <c r="J7" s="714"/>
      <c r="K7" s="1377" t="s">
        <v>2038</v>
      </c>
      <c r="M7" s="1373" t="s">
        <v>911</v>
      </c>
      <c r="N7" s="1374"/>
      <c r="O7" s="825">
        <f>P7*$O$1</f>
        <v>336</v>
      </c>
      <c r="P7" s="826">
        <v>28</v>
      </c>
      <c r="Q7" s="1371"/>
    </row>
    <row r="8" spans="1:22" ht="21" customHeight="1" thickBot="1">
      <c r="A8" s="1376"/>
      <c r="B8" s="827" t="s">
        <v>907</v>
      </c>
      <c r="C8" s="829"/>
      <c r="D8" s="829">
        <f>D7*$D$1</f>
        <v>0</v>
      </c>
      <c r="E8" s="829">
        <f>E7*$E$1</f>
        <v>0</v>
      </c>
      <c r="F8" s="829">
        <f>F7*$F$1</f>
        <v>0</v>
      </c>
      <c r="G8" s="829">
        <f>G7*$G$1</f>
        <v>0</v>
      </c>
      <c r="H8" s="829">
        <f>H7*$H$1</f>
        <v>0</v>
      </c>
      <c r="I8" s="829">
        <f>I7*$I$1</f>
        <v>70</v>
      </c>
      <c r="J8" s="830">
        <f>SUM(C8:I8)</f>
        <v>70</v>
      </c>
      <c r="K8" s="1378"/>
      <c r="M8" s="1373" t="s">
        <v>912</v>
      </c>
      <c r="N8" s="1374"/>
      <c r="O8" s="825">
        <f>P8*$O$1</f>
        <v>336</v>
      </c>
      <c r="P8" s="826">
        <v>28</v>
      </c>
      <c r="Q8" s="1371"/>
    </row>
    <row r="9" spans="1:22" ht="21" customHeight="1" thickBot="1">
      <c r="A9" s="1375" t="s">
        <v>523</v>
      </c>
      <c r="B9" s="460" t="s">
        <v>69</v>
      </c>
      <c r="C9" s="249"/>
      <c r="D9" s="249"/>
      <c r="E9" s="249"/>
      <c r="F9" s="249"/>
      <c r="G9" s="249"/>
      <c r="H9" s="249">
        <v>2</v>
      </c>
      <c r="I9" s="249">
        <v>1</v>
      </c>
      <c r="J9" s="714"/>
      <c r="K9" s="1377" t="s">
        <v>2038</v>
      </c>
      <c r="M9" s="1379" t="s">
        <v>99</v>
      </c>
      <c r="N9" s="1380"/>
      <c r="O9" s="831">
        <f>P9*P1</f>
        <v>30</v>
      </c>
      <c r="P9" s="937">
        <v>60</v>
      </c>
      <c r="Q9" s="1372"/>
    </row>
    <row r="10" spans="1:22" ht="21" customHeight="1" thickBot="1">
      <c r="A10" s="1376"/>
      <c r="B10" s="827" t="s">
        <v>907</v>
      </c>
      <c r="C10" s="829"/>
      <c r="D10" s="829">
        <f>D9*$D$1</f>
        <v>0</v>
      </c>
      <c r="E10" s="829">
        <f>E9*$E$1</f>
        <v>0</v>
      </c>
      <c r="F10" s="829">
        <f>F9*$F$1</f>
        <v>0</v>
      </c>
      <c r="G10" s="829">
        <f>G9*$G$1</f>
        <v>0</v>
      </c>
      <c r="H10" s="829">
        <f>H9*$H$1</f>
        <v>10</v>
      </c>
      <c r="I10" s="829">
        <f>I9*20</f>
        <v>20</v>
      </c>
      <c r="J10" s="830">
        <f>SUM(C10:I10)</f>
        <v>30</v>
      </c>
      <c r="K10" s="1378"/>
      <c r="M10" s="1381" t="s">
        <v>643</v>
      </c>
      <c r="N10" s="1382"/>
      <c r="O10" s="725">
        <f>SUM(O5:O9)</f>
        <v>2802</v>
      </c>
      <c r="P10" s="727">
        <f>SUM(P5:P9)</f>
        <v>291</v>
      </c>
      <c r="Q10" s="615"/>
    </row>
    <row r="11" spans="1:22" ht="21" customHeight="1">
      <c r="A11" s="1375" t="s">
        <v>520</v>
      </c>
      <c r="B11" s="460" t="s">
        <v>69</v>
      </c>
      <c r="C11" s="249"/>
      <c r="D11" s="249"/>
      <c r="E11" s="249"/>
      <c r="F11" s="249"/>
      <c r="G11" s="249"/>
      <c r="H11" s="249"/>
      <c r="I11" s="249">
        <v>2</v>
      </c>
      <c r="J11" s="714"/>
      <c r="K11" s="1377"/>
      <c r="U11" s="256" t="s">
        <v>1684</v>
      </c>
      <c r="V11" s="256" t="s">
        <v>1685</v>
      </c>
    </row>
    <row r="12" spans="1:22" ht="21" customHeight="1" thickBot="1">
      <c r="A12" s="1376"/>
      <c r="B12" s="827" t="s">
        <v>907</v>
      </c>
      <c r="C12" s="829"/>
      <c r="D12" s="829">
        <f>D11*$D$1</f>
        <v>0</v>
      </c>
      <c r="E12" s="829">
        <f>E11*$E$1</f>
        <v>0</v>
      </c>
      <c r="F12" s="829">
        <f>F11*$F$1</f>
        <v>0</v>
      </c>
      <c r="G12" s="829">
        <f>G11*$G$1</f>
        <v>0</v>
      </c>
      <c r="H12" s="829">
        <f>H11*$H$1</f>
        <v>0</v>
      </c>
      <c r="I12" s="829">
        <f>2*35</f>
        <v>70</v>
      </c>
      <c r="J12" s="830">
        <f>SUM(C12:I12)</f>
        <v>70</v>
      </c>
      <c r="K12" s="1378"/>
      <c r="M12" s="1383" t="s">
        <v>921</v>
      </c>
      <c r="N12" s="1383"/>
      <c r="P12" s="256" t="s">
        <v>919</v>
      </c>
      <c r="Q12" s="256" t="s">
        <v>904</v>
      </c>
      <c r="R12" s="256" t="s">
        <v>47</v>
      </c>
      <c r="S12" s="114"/>
      <c r="T12" s="184" t="s">
        <v>200</v>
      </c>
      <c r="U12" s="429">
        <f>D32</f>
        <v>60</v>
      </c>
      <c r="V12" s="677">
        <f>U12*$P$43</f>
        <v>29.085704302855859</v>
      </c>
    </row>
    <row r="13" spans="1:22" ht="21" customHeight="1">
      <c r="A13" s="1375" t="s">
        <v>518</v>
      </c>
      <c r="B13" s="460" t="s">
        <v>69</v>
      </c>
      <c r="C13" s="249"/>
      <c r="D13" s="249"/>
      <c r="E13" s="249"/>
      <c r="F13" s="249"/>
      <c r="G13" s="249"/>
      <c r="H13" s="249">
        <v>9</v>
      </c>
      <c r="I13" s="249">
        <v>5</v>
      </c>
      <c r="J13" s="714"/>
      <c r="K13" s="1377"/>
      <c r="O13" s="256" t="s">
        <v>12</v>
      </c>
      <c r="P13" s="429">
        <f>J8</f>
        <v>70</v>
      </c>
      <c r="Q13" s="429">
        <f>$O$10/11</f>
        <v>254.72727272727272</v>
      </c>
      <c r="R13" s="429">
        <f>P13+Q13</f>
        <v>324.72727272727275</v>
      </c>
      <c r="T13" s="184" t="s">
        <v>228</v>
      </c>
      <c r="U13" s="429">
        <f>E32</f>
        <v>400</v>
      </c>
      <c r="V13" s="677">
        <f t="shared" ref="V13:V22" si="1">U13*$P$43</f>
        <v>193.90469535237241</v>
      </c>
    </row>
    <row r="14" spans="1:22" ht="21" customHeight="1" thickBot="1">
      <c r="A14" s="1376"/>
      <c r="B14" s="827" t="s">
        <v>907</v>
      </c>
      <c r="C14" s="829"/>
      <c r="D14" s="829">
        <f>D13*$D$1</f>
        <v>0</v>
      </c>
      <c r="E14" s="829">
        <f>E13*$E$1</f>
        <v>0</v>
      </c>
      <c r="F14" s="829">
        <f>F13*$F$1</f>
        <v>0</v>
      </c>
      <c r="G14" s="829">
        <f>G13*$G$1</f>
        <v>0</v>
      </c>
      <c r="H14" s="829">
        <f>H13*$H$1</f>
        <v>45</v>
      </c>
      <c r="I14" s="829">
        <f>4*20+30</f>
        <v>110</v>
      </c>
      <c r="J14" s="830">
        <f>SUM(C14:I14)</f>
        <v>155</v>
      </c>
      <c r="K14" s="1378"/>
      <c r="O14" s="256" t="s">
        <v>2</v>
      </c>
      <c r="P14" s="429">
        <f>J10</f>
        <v>30</v>
      </c>
      <c r="Q14" s="429">
        <f t="shared" ref="Q14:Q23" si="2">$O$10/11</f>
        <v>254.72727272727272</v>
      </c>
      <c r="R14" s="429">
        <f t="shared" ref="R14:R23" si="3">P14+Q14</f>
        <v>284.72727272727275</v>
      </c>
      <c r="T14" s="184" t="s">
        <v>354</v>
      </c>
      <c r="U14" s="429">
        <f>F32</f>
        <v>100</v>
      </c>
      <c r="V14" s="677">
        <f t="shared" si="1"/>
        <v>48.476173838093104</v>
      </c>
    </row>
    <row r="15" spans="1:22" ht="21" customHeight="1">
      <c r="A15" s="1375" t="s">
        <v>516</v>
      </c>
      <c r="B15" s="460" t="s">
        <v>69</v>
      </c>
      <c r="C15" s="249"/>
      <c r="D15" s="249"/>
      <c r="E15" s="249"/>
      <c r="F15" s="249"/>
      <c r="G15" s="249"/>
      <c r="H15" s="249"/>
      <c r="I15" s="249"/>
      <c r="J15" s="714"/>
      <c r="K15" s="1377"/>
      <c r="O15" s="256" t="s">
        <v>37</v>
      </c>
      <c r="P15" s="429">
        <f>J14</f>
        <v>155</v>
      </c>
      <c r="Q15" s="429">
        <f t="shared" si="2"/>
        <v>254.72727272727272</v>
      </c>
      <c r="R15" s="429">
        <f t="shared" si="3"/>
        <v>409.72727272727275</v>
      </c>
      <c r="T15" s="184" t="s">
        <v>11</v>
      </c>
      <c r="U15" s="429">
        <f>G32</f>
        <v>120</v>
      </c>
      <c r="V15" s="677">
        <f t="shared" si="1"/>
        <v>58.171408605711719</v>
      </c>
    </row>
    <row r="16" spans="1:22" ht="21" customHeight="1" thickBot="1">
      <c r="A16" s="1376"/>
      <c r="B16" s="827" t="s">
        <v>907</v>
      </c>
      <c r="C16" s="829"/>
      <c r="D16" s="829">
        <f>D15*$D$1</f>
        <v>0</v>
      </c>
      <c r="E16" s="829">
        <f>E15*$E$1</f>
        <v>0</v>
      </c>
      <c r="F16" s="829">
        <f>F15*$F$1</f>
        <v>0</v>
      </c>
      <c r="G16" s="829">
        <f>G15*$G$1</f>
        <v>0</v>
      </c>
      <c r="H16" s="829">
        <f>H15*$H$1</f>
        <v>0</v>
      </c>
      <c r="I16" s="829">
        <f>I15*$I$1</f>
        <v>0</v>
      </c>
      <c r="J16" s="830">
        <f>SUM(C16:I16)</f>
        <v>0</v>
      </c>
      <c r="K16" s="1378"/>
      <c r="O16" s="256" t="s">
        <v>1</v>
      </c>
      <c r="P16" s="429">
        <f>J18</f>
        <v>0</v>
      </c>
      <c r="Q16" s="429">
        <f t="shared" si="2"/>
        <v>254.72727272727272</v>
      </c>
      <c r="R16" s="429">
        <f t="shared" si="3"/>
        <v>254.72727272727272</v>
      </c>
      <c r="T16" s="184" t="s">
        <v>10</v>
      </c>
      <c r="U16" s="429">
        <f>H32</f>
        <v>750</v>
      </c>
      <c r="V16" s="677">
        <f t="shared" si="1"/>
        <v>363.57130378569826</v>
      </c>
    </row>
    <row r="17" spans="1:22" ht="21" customHeight="1">
      <c r="A17" s="1375" t="s">
        <v>519</v>
      </c>
      <c r="B17" s="460" t="s">
        <v>69</v>
      </c>
      <c r="C17" s="249"/>
      <c r="D17" s="249"/>
      <c r="E17" s="249"/>
      <c r="F17" s="249"/>
      <c r="G17" s="249"/>
      <c r="H17" s="249"/>
      <c r="I17" s="249"/>
      <c r="J17" s="714"/>
      <c r="K17" s="1377"/>
      <c r="O17" s="256" t="s">
        <v>40</v>
      </c>
      <c r="P17" s="429">
        <f>J22</f>
        <v>45</v>
      </c>
      <c r="Q17" s="429">
        <f t="shared" si="2"/>
        <v>254.72727272727272</v>
      </c>
      <c r="R17" s="429">
        <f t="shared" si="3"/>
        <v>299.72727272727275</v>
      </c>
      <c r="T17" s="184" t="s">
        <v>204</v>
      </c>
      <c r="U17" s="429">
        <f>I32</f>
        <v>320</v>
      </c>
      <c r="V17" s="677">
        <f t="shared" si="1"/>
        <v>155.12375628189793</v>
      </c>
    </row>
    <row r="18" spans="1:22" ht="21" customHeight="1" thickBot="1">
      <c r="A18" s="1376"/>
      <c r="B18" s="827" t="s">
        <v>907</v>
      </c>
      <c r="C18" s="829"/>
      <c r="D18" s="829">
        <f>D17*$D$1</f>
        <v>0</v>
      </c>
      <c r="E18" s="829">
        <f>E17*$E$1</f>
        <v>0</v>
      </c>
      <c r="F18" s="829">
        <f>F17*$F$1</f>
        <v>0</v>
      </c>
      <c r="G18" s="829">
        <f>G17*$G$1</f>
        <v>0</v>
      </c>
      <c r="H18" s="829">
        <f>H17*$H$1</f>
        <v>0</v>
      </c>
      <c r="I18" s="829">
        <f>I17*20</f>
        <v>0</v>
      </c>
      <c r="J18" s="830">
        <f>SUM(C18:I18)</f>
        <v>0</v>
      </c>
      <c r="K18" s="1378"/>
      <c r="O18" s="256" t="s">
        <v>14</v>
      </c>
      <c r="P18" s="429">
        <f>J24</f>
        <v>150</v>
      </c>
      <c r="Q18" s="429">
        <f t="shared" si="2"/>
        <v>254.72727272727272</v>
      </c>
      <c r="R18" s="429">
        <f t="shared" si="3"/>
        <v>404.72727272727275</v>
      </c>
      <c r="T18" s="184" t="s">
        <v>95</v>
      </c>
      <c r="U18" s="429">
        <f>O5</f>
        <v>1080</v>
      </c>
      <c r="V18" s="677">
        <f t="shared" si="1"/>
        <v>523.54267745140544</v>
      </c>
    </row>
    <row r="19" spans="1:22" ht="21" customHeight="1">
      <c r="A19" s="1366" t="s">
        <v>908</v>
      </c>
      <c r="B19" s="599" t="s">
        <v>69</v>
      </c>
      <c r="C19" s="709">
        <f>C21+C23+C25+C27+C29</f>
        <v>20</v>
      </c>
      <c r="D19" s="709">
        <f t="shared" ref="D19:I20" si="4">D21+D23+D25+D27+D29</f>
        <v>20</v>
      </c>
      <c r="E19" s="709">
        <f>E21+E23+E25+E27+E29</f>
        <v>20</v>
      </c>
      <c r="F19" s="709">
        <f>F21+F23+F25+F27+F29</f>
        <v>20</v>
      </c>
      <c r="G19" s="709">
        <f t="shared" si="4"/>
        <v>20</v>
      </c>
      <c r="H19" s="709">
        <f t="shared" si="4"/>
        <v>139</v>
      </c>
      <c r="I19" s="709">
        <f t="shared" si="4"/>
        <v>5</v>
      </c>
      <c r="J19" s="710"/>
      <c r="K19" s="451"/>
      <c r="O19" s="256" t="s">
        <v>41</v>
      </c>
      <c r="P19" s="429">
        <f>J26</f>
        <v>100</v>
      </c>
      <c r="Q19" s="429">
        <f t="shared" si="2"/>
        <v>254.72727272727272</v>
      </c>
      <c r="R19" s="429">
        <f t="shared" si="3"/>
        <v>354.72727272727275</v>
      </c>
      <c r="T19" s="184" t="s">
        <v>96</v>
      </c>
      <c r="U19" s="429">
        <f t="shared" ref="U19:U22" si="5">O6</f>
        <v>1020</v>
      </c>
      <c r="V19" s="677">
        <f t="shared" si="1"/>
        <v>494.45697314854965</v>
      </c>
    </row>
    <row r="20" spans="1:22" ht="21" customHeight="1" thickBot="1">
      <c r="A20" s="1367"/>
      <c r="B20" s="821" t="s">
        <v>907</v>
      </c>
      <c r="C20" s="822">
        <f>C22+C24+C26+C28+C30</f>
        <v>0</v>
      </c>
      <c r="D20" s="822">
        <f t="shared" si="4"/>
        <v>60</v>
      </c>
      <c r="E20" s="822">
        <f>E22+E24+E26+E28+E30</f>
        <v>400</v>
      </c>
      <c r="F20" s="822">
        <f>F22+F24+F26+F28+F30</f>
        <v>100</v>
      </c>
      <c r="G20" s="822">
        <f t="shared" si="4"/>
        <v>120</v>
      </c>
      <c r="H20" s="822">
        <f t="shared" si="4"/>
        <v>695</v>
      </c>
      <c r="I20" s="822">
        <f t="shared" si="4"/>
        <v>50</v>
      </c>
      <c r="J20" s="823">
        <f>SUM(C20:I20)</f>
        <v>1425</v>
      </c>
      <c r="K20" s="824"/>
      <c r="O20" s="256" t="s">
        <v>34</v>
      </c>
      <c r="P20" s="429">
        <f>J12</f>
        <v>70</v>
      </c>
      <c r="Q20" s="429">
        <f t="shared" si="2"/>
        <v>254.72727272727272</v>
      </c>
      <c r="R20" s="429">
        <f t="shared" si="3"/>
        <v>324.72727272727275</v>
      </c>
      <c r="T20" s="184" t="s">
        <v>1683</v>
      </c>
      <c r="U20" s="429">
        <f t="shared" si="5"/>
        <v>336</v>
      </c>
      <c r="V20" s="677">
        <f t="shared" si="1"/>
        <v>162.87994409599281</v>
      </c>
    </row>
    <row r="21" spans="1:22" ht="21" customHeight="1">
      <c r="A21" s="1375" t="s">
        <v>539</v>
      </c>
      <c r="B21" s="460" t="s">
        <v>69</v>
      </c>
      <c r="C21" s="249"/>
      <c r="D21" s="249"/>
      <c r="E21" s="249"/>
      <c r="F21" s="249"/>
      <c r="G21" s="249"/>
      <c r="H21" s="249">
        <v>9</v>
      </c>
      <c r="I21" s="249"/>
      <c r="J21" s="714"/>
      <c r="K21" s="1377"/>
      <c r="O21" s="256" t="s">
        <v>3</v>
      </c>
      <c r="P21" s="429">
        <f>J16</f>
        <v>0</v>
      </c>
      <c r="Q21" s="429">
        <f t="shared" si="2"/>
        <v>254.72727272727272</v>
      </c>
      <c r="R21" s="429">
        <f t="shared" si="3"/>
        <v>254.72727272727272</v>
      </c>
      <c r="T21" s="184" t="s">
        <v>98</v>
      </c>
      <c r="U21" s="429">
        <f t="shared" si="5"/>
        <v>336</v>
      </c>
      <c r="V21" s="677">
        <f t="shared" si="1"/>
        <v>162.87994409599281</v>
      </c>
    </row>
    <row r="22" spans="1:22" ht="21" customHeight="1" thickBot="1">
      <c r="A22" s="1376"/>
      <c r="B22" s="827" t="s">
        <v>907</v>
      </c>
      <c r="C22" s="829"/>
      <c r="D22" s="829">
        <f>D21*$D$1</f>
        <v>0</v>
      </c>
      <c r="E22" s="829">
        <f>E21*$E$1</f>
        <v>0</v>
      </c>
      <c r="F22" s="829">
        <f>F21*$F$1</f>
        <v>0</v>
      </c>
      <c r="G22" s="829">
        <f>G21*$G$1</f>
        <v>0</v>
      </c>
      <c r="H22" s="829">
        <f>H21*$H$1</f>
        <v>45</v>
      </c>
      <c r="I22" s="829">
        <f>I21*$I$1</f>
        <v>0</v>
      </c>
      <c r="J22" s="830">
        <f>SUM(C22:I22)</f>
        <v>45</v>
      </c>
      <c r="K22" s="1378"/>
      <c r="O22" s="256" t="s">
        <v>43</v>
      </c>
      <c r="P22" s="429">
        <f>J28</f>
        <v>200</v>
      </c>
      <c r="Q22" s="429">
        <f t="shared" si="2"/>
        <v>254.72727272727272</v>
      </c>
      <c r="R22" s="429">
        <f t="shared" si="3"/>
        <v>454.72727272727275</v>
      </c>
      <c r="T22" s="184" t="s">
        <v>99</v>
      </c>
      <c r="U22" s="429">
        <f t="shared" si="5"/>
        <v>30</v>
      </c>
      <c r="V22" s="677">
        <f t="shared" si="1"/>
        <v>14.54285215142793</v>
      </c>
    </row>
    <row r="23" spans="1:22" ht="21" customHeight="1">
      <c r="A23" s="1375" t="s">
        <v>525</v>
      </c>
      <c r="B23" s="460" t="s">
        <v>69</v>
      </c>
      <c r="C23" s="249"/>
      <c r="D23" s="249"/>
      <c r="E23" s="249"/>
      <c r="F23" s="249"/>
      <c r="G23" s="249"/>
      <c r="H23" s="249">
        <v>30</v>
      </c>
      <c r="I23" s="249"/>
      <c r="J23" s="714"/>
      <c r="K23" s="1377"/>
      <c r="O23" s="256" t="s">
        <v>472</v>
      </c>
      <c r="P23" s="429">
        <f>J30</f>
        <v>930</v>
      </c>
      <c r="Q23" s="429">
        <f t="shared" si="2"/>
        <v>254.72727272727272</v>
      </c>
      <c r="R23" s="429">
        <f t="shared" si="3"/>
        <v>1184.7272727272727</v>
      </c>
    </row>
    <row r="24" spans="1:22" ht="21" customHeight="1" thickBot="1">
      <c r="A24" s="1376"/>
      <c r="B24" s="827" t="s">
        <v>907</v>
      </c>
      <c r="C24" s="829"/>
      <c r="D24" s="829">
        <f>D23*$D$1</f>
        <v>0</v>
      </c>
      <c r="E24" s="829">
        <f>E23*$E$1</f>
        <v>0</v>
      </c>
      <c r="F24" s="829">
        <f>F23*$F$1</f>
        <v>0</v>
      </c>
      <c r="G24" s="829">
        <f>G23*$G$1</f>
        <v>0</v>
      </c>
      <c r="H24" s="829">
        <f>H23*$H$1</f>
        <v>150</v>
      </c>
      <c r="I24" s="829">
        <v>0</v>
      </c>
      <c r="J24" s="830">
        <f>SUM(C24:I24)</f>
        <v>150</v>
      </c>
      <c r="K24" s="1378"/>
      <c r="P24" s="435">
        <f>SUM(P13:P23)</f>
        <v>1750</v>
      </c>
      <c r="Q24" s="435">
        <f>SUM(Q13:Q23)</f>
        <v>2801.9999999999995</v>
      </c>
      <c r="R24" s="435">
        <f>SUM(R13:R23)</f>
        <v>4552</v>
      </c>
    </row>
    <row r="25" spans="1:22" ht="21" customHeight="1">
      <c r="A25" s="1375" t="s">
        <v>521</v>
      </c>
      <c r="B25" s="460" t="s">
        <v>69</v>
      </c>
      <c r="C25" s="249"/>
      <c r="D25" s="249"/>
      <c r="E25" s="249"/>
      <c r="F25" s="249"/>
      <c r="G25" s="249"/>
      <c r="H25" s="249">
        <v>10</v>
      </c>
      <c r="I25" s="249">
        <v>5</v>
      </c>
      <c r="J25" s="714"/>
      <c r="K25" s="1377"/>
    </row>
    <row r="26" spans="1:22" ht="21" customHeight="1" thickBot="1">
      <c r="A26" s="1376"/>
      <c r="B26" s="827" t="s">
        <v>907</v>
      </c>
      <c r="C26" s="829"/>
      <c r="D26" s="829">
        <f>D25*$D$1</f>
        <v>0</v>
      </c>
      <c r="E26" s="829">
        <f>E25*$E$1</f>
        <v>0</v>
      </c>
      <c r="F26" s="829">
        <f>F25*$F$1</f>
        <v>0</v>
      </c>
      <c r="G26" s="829">
        <f>G25*$G$1</f>
        <v>0</v>
      </c>
      <c r="H26" s="829">
        <f>H25*$H$1</f>
        <v>50</v>
      </c>
      <c r="I26" s="829">
        <f>I25*$I$1</f>
        <v>50</v>
      </c>
      <c r="J26" s="830">
        <f>SUM(C26:I26)</f>
        <v>100</v>
      </c>
      <c r="K26" s="1378"/>
    </row>
    <row r="27" spans="1:22" ht="21" customHeight="1">
      <c r="A27" s="1375" t="s">
        <v>524</v>
      </c>
      <c r="B27" s="460" t="s">
        <v>69</v>
      </c>
      <c r="C27" s="249"/>
      <c r="D27" s="249"/>
      <c r="E27" s="249"/>
      <c r="F27" s="249"/>
      <c r="G27" s="249"/>
      <c r="H27" s="249">
        <v>40</v>
      </c>
      <c r="I27" s="249"/>
      <c r="J27" s="714"/>
      <c r="K27" s="1377"/>
    </row>
    <row r="28" spans="1:22" ht="21" customHeight="1" thickBot="1">
      <c r="A28" s="1376"/>
      <c r="B28" s="827" t="s">
        <v>907</v>
      </c>
      <c r="C28" s="829"/>
      <c r="D28" s="829">
        <f>D27*$D$1</f>
        <v>0</v>
      </c>
      <c r="E28" s="829">
        <f>E27*$E$1</f>
        <v>0</v>
      </c>
      <c r="F28" s="829">
        <f>F27*$F$1</f>
        <v>0</v>
      </c>
      <c r="G28" s="829">
        <f>G27*$G$1</f>
        <v>0</v>
      </c>
      <c r="H28" s="829">
        <f>H27*$H$1</f>
        <v>200</v>
      </c>
      <c r="I28" s="829">
        <f>I27*$I$1</f>
        <v>0</v>
      </c>
      <c r="J28" s="830">
        <f>SUM(C28:I28)</f>
        <v>200</v>
      </c>
      <c r="K28" s="1378"/>
    </row>
    <row r="29" spans="1:22" ht="21" customHeight="1">
      <c r="A29" s="1375" t="s">
        <v>777</v>
      </c>
      <c r="B29" s="460" t="s">
        <v>69</v>
      </c>
      <c r="C29" s="249">
        <v>20</v>
      </c>
      <c r="D29" s="249">
        <v>20</v>
      </c>
      <c r="E29" s="249">
        <v>20</v>
      </c>
      <c r="F29" s="249">
        <v>20</v>
      </c>
      <c r="G29" s="249">
        <v>20</v>
      </c>
      <c r="H29" s="249">
        <v>50</v>
      </c>
      <c r="I29" s="249"/>
      <c r="J29" s="714"/>
      <c r="K29" s="1377" t="s">
        <v>1593</v>
      </c>
    </row>
    <row r="30" spans="1:22" ht="21" customHeight="1" thickBot="1">
      <c r="A30" s="1376"/>
      <c r="B30" s="827" t="s">
        <v>907</v>
      </c>
      <c r="C30" s="829"/>
      <c r="D30" s="829">
        <f>D29*$D$1</f>
        <v>60</v>
      </c>
      <c r="E30" s="829">
        <f>E29*$E$1</f>
        <v>400</v>
      </c>
      <c r="F30" s="829">
        <f>F29*$F$1</f>
        <v>100</v>
      </c>
      <c r="G30" s="829">
        <f>G29*$G$1</f>
        <v>120</v>
      </c>
      <c r="H30" s="829">
        <f>H29*$H$1</f>
        <v>250</v>
      </c>
      <c r="I30" s="829">
        <f>I29*$I$1</f>
        <v>0</v>
      </c>
      <c r="J30" s="830">
        <f>SUM(C30:I30)</f>
        <v>930</v>
      </c>
      <c r="K30" s="1378"/>
    </row>
    <row r="31" spans="1:22" ht="21" customHeight="1">
      <c r="A31" s="1384" t="s">
        <v>47</v>
      </c>
      <c r="B31" s="599" t="s">
        <v>69</v>
      </c>
      <c r="C31" s="709">
        <f>C5+C19</f>
        <v>20</v>
      </c>
      <c r="D31" s="709">
        <f t="shared" ref="D31:I32" si="6">D5+D19</f>
        <v>20</v>
      </c>
      <c r="E31" s="709">
        <f>E5+E19</f>
        <v>20</v>
      </c>
      <c r="F31" s="709">
        <f>F5+F19</f>
        <v>20</v>
      </c>
      <c r="G31" s="709">
        <f t="shared" si="6"/>
        <v>20</v>
      </c>
      <c r="H31" s="709">
        <f t="shared" si="6"/>
        <v>150</v>
      </c>
      <c r="I31" s="709">
        <f t="shared" si="6"/>
        <v>20</v>
      </c>
      <c r="J31" s="717"/>
      <c r="K31" s="451"/>
    </row>
    <row r="32" spans="1:22" ht="21" customHeight="1" thickBot="1">
      <c r="A32" s="1385"/>
      <c r="B32" s="821" t="s">
        <v>907</v>
      </c>
      <c r="C32" s="822">
        <f>C6+C20</f>
        <v>0</v>
      </c>
      <c r="D32" s="822">
        <f t="shared" si="6"/>
        <v>60</v>
      </c>
      <c r="E32" s="822">
        <f>E6+E20</f>
        <v>400</v>
      </c>
      <c r="F32" s="822">
        <f>F6+F20</f>
        <v>100</v>
      </c>
      <c r="G32" s="822">
        <f t="shared" si="6"/>
        <v>120</v>
      </c>
      <c r="H32" s="822">
        <f t="shared" si="6"/>
        <v>750</v>
      </c>
      <c r="I32" s="822">
        <f t="shared" si="6"/>
        <v>320</v>
      </c>
      <c r="J32" s="832">
        <f>SUM(C32:I32)</f>
        <v>1750</v>
      </c>
      <c r="K32" s="824"/>
    </row>
    <row r="36" spans="10:16">
      <c r="J36" s="1386" t="s">
        <v>904</v>
      </c>
      <c r="K36" s="1387" t="s">
        <v>918</v>
      </c>
      <c r="L36" s="1387"/>
      <c r="M36" s="1387"/>
    </row>
    <row r="37" spans="10:16">
      <c r="J37" s="1386"/>
      <c r="K37" s="1388" t="s">
        <v>914</v>
      </c>
      <c r="L37" s="1388"/>
      <c r="M37" s="833">
        <f>$O$10*N37</f>
        <v>671.22324159021412</v>
      </c>
      <c r="N37" s="534">
        <v>0.23955147808358818</v>
      </c>
    </row>
    <row r="38" spans="10:16">
      <c r="J38" s="1386"/>
      <c r="K38" s="1388" t="s">
        <v>915</v>
      </c>
      <c r="L38" s="1388"/>
      <c r="M38" s="833">
        <f>$O$10*N38</f>
        <v>701.21406727828753</v>
      </c>
      <c r="N38" s="534">
        <v>0.25025484199796127</v>
      </c>
    </row>
    <row r="39" spans="10:16">
      <c r="J39" s="1386"/>
      <c r="K39" s="1388" t="s">
        <v>916</v>
      </c>
      <c r="L39" s="1388"/>
      <c r="M39" s="833">
        <f>$O$10*N39</f>
        <v>701.21406727828753</v>
      </c>
      <c r="N39" s="534">
        <v>0.25025484199796127</v>
      </c>
    </row>
    <row r="40" spans="10:16">
      <c r="J40" s="1386"/>
      <c r="K40" s="1388" t="s">
        <v>917</v>
      </c>
      <c r="L40" s="1388"/>
      <c r="M40" s="833">
        <f>$O$10*N40</f>
        <v>728.34862385321094</v>
      </c>
      <c r="N40" s="534">
        <v>0.25993883792048927</v>
      </c>
    </row>
    <row r="41" spans="10:16">
      <c r="J41" s="1386"/>
      <c r="K41" s="1389" t="s">
        <v>47</v>
      </c>
      <c r="L41" s="1389"/>
      <c r="M41" s="834">
        <f>SUM(M37:M40)</f>
        <v>2802</v>
      </c>
    </row>
    <row r="42" spans="10:16">
      <c r="J42" s="1386" t="s">
        <v>919</v>
      </c>
      <c r="K42" s="1387" t="s">
        <v>918</v>
      </c>
      <c r="L42" s="1387"/>
      <c r="M42" s="1387"/>
    </row>
    <row r="43" spans="10:16">
      <c r="J43" s="1386"/>
      <c r="K43" s="1388" t="s">
        <v>914</v>
      </c>
      <c r="L43" s="1388"/>
      <c r="M43" s="833">
        <f>$J$32*N43</f>
        <v>367.32415333085225</v>
      </c>
      <c r="N43" s="534">
        <v>0.20989951618905842</v>
      </c>
      <c r="O43" s="405">
        <f>(N37+N43)/2</f>
        <v>0.22472549713632328</v>
      </c>
      <c r="P43" s="405">
        <f>O43+O44</f>
        <v>0.48476173838093101</v>
      </c>
    </row>
    <row r="44" spans="10:16">
      <c r="J44" s="1386"/>
      <c r="K44" s="1388" t="s">
        <v>915</v>
      </c>
      <c r="L44" s="1388"/>
      <c r="M44" s="833">
        <f>$J$32*N44</f>
        <v>472.18087085969478</v>
      </c>
      <c r="N44" s="534">
        <v>0.26981764049125417</v>
      </c>
      <c r="O44" s="405">
        <f t="shared" ref="O44:O46" si="7">(N38+N44)/2</f>
        <v>0.26003624124460772</v>
      </c>
      <c r="P44" s="405"/>
    </row>
    <row r="45" spans="10:16">
      <c r="J45" s="1386"/>
      <c r="K45" s="1388" t="s">
        <v>916</v>
      </c>
      <c r="L45" s="1388"/>
      <c r="M45" s="833">
        <f>$J$32*N45</f>
        <v>472.18087085969478</v>
      </c>
      <c r="N45" s="534">
        <v>0.26981764049125417</v>
      </c>
      <c r="O45" s="405">
        <f t="shared" si="7"/>
        <v>0.26003624124460772</v>
      </c>
      <c r="P45" s="405"/>
    </row>
    <row r="46" spans="10:16">
      <c r="J46" s="1386"/>
      <c r="K46" s="1388" t="s">
        <v>917</v>
      </c>
      <c r="L46" s="1388"/>
      <c r="M46" s="833">
        <f>$J$32*N46</f>
        <v>438.31410494975813</v>
      </c>
      <c r="N46" s="534">
        <v>0.25046520282843321</v>
      </c>
      <c r="O46" s="405">
        <f t="shared" si="7"/>
        <v>0.25520202037446127</v>
      </c>
      <c r="P46" s="405"/>
    </row>
    <row r="47" spans="10:16">
      <c r="J47" s="1386"/>
      <c r="K47" s="1389" t="s">
        <v>47</v>
      </c>
      <c r="L47" s="1389"/>
      <c r="M47" s="834">
        <f>SUM(M43:M46)</f>
        <v>1750</v>
      </c>
    </row>
    <row r="48" spans="10:16" ht="15" thickBot="1"/>
    <row r="49" spans="1:22" ht="19.5" thickTop="1" thickBot="1">
      <c r="K49" s="1391" t="s">
        <v>1123</v>
      </c>
      <c r="L49" s="1392"/>
      <c r="M49" s="728">
        <f>M41+M47</f>
        <v>4552</v>
      </c>
      <c r="N49" s="468" t="s">
        <v>564</v>
      </c>
    </row>
    <row r="50" spans="1:22" ht="15" thickTop="1">
      <c r="K50" s="184"/>
      <c r="P50" s="405"/>
      <c r="Q50" s="405"/>
    </row>
    <row r="52" spans="1:22">
      <c r="A52" s="592" t="s">
        <v>1124</v>
      </c>
    </row>
    <row r="53" spans="1:22" ht="51.65" customHeight="1">
      <c r="C53" s="625" t="s">
        <v>909</v>
      </c>
      <c r="D53" s="625" t="s">
        <v>910</v>
      </c>
      <c r="E53" s="625" t="s">
        <v>912</v>
      </c>
      <c r="F53" s="625" t="s">
        <v>911</v>
      </c>
      <c r="G53" s="625" t="s">
        <v>99</v>
      </c>
      <c r="H53" s="835" t="s">
        <v>47</v>
      </c>
    </row>
    <row r="54" spans="1:22">
      <c r="A54" s="1393" t="s">
        <v>906</v>
      </c>
      <c r="B54" s="836" t="s">
        <v>69</v>
      </c>
      <c r="C54" s="837">
        <f t="shared" ref="C54:G55" si="8">C56+C58+C60+C62+C64+C66</f>
        <v>60</v>
      </c>
      <c r="D54" s="837">
        <f t="shared" si="8"/>
        <v>0</v>
      </c>
      <c r="E54" s="837">
        <f t="shared" si="8"/>
        <v>30</v>
      </c>
      <c r="F54" s="837">
        <f t="shared" si="8"/>
        <v>30</v>
      </c>
      <c r="G54" s="837">
        <f t="shared" si="8"/>
        <v>90</v>
      </c>
      <c r="H54" s="838">
        <f t="shared" ref="H54:H81" si="9">SUM(C54:G54)</f>
        <v>210</v>
      </c>
      <c r="U54" s="256" t="s">
        <v>1684</v>
      </c>
      <c r="V54" s="256" t="s">
        <v>1685</v>
      </c>
    </row>
    <row r="55" spans="1:22">
      <c r="A55" s="1393"/>
      <c r="B55" s="836" t="s">
        <v>907</v>
      </c>
      <c r="C55" s="837">
        <f t="shared" si="8"/>
        <v>720</v>
      </c>
      <c r="D55" s="837">
        <f t="shared" si="8"/>
        <v>0</v>
      </c>
      <c r="E55" s="837">
        <f t="shared" si="8"/>
        <v>360</v>
      </c>
      <c r="F55" s="837">
        <f t="shared" si="8"/>
        <v>360</v>
      </c>
      <c r="G55" s="837">
        <f t="shared" si="8"/>
        <v>1080</v>
      </c>
      <c r="H55" s="838">
        <f t="shared" si="9"/>
        <v>2520</v>
      </c>
      <c r="T55" s="184" t="s">
        <v>909</v>
      </c>
      <c r="U55" s="429">
        <f>C80</f>
        <v>60</v>
      </c>
      <c r="V55" s="677">
        <f>U55*$O$73</f>
        <v>18.000000000000004</v>
      </c>
    </row>
    <row r="56" spans="1:22">
      <c r="A56" s="1390" t="s">
        <v>522</v>
      </c>
      <c r="B56" s="839" t="s">
        <v>69</v>
      </c>
      <c r="C56" s="833">
        <v>60</v>
      </c>
      <c r="D56" s="833"/>
      <c r="E56" s="833">
        <v>30</v>
      </c>
      <c r="F56" s="833">
        <v>30</v>
      </c>
      <c r="G56" s="833">
        <v>90</v>
      </c>
      <c r="H56" s="915">
        <f t="shared" ref="H56:H61" si="10">SUM(C56:G56)</f>
        <v>210</v>
      </c>
      <c r="P56" s="256" t="s">
        <v>12</v>
      </c>
      <c r="Q56" s="781">
        <f>H56</f>
        <v>210</v>
      </c>
      <c r="T56" s="184" t="s">
        <v>910</v>
      </c>
      <c r="U56" s="429">
        <f>D80</f>
        <v>0</v>
      </c>
      <c r="V56" s="677">
        <f t="shared" ref="V56:V59" si="11">U56*$O$73</f>
        <v>0</v>
      </c>
    </row>
    <row r="57" spans="1:22">
      <c r="A57" s="1390"/>
      <c r="B57" s="839" t="s">
        <v>907</v>
      </c>
      <c r="C57" s="833">
        <f>C56*$O$1</f>
        <v>720</v>
      </c>
      <c r="D57" s="833">
        <f>D56*$O$1</f>
        <v>0</v>
      </c>
      <c r="E57" s="833">
        <f>E56*$O$1</f>
        <v>360</v>
      </c>
      <c r="F57" s="833">
        <f>F56*$O$1</f>
        <v>360</v>
      </c>
      <c r="G57" s="833">
        <f>G56*$O$1</f>
        <v>1080</v>
      </c>
      <c r="H57" s="915">
        <f t="shared" si="10"/>
        <v>2520</v>
      </c>
      <c r="P57" s="256" t="s">
        <v>2</v>
      </c>
      <c r="Q57" s="781">
        <f>H58</f>
        <v>0</v>
      </c>
      <c r="T57" s="184" t="s">
        <v>911</v>
      </c>
      <c r="U57" s="429">
        <f>E80</f>
        <v>30</v>
      </c>
      <c r="V57" s="677">
        <f t="shared" si="11"/>
        <v>9.0000000000000018</v>
      </c>
    </row>
    <row r="58" spans="1:22">
      <c r="A58" s="1390" t="s">
        <v>523</v>
      </c>
      <c r="B58" s="839" t="s">
        <v>69</v>
      </c>
      <c r="C58" s="826"/>
      <c r="D58" s="826"/>
      <c r="E58" s="826"/>
      <c r="F58" s="826"/>
      <c r="G58" s="826"/>
      <c r="H58" s="916">
        <f t="shared" si="10"/>
        <v>0</v>
      </c>
      <c r="P58" s="256" t="s">
        <v>37</v>
      </c>
      <c r="Q58" s="781">
        <f>H62</f>
        <v>0</v>
      </c>
      <c r="T58" s="184" t="s">
        <v>912</v>
      </c>
      <c r="U58" s="429">
        <f>F80</f>
        <v>30</v>
      </c>
      <c r="V58" s="677">
        <f t="shared" si="11"/>
        <v>9.0000000000000018</v>
      </c>
    </row>
    <row r="59" spans="1:22">
      <c r="A59" s="1390"/>
      <c r="B59" s="839" t="s">
        <v>907</v>
      </c>
      <c r="C59" s="833">
        <f>C58*$O$1</f>
        <v>0</v>
      </c>
      <c r="D59" s="833">
        <f>D58*$O$1</f>
        <v>0</v>
      </c>
      <c r="E59" s="833">
        <f>E58*$O$1</f>
        <v>0</v>
      </c>
      <c r="F59" s="833">
        <f>F58*$O$1</f>
        <v>0</v>
      </c>
      <c r="G59" s="833">
        <f>G58*$O$1</f>
        <v>0</v>
      </c>
      <c r="H59" s="916">
        <f t="shared" si="10"/>
        <v>0</v>
      </c>
      <c r="P59" s="256" t="s">
        <v>1</v>
      </c>
      <c r="Q59" s="781">
        <f>H66</f>
        <v>0</v>
      </c>
      <c r="T59" s="184" t="s">
        <v>99</v>
      </c>
      <c r="U59" s="429">
        <f>G80</f>
        <v>90</v>
      </c>
      <c r="V59" s="677">
        <f t="shared" si="11"/>
        <v>27.000000000000004</v>
      </c>
    </row>
    <row r="60" spans="1:22">
      <c r="A60" s="1390" t="s">
        <v>520</v>
      </c>
      <c r="B60" s="839" t="s">
        <v>69</v>
      </c>
      <c r="C60" s="833"/>
      <c r="D60" s="833"/>
      <c r="E60" s="833"/>
      <c r="F60" s="833"/>
      <c r="G60" s="833"/>
      <c r="H60" s="916">
        <f t="shared" si="10"/>
        <v>0</v>
      </c>
      <c r="P60" s="256" t="s">
        <v>40</v>
      </c>
      <c r="Q60" s="781">
        <f>H70</f>
        <v>0</v>
      </c>
    </row>
    <row r="61" spans="1:22">
      <c r="A61" s="1390"/>
      <c r="B61" s="839" t="s">
        <v>907</v>
      </c>
      <c r="C61" s="833"/>
      <c r="D61" s="833"/>
      <c r="E61" s="833"/>
      <c r="F61" s="833"/>
      <c r="G61" s="833"/>
      <c r="H61" s="916">
        <f t="shared" si="10"/>
        <v>0</v>
      </c>
      <c r="P61" s="256" t="s">
        <v>14</v>
      </c>
      <c r="Q61" s="781">
        <f>H72</f>
        <v>0</v>
      </c>
    </row>
    <row r="62" spans="1:22">
      <c r="A62" s="1390" t="s">
        <v>518</v>
      </c>
      <c r="B62" s="839" t="s">
        <v>69</v>
      </c>
      <c r="C62" s="833"/>
      <c r="D62" s="833"/>
      <c r="E62" s="833"/>
      <c r="F62" s="833"/>
      <c r="G62" s="833"/>
      <c r="H62" s="916"/>
      <c r="P62" s="256" t="s">
        <v>41</v>
      </c>
      <c r="Q62" s="781">
        <f>H74</f>
        <v>0</v>
      </c>
    </row>
    <row r="63" spans="1:22">
      <c r="A63" s="1390"/>
      <c r="B63" s="839" t="s">
        <v>907</v>
      </c>
      <c r="C63" s="833">
        <f>C62*$O$1</f>
        <v>0</v>
      </c>
      <c r="D63" s="833">
        <f>D62*$O$1</f>
        <v>0</v>
      </c>
      <c r="E63" s="833">
        <f>E62*$O$1</f>
        <v>0</v>
      </c>
      <c r="F63" s="833">
        <f>F62*$O$1</f>
        <v>0</v>
      </c>
      <c r="G63" s="833">
        <f>G62*$O$1</f>
        <v>0</v>
      </c>
      <c r="H63" s="916">
        <f>SUM(C63:G63)</f>
        <v>0</v>
      </c>
      <c r="P63" s="256" t="s">
        <v>34</v>
      </c>
      <c r="Q63" s="781">
        <f>H60</f>
        <v>0</v>
      </c>
    </row>
    <row r="64" spans="1:22">
      <c r="A64" s="1390" t="s">
        <v>516</v>
      </c>
      <c r="B64" s="839" t="s">
        <v>69</v>
      </c>
      <c r="C64" s="826"/>
      <c r="D64" s="826"/>
      <c r="E64" s="826"/>
      <c r="F64" s="826"/>
      <c r="G64" s="826"/>
      <c r="H64" s="916">
        <f>SUM(C64:G64)</f>
        <v>0</v>
      </c>
      <c r="P64" s="256" t="s">
        <v>3</v>
      </c>
      <c r="Q64" s="781">
        <f>H64</f>
        <v>0</v>
      </c>
    </row>
    <row r="65" spans="1:17">
      <c r="A65" s="1390"/>
      <c r="B65" s="839" t="s">
        <v>907</v>
      </c>
      <c r="C65" s="833">
        <f>C64*$O$1</f>
        <v>0</v>
      </c>
      <c r="D65" s="833">
        <f>D64*$O$1</f>
        <v>0</v>
      </c>
      <c r="E65" s="833">
        <f>E64*$O$1</f>
        <v>0</v>
      </c>
      <c r="F65" s="833">
        <f>F64*$O$1</f>
        <v>0</v>
      </c>
      <c r="G65" s="833">
        <f>G64*$O$1</f>
        <v>0</v>
      </c>
      <c r="H65" s="916">
        <f>SUM(C65:G65)</f>
        <v>0</v>
      </c>
      <c r="P65" s="256" t="s">
        <v>43</v>
      </c>
      <c r="Q65" s="781">
        <f>H76</f>
        <v>0</v>
      </c>
    </row>
    <row r="66" spans="1:17">
      <c r="A66" s="1390" t="s">
        <v>519</v>
      </c>
      <c r="B66" s="839" t="s">
        <v>69</v>
      </c>
      <c r="C66" s="826"/>
      <c r="D66" s="826"/>
      <c r="E66" s="826"/>
      <c r="F66" s="826"/>
      <c r="G66" s="826"/>
      <c r="H66" s="916">
        <f>SUM(C66:G66)</f>
        <v>0</v>
      </c>
      <c r="P66" s="256" t="s">
        <v>472</v>
      </c>
      <c r="Q66" s="781">
        <f>H78</f>
        <v>0</v>
      </c>
    </row>
    <row r="67" spans="1:17">
      <c r="A67" s="1390"/>
      <c r="B67" s="839" t="s">
        <v>907</v>
      </c>
      <c r="C67" s="833">
        <f>C66*$O$1</f>
        <v>0</v>
      </c>
      <c r="D67" s="833">
        <f>D66*$O$1</f>
        <v>0</v>
      </c>
      <c r="E67" s="833">
        <f>E66*$O$1</f>
        <v>0</v>
      </c>
      <c r="F67" s="833">
        <f>F66*$O$1</f>
        <v>0</v>
      </c>
      <c r="G67" s="833">
        <f>G66*$O$1</f>
        <v>0</v>
      </c>
      <c r="H67" s="916">
        <f>SUM(C67:G67)</f>
        <v>0</v>
      </c>
      <c r="Q67" s="782">
        <f>SUM(Q56:Q66)</f>
        <v>210</v>
      </c>
    </row>
    <row r="68" spans="1:17">
      <c r="A68" s="1393" t="s">
        <v>908</v>
      </c>
      <c r="B68" s="836" t="s">
        <v>69</v>
      </c>
      <c r="C68" s="837">
        <f t="shared" ref="C68:G69" si="12">C70+C72+C74+C76+C78</f>
        <v>0</v>
      </c>
      <c r="D68" s="837">
        <f t="shared" si="12"/>
        <v>0</v>
      </c>
      <c r="E68" s="837">
        <f t="shared" si="12"/>
        <v>0</v>
      </c>
      <c r="F68" s="837">
        <f t="shared" si="12"/>
        <v>0</v>
      </c>
      <c r="G68" s="837">
        <f t="shared" si="12"/>
        <v>0</v>
      </c>
      <c r="H68" s="838">
        <f t="shared" si="9"/>
        <v>0</v>
      </c>
    </row>
    <row r="69" spans="1:17">
      <c r="A69" s="1393"/>
      <c r="B69" s="836" t="s">
        <v>907</v>
      </c>
      <c r="C69" s="837">
        <f t="shared" si="12"/>
        <v>0</v>
      </c>
      <c r="D69" s="837">
        <f t="shared" si="12"/>
        <v>0</v>
      </c>
      <c r="E69" s="837">
        <f t="shared" si="12"/>
        <v>0</v>
      </c>
      <c r="F69" s="837">
        <f t="shared" si="12"/>
        <v>0</v>
      </c>
      <c r="G69" s="837">
        <f t="shared" si="12"/>
        <v>0</v>
      </c>
      <c r="H69" s="838">
        <f t="shared" si="9"/>
        <v>0</v>
      </c>
    </row>
    <row r="70" spans="1:17">
      <c r="A70" s="1390" t="s">
        <v>539</v>
      </c>
      <c r="B70" s="839" t="s">
        <v>69</v>
      </c>
      <c r="C70" s="707"/>
      <c r="D70" s="707"/>
      <c r="E70" s="707"/>
      <c r="F70" s="707"/>
      <c r="G70" s="707"/>
      <c r="H70" s="840">
        <f t="shared" si="9"/>
        <v>0</v>
      </c>
    </row>
    <row r="71" spans="1:17">
      <c r="A71" s="1390"/>
      <c r="B71" s="839" t="s">
        <v>907</v>
      </c>
      <c r="C71" s="833">
        <f>C70*$O$1</f>
        <v>0</v>
      </c>
      <c r="D71" s="833">
        <f>D70*$O$1</f>
        <v>0</v>
      </c>
      <c r="E71" s="833">
        <f>E70*$O$1</f>
        <v>0</v>
      </c>
      <c r="F71" s="833">
        <f>F70*$O$1</f>
        <v>0</v>
      </c>
      <c r="G71" s="833">
        <f>G70*$O$1</f>
        <v>0</v>
      </c>
      <c r="H71" s="840">
        <f t="shared" si="9"/>
        <v>0</v>
      </c>
    </row>
    <row r="72" spans="1:17">
      <c r="A72" s="1390" t="s">
        <v>525</v>
      </c>
      <c r="B72" s="839" t="s">
        <v>69</v>
      </c>
      <c r="C72" s="833"/>
      <c r="D72" s="833"/>
      <c r="E72" s="833"/>
      <c r="F72" s="833"/>
      <c r="G72" s="833"/>
      <c r="H72" s="840">
        <f t="shared" si="9"/>
        <v>0</v>
      </c>
      <c r="J72" s="1386" t="s">
        <v>1316</v>
      </c>
      <c r="K72" s="1387" t="s">
        <v>918</v>
      </c>
      <c r="L72" s="1387"/>
      <c r="M72" s="1387"/>
    </row>
    <row r="73" spans="1:17">
      <c r="A73" s="1390"/>
      <c r="B73" s="839" t="s">
        <v>907</v>
      </c>
      <c r="C73" s="833">
        <f>C72*$O$1</f>
        <v>0</v>
      </c>
      <c r="D73" s="833">
        <f>D72*$O$1</f>
        <v>0</v>
      </c>
      <c r="E73" s="833">
        <f>E72*$O$1</f>
        <v>0</v>
      </c>
      <c r="F73" s="833">
        <f>F72*$O$1</f>
        <v>0</v>
      </c>
      <c r="G73" s="833">
        <f>G72*$O$1</f>
        <v>0</v>
      </c>
      <c r="H73" s="840">
        <f t="shared" si="9"/>
        <v>0</v>
      </c>
      <c r="J73" s="1386"/>
      <c r="K73" s="1388" t="s">
        <v>914</v>
      </c>
      <c r="L73" s="1388"/>
      <c r="M73" s="833">
        <f>$H$80*N73</f>
        <v>21</v>
      </c>
      <c r="N73" s="534">
        <v>0.1</v>
      </c>
      <c r="O73" s="534">
        <f>N73+N74</f>
        <v>0.30000000000000004</v>
      </c>
    </row>
    <row r="74" spans="1:17">
      <c r="A74" s="1390" t="s">
        <v>521</v>
      </c>
      <c r="B74" s="839" t="s">
        <v>69</v>
      </c>
      <c r="C74" s="833"/>
      <c r="D74" s="833"/>
      <c r="E74" s="833"/>
      <c r="F74" s="833"/>
      <c r="G74" s="833"/>
      <c r="H74" s="840">
        <f t="shared" si="9"/>
        <v>0</v>
      </c>
      <c r="J74" s="1386"/>
      <c r="K74" s="1388" t="s">
        <v>915</v>
      </c>
      <c r="L74" s="1388"/>
      <c r="M74" s="833">
        <f t="shared" ref="M74:M76" si="13">$H$80*N74</f>
        <v>42</v>
      </c>
      <c r="N74" s="534">
        <v>0.2</v>
      </c>
    </row>
    <row r="75" spans="1:17">
      <c r="A75" s="1390"/>
      <c r="B75" s="839" t="s">
        <v>907</v>
      </c>
      <c r="C75" s="833">
        <f>C74*$O$1</f>
        <v>0</v>
      </c>
      <c r="D75" s="833">
        <f>D74*$O$1</f>
        <v>0</v>
      </c>
      <c r="E75" s="833">
        <f>E74*$O$1</f>
        <v>0</v>
      </c>
      <c r="F75" s="833">
        <f>F74*$O$1</f>
        <v>0</v>
      </c>
      <c r="G75" s="833">
        <f>G74*$O$1</f>
        <v>0</v>
      </c>
      <c r="H75" s="840">
        <f t="shared" si="9"/>
        <v>0</v>
      </c>
      <c r="J75" s="1386"/>
      <c r="K75" s="1388" t="s">
        <v>916</v>
      </c>
      <c r="L75" s="1388"/>
      <c r="M75" s="833">
        <f t="shared" si="13"/>
        <v>73.5</v>
      </c>
      <c r="N75" s="534">
        <v>0.35</v>
      </c>
    </row>
    <row r="76" spans="1:17">
      <c r="A76" s="1390" t="s">
        <v>524</v>
      </c>
      <c r="B76" s="839" t="s">
        <v>69</v>
      </c>
      <c r="C76" s="833"/>
      <c r="D76" s="833"/>
      <c r="E76" s="833"/>
      <c r="F76" s="833"/>
      <c r="G76" s="833"/>
      <c r="H76" s="840">
        <f t="shared" si="9"/>
        <v>0</v>
      </c>
      <c r="J76" s="1386"/>
      <c r="K76" s="1388" t="s">
        <v>917</v>
      </c>
      <c r="L76" s="1388"/>
      <c r="M76" s="833">
        <f t="shared" si="13"/>
        <v>73.5</v>
      </c>
      <c r="N76" s="534">
        <v>0.35</v>
      </c>
    </row>
    <row r="77" spans="1:17">
      <c r="A77" s="1390"/>
      <c r="B77" s="839" t="s">
        <v>907</v>
      </c>
      <c r="C77" s="833">
        <f>C76*$O$1</f>
        <v>0</v>
      </c>
      <c r="D77" s="833">
        <f>D76*$O$1</f>
        <v>0</v>
      </c>
      <c r="E77" s="833">
        <f>E76*$O$1</f>
        <v>0</v>
      </c>
      <c r="F77" s="833">
        <f>F76*$O$1</f>
        <v>0</v>
      </c>
      <c r="G77" s="833">
        <f>G76*$O$1</f>
        <v>0</v>
      </c>
      <c r="H77" s="840">
        <f t="shared" si="9"/>
        <v>0</v>
      </c>
      <c r="J77" s="1386"/>
      <c r="K77" s="1389" t="s">
        <v>47</v>
      </c>
      <c r="L77" s="1389"/>
      <c r="M77" s="834">
        <f>SUM(M73:M76)</f>
        <v>210</v>
      </c>
    </row>
    <row r="78" spans="1:17">
      <c r="A78" s="1390" t="s">
        <v>777</v>
      </c>
      <c r="B78" s="839" t="s">
        <v>69</v>
      </c>
      <c r="C78" s="833"/>
      <c r="D78" s="833"/>
      <c r="E78" s="833"/>
      <c r="F78" s="833"/>
      <c r="G78" s="833"/>
      <c r="H78" s="840">
        <f t="shared" si="9"/>
        <v>0</v>
      </c>
    </row>
    <row r="79" spans="1:17">
      <c r="A79" s="1390"/>
      <c r="B79" s="839" t="s">
        <v>907</v>
      </c>
      <c r="C79" s="833">
        <f>C78*$O$1</f>
        <v>0</v>
      </c>
      <c r="D79" s="833">
        <f>D78*$O$1</f>
        <v>0</v>
      </c>
      <c r="E79" s="833">
        <f>E78*$O$1</f>
        <v>0</v>
      </c>
      <c r="F79" s="833">
        <f>F78*$O$1</f>
        <v>0</v>
      </c>
      <c r="G79" s="833">
        <f>G78*$O$1</f>
        <v>0</v>
      </c>
      <c r="H79" s="840">
        <f t="shared" si="9"/>
        <v>0</v>
      </c>
    </row>
    <row r="80" spans="1:17">
      <c r="A80" s="1394" t="s">
        <v>47</v>
      </c>
      <c r="B80" s="836" t="s">
        <v>69</v>
      </c>
      <c r="C80" s="837">
        <f t="shared" ref="C80:G81" si="14">C54+C68</f>
        <v>60</v>
      </c>
      <c r="D80" s="837">
        <f t="shared" si="14"/>
        <v>0</v>
      </c>
      <c r="E80" s="837">
        <f t="shared" si="14"/>
        <v>30</v>
      </c>
      <c r="F80" s="837">
        <f t="shared" si="14"/>
        <v>30</v>
      </c>
      <c r="G80" s="837">
        <f t="shared" si="14"/>
        <v>90</v>
      </c>
      <c r="H80" s="841">
        <f t="shared" si="9"/>
        <v>210</v>
      </c>
    </row>
    <row r="81" spans="1:8">
      <c r="A81" s="1394"/>
      <c r="B81" s="836" t="s">
        <v>907</v>
      </c>
      <c r="C81" s="837">
        <f>C55+C69</f>
        <v>720</v>
      </c>
      <c r="D81" s="837">
        <f t="shared" si="14"/>
        <v>0</v>
      </c>
      <c r="E81" s="837">
        <f t="shared" si="14"/>
        <v>360</v>
      </c>
      <c r="F81" s="837">
        <f t="shared" si="14"/>
        <v>360</v>
      </c>
      <c r="G81" s="837">
        <f t="shared" si="14"/>
        <v>1080</v>
      </c>
      <c r="H81" s="841">
        <f t="shared" si="9"/>
        <v>2520</v>
      </c>
    </row>
    <row r="83" spans="1:8" ht="14.9" customHeight="1" thickBot="1">
      <c r="C83" s="819" t="s">
        <v>2037</v>
      </c>
    </row>
    <row r="84" spans="1:8">
      <c r="A84" s="1393" t="s">
        <v>1017</v>
      </c>
    </row>
    <row r="85" spans="1:8">
      <c r="A85" s="1393"/>
    </row>
    <row r="86" spans="1:8">
      <c r="A86" s="256" t="s">
        <v>12</v>
      </c>
      <c r="C86" s="914">
        <v>0</v>
      </c>
    </row>
    <row r="87" spans="1:8">
      <c r="A87" s="256" t="s">
        <v>2</v>
      </c>
      <c r="C87" s="914">
        <v>0</v>
      </c>
    </row>
    <row r="88" spans="1:8">
      <c r="A88" s="256" t="s">
        <v>37</v>
      </c>
      <c r="C88" s="914">
        <v>0</v>
      </c>
    </row>
    <row r="89" spans="1:8">
      <c r="A89" s="256" t="s">
        <v>1</v>
      </c>
      <c r="C89" s="914">
        <v>100</v>
      </c>
    </row>
    <row r="90" spans="1:8">
      <c r="A90" s="256" t="s">
        <v>40</v>
      </c>
      <c r="C90" s="914">
        <v>0</v>
      </c>
    </row>
    <row r="91" spans="1:8">
      <c r="A91" s="256" t="s">
        <v>14</v>
      </c>
      <c r="C91" s="914">
        <v>0</v>
      </c>
    </row>
    <row r="92" spans="1:8">
      <c r="A92" s="256" t="s">
        <v>41</v>
      </c>
      <c r="C92" s="914">
        <v>0</v>
      </c>
    </row>
    <row r="93" spans="1:8">
      <c r="A93" s="256" t="s">
        <v>34</v>
      </c>
      <c r="C93" s="914">
        <v>0</v>
      </c>
    </row>
    <row r="94" spans="1:8">
      <c r="A94" s="256" t="s">
        <v>3</v>
      </c>
      <c r="C94" s="914">
        <v>0</v>
      </c>
    </row>
    <row r="95" spans="1:8">
      <c r="A95" s="256" t="s">
        <v>43</v>
      </c>
      <c r="C95" s="914">
        <v>0</v>
      </c>
    </row>
    <row r="96" spans="1:8">
      <c r="A96" s="256" t="s">
        <v>472</v>
      </c>
      <c r="C96" s="914">
        <v>0</v>
      </c>
    </row>
  </sheetData>
  <mergeCells count="74">
    <mergeCell ref="A78:A79"/>
    <mergeCell ref="A80:A81"/>
    <mergeCell ref="A84:A85"/>
    <mergeCell ref="K72:M72"/>
    <mergeCell ref="K73:L73"/>
    <mergeCell ref="A74:A75"/>
    <mergeCell ref="K74:L74"/>
    <mergeCell ref="K75:L75"/>
    <mergeCell ref="A76:A77"/>
    <mergeCell ref="K76:L76"/>
    <mergeCell ref="K77:L77"/>
    <mergeCell ref="J72:J77"/>
    <mergeCell ref="A64:A65"/>
    <mergeCell ref="A66:A67"/>
    <mergeCell ref="A68:A69"/>
    <mergeCell ref="A70:A71"/>
    <mergeCell ref="A72:A73"/>
    <mergeCell ref="A62:A63"/>
    <mergeCell ref="J42:J47"/>
    <mergeCell ref="K42:M42"/>
    <mergeCell ref="K43:L43"/>
    <mergeCell ref="K44:L44"/>
    <mergeCell ref="K45:L45"/>
    <mergeCell ref="K46:L46"/>
    <mergeCell ref="K47:L47"/>
    <mergeCell ref="K49:L49"/>
    <mergeCell ref="A54:A55"/>
    <mergeCell ref="A56:A57"/>
    <mergeCell ref="A58:A59"/>
    <mergeCell ref="A60:A61"/>
    <mergeCell ref="A31:A32"/>
    <mergeCell ref="J36:J41"/>
    <mergeCell ref="K36:M36"/>
    <mergeCell ref="K37:L37"/>
    <mergeCell ref="K38:L38"/>
    <mergeCell ref="K39:L39"/>
    <mergeCell ref="K40:L40"/>
    <mergeCell ref="K41:L41"/>
    <mergeCell ref="A25:A26"/>
    <mergeCell ref="K25:K26"/>
    <mergeCell ref="A27:A28"/>
    <mergeCell ref="K27:K28"/>
    <mergeCell ref="A29:A30"/>
    <mergeCell ref="K29:K30"/>
    <mergeCell ref="A23:A24"/>
    <mergeCell ref="K23:K24"/>
    <mergeCell ref="A11:A12"/>
    <mergeCell ref="K11:K12"/>
    <mergeCell ref="M12:N12"/>
    <mergeCell ref="A13:A14"/>
    <mergeCell ref="K13:K14"/>
    <mergeCell ref="A15:A16"/>
    <mergeCell ref="K15:K16"/>
    <mergeCell ref="A17:A18"/>
    <mergeCell ref="K17:K18"/>
    <mergeCell ref="A19:A20"/>
    <mergeCell ref="A21:A22"/>
    <mergeCell ref="K21:K22"/>
    <mergeCell ref="A3:A4"/>
    <mergeCell ref="B3:I3"/>
    <mergeCell ref="M3:N4"/>
    <mergeCell ref="O3:Q3"/>
    <mergeCell ref="A5:A6"/>
    <mergeCell ref="M5:N5"/>
    <mergeCell ref="Q5:Q9"/>
    <mergeCell ref="M6:N6"/>
    <mergeCell ref="A7:A8"/>
    <mergeCell ref="K7:K8"/>
    <mergeCell ref="M7:N7"/>
    <mergeCell ref="M8:N8"/>
    <mergeCell ref="A9:A10"/>
    <mergeCell ref="K9:K10"/>
    <mergeCell ref="M9:N9"/>
    <mergeCell ref="M10:N10"/>
  </mergeCell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8" tint="0.79998168889431442"/>
  </sheetPr>
  <dimension ref="A1:JD69"/>
  <sheetViews>
    <sheetView showGridLines="0" zoomScale="70" zoomScaleNormal="70" workbookViewId="0">
      <pane xSplit="8" ySplit="5" topLeftCell="HT6" activePane="bottomRight" state="frozen"/>
      <selection pane="topRight" activeCell="I1" sqref="I1"/>
      <selection pane="bottomLeft" activeCell="A6" sqref="A6"/>
      <selection pane="bottomRight" activeCell="IC52" sqref="IC52"/>
    </sheetView>
  </sheetViews>
  <sheetFormatPr defaultColWidth="8.7265625" defaultRowHeight="14.5" outlineLevelCol="1"/>
  <cols>
    <col min="1" max="1" width="6.453125" style="184" bestFit="1" customWidth="1"/>
    <col min="2" max="2" width="27" style="184" customWidth="1"/>
    <col min="3" max="3" width="11" style="184" customWidth="1"/>
    <col min="4" max="4" width="7.26953125" style="184" customWidth="1"/>
    <col min="5" max="16" width="8.7265625" style="184"/>
    <col min="17" max="24" width="8.7265625" style="184" customWidth="1" outlineLevel="1"/>
    <col min="25" max="28" width="8.7265625" style="184"/>
    <col min="29" max="36" width="8.7265625" style="184" customWidth="1" outlineLevel="1"/>
    <col min="37" max="40" width="8.7265625" style="184"/>
    <col min="41" max="48" width="8.7265625" style="184" customWidth="1" outlineLevel="1"/>
    <col min="49" max="52" width="8.7265625" style="184"/>
    <col min="53" max="60" width="8.7265625" style="184" customWidth="1" outlineLevel="1"/>
    <col min="61" max="64" width="8.7265625" style="184"/>
    <col min="65" max="72" width="8.7265625" style="184" customWidth="1" outlineLevel="1"/>
    <col min="73" max="76" width="8.7265625" style="184"/>
    <col min="77" max="84" width="8.7265625" style="184" customWidth="1" outlineLevel="1"/>
    <col min="85" max="88" width="8.7265625" style="184"/>
    <col min="89" max="96" width="8.7265625" style="184" customWidth="1" outlineLevel="1"/>
    <col min="97" max="100" width="8.7265625" style="184"/>
    <col min="101" max="108" width="8.7265625" style="184" customWidth="1" outlineLevel="1"/>
    <col min="109" max="112" width="8.7265625" style="184"/>
    <col min="113" max="120" width="8.7265625" style="184" customWidth="1" outlineLevel="1"/>
    <col min="121" max="124" width="8.7265625" style="184"/>
    <col min="125" max="132" width="8.7265625" style="184" customWidth="1" outlineLevel="1"/>
    <col min="133" max="136" width="8.7265625" style="184"/>
    <col min="137" max="144" width="8.7265625" style="184" customWidth="1" outlineLevel="1"/>
    <col min="145" max="148" width="8.7265625" style="184"/>
    <col min="149" max="156" width="8.7265625" style="184" customWidth="1" outlineLevel="1"/>
    <col min="157" max="160" width="8.7265625" style="184"/>
    <col min="161" max="168" width="8.7265625" style="184" customWidth="1" outlineLevel="1"/>
    <col min="169" max="172" width="8.7265625" style="184"/>
    <col min="173" max="180" width="8.7265625" style="184" customWidth="1" outlineLevel="1"/>
    <col min="181" max="184" width="8.7265625" style="184"/>
    <col min="185" max="192" width="8.7265625" style="184" customWidth="1" outlineLevel="1"/>
    <col min="193" max="196" width="8.7265625" style="184"/>
    <col min="197" max="204" width="8.7265625" style="184" customWidth="1" outlineLevel="1"/>
    <col min="205" max="208" width="8.7265625" style="184"/>
    <col min="209" max="216" width="8.7265625" style="184" customWidth="1" outlineLevel="1"/>
    <col min="217" max="220" width="8.7265625" style="184"/>
    <col min="221" max="228" width="8.7265625" style="184" customWidth="1" outlineLevel="1"/>
    <col min="229" max="232" width="8.7265625" style="184"/>
    <col min="233" max="240" width="8.7265625" style="184" customWidth="1" outlineLevel="1"/>
    <col min="241" max="244" width="8.7265625" style="184"/>
    <col min="245" max="252" width="8.7265625" style="184" customWidth="1" outlineLevel="1"/>
    <col min="253" max="256" width="8.7265625" style="184"/>
    <col min="257" max="264" width="8.7265625" style="184" customWidth="1" outlineLevel="1"/>
    <col min="265" max="16384" width="8.7265625" style="184"/>
  </cols>
  <sheetData>
    <row r="1" spans="1:264" s="305" customFormat="1" ht="10.5">
      <c r="P1" s="306">
        <v>44651</v>
      </c>
      <c r="U1" s="306">
        <f>P1+8</f>
        <v>44659</v>
      </c>
      <c r="V1" s="306">
        <f>U1+8</f>
        <v>44667</v>
      </c>
      <c r="W1" s="306">
        <f>V1+8</f>
        <v>44675</v>
      </c>
      <c r="X1" s="306">
        <f>EOMONTH(P1,1)</f>
        <v>44681</v>
      </c>
      <c r="AB1" s="306">
        <f>X1</f>
        <v>44681</v>
      </c>
      <c r="AG1" s="306">
        <f>AB1+8</f>
        <v>44689</v>
      </c>
      <c r="AH1" s="306">
        <f>AG1+8</f>
        <v>44697</v>
      </c>
      <c r="AI1" s="306">
        <f>AH1+8</f>
        <v>44705</v>
      </c>
      <c r="AJ1" s="306">
        <f>EOMONTH(AB1,1)</f>
        <v>44712</v>
      </c>
      <c r="AN1" s="306">
        <f>AJ1</f>
        <v>44712</v>
      </c>
      <c r="AS1" s="306">
        <f>AN1+8</f>
        <v>44720</v>
      </c>
      <c r="AT1" s="306">
        <f>AS1+8</f>
        <v>44728</v>
      </c>
      <c r="AU1" s="306">
        <f>AT1+8</f>
        <v>44736</v>
      </c>
      <c r="AV1" s="306">
        <f>EOMONTH(AN1,1)</f>
        <v>44742</v>
      </c>
      <c r="AZ1" s="306">
        <f>AV1</f>
        <v>44742</v>
      </c>
      <c r="BE1" s="306">
        <f>AZ1+8</f>
        <v>44750</v>
      </c>
      <c r="BF1" s="306">
        <f>BE1+8</f>
        <v>44758</v>
      </c>
      <c r="BG1" s="306">
        <f>BF1+8</f>
        <v>44766</v>
      </c>
      <c r="BH1" s="306">
        <f>EOMONTH(AZ1,1)</f>
        <v>44773</v>
      </c>
      <c r="BL1" s="306">
        <f>BH1</f>
        <v>44773</v>
      </c>
      <c r="BQ1" s="306">
        <f>BL1+8</f>
        <v>44781</v>
      </c>
      <c r="BR1" s="306">
        <f>BQ1+8</f>
        <v>44789</v>
      </c>
      <c r="BS1" s="306">
        <f>BR1+8</f>
        <v>44797</v>
      </c>
      <c r="BT1" s="306">
        <f>EOMONTH(BL1,1)</f>
        <v>44804</v>
      </c>
      <c r="BX1" s="306">
        <f>BT1</f>
        <v>44804</v>
      </c>
      <c r="CC1" s="306">
        <f>BX1+8</f>
        <v>44812</v>
      </c>
      <c r="CD1" s="306">
        <f>CC1+8</f>
        <v>44820</v>
      </c>
      <c r="CE1" s="306">
        <f>CD1+8</f>
        <v>44828</v>
      </c>
      <c r="CF1" s="306">
        <f>EOMONTH(BX1,1)</f>
        <v>44834</v>
      </c>
      <c r="CJ1" s="306">
        <f>CF1</f>
        <v>44834</v>
      </c>
      <c r="CO1" s="306">
        <f>CJ1+8</f>
        <v>44842</v>
      </c>
      <c r="CP1" s="306">
        <f>CO1+8</f>
        <v>44850</v>
      </c>
      <c r="CQ1" s="306">
        <f>CP1+8</f>
        <v>44858</v>
      </c>
      <c r="CR1" s="306">
        <f>EOMONTH(CJ1,1)</f>
        <v>44865</v>
      </c>
      <c r="CV1" s="306">
        <f>CR1</f>
        <v>44865</v>
      </c>
      <c r="DA1" s="306">
        <f>CV1+8</f>
        <v>44873</v>
      </c>
      <c r="DB1" s="306">
        <f>DA1+8</f>
        <v>44881</v>
      </c>
      <c r="DC1" s="306">
        <f>DB1+8</f>
        <v>44889</v>
      </c>
      <c r="DD1" s="306">
        <f>EOMONTH(CV1,1)</f>
        <v>44895</v>
      </c>
      <c r="DH1" s="306">
        <f>DD1</f>
        <v>44895</v>
      </c>
      <c r="DM1" s="306">
        <f>DH1+8</f>
        <v>44903</v>
      </c>
      <c r="DN1" s="306">
        <f>DM1+8</f>
        <v>44911</v>
      </c>
      <c r="DO1" s="306">
        <f>DN1+8</f>
        <v>44919</v>
      </c>
      <c r="DP1" s="306">
        <f>EOMONTH(DH1,1)</f>
        <v>44926</v>
      </c>
      <c r="DT1" s="306">
        <f>DP1</f>
        <v>44926</v>
      </c>
      <c r="DY1" s="306">
        <f>DT1+8</f>
        <v>44934</v>
      </c>
      <c r="DZ1" s="306">
        <f>DY1+8</f>
        <v>44942</v>
      </c>
      <c r="EA1" s="306">
        <f>DZ1+8</f>
        <v>44950</v>
      </c>
      <c r="EB1" s="306">
        <f>EOMONTH(DT1,1)</f>
        <v>44957</v>
      </c>
      <c r="EF1" s="306">
        <f>EB1</f>
        <v>44957</v>
      </c>
      <c r="EK1" s="306">
        <f>EF1+8</f>
        <v>44965</v>
      </c>
      <c r="EL1" s="306">
        <f>EK1+8</f>
        <v>44973</v>
      </c>
      <c r="EM1" s="306">
        <f>EL1+8</f>
        <v>44981</v>
      </c>
      <c r="EN1" s="306">
        <f>EOMONTH(EF1,1)</f>
        <v>44985</v>
      </c>
      <c r="ER1" s="306">
        <f>EN1</f>
        <v>44985</v>
      </c>
      <c r="EW1" s="306">
        <f>ER1+8</f>
        <v>44993</v>
      </c>
      <c r="EX1" s="306">
        <f>EW1+8</f>
        <v>45001</v>
      </c>
      <c r="EY1" s="306">
        <f>EX1+8</f>
        <v>45009</v>
      </c>
      <c r="EZ1" s="306">
        <f>EOMONTH(ER1,1)</f>
        <v>45016</v>
      </c>
      <c r="FD1" s="306">
        <f>EZ1</f>
        <v>45016</v>
      </c>
      <c r="FI1" s="306">
        <f>FD1+8</f>
        <v>45024</v>
      </c>
      <c r="FJ1" s="306">
        <f>FI1+8</f>
        <v>45032</v>
      </c>
      <c r="FK1" s="306">
        <f>FJ1+8</f>
        <v>45040</v>
      </c>
      <c r="FL1" s="306">
        <f>EOMONTH(FD1,1)</f>
        <v>45046</v>
      </c>
      <c r="FP1" s="306">
        <f>FL1</f>
        <v>45046</v>
      </c>
      <c r="FU1" s="306">
        <f>FP1+8</f>
        <v>45054</v>
      </c>
      <c r="FV1" s="306">
        <f>FU1+8</f>
        <v>45062</v>
      </c>
      <c r="FW1" s="306">
        <f>FV1+8</f>
        <v>45070</v>
      </c>
      <c r="FX1" s="306">
        <f>EOMONTH(FP1,1)</f>
        <v>45077</v>
      </c>
      <c r="GB1" s="306">
        <f>FX1</f>
        <v>45077</v>
      </c>
      <c r="GG1" s="306">
        <f>GB1+8</f>
        <v>45085</v>
      </c>
      <c r="GH1" s="306">
        <f>GG1+8</f>
        <v>45093</v>
      </c>
      <c r="GI1" s="306">
        <f>GH1+8</f>
        <v>45101</v>
      </c>
      <c r="GJ1" s="306">
        <f>EOMONTH(GB1,1)</f>
        <v>45107</v>
      </c>
      <c r="GN1" s="306">
        <f>GJ1</f>
        <v>45107</v>
      </c>
      <c r="GS1" s="306">
        <f>GN1+8</f>
        <v>45115</v>
      </c>
      <c r="GT1" s="306">
        <f>GS1+8</f>
        <v>45123</v>
      </c>
      <c r="GU1" s="306">
        <f>GT1+8</f>
        <v>45131</v>
      </c>
      <c r="GV1" s="306">
        <f>EOMONTH(GN1,1)</f>
        <v>45138</v>
      </c>
      <c r="GZ1" s="306">
        <f>GV1</f>
        <v>45138</v>
      </c>
      <c r="HE1" s="306">
        <f>GZ1+8</f>
        <v>45146</v>
      </c>
      <c r="HF1" s="306">
        <f>HE1+8</f>
        <v>45154</v>
      </c>
      <c r="HG1" s="306">
        <f>HF1+8</f>
        <v>45162</v>
      </c>
      <c r="HH1" s="306">
        <f>EOMONTH(GZ1,1)</f>
        <v>45169</v>
      </c>
      <c r="HL1" s="306">
        <f>HH1</f>
        <v>45169</v>
      </c>
      <c r="HQ1" s="306">
        <f>HL1+8</f>
        <v>45177</v>
      </c>
      <c r="HR1" s="306">
        <f>HQ1+8</f>
        <v>45185</v>
      </c>
      <c r="HS1" s="306">
        <f>HR1+8</f>
        <v>45193</v>
      </c>
      <c r="HT1" s="306">
        <f>EOMONTH(HL1,1)</f>
        <v>45199</v>
      </c>
      <c r="HX1" s="306">
        <f>HT1</f>
        <v>45199</v>
      </c>
      <c r="IC1" s="306">
        <f>HX1+8</f>
        <v>45207</v>
      </c>
      <c r="ID1" s="306">
        <f>IC1+8</f>
        <v>45215</v>
      </c>
      <c r="IE1" s="306">
        <f>ID1+8</f>
        <v>45223</v>
      </c>
      <c r="IF1" s="306">
        <f>EOMONTH(HX1,1)</f>
        <v>45230</v>
      </c>
      <c r="IJ1" s="306">
        <f>IF1</f>
        <v>45230</v>
      </c>
      <c r="IO1" s="306">
        <f>IJ1+8</f>
        <v>45238</v>
      </c>
      <c r="IP1" s="306">
        <f>IO1+8</f>
        <v>45246</v>
      </c>
      <c r="IQ1" s="306">
        <f>IP1+8</f>
        <v>45254</v>
      </c>
      <c r="IR1" s="306">
        <f>EOMONTH(IJ1,1)</f>
        <v>45260</v>
      </c>
      <c r="IV1" s="306">
        <f>IR1</f>
        <v>45260</v>
      </c>
      <c r="JA1" s="306">
        <f>IV1+8</f>
        <v>45268</v>
      </c>
      <c r="JB1" s="306">
        <f>JA1+8</f>
        <v>45276</v>
      </c>
      <c r="JC1" s="306">
        <f>JB1+8</f>
        <v>45284</v>
      </c>
      <c r="JD1" s="306">
        <f>EOMONTH(IV1,1)</f>
        <v>45291</v>
      </c>
    </row>
    <row r="2" spans="1:264" s="305" customFormat="1">
      <c r="B2" s="756" t="s">
        <v>1010</v>
      </c>
      <c r="P2" s="306"/>
      <c r="U2" s="306"/>
      <c r="V2" s="306"/>
      <c r="W2" s="306"/>
      <c r="X2" s="306"/>
      <c r="AB2" s="306"/>
      <c r="AG2" s="306"/>
      <c r="AH2" s="306"/>
      <c r="AI2" s="306"/>
      <c r="AJ2" s="306"/>
      <c r="AN2" s="306"/>
      <c r="AS2" s="306"/>
      <c r="AT2" s="306"/>
      <c r="AU2" s="306"/>
      <c r="AV2" s="306"/>
      <c r="AZ2" s="306"/>
      <c r="BE2" s="306"/>
      <c r="BF2" s="306"/>
      <c r="BG2" s="306"/>
      <c r="BH2" s="306"/>
      <c r="BL2" s="306"/>
      <c r="BQ2" s="306"/>
      <c r="BR2" s="306"/>
      <c r="BS2" s="306"/>
      <c r="BT2" s="306"/>
      <c r="BX2" s="306"/>
      <c r="CC2" s="306"/>
      <c r="CD2" s="306"/>
      <c r="CE2" s="306"/>
      <c r="CF2" s="306"/>
      <c r="CJ2" s="306"/>
      <c r="CO2" s="306"/>
      <c r="CP2" s="306"/>
      <c r="CQ2" s="306"/>
      <c r="CR2" s="306"/>
      <c r="CV2" s="306"/>
      <c r="DA2" s="306"/>
      <c r="DB2" s="306"/>
      <c r="DC2" s="306"/>
      <c r="DD2" s="306"/>
      <c r="DH2" s="306"/>
      <c r="DM2" s="306"/>
      <c r="DN2" s="306"/>
      <c r="DO2" s="306"/>
      <c r="DP2" s="306"/>
      <c r="DT2" s="306"/>
      <c r="DY2" s="306"/>
      <c r="DZ2" s="306"/>
      <c r="EA2" s="306"/>
      <c r="EB2" s="306"/>
      <c r="EF2" s="306"/>
      <c r="EK2" s="306"/>
      <c r="EL2" s="306"/>
      <c r="EM2" s="306"/>
      <c r="EN2" s="306"/>
      <c r="ER2" s="306"/>
      <c r="EW2" s="306"/>
      <c r="EX2" s="306"/>
      <c r="EY2" s="306"/>
      <c r="EZ2" s="306"/>
      <c r="FD2" s="306"/>
      <c r="FI2" s="306"/>
      <c r="FJ2" s="306"/>
      <c r="FK2" s="306"/>
      <c r="FL2" s="306"/>
      <c r="FP2" s="306"/>
      <c r="FU2" s="306"/>
      <c r="FV2" s="306"/>
      <c r="FW2" s="306"/>
      <c r="FX2" s="306"/>
      <c r="GB2" s="306"/>
      <c r="GG2" s="306"/>
      <c r="GH2" s="306"/>
      <c r="GI2" s="306"/>
      <c r="GJ2" s="306"/>
      <c r="GN2" s="306"/>
      <c r="GS2" s="306"/>
      <c r="GT2" s="306"/>
      <c r="GU2" s="306"/>
      <c r="GV2" s="306"/>
      <c r="GZ2" s="306"/>
      <c r="HE2" s="306"/>
      <c r="HF2" s="306"/>
      <c r="HG2" s="306"/>
      <c r="HH2" s="306"/>
      <c r="HL2" s="306"/>
      <c r="HQ2" s="306"/>
      <c r="HR2" s="306"/>
      <c r="HS2" s="306"/>
      <c r="HT2" s="306"/>
      <c r="HX2" s="306"/>
      <c r="IC2" s="306"/>
      <c r="ID2" s="306"/>
      <c r="IE2" s="306"/>
      <c r="IF2" s="306"/>
      <c r="IJ2" s="306"/>
      <c r="IO2" s="306"/>
      <c r="IP2" s="306"/>
      <c r="IQ2" s="306"/>
      <c r="IR2" s="306"/>
      <c r="IV2" s="306"/>
      <c r="JA2" s="306"/>
      <c r="JB2" s="306"/>
      <c r="JC2" s="306"/>
      <c r="JD2" s="306"/>
    </row>
    <row r="3" spans="1:264" s="256" customFormat="1">
      <c r="A3" s="1581" t="s">
        <v>61</v>
      </c>
      <c r="B3" s="1581" t="s">
        <v>0</v>
      </c>
      <c r="C3" s="1581" t="s">
        <v>226</v>
      </c>
      <c r="D3" s="1581" t="s">
        <v>830</v>
      </c>
      <c r="E3" s="1581" t="s">
        <v>831</v>
      </c>
      <c r="F3" s="1581"/>
      <c r="G3" s="1581"/>
      <c r="H3" s="1581"/>
      <c r="I3" s="1579" t="s">
        <v>832</v>
      </c>
      <c r="J3" s="1579"/>
      <c r="K3" s="1579"/>
      <c r="L3" s="1579"/>
      <c r="M3" s="1579" t="s">
        <v>833</v>
      </c>
      <c r="N3" s="1579"/>
      <c r="O3" s="1579"/>
      <c r="P3" s="1579"/>
      <c r="Q3" s="1580" t="s">
        <v>666</v>
      </c>
      <c r="R3" s="1580"/>
      <c r="S3" s="1580"/>
      <c r="T3" s="1580"/>
      <c r="U3" s="1580"/>
      <c r="V3" s="1580"/>
      <c r="W3" s="1580"/>
      <c r="X3" s="1580"/>
      <c r="Y3" s="1579" t="s">
        <v>834</v>
      </c>
      <c r="Z3" s="1579"/>
      <c r="AA3" s="1579"/>
      <c r="AB3" s="1579"/>
      <c r="AC3" s="1580" t="s">
        <v>666</v>
      </c>
      <c r="AD3" s="1580"/>
      <c r="AE3" s="1580"/>
      <c r="AF3" s="1580"/>
      <c r="AG3" s="1580"/>
      <c r="AH3" s="1580"/>
      <c r="AI3" s="1580"/>
      <c r="AJ3" s="1580"/>
      <c r="AK3" s="1579" t="s">
        <v>835</v>
      </c>
      <c r="AL3" s="1579"/>
      <c r="AM3" s="1579"/>
      <c r="AN3" s="1579"/>
      <c r="AO3" s="1580" t="s">
        <v>666</v>
      </c>
      <c r="AP3" s="1580"/>
      <c r="AQ3" s="1580"/>
      <c r="AR3" s="1580"/>
      <c r="AS3" s="1580"/>
      <c r="AT3" s="1580"/>
      <c r="AU3" s="1580"/>
      <c r="AV3" s="1580"/>
      <c r="AW3" s="1579" t="s">
        <v>836</v>
      </c>
      <c r="AX3" s="1579"/>
      <c r="AY3" s="1579"/>
      <c r="AZ3" s="1579"/>
      <c r="BA3" s="1580" t="s">
        <v>666</v>
      </c>
      <c r="BB3" s="1580"/>
      <c r="BC3" s="1580"/>
      <c r="BD3" s="1580"/>
      <c r="BE3" s="1580"/>
      <c r="BF3" s="1580"/>
      <c r="BG3" s="1580"/>
      <c r="BH3" s="1580"/>
      <c r="BI3" s="1579" t="s">
        <v>837</v>
      </c>
      <c r="BJ3" s="1579"/>
      <c r="BK3" s="1579"/>
      <c r="BL3" s="1579"/>
      <c r="BM3" s="1580" t="s">
        <v>666</v>
      </c>
      <c r="BN3" s="1580"/>
      <c r="BO3" s="1580"/>
      <c r="BP3" s="1580"/>
      <c r="BQ3" s="1580"/>
      <c r="BR3" s="1580"/>
      <c r="BS3" s="1580"/>
      <c r="BT3" s="1580"/>
      <c r="BU3" s="1579" t="s">
        <v>838</v>
      </c>
      <c r="BV3" s="1579"/>
      <c r="BW3" s="1579"/>
      <c r="BX3" s="1579"/>
      <c r="BY3" s="1580" t="s">
        <v>666</v>
      </c>
      <c r="BZ3" s="1580"/>
      <c r="CA3" s="1580"/>
      <c r="CB3" s="1580"/>
      <c r="CC3" s="1580"/>
      <c r="CD3" s="1580"/>
      <c r="CE3" s="1580"/>
      <c r="CF3" s="1580"/>
      <c r="CG3" s="1579" t="s">
        <v>839</v>
      </c>
      <c r="CH3" s="1579"/>
      <c r="CI3" s="1579"/>
      <c r="CJ3" s="1579"/>
      <c r="CK3" s="1580" t="s">
        <v>666</v>
      </c>
      <c r="CL3" s="1580"/>
      <c r="CM3" s="1580"/>
      <c r="CN3" s="1580"/>
      <c r="CO3" s="1580"/>
      <c r="CP3" s="1580"/>
      <c r="CQ3" s="1580"/>
      <c r="CR3" s="1580"/>
      <c r="CS3" s="1579" t="s">
        <v>840</v>
      </c>
      <c r="CT3" s="1579"/>
      <c r="CU3" s="1579"/>
      <c r="CV3" s="1579"/>
      <c r="CW3" s="1580" t="s">
        <v>666</v>
      </c>
      <c r="CX3" s="1580"/>
      <c r="CY3" s="1580"/>
      <c r="CZ3" s="1580"/>
      <c r="DA3" s="1580"/>
      <c r="DB3" s="1580"/>
      <c r="DC3" s="1580"/>
      <c r="DD3" s="1580"/>
      <c r="DE3" s="1579" t="s">
        <v>841</v>
      </c>
      <c r="DF3" s="1579"/>
      <c r="DG3" s="1579"/>
      <c r="DH3" s="1579"/>
      <c r="DI3" s="1580" t="s">
        <v>666</v>
      </c>
      <c r="DJ3" s="1580"/>
      <c r="DK3" s="1580"/>
      <c r="DL3" s="1580"/>
      <c r="DM3" s="1580"/>
      <c r="DN3" s="1580"/>
      <c r="DO3" s="1580"/>
      <c r="DP3" s="1580"/>
      <c r="DQ3" s="1579" t="s">
        <v>842</v>
      </c>
      <c r="DR3" s="1579"/>
      <c r="DS3" s="1579"/>
      <c r="DT3" s="1579"/>
      <c r="DU3" s="1580" t="s">
        <v>666</v>
      </c>
      <c r="DV3" s="1580"/>
      <c r="DW3" s="1580"/>
      <c r="DX3" s="1580"/>
      <c r="DY3" s="1580"/>
      <c r="DZ3" s="1580"/>
      <c r="EA3" s="1580"/>
      <c r="EB3" s="1580"/>
      <c r="EC3" s="1579" t="s">
        <v>843</v>
      </c>
      <c r="ED3" s="1579"/>
      <c r="EE3" s="1579"/>
      <c r="EF3" s="1579"/>
      <c r="EG3" s="1580" t="s">
        <v>666</v>
      </c>
      <c r="EH3" s="1580"/>
      <c r="EI3" s="1580"/>
      <c r="EJ3" s="1580"/>
      <c r="EK3" s="1580"/>
      <c r="EL3" s="1580"/>
      <c r="EM3" s="1580"/>
      <c r="EN3" s="1580"/>
      <c r="EO3" s="1579" t="s">
        <v>844</v>
      </c>
      <c r="EP3" s="1579"/>
      <c r="EQ3" s="1579"/>
      <c r="ER3" s="1579"/>
      <c r="ES3" s="1580" t="s">
        <v>666</v>
      </c>
      <c r="ET3" s="1580"/>
      <c r="EU3" s="1580"/>
      <c r="EV3" s="1580"/>
      <c r="EW3" s="1580"/>
      <c r="EX3" s="1580"/>
      <c r="EY3" s="1580"/>
      <c r="EZ3" s="1580"/>
      <c r="FA3" s="1579" t="s">
        <v>1780</v>
      </c>
      <c r="FB3" s="1579"/>
      <c r="FC3" s="1579"/>
      <c r="FD3" s="1579"/>
      <c r="FE3" s="1580" t="s">
        <v>666</v>
      </c>
      <c r="FF3" s="1580"/>
      <c r="FG3" s="1580"/>
      <c r="FH3" s="1580"/>
      <c r="FI3" s="1580"/>
      <c r="FJ3" s="1580"/>
      <c r="FK3" s="1580"/>
      <c r="FL3" s="1580"/>
      <c r="FM3" s="1579" t="s">
        <v>1781</v>
      </c>
      <c r="FN3" s="1579"/>
      <c r="FO3" s="1579"/>
      <c r="FP3" s="1579"/>
      <c r="FQ3" s="1580" t="s">
        <v>666</v>
      </c>
      <c r="FR3" s="1580"/>
      <c r="FS3" s="1580"/>
      <c r="FT3" s="1580"/>
      <c r="FU3" s="1580"/>
      <c r="FV3" s="1580"/>
      <c r="FW3" s="1580"/>
      <c r="FX3" s="1580"/>
      <c r="FY3" s="1579" t="s">
        <v>1782</v>
      </c>
      <c r="FZ3" s="1579"/>
      <c r="GA3" s="1579"/>
      <c r="GB3" s="1579"/>
      <c r="GC3" s="1580" t="s">
        <v>666</v>
      </c>
      <c r="GD3" s="1580"/>
      <c r="GE3" s="1580"/>
      <c r="GF3" s="1580"/>
      <c r="GG3" s="1580"/>
      <c r="GH3" s="1580"/>
      <c r="GI3" s="1580"/>
      <c r="GJ3" s="1580"/>
      <c r="GK3" s="1579" t="s">
        <v>1783</v>
      </c>
      <c r="GL3" s="1579"/>
      <c r="GM3" s="1579"/>
      <c r="GN3" s="1579"/>
      <c r="GO3" s="1580" t="s">
        <v>666</v>
      </c>
      <c r="GP3" s="1580"/>
      <c r="GQ3" s="1580"/>
      <c r="GR3" s="1580"/>
      <c r="GS3" s="1580"/>
      <c r="GT3" s="1580"/>
      <c r="GU3" s="1580"/>
      <c r="GV3" s="1580"/>
      <c r="GW3" s="1579" t="s">
        <v>1811</v>
      </c>
      <c r="GX3" s="1579"/>
      <c r="GY3" s="1579"/>
      <c r="GZ3" s="1579"/>
      <c r="HA3" s="1580" t="s">
        <v>666</v>
      </c>
      <c r="HB3" s="1580"/>
      <c r="HC3" s="1580"/>
      <c r="HD3" s="1580"/>
      <c r="HE3" s="1580"/>
      <c r="HF3" s="1580"/>
      <c r="HG3" s="1580"/>
      <c r="HH3" s="1580"/>
      <c r="HI3" s="1579" t="s">
        <v>1812</v>
      </c>
      <c r="HJ3" s="1579"/>
      <c r="HK3" s="1579"/>
      <c r="HL3" s="1579"/>
      <c r="HM3" s="1580" t="s">
        <v>666</v>
      </c>
      <c r="HN3" s="1580"/>
      <c r="HO3" s="1580"/>
      <c r="HP3" s="1580"/>
      <c r="HQ3" s="1580"/>
      <c r="HR3" s="1580"/>
      <c r="HS3" s="1580"/>
      <c r="HT3" s="1580"/>
      <c r="HU3" s="1579" t="s">
        <v>1813</v>
      </c>
      <c r="HV3" s="1579"/>
      <c r="HW3" s="1579"/>
      <c r="HX3" s="1579"/>
      <c r="HY3" s="1580" t="s">
        <v>666</v>
      </c>
      <c r="HZ3" s="1580"/>
      <c r="IA3" s="1580"/>
      <c r="IB3" s="1580"/>
      <c r="IC3" s="1580"/>
      <c r="ID3" s="1580"/>
      <c r="IE3" s="1580"/>
      <c r="IF3" s="1580"/>
      <c r="IG3" s="1579" t="s">
        <v>1814</v>
      </c>
      <c r="IH3" s="1579"/>
      <c r="II3" s="1579"/>
      <c r="IJ3" s="1579"/>
      <c r="IK3" s="1580" t="s">
        <v>666</v>
      </c>
      <c r="IL3" s="1580"/>
      <c r="IM3" s="1580"/>
      <c r="IN3" s="1580"/>
      <c r="IO3" s="1580"/>
      <c r="IP3" s="1580"/>
      <c r="IQ3" s="1580"/>
      <c r="IR3" s="1580"/>
      <c r="IS3" s="1579" t="s">
        <v>1815</v>
      </c>
      <c r="IT3" s="1579"/>
      <c r="IU3" s="1579"/>
      <c r="IV3" s="1579"/>
      <c r="IW3" s="1580" t="s">
        <v>666</v>
      </c>
      <c r="IX3" s="1580"/>
      <c r="IY3" s="1580"/>
      <c r="IZ3" s="1580"/>
      <c r="JA3" s="1580"/>
      <c r="JB3" s="1580"/>
      <c r="JC3" s="1580"/>
      <c r="JD3" s="1580"/>
    </row>
    <row r="4" spans="1:264" s="256" customFormat="1">
      <c r="A4" s="1581"/>
      <c r="B4" s="1581"/>
      <c r="C4" s="1581"/>
      <c r="D4" s="1581"/>
      <c r="E4" s="1577" t="s">
        <v>845</v>
      </c>
      <c r="F4" s="1577"/>
      <c r="G4" s="1578" t="s">
        <v>666</v>
      </c>
      <c r="H4" s="1578"/>
      <c r="I4" s="1577" t="s">
        <v>845</v>
      </c>
      <c r="J4" s="1577"/>
      <c r="K4" s="1578" t="s">
        <v>666</v>
      </c>
      <c r="L4" s="1578"/>
      <c r="M4" s="1577" t="s">
        <v>845</v>
      </c>
      <c r="N4" s="1577"/>
      <c r="O4" s="1578" t="s">
        <v>666</v>
      </c>
      <c r="P4" s="1578"/>
      <c r="Q4" s="307" t="s">
        <v>846</v>
      </c>
      <c r="R4" s="307" t="s">
        <v>846</v>
      </c>
      <c r="S4" s="307" t="s">
        <v>846</v>
      </c>
      <c r="T4" s="307" t="s">
        <v>846</v>
      </c>
      <c r="U4" s="308" t="s">
        <v>847</v>
      </c>
      <c r="V4" s="308" t="s">
        <v>847</v>
      </c>
      <c r="W4" s="308" t="s">
        <v>847</v>
      </c>
      <c r="X4" s="308" t="s">
        <v>847</v>
      </c>
      <c r="Y4" s="1577" t="s">
        <v>845</v>
      </c>
      <c r="Z4" s="1577"/>
      <c r="AA4" s="1578" t="s">
        <v>666</v>
      </c>
      <c r="AB4" s="1578"/>
      <c r="AC4" s="307" t="s">
        <v>846</v>
      </c>
      <c r="AD4" s="307" t="s">
        <v>846</v>
      </c>
      <c r="AE4" s="307" t="s">
        <v>846</v>
      </c>
      <c r="AF4" s="307" t="s">
        <v>846</v>
      </c>
      <c r="AG4" s="308" t="s">
        <v>847</v>
      </c>
      <c r="AH4" s="308" t="s">
        <v>847</v>
      </c>
      <c r="AI4" s="308" t="s">
        <v>847</v>
      </c>
      <c r="AJ4" s="308" t="s">
        <v>847</v>
      </c>
      <c r="AK4" s="1577" t="s">
        <v>845</v>
      </c>
      <c r="AL4" s="1577"/>
      <c r="AM4" s="1578" t="s">
        <v>666</v>
      </c>
      <c r="AN4" s="1578"/>
      <c r="AO4" s="307" t="s">
        <v>846</v>
      </c>
      <c r="AP4" s="307" t="s">
        <v>846</v>
      </c>
      <c r="AQ4" s="307" t="s">
        <v>846</v>
      </c>
      <c r="AR4" s="307" t="s">
        <v>846</v>
      </c>
      <c r="AS4" s="308" t="s">
        <v>847</v>
      </c>
      <c r="AT4" s="308" t="s">
        <v>847</v>
      </c>
      <c r="AU4" s="308" t="s">
        <v>847</v>
      </c>
      <c r="AV4" s="308" t="s">
        <v>847</v>
      </c>
      <c r="AW4" s="1577" t="s">
        <v>845</v>
      </c>
      <c r="AX4" s="1577"/>
      <c r="AY4" s="1578" t="s">
        <v>666</v>
      </c>
      <c r="AZ4" s="1578"/>
      <c r="BA4" s="307" t="s">
        <v>846</v>
      </c>
      <c r="BB4" s="307" t="s">
        <v>846</v>
      </c>
      <c r="BC4" s="307" t="s">
        <v>846</v>
      </c>
      <c r="BD4" s="307" t="s">
        <v>846</v>
      </c>
      <c r="BE4" s="308" t="s">
        <v>847</v>
      </c>
      <c r="BF4" s="308" t="s">
        <v>847</v>
      </c>
      <c r="BG4" s="308" t="s">
        <v>847</v>
      </c>
      <c r="BH4" s="308" t="s">
        <v>847</v>
      </c>
      <c r="BI4" s="1577" t="s">
        <v>845</v>
      </c>
      <c r="BJ4" s="1577"/>
      <c r="BK4" s="1578" t="s">
        <v>666</v>
      </c>
      <c r="BL4" s="1578"/>
      <c r="BM4" s="307" t="s">
        <v>846</v>
      </c>
      <c r="BN4" s="307" t="s">
        <v>846</v>
      </c>
      <c r="BO4" s="307" t="s">
        <v>846</v>
      </c>
      <c r="BP4" s="307" t="s">
        <v>846</v>
      </c>
      <c r="BQ4" s="308" t="s">
        <v>847</v>
      </c>
      <c r="BR4" s="308" t="s">
        <v>847</v>
      </c>
      <c r="BS4" s="308" t="s">
        <v>847</v>
      </c>
      <c r="BT4" s="308" t="s">
        <v>847</v>
      </c>
      <c r="BU4" s="1577" t="s">
        <v>845</v>
      </c>
      <c r="BV4" s="1577"/>
      <c r="BW4" s="1578" t="s">
        <v>666</v>
      </c>
      <c r="BX4" s="1578"/>
      <c r="BY4" s="307" t="s">
        <v>846</v>
      </c>
      <c r="BZ4" s="307" t="s">
        <v>846</v>
      </c>
      <c r="CA4" s="307" t="s">
        <v>846</v>
      </c>
      <c r="CB4" s="307" t="s">
        <v>846</v>
      </c>
      <c r="CC4" s="308" t="s">
        <v>847</v>
      </c>
      <c r="CD4" s="308" t="s">
        <v>847</v>
      </c>
      <c r="CE4" s="308" t="s">
        <v>847</v>
      </c>
      <c r="CF4" s="308" t="s">
        <v>847</v>
      </c>
      <c r="CG4" s="1577" t="s">
        <v>845</v>
      </c>
      <c r="CH4" s="1577"/>
      <c r="CI4" s="1578" t="s">
        <v>666</v>
      </c>
      <c r="CJ4" s="1578"/>
      <c r="CK4" s="307" t="s">
        <v>846</v>
      </c>
      <c r="CL4" s="307" t="s">
        <v>846</v>
      </c>
      <c r="CM4" s="307" t="s">
        <v>846</v>
      </c>
      <c r="CN4" s="307" t="s">
        <v>846</v>
      </c>
      <c r="CO4" s="308" t="s">
        <v>847</v>
      </c>
      <c r="CP4" s="308" t="s">
        <v>847</v>
      </c>
      <c r="CQ4" s="308" t="s">
        <v>847</v>
      </c>
      <c r="CR4" s="308" t="s">
        <v>847</v>
      </c>
      <c r="CS4" s="1577" t="s">
        <v>845</v>
      </c>
      <c r="CT4" s="1577"/>
      <c r="CU4" s="1578" t="s">
        <v>666</v>
      </c>
      <c r="CV4" s="1578"/>
      <c r="CW4" s="307" t="s">
        <v>846</v>
      </c>
      <c r="CX4" s="307" t="s">
        <v>846</v>
      </c>
      <c r="CY4" s="307" t="s">
        <v>846</v>
      </c>
      <c r="CZ4" s="307" t="s">
        <v>846</v>
      </c>
      <c r="DA4" s="308" t="s">
        <v>847</v>
      </c>
      <c r="DB4" s="308" t="s">
        <v>847</v>
      </c>
      <c r="DC4" s="308" t="s">
        <v>847</v>
      </c>
      <c r="DD4" s="308" t="s">
        <v>847</v>
      </c>
      <c r="DE4" s="1577" t="s">
        <v>845</v>
      </c>
      <c r="DF4" s="1577"/>
      <c r="DG4" s="1578" t="s">
        <v>666</v>
      </c>
      <c r="DH4" s="1578"/>
      <c r="DI4" s="307" t="s">
        <v>846</v>
      </c>
      <c r="DJ4" s="307" t="s">
        <v>846</v>
      </c>
      <c r="DK4" s="307" t="s">
        <v>846</v>
      </c>
      <c r="DL4" s="307" t="s">
        <v>846</v>
      </c>
      <c r="DM4" s="308" t="s">
        <v>847</v>
      </c>
      <c r="DN4" s="308" t="s">
        <v>847</v>
      </c>
      <c r="DO4" s="308" t="s">
        <v>847</v>
      </c>
      <c r="DP4" s="308" t="s">
        <v>847</v>
      </c>
      <c r="DQ4" s="1577" t="s">
        <v>845</v>
      </c>
      <c r="DR4" s="1577"/>
      <c r="DS4" s="1578" t="s">
        <v>666</v>
      </c>
      <c r="DT4" s="1578"/>
      <c r="DU4" s="307" t="s">
        <v>846</v>
      </c>
      <c r="DV4" s="307" t="s">
        <v>846</v>
      </c>
      <c r="DW4" s="307" t="s">
        <v>846</v>
      </c>
      <c r="DX4" s="307" t="s">
        <v>846</v>
      </c>
      <c r="DY4" s="308" t="s">
        <v>847</v>
      </c>
      <c r="DZ4" s="308" t="s">
        <v>847</v>
      </c>
      <c r="EA4" s="308" t="s">
        <v>847</v>
      </c>
      <c r="EB4" s="308" t="s">
        <v>847</v>
      </c>
      <c r="EC4" s="1577" t="s">
        <v>845</v>
      </c>
      <c r="ED4" s="1577"/>
      <c r="EE4" s="1578" t="s">
        <v>666</v>
      </c>
      <c r="EF4" s="1578"/>
      <c r="EG4" s="307" t="s">
        <v>846</v>
      </c>
      <c r="EH4" s="307" t="s">
        <v>846</v>
      </c>
      <c r="EI4" s="307" t="s">
        <v>846</v>
      </c>
      <c r="EJ4" s="307" t="s">
        <v>846</v>
      </c>
      <c r="EK4" s="308" t="s">
        <v>847</v>
      </c>
      <c r="EL4" s="308" t="s">
        <v>847</v>
      </c>
      <c r="EM4" s="308" t="s">
        <v>847</v>
      </c>
      <c r="EN4" s="308" t="s">
        <v>847</v>
      </c>
      <c r="EO4" s="1577" t="s">
        <v>845</v>
      </c>
      <c r="EP4" s="1577"/>
      <c r="EQ4" s="1578" t="s">
        <v>666</v>
      </c>
      <c r="ER4" s="1578"/>
      <c r="ES4" s="307" t="s">
        <v>846</v>
      </c>
      <c r="ET4" s="307" t="s">
        <v>846</v>
      </c>
      <c r="EU4" s="307" t="s">
        <v>846</v>
      </c>
      <c r="EV4" s="307" t="s">
        <v>846</v>
      </c>
      <c r="EW4" s="308" t="s">
        <v>847</v>
      </c>
      <c r="EX4" s="308" t="s">
        <v>847</v>
      </c>
      <c r="EY4" s="308" t="s">
        <v>847</v>
      </c>
      <c r="EZ4" s="308" t="s">
        <v>847</v>
      </c>
      <c r="FA4" s="1577" t="s">
        <v>845</v>
      </c>
      <c r="FB4" s="1577"/>
      <c r="FC4" s="1578" t="s">
        <v>666</v>
      </c>
      <c r="FD4" s="1578"/>
      <c r="FE4" s="307" t="s">
        <v>846</v>
      </c>
      <c r="FF4" s="307" t="s">
        <v>846</v>
      </c>
      <c r="FG4" s="307" t="s">
        <v>846</v>
      </c>
      <c r="FH4" s="307" t="s">
        <v>846</v>
      </c>
      <c r="FI4" s="308" t="s">
        <v>847</v>
      </c>
      <c r="FJ4" s="308" t="s">
        <v>847</v>
      </c>
      <c r="FK4" s="308" t="s">
        <v>847</v>
      </c>
      <c r="FL4" s="308" t="s">
        <v>847</v>
      </c>
      <c r="FM4" s="1577" t="s">
        <v>845</v>
      </c>
      <c r="FN4" s="1577"/>
      <c r="FO4" s="1578" t="s">
        <v>666</v>
      </c>
      <c r="FP4" s="1578"/>
      <c r="FQ4" s="307" t="s">
        <v>846</v>
      </c>
      <c r="FR4" s="307" t="s">
        <v>846</v>
      </c>
      <c r="FS4" s="307" t="s">
        <v>846</v>
      </c>
      <c r="FT4" s="307" t="s">
        <v>846</v>
      </c>
      <c r="FU4" s="308" t="s">
        <v>847</v>
      </c>
      <c r="FV4" s="308" t="s">
        <v>847</v>
      </c>
      <c r="FW4" s="308" t="s">
        <v>847</v>
      </c>
      <c r="FX4" s="308" t="s">
        <v>847</v>
      </c>
      <c r="FY4" s="1577" t="s">
        <v>845</v>
      </c>
      <c r="FZ4" s="1577"/>
      <c r="GA4" s="1578" t="s">
        <v>666</v>
      </c>
      <c r="GB4" s="1578"/>
      <c r="GC4" s="307" t="s">
        <v>846</v>
      </c>
      <c r="GD4" s="307" t="s">
        <v>846</v>
      </c>
      <c r="GE4" s="307" t="s">
        <v>846</v>
      </c>
      <c r="GF4" s="307" t="s">
        <v>846</v>
      </c>
      <c r="GG4" s="308" t="s">
        <v>847</v>
      </c>
      <c r="GH4" s="308" t="s">
        <v>847</v>
      </c>
      <c r="GI4" s="308" t="s">
        <v>847</v>
      </c>
      <c r="GJ4" s="308" t="s">
        <v>847</v>
      </c>
      <c r="GK4" s="1577" t="s">
        <v>845</v>
      </c>
      <c r="GL4" s="1577"/>
      <c r="GM4" s="1578" t="s">
        <v>666</v>
      </c>
      <c r="GN4" s="1578"/>
      <c r="GO4" s="307" t="s">
        <v>846</v>
      </c>
      <c r="GP4" s="307" t="s">
        <v>846</v>
      </c>
      <c r="GQ4" s="307" t="s">
        <v>846</v>
      </c>
      <c r="GR4" s="307" t="s">
        <v>846</v>
      </c>
      <c r="GS4" s="308" t="s">
        <v>847</v>
      </c>
      <c r="GT4" s="308" t="s">
        <v>847</v>
      </c>
      <c r="GU4" s="308" t="s">
        <v>847</v>
      </c>
      <c r="GV4" s="308" t="s">
        <v>847</v>
      </c>
      <c r="GW4" s="1577" t="s">
        <v>845</v>
      </c>
      <c r="GX4" s="1577"/>
      <c r="GY4" s="1578" t="s">
        <v>666</v>
      </c>
      <c r="GZ4" s="1578"/>
      <c r="HA4" s="307" t="s">
        <v>846</v>
      </c>
      <c r="HB4" s="307" t="s">
        <v>846</v>
      </c>
      <c r="HC4" s="307" t="s">
        <v>846</v>
      </c>
      <c r="HD4" s="307" t="s">
        <v>846</v>
      </c>
      <c r="HE4" s="308" t="s">
        <v>847</v>
      </c>
      <c r="HF4" s="308" t="s">
        <v>847</v>
      </c>
      <c r="HG4" s="308" t="s">
        <v>847</v>
      </c>
      <c r="HH4" s="308" t="s">
        <v>847</v>
      </c>
      <c r="HI4" s="1577" t="s">
        <v>845</v>
      </c>
      <c r="HJ4" s="1577"/>
      <c r="HK4" s="1578" t="s">
        <v>666</v>
      </c>
      <c r="HL4" s="1578"/>
      <c r="HM4" s="307" t="s">
        <v>846</v>
      </c>
      <c r="HN4" s="307" t="s">
        <v>846</v>
      </c>
      <c r="HO4" s="307" t="s">
        <v>846</v>
      </c>
      <c r="HP4" s="307" t="s">
        <v>846</v>
      </c>
      <c r="HQ4" s="308" t="s">
        <v>847</v>
      </c>
      <c r="HR4" s="308" t="s">
        <v>847</v>
      </c>
      <c r="HS4" s="308" t="s">
        <v>847</v>
      </c>
      <c r="HT4" s="308" t="s">
        <v>847</v>
      </c>
      <c r="HU4" s="1577" t="s">
        <v>845</v>
      </c>
      <c r="HV4" s="1577"/>
      <c r="HW4" s="1578" t="s">
        <v>666</v>
      </c>
      <c r="HX4" s="1578"/>
      <c r="HY4" s="307" t="s">
        <v>846</v>
      </c>
      <c r="HZ4" s="307" t="s">
        <v>846</v>
      </c>
      <c r="IA4" s="307" t="s">
        <v>846</v>
      </c>
      <c r="IB4" s="307" t="s">
        <v>846</v>
      </c>
      <c r="IC4" s="308" t="s">
        <v>847</v>
      </c>
      <c r="ID4" s="308" t="s">
        <v>847</v>
      </c>
      <c r="IE4" s="308" t="s">
        <v>847</v>
      </c>
      <c r="IF4" s="308" t="s">
        <v>847</v>
      </c>
      <c r="IG4" s="1577" t="s">
        <v>845</v>
      </c>
      <c r="IH4" s="1577"/>
      <c r="II4" s="1578" t="s">
        <v>666</v>
      </c>
      <c r="IJ4" s="1578"/>
      <c r="IK4" s="307" t="s">
        <v>846</v>
      </c>
      <c r="IL4" s="307" t="s">
        <v>846</v>
      </c>
      <c r="IM4" s="307" t="s">
        <v>846</v>
      </c>
      <c r="IN4" s="307" t="s">
        <v>846</v>
      </c>
      <c r="IO4" s="308" t="s">
        <v>847</v>
      </c>
      <c r="IP4" s="308" t="s">
        <v>847</v>
      </c>
      <c r="IQ4" s="308" t="s">
        <v>847</v>
      </c>
      <c r="IR4" s="308" t="s">
        <v>847</v>
      </c>
      <c r="IS4" s="1577" t="s">
        <v>845</v>
      </c>
      <c r="IT4" s="1577"/>
      <c r="IU4" s="1578" t="s">
        <v>666</v>
      </c>
      <c r="IV4" s="1578"/>
      <c r="IW4" s="307" t="s">
        <v>846</v>
      </c>
      <c r="IX4" s="307" t="s">
        <v>846</v>
      </c>
      <c r="IY4" s="307" t="s">
        <v>846</v>
      </c>
      <c r="IZ4" s="307" t="s">
        <v>846</v>
      </c>
      <c r="JA4" s="308" t="s">
        <v>847</v>
      </c>
      <c r="JB4" s="308" t="s">
        <v>847</v>
      </c>
      <c r="JC4" s="308" t="s">
        <v>847</v>
      </c>
      <c r="JD4" s="308" t="s">
        <v>847</v>
      </c>
    </row>
    <row r="5" spans="1:264" s="256" customFormat="1">
      <c r="A5" s="1581"/>
      <c r="B5" s="1581"/>
      <c r="C5" s="1581"/>
      <c r="D5" s="1581"/>
      <c r="E5" s="309" t="s">
        <v>846</v>
      </c>
      <c r="F5" s="309" t="s">
        <v>847</v>
      </c>
      <c r="G5" s="310" t="s">
        <v>846</v>
      </c>
      <c r="H5" s="310" t="s">
        <v>847</v>
      </c>
      <c r="I5" s="309" t="s">
        <v>846</v>
      </c>
      <c r="J5" s="309" t="s">
        <v>847</v>
      </c>
      <c r="K5" s="310" t="s">
        <v>846</v>
      </c>
      <c r="L5" s="310" t="s">
        <v>847</v>
      </c>
      <c r="M5" s="309" t="s">
        <v>846</v>
      </c>
      <c r="N5" s="309" t="s">
        <v>847</v>
      </c>
      <c r="O5" s="310" t="s">
        <v>846</v>
      </c>
      <c r="P5" s="310" t="s">
        <v>847</v>
      </c>
      <c r="Q5" s="307" t="s">
        <v>848</v>
      </c>
      <c r="R5" s="307" t="s">
        <v>849</v>
      </c>
      <c r="S5" s="307" t="s">
        <v>850</v>
      </c>
      <c r="T5" s="307" t="s">
        <v>851</v>
      </c>
      <c r="U5" s="308" t="s">
        <v>848</v>
      </c>
      <c r="V5" s="308" t="s">
        <v>849</v>
      </c>
      <c r="W5" s="308" t="s">
        <v>850</v>
      </c>
      <c r="X5" s="308" t="s">
        <v>851</v>
      </c>
      <c r="Y5" s="309" t="s">
        <v>846</v>
      </c>
      <c r="Z5" s="309" t="s">
        <v>847</v>
      </c>
      <c r="AA5" s="310" t="s">
        <v>846</v>
      </c>
      <c r="AB5" s="310" t="s">
        <v>847</v>
      </c>
      <c r="AC5" s="307" t="s">
        <v>848</v>
      </c>
      <c r="AD5" s="307" t="s">
        <v>849</v>
      </c>
      <c r="AE5" s="307" t="s">
        <v>850</v>
      </c>
      <c r="AF5" s="307" t="s">
        <v>851</v>
      </c>
      <c r="AG5" s="308" t="s">
        <v>848</v>
      </c>
      <c r="AH5" s="308" t="s">
        <v>849</v>
      </c>
      <c r="AI5" s="308" t="s">
        <v>850</v>
      </c>
      <c r="AJ5" s="308" t="s">
        <v>851</v>
      </c>
      <c r="AK5" s="309" t="s">
        <v>846</v>
      </c>
      <c r="AL5" s="309" t="s">
        <v>847</v>
      </c>
      <c r="AM5" s="310" t="s">
        <v>846</v>
      </c>
      <c r="AN5" s="310" t="s">
        <v>847</v>
      </c>
      <c r="AO5" s="307" t="s">
        <v>848</v>
      </c>
      <c r="AP5" s="307" t="s">
        <v>849</v>
      </c>
      <c r="AQ5" s="307" t="s">
        <v>850</v>
      </c>
      <c r="AR5" s="307" t="s">
        <v>851</v>
      </c>
      <c r="AS5" s="308" t="s">
        <v>848</v>
      </c>
      <c r="AT5" s="308" t="s">
        <v>849</v>
      </c>
      <c r="AU5" s="308" t="s">
        <v>850</v>
      </c>
      <c r="AV5" s="308" t="s">
        <v>851</v>
      </c>
      <c r="AW5" s="309" t="s">
        <v>846</v>
      </c>
      <c r="AX5" s="309" t="s">
        <v>847</v>
      </c>
      <c r="AY5" s="310" t="s">
        <v>846</v>
      </c>
      <c r="AZ5" s="310" t="s">
        <v>847</v>
      </c>
      <c r="BA5" s="307" t="s">
        <v>848</v>
      </c>
      <c r="BB5" s="307" t="s">
        <v>849</v>
      </c>
      <c r="BC5" s="307" t="s">
        <v>850</v>
      </c>
      <c r="BD5" s="307" t="s">
        <v>851</v>
      </c>
      <c r="BE5" s="308" t="s">
        <v>848</v>
      </c>
      <c r="BF5" s="308" t="s">
        <v>849</v>
      </c>
      <c r="BG5" s="308" t="s">
        <v>850</v>
      </c>
      <c r="BH5" s="308" t="s">
        <v>851</v>
      </c>
      <c r="BI5" s="309" t="s">
        <v>846</v>
      </c>
      <c r="BJ5" s="309" t="s">
        <v>847</v>
      </c>
      <c r="BK5" s="310" t="s">
        <v>846</v>
      </c>
      <c r="BL5" s="310" t="s">
        <v>847</v>
      </c>
      <c r="BM5" s="307" t="s">
        <v>848</v>
      </c>
      <c r="BN5" s="307" t="s">
        <v>849</v>
      </c>
      <c r="BO5" s="307" t="s">
        <v>850</v>
      </c>
      <c r="BP5" s="307" t="s">
        <v>851</v>
      </c>
      <c r="BQ5" s="308" t="s">
        <v>848</v>
      </c>
      <c r="BR5" s="308" t="s">
        <v>849</v>
      </c>
      <c r="BS5" s="308" t="s">
        <v>850</v>
      </c>
      <c r="BT5" s="308" t="s">
        <v>851</v>
      </c>
      <c r="BU5" s="309" t="s">
        <v>846</v>
      </c>
      <c r="BV5" s="309" t="s">
        <v>847</v>
      </c>
      <c r="BW5" s="310" t="s">
        <v>846</v>
      </c>
      <c r="BX5" s="310" t="s">
        <v>847</v>
      </c>
      <c r="BY5" s="307" t="s">
        <v>848</v>
      </c>
      <c r="BZ5" s="307" t="s">
        <v>849</v>
      </c>
      <c r="CA5" s="307" t="s">
        <v>850</v>
      </c>
      <c r="CB5" s="307" t="s">
        <v>851</v>
      </c>
      <c r="CC5" s="308" t="s">
        <v>848</v>
      </c>
      <c r="CD5" s="308" t="s">
        <v>849</v>
      </c>
      <c r="CE5" s="308" t="s">
        <v>850</v>
      </c>
      <c r="CF5" s="308" t="s">
        <v>851</v>
      </c>
      <c r="CG5" s="309" t="s">
        <v>846</v>
      </c>
      <c r="CH5" s="309" t="s">
        <v>847</v>
      </c>
      <c r="CI5" s="310" t="s">
        <v>846</v>
      </c>
      <c r="CJ5" s="310" t="s">
        <v>847</v>
      </c>
      <c r="CK5" s="307" t="s">
        <v>848</v>
      </c>
      <c r="CL5" s="307" t="s">
        <v>849</v>
      </c>
      <c r="CM5" s="307" t="s">
        <v>850</v>
      </c>
      <c r="CN5" s="307" t="s">
        <v>851</v>
      </c>
      <c r="CO5" s="308" t="s">
        <v>848</v>
      </c>
      <c r="CP5" s="308" t="s">
        <v>849</v>
      </c>
      <c r="CQ5" s="308" t="s">
        <v>850</v>
      </c>
      <c r="CR5" s="308" t="s">
        <v>851</v>
      </c>
      <c r="CS5" s="309" t="s">
        <v>846</v>
      </c>
      <c r="CT5" s="309" t="s">
        <v>847</v>
      </c>
      <c r="CU5" s="310" t="s">
        <v>846</v>
      </c>
      <c r="CV5" s="310" t="s">
        <v>847</v>
      </c>
      <c r="CW5" s="307" t="s">
        <v>848</v>
      </c>
      <c r="CX5" s="307" t="s">
        <v>849</v>
      </c>
      <c r="CY5" s="307" t="s">
        <v>850</v>
      </c>
      <c r="CZ5" s="307" t="s">
        <v>851</v>
      </c>
      <c r="DA5" s="308" t="s">
        <v>848</v>
      </c>
      <c r="DB5" s="308" t="s">
        <v>849</v>
      </c>
      <c r="DC5" s="308" t="s">
        <v>850</v>
      </c>
      <c r="DD5" s="308" t="s">
        <v>851</v>
      </c>
      <c r="DE5" s="309" t="s">
        <v>846</v>
      </c>
      <c r="DF5" s="309" t="s">
        <v>847</v>
      </c>
      <c r="DG5" s="310" t="s">
        <v>846</v>
      </c>
      <c r="DH5" s="310" t="s">
        <v>847</v>
      </c>
      <c r="DI5" s="307" t="s">
        <v>848</v>
      </c>
      <c r="DJ5" s="307" t="s">
        <v>849</v>
      </c>
      <c r="DK5" s="307" t="s">
        <v>850</v>
      </c>
      <c r="DL5" s="307" t="s">
        <v>851</v>
      </c>
      <c r="DM5" s="308" t="s">
        <v>848</v>
      </c>
      <c r="DN5" s="308" t="s">
        <v>849</v>
      </c>
      <c r="DO5" s="308" t="s">
        <v>850</v>
      </c>
      <c r="DP5" s="308" t="s">
        <v>851</v>
      </c>
      <c r="DQ5" s="309" t="s">
        <v>846</v>
      </c>
      <c r="DR5" s="309" t="s">
        <v>847</v>
      </c>
      <c r="DS5" s="310" t="s">
        <v>846</v>
      </c>
      <c r="DT5" s="310" t="s">
        <v>847</v>
      </c>
      <c r="DU5" s="307" t="s">
        <v>848</v>
      </c>
      <c r="DV5" s="307" t="s">
        <v>849</v>
      </c>
      <c r="DW5" s="307" t="s">
        <v>850</v>
      </c>
      <c r="DX5" s="307" t="s">
        <v>851</v>
      </c>
      <c r="DY5" s="308" t="s">
        <v>848</v>
      </c>
      <c r="DZ5" s="308" t="s">
        <v>849</v>
      </c>
      <c r="EA5" s="308" t="s">
        <v>850</v>
      </c>
      <c r="EB5" s="308" t="s">
        <v>851</v>
      </c>
      <c r="EC5" s="309" t="s">
        <v>846</v>
      </c>
      <c r="ED5" s="309" t="s">
        <v>847</v>
      </c>
      <c r="EE5" s="310" t="s">
        <v>846</v>
      </c>
      <c r="EF5" s="310" t="s">
        <v>847</v>
      </c>
      <c r="EG5" s="307" t="s">
        <v>848</v>
      </c>
      <c r="EH5" s="307" t="s">
        <v>849</v>
      </c>
      <c r="EI5" s="307" t="s">
        <v>850</v>
      </c>
      <c r="EJ5" s="307" t="s">
        <v>851</v>
      </c>
      <c r="EK5" s="308" t="s">
        <v>848</v>
      </c>
      <c r="EL5" s="308" t="s">
        <v>849</v>
      </c>
      <c r="EM5" s="308" t="s">
        <v>850</v>
      </c>
      <c r="EN5" s="308" t="s">
        <v>851</v>
      </c>
      <c r="EO5" s="309" t="s">
        <v>846</v>
      </c>
      <c r="EP5" s="309" t="s">
        <v>847</v>
      </c>
      <c r="EQ5" s="310" t="s">
        <v>846</v>
      </c>
      <c r="ER5" s="310" t="s">
        <v>847</v>
      </c>
      <c r="ES5" s="307" t="s">
        <v>848</v>
      </c>
      <c r="ET5" s="307" t="s">
        <v>849</v>
      </c>
      <c r="EU5" s="307" t="s">
        <v>850</v>
      </c>
      <c r="EV5" s="307" t="s">
        <v>851</v>
      </c>
      <c r="EW5" s="308" t="s">
        <v>848</v>
      </c>
      <c r="EX5" s="308" t="s">
        <v>849</v>
      </c>
      <c r="EY5" s="308" t="s">
        <v>850</v>
      </c>
      <c r="EZ5" s="308" t="s">
        <v>851</v>
      </c>
      <c r="FA5" s="309" t="s">
        <v>846</v>
      </c>
      <c r="FB5" s="309" t="s">
        <v>847</v>
      </c>
      <c r="FC5" s="310" t="s">
        <v>846</v>
      </c>
      <c r="FD5" s="310" t="s">
        <v>847</v>
      </c>
      <c r="FE5" s="307" t="s">
        <v>848</v>
      </c>
      <c r="FF5" s="307" t="s">
        <v>849</v>
      </c>
      <c r="FG5" s="307" t="s">
        <v>850</v>
      </c>
      <c r="FH5" s="307" t="s">
        <v>851</v>
      </c>
      <c r="FI5" s="308" t="s">
        <v>848</v>
      </c>
      <c r="FJ5" s="308" t="s">
        <v>849</v>
      </c>
      <c r="FK5" s="308" t="s">
        <v>850</v>
      </c>
      <c r="FL5" s="308" t="s">
        <v>851</v>
      </c>
      <c r="FM5" s="309" t="s">
        <v>846</v>
      </c>
      <c r="FN5" s="309" t="s">
        <v>847</v>
      </c>
      <c r="FO5" s="310" t="s">
        <v>846</v>
      </c>
      <c r="FP5" s="310" t="s">
        <v>847</v>
      </c>
      <c r="FQ5" s="307" t="s">
        <v>848</v>
      </c>
      <c r="FR5" s="307" t="s">
        <v>849</v>
      </c>
      <c r="FS5" s="307" t="s">
        <v>850</v>
      </c>
      <c r="FT5" s="307" t="s">
        <v>851</v>
      </c>
      <c r="FU5" s="308" t="s">
        <v>848</v>
      </c>
      <c r="FV5" s="308" t="s">
        <v>849</v>
      </c>
      <c r="FW5" s="308" t="s">
        <v>850</v>
      </c>
      <c r="FX5" s="308" t="s">
        <v>851</v>
      </c>
      <c r="FY5" s="309" t="s">
        <v>846</v>
      </c>
      <c r="FZ5" s="309" t="s">
        <v>847</v>
      </c>
      <c r="GA5" s="310" t="s">
        <v>846</v>
      </c>
      <c r="GB5" s="310" t="s">
        <v>847</v>
      </c>
      <c r="GC5" s="307" t="s">
        <v>848</v>
      </c>
      <c r="GD5" s="307" t="s">
        <v>849</v>
      </c>
      <c r="GE5" s="307" t="s">
        <v>850</v>
      </c>
      <c r="GF5" s="307" t="s">
        <v>851</v>
      </c>
      <c r="GG5" s="308" t="s">
        <v>848</v>
      </c>
      <c r="GH5" s="308" t="s">
        <v>849</v>
      </c>
      <c r="GI5" s="308" t="s">
        <v>850</v>
      </c>
      <c r="GJ5" s="308" t="s">
        <v>851</v>
      </c>
      <c r="GK5" s="309" t="s">
        <v>846</v>
      </c>
      <c r="GL5" s="309" t="s">
        <v>847</v>
      </c>
      <c r="GM5" s="310" t="s">
        <v>846</v>
      </c>
      <c r="GN5" s="310" t="s">
        <v>847</v>
      </c>
      <c r="GO5" s="307" t="s">
        <v>848</v>
      </c>
      <c r="GP5" s="307" t="s">
        <v>849</v>
      </c>
      <c r="GQ5" s="307" t="s">
        <v>850</v>
      </c>
      <c r="GR5" s="307" t="s">
        <v>851</v>
      </c>
      <c r="GS5" s="308" t="s">
        <v>848</v>
      </c>
      <c r="GT5" s="308" t="s">
        <v>849</v>
      </c>
      <c r="GU5" s="308" t="s">
        <v>850</v>
      </c>
      <c r="GV5" s="308" t="s">
        <v>851</v>
      </c>
      <c r="GW5" s="309" t="s">
        <v>846</v>
      </c>
      <c r="GX5" s="309" t="s">
        <v>847</v>
      </c>
      <c r="GY5" s="310" t="s">
        <v>846</v>
      </c>
      <c r="GZ5" s="310" t="s">
        <v>847</v>
      </c>
      <c r="HA5" s="307" t="s">
        <v>848</v>
      </c>
      <c r="HB5" s="307" t="s">
        <v>849</v>
      </c>
      <c r="HC5" s="307" t="s">
        <v>850</v>
      </c>
      <c r="HD5" s="307" t="s">
        <v>851</v>
      </c>
      <c r="HE5" s="308" t="s">
        <v>848</v>
      </c>
      <c r="HF5" s="308" t="s">
        <v>849</v>
      </c>
      <c r="HG5" s="308" t="s">
        <v>850</v>
      </c>
      <c r="HH5" s="308" t="s">
        <v>851</v>
      </c>
      <c r="HI5" s="309" t="s">
        <v>846</v>
      </c>
      <c r="HJ5" s="309" t="s">
        <v>847</v>
      </c>
      <c r="HK5" s="310" t="s">
        <v>846</v>
      </c>
      <c r="HL5" s="310" t="s">
        <v>847</v>
      </c>
      <c r="HM5" s="307" t="s">
        <v>848</v>
      </c>
      <c r="HN5" s="307" t="s">
        <v>849</v>
      </c>
      <c r="HO5" s="307" t="s">
        <v>850</v>
      </c>
      <c r="HP5" s="307" t="s">
        <v>851</v>
      </c>
      <c r="HQ5" s="308" t="s">
        <v>848</v>
      </c>
      <c r="HR5" s="308" t="s">
        <v>849</v>
      </c>
      <c r="HS5" s="308" t="s">
        <v>850</v>
      </c>
      <c r="HT5" s="308" t="s">
        <v>851</v>
      </c>
      <c r="HU5" s="309" t="s">
        <v>846</v>
      </c>
      <c r="HV5" s="309" t="s">
        <v>847</v>
      </c>
      <c r="HW5" s="310" t="s">
        <v>846</v>
      </c>
      <c r="HX5" s="310" t="s">
        <v>847</v>
      </c>
      <c r="HY5" s="307" t="s">
        <v>848</v>
      </c>
      <c r="HZ5" s="307" t="s">
        <v>849</v>
      </c>
      <c r="IA5" s="307" t="s">
        <v>850</v>
      </c>
      <c r="IB5" s="307" t="s">
        <v>851</v>
      </c>
      <c r="IC5" s="308" t="s">
        <v>848</v>
      </c>
      <c r="ID5" s="308" t="s">
        <v>849</v>
      </c>
      <c r="IE5" s="308" t="s">
        <v>850</v>
      </c>
      <c r="IF5" s="308" t="s">
        <v>851</v>
      </c>
      <c r="IG5" s="309" t="s">
        <v>846</v>
      </c>
      <c r="IH5" s="309" t="s">
        <v>847</v>
      </c>
      <c r="II5" s="310" t="s">
        <v>846</v>
      </c>
      <c r="IJ5" s="310" t="s">
        <v>847</v>
      </c>
      <c r="IK5" s="307" t="s">
        <v>848</v>
      </c>
      <c r="IL5" s="307" t="s">
        <v>849</v>
      </c>
      <c r="IM5" s="307" t="s">
        <v>850</v>
      </c>
      <c r="IN5" s="307" t="s">
        <v>851</v>
      </c>
      <c r="IO5" s="308" t="s">
        <v>848</v>
      </c>
      <c r="IP5" s="308" t="s">
        <v>849</v>
      </c>
      <c r="IQ5" s="308" t="s">
        <v>850</v>
      </c>
      <c r="IR5" s="308" t="s">
        <v>851</v>
      </c>
      <c r="IS5" s="309" t="s">
        <v>846</v>
      </c>
      <c r="IT5" s="309" t="s">
        <v>847</v>
      </c>
      <c r="IU5" s="310" t="s">
        <v>846</v>
      </c>
      <c r="IV5" s="310" t="s">
        <v>847</v>
      </c>
      <c r="IW5" s="307" t="s">
        <v>848</v>
      </c>
      <c r="IX5" s="307" t="s">
        <v>849</v>
      </c>
      <c r="IY5" s="307" t="s">
        <v>850</v>
      </c>
      <c r="IZ5" s="307" t="s">
        <v>851</v>
      </c>
      <c r="JA5" s="308" t="s">
        <v>848</v>
      </c>
      <c r="JB5" s="308" t="s">
        <v>849</v>
      </c>
      <c r="JC5" s="308" t="s">
        <v>850</v>
      </c>
      <c r="JD5" s="308" t="s">
        <v>851</v>
      </c>
    </row>
    <row r="6" spans="1:264" s="256" customFormat="1">
      <c r="A6" s="193"/>
      <c r="B6" s="193" t="s">
        <v>643</v>
      </c>
      <c r="C6" s="311">
        <f>SUBTOTAL(9,C7:C17)</f>
        <v>58967</v>
      </c>
      <c r="D6" s="193"/>
      <c r="E6" s="311">
        <f t="shared" ref="E6:BP6" si="0">SUBTOTAL(9,E7:E17)</f>
        <v>58967</v>
      </c>
      <c r="F6" s="311">
        <f t="shared" si="0"/>
        <v>46197</v>
      </c>
      <c r="G6" s="311">
        <f t="shared" si="0"/>
        <v>69253.16</v>
      </c>
      <c r="H6" s="311">
        <f t="shared" si="0"/>
        <v>53536.55</v>
      </c>
      <c r="I6" s="311">
        <f t="shared" si="0"/>
        <v>3500</v>
      </c>
      <c r="J6" s="311">
        <f t="shared" si="0"/>
        <v>3500</v>
      </c>
      <c r="K6" s="311">
        <f t="shared" si="0"/>
        <v>0</v>
      </c>
      <c r="L6" s="311">
        <f t="shared" si="0"/>
        <v>620</v>
      </c>
      <c r="M6" s="311">
        <f t="shared" si="0"/>
        <v>9600</v>
      </c>
      <c r="N6" s="311">
        <f t="shared" si="0"/>
        <v>7499.9999999999964</v>
      </c>
      <c r="O6" s="311">
        <f t="shared" si="0"/>
        <v>1460.9999999999995</v>
      </c>
      <c r="P6" s="311">
        <f t="shared" si="0"/>
        <v>955</v>
      </c>
      <c r="Q6" s="311">
        <f t="shared" si="0"/>
        <v>219.14999999999998</v>
      </c>
      <c r="R6" s="311">
        <f t="shared" si="0"/>
        <v>292.20000000000005</v>
      </c>
      <c r="S6" s="311">
        <f t="shared" si="0"/>
        <v>365.25</v>
      </c>
      <c r="T6" s="311">
        <f t="shared" si="0"/>
        <v>584.39999999999964</v>
      </c>
      <c r="U6" s="311">
        <f t="shared" si="0"/>
        <v>151</v>
      </c>
      <c r="V6" s="311">
        <f t="shared" si="0"/>
        <v>344</v>
      </c>
      <c r="W6" s="311">
        <f t="shared" si="0"/>
        <v>260</v>
      </c>
      <c r="X6" s="311">
        <f t="shared" si="0"/>
        <v>200</v>
      </c>
      <c r="Y6" s="311">
        <f t="shared" si="0"/>
        <v>12922.089491853634</v>
      </c>
      <c r="Z6" s="311">
        <f t="shared" si="0"/>
        <v>7588</v>
      </c>
      <c r="AA6" s="311">
        <f t="shared" si="0"/>
        <v>1438</v>
      </c>
      <c r="AB6" s="311">
        <f t="shared" si="0"/>
        <v>754</v>
      </c>
      <c r="AC6" s="311">
        <f t="shared" si="0"/>
        <v>215.70000000000002</v>
      </c>
      <c r="AD6" s="311">
        <f t="shared" si="0"/>
        <v>287.60000000000002</v>
      </c>
      <c r="AE6" s="311">
        <f t="shared" si="0"/>
        <v>359.5</v>
      </c>
      <c r="AF6" s="311">
        <f t="shared" si="0"/>
        <v>575.20000000000005</v>
      </c>
      <c r="AG6" s="311">
        <f t="shared" si="0"/>
        <v>155</v>
      </c>
      <c r="AH6" s="311">
        <f t="shared" si="0"/>
        <v>154</v>
      </c>
      <c r="AI6" s="311">
        <f t="shared" si="0"/>
        <v>230</v>
      </c>
      <c r="AJ6" s="311">
        <f t="shared" si="0"/>
        <v>215</v>
      </c>
      <c r="AK6" s="311">
        <f t="shared" si="0"/>
        <v>10126</v>
      </c>
      <c r="AL6" s="311">
        <f t="shared" si="0"/>
        <v>7500</v>
      </c>
      <c r="AM6" s="311">
        <f t="shared" si="0"/>
        <v>1370.0000000000002</v>
      </c>
      <c r="AN6" s="311">
        <f t="shared" si="0"/>
        <v>952.35</v>
      </c>
      <c r="AO6" s="311">
        <f t="shared" si="0"/>
        <v>205.50000000000003</v>
      </c>
      <c r="AP6" s="311">
        <f t="shared" si="0"/>
        <v>274.00000000000006</v>
      </c>
      <c r="AQ6" s="311">
        <f t="shared" si="0"/>
        <v>342.5</v>
      </c>
      <c r="AR6" s="311">
        <f t="shared" si="0"/>
        <v>548.00000000000011</v>
      </c>
      <c r="AS6" s="311">
        <f t="shared" si="0"/>
        <v>250.60000000000002</v>
      </c>
      <c r="AT6" s="311">
        <f t="shared" si="0"/>
        <v>226.5</v>
      </c>
      <c r="AU6" s="311">
        <f t="shared" si="0"/>
        <v>319.25</v>
      </c>
      <c r="AV6" s="311">
        <f t="shared" si="0"/>
        <v>156</v>
      </c>
      <c r="AW6" s="311">
        <f t="shared" si="0"/>
        <v>8947</v>
      </c>
      <c r="AX6" s="311">
        <f t="shared" si="0"/>
        <v>7912</v>
      </c>
      <c r="AY6" s="311">
        <f t="shared" si="0"/>
        <v>2445.16</v>
      </c>
      <c r="AZ6" s="311">
        <f t="shared" si="0"/>
        <v>1023</v>
      </c>
      <c r="BA6" s="311">
        <f t="shared" si="0"/>
        <v>366.77399999999994</v>
      </c>
      <c r="BB6" s="311">
        <f t="shared" si="0"/>
        <v>489.03199999999998</v>
      </c>
      <c r="BC6" s="311">
        <f t="shared" si="0"/>
        <v>611.29</v>
      </c>
      <c r="BD6" s="311">
        <f t="shared" si="0"/>
        <v>978.06399999999996</v>
      </c>
      <c r="BE6" s="311">
        <f t="shared" si="0"/>
        <v>156</v>
      </c>
      <c r="BF6" s="311">
        <f t="shared" si="0"/>
        <v>362</v>
      </c>
      <c r="BG6" s="311">
        <f t="shared" si="0"/>
        <v>194</v>
      </c>
      <c r="BH6" s="311">
        <f t="shared" si="0"/>
        <v>311</v>
      </c>
      <c r="BI6" s="311">
        <f t="shared" si="0"/>
        <v>6924</v>
      </c>
      <c r="BJ6" s="311">
        <f t="shared" si="0"/>
        <v>6000</v>
      </c>
      <c r="BK6" s="311">
        <f t="shared" si="0"/>
        <v>2974</v>
      </c>
      <c r="BL6" s="311">
        <f t="shared" si="0"/>
        <v>1439.7</v>
      </c>
      <c r="BM6" s="311">
        <f t="shared" si="0"/>
        <v>446.1</v>
      </c>
      <c r="BN6" s="311">
        <f t="shared" si="0"/>
        <v>594.79999999999995</v>
      </c>
      <c r="BO6" s="311">
        <f t="shared" si="0"/>
        <v>743.5</v>
      </c>
      <c r="BP6" s="311">
        <f t="shared" si="0"/>
        <v>1189.5999999999999</v>
      </c>
      <c r="BQ6" s="311">
        <f t="shared" ref="BQ6:EB6" si="1">SUBTOTAL(9,BQ7:BQ17)</f>
        <v>310</v>
      </c>
      <c r="BR6" s="311">
        <f t="shared" si="1"/>
        <v>349.7</v>
      </c>
      <c r="BS6" s="311">
        <f t="shared" si="1"/>
        <v>371</v>
      </c>
      <c r="BT6" s="311">
        <f t="shared" si="1"/>
        <v>409</v>
      </c>
      <c r="BU6" s="311">
        <f t="shared" si="1"/>
        <v>2875</v>
      </c>
      <c r="BV6" s="311">
        <f t="shared" si="1"/>
        <v>4000</v>
      </c>
      <c r="BW6" s="311">
        <f t="shared" si="1"/>
        <v>3874.9999999999995</v>
      </c>
      <c r="BX6" s="311">
        <f t="shared" si="1"/>
        <v>2085</v>
      </c>
      <c r="BY6" s="311">
        <f t="shared" si="1"/>
        <v>581.25</v>
      </c>
      <c r="BZ6" s="311">
        <f t="shared" si="1"/>
        <v>968.74999999999989</v>
      </c>
      <c r="CA6" s="311">
        <f t="shared" si="1"/>
        <v>1162.5</v>
      </c>
      <c r="CB6" s="311">
        <f t="shared" si="1"/>
        <v>1162.5</v>
      </c>
      <c r="CC6" s="311">
        <f t="shared" si="1"/>
        <v>382</v>
      </c>
      <c r="CD6" s="311">
        <f t="shared" si="1"/>
        <v>609</v>
      </c>
      <c r="CE6" s="311">
        <f t="shared" si="1"/>
        <v>657</v>
      </c>
      <c r="CF6" s="311">
        <f t="shared" si="1"/>
        <v>437</v>
      </c>
      <c r="CG6" s="311">
        <f t="shared" si="1"/>
        <v>1308</v>
      </c>
      <c r="CH6" s="311">
        <f t="shared" si="1"/>
        <v>2197</v>
      </c>
      <c r="CI6" s="311">
        <f t="shared" si="1"/>
        <v>3386</v>
      </c>
      <c r="CJ6" s="311">
        <f t="shared" si="1"/>
        <v>2807</v>
      </c>
      <c r="CK6" s="311">
        <f t="shared" si="1"/>
        <v>507.89999999999992</v>
      </c>
      <c r="CL6" s="311">
        <f t="shared" si="1"/>
        <v>846.50000000000011</v>
      </c>
      <c r="CM6" s="311">
        <f t="shared" si="1"/>
        <v>1015.7999999999998</v>
      </c>
      <c r="CN6" s="311">
        <f t="shared" si="1"/>
        <v>1015.7999999999998</v>
      </c>
      <c r="CO6" s="311">
        <f t="shared" si="1"/>
        <v>571</v>
      </c>
      <c r="CP6" s="311">
        <f t="shared" si="1"/>
        <v>911</v>
      </c>
      <c r="CQ6" s="311">
        <f t="shared" si="1"/>
        <v>640</v>
      </c>
      <c r="CR6" s="311">
        <f t="shared" si="1"/>
        <v>685</v>
      </c>
      <c r="CS6" s="311">
        <f t="shared" si="1"/>
        <v>0</v>
      </c>
      <c r="CT6" s="311">
        <f t="shared" si="1"/>
        <v>0</v>
      </c>
      <c r="CU6" s="311">
        <f t="shared" si="1"/>
        <v>5647</v>
      </c>
      <c r="CV6" s="311">
        <f t="shared" si="1"/>
        <v>3981</v>
      </c>
      <c r="CW6" s="311">
        <f t="shared" si="1"/>
        <v>959.99</v>
      </c>
      <c r="CX6" s="311">
        <f t="shared" si="1"/>
        <v>1411.75</v>
      </c>
      <c r="CY6" s="311">
        <f t="shared" si="1"/>
        <v>1411.75</v>
      </c>
      <c r="CZ6" s="311">
        <f t="shared" si="1"/>
        <v>1863.5100000000002</v>
      </c>
      <c r="DA6" s="311">
        <f t="shared" si="1"/>
        <v>998</v>
      </c>
      <c r="DB6" s="311">
        <f t="shared" si="1"/>
        <v>1073</v>
      </c>
      <c r="DC6" s="311">
        <f t="shared" si="1"/>
        <v>1075</v>
      </c>
      <c r="DD6" s="311">
        <f t="shared" si="1"/>
        <v>835</v>
      </c>
      <c r="DE6" s="311">
        <f t="shared" si="1"/>
        <v>0</v>
      </c>
      <c r="DF6" s="311">
        <f t="shared" si="1"/>
        <v>0</v>
      </c>
      <c r="DG6" s="311">
        <f t="shared" si="1"/>
        <v>4972</v>
      </c>
      <c r="DH6" s="311">
        <f t="shared" si="1"/>
        <v>3145</v>
      </c>
      <c r="DI6" s="311">
        <f t="shared" si="1"/>
        <v>1311.4002981222436</v>
      </c>
      <c r="DJ6" s="311">
        <f t="shared" si="1"/>
        <v>1449.3331792114943</v>
      </c>
      <c r="DK6" s="311">
        <f t="shared" si="1"/>
        <v>1449.3331792114943</v>
      </c>
      <c r="DL6" s="311">
        <f t="shared" si="1"/>
        <v>761.93334345476751</v>
      </c>
      <c r="DM6" s="311">
        <f t="shared" si="1"/>
        <v>852.5</v>
      </c>
      <c r="DN6" s="311">
        <f t="shared" si="1"/>
        <v>937.5</v>
      </c>
      <c r="DO6" s="311">
        <f t="shared" si="1"/>
        <v>623</v>
      </c>
      <c r="DP6" s="311">
        <f t="shared" si="1"/>
        <v>732</v>
      </c>
      <c r="DQ6" s="311">
        <f t="shared" si="1"/>
        <v>0</v>
      </c>
      <c r="DR6" s="311">
        <f t="shared" si="1"/>
        <v>0</v>
      </c>
      <c r="DS6" s="311">
        <f t="shared" si="1"/>
        <v>5498.0000000000009</v>
      </c>
      <c r="DT6" s="311">
        <f t="shared" si="1"/>
        <v>3197.5</v>
      </c>
      <c r="DU6" s="311">
        <f t="shared" si="1"/>
        <v>1237.05</v>
      </c>
      <c r="DV6" s="311">
        <f t="shared" si="1"/>
        <v>1429.48</v>
      </c>
      <c r="DW6" s="311">
        <f t="shared" si="1"/>
        <v>1429.48</v>
      </c>
      <c r="DX6" s="311">
        <f t="shared" si="1"/>
        <v>1401.9899999999998</v>
      </c>
      <c r="DY6" s="311">
        <f t="shared" si="1"/>
        <v>747</v>
      </c>
      <c r="DZ6" s="311">
        <f t="shared" si="1"/>
        <v>892</v>
      </c>
      <c r="EA6" s="311">
        <f t="shared" si="1"/>
        <v>984</v>
      </c>
      <c r="EB6" s="311">
        <f t="shared" si="1"/>
        <v>574.5</v>
      </c>
      <c r="EC6" s="311">
        <f t="shared" ref="EC6:EZ6" si="2">SUBTOTAL(9,EC7:EC17)</f>
        <v>0</v>
      </c>
      <c r="ED6" s="311">
        <f t="shared" si="2"/>
        <v>0</v>
      </c>
      <c r="EE6" s="311">
        <f t="shared" si="2"/>
        <v>5462.9999999999982</v>
      </c>
      <c r="EF6" s="311">
        <f t="shared" si="2"/>
        <v>3483</v>
      </c>
      <c r="EG6" s="311">
        <f t="shared" si="2"/>
        <v>1229.1749999999997</v>
      </c>
      <c r="EH6" s="311">
        <f t="shared" si="2"/>
        <v>1420.38</v>
      </c>
      <c r="EI6" s="311">
        <f t="shared" si="2"/>
        <v>1420.38</v>
      </c>
      <c r="EJ6" s="311">
        <f t="shared" si="2"/>
        <v>1393.0650000000001</v>
      </c>
      <c r="EK6" s="311">
        <f t="shared" si="2"/>
        <v>1172</v>
      </c>
      <c r="EL6" s="311">
        <f t="shared" si="2"/>
        <v>1042.5</v>
      </c>
      <c r="EM6" s="311">
        <f t="shared" si="2"/>
        <v>1042.5</v>
      </c>
      <c r="EN6" s="311">
        <f t="shared" si="2"/>
        <v>226</v>
      </c>
      <c r="EO6" s="311">
        <f t="shared" si="2"/>
        <v>0</v>
      </c>
      <c r="EP6" s="311">
        <f t="shared" si="2"/>
        <v>0</v>
      </c>
      <c r="EQ6" s="311">
        <f t="shared" si="2"/>
        <v>4648.9999999999991</v>
      </c>
      <c r="ER6" s="311">
        <f t="shared" si="2"/>
        <v>3252</v>
      </c>
      <c r="ES6" s="311">
        <f t="shared" si="2"/>
        <v>1044.7488361867668</v>
      </c>
      <c r="ET6" s="311">
        <f t="shared" si="2"/>
        <v>1208.9084855461811</v>
      </c>
      <c r="EU6" s="311">
        <f t="shared" si="2"/>
        <v>1208.9084855461811</v>
      </c>
      <c r="EV6" s="311">
        <f t="shared" si="2"/>
        <v>1186.4341927208704</v>
      </c>
      <c r="EW6" s="311">
        <f t="shared" si="2"/>
        <v>403.5</v>
      </c>
      <c r="EX6" s="311">
        <f t="shared" si="2"/>
        <v>1249</v>
      </c>
      <c r="EY6" s="311">
        <f t="shared" si="2"/>
        <v>800.5</v>
      </c>
      <c r="EZ6" s="311">
        <f t="shared" si="2"/>
        <v>799</v>
      </c>
      <c r="FA6" s="311">
        <f t="shared" ref="FA6:FL6" si="3">SUBTOTAL(9,FA7:FA17)</f>
        <v>0</v>
      </c>
      <c r="FB6" s="311">
        <f t="shared" si="3"/>
        <v>0</v>
      </c>
      <c r="FC6" s="311">
        <f t="shared" si="3"/>
        <v>5656</v>
      </c>
      <c r="FD6" s="311">
        <f t="shared" si="3"/>
        <v>2981.5</v>
      </c>
      <c r="FE6" s="311">
        <f t="shared" si="3"/>
        <v>1271.0474118030447</v>
      </c>
      <c r="FF6" s="311">
        <f t="shared" si="3"/>
        <v>1470.7649804795014</v>
      </c>
      <c r="FG6" s="311">
        <f t="shared" si="3"/>
        <v>1470.7649804795014</v>
      </c>
      <c r="FH6" s="311">
        <f t="shared" si="3"/>
        <v>1443.4226272379531</v>
      </c>
      <c r="FI6" s="311">
        <f t="shared" si="3"/>
        <v>979.5</v>
      </c>
      <c r="FJ6" s="311">
        <f t="shared" si="3"/>
        <v>925.5</v>
      </c>
      <c r="FK6" s="311">
        <f t="shared" si="3"/>
        <v>748.5</v>
      </c>
      <c r="FL6" s="311">
        <f t="shared" si="3"/>
        <v>328</v>
      </c>
      <c r="FM6" s="311">
        <f t="shared" ref="FM6:FX6" si="4">SUBTOTAL(9,FM7:FM17)</f>
        <v>0</v>
      </c>
      <c r="FN6" s="311">
        <f t="shared" si="4"/>
        <v>0</v>
      </c>
      <c r="FO6" s="311">
        <f t="shared" si="4"/>
        <v>4133</v>
      </c>
      <c r="FP6" s="311">
        <f t="shared" si="4"/>
        <v>1620</v>
      </c>
      <c r="FQ6" s="311">
        <f t="shared" si="4"/>
        <v>928.7904796644242</v>
      </c>
      <c r="FR6" s="311">
        <f t="shared" si="4"/>
        <v>1074.7297850639638</v>
      </c>
      <c r="FS6" s="311">
        <f t="shared" si="4"/>
        <v>1074.7297850639638</v>
      </c>
      <c r="FT6" s="311">
        <f t="shared" si="4"/>
        <v>1054.7499502076487</v>
      </c>
      <c r="FU6" s="311">
        <f t="shared" si="4"/>
        <v>245</v>
      </c>
      <c r="FV6" s="311">
        <f t="shared" si="4"/>
        <v>317</v>
      </c>
      <c r="FW6" s="311">
        <f t="shared" si="4"/>
        <v>522</v>
      </c>
      <c r="FX6" s="311">
        <f t="shared" si="4"/>
        <v>536</v>
      </c>
      <c r="FY6" s="311">
        <f t="shared" ref="FY6:GJ6" si="5">SUBTOTAL(9,FY7:FY17)</f>
        <v>0</v>
      </c>
      <c r="FZ6" s="311">
        <f t="shared" si="5"/>
        <v>0</v>
      </c>
      <c r="GA6" s="311">
        <f t="shared" si="5"/>
        <v>4552.0000000000009</v>
      </c>
      <c r="GB6" s="311">
        <f t="shared" si="5"/>
        <v>2934.5</v>
      </c>
      <c r="GC6" s="311">
        <f t="shared" si="5"/>
        <v>1001.44</v>
      </c>
      <c r="GD6" s="311">
        <f t="shared" si="5"/>
        <v>1183.52</v>
      </c>
      <c r="GE6" s="311">
        <f t="shared" si="5"/>
        <v>1183.52</v>
      </c>
      <c r="GF6" s="311">
        <f t="shared" si="5"/>
        <v>1183.52</v>
      </c>
      <c r="GG6" s="311">
        <f t="shared" si="5"/>
        <v>356.5</v>
      </c>
      <c r="GH6" s="311">
        <f t="shared" si="5"/>
        <v>878.5</v>
      </c>
      <c r="GI6" s="311">
        <f t="shared" si="5"/>
        <v>818.5</v>
      </c>
      <c r="GJ6" s="311">
        <f t="shared" si="5"/>
        <v>881</v>
      </c>
      <c r="GK6" s="311">
        <f t="shared" ref="GK6:GV6" si="6">SUBTOTAL(9,GK7:GK17)</f>
        <v>0</v>
      </c>
      <c r="GL6" s="311">
        <f t="shared" si="6"/>
        <v>0</v>
      </c>
      <c r="GM6" s="311">
        <f t="shared" si="6"/>
        <v>4404</v>
      </c>
      <c r="GN6" s="311">
        <f t="shared" si="6"/>
        <v>2693</v>
      </c>
      <c r="GO6" s="311">
        <f t="shared" si="6"/>
        <v>968.87999999999988</v>
      </c>
      <c r="GP6" s="311">
        <f t="shared" si="6"/>
        <v>1145.0400000000002</v>
      </c>
      <c r="GQ6" s="311">
        <f t="shared" si="6"/>
        <v>1145.0400000000002</v>
      </c>
      <c r="GR6" s="311">
        <f t="shared" si="6"/>
        <v>1145.0400000000002</v>
      </c>
      <c r="GS6" s="311">
        <f t="shared" si="6"/>
        <v>554.5</v>
      </c>
      <c r="GT6" s="311">
        <f t="shared" si="6"/>
        <v>700</v>
      </c>
      <c r="GU6" s="311">
        <f t="shared" si="6"/>
        <v>786</v>
      </c>
      <c r="GV6" s="311">
        <f t="shared" si="6"/>
        <v>652.5</v>
      </c>
      <c r="GW6" s="311">
        <f t="shared" ref="GW6:HH6" si="7">SUBTOTAL(9,GW7:GW17)</f>
        <v>0</v>
      </c>
      <c r="GX6" s="311">
        <f t="shared" si="7"/>
        <v>0</v>
      </c>
      <c r="GY6" s="311">
        <f t="shared" si="7"/>
        <v>3276</v>
      </c>
      <c r="GZ6" s="311">
        <f t="shared" si="7"/>
        <v>2915</v>
      </c>
      <c r="HA6" s="311">
        <f t="shared" si="7"/>
        <v>720.72</v>
      </c>
      <c r="HB6" s="311">
        <f t="shared" si="7"/>
        <v>851.7600000000001</v>
      </c>
      <c r="HC6" s="311">
        <f t="shared" si="7"/>
        <v>851.7600000000001</v>
      </c>
      <c r="HD6" s="311">
        <f t="shared" si="7"/>
        <v>851.7600000000001</v>
      </c>
      <c r="HE6" s="311">
        <f t="shared" si="7"/>
        <v>845</v>
      </c>
      <c r="HF6" s="311">
        <f t="shared" si="7"/>
        <v>693.5</v>
      </c>
      <c r="HG6" s="311">
        <f t="shared" si="7"/>
        <v>680</v>
      </c>
      <c r="HH6" s="311">
        <f t="shared" si="7"/>
        <v>696.5</v>
      </c>
      <c r="HI6" s="311">
        <f t="shared" ref="HI6:HT6" si="8">SUBTOTAL(9,HI7:HI17)</f>
        <v>0</v>
      </c>
      <c r="HJ6" s="311">
        <f t="shared" si="8"/>
        <v>0</v>
      </c>
      <c r="HK6" s="311">
        <f t="shared" si="8"/>
        <v>4054</v>
      </c>
      <c r="HL6" s="311">
        <f t="shared" si="8"/>
        <v>3540.5</v>
      </c>
      <c r="HM6" s="311">
        <f t="shared" si="8"/>
        <v>891.87999999999988</v>
      </c>
      <c r="HN6" s="311">
        <f t="shared" si="8"/>
        <v>1054.04</v>
      </c>
      <c r="HO6" s="311">
        <f t="shared" si="8"/>
        <v>1054.04</v>
      </c>
      <c r="HP6" s="311">
        <f t="shared" si="8"/>
        <v>1054.04</v>
      </c>
      <c r="HQ6" s="311">
        <f t="shared" si="8"/>
        <v>894.5</v>
      </c>
      <c r="HR6" s="311">
        <f t="shared" si="8"/>
        <v>836.5</v>
      </c>
      <c r="HS6" s="311">
        <f t="shared" si="8"/>
        <v>987</v>
      </c>
      <c r="HT6" s="311">
        <f t="shared" si="8"/>
        <v>822.5</v>
      </c>
      <c r="HU6" s="311">
        <f t="shared" ref="HU6:IF6" si="9">SUBTOTAL(9,HU7:HU17)</f>
        <v>0</v>
      </c>
      <c r="HV6" s="311">
        <f t="shared" si="9"/>
        <v>0</v>
      </c>
      <c r="HW6" s="311">
        <f t="shared" si="9"/>
        <v>0</v>
      </c>
      <c r="HX6" s="311">
        <f t="shared" si="9"/>
        <v>3336.5</v>
      </c>
      <c r="HY6" s="311">
        <f t="shared" si="9"/>
        <v>0</v>
      </c>
      <c r="HZ6" s="311">
        <f t="shared" si="9"/>
        <v>0</v>
      </c>
      <c r="IA6" s="311">
        <f t="shared" si="9"/>
        <v>0</v>
      </c>
      <c r="IB6" s="311">
        <f t="shared" si="9"/>
        <v>0</v>
      </c>
      <c r="IC6" s="311">
        <f t="shared" si="9"/>
        <v>620</v>
      </c>
      <c r="ID6" s="311">
        <f t="shared" si="9"/>
        <v>1024</v>
      </c>
      <c r="IE6" s="311">
        <f t="shared" si="9"/>
        <v>908.5</v>
      </c>
      <c r="IF6" s="311">
        <f t="shared" si="9"/>
        <v>784</v>
      </c>
      <c r="IG6" s="311">
        <f t="shared" ref="IG6:IR6" si="10">SUBTOTAL(9,IG7:IG17)</f>
        <v>0</v>
      </c>
      <c r="IH6" s="311">
        <f t="shared" si="10"/>
        <v>0</v>
      </c>
      <c r="II6" s="311">
        <f t="shared" si="10"/>
        <v>0</v>
      </c>
      <c r="IJ6" s="311">
        <f t="shared" si="10"/>
        <v>3843.5</v>
      </c>
      <c r="IK6" s="311">
        <f t="shared" si="10"/>
        <v>0</v>
      </c>
      <c r="IL6" s="311">
        <f t="shared" si="10"/>
        <v>0</v>
      </c>
      <c r="IM6" s="311">
        <f t="shared" si="10"/>
        <v>0</v>
      </c>
      <c r="IN6" s="311">
        <f t="shared" si="10"/>
        <v>0</v>
      </c>
      <c r="IO6" s="311">
        <f t="shared" si="10"/>
        <v>1608.5</v>
      </c>
      <c r="IP6" s="311">
        <f t="shared" si="10"/>
        <v>585</v>
      </c>
      <c r="IQ6" s="311">
        <f t="shared" si="10"/>
        <v>953</v>
      </c>
      <c r="IR6" s="311">
        <f t="shared" si="10"/>
        <v>697</v>
      </c>
      <c r="IS6" s="311">
        <f t="shared" ref="IS6:JD6" si="11">SUBTOTAL(9,IS7:IS17)</f>
        <v>0</v>
      </c>
      <c r="IT6" s="311">
        <f t="shared" si="11"/>
        <v>0</v>
      </c>
      <c r="IU6" s="311">
        <f t="shared" si="11"/>
        <v>0</v>
      </c>
      <c r="IV6" s="311">
        <f t="shared" si="11"/>
        <v>1977.5</v>
      </c>
      <c r="IW6" s="311">
        <f t="shared" si="11"/>
        <v>0</v>
      </c>
      <c r="IX6" s="311">
        <f t="shared" si="11"/>
        <v>0</v>
      </c>
      <c r="IY6" s="311">
        <f t="shared" si="11"/>
        <v>0</v>
      </c>
      <c r="IZ6" s="311">
        <f t="shared" si="11"/>
        <v>0</v>
      </c>
      <c r="JA6" s="311">
        <f t="shared" si="11"/>
        <v>823</v>
      </c>
      <c r="JB6" s="311">
        <f t="shared" si="11"/>
        <v>830</v>
      </c>
      <c r="JC6" s="311">
        <f t="shared" si="11"/>
        <v>324.5</v>
      </c>
      <c r="JD6" s="311">
        <f t="shared" si="11"/>
        <v>0</v>
      </c>
    </row>
    <row r="7" spans="1:264">
      <c r="A7" s="190">
        <v>1</v>
      </c>
      <c r="B7" s="241" t="s">
        <v>12</v>
      </c>
      <c r="C7" s="863">
        <v>3903</v>
      </c>
      <c r="D7" s="190" t="s">
        <v>564</v>
      </c>
      <c r="E7" s="585">
        <v>3903</v>
      </c>
      <c r="F7" s="312">
        <f t="shared" ref="F7:G7" si="12">J7+N7+Z7+AL7+AX7+BJ7+BV7+CH7+CT7+DF7+DR7+ED7+EP7+FB7+FN7+FZ7+GL7+GX7+HJ7+HV7+IH7+IT7</f>
        <v>3347.2592592592591</v>
      </c>
      <c r="G7" s="312">
        <f t="shared" si="12"/>
        <v>5650.1514360915653</v>
      </c>
      <c r="H7" s="312">
        <f>L7+P7+AB7+AN7+AZ7+BL7+BX7+CJ7+CV7+DH7+DT7+EF7+ER7+FD7+FP7+GB7+GN7+GZ7+HL7+HX7+IJ7+IV7</f>
        <v>4718.2</v>
      </c>
      <c r="I7" s="585">
        <v>259.25925925925924</v>
      </c>
      <c r="J7" s="585">
        <v>259.25925925925924</v>
      </c>
      <c r="K7" s="187">
        <v>0</v>
      </c>
      <c r="L7" s="187">
        <v>620</v>
      </c>
      <c r="M7" s="585">
        <v>1500</v>
      </c>
      <c r="N7" s="585">
        <v>2000</v>
      </c>
      <c r="O7" s="187">
        <f>SUM(Q7:T7)</f>
        <v>403.87853403141315</v>
      </c>
      <c r="P7" s="187">
        <f>SUM(U7:X7)</f>
        <v>264</v>
      </c>
      <c r="Q7" s="187">
        <v>60.581780104712038</v>
      </c>
      <c r="R7" s="187">
        <v>80.775706806282727</v>
      </c>
      <c r="S7" s="187">
        <v>100.9696335078534</v>
      </c>
      <c r="T7" s="187">
        <v>161.551413612565</v>
      </c>
      <c r="U7" s="187">
        <f>IFERROR(SUMIFS(Backup!$P:$P, Backup!$A:$A,"&gt;"&amp;P$1, Backup!$A:$A, "&lt;="&amp;U$1, Backup!$B:$B, $B7),0)</f>
        <v>98</v>
      </c>
      <c r="V7" s="187">
        <f>IFERROR(SUMIFS(Backup!$P:$P, Backup!$A:$A,"&gt;"&amp;U$1, Backup!$A:$A, "&lt;="&amp;V$1, Backup!$B:$B, $B7),0)</f>
        <v>70</v>
      </c>
      <c r="W7" s="187">
        <f>IFERROR(SUMIFS(Backup!$P:$P, Backup!$A:$A,"&gt;"&amp;V$1, Backup!$A:$A, "&lt;="&amp;W$1, Backup!$B:$B, $B7),0)</f>
        <v>96</v>
      </c>
      <c r="X7" s="187">
        <f>IFERROR(SUMIFS(Backup!$P:$P, Backup!$A:$A,"&gt;"&amp;W$1, Backup!$A:$A, "&lt;="&amp;X$1, Backup!$B:$B, $B7),0)</f>
        <v>0</v>
      </c>
      <c r="Y7" s="585">
        <v>2358.0894918536342</v>
      </c>
      <c r="Z7" s="585">
        <v>1088</v>
      </c>
      <c r="AA7" s="187">
        <f>SUM(AC7:AF7)</f>
        <v>45.650793650793645</v>
      </c>
      <c r="AB7" s="187">
        <f>SUM(AG7:AJ7)</f>
        <v>24</v>
      </c>
      <c r="AC7" s="187">
        <v>6.8476190476190464</v>
      </c>
      <c r="AD7" s="187">
        <v>9.1301587301587297</v>
      </c>
      <c r="AE7" s="187">
        <v>11.412698412698411</v>
      </c>
      <c r="AF7" s="187">
        <v>18.260317460317459</v>
      </c>
      <c r="AG7" s="187">
        <f>IFERROR(SUMIFS(Backup!$P:$P, Backup!$A:$A,"&gt;"&amp;AB$1, Backup!$A:$A, "&lt;="&amp;AG$1, Backup!$B:$B, $B7),0)</f>
        <v>0</v>
      </c>
      <c r="AH7" s="187">
        <f>IFERROR(SUMIFS(Backup!$P:$P, Backup!$A:$A,"&gt;"&amp;AG$1, Backup!$A:$A, "&lt;="&amp;AH$1, Backup!$B:$B, $B7),0)</f>
        <v>0</v>
      </c>
      <c r="AI7" s="187">
        <f>IFERROR(SUMIFS(Backup!$P:$P, Backup!$A:$A,"&gt;"&amp;AH$1, Backup!$A:$A, "&lt;="&amp;AI$1, Backup!$B:$B, $B7),0)</f>
        <v>8</v>
      </c>
      <c r="AJ7" s="187">
        <f>IFERROR(SUMIFS(Backup!$P:$P, Backup!$A:$A,"&gt;"&amp;AI$1, Backup!$A:$A, "&lt;="&amp;AJ$1, Backup!$B:$B, $B7),0)</f>
        <v>16</v>
      </c>
      <c r="AK7" s="585">
        <v>0</v>
      </c>
      <c r="AL7" s="585">
        <v>0</v>
      </c>
      <c r="AM7" s="187">
        <f>SUM(AO7:AR7)</f>
        <v>0</v>
      </c>
      <c r="AN7" s="187">
        <f>SUM(AS7:AV7)</f>
        <v>0</v>
      </c>
      <c r="AO7" s="187">
        <v>0</v>
      </c>
      <c r="AP7" s="187">
        <v>0</v>
      </c>
      <c r="AQ7" s="187">
        <v>0</v>
      </c>
      <c r="AR7" s="187">
        <v>0</v>
      </c>
      <c r="AS7" s="187">
        <f>IFERROR(SUMIFS(Backup!$P:$P, Backup!$A:$A,"&gt;"&amp;AN$1, Backup!$A:$A, "&lt;="&amp;AS$1, Backup!$B:$B, $B7),0)</f>
        <v>0</v>
      </c>
      <c r="AT7" s="187">
        <f>IFERROR(SUMIFS(Backup!$P:$P, Backup!$A:$A,"&gt;"&amp;AS$1, Backup!$A:$A, "&lt;="&amp;AT$1, Backup!$B:$B, $B7),0)</f>
        <v>0</v>
      </c>
      <c r="AU7" s="187">
        <f>IFERROR(SUMIFS(Backup!$P:$P, Backup!$A:$A,"&gt;"&amp;AT$1, Backup!$A:$A, "&lt;="&amp;AU$1, Backup!$B:$B, $B7),0)</f>
        <v>0</v>
      </c>
      <c r="AV7" s="187">
        <f>IFERROR(SUMIFS(Backup!$P:$P, Backup!$A:$A,"&gt;"&amp;AU$1, Backup!$A:$A, "&lt;="&amp;AV$1, Backup!$B:$B, $B7),0)</f>
        <v>0</v>
      </c>
      <c r="AW7" s="585">
        <v>0</v>
      </c>
      <c r="AX7" s="585">
        <v>0</v>
      </c>
      <c r="AY7" s="187">
        <f>SUM(BA7:BD7)</f>
        <v>218.10148662041627</v>
      </c>
      <c r="AZ7" s="187">
        <f>SUM(BE7:BH7)</f>
        <v>92</v>
      </c>
      <c r="BA7" s="187">
        <v>32.715222993062433</v>
      </c>
      <c r="BB7" s="187">
        <v>43.620297324083253</v>
      </c>
      <c r="BC7" s="187">
        <v>54.52537165510406</v>
      </c>
      <c r="BD7" s="187">
        <v>87.240594648166507</v>
      </c>
      <c r="BE7" s="187">
        <f>IFERROR(SUMIFS(Backup!$P:$P, Backup!$A:$A,"&gt;"&amp;AZ$1, Backup!$A:$A, "&lt;="&amp;BE$1, Backup!$B:$B, $B7),0)</f>
        <v>13</v>
      </c>
      <c r="BF7" s="187">
        <f>IFERROR(SUMIFS(Backup!$P:$P, Backup!$A:$A,"&gt;"&amp;BE$1, Backup!$A:$A, "&lt;="&amp;BF$1, Backup!$B:$B, $B7),0)</f>
        <v>29</v>
      </c>
      <c r="BG7" s="187">
        <f>IFERROR(SUMIFS(Backup!$P:$P, Backup!$A:$A,"&gt;"&amp;BF$1, Backup!$A:$A, "&lt;="&amp;BG$1, Backup!$B:$B, $B7),0)</f>
        <v>22</v>
      </c>
      <c r="BH7" s="187">
        <f>IFERROR(SUMIFS(Backup!$P:$P, Backup!$A:$A,"&gt;"&amp;BG$1, Backup!$A:$A, "&lt;="&amp;BH$1, Backup!$B:$B, $B7),0)</f>
        <v>28</v>
      </c>
      <c r="BI7" s="585">
        <v>0</v>
      </c>
      <c r="BJ7" s="585">
        <v>0</v>
      </c>
      <c r="BK7" s="187">
        <f>SUM(BM7:BP7)</f>
        <v>182.58122784954841</v>
      </c>
      <c r="BL7" s="187">
        <f>SUM(BQ7:BT7)</f>
        <v>29.7</v>
      </c>
      <c r="BM7" s="187">
        <v>27.38718417743226</v>
      </c>
      <c r="BN7" s="187">
        <v>36.516245569909685</v>
      </c>
      <c r="BO7" s="187">
        <v>45.645306962387103</v>
      </c>
      <c r="BP7" s="187">
        <v>73.032491139819371</v>
      </c>
      <c r="BQ7" s="187">
        <f>IFERROR(SUMIFS(Backup!$P:$P, Backup!$A:$A,"&gt;"&amp;BL$1, Backup!$A:$A, "&lt;="&amp;BQ$1, Backup!$B:$B, $B7),0)</f>
        <v>15</v>
      </c>
      <c r="BR7" s="187">
        <f>IFERROR(SUMIFS(Backup!$P:$P, Backup!$A:$A,"&gt;"&amp;BQ$1, Backup!$A:$A, "&lt;="&amp;BR$1, Backup!$B:$B, $B7),0)</f>
        <v>14.7</v>
      </c>
      <c r="BS7" s="187">
        <f>IFERROR(SUMIFS(Backup!$P:$P, Backup!$A:$A,"&gt;"&amp;BR$1, Backup!$A:$A, "&lt;="&amp;BS$1, Backup!$B:$B, $B7),0)</f>
        <v>0</v>
      </c>
      <c r="BT7" s="187">
        <f>IFERROR(SUMIFS(Backup!$P:$P, Backup!$A:$A,"&gt;"&amp;BS$1, Backup!$A:$A, "&lt;="&amp;BT$1, Backup!$B:$B, $B7),0)</f>
        <v>0</v>
      </c>
      <c r="BU7" s="585">
        <v>0</v>
      </c>
      <c r="BV7" s="585">
        <v>0</v>
      </c>
      <c r="BW7" s="187">
        <f>SUM(BY7:CB7)</f>
        <v>168.66666666666666</v>
      </c>
      <c r="BX7" s="187">
        <f>SUM(CC7:CF7)</f>
        <v>114</v>
      </c>
      <c r="BY7" s="187">
        <v>25.299999999999997</v>
      </c>
      <c r="BZ7" s="187">
        <v>42.166666666666664</v>
      </c>
      <c r="CA7" s="187">
        <v>50.599999999999994</v>
      </c>
      <c r="CB7" s="187">
        <v>50.599999999999994</v>
      </c>
      <c r="CC7" s="187">
        <f>IFERROR(SUMIFS(Backup!$P:$P, Backup!$A:$A,"&gt;"&amp;BX$1, Backup!$A:$A, "&lt;="&amp;CC$1, Backup!$B:$B, $B7),0)</f>
        <v>14</v>
      </c>
      <c r="CD7" s="187">
        <f>IFERROR(SUMIFS(Backup!$P:$P, Backup!$A:$A,"&gt;"&amp;CC$1, Backup!$A:$A, "&lt;="&amp;CD$1, Backup!$B:$B, $B7),0)</f>
        <v>14</v>
      </c>
      <c r="CE7" s="187">
        <f>IFERROR(SUMIFS(Backup!$P:$P, Backup!$A:$A,"&gt;"&amp;CD$1, Backup!$A:$A, "&lt;="&amp;CE$1, Backup!$B:$B, $B7),0)</f>
        <v>34</v>
      </c>
      <c r="CF7" s="187">
        <f>IFERROR(SUMIFS(Backup!$P:$P, Backup!$A:$A,"&gt;"&amp;CE$1, Backup!$A:$A, "&lt;="&amp;CF$1, Backup!$B:$B, $B7),0)</f>
        <v>52</v>
      </c>
      <c r="CG7" s="585">
        <v>0</v>
      </c>
      <c r="CH7" s="585">
        <v>0</v>
      </c>
      <c r="CI7" s="187">
        <f>SUM(CK7:CN7)</f>
        <v>185.90909090909091</v>
      </c>
      <c r="CJ7" s="187">
        <f>SUM(CO7:CR7)</f>
        <v>216</v>
      </c>
      <c r="CK7" s="187">
        <v>27.886363636363637</v>
      </c>
      <c r="CL7" s="187">
        <v>46.477272727272727</v>
      </c>
      <c r="CM7" s="187">
        <v>55.772727272727273</v>
      </c>
      <c r="CN7" s="187">
        <v>55.772727272727273</v>
      </c>
      <c r="CO7" s="187">
        <f>IFERROR(SUMIFS(Backup!$P:$P, Backup!$A:$A,"&gt;"&amp;CJ$1, Backup!$A:$A, "&lt;="&amp;CO$1, Backup!$B:$B, $B7),0)</f>
        <v>110</v>
      </c>
      <c r="CP7" s="187">
        <f>IFERROR(SUMIFS(Backup!$P:$P, Backup!$A:$A,"&gt;"&amp;CO$1, Backup!$A:$A, "&lt;="&amp;CP$1, Backup!$B:$B, $B7),0)</f>
        <v>86</v>
      </c>
      <c r="CQ7" s="187">
        <f>IFERROR(SUMIFS(Backup!$P:$P, Backup!$A:$A,"&gt;"&amp;CP$1, Backup!$A:$A, "&lt;="&amp;CQ$1, Backup!$B:$B, $B7),0)</f>
        <v>8</v>
      </c>
      <c r="CR7" s="187">
        <f>IFERROR(SUMIFS(Backup!$P:$P, Backup!$A:$A,"&gt;"&amp;CQ$1, Backup!$A:$A, "&lt;="&amp;CR$1, Backup!$B:$B, $B7),0)</f>
        <v>12</v>
      </c>
      <c r="CS7" s="187"/>
      <c r="CT7" s="187"/>
      <c r="CU7" s="187">
        <f>SUM(CW7:CZ7)</f>
        <v>465</v>
      </c>
      <c r="CV7" s="187">
        <f>SUM(DA7:DD7)</f>
        <v>161</v>
      </c>
      <c r="CW7" s="187">
        <v>79.050000000000011</v>
      </c>
      <c r="CX7" s="187">
        <v>116.25</v>
      </c>
      <c r="CY7" s="187">
        <v>116.25</v>
      </c>
      <c r="CZ7" s="187">
        <v>153.45000000000002</v>
      </c>
      <c r="DA7" s="187">
        <f>IFERROR(SUMIFS(Backup!$P:$P, Backup!$A:$A,"&gt;"&amp;CV$1, Backup!$A:$A, "&lt;="&amp;DA$1, Backup!$B:$B, $B7),0)</f>
        <v>46</v>
      </c>
      <c r="DB7" s="187">
        <f>IFERROR(SUMIFS(Backup!$P:$P, Backup!$A:$A,"&gt;"&amp;DA$1, Backup!$A:$A, "&lt;="&amp;DB$1, Backup!$B:$B, $B7),0)</f>
        <v>43</v>
      </c>
      <c r="DC7" s="187">
        <f>IFERROR(SUMIFS(Backup!$P:$P, Backup!$A:$A,"&gt;"&amp;DB$1, Backup!$A:$A, "&lt;="&amp;DC$1, Backup!$B:$B, $B7),0)</f>
        <v>72</v>
      </c>
      <c r="DD7" s="187">
        <f>IFERROR(SUMIFS(Backup!$P:$P, Backup!$A:$A,"&gt;"&amp;DC$1, Backup!$A:$A, "&lt;="&amp;DD$1, Backup!$B:$B, $B7),0)</f>
        <v>0</v>
      </c>
      <c r="DE7" s="187"/>
      <c r="DF7" s="187"/>
      <c r="DG7" s="187">
        <f>SUM(DI7:DL7)</f>
        <v>446.36363636363637</v>
      </c>
      <c r="DH7" s="187">
        <f>SUM(DM7:DP7)</f>
        <v>14.5</v>
      </c>
      <c r="DI7" s="187">
        <v>117.73157799642026</v>
      </c>
      <c r="DJ7" s="187">
        <v>130.1145672114466</v>
      </c>
      <c r="DK7" s="187">
        <v>130.1145672114466</v>
      </c>
      <c r="DL7" s="187">
        <v>68.402923944322907</v>
      </c>
      <c r="DM7" s="187">
        <f>IFERROR(SUMIFS(Backup!$P:$P, Backup!$A:$A,"&gt;"&amp;DH$1, Backup!$A:$A, "&lt;="&amp;DM$1, Backup!$B:$B, $B7),0)</f>
        <v>2.5</v>
      </c>
      <c r="DN7" s="187">
        <f>IFERROR(SUMIFS(Backup!$P:$P, Backup!$A:$A,"&gt;"&amp;DM$1, Backup!$A:$A, "&lt;="&amp;DN$1, Backup!$B:$B, $B7),0)</f>
        <v>12</v>
      </c>
      <c r="DO7" s="187">
        <f>IFERROR(SUMIFS(Backup!$P:$P, Backup!$A:$A,"&gt;"&amp;DN$1, Backup!$A:$A, "&lt;="&amp;DO$1, Backup!$B:$B, $B7),0)</f>
        <v>0</v>
      </c>
      <c r="DP7" s="187">
        <f>IFERROR(SUMIFS(Backup!$P:$P, Backup!$A:$A,"&gt;"&amp;DO$1, Backup!$A:$A, "&lt;="&amp;DP$1, Backup!$B:$B, $B7),0)</f>
        <v>0</v>
      </c>
      <c r="DQ7" s="187"/>
      <c r="DR7" s="187"/>
      <c r="DS7" s="187">
        <f>SUM(DU7:DX7)</f>
        <v>671.81818181818176</v>
      </c>
      <c r="DT7" s="187">
        <f>SUM(DY7:EB7)</f>
        <v>140</v>
      </c>
      <c r="DU7" s="187">
        <v>151.15909090909088</v>
      </c>
      <c r="DV7" s="187">
        <v>174.67272727272726</v>
      </c>
      <c r="DW7" s="187">
        <v>174.67272727272726</v>
      </c>
      <c r="DX7" s="187">
        <v>171.31363636363636</v>
      </c>
      <c r="DY7" s="187">
        <f>IFERROR(SUMIFS(Backup!$P:$P, Backup!$A:$A,"&gt;"&amp;DT$1, Backup!$A:$A, "&lt;="&amp;DY$1, Backup!$B:$B, $B7),0)</f>
        <v>0</v>
      </c>
      <c r="DZ7" s="187">
        <f>IFERROR(SUMIFS(Backup!$P:$P, Backup!$A:$A,"&gt;"&amp;DY$1, Backup!$A:$A, "&lt;="&amp;DZ$1, Backup!$B:$B, $B7),0)</f>
        <v>0</v>
      </c>
      <c r="EA7" s="187">
        <f>IFERROR(SUMIFS(Backup!$P:$P, Backup!$A:$A,"&gt;"&amp;DZ$1, Backup!$A:$A, "&lt;="&amp;EA$1, Backup!$B:$B, $B7),0)</f>
        <v>16</v>
      </c>
      <c r="EB7" s="187">
        <f>IFERROR(SUMIFS(Backup!$P:$P, Backup!$A:$A,"&gt;"&amp;EA$1, Backup!$A:$A, "&lt;="&amp;EB$1, Backup!$B:$B, $B7),0)</f>
        <v>124</v>
      </c>
      <c r="EC7" s="187"/>
      <c r="ED7" s="187"/>
      <c r="EE7" s="187">
        <f>SUM(EG7:EJ7)</f>
        <v>572.27272727272725</v>
      </c>
      <c r="EF7" s="187">
        <f>SUM(EK7:EN7)</f>
        <v>502.5</v>
      </c>
      <c r="EG7" s="187">
        <v>128.76136363636363</v>
      </c>
      <c r="EH7" s="187">
        <v>148.79090909090908</v>
      </c>
      <c r="EI7" s="187">
        <v>148.79090909090908</v>
      </c>
      <c r="EJ7" s="187">
        <v>145.92954545454546</v>
      </c>
      <c r="EK7" s="187">
        <f>IFERROR(SUMIFS(Backup!$P:$P, Backup!$A:$A,"&gt;"&amp;EF$1, Backup!$A:$A, "&lt;="&amp;EK$1, Backup!$B:$B, $B7),0)</f>
        <v>132</v>
      </c>
      <c r="EL7" s="187">
        <f>IFERROR(SUMIFS(Backup!$P:$P, Backup!$A:$A,"&gt;"&amp;EK$1, Backup!$A:$A, "&lt;="&amp;EL$1, Backup!$B:$B, $B7),0)</f>
        <v>132</v>
      </c>
      <c r="EM7" s="187">
        <f>IFERROR(SUMIFS(Backup!$P:$P, Backup!$A:$A,"&gt;"&amp;EL$1, Backup!$A:$A, "&lt;="&amp;EM$1, Backup!$B:$B, $B7),0)</f>
        <v>214.5</v>
      </c>
      <c r="EN7" s="187">
        <f>IFERROR(SUMIFS(Backup!$P:$P, Backup!$A:$A,"&gt;"&amp;EM$1, Backup!$A:$A, "&lt;="&amp;EN$1, Backup!$B:$B, $B7),0)</f>
        <v>24</v>
      </c>
      <c r="EO7" s="187"/>
      <c r="EP7" s="187"/>
      <c r="EQ7" s="187">
        <f>SUM(ES7:EV7)</f>
        <v>529.27272727272725</v>
      </c>
      <c r="ER7" s="187">
        <f>SUM(EW7:EZ7)</f>
        <v>717</v>
      </c>
      <c r="ES7" s="187">
        <v>118.94107675706128</v>
      </c>
      <c r="ET7" s="187">
        <v>137.63009059328238</v>
      </c>
      <c r="EU7" s="187">
        <v>137.63009059328238</v>
      </c>
      <c r="EV7" s="187">
        <v>135.07146932910123</v>
      </c>
      <c r="EW7" s="187">
        <f>IFERROR(SUMIFS(Backup!$P:$P, Backup!$A:$A,"&gt;"&amp;ER$1, Backup!$A:$A, "&lt;="&amp;EW$1, Backup!$B:$B, $B7),0)</f>
        <v>122</v>
      </c>
      <c r="EX7" s="187">
        <f>IFERROR(SUMIFS(Backup!$P:$P, Backup!$A:$A,"&gt;"&amp;EW$1, Backup!$A:$A, "&lt;="&amp;EX$1, Backup!$B:$B, $B7),0)</f>
        <v>314</v>
      </c>
      <c r="EY7" s="187">
        <f>IFERROR(SUMIFS(Backup!$P:$P, Backup!$A:$A,"&gt;"&amp;EX$1, Backup!$A:$A, "&lt;="&amp;EY$1, Backup!$B:$B, $B7),0)</f>
        <v>225.5</v>
      </c>
      <c r="EZ7" s="187">
        <f>IFERROR(SUMIFS(Backup!$P:$P, Backup!$A:$A,"&gt;"&amp;EY$1, Backup!$A:$A, "&lt;="&amp;EZ$1, Backup!$B:$B, $B7),0)</f>
        <v>55.5</v>
      </c>
      <c r="FA7" s="187"/>
      <c r="FB7" s="187"/>
      <c r="FC7" s="187">
        <f>SUM(FE7:FH7)</f>
        <v>562.4545454545455</v>
      </c>
      <c r="FD7" s="187">
        <f>SUM(FI7:FL7)</f>
        <v>427.5</v>
      </c>
      <c r="FE7" s="863">
        <v>126.39787734385747</v>
      </c>
      <c r="FF7" s="863">
        <v>146.25856587094438</v>
      </c>
      <c r="FG7" s="863">
        <v>146.25856587094438</v>
      </c>
      <c r="FH7" s="863">
        <v>143.53953636879928</v>
      </c>
      <c r="FI7" s="187">
        <f>IFERROR(SUMIFS(Backup!$P:$P, Backup!$A:$A,"&gt;"&amp;FD$1, Backup!$A:$A, "&lt;="&amp;FI$1, Backup!$B:$B, $B7),0)</f>
        <v>140</v>
      </c>
      <c r="FJ7" s="187">
        <f>IFERROR(SUMIFS(Backup!$P:$P, Backup!$A:$A,"&gt;"&amp;FI$1, Backup!$A:$A, "&lt;="&amp;FJ$1, Backup!$B:$B, $B7),0)</f>
        <v>189</v>
      </c>
      <c r="FK7" s="187">
        <f>IFERROR(SUMIFS(Backup!$P:$P, Backup!$A:$A,"&gt;"&amp;FJ$1, Backup!$A:$A, "&lt;="&amp;FK$1, Backup!$B:$B, $B7),0)</f>
        <v>74.5</v>
      </c>
      <c r="FL7" s="187">
        <f>IFERROR(SUMIFS(Backup!$P:$P, Backup!$A:$A,"&gt;"&amp;FK$1, Backup!$A:$A, "&lt;="&amp;FL$1, Backup!$B:$B, $B7),0)</f>
        <v>24</v>
      </c>
      <c r="FM7" s="187"/>
      <c r="FN7" s="187"/>
      <c r="FO7" s="187">
        <f>SUM(FQ7:FT7)</f>
        <v>669.4545454545455</v>
      </c>
      <c r="FP7" s="187">
        <f>SUM(FU7:FX7)</f>
        <v>369.5</v>
      </c>
      <c r="FQ7" s="187">
        <v>150.44350553744408</v>
      </c>
      <c r="FR7" s="187">
        <v>174.08244368411741</v>
      </c>
      <c r="FS7" s="187">
        <v>174.08244368411741</v>
      </c>
      <c r="FT7" s="187">
        <v>170.84615254886663</v>
      </c>
      <c r="FU7" s="187">
        <f>IFERROR(SUMIFS(Backup!$P:$P, Backup!$A:$A,"&gt;"&amp;FP$1, Backup!$A:$A, "&lt;="&amp;FU$1, Backup!$B:$B, $B7),0)</f>
        <v>70</v>
      </c>
      <c r="FV7" s="187">
        <f>IFERROR(SUMIFS(Backup!$P:$P, Backup!$A:$A,"&gt;"&amp;FU$1, Backup!$A:$A, "&lt;="&amp;FV$1, Backup!$B:$B, $B7),0)</f>
        <v>38.5</v>
      </c>
      <c r="FW7" s="187">
        <f>IFERROR(SUMIFS(Backup!$P:$P, Backup!$A:$A,"&gt;"&amp;FV$1, Backup!$A:$A, "&lt;="&amp;FW$1, Backup!$B:$B, $B7),0)</f>
        <v>49</v>
      </c>
      <c r="FX7" s="187">
        <f>IFERROR(SUMIFS(Backup!$P:$P, Backup!$A:$A,"&gt;"&amp;FW$1, Backup!$A:$A, "&lt;="&amp;FX$1, Backup!$B:$B, $B7),0)</f>
        <v>212</v>
      </c>
      <c r="FY7" s="187"/>
      <c r="FZ7" s="187"/>
      <c r="GA7" s="187">
        <f>SUM(GC7:GF7)</f>
        <v>324.72727272727275</v>
      </c>
      <c r="GB7" s="187">
        <f>SUM(GG7:GJ7)</f>
        <v>564.5</v>
      </c>
      <c r="GC7" s="187">
        <v>71.440000000000012</v>
      </c>
      <c r="GD7" s="187">
        <v>84.429090909090917</v>
      </c>
      <c r="GE7" s="187">
        <v>84.429090909090917</v>
      </c>
      <c r="GF7" s="187">
        <v>84.429090909090917</v>
      </c>
      <c r="GG7" s="187">
        <f>IFERROR(SUMIFS(Backup!$P:$P, Backup!$A:$A,"&gt;"&amp;GB$1, Backup!$A:$A, "&lt;="&amp;GG$1, Backup!$B:$B, $B7),0)</f>
        <v>151.5</v>
      </c>
      <c r="GH7" s="187">
        <f>IFERROR(SUMIFS(Backup!$P:$P, Backup!$A:$A,"&gt;"&amp;GG$1, Backup!$A:$A, "&lt;="&amp;GH$1, Backup!$B:$B, $B7),0)</f>
        <v>281</v>
      </c>
      <c r="GI7" s="187">
        <f>IFERROR(SUMIFS(Backup!$P:$P, Backup!$A:$A,"&gt;"&amp;GH$1, Backup!$A:$A, "&lt;="&amp;GI$1, Backup!$B:$B, $B7),0)</f>
        <v>108</v>
      </c>
      <c r="GJ7" s="187">
        <f>IFERROR(SUMIFS(Backup!$P:$P, Backup!$A:$A,"&gt;"&amp;GI$1, Backup!$A:$A, "&lt;="&amp;GJ$1, Backup!$B:$B, $B7),0)</f>
        <v>24</v>
      </c>
      <c r="GK7" s="187"/>
      <c r="GL7" s="187"/>
      <c r="GM7" s="187">
        <f>SUM(GO7:GR7)</f>
        <v>0</v>
      </c>
      <c r="GN7" s="187">
        <f>SUM(GS7:GV7)</f>
        <v>0</v>
      </c>
      <c r="GO7" s="187">
        <v>0</v>
      </c>
      <c r="GP7" s="187">
        <v>0</v>
      </c>
      <c r="GQ7" s="187">
        <v>0</v>
      </c>
      <c r="GR7" s="187">
        <v>0</v>
      </c>
      <c r="GS7" s="187">
        <f>IFERROR(SUMIFS(Backup!$P:$P, Backup!$A:$A,"&gt;"&amp;GN$1, Backup!$A:$A, "&lt;="&amp;GS$1, Backup!$B:$B, $B7),0)</f>
        <v>0</v>
      </c>
      <c r="GT7" s="187">
        <f>IFERROR(SUMIFS(Backup!$P:$P, Backup!$A:$A,"&gt;"&amp;GS$1, Backup!$A:$A, "&lt;="&amp;GT$1, Backup!$B:$B, $B7),0)</f>
        <v>0</v>
      </c>
      <c r="GU7" s="187">
        <f>IFERROR(SUMIFS(Backup!$P:$P, Backup!$A:$A,"&gt;"&amp;GT$1, Backup!$A:$A, "&lt;="&amp;GU$1, Backup!$B:$B, $B7),0)</f>
        <v>0</v>
      </c>
      <c r="GV7" s="187">
        <f>IFERROR(SUMIFS(Backup!$P:$P, Backup!$A:$A,"&gt;"&amp;GU$1, Backup!$A:$A, "&lt;="&amp;GV$1, Backup!$B:$B, $B7),0)</f>
        <v>0</v>
      </c>
      <c r="GW7" s="187"/>
      <c r="GX7" s="187"/>
      <c r="GY7" s="187">
        <f>SUM(HA7:HD7)</f>
        <v>0</v>
      </c>
      <c r="GZ7" s="187">
        <f>SUM(HE7:HH7)</f>
        <v>4.5</v>
      </c>
      <c r="HA7" s="187">
        <v>0</v>
      </c>
      <c r="HB7" s="187">
        <v>0</v>
      </c>
      <c r="HC7" s="187">
        <v>0</v>
      </c>
      <c r="HD7" s="187">
        <v>0</v>
      </c>
      <c r="HE7" s="187">
        <f>IFERROR(SUMIFS(Backup!$P:$P, Backup!$A:$A,"&gt;"&amp;GZ$1, Backup!$A:$A, "&lt;="&amp;HE$1, Backup!$B:$B, $B7),0)</f>
        <v>2</v>
      </c>
      <c r="HF7" s="187">
        <f>IFERROR(SUMIFS(Backup!$P:$P, Backup!$A:$A,"&gt;"&amp;HE$1, Backup!$A:$A, "&lt;="&amp;HF$1, Backup!$B:$B, $B7),0)</f>
        <v>2.5</v>
      </c>
      <c r="HG7" s="187">
        <f>IFERROR(SUMIFS(Backup!$P:$P, Backup!$A:$A,"&gt;"&amp;HF$1, Backup!$A:$A, "&lt;="&amp;HG$1, Backup!$B:$B, $B7),0)</f>
        <v>0</v>
      </c>
      <c r="HH7" s="187">
        <f>IFERROR(SUMIFS(Backup!$P:$P, Backup!$A:$A,"&gt;"&amp;HG$1, Backup!$A:$A, "&lt;="&amp;HH$1, Backup!$B:$B, $B7),0)</f>
        <v>0</v>
      </c>
      <c r="HI7" s="187"/>
      <c r="HJ7" s="187"/>
      <c r="HK7" s="187">
        <f>SUM(HM7:HP7)</f>
        <v>204</v>
      </c>
      <c r="HL7" s="187">
        <f>SUM(HQ7:HT7)</f>
        <v>195</v>
      </c>
      <c r="HM7" s="187">
        <v>44.88</v>
      </c>
      <c r="HN7" s="187">
        <v>53.04</v>
      </c>
      <c r="HO7" s="187">
        <v>53.04</v>
      </c>
      <c r="HP7" s="187">
        <v>53.04</v>
      </c>
      <c r="HQ7" s="187">
        <f>IFERROR(SUMIFS(Backup!$P:$P, Backup!$A:$A,"&gt;"&amp;HL$1, Backup!$A:$A, "&lt;="&amp;HQ$1, Backup!$B:$B, $B7),0)</f>
        <v>0</v>
      </c>
      <c r="HR7" s="187">
        <f>IFERROR(SUMIFS(Backup!$P:$P, Backup!$A:$A,"&gt;"&amp;HQ$1, Backup!$A:$A, "&lt;="&amp;HR$1, Backup!$B:$B, $B7),0)</f>
        <v>20</v>
      </c>
      <c r="HS7" s="187">
        <f>IFERROR(SUMIFS(Backup!$P:$P, Backup!$A:$A,"&gt;"&amp;HR$1, Backup!$A:$A, "&lt;="&amp;HS$1, Backup!$B:$B, $B7),0)</f>
        <v>146</v>
      </c>
      <c r="HT7" s="187">
        <f>IFERROR(SUMIFS(Backup!$P:$P, Backup!$A:$A,"&gt;"&amp;HS$1, Backup!$A:$A, "&lt;="&amp;HT$1, Backup!$B:$B, $B7),0)</f>
        <v>29</v>
      </c>
      <c r="HU7" s="187"/>
      <c r="HV7" s="187"/>
      <c r="HW7" s="187">
        <f>SUM(HY7:IB7)</f>
        <v>0</v>
      </c>
      <c r="HX7" s="187">
        <f>SUM(IC7:IF7)</f>
        <v>178</v>
      </c>
      <c r="HY7" s="187"/>
      <c r="HZ7" s="187"/>
      <c r="IA7" s="187"/>
      <c r="IB7" s="187"/>
      <c r="IC7" s="187">
        <f>IFERROR(SUMIFS(Backup!$P:$P, Backup!$A:$A,"&gt;"&amp;HX$1, Backup!$A:$A, "&lt;="&amp;IC$1, Backup!$B:$B, $B7),0)</f>
        <v>0</v>
      </c>
      <c r="ID7" s="187">
        <f>IFERROR(SUMIFS(Backup!$P:$P, Backup!$A:$A,"&gt;"&amp;IC$1, Backup!$A:$A, "&lt;="&amp;ID$1, Backup!$B:$B, $B7),0)</f>
        <v>32</v>
      </c>
      <c r="IE7" s="187">
        <f>IFERROR(SUMIFS(Backup!$P:$P, Backup!$A:$A,"&gt;"&amp;ID$1, Backup!$A:$A, "&lt;="&amp;IE$1, Backup!$B:$B, $B7),0)</f>
        <v>75</v>
      </c>
      <c r="IF7" s="187">
        <f>IFERROR(SUMIFS(Backup!$P:$P, Backup!$A:$A,"&gt;"&amp;IE$1, Backup!$A:$A, "&lt;="&amp;IF$1, Backup!$B:$B, $B7),0)</f>
        <v>71</v>
      </c>
      <c r="IG7" s="187"/>
      <c r="IH7" s="187"/>
      <c r="II7" s="187">
        <f>SUM(IK7:IN7)</f>
        <v>0</v>
      </c>
      <c r="IJ7" s="187">
        <f>SUM(IO7:IR7)</f>
        <v>0</v>
      </c>
      <c r="IK7" s="187"/>
      <c r="IL7" s="187"/>
      <c r="IM7" s="187"/>
      <c r="IN7" s="187"/>
      <c r="IO7" s="187">
        <f>IFERROR(SUMIFS(Backup!$P:$P, Backup!$A:$A,"&gt;"&amp;IJ$1, Backup!$A:$A, "&lt;="&amp;IO$1, Backup!$B:$B, $B7),0)</f>
        <v>0</v>
      </c>
      <c r="IP7" s="187">
        <f>IFERROR(SUMIFS(Backup!$P:$P, Backup!$A:$A,"&gt;"&amp;IO$1, Backup!$A:$A, "&lt;="&amp;IP$1, Backup!$B:$B, $B7),0)</f>
        <v>0</v>
      </c>
      <c r="IQ7" s="187">
        <f>IFERROR(SUMIFS(Backup!$P:$P, Backup!$A:$A,"&gt;"&amp;IP$1, Backup!$A:$A, "&lt;="&amp;IQ$1, Backup!$B:$B, $B7),0)</f>
        <v>0</v>
      </c>
      <c r="IR7" s="187">
        <f>IFERROR(SUMIFS(Backup!$P:$P, Backup!$A:$A,"&gt;"&amp;IQ$1, Backup!$A:$A, "&lt;="&amp;IR$1, Backup!$B:$B, $B7),0)</f>
        <v>0</v>
      </c>
      <c r="IS7" s="187"/>
      <c r="IT7" s="187"/>
      <c r="IU7" s="187">
        <f>SUM(IW7:IZ7)</f>
        <v>0</v>
      </c>
      <c r="IV7" s="187">
        <f>SUM(JA7:JD7)</f>
        <v>84.5</v>
      </c>
      <c r="IW7" s="187"/>
      <c r="IX7" s="187"/>
      <c r="IY7" s="187"/>
      <c r="IZ7" s="187"/>
      <c r="JA7" s="187">
        <f>IFERROR(SUMIFS(Backup!$P:$P, Backup!$A:$A,"&gt;"&amp;IV$1, Backup!$A:$A, "&lt;="&amp;JA$1, Backup!$B:$B, $B7),0)</f>
        <v>49</v>
      </c>
      <c r="JB7" s="187">
        <f>IFERROR(SUMIFS(Backup!$P:$P, Backup!$A:$A,"&gt;"&amp;JA$1, Backup!$A:$A, "&lt;="&amp;JB$1, Backup!$B:$B, $B7),0)</f>
        <v>33</v>
      </c>
      <c r="JC7" s="187">
        <f>IFERROR(SUMIFS(Backup!$P:$P, Backup!$A:$A,"&gt;"&amp;JB$1, Backup!$A:$A, "&lt;="&amp;JC$1, Backup!$B:$B, $B7),0)</f>
        <v>2.5</v>
      </c>
      <c r="JD7" s="187">
        <f>IFERROR(SUMIFS(Backup!$P:$P, Backup!$A:$A,"&gt;"&amp;JC$1, Backup!$A:$A, "&lt;="&amp;JD$1, Backup!$B:$B, $B7),0)</f>
        <v>0</v>
      </c>
    </row>
    <row r="8" spans="1:264">
      <c r="A8" s="190">
        <v>2</v>
      </c>
      <c r="B8" s="241" t="s">
        <v>2</v>
      </c>
      <c r="C8" s="1057">
        <v>3125</v>
      </c>
      <c r="D8" s="190" t="s">
        <v>564</v>
      </c>
      <c r="E8" s="424">
        <v>3125</v>
      </c>
      <c r="F8" s="312">
        <f t="shared" ref="F8:F22" si="13">J8+N8+Z8+AL8+AX8+BJ8+BV8+CH8+CT8+DF8+DR8+ED8+EP8+FB8+FN8+FZ8+GL8+GX8+HJ8+HV8+IH8+IT8</f>
        <v>518.51851851851848</v>
      </c>
      <c r="G8" s="312">
        <f t="shared" ref="G8:G22" si="14">K8+O8+AA8+AM8+AY8+BK8+BW8+CI8+CU8+DG8+DS8+EE8+EQ8+FC8+FO8+GA8+GM8+GY8+HK8+HW8+II8+IU8</f>
        <v>3886.6054069685333</v>
      </c>
      <c r="H8" s="312">
        <f t="shared" ref="H8:H22" si="15">L8+P8+AB8+AN8+AZ8+BL8+BX8+CJ8+CV8+DH8+DT8+EF8+ER8+FD8+FP8+GB8+GN8+GZ8+HL8+HX8+IJ8+IV8</f>
        <v>3121.75</v>
      </c>
      <c r="I8" s="585">
        <v>518.51851851851848</v>
      </c>
      <c r="J8" s="585">
        <v>518.51851851851848</v>
      </c>
      <c r="K8" s="187">
        <v>0</v>
      </c>
      <c r="L8" s="187">
        <v>0</v>
      </c>
      <c r="M8" s="585">
        <v>1000</v>
      </c>
      <c r="N8" s="585">
        <v>0</v>
      </c>
      <c r="O8" s="187">
        <f t="shared" ref="O8:O17" si="16">SUM(Q8:T8)</f>
        <v>0</v>
      </c>
      <c r="P8" s="187">
        <f t="shared" ref="P8:P17" si="17">SUM(U8:X8)</f>
        <v>0</v>
      </c>
      <c r="Q8" s="187">
        <v>0</v>
      </c>
      <c r="R8" s="187">
        <v>0</v>
      </c>
      <c r="S8" s="187">
        <v>0</v>
      </c>
      <c r="T8" s="187">
        <v>0</v>
      </c>
      <c r="U8" s="187">
        <f>IFERROR(SUMIFS(Backup!$P:$P, Backup!$A:$A,"&gt;"&amp;P$1, Backup!$A:$A, "&lt;="&amp;U$1, Backup!$B:$B, $B8),0)</f>
        <v>0</v>
      </c>
      <c r="V8" s="187">
        <f>IFERROR(SUMIFS(Backup!$P:$P, Backup!$A:$A,"&gt;"&amp;U$1, Backup!$A:$A, "&lt;="&amp;V$1, Backup!$B:$B, $B8),0)</f>
        <v>0</v>
      </c>
      <c r="W8" s="187">
        <f>IFERROR(SUMIFS(Backup!$P:$P, Backup!$A:$A,"&gt;"&amp;V$1, Backup!$A:$A, "&lt;="&amp;W$1, Backup!$B:$B, $B8),0)</f>
        <v>0</v>
      </c>
      <c r="X8" s="187">
        <f>IFERROR(SUMIFS(Backup!$P:$P, Backup!$A:$A,"&gt;"&amp;W$1, Backup!$A:$A, "&lt;="&amp;X$1, Backup!$B:$B, $B8),0)</f>
        <v>0</v>
      </c>
      <c r="Y8" s="585">
        <v>1364</v>
      </c>
      <c r="Z8" s="585">
        <v>0</v>
      </c>
      <c r="AA8" s="187">
        <f t="shared" ref="AA8:AA17" si="18">SUM(AC8:AF8)</f>
        <v>55.161375661375658</v>
      </c>
      <c r="AB8" s="187">
        <f t="shared" ref="AB8:AB17" si="19">SUM(AG8:AJ8)</f>
        <v>29</v>
      </c>
      <c r="AC8" s="187">
        <v>8.2742063492063487</v>
      </c>
      <c r="AD8" s="187">
        <v>11.032275132275132</v>
      </c>
      <c r="AE8" s="187">
        <v>13.790343915343914</v>
      </c>
      <c r="AF8" s="187">
        <v>22.064550264550263</v>
      </c>
      <c r="AG8" s="187">
        <f>IFERROR(SUMIFS(Backup!$P:$P, Backup!$A:$A,"&gt;"&amp;AB$1, Backup!$A:$A, "&lt;="&amp;AG$1, Backup!$B:$B, $B8),0)</f>
        <v>0</v>
      </c>
      <c r="AH8" s="187">
        <f>IFERROR(SUMIFS(Backup!$P:$P, Backup!$A:$A,"&gt;"&amp;AG$1, Backup!$A:$A, "&lt;="&amp;AH$1, Backup!$B:$B, $B8),0)</f>
        <v>0</v>
      </c>
      <c r="AI8" s="187">
        <f>IFERROR(SUMIFS(Backup!$P:$P, Backup!$A:$A,"&gt;"&amp;AH$1, Backup!$A:$A, "&lt;="&amp;AI$1, Backup!$B:$B, $B8),0)</f>
        <v>29</v>
      </c>
      <c r="AJ8" s="187">
        <f>IFERROR(SUMIFS(Backup!$P:$P, Backup!$A:$A,"&gt;"&amp;AI$1, Backup!$A:$A, "&lt;="&amp;AJ$1, Backup!$B:$B, $B8),0)</f>
        <v>0</v>
      </c>
      <c r="AK8" s="585">
        <v>0</v>
      </c>
      <c r="AL8" s="585">
        <v>0</v>
      </c>
      <c r="AM8" s="187">
        <f t="shared" ref="AM8:AM17" si="20">SUM(AO8:AR8)</f>
        <v>450.33734309623435</v>
      </c>
      <c r="AN8" s="187">
        <f t="shared" ref="AN8:AN17" si="21">SUM(AS8:AV8)</f>
        <v>313.75</v>
      </c>
      <c r="AO8" s="187">
        <v>67.550601464435147</v>
      </c>
      <c r="AP8" s="187">
        <v>90.067468619246867</v>
      </c>
      <c r="AQ8" s="187">
        <v>112.58433577405857</v>
      </c>
      <c r="AR8" s="187">
        <v>180.13493723849373</v>
      </c>
      <c r="AS8" s="187">
        <f>IFERROR(SUMIFS(Backup!$P:$P, Backup!$A:$A,"&gt;"&amp;AN$1, Backup!$A:$A, "&lt;="&amp;AS$1, Backup!$B:$B, $B8),0)</f>
        <v>0</v>
      </c>
      <c r="AT8" s="187">
        <f>IFERROR(SUMIFS(Backup!$P:$P, Backup!$A:$A,"&gt;"&amp;AS$1, Backup!$A:$A, "&lt;="&amp;AT$1, Backup!$B:$B, $B8),0)</f>
        <v>114.5</v>
      </c>
      <c r="AU8" s="187">
        <f>IFERROR(SUMIFS(Backup!$P:$P, Backup!$A:$A,"&gt;"&amp;AT$1, Backup!$A:$A, "&lt;="&amp;AU$1, Backup!$B:$B, $B8),0)</f>
        <v>163.25</v>
      </c>
      <c r="AV8" s="187">
        <f>IFERROR(SUMIFS(Backup!$P:$P, Backup!$A:$A,"&gt;"&amp;AU$1, Backup!$A:$A, "&lt;="&amp;AV$1, Backup!$B:$B, $B8),0)</f>
        <v>36</v>
      </c>
      <c r="AW8" s="585">
        <v>0</v>
      </c>
      <c r="AX8" s="585">
        <v>0</v>
      </c>
      <c r="AY8" s="187">
        <f t="shared" ref="AY8:AY17" si="22">SUM(BA8:BD8)</f>
        <v>48.466997026759167</v>
      </c>
      <c r="AZ8" s="187">
        <f t="shared" ref="AZ8:AZ17" si="23">SUM(BE8:BH8)</f>
        <v>20</v>
      </c>
      <c r="BA8" s="187">
        <v>7.270049554013875</v>
      </c>
      <c r="BB8" s="187">
        <v>9.6933994053518333</v>
      </c>
      <c r="BC8" s="187">
        <v>12.116749256689792</v>
      </c>
      <c r="BD8" s="187">
        <v>19.386798810703667</v>
      </c>
      <c r="BE8" s="187">
        <f>IFERROR(SUMIFS(Backup!$P:$P, Backup!$A:$A,"&gt;"&amp;AZ$1, Backup!$A:$A, "&lt;="&amp;BE$1, Backup!$B:$B, $B8),0)</f>
        <v>0</v>
      </c>
      <c r="BF8" s="187">
        <f>IFERROR(SUMIFS(Backup!$P:$P, Backup!$A:$A,"&gt;"&amp;BE$1, Backup!$A:$A, "&lt;="&amp;BF$1, Backup!$B:$B, $B8),0)</f>
        <v>0</v>
      </c>
      <c r="BG8" s="187">
        <f>IFERROR(SUMIFS(Backup!$P:$P, Backup!$A:$A,"&gt;"&amp;BF$1, Backup!$A:$A, "&lt;="&amp;BG$1, Backup!$B:$B, $B8),0)</f>
        <v>0</v>
      </c>
      <c r="BH8" s="187">
        <f>IFERROR(SUMIFS(Backup!$P:$P, Backup!$A:$A,"&gt;"&amp;BG$1, Backup!$A:$A, "&lt;="&amp;BH$1, Backup!$B:$B, $B8),0)</f>
        <v>20</v>
      </c>
      <c r="BI8" s="585">
        <v>0</v>
      </c>
      <c r="BJ8" s="585">
        <v>0</v>
      </c>
      <c r="BK8" s="187">
        <f t="shared" ref="BK8:BK17" si="24">SUM(BM8:BP8)</f>
        <v>44.200297244769644</v>
      </c>
      <c r="BL8" s="187">
        <f t="shared" ref="BL8:BL17" si="25">SUM(BQ8:BT8)</f>
        <v>59</v>
      </c>
      <c r="BM8" s="187">
        <v>6.6300445867154449</v>
      </c>
      <c r="BN8" s="187">
        <v>8.8400594489539284</v>
      </c>
      <c r="BO8" s="187">
        <v>11.050074311192409</v>
      </c>
      <c r="BP8" s="187">
        <v>17.680118897907857</v>
      </c>
      <c r="BQ8" s="187">
        <f>IFERROR(SUMIFS(Backup!$P:$P, Backup!$A:$A,"&gt;"&amp;BL$1, Backup!$A:$A, "&lt;="&amp;BQ$1, Backup!$B:$B, $B8),0)</f>
        <v>13</v>
      </c>
      <c r="BR8" s="187">
        <f>IFERROR(SUMIFS(Backup!$P:$P, Backup!$A:$A,"&gt;"&amp;BQ$1, Backup!$A:$A, "&lt;="&amp;BR$1, Backup!$B:$B, $B8),0)</f>
        <v>24</v>
      </c>
      <c r="BS8" s="187">
        <f>IFERROR(SUMIFS(Backup!$P:$P, Backup!$A:$A,"&gt;"&amp;BR$1, Backup!$A:$A, "&lt;="&amp;BS$1, Backup!$B:$B, $B8),0)</f>
        <v>14</v>
      </c>
      <c r="BT8" s="187">
        <f>IFERROR(SUMIFS(Backup!$P:$P, Backup!$A:$A,"&gt;"&amp;BS$1, Backup!$A:$A, "&lt;="&amp;BT$1, Backup!$B:$B, $B8),0)</f>
        <v>8</v>
      </c>
      <c r="BU8" s="585">
        <v>0</v>
      </c>
      <c r="BV8" s="585">
        <v>0</v>
      </c>
      <c r="BW8" s="187">
        <f t="shared" ref="BW8:BW17" si="26">SUM(BY8:CB8)</f>
        <v>212.66666666666669</v>
      </c>
      <c r="BX8" s="187">
        <f t="shared" ref="BX8:BX17" si="27">SUM(CC8:CF8)</f>
        <v>44</v>
      </c>
      <c r="BY8" s="187">
        <v>31.9</v>
      </c>
      <c r="BZ8" s="187">
        <v>53.166666666666664</v>
      </c>
      <c r="CA8" s="187">
        <v>63.8</v>
      </c>
      <c r="CB8" s="187">
        <v>63.8</v>
      </c>
      <c r="CC8" s="187">
        <f>IFERROR(SUMIFS(Backup!$P:$P, Backup!$A:$A,"&gt;"&amp;BX$1, Backup!$A:$A, "&lt;="&amp;CC$1, Backup!$B:$B, $B8),0)</f>
        <v>0</v>
      </c>
      <c r="CD8" s="187">
        <f>IFERROR(SUMIFS(Backup!$P:$P, Backup!$A:$A,"&gt;"&amp;CC$1, Backup!$A:$A, "&lt;="&amp;CD$1, Backup!$B:$B, $B8),0)</f>
        <v>14</v>
      </c>
      <c r="CE8" s="187">
        <f>IFERROR(SUMIFS(Backup!$P:$P, Backup!$A:$A,"&gt;"&amp;CD$1, Backup!$A:$A, "&lt;="&amp;CE$1, Backup!$B:$B, $B8),0)</f>
        <v>30</v>
      </c>
      <c r="CF8" s="187">
        <f>IFERROR(SUMIFS(Backup!$P:$P, Backup!$A:$A,"&gt;"&amp;CE$1, Backup!$A:$A, "&lt;="&amp;CF$1, Backup!$B:$B, $B8),0)</f>
        <v>0</v>
      </c>
      <c r="CG8" s="585">
        <v>0</v>
      </c>
      <c r="CH8" s="585">
        <v>0</v>
      </c>
      <c r="CI8" s="187">
        <f t="shared" ref="CI8:CI17" si="28">SUM(CK8:CN8)</f>
        <v>133.90909090909091</v>
      </c>
      <c r="CJ8" s="187">
        <f t="shared" ref="CJ8:CJ17" si="29">SUM(CO8:CR8)</f>
        <v>14</v>
      </c>
      <c r="CK8" s="187">
        <v>20.086363636363636</v>
      </c>
      <c r="CL8" s="187">
        <v>33.477272727272727</v>
      </c>
      <c r="CM8" s="187">
        <v>40.172727272727272</v>
      </c>
      <c r="CN8" s="187">
        <v>40.172727272727272</v>
      </c>
      <c r="CO8" s="187">
        <f>IFERROR(SUMIFS(Backup!$P:$P, Backup!$A:$A,"&gt;"&amp;CJ$1, Backup!$A:$A, "&lt;="&amp;CO$1, Backup!$B:$B, $B8),0)</f>
        <v>14</v>
      </c>
      <c r="CP8" s="187">
        <f>IFERROR(SUMIFS(Backup!$P:$P, Backup!$A:$A,"&gt;"&amp;CO$1, Backup!$A:$A, "&lt;="&amp;CP$1, Backup!$B:$B, $B8),0)</f>
        <v>0</v>
      </c>
      <c r="CQ8" s="187">
        <f>IFERROR(SUMIFS(Backup!$P:$P, Backup!$A:$A,"&gt;"&amp;CP$1, Backup!$A:$A, "&lt;="&amp;CQ$1, Backup!$B:$B, $B8),0)</f>
        <v>0</v>
      </c>
      <c r="CR8" s="187">
        <f>IFERROR(SUMIFS(Backup!$P:$P, Backup!$A:$A,"&gt;"&amp;CQ$1, Backup!$A:$A, "&lt;="&amp;CR$1, Backup!$B:$B, $B8),0)</f>
        <v>0</v>
      </c>
      <c r="CS8" s="187"/>
      <c r="CT8" s="187"/>
      <c r="CU8" s="187">
        <f t="shared" ref="CU8:CU17" si="30">SUM(CW8:CZ8)</f>
        <v>231</v>
      </c>
      <c r="CV8" s="187">
        <f t="shared" ref="CV8:CV17" si="31">SUM(DA8:DD8)</f>
        <v>288</v>
      </c>
      <c r="CW8" s="187">
        <v>39.270000000000003</v>
      </c>
      <c r="CX8" s="187">
        <v>57.75</v>
      </c>
      <c r="CY8" s="187">
        <v>57.75</v>
      </c>
      <c r="CZ8" s="187">
        <v>76.23</v>
      </c>
      <c r="DA8" s="187">
        <f>IFERROR(SUMIFS(Backup!$P:$P, Backup!$A:$A,"&gt;"&amp;CV$1, Backup!$A:$A, "&lt;="&amp;DA$1, Backup!$B:$B, $B8),0)</f>
        <v>96</v>
      </c>
      <c r="DB8" s="187">
        <f>IFERROR(SUMIFS(Backup!$P:$P, Backup!$A:$A,"&gt;"&amp;DA$1, Backup!$A:$A, "&lt;="&amp;DB$1, Backup!$B:$B, $B8),0)</f>
        <v>156</v>
      </c>
      <c r="DC8" s="187">
        <f>IFERROR(SUMIFS(Backup!$P:$P, Backup!$A:$A,"&gt;"&amp;DB$1, Backup!$A:$A, "&lt;="&amp;DC$1, Backup!$B:$B, $B8),0)</f>
        <v>36</v>
      </c>
      <c r="DD8" s="187">
        <f>IFERROR(SUMIFS(Backup!$P:$P, Backup!$A:$A,"&gt;"&amp;DC$1, Backup!$A:$A, "&lt;="&amp;DD$1, Backup!$B:$B, $B8),0)</f>
        <v>0</v>
      </c>
      <c r="DE8" s="187"/>
      <c r="DF8" s="187"/>
      <c r="DG8" s="187">
        <f t="shared" ref="DG8:DG17" si="32">SUM(DI8:DL8)</f>
        <v>242.36363636363637</v>
      </c>
      <c r="DH8" s="187">
        <f t="shared" ref="DH8:DH17" si="33">SUM(DM8:DP8)</f>
        <v>277</v>
      </c>
      <c r="DI8" s="187">
        <v>63.925129722699879</v>
      </c>
      <c r="DJ8" s="187">
        <v>70.648765007274264</v>
      </c>
      <c r="DK8" s="187">
        <v>70.648765007274264</v>
      </c>
      <c r="DL8" s="187">
        <v>37.14097662638796</v>
      </c>
      <c r="DM8" s="187">
        <f>IFERROR(SUMIFS(Backup!$P:$P, Backup!$A:$A,"&gt;"&amp;DH$1, Backup!$A:$A, "&lt;="&amp;DM$1, Backup!$B:$B, $B8),0)</f>
        <v>48</v>
      </c>
      <c r="DN8" s="187">
        <f>IFERROR(SUMIFS(Backup!$P:$P, Backup!$A:$A,"&gt;"&amp;DM$1, Backup!$A:$A, "&lt;="&amp;DN$1, Backup!$B:$B, $B8),0)</f>
        <v>73</v>
      </c>
      <c r="DO8" s="187">
        <f>IFERROR(SUMIFS(Backup!$P:$P, Backup!$A:$A,"&gt;"&amp;DN$1, Backup!$A:$A, "&lt;="&amp;DO$1, Backup!$B:$B, $B8),0)</f>
        <v>113</v>
      </c>
      <c r="DP8" s="187">
        <f>IFERROR(SUMIFS(Backup!$P:$P, Backup!$A:$A,"&gt;"&amp;DO$1, Backup!$A:$A, "&lt;="&amp;DP$1, Backup!$B:$B, $B8),0)</f>
        <v>43</v>
      </c>
      <c r="DQ8" s="187"/>
      <c r="DR8" s="187"/>
      <c r="DS8" s="187">
        <f t="shared" ref="DS8:DS17" si="34">SUM(DU8:DX8)</f>
        <v>427.81818181818187</v>
      </c>
      <c r="DT8" s="187">
        <f t="shared" ref="DT8:DT17" si="35">SUM(DY8:EB8)</f>
        <v>24</v>
      </c>
      <c r="DU8" s="187">
        <v>96.259090909090901</v>
      </c>
      <c r="DV8" s="187">
        <v>111.23272727272727</v>
      </c>
      <c r="DW8" s="187">
        <v>111.23272727272727</v>
      </c>
      <c r="DX8" s="187">
        <v>109.09363636363636</v>
      </c>
      <c r="DY8" s="187">
        <f>IFERROR(SUMIFS(Backup!$P:$P, Backup!$A:$A,"&gt;"&amp;DT$1, Backup!$A:$A, "&lt;="&amp;DY$1, Backup!$B:$B, $B8),0)</f>
        <v>0</v>
      </c>
      <c r="DZ8" s="187">
        <f>IFERROR(SUMIFS(Backup!$P:$P, Backup!$A:$A,"&gt;"&amp;DY$1, Backup!$A:$A, "&lt;="&amp;DZ$1, Backup!$B:$B, $B8),0)</f>
        <v>0</v>
      </c>
      <c r="EA8" s="187">
        <f>IFERROR(SUMIFS(Backup!$P:$P, Backup!$A:$A,"&gt;"&amp;DZ$1, Backup!$A:$A, "&lt;="&amp;EA$1, Backup!$B:$B, $B8),0)</f>
        <v>0</v>
      </c>
      <c r="EB8" s="187">
        <f>IFERROR(SUMIFS(Backup!$P:$P, Backup!$A:$A,"&gt;"&amp;EA$1, Backup!$A:$A, "&lt;="&amp;EB$1, Backup!$B:$B, $B8),0)</f>
        <v>24</v>
      </c>
      <c r="EC8" s="187"/>
      <c r="ED8" s="187"/>
      <c r="EE8" s="187">
        <f t="shared" ref="EE8:EE17" si="36">SUM(EG8:EJ8)</f>
        <v>372.27272727272725</v>
      </c>
      <c r="EF8" s="187">
        <f t="shared" ref="EF8:EF17" si="37">SUM(EK8:EN8)</f>
        <v>91</v>
      </c>
      <c r="EG8" s="187">
        <v>83.761363636363626</v>
      </c>
      <c r="EH8" s="187">
        <v>96.790909090909082</v>
      </c>
      <c r="EI8" s="187">
        <v>96.790909090909082</v>
      </c>
      <c r="EJ8" s="187">
        <v>94.929545454545448</v>
      </c>
      <c r="EK8" s="187">
        <f>IFERROR(SUMIFS(Backup!$P:$P, Backup!$A:$A,"&gt;"&amp;EF$1, Backup!$A:$A, "&lt;="&amp;EK$1, Backup!$B:$B, $B8),0)</f>
        <v>24</v>
      </c>
      <c r="EL8" s="187">
        <f>IFERROR(SUMIFS(Backup!$P:$P, Backup!$A:$A,"&gt;"&amp;EK$1, Backup!$A:$A, "&lt;="&amp;EL$1, Backup!$B:$B, $B8),0)</f>
        <v>32</v>
      </c>
      <c r="EM8" s="187">
        <f>IFERROR(SUMIFS(Backup!$P:$P, Backup!$A:$A,"&gt;"&amp;EL$1, Backup!$A:$A, "&lt;="&amp;EM$1, Backup!$B:$B, $B8),0)</f>
        <v>35</v>
      </c>
      <c r="EN8" s="187">
        <f>IFERROR(SUMIFS(Backup!$P:$P, Backup!$A:$A,"&gt;"&amp;EM$1, Backup!$A:$A, "&lt;="&amp;EN$1, Backup!$B:$B, $B8),0)</f>
        <v>0</v>
      </c>
      <c r="EO8" s="187"/>
      <c r="EP8" s="187"/>
      <c r="EQ8" s="187">
        <f t="shared" ref="EQ8:EQ17" si="38">SUM(ES8:EV8)</f>
        <v>244.27272727272728</v>
      </c>
      <c r="ER8" s="187">
        <f t="shared" ref="ER8:ER17" si="39">SUM(EW8:EZ8)</f>
        <v>144</v>
      </c>
      <c r="ES8" s="187">
        <v>54.894310073209155</v>
      </c>
      <c r="ET8" s="187">
        <v>63.519761838569181</v>
      </c>
      <c r="EU8" s="187">
        <v>63.519761838569181</v>
      </c>
      <c r="EV8" s="187">
        <v>62.33889352237977</v>
      </c>
      <c r="EW8" s="187">
        <f>IFERROR(SUMIFS(Backup!$P:$P, Backup!$A:$A,"&gt;"&amp;ER$1, Backup!$A:$A, "&lt;="&amp;EW$1, Backup!$B:$B, $B8),0)</f>
        <v>0</v>
      </c>
      <c r="EX8" s="187">
        <f>IFERROR(SUMIFS(Backup!$P:$P, Backup!$A:$A,"&gt;"&amp;EW$1, Backup!$A:$A, "&lt;="&amp;EX$1, Backup!$B:$B, $B8),0)</f>
        <v>84</v>
      </c>
      <c r="EY8" s="187">
        <f>IFERROR(SUMIFS(Backup!$P:$P, Backup!$A:$A,"&gt;"&amp;EX$1, Backup!$A:$A, "&lt;="&amp;EY$1, Backup!$B:$B, $B8),0)</f>
        <v>60</v>
      </c>
      <c r="EZ8" s="187">
        <f>IFERROR(SUMIFS(Backup!$P:$P, Backup!$A:$A,"&gt;"&amp;EY$1, Backup!$A:$A, "&lt;="&amp;EZ$1, Backup!$B:$B, $B8),0)</f>
        <v>0</v>
      </c>
      <c r="FA8" s="187"/>
      <c r="FB8" s="187"/>
      <c r="FC8" s="187">
        <f t="shared" ref="FC8:FC17" si="40">SUM(FE8:FH8)</f>
        <v>297.4545454545455</v>
      </c>
      <c r="FD8" s="187">
        <f t="shared" ref="FD8:FD17" si="41">SUM(FI8:FL8)</f>
        <v>396</v>
      </c>
      <c r="FE8" s="863">
        <v>66.845620602731813</v>
      </c>
      <c r="FF8" s="863">
        <v>77.348961941123321</v>
      </c>
      <c r="FG8" s="863">
        <v>77.348961941123321</v>
      </c>
      <c r="FH8" s="863">
        <v>75.911000969567041</v>
      </c>
      <c r="FI8" s="187">
        <f>IFERROR(SUMIFS(Backup!$P:$P, Backup!$A:$A,"&gt;"&amp;FD$1, Backup!$A:$A, "&lt;="&amp;FI$1, Backup!$B:$B, $B8),0)</f>
        <v>108</v>
      </c>
      <c r="FJ8" s="187">
        <f>IFERROR(SUMIFS(Backup!$P:$P, Backup!$A:$A,"&gt;"&amp;FI$1, Backup!$A:$A, "&lt;="&amp;FJ$1, Backup!$B:$B, $B8),0)</f>
        <v>144</v>
      </c>
      <c r="FK8" s="187">
        <f>IFERROR(SUMIFS(Backup!$P:$P, Backup!$A:$A,"&gt;"&amp;FJ$1, Backup!$A:$A, "&lt;="&amp;FK$1, Backup!$B:$B, $B8),0)</f>
        <v>108</v>
      </c>
      <c r="FL8" s="187">
        <f>IFERROR(SUMIFS(Backup!$P:$P, Backup!$A:$A,"&gt;"&amp;FK$1, Backup!$A:$A, "&lt;="&amp;FL$1, Backup!$B:$B, $B8),0)</f>
        <v>36</v>
      </c>
      <c r="FM8" s="187"/>
      <c r="FN8" s="187"/>
      <c r="FO8" s="187">
        <f t="shared" ref="FO8:FO17" si="42">SUM(FQ8:FT8)</f>
        <v>469.4545454545455</v>
      </c>
      <c r="FP8" s="187">
        <f t="shared" ref="FP8:FP17" si="43">SUM(FU8:FX8)</f>
        <v>167.5</v>
      </c>
      <c r="FQ8" s="187">
        <v>105.49840611017942</v>
      </c>
      <c r="FR8" s="187">
        <v>122.07519543519585</v>
      </c>
      <c r="FS8" s="187">
        <v>122.07519543519585</v>
      </c>
      <c r="FT8" s="187">
        <v>119.80574847397438</v>
      </c>
      <c r="FU8" s="187">
        <f>IFERROR(SUMIFS(Backup!$P:$P, Backup!$A:$A,"&gt;"&amp;FP$1, Backup!$A:$A, "&lt;="&amp;FU$1, Backup!$B:$B, $B8),0)</f>
        <v>18</v>
      </c>
      <c r="FV8" s="187">
        <f>IFERROR(SUMIFS(Backup!$P:$P, Backup!$A:$A,"&gt;"&amp;FU$1, Backup!$A:$A, "&lt;="&amp;FV$1, Backup!$B:$B, $B8),0)</f>
        <v>73.5</v>
      </c>
      <c r="FW8" s="187">
        <f>IFERROR(SUMIFS(Backup!$P:$P, Backup!$A:$A,"&gt;"&amp;FV$1, Backup!$A:$A, "&lt;="&amp;FW$1, Backup!$B:$B, $B8),0)</f>
        <v>54</v>
      </c>
      <c r="FX8" s="187">
        <f>IFERROR(SUMIFS(Backup!$P:$P, Backup!$A:$A,"&gt;"&amp;FW$1, Backup!$A:$A, "&lt;="&amp;FX$1, Backup!$B:$B, $B8),0)</f>
        <v>22</v>
      </c>
      <c r="FY8" s="187"/>
      <c r="FZ8" s="187"/>
      <c r="GA8" s="187">
        <f t="shared" ref="GA8:GA17" si="44">SUM(GC8:GF8)</f>
        <v>284.72727272727275</v>
      </c>
      <c r="GB8" s="187">
        <f t="shared" ref="GB8:GB17" si="45">SUM(GG8:GJ8)</f>
        <v>143.5</v>
      </c>
      <c r="GC8" s="187">
        <v>62.640000000000008</v>
      </c>
      <c r="GD8" s="187">
        <v>74.029090909090911</v>
      </c>
      <c r="GE8" s="187">
        <v>74.029090909090911</v>
      </c>
      <c r="GF8" s="187">
        <v>74.029090909090911</v>
      </c>
      <c r="GG8" s="187">
        <f>IFERROR(SUMIFS(Backup!$P:$P, Backup!$A:$A,"&gt;"&amp;GB$1, Backup!$A:$A, "&lt;="&amp;GG$1, Backup!$B:$B, $B8),0)</f>
        <v>0</v>
      </c>
      <c r="GH8" s="187">
        <f>IFERROR(SUMIFS(Backup!$P:$P, Backup!$A:$A,"&gt;"&amp;GG$1, Backup!$A:$A, "&lt;="&amp;GH$1, Backup!$B:$B, $B8),0)</f>
        <v>8</v>
      </c>
      <c r="GI8" s="187">
        <f>IFERROR(SUMIFS(Backup!$P:$P, Backup!$A:$A,"&gt;"&amp;GH$1, Backup!$A:$A, "&lt;="&amp;GI$1, Backup!$B:$B, $B8),0)</f>
        <v>38.5</v>
      </c>
      <c r="GJ8" s="187">
        <f>IFERROR(SUMIFS(Backup!$P:$P, Backup!$A:$A,"&gt;"&amp;GI$1, Backup!$A:$A, "&lt;="&amp;GJ$1, Backup!$B:$B, $B8),0)</f>
        <v>97</v>
      </c>
      <c r="GK8" s="187"/>
      <c r="GL8" s="187"/>
      <c r="GM8" s="187">
        <f t="shared" ref="GM8:GM17" si="46">SUM(GO8:GR8)</f>
        <v>14.5</v>
      </c>
      <c r="GN8" s="187">
        <f t="shared" ref="GN8:GN17" si="47">SUM(GS8:GV8)</f>
        <v>97</v>
      </c>
      <c r="GO8" s="187">
        <v>3.19</v>
      </c>
      <c r="GP8" s="187">
        <v>3.77</v>
      </c>
      <c r="GQ8" s="187">
        <v>3.77</v>
      </c>
      <c r="GR8" s="187">
        <v>3.77</v>
      </c>
      <c r="GS8" s="187">
        <f>IFERROR(SUMIFS(Backup!$P:$P, Backup!$A:$A,"&gt;"&amp;GN$1, Backup!$A:$A, "&lt;="&amp;GS$1, Backup!$B:$B, $B8),0)</f>
        <v>39.5</v>
      </c>
      <c r="GT8" s="187">
        <f>IFERROR(SUMIFS(Backup!$P:$P, Backup!$A:$A,"&gt;"&amp;GS$1, Backup!$A:$A, "&lt;="&amp;GT$1, Backup!$B:$B, $B8),0)</f>
        <v>29</v>
      </c>
      <c r="GU8" s="187">
        <f>IFERROR(SUMIFS(Backup!$P:$P, Backup!$A:$A,"&gt;"&amp;GT$1, Backup!$A:$A, "&lt;="&amp;GU$1, Backup!$B:$B, $B8),0)</f>
        <v>28</v>
      </c>
      <c r="GV8" s="187">
        <f>IFERROR(SUMIFS(Backup!$P:$P, Backup!$A:$A,"&gt;"&amp;GU$1, Backup!$A:$A, "&lt;="&amp;GV$1, Backup!$B:$B, $B8),0)</f>
        <v>0.5</v>
      </c>
      <c r="GW8" s="187"/>
      <c r="GX8" s="187"/>
      <c r="GY8" s="187">
        <f t="shared" ref="GY8:GY17" si="48">SUM(HA8:HD8)</f>
        <v>0</v>
      </c>
      <c r="GZ8" s="187">
        <f t="shared" ref="GZ8:GZ17" si="49">SUM(HE8:HH8)</f>
        <v>37</v>
      </c>
      <c r="HA8" s="187">
        <v>0</v>
      </c>
      <c r="HB8" s="187">
        <v>0</v>
      </c>
      <c r="HC8" s="187">
        <v>0</v>
      </c>
      <c r="HD8" s="187">
        <v>0</v>
      </c>
      <c r="HE8" s="187">
        <f>IFERROR(SUMIFS(Backup!$P:$P, Backup!$A:$A,"&gt;"&amp;GZ$1, Backup!$A:$A, "&lt;="&amp;HE$1, Backup!$B:$B, $B8),0)</f>
        <v>1</v>
      </c>
      <c r="HF8" s="187">
        <f>IFERROR(SUMIFS(Backup!$P:$P, Backup!$A:$A,"&gt;"&amp;HE$1, Backup!$A:$A, "&lt;="&amp;HF$1, Backup!$B:$B, $B8),0)</f>
        <v>24</v>
      </c>
      <c r="HG8" s="187">
        <f>IFERROR(SUMIFS(Backup!$P:$P, Backup!$A:$A,"&gt;"&amp;HF$1, Backup!$A:$A, "&lt;="&amp;HG$1, Backup!$B:$B, $B8),0)</f>
        <v>0</v>
      </c>
      <c r="HH8" s="187">
        <f>IFERROR(SUMIFS(Backup!$P:$P, Backup!$A:$A,"&gt;"&amp;HG$1, Backup!$A:$A, "&lt;="&amp;HH$1, Backup!$B:$B, $B8),0)</f>
        <v>12</v>
      </c>
      <c r="HI8" s="187"/>
      <c r="HJ8" s="187"/>
      <c r="HK8" s="187">
        <f t="shared" ref="HK8:HK17" si="50">SUM(HM8:HP8)</f>
        <v>358</v>
      </c>
      <c r="HL8" s="187">
        <f t="shared" ref="HL8:HL17" si="51">SUM(HQ8:HT8)</f>
        <v>146</v>
      </c>
      <c r="HM8" s="187">
        <v>78.760000000000005</v>
      </c>
      <c r="HN8" s="187">
        <v>93.08</v>
      </c>
      <c r="HO8" s="187">
        <v>93.08</v>
      </c>
      <c r="HP8" s="187">
        <v>93.08</v>
      </c>
      <c r="HQ8" s="187">
        <f>IFERROR(SUMIFS(Backup!$P:$P, Backup!$A:$A,"&gt;"&amp;HL$1, Backup!$A:$A, "&lt;="&amp;HQ$1, Backup!$B:$B, $B8),0)</f>
        <v>12</v>
      </c>
      <c r="HR8" s="187">
        <f>IFERROR(SUMIFS(Backup!$P:$P, Backup!$A:$A,"&gt;"&amp;HQ$1, Backup!$A:$A, "&lt;="&amp;HR$1, Backup!$B:$B, $B8),0)</f>
        <v>0</v>
      </c>
      <c r="HS8" s="187">
        <f>IFERROR(SUMIFS(Backup!$P:$P, Backup!$A:$A,"&gt;"&amp;HR$1, Backup!$A:$A, "&lt;="&amp;HS$1, Backup!$B:$B, $B8),0)</f>
        <v>52</v>
      </c>
      <c r="HT8" s="187">
        <f>IFERROR(SUMIFS(Backup!$P:$P, Backup!$A:$A,"&gt;"&amp;HS$1, Backup!$A:$A, "&lt;="&amp;HT$1, Backup!$B:$B, $B8),0)</f>
        <v>82</v>
      </c>
      <c r="HU8" s="187"/>
      <c r="HV8" s="187"/>
      <c r="HW8" s="187">
        <f t="shared" ref="HW8:HW17" si="52">SUM(HY8:IB8)</f>
        <v>0</v>
      </c>
      <c r="HX8" s="187">
        <f t="shared" ref="HX8:HX17" si="53">SUM(IC8:IF8)</f>
        <v>425</v>
      </c>
      <c r="HY8" s="187"/>
      <c r="HZ8" s="187"/>
      <c r="IA8" s="187"/>
      <c r="IB8" s="187"/>
      <c r="IC8" s="187">
        <f>IFERROR(SUMIFS(Backup!$P:$P, Backup!$A:$A,"&gt;"&amp;HX$1, Backup!$A:$A, "&lt;="&amp;IC$1, Backup!$B:$B, $B8),0)</f>
        <v>34</v>
      </c>
      <c r="ID8" s="187">
        <f>IFERROR(SUMIFS(Backup!$P:$P, Backup!$A:$A,"&gt;"&amp;IC$1, Backup!$A:$A, "&lt;="&amp;ID$1, Backup!$B:$B, $B8),0)</f>
        <v>142</v>
      </c>
      <c r="IE8" s="187">
        <f>IFERROR(SUMIFS(Backup!$P:$P, Backup!$A:$A,"&gt;"&amp;ID$1, Backup!$A:$A, "&lt;="&amp;IE$1, Backup!$B:$B, $B8),0)</f>
        <v>178</v>
      </c>
      <c r="IF8" s="187">
        <f>IFERROR(SUMIFS(Backup!$P:$P, Backup!$A:$A,"&gt;"&amp;IE$1, Backup!$A:$A, "&lt;="&amp;IF$1, Backup!$B:$B, $B8),0)</f>
        <v>71</v>
      </c>
      <c r="IG8" s="187"/>
      <c r="IH8" s="187"/>
      <c r="II8" s="187">
        <f t="shared" ref="II8:II17" si="54">SUM(IK8:IN8)</f>
        <v>0</v>
      </c>
      <c r="IJ8" s="187">
        <f t="shared" ref="IJ8:IJ17" si="55">SUM(IO8:IR8)</f>
        <v>296</v>
      </c>
      <c r="IK8" s="187"/>
      <c r="IL8" s="187"/>
      <c r="IM8" s="187"/>
      <c r="IN8" s="187"/>
      <c r="IO8" s="187">
        <f>IFERROR(SUMIFS(Backup!$P:$P, Backup!$A:$A,"&gt;"&amp;IJ$1, Backup!$A:$A, "&lt;="&amp;IO$1, Backup!$B:$B, $B8),0)</f>
        <v>51</v>
      </c>
      <c r="IP8" s="187">
        <f>IFERROR(SUMIFS(Backup!$P:$P, Backup!$A:$A,"&gt;"&amp;IO$1, Backup!$A:$A, "&lt;="&amp;IP$1, Backup!$B:$B, $B8),0)</f>
        <v>30</v>
      </c>
      <c r="IQ8" s="187">
        <f>IFERROR(SUMIFS(Backup!$P:$P, Backup!$A:$A,"&gt;"&amp;IP$1, Backup!$A:$A, "&lt;="&amp;IQ$1, Backup!$B:$B, $B8),0)</f>
        <v>77</v>
      </c>
      <c r="IR8" s="187">
        <f>IFERROR(SUMIFS(Backup!$P:$P, Backup!$A:$A,"&gt;"&amp;IQ$1, Backup!$A:$A, "&lt;="&amp;IR$1, Backup!$B:$B, $B8),0)</f>
        <v>138</v>
      </c>
      <c r="IS8" s="187"/>
      <c r="IT8" s="187"/>
      <c r="IU8" s="187">
        <f t="shared" ref="IU8:IU17" si="56">SUM(IW8:IZ8)</f>
        <v>0</v>
      </c>
      <c r="IV8" s="187">
        <f t="shared" ref="IV8:IV17" si="57">SUM(JA8:JD8)</f>
        <v>110</v>
      </c>
      <c r="IW8" s="187"/>
      <c r="IX8" s="187"/>
      <c r="IY8" s="187"/>
      <c r="IZ8" s="187"/>
      <c r="JA8" s="187">
        <f>IFERROR(SUMIFS(Backup!$P:$P, Backup!$A:$A,"&gt;"&amp;IV$1, Backup!$A:$A, "&lt;="&amp;JA$1, Backup!$B:$B, $B8),0)</f>
        <v>64</v>
      </c>
      <c r="JB8" s="187">
        <f>IFERROR(SUMIFS(Backup!$P:$P, Backup!$A:$A,"&gt;"&amp;JA$1, Backup!$A:$A, "&lt;="&amp;JB$1, Backup!$B:$B, $B8),0)</f>
        <v>36</v>
      </c>
      <c r="JC8" s="187">
        <f>IFERROR(SUMIFS(Backup!$P:$P, Backup!$A:$A,"&gt;"&amp;JB$1, Backup!$A:$A, "&lt;="&amp;JC$1, Backup!$B:$B, $B8),0)</f>
        <v>10</v>
      </c>
      <c r="JD8" s="187">
        <f>IFERROR(SUMIFS(Backup!$P:$P, Backup!$A:$A,"&gt;"&amp;JC$1, Backup!$A:$A, "&lt;="&amp;JD$1, Backup!$B:$B, $B8),0)</f>
        <v>0</v>
      </c>
    </row>
    <row r="9" spans="1:264">
      <c r="A9" s="190">
        <v>3</v>
      </c>
      <c r="B9" s="241" t="s">
        <v>37</v>
      </c>
      <c r="C9" s="1057">
        <v>4057</v>
      </c>
      <c r="D9" s="190" t="s">
        <v>564</v>
      </c>
      <c r="E9" s="424">
        <v>4057</v>
      </c>
      <c r="F9" s="312">
        <f t="shared" si="13"/>
        <v>2050</v>
      </c>
      <c r="G9" s="312">
        <f t="shared" si="14"/>
        <v>5920.4393939393949</v>
      </c>
      <c r="H9" s="312">
        <f t="shared" si="15"/>
        <v>4725</v>
      </c>
      <c r="I9" s="585">
        <v>0</v>
      </c>
      <c r="J9" s="585">
        <v>0</v>
      </c>
      <c r="K9" s="187">
        <v>0</v>
      </c>
      <c r="L9" s="187">
        <v>0</v>
      </c>
      <c r="M9" s="585">
        <v>500</v>
      </c>
      <c r="N9" s="585">
        <v>0</v>
      </c>
      <c r="O9" s="187">
        <f t="shared" si="16"/>
        <v>0</v>
      </c>
      <c r="P9" s="187">
        <f t="shared" si="17"/>
        <v>0</v>
      </c>
      <c r="Q9" s="187">
        <v>0</v>
      </c>
      <c r="R9" s="187">
        <v>0</v>
      </c>
      <c r="S9" s="187">
        <v>0</v>
      </c>
      <c r="T9" s="187">
        <v>0</v>
      </c>
      <c r="U9" s="187">
        <f>IFERROR(SUMIFS(Backup!$P:$P, Backup!$A:$A,"&gt;"&amp;P$1, Backup!$A:$A, "&lt;="&amp;U$1, Backup!$B:$B, $B9),0)</f>
        <v>0</v>
      </c>
      <c r="V9" s="187">
        <f>IFERROR(SUMIFS(Backup!$P:$P, Backup!$A:$A,"&gt;"&amp;U$1, Backup!$A:$A, "&lt;="&amp;V$1, Backup!$B:$B, $B9),0)</f>
        <v>0</v>
      </c>
      <c r="W9" s="187">
        <f>IFERROR(SUMIFS(Backup!$P:$P, Backup!$A:$A,"&gt;"&amp;V$1, Backup!$A:$A, "&lt;="&amp;W$1, Backup!$B:$B, $B9),0)</f>
        <v>0</v>
      </c>
      <c r="X9" s="187">
        <f>IFERROR(SUMIFS(Backup!$P:$P, Backup!$A:$A,"&gt;"&amp;W$1, Backup!$A:$A, "&lt;="&amp;X$1, Backup!$B:$B, $B9),0)</f>
        <v>0</v>
      </c>
      <c r="Y9" s="585">
        <v>800</v>
      </c>
      <c r="Z9" s="585">
        <v>0</v>
      </c>
      <c r="AA9" s="187">
        <f t="shared" si="18"/>
        <v>0</v>
      </c>
      <c r="AB9" s="187">
        <f t="shared" si="19"/>
        <v>0</v>
      </c>
      <c r="AC9" s="187">
        <v>0</v>
      </c>
      <c r="AD9" s="187">
        <v>0</v>
      </c>
      <c r="AE9" s="187">
        <v>0</v>
      </c>
      <c r="AF9" s="187">
        <v>0</v>
      </c>
      <c r="AG9" s="187">
        <f>IFERROR(SUMIFS(Backup!$P:$P, Backup!$A:$A,"&gt;"&amp;AB$1, Backup!$A:$A, "&lt;="&amp;AG$1, Backup!$B:$B, $B9),0)</f>
        <v>0</v>
      </c>
      <c r="AH9" s="187">
        <f>IFERROR(SUMIFS(Backup!$P:$P, Backup!$A:$A,"&gt;"&amp;AG$1, Backup!$A:$A, "&lt;="&amp;AH$1, Backup!$B:$B, $B9),0)</f>
        <v>0</v>
      </c>
      <c r="AI9" s="187">
        <f>IFERROR(SUMIFS(Backup!$P:$P, Backup!$A:$A,"&gt;"&amp;AH$1, Backup!$A:$A, "&lt;="&amp;AI$1, Backup!$B:$B, $B9),0)</f>
        <v>0</v>
      </c>
      <c r="AJ9" s="187">
        <f>IFERROR(SUMIFS(Backup!$P:$P, Backup!$A:$A,"&gt;"&amp;AI$1, Backup!$A:$A, "&lt;="&amp;AJ$1, Backup!$B:$B, $B9),0)</f>
        <v>0</v>
      </c>
      <c r="AK9" s="585">
        <v>1000</v>
      </c>
      <c r="AL9" s="585">
        <v>0</v>
      </c>
      <c r="AM9" s="187">
        <f t="shared" si="20"/>
        <v>0</v>
      </c>
      <c r="AN9" s="187">
        <f t="shared" si="21"/>
        <v>0</v>
      </c>
      <c r="AO9" s="187">
        <v>0</v>
      </c>
      <c r="AP9" s="187">
        <v>0</v>
      </c>
      <c r="AQ9" s="187">
        <v>0</v>
      </c>
      <c r="AR9" s="187">
        <v>0</v>
      </c>
      <c r="AS9" s="187">
        <f>IFERROR(SUMIFS(Backup!$P:$P, Backup!$A:$A,"&gt;"&amp;AN$1, Backup!$A:$A, "&lt;="&amp;AS$1, Backup!$B:$B, $B9),0)</f>
        <v>0</v>
      </c>
      <c r="AT9" s="187">
        <f>IFERROR(SUMIFS(Backup!$P:$P, Backup!$A:$A,"&gt;"&amp;AS$1, Backup!$A:$A, "&lt;="&amp;AT$1, Backup!$B:$B, $B9),0)</f>
        <v>0</v>
      </c>
      <c r="AU9" s="187">
        <f>IFERROR(SUMIFS(Backup!$P:$P, Backup!$A:$A,"&gt;"&amp;AT$1, Backup!$A:$A, "&lt;="&amp;AU$1, Backup!$B:$B, $B9),0)</f>
        <v>0</v>
      </c>
      <c r="AV9" s="187">
        <f>IFERROR(SUMIFS(Backup!$P:$P, Backup!$A:$A,"&gt;"&amp;AU$1, Backup!$A:$A, "&lt;="&amp;AV$1, Backup!$B:$B, $B9),0)</f>
        <v>0</v>
      </c>
      <c r="AW9" s="585">
        <v>1000</v>
      </c>
      <c r="AX9" s="585">
        <v>0</v>
      </c>
      <c r="AY9" s="187">
        <f t="shared" si="22"/>
        <v>0</v>
      </c>
      <c r="AZ9" s="187">
        <f t="shared" si="23"/>
        <v>0</v>
      </c>
      <c r="BA9" s="187">
        <v>0</v>
      </c>
      <c r="BB9" s="187">
        <v>0</v>
      </c>
      <c r="BC9" s="187">
        <v>0</v>
      </c>
      <c r="BD9" s="187">
        <v>0</v>
      </c>
      <c r="BE9" s="187">
        <f>IFERROR(SUMIFS(Backup!$P:$P, Backup!$A:$A,"&gt;"&amp;AZ$1, Backup!$A:$A, "&lt;="&amp;BE$1, Backup!$B:$B, $B9),0)</f>
        <v>0</v>
      </c>
      <c r="BF9" s="187">
        <f>IFERROR(SUMIFS(Backup!$P:$P, Backup!$A:$A,"&gt;"&amp;BE$1, Backup!$A:$A, "&lt;="&amp;BF$1, Backup!$B:$B, $B9),0)</f>
        <v>0</v>
      </c>
      <c r="BG9" s="187">
        <f>IFERROR(SUMIFS(Backup!$P:$P, Backup!$A:$A,"&gt;"&amp;BF$1, Backup!$A:$A, "&lt;="&amp;BG$1, Backup!$B:$B, $B9),0)</f>
        <v>0</v>
      </c>
      <c r="BH9" s="187">
        <f>IFERROR(SUMIFS(Backup!$P:$P, Backup!$A:$A,"&gt;"&amp;BG$1, Backup!$A:$A, "&lt;="&amp;BH$1, Backup!$B:$B, $B9),0)</f>
        <v>0</v>
      </c>
      <c r="BI9" s="585">
        <v>817</v>
      </c>
      <c r="BJ9" s="585">
        <v>1050</v>
      </c>
      <c r="BK9" s="187">
        <f t="shared" si="24"/>
        <v>0</v>
      </c>
      <c r="BL9" s="187">
        <f t="shared" si="25"/>
        <v>12</v>
      </c>
      <c r="BM9" s="187">
        <v>0</v>
      </c>
      <c r="BN9" s="187">
        <v>0</v>
      </c>
      <c r="BO9" s="187">
        <v>0</v>
      </c>
      <c r="BP9" s="187">
        <v>0</v>
      </c>
      <c r="BQ9" s="187">
        <f>IFERROR(SUMIFS(Backup!$P:$P, Backup!$A:$A,"&gt;"&amp;BL$1, Backup!$A:$A, "&lt;="&amp;BQ$1, Backup!$B:$B, $B9),0)</f>
        <v>0</v>
      </c>
      <c r="BR9" s="187">
        <f>IFERROR(SUMIFS(Backup!$P:$P, Backup!$A:$A,"&gt;"&amp;BQ$1, Backup!$A:$A, "&lt;="&amp;BR$1, Backup!$B:$B, $B9),0)</f>
        <v>0</v>
      </c>
      <c r="BS9" s="187">
        <f>IFERROR(SUMIFS(Backup!$P:$P, Backup!$A:$A,"&gt;"&amp;BR$1, Backup!$A:$A, "&lt;="&amp;BS$1, Backup!$B:$B, $B9),0)</f>
        <v>0</v>
      </c>
      <c r="BT9" s="187">
        <f>IFERROR(SUMIFS(Backup!$P:$P, Backup!$A:$A,"&gt;"&amp;BS$1, Backup!$A:$A, "&lt;="&amp;BT$1, Backup!$B:$B, $B9),0)</f>
        <v>12</v>
      </c>
      <c r="BU9" s="585">
        <v>0</v>
      </c>
      <c r="BV9" s="585">
        <v>1000</v>
      </c>
      <c r="BW9" s="187">
        <f t="shared" si="26"/>
        <v>496.66666666666663</v>
      </c>
      <c r="BX9" s="187">
        <f t="shared" si="27"/>
        <v>150</v>
      </c>
      <c r="BY9" s="187">
        <v>74.499999999999986</v>
      </c>
      <c r="BZ9" s="187">
        <v>124.16666666666666</v>
      </c>
      <c r="CA9" s="187">
        <v>148.99999999999997</v>
      </c>
      <c r="CB9" s="187">
        <v>148.99999999999997</v>
      </c>
      <c r="CC9" s="187">
        <f>IFERROR(SUMIFS(Backup!$P:$P, Backup!$A:$A,"&gt;"&amp;BX$1, Backup!$A:$A, "&lt;="&amp;CC$1, Backup!$B:$B, $B9),0)</f>
        <v>79</v>
      </c>
      <c r="CD9" s="187">
        <f>IFERROR(SUMIFS(Backup!$P:$P, Backup!$A:$A,"&gt;"&amp;CC$1, Backup!$A:$A, "&lt;="&amp;CD$1, Backup!$B:$B, $B9),0)</f>
        <v>53</v>
      </c>
      <c r="CE9" s="187">
        <f>IFERROR(SUMIFS(Backup!$P:$P, Backup!$A:$A,"&gt;"&amp;CD$1, Backup!$A:$A, "&lt;="&amp;CE$1, Backup!$B:$B, $B9),0)</f>
        <v>0</v>
      </c>
      <c r="CF9" s="187">
        <f>IFERROR(SUMIFS(Backup!$P:$P, Backup!$A:$A,"&gt;"&amp;CE$1, Backup!$A:$A, "&lt;="&amp;CF$1, Backup!$B:$B, $B9),0)</f>
        <v>18</v>
      </c>
      <c r="CG9" s="585">
        <v>0</v>
      </c>
      <c r="CH9" s="585">
        <v>0</v>
      </c>
      <c r="CI9" s="187">
        <f t="shared" si="28"/>
        <v>341.90909090909088</v>
      </c>
      <c r="CJ9" s="187">
        <f t="shared" si="29"/>
        <v>465</v>
      </c>
      <c r="CK9" s="187">
        <v>51.286363636363632</v>
      </c>
      <c r="CL9" s="187">
        <v>85.47727272727272</v>
      </c>
      <c r="CM9" s="187">
        <v>102.57272727272726</v>
      </c>
      <c r="CN9" s="187">
        <v>102.57272727272726</v>
      </c>
      <c r="CO9" s="187">
        <f>IFERROR(SUMIFS(Backup!$P:$P, Backup!$A:$A,"&gt;"&amp;CJ$1, Backup!$A:$A, "&lt;="&amp;CO$1, Backup!$B:$B, $B9),0)</f>
        <v>55</v>
      </c>
      <c r="CP9" s="187">
        <f>IFERROR(SUMIFS(Backup!$P:$P, Backup!$A:$A,"&gt;"&amp;CO$1, Backup!$A:$A, "&lt;="&amp;CP$1, Backup!$B:$B, $B9),0)</f>
        <v>308</v>
      </c>
      <c r="CQ9" s="187">
        <f>IFERROR(SUMIFS(Backup!$P:$P, Backup!$A:$A,"&gt;"&amp;CP$1, Backup!$A:$A, "&lt;="&amp;CQ$1, Backup!$B:$B, $B9),0)</f>
        <v>42</v>
      </c>
      <c r="CR9" s="187">
        <f>IFERROR(SUMIFS(Backup!$P:$P, Backup!$A:$A,"&gt;"&amp;CQ$1, Backup!$A:$A, "&lt;="&amp;CR$1, Backup!$B:$B, $B9),0)</f>
        <v>60</v>
      </c>
      <c r="CS9" s="187"/>
      <c r="CT9" s="187"/>
      <c r="CU9" s="187">
        <f t="shared" si="30"/>
        <v>487</v>
      </c>
      <c r="CV9" s="187">
        <f t="shared" si="31"/>
        <v>133</v>
      </c>
      <c r="CW9" s="187">
        <v>82.79</v>
      </c>
      <c r="CX9" s="187">
        <v>121.75</v>
      </c>
      <c r="CY9" s="187">
        <v>121.75</v>
      </c>
      <c r="CZ9" s="187">
        <v>160.71</v>
      </c>
      <c r="DA9" s="187">
        <f>IFERROR(SUMIFS(Backup!$P:$P, Backup!$A:$A,"&gt;"&amp;CV$1, Backup!$A:$A, "&lt;="&amp;DA$1, Backup!$B:$B, $B9),0)</f>
        <v>36</v>
      </c>
      <c r="DB9" s="187">
        <f>IFERROR(SUMIFS(Backup!$P:$P, Backup!$A:$A,"&gt;"&amp;DA$1, Backup!$A:$A, "&lt;="&amp;DB$1, Backup!$B:$B, $B9),0)</f>
        <v>12</v>
      </c>
      <c r="DC9" s="187">
        <f>IFERROR(SUMIFS(Backup!$P:$P, Backup!$A:$A,"&gt;"&amp;DB$1, Backup!$A:$A, "&lt;="&amp;DC$1, Backup!$B:$B, $B9),0)</f>
        <v>15</v>
      </c>
      <c r="DD9" s="187">
        <f>IFERROR(SUMIFS(Backup!$P:$P, Backup!$A:$A,"&gt;"&amp;DC$1, Backup!$A:$A, "&lt;="&amp;DD$1, Backup!$B:$B, $B9),0)</f>
        <v>70</v>
      </c>
      <c r="DE9" s="187"/>
      <c r="DF9" s="187"/>
      <c r="DG9" s="187">
        <f t="shared" si="32"/>
        <v>458.36363636363632</v>
      </c>
      <c r="DH9" s="187">
        <f t="shared" si="33"/>
        <v>81</v>
      </c>
      <c r="DI9" s="187">
        <v>120.89666318899205</v>
      </c>
      <c r="DJ9" s="187">
        <v>133.61255557639791</v>
      </c>
      <c r="DK9" s="187">
        <v>133.61255557639791</v>
      </c>
      <c r="DL9" s="187">
        <v>70.24186202184849</v>
      </c>
      <c r="DM9" s="187">
        <f>IFERROR(SUMIFS(Backup!$P:$P, Backup!$A:$A,"&gt;"&amp;DH$1, Backup!$A:$A, "&lt;="&amp;DM$1, Backup!$B:$B, $B9),0)</f>
        <v>55</v>
      </c>
      <c r="DN9" s="187">
        <f>IFERROR(SUMIFS(Backup!$P:$P, Backup!$A:$A,"&gt;"&amp;DM$1, Backup!$A:$A, "&lt;="&amp;DN$1, Backup!$B:$B, $B9),0)</f>
        <v>0</v>
      </c>
      <c r="DO9" s="187">
        <f>IFERROR(SUMIFS(Backup!$P:$P, Backup!$A:$A,"&gt;"&amp;DN$1, Backup!$A:$A, "&lt;="&amp;DO$1, Backup!$B:$B, $B9),0)</f>
        <v>6</v>
      </c>
      <c r="DP9" s="187">
        <f>IFERROR(SUMIFS(Backup!$P:$P, Backup!$A:$A,"&gt;"&amp;DO$1, Backup!$A:$A, "&lt;="&amp;DP$1, Backup!$B:$B, $B9),0)</f>
        <v>20</v>
      </c>
      <c r="DQ9" s="187"/>
      <c r="DR9" s="187"/>
      <c r="DS9" s="187">
        <f t="shared" si="34"/>
        <v>613.81818181818176</v>
      </c>
      <c r="DT9" s="187">
        <f t="shared" si="35"/>
        <v>43</v>
      </c>
      <c r="DU9" s="187">
        <v>138.1090909090909</v>
      </c>
      <c r="DV9" s="187">
        <v>159.59272727272727</v>
      </c>
      <c r="DW9" s="187">
        <v>159.59272727272727</v>
      </c>
      <c r="DX9" s="187">
        <v>156.52363636363634</v>
      </c>
      <c r="DY9" s="187">
        <f>IFERROR(SUMIFS(Backup!$P:$P, Backup!$A:$A,"&gt;"&amp;DT$1, Backup!$A:$A, "&lt;="&amp;DY$1, Backup!$B:$B, $B9),0)</f>
        <v>0</v>
      </c>
      <c r="DZ9" s="187">
        <f>IFERROR(SUMIFS(Backup!$P:$P, Backup!$A:$A,"&gt;"&amp;DY$1, Backup!$A:$A, "&lt;="&amp;DZ$1, Backup!$B:$B, $B9),0)</f>
        <v>5</v>
      </c>
      <c r="EA9" s="187">
        <f>IFERROR(SUMIFS(Backup!$P:$P, Backup!$A:$A,"&gt;"&amp;DZ$1, Backup!$A:$A, "&lt;="&amp;EA$1, Backup!$B:$B, $B9),0)</f>
        <v>38</v>
      </c>
      <c r="EB9" s="187">
        <f>IFERROR(SUMIFS(Backup!$P:$P, Backup!$A:$A,"&gt;"&amp;EA$1, Backup!$A:$A, "&lt;="&amp;EB$1, Backup!$B:$B, $B9),0)</f>
        <v>0</v>
      </c>
      <c r="EC9" s="187"/>
      <c r="ED9" s="187"/>
      <c r="EE9" s="187">
        <f t="shared" si="36"/>
        <v>784.27272727272725</v>
      </c>
      <c r="EF9" s="187">
        <f t="shared" si="37"/>
        <v>164</v>
      </c>
      <c r="EG9" s="187">
        <v>176.46136363636361</v>
      </c>
      <c r="EH9" s="187">
        <v>203.91090909090909</v>
      </c>
      <c r="EI9" s="187">
        <v>203.91090909090909</v>
      </c>
      <c r="EJ9" s="187">
        <v>199.98954545454546</v>
      </c>
      <c r="EK9" s="187">
        <f>IFERROR(SUMIFS(Backup!$P:$P, Backup!$A:$A,"&gt;"&amp;EF$1, Backup!$A:$A, "&lt;="&amp;EK$1, Backup!$B:$B, $B9),0)</f>
        <v>25</v>
      </c>
      <c r="EL9" s="187">
        <f>IFERROR(SUMIFS(Backup!$P:$P, Backup!$A:$A,"&gt;"&amp;EK$1, Backup!$A:$A, "&lt;="&amp;EL$1, Backup!$B:$B, $B9),0)</f>
        <v>30</v>
      </c>
      <c r="EM9" s="187">
        <f>IFERROR(SUMIFS(Backup!$P:$P, Backup!$A:$A,"&gt;"&amp;EL$1, Backup!$A:$A, "&lt;="&amp;EM$1, Backup!$B:$B, $B9),0)</f>
        <v>99</v>
      </c>
      <c r="EN9" s="187">
        <f>IFERROR(SUMIFS(Backup!$P:$P, Backup!$A:$A,"&gt;"&amp;EM$1, Backup!$A:$A, "&lt;="&amp;EN$1, Backup!$B:$B, $B9),0)</f>
        <v>10</v>
      </c>
      <c r="EO9" s="187"/>
      <c r="EP9" s="187"/>
      <c r="EQ9" s="187">
        <f t="shared" si="38"/>
        <v>767.27272727272725</v>
      </c>
      <c r="ER9" s="187">
        <f t="shared" si="39"/>
        <v>116</v>
      </c>
      <c r="ES9" s="187">
        <v>172.42574507550623</v>
      </c>
      <c r="ET9" s="187">
        <v>199.518716009499</v>
      </c>
      <c r="EU9" s="187">
        <v>199.518716009499</v>
      </c>
      <c r="EV9" s="187">
        <v>195.80955017822299</v>
      </c>
      <c r="EW9" s="187">
        <f>IFERROR(SUMIFS(Backup!$P:$P, Backup!$A:$A,"&gt;"&amp;ER$1, Backup!$A:$A, "&lt;="&amp;EW$1, Backup!$B:$B, $B9),0)</f>
        <v>27</v>
      </c>
      <c r="EX9" s="187">
        <f>IFERROR(SUMIFS(Backup!$P:$P, Backup!$A:$A,"&gt;"&amp;EW$1, Backup!$A:$A, "&lt;="&amp;EX$1, Backup!$B:$B, $B9),0)</f>
        <v>83</v>
      </c>
      <c r="EY9" s="187">
        <f>IFERROR(SUMIFS(Backup!$P:$P, Backup!$A:$A,"&gt;"&amp;EX$1, Backup!$A:$A, "&lt;="&amp;EY$1, Backup!$B:$B, $B9),0)</f>
        <v>0</v>
      </c>
      <c r="EZ9" s="187">
        <f>IFERROR(SUMIFS(Backup!$P:$P, Backup!$A:$A,"&gt;"&amp;EY$1, Backup!$A:$A, "&lt;="&amp;EZ$1, Backup!$B:$B, $B9),0)</f>
        <v>6</v>
      </c>
      <c r="FA9" s="187"/>
      <c r="FB9" s="187"/>
      <c r="FC9" s="187">
        <f t="shared" si="40"/>
        <v>725.4545454545455</v>
      </c>
      <c r="FD9" s="187">
        <f t="shared" si="41"/>
        <v>255</v>
      </c>
      <c r="FE9" s="863">
        <v>163.02813337707818</v>
      </c>
      <c r="FF9" s="863">
        <v>188.64447319381543</v>
      </c>
      <c r="FG9" s="863">
        <v>188.64447319381543</v>
      </c>
      <c r="FH9" s="863">
        <v>185.13746568983646</v>
      </c>
      <c r="FI9" s="187">
        <f>IFERROR(SUMIFS(Backup!$P:$P, Backup!$A:$A,"&gt;"&amp;FD$1, Backup!$A:$A, "&lt;="&amp;FI$1, Backup!$B:$B, $B9),0)</f>
        <v>32</v>
      </c>
      <c r="FJ9" s="187">
        <f>IFERROR(SUMIFS(Backup!$P:$P, Backup!$A:$A,"&gt;"&amp;FI$1, Backup!$A:$A, "&lt;="&amp;FJ$1, Backup!$B:$B, $B9),0)</f>
        <v>12</v>
      </c>
      <c r="FK9" s="187">
        <f>IFERROR(SUMIFS(Backup!$P:$P, Backup!$A:$A,"&gt;"&amp;FJ$1, Backup!$A:$A, "&lt;="&amp;FK$1, Backup!$B:$B, $B9),0)</f>
        <v>72</v>
      </c>
      <c r="FL9" s="187">
        <f>IFERROR(SUMIFS(Backup!$P:$P, Backup!$A:$A,"&gt;"&amp;FK$1, Backup!$A:$A, "&lt;="&amp;FL$1, Backup!$B:$B, $B9),0)</f>
        <v>139</v>
      </c>
      <c r="FM9" s="187"/>
      <c r="FN9" s="187"/>
      <c r="FO9" s="187">
        <f t="shared" si="42"/>
        <v>436.4545454545455</v>
      </c>
      <c r="FP9" s="187">
        <f t="shared" si="43"/>
        <v>292</v>
      </c>
      <c r="FQ9" s="187">
        <v>98.082464704680746</v>
      </c>
      <c r="FR9" s="187">
        <v>113.4939994741238</v>
      </c>
      <c r="FS9" s="187">
        <v>113.4939994741238</v>
      </c>
      <c r="FT9" s="187">
        <v>111.38408180161716</v>
      </c>
      <c r="FU9" s="187">
        <f>IFERROR(SUMIFS(Backup!$P:$P, Backup!$A:$A,"&gt;"&amp;FP$1, Backup!$A:$A, "&lt;="&amp;FU$1, Backup!$B:$B, $B9),0)</f>
        <v>36</v>
      </c>
      <c r="FV9" s="187">
        <f>IFERROR(SUMIFS(Backup!$P:$P, Backup!$A:$A,"&gt;"&amp;FU$1, Backup!$A:$A, "&lt;="&amp;FV$1, Backup!$B:$B, $B9),0)</f>
        <v>72</v>
      </c>
      <c r="FW9" s="187">
        <f>IFERROR(SUMIFS(Backup!$P:$P, Backup!$A:$A,"&gt;"&amp;FV$1, Backup!$A:$A, "&lt;="&amp;FW$1, Backup!$B:$B, $B9),0)</f>
        <v>94</v>
      </c>
      <c r="FX9" s="187">
        <f>IFERROR(SUMIFS(Backup!$P:$P, Backup!$A:$A,"&gt;"&amp;FW$1, Backup!$A:$A, "&lt;="&amp;FX$1, Backup!$B:$B, $B9),0)</f>
        <v>90</v>
      </c>
      <c r="FY9" s="187"/>
      <c r="FZ9" s="187"/>
      <c r="GA9" s="187">
        <f t="shared" si="44"/>
        <v>409.72727272727275</v>
      </c>
      <c r="GB9" s="187">
        <f t="shared" si="45"/>
        <v>52</v>
      </c>
      <c r="GC9" s="187">
        <v>90.14</v>
      </c>
      <c r="GD9" s="187">
        <v>106.52909090909091</v>
      </c>
      <c r="GE9" s="187">
        <v>106.52909090909091</v>
      </c>
      <c r="GF9" s="187">
        <v>106.52909090909091</v>
      </c>
      <c r="GG9" s="187">
        <f>IFERROR(SUMIFS(Backup!$P:$P, Backup!$A:$A,"&gt;"&amp;GB$1, Backup!$A:$A, "&lt;="&amp;GG$1, Backup!$B:$B, $B9),0)</f>
        <v>52</v>
      </c>
      <c r="GH9" s="187">
        <f>IFERROR(SUMIFS(Backup!$P:$P, Backup!$A:$A,"&gt;"&amp;GG$1, Backup!$A:$A, "&lt;="&amp;GH$1, Backup!$B:$B, $B9),0)</f>
        <v>0</v>
      </c>
      <c r="GI9" s="187">
        <f>IFERROR(SUMIFS(Backup!$P:$P, Backup!$A:$A,"&gt;"&amp;GH$1, Backup!$A:$A, "&lt;="&amp;GI$1, Backup!$B:$B, $B9),0)</f>
        <v>0</v>
      </c>
      <c r="GJ9" s="187">
        <f>IFERROR(SUMIFS(Backup!$P:$P, Backup!$A:$A,"&gt;"&amp;GI$1, Backup!$A:$A, "&lt;="&amp;GJ$1, Backup!$B:$B, $B9),0)</f>
        <v>0</v>
      </c>
      <c r="GK9" s="187"/>
      <c r="GL9" s="187"/>
      <c r="GM9" s="187">
        <f t="shared" si="46"/>
        <v>15.5</v>
      </c>
      <c r="GN9" s="187">
        <f t="shared" si="47"/>
        <v>362</v>
      </c>
      <c r="GO9" s="187">
        <v>3.41</v>
      </c>
      <c r="GP9" s="187">
        <v>4.03</v>
      </c>
      <c r="GQ9" s="187">
        <v>4.03</v>
      </c>
      <c r="GR9" s="187">
        <v>4.03</v>
      </c>
      <c r="GS9" s="187">
        <f>IFERROR(SUMIFS(Backup!$P:$P, Backup!$A:$A,"&gt;"&amp;GN$1, Backup!$A:$A, "&lt;="&amp;GS$1, Backup!$B:$B, $B9),0)</f>
        <v>43</v>
      </c>
      <c r="GT9" s="187">
        <f>IFERROR(SUMIFS(Backup!$P:$P, Backup!$A:$A,"&gt;"&amp;GS$1, Backup!$A:$A, "&lt;="&amp;GT$1, Backup!$B:$B, $B9),0)</f>
        <v>53</v>
      </c>
      <c r="GU9" s="187">
        <f>IFERROR(SUMIFS(Backup!$P:$P, Backup!$A:$A,"&gt;"&amp;GT$1, Backup!$A:$A, "&lt;="&amp;GU$1, Backup!$B:$B, $B9),0)</f>
        <v>73</v>
      </c>
      <c r="GV9" s="187">
        <f>IFERROR(SUMIFS(Backup!$P:$P, Backup!$A:$A,"&gt;"&amp;GU$1, Backup!$A:$A, "&lt;="&amp;GV$1, Backup!$B:$B, $B9),0)</f>
        <v>193</v>
      </c>
      <c r="GW9" s="187"/>
      <c r="GX9" s="187"/>
      <c r="GY9" s="187">
        <f t="shared" si="48"/>
        <v>192</v>
      </c>
      <c r="GZ9" s="187">
        <f t="shared" si="49"/>
        <v>305</v>
      </c>
      <c r="HA9" s="187">
        <v>42.24</v>
      </c>
      <c r="HB9" s="187">
        <v>49.92</v>
      </c>
      <c r="HC9" s="187">
        <v>49.92</v>
      </c>
      <c r="HD9" s="187">
        <v>49.92</v>
      </c>
      <c r="HE9" s="187">
        <f>IFERROR(SUMIFS(Backup!$P:$P, Backup!$A:$A,"&gt;"&amp;GZ$1, Backup!$A:$A, "&lt;="&amp;HE$1, Backup!$B:$B, $B9),0)</f>
        <v>177</v>
      </c>
      <c r="HF9" s="187">
        <f>IFERROR(SUMIFS(Backup!$P:$P, Backup!$A:$A,"&gt;"&amp;HE$1, Backup!$A:$A, "&lt;="&amp;HF$1, Backup!$B:$B, $B9),0)</f>
        <v>70</v>
      </c>
      <c r="HG9" s="187">
        <f>IFERROR(SUMIFS(Backup!$P:$P, Backup!$A:$A,"&gt;"&amp;HF$1, Backup!$A:$A, "&lt;="&amp;HG$1, Backup!$B:$B, $B9),0)</f>
        <v>46</v>
      </c>
      <c r="HH9" s="187">
        <f>IFERROR(SUMIFS(Backup!$P:$P, Backup!$A:$A,"&gt;"&amp;HG$1, Backup!$A:$A, "&lt;="&amp;HH$1, Backup!$B:$B, $B9),0)</f>
        <v>12</v>
      </c>
      <c r="HI9" s="187"/>
      <c r="HJ9" s="187"/>
      <c r="HK9" s="187">
        <f t="shared" si="50"/>
        <v>192</v>
      </c>
      <c r="HL9" s="187">
        <f t="shared" si="51"/>
        <v>573</v>
      </c>
      <c r="HM9" s="187">
        <v>42.24</v>
      </c>
      <c r="HN9" s="187">
        <v>49.92</v>
      </c>
      <c r="HO9" s="187">
        <v>49.92</v>
      </c>
      <c r="HP9" s="187">
        <v>49.92</v>
      </c>
      <c r="HQ9" s="187">
        <f>IFERROR(SUMIFS(Backup!$P:$P, Backup!$A:$A,"&gt;"&amp;HL$1, Backup!$A:$A, "&lt;="&amp;HQ$1, Backup!$B:$B, $B9),0)</f>
        <v>60</v>
      </c>
      <c r="HR9" s="187">
        <f>IFERROR(SUMIFS(Backup!$P:$P, Backup!$A:$A,"&gt;"&amp;HQ$1, Backup!$A:$A, "&lt;="&amp;HR$1, Backup!$B:$B, $B9),0)</f>
        <v>218.5</v>
      </c>
      <c r="HS9" s="187">
        <f>IFERROR(SUMIFS(Backup!$P:$P, Backup!$A:$A,"&gt;"&amp;HR$1, Backup!$A:$A, "&lt;="&amp;HS$1, Backup!$B:$B, $B9),0)</f>
        <v>173</v>
      </c>
      <c r="HT9" s="187">
        <f>IFERROR(SUMIFS(Backup!$P:$P, Backup!$A:$A,"&gt;"&amp;HS$1, Backup!$A:$A, "&lt;="&amp;HT$1, Backup!$B:$B, $B9),0)</f>
        <v>121.5</v>
      </c>
      <c r="HU9" s="187"/>
      <c r="HV9" s="187"/>
      <c r="HW9" s="187">
        <f t="shared" si="52"/>
        <v>0</v>
      </c>
      <c r="HX9" s="187">
        <f t="shared" si="53"/>
        <v>422</v>
      </c>
      <c r="HY9" s="187"/>
      <c r="HZ9" s="187"/>
      <c r="IA9" s="187"/>
      <c r="IB9" s="187"/>
      <c r="IC9" s="187">
        <f>IFERROR(SUMIFS(Backup!$P:$P, Backup!$A:$A,"&gt;"&amp;HX$1, Backup!$A:$A, "&lt;="&amp;IC$1, Backup!$B:$B, $B9),0)</f>
        <v>72</v>
      </c>
      <c r="ID9" s="187">
        <f>IFERROR(SUMIFS(Backup!$P:$P, Backup!$A:$A,"&gt;"&amp;IC$1, Backup!$A:$A, "&lt;="&amp;ID$1, Backup!$B:$B, $B9),0)</f>
        <v>24</v>
      </c>
      <c r="IE9" s="187">
        <f>IFERROR(SUMIFS(Backup!$P:$P, Backup!$A:$A,"&gt;"&amp;ID$1, Backup!$A:$A, "&lt;="&amp;IE$1, Backup!$B:$B, $B9),0)</f>
        <v>182</v>
      </c>
      <c r="IF9" s="187">
        <f>IFERROR(SUMIFS(Backup!$P:$P, Backup!$A:$A,"&gt;"&amp;IE$1, Backup!$A:$A, "&lt;="&amp;IF$1, Backup!$B:$B, $B9),0)</f>
        <v>144</v>
      </c>
      <c r="IG9" s="187"/>
      <c r="IH9" s="187"/>
      <c r="II9" s="187">
        <f t="shared" si="54"/>
        <v>0</v>
      </c>
      <c r="IJ9" s="187">
        <f t="shared" si="55"/>
        <v>1228</v>
      </c>
      <c r="IK9" s="187"/>
      <c r="IL9" s="187"/>
      <c r="IM9" s="187"/>
      <c r="IN9" s="187"/>
      <c r="IO9" s="187">
        <f>IFERROR(SUMIFS(Backup!$P:$P, Backup!$A:$A,"&gt;"&amp;IJ$1, Backup!$A:$A, "&lt;="&amp;IO$1, Backup!$B:$B, $B9),0)</f>
        <v>976</v>
      </c>
      <c r="IP9" s="187">
        <f>IFERROR(SUMIFS(Backup!$P:$P, Backup!$A:$A,"&gt;"&amp;IO$1, Backup!$A:$A, "&lt;="&amp;IP$1, Backup!$B:$B, $B9),0)</f>
        <v>48</v>
      </c>
      <c r="IQ9" s="187">
        <f>IFERROR(SUMIFS(Backup!$P:$P, Backup!$A:$A,"&gt;"&amp;IP$1, Backup!$A:$A, "&lt;="&amp;IQ$1, Backup!$B:$B, $B9),0)</f>
        <v>96</v>
      </c>
      <c r="IR9" s="187">
        <f>IFERROR(SUMIFS(Backup!$P:$P, Backup!$A:$A,"&gt;"&amp;IQ$1, Backup!$A:$A, "&lt;="&amp;IR$1, Backup!$B:$B, $B9),0)</f>
        <v>108</v>
      </c>
      <c r="IS9" s="187"/>
      <c r="IT9" s="187"/>
      <c r="IU9" s="187">
        <f t="shared" si="56"/>
        <v>0</v>
      </c>
      <c r="IV9" s="187">
        <f t="shared" si="57"/>
        <v>72</v>
      </c>
      <c r="IW9" s="187"/>
      <c r="IX9" s="187"/>
      <c r="IY9" s="187"/>
      <c r="IZ9" s="187"/>
      <c r="JA9" s="187">
        <f>IFERROR(SUMIFS(Backup!$P:$P, Backup!$A:$A,"&gt;"&amp;IV$1, Backup!$A:$A, "&lt;="&amp;JA$1, Backup!$B:$B, $B9),0)</f>
        <v>60</v>
      </c>
      <c r="JB9" s="187">
        <f>IFERROR(SUMIFS(Backup!$P:$P, Backup!$A:$A,"&gt;"&amp;JA$1, Backup!$A:$A, "&lt;="&amp;JB$1, Backup!$B:$B, $B9),0)</f>
        <v>0</v>
      </c>
      <c r="JC9" s="187">
        <f>IFERROR(SUMIFS(Backup!$P:$P, Backup!$A:$A,"&gt;"&amp;JB$1, Backup!$A:$A, "&lt;="&amp;JC$1, Backup!$B:$B, $B9),0)</f>
        <v>12</v>
      </c>
      <c r="JD9" s="187">
        <f>IFERROR(SUMIFS(Backup!$P:$P, Backup!$A:$A,"&gt;"&amp;JC$1, Backup!$A:$A, "&lt;="&amp;JD$1, Backup!$B:$B, $B9),0)</f>
        <v>0</v>
      </c>
    </row>
    <row r="10" spans="1:264">
      <c r="A10" s="190">
        <v>4</v>
      </c>
      <c r="B10" s="241" t="s">
        <v>1</v>
      </c>
      <c r="C10" s="1057">
        <v>5704</v>
      </c>
      <c r="D10" s="190" t="s">
        <v>564</v>
      </c>
      <c r="E10" s="424">
        <v>5704</v>
      </c>
      <c r="F10" s="312">
        <f t="shared" si="13"/>
        <v>2444.4444444444443</v>
      </c>
      <c r="G10" s="312">
        <f t="shared" si="14"/>
        <v>7732.0873635579719</v>
      </c>
      <c r="H10" s="312">
        <f t="shared" si="15"/>
        <v>5826.6</v>
      </c>
      <c r="I10" s="585">
        <v>1944.4444444444443</v>
      </c>
      <c r="J10" s="585">
        <v>1944.4444444444443</v>
      </c>
      <c r="K10" s="187">
        <v>0</v>
      </c>
      <c r="L10" s="187">
        <v>0</v>
      </c>
      <c r="M10" s="585">
        <v>500</v>
      </c>
      <c r="N10" s="585">
        <v>0</v>
      </c>
      <c r="O10" s="187">
        <f t="shared" si="16"/>
        <v>0</v>
      </c>
      <c r="P10" s="187">
        <f t="shared" si="17"/>
        <v>0</v>
      </c>
      <c r="Q10" s="187">
        <v>0</v>
      </c>
      <c r="R10" s="187">
        <v>0</v>
      </c>
      <c r="S10" s="187">
        <v>0</v>
      </c>
      <c r="T10" s="187">
        <v>0</v>
      </c>
      <c r="U10" s="187">
        <f>IFERROR(SUMIFS(Backup!$P:$P, Backup!$A:$A,"&gt;"&amp;P$1, Backup!$A:$A, "&lt;="&amp;U$1, Backup!$B:$B, $B10),0)</f>
        <v>0</v>
      </c>
      <c r="V10" s="187">
        <f>IFERROR(SUMIFS(Backup!$P:$P, Backup!$A:$A,"&gt;"&amp;U$1, Backup!$A:$A, "&lt;="&amp;V$1, Backup!$B:$B, $B10),0)</f>
        <v>0</v>
      </c>
      <c r="W10" s="187">
        <f>IFERROR(SUMIFS(Backup!$P:$P, Backup!$A:$A,"&gt;"&amp;V$1, Backup!$A:$A, "&lt;="&amp;W$1, Backup!$B:$B, $B10),0)</f>
        <v>0</v>
      </c>
      <c r="X10" s="187">
        <f>IFERROR(SUMIFS(Backup!$P:$P, Backup!$A:$A,"&gt;"&amp;W$1, Backup!$A:$A, "&lt;="&amp;X$1, Backup!$B:$B, $B10),0)</f>
        <v>0</v>
      </c>
      <c r="Y10" s="585">
        <v>500</v>
      </c>
      <c r="Z10" s="585">
        <v>0</v>
      </c>
      <c r="AA10" s="187">
        <f t="shared" si="18"/>
        <v>747.53174603174614</v>
      </c>
      <c r="AB10" s="187">
        <f t="shared" si="19"/>
        <v>391</v>
      </c>
      <c r="AC10" s="187">
        <v>112.12976190476192</v>
      </c>
      <c r="AD10" s="187">
        <v>149.50634920634923</v>
      </c>
      <c r="AE10" s="187">
        <v>186.88293650793653</v>
      </c>
      <c r="AF10" s="187">
        <v>299.01269841269846</v>
      </c>
      <c r="AG10" s="187">
        <f>IFERROR(SUMIFS(Backup!$P:$P, Backup!$A:$A,"&gt;"&amp;AB$1, Backup!$A:$A, "&lt;="&amp;AG$1, Backup!$B:$B, $B10),0)</f>
        <v>0</v>
      </c>
      <c r="AH10" s="187">
        <f>IFERROR(SUMIFS(Backup!$P:$P, Backup!$A:$A,"&gt;"&amp;AG$1, Backup!$A:$A, "&lt;="&amp;AH$1, Backup!$B:$B, $B10),0)</f>
        <v>17</v>
      </c>
      <c r="AI10" s="187">
        <f>IFERROR(SUMIFS(Backup!$P:$P, Backup!$A:$A,"&gt;"&amp;AH$1, Backup!$A:$A, "&lt;="&amp;AI$1, Backup!$B:$B, $B10),0)</f>
        <v>175</v>
      </c>
      <c r="AJ10" s="187">
        <f>IFERROR(SUMIFS(Backup!$P:$P, Backup!$A:$A,"&gt;"&amp;AI$1, Backup!$A:$A, "&lt;="&amp;AJ$1, Backup!$B:$B, $B10),0)</f>
        <v>199</v>
      </c>
      <c r="AK10" s="585">
        <v>500</v>
      </c>
      <c r="AL10" s="585">
        <v>0</v>
      </c>
      <c r="AM10" s="187">
        <f t="shared" si="20"/>
        <v>906.76516736401686</v>
      </c>
      <c r="AN10" s="187">
        <f t="shared" si="21"/>
        <v>629.6</v>
      </c>
      <c r="AO10" s="187">
        <v>136.01477510460253</v>
      </c>
      <c r="AP10" s="187">
        <v>181.35303347280339</v>
      </c>
      <c r="AQ10" s="187">
        <v>226.69129184100422</v>
      </c>
      <c r="AR10" s="187">
        <v>362.70606694560678</v>
      </c>
      <c r="AS10" s="187">
        <f>IFERROR(SUMIFS(Backup!$P:$P, Backup!$A:$A,"&gt;"&amp;AN$1, Backup!$A:$A, "&lt;="&amp;AS$1, Backup!$B:$B, $B10),0)</f>
        <v>250.60000000000002</v>
      </c>
      <c r="AT10" s="187">
        <f>IFERROR(SUMIFS(Backup!$P:$P, Backup!$A:$A,"&gt;"&amp;AS$1, Backup!$A:$A, "&lt;="&amp;AT$1, Backup!$B:$B, $B10),0)</f>
        <v>112</v>
      </c>
      <c r="AU10" s="187">
        <f>IFERROR(SUMIFS(Backup!$P:$P, Backup!$A:$A,"&gt;"&amp;AT$1, Backup!$A:$A, "&lt;="&amp;AU$1, Backup!$B:$B, $B10),0)</f>
        <v>147</v>
      </c>
      <c r="AV10" s="187">
        <f>IFERROR(SUMIFS(Backup!$P:$P, Backup!$A:$A,"&gt;"&amp;AU$1, Backup!$A:$A, "&lt;="&amp;AV$1, Backup!$B:$B, $B10),0)</f>
        <v>120</v>
      </c>
      <c r="AW10" s="585">
        <v>800</v>
      </c>
      <c r="AX10" s="585">
        <v>0</v>
      </c>
      <c r="AY10" s="187">
        <f t="shared" si="22"/>
        <v>482.24662041625368</v>
      </c>
      <c r="AZ10" s="187">
        <f t="shared" si="23"/>
        <v>211</v>
      </c>
      <c r="BA10" s="187">
        <v>72.336993062438054</v>
      </c>
      <c r="BB10" s="187">
        <v>96.449324083250744</v>
      </c>
      <c r="BC10" s="187">
        <v>120.56165510406342</v>
      </c>
      <c r="BD10" s="187">
        <v>192.89864816650149</v>
      </c>
      <c r="BE10" s="187">
        <f>IFERROR(SUMIFS(Backup!$P:$P, Backup!$A:$A,"&gt;"&amp;AZ$1, Backup!$A:$A, "&lt;="&amp;BE$1, Backup!$B:$B, $B10),0)</f>
        <v>113</v>
      </c>
      <c r="BF10" s="187">
        <f>IFERROR(SUMIFS(Backup!$P:$P, Backup!$A:$A,"&gt;"&amp;BE$1, Backup!$A:$A, "&lt;="&amp;BF$1, Backup!$B:$B, $B10),0)</f>
        <v>24</v>
      </c>
      <c r="BG10" s="187">
        <f>IFERROR(SUMIFS(Backup!$P:$P, Backup!$A:$A,"&gt;"&amp;BF$1, Backup!$A:$A, "&lt;="&amp;BG$1, Backup!$B:$B, $B10),0)</f>
        <v>24</v>
      </c>
      <c r="BH10" s="187">
        <f>IFERROR(SUMIFS(Backup!$P:$P, Backup!$A:$A,"&gt;"&amp;BG$1, Backup!$A:$A, "&lt;="&amp;BH$1, Backup!$B:$B, $B10),0)</f>
        <v>50</v>
      </c>
      <c r="BI10" s="585">
        <v>800</v>
      </c>
      <c r="BJ10" s="585">
        <v>0</v>
      </c>
      <c r="BK10" s="187">
        <f t="shared" si="24"/>
        <v>659.60443580656215</v>
      </c>
      <c r="BL10" s="187">
        <f t="shared" si="25"/>
        <v>364</v>
      </c>
      <c r="BM10" s="187">
        <v>98.94066537098432</v>
      </c>
      <c r="BN10" s="187">
        <v>131.92088716131244</v>
      </c>
      <c r="BO10" s="187">
        <v>164.90110895164054</v>
      </c>
      <c r="BP10" s="187">
        <v>263.84177432262487</v>
      </c>
      <c r="BQ10" s="187">
        <f>IFERROR(SUMIFS(Backup!$P:$P, Backup!$A:$A,"&gt;"&amp;BL$1, Backup!$A:$A, "&lt;="&amp;BQ$1, Backup!$B:$B, $B10),0)</f>
        <v>85</v>
      </c>
      <c r="BR10" s="187">
        <f>IFERROR(SUMIFS(Backup!$P:$P, Backup!$A:$A,"&gt;"&amp;BQ$1, Backup!$A:$A, "&lt;="&amp;BR$1, Backup!$B:$B, $B10),0)</f>
        <v>97</v>
      </c>
      <c r="BS10" s="187">
        <f>IFERROR(SUMIFS(Backup!$P:$P, Backup!$A:$A,"&gt;"&amp;BR$1, Backup!$A:$A, "&lt;="&amp;BS$1, Backup!$B:$B, $B10),0)</f>
        <v>74</v>
      </c>
      <c r="BT10" s="187">
        <f>IFERROR(SUMIFS(Backup!$P:$P, Backup!$A:$A,"&gt;"&amp;BS$1, Backup!$A:$A, "&lt;="&amp;BT$1, Backup!$B:$B, $B10),0)</f>
        <v>108</v>
      </c>
      <c r="BU10" s="585">
        <v>514</v>
      </c>
      <c r="BV10" s="585">
        <v>0</v>
      </c>
      <c r="BW10" s="187">
        <f t="shared" si="26"/>
        <v>1095.6666666666667</v>
      </c>
      <c r="BX10" s="187">
        <f t="shared" si="27"/>
        <v>680</v>
      </c>
      <c r="BY10" s="187">
        <v>164.35</v>
      </c>
      <c r="BZ10" s="187">
        <v>273.91666666666669</v>
      </c>
      <c r="CA10" s="187">
        <v>328.7</v>
      </c>
      <c r="CB10" s="187">
        <v>328.7</v>
      </c>
      <c r="CC10" s="187">
        <f>IFERROR(SUMIFS(Backup!$P:$P, Backup!$A:$A,"&gt;"&amp;BX$1, Backup!$A:$A, "&lt;="&amp;CC$1, Backup!$B:$B, $B10),0)</f>
        <v>84</v>
      </c>
      <c r="CD10" s="187">
        <f>IFERROR(SUMIFS(Backup!$P:$P, Backup!$A:$A,"&gt;"&amp;CC$1, Backup!$A:$A, "&lt;="&amp;CD$1, Backup!$B:$B, $B10),0)</f>
        <v>195</v>
      </c>
      <c r="CE10" s="187">
        <f>IFERROR(SUMIFS(Backup!$P:$P, Backup!$A:$A,"&gt;"&amp;CD$1, Backup!$A:$A, "&lt;="&amp;CE$1, Backup!$B:$B, $B10),0)</f>
        <v>189</v>
      </c>
      <c r="CF10" s="187">
        <f>IFERROR(SUMIFS(Backup!$P:$P, Backup!$A:$A,"&gt;"&amp;CE$1, Backup!$A:$A, "&lt;="&amp;CF$1, Backup!$B:$B, $B10),0)</f>
        <v>212</v>
      </c>
      <c r="CG10" s="585">
        <v>0</v>
      </c>
      <c r="CH10" s="585">
        <v>500</v>
      </c>
      <c r="CI10" s="187">
        <f t="shared" si="28"/>
        <v>760.90909090909088</v>
      </c>
      <c r="CJ10" s="187">
        <f t="shared" si="29"/>
        <v>1038</v>
      </c>
      <c r="CK10" s="187">
        <v>114.13636363636363</v>
      </c>
      <c r="CL10" s="187">
        <v>190.22727272727272</v>
      </c>
      <c r="CM10" s="187">
        <v>228.27272727272725</v>
      </c>
      <c r="CN10" s="187">
        <v>228.27272727272725</v>
      </c>
      <c r="CO10" s="187">
        <f>IFERROR(SUMIFS(Backup!$P:$P, Backup!$A:$A,"&gt;"&amp;CJ$1, Backup!$A:$A, "&lt;="&amp;CO$1, Backup!$B:$B, $B10),0)</f>
        <v>217</v>
      </c>
      <c r="CP10" s="187">
        <f>IFERROR(SUMIFS(Backup!$P:$P, Backup!$A:$A,"&gt;"&amp;CO$1, Backup!$A:$A, "&lt;="&amp;CP$1, Backup!$B:$B, $B10),0)</f>
        <v>372</v>
      </c>
      <c r="CQ10" s="187">
        <f>IFERROR(SUMIFS(Backup!$P:$P, Backup!$A:$A,"&gt;"&amp;CP$1, Backup!$A:$A, "&lt;="&amp;CQ$1, Backup!$B:$B, $B10),0)</f>
        <v>223</v>
      </c>
      <c r="CR10" s="187">
        <f>IFERROR(SUMIFS(Backup!$P:$P, Backup!$A:$A,"&gt;"&amp;CQ$1, Backup!$A:$A, "&lt;="&amp;CR$1, Backup!$B:$B, $B10),0)</f>
        <v>226</v>
      </c>
      <c r="CS10" s="187"/>
      <c r="CT10" s="187"/>
      <c r="CU10" s="187">
        <f t="shared" si="30"/>
        <v>555</v>
      </c>
      <c r="CV10" s="187">
        <f t="shared" si="31"/>
        <v>1238</v>
      </c>
      <c r="CW10" s="187">
        <v>94.350000000000009</v>
      </c>
      <c r="CX10" s="187">
        <v>138.75</v>
      </c>
      <c r="CY10" s="187">
        <v>138.75</v>
      </c>
      <c r="CZ10" s="187">
        <v>183.15</v>
      </c>
      <c r="DA10" s="187">
        <f>IFERROR(SUMIFS(Backup!$P:$P, Backup!$A:$A,"&gt;"&amp;CV$1, Backup!$A:$A, "&lt;="&amp;DA$1, Backup!$B:$B, $B10),0)</f>
        <v>264</v>
      </c>
      <c r="DB10" s="187">
        <f>IFERROR(SUMIFS(Backup!$P:$P, Backup!$A:$A,"&gt;"&amp;DA$1, Backup!$A:$A, "&lt;="&amp;DB$1, Backup!$B:$B, $B10),0)</f>
        <v>243</v>
      </c>
      <c r="DC10" s="187">
        <f>IFERROR(SUMIFS(Backup!$P:$P, Backup!$A:$A,"&gt;"&amp;DB$1, Backup!$A:$A, "&lt;="&amp;DC$1, Backup!$B:$B, $B10),0)</f>
        <v>431</v>
      </c>
      <c r="DD10" s="187">
        <f>IFERROR(SUMIFS(Backup!$P:$P, Backup!$A:$A,"&gt;"&amp;DC$1, Backup!$A:$A, "&lt;="&amp;DD$1, Backup!$B:$B, $B10),0)</f>
        <v>300</v>
      </c>
      <c r="DE10" s="187"/>
      <c r="DF10" s="187"/>
      <c r="DG10" s="187">
        <f t="shared" si="32"/>
        <v>724.36363636363626</v>
      </c>
      <c r="DH10" s="187">
        <f t="shared" si="33"/>
        <v>704.5</v>
      </c>
      <c r="DI10" s="187">
        <v>191.05605162433332</v>
      </c>
      <c r="DJ10" s="187">
        <v>211.15129766615203</v>
      </c>
      <c r="DK10" s="187">
        <v>211.15129766615203</v>
      </c>
      <c r="DL10" s="187">
        <v>111.00498940699896</v>
      </c>
      <c r="DM10" s="187">
        <f>IFERROR(SUMIFS(Backup!$P:$P, Backup!$A:$A,"&gt;"&amp;DH$1, Backup!$A:$A, "&lt;="&amp;DM$1, Backup!$B:$B, $B10),0)</f>
        <v>294</v>
      </c>
      <c r="DN10" s="187">
        <f>IFERROR(SUMIFS(Backup!$P:$P, Backup!$A:$A,"&gt;"&amp;DM$1, Backup!$A:$A, "&lt;="&amp;DN$1, Backup!$B:$B, $B10),0)</f>
        <v>306.5</v>
      </c>
      <c r="DO10" s="187">
        <f>IFERROR(SUMIFS(Backup!$P:$P, Backup!$A:$A,"&gt;"&amp;DN$1, Backup!$A:$A, "&lt;="&amp;DO$1, Backup!$B:$B, $B10),0)</f>
        <v>60</v>
      </c>
      <c r="DP10" s="187">
        <f>IFERROR(SUMIFS(Backup!$P:$P, Backup!$A:$A,"&gt;"&amp;DO$1, Backup!$A:$A, "&lt;="&amp;DP$1, Backup!$B:$B, $B10),0)</f>
        <v>44</v>
      </c>
      <c r="DQ10" s="187"/>
      <c r="DR10" s="187"/>
      <c r="DS10" s="187">
        <f t="shared" si="34"/>
        <v>473.81818181818181</v>
      </c>
      <c r="DT10" s="187">
        <f t="shared" si="35"/>
        <v>322.5</v>
      </c>
      <c r="DU10" s="187">
        <v>106.6090909090909</v>
      </c>
      <c r="DV10" s="187">
        <v>123.19272727272728</v>
      </c>
      <c r="DW10" s="187">
        <v>123.19272727272728</v>
      </c>
      <c r="DX10" s="187">
        <v>120.82363636363637</v>
      </c>
      <c r="DY10" s="187">
        <f>IFERROR(SUMIFS(Backup!$P:$P, Backup!$A:$A,"&gt;"&amp;DT$1, Backup!$A:$A, "&lt;="&amp;DY$1, Backup!$B:$B, $B10),0)</f>
        <v>65</v>
      </c>
      <c r="DZ10" s="187">
        <f>IFERROR(SUMIFS(Backup!$P:$P, Backup!$A:$A,"&gt;"&amp;DY$1, Backup!$A:$A, "&lt;="&amp;DZ$1, Backup!$B:$B, $B10),0)</f>
        <v>88</v>
      </c>
      <c r="EA10" s="187">
        <f>IFERROR(SUMIFS(Backup!$P:$P, Backup!$A:$A,"&gt;"&amp;DZ$1, Backup!$A:$A, "&lt;="&amp;EA$1, Backup!$B:$B, $B10),0)</f>
        <v>75</v>
      </c>
      <c r="EB10" s="187">
        <f>IFERROR(SUMIFS(Backup!$P:$P, Backup!$A:$A,"&gt;"&amp;EA$1, Backup!$A:$A, "&lt;="&amp;EB$1, Backup!$B:$B, $B10),0)</f>
        <v>94.5</v>
      </c>
      <c r="EC10" s="187"/>
      <c r="ED10" s="187"/>
      <c r="EE10" s="187">
        <f t="shared" si="36"/>
        <v>276.27272727272725</v>
      </c>
      <c r="EF10" s="187">
        <f t="shared" si="37"/>
        <v>162</v>
      </c>
      <c r="EG10" s="187">
        <v>62.161363636363625</v>
      </c>
      <c r="EH10" s="187">
        <v>71.830909090909088</v>
      </c>
      <c r="EI10" s="187">
        <v>71.830909090909088</v>
      </c>
      <c r="EJ10" s="187">
        <v>70.449545454545444</v>
      </c>
      <c r="EK10" s="187">
        <f>IFERROR(SUMIFS(Backup!$P:$P, Backup!$A:$A,"&gt;"&amp;EF$1, Backup!$A:$A, "&lt;="&amp;EK$1, Backup!$B:$B, $B10),0)</f>
        <v>125.5</v>
      </c>
      <c r="EL10" s="187">
        <f>IFERROR(SUMIFS(Backup!$P:$P, Backup!$A:$A,"&gt;"&amp;EK$1, Backup!$A:$A, "&lt;="&amp;EL$1, Backup!$B:$B, $B10),0)</f>
        <v>36.5</v>
      </c>
      <c r="EM10" s="187">
        <f>IFERROR(SUMIFS(Backup!$P:$P, Backup!$A:$A,"&gt;"&amp;EL$1, Backup!$A:$A, "&lt;="&amp;EM$1, Backup!$B:$B, $B10),0)</f>
        <v>0</v>
      </c>
      <c r="EN10" s="187">
        <f>IFERROR(SUMIFS(Backup!$P:$P, Backup!$A:$A,"&gt;"&amp;EM$1, Backup!$A:$A, "&lt;="&amp;EN$1, Backup!$B:$B, $B10),0)</f>
        <v>0</v>
      </c>
      <c r="EO10" s="187"/>
      <c r="EP10" s="187"/>
      <c r="EQ10" s="187">
        <f t="shared" si="38"/>
        <v>264.27272727272725</v>
      </c>
      <c r="ER10" s="187">
        <f t="shared" si="39"/>
        <v>28</v>
      </c>
      <c r="ES10" s="187">
        <v>59.388820015935615</v>
      </c>
      <c r="ET10" s="187">
        <v>68.72048666346133</v>
      </c>
      <c r="EU10" s="187">
        <v>68.72048666346133</v>
      </c>
      <c r="EV10" s="187">
        <v>67.442933929868985</v>
      </c>
      <c r="EW10" s="187">
        <f>IFERROR(SUMIFS(Backup!$P:$P, Backup!$A:$A,"&gt;"&amp;ER$1, Backup!$A:$A, "&lt;="&amp;EW$1, Backup!$B:$B, $B10),0)</f>
        <v>0</v>
      </c>
      <c r="EX10" s="187">
        <f>IFERROR(SUMIFS(Backup!$P:$P, Backup!$A:$A,"&gt;"&amp;EW$1, Backup!$A:$A, "&lt;="&amp;EX$1, Backup!$B:$B, $B10),0)</f>
        <v>10</v>
      </c>
      <c r="EY10" s="187">
        <f>IFERROR(SUMIFS(Backup!$P:$P, Backup!$A:$A,"&gt;"&amp;EX$1, Backup!$A:$A, "&lt;="&amp;EY$1, Backup!$B:$B, $B10),0)</f>
        <v>18</v>
      </c>
      <c r="EZ10" s="187">
        <f>IFERROR(SUMIFS(Backup!$P:$P, Backup!$A:$A,"&gt;"&amp;EY$1, Backup!$A:$A, "&lt;="&amp;EZ$1, Backup!$B:$B, $B10),0)</f>
        <v>0</v>
      </c>
      <c r="FA10" s="187"/>
      <c r="FB10" s="187"/>
      <c r="FC10" s="187">
        <f t="shared" si="40"/>
        <v>275.4545454545455</v>
      </c>
      <c r="FD10" s="187">
        <f t="shared" si="41"/>
        <v>35</v>
      </c>
      <c r="FE10" s="863">
        <v>61.901659665732694</v>
      </c>
      <c r="FF10" s="863">
        <v>71.62816463374196</v>
      </c>
      <c r="FG10" s="863">
        <v>71.62816463374196</v>
      </c>
      <c r="FH10" s="863">
        <v>70.296556521328881</v>
      </c>
      <c r="FI10" s="187">
        <f>IFERROR(SUMIFS(Backup!$P:$P, Backup!$A:$A,"&gt;"&amp;FD$1, Backup!$A:$A, "&lt;="&amp;FI$1, Backup!$B:$B, $B10),0)</f>
        <v>0</v>
      </c>
      <c r="FJ10" s="187">
        <f>IFERROR(SUMIFS(Backup!$P:$P, Backup!$A:$A,"&gt;"&amp;FI$1, Backup!$A:$A, "&lt;="&amp;FJ$1, Backup!$B:$B, $B10),0)</f>
        <v>35</v>
      </c>
      <c r="FK10" s="187">
        <f>IFERROR(SUMIFS(Backup!$P:$P, Backup!$A:$A,"&gt;"&amp;FJ$1, Backup!$A:$A, "&lt;="&amp;FK$1, Backup!$B:$B, $B10),0)</f>
        <v>0</v>
      </c>
      <c r="FL10" s="187">
        <f>IFERROR(SUMIFS(Backup!$P:$P, Backup!$A:$A,"&gt;"&amp;FK$1, Backup!$A:$A, "&lt;="&amp;FL$1, Backup!$B:$B, $B10),0)</f>
        <v>0</v>
      </c>
      <c r="FM10" s="187"/>
      <c r="FN10" s="187"/>
      <c r="FO10" s="187">
        <f t="shared" si="42"/>
        <v>255.45454545454544</v>
      </c>
      <c r="FP10" s="187">
        <f t="shared" si="43"/>
        <v>0</v>
      </c>
      <c r="FQ10" s="187">
        <v>57.407149723006221</v>
      </c>
      <c r="FR10" s="187">
        <v>66.427439808849797</v>
      </c>
      <c r="FS10" s="187">
        <v>66.427439808849797</v>
      </c>
      <c r="FT10" s="187">
        <v>65.192516113839659</v>
      </c>
      <c r="FU10" s="187">
        <f>IFERROR(SUMIFS(Backup!$P:$P, Backup!$A:$A,"&gt;"&amp;FP$1, Backup!$A:$A, "&lt;="&amp;FU$1, Backup!$B:$B, $B10),0)</f>
        <v>0</v>
      </c>
      <c r="FV10" s="187">
        <f>IFERROR(SUMIFS(Backup!$P:$P, Backup!$A:$A,"&gt;"&amp;FU$1, Backup!$A:$A, "&lt;="&amp;FV$1, Backup!$B:$B, $B10),0)</f>
        <v>0</v>
      </c>
      <c r="FW10" s="187">
        <f>IFERROR(SUMIFS(Backup!$P:$P, Backup!$A:$A,"&gt;"&amp;FV$1, Backup!$A:$A, "&lt;="&amp;FW$1, Backup!$B:$B, $B10),0)</f>
        <v>0</v>
      </c>
      <c r="FX10" s="187">
        <f>IFERROR(SUMIFS(Backup!$P:$P, Backup!$A:$A,"&gt;"&amp;FW$1, Backup!$A:$A, "&lt;="&amp;FX$1, Backup!$B:$B, $B10),0)</f>
        <v>0</v>
      </c>
      <c r="FY10" s="187"/>
      <c r="FZ10" s="187"/>
      <c r="GA10" s="187">
        <f t="shared" si="44"/>
        <v>254.72727272727275</v>
      </c>
      <c r="GB10" s="187">
        <f t="shared" si="45"/>
        <v>2.5</v>
      </c>
      <c r="GC10" s="187">
        <v>56.04</v>
      </c>
      <c r="GD10" s="187">
        <v>66.229090909090914</v>
      </c>
      <c r="GE10" s="187">
        <v>66.229090909090914</v>
      </c>
      <c r="GF10" s="187">
        <v>66.229090909090914</v>
      </c>
      <c r="GG10" s="187">
        <f>IFERROR(SUMIFS(Backup!$P:$P, Backup!$A:$A,"&gt;"&amp;GB$1, Backup!$A:$A, "&lt;="&amp;GG$1, Backup!$B:$B, $B10),0)</f>
        <v>0</v>
      </c>
      <c r="GH10" s="187">
        <f>IFERROR(SUMIFS(Backup!$P:$P, Backup!$A:$A,"&gt;"&amp;GG$1, Backup!$A:$A, "&lt;="&amp;GH$1, Backup!$B:$B, $B10),0)</f>
        <v>2.5</v>
      </c>
      <c r="GI10" s="187">
        <f>IFERROR(SUMIFS(Backup!$P:$P, Backup!$A:$A,"&gt;"&amp;GH$1, Backup!$A:$A, "&lt;="&amp;GI$1, Backup!$B:$B, $B10),0)</f>
        <v>0</v>
      </c>
      <c r="GJ10" s="187">
        <f>IFERROR(SUMIFS(Backup!$P:$P, Backup!$A:$A,"&gt;"&amp;GI$1, Backup!$A:$A, "&lt;="&amp;GJ$1, Backup!$B:$B, $B10),0)</f>
        <v>0</v>
      </c>
      <c r="GK10" s="187"/>
      <c r="GL10" s="187"/>
      <c r="GM10" s="187">
        <f t="shared" si="46"/>
        <v>0</v>
      </c>
      <c r="GN10" s="187">
        <f t="shared" si="47"/>
        <v>0</v>
      </c>
      <c r="GO10" s="187">
        <v>0</v>
      </c>
      <c r="GP10" s="187">
        <v>0</v>
      </c>
      <c r="GQ10" s="187">
        <v>0</v>
      </c>
      <c r="GR10" s="187">
        <v>0</v>
      </c>
      <c r="GS10" s="187">
        <f>IFERROR(SUMIFS(Backup!$P:$P, Backup!$A:$A,"&gt;"&amp;GN$1, Backup!$A:$A, "&lt;="&amp;GS$1, Backup!$B:$B, $B10),0)</f>
        <v>0</v>
      </c>
      <c r="GT10" s="187">
        <f>IFERROR(SUMIFS(Backup!$P:$P, Backup!$A:$A,"&gt;"&amp;GS$1, Backup!$A:$A, "&lt;="&amp;GT$1, Backup!$B:$B, $B10),0)</f>
        <v>0</v>
      </c>
      <c r="GU10" s="187">
        <f>IFERROR(SUMIFS(Backup!$P:$P, Backup!$A:$A,"&gt;"&amp;GT$1, Backup!$A:$A, "&lt;="&amp;GU$1, Backup!$B:$B, $B10),0)</f>
        <v>0</v>
      </c>
      <c r="GV10" s="187">
        <f>IFERROR(SUMIFS(Backup!$P:$P, Backup!$A:$A,"&gt;"&amp;GU$1, Backup!$A:$A, "&lt;="&amp;GV$1, Backup!$B:$B, $B10),0)</f>
        <v>0</v>
      </c>
      <c r="GW10" s="187"/>
      <c r="GX10" s="187"/>
      <c r="GY10" s="187">
        <f t="shared" si="48"/>
        <v>0</v>
      </c>
      <c r="GZ10" s="187">
        <f t="shared" si="49"/>
        <v>2.5</v>
      </c>
      <c r="HA10" s="187">
        <v>0</v>
      </c>
      <c r="HB10" s="187">
        <v>0</v>
      </c>
      <c r="HC10" s="187">
        <v>0</v>
      </c>
      <c r="HD10" s="187">
        <v>0</v>
      </c>
      <c r="HE10" s="187">
        <f>IFERROR(SUMIFS(Backup!$P:$P, Backup!$A:$A,"&gt;"&amp;GZ$1, Backup!$A:$A, "&lt;="&amp;HE$1, Backup!$B:$B, $B10),0)</f>
        <v>0</v>
      </c>
      <c r="HF10" s="187">
        <f>IFERROR(SUMIFS(Backup!$P:$P, Backup!$A:$A,"&gt;"&amp;HE$1, Backup!$A:$A, "&lt;="&amp;HF$1, Backup!$B:$B, $B10),0)</f>
        <v>0</v>
      </c>
      <c r="HG10" s="187">
        <f>IFERROR(SUMIFS(Backup!$P:$P, Backup!$A:$A,"&gt;"&amp;HF$1, Backup!$A:$A, "&lt;="&amp;HG$1, Backup!$B:$B, $B10),0)</f>
        <v>2.5</v>
      </c>
      <c r="HH10" s="187">
        <f>IFERROR(SUMIFS(Backup!$P:$P, Backup!$A:$A,"&gt;"&amp;HG$1, Backup!$A:$A, "&lt;="&amp;HH$1, Backup!$B:$B, $B10),0)</f>
        <v>0</v>
      </c>
      <c r="HI10" s="187"/>
      <c r="HJ10" s="187"/>
      <c r="HK10" s="187">
        <f t="shared" si="50"/>
        <v>0</v>
      </c>
      <c r="HL10" s="187">
        <f t="shared" si="51"/>
        <v>0</v>
      </c>
      <c r="HM10" s="187">
        <v>0</v>
      </c>
      <c r="HN10" s="187">
        <v>0</v>
      </c>
      <c r="HO10" s="187">
        <v>0</v>
      </c>
      <c r="HP10" s="187">
        <v>0</v>
      </c>
      <c r="HQ10" s="187">
        <f>IFERROR(SUMIFS(Backup!$P:$P, Backup!$A:$A,"&gt;"&amp;HL$1, Backup!$A:$A, "&lt;="&amp;HQ$1, Backup!$B:$B, $B10),0)</f>
        <v>0</v>
      </c>
      <c r="HR10" s="187">
        <f>IFERROR(SUMIFS(Backup!$P:$P, Backup!$A:$A,"&gt;"&amp;HQ$1, Backup!$A:$A, "&lt;="&amp;HR$1, Backup!$B:$B, $B10),0)</f>
        <v>0</v>
      </c>
      <c r="HS10" s="187">
        <f>IFERROR(SUMIFS(Backup!$P:$P, Backup!$A:$A,"&gt;"&amp;HR$1, Backup!$A:$A, "&lt;="&amp;HS$1, Backup!$B:$B, $B10),0)</f>
        <v>0</v>
      </c>
      <c r="HT10" s="187">
        <f>IFERROR(SUMIFS(Backup!$P:$P, Backup!$A:$A,"&gt;"&amp;HS$1, Backup!$A:$A, "&lt;="&amp;HT$1, Backup!$B:$B, $B10),0)</f>
        <v>0</v>
      </c>
      <c r="HU10" s="187"/>
      <c r="HV10" s="187"/>
      <c r="HW10" s="187">
        <f t="shared" si="52"/>
        <v>0</v>
      </c>
      <c r="HX10" s="187">
        <f t="shared" si="53"/>
        <v>0</v>
      </c>
      <c r="HY10" s="187"/>
      <c r="HZ10" s="187"/>
      <c r="IA10" s="187"/>
      <c r="IB10" s="187"/>
      <c r="IC10" s="187">
        <f>IFERROR(SUMIFS(Backup!$P:$P, Backup!$A:$A,"&gt;"&amp;HX$1, Backup!$A:$A, "&lt;="&amp;IC$1, Backup!$B:$B, $B10),0)</f>
        <v>0</v>
      </c>
      <c r="ID10" s="187">
        <f>IFERROR(SUMIFS(Backup!$P:$P, Backup!$A:$A,"&gt;"&amp;IC$1, Backup!$A:$A, "&lt;="&amp;ID$1, Backup!$B:$B, $B10),0)</f>
        <v>0</v>
      </c>
      <c r="IE10" s="187">
        <f>IFERROR(SUMIFS(Backup!$P:$P, Backup!$A:$A,"&gt;"&amp;ID$1, Backup!$A:$A, "&lt;="&amp;IE$1, Backup!$B:$B, $B10),0)</f>
        <v>0</v>
      </c>
      <c r="IF10" s="187">
        <f>IFERROR(SUMIFS(Backup!$P:$P, Backup!$A:$A,"&gt;"&amp;IE$1, Backup!$A:$A, "&lt;="&amp;IF$1, Backup!$B:$B, $B10),0)</f>
        <v>0</v>
      </c>
      <c r="IG10" s="187"/>
      <c r="IH10" s="187"/>
      <c r="II10" s="187">
        <f t="shared" si="54"/>
        <v>0</v>
      </c>
      <c r="IJ10" s="187">
        <f t="shared" si="55"/>
        <v>0</v>
      </c>
      <c r="IK10" s="187"/>
      <c r="IL10" s="187"/>
      <c r="IM10" s="187"/>
      <c r="IN10" s="187"/>
      <c r="IO10" s="187">
        <f>IFERROR(SUMIFS(Backup!$P:$P, Backup!$A:$A,"&gt;"&amp;IJ$1, Backup!$A:$A, "&lt;="&amp;IO$1, Backup!$B:$B, $B10),0)</f>
        <v>0</v>
      </c>
      <c r="IP10" s="187">
        <f>IFERROR(SUMIFS(Backup!$P:$P, Backup!$A:$A,"&gt;"&amp;IO$1, Backup!$A:$A, "&lt;="&amp;IP$1, Backup!$B:$B, $B10),0)</f>
        <v>0</v>
      </c>
      <c r="IQ10" s="187">
        <f>IFERROR(SUMIFS(Backup!$P:$P, Backup!$A:$A,"&gt;"&amp;IP$1, Backup!$A:$A, "&lt;="&amp;IQ$1, Backup!$B:$B, $B10),0)</f>
        <v>0</v>
      </c>
      <c r="IR10" s="187">
        <f>IFERROR(SUMIFS(Backup!$P:$P, Backup!$A:$A,"&gt;"&amp;IQ$1, Backup!$A:$A, "&lt;="&amp;IR$1, Backup!$B:$B, $B10),0)</f>
        <v>0</v>
      </c>
      <c r="IS10" s="187"/>
      <c r="IT10" s="187"/>
      <c r="IU10" s="187">
        <f t="shared" si="56"/>
        <v>0</v>
      </c>
      <c r="IV10" s="187">
        <f t="shared" si="57"/>
        <v>18</v>
      </c>
      <c r="IW10" s="187"/>
      <c r="IX10" s="187"/>
      <c r="IY10" s="187"/>
      <c r="IZ10" s="187"/>
      <c r="JA10" s="187">
        <f>IFERROR(SUMIFS(Backup!$P:$P, Backup!$A:$A,"&gt;"&amp;IV$1, Backup!$A:$A, "&lt;="&amp;JA$1, Backup!$B:$B, $B10),0)</f>
        <v>0</v>
      </c>
      <c r="JB10" s="187">
        <f>IFERROR(SUMIFS(Backup!$P:$P, Backup!$A:$A,"&gt;"&amp;JA$1, Backup!$A:$A, "&lt;="&amp;JB$1, Backup!$B:$B, $B10),0)</f>
        <v>0</v>
      </c>
      <c r="JC10" s="187">
        <f>IFERROR(SUMIFS(Backup!$P:$P, Backup!$A:$A,"&gt;"&amp;JB$1, Backup!$A:$A, "&lt;="&amp;JC$1, Backup!$B:$B, $B10),0)</f>
        <v>18</v>
      </c>
      <c r="JD10" s="187">
        <f>IFERROR(SUMIFS(Backup!$P:$P, Backup!$A:$A,"&gt;"&amp;JC$1, Backup!$A:$A, "&lt;="&amp;JD$1, Backup!$B:$B, $B10),0)</f>
        <v>0</v>
      </c>
    </row>
    <row r="11" spans="1:264">
      <c r="A11" s="190">
        <v>5</v>
      </c>
      <c r="B11" s="241" t="s">
        <v>40</v>
      </c>
      <c r="C11" s="1057">
        <v>4421</v>
      </c>
      <c r="D11" s="190" t="s">
        <v>564</v>
      </c>
      <c r="E11" s="424">
        <v>4421</v>
      </c>
      <c r="F11" s="312">
        <f t="shared" si="13"/>
        <v>0</v>
      </c>
      <c r="G11" s="312">
        <f t="shared" si="14"/>
        <v>4266.272727272727</v>
      </c>
      <c r="H11" s="312">
        <f t="shared" si="15"/>
        <v>1865</v>
      </c>
      <c r="I11" s="585">
        <v>0</v>
      </c>
      <c r="J11" s="585">
        <v>0</v>
      </c>
      <c r="K11" s="187">
        <v>0</v>
      </c>
      <c r="L11" s="187">
        <v>0</v>
      </c>
      <c r="M11" s="585">
        <v>600</v>
      </c>
      <c r="N11" s="585">
        <v>0</v>
      </c>
      <c r="O11" s="187">
        <f t="shared" si="16"/>
        <v>0</v>
      </c>
      <c r="P11" s="187">
        <f t="shared" si="17"/>
        <v>0</v>
      </c>
      <c r="Q11" s="187">
        <v>0</v>
      </c>
      <c r="R11" s="187">
        <v>0</v>
      </c>
      <c r="S11" s="187">
        <v>0</v>
      </c>
      <c r="T11" s="187">
        <v>0</v>
      </c>
      <c r="U11" s="187">
        <f>IFERROR(SUMIFS(Backup!$P:$P, Backup!$A:$A,"&gt;"&amp;P$1, Backup!$A:$A, "&lt;="&amp;U$1, Backup!$B:$B, $B11),0)</f>
        <v>0</v>
      </c>
      <c r="V11" s="187">
        <f>IFERROR(SUMIFS(Backup!$P:$P, Backup!$A:$A,"&gt;"&amp;U$1, Backup!$A:$A, "&lt;="&amp;V$1, Backup!$B:$B, $B11),0)</f>
        <v>0</v>
      </c>
      <c r="W11" s="187">
        <f>IFERROR(SUMIFS(Backup!$P:$P, Backup!$A:$A,"&gt;"&amp;V$1, Backup!$A:$A, "&lt;="&amp;W$1, Backup!$B:$B, $B11),0)</f>
        <v>0</v>
      </c>
      <c r="X11" s="187">
        <f>IFERROR(SUMIFS(Backup!$P:$P, Backup!$A:$A,"&gt;"&amp;W$1, Backup!$A:$A, "&lt;="&amp;X$1, Backup!$B:$B, $B11),0)</f>
        <v>0</v>
      </c>
      <c r="Y11" s="585">
        <v>800</v>
      </c>
      <c r="Z11" s="585">
        <v>0</v>
      </c>
      <c r="AA11" s="187">
        <f t="shared" si="18"/>
        <v>0</v>
      </c>
      <c r="AB11" s="187">
        <f t="shared" si="19"/>
        <v>0</v>
      </c>
      <c r="AC11" s="187">
        <v>0</v>
      </c>
      <c r="AD11" s="187">
        <v>0</v>
      </c>
      <c r="AE11" s="187">
        <v>0</v>
      </c>
      <c r="AF11" s="187">
        <v>0</v>
      </c>
      <c r="AG11" s="187">
        <f>IFERROR(SUMIFS(Backup!$P:$P, Backup!$A:$A,"&gt;"&amp;AB$1, Backup!$A:$A, "&lt;="&amp;AG$1, Backup!$B:$B, $B11),0)</f>
        <v>0</v>
      </c>
      <c r="AH11" s="187">
        <f>IFERROR(SUMIFS(Backup!$P:$P, Backup!$A:$A,"&gt;"&amp;AG$1, Backup!$A:$A, "&lt;="&amp;AH$1, Backup!$B:$B, $B11),0)</f>
        <v>0</v>
      </c>
      <c r="AI11" s="187">
        <f>IFERROR(SUMIFS(Backup!$P:$P, Backup!$A:$A,"&gt;"&amp;AH$1, Backup!$A:$A, "&lt;="&amp;AI$1, Backup!$B:$B, $B11),0)</f>
        <v>0</v>
      </c>
      <c r="AJ11" s="187">
        <f>IFERROR(SUMIFS(Backup!$P:$P, Backup!$A:$A,"&gt;"&amp;AI$1, Backup!$A:$A, "&lt;="&amp;AJ$1, Backup!$B:$B, $B11),0)</f>
        <v>0</v>
      </c>
      <c r="AK11" s="585">
        <v>1000</v>
      </c>
      <c r="AL11" s="585">
        <v>0</v>
      </c>
      <c r="AM11" s="187">
        <f t="shared" si="20"/>
        <v>0</v>
      </c>
      <c r="AN11" s="187">
        <f t="shared" si="21"/>
        <v>0</v>
      </c>
      <c r="AO11" s="187">
        <v>0</v>
      </c>
      <c r="AP11" s="187">
        <v>0</v>
      </c>
      <c r="AQ11" s="187">
        <v>0</v>
      </c>
      <c r="AR11" s="187">
        <v>0</v>
      </c>
      <c r="AS11" s="187">
        <f>IFERROR(SUMIFS(Backup!$P:$P, Backup!$A:$A,"&gt;"&amp;AN$1, Backup!$A:$A, "&lt;="&amp;AS$1, Backup!$B:$B, $B11),0)</f>
        <v>0</v>
      </c>
      <c r="AT11" s="187">
        <f>IFERROR(SUMIFS(Backup!$P:$P, Backup!$A:$A,"&gt;"&amp;AS$1, Backup!$A:$A, "&lt;="&amp;AT$1, Backup!$B:$B, $B11),0)</f>
        <v>0</v>
      </c>
      <c r="AU11" s="187">
        <f>IFERROR(SUMIFS(Backup!$P:$P, Backup!$A:$A,"&gt;"&amp;AT$1, Backup!$A:$A, "&lt;="&amp;AU$1, Backup!$B:$B, $B11),0)</f>
        <v>0</v>
      </c>
      <c r="AV11" s="187">
        <f>IFERROR(SUMIFS(Backup!$P:$P, Backup!$A:$A,"&gt;"&amp;AU$1, Backup!$A:$A, "&lt;="&amp;AV$1, Backup!$B:$B, $B11),0)</f>
        <v>0</v>
      </c>
      <c r="AW11" s="585">
        <v>800</v>
      </c>
      <c r="AX11" s="585">
        <v>0</v>
      </c>
      <c r="AY11" s="187">
        <f t="shared" si="22"/>
        <v>0</v>
      </c>
      <c r="AZ11" s="187">
        <f t="shared" si="23"/>
        <v>0</v>
      </c>
      <c r="BA11" s="187">
        <v>0</v>
      </c>
      <c r="BB11" s="187">
        <v>0</v>
      </c>
      <c r="BC11" s="187">
        <v>0</v>
      </c>
      <c r="BD11" s="187">
        <v>0</v>
      </c>
      <c r="BE11" s="187">
        <f>IFERROR(SUMIFS(Backup!$P:$P, Backup!$A:$A,"&gt;"&amp;AZ$1, Backup!$A:$A, "&lt;="&amp;BE$1, Backup!$B:$B, $B11),0)</f>
        <v>0</v>
      </c>
      <c r="BF11" s="187">
        <f>IFERROR(SUMIFS(Backup!$P:$P, Backup!$A:$A,"&gt;"&amp;BE$1, Backup!$A:$A, "&lt;="&amp;BF$1, Backup!$B:$B, $B11),0)</f>
        <v>0</v>
      </c>
      <c r="BG11" s="187">
        <f>IFERROR(SUMIFS(Backup!$P:$P, Backup!$A:$A,"&gt;"&amp;BF$1, Backup!$A:$A, "&lt;="&amp;BG$1, Backup!$B:$B, $B11),0)</f>
        <v>0</v>
      </c>
      <c r="BH11" s="187">
        <f>IFERROR(SUMIFS(Backup!$P:$P, Backup!$A:$A,"&gt;"&amp;BG$1, Backup!$A:$A, "&lt;="&amp;BH$1, Backup!$B:$B, $B11),0)</f>
        <v>0</v>
      </c>
      <c r="BI11" s="585">
        <v>506</v>
      </c>
      <c r="BJ11" s="585">
        <v>0</v>
      </c>
      <c r="BK11" s="187">
        <f t="shared" si="24"/>
        <v>0</v>
      </c>
      <c r="BL11" s="187">
        <f t="shared" si="25"/>
        <v>0</v>
      </c>
      <c r="BM11" s="187">
        <v>0</v>
      </c>
      <c r="BN11" s="187">
        <v>0</v>
      </c>
      <c r="BO11" s="187">
        <v>0</v>
      </c>
      <c r="BP11" s="187">
        <v>0</v>
      </c>
      <c r="BQ11" s="187">
        <f>IFERROR(SUMIFS(Backup!$P:$P, Backup!$A:$A,"&gt;"&amp;BL$1, Backup!$A:$A, "&lt;="&amp;BQ$1, Backup!$B:$B, $B11),0)</f>
        <v>0</v>
      </c>
      <c r="BR11" s="187">
        <f>IFERROR(SUMIFS(Backup!$P:$P, Backup!$A:$A,"&gt;"&amp;BQ$1, Backup!$A:$A, "&lt;="&amp;BR$1, Backup!$B:$B, $B11),0)</f>
        <v>0</v>
      </c>
      <c r="BS11" s="187">
        <f>IFERROR(SUMIFS(Backup!$P:$P, Backup!$A:$A,"&gt;"&amp;BR$1, Backup!$A:$A, "&lt;="&amp;BS$1, Backup!$B:$B, $B11),0)</f>
        <v>0</v>
      </c>
      <c r="BT11" s="187">
        <f>IFERROR(SUMIFS(Backup!$P:$P, Backup!$A:$A,"&gt;"&amp;BS$1, Backup!$A:$A, "&lt;="&amp;BT$1, Backup!$B:$B, $B11),0)</f>
        <v>0</v>
      </c>
      <c r="BU11" s="585">
        <v>0</v>
      </c>
      <c r="BV11" s="585">
        <v>0</v>
      </c>
      <c r="BW11" s="187">
        <f t="shared" si="26"/>
        <v>0</v>
      </c>
      <c r="BX11" s="187">
        <f t="shared" si="27"/>
        <v>0</v>
      </c>
      <c r="BY11" s="187">
        <v>0</v>
      </c>
      <c r="BZ11" s="187">
        <v>0</v>
      </c>
      <c r="CA11" s="187">
        <v>0</v>
      </c>
      <c r="CB11" s="187">
        <v>0</v>
      </c>
      <c r="CC11" s="187">
        <f>IFERROR(SUMIFS(Backup!$P:$P, Backup!$A:$A,"&gt;"&amp;BX$1, Backup!$A:$A, "&lt;="&amp;CC$1, Backup!$B:$B, $B11),0)</f>
        <v>0</v>
      </c>
      <c r="CD11" s="187">
        <f>IFERROR(SUMIFS(Backup!$P:$P, Backup!$A:$A,"&gt;"&amp;CC$1, Backup!$A:$A, "&lt;="&amp;CD$1, Backup!$B:$B, $B11),0)</f>
        <v>0</v>
      </c>
      <c r="CE11" s="187">
        <f>IFERROR(SUMIFS(Backup!$P:$P, Backup!$A:$A,"&gt;"&amp;CD$1, Backup!$A:$A, "&lt;="&amp;CE$1, Backup!$B:$B, $B11),0)</f>
        <v>0</v>
      </c>
      <c r="CF11" s="187">
        <f>IFERROR(SUMIFS(Backup!$P:$P, Backup!$A:$A,"&gt;"&amp;CE$1, Backup!$A:$A, "&lt;="&amp;CF$1, Backup!$B:$B, $B11),0)</f>
        <v>0</v>
      </c>
      <c r="CG11" s="585">
        <v>0</v>
      </c>
      <c r="CH11" s="585">
        <v>0</v>
      </c>
      <c r="CI11" s="187">
        <f t="shared" si="28"/>
        <v>133.90909090909091</v>
      </c>
      <c r="CJ11" s="187">
        <f t="shared" si="29"/>
        <v>0</v>
      </c>
      <c r="CK11" s="187">
        <v>20.086363636363636</v>
      </c>
      <c r="CL11" s="187">
        <v>33.477272727272727</v>
      </c>
      <c r="CM11" s="187">
        <v>40.172727272727272</v>
      </c>
      <c r="CN11" s="187">
        <v>40.172727272727272</v>
      </c>
      <c r="CO11" s="187">
        <f>IFERROR(SUMIFS(Backup!$P:$P, Backup!$A:$A,"&gt;"&amp;CJ$1, Backup!$A:$A, "&lt;="&amp;CO$1, Backup!$B:$B, $B11),0)</f>
        <v>0</v>
      </c>
      <c r="CP11" s="187">
        <f>IFERROR(SUMIFS(Backup!$P:$P, Backup!$A:$A,"&gt;"&amp;CO$1, Backup!$A:$A, "&lt;="&amp;CP$1, Backup!$B:$B, $B11),0)</f>
        <v>0</v>
      </c>
      <c r="CQ11" s="187">
        <f>IFERROR(SUMIFS(Backup!$P:$P, Backup!$A:$A,"&gt;"&amp;CP$1, Backup!$A:$A, "&lt;="&amp;CQ$1, Backup!$B:$B, $B11),0)</f>
        <v>0</v>
      </c>
      <c r="CR11" s="187">
        <f>IFERROR(SUMIFS(Backup!$P:$P, Backup!$A:$A,"&gt;"&amp;CQ$1, Backup!$A:$A, "&lt;="&amp;CR$1, Backup!$B:$B, $B11),0)</f>
        <v>0</v>
      </c>
      <c r="CS11" s="187"/>
      <c r="CT11" s="187"/>
      <c r="CU11" s="187">
        <f t="shared" si="30"/>
        <v>467</v>
      </c>
      <c r="CV11" s="187">
        <f t="shared" si="31"/>
        <v>0</v>
      </c>
      <c r="CW11" s="187">
        <v>79.39</v>
      </c>
      <c r="CX11" s="187">
        <v>116.75</v>
      </c>
      <c r="CY11" s="187">
        <v>116.75</v>
      </c>
      <c r="CZ11" s="187">
        <v>154.11000000000001</v>
      </c>
      <c r="DA11" s="187">
        <f>IFERROR(SUMIFS(Backup!$P:$P, Backup!$A:$A,"&gt;"&amp;CV$1, Backup!$A:$A, "&lt;="&amp;DA$1, Backup!$B:$B, $B11),0)</f>
        <v>0</v>
      </c>
      <c r="DB11" s="187">
        <f>IFERROR(SUMIFS(Backup!$P:$P, Backup!$A:$A,"&gt;"&amp;DA$1, Backup!$A:$A, "&lt;="&amp;DB$1, Backup!$B:$B, $B11),0)</f>
        <v>0</v>
      </c>
      <c r="DC11" s="187">
        <f>IFERROR(SUMIFS(Backup!$P:$P, Backup!$A:$A,"&gt;"&amp;DB$1, Backup!$A:$A, "&lt;="&amp;DC$1, Backup!$B:$B, $B11),0)</f>
        <v>0</v>
      </c>
      <c r="DD11" s="187">
        <f>IFERROR(SUMIFS(Backup!$P:$P, Backup!$A:$A,"&gt;"&amp;DC$1, Backup!$A:$A, "&lt;="&amp;DD$1, Backup!$B:$B, $B11),0)</f>
        <v>0</v>
      </c>
      <c r="DE11" s="187"/>
      <c r="DF11" s="187"/>
      <c r="DG11" s="187">
        <f t="shared" si="32"/>
        <v>466.36363636363632</v>
      </c>
      <c r="DH11" s="187">
        <f t="shared" si="33"/>
        <v>345</v>
      </c>
      <c r="DI11" s="187">
        <v>123.0067199840399</v>
      </c>
      <c r="DJ11" s="187">
        <v>135.94454781969878</v>
      </c>
      <c r="DK11" s="187">
        <v>135.94454781969878</v>
      </c>
      <c r="DL11" s="187">
        <v>71.467820740198889</v>
      </c>
      <c r="DM11" s="187">
        <f>IFERROR(SUMIFS(Backup!$P:$P, Backup!$A:$A,"&gt;"&amp;DH$1, Backup!$A:$A, "&lt;="&amp;DM$1, Backup!$B:$B, $B11),0)</f>
        <v>78</v>
      </c>
      <c r="DN11" s="187">
        <f>IFERROR(SUMIFS(Backup!$P:$P, Backup!$A:$A,"&gt;"&amp;DM$1, Backup!$A:$A, "&lt;="&amp;DN$1, Backup!$B:$B, $B11),0)</f>
        <v>126</v>
      </c>
      <c r="DO11" s="187">
        <f>IFERROR(SUMIFS(Backup!$P:$P, Backup!$A:$A,"&gt;"&amp;DN$1, Backup!$A:$A, "&lt;="&amp;DO$1, Backup!$B:$B, $B11),0)</f>
        <v>0</v>
      </c>
      <c r="DP11" s="187">
        <f>IFERROR(SUMIFS(Backup!$P:$P, Backup!$A:$A,"&gt;"&amp;DO$1, Backup!$A:$A, "&lt;="&amp;DP$1, Backup!$B:$B, $B11),0)</f>
        <v>141</v>
      </c>
      <c r="DQ11" s="187"/>
      <c r="DR11" s="187"/>
      <c r="DS11" s="187">
        <f t="shared" si="34"/>
        <v>571.81818181818176</v>
      </c>
      <c r="DT11" s="187">
        <f t="shared" si="35"/>
        <v>299</v>
      </c>
      <c r="DU11" s="187">
        <v>128.65909090909088</v>
      </c>
      <c r="DV11" s="187">
        <v>148.67272727272726</v>
      </c>
      <c r="DW11" s="187">
        <v>148.67272727272726</v>
      </c>
      <c r="DX11" s="187">
        <v>145.81363636363636</v>
      </c>
      <c r="DY11" s="187">
        <f>IFERROR(SUMIFS(Backup!$P:$P, Backup!$A:$A,"&gt;"&amp;DT$1, Backup!$A:$A, "&lt;="&amp;DY$1, Backup!$B:$B, $B11),0)</f>
        <v>114</v>
      </c>
      <c r="DZ11" s="187">
        <f>IFERROR(SUMIFS(Backup!$P:$P, Backup!$A:$A,"&gt;"&amp;DY$1, Backup!$A:$A, "&lt;="&amp;DZ$1, Backup!$B:$B, $B11),0)</f>
        <v>157</v>
      </c>
      <c r="EA11" s="187">
        <f>IFERROR(SUMIFS(Backup!$P:$P, Backup!$A:$A,"&gt;"&amp;DZ$1, Backup!$A:$A, "&lt;="&amp;EA$1, Backup!$B:$B, $B11),0)</f>
        <v>28</v>
      </c>
      <c r="EB11" s="187">
        <f>IFERROR(SUMIFS(Backup!$P:$P, Backup!$A:$A,"&gt;"&amp;EA$1, Backup!$A:$A, "&lt;="&amp;EB$1, Backup!$B:$B, $B11),0)</f>
        <v>0</v>
      </c>
      <c r="EC11" s="187"/>
      <c r="ED11" s="187"/>
      <c r="EE11" s="187">
        <f t="shared" si="36"/>
        <v>418.27272727272725</v>
      </c>
      <c r="EF11" s="187">
        <f t="shared" si="37"/>
        <v>90</v>
      </c>
      <c r="EG11" s="187">
        <v>94.11136363636362</v>
      </c>
      <c r="EH11" s="187">
        <v>108.75090909090909</v>
      </c>
      <c r="EI11" s="187">
        <v>108.75090909090909</v>
      </c>
      <c r="EJ11" s="187">
        <v>106.65954545454545</v>
      </c>
      <c r="EK11" s="187">
        <f>IFERROR(SUMIFS(Backup!$P:$P, Backup!$A:$A,"&gt;"&amp;EF$1, Backup!$A:$A, "&lt;="&amp;EK$1, Backup!$B:$B, $B11),0)</f>
        <v>80</v>
      </c>
      <c r="EL11" s="187">
        <f>IFERROR(SUMIFS(Backup!$P:$P, Backup!$A:$A,"&gt;"&amp;EK$1, Backup!$A:$A, "&lt;="&amp;EL$1, Backup!$B:$B, $B11),0)</f>
        <v>0</v>
      </c>
      <c r="EM11" s="187">
        <f>IFERROR(SUMIFS(Backup!$P:$P, Backup!$A:$A,"&gt;"&amp;EL$1, Backup!$A:$A, "&lt;="&amp;EM$1, Backup!$B:$B, $B11),0)</f>
        <v>0</v>
      </c>
      <c r="EN11" s="187">
        <f>IFERROR(SUMIFS(Backup!$P:$P, Backup!$A:$A,"&gt;"&amp;EM$1, Backup!$A:$A, "&lt;="&amp;EN$1, Backup!$B:$B, $B11),0)</f>
        <v>10</v>
      </c>
      <c r="EO11" s="187"/>
      <c r="EP11" s="187"/>
      <c r="EQ11" s="187">
        <f t="shared" si="38"/>
        <v>314.27272727272725</v>
      </c>
      <c r="ER11" s="187">
        <f t="shared" si="39"/>
        <v>58</v>
      </c>
      <c r="ES11" s="187">
        <v>70.625094872751774</v>
      </c>
      <c r="ET11" s="187">
        <v>81.722298725691715</v>
      </c>
      <c r="EU11" s="187">
        <v>81.722298725691715</v>
      </c>
      <c r="EV11" s="187">
        <v>80.203034948592048</v>
      </c>
      <c r="EW11" s="187">
        <f>IFERROR(SUMIFS(Backup!$P:$P, Backup!$A:$A,"&gt;"&amp;ER$1, Backup!$A:$A, "&lt;="&amp;EW$1, Backup!$B:$B, $B11),0)</f>
        <v>0</v>
      </c>
      <c r="EX11" s="187">
        <f>IFERROR(SUMIFS(Backup!$P:$P, Backup!$A:$A,"&gt;"&amp;EW$1, Backup!$A:$A, "&lt;="&amp;EX$1, Backup!$B:$B, $B11),0)</f>
        <v>40</v>
      </c>
      <c r="EY11" s="187">
        <f>IFERROR(SUMIFS(Backup!$P:$P, Backup!$A:$A,"&gt;"&amp;EX$1, Backup!$A:$A, "&lt;="&amp;EY$1, Backup!$B:$B, $B11),0)</f>
        <v>0</v>
      </c>
      <c r="EZ11" s="187">
        <f>IFERROR(SUMIFS(Backup!$P:$P, Backup!$A:$A,"&gt;"&amp;EY$1, Backup!$A:$A, "&lt;="&amp;EZ$1, Backup!$B:$B, $B11),0)</f>
        <v>18</v>
      </c>
      <c r="FA11" s="187"/>
      <c r="FB11" s="187"/>
      <c r="FC11" s="187">
        <f t="shared" si="40"/>
        <v>848.4545454545455</v>
      </c>
      <c r="FD11" s="187">
        <f t="shared" si="41"/>
        <v>47</v>
      </c>
      <c r="FE11" s="863">
        <v>190.66936952484593</v>
      </c>
      <c r="FF11" s="863">
        <v>220.62893086690218</v>
      </c>
      <c r="FG11" s="863">
        <v>220.62893086690218</v>
      </c>
      <c r="FH11" s="863">
        <v>216.5273141958952</v>
      </c>
      <c r="FI11" s="187">
        <f>IFERROR(SUMIFS(Backup!$P:$P, Backup!$A:$A,"&gt;"&amp;FD$1, Backup!$A:$A, "&lt;="&amp;FI$1, Backup!$B:$B, $B11),0)</f>
        <v>0</v>
      </c>
      <c r="FJ11" s="187">
        <f>IFERROR(SUMIFS(Backup!$P:$P, Backup!$A:$A,"&gt;"&amp;FI$1, Backup!$A:$A, "&lt;="&amp;FJ$1, Backup!$B:$B, $B11),0)</f>
        <v>6</v>
      </c>
      <c r="FK11" s="187">
        <f>IFERROR(SUMIFS(Backup!$P:$P, Backup!$A:$A,"&gt;"&amp;FJ$1, Backup!$A:$A, "&lt;="&amp;FK$1, Backup!$B:$B, $B11),0)</f>
        <v>0</v>
      </c>
      <c r="FL11" s="187">
        <f>IFERROR(SUMIFS(Backup!$P:$P, Backup!$A:$A,"&gt;"&amp;FK$1, Backup!$A:$A, "&lt;="&amp;FL$1, Backup!$B:$B, $B11),0)</f>
        <v>41</v>
      </c>
      <c r="FM11" s="187"/>
      <c r="FN11" s="187"/>
      <c r="FO11" s="187">
        <f t="shared" si="42"/>
        <v>270.4545454545455</v>
      </c>
      <c r="FP11" s="187">
        <f t="shared" si="43"/>
        <v>22</v>
      </c>
      <c r="FQ11" s="187">
        <v>60.778032180051078</v>
      </c>
      <c r="FR11" s="187">
        <v>70.327983427518916</v>
      </c>
      <c r="FS11" s="187">
        <v>70.327983427518916</v>
      </c>
      <c r="FT11" s="187">
        <v>69.020546419456579</v>
      </c>
      <c r="FU11" s="187">
        <f>IFERROR(SUMIFS(Backup!$P:$P, Backup!$A:$A,"&gt;"&amp;FP$1, Backup!$A:$A, "&lt;="&amp;FU$1, Backup!$B:$B, $B11),0)</f>
        <v>0</v>
      </c>
      <c r="FV11" s="187">
        <f>IFERROR(SUMIFS(Backup!$P:$P, Backup!$A:$A,"&gt;"&amp;FU$1, Backup!$A:$A, "&lt;="&amp;FV$1, Backup!$B:$B, $B11),0)</f>
        <v>0</v>
      </c>
      <c r="FW11" s="187">
        <f>IFERROR(SUMIFS(Backup!$P:$P, Backup!$A:$A,"&gt;"&amp;FV$1, Backup!$A:$A, "&lt;="&amp;FW$1, Backup!$B:$B, $B11),0)</f>
        <v>22</v>
      </c>
      <c r="FX11" s="187">
        <f>IFERROR(SUMIFS(Backup!$P:$P, Backup!$A:$A,"&gt;"&amp;FW$1, Backup!$A:$A, "&lt;="&amp;FX$1, Backup!$B:$B, $B11),0)</f>
        <v>0</v>
      </c>
      <c r="FY11" s="187"/>
      <c r="FZ11" s="187"/>
      <c r="GA11" s="187">
        <f t="shared" si="44"/>
        <v>299.72727272727275</v>
      </c>
      <c r="GB11" s="187">
        <f t="shared" si="45"/>
        <v>16</v>
      </c>
      <c r="GC11" s="187">
        <v>65.940000000000012</v>
      </c>
      <c r="GD11" s="187">
        <v>77.929090909090917</v>
      </c>
      <c r="GE11" s="187">
        <v>77.929090909090917</v>
      </c>
      <c r="GF11" s="187">
        <v>77.929090909090917</v>
      </c>
      <c r="GG11" s="187">
        <f>IFERROR(SUMIFS(Backup!$P:$P, Backup!$A:$A,"&gt;"&amp;GB$1, Backup!$A:$A, "&lt;="&amp;GG$1, Backup!$B:$B, $B11),0)</f>
        <v>0</v>
      </c>
      <c r="GH11" s="187">
        <f>IFERROR(SUMIFS(Backup!$P:$P, Backup!$A:$A,"&gt;"&amp;GG$1, Backup!$A:$A, "&lt;="&amp;GH$1, Backup!$B:$B, $B11),0)</f>
        <v>11</v>
      </c>
      <c r="GI11" s="187">
        <f>IFERROR(SUMIFS(Backup!$P:$P, Backup!$A:$A,"&gt;"&amp;GH$1, Backup!$A:$A, "&lt;="&amp;GI$1, Backup!$B:$B, $B11),0)</f>
        <v>5</v>
      </c>
      <c r="GJ11" s="187">
        <f>IFERROR(SUMIFS(Backup!$P:$P, Backup!$A:$A,"&gt;"&amp;GI$1, Backup!$A:$A, "&lt;="&amp;GJ$1, Backup!$B:$B, $B11),0)</f>
        <v>0</v>
      </c>
      <c r="GK11" s="187"/>
      <c r="GL11" s="187"/>
      <c r="GM11" s="187">
        <f t="shared" si="46"/>
        <v>476</v>
      </c>
      <c r="GN11" s="187">
        <f t="shared" si="47"/>
        <v>0</v>
      </c>
      <c r="GO11" s="187">
        <v>104.72</v>
      </c>
      <c r="GP11" s="187">
        <v>123.76</v>
      </c>
      <c r="GQ11" s="187">
        <v>123.76</v>
      </c>
      <c r="GR11" s="187">
        <v>123.76</v>
      </c>
      <c r="GS11" s="187">
        <f>IFERROR(SUMIFS(Backup!$P:$P, Backup!$A:$A,"&gt;"&amp;GN$1, Backup!$A:$A, "&lt;="&amp;GS$1, Backup!$B:$B, $B11),0)</f>
        <v>0</v>
      </c>
      <c r="GT11" s="187">
        <f>IFERROR(SUMIFS(Backup!$P:$P, Backup!$A:$A,"&gt;"&amp;GS$1, Backup!$A:$A, "&lt;="&amp;GT$1, Backup!$B:$B, $B11),0)</f>
        <v>0</v>
      </c>
      <c r="GU11" s="187">
        <f>IFERROR(SUMIFS(Backup!$P:$P, Backup!$A:$A,"&gt;"&amp;GT$1, Backup!$A:$A, "&lt;="&amp;GU$1, Backup!$B:$B, $B11),0)</f>
        <v>0</v>
      </c>
      <c r="GV11" s="187">
        <f>IFERROR(SUMIFS(Backup!$P:$P, Backup!$A:$A,"&gt;"&amp;GU$1, Backup!$A:$A, "&lt;="&amp;GV$1, Backup!$B:$B, $B11),0)</f>
        <v>0</v>
      </c>
      <c r="GW11" s="187"/>
      <c r="GX11" s="187"/>
      <c r="GY11" s="187">
        <f t="shared" si="48"/>
        <v>0</v>
      </c>
      <c r="GZ11" s="187">
        <f t="shared" si="49"/>
        <v>0</v>
      </c>
      <c r="HA11" s="187">
        <v>0</v>
      </c>
      <c r="HB11" s="187">
        <v>0</v>
      </c>
      <c r="HC11" s="187">
        <v>0</v>
      </c>
      <c r="HD11" s="187">
        <v>0</v>
      </c>
      <c r="HE11" s="187">
        <f>IFERROR(SUMIFS(Backup!$P:$P, Backup!$A:$A,"&gt;"&amp;GZ$1, Backup!$A:$A, "&lt;="&amp;HE$1, Backup!$B:$B, $B11),0)</f>
        <v>0</v>
      </c>
      <c r="HF11" s="187">
        <f>IFERROR(SUMIFS(Backup!$P:$P, Backup!$A:$A,"&gt;"&amp;HE$1, Backup!$A:$A, "&lt;="&amp;HF$1, Backup!$B:$B, $B11),0)</f>
        <v>0</v>
      </c>
      <c r="HG11" s="187">
        <f>IFERROR(SUMIFS(Backup!$P:$P, Backup!$A:$A,"&gt;"&amp;HF$1, Backup!$A:$A, "&lt;="&amp;HG$1, Backup!$B:$B, $B11),0)</f>
        <v>0</v>
      </c>
      <c r="HH11" s="187">
        <f>IFERROR(SUMIFS(Backup!$P:$P, Backup!$A:$A,"&gt;"&amp;HG$1, Backup!$A:$A, "&lt;="&amp;HH$1, Backup!$B:$B, $B11),0)</f>
        <v>0</v>
      </c>
      <c r="HI11" s="187"/>
      <c r="HJ11" s="187"/>
      <c r="HK11" s="187">
        <f t="shared" si="50"/>
        <v>0</v>
      </c>
      <c r="HL11" s="187">
        <f t="shared" si="51"/>
        <v>36</v>
      </c>
      <c r="HM11" s="187">
        <v>0</v>
      </c>
      <c r="HN11" s="187">
        <v>0</v>
      </c>
      <c r="HO11" s="187">
        <v>0</v>
      </c>
      <c r="HP11" s="187">
        <v>0</v>
      </c>
      <c r="HQ11" s="187">
        <f>IFERROR(SUMIFS(Backup!$P:$P, Backup!$A:$A,"&gt;"&amp;HL$1, Backup!$A:$A, "&lt;="&amp;HQ$1, Backup!$B:$B, $B11),0)</f>
        <v>0</v>
      </c>
      <c r="HR11" s="187">
        <f>IFERROR(SUMIFS(Backup!$P:$P, Backup!$A:$A,"&gt;"&amp;HQ$1, Backup!$A:$A, "&lt;="&amp;HR$1, Backup!$B:$B, $B11),0)</f>
        <v>0</v>
      </c>
      <c r="HS11" s="187">
        <f>IFERROR(SUMIFS(Backup!$P:$P, Backup!$A:$A,"&gt;"&amp;HR$1, Backup!$A:$A, "&lt;="&amp;HS$1, Backup!$B:$B, $B11),0)</f>
        <v>0</v>
      </c>
      <c r="HT11" s="187">
        <f>IFERROR(SUMIFS(Backup!$P:$P, Backup!$A:$A,"&gt;"&amp;HS$1, Backup!$A:$A, "&lt;="&amp;HT$1, Backup!$B:$B, $B11),0)</f>
        <v>36</v>
      </c>
      <c r="HU11" s="187"/>
      <c r="HV11" s="187"/>
      <c r="HW11" s="187">
        <f t="shared" si="52"/>
        <v>0</v>
      </c>
      <c r="HX11" s="187">
        <f t="shared" si="53"/>
        <v>346</v>
      </c>
      <c r="HY11" s="187"/>
      <c r="HZ11" s="187"/>
      <c r="IA11" s="187"/>
      <c r="IB11" s="187"/>
      <c r="IC11" s="187">
        <f>IFERROR(SUMIFS(Backup!$P:$P, Backup!$A:$A,"&gt;"&amp;HX$1, Backup!$A:$A, "&lt;="&amp;IC$1, Backup!$B:$B, $B11),0)</f>
        <v>36</v>
      </c>
      <c r="ID11" s="187">
        <f>IFERROR(SUMIFS(Backup!$P:$P, Backup!$A:$A,"&gt;"&amp;IC$1, Backup!$A:$A, "&lt;="&amp;ID$1, Backup!$B:$B, $B11),0)</f>
        <v>191</v>
      </c>
      <c r="IE11" s="187">
        <f>IFERROR(SUMIFS(Backup!$P:$P, Backup!$A:$A,"&gt;"&amp;ID$1, Backup!$A:$A, "&lt;="&amp;IE$1, Backup!$B:$B, $B11),0)</f>
        <v>60</v>
      </c>
      <c r="IF11" s="187">
        <f>IFERROR(SUMIFS(Backup!$P:$P, Backup!$A:$A,"&gt;"&amp;IE$1, Backup!$A:$A, "&lt;="&amp;IF$1, Backup!$B:$B, $B11),0)</f>
        <v>59</v>
      </c>
      <c r="IG11" s="187"/>
      <c r="IH11" s="187"/>
      <c r="II11" s="187">
        <f t="shared" si="54"/>
        <v>0</v>
      </c>
      <c r="IJ11" s="187">
        <f t="shared" si="55"/>
        <v>144</v>
      </c>
      <c r="IK11" s="187"/>
      <c r="IL11" s="187"/>
      <c r="IM11" s="187"/>
      <c r="IN11" s="187"/>
      <c r="IO11" s="187">
        <f>IFERROR(SUMIFS(Backup!$P:$P, Backup!$A:$A,"&gt;"&amp;IJ$1, Backup!$A:$A, "&lt;="&amp;IO$1, Backup!$B:$B, $B11),0)</f>
        <v>36</v>
      </c>
      <c r="IP11" s="187">
        <f>IFERROR(SUMIFS(Backup!$P:$P, Backup!$A:$A,"&gt;"&amp;IO$1, Backup!$A:$A, "&lt;="&amp;IP$1, Backup!$B:$B, $B11),0)</f>
        <v>72</v>
      </c>
      <c r="IQ11" s="187">
        <f>IFERROR(SUMIFS(Backup!$P:$P, Backup!$A:$A,"&gt;"&amp;IP$1, Backup!$A:$A, "&lt;="&amp;IQ$1, Backup!$B:$B, $B11),0)</f>
        <v>36</v>
      </c>
      <c r="IR11" s="187">
        <f>IFERROR(SUMIFS(Backup!$P:$P, Backup!$A:$A,"&gt;"&amp;IQ$1, Backup!$A:$A, "&lt;="&amp;IR$1, Backup!$B:$B, $B11),0)</f>
        <v>0</v>
      </c>
      <c r="IS11" s="187"/>
      <c r="IT11" s="187"/>
      <c r="IU11" s="187">
        <f t="shared" si="56"/>
        <v>0</v>
      </c>
      <c r="IV11" s="187">
        <f t="shared" si="57"/>
        <v>462</v>
      </c>
      <c r="IW11" s="187"/>
      <c r="IX11" s="187"/>
      <c r="IY11" s="187"/>
      <c r="IZ11" s="187"/>
      <c r="JA11" s="187">
        <f>IFERROR(SUMIFS(Backup!$P:$P, Backup!$A:$A,"&gt;"&amp;IV$1, Backup!$A:$A, "&lt;="&amp;JA$1, Backup!$B:$B, $B11),0)</f>
        <v>96</v>
      </c>
      <c r="JB11" s="187">
        <f>IFERROR(SUMIFS(Backup!$P:$P, Backup!$A:$A,"&gt;"&amp;JA$1, Backup!$A:$A, "&lt;="&amp;JB$1, Backup!$B:$B, $B11),0)</f>
        <v>220</v>
      </c>
      <c r="JC11" s="187">
        <f>IFERROR(SUMIFS(Backup!$P:$P, Backup!$A:$A,"&gt;"&amp;JB$1, Backup!$A:$A, "&lt;="&amp;JC$1, Backup!$B:$B, $B11),0)</f>
        <v>146</v>
      </c>
      <c r="JD11" s="187">
        <f>IFERROR(SUMIFS(Backup!$P:$P, Backup!$A:$A,"&gt;"&amp;JC$1, Backup!$A:$A, "&lt;="&amp;JD$1, Backup!$B:$B, $B11),0)</f>
        <v>0</v>
      </c>
    </row>
    <row r="12" spans="1:264">
      <c r="A12" s="190">
        <v>6</v>
      </c>
      <c r="B12" s="241" t="s">
        <v>14</v>
      </c>
      <c r="C12" s="1057">
        <v>3578</v>
      </c>
      <c r="D12" s="190" t="s">
        <v>564</v>
      </c>
      <c r="E12" s="424">
        <v>3578</v>
      </c>
      <c r="F12" s="312">
        <f t="shared" si="13"/>
        <v>2611.1111111111113</v>
      </c>
      <c r="G12" s="312">
        <f t="shared" si="14"/>
        <v>5725.5172189438535</v>
      </c>
      <c r="H12" s="312">
        <f t="shared" si="15"/>
        <v>3736.5</v>
      </c>
      <c r="I12" s="585">
        <v>777.77777777777771</v>
      </c>
      <c r="J12" s="585">
        <v>777.77777777777771</v>
      </c>
      <c r="K12" s="187">
        <v>0</v>
      </c>
      <c r="L12" s="187">
        <v>0</v>
      </c>
      <c r="M12" s="585">
        <v>500</v>
      </c>
      <c r="N12" s="585">
        <v>1833.3333333333335</v>
      </c>
      <c r="O12" s="187">
        <f t="shared" si="16"/>
        <v>1057.1214659685863</v>
      </c>
      <c r="P12" s="187">
        <f t="shared" si="17"/>
        <v>691</v>
      </c>
      <c r="Q12" s="187">
        <v>158.56821989528794</v>
      </c>
      <c r="R12" s="187">
        <v>211.42429319371729</v>
      </c>
      <c r="S12" s="187">
        <v>264.28036649214658</v>
      </c>
      <c r="T12" s="187">
        <v>422.84858638743458</v>
      </c>
      <c r="U12" s="187">
        <f>IFERROR(SUMIFS(Backup!$P:$P, Backup!$A:$A,"&gt;"&amp;P$1, Backup!$A:$A, "&lt;="&amp;U$1, Backup!$B:$B, $B12),0)</f>
        <v>53</v>
      </c>
      <c r="V12" s="187">
        <f>IFERROR(SUMIFS(Backup!$P:$P, Backup!$A:$A,"&gt;"&amp;U$1, Backup!$A:$A, "&lt;="&amp;V$1, Backup!$B:$B, $B12),0)</f>
        <v>274</v>
      </c>
      <c r="W12" s="187">
        <f>IFERROR(SUMIFS(Backup!$P:$P, Backup!$A:$A,"&gt;"&amp;V$1, Backup!$A:$A, "&lt;="&amp;W$1, Backup!$B:$B, $B12),0)</f>
        <v>164</v>
      </c>
      <c r="X12" s="187">
        <f>IFERROR(SUMIFS(Backup!$P:$P, Backup!$A:$A,"&gt;"&amp;W$1, Backup!$A:$A, "&lt;="&amp;X$1, Backup!$B:$B, $B12),0)</f>
        <v>200</v>
      </c>
      <c r="Y12" s="585">
        <v>500</v>
      </c>
      <c r="Z12" s="585">
        <v>0</v>
      </c>
      <c r="AA12" s="187">
        <f t="shared" si="18"/>
        <v>589.65608465608466</v>
      </c>
      <c r="AB12" s="187">
        <f t="shared" si="19"/>
        <v>310</v>
      </c>
      <c r="AC12" s="187">
        <v>88.448412698412696</v>
      </c>
      <c r="AD12" s="187">
        <v>117.93121693121694</v>
      </c>
      <c r="AE12" s="187">
        <v>147.41402116402116</v>
      </c>
      <c r="AF12" s="187">
        <v>235.86243386243387</v>
      </c>
      <c r="AG12" s="187">
        <f>IFERROR(SUMIFS(Backup!$P:$P, Backup!$A:$A,"&gt;"&amp;AB$1, Backup!$A:$A, "&lt;="&amp;AG$1, Backup!$B:$B, $B12),0)</f>
        <v>155</v>
      </c>
      <c r="AH12" s="187">
        <f>IFERROR(SUMIFS(Backup!$P:$P, Backup!$A:$A,"&gt;"&amp;AG$1, Backup!$A:$A, "&lt;="&amp;AH$1, Backup!$B:$B, $B12),0)</f>
        <v>137</v>
      </c>
      <c r="AI12" s="187">
        <f>IFERROR(SUMIFS(Backup!$P:$P, Backup!$A:$A,"&gt;"&amp;AH$1, Backup!$A:$A, "&lt;="&amp;AI$1, Backup!$B:$B, $B12),0)</f>
        <v>18</v>
      </c>
      <c r="AJ12" s="187">
        <f>IFERROR(SUMIFS(Backup!$P:$P, Backup!$A:$A,"&gt;"&amp;AI$1, Backup!$A:$A, "&lt;="&amp;AJ$1, Backup!$B:$B, $B12),0)</f>
        <v>0</v>
      </c>
      <c r="AK12" s="585">
        <v>500</v>
      </c>
      <c r="AL12" s="585">
        <v>0</v>
      </c>
      <c r="AM12" s="187">
        <f t="shared" si="20"/>
        <v>0</v>
      </c>
      <c r="AN12" s="187">
        <f t="shared" si="21"/>
        <v>0</v>
      </c>
      <c r="AO12" s="187">
        <v>0</v>
      </c>
      <c r="AP12" s="187">
        <v>0</v>
      </c>
      <c r="AQ12" s="187">
        <v>0</v>
      </c>
      <c r="AR12" s="187">
        <v>0</v>
      </c>
      <c r="AS12" s="187">
        <f>IFERROR(SUMIFS(Backup!$P:$P, Backup!$A:$A,"&gt;"&amp;AN$1, Backup!$A:$A, "&lt;="&amp;AS$1, Backup!$B:$B, $B12),0)</f>
        <v>0</v>
      </c>
      <c r="AT12" s="187">
        <f>IFERROR(SUMIFS(Backup!$P:$P, Backup!$A:$A,"&gt;"&amp;AS$1, Backup!$A:$A, "&lt;="&amp;AT$1, Backup!$B:$B, $B12),0)</f>
        <v>0</v>
      </c>
      <c r="AU12" s="187">
        <f>IFERROR(SUMIFS(Backup!$P:$P, Backup!$A:$A,"&gt;"&amp;AT$1, Backup!$A:$A, "&lt;="&amp;AU$1, Backup!$B:$B, $B12),0)</f>
        <v>0</v>
      </c>
      <c r="AV12" s="187">
        <f>IFERROR(SUMIFS(Backup!$P:$P, Backup!$A:$A,"&gt;"&amp;AU$1, Backup!$A:$A, "&lt;="&amp;AV$1, Backup!$B:$B, $B12),0)</f>
        <v>0</v>
      </c>
      <c r="AW12" s="585">
        <v>500</v>
      </c>
      <c r="AX12" s="585">
        <v>0</v>
      </c>
      <c r="AY12" s="187">
        <f t="shared" si="22"/>
        <v>0</v>
      </c>
      <c r="AZ12" s="187">
        <f t="shared" si="23"/>
        <v>0</v>
      </c>
      <c r="BA12" s="187">
        <v>0</v>
      </c>
      <c r="BB12" s="187">
        <v>0</v>
      </c>
      <c r="BC12" s="187">
        <v>0</v>
      </c>
      <c r="BD12" s="187">
        <v>0</v>
      </c>
      <c r="BE12" s="187">
        <f>IFERROR(SUMIFS(Backup!$P:$P, Backup!$A:$A,"&gt;"&amp;AZ$1, Backup!$A:$A, "&lt;="&amp;BE$1, Backup!$B:$B, $B12),0)</f>
        <v>0</v>
      </c>
      <c r="BF12" s="187">
        <f>IFERROR(SUMIFS(Backup!$P:$P, Backup!$A:$A,"&gt;"&amp;BE$1, Backup!$A:$A, "&lt;="&amp;BF$1, Backup!$B:$B, $B12),0)</f>
        <v>0</v>
      </c>
      <c r="BG12" s="187">
        <f>IFERROR(SUMIFS(Backup!$P:$P, Backup!$A:$A,"&gt;"&amp;BF$1, Backup!$A:$A, "&lt;="&amp;BG$1, Backup!$B:$B, $B12),0)</f>
        <v>0</v>
      </c>
      <c r="BH12" s="187">
        <f>IFERROR(SUMIFS(Backup!$P:$P, Backup!$A:$A,"&gt;"&amp;BG$1, Backup!$A:$A, "&lt;="&amp;BH$1, Backup!$B:$B, $B12),0)</f>
        <v>0</v>
      </c>
      <c r="BI12" s="585">
        <v>310</v>
      </c>
      <c r="BJ12" s="585"/>
      <c r="BK12" s="187">
        <f t="shared" si="24"/>
        <v>40.800274379787353</v>
      </c>
      <c r="BL12" s="187">
        <f t="shared" si="25"/>
        <v>76</v>
      </c>
      <c r="BM12" s="187">
        <v>6.120041156968103</v>
      </c>
      <c r="BN12" s="187">
        <v>8.1600548759574707</v>
      </c>
      <c r="BO12" s="187">
        <v>10.200068594946838</v>
      </c>
      <c r="BP12" s="187">
        <v>16.320109751914941</v>
      </c>
      <c r="BQ12" s="187">
        <f>IFERROR(SUMIFS(Backup!$P:$P, Backup!$A:$A,"&gt;"&amp;BL$1, Backup!$A:$A, "&lt;="&amp;BQ$1, Backup!$B:$B, $B12),0)</f>
        <v>0</v>
      </c>
      <c r="BR12" s="187">
        <f>IFERROR(SUMIFS(Backup!$P:$P, Backup!$A:$A,"&gt;"&amp;BQ$1, Backup!$A:$A, "&lt;="&amp;BR$1, Backup!$B:$B, $B12),0)</f>
        <v>0</v>
      </c>
      <c r="BS12" s="187">
        <f>IFERROR(SUMIFS(Backup!$P:$P, Backup!$A:$A,"&gt;"&amp;BR$1, Backup!$A:$A, "&lt;="&amp;BS$1, Backup!$B:$B, $B12),0)</f>
        <v>31</v>
      </c>
      <c r="BT12" s="187">
        <f>IFERROR(SUMIFS(Backup!$P:$P, Backup!$A:$A,"&gt;"&amp;BS$1, Backup!$A:$A, "&lt;="&amp;BT$1, Backup!$B:$B, $B12),0)</f>
        <v>45</v>
      </c>
      <c r="BU12" s="585">
        <v>0</v>
      </c>
      <c r="BV12" s="585">
        <v>0</v>
      </c>
      <c r="BW12" s="187">
        <f t="shared" si="26"/>
        <v>191.66666666666666</v>
      </c>
      <c r="BX12" s="187">
        <f t="shared" si="27"/>
        <v>56</v>
      </c>
      <c r="BY12" s="187">
        <v>28.749999999999996</v>
      </c>
      <c r="BZ12" s="187">
        <v>47.916666666666664</v>
      </c>
      <c r="CA12" s="187">
        <v>57.499999999999993</v>
      </c>
      <c r="CB12" s="187">
        <v>57.499999999999993</v>
      </c>
      <c r="CC12" s="187">
        <f>IFERROR(SUMIFS(Backup!$P:$P, Backup!$A:$A,"&gt;"&amp;BX$1, Backup!$A:$A, "&lt;="&amp;CC$1, Backup!$B:$B, $B12),0)</f>
        <v>43</v>
      </c>
      <c r="CD12" s="187">
        <f>IFERROR(SUMIFS(Backup!$P:$P, Backup!$A:$A,"&gt;"&amp;CC$1, Backup!$A:$A, "&lt;="&amp;CD$1, Backup!$B:$B, $B12),0)</f>
        <v>13</v>
      </c>
      <c r="CE12" s="187">
        <f>IFERROR(SUMIFS(Backup!$P:$P, Backup!$A:$A,"&gt;"&amp;CD$1, Backup!$A:$A, "&lt;="&amp;CE$1, Backup!$B:$B, $B12),0)</f>
        <v>0</v>
      </c>
      <c r="CF12" s="187">
        <f>IFERROR(SUMIFS(Backup!$P:$P, Backup!$A:$A,"&gt;"&amp;CE$1, Backup!$A:$A, "&lt;="&amp;CF$1, Backup!$B:$B, $B12),0)</f>
        <v>0</v>
      </c>
      <c r="CG12" s="585">
        <v>0</v>
      </c>
      <c r="CH12" s="585">
        <v>0</v>
      </c>
      <c r="CI12" s="187">
        <f t="shared" si="28"/>
        <v>133.90909090909091</v>
      </c>
      <c r="CJ12" s="187">
        <f t="shared" si="29"/>
        <v>0</v>
      </c>
      <c r="CK12" s="187">
        <v>20.086363636363636</v>
      </c>
      <c r="CL12" s="187">
        <v>33.477272727272727</v>
      </c>
      <c r="CM12" s="187">
        <v>40.172727272727272</v>
      </c>
      <c r="CN12" s="187">
        <v>40.172727272727272</v>
      </c>
      <c r="CO12" s="187">
        <f>IFERROR(SUMIFS(Backup!$P:$P, Backup!$A:$A,"&gt;"&amp;CJ$1, Backup!$A:$A, "&lt;="&amp;CO$1, Backup!$B:$B, $B12),0)</f>
        <v>0</v>
      </c>
      <c r="CP12" s="187">
        <f>IFERROR(SUMIFS(Backup!$P:$P, Backup!$A:$A,"&gt;"&amp;CO$1, Backup!$A:$A, "&lt;="&amp;CP$1, Backup!$B:$B, $B12),0)</f>
        <v>0</v>
      </c>
      <c r="CQ12" s="187">
        <f>IFERROR(SUMIFS(Backup!$P:$P, Backup!$A:$A,"&gt;"&amp;CP$1, Backup!$A:$A, "&lt;="&amp;CQ$1, Backup!$B:$B, $B12),0)</f>
        <v>0</v>
      </c>
      <c r="CR12" s="187">
        <f>IFERROR(SUMIFS(Backup!$P:$P, Backup!$A:$A,"&gt;"&amp;CQ$1, Backup!$A:$A, "&lt;="&amp;CR$1, Backup!$B:$B, $B12),0)</f>
        <v>0</v>
      </c>
      <c r="CS12" s="187"/>
      <c r="CT12" s="187"/>
      <c r="CU12" s="187">
        <f t="shared" si="30"/>
        <v>343</v>
      </c>
      <c r="CV12" s="187">
        <f t="shared" si="31"/>
        <v>168</v>
      </c>
      <c r="CW12" s="187">
        <v>58.31</v>
      </c>
      <c r="CX12" s="187">
        <v>85.75</v>
      </c>
      <c r="CY12" s="187">
        <v>85.75</v>
      </c>
      <c r="CZ12" s="187">
        <v>113.19000000000001</v>
      </c>
      <c r="DA12" s="187">
        <f>IFERROR(SUMIFS(Backup!$P:$P, Backup!$A:$A,"&gt;"&amp;CV$1, Backup!$A:$A, "&lt;="&amp;DA$1, Backup!$B:$B, $B12),0)</f>
        <v>0</v>
      </c>
      <c r="DB12" s="187">
        <f>IFERROR(SUMIFS(Backup!$P:$P, Backup!$A:$A,"&gt;"&amp;DA$1, Backup!$A:$A, "&lt;="&amp;DB$1, Backup!$B:$B, $B12),0)</f>
        <v>0</v>
      </c>
      <c r="DC12" s="187">
        <f>IFERROR(SUMIFS(Backup!$P:$P, Backup!$A:$A,"&gt;"&amp;DB$1, Backup!$A:$A, "&lt;="&amp;DC$1, Backup!$B:$B, $B12),0)</f>
        <v>24</v>
      </c>
      <c r="DD12" s="187">
        <f>IFERROR(SUMIFS(Backup!$P:$P, Backup!$A:$A,"&gt;"&amp;DC$1, Backup!$A:$A, "&lt;="&amp;DD$1, Backup!$B:$B, $B12),0)</f>
        <v>144</v>
      </c>
      <c r="DE12" s="187"/>
      <c r="DF12" s="187"/>
      <c r="DG12" s="187">
        <f t="shared" si="32"/>
        <v>242.36363636363637</v>
      </c>
      <c r="DH12" s="187">
        <f t="shared" si="33"/>
        <v>72</v>
      </c>
      <c r="DI12" s="187">
        <v>63.925129722699879</v>
      </c>
      <c r="DJ12" s="187">
        <v>70.648765007274264</v>
      </c>
      <c r="DK12" s="187">
        <v>70.648765007274264</v>
      </c>
      <c r="DL12" s="187">
        <v>37.14097662638796</v>
      </c>
      <c r="DM12" s="187">
        <f>IFERROR(SUMIFS(Backup!$P:$P, Backup!$A:$A,"&gt;"&amp;DH$1, Backup!$A:$A, "&lt;="&amp;DM$1, Backup!$B:$B, $B12),0)</f>
        <v>72</v>
      </c>
      <c r="DN12" s="187">
        <f>IFERROR(SUMIFS(Backup!$P:$P, Backup!$A:$A,"&gt;"&amp;DM$1, Backup!$A:$A, "&lt;="&amp;DN$1, Backup!$B:$B, $B12),0)</f>
        <v>0</v>
      </c>
      <c r="DO12" s="187">
        <f>IFERROR(SUMIFS(Backup!$P:$P, Backup!$A:$A,"&gt;"&amp;DN$1, Backup!$A:$A, "&lt;="&amp;DO$1, Backup!$B:$B, $B12),0)</f>
        <v>0</v>
      </c>
      <c r="DP12" s="187">
        <f>IFERROR(SUMIFS(Backup!$P:$P, Backup!$A:$A,"&gt;"&amp;DO$1, Backup!$A:$A, "&lt;="&amp;DP$1, Backup!$B:$B, $B12),0)</f>
        <v>0</v>
      </c>
      <c r="DQ12" s="187"/>
      <c r="DR12" s="187"/>
      <c r="DS12" s="187">
        <f t="shared" si="34"/>
        <v>271.81818181818181</v>
      </c>
      <c r="DT12" s="187">
        <f t="shared" si="35"/>
        <v>36</v>
      </c>
      <c r="DU12" s="187">
        <v>61.159090909090899</v>
      </c>
      <c r="DV12" s="187">
        <v>70.672727272727272</v>
      </c>
      <c r="DW12" s="187">
        <v>70.672727272727272</v>
      </c>
      <c r="DX12" s="187">
        <v>69.313636363636363</v>
      </c>
      <c r="DY12" s="187">
        <f>IFERROR(SUMIFS(Backup!$P:$P, Backup!$A:$A,"&gt;"&amp;DT$1, Backup!$A:$A, "&lt;="&amp;DY$1, Backup!$B:$B, $B12),0)</f>
        <v>36</v>
      </c>
      <c r="DZ12" s="187">
        <f>IFERROR(SUMIFS(Backup!$P:$P, Backup!$A:$A,"&gt;"&amp;DY$1, Backup!$A:$A, "&lt;="&amp;DZ$1, Backup!$B:$B, $B12),0)</f>
        <v>0</v>
      </c>
      <c r="EA12" s="187">
        <f>IFERROR(SUMIFS(Backup!$P:$P, Backup!$A:$A,"&gt;"&amp;DZ$1, Backup!$A:$A, "&lt;="&amp;EA$1, Backup!$B:$B, $B12),0)</f>
        <v>0</v>
      </c>
      <c r="EB12" s="187">
        <f>IFERROR(SUMIFS(Backup!$P:$P, Backup!$A:$A,"&gt;"&amp;EA$1, Backup!$A:$A, "&lt;="&amp;EB$1, Backup!$B:$B, $B12),0)</f>
        <v>0</v>
      </c>
      <c r="EC12" s="187"/>
      <c r="ED12" s="187"/>
      <c r="EE12" s="187">
        <f t="shared" si="36"/>
        <v>364.27272727272725</v>
      </c>
      <c r="EF12" s="187">
        <f t="shared" si="37"/>
        <v>48</v>
      </c>
      <c r="EG12" s="187">
        <v>81.961363636363629</v>
      </c>
      <c r="EH12" s="187">
        <v>94.710909090909084</v>
      </c>
      <c r="EI12" s="187">
        <v>94.710909090909084</v>
      </c>
      <c r="EJ12" s="187">
        <v>92.889545454545456</v>
      </c>
      <c r="EK12" s="187">
        <f>IFERROR(SUMIFS(Backup!$P:$P, Backup!$A:$A,"&gt;"&amp;EF$1, Backup!$A:$A, "&lt;="&amp;EK$1, Backup!$B:$B, $B12),0)</f>
        <v>12</v>
      </c>
      <c r="EL12" s="187">
        <f>IFERROR(SUMIFS(Backup!$P:$P, Backup!$A:$A,"&gt;"&amp;EK$1, Backup!$A:$A, "&lt;="&amp;EL$1, Backup!$B:$B, $B12),0)</f>
        <v>24</v>
      </c>
      <c r="EM12" s="187">
        <f>IFERROR(SUMIFS(Backup!$P:$P, Backup!$A:$A,"&gt;"&amp;EL$1, Backup!$A:$A, "&lt;="&amp;EM$1, Backup!$B:$B, $B12),0)</f>
        <v>0</v>
      </c>
      <c r="EN12" s="187">
        <f>IFERROR(SUMIFS(Backup!$P:$P, Backup!$A:$A,"&gt;"&amp;EM$1, Backup!$A:$A, "&lt;="&amp;EN$1, Backup!$B:$B, $B12),0)</f>
        <v>12</v>
      </c>
      <c r="EO12" s="187"/>
      <c r="EP12" s="187"/>
      <c r="EQ12" s="187">
        <f t="shared" si="38"/>
        <v>244.27272727272728</v>
      </c>
      <c r="ER12" s="187">
        <f t="shared" si="39"/>
        <v>40</v>
      </c>
      <c r="ES12" s="187">
        <v>54.894310073209155</v>
      </c>
      <c r="ET12" s="187">
        <v>63.519761838569181</v>
      </c>
      <c r="EU12" s="187">
        <v>63.519761838569181</v>
      </c>
      <c r="EV12" s="187">
        <v>62.33889352237977</v>
      </c>
      <c r="EW12" s="187">
        <f>IFERROR(SUMIFS(Backup!$P:$P, Backup!$A:$A,"&gt;"&amp;ER$1, Backup!$A:$A, "&lt;="&amp;EW$1, Backup!$B:$B, $B12),0)</f>
        <v>0</v>
      </c>
      <c r="EX12" s="187">
        <f>IFERROR(SUMIFS(Backup!$P:$P, Backup!$A:$A,"&gt;"&amp;EW$1, Backup!$A:$A, "&lt;="&amp;EX$1, Backup!$B:$B, $B12),0)</f>
        <v>40</v>
      </c>
      <c r="EY12" s="187">
        <f>IFERROR(SUMIFS(Backup!$P:$P, Backup!$A:$A,"&gt;"&amp;EX$1, Backup!$A:$A, "&lt;="&amp;EY$1, Backup!$B:$B, $B12),0)</f>
        <v>0</v>
      </c>
      <c r="EZ12" s="187">
        <f>IFERROR(SUMIFS(Backup!$P:$P, Backup!$A:$A,"&gt;"&amp;EY$1, Backup!$A:$A, "&lt;="&amp;EZ$1, Backup!$B:$B, $B12),0)</f>
        <v>0</v>
      </c>
      <c r="FA12" s="187"/>
      <c r="FB12" s="187"/>
      <c r="FC12" s="187">
        <f t="shared" si="40"/>
        <v>405.4545454545455</v>
      </c>
      <c r="FD12" s="187">
        <f t="shared" si="41"/>
        <v>111</v>
      </c>
      <c r="FE12" s="863">
        <v>91.115974293454727</v>
      </c>
      <c r="FF12" s="863">
        <v>105.43287599554095</v>
      </c>
      <c r="FG12" s="863">
        <v>105.43287599554095</v>
      </c>
      <c r="FH12" s="863">
        <v>103.47281917000885</v>
      </c>
      <c r="FI12" s="187">
        <f>IFERROR(SUMIFS(Backup!$P:$P, Backup!$A:$A,"&gt;"&amp;FD$1, Backup!$A:$A, "&lt;="&amp;FI$1, Backup!$B:$B, $B12),0)</f>
        <v>48</v>
      </c>
      <c r="FJ12" s="187">
        <f>IFERROR(SUMIFS(Backup!$P:$P, Backup!$A:$A,"&gt;"&amp;FI$1, Backup!$A:$A, "&lt;="&amp;FJ$1, Backup!$B:$B, $B12),0)</f>
        <v>12</v>
      </c>
      <c r="FK12" s="187">
        <f>IFERROR(SUMIFS(Backup!$P:$P, Backup!$A:$A,"&gt;"&amp;FJ$1, Backup!$A:$A, "&lt;="&amp;FK$1, Backup!$B:$B, $B12),0)</f>
        <v>39</v>
      </c>
      <c r="FL12" s="187">
        <f>IFERROR(SUMIFS(Backup!$P:$P, Backup!$A:$A,"&gt;"&amp;FK$1, Backup!$A:$A, "&lt;="&amp;FL$1, Backup!$B:$B, $B12),0)</f>
        <v>12</v>
      </c>
      <c r="FM12" s="187"/>
      <c r="FN12" s="187"/>
      <c r="FO12" s="187">
        <f t="shared" si="42"/>
        <v>405.4545454545455</v>
      </c>
      <c r="FP12" s="187">
        <f t="shared" si="43"/>
        <v>82</v>
      </c>
      <c r="FQ12" s="187">
        <v>91.115974293454727</v>
      </c>
      <c r="FR12" s="187">
        <v>105.43287599554095</v>
      </c>
      <c r="FS12" s="187">
        <v>105.43287599554095</v>
      </c>
      <c r="FT12" s="187">
        <v>103.47281917000885</v>
      </c>
      <c r="FU12" s="187">
        <f>IFERROR(SUMIFS(Backup!$P:$P, Backup!$A:$A,"&gt;"&amp;FP$1, Backup!$A:$A, "&lt;="&amp;FU$1, Backup!$B:$B, $B12),0)</f>
        <v>20</v>
      </c>
      <c r="FV12" s="187">
        <f>IFERROR(SUMIFS(Backup!$P:$P, Backup!$A:$A,"&gt;"&amp;FU$1, Backup!$A:$A, "&lt;="&amp;FV$1, Backup!$B:$B, $B12),0)</f>
        <v>0</v>
      </c>
      <c r="FW12" s="187">
        <f>IFERROR(SUMIFS(Backup!$P:$P, Backup!$A:$A,"&gt;"&amp;FV$1, Backup!$A:$A, "&lt;="&amp;FW$1, Backup!$B:$B, $B12),0)</f>
        <v>14</v>
      </c>
      <c r="FX12" s="187">
        <f>IFERROR(SUMIFS(Backup!$P:$P, Backup!$A:$A,"&gt;"&amp;FW$1, Backup!$A:$A, "&lt;="&amp;FX$1, Backup!$B:$B, $B12),0)</f>
        <v>48</v>
      </c>
      <c r="FY12" s="187"/>
      <c r="FZ12" s="187"/>
      <c r="GA12" s="187">
        <f t="shared" si="44"/>
        <v>404.72727272727275</v>
      </c>
      <c r="GB12" s="187">
        <f t="shared" si="45"/>
        <v>228</v>
      </c>
      <c r="GC12" s="187">
        <v>89.04</v>
      </c>
      <c r="GD12" s="187">
        <v>105.22909090909091</v>
      </c>
      <c r="GE12" s="187">
        <v>105.22909090909091</v>
      </c>
      <c r="GF12" s="187">
        <v>105.22909090909091</v>
      </c>
      <c r="GG12" s="187">
        <f>IFERROR(SUMIFS(Backup!$P:$P, Backup!$A:$A,"&gt;"&amp;GB$1, Backup!$A:$A, "&lt;="&amp;GG$1, Backup!$B:$B, $B12),0)</f>
        <v>0</v>
      </c>
      <c r="GH12" s="187">
        <f>IFERROR(SUMIFS(Backup!$P:$P, Backup!$A:$A,"&gt;"&amp;GG$1, Backup!$A:$A, "&lt;="&amp;GH$1, Backup!$B:$B, $B12),0)</f>
        <v>96</v>
      </c>
      <c r="GI12" s="187">
        <f>IFERROR(SUMIFS(Backup!$P:$P, Backup!$A:$A,"&gt;"&amp;GH$1, Backup!$A:$A, "&lt;="&amp;GI$1, Backup!$B:$B, $B12),0)</f>
        <v>20</v>
      </c>
      <c r="GJ12" s="187">
        <f>IFERROR(SUMIFS(Backup!$P:$P, Backup!$A:$A,"&gt;"&amp;GI$1, Backup!$A:$A, "&lt;="&amp;GJ$1, Backup!$B:$B, $B12),0)</f>
        <v>112</v>
      </c>
      <c r="GK12" s="187"/>
      <c r="GL12" s="187"/>
      <c r="GM12" s="187">
        <f t="shared" si="46"/>
        <v>441.00000000000006</v>
      </c>
      <c r="GN12" s="187">
        <f t="shared" si="47"/>
        <v>356.5</v>
      </c>
      <c r="GO12" s="187">
        <v>97.02</v>
      </c>
      <c r="GP12" s="187">
        <v>114.66000000000001</v>
      </c>
      <c r="GQ12" s="187">
        <v>114.66000000000001</v>
      </c>
      <c r="GR12" s="187">
        <v>114.66000000000001</v>
      </c>
      <c r="GS12" s="187">
        <f>IFERROR(SUMIFS(Backup!$P:$P, Backup!$A:$A,"&gt;"&amp;GN$1, Backup!$A:$A, "&lt;="&amp;GS$1, Backup!$B:$B, $B12),0)</f>
        <v>118</v>
      </c>
      <c r="GT12" s="187">
        <f>IFERROR(SUMIFS(Backup!$P:$P, Backup!$A:$A,"&gt;"&amp;GS$1, Backup!$A:$A, "&lt;="&amp;GT$1, Backup!$B:$B, $B12),0)</f>
        <v>98.5</v>
      </c>
      <c r="GU12" s="187">
        <f>IFERROR(SUMIFS(Backup!$P:$P, Backup!$A:$A,"&gt;"&amp;GT$1, Backup!$A:$A, "&lt;="&amp;GU$1, Backup!$B:$B, $B12),0)</f>
        <v>77</v>
      </c>
      <c r="GV12" s="187">
        <f>IFERROR(SUMIFS(Backup!$P:$P, Backup!$A:$A,"&gt;"&amp;GU$1, Backup!$A:$A, "&lt;="&amp;GV$1, Backup!$B:$B, $B12),0)</f>
        <v>63</v>
      </c>
      <c r="GW12" s="187"/>
      <c r="GX12" s="187"/>
      <c r="GY12" s="187">
        <f t="shared" si="48"/>
        <v>440</v>
      </c>
      <c r="GZ12" s="187">
        <f t="shared" si="49"/>
        <v>867</v>
      </c>
      <c r="HA12" s="187">
        <v>96.8</v>
      </c>
      <c r="HB12" s="187">
        <v>114.4</v>
      </c>
      <c r="HC12" s="187">
        <v>114.4</v>
      </c>
      <c r="HD12" s="187">
        <v>114.4</v>
      </c>
      <c r="HE12" s="187">
        <f>IFERROR(SUMIFS(Backup!$P:$P, Backup!$A:$A,"&gt;"&amp;GZ$1, Backup!$A:$A, "&lt;="&amp;HE$1, Backup!$B:$B, $B12),0)</f>
        <v>130</v>
      </c>
      <c r="HF12" s="187">
        <f>IFERROR(SUMIFS(Backup!$P:$P, Backup!$A:$A,"&gt;"&amp;HE$1, Backup!$A:$A, "&lt;="&amp;HF$1, Backup!$B:$B, $B12),0)</f>
        <v>105</v>
      </c>
      <c r="HG12" s="187">
        <f>IFERROR(SUMIFS(Backup!$P:$P, Backup!$A:$A,"&gt;"&amp;HF$1, Backup!$A:$A, "&lt;="&amp;HG$1, Backup!$B:$B, $B12),0)</f>
        <v>301.5</v>
      </c>
      <c r="HH12" s="187">
        <f>IFERROR(SUMIFS(Backup!$P:$P, Backup!$A:$A,"&gt;"&amp;HG$1, Backup!$A:$A, "&lt;="&amp;HH$1, Backup!$B:$B, $B12),0)</f>
        <v>330.5</v>
      </c>
      <c r="HI12" s="187"/>
      <c r="HJ12" s="187"/>
      <c r="HK12" s="187">
        <f t="shared" si="50"/>
        <v>150</v>
      </c>
      <c r="HL12" s="187">
        <f t="shared" si="51"/>
        <v>376.5</v>
      </c>
      <c r="HM12" s="187">
        <v>33</v>
      </c>
      <c r="HN12" s="187">
        <v>39</v>
      </c>
      <c r="HO12" s="187">
        <v>39</v>
      </c>
      <c r="HP12" s="187">
        <v>39</v>
      </c>
      <c r="HQ12" s="187">
        <f>IFERROR(SUMIFS(Backup!$P:$P, Backup!$A:$A,"&gt;"&amp;HL$1, Backup!$A:$A, "&lt;="&amp;HQ$1, Backup!$B:$B, $B12),0)</f>
        <v>110.5</v>
      </c>
      <c r="HR12" s="187">
        <f>IFERROR(SUMIFS(Backup!$P:$P, Backup!$A:$A,"&gt;"&amp;HQ$1, Backup!$A:$A, "&lt;="&amp;HR$1, Backup!$B:$B, $B12),0)</f>
        <v>58</v>
      </c>
      <c r="HS12" s="187">
        <f>IFERROR(SUMIFS(Backup!$P:$P, Backup!$A:$A,"&gt;"&amp;HR$1, Backup!$A:$A, "&lt;="&amp;HS$1, Backup!$B:$B, $B12),0)</f>
        <v>93</v>
      </c>
      <c r="HT12" s="187">
        <f>IFERROR(SUMIFS(Backup!$P:$P, Backup!$A:$A,"&gt;"&amp;HS$1, Backup!$A:$A, "&lt;="&amp;HT$1, Backup!$B:$B, $B12),0)</f>
        <v>115</v>
      </c>
      <c r="HU12" s="187"/>
      <c r="HV12" s="187"/>
      <c r="HW12" s="187">
        <f t="shared" si="52"/>
        <v>0</v>
      </c>
      <c r="HX12" s="187">
        <f t="shared" si="53"/>
        <v>218.5</v>
      </c>
      <c r="HY12" s="187"/>
      <c r="HZ12" s="187"/>
      <c r="IA12" s="187"/>
      <c r="IB12" s="187"/>
      <c r="IC12" s="187">
        <f>IFERROR(SUMIFS(Backup!$P:$P, Backup!$A:$A,"&gt;"&amp;HX$1, Backup!$A:$A, "&lt;="&amp;IC$1, Backup!$B:$B, $B12),0)</f>
        <v>74.5</v>
      </c>
      <c r="ID12" s="187">
        <f>IFERROR(SUMIFS(Backup!$P:$P, Backup!$A:$A,"&gt;"&amp;IC$1, Backup!$A:$A, "&lt;="&amp;ID$1, Backup!$B:$B, $B12),0)</f>
        <v>60</v>
      </c>
      <c r="IE12" s="187">
        <f>IFERROR(SUMIFS(Backup!$P:$P, Backup!$A:$A,"&gt;"&amp;ID$1, Backup!$A:$A, "&lt;="&amp;IE$1, Backup!$B:$B, $B12),0)</f>
        <v>48</v>
      </c>
      <c r="IF12" s="187">
        <f>IFERROR(SUMIFS(Backup!$P:$P, Backup!$A:$A,"&gt;"&amp;IE$1, Backup!$A:$A, "&lt;="&amp;IF$1, Backup!$B:$B, $B12),0)</f>
        <v>36</v>
      </c>
      <c r="IG12" s="187"/>
      <c r="IH12" s="187"/>
      <c r="II12" s="187">
        <f t="shared" si="54"/>
        <v>0</v>
      </c>
      <c r="IJ12" s="187">
        <f t="shared" si="55"/>
        <v>0</v>
      </c>
      <c r="IK12" s="187"/>
      <c r="IL12" s="187"/>
      <c r="IM12" s="187"/>
      <c r="IN12" s="187"/>
      <c r="IO12" s="187">
        <f>IFERROR(SUMIFS(Backup!$P:$P, Backup!$A:$A,"&gt;"&amp;IJ$1, Backup!$A:$A, "&lt;="&amp;IO$1, Backup!$B:$B, $B12),0)</f>
        <v>0</v>
      </c>
      <c r="IP12" s="187">
        <f>IFERROR(SUMIFS(Backup!$P:$P, Backup!$A:$A,"&gt;"&amp;IO$1, Backup!$A:$A, "&lt;="&amp;IP$1, Backup!$B:$B, $B12),0)</f>
        <v>0</v>
      </c>
      <c r="IQ12" s="187">
        <f>IFERROR(SUMIFS(Backup!$P:$P, Backup!$A:$A,"&gt;"&amp;IP$1, Backup!$A:$A, "&lt;="&amp;IQ$1, Backup!$B:$B, $B12),0)</f>
        <v>0</v>
      </c>
      <c r="IR12" s="187">
        <f>IFERROR(SUMIFS(Backup!$P:$P, Backup!$A:$A,"&gt;"&amp;IQ$1, Backup!$A:$A, "&lt;="&amp;IR$1, Backup!$B:$B, $B12),0)</f>
        <v>0</v>
      </c>
      <c r="IS12" s="187"/>
      <c r="IT12" s="187"/>
      <c r="IU12" s="187">
        <f t="shared" si="56"/>
        <v>0</v>
      </c>
      <c r="IV12" s="187">
        <f t="shared" si="57"/>
        <v>0</v>
      </c>
      <c r="IW12" s="187"/>
      <c r="IX12" s="187"/>
      <c r="IY12" s="187"/>
      <c r="IZ12" s="187"/>
      <c r="JA12" s="187">
        <f>IFERROR(SUMIFS(Backup!$P:$P, Backup!$A:$A,"&gt;"&amp;IV$1, Backup!$A:$A, "&lt;="&amp;JA$1, Backup!$B:$B, $B12),0)</f>
        <v>0</v>
      </c>
      <c r="JB12" s="187">
        <f>IFERROR(SUMIFS(Backup!$P:$P, Backup!$A:$A,"&gt;"&amp;JA$1, Backup!$A:$A, "&lt;="&amp;JB$1, Backup!$B:$B, $B12),0)</f>
        <v>0</v>
      </c>
      <c r="JC12" s="187">
        <f>IFERROR(SUMIFS(Backup!$P:$P, Backup!$A:$A,"&gt;"&amp;JB$1, Backup!$A:$A, "&lt;="&amp;JC$1, Backup!$B:$B, $B12),0)</f>
        <v>0</v>
      </c>
      <c r="JD12" s="187">
        <f>IFERROR(SUMIFS(Backup!$P:$P, Backup!$A:$A,"&gt;"&amp;JC$1, Backup!$A:$A, "&lt;="&amp;JD$1, Backup!$B:$B, $B12),0)</f>
        <v>0</v>
      </c>
    </row>
    <row r="13" spans="1:264">
      <c r="A13" s="190">
        <v>7</v>
      </c>
      <c r="B13" s="241" t="s">
        <v>41</v>
      </c>
      <c r="C13" s="1057">
        <v>5757</v>
      </c>
      <c r="D13" s="190" t="s">
        <v>564</v>
      </c>
      <c r="E13" s="424">
        <v>5757</v>
      </c>
      <c r="F13" s="312">
        <f t="shared" si="13"/>
        <v>1850</v>
      </c>
      <c r="G13" s="312">
        <f t="shared" si="14"/>
        <v>9500.9393939393958</v>
      </c>
      <c r="H13" s="312">
        <f t="shared" si="15"/>
        <v>4929</v>
      </c>
      <c r="I13" s="585">
        <v>0</v>
      </c>
      <c r="J13" s="585">
        <v>0</v>
      </c>
      <c r="K13" s="187">
        <v>0</v>
      </c>
      <c r="L13" s="187">
        <v>0</v>
      </c>
      <c r="M13" s="585">
        <v>1000</v>
      </c>
      <c r="N13" s="585">
        <v>0</v>
      </c>
      <c r="O13" s="187">
        <f t="shared" si="16"/>
        <v>0</v>
      </c>
      <c r="P13" s="187">
        <f t="shared" si="17"/>
        <v>0</v>
      </c>
      <c r="Q13" s="187">
        <v>0</v>
      </c>
      <c r="R13" s="187">
        <v>0</v>
      </c>
      <c r="S13" s="187">
        <v>0</v>
      </c>
      <c r="T13" s="187">
        <v>0</v>
      </c>
      <c r="U13" s="187">
        <f>IFERROR(SUMIFS(Backup!$P:$P, Backup!$A:$A,"&gt;"&amp;P$1, Backup!$A:$A, "&lt;="&amp;U$1, Backup!$B:$B, $B13),0)</f>
        <v>0</v>
      </c>
      <c r="V13" s="187">
        <f>IFERROR(SUMIFS(Backup!$P:$P, Backup!$A:$A,"&gt;"&amp;U$1, Backup!$A:$A, "&lt;="&amp;V$1, Backup!$B:$B, $B13),0)</f>
        <v>0</v>
      </c>
      <c r="W13" s="187">
        <f>IFERROR(SUMIFS(Backup!$P:$P, Backup!$A:$A,"&gt;"&amp;V$1, Backup!$A:$A, "&lt;="&amp;W$1, Backup!$B:$B, $B13),0)</f>
        <v>0</v>
      </c>
      <c r="X13" s="187">
        <f>IFERROR(SUMIFS(Backup!$P:$P, Backup!$A:$A,"&gt;"&amp;W$1, Backup!$A:$A, "&lt;="&amp;X$1, Backup!$B:$B, $B13),0)</f>
        <v>0</v>
      </c>
      <c r="Y13" s="585">
        <v>1200</v>
      </c>
      <c r="Z13" s="585">
        <v>0</v>
      </c>
      <c r="AA13" s="187">
        <f t="shared" si="18"/>
        <v>0</v>
      </c>
      <c r="AB13" s="187">
        <f t="shared" si="19"/>
        <v>0</v>
      </c>
      <c r="AC13" s="187">
        <v>0</v>
      </c>
      <c r="AD13" s="187">
        <v>0</v>
      </c>
      <c r="AE13" s="187">
        <v>0</v>
      </c>
      <c r="AF13" s="187">
        <v>0</v>
      </c>
      <c r="AG13" s="187">
        <f>IFERROR(SUMIFS(Backup!$P:$P, Backup!$A:$A,"&gt;"&amp;AB$1, Backup!$A:$A, "&lt;="&amp;AG$1, Backup!$B:$B, $B13),0)</f>
        <v>0</v>
      </c>
      <c r="AH13" s="187">
        <f>IFERROR(SUMIFS(Backup!$P:$P, Backup!$A:$A,"&gt;"&amp;AG$1, Backup!$A:$A, "&lt;="&amp;AH$1, Backup!$B:$B, $B13),0)</f>
        <v>0</v>
      </c>
      <c r="AI13" s="187">
        <f>IFERROR(SUMIFS(Backup!$P:$P, Backup!$A:$A,"&gt;"&amp;AH$1, Backup!$A:$A, "&lt;="&amp;AI$1, Backup!$B:$B, $B13),0)</f>
        <v>0</v>
      </c>
      <c r="AJ13" s="187">
        <f>IFERROR(SUMIFS(Backup!$P:$P, Backup!$A:$A,"&gt;"&amp;AI$1, Backup!$A:$A, "&lt;="&amp;AJ$1, Backup!$B:$B, $B13),0)</f>
        <v>0</v>
      </c>
      <c r="AK13" s="585">
        <v>1600</v>
      </c>
      <c r="AL13" s="585">
        <v>0</v>
      </c>
      <c r="AM13" s="187">
        <f t="shared" si="20"/>
        <v>0</v>
      </c>
      <c r="AN13" s="187">
        <f t="shared" si="21"/>
        <v>0</v>
      </c>
      <c r="AO13" s="187">
        <v>0</v>
      </c>
      <c r="AP13" s="187">
        <v>0</v>
      </c>
      <c r="AQ13" s="187">
        <v>0</v>
      </c>
      <c r="AR13" s="187">
        <v>0</v>
      </c>
      <c r="AS13" s="187">
        <f>IFERROR(SUMIFS(Backup!$P:$P, Backup!$A:$A,"&gt;"&amp;AN$1, Backup!$A:$A, "&lt;="&amp;AS$1, Backup!$B:$B, $B13),0)</f>
        <v>0</v>
      </c>
      <c r="AT13" s="187">
        <f>IFERROR(SUMIFS(Backup!$P:$P, Backup!$A:$A,"&gt;"&amp;AS$1, Backup!$A:$A, "&lt;="&amp;AT$1, Backup!$B:$B, $B13),0)</f>
        <v>0</v>
      </c>
      <c r="AU13" s="187">
        <f>IFERROR(SUMIFS(Backup!$P:$P, Backup!$A:$A,"&gt;"&amp;AT$1, Backup!$A:$A, "&lt;="&amp;AU$1, Backup!$B:$B, $B13),0)</f>
        <v>0</v>
      </c>
      <c r="AV13" s="187">
        <f>IFERROR(SUMIFS(Backup!$P:$P, Backup!$A:$A,"&gt;"&amp;AU$1, Backup!$A:$A, "&lt;="&amp;AV$1, Backup!$B:$B, $B13),0)</f>
        <v>0</v>
      </c>
      <c r="AW13" s="585">
        <v>1600</v>
      </c>
      <c r="AX13" s="585">
        <v>0</v>
      </c>
      <c r="AY13" s="187">
        <f t="shared" si="22"/>
        <v>0</v>
      </c>
      <c r="AZ13" s="187">
        <f t="shared" si="23"/>
        <v>0</v>
      </c>
      <c r="BA13" s="187">
        <v>0</v>
      </c>
      <c r="BB13" s="187">
        <v>0</v>
      </c>
      <c r="BC13" s="187">
        <v>0</v>
      </c>
      <c r="BD13" s="187">
        <v>0</v>
      </c>
      <c r="BE13" s="187">
        <f>IFERROR(SUMIFS(Backup!$P:$P, Backup!$A:$A,"&gt;"&amp;AZ$1, Backup!$A:$A, "&lt;="&amp;BE$1, Backup!$B:$B, $B13),0)</f>
        <v>0</v>
      </c>
      <c r="BF13" s="187">
        <f>IFERROR(SUMIFS(Backup!$P:$P, Backup!$A:$A,"&gt;"&amp;BE$1, Backup!$A:$A, "&lt;="&amp;BF$1, Backup!$B:$B, $B13),0)</f>
        <v>0</v>
      </c>
      <c r="BG13" s="187">
        <f>IFERROR(SUMIFS(Backup!$P:$P, Backup!$A:$A,"&gt;"&amp;BF$1, Backup!$A:$A, "&lt;="&amp;BG$1, Backup!$B:$B, $B13),0)</f>
        <v>0</v>
      </c>
      <c r="BH13" s="187">
        <f>IFERROR(SUMIFS(Backup!$P:$P, Backup!$A:$A,"&gt;"&amp;BG$1, Backup!$A:$A, "&lt;="&amp;BH$1, Backup!$B:$B, $B13),0)</f>
        <v>0</v>
      </c>
      <c r="BI13" s="585">
        <v>1291</v>
      </c>
      <c r="BJ13" s="585">
        <v>1050</v>
      </c>
      <c r="BK13" s="187">
        <f t="shared" si="24"/>
        <v>0</v>
      </c>
      <c r="BL13" s="187">
        <f t="shared" si="25"/>
        <v>0</v>
      </c>
      <c r="BM13" s="187">
        <v>0</v>
      </c>
      <c r="BN13" s="187">
        <v>0</v>
      </c>
      <c r="BO13" s="187">
        <v>0</v>
      </c>
      <c r="BP13" s="187">
        <v>0</v>
      </c>
      <c r="BQ13" s="187">
        <f>IFERROR(SUMIFS(Backup!$P:$P, Backup!$A:$A,"&gt;"&amp;BL$1, Backup!$A:$A, "&lt;="&amp;BQ$1, Backup!$B:$B, $B13),0)</f>
        <v>0</v>
      </c>
      <c r="BR13" s="187">
        <f>IFERROR(SUMIFS(Backup!$P:$P, Backup!$A:$A,"&gt;"&amp;BQ$1, Backup!$A:$A, "&lt;="&amp;BR$1, Backup!$B:$B, $B13),0)</f>
        <v>0</v>
      </c>
      <c r="BS13" s="187">
        <f>IFERROR(SUMIFS(Backup!$P:$P, Backup!$A:$A,"&gt;"&amp;BR$1, Backup!$A:$A, "&lt;="&amp;BS$1, Backup!$B:$B, $B13),0)</f>
        <v>0</v>
      </c>
      <c r="BT13" s="187">
        <f>IFERROR(SUMIFS(Backup!$P:$P, Backup!$A:$A,"&gt;"&amp;BS$1, Backup!$A:$A, "&lt;="&amp;BT$1, Backup!$B:$B, $B13),0)</f>
        <v>0</v>
      </c>
      <c r="BU13" s="585">
        <v>0</v>
      </c>
      <c r="BV13" s="585">
        <v>500</v>
      </c>
      <c r="BW13" s="187">
        <f t="shared" si="26"/>
        <v>350.66666666666663</v>
      </c>
      <c r="BX13" s="187">
        <f t="shared" si="27"/>
        <v>0</v>
      </c>
      <c r="BY13" s="187">
        <v>52.599999999999994</v>
      </c>
      <c r="BZ13" s="187">
        <v>87.666666666666657</v>
      </c>
      <c r="CA13" s="187">
        <v>105.19999999999999</v>
      </c>
      <c r="CB13" s="187">
        <v>105.19999999999999</v>
      </c>
      <c r="CC13" s="187">
        <f>IFERROR(SUMIFS(Backup!$P:$P, Backup!$A:$A,"&gt;"&amp;BX$1, Backup!$A:$A, "&lt;="&amp;CC$1, Backup!$B:$B, $B13),0)</f>
        <v>0</v>
      </c>
      <c r="CD13" s="187">
        <f>IFERROR(SUMIFS(Backup!$P:$P, Backup!$A:$A,"&gt;"&amp;CC$1, Backup!$A:$A, "&lt;="&amp;CD$1, Backup!$B:$B, $B13),0)</f>
        <v>0</v>
      </c>
      <c r="CE13" s="187">
        <f>IFERROR(SUMIFS(Backup!$P:$P, Backup!$A:$A,"&gt;"&amp;CD$1, Backup!$A:$A, "&lt;="&amp;CE$1, Backup!$B:$B, $B13),0)</f>
        <v>0</v>
      </c>
      <c r="CF13" s="187">
        <f>IFERROR(SUMIFS(Backup!$P:$P, Backup!$A:$A,"&gt;"&amp;CE$1, Backup!$A:$A, "&lt;="&amp;CF$1, Backup!$B:$B, $B13),0)</f>
        <v>0</v>
      </c>
      <c r="CG13" s="585">
        <v>0</v>
      </c>
      <c r="CH13" s="585">
        <v>300</v>
      </c>
      <c r="CI13" s="187">
        <f t="shared" si="28"/>
        <v>289.90909090909082</v>
      </c>
      <c r="CJ13" s="187">
        <f t="shared" si="29"/>
        <v>0</v>
      </c>
      <c r="CK13" s="187">
        <v>43.486363636363627</v>
      </c>
      <c r="CL13" s="187">
        <v>72.47727272727272</v>
      </c>
      <c r="CM13" s="187">
        <v>86.972727272727255</v>
      </c>
      <c r="CN13" s="187">
        <v>86.972727272727255</v>
      </c>
      <c r="CO13" s="187">
        <f>IFERROR(SUMIFS(Backup!$P:$P, Backup!$A:$A,"&gt;"&amp;CJ$1, Backup!$A:$A, "&lt;="&amp;CO$1, Backup!$B:$B, $B13),0)</f>
        <v>0</v>
      </c>
      <c r="CP13" s="187">
        <f>IFERROR(SUMIFS(Backup!$P:$P, Backup!$A:$A,"&gt;"&amp;CO$1, Backup!$A:$A, "&lt;="&amp;CP$1, Backup!$B:$B, $B13),0)</f>
        <v>0</v>
      </c>
      <c r="CQ13" s="187">
        <f>IFERROR(SUMIFS(Backup!$P:$P, Backup!$A:$A,"&gt;"&amp;CP$1, Backup!$A:$A, "&lt;="&amp;CQ$1, Backup!$B:$B, $B13),0)</f>
        <v>0</v>
      </c>
      <c r="CR13" s="187">
        <f>IFERROR(SUMIFS(Backup!$P:$P, Backup!$A:$A,"&gt;"&amp;CQ$1, Backup!$A:$A, "&lt;="&amp;CR$1, Backup!$B:$B, $B13),0)</f>
        <v>0</v>
      </c>
      <c r="CS13" s="187"/>
      <c r="CT13" s="187"/>
      <c r="CU13" s="187">
        <f t="shared" si="30"/>
        <v>590</v>
      </c>
      <c r="CV13" s="187">
        <f t="shared" si="31"/>
        <v>194</v>
      </c>
      <c r="CW13" s="187">
        <v>100.30000000000001</v>
      </c>
      <c r="CX13" s="187">
        <v>147.5</v>
      </c>
      <c r="CY13" s="187">
        <v>147.5</v>
      </c>
      <c r="CZ13" s="187">
        <v>194.70000000000002</v>
      </c>
      <c r="DA13" s="187">
        <f>IFERROR(SUMIFS(Backup!$P:$P, Backup!$A:$A,"&gt;"&amp;CV$1, Backup!$A:$A, "&lt;="&amp;DA$1, Backup!$B:$B, $B13),0)</f>
        <v>0</v>
      </c>
      <c r="DB13" s="187">
        <f>IFERROR(SUMIFS(Backup!$P:$P, Backup!$A:$A,"&gt;"&amp;DA$1, Backup!$A:$A, "&lt;="&amp;DB$1, Backup!$B:$B, $B13),0)</f>
        <v>0</v>
      </c>
      <c r="DC13" s="187">
        <f>IFERROR(SUMIFS(Backup!$P:$P, Backup!$A:$A,"&gt;"&amp;DB$1, Backup!$A:$A, "&lt;="&amp;DC$1, Backup!$B:$B, $B13),0)</f>
        <v>35</v>
      </c>
      <c r="DD13" s="187">
        <f>IFERROR(SUMIFS(Backup!$P:$P, Backup!$A:$A,"&gt;"&amp;DC$1, Backup!$A:$A, "&lt;="&amp;DD$1, Backup!$B:$B, $B13),0)</f>
        <v>159</v>
      </c>
      <c r="DE13" s="187"/>
      <c r="DF13" s="187"/>
      <c r="DG13" s="187">
        <f t="shared" si="32"/>
        <v>346.36363636363637</v>
      </c>
      <c r="DH13" s="187">
        <f t="shared" si="33"/>
        <v>228</v>
      </c>
      <c r="DI13" s="187">
        <v>91.355868058322031</v>
      </c>
      <c r="DJ13" s="187">
        <v>100.96466417018566</v>
      </c>
      <c r="DK13" s="187">
        <v>100.96466417018566</v>
      </c>
      <c r="DL13" s="187">
        <v>53.07843996494303</v>
      </c>
      <c r="DM13" s="187">
        <f>IFERROR(SUMIFS(Backup!$P:$P, Backup!$A:$A,"&gt;"&amp;DH$1, Backup!$A:$A, "&lt;="&amp;DM$1, Backup!$B:$B, $B13),0)</f>
        <v>44</v>
      </c>
      <c r="DN13" s="187">
        <f>IFERROR(SUMIFS(Backup!$P:$P, Backup!$A:$A,"&gt;"&amp;DM$1, Backup!$A:$A, "&lt;="&amp;DN$1, Backup!$B:$B, $B13),0)</f>
        <v>34</v>
      </c>
      <c r="DO13" s="187">
        <f>IFERROR(SUMIFS(Backup!$P:$P, Backup!$A:$A,"&gt;"&amp;DN$1, Backup!$A:$A, "&lt;="&amp;DO$1, Backup!$B:$B, $B13),0)</f>
        <v>40</v>
      </c>
      <c r="DP13" s="187">
        <f>IFERROR(SUMIFS(Backup!$P:$P, Backup!$A:$A,"&gt;"&amp;DO$1, Backup!$A:$A, "&lt;="&amp;DP$1, Backup!$B:$B, $B13),0)</f>
        <v>110</v>
      </c>
      <c r="DQ13" s="187"/>
      <c r="DR13" s="187"/>
      <c r="DS13" s="187">
        <f t="shared" si="34"/>
        <v>725.81818181818176</v>
      </c>
      <c r="DT13" s="187">
        <f t="shared" si="35"/>
        <v>416</v>
      </c>
      <c r="DU13" s="187">
        <v>163.30909090909088</v>
      </c>
      <c r="DV13" s="187">
        <v>188.71272727272725</v>
      </c>
      <c r="DW13" s="187">
        <v>188.71272727272725</v>
      </c>
      <c r="DX13" s="187">
        <v>185.08363636363634</v>
      </c>
      <c r="DY13" s="187">
        <f>IFERROR(SUMIFS(Backup!$P:$P, Backup!$A:$A,"&gt;"&amp;DT$1, Backup!$A:$A, "&lt;="&amp;DY$1, Backup!$B:$B, $B13),0)</f>
        <v>24</v>
      </c>
      <c r="DZ13" s="187">
        <f>IFERROR(SUMIFS(Backup!$P:$P, Backup!$A:$A,"&gt;"&amp;DY$1, Backup!$A:$A, "&lt;="&amp;DZ$1, Backup!$B:$B, $B13),0)</f>
        <v>133</v>
      </c>
      <c r="EA13" s="187">
        <f>IFERROR(SUMIFS(Backup!$P:$P, Backup!$A:$A,"&gt;"&amp;DZ$1, Backup!$A:$A, "&lt;="&amp;EA$1, Backup!$B:$B, $B13),0)</f>
        <v>180</v>
      </c>
      <c r="EB13" s="187">
        <f>IFERROR(SUMIFS(Backup!$P:$P, Backup!$A:$A,"&gt;"&amp;EA$1, Backup!$A:$A, "&lt;="&amp;EB$1, Backup!$B:$B, $B13),0)</f>
        <v>79</v>
      </c>
      <c r="EC13" s="187"/>
      <c r="ED13" s="187"/>
      <c r="EE13" s="187">
        <f t="shared" si="36"/>
        <v>728.27272727272725</v>
      </c>
      <c r="EF13" s="187">
        <f t="shared" si="37"/>
        <v>760</v>
      </c>
      <c r="EG13" s="187">
        <v>163.86136363636362</v>
      </c>
      <c r="EH13" s="187">
        <v>189.35090909090908</v>
      </c>
      <c r="EI13" s="187">
        <v>189.35090909090908</v>
      </c>
      <c r="EJ13" s="187">
        <v>185.70954545454546</v>
      </c>
      <c r="EK13" s="187">
        <f>IFERROR(SUMIFS(Backup!$P:$P, Backup!$A:$A,"&gt;"&amp;EF$1, Backup!$A:$A, "&lt;="&amp;EK$1, Backup!$B:$B, $B13),0)</f>
        <v>141</v>
      </c>
      <c r="EL13" s="187">
        <f>IFERROR(SUMIFS(Backup!$P:$P, Backup!$A:$A,"&gt;"&amp;EK$1, Backup!$A:$A, "&lt;="&amp;EL$1, Backup!$B:$B, $B13),0)</f>
        <v>408</v>
      </c>
      <c r="EM13" s="187">
        <f>IFERROR(SUMIFS(Backup!$P:$P, Backup!$A:$A,"&gt;"&amp;EL$1, Backup!$A:$A, "&lt;="&amp;EM$1, Backup!$B:$B, $B13),0)</f>
        <v>167</v>
      </c>
      <c r="EN13" s="187">
        <f>IFERROR(SUMIFS(Backup!$P:$P, Backup!$A:$A,"&gt;"&amp;EM$1, Backup!$A:$A, "&lt;="&amp;EN$1, Backup!$B:$B, $B13),0)</f>
        <v>44</v>
      </c>
      <c r="EO13" s="187"/>
      <c r="EP13" s="187"/>
      <c r="EQ13" s="187">
        <f t="shared" si="38"/>
        <v>832.27272727272725</v>
      </c>
      <c r="ER13" s="187">
        <f t="shared" si="39"/>
        <v>223</v>
      </c>
      <c r="ES13" s="187">
        <v>187.03290238936722</v>
      </c>
      <c r="ET13" s="187">
        <v>216.42107169039852</v>
      </c>
      <c r="EU13" s="187">
        <v>216.42107169039852</v>
      </c>
      <c r="EV13" s="187">
        <v>212.39768150256299</v>
      </c>
      <c r="EW13" s="187">
        <f>IFERROR(SUMIFS(Backup!$P:$P, Backup!$A:$A,"&gt;"&amp;ER$1, Backup!$A:$A, "&lt;="&amp;EW$1, Backup!$B:$B, $B13),0)</f>
        <v>0</v>
      </c>
      <c r="EX13" s="187">
        <f>IFERROR(SUMIFS(Backup!$P:$P, Backup!$A:$A,"&gt;"&amp;EW$1, Backup!$A:$A, "&lt;="&amp;EX$1, Backup!$B:$B, $B13),0)</f>
        <v>129</v>
      </c>
      <c r="EY13" s="187">
        <f>IFERROR(SUMIFS(Backup!$P:$P, Backup!$A:$A,"&gt;"&amp;EX$1, Backup!$A:$A, "&lt;="&amp;EY$1, Backup!$B:$B, $B13),0)</f>
        <v>36</v>
      </c>
      <c r="EZ13" s="187">
        <f>IFERROR(SUMIFS(Backup!$P:$P, Backup!$A:$A,"&gt;"&amp;EY$1, Backup!$A:$A, "&lt;="&amp;EZ$1, Backup!$B:$B, $B13),0)</f>
        <v>58</v>
      </c>
      <c r="FA13" s="187"/>
      <c r="FB13" s="187"/>
      <c r="FC13" s="187">
        <f t="shared" si="40"/>
        <v>365.4545454545455</v>
      </c>
      <c r="FD13" s="187">
        <f t="shared" si="41"/>
        <v>126</v>
      </c>
      <c r="FE13" s="863">
        <v>82.126954408001794</v>
      </c>
      <c r="FF13" s="863">
        <v>95.031426345756657</v>
      </c>
      <c r="FG13" s="863">
        <v>95.031426345756657</v>
      </c>
      <c r="FH13" s="863">
        <v>93.264738355030403</v>
      </c>
      <c r="FI13" s="187">
        <f>IFERROR(SUMIFS(Backup!$P:$P, Backup!$A:$A,"&gt;"&amp;FD$1, Backup!$A:$A, "&lt;="&amp;FI$1, Backup!$B:$B, $B13),0)</f>
        <v>38</v>
      </c>
      <c r="FJ13" s="187">
        <f>IFERROR(SUMIFS(Backup!$P:$P, Backup!$A:$A,"&gt;"&amp;FI$1, Backup!$A:$A, "&lt;="&amp;FJ$1, Backup!$B:$B, $B13),0)</f>
        <v>83</v>
      </c>
      <c r="FK13" s="187">
        <f>IFERROR(SUMIFS(Backup!$P:$P, Backup!$A:$A,"&gt;"&amp;FJ$1, Backup!$A:$A, "&lt;="&amp;FK$1, Backup!$B:$B, $B13),0)</f>
        <v>5</v>
      </c>
      <c r="FL13" s="187">
        <f>IFERROR(SUMIFS(Backup!$P:$P, Backup!$A:$A,"&gt;"&amp;FK$1, Backup!$A:$A, "&lt;="&amp;FL$1, Backup!$B:$B, $B13),0)</f>
        <v>0</v>
      </c>
      <c r="FM13" s="187"/>
      <c r="FN13" s="187"/>
      <c r="FO13" s="187">
        <f t="shared" si="42"/>
        <v>405.4545454545455</v>
      </c>
      <c r="FP13" s="187">
        <f t="shared" si="43"/>
        <v>189</v>
      </c>
      <c r="FQ13" s="187">
        <v>91.115974293454727</v>
      </c>
      <c r="FR13" s="187">
        <v>105.43287599554095</v>
      </c>
      <c r="FS13" s="187">
        <v>105.43287599554095</v>
      </c>
      <c r="FT13" s="187">
        <v>103.47281917000885</v>
      </c>
      <c r="FU13" s="187">
        <f>IFERROR(SUMIFS(Backup!$P:$P, Backup!$A:$A,"&gt;"&amp;FP$1, Backup!$A:$A, "&lt;="&amp;FU$1, Backup!$B:$B, $B13),0)</f>
        <v>12</v>
      </c>
      <c r="FV13" s="187">
        <f>IFERROR(SUMIFS(Backup!$P:$P, Backup!$A:$A,"&gt;"&amp;FU$1, Backup!$A:$A, "&lt;="&amp;FV$1, Backup!$B:$B, $B13),0)</f>
        <v>42</v>
      </c>
      <c r="FW13" s="187">
        <f>IFERROR(SUMIFS(Backup!$P:$P, Backup!$A:$A,"&gt;"&amp;FV$1, Backup!$A:$A, "&lt;="&amp;FW$1, Backup!$B:$B, $B13),0)</f>
        <v>57</v>
      </c>
      <c r="FX13" s="187">
        <f>IFERROR(SUMIFS(Backup!$P:$P, Backup!$A:$A,"&gt;"&amp;FW$1, Backup!$A:$A, "&lt;="&amp;FX$1, Backup!$B:$B, $B13),0)</f>
        <v>78</v>
      </c>
      <c r="FY13" s="187"/>
      <c r="FZ13" s="187"/>
      <c r="GA13" s="187">
        <f t="shared" si="44"/>
        <v>354.72727272727275</v>
      </c>
      <c r="GB13" s="187">
        <f t="shared" si="45"/>
        <v>508</v>
      </c>
      <c r="GC13" s="187">
        <v>78.040000000000006</v>
      </c>
      <c r="GD13" s="187">
        <v>92.229090909090914</v>
      </c>
      <c r="GE13" s="187">
        <v>92.229090909090914</v>
      </c>
      <c r="GF13" s="187">
        <v>92.229090909090914</v>
      </c>
      <c r="GG13" s="187">
        <f>IFERROR(SUMIFS(Backup!$P:$P, Backup!$A:$A,"&gt;"&amp;GB$1, Backup!$A:$A, "&lt;="&amp;GG$1, Backup!$B:$B, $B13),0)</f>
        <v>78</v>
      </c>
      <c r="GH13" s="187">
        <f>IFERROR(SUMIFS(Backup!$P:$P, Backup!$A:$A,"&gt;"&amp;GG$1, Backup!$A:$A, "&lt;="&amp;GH$1, Backup!$B:$B, $B13),0)</f>
        <v>178</v>
      </c>
      <c r="GI13" s="187">
        <f>IFERROR(SUMIFS(Backup!$P:$P, Backup!$A:$A,"&gt;"&amp;GH$1, Backup!$A:$A, "&lt;="&amp;GI$1, Backup!$B:$B, $B13),0)</f>
        <v>132</v>
      </c>
      <c r="GJ13" s="187">
        <f>IFERROR(SUMIFS(Backup!$P:$P, Backup!$A:$A,"&gt;"&amp;GI$1, Backup!$A:$A, "&lt;="&amp;GJ$1, Backup!$B:$B, $B13),0)</f>
        <v>120</v>
      </c>
      <c r="GK13" s="187"/>
      <c r="GL13" s="187"/>
      <c r="GM13" s="187">
        <f t="shared" si="46"/>
        <v>1708</v>
      </c>
      <c r="GN13" s="187">
        <f t="shared" si="47"/>
        <v>252</v>
      </c>
      <c r="GO13" s="187">
        <v>375.76</v>
      </c>
      <c r="GP13" s="187">
        <v>444.08000000000004</v>
      </c>
      <c r="GQ13" s="187">
        <v>444.08000000000004</v>
      </c>
      <c r="GR13" s="187">
        <v>444.08000000000004</v>
      </c>
      <c r="GS13" s="187">
        <f>IFERROR(SUMIFS(Backup!$P:$P, Backup!$A:$A,"&gt;"&amp;GN$1, Backup!$A:$A, "&lt;="&amp;GS$1, Backup!$B:$B, $B13),0)</f>
        <v>144</v>
      </c>
      <c r="GT13" s="187">
        <f>IFERROR(SUMIFS(Backup!$P:$P, Backup!$A:$A,"&gt;"&amp;GS$1, Backup!$A:$A, "&lt;="&amp;GT$1, Backup!$B:$B, $B13),0)</f>
        <v>96</v>
      </c>
      <c r="GU13" s="187">
        <f>IFERROR(SUMIFS(Backup!$P:$P, Backup!$A:$A,"&gt;"&amp;GT$1, Backup!$A:$A, "&lt;="&amp;GU$1, Backup!$B:$B, $B13),0)</f>
        <v>12</v>
      </c>
      <c r="GV13" s="187">
        <f>IFERROR(SUMIFS(Backup!$P:$P, Backup!$A:$A,"&gt;"&amp;GU$1, Backup!$A:$A, "&lt;="&amp;GV$1, Backup!$B:$B, $B13),0)</f>
        <v>0</v>
      </c>
      <c r="GW13" s="187"/>
      <c r="GX13" s="187"/>
      <c r="GY13" s="187">
        <f t="shared" si="48"/>
        <v>1374</v>
      </c>
      <c r="GZ13" s="187">
        <f t="shared" si="49"/>
        <v>124</v>
      </c>
      <c r="HA13" s="187">
        <v>302.28000000000003</v>
      </c>
      <c r="HB13" s="187">
        <v>357.24</v>
      </c>
      <c r="HC13" s="187">
        <v>357.24</v>
      </c>
      <c r="HD13" s="187">
        <v>357.24</v>
      </c>
      <c r="HE13" s="187">
        <f>IFERROR(SUMIFS(Backup!$P:$P, Backup!$A:$A,"&gt;"&amp;GZ$1, Backup!$A:$A, "&lt;="&amp;HE$1, Backup!$B:$B, $B13),0)</f>
        <v>36</v>
      </c>
      <c r="HF13" s="187">
        <f>IFERROR(SUMIFS(Backup!$P:$P, Backup!$A:$A,"&gt;"&amp;HE$1, Backup!$A:$A, "&lt;="&amp;HF$1, Backup!$B:$B, $B13),0)</f>
        <v>14</v>
      </c>
      <c r="HG13" s="187">
        <f>IFERROR(SUMIFS(Backup!$P:$P, Backup!$A:$A,"&gt;"&amp;HF$1, Backup!$A:$A, "&lt;="&amp;HG$1, Backup!$B:$B, $B13),0)</f>
        <v>34</v>
      </c>
      <c r="HH13" s="187">
        <f>IFERROR(SUMIFS(Backup!$P:$P, Backup!$A:$A,"&gt;"&amp;HG$1, Backup!$A:$A, "&lt;="&amp;HH$1, Backup!$B:$B, $B13),0)</f>
        <v>40</v>
      </c>
      <c r="HI13" s="187"/>
      <c r="HJ13" s="187"/>
      <c r="HK13" s="187">
        <f t="shared" si="50"/>
        <v>1430</v>
      </c>
      <c r="HL13" s="187">
        <f t="shared" si="51"/>
        <v>771</v>
      </c>
      <c r="HM13" s="187">
        <v>314.60000000000002</v>
      </c>
      <c r="HN13" s="187">
        <v>371.8</v>
      </c>
      <c r="HO13" s="187">
        <v>371.8</v>
      </c>
      <c r="HP13" s="187">
        <v>371.8</v>
      </c>
      <c r="HQ13" s="187">
        <f>IFERROR(SUMIFS(Backup!$P:$P, Backup!$A:$A,"&gt;"&amp;HL$1, Backup!$A:$A, "&lt;="&amp;HQ$1, Backup!$B:$B, $B13),0)</f>
        <v>105</v>
      </c>
      <c r="HR13" s="187">
        <f>IFERROR(SUMIFS(Backup!$P:$P, Backup!$A:$A,"&gt;"&amp;HQ$1, Backup!$A:$A, "&lt;="&amp;HR$1, Backup!$B:$B, $B13),0)</f>
        <v>276</v>
      </c>
      <c r="HS13" s="187">
        <f>IFERROR(SUMIFS(Backup!$P:$P, Backup!$A:$A,"&gt;"&amp;HR$1, Backup!$A:$A, "&lt;="&amp;HS$1, Backup!$B:$B, $B13),0)</f>
        <v>276</v>
      </c>
      <c r="HT13" s="187">
        <f>IFERROR(SUMIFS(Backup!$P:$P, Backup!$A:$A,"&gt;"&amp;HS$1, Backup!$A:$A, "&lt;="&amp;HT$1, Backup!$B:$B, $B13),0)</f>
        <v>114</v>
      </c>
      <c r="HU13" s="187"/>
      <c r="HV13" s="187"/>
      <c r="HW13" s="187">
        <f t="shared" si="52"/>
        <v>0</v>
      </c>
      <c r="HX13" s="187">
        <f t="shared" si="53"/>
        <v>298</v>
      </c>
      <c r="HY13" s="187"/>
      <c r="HZ13" s="187"/>
      <c r="IA13" s="187"/>
      <c r="IB13" s="187"/>
      <c r="IC13" s="187">
        <f>IFERROR(SUMIFS(Backup!$P:$P, Backup!$A:$A,"&gt;"&amp;HX$1, Backup!$A:$A, "&lt;="&amp;IC$1, Backup!$B:$B, $B13),0)</f>
        <v>128</v>
      </c>
      <c r="ID13" s="187">
        <f>IFERROR(SUMIFS(Backup!$P:$P, Backup!$A:$A,"&gt;"&amp;IC$1, Backup!$A:$A, "&lt;="&amp;ID$1, Backup!$B:$B, $B13),0)</f>
        <v>122</v>
      </c>
      <c r="IE13" s="187">
        <f>IFERROR(SUMIFS(Backup!$P:$P, Backup!$A:$A,"&gt;"&amp;ID$1, Backup!$A:$A, "&lt;="&amp;IE$1, Backup!$B:$B, $B13),0)</f>
        <v>20</v>
      </c>
      <c r="IF13" s="187">
        <f>IFERROR(SUMIFS(Backup!$P:$P, Backup!$A:$A,"&gt;"&amp;IE$1, Backup!$A:$A, "&lt;="&amp;IF$1, Backup!$B:$B, $B13),0)</f>
        <v>28</v>
      </c>
      <c r="IG13" s="187"/>
      <c r="IH13" s="187"/>
      <c r="II13" s="187">
        <f t="shared" si="54"/>
        <v>0</v>
      </c>
      <c r="IJ13" s="187">
        <f t="shared" si="55"/>
        <v>450</v>
      </c>
      <c r="IK13" s="187"/>
      <c r="IL13" s="187"/>
      <c r="IM13" s="187"/>
      <c r="IN13" s="187"/>
      <c r="IO13" s="187">
        <f>IFERROR(SUMIFS(Backup!$P:$P, Backup!$A:$A,"&gt;"&amp;IJ$1, Backup!$A:$A, "&lt;="&amp;IO$1, Backup!$B:$B, $B13),0)</f>
        <v>8</v>
      </c>
      <c r="IP13" s="187">
        <f>IFERROR(SUMIFS(Backup!$P:$P, Backup!$A:$A,"&gt;"&amp;IO$1, Backup!$A:$A, "&lt;="&amp;IP$1, Backup!$B:$B, $B13),0)</f>
        <v>57</v>
      </c>
      <c r="IQ13" s="187">
        <f>IFERROR(SUMIFS(Backup!$P:$P, Backup!$A:$A,"&gt;"&amp;IP$1, Backup!$A:$A, "&lt;="&amp;IQ$1, Backup!$B:$B, $B13),0)</f>
        <v>246</v>
      </c>
      <c r="IR13" s="187">
        <f>IFERROR(SUMIFS(Backup!$P:$P, Backup!$A:$A,"&gt;"&amp;IQ$1, Backup!$A:$A, "&lt;="&amp;IR$1, Backup!$B:$B, $B13),0)</f>
        <v>139</v>
      </c>
      <c r="IS13" s="187"/>
      <c r="IT13" s="187"/>
      <c r="IU13" s="187">
        <f t="shared" si="56"/>
        <v>0</v>
      </c>
      <c r="IV13" s="187">
        <f t="shared" si="57"/>
        <v>390</v>
      </c>
      <c r="IW13" s="187"/>
      <c r="IX13" s="187"/>
      <c r="IY13" s="187"/>
      <c r="IZ13" s="187"/>
      <c r="JA13" s="187">
        <f>IFERROR(SUMIFS(Backup!$P:$P, Backup!$A:$A,"&gt;"&amp;IV$1, Backup!$A:$A, "&lt;="&amp;JA$1, Backup!$B:$B, $B13),0)</f>
        <v>233</v>
      </c>
      <c r="JB13" s="187">
        <f>IFERROR(SUMIFS(Backup!$P:$P, Backup!$A:$A,"&gt;"&amp;JA$1, Backup!$A:$A, "&lt;="&amp;JB$1, Backup!$B:$B, $B13),0)</f>
        <v>145</v>
      </c>
      <c r="JC13" s="187">
        <f>IFERROR(SUMIFS(Backup!$P:$P, Backup!$A:$A,"&gt;"&amp;JB$1, Backup!$A:$A, "&lt;="&amp;JC$1, Backup!$B:$B, $B13),0)</f>
        <v>12</v>
      </c>
      <c r="JD13" s="187">
        <f>IFERROR(SUMIFS(Backup!$P:$P, Backup!$A:$A,"&gt;"&amp;JC$1, Backup!$A:$A, "&lt;="&amp;JD$1, Backup!$B:$B, $B13),0)</f>
        <v>0</v>
      </c>
    </row>
    <row r="14" spans="1:264">
      <c r="A14" s="190">
        <v>8</v>
      </c>
      <c r="B14" s="241" t="s">
        <v>34</v>
      </c>
      <c r="C14" s="1057">
        <v>5148</v>
      </c>
      <c r="D14" s="190" t="s">
        <v>564</v>
      </c>
      <c r="E14" s="424">
        <v>5148</v>
      </c>
      <c r="F14" s="312">
        <f t="shared" si="13"/>
        <v>3167</v>
      </c>
      <c r="G14" s="312">
        <f t="shared" si="14"/>
        <v>4903.939393939394</v>
      </c>
      <c r="H14" s="312">
        <f t="shared" si="15"/>
        <v>5098.5</v>
      </c>
      <c r="I14" s="585">
        <v>0</v>
      </c>
      <c r="J14" s="585">
        <v>0</v>
      </c>
      <c r="K14" s="187">
        <v>0</v>
      </c>
      <c r="L14" s="187">
        <v>0</v>
      </c>
      <c r="M14" s="585">
        <v>1200</v>
      </c>
      <c r="N14" s="585">
        <v>0</v>
      </c>
      <c r="O14" s="187">
        <f t="shared" si="16"/>
        <v>0</v>
      </c>
      <c r="P14" s="187">
        <f t="shared" si="17"/>
        <v>0</v>
      </c>
      <c r="Q14" s="187">
        <v>0</v>
      </c>
      <c r="R14" s="187">
        <v>0</v>
      </c>
      <c r="S14" s="187">
        <v>0</v>
      </c>
      <c r="T14" s="187">
        <v>0</v>
      </c>
      <c r="U14" s="187">
        <f>IFERROR(SUMIFS(Backup!$P:$P, Backup!$A:$A,"&gt;"&amp;P$1, Backup!$A:$A, "&lt;="&amp;U$1, Backup!$B:$B, $B14),0)</f>
        <v>0</v>
      </c>
      <c r="V14" s="187">
        <f>IFERROR(SUMIFS(Backup!$P:$P, Backup!$A:$A,"&gt;"&amp;U$1, Backup!$A:$A, "&lt;="&amp;V$1, Backup!$B:$B, $B14),0)</f>
        <v>0</v>
      </c>
      <c r="W14" s="187">
        <f>IFERROR(SUMIFS(Backup!$P:$P, Backup!$A:$A,"&gt;"&amp;V$1, Backup!$A:$A, "&lt;="&amp;W$1, Backup!$B:$B, $B14),0)</f>
        <v>0</v>
      </c>
      <c r="X14" s="187">
        <f>IFERROR(SUMIFS(Backup!$P:$P, Backup!$A:$A,"&gt;"&amp;W$1, Backup!$A:$A, "&lt;="&amp;X$1, Backup!$B:$B, $B14),0)</f>
        <v>0</v>
      </c>
      <c r="Y14" s="585">
        <v>1500</v>
      </c>
      <c r="Z14" s="585">
        <v>0</v>
      </c>
      <c r="AA14" s="187">
        <f t="shared" si="18"/>
        <v>0</v>
      </c>
      <c r="AB14" s="187">
        <f t="shared" si="19"/>
        <v>0</v>
      </c>
      <c r="AC14" s="187">
        <v>0</v>
      </c>
      <c r="AD14" s="187">
        <v>0</v>
      </c>
      <c r="AE14" s="187">
        <v>0</v>
      </c>
      <c r="AF14" s="187">
        <v>0</v>
      </c>
      <c r="AG14" s="187">
        <f>IFERROR(SUMIFS(Backup!$P:$P, Backup!$A:$A,"&gt;"&amp;AB$1, Backup!$A:$A, "&lt;="&amp;AG$1, Backup!$B:$B, $B14),0)</f>
        <v>0</v>
      </c>
      <c r="AH14" s="187">
        <f>IFERROR(SUMIFS(Backup!$P:$P, Backup!$A:$A,"&gt;"&amp;AG$1, Backup!$A:$A, "&lt;="&amp;AH$1, Backup!$B:$B, $B14),0)</f>
        <v>0</v>
      </c>
      <c r="AI14" s="187">
        <f>IFERROR(SUMIFS(Backup!$P:$P, Backup!$A:$A,"&gt;"&amp;AH$1, Backup!$A:$A, "&lt;="&amp;AI$1, Backup!$B:$B, $B14),0)</f>
        <v>0</v>
      </c>
      <c r="AJ14" s="187">
        <f>IFERROR(SUMIFS(Backup!$P:$P, Backup!$A:$A,"&gt;"&amp;AI$1, Backup!$A:$A, "&lt;="&amp;AJ$1, Backup!$B:$B, $B14),0)</f>
        <v>0</v>
      </c>
      <c r="AK14" s="585">
        <v>1500</v>
      </c>
      <c r="AL14" s="585">
        <v>0</v>
      </c>
      <c r="AM14" s="187">
        <f t="shared" si="20"/>
        <v>0</v>
      </c>
      <c r="AN14" s="187">
        <f t="shared" si="21"/>
        <v>0</v>
      </c>
      <c r="AO14" s="187">
        <v>0</v>
      </c>
      <c r="AP14" s="187">
        <v>0</v>
      </c>
      <c r="AQ14" s="187">
        <v>0</v>
      </c>
      <c r="AR14" s="187">
        <v>0</v>
      </c>
      <c r="AS14" s="187">
        <f>IFERROR(SUMIFS(Backup!$P:$P, Backup!$A:$A,"&gt;"&amp;AN$1, Backup!$A:$A, "&lt;="&amp;AS$1, Backup!$B:$B, $B14),0)</f>
        <v>0</v>
      </c>
      <c r="AT14" s="187">
        <f>IFERROR(SUMIFS(Backup!$P:$P, Backup!$A:$A,"&gt;"&amp;AS$1, Backup!$A:$A, "&lt;="&amp;AT$1, Backup!$B:$B, $B14),0)</f>
        <v>0</v>
      </c>
      <c r="AU14" s="187">
        <f>IFERROR(SUMIFS(Backup!$P:$P, Backup!$A:$A,"&gt;"&amp;AT$1, Backup!$A:$A, "&lt;="&amp;AU$1, Backup!$B:$B, $B14),0)</f>
        <v>0</v>
      </c>
      <c r="AV14" s="187">
        <f>IFERROR(SUMIFS(Backup!$P:$P, Backup!$A:$A,"&gt;"&amp;AU$1, Backup!$A:$A, "&lt;="&amp;AV$1, Backup!$B:$B, $B14),0)</f>
        <v>0</v>
      </c>
      <c r="AW14" s="585">
        <v>947</v>
      </c>
      <c r="AX14" s="585">
        <v>2967</v>
      </c>
      <c r="AY14" s="187">
        <f t="shared" si="22"/>
        <v>0</v>
      </c>
      <c r="AZ14" s="187">
        <f t="shared" si="23"/>
        <v>0</v>
      </c>
      <c r="BA14" s="187">
        <v>0</v>
      </c>
      <c r="BB14" s="187">
        <v>0</v>
      </c>
      <c r="BC14" s="187">
        <v>0</v>
      </c>
      <c r="BD14" s="187">
        <v>0</v>
      </c>
      <c r="BE14" s="187">
        <f>IFERROR(SUMIFS(Backup!$P:$P, Backup!$A:$A,"&gt;"&amp;AZ$1, Backup!$A:$A, "&lt;="&amp;BE$1, Backup!$B:$B, $B14),0)</f>
        <v>0</v>
      </c>
      <c r="BF14" s="187">
        <f>IFERROR(SUMIFS(Backup!$P:$P, Backup!$A:$A,"&gt;"&amp;BE$1, Backup!$A:$A, "&lt;="&amp;BF$1, Backup!$B:$B, $B14),0)</f>
        <v>0</v>
      </c>
      <c r="BG14" s="187">
        <f>IFERROR(SUMIFS(Backup!$P:$P, Backup!$A:$A,"&gt;"&amp;BF$1, Backup!$A:$A, "&lt;="&amp;BG$1, Backup!$B:$B, $B14),0)</f>
        <v>0</v>
      </c>
      <c r="BH14" s="187">
        <f>IFERROR(SUMIFS(Backup!$P:$P, Backup!$A:$A,"&gt;"&amp;BG$1, Backup!$A:$A, "&lt;="&amp;BH$1, Backup!$B:$B, $B14),0)</f>
        <v>0</v>
      </c>
      <c r="BI14" s="585">
        <v>0</v>
      </c>
      <c r="BJ14" s="585">
        <v>0</v>
      </c>
      <c r="BK14" s="187">
        <f t="shared" si="24"/>
        <v>0</v>
      </c>
      <c r="BL14" s="187">
        <f t="shared" si="25"/>
        <v>0</v>
      </c>
      <c r="BM14" s="187">
        <v>0</v>
      </c>
      <c r="BN14" s="187">
        <v>0</v>
      </c>
      <c r="BO14" s="187">
        <v>0</v>
      </c>
      <c r="BP14" s="187">
        <v>0</v>
      </c>
      <c r="BQ14" s="187">
        <f>IFERROR(SUMIFS(Backup!$P:$P, Backup!$A:$A,"&gt;"&amp;BL$1, Backup!$A:$A, "&lt;="&amp;BQ$1, Backup!$B:$B, $B14),0)</f>
        <v>0</v>
      </c>
      <c r="BR14" s="187">
        <f>IFERROR(SUMIFS(Backup!$P:$P, Backup!$A:$A,"&gt;"&amp;BQ$1, Backup!$A:$A, "&lt;="&amp;BR$1, Backup!$B:$B, $B14),0)</f>
        <v>0</v>
      </c>
      <c r="BS14" s="187">
        <f>IFERROR(SUMIFS(Backup!$P:$P, Backup!$A:$A,"&gt;"&amp;BR$1, Backup!$A:$A, "&lt;="&amp;BS$1, Backup!$B:$B, $B14),0)</f>
        <v>0</v>
      </c>
      <c r="BT14" s="187">
        <f>IFERROR(SUMIFS(Backup!$P:$P, Backup!$A:$A,"&gt;"&amp;BS$1, Backup!$A:$A, "&lt;="&amp;BT$1, Backup!$B:$B, $B14),0)</f>
        <v>0</v>
      </c>
      <c r="BU14" s="585">
        <v>0</v>
      </c>
      <c r="BV14" s="585">
        <v>0</v>
      </c>
      <c r="BW14" s="187">
        <f t="shared" si="26"/>
        <v>426.66666666666663</v>
      </c>
      <c r="BX14" s="187">
        <f t="shared" si="27"/>
        <v>628</v>
      </c>
      <c r="BY14" s="187">
        <v>63.999999999999993</v>
      </c>
      <c r="BZ14" s="187">
        <v>106.66666666666666</v>
      </c>
      <c r="CA14" s="187">
        <v>127.99999999999999</v>
      </c>
      <c r="CB14" s="187">
        <v>127.99999999999999</v>
      </c>
      <c r="CC14" s="187">
        <f>IFERROR(SUMIFS(Backup!$P:$P, Backup!$A:$A,"&gt;"&amp;BX$1, Backup!$A:$A, "&lt;="&amp;CC$1, Backup!$B:$B, $B14),0)</f>
        <v>57</v>
      </c>
      <c r="CD14" s="187">
        <f>IFERROR(SUMIFS(Backup!$P:$P, Backup!$A:$A,"&gt;"&amp;CC$1, Backup!$A:$A, "&lt;="&amp;CD$1, Backup!$B:$B, $B14),0)</f>
        <v>209</v>
      </c>
      <c r="CE14" s="187">
        <f>IFERROR(SUMIFS(Backup!$P:$P, Backup!$A:$A,"&gt;"&amp;CD$1, Backup!$A:$A, "&lt;="&amp;CE$1, Backup!$B:$B, $B14),0)</f>
        <v>207</v>
      </c>
      <c r="CF14" s="187">
        <f>IFERROR(SUMIFS(Backup!$P:$P, Backup!$A:$A,"&gt;"&amp;CE$1, Backup!$A:$A, "&lt;="&amp;CF$1, Backup!$B:$B, $B14),0)</f>
        <v>155</v>
      </c>
      <c r="CG14" s="585">
        <v>0</v>
      </c>
      <c r="CH14" s="585">
        <v>200</v>
      </c>
      <c r="CI14" s="187">
        <f t="shared" si="28"/>
        <v>508.90909090909088</v>
      </c>
      <c r="CJ14" s="187">
        <f t="shared" si="29"/>
        <v>566</v>
      </c>
      <c r="CK14" s="187">
        <v>76.336363636363629</v>
      </c>
      <c r="CL14" s="187">
        <v>127.22727272727272</v>
      </c>
      <c r="CM14" s="187">
        <v>152.67272727272726</v>
      </c>
      <c r="CN14" s="187">
        <v>152.67272727272726</v>
      </c>
      <c r="CO14" s="187">
        <f>IFERROR(SUMIFS(Backup!$P:$P, Backup!$A:$A,"&gt;"&amp;CJ$1, Backup!$A:$A, "&lt;="&amp;CO$1, Backup!$B:$B, $B14),0)</f>
        <v>175</v>
      </c>
      <c r="CP14" s="187">
        <f>IFERROR(SUMIFS(Backup!$P:$P, Backup!$A:$A,"&gt;"&amp;CO$1, Backup!$A:$A, "&lt;="&amp;CP$1, Backup!$B:$B, $B14),0)</f>
        <v>37</v>
      </c>
      <c r="CQ14" s="187">
        <f>IFERROR(SUMIFS(Backup!$P:$P, Backup!$A:$A,"&gt;"&amp;CP$1, Backup!$A:$A, "&lt;="&amp;CQ$1, Backup!$B:$B, $B14),0)</f>
        <v>171</v>
      </c>
      <c r="CR14" s="187">
        <f>IFERROR(SUMIFS(Backup!$P:$P, Backup!$A:$A,"&gt;"&amp;CQ$1, Backup!$A:$A, "&lt;="&amp;CR$1, Backup!$B:$B, $B14),0)</f>
        <v>183</v>
      </c>
      <c r="CS14" s="187"/>
      <c r="CT14" s="187"/>
      <c r="CU14" s="187">
        <f t="shared" si="30"/>
        <v>568</v>
      </c>
      <c r="CV14" s="187">
        <f t="shared" si="31"/>
        <v>318</v>
      </c>
      <c r="CW14" s="187">
        <v>96.56</v>
      </c>
      <c r="CX14" s="187">
        <v>142</v>
      </c>
      <c r="CY14" s="187">
        <v>142</v>
      </c>
      <c r="CZ14" s="187">
        <v>187.44</v>
      </c>
      <c r="DA14" s="187">
        <f>IFERROR(SUMIFS(Backup!$P:$P, Backup!$A:$A,"&gt;"&amp;CV$1, Backup!$A:$A, "&lt;="&amp;DA$1, Backup!$B:$B, $B14),0)</f>
        <v>144</v>
      </c>
      <c r="DB14" s="187">
        <f>IFERROR(SUMIFS(Backup!$P:$P, Backup!$A:$A,"&gt;"&amp;DA$1, Backup!$A:$A, "&lt;="&amp;DB$1, Backup!$B:$B, $B14),0)</f>
        <v>54</v>
      </c>
      <c r="DC14" s="187">
        <f>IFERROR(SUMIFS(Backup!$P:$P, Backup!$A:$A,"&gt;"&amp;DB$1, Backup!$A:$A, "&lt;="&amp;DC$1, Backup!$B:$B, $B14),0)</f>
        <v>40</v>
      </c>
      <c r="DD14" s="187">
        <f>IFERROR(SUMIFS(Backup!$P:$P, Backup!$A:$A,"&gt;"&amp;DC$1, Backup!$A:$A, "&lt;="&amp;DD$1, Backup!$B:$B, $B14),0)</f>
        <v>80</v>
      </c>
      <c r="DE14" s="187"/>
      <c r="DF14" s="187"/>
      <c r="DG14" s="187">
        <f t="shared" si="32"/>
        <v>572.36363636363637</v>
      </c>
      <c r="DH14" s="187">
        <f t="shared" si="33"/>
        <v>230</v>
      </c>
      <c r="DI14" s="187">
        <v>150.96497251842402</v>
      </c>
      <c r="DJ14" s="187">
        <v>166.84344504343539</v>
      </c>
      <c r="DK14" s="187">
        <v>166.84344504343539</v>
      </c>
      <c r="DL14" s="187">
        <v>87.71177375834155</v>
      </c>
      <c r="DM14" s="187">
        <f>IFERROR(SUMIFS(Backup!$P:$P, Backup!$A:$A,"&gt;"&amp;DH$1, Backup!$A:$A, "&lt;="&amp;DM$1, Backup!$B:$B, $B14),0)</f>
        <v>81</v>
      </c>
      <c r="DN14" s="187">
        <f>IFERROR(SUMIFS(Backup!$P:$P, Backup!$A:$A,"&gt;"&amp;DM$1, Backup!$A:$A, "&lt;="&amp;DN$1, Backup!$B:$B, $B14),0)</f>
        <v>19</v>
      </c>
      <c r="DO14" s="187">
        <f>IFERROR(SUMIFS(Backup!$P:$P, Backup!$A:$A,"&gt;"&amp;DN$1, Backup!$A:$A, "&lt;="&amp;DO$1, Backup!$B:$B, $B14),0)</f>
        <v>70</v>
      </c>
      <c r="DP14" s="187">
        <f>IFERROR(SUMIFS(Backup!$P:$P, Backup!$A:$A,"&gt;"&amp;DO$1, Backup!$A:$A, "&lt;="&amp;DP$1, Backup!$B:$B, $B14),0)</f>
        <v>60</v>
      </c>
      <c r="DQ14" s="187"/>
      <c r="DR14" s="187"/>
      <c r="DS14" s="187">
        <f t="shared" si="34"/>
        <v>399.81818181818181</v>
      </c>
      <c r="DT14" s="187">
        <f t="shared" si="35"/>
        <v>613</v>
      </c>
      <c r="DU14" s="187">
        <v>89.959090909090904</v>
      </c>
      <c r="DV14" s="187">
        <v>103.95272727272727</v>
      </c>
      <c r="DW14" s="187">
        <v>103.95272727272727</v>
      </c>
      <c r="DX14" s="187">
        <v>101.95363636363636</v>
      </c>
      <c r="DY14" s="187">
        <f>IFERROR(SUMIFS(Backup!$P:$P, Backup!$A:$A,"&gt;"&amp;DT$1, Backup!$A:$A, "&lt;="&amp;DY$1, Backup!$B:$B, $B14),0)</f>
        <v>36</v>
      </c>
      <c r="DZ14" s="187">
        <f>IFERROR(SUMIFS(Backup!$P:$P, Backup!$A:$A,"&gt;"&amp;DY$1, Backup!$A:$A, "&lt;="&amp;DZ$1, Backup!$B:$B, $B14),0)</f>
        <v>232</v>
      </c>
      <c r="EA14" s="187">
        <f>IFERROR(SUMIFS(Backup!$P:$P, Backup!$A:$A,"&gt;"&amp;DZ$1, Backup!$A:$A, "&lt;="&amp;EA$1, Backup!$B:$B, $B14),0)</f>
        <v>248</v>
      </c>
      <c r="EB14" s="187">
        <f>IFERROR(SUMIFS(Backup!$P:$P, Backup!$A:$A,"&gt;"&amp;EA$1, Backup!$A:$A, "&lt;="&amp;EB$1, Backup!$B:$B, $B14),0)</f>
        <v>97</v>
      </c>
      <c r="EC14" s="187"/>
      <c r="ED14" s="187"/>
      <c r="EE14" s="187">
        <f t="shared" si="36"/>
        <v>394.27272727272725</v>
      </c>
      <c r="EF14" s="187">
        <f t="shared" si="37"/>
        <v>358</v>
      </c>
      <c r="EG14" s="187">
        <v>88.711363636363629</v>
      </c>
      <c r="EH14" s="187">
        <v>102.5109090909091</v>
      </c>
      <c r="EI14" s="187">
        <v>102.5109090909091</v>
      </c>
      <c r="EJ14" s="187">
        <v>100.53954545454545</v>
      </c>
      <c r="EK14" s="187">
        <f>IFERROR(SUMIFS(Backup!$P:$P, Backup!$A:$A,"&gt;"&amp;EF$1, Backup!$A:$A, "&lt;="&amp;EK$1, Backup!$B:$B, $B14),0)</f>
        <v>72</v>
      </c>
      <c r="EL14" s="187">
        <f>IFERROR(SUMIFS(Backup!$P:$P, Backup!$A:$A,"&gt;"&amp;EK$1, Backup!$A:$A, "&lt;="&amp;EL$1, Backup!$B:$B, $B14),0)</f>
        <v>106</v>
      </c>
      <c r="EM14" s="187">
        <f>IFERROR(SUMIFS(Backup!$P:$P, Backup!$A:$A,"&gt;"&amp;EL$1, Backup!$A:$A, "&lt;="&amp;EM$1, Backup!$B:$B, $B14),0)</f>
        <v>132</v>
      </c>
      <c r="EN14" s="187">
        <f>IFERROR(SUMIFS(Backup!$P:$P, Backup!$A:$A,"&gt;"&amp;EM$1, Backup!$A:$A, "&lt;="&amp;EN$1, Backup!$B:$B, $B14),0)</f>
        <v>48</v>
      </c>
      <c r="EO14" s="187"/>
      <c r="EP14" s="187"/>
      <c r="EQ14" s="187">
        <f t="shared" si="38"/>
        <v>544.27272727272725</v>
      </c>
      <c r="ER14" s="187">
        <f t="shared" si="39"/>
        <v>573.5</v>
      </c>
      <c r="ES14" s="187">
        <v>122.31195921410612</v>
      </c>
      <c r="ET14" s="187">
        <v>141.53063421195148</v>
      </c>
      <c r="EU14" s="187">
        <v>141.53063421195148</v>
      </c>
      <c r="EV14" s="187">
        <v>138.89949963471815</v>
      </c>
      <c r="EW14" s="187">
        <f>IFERROR(SUMIFS(Backup!$P:$P, Backup!$A:$A,"&gt;"&amp;ER$1, Backup!$A:$A, "&lt;="&amp;EW$1, Backup!$B:$B, $B14),0)</f>
        <v>12</v>
      </c>
      <c r="EX14" s="187">
        <f>IFERROR(SUMIFS(Backup!$P:$P, Backup!$A:$A,"&gt;"&amp;EW$1, Backup!$A:$A, "&lt;="&amp;EX$1, Backup!$B:$B, $B14),0)</f>
        <v>115</v>
      </c>
      <c r="EY14" s="187">
        <f>IFERROR(SUMIFS(Backup!$P:$P, Backup!$A:$A,"&gt;"&amp;EX$1, Backup!$A:$A, "&lt;="&amp;EY$1, Backup!$B:$B, $B14),0)</f>
        <v>133</v>
      </c>
      <c r="EZ14" s="187">
        <f>IFERROR(SUMIFS(Backup!$P:$P, Backup!$A:$A,"&gt;"&amp;EY$1, Backup!$A:$A, "&lt;="&amp;EZ$1, Backup!$B:$B, $B14),0)</f>
        <v>313.5</v>
      </c>
      <c r="FA14" s="187"/>
      <c r="FB14" s="187"/>
      <c r="FC14" s="187">
        <f t="shared" si="40"/>
        <v>570.4545454545455</v>
      </c>
      <c r="FD14" s="187">
        <f t="shared" si="41"/>
        <v>952</v>
      </c>
      <c r="FE14" s="863">
        <v>128.19568132094807</v>
      </c>
      <c r="FF14" s="863">
        <v>148.33885580090123</v>
      </c>
      <c r="FG14" s="863">
        <v>148.33885580090123</v>
      </c>
      <c r="FH14" s="863">
        <v>145.58115253179497</v>
      </c>
      <c r="FI14" s="187">
        <f>IFERROR(SUMIFS(Backup!$P:$P, Backup!$A:$A,"&gt;"&amp;FD$1, Backup!$A:$A, "&lt;="&amp;FI$1, Backup!$B:$B, $B14),0)</f>
        <v>447.5</v>
      </c>
      <c r="FJ14" s="187">
        <f>IFERROR(SUMIFS(Backup!$P:$P, Backup!$A:$A,"&gt;"&amp;FI$1, Backup!$A:$A, "&lt;="&amp;FJ$1, Backup!$B:$B, $B14),0)</f>
        <v>263.5</v>
      </c>
      <c r="FK14" s="187">
        <f>IFERROR(SUMIFS(Backup!$P:$P, Backup!$A:$A,"&gt;"&amp;FJ$1, Backup!$A:$A, "&lt;="&amp;FK$1, Backup!$B:$B, $B14),0)</f>
        <v>207</v>
      </c>
      <c r="FL14" s="187">
        <f>IFERROR(SUMIFS(Backup!$P:$P, Backup!$A:$A,"&gt;"&amp;FK$1, Backup!$A:$A, "&lt;="&amp;FL$1, Backup!$B:$B, $B14),0)</f>
        <v>34</v>
      </c>
      <c r="FM14" s="187"/>
      <c r="FN14" s="187"/>
      <c r="FO14" s="187">
        <f t="shared" si="42"/>
        <v>370.45454545454544</v>
      </c>
      <c r="FP14" s="187">
        <f t="shared" si="43"/>
        <v>117</v>
      </c>
      <c r="FQ14" s="187">
        <v>83.250581893683403</v>
      </c>
      <c r="FR14" s="187">
        <v>96.331607551979687</v>
      </c>
      <c r="FS14" s="187">
        <v>96.331607551979687</v>
      </c>
      <c r="FT14" s="187">
        <v>94.540748456902705</v>
      </c>
      <c r="FU14" s="187">
        <f>IFERROR(SUMIFS(Backup!$P:$P, Backup!$A:$A,"&gt;"&amp;FP$1, Backup!$A:$A, "&lt;="&amp;FU$1, Backup!$B:$B, $B14),0)</f>
        <v>47</v>
      </c>
      <c r="FV14" s="187">
        <f>IFERROR(SUMIFS(Backup!$P:$P, Backup!$A:$A,"&gt;"&amp;FU$1, Backup!$A:$A, "&lt;="&amp;FV$1, Backup!$B:$B, $B14),0)</f>
        <v>0</v>
      </c>
      <c r="FW14" s="187">
        <f>IFERROR(SUMIFS(Backup!$P:$P, Backup!$A:$A,"&gt;"&amp;FV$1, Backup!$A:$A, "&lt;="&amp;FW$1, Backup!$B:$B, $B14),0)</f>
        <v>22</v>
      </c>
      <c r="FX14" s="187">
        <f>IFERROR(SUMIFS(Backup!$P:$P, Backup!$A:$A,"&gt;"&amp;FW$1, Backup!$A:$A, "&lt;="&amp;FX$1, Backup!$B:$B, $B14),0)</f>
        <v>48</v>
      </c>
      <c r="FY14" s="187"/>
      <c r="FZ14" s="187"/>
      <c r="GA14" s="187">
        <f t="shared" si="44"/>
        <v>324.72727272727275</v>
      </c>
      <c r="GB14" s="187">
        <f t="shared" si="45"/>
        <v>192</v>
      </c>
      <c r="GC14" s="187">
        <v>71.440000000000012</v>
      </c>
      <c r="GD14" s="187">
        <v>84.429090909090917</v>
      </c>
      <c r="GE14" s="187">
        <v>84.429090909090917</v>
      </c>
      <c r="GF14" s="187">
        <v>84.429090909090917</v>
      </c>
      <c r="GG14" s="187">
        <f>IFERROR(SUMIFS(Backup!$P:$P, Backup!$A:$A,"&gt;"&amp;GB$1, Backup!$A:$A, "&lt;="&amp;GG$1, Backup!$B:$B, $B14),0)</f>
        <v>12</v>
      </c>
      <c r="GH14" s="187">
        <f>IFERROR(SUMIFS(Backup!$P:$P, Backup!$A:$A,"&gt;"&amp;GG$1, Backup!$A:$A, "&lt;="&amp;GH$1, Backup!$B:$B, $B14),0)</f>
        <v>12</v>
      </c>
      <c r="GI14" s="187">
        <f>IFERROR(SUMIFS(Backup!$P:$P, Backup!$A:$A,"&gt;"&amp;GH$1, Backup!$A:$A, "&lt;="&amp;GI$1, Backup!$B:$B, $B14),0)</f>
        <v>49</v>
      </c>
      <c r="GJ14" s="187">
        <f>IFERROR(SUMIFS(Backup!$P:$P, Backup!$A:$A,"&gt;"&amp;GI$1, Backup!$A:$A, "&lt;="&amp;GJ$1, Backup!$B:$B, $B14),0)</f>
        <v>119</v>
      </c>
      <c r="GK14" s="187"/>
      <c r="GL14" s="187"/>
      <c r="GM14" s="187">
        <f t="shared" si="46"/>
        <v>36</v>
      </c>
      <c r="GN14" s="187">
        <f t="shared" si="47"/>
        <v>84</v>
      </c>
      <c r="GO14" s="187">
        <v>7.92</v>
      </c>
      <c r="GP14" s="187">
        <v>9.36</v>
      </c>
      <c r="GQ14" s="187">
        <v>9.36</v>
      </c>
      <c r="GR14" s="187">
        <v>9.36</v>
      </c>
      <c r="GS14" s="187">
        <f>IFERROR(SUMIFS(Backup!$P:$P, Backup!$A:$A,"&gt;"&amp;GN$1, Backup!$A:$A, "&lt;="&amp;GS$1, Backup!$B:$B, $B14),0)</f>
        <v>12</v>
      </c>
      <c r="GT14" s="187">
        <f>IFERROR(SUMIFS(Backup!$P:$P, Backup!$A:$A,"&gt;"&amp;GS$1, Backup!$A:$A, "&lt;="&amp;GT$1, Backup!$B:$B, $B14),0)</f>
        <v>12</v>
      </c>
      <c r="GU14" s="187">
        <f>IFERROR(SUMIFS(Backup!$P:$P, Backup!$A:$A,"&gt;"&amp;GT$1, Backup!$A:$A, "&lt;="&amp;GU$1, Backup!$B:$B, $B14),0)</f>
        <v>24</v>
      </c>
      <c r="GV14" s="187">
        <f>IFERROR(SUMIFS(Backup!$P:$P, Backup!$A:$A,"&gt;"&amp;GU$1, Backup!$A:$A, "&lt;="&amp;GV$1, Backup!$B:$B, $B14),0)</f>
        <v>36</v>
      </c>
      <c r="GW14" s="187"/>
      <c r="GX14" s="187"/>
      <c r="GY14" s="187">
        <f t="shared" si="48"/>
        <v>60.000000000000007</v>
      </c>
      <c r="GZ14" s="187">
        <f t="shared" si="49"/>
        <v>180</v>
      </c>
      <c r="HA14" s="187">
        <v>13.2</v>
      </c>
      <c r="HB14" s="187">
        <v>15.600000000000001</v>
      </c>
      <c r="HC14" s="187">
        <v>15.600000000000001</v>
      </c>
      <c r="HD14" s="187">
        <v>15.600000000000001</v>
      </c>
      <c r="HE14" s="187">
        <f>IFERROR(SUMIFS(Backup!$P:$P, Backup!$A:$A,"&gt;"&amp;GZ$1, Backup!$A:$A, "&lt;="&amp;HE$1, Backup!$B:$B, $B14),0)</f>
        <v>84</v>
      </c>
      <c r="HF14" s="187">
        <f>IFERROR(SUMIFS(Backup!$P:$P, Backup!$A:$A,"&gt;"&amp;HE$1, Backup!$A:$A, "&lt;="&amp;HF$1, Backup!$B:$B, $B14),0)</f>
        <v>84</v>
      </c>
      <c r="HG14" s="187">
        <f>IFERROR(SUMIFS(Backup!$P:$P, Backup!$A:$A,"&gt;"&amp;HF$1, Backup!$A:$A, "&lt;="&amp;HG$1, Backup!$B:$B, $B14),0)</f>
        <v>12</v>
      </c>
      <c r="HH14" s="187">
        <f>IFERROR(SUMIFS(Backup!$P:$P, Backup!$A:$A,"&gt;"&amp;HG$1, Backup!$A:$A, "&lt;="&amp;HH$1, Backup!$B:$B, $B14),0)</f>
        <v>0</v>
      </c>
      <c r="HI14" s="187"/>
      <c r="HJ14" s="187"/>
      <c r="HK14" s="187">
        <f t="shared" si="50"/>
        <v>128</v>
      </c>
      <c r="HL14" s="187">
        <f t="shared" si="51"/>
        <v>16</v>
      </c>
      <c r="HM14" s="187">
        <v>28.16</v>
      </c>
      <c r="HN14" s="187">
        <v>33.28</v>
      </c>
      <c r="HO14" s="187">
        <v>33.28</v>
      </c>
      <c r="HP14" s="187">
        <v>33.28</v>
      </c>
      <c r="HQ14" s="187">
        <f>IFERROR(SUMIFS(Backup!$P:$P, Backup!$A:$A,"&gt;"&amp;HL$1, Backup!$A:$A, "&lt;="&amp;HQ$1, Backup!$B:$B, $B14),0)</f>
        <v>14</v>
      </c>
      <c r="HR14" s="187">
        <f>IFERROR(SUMIFS(Backup!$P:$P, Backup!$A:$A,"&gt;"&amp;HQ$1, Backup!$A:$A, "&lt;="&amp;HR$1, Backup!$B:$B, $B14),0)</f>
        <v>2</v>
      </c>
      <c r="HS14" s="187">
        <f>IFERROR(SUMIFS(Backup!$P:$P, Backup!$A:$A,"&gt;"&amp;HR$1, Backup!$A:$A, "&lt;="&amp;HS$1, Backup!$B:$B, $B14),0)</f>
        <v>0</v>
      </c>
      <c r="HT14" s="187">
        <f>IFERROR(SUMIFS(Backup!$P:$P, Backup!$A:$A,"&gt;"&amp;HS$1, Backup!$A:$A, "&lt;="&amp;HT$1, Backup!$B:$B, $B14),0)</f>
        <v>0</v>
      </c>
      <c r="HU14" s="187"/>
      <c r="HV14" s="187"/>
      <c r="HW14" s="187">
        <f t="shared" si="52"/>
        <v>0</v>
      </c>
      <c r="HX14" s="187">
        <f t="shared" si="53"/>
        <v>82</v>
      </c>
      <c r="HY14" s="187"/>
      <c r="HZ14" s="187"/>
      <c r="IA14" s="187"/>
      <c r="IB14" s="187"/>
      <c r="IC14" s="187">
        <f>IFERROR(SUMIFS(Backup!$P:$P, Backup!$A:$A,"&gt;"&amp;HX$1, Backup!$A:$A, "&lt;="&amp;IC$1, Backup!$B:$B, $B14),0)</f>
        <v>45</v>
      </c>
      <c r="ID14" s="187">
        <f>IFERROR(SUMIFS(Backup!$P:$P, Backup!$A:$A,"&gt;"&amp;IC$1, Backup!$A:$A, "&lt;="&amp;ID$1, Backup!$B:$B, $B14),0)</f>
        <v>31</v>
      </c>
      <c r="IE14" s="187">
        <f>IFERROR(SUMIFS(Backup!$P:$P, Backup!$A:$A,"&gt;"&amp;ID$1, Backup!$A:$A, "&lt;="&amp;IE$1, Backup!$B:$B, $B14),0)</f>
        <v>6</v>
      </c>
      <c r="IF14" s="187">
        <f>IFERROR(SUMIFS(Backup!$P:$P, Backup!$A:$A,"&gt;"&amp;IE$1, Backup!$A:$A, "&lt;="&amp;IF$1, Backup!$B:$B, $B14),0)</f>
        <v>0</v>
      </c>
      <c r="IG14" s="187"/>
      <c r="IH14" s="187"/>
      <c r="II14" s="187">
        <f t="shared" si="54"/>
        <v>0</v>
      </c>
      <c r="IJ14" s="187">
        <f t="shared" si="55"/>
        <v>36</v>
      </c>
      <c r="IK14" s="187"/>
      <c r="IL14" s="187"/>
      <c r="IM14" s="187"/>
      <c r="IN14" s="187"/>
      <c r="IO14" s="187">
        <f>IFERROR(SUMIFS(Backup!$P:$P, Backup!$A:$A,"&gt;"&amp;IJ$1, Backup!$A:$A, "&lt;="&amp;IO$1, Backup!$B:$B, $B14),0)</f>
        <v>12</v>
      </c>
      <c r="IP14" s="187">
        <f>IFERROR(SUMIFS(Backup!$P:$P, Backup!$A:$A,"&gt;"&amp;IO$1, Backup!$A:$A, "&lt;="&amp;IP$1, Backup!$B:$B, $B14),0)</f>
        <v>0</v>
      </c>
      <c r="IQ14" s="187">
        <f>IFERROR(SUMIFS(Backup!$P:$P, Backup!$A:$A,"&gt;"&amp;IP$1, Backup!$A:$A, "&lt;="&amp;IQ$1, Backup!$B:$B, $B14),0)</f>
        <v>24</v>
      </c>
      <c r="IR14" s="187">
        <f>IFERROR(SUMIFS(Backup!$P:$P, Backup!$A:$A,"&gt;"&amp;IQ$1, Backup!$A:$A, "&lt;="&amp;IR$1, Backup!$B:$B, $B14),0)</f>
        <v>0</v>
      </c>
      <c r="IS14" s="187"/>
      <c r="IT14" s="187"/>
      <c r="IU14" s="187">
        <f t="shared" si="56"/>
        <v>0</v>
      </c>
      <c r="IV14" s="187">
        <f t="shared" si="57"/>
        <v>153</v>
      </c>
      <c r="IW14" s="187"/>
      <c r="IX14" s="187"/>
      <c r="IY14" s="187"/>
      <c r="IZ14" s="187"/>
      <c r="JA14" s="187">
        <f>IFERROR(SUMIFS(Backup!$P:$P, Backup!$A:$A,"&gt;"&amp;IV$1, Backup!$A:$A, "&lt;="&amp;JA$1, Backup!$B:$B, $B14),0)</f>
        <v>56</v>
      </c>
      <c r="JB14" s="187">
        <f>IFERROR(SUMIFS(Backup!$P:$P, Backup!$A:$A,"&gt;"&amp;JA$1, Backup!$A:$A, "&lt;="&amp;JB$1, Backup!$B:$B, $B14),0)</f>
        <v>97</v>
      </c>
      <c r="JC14" s="187">
        <f>IFERROR(SUMIFS(Backup!$P:$P, Backup!$A:$A,"&gt;"&amp;JB$1, Backup!$A:$A, "&lt;="&amp;JC$1, Backup!$B:$B, $B14),0)</f>
        <v>0</v>
      </c>
      <c r="JD14" s="187">
        <f>IFERROR(SUMIFS(Backup!$P:$P, Backup!$A:$A,"&gt;"&amp;JC$1, Backup!$A:$A, "&lt;="&amp;JD$1, Backup!$B:$B, $B14),0)</f>
        <v>0</v>
      </c>
    </row>
    <row r="15" spans="1:264">
      <c r="A15" s="190">
        <v>9</v>
      </c>
      <c r="B15" s="241" t="s">
        <v>3</v>
      </c>
      <c r="C15" s="1057">
        <v>5891</v>
      </c>
      <c r="D15" s="190" t="s">
        <v>564</v>
      </c>
      <c r="E15" s="424">
        <v>5891</v>
      </c>
      <c r="F15" s="312">
        <f t="shared" si="13"/>
        <v>13486.33333333333</v>
      </c>
      <c r="G15" s="312">
        <f t="shared" si="14"/>
        <v>8153.7264586130996</v>
      </c>
      <c r="H15" s="312">
        <f t="shared" si="15"/>
        <v>6509</v>
      </c>
      <c r="I15" s="585">
        <v>0</v>
      </c>
      <c r="J15" s="585">
        <v>0</v>
      </c>
      <c r="K15" s="187">
        <v>0</v>
      </c>
      <c r="L15" s="187">
        <v>0</v>
      </c>
      <c r="M15" s="585">
        <v>800</v>
      </c>
      <c r="N15" s="585">
        <v>1833.3333333333301</v>
      </c>
      <c r="O15" s="187">
        <f t="shared" si="16"/>
        <v>0</v>
      </c>
      <c r="P15" s="187">
        <f t="shared" si="17"/>
        <v>0</v>
      </c>
      <c r="Q15" s="187">
        <v>0</v>
      </c>
      <c r="R15" s="187">
        <v>0</v>
      </c>
      <c r="S15" s="187">
        <v>0</v>
      </c>
      <c r="T15" s="187">
        <v>0</v>
      </c>
      <c r="U15" s="187">
        <f>IFERROR(SUMIFS(Backup!$P:$P, Backup!$A:$A,"&gt;"&amp;P$1, Backup!$A:$A, "&lt;="&amp;U$1, Backup!$B:$B, $B15),0)</f>
        <v>0</v>
      </c>
      <c r="V15" s="187">
        <f>IFERROR(SUMIFS(Backup!$P:$P, Backup!$A:$A,"&gt;"&amp;U$1, Backup!$A:$A, "&lt;="&amp;V$1, Backup!$B:$B, $B15),0)</f>
        <v>0</v>
      </c>
      <c r="W15" s="187">
        <f>IFERROR(SUMIFS(Backup!$P:$P, Backup!$A:$A,"&gt;"&amp;V$1, Backup!$A:$A, "&lt;="&amp;W$1, Backup!$B:$B, $B15),0)</f>
        <v>0</v>
      </c>
      <c r="X15" s="187">
        <f>IFERROR(SUMIFS(Backup!$P:$P, Backup!$A:$A,"&gt;"&amp;W$1, Backup!$A:$A, "&lt;="&amp;X$1, Backup!$B:$B, $B15),0)</f>
        <v>0</v>
      </c>
      <c r="Y15" s="585">
        <v>1000</v>
      </c>
      <c r="Z15" s="585">
        <v>0</v>
      </c>
      <c r="AA15" s="187">
        <f t="shared" si="18"/>
        <v>0</v>
      </c>
      <c r="AB15" s="187">
        <f t="shared" si="19"/>
        <v>0</v>
      </c>
      <c r="AC15" s="187">
        <v>0</v>
      </c>
      <c r="AD15" s="187">
        <v>0</v>
      </c>
      <c r="AE15" s="187">
        <v>0</v>
      </c>
      <c r="AF15" s="187">
        <v>0</v>
      </c>
      <c r="AG15" s="187">
        <f>IFERROR(SUMIFS(Backup!$P:$P, Backup!$A:$A,"&gt;"&amp;AB$1, Backup!$A:$A, "&lt;="&amp;AG$1, Backup!$B:$B, $B15),0)</f>
        <v>0</v>
      </c>
      <c r="AH15" s="187">
        <f>IFERROR(SUMIFS(Backup!$P:$P, Backup!$A:$A,"&gt;"&amp;AG$1, Backup!$A:$A, "&lt;="&amp;AH$1, Backup!$B:$B, $B15),0)</f>
        <v>0</v>
      </c>
      <c r="AI15" s="187">
        <f>IFERROR(SUMIFS(Backup!$P:$P, Backup!$A:$A,"&gt;"&amp;AH$1, Backup!$A:$A, "&lt;="&amp;AI$1, Backup!$B:$B, $B15),0)</f>
        <v>0</v>
      </c>
      <c r="AJ15" s="187">
        <f>IFERROR(SUMIFS(Backup!$P:$P, Backup!$A:$A,"&gt;"&amp;AI$1, Backup!$A:$A, "&lt;="&amp;AJ$1, Backup!$B:$B, $B15),0)</f>
        <v>0</v>
      </c>
      <c r="AK15" s="585">
        <v>1000</v>
      </c>
      <c r="AL15" s="585">
        <v>7500</v>
      </c>
      <c r="AM15" s="187">
        <f t="shared" si="20"/>
        <v>12.897489539748957</v>
      </c>
      <c r="AN15" s="187">
        <f t="shared" si="21"/>
        <v>9</v>
      </c>
      <c r="AO15" s="187">
        <v>1.9346234309623431</v>
      </c>
      <c r="AP15" s="187">
        <v>2.5794979079497913</v>
      </c>
      <c r="AQ15" s="187">
        <v>3.2243723849372388</v>
      </c>
      <c r="AR15" s="187">
        <v>5.1589958158995826</v>
      </c>
      <c r="AS15" s="187">
        <f>IFERROR(SUMIFS(Backup!$P:$P, Backup!$A:$A,"&gt;"&amp;AN$1, Backup!$A:$A, "&lt;="&amp;AS$1, Backup!$B:$B, $B15),0)</f>
        <v>0</v>
      </c>
      <c r="AT15" s="187">
        <f>IFERROR(SUMIFS(Backup!$P:$P, Backup!$A:$A,"&gt;"&amp;AS$1, Backup!$A:$A, "&lt;="&amp;AT$1, Backup!$B:$B, $B15),0)</f>
        <v>0</v>
      </c>
      <c r="AU15" s="187">
        <f>IFERROR(SUMIFS(Backup!$P:$P, Backup!$A:$A,"&gt;"&amp;AT$1, Backup!$A:$A, "&lt;="&amp;AU$1, Backup!$B:$B, $B15),0)</f>
        <v>9</v>
      </c>
      <c r="AV15" s="187">
        <f>IFERROR(SUMIFS(Backup!$P:$P, Backup!$A:$A,"&gt;"&amp;AU$1, Backup!$A:$A, "&lt;="&amp;AV$1, Backup!$B:$B, $B15),0)</f>
        <v>0</v>
      </c>
      <c r="AW15" s="585">
        <v>1500</v>
      </c>
      <c r="AX15" s="585">
        <v>3956</v>
      </c>
      <c r="AY15" s="187">
        <f t="shared" si="22"/>
        <v>1420.0830128840435</v>
      </c>
      <c r="AZ15" s="187">
        <f t="shared" si="23"/>
        <v>586</v>
      </c>
      <c r="BA15" s="187">
        <v>213.01245193260652</v>
      </c>
      <c r="BB15" s="187">
        <v>284.01660257680868</v>
      </c>
      <c r="BC15" s="187">
        <v>355.02075322101086</v>
      </c>
      <c r="BD15" s="187">
        <v>568.03320515361736</v>
      </c>
      <c r="BE15" s="187">
        <f>IFERROR(SUMIFS(Backup!$P:$P, Backup!$A:$A,"&gt;"&amp;AZ$1, Backup!$A:$A, "&lt;="&amp;BE$1, Backup!$B:$B, $B15),0)</f>
        <v>30</v>
      </c>
      <c r="BF15" s="187">
        <f>IFERROR(SUMIFS(Backup!$P:$P, Backup!$A:$A,"&gt;"&amp;BE$1, Backup!$A:$A, "&lt;="&amp;BF$1, Backup!$B:$B, $B15),0)</f>
        <v>309</v>
      </c>
      <c r="BG15" s="187">
        <f>IFERROR(SUMIFS(Backup!$P:$P, Backup!$A:$A,"&gt;"&amp;BF$1, Backup!$A:$A, "&lt;="&amp;BG$1, Backup!$B:$B, $B15),0)</f>
        <v>76</v>
      </c>
      <c r="BH15" s="187">
        <f>IFERROR(SUMIFS(Backup!$P:$P, Backup!$A:$A,"&gt;"&amp;BG$1, Backup!$A:$A, "&lt;="&amp;BH$1, Backup!$B:$B, $B15),0)</f>
        <v>171</v>
      </c>
      <c r="BI15" s="585">
        <v>1000</v>
      </c>
      <c r="BJ15" s="585">
        <v>0</v>
      </c>
      <c r="BK15" s="187">
        <f t="shared" si="24"/>
        <v>975.80656224991424</v>
      </c>
      <c r="BL15" s="187">
        <f t="shared" si="25"/>
        <v>578</v>
      </c>
      <c r="BM15" s="187">
        <v>146.37098433748713</v>
      </c>
      <c r="BN15" s="187">
        <v>195.16131244998286</v>
      </c>
      <c r="BO15" s="187">
        <v>243.95164056247856</v>
      </c>
      <c r="BP15" s="187">
        <v>390.32262489996572</v>
      </c>
      <c r="BQ15" s="187">
        <f>IFERROR(SUMIFS(Backup!$P:$P, Backup!$A:$A,"&gt;"&amp;BL$1, Backup!$A:$A, "&lt;="&amp;BQ$1, Backup!$B:$B, $B15),0)</f>
        <v>97</v>
      </c>
      <c r="BR15" s="187">
        <f>IFERROR(SUMIFS(Backup!$P:$P, Backup!$A:$A,"&gt;"&amp;BQ$1, Backup!$A:$A, "&lt;="&amp;BR$1, Backup!$B:$B, $B15),0)</f>
        <v>115</v>
      </c>
      <c r="BS15" s="187">
        <f>IFERROR(SUMIFS(Backup!$P:$P, Backup!$A:$A,"&gt;"&amp;BR$1, Backup!$A:$A, "&lt;="&amp;BS$1, Backup!$B:$B, $B15),0)</f>
        <v>130</v>
      </c>
      <c r="BT15" s="187">
        <f>IFERROR(SUMIFS(Backup!$P:$P, Backup!$A:$A,"&gt;"&amp;BS$1, Backup!$A:$A, "&lt;="&amp;BT$1, Backup!$B:$B, $B15),0)</f>
        <v>236</v>
      </c>
      <c r="BU15" s="585">
        <v>361</v>
      </c>
      <c r="BV15" s="585">
        <v>0</v>
      </c>
      <c r="BW15" s="187">
        <f t="shared" si="26"/>
        <v>735.66666666666674</v>
      </c>
      <c r="BX15" s="187">
        <f t="shared" si="27"/>
        <v>413</v>
      </c>
      <c r="BY15" s="187">
        <v>110.35</v>
      </c>
      <c r="BZ15" s="187">
        <v>183.91666666666666</v>
      </c>
      <c r="CA15" s="187">
        <v>220.7</v>
      </c>
      <c r="CB15" s="187">
        <v>220.7</v>
      </c>
      <c r="CC15" s="187">
        <f>IFERROR(SUMIFS(Backup!$P:$P, Backup!$A:$A,"&gt;"&amp;BX$1, Backup!$A:$A, "&lt;="&amp;CC$1, Backup!$B:$B, $B15),0)</f>
        <v>105</v>
      </c>
      <c r="CD15" s="187">
        <f>IFERROR(SUMIFS(Backup!$P:$P, Backup!$A:$A,"&gt;"&amp;CC$1, Backup!$A:$A, "&lt;="&amp;CD$1, Backup!$B:$B, $B15),0)</f>
        <v>111</v>
      </c>
      <c r="CE15" s="187">
        <f>IFERROR(SUMIFS(Backup!$P:$P, Backup!$A:$A,"&gt;"&amp;CD$1, Backup!$A:$A, "&lt;="&amp;CE$1, Backup!$B:$B, $B15),0)</f>
        <v>197</v>
      </c>
      <c r="CF15" s="187">
        <f>IFERROR(SUMIFS(Backup!$P:$P, Backup!$A:$A,"&gt;"&amp;CE$1, Backup!$A:$A, "&lt;="&amp;CF$1, Backup!$B:$B, $B15),0)</f>
        <v>0</v>
      </c>
      <c r="CG15" s="585">
        <v>0</v>
      </c>
      <c r="CH15" s="585">
        <v>197</v>
      </c>
      <c r="CI15" s="187">
        <f t="shared" si="28"/>
        <v>628.90909090909088</v>
      </c>
      <c r="CJ15" s="187">
        <f t="shared" si="29"/>
        <v>178</v>
      </c>
      <c r="CK15" s="187">
        <v>94.336363636363629</v>
      </c>
      <c r="CL15" s="187">
        <v>157.22727272727272</v>
      </c>
      <c r="CM15" s="187">
        <v>188.67272727272726</v>
      </c>
      <c r="CN15" s="187">
        <v>188.67272727272726</v>
      </c>
      <c r="CO15" s="187">
        <f>IFERROR(SUMIFS(Backup!$P:$P, Backup!$A:$A,"&gt;"&amp;CJ$1, Backup!$A:$A, "&lt;="&amp;CO$1, Backup!$B:$B, $B15),0)</f>
        <v>0</v>
      </c>
      <c r="CP15" s="187">
        <f>IFERROR(SUMIFS(Backup!$P:$P, Backup!$A:$A,"&gt;"&amp;CO$1, Backup!$A:$A, "&lt;="&amp;CP$1, Backup!$B:$B, $B15),0)</f>
        <v>91</v>
      </c>
      <c r="CQ15" s="187">
        <f>IFERROR(SUMIFS(Backup!$P:$P, Backup!$A:$A,"&gt;"&amp;CP$1, Backup!$A:$A, "&lt;="&amp;CQ$1, Backup!$B:$B, $B15),0)</f>
        <v>35</v>
      </c>
      <c r="CR15" s="187">
        <f>IFERROR(SUMIFS(Backup!$P:$P, Backup!$A:$A,"&gt;"&amp;CQ$1, Backup!$A:$A, "&lt;="&amp;CR$1, Backup!$B:$B, $B15),0)</f>
        <v>52</v>
      </c>
      <c r="CS15" s="187"/>
      <c r="CT15" s="187"/>
      <c r="CU15" s="187">
        <f t="shared" si="30"/>
        <v>530</v>
      </c>
      <c r="CV15" s="187">
        <f t="shared" si="31"/>
        <v>463</v>
      </c>
      <c r="CW15" s="187">
        <v>90.100000000000009</v>
      </c>
      <c r="CX15" s="187">
        <v>132.5</v>
      </c>
      <c r="CY15" s="187">
        <v>132.5</v>
      </c>
      <c r="CZ15" s="187">
        <v>174.9</v>
      </c>
      <c r="DA15" s="187">
        <f>IFERROR(SUMIFS(Backup!$P:$P, Backup!$A:$A,"&gt;"&amp;CV$1, Backup!$A:$A, "&lt;="&amp;DA$1, Backup!$B:$B, $B15),0)</f>
        <v>91</v>
      </c>
      <c r="DB15" s="187">
        <f>IFERROR(SUMIFS(Backup!$P:$P, Backup!$A:$A,"&gt;"&amp;DA$1, Backup!$A:$A, "&lt;="&amp;DB$1, Backup!$B:$B, $B15),0)</f>
        <v>200</v>
      </c>
      <c r="DC15" s="187">
        <f>IFERROR(SUMIFS(Backup!$P:$P, Backup!$A:$A,"&gt;"&amp;DB$1, Backup!$A:$A, "&lt;="&amp;DC$1, Backup!$B:$B, $B15),0)</f>
        <v>138</v>
      </c>
      <c r="DD15" s="187">
        <f>IFERROR(SUMIFS(Backup!$P:$P, Backup!$A:$A,"&gt;"&amp;DC$1, Backup!$A:$A, "&lt;="&amp;DD$1, Backup!$B:$B, $B15),0)</f>
        <v>34</v>
      </c>
      <c r="DE15" s="187"/>
      <c r="DF15" s="187"/>
      <c r="DG15" s="187">
        <f t="shared" si="32"/>
        <v>448.36363636363632</v>
      </c>
      <c r="DH15" s="187">
        <f t="shared" si="33"/>
        <v>791</v>
      </c>
      <c r="DI15" s="187">
        <v>118.25909219518222</v>
      </c>
      <c r="DJ15" s="187">
        <v>130.69756527227182</v>
      </c>
      <c r="DK15" s="187">
        <v>130.69756527227182</v>
      </c>
      <c r="DL15" s="187">
        <v>68.709413623910507</v>
      </c>
      <c r="DM15" s="187">
        <f>IFERROR(SUMIFS(Backup!$P:$P, Backup!$A:$A,"&gt;"&amp;DH$1, Backup!$A:$A, "&lt;="&amp;DM$1, Backup!$B:$B, $B15),0)</f>
        <v>86</v>
      </c>
      <c r="DN15" s="187">
        <f>IFERROR(SUMIFS(Backup!$P:$P, Backup!$A:$A,"&gt;"&amp;DM$1, Backup!$A:$A, "&lt;="&amp;DN$1, Backup!$B:$B, $B15),0)</f>
        <v>147</v>
      </c>
      <c r="DO15" s="187">
        <f>IFERROR(SUMIFS(Backup!$P:$P, Backup!$A:$A,"&gt;"&amp;DN$1, Backup!$A:$A, "&lt;="&amp;DO$1, Backup!$B:$B, $B15),0)</f>
        <v>302</v>
      </c>
      <c r="DP15" s="187">
        <f>IFERROR(SUMIFS(Backup!$P:$P, Backup!$A:$A,"&gt;"&amp;DO$1, Backup!$A:$A, "&lt;="&amp;DP$1, Backup!$B:$B, $B15),0)</f>
        <v>256</v>
      </c>
      <c r="DQ15" s="187"/>
      <c r="DR15" s="187"/>
      <c r="DS15" s="187">
        <f t="shared" si="34"/>
        <v>607.81818181818176</v>
      </c>
      <c r="DT15" s="187">
        <f t="shared" si="35"/>
        <v>1223</v>
      </c>
      <c r="DU15" s="187">
        <v>136.75909090909087</v>
      </c>
      <c r="DV15" s="187">
        <v>158.03272727272727</v>
      </c>
      <c r="DW15" s="187">
        <v>158.03272727272727</v>
      </c>
      <c r="DX15" s="187">
        <v>154.99363636363634</v>
      </c>
      <c r="DY15" s="187">
        <f>IFERROR(SUMIFS(Backup!$P:$P, Backup!$A:$A,"&gt;"&amp;DT$1, Backup!$A:$A, "&lt;="&amp;DY$1, Backup!$B:$B, $B15),0)</f>
        <v>418</v>
      </c>
      <c r="DZ15" s="187">
        <f>IFERROR(SUMIFS(Backup!$P:$P, Backup!$A:$A,"&gt;"&amp;DY$1, Backup!$A:$A, "&lt;="&amp;DZ$1, Backup!$B:$B, $B15),0)</f>
        <v>277</v>
      </c>
      <c r="EA15" s="187">
        <f>IFERROR(SUMIFS(Backup!$P:$P, Backup!$A:$A,"&gt;"&amp;DZ$1, Backup!$A:$A, "&lt;="&amp;EA$1, Backup!$B:$B, $B15),0)</f>
        <v>396</v>
      </c>
      <c r="EB15" s="187">
        <f>IFERROR(SUMIFS(Backup!$P:$P, Backup!$A:$A,"&gt;"&amp;EA$1, Backup!$A:$A, "&lt;="&amp;EB$1, Backup!$B:$B, $B15),0)</f>
        <v>132</v>
      </c>
      <c r="EC15" s="187"/>
      <c r="ED15" s="187"/>
      <c r="EE15" s="187">
        <f t="shared" si="36"/>
        <v>534.27272727272725</v>
      </c>
      <c r="EF15" s="187">
        <f t="shared" si="37"/>
        <v>833.5</v>
      </c>
      <c r="EG15" s="187">
        <v>120.21136363636361</v>
      </c>
      <c r="EH15" s="187">
        <v>138.91090909090909</v>
      </c>
      <c r="EI15" s="187">
        <v>138.91090909090909</v>
      </c>
      <c r="EJ15" s="187">
        <v>136.23954545454546</v>
      </c>
      <c r="EK15" s="187">
        <f>IFERROR(SUMIFS(Backup!$P:$P, Backup!$A:$A,"&gt;"&amp;EF$1, Backup!$A:$A, "&lt;="&amp;EK$1, Backup!$B:$B, $B15),0)</f>
        <v>422.5</v>
      </c>
      <c r="EL15" s="187">
        <f>IFERROR(SUMIFS(Backup!$P:$P, Backup!$A:$A,"&gt;"&amp;EK$1, Backup!$A:$A, "&lt;="&amp;EL$1, Backup!$B:$B, $B15),0)</f>
        <v>223</v>
      </c>
      <c r="EM15" s="187">
        <f>IFERROR(SUMIFS(Backup!$P:$P, Backup!$A:$A,"&gt;"&amp;EL$1, Backup!$A:$A, "&lt;="&amp;EM$1, Backup!$B:$B, $B15),0)</f>
        <v>146</v>
      </c>
      <c r="EN15" s="187">
        <f>IFERROR(SUMIFS(Backup!$P:$P, Backup!$A:$A,"&gt;"&amp;EM$1, Backup!$A:$A, "&lt;="&amp;EN$1, Backup!$B:$B, $B15),0)</f>
        <v>42</v>
      </c>
      <c r="EO15" s="187"/>
      <c r="EP15" s="187"/>
      <c r="EQ15" s="187">
        <f t="shared" si="38"/>
        <v>294.27272727272725</v>
      </c>
      <c r="ER15" s="187">
        <f t="shared" si="39"/>
        <v>621.5</v>
      </c>
      <c r="ES15" s="187">
        <v>66.130584930025307</v>
      </c>
      <c r="ET15" s="187">
        <v>76.521573900799552</v>
      </c>
      <c r="EU15" s="187">
        <v>76.521573900799552</v>
      </c>
      <c r="EV15" s="187">
        <v>75.098994541102826</v>
      </c>
      <c r="EW15" s="187">
        <f>IFERROR(SUMIFS(Backup!$P:$P, Backup!$A:$A,"&gt;"&amp;ER$1, Backup!$A:$A, "&lt;="&amp;EW$1, Backup!$B:$B, $B15),0)</f>
        <v>206.5</v>
      </c>
      <c r="EX15" s="187">
        <f>IFERROR(SUMIFS(Backup!$P:$P, Backup!$A:$A,"&gt;"&amp;EW$1, Backup!$A:$A, "&lt;="&amp;EX$1, Backup!$B:$B, $B15),0)</f>
        <v>280</v>
      </c>
      <c r="EY15" s="187">
        <f>IFERROR(SUMIFS(Backup!$P:$P, Backup!$A:$A,"&gt;"&amp;EX$1, Backup!$A:$A, "&lt;="&amp;EY$1, Backup!$B:$B, $B15),0)</f>
        <v>51</v>
      </c>
      <c r="EZ15" s="187">
        <f>IFERROR(SUMIFS(Backup!$P:$P, Backup!$A:$A,"&gt;"&amp;EY$1, Backup!$A:$A, "&lt;="&amp;EZ$1, Backup!$B:$B, $B15),0)</f>
        <v>84</v>
      </c>
      <c r="FA15" s="187"/>
      <c r="FB15" s="187"/>
      <c r="FC15" s="187">
        <f t="shared" si="40"/>
        <v>255.45454545454544</v>
      </c>
      <c r="FD15" s="187">
        <f t="shared" si="41"/>
        <v>0</v>
      </c>
      <c r="FE15" s="863">
        <v>57.407149723006221</v>
      </c>
      <c r="FF15" s="863">
        <v>66.427439808849797</v>
      </c>
      <c r="FG15" s="863">
        <v>66.427439808849797</v>
      </c>
      <c r="FH15" s="863">
        <v>65.192516113839659</v>
      </c>
      <c r="FI15" s="187">
        <f>IFERROR(SUMIFS(Backup!$P:$P, Backup!$A:$A,"&gt;"&amp;FD$1, Backup!$A:$A, "&lt;="&amp;FI$1, Backup!$B:$B, $B15),0)</f>
        <v>0</v>
      </c>
      <c r="FJ15" s="187">
        <f>IFERROR(SUMIFS(Backup!$P:$P, Backup!$A:$A,"&gt;"&amp;FI$1, Backup!$A:$A, "&lt;="&amp;FJ$1, Backup!$B:$B, $B15),0)</f>
        <v>0</v>
      </c>
      <c r="FK15" s="187">
        <f>IFERROR(SUMIFS(Backup!$P:$P, Backup!$A:$A,"&gt;"&amp;FJ$1, Backup!$A:$A, "&lt;="&amp;FK$1, Backup!$B:$B, $B15),0)</f>
        <v>0</v>
      </c>
      <c r="FL15" s="187">
        <f>IFERROR(SUMIFS(Backup!$P:$P, Backup!$A:$A,"&gt;"&amp;FK$1, Backup!$A:$A, "&lt;="&amp;FL$1, Backup!$B:$B, $B15),0)</f>
        <v>0</v>
      </c>
      <c r="FM15" s="187"/>
      <c r="FN15" s="187"/>
      <c r="FO15" s="187">
        <f t="shared" si="42"/>
        <v>255.45454545454544</v>
      </c>
      <c r="FP15" s="187">
        <f t="shared" si="43"/>
        <v>12</v>
      </c>
      <c r="FQ15" s="187">
        <v>57.407149723006221</v>
      </c>
      <c r="FR15" s="187">
        <v>66.427439808849797</v>
      </c>
      <c r="FS15" s="187">
        <v>66.427439808849797</v>
      </c>
      <c r="FT15" s="187">
        <v>65.192516113839659</v>
      </c>
      <c r="FU15" s="187">
        <f>IFERROR(SUMIFS(Backup!$P:$P, Backup!$A:$A,"&gt;"&amp;FP$1, Backup!$A:$A, "&lt;="&amp;FU$1, Backup!$B:$B, $B15),0)</f>
        <v>0</v>
      </c>
      <c r="FV15" s="187">
        <f>IFERROR(SUMIFS(Backup!$P:$P, Backup!$A:$A,"&gt;"&amp;FU$1, Backup!$A:$A, "&lt;="&amp;FV$1, Backup!$B:$B, $B15),0)</f>
        <v>0</v>
      </c>
      <c r="FW15" s="187">
        <f>IFERROR(SUMIFS(Backup!$P:$P, Backup!$A:$A,"&gt;"&amp;FV$1, Backup!$A:$A, "&lt;="&amp;FW$1, Backup!$B:$B, $B15),0)</f>
        <v>12</v>
      </c>
      <c r="FX15" s="187">
        <f>IFERROR(SUMIFS(Backup!$P:$P, Backup!$A:$A,"&gt;"&amp;FW$1, Backup!$A:$A, "&lt;="&amp;FX$1, Backup!$B:$B, $B15),0)</f>
        <v>0</v>
      </c>
      <c r="FY15" s="187"/>
      <c r="FZ15" s="187"/>
      <c r="GA15" s="187">
        <f t="shared" si="44"/>
        <v>254.72727272727275</v>
      </c>
      <c r="GB15" s="187">
        <f t="shared" si="45"/>
        <v>0</v>
      </c>
      <c r="GC15" s="187">
        <v>56.04</v>
      </c>
      <c r="GD15" s="187">
        <v>66.229090909090914</v>
      </c>
      <c r="GE15" s="187">
        <v>66.229090909090914</v>
      </c>
      <c r="GF15" s="187">
        <v>66.229090909090914</v>
      </c>
      <c r="GG15" s="187">
        <f>IFERROR(SUMIFS(Backup!$P:$P, Backup!$A:$A,"&gt;"&amp;GB$1, Backup!$A:$A, "&lt;="&amp;GG$1, Backup!$B:$B, $B15),0)</f>
        <v>0</v>
      </c>
      <c r="GH15" s="187">
        <f>IFERROR(SUMIFS(Backup!$P:$P, Backup!$A:$A,"&gt;"&amp;GG$1, Backup!$A:$A, "&lt;="&amp;GH$1, Backup!$B:$B, $B15),0)</f>
        <v>0</v>
      </c>
      <c r="GI15" s="187">
        <f>IFERROR(SUMIFS(Backup!$P:$P, Backup!$A:$A,"&gt;"&amp;GH$1, Backup!$A:$A, "&lt;="&amp;GI$1, Backup!$B:$B, $B15),0)</f>
        <v>0</v>
      </c>
      <c r="GJ15" s="187">
        <f>IFERROR(SUMIFS(Backup!$P:$P, Backup!$A:$A,"&gt;"&amp;GI$1, Backup!$A:$A, "&lt;="&amp;GJ$1, Backup!$B:$B, $B15),0)</f>
        <v>0</v>
      </c>
      <c r="GK15" s="187"/>
      <c r="GL15" s="187"/>
      <c r="GM15" s="187">
        <f t="shared" si="46"/>
        <v>0</v>
      </c>
      <c r="GN15" s="187">
        <f t="shared" si="47"/>
        <v>48</v>
      </c>
      <c r="GO15" s="187">
        <v>0</v>
      </c>
      <c r="GP15" s="187">
        <v>0</v>
      </c>
      <c r="GQ15" s="187">
        <v>0</v>
      </c>
      <c r="GR15" s="187">
        <v>0</v>
      </c>
      <c r="GS15" s="187">
        <f>IFERROR(SUMIFS(Backup!$P:$P, Backup!$A:$A,"&gt;"&amp;GN$1, Backup!$A:$A, "&lt;="&amp;GS$1, Backup!$B:$B, $B15),0)</f>
        <v>0</v>
      </c>
      <c r="GT15" s="187">
        <f>IFERROR(SUMIFS(Backup!$P:$P, Backup!$A:$A,"&gt;"&amp;GS$1, Backup!$A:$A, "&lt;="&amp;GT$1, Backup!$B:$B, $B15),0)</f>
        <v>0</v>
      </c>
      <c r="GU15" s="187">
        <f>IFERROR(SUMIFS(Backup!$P:$P, Backup!$A:$A,"&gt;"&amp;GT$1, Backup!$A:$A, "&lt;="&amp;GU$1, Backup!$B:$B, $B15),0)</f>
        <v>24</v>
      </c>
      <c r="GV15" s="187">
        <f>IFERROR(SUMIFS(Backup!$P:$P, Backup!$A:$A,"&gt;"&amp;GU$1, Backup!$A:$A, "&lt;="&amp;GV$1, Backup!$B:$B, $B15),0)</f>
        <v>24</v>
      </c>
      <c r="GW15" s="187"/>
      <c r="GX15" s="187"/>
      <c r="GY15" s="187">
        <f t="shared" si="48"/>
        <v>480.00000000000006</v>
      </c>
      <c r="GZ15" s="187">
        <f t="shared" si="49"/>
        <v>288</v>
      </c>
      <c r="HA15" s="187">
        <v>105.6</v>
      </c>
      <c r="HB15" s="187">
        <v>124.80000000000001</v>
      </c>
      <c r="HC15" s="187">
        <v>124.80000000000001</v>
      </c>
      <c r="HD15" s="187">
        <v>124.80000000000001</v>
      </c>
      <c r="HE15" s="187">
        <f>IFERROR(SUMIFS(Backup!$P:$P, Backup!$A:$A,"&gt;"&amp;GZ$1, Backup!$A:$A, "&lt;="&amp;HE$1, Backup!$B:$B, $B15),0)</f>
        <v>24</v>
      </c>
      <c r="HF15" s="187">
        <f>IFERROR(SUMIFS(Backup!$P:$P, Backup!$A:$A,"&gt;"&amp;HE$1, Backup!$A:$A, "&lt;="&amp;HF$1, Backup!$B:$B, $B15),0)</f>
        <v>60</v>
      </c>
      <c r="HG15" s="187">
        <f>IFERROR(SUMIFS(Backup!$P:$P, Backup!$A:$A,"&gt;"&amp;HF$1, Backup!$A:$A, "&lt;="&amp;HG$1, Backup!$B:$B, $B15),0)</f>
        <v>60</v>
      </c>
      <c r="HH15" s="187">
        <f>IFERROR(SUMIFS(Backup!$P:$P, Backup!$A:$A,"&gt;"&amp;HG$1, Backup!$A:$A, "&lt;="&amp;HH$1, Backup!$B:$B, $B15),0)</f>
        <v>144</v>
      </c>
      <c r="HI15" s="187"/>
      <c r="HJ15" s="187"/>
      <c r="HK15" s="187">
        <f t="shared" si="50"/>
        <v>720.00000000000011</v>
      </c>
      <c r="HL15" s="187">
        <f t="shared" si="51"/>
        <v>264.5</v>
      </c>
      <c r="HM15" s="187">
        <v>158.4</v>
      </c>
      <c r="HN15" s="187">
        <v>187.20000000000002</v>
      </c>
      <c r="HO15" s="187">
        <v>187.20000000000002</v>
      </c>
      <c r="HP15" s="187">
        <v>187.20000000000002</v>
      </c>
      <c r="HQ15" s="187">
        <f>IFERROR(SUMIFS(Backup!$P:$P, Backup!$A:$A,"&gt;"&amp;HL$1, Backup!$A:$A, "&lt;="&amp;HQ$1, Backup!$B:$B, $B15),0)</f>
        <v>192</v>
      </c>
      <c r="HR15" s="187">
        <f>IFERROR(SUMIFS(Backup!$P:$P, Backup!$A:$A,"&gt;"&amp;HQ$1, Backup!$A:$A, "&lt;="&amp;HR$1, Backup!$B:$B, $B15),0)</f>
        <v>48</v>
      </c>
      <c r="HS15" s="187">
        <f>IFERROR(SUMIFS(Backup!$P:$P, Backup!$A:$A,"&gt;"&amp;HR$1, Backup!$A:$A, "&lt;="&amp;HS$1, Backup!$B:$B, $B15),0)</f>
        <v>0</v>
      </c>
      <c r="HT15" s="187">
        <f>IFERROR(SUMIFS(Backup!$P:$P, Backup!$A:$A,"&gt;"&amp;HS$1, Backup!$A:$A, "&lt;="&amp;HT$1, Backup!$B:$B, $B15),0)</f>
        <v>24.5</v>
      </c>
      <c r="HU15" s="187"/>
      <c r="HV15" s="187"/>
      <c r="HW15" s="187">
        <f t="shared" si="52"/>
        <v>0</v>
      </c>
      <c r="HX15" s="187">
        <f t="shared" si="53"/>
        <v>140</v>
      </c>
      <c r="HY15" s="187"/>
      <c r="HZ15" s="187"/>
      <c r="IA15" s="187"/>
      <c r="IB15" s="187"/>
      <c r="IC15" s="187">
        <f>IFERROR(SUMIFS(Backup!$P:$P, Backup!$A:$A,"&gt;"&amp;HX$1, Backup!$A:$A, "&lt;="&amp;IC$1, Backup!$B:$B, $B15),0)</f>
        <v>38.5</v>
      </c>
      <c r="ID15" s="187">
        <f>IFERROR(SUMIFS(Backup!$P:$P, Backup!$A:$A,"&gt;"&amp;IC$1, Backup!$A:$A, "&lt;="&amp;ID$1, Backup!$B:$B, $B15),0)</f>
        <v>41</v>
      </c>
      <c r="IE15" s="187">
        <f>IFERROR(SUMIFS(Backup!$P:$P, Backup!$A:$A,"&gt;"&amp;ID$1, Backup!$A:$A, "&lt;="&amp;IE$1, Backup!$B:$B, $B15),0)</f>
        <v>24.5</v>
      </c>
      <c r="IF15" s="187">
        <f>IFERROR(SUMIFS(Backup!$P:$P, Backup!$A:$A,"&gt;"&amp;IE$1, Backup!$A:$A, "&lt;="&amp;IF$1, Backup!$B:$B, $B15),0)</f>
        <v>36</v>
      </c>
      <c r="IG15" s="187"/>
      <c r="IH15" s="187"/>
      <c r="II15" s="187">
        <f t="shared" si="54"/>
        <v>0</v>
      </c>
      <c r="IJ15" s="187">
        <f t="shared" si="55"/>
        <v>48.5</v>
      </c>
      <c r="IK15" s="187"/>
      <c r="IL15" s="187"/>
      <c r="IM15" s="187"/>
      <c r="IN15" s="187"/>
      <c r="IO15" s="187">
        <f>IFERROR(SUMIFS(Backup!$P:$P, Backup!$A:$A,"&gt;"&amp;IJ$1, Backup!$A:$A, "&lt;="&amp;IO$1, Backup!$B:$B, $B15),0)</f>
        <v>12.5</v>
      </c>
      <c r="IP15" s="187">
        <f>IFERROR(SUMIFS(Backup!$P:$P, Backup!$A:$A,"&gt;"&amp;IO$1, Backup!$A:$A, "&lt;="&amp;IP$1, Backup!$B:$B, $B15),0)</f>
        <v>0</v>
      </c>
      <c r="IQ15" s="187">
        <f>IFERROR(SUMIFS(Backup!$P:$P, Backup!$A:$A,"&gt;"&amp;IP$1, Backup!$A:$A, "&lt;="&amp;IQ$1, Backup!$B:$B, $B15),0)</f>
        <v>0</v>
      </c>
      <c r="IR15" s="187">
        <f>IFERROR(SUMIFS(Backup!$P:$P, Backup!$A:$A,"&gt;"&amp;IQ$1, Backup!$A:$A, "&lt;="&amp;IR$1, Backup!$B:$B, $B15),0)</f>
        <v>36</v>
      </c>
      <c r="IS15" s="187"/>
      <c r="IT15" s="187"/>
      <c r="IU15" s="187">
        <f t="shared" si="56"/>
        <v>0</v>
      </c>
      <c r="IV15" s="187">
        <f t="shared" si="57"/>
        <v>12</v>
      </c>
      <c r="IW15" s="187"/>
      <c r="IX15" s="187"/>
      <c r="IY15" s="187"/>
      <c r="IZ15" s="187"/>
      <c r="JA15" s="187">
        <f>IFERROR(SUMIFS(Backup!$P:$P, Backup!$A:$A,"&gt;"&amp;IV$1, Backup!$A:$A, "&lt;="&amp;JA$1, Backup!$B:$B, $B15),0)</f>
        <v>12</v>
      </c>
      <c r="JB15" s="187">
        <f>IFERROR(SUMIFS(Backup!$P:$P, Backup!$A:$A,"&gt;"&amp;JA$1, Backup!$A:$A, "&lt;="&amp;JB$1, Backup!$B:$B, $B15),0)</f>
        <v>0</v>
      </c>
      <c r="JC15" s="187">
        <f>IFERROR(SUMIFS(Backup!$P:$P, Backup!$A:$A,"&gt;"&amp;JB$1, Backup!$A:$A, "&lt;="&amp;JC$1, Backup!$B:$B, $B15),0)</f>
        <v>0</v>
      </c>
      <c r="JD15" s="187">
        <f>IFERROR(SUMIFS(Backup!$P:$P, Backup!$A:$A,"&gt;"&amp;JC$1, Backup!$A:$A, "&lt;="&amp;JD$1, Backup!$B:$B, $B15),0)</f>
        <v>0</v>
      </c>
    </row>
    <row r="16" spans="1:264">
      <c r="A16" s="190">
        <v>10</v>
      </c>
      <c r="B16" s="241" t="s">
        <v>43</v>
      </c>
      <c r="C16" s="1057">
        <v>4913</v>
      </c>
      <c r="D16" s="190" t="s">
        <v>564</v>
      </c>
      <c r="E16" s="424">
        <v>4913</v>
      </c>
      <c r="F16" s="312">
        <f t="shared" si="13"/>
        <v>15722.333333333334</v>
      </c>
      <c r="G16" s="312">
        <f t="shared" si="14"/>
        <v>5665.2084794613402</v>
      </c>
      <c r="H16" s="312">
        <f t="shared" si="15"/>
        <v>3950.5</v>
      </c>
      <c r="I16" s="585">
        <v>0</v>
      </c>
      <c r="J16" s="585">
        <v>0</v>
      </c>
      <c r="K16" s="187">
        <v>0</v>
      </c>
      <c r="L16" s="187">
        <v>0</v>
      </c>
      <c r="M16" s="585">
        <v>1200</v>
      </c>
      <c r="N16" s="585">
        <v>1833.3333333333335</v>
      </c>
      <c r="O16" s="187">
        <f t="shared" si="16"/>
        <v>0</v>
      </c>
      <c r="P16" s="187">
        <f t="shared" si="17"/>
        <v>0</v>
      </c>
      <c r="Q16" s="187">
        <v>0</v>
      </c>
      <c r="R16" s="187">
        <v>0</v>
      </c>
      <c r="S16" s="187">
        <v>0</v>
      </c>
      <c r="T16" s="187">
        <v>0</v>
      </c>
      <c r="U16" s="187">
        <f>IFERROR(SUMIFS(Backup!$P:$P, Backup!$A:$A,"&gt;"&amp;P$1, Backup!$A:$A, "&lt;="&amp;U$1, Backup!$B:$B, $B16),0)</f>
        <v>0</v>
      </c>
      <c r="V16" s="187">
        <f>IFERROR(SUMIFS(Backup!$P:$P, Backup!$A:$A,"&gt;"&amp;U$1, Backup!$A:$A, "&lt;="&amp;V$1, Backup!$B:$B, $B16),0)</f>
        <v>0</v>
      </c>
      <c r="W16" s="187">
        <f>IFERROR(SUMIFS(Backup!$P:$P, Backup!$A:$A,"&gt;"&amp;V$1, Backup!$A:$A, "&lt;="&amp;W$1, Backup!$B:$B, $B16),0)</f>
        <v>0</v>
      </c>
      <c r="X16" s="187">
        <f>IFERROR(SUMIFS(Backup!$P:$P, Backup!$A:$A,"&gt;"&amp;W$1, Backup!$A:$A, "&lt;="&amp;X$1, Backup!$B:$B, $B16),0)</f>
        <v>0</v>
      </c>
      <c r="Y16" s="585">
        <v>1700</v>
      </c>
      <c r="Z16" s="585">
        <v>6500</v>
      </c>
      <c r="AA16" s="187">
        <f t="shared" si="18"/>
        <v>0</v>
      </c>
      <c r="AB16" s="187">
        <f t="shared" si="19"/>
        <v>0</v>
      </c>
      <c r="AC16" s="187">
        <v>0</v>
      </c>
      <c r="AD16" s="187">
        <v>0</v>
      </c>
      <c r="AE16" s="187">
        <v>0</v>
      </c>
      <c r="AF16" s="187">
        <v>0</v>
      </c>
      <c r="AG16" s="187">
        <f>IFERROR(SUMIFS(Backup!$P:$P, Backup!$A:$A,"&gt;"&amp;AB$1, Backup!$A:$A, "&lt;="&amp;AG$1, Backup!$B:$B, $B16),0)</f>
        <v>0</v>
      </c>
      <c r="AH16" s="187">
        <f>IFERROR(SUMIFS(Backup!$P:$P, Backup!$A:$A,"&gt;"&amp;AG$1, Backup!$A:$A, "&lt;="&amp;AH$1, Backup!$B:$B, $B16),0)</f>
        <v>0</v>
      </c>
      <c r="AI16" s="187">
        <f>IFERROR(SUMIFS(Backup!$P:$P, Backup!$A:$A,"&gt;"&amp;AH$1, Backup!$A:$A, "&lt;="&amp;AI$1, Backup!$B:$B, $B16),0)</f>
        <v>0</v>
      </c>
      <c r="AJ16" s="187">
        <f>IFERROR(SUMIFS(Backup!$P:$P, Backup!$A:$A,"&gt;"&amp;AI$1, Backup!$A:$A, "&lt;="&amp;AJ$1, Backup!$B:$B, $B16),0)</f>
        <v>0</v>
      </c>
      <c r="AK16" s="585">
        <v>1526</v>
      </c>
      <c r="AL16" s="585">
        <v>0</v>
      </c>
      <c r="AM16" s="187">
        <f t="shared" si="20"/>
        <v>0</v>
      </c>
      <c r="AN16" s="187">
        <f t="shared" si="21"/>
        <v>0</v>
      </c>
      <c r="AO16" s="187">
        <v>0</v>
      </c>
      <c r="AP16" s="187">
        <v>0</v>
      </c>
      <c r="AQ16" s="187">
        <v>0</v>
      </c>
      <c r="AR16" s="187">
        <v>0</v>
      </c>
      <c r="AS16" s="187">
        <f>IFERROR(SUMIFS(Backup!$P:$P, Backup!$A:$A,"&gt;"&amp;AN$1, Backup!$A:$A, "&lt;="&amp;AS$1, Backup!$B:$B, $B16),0)</f>
        <v>0</v>
      </c>
      <c r="AT16" s="187">
        <f>IFERROR(SUMIFS(Backup!$P:$P, Backup!$A:$A,"&gt;"&amp;AS$1, Backup!$A:$A, "&lt;="&amp;AT$1, Backup!$B:$B, $B16),0)</f>
        <v>0</v>
      </c>
      <c r="AU16" s="187">
        <f>IFERROR(SUMIFS(Backup!$P:$P, Backup!$A:$A,"&gt;"&amp;AT$1, Backup!$A:$A, "&lt;="&amp;AU$1, Backup!$B:$B, $B16),0)</f>
        <v>0</v>
      </c>
      <c r="AV16" s="187">
        <f>IFERROR(SUMIFS(Backup!$P:$P, Backup!$A:$A,"&gt;"&amp;AU$1, Backup!$A:$A, "&lt;="&amp;AV$1, Backup!$B:$B, $B16),0)</f>
        <v>0</v>
      </c>
      <c r="AW16" s="585">
        <v>0</v>
      </c>
      <c r="AX16" s="585">
        <v>989</v>
      </c>
      <c r="AY16" s="187">
        <f t="shared" si="22"/>
        <v>276.26188305252725</v>
      </c>
      <c r="AZ16" s="187">
        <f t="shared" si="23"/>
        <v>114</v>
      </c>
      <c r="BA16" s="187">
        <v>41.439282457879088</v>
      </c>
      <c r="BB16" s="187">
        <v>55.252376610505451</v>
      </c>
      <c r="BC16" s="187">
        <v>69.065470763131813</v>
      </c>
      <c r="BD16" s="187">
        <v>110.5047532210109</v>
      </c>
      <c r="BE16" s="187">
        <f>IFERROR(SUMIFS(Backup!$P:$P, Backup!$A:$A,"&gt;"&amp;AZ$1, Backup!$A:$A, "&lt;="&amp;BE$1, Backup!$B:$B, $B16),0)</f>
        <v>0</v>
      </c>
      <c r="BF16" s="187">
        <f>IFERROR(SUMIFS(Backup!$P:$P, Backup!$A:$A,"&gt;"&amp;BE$1, Backup!$A:$A, "&lt;="&amp;BF$1, Backup!$B:$B, $B16),0)</f>
        <v>0</v>
      </c>
      <c r="BG16" s="187">
        <f>IFERROR(SUMIFS(Backup!$P:$P, Backup!$A:$A,"&gt;"&amp;BF$1, Backup!$A:$A, "&lt;="&amp;BG$1, Backup!$B:$B, $B16),0)</f>
        <v>72</v>
      </c>
      <c r="BH16" s="187">
        <f>IFERROR(SUMIFS(Backup!$P:$P, Backup!$A:$A,"&gt;"&amp;BG$1, Backup!$A:$A, "&lt;="&amp;BH$1, Backup!$B:$B, $B16),0)</f>
        <v>42</v>
      </c>
      <c r="BI16" s="585">
        <v>0</v>
      </c>
      <c r="BJ16" s="585">
        <v>3900</v>
      </c>
      <c r="BK16" s="187">
        <f t="shared" si="24"/>
        <v>1071.007202469418</v>
      </c>
      <c r="BL16" s="187">
        <f t="shared" si="25"/>
        <v>321</v>
      </c>
      <c r="BM16" s="187">
        <v>160.6510803704127</v>
      </c>
      <c r="BN16" s="187">
        <v>214.20144049388361</v>
      </c>
      <c r="BO16" s="187">
        <v>267.75180061735449</v>
      </c>
      <c r="BP16" s="187">
        <v>428.40288098776722</v>
      </c>
      <c r="BQ16" s="187">
        <f>IFERROR(SUMIFS(Backup!$P:$P, Backup!$A:$A,"&gt;"&amp;BL$1, Backup!$A:$A, "&lt;="&amp;BQ$1, Backup!$B:$B, $B16),0)</f>
        <v>100</v>
      </c>
      <c r="BR16" s="187">
        <f>IFERROR(SUMIFS(Backup!$P:$P, Backup!$A:$A,"&gt;"&amp;BQ$1, Backup!$A:$A, "&lt;="&amp;BR$1, Backup!$B:$B, $B16),0)</f>
        <v>99</v>
      </c>
      <c r="BS16" s="187">
        <f>IFERROR(SUMIFS(Backup!$P:$P, Backup!$A:$A,"&gt;"&amp;BR$1, Backup!$A:$A, "&lt;="&amp;BS$1, Backup!$B:$B, $B16),0)</f>
        <v>122</v>
      </c>
      <c r="BT16" s="187">
        <f>IFERROR(SUMIFS(Backup!$P:$P, Backup!$A:$A,"&gt;"&amp;BS$1, Backup!$A:$A, "&lt;="&amp;BT$1, Backup!$B:$B, $B16),0)</f>
        <v>0</v>
      </c>
      <c r="BU16" s="585">
        <v>0</v>
      </c>
      <c r="BV16" s="585">
        <v>2500</v>
      </c>
      <c r="BW16" s="187">
        <f t="shared" si="26"/>
        <v>196.66666666666666</v>
      </c>
      <c r="BX16" s="187">
        <f t="shared" si="27"/>
        <v>0</v>
      </c>
      <c r="BY16" s="187">
        <v>29.499999999999996</v>
      </c>
      <c r="BZ16" s="187">
        <v>49.166666666666664</v>
      </c>
      <c r="CA16" s="187">
        <v>58.999999999999993</v>
      </c>
      <c r="CB16" s="187">
        <v>58.999999999999993</v>
      </c>
      <c r="CC16" s="187">
        <f>IFERROR(SUMIFS(Backup!$P:$P, Backup!$A:$A,"&gt;"&amp;BX$1, Backup!$A:$A, "&lt;="&amp;CC$1, Backup!$B:$B, $B16),0)</f>
        <v>0</v>
      </c>
      <c r="CD16" s="187">
        <f>IFERROR(SUMIFS(Backup!$P:$P, Backup!$A:$A,"&gt;"&amp;CC$1, Backup!$A:$A, "&lt;="&amp;CD$1, Backup!$B:$B, $B16),0)</f>
        <v>0</v>
      </c>
      <c r="CE16" s="187">
        <f>IFERROR(SUMIFS(Backup!$P:$P, Backup!$A:$A,"&gt;"&amp;CD$1, Backup!$A:$A, "&lt;="&amp;CE$1, Backup!$B:$B, $B16),0)</f>
        <v>0</v>
      </c>
      <c r="CF16" s="187">
        <f>IFERROR(SUMIFS(Backup!$P:$P, Backup!$A:$A,"&gt;"&amp;CE$1, Backup!$A:$A, "&lt;="&amp;CF$1, Backup!$B:$B, $B16),0)</f>
        <v>0</v>
      </c>
      <c r="CG16" s="585">
        <v>0</v>
      </c>
      <c r="CH16" s="585">
        <v>0</v>
      </c>
      <c r="CI16" s="187">
        <f t="shared" si="28"/>
        <v>133.90909090909091</v>
      </c>
      <c r="CJ16" s="187">
        <f t="shared" si="29"/>
        <v>0</v>
      </c>
      <c r="CK16" s="187">
        <v>20.086363636363636</v>
      </c>
      <c r="CL16" s="187">
        <v>33.477272727272727</v>
      </c>
      <c r="CM16" s="187">
        <v>40.172727272727272</v>
      </c>
      <c r="CN16" s="187">
        <v>40.172727272727272</v>
      </c>
      <c r="CO16" s="187">
        <f>IFERROR(SUMIFS(Backup!$P:$P, Backup!$A:$A,"&gt;"&amp;CJ$1, Backup!$A:$A, "&lt;="&amp;CO$1, Backup!$B:$B, $B16),0)</f>
        <v>0</v>
      </c>
      <c r="CP16" s="187">
        <f>IFERROR(SUMIFS(Backup!$P:$P, Backup!$A:$A,"&gt;"&amp;CO$1, Backup!$A:$A, "&lt;="&amp;CP$1, Backup!$B:$B, $B16),0)</f>
        <v>0</v>
      </c>
      <c r="CQ16" s="187">
        <f>IFERROR(SUMIFS(Backup!$P:$P, Backup!$A:$A,"&gt;"&amp;CP$1, Backup!$A:$A, "&lt;="&amp;CQ$1, Backup!$B:$B, $B16),0)</f>
        <v>0</v>
      </c>
      <c r="CR16" s="187">
        <f>IFERROR(SUMIFS(Backup!$P:$P, Backup!$A:$A,"&gt;"&amp;CQ$1, Backup!$A:$A, "&lt;="&amp;CR$1, Backup!$B:$B, $B16),0)</f>
        <v>0</v>
      </c>
      <c r="CS16" s="187"/>
      <c r="CT16" s="187"/>
      <c r="CU16" s="187">
        <f t="shared" si="30"/>
        <v>456</v>
      </c>
      <c r="CV16" s="187">
        <f t="shared" si="31"/>
        <v>816</v>
      </c>
      <c r="CW16" s="187">
        <v>77.52000000000001</v>
      </c>
      <c r="CX16" s="187">
        <v>114</v>
      </c>
      <c r="CY16" s="187">
        <v>114</v>
      </c>
      <c r="CZ16" s="187">
        <v>150.48000000000002</v>
      </c>
      <c r="DA16" s="187">
        <f>IFERROR(SUMIFS(Backup!$P:$P, Backup!$A:$A,"&gt;"&amp;CV$1, Backup!$A:$A, "&lt;="&amp;DA$1, Backup!$B:$B, $B16),0)</f>
        <v>281</v>
      </c>
      <c r="DB16" s="187">
        <f>IFERROR(SUMIFS(Backup!$P:$P, Backup!$A:$A,"&gt;"&amp;DA$1, Backup!$A:$A, "&lt;="&amp;DB$1, Backup!$B:$B, $B16),0)</f>
        <v>275</v>
      </c>
      <c r="DC16" s="187">
        <f>IFERROR(SUMIFS(Backup!$P:$P, Backup!$A:$A,"&gt;"&amp;DB$1, Backup!$A:$A, "&lt;="&amp;DC$1, Backup!$B:$B, $B16),0)</f>
        <v>236</v>
      </c>
      <c r="DD16" s="187">
        <f>IFERROR(SUMIFS(Backup!$P:$P, Backup!$A:$A,"&gt;"&amp;DC$1, Backup!$A:$A, "&lt;="&amp;DD$1, Backup!$B:$B, $B16),0)</f>
        <v>24</v>
      </c>
      <c r="DE16" s="187"/>
      <c r="DF16" s="187"/>
      <c r="DG16" s="187">
        <f t="shared" si="32"/>
        <v>266.36363636363637</v>
      </c>
      <c r="DH16" s="187">
        <f t="shared" si="33"/>
        <v>246</v>
      </c>
      <c r="DI16" s="187">
        <v>70.255300107843453</v>
      </c>
      <c r="DJ16" s="187">
        <v>77.644741737176901</v>
      </c>
      <c r="DK16" s="187">
        <v>77.644741737176901</v>
      </c>
      <c r="DL16" s="187">
        <v>40.818852781439126</v>
      </c>
      <c r="DM16" s="187">
        <f>IFERROR(SUMIFS(Backup!$P:$P, Backup!$A:$A,"&gt;"&amp;DH$1, Backup!$A:$A, "&lt;="&amp;DM$1, Backup!$B:$B, $B16),0)</f>
        <v>20</v>
      </c>
      <c r="DN16" s="187">
        <f>IFERROR(SUMIFS(Backup!$P:$P, Backup!$A:$A,"&gt;"&amp;DM$1, Backup!$A:$A, "&lt;="&amp;DN$1, Backup!$B:$B, $B16),0)</f>
        <v>196</v>
      </c>
      <c r="DO16" s="187">
        <f>IFERROR(SUMIFS(Backup!$P:$P, Backup!$A:$A,"&gt;"&amp;DN$1, Backup!$A:$A, "&lt;="&amp;DO$1, Backup!$B:$B, $B16),0)</f>
        <v>20</v>
      </c>
      <c r="DP16" s="187">
        <f>IFERROR(SUMIFS(Backup!$P:$P, Backup!$A:$A,"&gt;"&amp;DO$1, Backup!$A:$A, "&lt;="&amp;DP$1, Backup!$B:$B, $B16),0)</f>
        <v>10</v>
      </c>
      <c r="DQ16" s="187"/>
      <c r="DR16" s="187"/>
      <c r="DS16" s="187">
        <f t="shared" si="34"/>
        <v>271.81818181818181</v>
      </c>
      <c r="DT16" s="187">
        <f t="shared" si="35"/>
        <v>60</v>
      </c>
      <c r="DU16" s="187">
        <v>61.159090909090899</v>
      </c>
      <c r="DV16" s="187">
        <v>70.672727272727272</v>
      </c>
      <c r="DW16" s="187">
        <v>70.672727272727272</v>
      </c>
      <c r="DX16" s="187">
        <v>69.313636363636363</v>
      </c>
      <c r="DY16" s="187">
        <f>IFERROR(SUMIFS(Backup!$P:$P, Backup!$A:$A,"&gt;"&amp;DT$1, Backup!$A:$A, "&lt;="&amp;DY$1, Backup!$B:$B, $B16),0)</f>
        <v>36</v>
      </c>
      <c r="DZ16" s="187">
        <f>IFERROR(SUMIFS(Backup!$P:$P, Backup!$A:$A,"&gt;"&amp;DY$1, Backup!$A:$A, "&lt;="&amp;DZ$1, Backup!$B:$B, $B16),0)</f>
        <v>0</v>
      </c>
      <c r="EA16" s="187">
        <f>IFERROR(SUMIFS(Backup!$P:$P, Backup!$A:$A,"&gt;"&amp;DZ$1, Backup!$A:$A, "&lt;="&amp;EA$1, Backup!$B:$B, $B16),0)</f>
        <v>0</v>
      </c>
      <c r="EB16" s="187">
        <f>IFERROR(SUMIFS(Backup!$P:$P, Backup!$A:$A,"&gt;"&amp;EA$1, Backup!$A:$A, "&lt;="&amp;EB$1, Backup!$B:$B, $B16),0)</f>
        <v>24</v>
      </c>
      <c r="EC16" s="187"/>
      <c r="ED16" s="187"/>
      <c r="EE16" s="187">
        <f t="shared" si="36"/>
        <v>244.27272727272728</v>
      </c>
      <c r="EF16" s="187">
        <f t="shared" si="37"/>
        <v>84</v>
      </c>
      <c r="EG16" s="187">
        <v>54.961363636363636</v>
      </c>
      <c r="EH16" s="187">
        <v>63.510909090909095</v>
      </c>
      <c r="EI16" s="187">
        <v>63.510909090909095</v>
      </c>
      <c r="EJ16" s="187">
        <v>62.289545454545454</v>
      </c>
      <c r="EK16" s="187">
        <f>IFERROR(SUMIFS(Backup!$P:$P, Backup!$A:$A,"&gt;"&amp;EF$1, Backup!$A:$A, "&lt;="&amp;EK$1, Backup!$B:$B, $B16),0)</f>
        <v>48</v>
      </c>
      <c r="EL16" s="187">
        <f>IFERROR(SUMIFS(Backup!$P:$P, Backup!$A:$A,"&gt;"&amp;EK$1, Backup!$A:$A, "&lt;="&amp;EL$1, Backup!$B:$B, $B16),0)</f>
        <v>12</v>
      </c>
      <c r="EM16" s="187">
        <f>IFERROR(SUMIFS(Backup!$P:$P, Backup!$A:$A,"&gt;"&amp;EL$1, Backup!$A:$A, "&lt;="&amp;EM$1, Backup!$B:$B, $B16),0)</f>
        <v>0</v>
      </c>
      <c r="EN16" s="187">
        <f>IFERROR(SUMIFS(Backup!$P:$P, Backup!$A:$A,"&gt;"&amp;EM$1, Backup!$A:$A, "&lt;="&amp;EN$1, Backup!$B:$B, $B16),0)</f>
        <v>24</v>
      </c>
      <c r="EO16" s="187"/>
      <c r="EP16" s="187"/>
      <c r="EQ16" s="187">
        <f t="shared" si="38"/>
        <v>244.27272727272728</v>
      </c>
      <c r="ER16" s="187">
        <f t="shared" si="39"/>
        <v>262</v>
      </c>
      <c r="ES16" s="187">
        <v>54.894310073209155</v>
      </c>
      <c r="ET16" s="187">
        <v>63.519761838569181</v>
      </c>
      <c r="EU16" s="187">
        <v>63.519761838569181</v>
      </c>
      <c r="EV16" s="187">
        <v>62.33889352237977</v>
      </c>
      <c r="EW16" s="187">
        <f>IFERROR(SUMIFS(Backup!$P:$P, Backup!$A:$A,"&gt;"&amp;ER$1, Backup!$A:$A, "&lt;="&amp;EW$1, Backup!$B:$B, $B16),0)</f>
        <v>0</v>
      </c>
      <c r="EX16" s="187">
        <f>IFERROR(SUMIFS(Backup!$P:$P, Backup!$A:$A,"&gt;"&amp;EW$1, Backup!$A:$A, "&lt;="&amp;EX$1, Backup!$B:$B, $B16),0)</f>
        <v>57</v>
      </c>
      <c r="EY16" s="187">
        <f>IFERROR(SUMIFS(Backup!$P:$P, Backup!$A:$A,"&gt;"&amp;EX$1, Backup!$A:$A, "&lt;="&amp;EY$1, Backup!$B:$B, $B16),0)</f>
        <v>130</v>
      </c>
      <c r="EZ16" s="187">
        <f>IFERROR(SUMIFS(Backup!$P:$P, Backup!$A:$A,"&gt;"&amp;EY$1, Backup!$A:$A, "&lt;="&amp;EZ$1, Backup!$B:$B, $B16),0)</f>
        <v>75</v>
      </c>
      <c r="FA16" s="187"/>
      <c r="FB16" s="187"/>
      <c r="FC16" s="187">
        <f t="shared" si="40"/>
        <v>405.4545454545455</v>
      </c>
      <c r="FD16" s="187">
        <f t="shared" si="41"/>
        <v>168</v>
      </c>
      <c r="FE16" s="863">
        <v>91.115974293454727</v>
      </c>
      <c r="FF16" s="863">
        <v>105.43287599554095</v>
      </c>
      <c r="FG16" s="863">
        <v>105.43287599554095</v>
      </c>
      <c r="FH16" s="863">
        <v>103.47281917000885</v>
      </c>
      <c r="FI16" s="187">
        <f>IFERROR(SUMIFS(Backup!$P:$P, Backup!$A:$A,"&gt;"&amp;FD$1, Backup!$A:$A, "&lt;="&amp;FI$1, Backup!$B:$B, $B16),0)</f>
        <v>62</v>
      </c>
      <c r="FJ16" s="187">
        <f>IFERROR(SUMIFS(Backup!$P:$P, Backup!$A:$A,"&gt;"&amp;FI$1, Backup!$A:$A, "&lt;="&amp;FJ$1, Backup!$B:$B, $B16),0)</f>
        <v>10</v>
      </c>
      <c r="FK16" s="187">
        <f>IFERROR(SUMIFS(Backup!$P:$P, Backup!$A:$A,"&gt;"&amp;FJ$1, Backup!$A:$A, "&lt;="&amp;FK$1, Backup!$B:$B, $B16),0)</f>
        <v>96</v>
      </c>
      <c r="FL16" s="187">
        <f>IFERROR(SUMIFS(Backup!$P:$P, Backup!$A:$A,"&gt;"&amp;FK$1, Backup!$A:$A, "&lt;="&amp;FL$1, Backup!$B:$B, $B16),0)</f>
        <v>0</v>
      </c>
      <c r="FM16" s="187"/>
      <c r="FN16" s="187"/>
      <c r="FO16" s="187">
        <f t="shared" si="42"/>
        <v>315.4545454545455</v>
      </c>
      <c r="FP16" s="187">
        <f t="shared" si="43"/>
        <v>0</v>
      </c>
      <c r="FQ16" s="187">
        <v>70.890679551185627</v>
      </c>
      <c r="FR16" s="187">
        <v>82.029614283526271</v>
      </c>
      <c r="FS16" s="187">
        <v>82.029614283526271</v>
      </c>
      <c r="FT16" s="187">
        <v>80.50463733630734</v>
      </c>
      <c r="FU16" s="187">
        <f>IFERROR(SUMIFS(Backup!$P:$P, Backup!$A:$A,"&gt;"&amp;FP$1, Backup!$A:$A, "&lt;="&amp;FU$1, Backup!$B:$B, $B16),0)</f>
        <v>0</v>
      </c>
      <c r="FV16" s="187">
        <f>IFERROR(SUMIFS(Backup!$P:$P, Backup!$A:$A,"&gt;"&amp;FU$1, Backup!$A:$A, "&lt;="&amp;FV$1, Backup!$B:$B, $B16),0)</f>
        <v>0</v>
      </c>
      <c r="FW16" s="187">
        <f>IFERROR(SUMIFS(Backup!$P:$P, Backup!$A:$A,"&gt;"&amp;FV$1, Backup!$A:$A, "&lt;="&amp;FW$1, Backup!$B:$B, $B16),0)</f>
        <v>0</v>
      </c>
      <c r="FX16" s="187">
        <f>IFERROR(SUMIFS(Backup!$P:$P, Backup!$A:$A,"&gt;"&amp;FW$1, Backup!$A:$A, "&lt;="&amp;FX$1, Backup!$B:$B, $B16),0)</f>
        <v>0</v>
      </c>
      <c r="FY16" s="187"/>
      <c r="FZ16" s="187"/>
      <c r="GA16" s="187">
        <f t="shared" si="44"/>
        <v>454.72727272727275</v>
      </c>
      <c r="GB16" s="187">
        <f t="shared" si="45"/>
        <v>36</v>
      </c>
      <c r="GC16" s="187">
        <v>100.04</v>
      </c>
      <c r="GD16" s="187">
        <v>118.22909090909091</v>
      </c>
      <c r="GE16" s="187">
        <v>118.22909090909091</v>
      </c>
      <c r="GF16" s="187">
        <v>118.22909090909091</v>
      </c>
      <c r="GG16" s="187">
        <f>IFERROR(SUMIFS(Backup!$P:$P, Backup!$A:$A,"&gt;"&amp;GB$1, Backup!$A:$A, "&lt;="&amp;GG$1, Backup!$B:$B, $B16),0)</f>
        <v>0</v>
      </c>
      <c r="GH16" s="187">
        <f>IFERROR(SUMIFS(Backup!$P:$P, Backup!$A:$A,"&gt;"&amp;GG$1, Backup!$A:$A, "&lt;="&amp;GH$1, Backup!$B:$B, $B16),0)</f>
        <v>12</v>
      </c>
      <c r="GI16" s="187">
        <f>IFERROR(SUMIFS(Backup!$P:$P, Backup!$A:$A,"&gt;"&amp;GH$1, Backup!$A:$A, "&lt;="&amp;GI$1, Backup!$B:$B, $B16),0)</f>
        <v>24</v>
      </c>
      <c r="GJ16" s="187">
        <f>IFERROR(SUMIFS(Backup!$P:$P, Backup!$A:$A,"&gt;"&amp;GI$1, Backup!$A:$A, "&lt;="&amp;GJ$1, Backup!$B:$B, $B16),0)</f>
        <v>0</v>
      </c>
      <c r="GK16" s="187"/>
      <c r="GL16" s="187"/>
      <c r="GM16" s="187">
        <f t="shared" si="46"/>
        <v>783.00000000000011</v>
      </c>
      <c r="GN16" s="187">
        <f t="shared" si="47"/>
        <v>238.5</v>
      </c>
      <c r="GO16" s="187">
        <v>172.26</v>
      </c>
      <c r="GP16" s="187">
        <v>203.58</v>
      </c>
      <c r="GQ16" s="187">
        <v>203.58</v>
      </c>
      <c r="GR16" s="187">
        <v>203.58</v>
      </c>
      <c r="GS16" s="187">
        <f>IFERROR(SUMIFS(Backup!$P:$P, Backup!$A:$A,"&gt;"&amp;GN$1, Backup!$A:$A, "&lt;="&amp;GS$1, Backup!$B:$B, $B16),0)</f>
        <v>25</v>
      </c>
      <c r="GT16" s="187">
        <f>IFERROR(SUMIFS(Backup!$P:$P, Backup!$A:$A,"&gt;"&amp;GS$1, Backup!$A:$A, "&lt;="&amp;GT$1, Backup!$B:$B, $B16),0)</f>
        <v>24.5</v>
      </c>
      <c r="GU16" s="187">
        <f>IFERROR(SUMIFS(Backup!$P:$P, Backup!$A:$A,"&gt;"&amp;GT$1, Backup!$A:$A, "&lt;="&amp;GU$1, Backup!$B:$B, $B16),0)</f>
        <v>165</v>
      </c>
      <c r="GV16" s="187">
        <f>IFERROR(SUMIFS(Backup!$P:$P, Backup!$A:$A,"&gt;"&amp;GU$1, Backup!$A:$A, "&lt;="&amp;GV$1, Backup!$B:$B, $B16),0)</f>
        <v>24</v>
      </c>
      <c r="GW16" s="187"/>
      <c r="GX16" s="187"/>
      <c r="GY16" s="187">
        <f t="shared" si="48"/>
        <v>268</v>
      </c>
      <c r="GZ16" s="187">
        <f t="shared" si="49"/>
        <v>447</v>
      </c>
      <c r="HA16" s="187">
        <v>58.96</v>
      </c>
      <c r="HB16" s="187">
        <v>69.680000000000007</v>
      </c>
      <c r="HC16" s="187">
        <v>69.680000000000007</v>
      </c>
      <c r="HD16" s="187">
        <v>69.680000000000007</v>
      </c>
      <c r="HE16" s="187">
        <f>IFERROR(SUMIFS(Backup!$P:$P, Backup!$A:$A,"&gt;"&amp;GZ$1, Backup!$A:$A, "&lt;="&amp;HE$1, Backup!$B:$B, $B16),0)</f>
        <v>146</v>
      </c>
      <c r="HF16" s="187">
        <f>IFERROR(SUMIFS(Backup!$P:$P, Backup!$A:$A,"&gt;"&amp;HE$1, Backup!$A:$A, "&lt;="&amp;HF$1, Backup!$B:$B, $B16),0)</f>
        <v>160</v>
      </c>
      <c r="HG16" s="187">
        <f>IFERROR(SUMIFS(Backup!$P:$P, Backup!$A:$A,"&gt;"&amp;HF$1, Backup!$A:$A, "&lt;="&amp;HG$1, Backup!$B:$B, $B16),0)</f>
        <v>141</v>
      </c>
      <c r="HH16" s="187">
        <f>IFERROR(SUMIFS(Backup!$P:$P, Backup!$A:$A,"&gt;"&amp;HG$1, Backup!$A:$A, "&lt;="&amp;HH$1, Backup!$B:$B, $B16),0)</f>
        <v>0</v>
      </c>
      <c r="HI16" s="187"/>
      <c r="HJ16" s="187"/>
      <c r="HK16" s="187">
        <f t="shared" si="50"/>
        <v>278</v>
      </c>
      <c r="HL16" s="187">
        <f t="shared" si="51"/>
        <v>168</v>
      </c>
      <c r="HM16" s="187">
        <v>61.160000000000004</v>
      </c>
      <c r="HN16" s="187">
        <v>72.28</v>
      </c>
      <c r="HO16" s="187">
        <v>72.28</v>
      </c>
      <c r="HP16" s="187">
        <v>72.28</v>
      </c>
      <c r="HQ16" s="187">
        <f>IFERROR(SUMIFS(Backup!$P:$P, Backup!$A:$A,"&gt;"&amp;HL$1, Backup!$A:$A, "&lt;="&amp;HQ$1, Backup!$B:$B, $B16),0)</f>
        <v>22</v>
      </c>
      <c r="HR16" s="187">
        <f>IFERROR(SUMIFS(Backup!$P:$P, Backup!$A:$A,"&gt;"&amp;HQ$1, Backup!$A:$A, "&lt;="&amp;HR$1, Backup!$B:$B, $B16),0)</f>
        <v>28</v>
      </c>
      <c r="HS16" s="187">
        <f>IFERROR(SUMIFS(Backup!$P:$P, Backup!$A:$A,"&gt;"&amp;HR$1, Backup!$A:$A, "&lt;="&amp;HS$1, Backup!$B:$B, $B16),0)</f>
        <v>79</v>
      </c>
      <c r="HT16" s="187">
        <f>IFERROR(SUMIFS(Backup!$P:$P, Backup!$A:$A,"&gt;"&amp;HS$1, Backup!$A:$A, "&lt;="&amp;HT$1, Backup!$B:$B, $B16),0)</f>
        <v>39</v>
      </c>
      <c r="HU16" s="187"/>
      <c r="HV16" s="187"/>
      <c r="HW16" s="187">
        <f t="shared" si="52"/>
        <v>0</v>
      </c>
      <c r="HX16" s="187">
        <f t="shared" si="53"/>
        <v>381</v>
      </c>
      <c r="HY16" s="187"/>
      <c r="HZ16" s="187"/>
      <c r="IA16" s="187"/>
      <c r="IB16" s="187"/>
      <c r="IC16" s="187">
        <f>IFERROR(SUMIFS(Backup!$P:$P, Backup!$A:$A,"&gt;"&amp;HX$1, Backup!$A:$A, "&lt;="&amp;IC$1, Backup!$B:$B, $B16),0)</f>
        <v>20</v>
      </c>
      <c r="ID16" s="187">
        <f>IFERROR(SUMIFS(Backup!$P:$P, Backup!$A:$A,"&gt;"&amp;IC$1, Backup!$A:$A, "&lt;="&amp;ID$1, Backup!$B:$B, $B16),0)</f>
        <v>167</v>
      </c>
      <c r="IE16" s="187">
        <f>IFERROR(SUMIFS(Backup!$P:$P, Backup!$A:$A,"&gt;"&amp;ID$1, Backup!$A:$A, "&lt;="&amp;IE$1, Backup!$B:$B, $B16),0)</f>
        <v>147</v>
      </c>
      <c r="IF16" s="187">
        <f>IFERROR(SUMIFS(Backup!$P:$P, Backup!$A:$A,"&gt;"&amp;IE$1, Backup!$A:$A, "&lt;="&amp;IF$1, Backup!$B:$B, $B16),0)</f>
        <v>47</v>
      </c>
      <c r="IG16" s="187"/>
      <c r="IH16" s="187"/>
      <c r="II16" s="187">
        <f t="shared" si="54"/>
        <v>0</v>
      </c>
      <c r="IJ16" s="187">
        <f t="shared" si="55"/>
        <v>520</v>
      </c>
      <c r="IK16" s="187"/>
      <c r="IL16" s="187"/>
      <c r="IM16" s="187"/>
      <c r="IN16" s="187"/>
      <c r="IO16" s="187">
        <f>IFERROR(SUMIFS(Backup!$P:$P, Backup!$A:$A,"&gt;"&amp;IJ$1, Backup!$A:$A, "&lt;="&amp;IO$1, Backup!$B:$B, $B16),0)</f>
        <v>216</v>
      </c>
      <c r="IP16" s="187">
        <f>IFERROR(SUMIFS(Backup!$P:$P, Backup!$A:$A,"&gt;"&amp;IO$1, Backup!$A:$A, "&lt;="&amp;IP$1, Backup!$B:$B, $B16),0)</f>
        <v>210</v>
      </c>
      <c r="IQ16" s="187">
        <f>IFERROR(SUMIFS(Backup!$P:$P, Backup!$A:$A,"&gt;"&amp;IP$1, Backup!$A:$A, "&lt;="&amp;IQ$1, Backup!$B:$B, $B16),0)</f>
        <v>24</v>
      </c>
      <c r="IR16" s="187">
        <f>IFERROR(SUMIFS(Backup!$P:$P, Backup!$A:$A,"&gt;"&amp;IQ$1, Backup!$A:$A, "&lt;="&amp;IR$1, Backup!$B:$B, $B16),0)</f>
        <v>70</v>
      </c>
      <c r="IS16" s="187"/>
      <c r="IT16" s="187"/>
      <c r="IU16" s="187">
        <f t="shared" si="56"/>
        <v>0</v>
      </c>
      <c r="IV16" s="187">
        <f t="shared" si="57"/>
        <v>89</v>
      </c>
      <c r="IW16" s="187"/>
      <c r="IX16" s="187"/>
      <c r="IY16" s="187"/>
      <c r="IZ16" s="187"/>
      <c r="JA16" s="187">
        <f>IFERROR(SUMIFS(Backup!$P:$P, Backup!$A:$A,"&gt;"&amp;IV$1, Backup!$A:$A, "&lt;="&amp;JA$1, Backup!$B:$B, $B16),0)</f>
        <v>0</v>
      </c>
      <c r="JB16" s="187">
        <f>IFERROR(SUMIFS(Backup!$P:$P, Backup!$A:$A,"&gt;"&amp;JA$1, Backup!$A:$A, "&lt;="&amp;JB$1, Backup!$B:$B, $B16),0)</f>
        <v>65</v>
      </c>
      <c r="JC16" s="187">
        <f>IFERROR(SUMIFS(Backup!$P:$P, Backup!$A:$A,"&gt;"&amp;JB$1, Backup!$A:$A, "&lt;="&amp;JC$1, Backup!$B:$B, $B16),0)</f>
        <v>24</v>
      </c>
      <c r="JD16" s="187">
        <f>IFERROR(SUMIFS(Backup!$P:$P, Backup!$A:$A,"&gt;"&amp;JC$1, Backup!$A:$A, "&lt;="&amp;JD$1, Backup!$B:$B, $B16),0)</f>
        <v>0</v>
      </c>
    </row>
    <row r="17" spans="1:264">
      <c r="A17" s="190">
        <v>11</v>
      </c>
      <c r="B17" s="190" t="s">
        <v>472</v>
      </c>
      <c r="C17" s="1057">
        <v>12470</v>
      </c>
      <c r="D17" s="190" t="s">
        <v>564</v>
      </c>
      <c r="E17" s="424">
        <v>12470</v>
      </c>
      <c r="F17" s="312">
        <f t="shared" si="13"/>
        <v>1000</v>
      </c>
      <c r="G17" s="312">
        <f t="shared" si="14"/>
        <v>7848.2727272727288</v>
      </c>
      <c r="H17" s="312">
        <f t="shared" si="15"/>
        <v>9056.5</v>
      </c>
      <c r="I17" s="585">
        <v>0</v>
      </c>
      <c r="J17" s="585">
        <v>0</v>
      </c>
      <c r="K17" s="187">
        <v>0</v>
      </c>
      <c r="L17" s="187">
        <v>0</v>
      </c>
      <c r="M17" s="585">
        <v>800</v>
      </c>
      <c r="N17" s="585">
        <v>0</v>
      </c>
      <c r="O17" s="187">
        <f t="shared" si="16"/>
        <v>0</v>
      </c>
      <c r="P17" s="187">
        <f t="shared" si="17"/>
        <v>0</v>
      </c>
      <c r="Q17" s="187">
        <v>0</v>
      </c>
      <c r="R17" s="187">
        <v>0</v>
      </c>
      <c r="S17" s="187">
        <v>0</v>
      </c>
      <c r="T17" s="187">
        <v>0</v>
      </c>
      <c r="U17" s="187">
        <f>IFERROR(SUMIFS(Backup!$P:$P, Backup!$A:$A,"&gt;"&amp;P$1, Backup!$A:$A, "&lt;="&amp;U$1, Backup!$B:$B, $B17),0)</f>
        <v>0</v>
      </c>
      <c r="V17" s="187">
        <f>IFERROR(SUMIFS(Backup!$P:$P, Backup!$A:$A,"&gt;"&amp;U$1, Backup!$A:$A, "&lt;="&amp;V$1, Backup!$B:$B, $B17),0)</f>
        <v>0</v>
      </c>
      <c r="W17" s="187">
        <f>IFERROR(SUMIFS(Backup!$P:$P, Backup!$A:$A,"&gt;"&amp;V$1, Backup!$A:$A, "&lt;="&amp;W$1, Backup!$B:$B, $B17),0)</f>
        <v>0</v>
      </c>
      <c r="X17" s="187">
        <f>IFERROR(SUMIFS(Backup!$P:$P, Backup!$A:$A,"&gt;"&amp;W$1, Backup!$A:$A, "&lt;="&amp;X$1, Backup!$B:$B, $B17),0)</f>
        <v>0</v>
      </c>
      <c r="Y17" s="585">
        <v>1200</v>
      </c>
      <c r="Z17" s="585">
        <v>0</v>
      </c>
      <c r="AA17" s="187">
        <f t="shared" si="18"/>
        <v>0</v>
      </c>
      <c r="AB17" s="187">
        <f t="shared" si="19"/>
        <v>0</v>
      </c>
      <c r="AC17" s="187">
        <v>0</v>
      </c>
      <c r="AD17" s="187">
        <v>0</v>
      </c>
      <c r="AE17" s="187">
        <v>0</v>
      </c>
      <c r="AF17" s="187">
        <v>0</v>
      </c>
      <c r="AG17" s="187">
        <f>IFERROR(SUMIFS(Backup!$P:$P, Backup!$A:$A,"&gt;"&amp;AB$1, Backup!$A:$A, "&lt;="&amp;AG$1, Backup!$B:$B, $B17),0)</f>
        <v>0</v>
      </c>
      <c r="AH17" s="187">
        <f>IFERROR(SUMIFS(Backup!$P:$P, Backup!$A:$A,"&gt;"&amp;AG$1, Backup!$A:$A, "&lt;="&amp;AH$1, Backup!$B:$B, $B17),0)</f>
        <v>0</v>
      </c>
      <c r="AI17" s="187">
        <f>IFERROR(SUMIFS(Backup!$P:$P, Backup!$A:$A,"&gt;"&amp;AH$1, Backup!$A:$A, "&lt;="&amp;AI$1, Backup!$B:$B, $B17),0)</f>
        <v>0</v>
      </c>
      <c r="AJ17" s="187">
        <f>IFERROR(SUMIFS(Backup!$P:$P, Backup!$A:$A,"&gt;"&amp;AI$1, Backup!$A:$A, "&lt;="&amp;AJ$1, Backup!$B:$B, $B17),0)</f>
        <v>0</v>
      </c>
      <c r="AK17" s="585">
        <v>1500</v>
      </c>
      <c r="AL17" s="585">
        <v>0</v>
      </c>
      <c r="AM17" s="187">
        <f t="shared" si="20"/>
        <v>0</v>
      </c>
      <c r="AN17" s="187">
        <f t="shared" si="21"/>
        <v>0</v>
      </c>
      <c r="AO17" s="187">
        <v>0</v>
      </c>
      <c r="AP17" s="187">
        <v>0</v>
      </c>
      <c r="AQ17" s="187">
        <v>0</v>
      </c>
      <c r="AR17" s="187">
        <v>0</v>
      </c>
      <c r="AS17" s="187">
        <f>IFERROR(SUMIFS(Backup!$P:$P, Backup!$A:$A,"&gt;"&amp;AN$1, Backup!$A:$A, "&lt;="&amp;AS$1, Backup!$B:$B, $B17),0)</f>
        <v>0</v>
      </c>
      <c r="AT17" s="187">
        <f>IFERROR(SUMIFS(Backup!$P:$P, Backup!$A:$A,"&gt;"&amp;AS$1, Backup!$A:$A, "&lt;="&amp;AT$1, Backup!$B:$B, $B17),0)</f>
        <v>0</v>
      </c>
      <c r="AU17" s="187">
        <f>IFERROR(SUMIFS(Backup!$P:$P, Backup!$A:$A,"&gt;"&amp;AT$1, Backup!$A:$A, "&lt;="&amp;AU$1, Backup!$B:$B, $B17),0)</f>
        <v>0</v>
      </c>
      <c r="AV17" s="187">
        <f>IFERROR(SUMIFS(Backup!$P:$P, Backup!$A:$A,"&gt;"&amp;AU$1, Backup!$A:$A, "&lt;="&amp;AV$1, Backup!$B:$B, $B17),0)</f>
        <v>0</v>
      </c>
      <c r="AW17" s="585">
        <v>1800</v>
      </c>
      <c r="AX17" s="585">
        <v>0</v>
      </c>
      <c r="AY17" s="187">
        <f t="shared" si="22"/>
        <v>0</v>
      </c>
      <c r="AZ17" s="187">
        <f t="shared" si="23"/>
        <v>0</v>
      </c>
      <c r="BA17" s="187">
        <v>0</v>
      </c>
      <c r="BB17" s="187">
        <v>0</v>
      </c>
      <c r="BC17" s="187">
        <v>0</v>
      </c>
      <c r="BD17" s="187">
        <v>0</v>
      </c>
      <c r="BE17" s="187">
        <f>IFERROR(SUMIFS(Backup!$P:$P, Backup!$A:$A,"&gt;"&amp;AZ$1, Backup!$A:$A, "&lt;="&amp;BE$1, Backup!$B:$B, $B17),0)</f>
        <v>0</v>
      </c>
      <c r="BF17" s="187">
        <f>IFERROR(SUMIFS(Backup!$P:$P, Backup!$A:$A,"&gt;"&amp;BE$1, Backup!$A:$A, "&lt;="&amp;BF$1, Backup!$B:$B, $B17),0)</f>
        <v>0</v>
      </c>
      <c r="BG17" s="187">
        <f>IFERROR(SUMIFS(Backup!$P:$P, Backup!$A:$A,"&gt;"&amp;BF$1, Backup!$A:$A, "&lt;="&amp;BG$1, Backup!$B:$B, $B17),0)</f>
        <v>0</v>
      </c>
      <c r="BH17" s="187">
        <f>IFERROR(SUMIFS(Backup!$P:$P, Backup!$A:$A,"&gt;"&amp;BG$1, Backup!$A:$A, "&lt;="&amp;BH$1, Backup!$B:$B, $B17),0)</f>
        <v>0</v>
      </c>
      <c r="BI17" s="585">
        <v>2200</v>
      </c>
      <c r="BJ17" s="585">
        <v>0</v>
      </c>
      <c r="BK17" s="187">
        <f t="shared" si="24"/>
        <v>0</v>
      </c>
      <c r="BL17" s="187">
        <f t="shared" si="25"/>
        <v>0</v>
      </c>
      <c r="BM17" s="187">
        <v>0</v>
      </c>
      <c r="BN17" s="187">
        <v>0</v>
      </c>
      <c r="BO17" s="187">
        <v>0</v>
      </c>
      <c r="BP17" s="187">
        <v>0</v>
      </c>
      <c r="BQ17" s="187">
        <f>IFERROR(SUMIFS(Backup!$P:$P, Backup!$A:$A,"&gt;"&amp;BL$1, Backup!$A:$A, "&lt;="&amp;BQ$1, Backup!$B:$B, $B17),0)</f>
        <v>0</v>
      </c>
      <c r="BR17" s="187">
        <f>IFERROR(SUMIFS(Backup!$P:$P, Backup!$A:$A,"&gt;"&amp;BQ$1, Backup!$A:$A, "&lt;="&amp;BR$1, Backup!$B:$B, $B17),0)</f>
        <v>0</v>
      </c>
      <c r="BS17" s="187">
        <f>IFERROR(SUMIFS(Backup!$P:$P, Backup!$A:$A,"&gt;"&amp;BR$1, Backup!$A:$A, "&lt;="&amp;BS$1, Backup!$B:$B, $B17),0)</f>
        <v>0</v>
      </c>
      <c r="BT17" s="187">
        <f>IFERROR(SUMIFS(Backup!$P:$P, Backup!$A:$A,"&gt;"&amp;BS$1, Backup!$A:$A, "&lt;="&amp;BT$1, Backup!$B:$B, $B17),0)</f>
        <v>0</v>
      </c>
      <c r="BU17" s="585">
        <v>2000</v>
      </c>
      <c r="BV17" s="585">
        <v>0</v>
      </c>
      <c r="BW17" s="187">
        <f t="shared" si="26"/>
        <v>0</v>
      </c>
      <c r="BX17" s="187">
        <f t="shared" si="27"/>
        <v>0</v>
      </c>
      <c r="BY17" s="187">
        <v>0</v>
      </c>
      <c r="BZ17" s="187">
        <v>0</v>
      </c>
      <c r="CA17" s="187">
        <v>0</v>
      </c>
      <c r="CB17" s="187">
        <v>0</v>
      </c>
      <c r="CC17" s="187">
        <f>IFERROR(SUMIFS(Backup!$P:$P, Backup!$A:$A,"&gt;"&amp;BX$1, Backup!$A:$A, "&lt;="&amp;CC$1, Backup!$B:$B, $B17),0)</f>
        <v>0</v>
      </c>
      <c r="CD17" s="187">
        <f>IFERROR(SUMIFS(Backup!$P:$P, Backup!$A:$A,"&gt;"&amp;CC$1, Backup!$A:$A, "&lt;="&amp;CD$1, Backup!$B:$B, $B17),0)</f>
        <v>0</v>
      </c>
      <c r="CE17" s="187">
        <f>IFERROR(SUMIFS(Backup!$P:$P, Backup!$A:$A,"&gt;"&amp;CD$1, Backup!$A:$A, "&lt;="&amp;CE$1, Backup!$B:$B, $B17),0)</f>
        <v>0</v>
      </c>
      <c r="CF17" s="187">
        <f>IFERROR(SUMIFS(Backup!$P:$P, Backup!$A:$A,"&gt;"&amp;CE$1, Backup!$A:$A, "&lt;="&amp;CF$1, Backup!$B:$B, $B17),0)</f>
        <v>0</v>
      </c>
      <c r="CG17" s="585">
        <v>1308</v>
      </c>
      <c r="CH17" s="585">
        <v>1000</v>
      </c>
      <c r="CI17" s="187">
        <f t="shared" si="28"/>
        <v>133.90909090909091</v>
      </c>
      <c r="CJ17" s="187">
        <f t="shared" si="29"/>
        <v>330</v>
      </c>
      <c r="CK17" s="187">
        <v>20.086363636363636</v>
      </c>
      <c r="CL17" s="187">
        <v>33.477272727272727</v>
      </c>
      <c r="CM17" s="187">
        <v>40.172727272727272</v>
      </c>
      <c r="CN17" s="187">
        <v>40.172727272727272</v>
      </c>
      <c r="CO17" s="187">
        <f>IFERROR(SUMIFS(Backup!$P:$P, Backup!$A:$A,"&gt;"&amp;CJ$1, Backup!$A:$A, "&lt;="&amp;CO$1, Backup!$B:$B, $B17),0)</f>
        <v>0</v>
      </c>
      <c r="CP17" s="187">
        <f>IFERROR(SUMIFS(Backup!$P:$P, Backup!$A:$A,"&gt;"&amp;CO$1, Backup!$A:$A, "&lt;="&amp;CP$1, Backup!$B:$B, $B17),0)</f>
        <v>17</v>
      </c>
      <c r="CQ17" s="187">
        <f>IFERROR(SUMIFS(Backup!$P:$P, Backup!$A:$A,"&gt;"&amp;CP$1, Backup!$A:$A, "&lt;="&amp;CQ$1, Backup!$B:$B, $B17),0)</f>
        <v>161</v>
      </c>
      <c r="CR17" s="187">
        <f>IFERROR(SUMIFS(Backup!$P:$P, Backup!$A:$A,"&gt;"&amp;CQ$1, Backup!$A:$A, "&lt;="&amp;CR$1, Backup!$B:$B, $B17),0)</f>
        <v>152</v>
      </c>
      <c r="CS17" s="187"/>
      <c r="CT17" s="187"/>
      <c r="CU17" s="187">
        <f t="shared" si="30"/>
        <v>955</v>
      </c>
      <c r="CV17" s="187">
        <f t="shared" si="31"/>
        <v>202</v>
      </c>
      <c r="CW17" s="187">
        <v>162.35000000000002</v>
      </c>
      <c r="CX17" s="187">
        <v>238.75</v>
      </c>
      <c r="CY17" s="187">
        <v>238.75</v>
      </c>
      <c r="CZ17" s="187">
        <v>315.15000000000003</v>
      </c>
      <c r="DA17" s="187">
        <f>IFERROR(SUMIFS(Backup!$P:$P, Backup!$A:$A,"&gt;"&amp;CV$1, Backup!$A:$A, "&lt;="&amp;DA$1, Backup!$B:$B, $B17),0)</f>
        <v>40</v>
      </c>
      <c r="DB17" s="187">
        <f>IFERROR(SUMIFS(Backup!$P:$P, Backup!$A:$A,"&gt;"&amp;DA$1, Backup!$A:$A, "&lt;="&amp;DB$1, Backup!$B:$B, $B17),0)</f>
        <v>90</v>
      </c>
      <c r="DC17" s="187">
        <f>IFERROR(SUMIFS(Backup!$P:$P, Backup!$A:$A,"&gt;"&amp;DB$1, Backup!$A:$A, "&lt;="&amp;DC$1, Backup!$B:$B, $B17),0)</f>
        <v>48</v>
      </c>
      <c r="DD17" s="187">
        <f>IFERROR(SUMIFS(Backup!$P:$P, Backup!$A:$A,"&gt;"&amp;DC$1, Backup!$A:$A, "&lt;="&amp;DD$1, Backup!$B:$B, $B17),0)</f>
        <v>24</v>
      </c>
      <c r="DE17" s="187"/>
      <c r="DF17" s="187"/>
      <c r="DG17" s="187">
        <f t="shared" si="32"/>
        <v>758.36363636363649</v>
      </c>
      <c r="DH17" s="187">
        <f t="shared" si="33"/>
        <v>156</v>
      </c>
      <c r="DI17" s="187">
        <v>200.02379300328673</v>
      </c>
      <c r="DJ17" s="187">
        <v>221.06226470018078</v>
      </c>
      <c r="DK17" s="187">
        <v>221.06226470018078</v>
      </c>
      <c r="DL17" s="187">
        <v>116.21531395998812</v>
      </c>
      <c r="DM17" s="187">
        <f>IFERROR(SUMIFS(Backup!$P:$P, Backup!$A:$A,"&gt;"&amp;DH$1, Backup!$A:$A, "&lt;="&amp;DM$1, Backup!$B:$B, $B17),0)</f>
        <v>72</v>
      </c>
      <c r="DN17" s="187">
        <f>IFERROR(SUMIFS(Backup!$P:$P, Backup!$A:$A,"&gt;"&amp;DM$1, Backup!$A:$A, "&lt;="&amp;DN$1, Backup!$B:$B, $B17),0)</f>
        <v>24</v>
      </c>
      <c r="DO17" s="187">
        <f>IFERROR(SUMIFS(Backup!$P:$P, Backup!$A:$A,"&gt;"&amp;DN$1, Backup!$A:$A, "&lt;="&amp;DO$1, Backup!$B:$B, $B17),0)</f>
        <v>12</v>
      </c>
      <c r="DP17" s="187">
        <f>IFERROR(SUMIFS(Backup!$P:$P, Backup!$A:$A,"&gt;"&amp;DO$1, Backup!$A:$A, "&lt;="&amp;DP$1, Backup!$B:$B, $B17),0)</f>
        <v>48</v>
      </c>
      <c r="DQ17" s="187"/>
      <c r="DR17" s="187"/>
      <c r="DS17" s="187">
        <f t="shared" si="34"/>
        <v>461.81818181818181</v>
      </c>
      <c r="DT17" s="187">
        <f t="shared" si="35"/>
        <v>21</v>
      </c>
      <c r="DU17" s="187">
        <v>103.90909090909089</v>
      </c>
      <c r="DV17" s="187">
        <v>120.07272727272728</v>
      </c>
      <c r="DW17" s="187">
        <v>120.07272727272728</v>
      </c>
      <c r="DX17" s="187">
        <v>117.76363636363637</v>
      </c>
      <c r="DY17" s="187">
        <f>IFERROR(SUMIFS(Backup!$P:$P, Backup!$A:$A,"&gt;"&amp;DT$1, Backup!$A:$A, "&lt;="&amp;DY$1, Backup!$B:$B, $B17),0)</f>
        <v>18</v>
      </c>
      <c r="DZ17" s="187">
        <f>IFERROR(SUMIFS(Backup!$P:$P, Backup!$A:$A,"&gt;"&amp;DY$1, Backup!$A:$A, "&lt;="&amp;DZ$1, Backup!$B:$B, $B17),0)</f>
        <v>0</v>
      </c>
      <c r="EA17" s="187">
        <f>IFERROR(SUMIFS(Backup!$P:$P, Backup!$A:$A,"&gt;"&amp;DZ$1, Backup!$A:$A, "&lt;="&amp;EA$1, Backup!$B:$B, $B17),0)</f>
        <v>3</v>
      </c>
      <c r="EB17" s="187">
        <f>IFERROR(SUMIFS(Backup!$P:$P, Backup!$A:$A,"&gt;"&amp;EA$1, Backup!$A:$A, "&lt;="&amp;EB$1, Backup!$B:$B, $B17),0)</f>
        <v>0</v>
      </c>
      <c r="EC17" s="187"/>
      <c r="ED17" s="187"/>
      <c r="EE17" s="187">
        <f t="shared" si="36"/>
        <v>774.27272727272725</v>
      </c>
      <c r="EF17" s="187">
        <f t="shared" si="37"/>
        <v>390</v>
      </c>
      <c r="EG17" s="187">
        <v>174.21136363636361</v>
      </c>
      <c r="EH17" s="187">
        <v>201.31090909090909</v>
      </c>
      <c r="EI17" s="187">
        <v>201.31090909090909</v>
      </c>
      <c r="EJ17" s="187">
        <v>197.43954545454545</v>
      </c>
      <c r="EK17" s="187">
        <f>IFERROR(SUMIFS(Backup!$P:$P, Backup!$A:$A,"&gt;"&amp;EF$1, Backup!$A:$A, "&lt;="&amp;EK$1, Backup!$B:$B, $B17),0)</f>
        <v>90</v>
      </c>
      <c r="EL17" s="187">
        <f>IFERROR(SUMIFS(Backup!$P:$P, Backup!$A:$A,"&gt;"&amp;EK$1, Backup!$A:$A, "&lt;="&amp;EL$1, Backup!$B:$B, $B17),0)</f>
        <v>39</v>
      </c>
      <c r="EM17" s="187">
        <f>IFERROR(SUMIFS(Backup!$P:$P, Backup!$A:$A,"&gt;"&amp;EL$1, Backup!$A:$A, "&lt;="&amp;EM$1, Backup!$B:$B, $B17),0)</f>
        <v>249</v>
      </c>
      <c r="EN17" s="187">
        <f>IFERROR(SUMIFS(Backup!$P:$P, Backup!$A:$A,"&gt;"&amp;EM$1, Backup!$A:$A, "&lt;="&amp;EN$1, Backup!$B:$B, $B17),0)</f>
        <v>12</v>
      </c>
      <c r="EO17" s="187"/>
      <c r="EP17" s="187"/>
      <c r="EQ17" s="187">
        <f t="shared" si="38"/>
        <v>370.27272727272725</v>
      </c>
      <c r="ER17" s="187">
        <f t="shared" si="39"/>
        <v>469</v>
      </c>
      <c r="ES17" s="187">
        <v>83.209722712385883</v>
      </c>
      <c r="ET17" s="187">
        <v>96.284328235389751</v>
      </c>
      <c r="EU17" s="187">
        <v>96.284328235389751</v>
      </c>
      <c r="EV17" s="187">
        <v>94.494348089561882</v>
      </c>
      <c r="EW17" s="187">
        <f>IFERROR(SUMIFS(Backup!$P:$P, Backup!$A:$A,"&gt;"&amp;ER$1, Backup!$A:$A, "&lt;="&amp;EW$1, Backup!$B:$B, $B17),0)</f>
        <v>36</v>
      </c>
      <c r="EX17" s="187">
        <f>IFERROR(SUMIFS(Backup!$P:$P, Backup!$A:$A,"&gt;"&amp;EW$1, Backup!$A:$A, "&lt;="&amp;EX$1, Backup!$B:$B, $B17),0)</f>
        <v>97</v>
      </c>
      <c r="EY17" s="187">
        <f>IFERROR(SUMIFS(Backup!$P:$P, Backup!$A:$A,"&gt;"&amp;EX$1, Backup!$A:$A, "&lt;="&amp;EY$1, Backup!$B:$B, $B17),0)</f>
        <v>147</v>
      </c>
      <c r="EZ17" s="992">
        <f>IFERROR(SUMIFS(Backup!$P:$P, Backup!$A:$A,"&gt;"&amp;EY$1, Backup!$A:$A, "&lt;="&amp;EZ$1, Backup!$B:$B, $B17),0)</f>
        <v>189</v>
      </c>
      <c r="FA17" s="863"/>
      <c r="FB17" s="863"/>
      <c r="FC17" s="187">
        <f t="shared" si="40"/>
        <v>944.4545454545455</v>
      </c>
      <c r="FD17" s="187">
        <f t="shared" si="41"/>
        <v>464</v>
      </c>
      <c r="FE17" s="863">
        <v>212.24301724993296</v>
      </c>
      <c r="FF17" s="863">
        <v>245.59241002638453</v>
      </c>
      <c r="FG17" s="863">
        <v>245.59241002638453</v>
      </c>
      <c r="FH17" s="863">
        <v>241.02670815184348</v>
      </c>
      <c r="FI17" s="187">
        <f>IFERROR(SUMIFS(Backup!$P:$P, Backup!$A:$A,"&gt;"&amp;FD$1, Backup!$A:$A, "&lt;="&amp;FI$1, Backup!$B:$B, $B17),0)</f>
        <v>104</v>
      </c>
      <c r="FJ17" s="187">
        <f>IFERROR(SUMIFS(Backup!$P:$P, Backup!$A:$A,"&gt;"&amp;FI$1, Backup!$A:$A, "&lt;="&amp;FJ$1, Backup!$B:$B, $B17),0)</f>
        <v>171</v>
      </c>
      <c r="FK17" s="187">
        <f>IFERROR(SUMIFS(Backup!$P:$P, Backup!$A:$A,"&gt;"&amp;FJ$1, Backup!$A:$A, "&lt;="&amp;FK$1, Backup!$B:$B, $B17),0)</f>
        <v>147</v>
      </c>
      <c r="FL17" s="187">
        <f>IFERROR(SUMIFS(Backup!$P:$P, Backup!$A:$A,"&gt;"&amp;FK$1, Backup!$A:$A, "&lt;="&amp;FL$1, Backup!$B:$B, $B17),0)</f>
        <v>42</v>
      </c>
      <c r="FM17" s="187"/>
      <c r="FN17" s="187"/>
      <c r="FO17" s="187">
        <f t="shared" si="42"/>
        <v>279.4545454545455</v>
      </c>
      <c r="FP17" s="187">
        <f t="shared" si="43"/>
        <v>369</v>
      </c>
      <c r="FQ17" s="187">
        <v>62.800561654277992</v>
      </c>
      <c r="FR17" s="187">
        <v>72.668309598720384</v>
      </c>
      <c r="FS17" s="187">
        <v>72.668309598720384</v>
      </c>
      <c r="FT17" s="187">
        <v>71.317364602826729</v>
      </c>
      <c r="FU17" s="187">
        <f>IFERROR(SUMIFS(Backup!$P:$P, Backup!$A:$A,"&gt;"&amp;FP$1, Backup!$A:$A, "&lt;="&amp;FU$1, Backup!$B:$B, $B17),0)</f>
        <v>42</v>
      </c>
      <c r="FV17" s="187">
        <f>IFERROR(SUMIFS(Backup!$P:$P, Backup!$A:$A,"&gt;"&amp;FU$1, Backup!$A:$A, "&lt;="&amp;FV$1, Backup!$B:$B, $B17),0)</f>
        <v>91</v>
      </c>
      <c r="FW17" s="187">
        <f>IFERROR(SUMIFS(Backup!$P:$P, Backup!$A:$A,"&gt;"&amp;FV$1, Backup!$A:$A, "&lt;="&amp;FW$1, Backup!$B:$B, $B17),0)</f>
        <v>198</v>
      </c>
      <c r="FX17" s="187">
        <f>IFERROR(SUMIFS(Backup!$P:$P, Backup!$A:$A,"&gt;"&amp;FW$1, Backup!$A:$A, "&lt;="&amp;FX$1, Backup!$B:$B, $B17),0)</f>
        <v>38</v>
      </c>
      <c r="FY17" s="187"/>
      <c r="FZ17" s="187"/>
      <c r="GA17" s="187">
        <f t="shared" si="44"/>
        <v>1184.7272727272727</v>
      </c>
      <c r="GB17" s="187">
        <f t="shared" si="45"/>
        <v>1192</v>
      </c>
      <c r="GC17" s="187">
        <v>260.64</v>
      </c>
      <c r="GD17" s="187">
        <v>308.02909090909094</v>
      </c>
      <c r="GE17" s="187">
        <v>308.02909090909094</v>
      </c>
      <c r="GF17" s="187">
        <v>308.02909090909094</v>
      </c>
      <c r="GG17" s="187">
        <f>IFERROR(SUMIFS(Backup!$P:$P, Backup!$A:$A,"&gt;"&amp;GB$1, Backup!$A:$A, "&lt;="&amp;GG$1, Backup!$B:$B, $B17),0)</f>
        <v>63</v>
      </c>
      <c r="GH17" s="187">
        <f>IFERROR(SUMIFS(Backup!$P:$P, Backup!$A:$A,"&gt;"&amp;GG$1, Backup!$A:$A, "&lt;="&amp;GH$1, Backup!$B:$B, $B17),0)</f>
        <v>278</v>
      </c>
      <c r="GI17" s="187">
        <f>IFERROR(SUMIFS(Backup!$P:$P, Backup!$A:$A,"&gt;"&amp;GH$1, Backup!$A:$A, "&lt;="&amp;GI$1, Backup!$B:$B, $B17),0)</f>
        <v>442</v>
      </c>
      <c r="GJ17" s="187">
        <f>IFERROR(SUMIFS(Backup!$P:$P, Backup!$A:$A,"&gt;"&amp;GI$1, Backup!$A:$A, "&lt;="&amp;GJ$1, Backup!$B:$B, $B17),0)</f>
        <v>409</v>
      </c>
      <c r="GK17" s="187"/>
      <c r="GL17" s="187"/>
      <c r="GM17" s="187">
        <f t="shared" si="46"/>
        <v>930</v>
      </c>
      <c r="GN17" s="187">
        <f t="shared" si="47"/>
        <v>1255</v>
      </c>
      <c r="GO17" s="187">
        <v>204.6</v>
      </c>
      <c r="GP17" s="187">
        <v>241.8</v>
      </c>
      <c r="GQ17" s="187">
        <v>241.8</v>
      </c>
      <c r="GR17" s="187">
        <v>241.8</v>
      </c>
      <c r="GS17" s="187">
        <f>IFERROR(SUMIFS(Backup!$P:$P, Backup!$A:$A,"&gt;"&amp;GN$1, Backup!$A:$A, "&lt;="&amp;GS$1, Backup!$B:$B, $B17),0)</f>
        <v>173</v>
      </c>
      <c r="GT17" s="187">
        <f>IFERROR(SUMIFS(Backup!$P:$P, Backup!$A:$A,"&gt;"&amp;GS$1, Backup!$A:$A, "&lt;="&amp;GT$1, Backup!$B:$B, $B17),0)</f>
        <v>387</v>
      </c>
      <c r="GU17" s="187">
        <f>IFERROR(SUMIFS(Backup!$P:$P, Backup!$A:$A,"&gt;"&amp;GT$1, Backup!$A:$A, "&lt;="&amp;GU$1, Backup!$B:$B, $B17),0)</f>
        <v>383</v>
      </c>
      <c r="GV17" s="187">
        <f>IFERROR(SUMIFS(Backup!$P:$P, Backup!$A:$A,"&gt;"&amp;GU$1, Backup!$A:$A, "&lt;="&amp;GV$1, Backup!$B:$B, $B17),0)</f>
        <v>312</v>
      </c>
      <c r="GW17" s="187"/>
      <c r="GX17" s="187"/>
      <c r="GY17" s="187">
        <f t="shared" si="48"/>
        <v>462</v>
      </c>
      <c r="GZ17" s="187">
        <f t="shared" si="49"/>
        <v>660</v>
      </c>
      <c r="HA17" s="187">
        <v>101.64</v>
      </c>
      <c r="HB17" s="187">
        <v>120.12</v>
      </c>
      <c r="HC17" s="187">
        <v>120.12</v>
      </c>
      <c r="HD17" s="187">
        <v>120.12</v>
      </c>
      <c r="HE17" s="187">
        <f>IFERROR(SUMIFS(Backup!$P:$P, Backup!$A:$A,"&gt;"&amp;GZ$1, Backup!$A:$A, "&lt;="&amp;HE$1, Backup!$B:$B, $B17),0)</f>
        <v>245</v>
      </c>
      <c r="HF17" s="187">
        <f>IFERROR(SUMIFS(Backup!$P:$P, Backup!$A:$A,"&gt;"&amp;HE$1, Backup!$A:$A, "&lt;="&amp;HF$1, Backup!$B:$B, $B17),0)</f>
        <v>174</v>
      </c>
      <c r="HG17" s="187">
        <f>IFERROR(SUMIFS(Backup!$P:$P, Backup!$A:$A,"&gt;"&amp;HF$1, Backup!$A:$A, "&lt;="&amp;HG$1, Backup!$B:$B, $B17),0)</f>
        <v>83</v>
      </c>
      <c r="HH17" s="187">
        <f>IFERROR(SUMIFS(Backup!$P:$P, Backup!$A:$A,"&gt;"&amp;HG$1, Backup!$A:$A, "&lt;="&amp;HH$1, Backup!$B:$B, $B17),0)</f>
        <v>158</v>
      </c>
      <c r="HI17" s="187"/>
      <c r="HJ17" s="187"/>
      <c r="HK17" s="187">
        <f t="shared" si="50"/>
        <v>594</v>
      </c>
      <c r="HL17" s="187">
        <f t="shared" si="51"/>
        <v>994.5</v>
      </c>
      <c r="HM17" s="187">
        <v>130.68</v>
      </c>
      <c r="HN17" s="187">
        <v>154.44</v>
      </c>
      <c r="HO17" s="187">
        <v>154.44</v>
      </c>
      <c r="HP17" s="187">
        <v>154.44</v>
      </c>
      <c r="HQ17" s="187">
        <f>IFERROR(SUMIFS(Backup!$P:$P, Backup!$A:$A,"&gt;"&amp;HL$1, Backup!$A:$A, "&lt;="&amp;HQ$1, Backup!$B:$B, $B17),0)</f>
        <v>379</v>
      </c>
      <c r="HR17" s="187">
        <f>IFERROR(SUMIFS(Backup!$P:$P, Backup!$A:$A,"&gt;"&amp;HQ$1, Backup!$A:$A, "&lt;="&amp;HR$1, Backup!$B:$B, $B17),0)</f>
        <v>186</v>
      </c>
      <c r="HS17" s="187">
        <f>IFERROR(SUMIFS(Backup!$P:$P, Backup!$A:$A,"&gt;"&amp;HR$1, Backup!$A:$A, "&lt;="&amp;HS$1, Backup!$B:$B, $B17),0)</f>
        <v>168</v>
      </c>
      <c r="HT17" s="187">
        <f>IFERROR(SUMIFS(Backup!$P:$P, Backup!$A:$A,"&gt;"&amp;HS$1, Backup!$A:$A, "&lt;="&amp;HT$1, Backup!$B:$B, $B17),0)</f>
        <v>261.5</v>
      </c>
      <c r="HU17" s="187"/>
      <c r="HV17" s="187"/>
      <c r="HW17" s="187">
        <f t="shared" si="52"/>
        <v>0</v>
      </c>
      <c r="HX17" s="187">
        <f t="shared" si="53"/>
        <v>846</v>
      </c>
      <c r="HY17" s="187"/>
      <c r="HZ17" s="187"/>
      <c r="IA17" s="187"/>
      <c r="IB17" s="187"/>
      <c r="IC17" s="187">
        <f>IFERROR(SUMIFS(Backup!$P:$P, Backup!$A:$A,"&gt;"&amp;HX$1, Backup!$A:$A, "&lt;="&amp;IC$1, Backup!$B:$B, $B17),0)</f>
        <v>172</v>
      </c>
      <c r="ID17" s="187">
        <f>IFERROR(SUMIFS(Backup!$P:$P, Backup!$A:$A,"&gt;"&amp;IC$1, Backup!$A:$A, "&lt;="&amp;ID$1, Backup!$B:$B, $B17),0)</f>
        <v>214</v>
      </c>
      <c r="IE17" s="187">
        <f>IFERROR(SUMIFS(Backup!$P:$P, Backup!$A:$A,"&gt;"&amp;ID$1, Backup!$A:$A, "&lt;="&amp;IE$1, Backup!$B:$B, $B17),0)</f>
        <v>168</v>
      </c>
      <c r="IF17" s="187">
        <f>IFERROR(SUMIFS(Backup!$P:$P, Backup!$A:$A,"&gt;"&amp;IE$1, Backup!$A:$A, "&lt;="&amp;IF$1, Backup!$B:$B, $B17),0)</f>
        <v>292</v>
      </c>
      <c r="IG17" s="187"/>
      <c r="IH17" s="187"/>
      <c r="II17" s="187">
        <f t="shared" si="54"/>
        <v>0</v>
      </c>
      <c r="IJ17" s="187">
        <f t="shared" si="55"/>
        <v>1121</v>
      </c>
      <c r="IK17" s="187"/>
      <c r="IL17" s="187"/>
      <c r="IM17" s="187"/>
      <c r="IN17" s="187"/>
      <c r="IO17" s="187">
        <f>IFERROR(SUMIFS(Backup!$P:$P, Backup!$A:$A,"&gt;"&amp;IJ$1, Backup!$A:$A, "&lt;="&amp;IO$1, Backup!$B:$B, $B17),0)</f>
        <v>297</v>
      </c>
      <c r="IP17" s="187">
        <f>IFERROR(SUMIFS(Backup!$P:$P, Backup!$A:$A,"&gt;"&amp;IO$1, Backup!$A:$A, "&lt;="&amp;IP$1, Backup!$B:$B, $B17),0)</f>
        <v>168</v>
      </c>
      <c r="IQ17" s="187">
        <f>IFERROR(SUMIFS(Backup!$P:$P, Backup!$A:$A,"&gt;"&amp;IP$1, Backup!$A:$A, "&lt;="&amp;IQ$1, Backup!$B:$B, $B17),0)</f>
        <v>450</v>
      </c>
      <c r="IR17" s="187">
        <f>IFERROR(SUMIFS(Backup!$P:$P, Backup!$A:$A,"&gt;"&amp;IQ$1, Backup!$A:$A, "&lt;="&amp;IR$1, Backup!$B:$B, $B17),0)</f>
        <v>206</v>
      </c>
      <c r="IS17" s="187"/>
      <c r="IT17" s="187"/>
      <c r="IU17" s="187">
        <f t="shared" si="56"/>
        <v>0</v>
      </c>
      <c r="IV17" s="187">
        <f t="shared" si="57"/>
        <v>587</v>
      </c>
      <c r="IW17" s="187"/>
      <c r="IX17" s="187"/>
      <c r="IY17" s="187"/>
      <c r="IZ17" s="187"/>
      <c r="JA17" s="187">
        <f>IFERROR(SUMIFS(Backup!$P:$P, Backup!$A:$A,"&gt;"&amp;IV$1, Backup!$A:$A, "&lt;="&amp;JA$1, Backup!$B:$B, $B17),0)</f>
        <v>253</v>
      </c>
      <c r="JB17" s="187">
        <f>IFERROR(SUMIFS(Backup!$P:$P, Backup!$A:$A,"&gt;"&amp;JA$1, Backup!$A:$A, "&lt;="&amp;JB$1, Backup!$B:$B, $B17),0)</f>
        <v>234</v>
      </c>
      <c r="JC17" s="187">
        <f>IFERROR(SUMIFS(Backup!$P:$P, Backup!$A:$A,"&gt;"&amp;JB$1, Backup!$A:$A, "&lt;="&amp;JC$1, Backup!$B:$B, $B17),0)</f>
        <v>100</v>
      </c>
      <c r="JD17" s="187">
        <f>IFERROR(SUMIFS(Backup!$P:$P, Backup!$A:$A,"&gt;"&amp;JC$1, Backup!$A:$A, "&lt;="&amp;JD$1, Backup!$B:$B, $B17),0)</f>
        <v>0</v>
      </c>
    </row>
    <row r="18" spans="1:264">
      <c r="A18" s="241">
        <v>12</v>
      </c>
      <c r="B18" s="241" t="s">
        <v>2328</v>
      </c>
      <c r="C18" s="1057">
        <v>491</v>
      </c>
      <c r="D18" s="190" t="s">
        <v>564</v>
      </c>
      <c r="E18" s="424">
        <v>491</v>
      </c>
      <c r="F18" s="312">
        <f t="shared" si="13"/>
        <v>0</v>
      </c>
      <c r="G18" s="312">
        <f t="shared" si="14"/>
        <v>364</v>
      </c>
      <c r="H18" s="312">
        <f t="shared" si="15"/>
        <v>0</v>
      </c>
      <c r="I18" s="863"/>
      <c r="J18" s="863"/>
      <c r="K18" s="863"/>
      <c r="L18" s="863"/>
      <c r="M18" s="863"/>
      <c r="N18" s="863"/>
      <c r="O18" s="187">
        <f t="shared" ref="O18:O22" si="58">SUM(Q18:T18)</f>
        <v>0</v>
      </c>
      <c r="P18" s="187">
        <f t="shared" ref="P18:P22" si="59">SUM(U18:X18)</f>
        <v>0</v>
      </c>
      <c r="Q18" s="863"/>
      <c r="R18" s="863"/>
      <c r="S18" s="863"/>
      <c r="T18" s="863"/>
      <c r="U18" s="187">
        <f>IFERROR(SUMIFS(Backup!$P:$P, Backup!$A:$A,"&gt;"&amp;P$1, Backup!$A:$A, "&lt;="&amp;U$1, Backup!$B:$B, $B18),0)</f>
        <v>0</v>
      </c>
      <c r="V18" s="187">
        <f>IFERROR(SUMIFS(Backup!$P:$P, Backup!$A:$A,"&gt;"&amp;U$1, Backup!$A:$A, "&lt;="&amp;V$1, Backup!$B:$B, $B18),0)</f>
        <v>0</v>
      </c>
      <c r="W18" s="187">
        <f>IFERROR(SUMIFS(Backup!$P:$P, Backup!$A:$A,"&gt;"&amp;V$1, Backup!$A:$A, "&lt;="&amp;W$1, Backup!$B:$B, $B18),0)</f>
        <v>0</v>
      </c>
      <c r="X18" s="187">
        <f>IFERROR(SUMIFS(Backup!$P:$P, Backup!$A:$A,"&gt;"&amp;W$1, Backup!$A:$A, "&lt;="&amp;X$1, Backup!$B:$B, $B18),0)</f>
        <v>0</v>
      </c>
      <c r="Y18" s="863"/>
      <c r="Z18" s="863"/>
      <c r="AA18" s="187">
        <f t="shared" ref="AA18:AA22" si="60">SUM(AC18:AF18)</f>
        <v>0</v>
      </c>
      <c r="AB18" s="187">
        <f t="shared" ref="AB18:AB22" si="61">SUM(AG18:AJ18)</f>
        <v>0</v>
      </c>
      <c r="AC18" s="863"/>
      <c r="AD18" s="863"/>
      <c r="AE18" s="863"/>
      <c r="AF18" s="863"/>
      <c r="AG18" s="187">
        <f>IFERROR(SUMIFS(Backup!$P:$P, Backup!$A:$A,"&gt;"&amp;AB$1, Backup!$A:$A, "&lt;="&amp;AG$1, Backup!$B:$B, $B18),0)</f>
        <v>0</v>
      </c>
      <c r="AH18" s="187">
        <f>IFERROR(SUMIFS(Backup!$P:$P, Backup!$A:$A,"&gt;"&amp;AG$1, Backup!$A:$A, "&lt;="&amp;AH$1, Backup!$B:$B, $B18),0)</f>
        <v>0</v>
      </c>
      <c r="AI18" s="187">
        <f>IFERROR(SUMIFS(Backup!$P:$P, Backup!$A:$A,"&gt;"&amp;AH$1, Backup!$A:$A, "&lt;="&amp;AI$1, Backup!$B:$B, $B18),0)</f>
        <v>0</v>
      </c>
      <c r="AJ18" s="187">
        <f>IFERROR(SUMIFS(Backup!$P:$P, Backup!$A:$A,"&gt;"&amp;AI$1, Backup!$A:$A, "&lt;="&amp;AJ$1, Backup!$B:$B, $B18),0)</f>
        <v>0</v>
      </c>
      <c r="AK18" s="863"/>
      <c r="AL18" s="863"/>
      <c r="AM18" s="187">
        <f t="shared" ref="AM18:AM22" si="62">SUM(AO18:AR18)</f>
        <v>0</v>
      </c>
      <c r="AN18" s="187">
        <f t="shared" ref="AN18:AN22" si="63">SUM(AS18:AV18)</f>
        <v>0</v>
      </c>
      <c r="AO18" s="863"/>
      <c r="AP18" s="863"/>
      <c r="AQ18" s="863"/>
      <c r="AR18" s="863"/>
      <c r="AS18" s="187">
        <f>IFERROR(SUMIFS(Backup!$P:$P, Backup!$A:$A,"&gt;"&amp;AN$1, Backup!$A:$A, "&lt;="&amp;AS$1, Backup!$B:$B, $B18),0)</f>
        <v>0</v>
      </c>
      <c r="AT18" s="187">
        <f>IFERROR(SUMIFS(Backup!$P:$P, Backup!$A:$A,"&gt;"&amp;AS$1, Backup!$A:$A, "&lt;="&amp;AT$1, Backup!$B:$B, $B18),0)</f>
        <v>0</v>
      </c>
      <c r="AU18" s="187">
        <f>IFERROR(SUMIFS(Backup!$P:$P, Backup!$A:$A,"&gt;"&amp;AT$1, Backup!$A:$A, "&lt;="&amp;AU$1, Backup!$B:$B, $B18),0)</f>
        <v>0</v>
      </c>
      <c r="AV18" s="187">
        <f>IFERROR(SUMIFS(Backup!$P:$P, Backup!$A:$A,"&gt;"&amp;AU$1, Backup!$A:$A, "&lt;="&amp;AV$1, Backup!$B:$B, $B18),0)</f>
        <v>0</v>
      </c>
      <c r="AW18" s="863"/>
      <c r="AX18" s="863"/>
      <c r="AY18" s="187">
        <f t="shared" ref="AY18:AY22" si="64">SUM(BA18:BD18)</f>
        <v>0</v>
      </c>
      <c r="AZ18" s="187">
        <f t="shared" ref="AZ18:AZ22" si="65">SUM(BE18:BH18)</f>
        <v>0</v>
      </c>
      <c r="BA18" s="863"/>
      <c r="BB18" s="863"/>
      <c r="BC18" s="863"/>
      <c r="BD18" s="863"/>
      <c r="BE18" s="187">
        <f>IFERROR(SUMIFS(Backup!$P:$P, Backup!$A:$A,"&gt;"&amp;AZ$1, Backup!$A:$A, "&lt;="&amp;BE$1, Backup!$B:$B, $B18),0)</f>
        <v>0</v>
      </c>
      <c r="BF18" s="187">
        <f>IFERROR(SUMIFS(Backup!$P:$P, Backup!$A:$A,"&gt;"&amp;BE$1, Backup!$A:$A, "&lt;="&amp;BF$1, Backup!$B:$B, $B18),0)</f>
        <v>0</v>
      </c>
      <c r="BG18" s="187">
        <f>IFERROR(SUMIFS(Backup!$P:$P, Backup!$A:$A,"&gt;"&amp;BF$1, Backup!$A:$A, "&lt;="&amp;BG$1, Backup!$B:$B, $B18),0)</f>
        <v>0</v>
      </c>
      <c r="BH18" s="187">
        <f>IFERROR(SUMIFS(Backup!$P:$P, Backup!$A:$A,"&gt;"&amp;BG$1, Backup!$A:$A, "&lt;="&amp;BH$1, Backup!$B:$B, $B18),0)</f>
        <v>0</v>
      </c>
      <c r="BI18" s="863"/>
      <c r="BJ18" s="863"/>
      <c r="BK18" s="187">
        <f t="shared" ref="BK18:BK22" si="66">SUM(BM18:BP18)</f>
        <v>0</v>
      </c>
      <c r="BL18" s="187">
        <f t="shared" ref="BL18:BL22" si="67">SUM(BQ18:BT18)</f>
        <v>0</v>
      </c>
      <c r="BM18" s="863"/>
      <c r="BN18" s="863"/>
      <c r="BO18" s="863"/>
      <c r="BP18" s="863"/>
      <c r="BQ18" s="187">
        <f>IFERROR(SUMIFS(Backup!$P:$P, Backup!$A:$A,"&gt;"&amp;BL$1, Backup!$A:$A, "&lt;="&amp;BQ$1, Backup!$B:$B, $B18),0)</f>
        <v>0</v>
      </c>
      <c r="BR18" s="187">
        <f>IFERROR(SUMIFS(Backup!$P:$P, Backup!$A:$A,"&gt;"&amp;BQ$1, Backup!$A:$A, "&lt;="&amp;BR$1, Backup!$B:$B, $B18),0)</f>
        <v>0</v>
      </c>
      <c r="BS18" s="187">
        <f>IFERROR(SUMIFS(Backup!$P:$P, Backup!$A:$A,"&gt;"&amp;BR$1, Backup!$A:$A, "&lt;="&amp;BS$1, Backup!$B:$B, $B18),0)</f>
        <v>0</v>
      </c>
      <c r="BT18" s="187">
        <f>IFERROR(SUMIFS(Backup!$P:$P, Backup!$A:$A,"&gt;"&amp;BS$1, Backup!$A:$A, "&lt;="&amp;BT$1, Backup!$B:$B, $B18),0)</f>
        <v>0</v>
      </c>
      <c r="BU18" s="863"/>
      <c r="BV18" s="863"/>
      <c r="BW18" s="187">
        <f t="shared" ref="BW18:BW22" si="68">SUM(BY18:CB18)</f>
        <v>0</v>
      </c>
      <c r="BX18" s="187">
        <f t="shared" ref="BX18:BX22" si="69">SUM(CC18:CF18)</f>
        <v>0</v>
      </c>
      <c r="BY18" s="863"/>
      <c r="BZ18" s="863"/>
      <c r="CA18" s="863"/>
      <c r="CB18" s="863"/>
      <c r="CC18" s="187">
        <f>IFERROR(SUMIFS(Backup!$P:$P, Backup!$A:$A,"&gt;"&amp;BX$1, Backup!$A:$A, "&lt;="&amp;CC$1, Backup!$B:$B, $B18),0)</f>
        <v>0</v>
      </c>
      <c r="CD18" s="187">
        <f>IFERROR(SUMIFS(Backup!$P:$P, Backup!$A:$A,"&gt;"&amp;CC$1, Backup!$A:$A, "&lt;="&amp;CD$1, Backup!$B:$B, $B18),0)</f>
        <v>0</v>
      </c>
      <c r="CE18" s="187">
        <f>IFERROR(SUMIFS(Backup!$P:$P, Backup!$A:$A,"&gt;"&amp;CD$1, Backup!$A:$A, "&lt;="&amp;CE$1, Backup!$B:$B, $B18),0)</f>
        <v>0</v>
      </c>
      <c r="CF18" s="187">
        <f>IFERROR(SUMIFS(Backup!$P:$P, Backup!$A:$A,"&gt;"&amp;CE$1, Backup!$A:$A, "&lt;="&amp;CF$1, Backup!$B:$B, $B18),0)</f>
        <v>0</v>
      </c>
      <c r="CG18" s="863"/>
      <c r="CH18" s="863"/>
      <c r="CI18" s="187">
        <f t="shared" ref="CI18:CI22" si="70">SUM(CK18:CN18)</f>
        <v>0</v>
      </c>
      <c r="CJ18" s="187">
        <f t="shared" ref="CJ18:CJ22" si="71">SUM(CO18:CR18)</f>
        <v>0</v>
      </c>
      <c r="CK18" s="863"/>
      <c r="CL18" s="863"/>
      <c r="CM18" s="863"/>
      <c r="CN18" s="863"/>
      <c r="CO18" s="187">
        <f>IFERROR(SUMIFS(Backup!$P:$P, Backup!$A:$A,"&gt;"&amp;CJ$1, Backup!$A:$A, "&lt;="&amp;CO$1, Backup!$B:$B, $B18),0)</f>
        <v>0</v>
      </c>
      <c r="CP18" s="187">
        <f>IFERROR(SUMIFS(Backup!$P:$P, Backup!$A:$A,"&gt;"&amp;CO$1, Backup!$A:$A, "&lt;="&amp;CP$1, Backup!$B:$B, $B18),0)</f>
        <v>0</v>
      </c>
      <c r="CQ18" s="187">
        <f>IFERROR(SUMIFS(Backup!$P:$P, Backup!$A:$A,"&gt;"&amp;CP$1, Backup!$A:$A, "&lt;="&amp;CQ$1, Backup!$B:$B, $B18),0)</f>
        <v>0</v>
      </c>
      <c r="CR18" s="187">
        <f>IFERROR(SUMIFS(Backup!$P:$P, Backup!$A:$A,"&gt;"&amp;CQ$1, Backup!$A:$A, "&lt;="&amp;CR$1, Backup!$B:$B, $B18),0)</f>
        <v>0</v>
      </c>
      <c r="CS18" s="863"/>
      <c r="CT18" s="863"/>
      <c r="CU18" s="187">
        <f t="shared" ref="CU18:CU22" si="72">SUM(CW18:CZ18)</f>
        <v>0</v>
      </c>
      <c r="CV18" s="187">
        <f t="shared" ref="CV18:CV22" si="73">SUM(DA18:DD18)</f>
        <v>0</v>
      </c>
      <c r="CW18" s="863"/>
      <c r="CX18" s="863"/>
      <c r="CY18" s="863"/>
      <c r="CZ18" s="863"/>
      <c r="DA18" s="863">
        <f>IFERROR(SUMIFS(Backup!$P:$P, Backup!$A:$A,"&gt;"&amp;CV$1, Backup!$A:$A, "&lt;="&amp;DA$1, Backup!$B:$B, $B18),0)</f>
        <v>0</v>
      </c>
      <c r="DB18" s="863">
        <f>IFERROR(SUMIFS(Backup!$P:$P, Backup!$A:$A,"&gt;"&amp;DA$1, Backup!$A:$A, "&lt;="&amp;DB$1, Backup!$B:$B, $B18),0)</f>
        <v>0</v>
      </c>
      <c r="DC18" s="863">
        <f>IFERROR(SUMIFS(Backup!$P:$P, Backup!$A:$A,"&gt;"&amp;DB$1, Backup!$A:$A, "&lt;="&amp;DC$1, Backup!$B:$B, $B18),0)</f>
        <v>0</v>
      </c>
      <c r="DD18" s="863">
        <f>IFERROR(SUMIFS(Backup!$P:$P, Backup!$A:$A,"&gt;"&amp;DC$1, Backup!$A:$A, "&lt;="&amp;DD$1, Backup!$B:$B, $B18),0)</f>
        <v>0</v>
      </c>
      <c r="DE18" s="863"/>
      <c r="DF18" s="863"/>
      <c r="DG18" s="863">
        <f t="shared" ref="DG18:DG22" si="74">SUM(DI18:DL18)</f>
        <v>0</v>
      </c>
      <c r="DH18" s="863">
        <f t="shared" ref="DH18:DH22" si="75">SUM(DM18:DP18)</f>
        <v>0</v>
      </c>
      <c r="DI18" s="863"/>
      <c r="DJ18" s="863"/>
      <c r="DK18" s="863"/>
      <c r="DL18" s="863"/>
      <c r="DM18" s="863">
        <f>IFERROR(SUMIFS(Backup!$P:$P, Backup!$A:$A,"&gt;"&amp;DH$1, Backup!$A:$A, "&lt;="&amp;DM$1, Backup!$B:$B, $B18),0)</f>
        <v>0</v>
      </c>
      <c r="DN18" s="863">
        <f>IFERROR(SUMIFS(Backup!$P:$P, Backup!$A:$A,"&gt;"&amp;DM$1, Backup!$A:$A, "&lt;="&amp;DN$1, Backup!$B:$B, $B18),0)</f>
        <v>0</v>
      </c>
      <c r="DO18" s="863">
        <f>IFERROR(SUMIFS(Backup!$P:$P, Backup!$A:$A,"&gt;"&amp;DN$1, Backup!$A:$A, "&lt;="&amp;DO$1, Backup!$B:$B, $B18),0)</f>
        <v>0</v>
      </c>
      <c r="DP18" s="863">
        <f>IFERROR(SUMIFS(Backup!$P:$P, Backup!$A:$A,"&gt;"&amp;DO$1, Backup!$A:$A, "&lt;="&amp;DP$1, Backup!$B:$B, $B18),0)</f>
        <v>0</v>
      </c>
      <c r="DQ18" s="863"/>
      <c r="DR18" s="863"/>
      <c r="DS18" s="863">
        <f t="shared" ref="DS18:DS22" si="76">SUM(DU18:DX18)</f>
        <v>0</v>
      </c>
      <c r="DT18" s="863">
        <f t="shared" ref="DT18:DT22" si="77">SUM(DY18:EB18)</f>
        <v>0</v>
      </c>
      <c r="DU18" s="863"/>
      <c r="DV18" s="863"/>
      <c r="DW18" s="863"/>
      <c r="DX18" s="863"/>
      <c r="DY18" s="863">
        <f>IFERROR(SUMIFS(Backup!$P:$P, Backup!$A:$A,"&gt;"&amp;DT$1, Backup!$A:$A, "&lt;="&amp;DY$1, Backup!$B:$B, $B18),0)</f>
        <v>0</v>
      </c>
      <c r="DZ18" s="863">
        <f>IFERROR(SUMIFS(Backup!$P:$P, Backup!$A:$A,"&gt;"&amp;DY$1, Backup!$A:$A, "&lt;="&amp;DZ$1, Backup!$B:$B, $B18),0)</f>
        <v>0</v>
      </c>
      <c r="EA18" s="863">
        <f>IFERROR(SUMIFS(Backup!$P:$P, Backup!$A:$A,"&gt;"&amp;DZ$1, Backup!$A:$A, "&lt;="&amp;EA$1, Backup!$B:$B, $B18),0)</f>
        <v>0</v>
      </c>
      <c r="EB18" s="863">
        <f>IFERROR(SUMIFS(Backup!$P:$P, Backup!$A:$A,"&gt;"&amp;EA$1, Backup!$A:$A, "&lt;="&amp;EB$1, Backup!$B:$B, $B18),0)</f>
        <v>0</v>
      </c>
      <c r="EC18" s="863"/>
      <c r="ED18" s="863"/>
      <c r="EE18" s="863">
        <f t="shared" ref="EE18:EE22" si="78">SUM(EG18:EJ18)</f>
        <v>0</v>
      </c>
      <c r="EF18" s="863">
        <f t="shared" ref="EF18:EF22" si="79">SUM(EK18:EN18)</f>
        <v>0</v>
      </c>
      <c r="EG18" s="863"/>
      <c r="EH18" s="863"/>
      <c r="EI18" s="863"/>
      <c r="EJ18" s="863"/>
      <c r="EK18" s="863">
        <f>IFERROR(SUMIFS(Backup!$P:$P, Backup!$A:$A,"&gt;"&amp;EF$1, Backup!$A:$A, "&lt;="&amp;EK$1, Backup!$B:$B, $B18),0)</f>
        <v>0</v>
      </c>
      <c r="EL18" s="863">
        <f>IFERROR(SUMIFS(Backup!$P:$P, Backup!$A:$A,"&gt;"&amp;EK$1, Backup!$A:$A, "&lt;="&amp;EL$1, Backup!$B:$B, $B18),0)</f>
        <v>0</v>
      </c>
      <c r="EM18" s="863">
        <f>IFERROR(SUMIFS(Backup!$P:$P, Backup!$A:$A,"&gt;"&amp;EL$1, Backup!$A:$A, "&lt;="&amp;EM$1, Backup!$B:$B, $B18),0)</f>
        <v>0</v>
      </c>
      <c r="EN18" s="863">
        <f>IFERROR(SUMIFS(Backup!$P:$P, Backup!$A:$A,"&gt;"&amp;EM$1, Backup!$A:$A, "&lt;="&amp;EN$1, Backup!$B:$B, $B18),0)</f>
        <v>0</v>
      </c>
      <c r="EO18" s="863"/>
      <c r="EP18" s="863"/>
      <c r="EQ18" s="863">
        <f t="shared" ref="EQ18:EQ22" si="80">SUM(ES18:EV18)</f>
        <v>0</v>
      </c>
      <c r="ER18" s="863">
        <f t="shared" ref="ER18:ER22" si="81">SUM(EW18:EZ18)</f>
        <v>0</v>
      </c>
      <c r="ES18" s="863"/>
      <c r="ET18" s="863"/>
      <c r="EU18" s="863"/>
      <c r="EV18" s="863"/>
      <c r="EW18" s="863">
        <f>IFERROR(SUMIFS(Backup!$P:$P, Backup!$A:$A,"&gt;"&amp;ER$1, Backup!$A:$A, "&lt;="&amp;EW$1, Backup!$B:$B, $B18),0)</f>
        <v>0</v>
      </c>
      <c r="EX18" s="863">
        <f>IFERROR(SUMIFS(Backup!$P:$P, Backup!$A:$A,"&gt;"&amp;EW$1, Backup!$A:$A, "&lt;="&amp;EX$1, Backup!$B:$B, $B18),0)</f>
        <v>0</v>
      </c>
      <c r="EY18" s="863">
        <f>IFERROR(SUMIFS(Backup!$P:$P, Backup!$A:$A,"&gt;"&amp;EX$1, Backup!$A:$A, "&lt;="&amp;EY$1, Backup!$B:$B, $B18),0)</f>
        <v>0</v>
      </c>
      <c r="EZ18" s="863">
        <f>IFERROR(SUMIFS(Backup!$P:$P, Backup!$A:$A,"&gt;"&amp;EY$1, Backup!$A:$A, "&lt;="&amp;EZ$1, Backup!$B:$B, $B18),0)</f>
        <v>0</v>
      </c>
      <c r="FA18" s="863"/>
      <c r="FB18" s="863"/>
      <c r="FC18" s="863">
        <f t="shared" ref="FC18:FC22" si="82">SUM(FE18:FH18)</f>
        <v>0</v>
      </c>
      <c r="FD18" s="863">
        <f t="shared" ref="FD18:FD22" si="83">SUM(FI18:FL18)</f>
        <v>0</v>
      </c>
      <c r="FE18" s="863"/>
      <c r="FF18" s="863"/>
      <c r="FG18" s="863"/>
      <c r="FH18" s="863"/>
      <c r="FI18" s="863">
        <f>IFERROR(SUMIFS(Backup!$P:$P, Backup!$A:$A,"&gt;"&amp;FD$1, Backup!$A:$A, "&lt;="&amp;FI$1, Backup!$B:$B, $B18),0)</f>
        <v>0</v>
      </c>
      <c r="FJ18" s="863">
        <f>IFERROR(SUMIFS(Backup!$P:$P, Backup!$A:$A,"&gt;"&amp;FI$1, Backup!$A:$A, "&lt;="&amp;FJ$1, Backup!$B:$B, $B18),0)</f>
        <v>0</v>
      </c>
      <c r="FK18" s="863">
        <f>IFERROR(SUMIFS(Backup!$P:$P, Backup!$A:$A,"&gt;"&amp;FJ$1, Backup!$A:$A, "&lt;="&amp;FK$1, Backup!$B:$B, $B18),0)</f>
        <v>0</v>
      </c>
      <c r="FL18" s="863">
        <f>IFERROR(SUMIFS(Backup!$P:$P, Backup!$A:$A,"&gt;"&amp;FK$1, Backup!$A:$A, "&lt;="&amp;FL$1, Backup!$B:$B, $B18),0)</f>
        <v>0</v>
      </c>
      <c r="FM18" s="863"/>
      <c r="FN18" s="863"/>
      <c r="FO18" s="863">
        <f t="shared" ref="FO18:FO22" si="84">SUM(FQ18:FT18)</f>
        <v>0</v>
      </c>
      <c r="FP18" s="863">
        <f t="shared" ref="FP18:FP22" si="85">SUM(FU18:FX18)</f>
        <v>0</v>
      </c>
      <c r="FQ18" s="863"/>
      <c r="FR18" s="863"/>
      <c r="FS18" s="863"/>
      <c r="FT18" s="863"/>
      <c r="FU18" s="863">
        <f>IFERROR(SUMIFS(Backup!$P:$P, Backup!$A:$A,"&gt;"&amp;FP$1, Backup!$A:$A, "&lt;="&amp;FU$1, Backup!$B:$B, $B18),0)</f>
        <v>0</v>
      </c>
      <c r="FV18" s="863">
        <f>IFERROR(SUMIFS(Backup!$P:$P, Backup!$A:$A,"&gt;"&amp;FU$1, Backup!$A:$A, "&lt;="&amp;FV$1, Backup!$B:$B, $B18),0)</f>
        <v>0</v>
      </c>
      <c r="FW18" s="863">
        <f>IFERROR(SUMIFS(Backup!$P:$P, Backup!$A:$A,"&gt;"&amp;FV$1, Backup!$A:$A, "&lt;="&amp;FW$1, Backup!$B:$B, $B18),0)</f>
        <v>0</v>
      </c>
      <c r="FX18" s="863">
        <f>IFERROR(SUMIFS(Backup!$P:$P, Backup!$A:$A,"&gt;"&amp;FW$1, Backup!$A:$A, "&lt;="&amp;FX$1, Backup!$B:$B, $B18),0)</f>
        <v>0</v>
      </c>
      <c r="FY18" s="863"/>
      <c r="FZ18" s="863"/>
      <c r="GA18" s="863">
        <f t="shared" ref="GA18:GA22" si="86">SUM(GC18:GF18)</f>
        <v>0</v>
      </c>
      <c r="GB18" s="863">
        <f t="shared" ref="GB18:GB22" si="87">SUM(GG18:GJ18)</f>
        <v>0</v>
      </c>
      <c r="GC18" s="863"/>
      <c r="GD18" s="863"/>
      <c r="GE18" s="863"/>
      <c r="GF18" s="863"/>
      <c r="GG18" s="863">
        <f>IFERROR(SUMIFS(Backup!$P:$P, Backup!$A:$A,"&gt;"&amp;GB$1, Backup!$A:$A, "&lt;="&amp;GG$1, Backup!$B:$B, $B18),0)</f>
        <v>0</v>
      </c>
      <c r="GH18" s="863">
        <f>IFERROR(SUMIFS(Backup!$P:$P, Backup!$A:$A,"&gt;"&amp;GG$1, Backup!$A:$A, "&lt;="&amp;GH$1, Backup!$B:$B, $B18),0)</f>
        <v>0</v>
      </c>
      <c r="GI18" s="863">
        <f>IFERROR(SUMIFS(Backup!$P:$P, Backup!$A:$A,"&gt;"&amp;GH$1, Backup!$A:$A, "&lt;="&amp;GI$1, Backup!$B:$B, $B18),0)</f>
        <v>0</v>
      </c>
      <c r="GJ18" s="863">
        <f>IFERROR(SUMIFS(Backup!$P:$P, Backup!$A:$A,"&gt;"&amp;GI$1, Backup!$A:$A, "&lt;="&amp;GJ$1, Backup!$B:$B, $B18),0)</f>
        <v>0</v>
      </c>
      <c r="GK18" s="863"/>
      <c r="GL18" s="863"/>
      <c r="GM18" s="863">
        <f t="shared" ref="GM18:GM22" si="88">SUM(GO18:GR18)</f>
        <v>0</v>
      </c>
      <c r="GN18" s="863">
        <f t="shared" ref="GN18:GN22" si="89">SUM(GS18:GV18)</f>
        <v>0</v>
      </c>
      <c r="GO18" s="863"/>
      <c r="GP18" s="863"/>
      <c r="GQ18" s="863"/>
      <c r="GR18" s="863"/>
      <c r="GS18" s="863">
        <f>IFERROR(SUMIFS(Backup!$P:$P, Backup!$A:$A,"&gt;"&amp;GN$1, Backup!$A:$A, "&lt;="&amp;GS$1, Backup!$B:$B, $B18),0)</f>
        <v>0</v>
      </c>
      <c r="GT18" s="863">
        <f>IFERROR(SUMIFS(Backup!$P:$P, Backup!$A:$A,"&gt;"&amp;GS$1, Backup!$A:$A, "&lt;="&amp;GT$1, Backup!$B:$B, $B18),0)</f>
        <v>0</v>
      </c>
      <c r="GU18" s="863">
        <f>IFERROR(SUMIFS(Backup!$P:$P, Backup!$A:$A,"&gt;"&amp;GT$1, Backup!$A:$A, "&lt;="&amp;GU$1, Backup!$B:$B, $B18),0)</f>
        <v>0</v>
      </c>
      <c r="GV18" s="863">
        <f>IFERROR(SUMIFS(Backup!$P:$P, Backup!$A:$A,"&gt;"&amp;GU$1, Backup!$A:$A, "&lt;="&amp;GV$1, Backup!$B:$B, $B18),0)</f>
        <v>0</v>
      </c>
      <c r="GW18" s="863"/>
      <c r="GX18" s="863"/>
      <c r="GY18" s="863">
        <f t="shared" ref="GY18:GY22" si="90">SUM(HA18:HD18)</f>
        <v>280</v>
      </c>
      <c r="GZ18" s="863">
        <f t="shared" ref="GZ18:GZ22" si="91">SUM(HE18:HH18)</f>
        <v>0</v>
      </c>
      <c r="HA18" s="863">
        <v>61.6</v>
      </c>
      <c r="HB18" s="863">
        <v>72.8</v>
      </c>
      <c r="HC18" s="863">
        <v>72.8</v>
      </c>
      <c r="HD18" s="863">
        <v>72.8</v>
      </c>
      <c r="HE18" s="863">
        <f>IFERROR(SUMIFS(Backup!$P:$P, Backup!$A:$A,"&gt;"&amp;GZ$1, Backup!$A:$A, "&lt;="&amp;HE$1, Backup!$B:$B, $B18),0)</f>
        <v>0</v>
      </c>
      <c r="HF18" s="863">
        <f>IFERROR(SUMIFS(Backup!$P:$P, Backup!$A:$A,"&gt;"&amp;HE$1, Backup!$A:$A, "&lt;="&amp;HF$1, Backup!$B:$B, $B18),0)</f>
        <v>0</v>
      </c>
      <c r="HG18" s="863">
        <f>IFERROR(SUMIFS(Backup!$P:$P, Backup!$A:$A,"&gt;"&amp;HF$1, Backup!$A:$A, "&lt;="&amp;HG$1, Backup!$B:$B, $B18),0)</f>
        <v>0</v>
      </c>
      <c r="HH18" s="863">
        <f>IFERROR(SUMIFS(Backup!$P:$P, Backup!$A:$A,"&gt;"&amp;HG$1, Backup!$A:$A, "&lt;="&amp;HH$1, Backup!$B:$B, $B18),0)</f>
        <v>0</v>
      </c>
      <c r="HI18" s="863"/>
      <c r="HJ18" s="863"/>
      <c r="HK18" s="863">
        <f t="shared" ref="HK18:HK22" si="92">SUM(HM18:HP18)</f>
        <v>84</v>
      </c>
      <c r="HL18" s="863">
        <f t="shared" ref="HL18:HL22" si="93">SUM(HQ18:HT18)</f>
        <v>0</v>
      </c>
      <c r="HM18" s="863">
        <v>18.48</v>
      </c>
      <c r="HN18" s="863">
        <v>21.84</v>
      </c>
      <c r="HO18" s="863">
        <v>21.84</v>
      </c>
      <c r="HP18" s="863">
        <v>21.84</v>
      </c>
      <c r="HQ18" s="863">
        <f>IFERROR(SUMIFS(Backup!$P:$P, Backup!$A:$A,"&gt;"&amp;HL$1, Backup!$A:$A, "&lt;="&amp;HQ$1, Backup!$B:$B, $B18),0)</f>
        <v>0</v>
      </c>
      <c r="HR18" s="863">
        <f>IFERROR(SUMIFS(Backup!$P:$P, Backup!$A:$A,"&gt;"&amp;HQ$1, Backup!$A:$A, "&lt;="&amp;HR$1, Backup!$B:$B, $B18),0)</f>
        <v>0</v>
      </c>
      <c r="HS18" s="863">
        <f>IFERROR(SUMIFS(Backup!$P:$P, Backup!$A:$A,"&gt;"&amp;HR$1, Backup!$A:$A, "&lt;="&amp;HS$1, Backup!$B:$B, $B18),0)</f>
        <v>0</v>
      </c>
      <c r="HT18" s="863">
        <f>IFERROR(SUMIFS(Backup!$P:$P, Backup!$A:$A,"&gt;"&amp;HS$1, Backup!$A:$A, "&lt;="&amp;HT$1, Backup!$B:$B, $B18),0)</f>
        <v>0</v>
      </c>
      <c r="HU18" s="863"/>
      <c r="HV18" s="863"/>
      <c r="HW18" s="863">
        <f t="shared" ref="HW18:HW22" si="94">SUM(HY18:IB18)</f>
        <v>0</v>
      </c>
      <c r="HX18" s="863">
        <f t="shared" ref="HX18:HX22" si="95">SUM(IC18:IF18)</f>
        <v>0</v>
      </c>
      <c r="HY18" s="863"/>
      <c r="HZ18" s="863"/>
      <c r="IA18" s="863"/>
      <c r="IB18" s="863"/>
      <c r="IC18" s="863">
        <f>IFERROR(SUMIFS(Backup!$P:$P, Backup!$A:$A,"&gt;"&amp;HX$1, Backup!$A:$A, "&lt;="&amp;IC$1, Backup!$B:$B, $B18),0)</f>
        <v>0</v>
      </c>
      <c r="ID18" s="863">
        <f>IFERROR(SUMIFS(Backup!$P:$P, Backup!$A:$A,"&gt;"&amp;IC$1, Backup!$A:$A, "&lt;="&amp;ID$1, Backup!$B:$B, $B18),0)</f>
        <v>0</v>
      </c>
      <c r="IE18" s="863">
        <f>IFERROR(SUMIFS(Backup!$P:$P, Backup!$A:$A,"&gt;"&amp;ID$1, Backup!$A:$A, "&lt;="&amp;IE$1, Backup!$B:$B, $B18),0)</f>
        <v>0</v>
      </c>
      <c r="IF18" s="863">
        <f>IFERROR(SUMIFS(Backup!$P:$P, Backup!$A:$A,"&gt;"&amp;IE$1, Backup!$A:$A, "&lt;="&amp;IF$1, Backup!$B:$B, $B18),0)</f>
        <v>0</v>
      </c>
      <c r="IG18" s="863"/>
      <c r="IH18" s="863"/>
      <c r="II18" s="863">
        <f t="shared" ref="II18:II22" si="96">SUM(IK18:IN18)</f>
        <v>0</v>
      </c>
      <c r="IJ18" s="863">
        <f t="shared" ref="IJ18:IJ22" si="97">SUM(IO18:IR18)</f>
        <v>0</v>
      </c>
      <c r="IK18" s="863"/>
      <c r="IL18" s="863"/>
      <c r="IM18" s="863"/>
      <c r="IN18" s="863"/>
      <c r="IO18" s="863">
        <f>IFERROR(SUMIFS(Backup!$P:$P, Backup!$A:$A,"&gt;"&amp;IJ$1, Backup!$A:$A, "&lt;="&amp;IO$1, Backup!$B:$B, $B18),0)</f>
        <v>0</v>
      </c>
      <c r="IP18" s="863">
        <f>IFERROR(SUMIFS(Backup!$P:$P, Backup!$A:$A,"&gt;"&amp;IO$1, Backup!$A:$A, "&lt;="&amp;IP$1, Backup!$B:$B, $B18),0)</f>
        <v>0</v>
      </c>
      <c r="IQ18" s="863">
        <f>IFERROR(SUMIFS(Backup!$P:$P, Backup!$A:$A,"&gt;"&amp;IP$1, Backup!$A:$A, "&lt;="&amp;IQ$1, Backup!$B:$B, $B18),0)</f>
        <v>0</v>
      </c>
      <c r="IR18" s="863">
        <f>IFERROR(SUMIFS(Backup!$P:$P, Backup!$A:$A,"&gt;"&amp;IQ$1, Backup!$A:$A, "&lt;="&amp;IR$1, Backup!$B:$B, $B18),0)</f>
        <v>0</v>
      </c>
      <c r="IS18" s="863"/>
      <c r="IT18" s="863"/>
      <c r="IU18" s="863">
        <f t="shared" ref="IU18:IU22" si="98">SUM(IW18:IZ18)</f>
        <v>0</v>
      </c>
      <c r="IV18" s="863">
        <f t="shared" ref="IV18:IV22" si="99">SUM(JA18:JD18)</f>
        <v>0</v>
      </c>
      <c r="IW18" s="863"/>
      <c r="IX18" s="863"/>
      <c r="IY18" s="863"/>
      <c r="IZ18" s="863"/>
      <c r="JA18" s="863">
        <f>IFERROR(SUMIFS(Backup!$P:$P, Backup!$A:$A,"&gt;"&amp;IV$1, Backup!$A:$A, "&lt;="&amp;JA$1, Backup!$B:$B, $B18),0)</f>
        <v>0</v>
      </c>
      <c r="JB18" s="863">
        <f>IFERROR(SUMIFS(Backup!$P:$P, Backup!$A:$A,"&gt;"&amp;IW$1, Backup!$A:$A, "&lt;="&amp;JB$1, Backup!$B:$B, $B18),0)</f>
        <v>0</v>
      </c>
      <c r="JC18" s="863">
        <f>IFERROR(SUMIFS(Backup!$P:$P, Backup!$A:$A,"&gt;"&amp;IX$1, Backup!$A:$A, "&lt;="&amp;JC$1, Backup!$B:$B, $B18),0)</f>
        <v>0</v>
      </c>
      <c r="JD18" s="863">
        <f>IFERROR(SUMIFS(Backup!$P:$P, Backup!$A:$A,"&gt;"&amp;IY$1, Backup!$A:$A, "&lt;="&amp;JD$1, Backup!$B:$B, $B18),0)</f>
        <v>0</v>
      </c>
    </row>
    <row r="19" spans="1:264">
      <c r="A19" s="241">
        <v>13</v>
      </c>
      <c r="B19" s="241" t="s">
        <v>2329</v>
      </c>
      <c r="C19" s="1057">
        <v>830</v>
      </c>
      <c r="D19" s="190" t="s">
        <v>564</v>
      </c>
      <c r="E19" s="424">
        <v>830</v>
      </c>
      <c r="F19" s="312">
        <f t="shared" si="13"/>
        <v>0</v>
      </c>
      <c r="G19" s="312">
        <f t="shared" si="14"/>
        <v>500</v>
      </c>
      <c r="H19" s="312">
        <f t="shared" si="15"/>
        <v>0</v>
      </c>
      <c r="I19" s="993"/>
      <c r="J19" s="993"/>
      <c r="K19" s="993"/>
      <c r="L19" s="993"/>
      <c r="M19" s="993"/>
      <c r="N19" s="993"/>
      <c r="O19" s="187">
        <f t="shared" si="58"/>
        <v>0</v>
      </c>
      <c r="P19" s="187">
        <f t="shared" si="59"/>
        <v>0</v>
      </c>
      <c r="Q19" s="993"/>
      <c r="R19" s="993"/>
      <c r="S19" s="993"/>
      <c r="T19" s="993"/>
      <c r="U19" s="187">
        <f>IFERROR(SUMIFS(Backup!$P:$P, Backup!$A:$A,"&gt;"&amp;P$1, Backup!$A:$A, "&lt;="&amp;U$1, Backup!$B:$B, $B19),0)</f>
        <v>0</v>
      </c>
      <c r="V19" s="187">
        <f>IFERROR(SUMIFS(Backup!$P:$P, Backup!$A:$A,"&gt;"&amp;U$1, Backup!$A:$A, "&lt;="&amp;V$1, Backup!$B:$B, $B19),0)</f>
        <v>0</v>
      </c>
      <c r="W19" s="187">
        <f>IFERROR(SUMIFS(Backup!$P:$P, Backup!$A:$A,"&gt;"&amp;V$1, Backup!$A:$A, "&lt;="&amp;W$1, Backup!$B:$B, $B19),0)</f>
        <v>0</v>
      </c>
      <c r="X19" s="187">
        <f>IFERROR(SUMIFS(Backup!$P:$P, Backup!$A:$A,"&gt;"&amp;W$1, Backup!$A:$A, "&lt;="&amp;X$1, Backup!$B:$B, $B19),0)</f>
        <v>0</v>
      </c>
      <c r="Y19" s="993"/>
      <c r="Z19" s="993"/>
      <c r="AA19" s="187">
        <f t="shared" si="60"/>
        <v>0</v>
      </c>
      <c r="AB19" s="187">
        <f t="shared" si="61"/>
        <v>0</v>
      </c>
      <c r="AC19" s="993"/>
      <c r="AD19" s="993"/>
      <c r="AE19" s="993"/>
      <c r="AF19" s="993"/>
      <c r="AG19" s="187">
        <f>IFERROR(SUMIFS(Backup!$P:$P, Backup!$A:$A,"&gt;"&amp;AB$1, Backup!$A:$A, "&lt;="&amp;AG$1, Backup!$B:$B, $B19),0)</f>
        <v>0</v>
      </c>
      <c r="AH19" s="187">
        <f>IFERROR(SUMIFS(Backup!$P:$P, Backup!$A:$A,"&gt;"&amp;AG$1, Backup!$A:$A, "&lt;="&amp;AH$1, Backup!$B:$B, $B19),0)</f>
        <v>0</v>
      </c>
      <c r="AI19" s="187">
        <f>IFERROR(SUMIFS(Backup!$P:$P, Backup!$A:$A,"&gt;"&amp;AH$1, Backup!$A:$A, "&lt;="&amp;AI$1, Backup!$B:$B, $B19),0)</f>
        <v>0</v>
      </c>
      <c r="AJ19" s="187">
        <f>IFERROR(SUMIFS(Backup!$P:$P, Backup!$A:$A,"&gt;"&amp;AI$1, Backup!$A:$A, "&lt;="&amp;AJ$1, Backup!$B:$B, $B19),0)</f>
        <v>0</v>
      </c>
      <c r="AK19" s="993"/>
      <c r="AL19" s="993"/>
      <c r="AM19" s="187">
        <f t="shared" si="62"/>
        <v>0</v>
      </c>
      <c r="AN19" s="187">
        <f t="shared" si="63"/>
        <v>0</v>
      </c>
      <c r="AO19" s="993"/>
      <c r="AP19" s="993"/>
      <c r="AQ19" s="993"/>
      <c r="AR19" s="993"/>
      <c r="AS19" s="187">
        <f>IFERROR(SUMIFS(Backup!$P:$P, Backup!$A:$A,"&gt;"&amp;AN$1, Backup!$A:$A, "&lt;="&amp;AS$1, Backup!$B:$B, $B19),0)</f>
        <v>0</v>
      </c>
      <c r="AT19" s="187">
        <f>IFERROR(SUMIFS(Backup!$P:$P, Backup!$A:$A,"&gt;"&amp;AS$1, Backup!$A:$A, "&lt;="&amp;AT$1, Backup!$B:$B, $B19),0)</f>
        <v>0</v>
      </c>
      <c r="AU19" s="187">
        <f>IFERROR(SUMIFS(Backup!$P:$P, Backup!$A:$A,"&gt;"&amp;AT$1, Backup!$A:$A, "&lt;="&amp;AU$1, Backup!$B:$B, $B19),0)</f>
        <v>0</v>
      </c>
      <c r="AV19" s="187">
        <f>IFERROR(SUMIFS(Backup!$P:$P, Backup!$A:$A,"&gt;"&amp;AU$1, Backup!$A:$A, "&lt;="&amp;AV$1, Backup!$B:$B, $B19),0)</f>
        <v>0</v>
      </c>
      <c r="AW19" s="993"/>
      <c r="AX19" s="993"/>
      <c r="AY19" s="187">
        <f t="shared" si="64"/>
        <v>0</v>
      </c>
      <c r="AZ19" s="187">
        <f t="shared" si="65"/>
        <v>0</v>
      </c>
      <c r="BA19" s="993"/>
      <c r="BB19" s="993"/>
      <c r="BC19" s="993"/>
      <c r="BD19" s="993"/>
      <c r="BE19" s="187">
        <f>IFERROR(SUMIFS(Backup!$P:$P, Backup!$A:$A,"&gt;"&amp;AZ$1, Backup!$A:$A, "&lt;="&amp;BE$1, Backup!$B:$B, $B19),0)</f>
        <v>0</v>
      </c>
      <c r="BF19" s="187">
        <f>IFERROR(SUMIFS(Backup!$P:$P, Backup!$A:$A,"&gt;"&amp;BE$1, Backup!$A:$A, "&lt;="&amp;BF$1, Backup!$B:$B, $B19),0)</f>
        <v>0</v>
      </c>
      <c r="BG19" s="187">
        <f>IFERROR(SUMIFS(Backup!$P:$P, Backup!$A:$A,"&gt;"&amp;BF$1, Backup!$A:$A, "&lt;="&amp;BG$1, Backup!$B:$B, $B19),0)</f>
        <v>0</v>
      </c>
      <c r="BH19" s="187">
        <f>IFERROR(SUMIFS(Backup!$P:$P, Backup!$A:$A,"&gt;"&amp;BG$1, Backup!$A:$A, "&lt;="&amp;BH$1, Backup!$B:$B, $B19),0)</f>
        <v>0</v>
      </c>
      <c r="BI19" s="993"/>
      <c r="BJ19" s="993"/>
      <c r="BK19" s="187">
        <f t="shared" si="66"/>
        <v>0</v>
      </c>
      <c r="BL19" s="187">
        <f t="shared" si="67"/>
        <v>0</v>
      </c>
      <c r="BM19" s="993"/>
      <c r="BN19" s="993"/>
      <c r="BO19" s="993"/>
      <c r="BP19" s="993"/>
      <c r="BQ19" s="187">
        <f>IFERROR(SUMIFS(Backup!$P:$P, Backup!$A:$A,"&gt;"&amp;BL$1, Backup!$A:$A, "&lt;="&amp;BQ$1, Backup!$B:$B, $B19),0)</f>
        <v>0</v>
      </c>
      <c r="BR19" s="187">
        <f>IFERROR(SUMIFS(Backup!$P:$P, Backup!$A:$A,"&gt;"&amp;BQ$1, Backup!$A:$A, "&lt;="&amp;BR$1, Backup!$B:$B, $B19),0)</f>
        <v>0</v>
      </c>
      <c r="BS19" s="187">
        <f>IFERROR(SUMIFS(Backup!$P:$P, Backup!$A:$A,"&gt;"&amp;BR$1, Backup!$A:$A, "&lt;="&amp;BS$1, Backup!$B:$B, $B19),0)</f>
        <v>0</v>
      </c>
      <c r="BT19" s="187">
        <f>IFERROR(SUMIFS(Backup!$P:$P, Backup!$A:$A,"&gt;"&amp;BS$1, Backup!$A:$A, "&lt;="&amp;BT$1, Backup!$B:$B, $B19),0)</f>
        <v>0</v>
      </c>
      <c r="BU19" s="993"/>
      <c r="BV19" s="993"/>
      <c r="BW19" s="187">
        <f t="shared" si="68"/>
        <v>0</v>
      </c>
      <c r="BX19" s="187">
        <f t="shared" si="69"/>
        <v>0</v>
      </c>
      <c r="BY19" s="993"/>
      <c r="BZ19" s="993"/>
      <c r="CA19" s="993"/>
      <c r="CB19" s="993"/>
      <c r="CC19" s="187">
        <f>IFERROR(SUMIFS(Backup!$P:$P, Backup!$A:$A,"&gt;"&amp;BX$1, Backup!$A:$A, "&lt;="&amp;CC$1, Backup!$B:$B, $B19),0)</f>
        <v>0</v>
      </c>
      <c r="CD19" s="187">
        <f>IFERROR(SUMIFS(Backup!$P:$P, Backup!$A:$A,"&gt;"&amp;CC$1, Backup!$A:$A, "&lt;="&amp;CD$1, Backup!$B:$B, $B19),0)</f>
        <v>0</v>
      </c>
      <c r="CE19" s="187">
        <f>IFERROR(SUMIFS(Backup!$P:$P, Backup!$A:$A,"&gt;"&amp;CD$1, Backup!$A:$A, "&lt;="&amp;CE$1, Backup!$B:$B, $B19),0)</f>
        <v>0</v>
      </c>
      <c r="CF19" s="187">
        <f>IFERROR(SUMIFS(Backup!$P:$P, Backup!$A:$A,"&gt;"&amp;CE$1, Backup!$A:$A, "&lt;="&amp;CF$1, Backup!$B:$B, $B19),0)</f>
        <v>0</v>
      </c>
      <c r="CG19" s="993"/>
      <c r="CH19" s="993"/>
      <c r="CI19" s="187">
        <f t="shared" si="70"/>
        <v>0</v>
      </c>
      <c r="CJ19" s="187">
        <f t="shared" si="71"/>
        <v>0</v>
      </c>
      <c r="CK19" s="993"/>
      <c r="CL19" s="993"/>
      <c r="CM19" s="993"/>
      <c r="CN19" s="993"/>
      <c r="CO19" s="187">
        <f>IFERROR(SUMIFS(Backup!$P:$P, Backup!$A:$A,"&gt;"&amp;CJ$1, Backup!$A:$A, "&lt;="&amp;CO$1, Backup!$B:$B, $B19),0)</f>
        <v>0</v>
      </c>
      <c r="CP19" s="187">
        <f>IFERROR(SUMIFS(Backup!$P:$P, Backup!$A:$A,"&gt;"&amp;CO$1, Backup!$A:$A, "&lt;="&amp;CP$1, Backup!$B:$B, $B19),0)</f>
        <v>0</v>
      </c>
      <c r="CQ19" s="187">
        <f>IFERROR(SUMIFS(Backup!$P:$P, Backup!$A:$A,"&gt;"&amp;CP$1, Backup!$A:$A, "&lt;="&amp;CQ$1, Backup!$B:$B, $B19),0)</f>
        <v>0</v>
      </c>
      <c r="CR19" s="187">
        <f>IFERROR(SUMIFS(Backup!$P:$P, Backup!$A:$A,"&gt;"&amp;CQ$1, Backup!$A:$A, "&lt;="&amp;CR$1, Backup!$B:$B, $B19),0)</f>
        <v>0</v>
      </c>
      <c r="CS19" s="993"/>
      <c r="CT19" s="993"/>
      <c r="CU19" s="187">
        <f t="shared" si="72"/>
        <v>0</v>
      </c>
      <c r="CV19" s="187">
        <f t="shared" si="73"/>
        <v>0</v>
      </c>
      <c r="CW19" s="993"/>
      <c r="CX19" s="993"/>
      <c r="CY19" s="863"/>
      <c r="CZ19" s="863"/>
      <c r="DA19" s="863">
        <f>IFERROR(SUMIFS(Backup!$P:$P, Backup!$A:$A,"&gt;"&amp;CV$1, Backup!$A:$A, "&lt;="&amp;DA$1, Backup!$B:$B, $B19),0)</f>
        <v>0</v>
      </c>
      <c r="DB19" s="863">
        <f>IFERROR(SUMIFS(Backup!$P:$P, Backup!$A:$A,"&gt;"&amp;DA$1, Backup!$A:$A, "&lt;="&amp;DB$1, Backup!$B:$B, $B19),0)</f>
        <v>0</v>
      </c>
      <c r="DC19" s="863">
        <f>IFERROR(SUMIFS(Backup!$P:$P, Backup!$A:$A,"&gt;"&amp;DB$1, Backup!$A:$A, "&lt;="&amp;DC$1, Backup!$B:$B, $B19),0)</f>
        <v>0</v>
      </c>
      <c r="DD19" s="863">
        <f>IFERROR(SUMIFS(Backup!$P:$P, Backup!$A:$A,"&gt;"&amp;DC$1, Backup!$A:$A, "&lt;="&amp;DD$1, Backup!$B:$B, $B19),0)</f>
        <v>0</v>
      </c>
      <c r="DE19" s="993"/>
      <c r="DF19" s="993"/>
      <c r="DG19" s="863">
        <f t="shared" si="74"/>
        <v>0</v>
      </c>
      <c r="DH19" s="863">
        <f t="shared" si="75"/>
        <v>0</v>
      </c>
      <c r="DI19" s="993"/>
      <c r="DJ19" s="993"/>
      <c r="DK19" s="993"/>
      <c r="DL19" s="993"/>
      <c r="DM19" s="863">
        <f>IFERROR(SUMIFS(Backup!$P:$P, Backup!$A:$A,"&gt;"&amp;DH$1, Backup!$A:$A, "&lt;="&amp;DM$1, Backup!$B:$B, $B19),0)</f>
        <v>0</v>
      </c>
      <c r="DN19" s="863">
        <f>IFERROR(SUMIFS(Backup!$P:$P, Backup!$A:$A,"&gt;"&amp;DM$1, Backup!$A:$A, "&lt;="&amp;DN$1, Backup!$B:$B, $B19),0)</f>
        <v>0</v>
      </c>
      <c r="DO19" s="863">
        <f>IFERROR(SUMIFS(Backup!$P:$P, Backup!$A:$A,"&gt;"&amp;DN$1, Backup!$A:$A, "&lt;="&amp;DO$1, Backup!$B:$B, $B19),0)</f>
        <v>0</v>
      </c>
      <c r="DP19" s="863">
        <f>IFERROR(SUMIFS(Backup!$P:$P, Backup!$A:$A,"&gt;"&amp;DO$1, Backup!$A:$A, "&lt;="&amp;DP$1, Backup!$B:$B, $B19),0)</f>
        <v>0</v>
      </c>
      <c r="DQ19" s="993"/>
      <c r="DR19" s="993"/>
      <c r="DS19" s="863">
        <f t="shared" si="76"/>
        <v>0</v>
      </c>
      <c r="DT19" s="863">
        <f t="shared" si="77"/>
        <v>0</v>
      </c>
      <c r="DU19" s="993"/>
      <c r="DV19" s="993"/>
      <c r="DW19" s="993"/>
      <c r="DX19" s="993"/>
      <c r="DY19" s="863">
        <f>IFERROR(SUMIFS(Backup!$P:$P, Backup!$A:$A,"&gt;"&amp;DT$1, Backup!$A:$A, "&lt;="&amp;DY$1, Backup!$B:$B, $B19),0)</f>
        <v>0</v>
      </c>
      <c r="DZ19" s="863">
        <f>IFERROR(SUMIFS(Backup!$P:$P, Backup!$A:$A,"&gt;"&amp;DY$1, Backup!$A:$A, "&lt;="&amp;DZ$1, Backup!$B:$B, $B19),0)</f>
        <v>0</v>
      </c>
      <c r="EA19" s="863">
        <f>IFERROR(SUMIFS(Backup!$P:$P, Backup!$A:$A,"&gt;"&amp;DZ$1, Backup!$A:$A, "&lt;="&amp;EA$1, Backup!$B:$B, $B19),0)</f>
        <v>0</v>
      </c>
      <c r="EB19" s="863">
        <f>IFERROR(SUMIFS(Backup!$P:$P, Backup!$A:$A,"&gt;"&amp;EA$1, Backup!$A:$A, "&lt;="&amp;EB$1, Backup!$B:$B, $B19),0)</f>
        <v>0</v>
      </c>
      <c r="EC19" s="863"/>
      <c r="ED19" s="863"/>
      <c r="EE19" s="863">
        <f t="shared" si="78"/>
        <v>0</v>
      </c>
      <c r="EF19" s="863">
        <f t="shared" si="79"/>
        <v>0</v>
      </c>
      <c r="EG19" s="993"/>
      <c r="EH19" s="993"/>
      <c r="EI19" s="993"/>
      <c r="EJ19" s="993"/>
      <c r="EK19" s="863">
        <f>IFERROR(SUMIFS(Backup!$P:$P, Backup!$A:$A,"&gt;"&amp;EF$1, Backup!$A:$A, "&lt;="&amp;EK$1, Backup!$B:$B, $B19),0)</f>
        <v>0</v>
      </c>
      <c r="EL19" s="863">
        <f>IFERROR(SUMIFS(Backup!$P:$P, Backup!$A:$A,"&gt;"&amp;EK$1, Backup!$A:$A, "&lt;="&amp;EL$1, Backup!$B:$B, $B19),0)</f>
        <v>0</v>
      </c>
      <c r="EM19" s="863">
        <f>IFERROR(SUMIFS(Backup!$P:$P, Backup!$A:$A,"&gt;"&amp;EL$1, Backup!$A:$A, "&lt;="&amp;EM$1, Backup!$B:$B, $B19),0)</f>
        <v>0</v>
      </c>
      <c r="EN19" s="863">
        <f>IFERROR(SUMIFS(Backup!$P:$P, Backup!$A:$A,"&gt;"&amp;EM$1, Backup!$A:$A, "&lt;="&amp;EN$1, Backup!$B:$B, $B19),0)</f>
        <v>0</v>
      </c>
      <c r="EO19" s="993"/>
      <c r="EP19" s="993"/>
      <c r="EQ19" s="863">
        <f t="shared" si="80"/>
        <v>0</v>
      </c>
      <c r="ER19" s="863">
        <f t="shared" si="81"/>
        <v>0</v>
      </c>
      <c r="ES19" s="993"/>
      <c r="ET19" s="993"/>
      <c r="EU19" s="993"/>
      <c r="EV19" s="993"/>
      <c r="EW19" s="863">
        <f>IFERROR(SUMIFS(Backup!$P:$P, Backup!$A:$A,"&gt;"&amp;ER$1, Backup!$A:$A, "&lt;="&amp;EW$1, Backup!$B:$B, $B19),0)</f>
        <v>0</v>
      </c>
      <c r="EX19" s="863">
        <f>IFERROR(SUMIFS(Backup!$P:$P, Backup!$A:$A,"&gt;"&amp;EW$1, Backup!$A:$A, "&lt;="&amp;EX$1, Backup!$B:$B, $B19),0)</f>
        <v>0</v>
      </c>
      <c r="EY19" s="863">
        <f>IFERROR(SUMIFS(Backup!$P:$P, Backup!$A:$A,"&gt;"&amp;EX$1, Backup!$A:$A, "&lt;="&amp;EY$1, Backup!$B:$B, $B19),0)</f>
        <v>0</v>
      </c>
      <c r="EZ19" s="863">
        <f>IFERROR(SUMIFS(Backup!$P:$P, Backup!$A:$A,"&gt;"&amp;EY$1, Backup!$A:$A, "&lt;="&amp;EZ$1, Backup!$B:$B, $B19),0)</f>
        <v>0</v>
      </c>
      <c r="FA19" s="993"/>
      <c r="FB19" s="993"/>
      <c r="FC19" s="863">
        <f t="shared" si="82"/>
        <v>0</v>
      </c>
      <c r="FD19" s="863">
        <f t="shared" si="83"/>
        <v>0</v>
      </c>
      <c r="FE19" s="993"/>
      <c r="FF19" s="993"/>
      <c r="FG19" s="993"/>
      <c r="FH19" s="993"/>
      <c r="FI19" s="863">
        <f>IFERROR(SUMIFS(Backup!$P:$P, Backup!$A:$A,"&gt;"&amp;FD$1, Backup!$A:$A, "&lt;="&amp;FI$1, Backup!$B:$B, $B19),0)</f>
        <v>0</v>
      </c>
      <c r="FJ19" s="863">
        <f>IFERROR(SUMIFS(Backup!$P:$P, Backup!$A:$A,"&gt;"&amp;FI$1, Backup!$A:$A, "&lt;="&amp;FJ$1, Backup!$B:$B, $B19),0)</f>
        <v>0</v>
      </c>
      <c r="FK19" s="863">
        <f>IFERROR(SUMIFS(Backup!$P:$P, Backup!$A:$A,"&gt;"&amp;FJ$1, Backup!$A:$A, "&lt;="&amp;FK$1, Backup!$B:$B, $B19),0)</f>
        <v>0</v>
      </c>
      <c r="FL19" s="863">
        <f>IFERROR(SUMIFS(Backup!$P:$P, Backup!$A:$A,"&gt;"&amp;FK$1, Backup!$A:$A, "&lt;="&amp;FL$1, Backup!$B:$B, $B19),0)</f>
        <v>0</v>
      </c>
      <c r="FM19" s="863"/>
      <c r="FN19" s="863"/>
      <c r="FO19" s="863">
        <f t="shared" si="84"/>
        <v>0</v>
      </c>
      <c r="FP19" s="863">
        <f t="shared" si="85"/>
        <v>0</v>
      </c>
      <c r="FQ19" s="863"/>
      <c r="FR19" s="863"/>
      <c r="FS19" s="863"/>
      <c r="FT19" s="863"/>
      <c r="FU19" s="863">
        <f>IFERROR(SUMIFS(Backup!$P:$P, Backup!$A:$A,"&gt;"&amp;FP$1, Backup!$A:$A, "&lt;="&amp;FU$1, Backup!$B:$B, $B19),0)</f>
        <v>0</v>
      </c>
      <c r="FV19" s="863">
        <f>IFERROR(SUMIFS(Backup!$P:$P, Backup!$A:$A,"&gt;"&amp;FU$1, Backup!$A:$A, "&lt;="&amp;FV$1, Backup!$B:$B, $B19),0)</f>
        <v>0</v>
      </c>
      <c r="FW19" s="863">
        <f>IFERROR(SUMIFS(Backup!$P:$P, Backup!$A:$A,"&gt;"&amp;FV$1, Backup!$A:$A, "&lt;="&amp;FW$1, Backup!$B:$B, $B19),0)</f>
        <v>0</v>
      </c>
      <c r="FX19" s="863">
        <f>IFERROR(SUMIFS(Backup!$P:$P, Backup!$A:$A,"&gt;"&amp;FW$1, Backup!$A:$A, "&lt;="&amp;FX$1, Backup!$B:$B, $B19),0)</f>
        <v>0</v>
      </c>
      <c r="FY19" s="863"/>
      <c r="FZ19" s="863"/>
      <c r="GA19" s="863">
        <f t="shared" si="86"/>
        <v>0</v>
      </c>
      <c r="GB19" s="863">
        <f t="shared" si="87"/>
        <v>0</v>
      </c>
      <c r="GC19" s="863"/>
      <c r="GD19" s="863"/>
      <c r="GE19" s="863"/>
      <c r="GF19" s="863"/>
      <c r="GG19" s="863">
        <f>IFERROR(SUMIFS(Backup!$P:$P, Backup!$A:$A,"&gt;"&amp;GB$1, Backup!$A:$A, "&lt;="&amp;GG$1, Backup!$B:$B, $B19),0)</f>
        <v>0</v>
      </c>
      <c r="GH19" s="863">
        <f>IFERROR(SUMIFS(Backup!$P:$P, Backup!$A:$A,"&gt;"&amp;GG$1, Backup!$A:$A, "&lt;="&amp;GH$1, Backup!$B:$B, $B19),0)</f>
        <v>0</v>
      </c>
      <c r="GI19" s="863">
        <f>IFERROR(SUMIFS(Backup!$P:$P, Backup!$A:$A,"&gt;"&amp;GH$1, Backup!$A:$A, "&lt;="&amp;GI$1, Backup!$B:$B, $B19),0)</f>
        <v>0</v>
      </c>
      <c r="GJ19" s="863">
        <f>IFERROR(SUMIFS(Backup!$P:$P, Backup!$A:$A,"&gt;"&amp;GI$1, Backup!$A:$A, "&lt;="&amp;GJ$1, Backup!$B:$B, $B19),0)</f>
        <v>0</v>
      </c>
      <c r="GK19" s="993"/>
      <c r="GL19" s="993"/>
      <c r="GM19" s="863">
        <f t="shared" si="88"/>
        <v>0</v>
      </c>
      <c r="GN19" s="863">
        <f t="shared" si="89"/>
        <v>0</v>
      </c>
      <c r="GO19" s="993"/>
      <c r="GP19" s="993"/>
      <c r="GQ19" s="993"/>
      <c r="GR19" s="993"/>
      <c r="GS19" s="863">
        <f>IFERROR(SUMIFS(Backup!$P:$P, Backup!$A:$A,"&gt;"&amp;GN$1, Backup!$A:$A, "&lt;="&amp;GS$1, Backup!$B:$B, $B19),0)</f>
        <v>0</v>
      </c>
      <c r="GT19" s="863">
        <f>IFERROR(SUMIFS(Backup!$P:$P, Backup!$A:$A,"&gt;"&amp;GS$1, Backup!$A:$A, "&lt;="&amp;GT$1, Backup!$B:$B, $B19),0)</f>
        <v>0</v>
      </c>
      <c r="GU19" s="863">
        <f>IFERROR(SUMIFS(Backup!$P:$P, Backup!$A:$A,"&gt;"&amp;GT$1, Backup!$A:$A, "&lt;="&amp;GU$1, Backup!$B:$B, $B19),0)</f>
        <v>0</v>
      </c>
      <c r="GV19" s="863">
        <f>IFERROR(SUMIFS(Backup!$P:$P, Backup!$A:$A,"&gt;"&amp;GU$1, Backup!$A:$A, "&lt;="&amp;GV$1, Backup!$B:$B, $B19),0)</f>
        <v>0</v>
      </c>
      <c r="GW19" s="863"/>
      <c r="GX19" s="863"/>
      <c r="GY19" s="863">
        <f t="shared" si="90"/>
        <v>0</v>
      </c>
      <c r="GZ19" s="863">
        <f t="shared" si="91"/>
        <v>0</v>
      </c>
      <c r="HA19" s="863">
        <v>0</v>
      </c>
      <c r="HB19" s="863">
        <v>0</v>
      </c>
      <c r="HC19" s="863">
        <v>0</v>
      </c>
      <c r="HD19" s="863">
        <v>0</v>
      </c>
      <c r="HE19" s="863">
        <f>IFERROR(SUMIFS(Backup!$P:$P, Backup!$A:$A,"&gt;"&amp;GZ$1, Backup!$A:$A, "&lt;="&amp;HE$1, Backup!$B:$B, $B19),0)</f>
        <v>0</v>
      </c>
      <c r="HF19" s="863">
        <f>IFERROR(SUMIFS(Backup!$P:$P, Backup!$A:$A,"&gt;"&amp;HE$1, Backup!$A:$A, "&lt;="&amp;HF$1, Backup!$B:$B, $B19),0)</f>
        <v>0</v>
      </c>
      <c r="HG19" s="863">
        <f>IFERROR(SUMIFS(Backup!$P:$P, Backup!$A:$A,"&gt;"&amp;HF$1, Backup!$A:$A, "&lt;="&amp;HG$1, Backup!$B:$B, $B19),0)</f>
        <v>0</v>
      </c>
      <c r="HH19" s="863">
        <f>IFERROR(SUMIFS(Backup!$P:$P, Backup!$A:$A,"&gt;"&amp;HG$1, Backup!$A:$A, "&lt;="&amp;HH$1, Backup!$B:$B, $B19),0)</f>
        <v>0</v>
      </c>
      <c r="HI19" s="863"/>
      <c r="HJ19" s="863"/>
      <c r="HK19" s="863">
        <f t="shared" si="92"/>
        <v>500</v>
      </c>
      <c r="HL19" s="863">
        <f t="shared" si="93"/>
        <v>0</v>
      </c>
      <c r="HM19" s="863">
        <v>110</v>
      </c>
      <c r="HN19" s="863">
        <v>130</v>
      </c>
      <c r="HO19" s="863">
        <v>130</v>
      </c>
      <c r="HP19" s="863">
        <v>130</v>
      </c>
      <c r="HQ19" s="863">
        <f>IFERROR(SUMIFS(Backup!$P:$P, Backup!$A:$A,"&gt;"&amp;HL$1, Backup!$A:$A, "&lt;="&amp;HQ$1, Backup!$B:$B, $B19),0)</f>
        <v>0</v>
      </c>
      <c r="HR19" s="863">
        <f>IFERROR(SUMIFS(Backup!$P:$P, Backup!$A:$A,"&gt;"&amp;HQ$1, Backup!$A:$A, "&lt;="&amp;HR$1, Backup!$B:$B, $B19),0)</f>
        <v>0</v>
      </c>
      <c r="HS19" s="863">
        <f>IFERROR(SUMIFS(Backup!$P:$P, Backup!$A:$A,"&gt;"&amp;HR$1, Backup!$A:$A, "&lt;="&amp;HS$1, Backup!$B:$B, $B19),0)</f>
        <v>0</v>
      </c>
      <c r="HT19" s="863">
        <f>IFERROR(SUMIFS(Backup!$P:$P, Backup!$A:$A,"&gt;"&amp;HS$1, Backup!$A:$A, "&lt;="&amp;HT$1, Backup!$B:$B, $B19),0)</f>
        <v>0</v>
      </c>
      <c r="HU19" s="863"/>
      <c r="HV19" s="863"/>
      <c r="HW19" s="863">
        <f t="shared" si="94"/>
        <v>0</v>
      </c>
      <c r="HX19" s="863">
        <f t="shared" si="95"/>
        <v>0</v>
      </c>
      <c r="HY19" s="863"/>
      <c r="HZ19" s="863"/>
      <c r="IA19" s="863"/>
      <c r="IB19" s="863"/>
      <c r="IC19" s="863">
        <f>IFERROR(SUMIFS(Backup!$P:$P, Backup!$A:$A,"&gt;"&amp;HX$1, Backup!$A:$A, "&lt;="&amp;IC$1, Backup!$B:$B, $B19),0)</f>
        <v>0</v>
      </c>
      <c r="ID19" s="863">
        <f>IFERROR(SUMIFS(Backup!$P:$P, Backup!$A:$A,"&gt;"&amp;IC$1, Backup!$A:$A, "&lt;="&amp;ID$1, Backup!$B:$B, $B19),0)</f>
        <v>0</v>
      </c>
      <c r="IE19" s="863">
        <f>IFERROR(SUMIFS(Backup!$P:$P, Backup!$A:$A,"&gt;"&amp;ID$1, Backup!$A:$A, "&lt;="&amp;IE$1, Backup!$B:$B, $B19),0)</f>
        <v>0</v>
      </c>
      <c r="IF19" s="863">
        <f>IFERROR(SUMIFS(Backup!$P:$P, Backup!$A:$A,"&gt;"&amp;IE$1, Backup!$A:$A, "&lt;="&amp;IF$1, Backup!$B:$B, $B19),0)</f>
        <v>0</v>
      </c>
      <c r="IG19" s="863"/>
      <c r="IH19" s="863"/>
      <c r="II19" s="863">
        <f t="shared" si="96"/>
        <v>0</v>
      </c>
      <c r="IJ19" s="863">
        <f t="shared" si="97"/>
        <v>0</v>
      </c>
      <c r="IK19" s="863"/>
      <c r="IL19" s="863"/>
      <c r="IM19" s="863"/>
      <c r="IN19" s="863"/>
      <c r="IO19" s="863">
        <f>IFERROR(SUMIFS(Backup!$P:$P, Backup!$A:$A,"&gt;"&amp;IJ$1, Backup!$A:$A, "&lt;="&amp;IO$1, Backup!$B:$B, $B19),0)</f>
        <v>0</v>
      </c>
      <c r="IP19" s="863">
        <f>IFERROR(SUMIFS(Backup!$P:$P, Backup!$A:$A,"&gt;"&amp;IO$1, Backup!$A:$A, "&lt;="&amp;IP$1, Backup!$B:$B, $B19),0)</f>
        <v>0</v>
      </c>
      <c r="IQ19" s="863">
        <f>IFERROR(SUMIFS(Backup!$P:$P, Backup!$A:$A,"&gt;"&amp;IP$1, Backup!$A:$A, "&lt;="&amp;IQ$1, Backup!$B:$B, $B19),0)</f>
        <v>0</v>
      </c>
      <c r="IR19" s="863">
        <f>IFERROR(SUMIFS(Backup!$P:$P, Backup!$A:$A,"&gt;"&amp;IQ$1, Backup!$A:$A, "&lt;="&amp;IR$1, Backup!$B:$B, $B19),0)</f>
        <v>0</v>
      </c>
      <c r="IS19" s="863"/>
      <c r="IT19" s="863"/>
      <c r="IU19" s="863">
        <f t="shared" si="98"/>
        <v>0</v>
      </c>
      <c r="IV19" s="863">
        <f t="shared" si="99"/>
        <v>0</v>
      </c>
      <c r="IW19" s="993"/>
      <c r="IX19" s="993"/>
      <c r="IY19" s="993"/>
      <c r="IZ19" s="993"/>
      <c r="JA19" s="863">
        <f>IFERROR(SUMIFS(Backup!$P:$P, Backup!$A:$A,"&gt;"&amp;IV$1, Backup!$A:$A, "&lt;="&amp;JA$1, Backup!$B:$B, $B19),0)</f>
        <v>0</v>
      </c>
      <c r="JB19" s="863">
        <f>IFERROR(SUMIFS(Backup!$P:$P, Backup!$A:$A,"&gt;"&amp;IW$1, Backup!$A:$A, "&lt;="&amp;JB$1, Backup!$B:$B, $B19),0)</f>
        <v>0</v>
      </c>
      <c r="JC19" s="863">
        <f>IFERROR(SUMIFS(Backup!$P:$P, Backup!$A:$A,"&gt;"&amp;IX$1, Backup!$A:$A, "&lt;="&amp;JC$1, Backup!$B:$B, $B19),0)</f>
        <v>0</v>
      </c>
      <c r="JD19" s="863">
        <f>IFERROR(SUMIFS(Backup!$P:$P, Backup!$A:$A,"&gt;"&amp;IY$1, Backup!$A:$A, "&lt;="&amp;JD$1, Backup!$B:$B, $B19),0)</f>
        <v>0</v>
      </c>
    </row>
    <row r="20" spans="1:264">
      <c r="A20" s="241">
        <v>14</v>
      </c>
      <c r="B20" s="241" t="s">
        <v>2330</v>
      </c>
      <c r="C20" s="1057">
        <v>471</v>
      </c>
      <c r="D20" s="190" t="s">
        <v>564</v>
      </c>
      <c r="E20" s="424">
        <v>471</v>
      </c>
      <c r="F20" s="312">
        <f t="shared" si="13"/>
        <v>0</v>
      </c>
      <c r="G20" s="312">
        <f t="shared" si="14"/>
        <v>0</v>
      </c>
      <c r="H20" s="312">
        <f t="shared" si="15"/>
        <v>0</v>
      </c>
      <c r="I20" s="993"/>
      <c r="J20" s="993"/>
      <c r="K20" s="993"/>
      <c r="L20" s="993"/>
      <c r="M20" s="993"/>
      <c r="N20" s="993"/>
      <c r="O20" s="187">
        <f t="shared" si="58"/>
        <v>0</v>
      </c>
      <c r="P20" s="187">
        <f t="shared" si="59"/>
        <v>0</v>
      </c>
      <c r="Q20" s="993"/>
      <c r="R20" s="993"/>
      <c r="S20" s="993"/>
      <c r="T20" s="993"/>
      <c r="U20" s="187">
        <f>IFERROR(SUMIFS(Backup!$P:$P, Backup!$A:$A,"&gt;"&amp;P$1, Backup!$A:$A, "&lt;="&amp;U$1, Backup!$B:$B, $B20),0)</f>
        <v>0</v>
      </c>
      <c r="V20" s="187">
        <f>IFERROR(SUMIFS(Backup!$P:$P, Backup!$A:$A,"&gt;"&amp;U$1, Backup!$A:$A, "&lt;="&amp;V$1, Backup!$B:$B, $B20),0)</f>
        <v>0</v>
      </c>
      <c r="W20" s="187">
        <f>IFERROR(SUMIFS(Backup!$P:$P, Backup!$A:$A,"&gt;"&amp;V$1, Backup!$A:$A, "&lt;="&amp;W$1, Backup!$B:$B, $B20),0)</f>
        <v>0</v>
      </c>
      <c r="X20" s="187">
        <f>IFERROR(SUMIFS(Backup!$P:$P, Backup!$A:$A,"&gt;"&amp;W$1, Backup!$A:$A, "&lt;="&amp;X$1, Backup!$B:$B, $B20),0)</f>
        <v>0</v>
      </c>
      <c r="Y20" s="993"/>
      <c r="Z20" s="993"/>
      <c r="AA20" s="187">
        <f t="shared" si="60"/>
        <v>0</v>
      </c>
      <c r="AB20" s="187">
        <f t="shared" si="61"/>
        <v>0</v>
      </c>
      <c r="AC20" s="993"/>
      <c r="AD20" s="993"/>
      <c r="AE20" s="993"/>
      <c r="AF20" s="993"/>
      <c r="AG20" s="187">
        <f>IFERROR(SUMIFS(Backup!$P:$P, Backup!$A:$A,"&gt;"&amp;AB$1, Backup!$A:$A, "&lt;="&amp;AG$1, Backup!$B:$B, $B20),0)</f>
        <v>0</v>
      </c>
      <c r="AH20" s="187">
        <f>IFERROR(SUMIFS(Backup!$P:$P, Backup!$A:$A,"&gt;"&amp;AG$1, Backup!$A:$A, "&lt;="&amp;AH$1, Backup!$B:$B, $B20),0)</f>
        <v>0</v>
      </c>
      <c r="AI20" s="187">
        <f>IFERROR(SUMIFS(Backup!$P:$P, Backup!$A:$A,"&gt;"&amp;AH$1, Backup!$A:$A, "&lt;="&amp;AI$1, Backup!$B:$B, $B20),0)</f>
        <v>0</v>
      </c>
      <c r="AJ20" s="187">
        <f>IFERROR(SUMIFS(Backup!$P:$P, Backup!$A:$A,"&gt;"&amp;AI$1, Backup!$A:$A, "&lt;="&amp;AJ$1, Backup!$B:$B, $B20),0)</f>
        <v>0</v>
      </c>
      <c r="AK20" s="993"/>
      <c r="AL20" s="993"/>
      <c r="AM20" s="187">
        <f t="shared" si="62"/>
        <v>0</v>
      </c>
      <c r="AN20" s="187">
        <f t="shared" si="63"/>
        <v>0</v>
      </c>
      <c r="AO20" s="993"/>
      <c r="AP20" s="993"/>
      <c r="AQ20" s="993"/>
      <c r="AR20" s="993"/>
      <c r="AS20" s="187">
        <f>IFERROR(SUMIFS(Backup!$P:$P, Backup!$A:$A,"&gt;"&amp;AN$1, Backup!$A:$A, "&lt;="&amp;AS$1, Backup!$B:$B, $B20),0)</f>
        <v>0</v>
      </c>
      <c r="AT20" s="187">
        <f>IFERROR(SUMIFS(Backup!$P:$P, Backup!$A:$A,"&gt;"&amp;AS$1, Backup!$A:$A, "&lt;="&amp;AT$1, Backup!$B:$B, $B20),0)</f>
        <v>0</v>
      </c>
      <c r="AU20" s="187">
        <f>IFERROR(SUMIFS(Backup!$P:$P, Backup!$A:$A,"&gt;"&amp;AT$1, Backup!$A:$A, "&lt;="&amp;AU$1, Backup!$B:$B, $B20),0)</f>
        <v>0</v>
      </c>
      <c r="AV20" s="187">
        <f>IFERROR(SUMIFS(Backup!$P:$P, Backup!$A:$A,"&gt;"&amp;AU$1, Backup!$A:$A, "&lt;="&amp;AV$1, Backup!$B:$B, $B20),0)</f>
        <v>0</v>
      </c>
      <c r="AW20" s="993"/>
      <c r="AX20" s="993"/>
      <c r="AY20" s="187">
        <f t="shared" si="64"/>
        <v>0</v>
      </c>
      <c r="AZ20" s="187">
        <f t="shared" si="65"/>
        <v>0</v>
      </c>
      <c r="BA20" s="993"/>
      <c r="BB20" s="993"/>
      <c r="BC20" s="993"/>
      <c r="BD20" s="993"/>
      <c r="BE20" s="187">
        <f>IFERROR(SUMIFS(Backup!$P:$P, Backup!$A:$A,"&gt;"&amp;AZ$1, Backup!$A:$A, "&lt;="&amp;BE$1, Backup!$B:$B, $B20),0)</f>
        <v>0</v>
      </c>
      <c r="BF20" s="187">
        <f>IFERROR(SUMIFS(Backup!$P:$P, Backup!$A:$A,"&gt;"&amp;BE$1, Backup!$A:$A, "&lt;="&amp;BF$1, Backup!$B:$B, $B20),0)</f>
        <v>0</v>
      </c>
      <c r="BG20" s="187">
        <f>IFERROR(SUMIFS(Backup!$P:$P, Backup!$A:$A,"&gt;"&amp;BF$1, Backup!$A:$A, "&lt;="&amp;BG$1, Backup!$B:$B, $B20),0)</f>
        <v>0</v>
      </c>
      <c r="BH20" s="187">
        <f>IFERROR(SUMIFS(Backup!$P:$P, Backup!$A:$A,"&gt;"&amp;BG$1, Backup!$A:$A, "&lt;="&amp;BH$1, Backup!$B:$B, $B20),0)</f>
        <v>0</v>
      </c>
      <c r="BI20" s="993"/>
      <c r="BJ20" s="993"/>
      <c r="BK20" s="187">
        <f t="shared" si="66"/>
        <v>0</v>
      </c>
      <c r="BL20" s="187">
        <f t="shared" si="67"/>
        <v>0</v>
      </c>
      <c r="BM20" s="993"/>
      <c r="BN20" s="993"/>
      <c r="BO20" s="993"/>
      <c r="BP20" s="993"/>
      <c r="BQ20" s="187">
        <f>IFERROR(SUMIFS(Backup!$P:$P, Backup!$A:$A,"&gt;"&amp;BL$1, Backup!$A:$A, "&lt;="&amp;BQ$1, Backup!$B:$B, $B20),0)</f>
        <v>0</v>
      </c>
      <c r="BR20" s="187">
        <f>IFERROR(SUMIFS(Backup!$P:$P, Backup!$A:$A,"&gt;"&amp;BQ$1, Backup!$A:$A, "&lt;="&amp;BR$1, Backup!$B:$B, $B20),0)</f>
        <v>0</v>
      </c>
      <c r="BS20" s="187">
        <f>IFERROR(SUMIFS(Backup!$P:$P, Backup!$A:$A,"&gt;"&amp;BR$1, Backup!$A:$A, "&lt;="&amp;BS$1, Backup!$B:$B, $B20),0)</f>
        <v>0</v>
      </c>
      <c r="BT20" s="187">
        <f>IFERROR(SUMIFS(Backup!$P:$P, Backup!$A:$A,"&gt;"&amp;BS$1, Backup!$A:$A, "&lt;="&amp;BT$1, Backup!$B:$B, $B20),0)</f>
        <v>0</v>
      </c>
      <c r="BU20" s="993"/>
      <c r="BV20" s="863"/>
      <c r="BW20" s="187">
        <f t="shared" si="68"/>
        <v>0</v>
      </c>
      <c r="BX20" s="187">
        <f t="shared" si="69"/>
        <v>0</v>
      </c>
      <c r="BY20" s="993"/>
      <c r="BZ20" s="993"/>
      <c r="CA20" s="993"/>
      <c r="CB20" s="993"/>
      <c r="CC20" s="187">
        <f>IFERROR(SUMIFS(Backup!$P:$P, Backup!$A:$A,"&gt;"&amp;BX$1, Backup!$A:$A, "&lt;="&amp;CC$1, Backup!$B:$B, $B20),0)</f>
        <v>0</v>
      </c>
      <c r="CD20" s="187">
        <f>IFERROR(SUMIFS(Backup!$P:$P, Backup!$A:$A,"&gt;"&amp;CC$1, Backup!$A:$A, "&lt;="&amp;CD$1, Backup!$B:$B, $B20),0)</f>
        <v>0</v>
      </c>
      <c r="CE20" s="187">
        <f>IFERROR(SUMIFS(Backup!$P:$P, Backup!$A:$A,"&gt;"&amp;CD$1, Backup!$A:$A, "&lt;="&amp;CE$1, Backup!$B:$B, $B20),0)</f>
        <v>0</v>
      </c>
      <c r="CF20" s="187">
        <f>IFERROR(SUMIFS(Backup!$P:$P, Backup!$A:$A,"&gt;"&amp;CE$1, Backup!$A:$A, "&lt;="&amp;CF$1, Backup!$B:$B, $B20),0)</f>
        <v>0</v>
      </c>
      <c r="CG20" s="993"/>
      <c r="CH20" s="993"/>
      <c r="CI20" s="187">
        <f t="shared" si="70"/>
        <v>0</v>
      </c>
      <c r="CJ20" s="187">
        <f t="shared" si="71"/>
        <v>0</v>
      </c>
      <c r="CK20" s="993"/>
      <c r="CL20" s="993"/>
      <c r="CM20" s="993"/>
      <c r="CN20" s="993"/>
      <c r="CO20" s="187">
        <f>IFERROR(SUMIFS(Backup!$P:$P, Backup!$A:$A,"&gt;"&amp;CJ$1, Backup!$A:$A, "&lt;="&amp;CO$1, Backup!$B:$B, $B20),0)</f>
        <v>0</v>
      </c>
      <c r="CP20" s="187">
        <f>IFERROR(SUMIFS(Backup!$P:$P, Backup!$A:$A,"&gt;"&amp;CO$1, Backup!$A:$A, "&lt;="&amp;CP$1, Backup!$B:$B, $B20),0)</f>
        <v>0</v>
      </c>
      <c r="CQ20" s="187">
        <f>IFERROR(SUMIFS(Backup!$P:$P, Backup!$A:$A,"&gt;"&amp;CP$1, Backup!$A:$A, "&lt;="&amp;CQ$1, Backup!$B:$B, $B20),0)</f>
        <v>0</v>
      </c>
      <c r="CR20" s="187">
        <f>IFERROR(SUMIFS(Backup!$P:$P, Backup!$A:$A,"&gt;"&amp;CQ$1, Backup!$A:$A, "&lt;="&amp;CR$1, Backup!$B:$B, $B20),0)</f>
        <v>0</v>
      </c>
      <c r="CS20" s="993"/>
      <c r="CT20" s="993"/>
      <c r="CU20" s="187">
        <f t="shared" si="72"/>
        <v>0</v>
      </c>
      <c r="CV20" s="187">
        <f t="shared" si="73"/>
        <v>0</v>
      </c>
      <c r="CW20" s="993"/>
      <c r="CX20" s="993"/>
      <c r="CY20" s="863"/>
      <c r="CZ20" s="863"/>
      <c r="DA20" s="863">
        <f>IFERROR(SUMIFS(Backup!$P:$P, Backup!$A:$A,"&gt;"&amp;CV$1, Backup!$A:$A, "&lt;="&amp;DA$1, Backup!$B:$B, $B20),0)</f>
        <v>0</v>
      </c>
      <c r="DB20" s="863">
        <f>IFERROR(SUMIFS(Backup!$P:$P, Backup!$A:$A,"&gt;"&amp;DA$1, Backup!$A:$A, "&lt;="&amp;DB$1, Backup!$B:$B, $B20),0)</f>
        <v>0</v>
      </c>
      <c r="DC20" s="863">
        <f>IFERROR(SUMIFS(Backup!$P:$P, Backup!$A:$A,"&gt;"&amp;DB$1, Backup!$A:$A, "&lt;="&amp;DC$1, Backup!$B:$B, $B20),0)</f>
        <v>0</v>
      </c>
      <c r="DD20" s="863">
        <f>IFERROR(SUMIFS(Backup!$P:$P, Backup!$A:$A,"&gt;"&amp;DC$1, Backup!$A:$A, "&lt;="&amp;DD$1, Backup!$B:$B, $B20),0)</f>
        <v>0</v>
      </c>
      <c r="DE20" s="993"/>
      <c r="DF20" s="993"/>
      <c r="DG20" s="863">
        <f t="shared" si="74"/>
        <v>0</v>
      </c>
      <c r="DH20" s="863">
        <f t="shared" si="75"/>
        <v>0</v>
      </c>
      <c r="DI20" s="994"/>
      <c r="DJ20" s="994"/>
      <c r="DK20" s="994"/>
      <c r="DL20" s="994"/>
      <c r="DM20" s="863">
        <f>IFERROR(SUMIFS(Backup!$P:$P, Backup!$A:$A,"&gt;"&amp;DH$1, Backup!$A:$A, "&lt;="&amp;DM$1, Backup!$B:$B, $B20),0)</f>
        <v>0</v>
      </c>
      <c r="DN20" s="863">
        <f>IFERROR(SUMIFS(Backup!$P:$P, Backup!$A:$A,"&gt;"&amp;DM$1, Backup!$A:$A, "&lt;="&amp;DN$1, Backup!$B:$B, $B20),0)</f>
        <v>0</v>
      </c>
      <c r="DO20" s="863">
        <f>IFERROR(SUMIFS(Backup!$P:$P, Backup!$A:$A,"&gt;"&amp;DN$1, Backup!$A:$A, "&lt;="&amp;DO$1, Backup!$B:$B, $B20),0)</f>
        <v>0</v>
      </c>
      <c r="DP20" s="863">
        <f>IFERROR(SUMIFS(Backup!$P:$P, Backup!$A:$A,"&gt;"&amp;DO$1, Backup!$A:$A, "&lt;="&amp;DP$1, Backup!$B:$B, $B20),0)</f>
        <v>0</v>
      </c>
      <c r="DQ20" s="993"/>
      <c r="DR20" s="993"/>
      <c r="DS20" s="863">
        <f t="shared" si="76"/>
        <v>0</v>
      </c>
      <c r="DT20" s="863">
        <f t="shared" si="77"/>
        <v>0</v>
      </c>
      <c r="DU20" s="994"/>
      <c r="DV20" s="994"/>
      <c r="DW20" s="994"/>
      <c r="DX20" s="994"/>
      <c r="DY20" s="863">
        <f>IFERROR(SUMIFS(Backup!$P:$P, Backup!$A:$A,"&gt;"&amp;DT$1, Backup!$A:$A, "&lt;="&amp;DY$1, Backup!$B:$B, $B20),0)</f>
        <v>0</v>
      </c>
      <c r="DZ20" s="863">
        <f>IFERROR(SUMIFS(Backup!$P:$P, Backup!$A:$A,"&gt;"&amp;DY$1, Backup!$A:$A, "&lt;="&amp;DZ$1, Backup!$B:$B, $B20),0)</f>
        <v>0</v>
      </c>
      <c r="EA20" s="863">
        <f>IFERROR(SUMIFS(Backup!$P:$P, Backup!$A:$A,"&gt;"&amp;DZ$1, Backup!$A:$A, "&lt;="&amp;EA$1, Backup!$B:$B, $B20),0)</f>
        <v>0</v>
      </c>
      <c r="EB20" s="863">
        <f>IFERROR(SUMIFS(Backup!$P:$P, Backup!$A:$A,"&gt;"&amp;EA$1, Backup!$A:$A, "&lt;="&amp;EB$1, Backup!$B:$B, $B20),0)</f>
        <v>0</v>
      </c>
      <c r="EC20" s="863"/>
      <c r="ED20" s="863"/>
      <c r="EE20" s="863">
        <f t="shared" si="78"/>
        <v>0</v>
      </c>
      <c r="EF20" s="863">
        <f t="shared" si="79"/>
        <v>0</v>
      </c>
      <c r="EG20" s="993"/>
      <c r="EH20" s="993"/>
      <c r="EI20" s="993"/>
      <c r="EJ20" s="993"/>
      <c r="EK20" s="863">
        <f>IFERROR(SUMIFS(Backup!$P:$P, Backup!$A:$A,"&gt;"&amp;EF$1, Backup!$A:$A, "&lt;="&amp;EK$1, Backup!$B:$B, $B20),0)</f>
        <v>0</v>
      </c>
      <c r="EL20" s="863">
        <f>IFERROR(SUMIFS(Backup!$P:$P, Backup!$A:$A,"&gt;"&amp;EK$1, Backup!$A:$A, "&lt;="&amp;EL$1, Backup!$B:$B, $B20),0)</f>
        <v>0</v>
      </c>
      <c r="EM20" s="863">
        <f>IFERROR(SUMIFS(Backup!$P:$P, Backup!$A:$A,"&gt;"&amp;EL$1, Backup!$A:$A, "&lt;="&amp;EM$1, Backup!$B:$B, $B20),0)</f>
        <v>0</v>
      </c>
      <c r="EN20" s="863">
        <f>IFERROR(SUMIFS(Backup!$P:$P, Backup!$A:$A,"&gt;"&amp;EM$1, Backup!$A:$A, "&lt;="&amp;EN$1, Backup!$B:$B, $B20),0)</f>
        <v>0</v>
      </c>
      <c r="EO20" s="993"/>
      <c r="EP20" s="993"/>
      <c r="EQ20" s="863">
        <f t="shared" si="80"/>
        <v>0</v>
      </c>
      <c r="ER20" s="863">
        <f t="shared" si="81"/>
        <v>0</v>
      </c>
      <c r="ES20" s="993"/>
      <c r="ET20" s="993"/>
      <c r="EU20" s="993"/>
      <c r="EV20" s="993"/>
      <c r="EW20" s="863">
        <f>IFERROR(SUMIFS(Backup!$P:$P, Backup!$A:$A,"&gt;"&amp;ER$1, Backup!$A:$A, "&lt;="&amp;EW$1, Backup!$B:$B, $B20),0)</f>
        <v>0</v>
      </c>
      <c r="EX20" s="863">
        <f>IFERROR(SUMIFS(Backup!$P:$P, Backup!$A:$A,"&gt;"&amp;EW$1, Backup!$A:$A, "&lt;="&amp;EX$1, Backup!$B:$B, $B20),0)</f>
        <v>0</v>
      </c>
      <c r="EY20" s="863">
        <f>IFERROR(SUMIFS(Backup!$P:$P, Backup!$A:$A,"&gt;"&amp;EX$1, Backup!$A:$A, "&lt;="&amp;EY$1, Backup!$B:$B, $B20),0)</f>
        <v>0</v>
      </c>
      <c r="EZ20" s="863">
        <f>IFERROR(SUMIFS(Backup!$P:$P, Backup!$A:$A,"&gt;"&amp;EY$1, Backup!$A:$A, "&lt;="&amp;EZ$1, Backup!$B:$B, $B20),0)</f>
        <v>0</v>
      </c>
      <c r="FA20" s="993"/>
      <c r="FB20" s="993"/>
      <c r="FC20" s="863">
        <f t="shared" si="82"/>
        <v>0</v>
      </c>
      <c r="FD20" s="863">
        <f t="shared" si="83"/>
        <v>0</v>
      </c>
      <c r="FE20" s="993"/>
      <c r="FF20" s="993"/>
      <c r="FG20" s="993"/>
      <c r="FH20" s="993"/>
      <c r="FI20" s="863">
        <f>IFERROR(SUMIFS(Backup!$P:$P, Backup!$A:$A,"&gt;"&amp;FD$1, Backup!$A:$A, "&lt;="&amp;FI$1, Backup!$B:$B, $B20),0)</f>
        <v>0</v>
      </c>
      <c r="FJ20" s="863">
        <f>IFERROR(SUMIFS(Backup!$P:$P, Backup!$A:$A,"&gt;"&amp;FI$1, Backup!$A:$A, "&lt;="&amp;FJ$1, Backup!$B:$B, $B20),0)</f>
        <v>0</v>
      </c>
      <c r="FK20" s="863">
        <f>IFERROR(SUMIFS(Backup!$P:$P, Backup!$A:$A,"&gt;"&amp;FJ$1, Backup!$A:$A, "&lt;="&amp;FK$1, Backup!$B:$B, $B20),0)</f>
        <v>0</v>
      </c>
      <c r="FL20" s="863">
        <f>IFERROR(SUMIFS(Backup!$P:$P, Backup!$A:$A,"&gt;"&amp;FK$1, Backup!$A:$A, "&lt;="&amp;FL$1, Backup!$B:$B, $B20),0)</f>
        <v>0</v>
      </c>
      <c r="FM20" s="863"/>
      <c r="FN20" s="863"/>
      <c r="FO20" s="863">
        <f t="shared" si="84"/>
        <v>0</v>
      </c>
      <c r="FP20" s="863">
        <f t="shared" si="85"/>
        <v>0</v>
      </c>
      <c r="FQ20" s="863"/>
      <c r="FR20" s="863"/>
      <c r="FS20" s="863"/>
      <c r="FT20" s="863"/>
      <c r="FU20" s="863">
        <f>IFERROR(SUMIFS(Backup!$P:$P, Backup!$A:$A,"&gt;"&amp;FP$1, Backup!$A:$A, "&lt;="&amp;FU$1, Backup!$B:$B, $B20),0)</f>
        <v>0</v>
      </c>
      <c r="FV20" s="863">
        <f>IFERROR(SUMIFS(Backup!$P:$P, Backup!$A:$A,"&gt;"&amp;FU$1, Backup!$A:$A, "&lt;="&amp;FV$1, Backup!$B:$B, $B20),0)</f>
        <v>0</v>
      </c>
      <c r="FW20" s="863">
        <f>IFERROR(SUMIFS(Backup!$P:$P, Backup!$A:$A,"&gt;"&amp;FV$1, Backup!$A:$A, "&lt;="&amp;FW$1, Backup!$B:$B, $B20),0)</f>
        <v>0</v>
      </c>
      <c r="FX20" s="863">
        <f>IFERROR(SUMIFS(Backup!$P:$P, Backup!$A:$A,"&gt;"&amp;FW$1, Backup!$A:$A, "&lt;="&amp;FX$1, Backup!$B:$B, $B20),0)</f>
        <v>0</v>
      </c>
      <c r="FY20" s="863"/>
      <c r="FZ20" s="863"/>
      <c r="GA20" s="863">
        <f t="shared" si="86"/>
        <v>0</v>
      </c>
      <c r="GB20" s="863">
        <f t="shared" si="87"/>
        <v>0</v>
      </c>
      <c r="GC20" s="863"/>
      <c r="GD20" s="863"/>
      <c r="GE20" s="863"/>
      <c r="GF20" s="863"/>
      <c r="GG20" s="863">
        <f>IFERROR(SUMIFS(Backup!$P:$P, Backup!$A:$A,"&gt;"&amp;GB$1, Backup!$A:$A, "&lt;="&amp;GG$1, Backup!$B:$B, $B20),0)</f>
        <v>0</v>
      </c>
      <c r="GH20" s="863">
        <f>IFERROR(SUMIFS(Backup!$P:$P, Backup!$A:$A,"&gt;"&amp;GG$1, Backup!$A:$A, "&lt;="&amp;GH$1, Backup!$B:$B, $B20),0)</f>
        <v>0</v>
      </c>
      <c r="GI20" s="863">
        <f>IFERROR(SUMIFS(Backup!$P:$P, Backup!$A:$A,"&gt;"&amp;GH$1, Backup!$A:$A, "&lt;="&amp;GI$1, Backup!$B:$B, $B20),0)</f>
        <v>0</v>
      </c>
      <c r="GJ20" s="863">
        <f>IFERROR(SUMIFS(Backup!$P:$P, Backup!$A:$A,"&gt;"&amp;GI$1, Backup!$A:$A, "&lt;="&amp;GJ$1, Backup!$B:$B, $B20),0)</f>
        <v>0</v>
      </c>
      <c r="GK20" s="993"/>
      <c r="GL20" s="993"/>
      <c r="GM20" s="863">
        <f t="shared" si="88"/>
        <v>0</v>
      </c>
      <c r="GN20" s="863">
        <f t="shared" si="89"/>
        <v>0</v>
      </c>
      <c r="GO20" s="993"/>
      <c r="GP20" s="993"/>
      <c r="GQ20" s="993"/>
      <c r="GR20" s="993"/>
      <c r="GS20" s="863">
        <f>IFERROR(SUMIFS(Backup!$P:$P, Backup!$A:$A,"&gt;"&amp;GN$1, Backup!$A:$A, "&lt;="&amp;GS$1, Backup!$B:$B, $B20),0)</f>
        <v>0</v>
      </c>
      <c r="GT20" s="863">
        <f>IFERROR(SUMIFS(Backup!$P:$P, Backup!$A:$A,"&gt;"&amp;GS$1, Backup!$A:$A, "&lt;="&amp;GT$1, Backup!$B:$B, $B20),0)</f>
        <v>0</v>
      </c>
      <c r="GU20" s="863">
        <f>IFERROR(SUMIFS(Backup!$P:$P, Backup!$A:$A,"&gt;"&amp;GT$1, Backup!$A:$A, "&lt;="&amp;GU$1, Backup!$B:$B, $B20),0)</f>
        <v>0</v>
      </c>
      <c r="GV20" s="863">
        <f>IFERROR(SUMIFS(Backup!$P:$P, Backup!$A:$A,"&gt;"&amp;GU$1, Backup!$A:$A, "&lt;="&amp;GV$1, Backup!$B:$B, $B20),0)</f>
        <v>0</v>
      </c>
      <c r="GW20" s="863"/>
      <c r="GX20" s="863"/>
      <c r="GY20" s="863">
        <f t="shared" si="90"/>
        <v>0</v>
      </c>
      <c r="GZ20" s="863">
        <f t="shared" si="91"/>
        <v>0</v>
      </c>
      <c r="HA20" s="863">
        <v>0</v>
      </c>
      <c r="HB20" s="863">
        <v>0</v>
      </c>
      <c r="HC20" s="863">
        <v>0</v>
      </c>
      <c r="HD20" s="863">
        <v>0</v>
      </c>
      <c r="HE20" s="863">
        <f>IFERROR(SUMIFS(Backup!$P:$P, Backup!$A:$A,"&gt;"&amp;GZ$1, Backup!$A:$A, "&lt;="&amp;HE$1, Backup!$B:$B, $B20),0)</f>
        <v>0</v>
      </c>
      <c r="HF20" s="863">
        <f>IFERROR(SUMIFS(Backup!$P:$P, Backup!$A:$A,"&gt;"&amp;HE$1, Backup!$A:$A, "&lt;="&amp;HF$1, Backup!$B:$B, $B20),0)</f>
        <v>0</v>
      </c>
      <c r="HG20" s="863">
        <f>IFERROR(SUMIFS(Backup!$P:$P, Backup!$A:$A,"&gt;"&amp;HF$1, Backup!$A:$A, "&lt;="&amp;HG$1, Backup!$B:$B, $B20),0)</f>
        <v>0</v>
      </c>
      <c r="HH20" s="863">
        <f>IFERROR(SUMIFS(Backup!$P:$P, Backup!$A:$A,"&gt;"&amp;HG$1, Backup!$A:$A, "&lt;="&amp;HH$1, Backup!$B:$B, $B20),0)</f>
        <v>0</v>
      </c>
      <c r="HI20" s="863"/>
      <c r="HJ20" s="863"/>
      <c r="HK20" s="863">
        <f t="shared" si="92"/>
        <v>0</v>
      </c>
      <c r="HL20" s="863">
        <f t="shared" si="93"/>
        <v>0</v>
      </c>
      <c r="HM20" s="863">
        <v>0</v>
      </c>
      <c r="HN20" s="863">
        <v>0</v>
      </c>
      <c r="HO20" s="863">
        <v>0</v>
      </c>
      <c r="HP20" s="863">
        <v>0</v>
      </c>
      <c r="HQ20" s="863">
        <f>IFERROR(SUMIFS(Backup!$P:$P, Backup!$A:$A,"&gt;"&amp;HL$1, Backup!$A:$A, "&lt;="&amp;HQ$1, Backup!$B:$B, $B20),0)</f>
        <v>0</v>
      </c>
      <c r="HR20" s="863">
        <f>IFERROR(SUMIFS(Backup!$P:$P, Backup!$A:$A,"&gt;"&amp;HQ$1, Backup!$A:$A, "&lt;="&amp;HR$1, Backup!$B:$B, $B20),0)</f>
        <v>0</v>
      </c>
      <c r="HS20" s="863">
        <f>IFERROR(SUMIFS(Backup!$P:$P, Backup!$A:$A,"&gt;"&amp;HR$1, Backup!$A:$A, "&lt;="&amp;HS$1, Backup!$B:$B, $B20),0)</f>
        <v>0</v>
      </c>
      <c r="HT20" s="863">
        <f>IFERROR(SUMIFS(Backup!$P:$P, Backup!$A:$A,"&gt;"&amp;HS$1, Backup!$A:$A, "&lt;="&amp;HT$1, Backup!$B:$B, $B20),0)</f>
        <v>0</v>
      </c>
      <c r="HU20" s="863"/>
      <c r="HV20" s="863"/>
      <c r="HW20" s="863">
        <f t="shared" si="94"/>
        <v>0</v>
      </c>
      <c r="HX20" s="863">
        <f t="shared" si="95"/>
        <v>0</v>
      </c>
      <c r="HY20" s="863"/>
      <c r="HZ20" s="863"/>
      <c r="IA20" s="863"/>
      <c r="IB20" s="863"/>
      <c r="IC20" s="863">
        <f>IFERROR(SUMIFS(Backup!$P:$P, Backup!$A:$A,"&gt;"&amp;HX$1, Backup!$A:$A, "&lt;="&amp;IC$1, Backup!$B:$B, $B20),0)</f>
        <v>0</v>
      </c>
      <c r="ID20" s="863">
        <f>IFERROR(SUMIFS(Backup!$P:$P, Backup!$A:$A,"&gt;"&amp;IC$1, Backup!$A:$A, "&lt;="&amp;ID$1, Backup!$B:$B, $B20),0)</f>
        <v>0</v>
      </c>
      <c r="IE20" s="863">
        <f>IFERROR(SUMIFS(Backup!$P:$P, Backup!$A:$A,"&gt;"&amp;ID$1, Backup!$A:$A, "&lt;="&amp;IE$1, Backup!$B:$B, $B20),0)</f>
        <v>0</v>
      </c>
      <c r="IF20" s="863">
        <f>IFERROR(SUMIFS(Backup!$P:$P, Backup!$A:$A,"&gt;"&amp;IE$1, Backup!$A:$A, "&lt;="&amp;IF$1, Backup!$B:$B, $B20),0)</f>
        <v>0</v>
      </c>
      <c r="IG20" s="863"/>
      <c r="IH20" s="863"/>
      <c r="II20" s="863">
        <f t="shared" si="96"/>
        <v>0</v>
      </c>
      <c r="IJ20" s="863">
        <f t="shared" si="97"/>
        <v>0</v>
      </c>
      <c r="IK20" s="863"/>
      <c r="IL20" s="863"/>
      <c r="IM20" s="863"/>
      <c r="IN20" s="863"/>
      <c r="IO20" s="863">
        <f>IFERROR(SUMIFS(Backup!$P:$P, Backup!$A:$A,"&gt;"&amp;IJ$1, Backup!$A:$A, "&lt;="&amp;IO$1, Backup!$B:$B, $B20),0)</f>
        <v>0</v>
      </c>
      <c r="IP20" s="863">
        <f>IFERROR(SUMIFS(Backup!$P:$P, Backup!$A:$A,"&gt;"&amp;IO$1, Backup!$A:$A, "&lt;="&amp;IP$1, Backup!$B:$B, $B20),0)</f>
        <v>0</v>
      </c>
      <c r="IQ20" s="863">
        <f>IFERROR(SUMIFS(Backup!$P:$P, Backup!$A:$A,"&gt;"&amp;IP$1, Backup!$A:$A, "&lt;="&amp;IQ$1, Backup!$B:$B, $B20),0)</f>
        <v>0</v>
      </c>
      <c r="IR20" s="863">
        <f>IFERROR(SUMIFS(Backup!$P:$P, Backup!$A:$A,"&gt;"&amp;IQ$1, Backup!$A:$A, "&lt;="&amp;IR$1, Backup!$B:$B, $B20),0)</f>
        <v>0</v>
      </c>
      <c r="IS20" s="863"/>
      <c r="IT20" s="863"/>
      <c r="IU20" s="863">
        <f t="shared" si="98"/>
        <v>0</v>
      </c>
      <c r="IV20" s="863">
        <f t="shared" si="99"/>
        <v>0</v>
      </c>
      <c r="IW20" s="993"/>
      <c r="IX20" s="993"/>
      <c r="IY20" s="993"/>
      <c r="IZ20" s="993"/>
      <c r="JA20" s="863">
        <f>IFERROR(SUMIFS(Backup!$P:$P, Backup!$A:$A,"&gt;"&amp;IV$1, Backup!$A:$A, "&lt;="&amp;JA$1, Backup!$B:$B, $B20),0)</f>
        <v>0</v>
      </c>
      <c r="JB20" s="863">
        <f>IFERROR(SUMIFS(Backup!$P:$P, Backup!$A:$A,"&gt;"&amp;IW$1, Backup!$A:$A, "&lt;="&amp;JB$1, Backup!$B:$B, $B20),0)</f>
        <v>0</v>
      </c>
      <c r="JC20" s="863">
        <f>IFERROR(SUMIFS(Backup!$P:$P, Backup!$A:$A,"&gt;"&amp;IX$1, Backup!$A:$A, "&lt;="&amp;JC$1, Backup!$B:$B, $B20),0)</f>
        <v>0</v>
      </c>
      <c r="JD20" s="863">
        <f>IFERROR(SUMIFS(Backup!$P:$P, Backup!$A:$A,"&gt;"&amp;IY$1, Backup!$A:$A, "&lt;="&amp;JD$1, Backup!$B:$B, $B20),0)</f>
        <v>0</v>
      </c>
    </row>
    <row r="21" spans="1:264">
      <c r="A21" s="241">
        <v>15</v>
      </c>
      <c r="B21" s="241" t="s">
        <v>2331</v>
      </c>
      <c r="C21" s="1057">
        <v>1141</v>
      </c>
      <c r="D21" s="190" t="s">
        <v>564</v>
      </c>
      <c r="E21" s="424">
        <v>1141</v>
      </c>
      <c r="F21" s="312">
        <f t="shared" si="13"/>
        <v>0</v>
      </c>
      <c r="G21" s="312">
        <f t="shared" si="14"/>
        <v>0</v>
      </c>
      <c r="H21" s="312">
        <f t="shared" si="15"/>
        <v>0</v>
      </c>
      <c r="I21" s="993"/>
      <c r="J21" s="993"/>
      <c r="K21" s="993"/>
      <c r="L21" s="993"/>
      <c r="M21" s="993"/>
      <c r="N21" s="993"/>
      <c r="O21" s="187">
        <f t="shared" si="58"/>
        <v>0</v>
      </c>
      <c r="P21" s="187">
        <f t="shared" si="59"/>
        <v>0</v>
      </c>
      <c r="Q21" s="993"/>
      <c r="R21" s="993"/>
      <c r="S21" s="993"/>
      <c r="T21" s="993"/>
      <c r="U21" s="187">
        <f>IFERROR(SUMIFS(Backup!$P:$P, Backup!$A:$A,"&gt;"&amp;P$1, Backup!$A:$A, "&lt;="&amp;U$1, Backup!$B:$B, $B21),0)</f>
        <v>0</v>
      </c>
      <c r="V21" s="187">
        <f>IFERROR(SUMIFS(Backup!$P:$P, Backup!$A:$A,"&gt;"&amp;U$1, Backup!$A:$A, "&lt;="&amp;V$1, Backup!$B:$B, $B21),0)</f>
        <v>0</v>
      </c>
      <c r="W21" s="187">
        <f>IFERROR(SUMIFS(Backup!$P:$P, Backup!$A:$A,"&gt;"&amp;V$1, Backup!$A:$A, "&lt;="&amp;W$1, Backup!$B:$B, $B21),0)</f>
        <v>0</v>
      </c>
      <c r="X21" s="187">
        <f>IFERROR(SUMIFS(Backup!$P:$P, Backup!$A:$A,"&gt;"&amp;W$1, Backup!$A:$A, "&lt;="&amp;X$1, Backup!$B:$B, $B21),0)</f>
        <v>0</v>
      </c>
      <c r="Y21" s="993"/>
      <c r="Z21" s="993"/>
      <c r="AA21" s="187">
        <f t="shared" si="60"/>
        <v>0</v>
      </c>
      <c r="AB21" s="187">
        <f t="shared" si="61"/>
        <v>0</v>
      </c>
      <c r="AC21" s="993"/>
      <c r="AD21" s="993"/>
      <c r="AE21" s="993"/>
      <c r="AF21" s="993"/>
      <c r="AG21" s="187">
        <f>IFERROR(SUMIFS(Backup!$P:$P, Backup!$A:$A,"&gt;"&amp;AB$1, Backup!$A:$A, "&lt;="&amp;AG$1, Backup!$B:$B, $B21),0)</f>
        <v>0</v>
      </c>
      <c r="AH21" s="187">
        <f>IFERROR(SUMIFS(Backup!$P:$P, Backup!$A:$A,"&gt;"&amp;AG$1, Backup!$A:$A, "&lt;="&amp;AH$1, Backup!$B:$B, $B21),0)</f>
        <v>0</v>
      </c>
      <c r="AI21" s="187">
        <f>IFERROR(SUMIFS(Backup!$P:$P, Backup!$A:$A,"&gt;"&amp;AH$1, Backup!$A:$A, "&lt;="&amp;AI$1, Backup!$B:$B, $B21),0)</f>
        <v>0</v>
      </c>
      <c r="AJ21" s="187">
        <f>IFERROR(SUMIFS(Backup!$P:$P, Backup!$A:$A,"&gt;"&amp;AI$1, Backup!$A:$A, "&lt;="&amp;AJ$1, Backup!$B:$B, $B21),0)</f>
        <v>0</v>
      </c>
      <c r="AK21" s="993"/>
      <c r="AL21" s="993"/>
      <c r="AM21" s="187">
        <f t="shared" si="62"/>
        <v>0</v>
      </c>
      <c r="AN21" s="187">
        <f t="shared" si="63"/>
        <v>0</v>
      </c>
      <c r="AO21" s="993"/>
      <c r="AP21" s="993"/>
      <c r="AQ21" s="993"/>
      <c r="AR21" s="993"/>
      <c r="AS21" s="187">
        <f>IFERROR(SUMIFS(Backup!$P:$P, Backup!$A:$A,"&gt;"&amp;AN$1, Backup!$A:$A, "&lt;="&amp;AS$1, Backup!$B:$B, $B21),0)</f>
        <v>0</v>
      </c>
      <c r="AT21" s="187">
        <f>IFERROR(SUMIFS(Backup!$P:$P, Backup!$A:$A,"&gt;"&amp;AS$1, Backup!$A:$A, "&lt;="&amp;AT$1, Backup!$B:$B, $B21),0)</f>
        <v>0</v>
      </c>
      <c r="AU21" s="187">
        <f>IFERROR(SUMIFS(Backup!$P:$P, Backup!$A:$A,"&gt;"&amp;AT$1, Backup!$A:$A, "&lt;="&amp;AU$1, Backup!$B:$B, $B21),0)</f>
        <v>0</v>
      </c>
      <c r="AV21" s="187">
        <f>IFERROR(SUMIFS(Backup!$P:$P, Backup!$A:$A,"&gt;"&amp;AU$1, Backup!$A:$A, "&lt;="&amp;AV$1, Backup!$B:$B, $B21),0)</f>
        <v>0</v>
      </c>
      <c r="AW21" s="993"/>
      <c r="AX21" s="993"/>
      <c r="AY21" s="187">
        <f t="shared" si="64"/>
        <v>0</v>
      </c>
      <c r="AZ21" s="187">
        <f t="shared" si="65"/>
        <v>0</v>
      </c>
      <c r="BA21" s="993"/>
      <c r="BB21" s="993"/>
      <c r="BC21" s="993"/>
      <c r="BD21" s="993"/>
      <c r="BE21" s="187">
        <f>IFERROR(SUMIFS(Backup!$P:$P, Backup!$A:$A,"&gt;"&amp;AZ$1, Backup!$A:$A, "&lt;="&amp;BE$1, Backup!$B:$B, $B21),0)</f>
        <v>0</v>
      </c>
      <c r="BF21" s="187">
        <f>IFERROR(SUMIFS(Backup!$P:$P, Backup!$A:$A,"&gt;"&amp;BE$1, Backup!$A:$A, "&lt;="&amp;BF$1, Backup!$B:$B, $B21),0)</f>
        <v>0</v>
      </c>
      <c r="BG21" s="187">
        <f>IFERROR(SUMIFS(Backup!$P:$P, Backup!$A:$A,"&gt;"&amp;BF$1, Backup!$A:$A, "&lt;="&amp;BG$1, Backup!$B:$B, $B21),0)</f>
        <v>0</v>
      </c>
      <c r="BH21" s="187">
        <f>IFERROR(SUMIFS(Backup!$P:$P, Backup!$A:$A,"&gt;"&amp;BG$1, Backup!$A:$A, "&lt;="&amp;BH$1, Backup!$B:$B, $B21),0)</f>
        <v>0</v>
      </c>
      <c r="BI21" s="993"/>
      <c r="BJ21" s="993"/>
      <c r="BK21" s="187">
        <f t="shared" si="66"/>
        <v>0</v>
      </c>
      <c r="BL21" s="187">
        <f t="shared" si="67"/>
        <v>0</v>
      </c>
      <c r="BM21" s="993"/>
      <c r="BN21" s="993"/>
      <c r="BO21" s="993"/>
      <c r="BP21" s="993"/>
      <c r="BQ21" s="187">
        <f>IFERROR(SUMIFS(Backup!$P:$P, Backup!$A:$A,"&gt;"&amp;BL$1, Backup!$A:$A, "&lt;="&amp;BQ$1, Backup!$B:$B, $B21),0)</f>
        <v>0</v>
      </c>
      <c r="BR21" s="187">
        <f>IFERROR(SUMIFS(Backup!$P:$P, Backup!$A:$A,"&gt;"&amp;BQ$1, Backup!$A:$A, "&lt;="&amp;BR$1, Backup!$B:$B, $B21),0)</f>
        <v>0</v>
      </c>
      <c r="BS21" s="187">
        <f>IFERROR(SUMIFS(Backup!$P:$P, Backup!$A:$A,"&gt;"&amp;BR$1, Backup!$A:$A, "&lt;="&amp;BS$1, Backup!$B:$B, $B21),0)</f>
        <v>0</v>
      </c>
      <c r="BT21" s="187">
        <f>IFERROR(SUMIFS(Backup!$P:$P, Backup!$A:$A,"&gt;"&amp;BS$1, Backup!$A:$A, "&lt;="&amp;BT$1, Backup!$B:$B, $B21),0)</f>
        <v>0</v>
      </c>
      <c r="BU21" s="993"/>
      <c r="BV21" s="993"/>
      <c r="BW21" s="187">
        <f t="shared" si="68"/>
        <v>0</v>
      </c>
      <c r="BX21" s="187">
        <f t="shared" si="69"/>
        <v>0</v>
      </c>
      <c r="BY21" s="993"/>
      <c r="BZ21" s="993"/>
      <c r="CA21" s="993"/>
      <c r="CB21" s="993"/>
      <c r="CC21" s="187">
        <f>IFERROR(SUMIFS(Backup!$P:$P, Backup!$A:$A,"&gt;"&amp;BX$1, Backup!$A:$A, "&lt;="&amp;CC$1, Backup!$B:$B, $B21),0)</f>
        <v>0</v>
      </c>
      <c r="CD21" s="187">
        <f>IFERROR(SUMIFS(Backup!$P:$P, Backup!$A:$A,"&gt;"&amp;CC$1, Backup!$A:$A, "&lt;="&amp;CD$1, Backup!$B:$B, $B21),0)</f>
        <v>0</v>
      </c>
      <c r="CE21" s="187">
        <f>IFERROR(SUMIFS(Backup!$P:$P, Backup!$A:$A,"&gt;"&amp;CD$1, Backup!$A:$A, "&lt;="&amp;CE$1, Backup!$B:$B, $B21),0)</f>
        <v>0</v>
      </c>
      <c r="CF21" s="187">
        <f>IFERROR(SUMIFS(Backup!$P:$P, Backup!$A:$A,"&gt;"&amp;CE$1, Backup!$A:$A, "&lt;="&amp;CF$1, Backup!$B:$B, $B21),0)</f>
        <v>0</v>
      </c>
      <c r="CG21" s="993"/>
      <c r="CH21" s="993"/>
      <c r="CI21" s="187">
        <f t="shared" si="70"/>
        <v>0</v>
      </c>
      <c r="CJ21" s="187">
        <f t="shared" si="71"/>
        <v>0</v>
      </c>
      <c r="CK21" s="993"/>
      <c r="CL21" s="993"/>
      <c r="CM21" s="993"/>
      <c r="CN21" s="993"/>
      <c r="CO21" s="187">
        <f>IFERROR(SUMIFS(Backup!$P:$P, Backup!$A:$A,"&gt;"&amp;CJ$1, Backup!$A:$A, "&lt;="&amp;CO$1, Backup!$B:$B, $B21),0)</f>
        <v>0</v>
      </c>
      <c r="CP21" s="187">
        <f>IFERROR(SUMIFS(Backup!$P:$P, Backup!$A:$A,"&gt;"&amp;CO$1, Backup!$A:$A, "&lt;="&amp;CP$1, Backup!$B:$B, $B21),0)</f>
        <v>0</v>
      </c>
      <c r="CQ21" s="187">
        <f>IFERROR(SUMIFS(Backup!$P:$P, Backup!$A:$A,"&gt;"&amp;CP$1, Backup!$A:$A, "&lt;="&amp;CQ$1, Backup!$B:$B, $B21),0)</f>
        <v>0</v>
      </c>
      <c r="CR21" s="187">
        <f>IFERROR(SUMIFS(Backup!$P:$P, Backup!$A:$A,"&gt;"&amp;CQ$1, Backup!$A:$A, "&lt;="&amp;CR$1, Backup!$B:$B, $B21),0)</f>
        <v>0</v>
      </c>
      <c r="CS21" s="993"/>
      <c r="CT21" s="993"/>
      <c r="CU21" s="187">
        <f t="shared" si="72"/>
        <v>0</v>
      </c>
      <c r="CV21" s="187">
        <f t="shared" si="73"/>
        <v>0</v>
      </c>
      <c r="CW21" s="993"/>
      <c r="CX21" s="993"/>
      <c r="CY21" s="863"/>
      <c r="CZ21" s="863"/>
      <c r="DA21" s="863">
        <f>IFERROR(SUMIFS(Backup!$P:$P, Backup!$A:$A,"&gt;"&amp;CV$1, Backup!$A:$A, "&lt;="&amp;DA$1, Backup!$B:$B, $B21),0)</f>
        <v>0</v>
      </c>
      <c r="DB21" s="863">
        <f>IFERROR(SUMIFS(Backup!$P:$P, Backup!$A:$A,"&gt;"&amp;DA$1, Backup!$A:$A, "&lt;="&amp;DB$1, Backup!$B:$B, $B21),0)</f>
        <v>0</v>
      </c>
      <c r="DC21" s="863">
        <f>IFERROR(SUMIFS(Backup!$P:$P, Backup!$A:$A,"&gt;"&amp;DB$1, Backup!$A:$A, "&lt;="&amp;DC$1, Backup!$B:$B, $B21),0)</f>
        <v>0</v>
      </c>
      <c r="DD21" s="863">
        <f>IFERROR(SUMIFS(Backup!$P:$P, Backup!$A:$A,"&gt;"&amp;DC$1, Backup!$A:$A, "&lt;="&amp;DD$1, Backup!$B:$B, $B21),0)</f>
        <v>0</v>
      </c>
      <c r="DE21" s="993"/>
      <c r="DF21" s="993"/>
      <c r="DG21" s="863">
        <f t="shared" si="74"/>
        <v>0</v>
      </c>
      <c r="DH21" s="863">
        <f t="shared" si="75"/>
        <v>0</v>
      </c>
      <c r="DI21" s="993"/>
      <c r="DJ21" s="993"/>
      <c r="DK21" s="993"/>
      <c r="DL21" s="993"/>
      <c r="DM21" s="863">
        <f>IFERROR(SUMIFS(Backup!$P:$P, Backup!$A:$A,"&gt;"&amp;DH$1, Backup!$A:$A, "&lt;="&amp;DM$1, Backup!$B:$B, $B21),0)</f>
        <v>0</v>
      </c>
      <c r="DN21" s="863">
        <f>IFERROR(SUMIFS(Backup!$P:$P, Backup!$A:$A,"&gt;"&amp;DM$1, Backup!$A:$A, "&lt;="&amp;DN$1, Backup!$B:$B, $B21),0)</f>
        <v>0</v>
      </c>
      <c r="DO21" s="863">
        <f>IFERROR(SUMIFS(Backup!$P:$P, Backup!$A:$A,"&gt;"&amp;DN$1, Backup!$A:$A, "&lt;="&amp;DO$1, Backup!$B:$B, $B21),0)</f>
        <v>0</v>
      </c>
      <c r="DP21" s="863">
        <f>IFERROR(SUMIFS(Backup!$P:$P, Backup!$A:$A,"&gt;"&amp;DO$1, Backup!$A:$A, "&lt;="&amp;DP$1, Backup!$B:$B, $B21),0)</f>
        <v>0</v>
      </c>
      <c r="DQ21" s="993"/>
      <c r="DR21" s="993"/>
      <c r="DS21" s="863">
        <f t="shared" si="76"/>
        <v>0</v>
      </c>
      <c r="DT21" s="863">
        <f t="shared" si="77"/>
        <v>0</v>
      </c>
      <c r="DU21" s="993"/>
      <c r="DV21" s="993"/>
      <c r="DW21" s="993"/>
      <c r="DX21" s="993"/>
      <c r="DY21" s="863">
        <f>IFERROR(SUMIFS(Backup!$P:$P, Backup!$A:$A,"&gt;"&amp;DT$1, Backup!$A:$A, "&lt;="&amp;DY$1, Backup!$B:$B, $B21),0)</f>
        <v>0</v>
      </c>
      <c r="DZ21" s="863">
        <f>IFERROR(SUMIFS(Backup!$P:$P, Backup!$A:$A,"&gt;"&amp;DY$1, Backup!$A:$A, "&lt;="&amp;DZ$1, Backup!$B:$B, $B21),0)</f>
        <v>0</v>
      </c>
      <c r="EA21" s="863">
        <f>IFERROR(SUMIFS(Backup!$P:$P, Backup!$A:$A,"&gt;"&amp;DZ$1, Backup!$A:$A, "&lt;="&amp;EA$1, Backup!$B:$B, $B21),0)</f>
        <v>0</v>
      </c>
      <c r="EB21" s="863">
        <f>IFERROR(SUMIFS(Backup!$P:$P, Backup!$A:$A,"&gt;"&amp;EA$1, Backup!$A:$A, "&lt;="&amp;EB$1, Backup!$B:$B, $B21),0)</f>
        <v>0</v>
      </c>
      <c r="EC21" s="863"/>
      <c r="ED21" s="863"/>
      <c r="EE21" s="863">
        <f t="shared" si="78"/>
        <v>0</v>
      </c>
      <c r="EF21" s="863">
        <f t="shared" si="79"/>
        <v>0</v>
      </c>
      <c r="EG21" s="993"/>
      <c r="EH21" s="993"/>
      <c r="EI21" s="993"/>
      <c r="EJ21" s="993"/>
      <c r="EK21" s="863">
        <f>IFERROR(SUMIFS(Backup!$P:$P, Backup!$A:$A,"&gt;"&amp;EF$1, Backup!$A:$A, "&lt;="&amp;EK$1, Backup!$B:$B, $B21),0)</f>
        <v>0</v>
      </c>
      <c r="EL21" s="863">
        <f>IFERROR(SUMIFS(Backup!$P:$P, Backup!$A:$A,"&gt;"&amp;EK$1, Backup!$A:$A, "&lt;="&amp;EL$1, Backup!$B:$B, $B21),0)</f>
        <v>0</v>
      </c>
      <c r="EM21" s="863">
        <f>IFERROR(SUMIFS(Backup!$P:$P, Backup!$A:$A,"&gt;"&amp;EL$1, Backup!$A:$A, "&lt;="&amp;EM$1, Backup!$B:$B, $B21),0)</f>
        <v>0</v>
      </c>
      <c r="EN21" s="863">
        <f>IFERROR(SUMIFS(Backup!$P:$P, Backup!$A:$A,"&gt;"&amp;EM$1, Backup!$A:$A, "&lt;="&amp;EN$1, Backup!$B:$B, $B21),0)</f>
        <v>0</v>
      </c>
      <c r="EO21" s="993"/>
      <c r="EP21" s="993"/>
      <c r="EQ21" s="863">
        <f t="shared" si="80"/>
        <v>0</v>
      </c>
      <c r="ER21" s="863">
        <f t="shared" si="81"/>
        <v>0</v>
      </c>
      <c r="ES21" s="993"/>
      <c r="ET21" s="993"/>
      <c r="EU21" s="993"/>
      <c r="EV21" s="993"/>
      <c r="EW21" s="863">
        <f>IFERROR(SUMIFS(Backup!$P:$P, Backup!$A:$A,"&gt;"&amp;ER$1, Backup!$A:$A, "&lt;="&amp;EW$1, Backup!$B:$B, $B21),0)</f>
        <v>0</v>
      </c>
      <c r="EX21" s="863">
        <f>IFERROR(SUMIFS(Backup!$P:$P, Backup!$A:$A,"&gt;"&amp;EW$1, Backup!$A:$A, "&lt;="&amp;EX$1, Backup!$B:$B, $B21),0)</f>
        <v>0</v>
      </c>
      <c r="EY21" s="863">
        <f>IFERROR(SUMIFS(Backup!$P:$P, Backup!$A:$A,"&gt;"&amp;EX$1, Backup!$A:$A, "&lt;="&amp;EY$1, Backup!$B:$B, $B21),0)</f>
        <v>0</v>
      </c>
      <c r="EZ21" s="863">
        <f>IFERROR(SUMIFS(Backup!$P:$P, Backup!$A:$A,"&gt;"&amp;EY$1, Backup!$A:$A, "&lt;="&amp;EZ$1, Backup!$B:$B, $B21),0)</f>
        <v>0</v>
      </c>
      <c r="FA21" s="993"/>
      <c r="FB21" s="993"/>
      <c r="FC21" s="863">
        <f t="shared" si="82"/>
        <v>0</v>
      </c>
      <c r="FD21" s="863">
        <f t="shared" si="83"/>
        <v>0</v>
      </c>
      <c r="FE21" s="993"/>
      <c r="FF21" s="993"/>
      <c r="FG21" s="993"/>
      <c r="FH21" s="993"/>
      <c r="FI21" s="863">
        <f>IFERROR(SUMIFS(Backup!$P:$P, Backup!$A:$A,"&gt;"&amp;FD$1, Backup!$A:$A, "&lt;="&amp;FI$1, Backup!$B:$B, $B21),0)</f>
        <v>0</v>
      </c>
      <c r="FJ21" s="863">
        <f>IFERROR(SUMIFS(Backup!$P:$P, Backup!$A:$A,"&gt;"&amp;FI$1, Backup!$A:$A, "&lt;="&amp;FJ$1, Backup!$B:$B, $B21),0)</f>
        <v>0</v>
      </c>
      <c r="FK21" s="863">
        <f>IFERROR(SUMIFS(Backup!$P:$P, Backup!$A:$A,"&gt;"&amp;FJ$1, Backup!$A:$A, "&lt;="&amp;FK$1, Backup!$B:$B, $B21),0)</f>
        <v>0</v>
      </c>
      <c r="FL21" s="863">
        <f>IFERROR(SUMIFS(Backup!$P:$P, Backup!$A:$A,"&gt;"&amp;FK$1, Backup!$A:$A, "&lt;="&amp;FL$1, Backup!$B:$B, $B21),0)</f>
        <v>0</v>
      </c>
      <c r="FM21" s="863"/>
      <c r="FN21" s="863"/>
      <c r="FO21" s="863">
        <f t="shared" si="84"/>
        <v>0</v>
      </c>
      <c r="FP21" s="863">
        <f t="shared" si="85"/>
        <v>0</v>
      </c>
      <c r="FQ21" s="863"/>
      <c r="FR21" s="863"/>
      <c r="FS21" s="863"/>
      <c r="FT21" s="863"/>
      <c r="FU21" s="863">
        <f>IFERROR(SUMIFS(Backup!$P:$P, Backup!$A:$A,"&gt;"&amp;FP$1, Backup!$A:$A, "&lt;="&amp;FU$1, Backup!$B:$B, $B21),0)</f>
        <v>0</v>
      </c>
      <c r="FV21" s="863">
        <f>IFERROR(SUMIFS(Backup!$P:$P, Backup!$A:$A,"&gt;"&amp;FU$1, Backup!$A:$A, "&lt;="&amp;FV$1, Backup!$B:$B, $B21),0)</f>
        <v>0</v>
      </c>
      <c r="FW21" s="863">
        <f>IFERROR(SUMIFS(Backup!$P:$P, Backup!$A:$A,"&gt;"&amp;FV$1, Backup!$A:$A, "&lt;="&amp;FW$1, Backup!$B:$B, $B21),0)</f>
        <v>0</v>
      </c>
      <c r="FX21" s="863">
        <f>IFERROR(SUMIFS(Backup!$P:$P, Backup!$A:$A,"&gt;"&amp;FW$1, Backup!$A:$A, "&lt;="&amp;FX$1, Backup!$B:$B, $B21),0)</f>
        <v>0</v>
      </c>
      <c r="FY21" s="863"/>
      <c r="FZ21" s="863"/>
      <c r="GA21" s="863">
        <f t="shared" si="86"/>
        <v>0</v>
      </c>
      <c r="GB21" s="863">
        <f t="shared" si="87"/>
        <v>0</v>
      </c>
      <c r="GC21" s="863"/>
      <c r="GD21" s="863"/>
      <c r="GE21" s="863"/>
      <c r="GF21" s="863"/>
      <c r="GG21" s="863">
        <f>IFERROR(SUMIFS(Backup!$P:$P, Backup!$A:$A,"&gt;"&amp;GB$1, Backup!$A:$A, "&lt;="&amp;GG$1, Backup!$B:$B, $B21),0)</f>
        <v>0</v>
      </c>
      <c r="GH21" s="863">
        <f>IFERROR(SUMIFS(Backup!$P:$P, Backup!$A:$A,"&gt;"&amp;GG$1, Backup!$A:$A, "&lt;="&amp;GH$1, Backup!$B:$B, $B21),0)</f>
        <v>0</v>
      </c>
      <c r="GI21" s="863">
        <f>IFERROR(SUMIFS(Backup!$P:$P, Backup!$A:$A,"&gt;"&amp;GH$1, Backup!$A:$A, "&lt;="&amp;GI$1, Backup!$B:$B, $B21),0)</f>
        <v>0</v>
      </c>
      <c r="GJ21" s="863">
        <f>IFERROR(SUMIFS(Backup!$P:$P, Backup!$A:$A,"&gt;"&amp;GI$1, Backup!$A:$A, "&lt;="&amp;GJ$1, Backup!$B:$B, $B21),0)</f>
        <v>0</v>
      </c>
      <c r="GK21" s="993"/>
      <c r="GL21" s="993"/>
      <c r="GM21" s="863">
        <f t="shared" si="88"/>
        <v>0</v>
      </c>
      <c r="GN21" s="863">
        <f t="shared" si="89"/>
        <v>0</v>
      </c>
      <c r="GO21" s="993"/>
      <c r="GP21" s="993"/>
      <c r="GQ21" s="993"/>
      <c r="GR21" s="993"/>
      <c r="GS21" s="863">
        <f>IFERROR(SUMIFS(Backup!$P:$P, Backup!$A:$A,"&gt;"&amp;GN$1, Backup!$A:$A, "&lt;="&amp;GS$1, Backup!$B:$B, $B21),0)</f>
        <v>0</v>
      </c>
      <c r="GT21" s="863">
        <f>IFERROR(SUMIFS(Backup!$P:$P, Backup!$A:$A,"&gt;"&amp;GS$1, Backup!$A:$A, "&lt;="&amp;GT$1, Backup!$B:$B, $B21),0)</f>
        <v>0</v>
      </c>
      <c r="GU21" s="863">
        <f>IFERROR(SUMIFS(Backup!$P:$P, Backup!$A:$A,"&gt;"&amp;GT$1, Backup!$A:$A, "&lt;="&amp;GU$1, Backup!$B:$B, $B21),0)</f>
        <v>0</v>
      </c>
      <c r="GV21" s="863">
        <f>IFERROR(SUMIFS(Backup!$P:$P, Backup!$A:$A,"&gt;"&amp;GU$1, Backup!$A:$A, "&lt;="&amp;GV$1, Backup!$B:$B, $B21),0)</f>
        <v>0</v>
      </c>
      <c r="GW21" s="863"/>
      <c r="GX21" s="863"/>
      <c r="GY21" s="863">
        <f t="shared" si="90"/>
        <v>0</v>
      </c>
      <c r="GZ21" s="863">
        <f t="shared" si="91"/>
        <v>0</v>
      </c>
      <c r="HA21" s="863">
        <v>0</v>
      </c>
      <c r="HB21" s="863">
        <v>0</v>
      </c>
      <c r="HC21" s="863">
        <v>0</v>
      </c>
      <c r="HD21" s="863">
        <v>0</v>
      </c>
      <c r="HE21" s="863">
        <f>IFERROR(SUMIFS(Backup!$P:$P, Backup!$A:$A,"&gt;"&amp;GZ$1, Backup!$A:$A, "&lt;="&amp;HE$1, Backup!$B:$B, $B21),0)</f>
        <v>0</v>
      </c>
      <c r="HF21" s="863">
        <f>IFERROR(SUMIFS(Backup!$P:$P, Backup!$A:$A,"&gt;"&amp;HE$1, Backup!$A:$A, "&lt;="&amp;HF$1, Backup!$B:$B, $B21),0)</f>
        <v>0</v>
      </c>
      <c r="HG21" s="863">
        <f>IFERROR(SUMIFS(Backup!$P:$P, Backup!$A:$A,"&gt;"&amp;HF$1, Backup!$A:$A, "&lt;="&amp;HG$1, Backup!$B:$B, $B21),0)</f>
        <v>0</v>
      </c>
      <c r="HH21" s="863">
        <f>IFERROR(SUMIFS(Backup!$P:$P, Backup!$A:$A,"&gt;"&amp;HG$1, Backup!$A:$A, "&lt;="&amp;HH$1, Backup!$B:$B, $B21),0)</f>
        <v>0</v>
      </c>
      <c r="HI21" s="863"/>
      <c r="HJ21" s="863"/>
      <c r="HK21" s="863">
        <f t="shared" si="92"/>
        <v>0</v>
      </c>
      <c r="HL21" s="863">
        <f t="shared" si="93"/>
        <v>0</v>
      </c>
      <c r="HM21" s="863">
        <v>0</v>
      </c>
      <c r="HN21" s="863">
        <v>0</v>
      </c>
      <c r="HO21" s="863">
        <v>0</v>
      </c>
      <c r="HP21" s="863">
        <v>0</v>
      </c>
      <c r="HQ21" s="863">
        <f>IFERROR(SUMIFS(Backup!$P:$P, Backup!$A:$A,"&gt;"&amp;HL$1, Backup!$A:$A, "&lt;="&amp;HQ$1, Backup!$B:$B, $B21),0)</f>
        <v>0</v>
      </c>
      <c r="HR21" s="863">
        <f>IFERROR(SUMIFS(Backup!$P:$P, Backup!$A:$A,"&gt;"&amp;HQ$1, Backup!$A:$A, "&lt;="&amp;HR$1, Backup!$B:$B, $B21),0)</f>
        <v>0</v>
      </c>
      <c r="HS21" s="863">
        <f>IFERROR(SUMIFS(Backup!$P:$P, Backup!$A:$A,"&gt;"&amp;HR$1, Backup!$A:$A, "&lt;="&amp;HS$1, Backup!$B:$B, $B21),0)</f>
        <v>0</v>
      </c>
      <c r="HT21" s="863">
        <f>IFERROR(SUMIFS(Backup!$P:$P, Backup!$A:$A,"&gt;"&amp;HS$1, Backup!$A:$A, "&lt;="&amp;HT$1, Backup!$B:$B, $B21),0)</f>
        <v>0</v>
      </c>
      <c r="HU21" s="863"/>
      <c r="HV21" s="863"/>
      <c r="HW21" s="863">
        <f t="shared" si="94"/>
        <v>0</v>
      </c>
      <c r="HX21" s="863">
        <f t="shared" si="95"/>
        <v>0</v>
      </c>
      <c r="HY21" s="863"/>
      <c r="HZ21" s="863"/>
      <c r="IA21" s="863"/>
      <c r="IB21" s="863"/>
      <c r="IC21" s="863">
        <f>IFERROR(SUMIFS(Backup!$P:$P, Backup!$A:$A,"&gt;"&amp;HX$1, Backup!$A:$A, "&lt;="&amp;IC$1, Backup!$B:$B, $B21),0)</f>
        <v>0</v>
      </c>
      <c r="ID21" s="863">
        <f>IFERROR(SUMIFS(Backup!$P:$P, Backup!$A:$A,"&gt;"&amp;IC$1, Backup!$A:$A, "&lt;="&amp;ID$1, Backup!$B:$B, $B21),0)</f>
        <v>0</v>
      </c>
      <c r="IE21" s="863">
        <f>IFERROR(SUMIFS(Backup!$P:$P, Backup!$A:$A,"&gt;"&amp;ID$1, Backup!$A:$A, "&lt;="&amp;IE$1, Backup!$B:$B, $B21),0)</f>
        <v>0</v>
      </c>
      <c r="IF21" s="863">
        <f>IFERROR(SUMIFS(Backup!$P:$P, Backup!$A:$A,"&gt;"&amp;IE$1, Backup!$A:$A, "&lt;="&amp;IF$1, Backup!$B:$B, $B21),0)</f>
        <v>0</v>
      </c>
      <c r="IG21" s="863"/>
      <c r="IH21" s="863"/>
      <c r="II21" s="863">
        <f t="shared" si="96"/>
        <v>0</v>
      </c>
      <c r="IJ21" s="863">
        <f t="shared" si="97"/>
        <v>0</v>
      </c>
      <c r="IK21" s="863"/>
      <c r="IL21" s="863"/>
      <c r="IM21" s="863"/>
      <c r="IN21" s="863"/>
      <c r="IO21" s="863">
        <f>IFERROR(SUMIFS(Backup!$P:$P, Backup!$A:$A,"&gt;"&amp;IJ$1, Backup!$A:$A, "&lt;="&amp;IO$1, Backup!$B:$B, $B21),0)</f>
        <v>0</v>
      </c>
      <c r="IP21" s="863">
        <f>IFERROR(SUMIFS(Backup!$P:$P, Backup!$A:$A,"&gt;"&amp;IO$1, Backup!$A:$A, "&lt;="&amp;IP$1, Backup!$B:$B, $B21),0)</f>
        <v>0</v>
      </c>
      <c r="IQ21" s="863">
        <f>IFERROR(SUMIFS(Backup!$P:$P, Backup!$A:$A,"&gt;"&amp;IP$1, Backup!$A:$A, "&lt;="&amp;IQ$1, Backup!$B:$B, $B21),0)</f>
        <v>0</v>
      </c>
      <c r="IR21" s="863">
        <f>IFERROR(SUMIFS(Backup!$P:$P, Backup!$A:$A,"&gt;"&amp;IQ$1, Backup!$A:$A, "&lt;="&amp;IR$1, Backup!$B:$B, $B21),0)</f>
        <v>0</v>
      </c>
      <c r="IS21" s="863"/>
      <c r="IT21" s="863"/>
      <c r="IU21" s="863">
        <f t="shared" si="98"/>
        <v>0</v>
      </c>
      <c r="IV21" s="863">
        <f t="shared" si="99"/>
        <v>0</v>
      </c>
      <c r="IW21" s="993"/>
      <c r="IX21" s="993"/>
      <c r="IY21" s="993"/>
      <c r="IZ21" s="993"/>
      <c r="JA21" s="863">
        <f>IFERROR(SUMIFS(Backup!$P:$P, Backup!$A:$A,"&gt;"&amp;IV$1, Backup!$A:$A, "&lt;="&amp;JA$1, Backup!$B:$B, $B21),0)</f>
        <v>0</v>
      </c>
      <c r="JB21" s="863">
        <f>IFERROR(SUMIFS(Backup!$P:$P, Backup!$A:$A,"&gt;"&amp;IW$1, Backup!$A:$A, "&lt;="&amp;JB$1, Backup!$B:$B, $B21),0)</f>
        <v>0</v>
      </c>
      <c r="JC21" s="863">
        <f>IFERROR(SUMIFS(Backup!$P:$P, Backup!$A:$A,"&gt;"&amp;IX$1, Backup!$A:$A, "&lt;="&amp;JC$1, Backup!$B:$B, $B21),0)</f>
        <v>0</v>
      </c>
      <c r="JD21" s="863">
        <f>IFERROR(SUMIFS(Backup!$P:$P, Backup!$A:$A,"&gt;"&amp;IY$1, Backup!$A:$A, "&lt;="&amp;JD$1, Backup!$B:$B, $B21),0)</f>
        <v>0</v>
      </c>
    </row>
    <row r="22" spans="1:264">
      <c r="A22" s="241">
        <v>16</v>
      </c>
      <c r="B22" s="241" t="s">
        <v>2332</v>
      </c>
      <c r="C22" s="1057">
        <v>650</v>
      </c>
      <c r="D22" s="190" t="s">
        <v>564</v>
      </c>
      <c r="E22" s="424">
        <v>650</v>
      </c>
      <c r="F22" s="312">
        <f t="shared" si="13"/>
        <v>0</v>
      </c>
      <c r="G22" s="312">
        <f t="shared" si="14"/>
        <v>0</v>
      </c>
      <c r="H22" s="312">
        <f t="shared" si="15"/>
        <v>0</v>
      </c>
      <c r="I22" s="993"/>
      <c r="J22" s="993"/>
      <c r="K22" s="993"/>
      <c r="L22" s="993"/>
      <c r="M22" s="993"/>
      <c r="N22" s="993"/>
      <c r="O22" s="187">
        <f t="shared" si="58"/>
        <v>0</v>
      </c>
      <c r="P22" s="187">
        <f t="shared" si="59"/>
        <v>0</v>
      </c>
      <c r="Q22" s="993"/>
      <c r="R22" s="993"/>
      <c r="S22" s="993"/>
      <c r="T22" s="993"/>
      <c r="U22" s="187">
        <f>IFERROR(SUMIFS(Backup!$P:$P, Backup!$A:$A,"&gt;"&amp;P$1, Backup!$A:$A, "&lt;="&amp;U$1, Backup!$B:$B, $B22),0)</f>
        <v>0</v>
      </c>
      <c r="V22" s="187">
        <f>IFERROR(SUMIFS(Backup!$P:$P, Backup!$A:$A,"&gt;"&amp;U$1, Backup!$A:$A, "&lt;="&amp;V$1, Backup!$B:$B, $B22),0)</f>
        <v>0</v>
      </c>
      <c r="W22" s="187">
        <f>IFERROR(SUMIFS(Backup!$P:$P, Backup!$A:$A,"&gt;"&amp;V$1, Backup!$A:$A, "&lt;="&amp;W$1, Backup!$B:$B, $B22),0)</f>
        <v>0</v>
      </c>
      <c r="X22" s="187">
        <f>IFERROR(SUMIFS(Backup!$P:$P, Backup!$A:$A,"&gt;"&amp;W$1, Backup!$A:$A, "&lt;="&amp;X$1, Backup!$B:$B, $B22),0)</f>
        <v>0</v>
      </c>
      <c r="Y22" s="993"/>
      <c r="Z22" s="993"/>
      <c r="AA22" s="187">
        <f t="shared" si="60"/>
        <v>0</v>
      </c>
      <c r="AB22" s="187">
        <f t="shared" si="61"/>
        <v>0</v>
      </c>
      <c r="AC22" s="993"/>
      <c r="AD22" s="993"/>
      <c r="AE22" s="993"/>
      <c r="AF22" s="993"/>
      <c r="AG22" s="187">
        <f>IFERROR(SUMIFS(Backup!$P:$P, Backup!$A:$A,"&gt;"&amp;AB$1, Backup!$A:$A, "&lt;="&amp;AG$1, Backup!$B:$B, $B22),0)</f>
        <v>0</v>
      </c>
      <c r="AH22" s="187">
        <f>IFERROR(SUMIFS(Backup!$P:$P, Backup!$A:$A,"&gt;"&amp;AG$1, Backup!$A:$A, "&lt;="&amp;AH$1, Backup!$B:$B, $B22),0)</f>
        <v>0</v>
      </c>
      <c r="AI22" s="187">
        <f>IFERROR(SUMIFS(Backup!$P:$P, Backup!$A:$A,"&gt;"&amp;AH$1, Backup!$A:$A, "&lt;="&amp;AI$1, Backup!$B:$B, $B22),0)</f>
        <v>0</v>
      </c>
      <c r="AJ22" s="187">
        <f>IFERROR(SUMIFS(Backup!$P:$P, Backup!$A:$A,"&gt;"&amp;AI$1, Backup!$A:$A, "&lt;="&amp;AJ$1, Backup!$B:$B, $B22),0)</f>
        <v>0</v>
      </c>
      <c r="AK22" s="993"/>
      <c r="AL22" s="993"/>
      <c r="AM22" s="187">
        <f t="shared" si="62"/>
        <v>0</v>
      </c>
      <c r="AN22" s="187">
        <f t="shared" si="63"/>
        <v>0</v>
      </c>
      <c r="AO22" s="993"/>
      <c r="AP22" s="993"/>
      <c r="AQ22" s="993"/>
      <c r="AR22" s="993"/>
      <c r="AS22" s="187">
        <f>IFERROR(SUMIFS(Backup!$P:$P, Backup!$A:$A,"&gt;"&amp;AN$1, Backup!$A:$A, "&lt;="&amp;AS$1, Backup!$B:$B, $B22),0)</f>
        <v>0</v>
      </c>
      <c r="AT22" s="187">
        <f>IFERROR(SUMIFS(Backup!$P:$P, Backup!$A:$A,"&gt;"&amp;AS$1, Backup!$A:$A, "&lt;="&amp;AT$1, Backup!$B:$B, $B22),0)</f>
        <v>0</v>
      </c>
      <c r="AU22" s="187">
        <f>IFERROR(SUMIFS(Backup!$P:$P, Backup!$A:$A,"&gt;"&amp;AT$1, Backup!$A:$A, "&lt;="&amp;AU$1, Backup!$B:$B, $B22),0)</f>
        <v>0</v>
      </c>
      <c r="AV22" s="187">
        <f>IFERROR(SUMIFS(Backup!$P:$P, Backup!$A:$A,"&gt;"&amp;AU$1, Backup!$A:$A, "&lt;="&amp;AV$1, Backup!$B:$B, $B22),0)</f>
        <v>0</v>
      </c>
      <c r="AW22" s="993"/>
      <c r="AX22" s="993"/>
      <c r="AY22" s="187">
        <f t="shared" si="64"/>
        <v>0</v>
      </c>
      <c r="AZ22" s="187">
        <f t="shared" si="65"/>
        <v>0</v>
      </c>
      <c r="BA22" s="993"/>
      <c r="BB22" s="993"/>
      <c r="BC22" s="993"/>
      <c r="BD22" s="993"/>
      <c r="BE22" s="187">
        <f>IFERROR(SUMIFS(Backup!$P:$P, Backup!$A:$A,"&gt;"&amp;AZ$1, Backup!$A:$A, "&lt;="&amp;BE$1, Backup!$B:$B, $B22),0)</f>
        <v>0</v>
      </c>
      <c r="BF22" s="187">
        <f>IFERROR(SUMIFS(Backup!$P:$P, Backup!$A:$A,"&gt;"&amp;BE$1, Backup!$A:$A, "&lt;="&amp;BF$1, Backup!$B:$B, $B22),0)</f>
        <v>0</v>
      </c>
      <c r="BG22" s="187">
        <f>IFERROR(SUMIFS(Backup!$P:$P, Backup!$A:$A,"&gt;"&amp;BF$1, Backup!$A:$A, "&lt;="&amp;BG$1, Backup!$B:$B, $B22),0)</f>
        <v>0</v>
      </c>
      <c r="BH22" s="187">
        <f>IFERROR(SUMIFS(Backup!$P:$P, Backup!$A:$A,"&gt;"&amp;BG$1, Backup!$A:$A, "&lt;="&amp;BH$1, Backup!$B:$B, $B22),0)</f>
        <v>0</v>
      </c>
      <c r="BI22" s="993"/>
      <c r="BJ22" s="993"/>
      <c r="BK22" s="187">
        <f t="shared" si="66"/>
        <v>0</v>
      </c>
      <c r="BL22" s="187">
        <f t="shared" si="67"/>
        <v>0</v>
      </c>
      <c r="BM22" s="993"/>
      <c r="BN22" s="993"/>
      <c r="BO22" s="993"/>
      <c r="BP22" s="993"/>
      <c r="BQ22" s="187">
        <f>IFERROR(SUMIFS(Backup!$P:$P, Backup!$A:$A,"&gt;"&amp;BL$1, Backup!$A:$A, "&lt;="&amp;BQ$1, Backup!$B:$B, $B22),0)</f>
        <v>0</v>
      </c>
      <c r="BR22" s="187">
        <f>IFERROR(SUMIFS(Backup!$P:$P, Backup!$A:$A,"&gt;"&amp;BQ$1, Backup!$A:$A, "&lt;="&amp;BR$1, Backup!$B:$B, $B22),0)</f>
        <v>0</v>
      </c>
      <c r="BS22" s="187">
        <f>IFERROR(SUMIFS(Backup!$P:$P, Backup!$A:$A,"&gt;"&amp;BR$1, Backup!$A:$A, "&lt;="&amp;BS$1, Backup!$B:$B, $B22),0)</f>
        <v>0</v>
      </c>
      <c r="BT22" s="187">
        <f>IFERROR(SUMIFS(Backup!$P:$P, Backup!$A:$A,"&gt;"&amp;BS$1, Backup!$A:$A, "&lt;="&amp;BT$1, Backup!$B:$B, $B22),0)</f>
        <v>0</v>
      </c>
      <c r="BU22" s="993"/>
      <c r="BV22" s="993"/>
      <c r="BW22" s="187">
        <f t="shared" si="68"/>
        <v>0</v>
      </c>
      <c r="BX22" s="187">
        <f t="shared" si="69"/>
        <v>0</v>
      </c>
      <c r="BY22" s="993"/>
      <c r="BZ22" s="993"/>
      <c r="CA22" s="993"/>
      <c r="CB22" s="993"/>
      <c r="CC22" s="187">
        <f>IFERROR(SUMIFS(Backup!$P:$P, Backup!$A:$A,"&gt;"&amp;BX$1, Backup!$A:$A, "&lt;="&amp;CC$1, Backup!$B:$B, $B22),0)</f>
        <v>0</v>
      </c>
      <c r="CD22" s="187">
        <f>IFERROR(SUMIFS(Backup!$P:$P, Backup!$A:$A,"&gt;"&amp;CC$1, Backup!$A:$A, "&lt;="&amp;CD$1, Backup!$B:$B, $B22),0)</f>
        <v>0</v>
      </c>
      <c r="CE22" s="187">
        <f>IFERROR(SUMIFS(Backup!$P:$P, Backup!$A:$A,"&gt;"&amp;CD$1, Backup!$A:$A, "&lt;="&amp;CE$1, Backup!$B:$B, $B22),0)</f>
        <v>0</v>
      </c>
      <c r="CF22" s="187">
        <f>IFERROR(SUMIFS(Backup!$P:$P, Backup!$A:$A,"&gt;"&amp;CE$1, Backup!$A:$A, "&lt;="&amp;CF$1, Backup!$B:$B, $B22),0)</f>
        <v>0</v>
      </c>
      <c r="CG22" s="993"/>
      <c r="CH22" s="993"/>
      <c r="CI22" s="187">
        <f t="shared" si="70"/>
        <v>0</v>
      </c>
      <c r="CJ22" s="187">
        <f t="shared" si="71"/>
        <v>0</v>
      </c>
      <c r="CK22" s="993"/>
      <c r="CL22" s="993"/>
      <c r="CM22" s="993"/>
      <c r="CN22" s="993"/>
      <c r="CO22" s="187">
        <f>IFERROR(SUMIFS(Backup!$P:$P, Backup!$A:$A,"&gt;"&amp;CJ$1, Backup!$A:$A, "&lt;="&amp;CO$1, Backup!$B:$B, $B22),0)</f>
        <v>0</v>
      </c>
      <c r="CP22" s="187">
        <f>IFERROR(SUMIFS(Backup!$P:$P, Backup!$A:$A,"&gt;"&amp;CO$1, Backup!$A:$A, "&lt;="&amp;CP$1, Backup!$B:$B, $B22),0)</f>
        <v>0</v>
      </c>
      <c r="CQ22" s="187">
        <f>IFERROR(SUMIFS(Backup!$P:$P, Backup!$A:$A,"&gt;"&amp;CP$1, Backup!$A:$A, "&lt;="&amp;CQ$1, Backup!$B:$B, $B22),0)</f>
        <v>0</v>
      </c>
      <c r="CR22" s="187">
        <f>IFERROR(SUMIFS(Backup!$P:$P, Backup!$A:$A,"&gt;"&amp;CQ$1, Backup!$A:$A, "&lt;="&amp;CR$1, Backup!$B:$B, $B22),0)</f>
        <v>0</v>
      </c>
      <c r="CS22" s="993"/>
      <c r="CT22" s="993"/>
      <c r="CU22" s="187">
        <f t="shared" si="72"/>
        <v>0</v>
      </c>
      <c r="CV22" s="187">
        <f t="shared" si="73"/>
        <v>0</v>
      </c>
      <c r="CW22" s="995"/>
      <c r="CX22" s="995"/>
      <c r="CY22" s="995"/>
      <c r="CZ22" s="995"/>
      <c r="DA22" s="863">
        <f>IFERROR(SUMIFS(Backup!$P:$P, Backup!$A:$A,"&gt;"&amp;CV$1, Backup!$A:$A, "&lt;="&amp;DA$1, Backup!$B:$B, $B22),0)</f>
        <v>0</v>
      </c>
      <c r="DB22" s="863">
        <f>IFERROR(SUMIFS(Backup!$P:$P, Backup!$A:$A,"&gt;"&amp;DA$1, Backup!$A:$A, "&lt;="&amp;DB$1, Backup!$B:$B, $B22),0)</f>
        <v>0</v>
      </c>
      <c r="DC22" s="863">
        <f>IFERROR(SUMIFS(Backup!$P:$P, Backup!$A:$A,"&gt;"&amp;DB$1, Backup!$A:$A, "&lt;="&amp;DC$1, Backup!$B:$B, $B22),0)</f>
        <v>0</v>
      </c>
      <c r="DD22" s="863">
        <f>IFERROR(SUMIFS(Backup!$P:$P, Backup!$A:$A,"&gt;"&amp;DC$1, Backup!$A:$A, "&lt;="&amp;DD$1, Backup!$B:$B, $B22),0)</f>
        <v>0</v>
      </c>
      <c r="DE22" s="993"/>
      <c r="DF22" s="993"/>
      <c r="DG22" s="863">
        <f t="shared" si="74"/>
        <v>0</v>
      </c>
      <c r="DH22" s="863">
        <f t="shared" si="75"/>
        <v>0</v>
      </c>
      <c r="DI22" s="993"/>
      <c r="DJ22" s="993"/>
      <c r="DK22" s="993"/>
      <c r="DL22" s="993"/>
      <c r="DM22" s="863">
        <f>IFERROR(SUMIFS(Backup!$P:$P, Backup!$A:$A,"&gt;"&amp;DH$1, Backup!$A:$A, "&lt;="&amp;DM$1, Backup!$B:$B, $B22),0)</f>
        <v>0</v>
      </c>
      <c r="DN22" s="863">
        <f>IFERROR(SUMIFS(Backup!$P:$P, Backup!$A:$A,"&gt;"&amp;DM$1, Backup!$A:$A, "&lt;="&amp;DN$1, Backup!$B:$B, $B22),0)</f>
        <v>0</v>
      </c>
      <c r="DO22" s="863">
        <f>IFERROR(SUMIFS(Backup!$P:$P, Backup!$A:$A,"&gt;"&amp;DN$1, Backup!$A:$A, "&lt;="&amp;DO$1, Backup!$B:$B, $B22),0)</f>
        <v>0</v>
      </c>
      <c r="DP22" s="863">
        <f>IFERROR(SUMIFS(Backup!$P:$P, Backup!$A:$A,"&gt;"&amp;DO$1, Backup!$A:$A, "&lt;="&amp;DP$1, Backup!$B:$B, $B22),0)</f>
        <v>0</v>
      </c>
      <c r="DQ22" s="993"/>
      <c r="DR22" s="993"/>
      <c r="DS22" s="863">
        <f t="shared" si="76"/>
        <v>0</v>
      </c>
      <c r="DT22" s="863">
        <f t="shared" si="77"/>
        <v>0</v>
      </c>
      <c r="DU22" s="993"/>
      <c r="DV22" s="993"/>
      <c r="DW22" s="993"/>
      <c r="DX22" s="993"/>
      <c r="DY22" s="863">
        <f>IFERROR(SUMIFS(Backup!$P:$P, Backup!$A:$A,"&gt;"&amp;DT$1, Backup!$A:$A, "&lt;="&amp;DY$1, Backup!$B:$B, $B22),0)</f>
        <v>0</v>
      </c>
      <c r="DZ22" s="863">
        <f>IFERROR(SUMIFS(Backup!$P:$P, Backup!$A:$A,"&gt;"&amp;DY$1, Backup!$A:$A, "&lt;="&amp;DZ$1, Backup!$B:$B, $B22),0)</f>
        <v>0</v>
      </c>
      <c r="EA22" s="863">
        <f>IFERROR(SUMIFS(Backup!$P:$P, Backup!$A:$A,"&gt;"&amp;DZ$1, Backup!$A:$A, "&lt;="&amp;EA$1, Backup!$B:$B, $B22),0)</f>
        <v>0</v>
      </c>
      <c r="EB22" s="863">
        <f>IFERROR(SUMIFS(Backup!$P:$P, Backup!$A:$A,"&gt;"&amp;EA$1, Backup!$A:$A, "&lt;="&amp;EB$1, Backup!$B:$B, $B22),0)</f>
        <v>0</v>
      </c>
      <c r="EC22" s="863"/>
      <c r="ED22" s="863"/>
      <c r="EE22" s="863">
        <f t="shared" si="78"/>
        <v>0</v>
      </c>
      <c r="EF22" s="863">
        <f t="shared" si="79"/>
        <v>0</v>
      </c>
      <c r="EG22" s="993"/>
      <c r="EH22" s="993"/>
      <c r="EI22" s="993"/>
      <c r="EJ22" s="993"/>
      <c r="EK22" s="863">
        <f>IFERROR(SUMIFS(Backup!$P:$P, Backup!$A:$A,"&gt;"&amp;EF$1, Backup!$A:$A, "&lt;="&amp;EK$1, Backup!$B:$B, $B22),0)</f>
        <v>0</v>
      </c>
      <c r="EL22" s="863">
        <f>IFERROR(SUMIFS(Backup!$P:$P, Backup!$A:$A,"&gt;"&amp;EK$1, Backup!$A:$A, "&lt;="&amp;EL$1, Backup!$B:$B, $B22),0)</f>
        <v>0</v>
      </c>
      <c r="EM22" s="863">
        <f>IFERROR(SUMIFS(Backup!$P:$P, Backup!$A:$A,"&gt;"&amp;EL$1, Backup!$A:$A, "&lt;="&amp;EM$1, Backup!$B:$B, $B22),0)</f>
        <v>0</v>
      </c>
      <c r="EN22" s="863">
        <f>IFERROR(SUMIFS(Backup!$P:$P, Backup!$A:$A,"&gt;"&amp;EM$1, Backup!$A:$A, "&lt;="&amp;EN$1, Backup!$B:$B, $B22),0)</f>
        <v>0</v>
      </c>
      <c r="EO22" s="993"/>
      <c r="EP22" s="993"/>
      <c r="EQ22" s="863">
        <f t="shared" si="80"/>
        <v>0</v>
      </c>
      <c r="ER22" s="863">
        <f t="shared" si="81"/>
        <v>0</v>
      </c>
      <c r="ES22" s="993"/>
      <c r="ET22" s="993"/>
      <c r="EU22" s="993"/>
      <c r="EV22" s="993"/>
      <c r="EW22" s="863">
        <f>IFERROR(SUMIFS(Backup!$P:$P, Backup!$A:$A,"&gt;"&amp;ER$1, Backup!$A:$A, "&lt;="&amp;EW$1, Backup!$B:$B, $B22),0)</f>
        <v>0</v>
      </c>
      <c r="EX22" s="863">
        <f>IFERROR(SUMIFS(Backup!$P:$P, Backup!$A:$A,"&gt;"&amp;EW$1, Backup!$A:$A, "&lt;="&amp;EX$1, Backup!$B:$B, $B22),0)</f>
        <v>0</v>
      </c>
      <c r="EY22" s="863">
        <f>IFERROR(SUMIFS(Backup!$P:$P, Backup!$A:$A,"&gt;"&amp;EX$1, Backup!$A:$A, "&lt;="&amp;EY$1, Backup!$B:$B, $B22),0)</f>
        <v>0</v>
      </c>
      <c r="EZ22" s="863">
        <f>IFERROR(SUMIFS(Backup!$P:$P, Backup!$A:$A,"&gt;"&amp;EY$1, Backup!$A:$A, "&lt;="&amp;EZ$1, Backup!$B:$B, $B22),0)</f>
        <v>0</v>
      </c>
      <c r="FA22" s="993"/>
      <c r="FB22" s="993"/>
      <c r="FC22" s="863">
        <f t="shared" si="82"/>
        <v>0</v>
      </c>
      <c r="FD22" s="863">
        <f t="shared" si="83"/>
        <v>0</v>
      </c>
      <c r="FE22" s="993"/>
      <c r="FF22" s="993"/>
      <c r="FG22" s="993"/>
      <c r="FH22" s="993"/>
      <c r="FI22" s="863">
        <f>IFERROR(SUMIFS(Backup!$P:$P, Backup!$A:$A,"&gt;"&amp;FD$1, Backup!$A:$A, "&lt;="&amp;FI$1, Backup!$B:$B, $B22),0)</f>
        <v>0</v>
      </c>
      <c r="FJ22" s="863">
        <f>IFERROR(SUMIFS(Backup!$P:$P, Backup!$A:$A,"&gt;"&amp;FI$1, Backup!$A:$A, "&lt;="&amp;FJ$1, Backup!$B:$B, $B22),0)</f>
        <v>0</v>
      </c>
      <c r="FK22" s="863">
        <f>IFERROR(SUMIFS(Backup!$P:$P, Backup!$A:$A,"&gt;"&amp;FJ$1, Backup!$A:$A, "&lt;="&amp;FK$1, Backup!$B:$B, $B22),0)</f>
        <v>0</v>
      </c>
      <c r="FL22" s="863">
        <f>IFERROR(SUMIFS(Backup!$P:$P, Backup!$A:$A,"&gt;"&amp;FK$1, Backup!$A:$A, "&lt;="&amp;FL$1, Backup!$B:$B, $B22),0)</f>
        <v>0</v>
      </c>
      <c r="FM22" s="863"/>
      <c r="FN22" s="863"/>
      <c r="FO22" s="863">
        <f t="shared" si="84"/>
        <v>0</v>
      </c>
      <c r="FP22" s="863">
        <f t="shared" si="85"/>
        <v>0</v>
      </c>
      <c r="FQ22" s="863"/>
      <c r="FR22" s="863"/>
      <c r="FS22" s="863"/>
      <c r="FT22" s="863"/>
      <c r="FU22" s="863">
        <f>IFERROR(SUMIFS(Backup!$P:$P, Backup!$A:$A,"&gt;"&amp;FP$1, Backup!$A:$A, "&lt;="&amp;FU$1, Backup!$B:$B, $B22),0)</f>
        <v>0</v>
      </c>
      <c r="FV22" s="863">
        <f>IFERROR(SUMIFS(Backup!$P:$P, Backup!$A:$A,"&gt;"&amp;FU$1, Backup!$A:$A, "&lt;="&amp;FV$1, Backup!$B:$B, $B22),0)</f>
        <v>0</v>
      </c>
      <c r="FW22" s="863">
        <f>IFERROR(SUMIFS(Backup!$P:$P, Backup!$A:$A,"&gt;"&amp;FV$1, Backup!$A:$A, "&lt;="&amp;FW$1, Backup!$B:$B, $B22),0)</f>
        <v>0</v>
      </c>
      <c r="FX22" s="863">
        <f>IFERROR(SUMIFS(Backup!$P:$P, Backup!$A:$A,"&gt;"&amp;FW$1, Backup!$A:$A, "&lt;="&amp;FX$1, Backup!$B:$B, $B22),0)</f>
        <v>0</v>
      </c>
      <c r="FY22" s="863"/>
      <c r="FZ22" s="863"/>
      <c r="GA22" s="863">
        <f t="shared" si="86"/>
        <v>0</v>
      </c>
      <c r="GB22" s="863">
        <f t="shared" si="87"/>
        <v>0</v>
      </c>
      <c r="GC22" s="863"/>
      <c r="GD22" s="863"/>
      <c r="GE22" s="863"/>
      <c r="GF22" s="863"/>
      <c r="GG22" s="863">
        <f>IFERROR(SUMIFS(Backup!$P:$P, Backup!$A:$A,"&gt;"&amp;GB$1, Backup!$A:$A, "&lt;="&amp;GG$1, Backup!$B:$B, $B22),0)</f>
        <v>0</v>
      </c>
      <c r="GH22" s="863">
        <f>IFERROR(SUMIFS(Backup!$P:$P, Backup!$A:$A,"&gt;"&amp;GG$1, Backup!$A:$A, "&lt;="&amp;GH$1, Backup!$B:$B, $B22),0)</f>
        <v>0</v>
      </c>
      <c r="GI22" s="863">
        <f>IFERROR(SUMIFS(Backup!$P:$P, Backup!$A:$A,"&gt;"&amp;GH$1, Backup!$A:$A, "&lt;="&amp;GI$1, Backup!$B:$B, $B22),0)</f>
        <v>0</v>
      </c>
      <c r="GJ22" s="863">
        <f>IFERROR(SUMIFS(Backup!$P:$P, Backup!$A:$A,"&gt;"&amp;GI$1, Backup!$A:$A, "&lt;="&amp;GJ$1, Backup!$B:$B, $B22),0)</f>
        <v>0</v>
      </c>
      <c r="GK22" s="993"/>
      <c r="GL22" s="993"/>
      <c r="GM22" s="863">
        <f t="shared" si="88"/>
        <v>0</v>
      </c>
      <c r="GN22" s="863">
        <f t="shared" si="89"/>
        <v>0</v>
      </c>
      <c r="GO22" s="993"/>
      <c r="GP22" s="993"/>
      <c r="GQ22" s="993"/>
      <c r="GR22" s="993"/>
      <c r="GS22" s="863">
        <f>IFERROR(SUMIFS(Backup!$P:$P, Backup!$A:$A,"&gt;"&amp;GN$1, Backup!$A:$A, "&lt;="&amp;GS$1, Backup!$B:$B, $B22),0)</f>
        <v>0</v>
      </c>
      <c r="GT22" s="863">
        <f>IFERROR(SUMIFS(Backup!$P:$P, Backup!$A:$A,"&gt;"&amp;GS$1, Backup!$A:$A, "&lt;="&amp;GT$1, Backup!$B:$B, $B22),0)</f>
        <v>0</v>
      </c>
      <c r="GU22" s="863">
        <f>IFERROR(SUMIFS(Backup!$P:$P, Backup!$A:$A,"&gt;"&amp;GT$1, Backup!$A:$A, "&lt;="&amp;GU$1, Backup!$B:$B, $B22),0)</f>
        <v>0</v>
      </c>
      <c r="GV22" s="863">
        <f>IFERROR(SUMIFS(Backup!$P:$P, Backup!$A:$A,"&gt;"&amp;GU$1, Backup!$A:$A, "&lt;="&amp;GV$1, Backup!$B:$B, $B22),0)</f>
        <v>0</v>
      </c>
      <c r="GW22" s="863"/>
      <c r="GX22" s="863"/>
      <c r="GY22" s="863">
        <f t="shared" si="90"/>
        <v>0</v>
      </c>
      <c r="GZ22" s="863">
        <f t="shared" si="91"/>
        <v>0</v>
      </c>
      <c r="HA22" s="863">
        <v>0</v>
      </c>
      <c r="HB22" s="863">
        <v>0</v>
      </c>
      <c r="HC22" s="863">
        <v>0</v>
      </c>
      <c r="HD22" s="863">
        <v>0</v>
      </c>
      <c r="HE22" s="863">
        <f>IFERROR(SUMIFS(Backup!$P:$P, Backup!$A:$A,"&gt;"&amp;GZ$1, Backup!$A:$A, "&lt;="&amp;HE$1, Backup!$B:$B, $B22),0)</f>
        <v>0</v>
      </c>
      <c r="HF22" s="863">
        <f>IFERROR(SUMIFS(Backup!$P:$P, Backup!$A:$A,"&gt;"&amp;HE$1, Backup!$A:$A, "&lt;="&amp;HF$1, Backup!$B:$B, $B22),0)</f>
        <v>0</v>
      </c>
      <c r="HG22" s="863">
        <f>IFERROR(SUMIFS(Backup!$P:$P, Backup!$A:$A,"&gt;"&amp;HF$1, Backup!$A:$A, "&lt;="&amp;HG$1, Backup!$B:$B, $B22),0)</f>
        <v>0</v>
      </c>
      <c r="HH22" s="863">
        <f>IFERROR(SUMIFS(Backup!$P:$P, Backup!$A:$A,"&gt;"&amp;HG$1, Backup!$A:$A, "&lt;="&amp;HH$1, Backup!$B:$B, $B22),0)</f>
        <v>0</v>
      </c>
      <c r="HI22" s="863"/>
      <c r="HJ22" s="863"/>
      <c r="HK22" s="863">
        <f t="shared" si="92"/>
        <v>0</v>
      </c>
      <c r="HL22" s="863">
        <f t="shared" si="93"/>
        <v>0</v>
      </c>
      <c r="HM22" s="863">
        <v>0</v>
      </c>
      <c r="HN22" s="863">
        <v>0</v>
      </c>
      <c r="HO22" s="863">
        <v>0</v>
      </c>
      <c r="HP22" s="863">
        <v>0</v>
      </c>
      <c r="HQ22" s="863">
        <f>IFERROR(SUMIFS(Backup!$P:$P, Backup!$A:$A,"&gt;"&amp;HL$1, Backup!$A:$A, "&lt;="&amp;HQ$1, Backup!$B:$B, $B22),0)</f>
        <v>0</v>
      </c>
      <c r="HR22" s="863">
        <f>IFERROR(SUMIFS(Backup!$P:$P, Backup!$A:$A,"&gt;"&amp;HQ$1, Backup!$A:$A, "&lt;="&amp;HR$1, Backup!$B:$B, $B22),0)</f>
        <v>0</v>
      </c>
      <c r="HS22" s="863">
        <f>IFERROR(SUMIFS(Backup!$P:$P, Backup!$A:$A,"&gt;"&amp;HR$1, Backup!$A:$A, "&lt;="&amp;HS$1, Backup!$B:$B, $B22),0)</f>
        <v>0</v>
      </c>
      <c r="HT22" s="863">
        <f>IFERROR(SUMIFS(Backup!$P:$P, Backup!$A:$A,"&gt;"&amp;HS$1, Backup!$A:$A, "&lt;="&amp;HT$1, Backup!$B:$B, $B22),0)</f>
        <v>0</v>
      </c>
      <c r="HU22" s="863"/>
      <c r="HV22" s="863"/>
      <c r="HW22" s="863">
        <f t="shared" si="94"/>
        <v>0</v>
      </c>
      <c r="HX22" s="863">
        <f t="shared" si="95"/>
        <v>0</v>
      </c>
      <c r="HY22" s="863"/>
      <c r="HZ22" s="863"/>
      <c r="IA22" s="863"/>
      <c r="IB22" s="863"/>
      <c r="IC22" s="863">
        <f>IFERROR(SUMIFS(Backup!$P:$P, Backup!$A:$A,"&gt;"&amp;HX$1, Backup!$A:$A, "&lt;="&amp;IC$1, Backup!$B:$B, $B22),0)</f>
        <v>0</v>
      </c>
      <c r="ID22" s="863">
        <f>IFERROR(SUMIFS(Backup!$P:$P, Backup!$A:$A,"&gt;"&amp;IC$1, Backup!$A:$A, "&lt;="&amp;ID$1, Backup!$B:$B, $B22),0)</f>
        <v>0</v>
      </c>
      <c r="IE22" s="863">
        <f>IFERROR(SUMIFS(Backup!$P:$P, Backup!$A:$A,"&gt;"&amp;ID$1, Backup!$A:$A, "&lt;="&amp;IE$1, Backup!$B:$B, $B22),0)</f>
        <v>0</v>
      </c>
      <c r="IF22" s="863">
        <f>IFERROR(SUMIFS(Backup!$P:$P, Backup!$A:$A,"&gt;"&amp;IE$1, Backup!$A:$A, "&lt;="&amp;IF$1, Backup!$B:$B, $B22),0)</f>
        <v>0</v>
      </c>
      <c r="IG22" s="863"/>
      <c r="IH22" s="863"/>
      <c r="II22" s="863">
        <f t="shared" si="96"/>
        <v>0</v>
      </c>
      <c r="IJ22" s="863">
        <f t="shared" si="97"/>
        <v>0</v>
      </c>
      <c r="IK22" s="863"/>
      <c r="IL22" s="863"/>
      <c r="IM22" s="863"/>
      <c r="IN22" s="863"/>
      <c r="IO22" s="863">
        <f>IFERROR(SUMIFS(Backup!$P:$P, Backup!$A:$A,"&gt;"&amp;IJ$1, Backup!$A:$A, "&lt;="&amp;IO$1, Backup!$B:$B, $B22),0)</f>
        <v>0</v>
      </c>
      <c r="IP22" s="863">
        <f>IFERROR(SUMIFS(Backup!$P:$P, Backup!$A:$A,"&gt;"&amp;IO$1, Backup!$A:$A, "&lt;="&amp;IP$1, Backup!$B:$B, $B22),0)</f>
        <v>0</v>
      </c>
      <c r="IQ22" s="863">
        <f>IFERROR(SUMIFS(Backup!$P:$P, Backup!$A:$A,"&gt;"&amp;IP$1, Backup!$A:$A, "&lt;="&amp;IQ$1, Backup!$B:$B, $B22),0)</f>
        <v>0</v>
      </c>
      <c r="IR22" s="863">
        <f>IFERROR(SUMIFS(Backup!$P:$P, Backup!$A:$A,"&gt;"&amp;IQ$1, Backup!$A:$A, "&lt;="&amp;IR$1, Backup!$B:$B, $B22),0)</f>
        <v>0</v>
      </c>
      <c r="IS22" s="863"/>
      <c r="IT22" s="863"/>
      <c r="IU22" s="863">
        <f t="shared" si="98"/>
        <v>0</v>
      </c>
      <c r="IV22" s="863">
        <f t="shared" si="99"/>
        <v>0</v>
      </c>
      <c r="IW22" s="993"/>
      <c r="IX22" s="993"/>
      <c r="IY22" s="993"/>
      <c r="IZ22" s="993"/>
      <c r="JA22" s="863">
        <f>IFERROR(SUMIFS(Backup!$P:$P, Backup!$A:$A,"&gt;"&amp;IV$1, Backup!$A:$A, "&lt;="&amp;JA$1, Backup!$B:$B, $B22),0)</f>
        <v>0</v>
      </c>
      <c r="JB22" s="863">
        <f>IFERROR(SUMIFS(Backup!$P:$P, Backup!$A:$A,"&gt;"&amp;IW$1, Backup!$A:$A, "&lt;="&amp;JB$1, Backup!$B:$B, $B22),0)</f>
        <v>0</v>
      </c>
      <c r="JC22" s="863">
        <f>IFERROR(SUMIFS(Backup!$P:$P, Backup!$A:$A,"&gt;"&amp;IX$1, Backup!$A:$A, "&lt;="&amp;JC$1, Backup!$B:$B, $B22),0)</f>
        <v>0</v>
      </c>
      <c r="JD22" s="863">
        <f>IFERROR(SUMIFS(Backup!$P:$P, Backup!$A:$A,"&gt;"&amp;IY$1, Backup!$A:$A, "&lt;="&amp;JD$1, Backup!$B:$B, $B22),0)</f>
        <v>0</v>
      </c>
    </row>
    <row r="23" spans="1:264">
      <c r="B23" s="756" t="s">
        <v>1316</v>
      </c>
      <c r="CV23" s="677"/>
      <c r="CW23" s="677"/>
      <c r="CX23" s="677"/>
      <c r="CY23" s="677"/>
      <c r="CZ23" s="677"/>
      <c r="DY23" s="405"/>
    </row>
    <row r="24" spans="1:264" s="256" customFormat="1">
      <c r="A24" s="1581" t="s">
        <v>61</v>
      </c>
      <c r="B24" s="1581" t="s">
        <v>0</v>
      </c>
      <c r="C24" s="1581" t="s">
        <v>226</v>
      </c>
      <c r="D24" s="1581" t="s">
        <v>830</v>
      </c>
      <c r="E24" s="1581" t="s">
        <v>831</v>
      </c>
      <c r="F24" s="1581"/>
      <c r="G24" s="1581"/>
      <c r="H24" s="1581"/>
      <c r="I24" s="1579" t="s">
        <v>832</v>
      </c>
      <c r="J24" s="1579"/>
      <c r="K24" s="1579"/>
      <c r="L24" s="1579"/>
      <c r="M24" s="1579" t="s">
        <v>833</v>
      </c>
      <c r="N24" s="1579"/>
      <c r="O24" s="1579"/>
      <c r="P24" s="1579"/>
      <c r="Q24" s="1580" t="s">
        <v>666</v>
      </c>
      <c r="R24" s="1580"/>
      <c r="S24" s="1580"/>
      <c r="T24" s="1580"/>
      <c r="U24" s="1580"/>
      <c r="V24" s="1580"/>
      <c r="W24" s="1580"/>
      <c r="X24" s="1580"/>
      <c r="Y24" s="1579" t="s">
        <v>834</v>
      </c>
      <c r="Z24" s="1579"/>
      <c r="AA24" s="1579"/>
      <c r="AB24" s="1579"/>
      <c r="AC24" s="1580" t="s">
        <v>666</v>
      </c>
      <c r="AD24" s="1580"/>
      <c r="AE24" s="1580"/>
      <c r="AF24" s="1580"/>
      <c r="AG24" s="1580"/>
      <c r="AH24" s="1580"/>
      <c r="AI24" s="1580"/>
      <c r="AJ24" s="1580"/>
      <c r="AK24" s="1579" t="s">
        <v>835</v>
      </c>
      <c r="AL24" s="1579"/>
      <c r="AM24" s="1579"/>
      <c r="AN24" s="1579"/>
      <c r="AO24" s="1580" t="s">
        <v>666</v>
      </c>
      <c r="AP24" s="1580"/>
      <c r="AQ24" s="1580"/>
      <c r="AR24" s="1580"/>
      <c r="AS24" s="1580"/>
      <c r="AT24" s="1580"/>
      <c r="AU24" s="1580"/>
      <c r="AV24" s="1580"/>
      <c r="AW24" s="1579" t="s">
        <v>836</v>
      </c>
      <c r="AX24" s="1579"/>
      <c r="AY24" s="1579"/>
      <c r="AZ24" s="1579"/>
      <c r="BA24" s="1580" t="s">
        <v>666</v>
      </c>
      <c r="BB24" s="1580"/>
      <c r="BC24" s="1580"/>
      <c r="BD24" s="1580"/>
      <c r="BE24" s="1580"/>
      <c r="BF24" s="1580"/>
      <c r="BG24" s="1580"/>
      <c r="BH24" s="1580"/>
      <c r="BI24" s="1579" t="s">
        <v>837</v>
      </c>
      <c r="BJ24" s="1579"/>
      <c r="BK24" s="1579"/>
      <c r="BL24" s="1579"/>
      <c r="BM24" s="1580" t="s">
        <v>666</v>
      </c>
      <c r="BN24" s="1580"/>
      <c r="BO24" s="1580"/>
      <c r="BP24" s="1580"/>
      <c r="BQ24" s="1580"/>
      <c r="BR24" s="1580"/>
      <c r="BS24" s="1580"/>
      <c r="BT24" s="1580"/>
      <c r="BU24" s="1579" t="s">
        <v>838</v>
      </c>
      <c r="BV24" s="1579"/>
      <c r="BW24" s="1579"/>
      <c r="BX24" s="1579"/>
      <c r="BY24" s="1580" t="s">
        <v>666</v>
      </c>
      <c r="BZ24" s="1580"/>
      <c r="CA24" s="1580"/>
      <c r="CB24" s="1580"/>
      <c r="CC24" s="1580"/>
      <c r="CD24" s="1580"/>
      <c r="CE24" s="1580"/>
      <c r="CF24" s="1580"/>
      <c r="CG24" s="1579" t="s">
        <v>839</v>
      </c>
      <c r="CH24" s="1579"/>
      <c r="CI24" s="1579"/>
      <c r="CJ24" s="1579"/>
      <c r="CK24" s="1580" t="s">
        <v>666</v>
      </c>
      <c r="CL24" s="1580"/>
      <c r="CM24" s="1580"/>
      <c r="CN24" s="1580"/>
      <c r="CO24" s="1580"/>
      <c r="CP24" s="1580"/>
      <c r="CQ24" s="1580"/>
      <c r="CR24" s="1580"/>
      <c r="CS24" s="1579" t="s">
        <v>840</v>
      </c>
      <c r="CT24" s="1579"/>
      <c r="CU24" s="1579"/>
      <c r="CV24" s="1579"/>
      <c r="CW24" s="1580" t="s">
        <v>666</v>
      </c>
      <c r="CX24" s="1580"/>
      <c r="CY24" s="1580"/>
      <c r="CZ24" s="1580"/>
      <c r="DA24" s="1580"/>
      <c r="DB24" s="1580"/>
      <c r="DC24" s="1580"/>
      <c r="DD24" s="1580"/>
      <c r="DE24" s="1579" t="s">
        <v>841</v>
      </c>
      <c r="DF24" s="1579"/>
      <c r="DG24" s="1579"/>
      <c r="DH24" s="1579"/>
      <c r="DI24" s="1580" t="s">
        <v>666</v>
      </c>
      <c r="DJ24" s="1580"/>
      <c r="DK24" s="1580"/>
      <c r="DL24" s="1580"/>
      <c r="DM24" s="1580"/>
      <c r="DN24" s="1580"/>
      <c r="DO24" s="1580"/>
      <c r="DP24" s="1580"/>
      <c r="DQ24" s="1579" t="s">
        <v>842</v>
      </c>
      <c r="DR24" s="1579"/>
      <c r="DS24" s="1579"/>
      <c r="DT24" s="1579"/>
      <c r="DU24" s="1580" t="s">
        <v>666</v>
      </c>
      <c r="DV24" s="1580"/>
      <c r="DW24" s="1580"/>
      <c r="DX24" s="1580"/>
      <c r="DY24" s="1580"/>
      <c r="DZ24" s="1580"/>
      <c r="EA24" s="1580"/>
      <c r="EB24" s="1580"/>
      <c r="EC24" s="1579" t="s">
        <v>843</v>
      </c>
      <c r="ED24" s="1579"/>
      <c r="EE24" s="1579"/>
      <c r="EF24" s="1579"/>
      <c r="EG24" s="1580" t="s">
        <v>666</v>
      </c>
      <c r="EH24" s="1580"/>
      <c r="EI24" s="1580"/>
      <c r="EJ24" s="1580"/>
      <c r="EK24" s="1580"/>
      <c r="EL24" s="1580"/>
      <c r="EM24" s="1580"/>
      <c r="EN24" s="1580"/>
      <c r="EO24" s="1579" t="s">
        <v>844</v>
      </c>
      <c r="EP24" s="1579"/>
      <c r="EQ24" s="1579"/>
      <c r="ER24" s="1579"/>
      <c r="ES24" s="1580" t="s">
        <v>666</v>
      </c>
      <c r="ET24" s="1580"/>
      <c r="EU24" s="1580"/>
      <c r="EV24" s="1580"/>
      <c r="EW24" s="1580"/>
      <c r="EX24" s="1580"/>
      <c r="EY24" s="1580"/>
      <c r="EZ24" s="1580"/>
      <c r="FA24" s="1579" t="s">
        <v>1780</v>
      </c>
      <c r="FB24" s="1579"/>
      <c r="FC24" s="1579"/>
      <c r="FD24" s="1579"/>
      <c r="FE24" s="1580" t="s">
        <v>666</v>
      </c>
      <c r="FF24" s="1580"/>
      <c r="FG24" s="1580"/>
      <c r="FH24" s="1580"/>
      <c r="FI24" s="1580"/>
      <c r="FJ24" s="1580"/>
      <c r="FK24" s="1580"/>
      <c r="FL24" s="1580"/>
      <c r="FM24" s="1579" t="s">
        <v>1781</v>
      </c>
      <c r="FN24" s="1579"/>
      <c r="FO24" s="1579"/>
      <c r="FP24" s="1579"/>
      <c r="FQ24" s="1580" t="s">
        <v>666</v>
      </c>
      <c r="FR24" s="1580"/>
      <c r="FS24" s="1580"/>
      <c r="FT24" s="1580"/>
      <c r="FU24" s="1580"/>
      <c r="FV24" s="1580"/>
      <c r="FW24" s="1580"/>
      <c r="FX24" s="1580"/>
      <c r="FY24" s="1579" t="s">
        <v>1782</v>
      </c>
      <c r="FZ24" s="1579"/>
      <c r="GA24" s="1579"/>
      <c r="GB24" s="1579"/>
      <c r="GC24" s="1580" t="s">
        <v>666</v>
      </c>
      <c r="GD24" s="1580"/>
      <c r="GE24" s="1580"/>
      <c r="GF24" s="1580"/>
      <c r="GG24" s="1580"/>
      <c r="GH24" s="1580"/>
      <c r="GI24" s="1580"/>
      <c r="GJ24" s="1580"/>
      <c r="GK24" s="1579" t="s">
        <v>1783</v>
      </c>
      <c r="GL24" s="1579"/>
      <c r="GM24" s="1579"/>
      <c r="GN24" s="1579"/>
      <c r="GO24" s="1580" t="s">
        <v>666</v>
      </c>
      <c r="GP24" s="1580"/>
      <c r="GQ24" s="1580"/>
      <c r="GR24" s="1580"/>
      <c r="GS24" s="1580"/>
      <c r="GT24" s="1580"/>
      <c r="GU24" s="1580"/>
      <c r="GV24" s="1580"/>
      <c r="GW24" s="1579" t="s">
        <v>1811</v>
      </c>
      <c r="GX24" s="1579"/>
      <c r="GY24" s="1579"/>
      <c r="GZ24" s="1579"/>
      <c r="HA24" s="1580" t="s">
        <v>666</v>
      </c>
      <c r="HB24" s="1580"/>
      <c r="HC24" s="1580"/>
      <c r="HD24" s="1580"/>
      <c r="HE24" s="1580"/>
      <c r="HF24" s="1580"/>
      <c r="HG24" s="1580"/>
      <c r="HH24" s="1580"/>
      <c r="HI24" s="1579" t="s">
        <v>1812</v>
      </c>
      <c r="HJ24" s="1579"/>
      <c r="HK24" s="1579"/>
      <c r="HL24" s="1579"/>
      <c r="HM24" s="1580" t="s">
        <v>666</v>
      </c>
      <c r="HN24" s="1580"/>
      <c r="HO24" s="1580"/>
      <c r="HP24" s="1580"/>
      <c r="HQ24" s="1580"/>
      <c r="HR24" s="1580"/>
      <c r="HS24" s="1580"/>
      <c r="HT24" s="1580"/>
      <c r="HU24" s="1579" t="s">
        <v>1813</v>
      </c>
      <c r="HV24" s="1579"/>
      <c r="HW24" s="1579"/>
      <c r="HX24" s="1579"/>
      <c r="HY24" s="1580" t="s">
        <v>666</v>
      </c>
      <c r="HZ24" s="1580"/>
      <c r="IA24" s="1580"/>
      <c r="IB24" s="1580"/>
      <c r="IC24" s="1580"/>
      <c r="ID24" s="1580"/>
      <c r="IE24" s="1580"/>
      <c r="IF24" s="1580"/>
      <c r="IG24" s="1579" t="s">
        <v>1814</v>
      </c>
      <c r="IH24" s="1579"/>
      <c r="II24" s="1579"/>
      <c r="IJ24" s="1579"/>
      <c r="IK24" s="1580" t="s">
        <v>666</v>
      </c>
      <c r="IL24" s="1580"/>
      <c r="IM24" s="1580"/>
      <c r="IN24" s="1580"/>
      <c r="IO24" s="1580"/>
      <c r="IP24" s="1580"/>
      <c r="IQ24" s="1580"/>
      <c r="IR24" s="1580"/>
      <c r="IS24" s="1579" t="s">
        <v>1815</v>
      </c>
      <c r="IT24" s="1579"/>
      <c r="IU24" s="1579"/>
      <c r="IV24" s="1579"/>
      <c r="IW24" s="1580" t="s">
        <v>666</v>
      </c>
      <c r="IX24" s="1580"/>
      <c r="IY24" s="1580"/>
      <c r="IZ24" s="1580"/>
      <c r="JA24" s="1580"/>
      <c r="JB24" s="1580"/>
      <c r="JC24" s="1580"/>
      <c r="JD24" s="1580"/>
    </row>
    <row r="25" spans="1:264" s="256" customFormat="1">
      <c r="A25" s="1581"/>
      <c r="B25" s="1581"/>
      <c r="C25" s="1581"/>
      <c r="D25" s="1581"/>
      <c r="E25" s="1577" t="s">
        <v>845</v>
      </c>
      <c r="F25" s="1577"/>
      <c r="G25" s="1578" t="s">
        <v>666</v>
      </c>
      <c r="H25" s="1578"/>
      <c r="I25" s="1577" t="s">
        <v>845</v>
      </c>
      <c r="J25" s="1577"/>
      <c r="K25" s="1578" t="s">
        <v>666</v>
      </c>
      <c r="L25" s="1578"/>
      <c r="M25" s="1577" t="s">
        <v>845</v>
      </c>
      <c r="N25" s="1577"/>
      <c r="O25" s="1578" t="s">
        <v>666</v>
      </c>
      <c r="P25" s="1578"/>
      <c r="Q25" s="307" t="s">
        <v>846</v>
      </c>
      <c r="R25" s="307" t="s">
        <v>846</v>
      </c>
      <c r="S25" s="307" t="s">
        <v>846</v>
      </c>
      <c r="T25" s="307" t="s">
        <v>846</v>
      </c>
      <c r="U25" s="308" t="s">
        <v>847</v>
      </c>
      <c r="V25" s="308" t="s">
        <v>847</v>
      </c>
      <c r="W25" s="308" t="s">
        <v>847</v>
      </c>
      <c r="X25" s="308" t="s">
        <v>847</v>
      </c>
      <c r="Y25" s="1577" t="s">
        <v>845</v>
      </c>
      <c r="Z25" s="1577"/>
      <c r="AA25" s="1578" t="s">
        <v>666</v>
      </c>
      <c r="AB25" s="1578"/>
      <c r="AC25" s="307" t="s">
        <v>846</v>
      </c>
      <c r="AD25" s="307" t="s">
        <v>846</v>
      </c>
      <c r="AE25" s="307" t="s">
        <v>846</v>
      </c>
      <c r="AF25" s="307" t="s">
        <v>846</v>
      </c>
      <c r="AG25" s="308" t="s">
        <v>847</v>
      </c>
      <c r="AH25" s="308" t="s">
        <v>847</v>
      </c>
      <c r="AI25" s="308" t="s">
        <v>847</v>
      </c>
      <c r="AJ25" s="308" t="s">
        <v>847</v>
      </c>
      <c r="AK25" s="1577" t="s">
        <v>845</v>
      </c>
      <c r="AL25" s="1577"/>
      <c r="AM25" s="1578" t="s">
        <v>666</v>
      </c>
      <c r="AN25" s="1578"/>
      <c r="AO25" s="307" t="s">
        <v>846</v>
      </c>
      <c r="AP25" s="307" t="s">
        <v>846</v>
      </c>
      <c r="AQ25" s="307" t="s">
        <v>846</v>
      </c>
      <c r="AR25" s="307" t="s">
        <v>846</v>
      </c>
      <c r="AS25" s="308" t="s">
        <v>847</v>
      </c>
      <c r="AT25" s="308" t="s">
        <v>847</v>
      </c>
      <c r="AU25" s="308" t="s">
        <v>847</v>
      </c>
      <c r="AV25" s="308" t="s">
        <v>847</v>
      </c>
      <c r="AW25" s="1577" t="s">
        <v>845</v>
      </c>
      <c r="AX25" s="1577"/>
      <c r="AY25" s="1578" t="s">
        <v>666</v>
      </c>
      <c r="AZ25" s="1578"/>
      <c r="BA25" s="307" t="s">
        <v>846</v>
      </c>
      <c r="BB25" s="307" t="s">
        <v>846</v>
      </c>
      <c r="BC25" s="307" t="s">
        <v>846</v>
      </c>
      <c r="BD25" s="307" t="s">
        <v>846</v>
      </c>
      <c r="BE25" s="308" t="s">
        <v>847</v>
      </c>
      <c r="BF25" s="308" t="s">
        <v>847</v>
      </c>
      <c r="BG25" s="308" t="s">
        <v>847</v>
      </c>
      <c r="BH25" s="308" t="s">
        <v>847</v>
      </c>
      <c r="BI25" s="1577" t="s">
        <v>845</v>
      </c>
      <c r="BJ25" s="1577"/>
      <c r="BK25" s="1578" t="s">
        <v>666</v>
      </c>
      <c r="BL25" s="1578"/>
      <c r="BM25" s="307" t="s">
        <v>846</v>
      </c>
      <c r="BN25" s="307" t="s">
        <v>846</v>
      </c>
      <c r="BO25" s="307" t="s">
        <v>846</v>
      </c>
      <c r="BP25" s="307" t="s">
        <v>846</v>
      </c>
      <c r="BQ25" s="308" t="s">
        <v>847</v>
      </c>
      <c r="BR25" s="308" t="s">
        <v>847</v>
      </c>
      <c r="BS25" s="308" t="s">
        <v>847</v>
      </c>
      <c r="BT25" s="308" t="s">
        <v>847</v>
      </c>
      <c r="BU25" s="1577" t="s">
        <v>845</v>
      </c>
      <c r="BV25" s="1577"/>
      <c r="BW25" s="1578" t="s">
        <v>666</v>
      </c>
      <c r="BX25" s="1578"/>
      <c r="BY25" s="307" t="s">
        <v>846</v>
      </c>
      <c r="BZ25" s="307" t="s">
        <v>846</v>
      </c>
      <c r="CA25" s="307" t="s">
        <v>846</v>
      </c>
      <c r="CB25" s="307" t="s">
        <v>846</v>
      </c>
      <c r="CC25" s="308" t="s">
        <v>847</v>
      </c>
      <c r="CD25" s="308" t="s">
        <v>847</v>
      </c>
      <c r="CE25" s="308" t="s">
        <v>847</v>
      </c>
      <c r="CF25" s="308" t="s">
        <v>847</v>
      </c>
      <c r="CG25" s="1577" t="s">
        <v>845</v>
      </c>
      <c r="CH25" s="1577"/>
      <c r="CI25" s="1578" t="s">
        <v>666</v>
      </c>
      <c r="CJ25" s="1578"/>
      <c r="CK25" s="307" t="s">
        <v>846</v>
      </c>
      <c r="CL25" s="307" t="s">
        <v>846</v>
      </c>
      <c r="CM25" s="307" t="s">
        <v>846</v>
      </c>
      <c r="CN25" s="307" t="s">
        <v>846</v>
      </c>
      <c r="CO25" s="308" t="s">
        <v>847</v>
      </c>
      <c r="CP25" s="308" t="s">
        <v>847</v>
      </c>
      <c r="CQ25" s="308" t="s">
        <v>847</v>
      </c>
      <c r="CR25" s="308" t="s">
        <v>847</v>
      </c>
      <c r="CS25" s="1577" t="s">
        <v>845</v>
      </c>
      <c r="CT25" s="1577"/>
      <c r="CU25" s="1578" t="s">
        <v>666</v>
      </c>
      <c r="CV25" s="1578"/>
      <c r="CW25" s="307" t="s">
        <v>846</v>
      </c>
      <c r="CX25" s="307" t="s">
        <v>846</v>
      </c>
      <c r="CY25" s="307" t="s">
        <v>846</v>
      </c>
      <c r="CZ25" s="307" t="s">
        <v>846</v>
      </c>
      <c r="DA25" s="308" t="s">
        <v>847</v>
      </c>
      <c r="DB25" s="308" t="s">
        <v>847</v>
      </c>
      <c r="DC25" s="308" t="s">
        <v>847</v>
      </c>
      <c r="DD25" s="308" t="s">
        <v>847</v>
      </c>
      <c r="DE25" s="1577" t="s">
        <v>845</v>
      </c>
      <c r="DF25" s="1577"/>
      <c r="DG25" s="1578" t="s">
        <v>666</v>
      </c>
      <c r="DH25" s="1578"/>
      <c r="DI25" s="307" t="s">
        <v>846</v>
      </c>
      <c r="DJ25" s="307" t="s">
        <v>846</v>
      </c>
      <c r="DK25" s="307" t="s">
        <v>846</v>
      </c>
      <c r="DL25" s="307" t="s">
        <v>846</v>
      </c>
      <c r="DM25" s="308" t="s">
        <v>847</v>
      </c>
      <c r="DN25" s="308" t="s">
        <v>847</v>
      </c>
      <c r="DO25" s="308" t="s">
        <v>847</v>
      </c>
      <c r="DP25" s="308" t="s">
        <v>847</v>
      </c>
      <c r="DQ25" s="1577" t="s">
        <v>845</v>
      </c>
      <c r="DR25" s="1577"/>
      <c r="DS25" s="1578" t="s">
        <v>666</v>
      </c>
      <c r="DT25" s="1578"/>
      <c r="DU25" s="307" t="s">
        <v>846</v>
      </c>
      <c r="DV25" s="307" t="s">
        <v>846</v>
      </c>
      <c r="DW25" s="307" t="s">
        <v>846</v>
      </c>
      <c r="DX25" s="307" t="s">
        <v>846</v>
      </c>
      <c r="DY25" s="308" t="s">
        <v>847</v>
      </c>
      <c r="DZ25" s="308" t="s">
        <v>847</v>
      </c>
      <c r="EA25" s="308" t="s">
        <v>847</v>
      </c>
      <c r="EB25" s="308" t="s">
        <v>847</v>
      </c>
      <c r="EC25" s="1577" t="s">
        <v>845</v>
      </c>
      <c r="ED25" s="1577"/>
      <c r="EE25" s="1578" t="s">
        <v>666</v>
      </c>
      <c r="EF25" s="1578"/>
      <c r="EG25" s="307" t="s">
        <v>846</v>
      </c>
      <c r="EH25" s="307" t="s">
        <v>846</v>
      </c>
      <c r="EI25" s="307" t="s">
        <v>846</v>
      </c>
      <c r="EJ25" s="307" t="s">
        <v>846</v>
      </c>
      <c r="EK25" s="308" t="s">
        <v>847</v>
      </c>
      <c r="EL25" s="308" t="s">
        <v>847</v>
      </c>
      <c r="EM25" s="308" t="s">
        <v>847</v>
      </c>
      <c r="EN25" s="308" t="s">
        <v>847</v>
      </c>
      <c r="EO25" s="1577" t="s">
        <v>845</v>
      </c>
      <c r="EP25" s="1577"/>
      <c r="EQ25" s="1578" t="s">
        <v>666</v>
      </c>
      <c r="ER25" s="1578"/>
      <c r="ES25" s="307" t="s">
        <v>846</v>
      </c>
      <c r="ET25" s="307" t="s">
        <v>846</v>
      </c>
      <c r="EU25" s="307" t="s">
        <v>846</v>
      </c>
      <c r="EV25" s="307" t="s">
        <v>846</v>
      </c>
      <c r="EW25" s="308" t="s">
        <v>847</v>
      </c>
      <c r="EX25" s="308" t="s">
        <v>847</v>
      </c>
      <c r="EY25" s="308" t="s">
        <v>847</v>
      </c>
      <c r="EZ25" s="308" t="s">
        <v>847</v>
      </c>
      <c r="FA25" s="1577" t="s">
        <v>845</v>
      </c>
      <c r="FB25" s="1577"/>
      <c r="FC25" s="1578" t="s">
        <v>666</v>
      </c>
      <c r="FD25" s="1578"/>
      <c r="FE25" s="307" t="s">
        <v>846</v>
      </c>
      <c r="FF25" s="307" t="s">
        <v>846</v>
      </c>
      <c r="FG25" s="307" t="s">
        <v>846</v>
      </c>
      <c r="FH25" s="307" t="s">
        <v>846</v>
      </c>
      <c r="FI25" s="308" t="s">
        <v>847</v>
      </c>
      <c r="FJ25" s="308" t="s">
        <v>847</v>
      </c>
      <c r="FK25" s="308" t="s">
        <v>847</v>
      </c>
      <c r="FL25" s="308" t="s">
        <v>847</v>
      </c>
      <c r="FM25" s="1577" t="s">
        <v>845</v>
      </c>
      <c r="FN25" s="1577"/>
      <c r="FO25" s="1578" t="s">
        <v>666</v>
      </c>
      <c r="FP25" s="1578"/>
      <c r="FQ25" s="307" t="s">
        <v>846</v>
      </c>
      <c r="FR25" s="307" t="s">
        <v>846</v>
      </c>
      <c r="FS25" s="307" t="s">
        <v>846</v>
      </c>
      <c r="FT25" s="307" t="s">
        <v>846</v>
      </c>
      <c r="FU25" s="308" t="s">
        <v>847</v>
      </c>
      <c r="FV25" s="308" t="s">
        <v>847</v>
      </c>
      <c r="FW25" s="308" t="s">
        <v>847</v>
      </c>
      <c r="FX25" s="308" t="s">
        <v>847</v>
      </c>
      <c r="FY25" s="1577" t="s">
        <v>845</v>
      </c>
      <c r="FZ25" s="1577"/>
      <c r="GA25" s="1578" t="s">
        <v>666</v>
      </c>
      <c r="GB25" s="1578"/>
      <c r="GC25" s="307" t="s">
        <v>846</v>
      </c>
      <c r="GD25" s="307" t="s">
        <v>846</v>
      </c>
      <c r="GE25" s="307" t="s">
        <v>846</v>
      </c>
      <c r="GF25" s="307" t="s">
        <v>846</v>
      </c>
      <c r="GG25" s="308" t="s">
        <v>847</v>
      </c>
      <c r="GH25" s="308" t="s">
        <v>847</v>
      </c>
      <c r="GI25" s="308" t="s">
        <v>847</v>
      </c>
      <c r="GJ25" s="308" t="s">
        <v>847</v>
      </c>
      <c r="GK25" s="1577" t="s">
        <v>845</v>
      </c>
      <c r="GL25" s="1577"/>
      <c r="GM25" s="1578" t="s">
        <v>666</v>
      </c>
      <c r="GN25" s="1578"/>
      <c r="GO25" s="307" t="s">
        <v>846</v>
      </c>
      <c r="GP25" s="307" t="s">
        <v>846</v>
      </c>
      <c r="GQ25" s="307" t="s">
        <v>846</v>
      </c>
      <c r="GR25" s="307" t="s">
        <v>846</v>
      </c>
      <c r="GS25" s="308" t="s">
        <v>847</v>
      </c>
      <c r="GT25" s="308" t="s">
        <v>847</v>
      </c>
      <c r="GU25" s="308" t="s">
        <v>847</v>
      </c>
      <c r="GV25" s="308" t="s">
        <v>847</v>
      </c>
      <c r="GW25" s="1577" t="s">
        <v>845</v>
      </c>
      <c r="GX25" s="1577"/>
      <c r="GY25" s="1578" t="s">
        <v>666</v>
      </c>
      <c r="GZ25" s="1578"/>
      <c r="HA25" s="307" t="s">
        <v>846</v>
      </c>
      <c r="HB25" s="307" t="s">
        <v>846</v>
      </c>
      <c r="HC25" s="307" t="s">
        <v>846</v>
      </c>
      <c r="HD25" s="307" t="s">
        <v>846</v>
      </c>
      <c r="HE25" s="308" t="s">
        <v>847</v>
      </c>
      <c r="HF25" s="308" t="s">
        <v>847</v>
      </c>
      <c r="HG25" s="308" t="s">
        <v>847</v>
      </c>
      <c r="HH25" s="308" t="s">
        <v>847</v>
      </c>
      <c r="HI25" s="1577" t="s">
        <v>845</v>
      </c>
      <c r="HJ25" s="1577"/>
      <c r="HK25" s="1578" t="s">
        <v>666</v>
      </c>
      <c r="HL25" s="1578"/>
      <c r="HM25" s="307" t="s">
        <v>846</v>
      </c>
      <c r="HN25" s="307" t="s">
        <v>846</v>
      </c>
      <c r="HO25" s="307" t="s">
        <v>846</v>
      </c>
      <c r="HP25" s="307" t="s">
        <v>846</v>
      </c>
      <c r="HQ25" s="308" t="s">
        <v>847</v>
      </c>
      <c r="HR25" s="308" t="s">
        <v>847</v>
      </c>
      <c r="HS25" s="308" t="s">
        <v>847</v>
      </c>
      <c r="HT25" s="308" t="s">
        <v>847</v>
      </c>
      <c r="HU25" s="1577" t="s">
        <v>845</v>
      </c>
      <c r="HV25" s="1577"/>
      <c r="HW25" s="1578" t="s">
        <v>666</v>
      </c>
      <c r="HX25" s="1578"/>
      <c r="HY25" s="307" t="s">
        <v>846</v>
      </c>
      <c r="HZ25" s="307" t="s">
        <v>846</v>
      </c>
      <c r="IA25" s="307" t="s">
        <v>846</v>
      </c>
      <c r="IB25" s="307" t="s">
        <v>846</v>
      </c>
      <c r="IC25" s="308" t="s">
        <v>847</v>
      </c>
      <c r="ID25" s="308" t="s">
        <v>847</v>
      </c>
      <c r="IE25" s="308" t="s">
        <v>847</v>
      </c>
      <c r="IF25" s="308" t="s">
        <v>847</v>
      </c>
      <c r="IG25" s="1577" t="s">
        <v>845</v>
      </c>
      <c r="IH25" s="1577"/>
      <c r="II25" s="1578" t="s">
        <v>666</v>
      </c>
      <c r="IJ25" s="1578"/>
      <c r="IK25" s="307" t="s">
        <v>846</v>
      </c>
      <c r="IL25" s="307" t="s">
        <v>846</v>
      </c>
      <c r="IM25" s="307" t="s">
        <v>846</v>
      </c>
      <c r="IN25" s="307" t="s">
        <v>846</v>
      </c>
      <c r="IO25" s="308" t="s">
        <v>847</v>
      </c>
      <c r="IP25" s="308" t="s">
        <v>847</v>
      </c>
      <c r="IQ25" s="308" t="s">
        <v>847</v>
      </c>
      <c r="IR25" s="308" t="s">
        <v>847</v>
      </c>
      <c r="IS25" s="1577" t="s">
        <v>845</v>
      </c>
      <c r="IT25" s="1577"/>
      <c r="IU25" s="1578" t="s">
        <v>666</v>
      </c>
      <c r="IV25" s="1578"/>
      <c r="IW25" s="307" t="s">
        <v>846</v>
      </c>
      <c r="IX25" s="307" t="s">
        <v>846</v>
      </c>
      <c r="IY25" s="307" t="s">
        <v>846</v>
      </c>
      <c r="IZ25" s="307" t="s">
        <v>846</v>
      </c>
      <c r="JA25" s="308" t="s">
        <v>847</v>
      </c>
      <c r="JB25" s="308" t="s">
        <v>847</v>
      </c>
      <c r="JC25" s="308" t="s">
        <v>847</v>
      </c>
      <c r="JD25" s="308" t="s">
        <v>847</v>
      </c>
    </row>
    <row r="26" spans="1:264" s="256" customFormat="1">
      <c r="A26" s="1581"/>
      <c r="B26" s="1581"/>
      <c r="C26" s="1581"/>
      <c r="D26" s="1581"/>
      <c r="E26" s="309" t="s">
        <v>846</v>
      </c>
      <c r="F26" s="309" t="s">
        <v>847</v>
      </c>
      <c r="G26" s="310" t="s">
        <v>846</v>
      </c>
      <c r="H26" s="310" t="s">
        <v>847</v>
      </c>
      <c r="I26" s="309" t="s">
        <v>846</v>
      </c>
      <c r="J26" s="309" t="s">
        <v>847</v>
      </c>
      <c r="K26" s="310" t="s">
        <v>846</v>
      </c>
      <c r="L26" s="310" t="s">
        <v>847</v>
      </c>
      <c r="M26" s="309" t="s">
        <v>846</v>
      </c>
      <c r="N26" s="309" t="s">
        <v>847</v>
      </c>
      <c r="O26" s="310" t="s">
        <v>846</v>
      </c>
      <c r="P26" s="310" t="s">
        <v>847</v>
      </c>
      <c r="Q26" s="307" t="s">
        <v>848</v>
      </c>
      <c r="R26" s="307" t="s">
        <v>849</v>
      </c>
      <c r="S26" s="307" t="s">
        <v>850</v>
      </c>
      <c r="T26" s="307" t="s">
        <v>851</v>
      </c>
      <c r="U26" s="308" t="s">
        <v>848</v>
      </c>
      <c r="V26" s="308" t="s">
        <v>849</v>
      </c>
      <c r="W26" s="308" t="s">
        <v>850</v>
      </c>
      <c r="X26" s="308" t="s">
        <v>851</v>
      </c>
      <c r="Y26" s="309" t="s">
        <v>846</v>
      </c>
      <c r="Z26" s="309" t="s">
        <v>847</v>
      </c>
      <c r="AA26" s="310" t="s">
        <v>846</v>
      </c>
      <c r="AB26" s="310" t="s">
        <v>847</v>
      </c>
      <c r="AC26" s="307" t="s">
        <v>848</v>
      </c>
      <c r="AD26" s="307" t="s">
        <v>849</v>
      </c>
      <c r="AE26" s="307" t="s">
        <v>850</v>
      </c>
      <c r="AF26" s="307" t="s">
        <v>851</v>
      </c>
      <c r="AG26" s="308" t="s">
        <v>848</v>
      </c>
      <c r="AH26" s="308" t="s">
        <v>849</v>
      </c>
      <c r="AI26" s="308" t="s">
        <v>850</v>
      </c>
      <c r="AJ26" s="308" t="s">
        <v>851</v>
      </c>
      <c r="AK26" s="309" t="s">
        <v>846</v>
      </c>
      <c r="AL26" s="309" t="s">
        <v>847</v>
      </c>
      <c r="AM26" s="310" t="s">
        <v>846</v>
      </c>
      <c r="AN26" s="310" t="s">
        <v>847</v>
      </c>
      <c r="AO26" s="307" t="s">
        <v>848</v>
      </c>
      <c r="AP26" s="307" t="s">
        <v>849</v>
      </c>
      <c r="AQ26" s="307" t="s">
        <v>850</v>
      </c>
      <c r="AR26" s="307" t="s">
        <v>851</v>
      </c>
      <c r="AS26" s="308" t="s">
        <v>848</v>
      </c>
      <c r="AT26" s="308" t="s">
        <v>849</v>
      </c>
      <c r="AU26" s="308" t="s">
        <v>850</v>
      </c>
      <c r="AV26" s="308" t="s">
        <v>851</v>
      </c>
      <c r="AW26" s="309" t="s">
        <v>846</v>
      </c>
      <c r="AX26" s="309" t="s">
        <v>847</v>
      </c>
      <c r="AY26" s="310" t="s">
        <v>846</v>
      </c>
      <c r="AZ26" s="310" t="s">
        <v>847</v>
      </c>
      <c r="BA26" s="307" t="s">
        <v>848</v>
      </c>
      <c r="BB26" s="307" t="s">
        <v>849</v>
      </c>
      <c r="BC26" s="307" t="s">
        <v>850</v>
      </c>
      <c r="BD26" s="307" t="s">
        <v>851</v>
      </c>
      <c r="BE26" s="308" t="s">
        <v>848</v>
      </c>
      <c r="BF26" s="308" t="s">
        <v>849</v>
      </c>
      <c r="BG26" s="308" t="s">
        <v>850</v>
      </c>
      <c r="BH26" s="308" t="s">
        <v>851</v>
      </c>
      <c r="BI26" s="309" t="s">
        <v>846</v>
      </c>
      <c r="BJ26" s="309" t="s">
        <v>847</v>
      </c>
      <c r="BK26" s="310" t="s">
        <v>846</v>
      </c>
      <c r="BL26" s="310" t="s">
        <v>847</v>
      </c>
      <c r="BM26" s="307" t="s">
        <v>848</v>
      </c>
      <c r="BN26" s="307" t="s">
        <v>849</v>
      </c>
      <c r="BO26" s="307" t="s">
        <v>850</v>
      </c>
      <c r="BP26" s="307" t="s">
        <v>851</v>
      </c>
      <c r="BQ26" s="308" t="s">
        <v>848</v>
      </c>
      <c r="BR26" s="308" t="s">
        <v>849</v>
      </c>
      <c r="BS26" s="308" t="s">
        <v>850</v>
      </c>
      <c r="BT26" s="308" t="s">
        <v>851</v>
      </c>
      <c r="BU26" s="309" t="s">
        <v>846</v>
      </c>
      <c r="BV26" s="309" t="s">
        <v>847</v>
      </c>
      <c r="BW26" s="310" t="s">
        <v>846</v>
      </c>
      <c r="BX26" s="310" t="s">
        <v>847</v>
      </c>
      <c r="BY26" s="307" t="s">
        <v>848</v>
      </c>
      <c r="BZ26" s="307" t="s">
        <v>849</v>
      </c>
      <c r="CA26" s="307" t="s">
        <v>850</v>
      </c>
      <c r="CB26" s="307" t="s">
        <v>851</v>
      </c>
      <c r="CC26" s="308" t="s">
        <v>848</v>
      </c>
      <c r="CD26" s="308" t="s">
        <v>849</v>
      </c>
      <c r="CE26" s="308" t="s">
        <v>850</v>
      </c>
      <c r="CF26" s="308" t="s">
        <v>851</v>
      </c>
      <c r="CG26" s="309" t="s">
        <v>846</v>
      </c>
      <c r="CH26" s="309" t="s">
        <v>847</v>
      </c>
      <c r="CI26" s="310" t="s">
        <v>846</v>
      </c>
      <c r="CJ26" s="310" t="s">
        <v>847</v>
      </c>
      <c r="CK26" s="307" t="s">
        <v>848</v>
      </c>
      <c r="CL26" s="307" t="s">
        <v>849</v>
      </c>
      <c r="CM26" s="307" t="s">
        <v>850</v>
      </c>
      <c r="CN26" s="307" t="s">
        <v>851</v>
      </c>
      <c r="CO26" s="308" t="s">
        <v>848</v>
      </c>
      <c r="CP26" s="308" t="s">
        <v>849</v>
      </c>
      <c r="CQ26" s="308" t="s">
        <v>850</v>
      </c>
      <c r="CR26" s="308" t="s">
        <v>851</v>
      </c>
      <c r="CS26" s="309" t="s">
        <v>846</v>
      </c>
      <c r="CT26" s="309" t="s">
        <v>847</v>
      </c>
      <c r="CU26" s="310" t="s">
        <v>846</v>
      </c>
      <c r="CV26" s="310" t="s">
        <v>847</v>
      </c>
      <c r="CW26" s="307" t="s">
        <v>848</v>
      </c>
      <c r="CX26" s="307" t="s">
        <v>849</v>
      </c>
      <c r="CY26" s="307" t="s">
        <v>850</v>
      </c>
      <c r="CZ26" s="307" t="s">
        <v>851</v>
      </c>
      <c r="DA26" s="308" t="s">
        <v>848</v>
      </c>
      <c r="DB26" s="308" t="s">
        <v>849</v>
      </c>
      <c r="DC26" s="308" t="s">
        <v>850</v>
      </c>
      <c r="DD26" s="308" t="s">
        <v>851</v>
      </c>
      <c r="DE26" s="309" t="s">
        <v>846</v>
      </c>
      <c r="DF26" s="309" t="s">
        <v>847</v>
      </c>
      <c r="DG26" s="310" t="s">
        <v>846</v>
      </c>
      <c r="DH26" s="310" t="s">
        <v>847</v>
      </c>
      <c r="DI26" s="307" t="s">
        <v>848</v>
      </c>
      <c r="DJ26" s="307" t="s">
        <v>849</v>
      </c>
      <c r="DK26" s="307" t="s">
        <v>850</v>
      </c>
      <c r="DL26" s="307" t="s">
        <v>851</v>
      </c>
      <c r="DM26" s="308" t="s">
        <v>848</v>
      </c>
      <c r="DN26" s="308" t="s">
        <v>849</v>
      </c>
      <c r="DO26" s="308" t="s">
        <v>850</v>
      </c>
      <c r="DP26" s="308" t="s">
        <v>851</v>
      </c>
      <c r="DQ26" s="309" t="s">
        <v>846</v>
      </c>
      <c r="DR26" s="309" t="s">
        <v>847</v>
      </c>
      <c r="DS26" s="310" t="s">
        <v>846</v>
      </c>
      <c r="DT26" s="310" t="s">
        <v>847</v>
      </c>
      <c r="DU26" s="307" t="s">
        <v>848</v>
      </c>
      <c r="DV26" s="307" t="s">
        <v>849</v>
      </c>
      <c r="DW26" s="307" t="s">
        <v>850</v>
      </c>
      <c r="DX26" s="307" t="s">
        <v>851</v>
      </c>
      <c r="DY26" s="308" t="s">
        <v>848</v>
      </c>
      <c r="DZ26" s="308" t="s">
        <v>849</v>
      </c>
      <c r="EA26" s="308" t="s">
        <v>850</v>
      </c>
      <c r="EB26" s="308" t="s">
        <v>851</v>
      </c>
      <c r="EC26" s="309" t="s">
        <v>846</v>
      </c>
      <c r="ED26" s="309" t="s">
        <v>847</v>
      </c>
      <c r="EE26" s="310" t="s">
        <v>846</v>
      </c>
      <c r="EF26" s="310" t="s">
        <v>847</v>
      </c>
      <c r="EG26" s="307" t="s">
        <v>848</v>
      </c>
      <c r="EH26" s="307" t="s">
        <v>849</v>
      </c>
      <c r="EI26" s="307" t="s">
        <v>850</v>
      </c>
      <c r="EJ26" s="307" t="s">
        <v>851</v>
      </c>
      <c r="EK26" s="308" t="s">
        <v>848</v>
      </c>
      <c r="EL26" s="308" t="s">
        <v>849</v>
      </c>
      <c r="EM26" s="308" t="s">
        <v>850</v>
      </c>
      <c r="EN26" s="308" t="s">
        <v>851</v>
      </c>
      <c r="EO26" s="309" t="s">
        <v>846</v>
      </c>
      <c r="EP26" s="309" t="s">
        <v>847</v>
      </c>
      <c r="EQ26" s="310" t="s">
        <v>846</v>
      </c>
      <c r="ER26" s="310" t="s">
        <v>847</v>
      </c>
      <c r="ES26" s="307" t="s">
        <v>848</v>
      </c>
      <c r="ET26" s="307" t="s">
        <v>849</v>
      </c>
      <c r="EU26" s="307" t="s">
        <v>850</v>
      </c>
      <c r="EV26" s="307" t="s">
        <v>851</v>
      </c>
      <c r="EW26" s="308" t="s">
        <v>848</v>
      </c>
      <c r="EX26" s="308" t="s">
        <v>849</v>
      </c>
      <c r="EY26" s="308" t="s">
        <v>850</v>
      </c>
      <c r="EZ26" s="308" t="s">
        <v>851</v>
      </c>
      <c r="FA26" s="309" t="s">
        <v>846</v>
      </c>
      <c r="FB26" s="309" t="s">
        <v>847</v>
      </c>
      <c r="FC26" s="310" t="s">
        <v>846</v>
      </c>
      <c r="FD26" s="310" t="s">
        <v>847</v>
      </c>
      <c r="FE26" s="307" t="s">
        <v>848</v>
      </c>
      <c r="FF26" s="307" t="s">
        <v>849</v>
      </c>
      <c r="FG26" s="307" t="s">
        <v>850</v>
      </c>
      <c r="FH26" s="307" t="s">
        <v>851</v>
      </c>
      <c r="FI26" s="308" t="s">
        <v>848</v>
      </c>
      <c r="FJ26" s="308" t="s">
        <v>849</v>
      </c>
      <c r="FK26" s="308" t="s">
        <v>850</v>
      </c>
      <c r="FL26" s="308" t="s">
        <v>851</v>
      </c>
      <c r="FM26" s="309" t="s">
        <v>846</v>
      </c>
      <c r="FN26" s="309" t="s">
        <v>847</v>
      </c>
      <c r="FO26" s="310" t="s">
        <v>846</v>
      </c>
      <c r="FP26" s="310" t="s">
        <v>847</v>
      </c>
      <c r="FQ26" s="307" t="s">
        <v>848</v>
      </c>
      <c r="FR26" s="307" t="s">
        <v>849</v>
      </c>
      <c r="FS26" s="307" t="s">
        <v>850</v>
      </c>
      <c r="FT26" s="307" t="s">
        <v>851</v>
      </c>
      <c r="FU26" s="308" t="s">
        <v>848</v>
      </c>
      <c r="FV26" s="308" t="s">
        <v>849</v>
      </c>
      <c r="FW26" s="308" t="s">
        <v>850</v>
      </c>
      <c r="FX26" s="308" t="s">
        <v>851</v>
      </c>
      <c r="FY26" s="309" t="s">
        <v>846</v>
      </c>
      <c r="FZ26" s="309" t="s">
        <v>847</v>
      </c>
      <c r="GA26" s="310" t="s">
        <v>846</v>
      </c>
      <c r="GB26" s="310" t="s">
        <v>847</v>
      </c>
      <c r="GC26" s="307" t="s">
        <v>848</v>
      </c>
      <c r="GD26" s="307" t="s">
        <v>849</v>
      </c>
      <c r="GE26" s="307" t="s">
        <v>850</v>
      </c>
      <c r="GF26" s="307" t="s">
        <v>851</v>
      </c>
      <c r="GG26" s="308" t="s">
        <v>848</v>
      </c>
      <c r="GH26" s="308" t="s">
        <v>849</v>
      </c>
      <c r="GI26" s="308" t="s">
        <v>850</v>
      </c>
      <c r="GJ26" s="308" t="s">
        <v>851</v>
      </c>
      <c r="GK26" s="309" t="s">
        <v>846</v>
      </c>
      <c r="GL26" s="309" t="s">
        <v>847</v>
      </c>
      <c r="GM26" s="310" t="s">
        <v>846</v>
      </c>
      <c r="GN26" s="310" t="s">
        <v>847</v>
      </c>
      <c r="GO26" s="307" t="s">
        <v>848</v>
      </c>
      <c r="GP26" s="307" t="s">
        <v>849</v>
      </c>
      <c r="GQ26" s="307" t="s">
        <v>850</v>
      </c>
      <c r="GR26" s="307" t="s">
        <v>851</v>
      </c>
      <c r="GS26" s="308" t="s">
        <v>848</v>
      </c>
      <c r="GT26" s="308" t="s">
        <v>849</v>
      </c>
      <c r="GU26" s="308" t="s">
        <v>850</v>
      </c>
      <c r="GV26" s="308" t="s">
        <v>851</v>
      </c>
      <c r="GW26" s="309" t="s">
        <v>846</v>
      </c>
      <c r="GX26" s="309" t="s">
        <v>847</v>
      </c>
      <c r="GY26" s="310" t="s">
        <v>846</v>
      </c>
      <c r="GZ26" s="310" t="s">
        <v>847</v>
      </c>
      <c r="HA26" s="307" t="s">
        <v>848</v>
      </c>
      <c r="HB26" s="307" t="s">
        <v>849</v>
      </c>
      <c r="HC26" s="307" t="s">
        <v>850</v>
      </c>
      <c r="HD26" s="307" t="s">
        <v>851</v>
      </c>
      <c r="HE26" s="308" t="s">
        <v>848</v>
      </c>
      <c r="HF26" s="308" t="s">
        <v>849</v>
      </c>
      <c r="HG26" s="308" t="s">
        <v>850</v>
      </c>
      <c r="HH26" s="308" t="s">
        <v>851</v>
      </c>
      <c r="HI26" s="309" t="s">
        <v>846</v>
      </c>
      <c r="HJ26" s="309" t="s">
        <v>847</v>
      </c>
      <c r="HK26" s="310" t="s">
        <v>846</v>
      </c>
      <c r="HL26" s="310" t="s">
        <v>847</v>
      </c>
      <c r="HM26" s="307" t="s">
        <v>848</v>
      </c>
      <c r="HN26" s="307" t="s">
        <v>849</v>
      </c>
      <c r="HO26" s="307" t="s">
        <v>850</v>
      </c>
      <c r="HP26" s="307" t="s">
        <v>851</v>
      </c>
      <c r="HQ26" s="308" t="s">
        <v>848</v>
      </c>
      <c r="HR26" s="308" t="s">
        <v>849</v>
      </c>
      <c r="HS26" s="308" t="s">
        <v>850</v>
      </c>
      <c r="HT26" s="308" t="s">
        <v>851</v>
      </c>
      <c r="HU26" s="309" t="s">
        <v>846</v>
      </c>
      <c r="HV26" s="309" t="s">
        <v>847</v>
      </c>
      <c r="HW26" s="310" t="s">
        <v>846</v>
      </c>
      <c r="HX26" s="310" t="s">
        <v>847</v>
      </c>
      <c r="HY26" s="307" t="s">
        <v>848</v>
      </c>
      <c r="HZ26" s="307" t="s">
        <v>849</v>
      </c>
      <c r="IA26" s="307" t="s">
        <v>850</v>
      </c>
      <c r="IB26" s="307" t="s">
        <v>851</v>
      </c>
      <c r="IC26" s="308" t="s">
        <v>848</v>
      </c>
      <c r="ID26" s="308" t="s">
        <v>849</v>
      </c>
      <c r="IE26" s="308" t="s">
        <v>850</v>
      </c>
      <c r="IF26" s="308" t="s">
        <v>851</v>
      </c>
      <c r="IG26" s="309" t="s">
        <v>846</v>
      </c>
      <c r="IH26" s="309" t="s">
        <v>847</v>
      </c>
      <c r="II26" s="310" t="s">
        <v>846</v>
      </c>
      <c r="IJ26" s="310" t="s">
        <v>847</v>
      </c>
      <c r="IK26" s="307" t="s">
        <v>848</v>
      </c>
      <c r="IL26" s="307" t="s">
        <v>849</v>
      </c>
      <c r="IM26" s="307" t="s">
        <v>850</v>
      </c>
      <c r="IN26" s="307" t="s">
        <v>851</v>
      </c>
      <c r="IO26" s="308" t="s">
        <v>848</v>
      </c>
      <c r="IP26" s="308" t="s">
        <v>849</v>
      </c>
      <c r="IQ26" s="308" t="s">
        <v>850</v>
      </c>
      <c r="IR26" s="308" t="s">
        <v>851</v>
      </c>
      <c r="IS26" s="309" t="s">
        <v>846</v>
      </c>
      <c r="IT26" s="309" t="s">
        <v>847</v>
      </c>
      <c r="IU26" s="310" t="s">
        <v>846</v>
      </c>
      <c r="IV26" s="310" t="s">
        <v>847</v>
      </c>
      <c r="IW26" s="307" t="s">
        <v>848</v>
      </c>
      <c r="IX26" s="307" t="s">
        <v>849</v>
      </c>
      <c r="IY26" s="307" t="s">
        <v>850</v>
      </c>
      <c r="IZ26" s="307" t="s">
        <v>851</v>
      </c>
      <c r="JA26" s="308" t="s">
        <v>848</v>
      </c>
      <c r="JB26" s="308" t="s">
        <v>849</v>
      </c>
      <c r="JC26" s="308" t="s">
        <v>850</v>
      </c>
      <c r="JD26" s="308" t="s">
        <v>851</v>
      </c>
    </row>
    <row r="27" spans="1:264" s="256" customFormat="1">
      <c r="A27" s="193"/>
      <c r="B27" s="193" t="s">
        <v>643</v>
      </c>
      <c r="C27" s="311">
        <f>SUBTOTAL(9,C28:C38)</f>
        <v>3004</v>
      </c>
      <c r="D27" s="193"/>
      <c r="E27" s="311">
        <f t="shared" ref="E27:BP27" si="100">SUBTOTAL(9,E28:E38)</f>
        <v>0</v>
      </c>
      <c r="F27" s="311">
        <f t="shared" si="100"/>
        <v>0</v>
      </c>
      <c r="G27" s="311">
        <f t="shared" si="100"/>
        <v>5584.5</v>
      </c>
      <c r="H27" s="311">
        <f t="shared" si="100"/>
        <v>1515</v>
      </c>
      <c r="I27" s="311">
        <f t="shared" si="100"/>
        <v>0</v>
      </c>
      <c r="J27" s="311">
        <f t="shared" si="100"/>
        <v>0</v>
      </c>
      <c r="K27" s="311">
        <f t="shared" si="100"/>
        <v>0</v>
      </c>
      <c r="L27" s="311">
        <f t="shared" si="100"/>
        <v>0</v>
      </c>
      <c r="M27" s="311">
        <f t="shared" si="100"/>
        <v>0</v>
      </c>
      <c r="N27" s="311">
        <f t="shared" si="100"/>
        <v>0</v>
      </c>
      <c r="O27" s="311">
        <f t="shared" si="100"/>
        <v>0</v>
      </c>
      <c r="P27" s="311">
        <f t="shared" si="100"/>
        <v>0</v>
      </c>
      <c r="Q27" s="311">
        <f t="shared" si="100"/>
        <v>0</v>
      </c>
      <c r="R27" s="311">
        <f t="shared" si="100"/>
        <v>0</v>
      </c>
      <c r="S27" s="311">
        <f t="shared" si="100"/>
        <v>0</v>
      </c>
      <c r="T27" s="311">
        <f t="shared" si="100"/>
        <v>0</v>
      </c>
      <c r="U27" s="311">
        <f t="shared" si="100"/>
        <v>0</v>
      </c>
      <c r="V27" s="311">
        <f t="shared" si="100"/>
        <v>0</v>
      </c>
      <c r="W27" s="311">
        <f t="shared" si="100"/>
        <v>0</v>
      </c>
      <c r="X27" s="311">
        <f t="shared" si="100"/>
        <v>0</v>
      </c>
      <c r="Y27" s="311">
        <f t="shared" si="100"/>
        <v>0</v>
      </c>
      <c r="Z27" s="311">
        <f t="shared" si="100"/>
        <v>0</v>
      </c>
      <c r="AA27" s="311">
        <f t="shared" si="100"/>
        <v>0</v>
      </c>
      <c r="AB27" s="311">
        <f t="shared" si="100"/>
        <v>0</v>
      </c>
      <c r="AC27" s="311">
        <f t="shared" si="100"/>
        <v>0</v>
      </c>
      <c r="AD27" s="311">
        <f t="shared" si="100"/>
        <v>0</v>
      </c>
      <c r="AE27" s="311">
        <f t="shared" si="100"/>
        <v>0</v>
      </c>
      <c r="AF27" s="311">
        <f t="shared" si="100"/>
        <v>0</v>
      </c>
      <c r="AG27" s="311">
        <f t="shared" si="100"/>
        <v>0</v>
      </c>
      <c r="AH27" s="311">
        <f t="shared" si="100"/>
        <v>0</v>
      </c>
      <c r="AI27" s="311">
        <f t="shared" si="100"/>
        <v>0</v>
      </c>
      <c r="AJ27" s="311">
        <f t="shared" si="100"/>
        <v>0</v>
      </c>
      <c r="AK27" s="311">
        <f t="shared" si="100"/>
        <v>0</v>
      </c>
      <c r="AL27" s="311">
        <f t="shared" si="100"/>
        <v>0</v>
      </c>
      <c r="AM27" s="311">
        <f t="shared" si="100"/>
        <v>0</v>
      </c>
      <c r="AN27" s="311">
        <f t="shared" si="100"/>
        <v>0</v>
      </c>
      <c r="AO27" s="311">
        <f t="shared" si="100"/>
        <v>0</v>
      </c>
      <c r="AP27" s="311">
        <f t="shared" si="100"/>
        <v>0</v>
      </c>
      <c r="AQ27" s="311">
        <f t="shared" si="100"/>
        <v>0</v>
      </c>
      <c r="AR27" s="311">
        <f t="shared" si="100"/>
        <v>0</v>
      </c>
      <c r="AS27" s="311">
        <f t="shared" si="100"/>
        <v>0</v>
      </c>
      <c r="AT27" s="311">
        <f t="shared" si="100"/>
        <v>0</v>
      </c>
      <c r="AU27" s="311">
        <f t="shared" si="100"/>
        <v>0</v>
      </c>
      <c r="AV27" s="311">
        <f t="shared" si="100"/>
        <v>0</v>
      </c>
      <c r="AW27" s="311">
        <f t="shared" si="100"/>
        <v>0</v>
      </c>
      <c r="AX27" s="311">
        <f t="shared" si="100"/>
        <v>0</v>
      </c>
      <c r="AY27" s="311">
        <f t="shared" si="100"/>
        <v>0</v>
      </c>
      <c r="AZ27" s="311">
        <f t="shared" si="100"/>
        <v>0</v>
      </c>
      <c r="BA27" s="311">
        <f t="shared" si="100"/>
        <v>0</v>
      </c>
      <c r="BB27" s="311">
        <f t="shared" si="100"/>
        <v>0</v>
      </c>
      <c r="BC27" s="311">
        <f t="shared" si="100"/>
        <v>0</v>
      </c>
      <c r="BD27" s="311">
        <f t="shared" si="100"/>
        <v>0</v>
      </c>
      <c r="BE27" s="311">
        <f t="shared" si="100"/>
        <v>0</v>
      </c>
      <c r="BF27" s="311">
        <f t="shared" si="100"/>
        <v>0</v>
      </c>
      <c r="BG27" s="311">
        <f t="shared" si="100"/>
        <v>0</v>
      </c>
      <c r="BH27" s="311">
        <f t="shared" si="100"/>
        <v>0</v>
      </c>
      <c r="BI27" s="311">
        <f t="shared" si="100"/>
        <v>0</v>
      </c>
      <c r="BJ27" s="311">
        <f t="shared" si="100"/>
        <v>0</v>
      </c>
      <c r="BK27" s="311">
        <f t="shared" si="100"/>
        <v>0</v>
      </c>
      <c r="BL27" s="311">
        <f t="shared" si="100"/>
        <v>0</v>
      </c>
      <c r="BM27" s="311">
        <f t="shared" si="100"/>
        <v>0</v>
      </c>
      <c r="BN27" s="311">
        <f t="shared" si="100"/>
        <v>0</v>
      </c>
      <c r="BO27" s="311">
        <f t="shared" si="100"/>
        <v>0</v>
      </c>
      <c r="BP27" s="311">
        <f t="shared" si="100"/>
        <v>0</v>
      </c>
      <c r="BQ27" s="311">
        <f t="shared" ref="BQ27:EB27" si="101">SUBTOTAL(9,BQ28:BQ38)</f>
        <v>0</v>
      </c>
      <c r="BR27" s="311">
        <f t="shared" si="101"/>
        <v>0</v>
      </c>
      <c r="BS27" s="311">
        <f t="shared" si="101"/>
        <v>0</v>
      </c>
      <c r="BT27" s="311">
        <f t="shared" si="101"/>
        <v>0</v>
      </c>
      <c r="BU27" s="311">
        <f t="shared" si="101"/>
        <v>0</v>
      </c>
      <c r="BV27" s="311">
        <f t="shared" si="101"/>
        <v>0</v>
      </c>
      <c r="BW27" s="311">
        <f t="shared" si="101"/>
        <v>0</v>
      </c>
      <c r="BX27" s="311">
        <f t="shared" si="101"/>
        <v>0</v>
      </c>
      <c r="BY27" s="311">
        <f t="shared" si="101"/>
        <v>0</v>
      </c>
      <c r="BZ27" s="311">
        <f t="shared" si="101"/>
        <v>0</v>
      </c>
      <c r="CA27" s="311">
        <f t="shared" si="101"/>
        <v>0</v>
      </c>
      <c r="CB27" s="311">
        <f t="shared" si="101"/>
        <v>0</v>
      </c>
      <c r="CC27" s="311">
        <f t="shared" si="101"/>
        <v>0</v>
      </c>
      <c r="CD27" s="311">
        <f t="shared" si="101"/>
        <v>0</v>
      </c>
      <c r="CE27" s="311">
        <f t="shared" si="101"/>
        <v>0</v>
      </c>
      <c r="CF27" s="311">
        <f t="shared" si="101"/>
        <v>0</v>
      </c>
      <c r="CG27" s="311">
        <f t="shared" si="101"/>
        <v>0</v>
      </c>
      <c r="CH27" s="311">
        <f t="shared" si="101"/>
        <v>0</v>
      </c>
      <c r="CI27" s="311">
        <f t="shared" si="101"/>
        <v>0</v>
      </c>
      <c r="CJ27" s="311">
        <f t="shared" si="101"/>
        <v>0</v>
      </c>
      <c r="CK27" s="311">
        <f t="shared" si="101"/>
        <v>0</v>
      </c>
      <c r="CL27" s="311">
        <f t="shared" si="101"/>
        <v>0</v>
      </c>
      <c r="CM27" s="311">
        <f t="shared" si="101"/>
        <v>0</v>
      </c>
      <c r="CN27" s="311">
        <f t="shared" si="101"/>
        <v>0</v>
      </c>
      <c r="CO27" s="311">
        <f t="shared" si="101"/>
        <v>0</v>
      </c>
      <c r="CP27" s="311">
        <f t="shared" si="101"/>
        <v>0</v>
      </c>
      <c r="CQ27" s="311">
        <f t="shared" si="101"/>
        <v>0</v>
      </c>
      <c r="CR27" s="311">
        <f t="shared" si="101"/>
        <v>0</v>
      </c>
      <c r="CS27" s="311">
        <f t="shared" si="101"/>
        <v>0</v>
      </c>
      <c r="CT27" s="311">
        <f t="shared" si="101"/>
        <v>0</v>
      </c>
      <c r="CU27" s="311">
        <f t="shared" si="101"/>
        <v>8</v>
      </c>
      <c r="CV27" s="311">
        <f t="shared" si="101"/>
        <v>8</v>
      </c>
      <c r="CW27" s="311">
        <f t="shared" si="101"/>
        <v>0</v>
      </c>
      <c r="CX27" s="311">
        <f t="shared" si="101"/>
        <v>0</v>
      </c>
      <c r="CY27" s="311">
        <f t="shared" si="101"/>
        <v>8</v>
      </c>
      <c r="CZ27" s="311">
        <f t="shared" si="101"/>
        <v>0</v>
      </c>
      <c r="DA27" s="311">
        <f t="shared" si="101"/>
        <v>0</v>
      </c>
      <c r="DB27" s="311">
        <f t="shared" si="101"/>
        <v>0</v>
      </c>
      <c r="DC27" s="311">
        <f t="shared" si="101"/>
        <v>8</v>
      </c>
      <c r="DD27" s="311">
        <f t="shared" si="101"/>
        <v>0</v>
      </c>
      <c r="DE27" s="311">
        <f t="shared" si="101"/>
        <v>0</v>
      </c>
      <c r="DF27" s="311">
        <f t="shared" si="101"/>
        <v>0</v>
      </c>
      <c r="DG27" s="311">
        <f t="shared" si="101"/>
        <v>85</v>
      </c>
      <c r="DH27" s="311">
        <f t="shared" si="101"/>
        <v>34</v>
      </c>
      <c r="DI27" s="311">
        <f t="shared" si="101"/>
        <v>0</v>
      </c>
      <c r="DJ27" s="311">
        <f t="shared" si="101"/>
        <v>13</v>
      </c>
      <c r="DK27" s="311">
        <f t="shared" si="101"/>
        <v>34</v>
      </c>
      <c r="DL27" s="311">
        <f t="shared" si="101"/>
        <v>38</v>
      </c>
      <c r="DM27" s="311">
        <f t="shared" si="101"/>
        <v>0</v>
      </c>
      <c r="DN27" s="311">
        <f t="shared" si="101"/>
        <v>0</v>
      </c>
      <c r="DO27" s="311">
        <f t="shared" si="101"/>
        <v>14</v>
      </c>
      <c r="DP27" s="311">
        <f t="shared" si="101"/>
        <v>20</v>
      </c>
      <c r="DQ27" s="311">
        <f t="shared" si="101"/>
        <v>0</v>
      </c>
      <c r="DR27" s="311">
        <f t="shared" si="101"/>
        <v>0</v>
      </c>
      <c r="DS27" s="311">
        <f t="shared" si="101"/>
        <v>148</v>
      </c>
      <c r="DT27" s="311">
        <f t="shared" si="101"/>
        <v>68</v>
      </c>
      <c r="DU27" s="311">
        <f t="shared" si="101"/>
        <v>0</v>
      </c>
      <c r="DV27" s="311">
        <f t="shared" si="101"/>
        <v>22.199999999999996</v>
      </c>
      <c r="DW27" s="311">
        <f t="shared" si="101"/>
        <v>59.2</v>
      </c>
      <c r="DX27" s="311">
        <f t="shared" si="101"/>
        <v>66.600000000000009</v>
      </c>
      <c r="DY27" s="311">
        <f t="shared" si="101"/>
        <v>0</v>
      </c>
      <c r="DZ27" s="311">
        <f t="shared" si="101"/>
        <v>21</v>
      </c>
      <c r="EA27" s="311">
        <f t="shared" si="101"/>
        <v>25</v>
      </c>
      <c r="EB27" s="311">
        <f t="shared" si="101"/>
        <v>22</v>
      </c>
      <c r="EC27" s="311">
        <f t="shared" ref="EC27:EZ27" si="102">SUBTOTAL(9,EC28:EC38)</f>
        <v>0</v>
      </c>
      <c r="ED27" s="311">
        <f t="shared" si="102"/>
        <v>0</v>
      </c>
      <c r="EE27" s="311">
        <f t="shared" si="102"/>
        <v>200</v>
      </c>
      <c r="EF27" s="311">
        <f t="shared" si="102"/>
        <v>214</v>
      </c>
      <c r="EG27" s="311">
        <f t="shared" si="102"/>
        <v>20</v>
      </c>
      <c r="EH27" s="311">
        <f t="shared" si="102"/>
        <v>40</v>
      </c>
      <c r="EI27" s="311">
        <f t="shared" si="102"/>
        <v>70</v>
      </c>
      <c r="EJ27" s="311">
        <f t="shared" si="102"/>
        <v>70</v>
      </c>
      <c r="EK27" s="311">
        <f t="shared" si="102"/>
        <v>53</v>
      </c>
      <c r="EL27" s="311">
        <f t="shared" si="102"/>
        <v>47</v>
      </c>
      <c r="EM27" s="311">
        <f t="shared" si="102"/>
        <v>93</v>
      </c>
      <c r="EN27" s="311">
        <f t="shared" si="102"/>
        <v>21</v>
      </c>
      <c r="EO27" s="311">
        <f t="shared" si="102"/>
        <v>0</v>
      </c>
      <c r="EP27" s="311">
        <f t="shared" si="102"/>
        <v>0</v>
      </c>
      <c r="EQ27" s="311">
        <f t="shared" si="102"/>
        <v>137</v>
      </c>
      <c r="ER27" s="311">
        <f t="shared" si="102"/>
        <v>138</v>
      </c>
      <c r="ES27" s="311">
        <f t="shared" si="102"/>
        <v>13.700000000000001</v>
      </c>
      <c r="ET27" s="311">
        <f t="shared" si="102"/>
        <v>27.400000000000002</v>
      </c>
      <c r="EU27" s="311">
        <f t="shared" si="102"/>
        <v>47.949999999999996</v>
      </c>
      <c r="EV27" s="311">
        <f t="shared" si="102"/>
        <v>47.949999999999996</v>
      </c>
      <c r="EW27" s="311">
        <f t="shared" si="102"/>
        <v>0</v>
      </c>
      <c r="EX27" s="311">
        <f t="shared" si="102"/>
        <v>42</v>
      </c>
      <c r="EY27" s="311">
        <f t="shared" si="102"/>
        <v>50</v>
      </c>
      <c r="EZ27" s="311">
        <f t="shared" si="102"/>
        <v>46</v>
      </c>
      <c r="FA27" s="311">
        <f t="shared" ref="FA27:FL27" si="103">SUBTOTAL(9,FA28:FA38)</f>
        <v>0</v>
      </c>
      <c r="FB27" s="311">
        <f t="shared" si="103"/>
        <v>0</v>
      </c>
      <c r="FC27" s="311">
        <f t="shared" si="103"/>
        <v>166</v>
      </c>
      <c r="FD27" s="311">
        <f t="shared" si="103"/>
        <v>114</v>
      </c>
      <c r="FE27" s="311">
        <f t="shared" si="103"/>
        <v>37.304432524629661</v>
      </c>
      <c r="FF27" s="311">
        <f t="shared" si="103"/>
        <v>43.166016046604881</v>
      </c>
      <c r="FG27" s="311">
        <f t="shared" si="103"/>
        <v>43.166016046604881</v>
      </c>
      <c r="FH27" s="311">
        <f t="shared" si="103"/>
        <v>42.36353538216057</v>
      </c>
      <c r="FI27" s="311">
        <f t="shared" si="103"/>
        <v>37</v>
      </c>
      <c r="FJ27" s="311">
        <f t="shared" si="103"/>
        <v>44</v>
      </c>
      <c r="FK27" s="311">
        <f t="shared" si="103"/>
        <v>19</v>
      </c>
      <c r="FL27" s="311">
        <f t="shared" si="103"/>
        <v>14</v>
      </c>
      <c r="FM27" s="311">
        <f t="shared" ref="FM27:FX27" si="104">SUBTOTAL(9,FM28:FM38)</f>
        <v>0</v>
      </c>
      <c r="FN27" s="311">
        <f t="shared" si="104"/>
        <v>0</v>
      </c>
      <c r="FO27" s="311">
        <f t="shared" si="104"/>
        <v>161</v>
      </c>
      <c r="FP27" s="311">
        <f t="shared" si="104"/>
        <v>148</v>
      </c>
      <c r="FQ27" s="311">
        <f t="shared" si="104"/>
        <v>36.180805038948051</v>
      </c>
      <c r="FR27" s="311">
        <f t="shared" si="104"/>
        <v>41.865834840381844</v>
      </c>
      <c r="FS27" s="311">
        <f t="shared" si="104"/>
        <v>41.865834840381844</v>
      </c>
      <c r="FT27" s="311">
        <f t="shared" si="104"/>
        <v>41.087525280288261</v>
      </c>
      <c r="FU27" s="311">
        <f t="shared" si="104"/>
        <v>39</v>
      </c>
      <c r="FV27" s="311">
        <f t="shared" si="104"/>
        <v>35</v>
      </c>
      <c r="FW27" s="311">
        <f t="shared" si="104"/>
        <v>43</v>
      </c>
      <c r="FX27" s="311">
        <f t="shared" si="104"/>
        <v>31</v>
      </c>
      <c r="FY27" s="311">
        <f t="shared" ref="FY27:GJ27" si="105">SUBTOTAL(9,FY28:FY38)</f>
        <v>0</v>
      </c>
      <c r="FZ27" s="311">
        <f t="shared" si="105"/>
        <v>0</v>
      </c>
      <c r="GA27" s="311">
        <f t="shared" si="105"/>
        <v>210.5</v>
      </c>
      <c r="GB27" s="311">
        <f t="shared" si="105"/>
        <v>112</v>
      </c>
      <c r="GC27" s="311">
        <f t="shared" si="105"/>
        <v>21</v>
      </c>
      <c r="GD27" s="311">
        <f t="shared" si="105"/>
        <v>42</v>
      </c>
      <c r="GE27" s="311">
        <f t="shared" si="105"/>
        <v>73.5</v>
      </c>
      <c r="GF27" s="311">
        <f t="shared" si="105"/>
        <v>74</v>
      </c>
      <c r="GG27" s="311">
        <f t="shared" si="105"/>
        <v>24</v>
      </c>
      <c r="GH27" s="311">
        <f t="shared" si="105"/>
        <v>14</v>
      </c>
      <c r="GI27" s="311">
        <f t="shared" si="105"/>
        <v>44</v>
      </c>
      <c r="GJ27" s="311">
        <f t="shared" si="105"/>
        <v>30</v>
      </c>
      <c r="GK27" s="311">
        <f t="shared" ref="GK27:GV27" si="106">SUBTOTAL(9,GK28:GK38)</f>
        <v>0</v>
      </c>
      <c r="GL27" s="311">
        <f t="shared" si="106"/>
        <v>0</v>
      </c>
      <c r="GM27" s="311">
        <f t="shared" si="106"/>
        <v>180</v>
      </c>
      <c r="GN27" s="311">
        <f t="shared" si="106"/>
        <v>126</v>
      </c>
      <c r="GO27" s="311">
        <f t="shared" si="106"/>
        <v>18</v>
      </c>
      <c r="GP27" s="311">
        <f t="shared" si="106"/>
        <v>36</v>
      </c>
      <c r="GQ27" s="311">
        <f t="shared" si="106"/>
        <v>62.999999999999993</v>
      </c>
      <c r="GR27" s="311">
        <f t="shared" si="106"/>
        <v>62.999999999999993</v>
      </c>
      <c r="GS27" s="311">
        <f t="shared" si="106"/>
        <v>16</v>
      </c>
      <c r="GT27" s="311">
        <f t="shared" si="106"/>
        <v>41</v>
      </c>
      <c r="GU27" s="311">
        <f t="shared" si="106"/>
        <v>46</v>
      </c>
      <c r="GV27" s="311">
        <f t="shared" si="106"/>
        <v>23</v>
      </c>
      <c r="GW27" s="311">
        <f t="shared" ref="GW27:HH27" si="107">SUBTOTAL(9,GW28:GW38)</f>
        <v>0</v>
      </c>
      <c r="GX27" s="311">
        <f t="shared" si="107"/>
        <v>0</v>
      </c>
      <c r="GY27" s="311">
        <f t="shared" si="107"/>
        <v>125</v>
      </c>
      <c r="GZ27" s="311">
        <f t="shared" si="107"/>
        <v>68</v>
      </c>
      <c r="HA27" s="311">
        <f t="shared" si="107"/>
        <v>27.5</v>
      </c>
      <c r="HB27" s="311">
        <f t="shared" si="107"/>
        <v>32.5</v>
      </c>
      <c r="HC27" s="311">
        <f t="shared" si="107"/>
        <v>32.5</v>
      </c>
      <c r="HD27" s="311">
        <f t="shared" si="107"/>
        <v>32.5</v>
      </c>
      <c r="HE27" s="311">
        <f t="shared" si="107"/>
        <v>2</v>
      </c>
      <c r="HF27" s="311">
        <f t="shared" si="107"/>
        <v>21</v>
      </c>
      <c r="HG27" s="311">
        <f t="shared" si="107"/>
        <v>11</v>
      </c>
      <c r="HH27" s="311">
        <f t="shared" si="107"/>
        <v>34</v>
      </c>
      <c r="HI27" s="311">
        <f t="shared" ref="HI27:HT27" si="108">SUBTOTAL(9,HI28:HI38)</f>
        <v>0</v>
      </c>
      <c r="HJ27" s="311">
        <f t="shared" si="108"/>
        <v>0</v>
      </c>
      <c r="HK27" s="311">
        <f t="shared" si="108"/>
        <v>110</v>
      </c>
      <c r="HL27" s="311">
        <f t="shared" si="108"/>
        <v>111</v>
      </c>
      <c r="HM27" s="311">
        <f t="shared" si="108"/>
        <v>24.2</v>
      </c>
      <c r="HN27" s="311">
        <f t="shared" si="108"/>
        <v>28.6</v>
      </c>
      <c r="HO27" s="311">
        <f t="shared" si="108"/>
        <v>28.6</v>
      </c>
      <c r="HP27" s="311">
        <f t="shared" si="108"/>
        <v>28.6</v>
      </c>
      <c r="HQ27" s="311">
        <f t="shared" si="108"/>
        <v>14</v>
      </c>
      <c r="HR27" s="311">
        <f t="shared" si="108"/>
        <v>17</v>
      </c>
      <c r="HS27" s="311">
        <f t="shared" si="108"/>
        <v>62</v>
      </c>
      <c r="HT27" s="311">
        <f t="shared" si="108"/>
        <v>18</v>
      </c>
      <c r="HU27" s="311">
        <f t="shared" ref="HU27:IF27" si="109">SUBTOTAL(9,HU28:HU38)</f>
        <v>0</v>
      </c>
      <c r="HV27" s="311">
        <f t="shared" si="109"/>
        <v>0</v>
      </c>
      <c r="HW27" s="311">
        <f t="shared" si="109"/>
        <v>4054</v>
      </c>
      <c r="HX27" s="311">
        <f t="shared" si="109"/>
        <v>167</v>
      </c>
      <c r="HY27" s="311">
        <f t="shared" si="109"/>
        <v>891.88000000000011</v>
      </c>
      <c r="HZ27" s="311">
        <f t="shared" si="109"/>
        <v>1054.0400000000002</v>
      </c>
      <c r="IA27" s="311">
        <f t="shared" si="109"/>
        <v>1054.0400000000002</v>
      </c>
      <c r="IB27" s="311">
        <f t="shared" si="109"/>
        <v>1054.0400000000002</v>
      </c>
      <c r="IC27" s="311">
        <f t="shared" si="109"/>
        <v>37</v>
      </c>
      <c r="ID27" s="311">
        <f t="shared" si="109"/>
        <v>45</v>
      </c>
      <c r="IE27" s="311">
        <f t="shared" si="109"/>
        <v>32</v>
      </c>
      <c r="IF27" s="311">
        <f t="shared" si="109"/>
        <v>53</v>
      </c>
      <c r="IG27" s="311">
        <f t="shared" ref="IG27:IR27" si="110">SUBTOTAL(9,IG28:IG38)</f>
        <v>0</v>
      </c>
      <c r="IH27" s="311">
        <f t="shared" si="110"/>
        <v>0</v>
      </c>
      <c r="II27" s="311">
        <f t="shared" si="110"/>
        <v>0</v>
      </c>
      <c r="IJ27" s="311">
        <f t="shared" si="110"/>
        <v>148</v>
      </c>
      <c r="IK27" s="311">
        <f t="shared" si="110"/>
        <v>0</v>
      </c>
      <c r="IL27" s="311">
        <f t="shared" si="110"/>
        <v>0</v>
      </c>
      <c r="IM27" s="311">
        <f t="shared" si="110"/>
        <v>0</v>
      </c>
      <c r="IN27" s="311">
        <f t="shared" si="110"/>
        <v>0</v>
      </c>
      <c r="IO27" s="311">
        <f t="shared" si="110"/>
        <v>39</v>
      </c>
      <c r="IP27" s="311">
        <f t="shared" si="110"/>
        <v>33</v>
      </c>
      <c r="IQ27" s="311">
        <f t="shared" si="110"/>
        <v>56</v>
      </c>
      <c r="IR27" s="311">
        <f t="shared" si="110"/>
        <v>20</v>
      </c>
      <c r="IS27" s="311">
        <f t="shared" ref="IS27:JD27" si="111">SUBTOTAL(9,IS28:IS38)</f>
        <v>0</v>
      </c>
      <c r="IT27" s="311">
        <f t="shared" si="111"/>
        <v>0</v>
      </c>
      <c r="IU27" s="311">
        <f t="shared" si="111"/>
        <v>0</v>
      </c>
      <c r="IV27" s="311">
        <f t="shared" si="111"/>
        <v>59</v>
      </c>
      <c r="IW27" s="311">
        <f t="shared" si="111"/>
        <v>0</v>
      </c>
      <c r="IX27" s="311">
        <f t="shared" si="111"/>
        <v>0</v>
      </c>
      <c r="IY27" s="311">
        <f t="shared" si="111"/>
        <v>0</v>
      </c>
      <c r="IZ27" s="311">
        <f t="shared" si="111"/>
        <v>0</v>
      </c>
      <c r="JA27" s="311">
        <f t="shared" si="111"/>
        <v>20</v>
      </c>
      <c r="JB27" s="311">
        <f t="shared" si="111"/>
        <v>34</v>
      </c>
      <c r="JC27" s="311">
        <f t="shared" si="111"/>
        <v>5</v>
      </c>
      <c r="JD27" s="311">
        <f t="shared" si="111"/>
        <v>0</v>
      </c>
    </row>
    <row r="28" spans="1:264">
      <c r="A28" s="190">
        <v>1</v>
      </c>
      <c r="B28" s="241" t="s">
        <v>12</v>
      </c>
      <c r="C28" s="585">
        <v>266</v>
      </c>
      <c r="D28" s="190" t="s">
        <v>564</v>
      </c>
      <c r="E28" s="312">
        <f>I28+M28+Y28+AK28+AW28+BI28+BU28+CG28+CS28+DE28+DQ28+EC28+EO28+FA28+FM28+FY28+GK28+GW28+HI28+HU28+IG28+IS28</f>
        <v>0</v>
      </c>
      <c r="F28" s="312">
        <f t="shared" ref="F28:F38" si="112">J28+N28+Z28+AL28+AX28+BJ28+BV28+CH28+CT28+DF28+DR28+ED28+EP28+FB28+FN28+FZ28+GL28+GX28+HJ28+HV28+IH28+IT28</f>
        <v>0</v>
      </c>
      <c r="G28" s="312">
        <f t="shared" ref="G28:G38" si="113">K28+O28+AA28+AM28+AY28+BK28+BW28+CI28+CU28+DG28+DS28+EE28+EQ28+FC28+FO28+GA28+GM28+GY28+HK28+HW28+II28+IU28</f>
        <v>510.5</v>
      </c>
      <c r="H28" s="312">
        <f t="shared" ref="H28:H38" si="114">L28+P28+AB28+AN28+AZ28+BL28+BX28+CJ28+CV28+DH28+DT28+EF28+ER28+FD28+FP28+GB28+GN28+GZ28+HL28+HX28+IJ28+IV28</f>
        <v>188</v>
      </c>
      <c r="I28" s="585"/>
      <c r="J28" s="585"/>
      <c r="K28" s="187"/>
      <c r="L28" s="187"/>
      <c r="M28" s="585"/>
      <c r="N28" s="585"/>
      <c r="O28" s="187"/>
      <c r="P28" s="187"/>
      <c r="Q28" s="187"/>
      <c r="R28" s="187"/>
      <c r="S28" s="187"/>
      <c r="T28" s="187"/>
      <c r="U28" s="187"/>
      <c r="V28" s="187"/>
      <c r="W28" s="187"/>
      <c r="X28" s="187"/>
      <c r="Y28" s="585"/>
      <c r="Z28" s="585"/>
      <c r="AA28" s="187"/>
      <c r="AB28" s="187"/>
      <c r="AC28" s="187"/>
      <c r="AD28" s="187"/>
      <c r="AE28" s="187"/>
      <c r="AF28" s="187"/>
      <c r="AG28" s="187"/>
      <c r="AH28" s="187"/>
      <c r="AI28" s="187"/>
      <c r="AJ28" s="187"/>
      <c r="AK28" s="585"/>
      <c r="AL28" s="585"/>
      <c r="AM28" s="187"/>
      <c r="AN28" s="187"/>
      <c r="AO28" s="187"/>
      <c r="AP28" s="187"/>
      <c r="AQ28" s="187"/>
      <c r="AR28" s="187"/>
      <c r="AS28" s="187"/>
      <c r="AT28" s="187"/>
      <c r="AU28" s="187"/>
      <c r="AV28" s="187"/>
      <c r="AW28" s="585"/>
      <c r="AX28" s="585"/>
      <c r="AY28" s="187"/>
      <c r="AZ28" s="187"/>
      <c r="BA28" s="187"/>
      <c r="BB28" s="187"/>
      <c r="BC28" s="187"/>
      <c r="BD28" s="187"/>
      <c r="BE28" s="187"/>
      <c r="BF28" s="187"/>
      <c r="BG28" s="187"/>
      <c r="BH28" s="187"/>
      <c r="BI28" s="585"/>
      <c r="BJ28" s="585"/>
      <c r="BK28" s="187"/>
      <c r="BL28" s="187"/>
      <c r="BM28" s="187"/>
      <c r="BN28" s="187"/>
      <c r="BO28" s="187"/>
      <c r="BP28" s="187"/>
      <c r="BQ28" s="187"/>
      <c r="BR28" s="187"/>
      <c r="BS28" s="187"/>
      <c r="BT28" s="187"/>
      <c r="BU28" s="585"/>
      <c r="BV28" s="585"/>
      <c r="BW28" s="187"/>
      <c r="BX28" s="187"/>
      <c r="BY28" s="187"/>
      <c r="BZ28" s="187"/>
      <c r="CA28" s="187"/>
      <c r="CB28" s="187"/>
      <c r="CC28" s="187"/>
      <c r="CD28" s="187"/>
      <c r="CE28" s="187"/>
      <c r="CF28" s="187"/>
      <c r="CG28" s="585"/>
      <c r="CH28" s="585"/>
      <c r="CI28" s="187">
        <f>SUM(CK28:CN28)</f>
        <v>0</v>
      </c>
      <c r="CJ28" s="187">
        <f>SUM(CO28:CR28)</f>
        <v>0</v>
      </c>
      <c r="CK28" s="187"/>
      <c r="CL28" s="187"/>
      <c r="CM28" s="187"/>
      <c r="CN28" s="187"/>
      <c r="CO28" s="187">
        <f>SUMIFS(Backup!$H:$H, Backup!$A:$A, "&gt;"&amp;'Week-wise'!CJ$1, Backup!$A:$A, "&lt;="&amp;'Week-wise'!CO$1, Backup!$B:$B, 'Week-wise'!$B28)</f>
        <v>0</v>
      </c>
      <c r="CP28" s="187">
        <f>SUMIFS(Backup!$H:$H, Backup!$A:$A, "&gt;"&amp;'Week-wise'!CO$1, Backup!$A:$A, "&lt;="&amp;'Week-wise'!CP$1, Backup!$B:$B, 'Week-wise'!$B28)</f>
        <v>0</v>
      </c>
      <c r="CQ28" s="187">
        <f>SUMIFS(Backup!$H:$H, Backup!$A:$A, "&gt;"&amp;'Week-wise'!CP$1, Backup!$A:$A, "&lt;="&amp;'Week-wise'!CQ$1, Backup!$B:$B, 'Week-wise'!$B28)</f>
        <v>0</v>
      </c>
      <c r="CR28" s="187">
        <f>SUMIFS(Backup!$H:$H, Backup!$A:$A, "&gt;"&amp;'Week-wise'!CQ$1, Backup!$A:$A, "&lt;="&amp;'Week-wise'!CR$1, Backup!$B:$B, 'Week-wise'!$B28)</f>
        <v>0</v>
      </c>
      <c r="CS28" s="187"/>
      <c r="CT28" s="187"/>
      <c r="CU28" s="187">
        <f>SUM(CW28:CZ28)</f>
        <v>8</v>
      </c>
      <c r="CV28" s="187">
        <f>SUM(DA28:DD28)</f>
        <v>8</v>
      </c>
      <c r="CW28" s="187">
        <v>0</v>
      </c>
      <c r="CX28" s="187">
        <v>0</v>
      </c>
      <c r="CY28" s="187">
        <v>8</v>
      </c>
      <c r="CZ28" s="187">
        <v>0</v>
      </c>
      <c r="DA28" s="187">
        <f>SUMIFS(Backup!$H:$H, Backup!$A:$A, "&gt;"&amp;'Week-wise'!CV$1, Backup!$A:$A, "&lt;="&amp;'Week-wise'!DA$1, Backup!$B:$B, 'Week-wise'!$B28)</f>
        <v>0</v>
      </c>
      <c r="DB28" s="187">
        <f>SUMIFS(Backup!$H:$H, Backup!$A:$A, "&gt;"&amp;'Week-wise'!DA$1, Backup!$A:$A, "&lt;="&amp;'Week-wise'!DB$1, Backup!$B:$B, 'Week-wise'!$B28)</f>
        <v>0</v>
      </c>
      <c r="DC28" s="187">
        <f>SUMIFS(Backup!$H:$H, Backup!$A:$A, "&gt;"&amp;'Week-wise'!DB$1, Backup!$A:$A, "&lt;="&amp;'Week-wise'!DC$1, Backup!$B:$B, 'Week-wise'!$B28)</f>
        <v>8</v>
      </c>
      <c r="DD28" s="187">
        <f>SUMIFS(Backup!$H:$H, Backup!$A:$A, "&gt;"&amp;'Week-wise'!DC$1, Backup!$A:$A, "&lt;="&amp;'Week-wise'!DD$1, Backup!$B:$B, 'Week-wise'!$B28)</f>
        <v>0</v>
      </c>
      <c r="DE28" s="187"/>
      <c r="DF28" s="187"/>
      <c r="DG28" s="187">
        <f>SUM(DI28:DL28)</f>
        <v>0</v>
      </c>
      <c r="DH28" s="187">
        <f>SUM(DM28:DP28)</f>
        <v>0</v>
      </c>
      <c r="DI28" s="187">
        <v>0</v>
      </c>
      <c r="DJ28" s="187">
        <v>0</v>
      </c>
      <c r="DK28" s="187">
        <v>0</v>
      </c>
      <c r="DL28" s="187">
        <v>0</v>
      </c>
      <c r="DM28" s="187">
        <f>SUMIFS(Backup!$H:$H, Backup!$A:$A, "&gt;"&amp;'Week-wise'!DH$1, Backup!$A:$A, "&lt;="&amp;'Week-wise'!DM$1, Backup!$B:$B, 'Week-wise'!$B28)</f>
        <v>0</v>
      </c>
      <c r="DN28" s="187">
        <f>SUMIFS(Backup!$H:$H, Backup!$A:$A, "&gt;"&amp;'Week-wise'!DM$1, Backup!$A:$A, "&lt;="&amp;'Week-wise'!DN$1, Backup!$B:$B, 'Week-wise'!$B28)</f>
        <v>0</v>
      </c>
      <c r="DO28" s="187">
        <f>SUMIFS(Backup!$H:$H, Backup!$A:$A, "&gt;"&amp;'Week-wise'!DN$1, Backup!$A:$A, "&lt;="&amp;'Week-wise'!DO$1, Backup!$B:$B, 'Week-wise'!$B28)</f>
        <v>0</v>
      </c>
      <c r="DP28" s="187">
        <f>SUMIFS(Backup!$H:$H, Backup!$A:$A, "&gt;"&amp;'Week-wise'!DO$1, Backup!$A:$A, "&lt;="&amp;'Week-wise'!DP$1, Backup!$B:$B, 'Week-wise'!$B28)</f>
        <v>0</v>
      </c>
      <c r="DQ28" s="187"/>
      <c r="DR28" s="187"/>
      <c r="DS28" s="187">
        <f>SUM(DU28:DX28)</f>
        <v>0</v>
      </c>
      <c r="DT28" s="187">
        <f>SUM(DY28:EB28)</f>
        <v>0</v>
      </c>
      <c r="DU28" s="187">
        <v>0</v>
      </c>
      <c r="DV28" s="187">
        <v>0</v>
      </c>
      <c r="DW28" s="187">
        <v>0</v>
      </c>
      <c r="DX28" s="187">
        <v>0</v>
      </c>
      <c r="DY28" s="187">
        <f>SUMIFS(Backup!$H:$H, Backup!$A:$A, "&gt;"&amp;'Week-wise'!DT$1, Backup!$A:$A, "&lt;="&amp;'Week-wise'!DY$1, Backup!$B:$B, 'Week-wise'!$B28)</f>
        <v>0</v>
      </c>
      <c r="DZ28" s="187">
        <f>SUMIFS(Backup!$H:$H, Backup!$A:$A, "&gt;"&amp;'Week-wise'!DY$1, Backup!$A:$A, "&lt;="&amp;'Week-wise'!DZ$1, Backup!$B:$B, 'Week-wise'!$B28)</f>
        <v>0</v>
      </c>
      <c r="EA28" s="187">
        <f>SUMIFS(Backup!$H:$H, Backup!$A:$A, "&gt;"&amp;'Week-wise'!DZ$1, Backup!$A:$A, "&lt;="&amp;'Week-wise'!EA$1, Backup!$B:$B, 'Week-wise'!$B28)</f>
        <v>0</v>
      </c>
      <c r="EB28" s="187">
        <f>SUMIFS(Backup!$H:$H, Backup!$A:$A, "&gt;"&amp;'Week-wise'!EA$1, Backup!$A:$A, "&lt;="&amp;'Week-wise'!EB$1, Backup!$B:$B, 'Week-wise'!$B28)</f>
        <v>0</v>
      </c>
      <c r="EC28" s="187"/>
      <c r="ED28" s="187"/>
      <c r="EE28" s="187">
        <f>SUM(EG28:EJ28)</f>
        <v>0</v>
      </c>
      <c r="EF28" s="187">
        <f>SUM(EK28:EN28)</f>
        <v>0</v>
      </c>
      <c r="EG28" s="187">
        <v>0</v>
      </c>
      <c r="EH28" s="187">
        <v>0</v>
      </c>
      <c r="EI28" s="187">
        <v>0</v>
      </c>
      <c r="EJ28" s="187">
        <v>0</v>
      </c>
      <c r="EK28" s="187">
        <f>SUMIFS(Backup!$H:$H, Backup!$A:$A, "&gt;"&amp;'Week-wise'!EF$1, Backup!$A:$A, "&lt;="&amp;'Week-wise'!EK$1, Backup!$B:$B, 'Week-wise'!$B28)</f>
        <v>0</v>
      </c>
      <c r="EL28" s="187">
        <f>SUMIFS(Backup!$H:$H, Backup!$A:$A, "&gt;"&amp;'Week-wise'!EK$1, Backup!$A:$A, "&lt;="&amp;'Week-wise'!EL$1, Backup!$B:$B, 'Week-wise'!$B28)</f>
        <v>0</v>
      </c>
      <c r="EM28" s="187">
        <f>SUMIFS(Backup!$H:$H, Backup!$A:$A, "&gt;"&amp;'Week-wise'!EL$1, Backup!$A:$A, "&lt;="&amp;'Week-wise'!EM$1, Backup!$B:$B, 'Week-wise'!$B28)</f>
        <v>0</v>
      </c>
      <c r="EN28" s="187">
        <f>SUMIFS(Backup!$H:$H, Backup!$A:$A, "&gt;"&amp;'Week-wise'!EM$1, Backup!$A:$A, "&lt;="&amp;'Week-wise'!EN$1, Backup!$B:$B, 'Week-wise'!$B28)</f>
        <v>0</v>
      </c>
      <c r="EO28" s="187"/>
      <c r="EP28" s="187"/>
      <c r="EQ28" s="187">
        <f>SUM(ES28:EV28)</f>
        <v>0</v>
      </c>
      <c r="ER28" s="187">
        <f>SUM(EW28:EZ28)</f>
        <v>0</v>
      </c>
      <c r="ES28" s="187">
        <v>0</v>
      </c>
      <c r="ET28" s="187">
        <v>0</v>
      </c>
      <c r="EU28" s="187">
        <v>0</v>
      </c>
      <c r="EV28" s="187">
        <v>0</v>
      </c>
      <c r="EW28" s="187">
        <f>SUMIFS(Backup!$H:$H, Backup!$A:$A, "&gt;"&amp;'Week-wise'!ER$1, Backup!$A:$A, "&lt;="&amp;'Week-wise'!EW$1, Backup!$B:$B, 'Week-wise'!$B28)</f>
        <v>0</v>
      </c>
      <c r="EX28" s="187">
        <f>SUMIFS(Backup!$H:$H, Backup!$A:$A, "&gt;"&amp;'Week-wise'!EW$1, Backup!$A:$A, "&lt;="&amp;'Week-wise'!EX$1, Backup!$B:$B, 'Week-wise'!$B28)</f>
        <v>0</v>
      </c>
      <c r="EY28" s="187">
        <f>SUMIFS(Backup!$H:$H, Backup!$A:$A, "&gt;"&amp;'Week-wise'!EX$1, Backup!$A:$A, "&lt;="&amp;'Week-wise'!EY$1, Backup!$B:$B, 'Week-wise'!$B28)</f>
        <v>0</v>
      </c>
      <c r="EZ28" s="187">
        <f>SUMIFS(Backup!$H:$H, Backup!$A:$A, "&gt;"&amp;'Week-wise'!EY$1, Backup!$A:$A, "&lt;="&amp;'Week-wise'!EZ$1, Backup!$B:$B, 'Week-wise'!$B28)</f>
        <v>0</v>
      </c>
      <c r="FA28" s="187"/>
      <c r="FB28" s="187"/>
      <c r="FC28" s="187">
        <f>SUM(FE28:FH28)</f>
        <v>0</v>
      </c>
      <c r="FD28" s="187">
        <f>SUM(FI28:FL28)</f>
        <v>0</v>
      </c>
      <c r="FE28" s="863">
        <v>0</v>
      </c>
      <c r="FF28" s="863">
        <v>0</v>
      </c>
      <c r="FG28" s="863">
        <v>0</v>
      </c>
      <c r="FH28" s="863">
        <v>0</v>
      </c>
      <c r="FI28" s="187">
        <f>SUMIFS(Backup!$H:$H, Backup!$A:$A, "&gt;"&amp;'Week-wise'!FD$1, Backup!$A:$A, "&lt;="&amp;'Week-wise'!FI$1, Backup!$B:$B, 'Week-wise'!$B28)</f>
        <v>0</v>
      </c>
      <c r="FJ28" s="187">
        <f>SUMIFS(Backup!$H:$H, Backup!$A:$A, "&gt;"&amp;'Week-wise'!FI$1, Backup!$A:$A, "&lt;="&amp;'Week-wise'!FJ$1, Backup!$B:$B, 'Week-wise'!$B28)</f>
        <v>0</v>
      </c>
      <c r="FK28" s="187">
        <f>SUMIFS(Backup!$H:$H, Backup!$A:$A, "&gt;"&amp;'Week-wise'!FJ$1, Backup!$A:$A, "&lt;="&amp;'Week-wise'!FK$1, Backup!$B:$B, 'Week-wise'!$B28)</f>
        <v>0</v>
      </c>
      <c r="FL28" s="187">
        <f>SUMIFS(Backup!$H:$H, Backup!$A:$A, "&gt;"&amp;'Week-wise'!FK$1, Backup!$A:$A, "&lt;="&amp;'Week-wise'!FL$1, Backup!$B:$B, 'Week-wise'!$B28)</f>
        <v>0</v>
      </c>
      <c r="FM28" s="187"/>
      <c r="FN28" s="187"/>
      <c r="FO28" s="187">
        <f>SUM(FQ28:FT28)</f>
        <v>0</v>
      </c>
      <c r="FP28" s="187">
        <f>SUM(FU28:FX28)</f>
        <v>0</v>
      </c>
      <c r="FQ28" s="187">
        <v>0</v>
      </c>
      <c r="FR28" s="187">
        <v>0</v>
      </c>
      <c r="FS28" s="187">
        <v>0</v>
      </c>
      <c r="FT28" s="187">
        <v>0</v>
      </c>
      <c r="FU28" s="187">
        <f>SUMIFS(Backup!$H:$H, Backup!$A:$A, "&gt;"&amp;'Week-wise'!FP$1, Backup!$A:$A, "&lt;="&amp;'Week-wise'!FU$1, Backup!$B:$B, 'Week-wise'!$B28)</f>
        <v>0</v>
      </c>
      <c r="FV28" s="187">
        <f>SUMIFS(Backup!$H:$H, Backup!$A:$A, "&gt;"&amp;'Week-wise'!FU$1, Backup!$A:$A, "&lt;="&amp;'Week-wise'!FV$1, Backup!$B:$B, 'Week-wise'!$B28)</f>
        <v>0</v>
      </c>
      <c r="FW28" s="187">
        <f>SUMIFS(Backup!$H:$H, Backup!$A:$A, "&gt;"&amp;'Week-wise'!FV$1, Backup!$A:$A, "&lt;="&amp;'Week-wise'!FW$1, Backup!$B:$B, 'Week-wise'!$B28)</f>
        <v>0</v>
      </c>
      <c r="FX28" s="187">
        <f>SUMIFS(Backup!$H:$H, Backup!$A:$A, "&gt;"&amp;'Week-wise'!FW$1, Backup!$A:$A, "&lt;="&amp;'Week-wise'!FX$1, Backup!$B:$B, 'Week-wise'!$B28)</f>
        <v>0</v>
      </c>
      <c r="FY28" s="187"/>
      <c r="FZ28" s="187"/>
      <c r="GA28" s="187">
        <f>SUM(GC28:GF28)</f>
        <v>210.5</v>
      </c>
      <c r="GB28" s="187">
        <f>SUM(GG28:GJ28)</f>
        <v>82</v>
      </c>
      <c r="GC28" s="187">
        <v>21</v>
      </c>
      <c r="GD28" s="187">
        <v>42</v>
      </c>
      <c r="GE28" s="187">
        <v>73.5</v>
      </c>
      <c r="GF28" s="187">
        <v>74</v>
      </c>
      <c r="GG28" s="187">
        <f>SUMIFS(Backup!$H:$H, Backup!$A:$A, "&gt;"&amp;'Week-wise'!GB$1, Backup!$A:$A, "&lt;="&amp;'Week-wise'!GG$1, Backup!$B:$B, 'Week-wise'!$B28)</f>
        <v>0</v>
      </c>
      <c r="GH28" s="187">
        <f>SUMIFS(Backup!$H:$H, Backup!$A:$A, "&gt;"&amp;'Week-wise'!GG$1, Backup!$A:$A, "&lt;="&amp;'Week-wise'!GH$1, Backup!$B:$B, 'Week-wise'!$B28)</f>
        <v>8</v>
      </c>
      <c r="GI28" s="187">
        <f>SUMIFS(Backup!$H:$H, Backup!$A:$A, "&gt;"&amp;'Week-wise'!GH$1, Backup!$A:$A, "&lt;="&amp;'Week-wise'!GI$1, Backup!$B:$B, 'Week-wise'!$B28)</f>
        <v>44</v>
      </c>
      <c r="GJ28" s="187">
        <f>SUMIFS(Backup!$H:$H, Backup!$A:$A, "&gt;"&amp;'Week-wise'!GI$1, Backup!$A:$A, "&lt;="&amp;'Week-wise'!GJ$1, Backup!$B:$B, 'Week-wise'!$B28)</f>
        <v>30</v>
      </c>
      <c r="GK28" s="187"/>
      <c r="GL28" s="187"/>
      <c r="GM28" s="187">
        <f>SUM(GO28:GR28)</f>
        <v>88</v>
      </c>
      <c r="GN28" s="187">
        <f>SUM(GS28:GV28)</f>
        <v>98</v>
      </c>
      <c r="GO28" s="187">
        <v>8.8000000000000007</v>
      </c>
      <c r="GP28" s="187">
        <v>17.600000000000001</v>
      </c>
      <c r="GQ28" s="187">
        <v>30.799999999999997</v>
      </c>
      <c r="GR28" s="187">
        <v>30.799999999999997</v>
      </c>
      <c r="GS28" s="187">
        <f>SUMIFS(Backup!$H:$H, Backup!$A:$A, "&gt;"&amp;'Week-wise'!GN$1, Backup!$A:$A, "&lt;="&amp;'Week-wise'!GS$1, Backup!$B:$B, 'Week-wise'!$B28)</f>
        <v>16</v>
      </c>
      <c r="GT28" s="187">
        <f>SUMIFS(Backup!$H:$H, Backup!$A:$A, "&gt;"&amp;'Week-wise'!GS$1, Backup!$A:$A, "&lt;="&amp;'Week-wise'!GT$1, Backup!$B:$B, 'Week-wise'!$B28)</f>
        <v>41</v>
      </c>
      <c r="GU28" s="187">
        <f>SUMIFS(Backup!$H:$H, Backup!$A:$A, "&gt;"&amp;'Week-wise'!GT$1, Backup!$A:$A, "&lt;="&amp;'Week-wise'!GU$1, Backup!$B:$B, 'Week-wise'!$B28)</f>
        <v>41</v>
      </c>
      <c r="GV28" s="187">
        <f>SUMIFS(Backup!$H:$H, Backup!$A:$A, "&gt;"&amp;'Week-wise'!GU$1, Backup!$A:$A, "&lt;="&amp;'Week-wise'!GV$1, Backup!$B:$B, 'Week-wise'!$B28)</f>
        <v>0</v>
      </c>
      <c r="GW28" s="187"/>
      <c r="GX28" s="187"/>
      <c r="GY28" s="187">
        <f>SUM(HA28:HD28)</f>
        <v>0</v>
      </c>
      <c r="GZ28" s="187">
        <f>SUM(HE28:HH28)</f>
        <v>0</v>
      </c>
      <c r="HA28" s="187">
        <v>0</v>
      </c>
      <c r="HB28" s="187">
        <v>0</v>
      </c>
      <c r="HC28" s="187">
        <v>0</v>
      </c>
      <c r="HD28" s="187">
        <v>0</v>
      </c>
      <c r="HE28" s="187">
        <f>SUMIFS(Backup!$H:$H, Backup!$A:$A, "&gt;"&amp;'Week-wise'!GZ$1, Backup!$A:$A, "&lt;="&amp;'Week-wise'!HE$1, Backup!$B:$B, 'Week-wise'!$B28)</f>
        <v>0</v>
      </c>
      <c r="HF28" s="187">
        <f>SUMIFS(Backup!$H:$H, Backup!$A:$A, "&gt;"&amp;'Week-wise'!HE$1, Backup!$A:$A, "&lt;="&amp;'Week-wise'!HF$1, Backup!$B:$B, 'Week-wise'!$B28)</f>
        <v>0</v>
      </c>
      <c r="HG28" s="187">
        <f>SUMIFS(Backup!$H:$H, Backup!$A:$A, "&gt;"&amp;'Week-wise'!HF$1, Backup!$A:$A, "&lt;="&amp;'Week-wise'!HG$1, Backup!$B:$B, 'Week-wise'!$B28)</f>
        <v>0</v>
      </c>
      <c r="HH28" s="187">
        <f>SUMIFS(Backup!$H:$H, Backup!$A:$A, "&gt;"&amp;'Week-wise'!HG$1, Backup!$A:$A, "&lt;="&amp;'Week-wise'!HH$1, Backup!$B:$B, 'Week-wise'!$B28)</f>
        <v>0</v>
      </c>
      <c r="HI28" s="187"/>
      <c r="HJ28" s="187"/>
      <c r="HK28" s="187">
        <f>SUM(HM28:HP28)</f>
        <v>0</v>
      </c>
      <c r="HL28" s="187">
        <f>SUM(HQ28:HT28)</f>
        <v>0</v>
      </c>
      <c r="HM28" s="187">
        <v>0</v>
      </c>
      <c r="HN28" s="187">
        <v>0</v>
      </c>
      <c r="HO28" s="187">
        <v>0</v>
      </c>
      <c r="HP28" s="187">
        <v>0</v>
      </c>
      <c r="HQ28" s="187">
        <f>SUMIFS(Backup!$H:$H, Backup!$A:$A, "&gt;"&amp;'Week-wise'!HL$1, Backup!$A:$A, "&lt;="&amp;'Week-wise'!HQ$1, Backup!$B:$B, 'Week-wise'!$B28)</f>
        <v>0</v>
      </c>
      <c r="HR28" s="187">
        <f>SUMIFS(Backup!$H:$H, Backup!$A:$A, "&gt;"&amp;'Week-wise'!HQ$1, Backup!$A:$A, "&lt;="&amp;'Week-wise'!HR$1, Backup!$B:$B, 'Week-wise'!$B28)</f>
        <v>0</v>
      </c>
      <c r="HS28" s="187">
        <f>SUMIFS(Backup!$H:$H, Backup!$A:$A, "&gt;"&amp;'Week-wise'!HR$1, Backup!$A:$A, "&lt;="&amp;'Week-wise'!HS$1, Backup!$B:$B, 'Week-wise'!$B28)</f>
        <v>0</v>
      </c>
      <c r="HT28" s="187">
        <f>SUMIFS(Backup!$H:$H, Backup!$A:$A, "&gt;"&amp;'Week-wise'!HS$1, Backup!$A:$A, "&lt;="&amp;'Week-wise'!HT$1, Backup!$B:$B, 'Week-wise'!$B28)</f>
        <v>0</v>
      </c>
      <c r="HU28" s="187"/>
      <c r="HV28" s="187"/>
      <c r="HW28" s="187">
        <f>SUM(HY28:IB28)</f>
        <v>204</v>
      </c>
      <c r="HX28" s="187">
        <f>SUM(IC28:IF28)</f>
        <v>0</v>
      </c>
      <c r="HY28" s="187">
        <v>44.88</v>
      </c>
      <c r="HZ28" s="187">
        <v>53.04</v>
      </c>
      <c r="IA28" s="187">
        <v>53.04</v>
      </c>
      <c r="IB28" s="187">
        <v>53.04</v>
      </c>
      <c r="IC28" s="187">
        <f>SUMIFS(Backup!$H:$H, Backup!$A:$A, "&gt;"&amp;'Week-wise'!HX$1, Backup!$A:$A, "&lt;="&amp;'Week-wise'!IC$1, Backup!$B:$B, 'Week-wise'!$B28)</f>
        <v>0</v>
      </c>
      <c r="ID28" s="187">
        <f>SUMIFS(Backup!$H:$H, Backup!$A:$A, "&gt;"&amp;'Week-wise'!IC$1, Backup!$A:$A, "&lt;="&amp;'Week-wise'!ID$1, Backup!$B:$B, 'Week-wise'!$B28)</f>
        <v>0</v>
      </c>
      <c r="IE28" s="187">
        <f>SUMIFS(Backup!$H:$H, Backup!$A:$A, "&gt;"&amp;'Week-wise'!ID$1, Backup!$A:$A, "&lt;="&amp;'Week-wise'!IE$1, Backup!$B:$B, 'Week-wise'!$B28)</f>
        <v>0</v>
      </c>
      <c r="IF28" s="187">
        <f>SUMIFS(Backup!$H:$H, Backup!$A:$A, "&gt;"&amp;'Week-wise'!IE$1, Backup!$A:$A, "&lt;="&amp;'Week-wise'!IF$1, Backup!$B:$B, 'Week-wise'!$B28)</f>
        <v>0</v>
      </c>
      <c r="IG28" s="187"/>
      <c r="IH28" s="187"/>
      <c r="II28" s="187">
        <f>SUM(IK28:IN28)</f>
        <v>0</v>
      </c>
      <c r="IJ28" s="187">
        <f>SUM(IO28:IR28)</f>
        <v>0</v>
      </c>
      <c r="IK28" s="187"/>
      <c r="IL28" s="187"/>
      <c r="IM28" s="187"/>
      <c r="IN28" s="187"/>
      <c r="IO28" s="187">
        <f>SUMIFS(Backup!$H:$H, Backup!$A:$A, "&gt;"&amp;'Week-wise'!IJ$1, Backup!$A:$A, "&lt;="&amp;'Week-wise'!IO$1, Backup!$B:$B, 'Week-wise'!$B28)</f>
        <v>0</v>
      </c>
      <c r="IP28" s="187">
        <f>SUMIFS(Backup!$H:$H, Backup!$A:$A, "&gt;"&amp;'Week-wise'!IO$1, Backup!$A:$A, "&lt;="&amp;'Week-wise'!IP$1, Backup!$B:$B, 'Week-wise'!$B28)</f>
        <v>0</v>
      </c>
      <c r="IQ28" s="187">
        <f>SUMIFS(Backup!$H:$H, Backup!$A:$A, "&gt;"&amp;'Week-wise'!IP$1, Backup!$A:$A, "&lt;="&amp;'Week-wise'!IQ$1, Backup!$B:$B, 'Week-wise'!$B28)</f>
        <v>0</v>
      </c>
      <c r="IR28" s="187">
        <f>SUMIFS(Backup!$H:$H, Backup!$A:$A, "&gt;"&amp;'Week-wise'!IQ$1, Backup!$A:$A, "&lt;="&amp;'Week-wise'!IR$1, Backup!$B:$B, 'Week-wise'!$B28)</f>
        <v>0</v>
      </c>
      <c r="IS28" s="187"/>
      <c r="IT28" s="187"/>
      <c r="IU28" s="187">
        <f>SUM(IW28:IZ28)</f>
        <v>0</v>
      </c>
      <c r="IV28" s="187">
        <f>SUM(JA28:JD28)</f>
        <v>0</v>
      </c>
      <c r="IW28" s="187"/>
      <c r="IX28" s="187"/>
      <c r="IY28" s="187"/>
      <c r="IZ28" s="187"/>
      <c r="JA28" s="187">
        <f>SUMIFS(Backup!$H:$H, Backup!$A:$A, "&gt;"&amp;'Week-wise'!IV$1, Backup!$A:$A, "&lt;="&amp;'Week-wise'!JA$1, Backup!$B:$B, 'Week-wise'!$B28)</f>
        <v>0</v>
      </c>
      <c r="JB28" s="187">
        <f>SUMIFS(Backup!$H:$H, Backup!$A:$A, "&gt;"&amp;'Week-wise'!JA$1, Backup!$A:$A, "&lt;="&amp;'Week-wise'!JB$1, Backup!$B:$B, 'Week-wise'!$B28)</f>
        <v>0</v>
      </c>
      <c r="JC28" s="187">
        <f>SUMIFS(Backup!$H:$H, Backup!$A:$A, "&gt;"&amp;'Week-wise'!JB$1, Backup!$A:$A, "&lt;="&amp;'Week-wise'!JC$1, Backup!$B:$B, 'Week-wise'!$B28)</f>
        <v>0</v>
      </c>
      <c r="JD28" s="187">
        <f>SUMIFS(Backup!$H:$H, Backup!$A:$A, "&gt;"&amp;'Week-wise'!JC$1, Backup!$A:$A, "&lt;="&amp;'Week-wise'!JD$1, Backup!$B:$B, 'Week-wise'!$B28)</f>
        <v>0</v>
      </c>
    </row>
    <row r="29" spans="1:264">
      <c r="A29" s="190">
        <v>2</v>
      </c>
      <c r="B29" s="241" t="s">
        <v>2</v>
      </c>
      <c r="C29" s="585">
        <v>190</v>
      </c>
      <c r="D29" s="190" t="s">
        <v>564</v>
      </c>
      <c r="E29" s="312">
        <f t="shared" ref="E29:E38" si="115">I29+M29+Y29+AK29+AW29+BI29+BU29+CG29+CS29+DE29+DQ29+EC29+EO29+FA29+FM29+FY29+GK29+GW29+HI29+HU29+IG29+IS29</f>
        <v>0</v>
      </c>
      <c r="F29" s="312">
        <f t="shared" si="112"/>
        <v>0</v>
      </c>
      <c r="G29" s="312">
        <f t="shared" si="113"/>
        <v>559.5</v>
      </c>
      <c r="H29" s="312">
        <f t="shared" si="114"/>
        <v>62</v>
      </c>
      <c r="I29" s="585"/>
      <c r="J29" s="585"/>
      <c r="K29" s="187"/>
      <c r="L29" s="187"/>
      <c r="M29" s="585"/>
      <c r="N29" s="585"/>
      <c r="O29" s="187"/>
      <c r="P29" s="187"/>
      <c r="Q29" s="187"/>
      <c r="R29" s="187"/>
      <c r="S29" s="187"/>
      <c r="T29" s="187"/>
      <c r="U29" s="187"/>
      <c r="V29" s="187"/>
      <c r="W29" s="187"/>
      <c r="X29" s="187"/>
      <c r="Y29" s="585"/>
      <c r="Z29" s="585"/>
      <c r="AA29" s="187"/>
      <c r="AB29" s="187"/>
      <c r="AC29" s="187"/>
      <c r="AD29" s="187"/>
      <c r="AE29" s="187"/>
      <c r="AF29" s="187"/>
      <c r="AG29" s="187"/>
      <c r="AH29" s="187"/>
      <c r="AI29" s="187"/>
      <c r="AJ29" s="187"/>
      <c r="AK29" s="585"/>
      <c r="AL29" s="585"/>
      <c r="AM29" s="187"/>
      <c r="AN29" s="187"/>
      <c r="AO29" s="187"/>
      <c r="AP29" s="187"/>
      <c r="AQ29" s="187"/>
      <c r="AR29" s="187"/>
      <c r="AS29" s="187"/>
      <c r="AT29" s="187"/>
      <c r="AU29" s="187"/>
      <c r="AV29" s="187"/>
      <c r="AW29" s="585"/>
      <c r="AX29" s="585"/>
      <c r="AY29" s="187"/>
      <c r="AZ29" s="187"/>
      <c r="BA29" s="187"/>
      <c r="BB29" s="187"/>
      <c r="BC29" s="187"/>
      <c r="BD29" s="187"/>
      <c r="BE29" s="187"/>
      <c r="BF29" s="187"/>
      <c r="BG29" s="187"/>
      <c r="BH29" s="187"/>
      <c r="BI29" s="585"/>
      <c r="BJ29" s="585"/>
      <c r="BK29" s="187"/>
      <c r="BL29" s="187"/>
      <c r="BM29" s="187"/>
      <c r="BN29" s="187"/>
      <c r="BO29" s="187"/>
      <c r="BP29" s="187"/>
      <c r="BQ29" s="187"/>
      <c r="BR29" s="187"/>
      <c r="BS29" s="187"/>
      <c r="BT29" s="187"/>
      <c r="BU29" s="585"/>
      <c r="BV29" s="585"/>
      <c r="BW29" s="187"/>
      <c r="BX29" s="187"/>
      <c r="BY29" s="187"/>
      <c r="BZ29" s="187"/>
      <c r="CA29" s="187"/>
      <c r="CB29" s="187"/>
      <c r="CC29" s="187"/>
      <c r="CD29" s="187"/>
      <c r="CE29" s="187"/>
      <c r="CF29" s="187"/>
      <c r="CG29" s="585"/>
      <c r="CH29" s="585"/>
      <c r="CI29" s="187">
        <f t="shared" ref="CI29:CI38" si="116">SUM(CK29:CN29)</f>
        <v>0</v>
      </c>
      <c r="CJ29" s="187">
        <f t="shared" ref="CJ29:CJ38" si="117">SUM(CO29:CR29)</f>
        <v>0</v>
      </c>
      <c r="CK29" s="187"/>
      <c r="CL29" s="187"/>
      <c r="CM29" s="187"/>
      <c r="CN29" s="187"/>
      <c r="CO29" s="187">
        <f>SUMIFS(Backup!$H:$H, Backup!$A:$A, "&gt;"&amp;'Week-wise'!CJ$1, Backup!$A:$A, "&lt;="&amp;'Week-wise'!CO$1, Backup!$B:$B, 'Week-wise'!$B29)</f>
        <v>0</v>
      </c>
      <c r="CP29" s="187">
        <f>SUMIFS(Backup!$H:$H, Backup!$A:$A, "&gt;"&amp;'Week-wise'!CO$1, Backup!$A:$A, "&lt;="&amp;'Week-wise'!CP$1, Backup!$B:$B, 'Week-wise'!$B29)</f>
        <v>0</v>
      </c>
      <c r="CQ29" s="187">
        <f>SUMIFS(Backup!$H:$H, Backup!$A:$A, "&gt;"&amp;'Week-wise'!CP$1, Backup!$A:$A, "&lt;="&amp;'Week-wise'!CQ$1, Backup!$B:$B, 'Week-wise'!$B29)</f>
        <v>0</v>
      </c>
      <c r="CR29" s="187">
        <f>SUMIFS(Backup!$H:$H, Backup!$A:$A, "&gt;"&amp;'Week-wise'!CQ$1, Backup!$A:$A, "&lt;="&amp;'Week-wise'!CR$1, Backup!$B:$B, 'Week-wise'!$B29)</f>
        <v>0</v>
      </c>
      <c r="CS29" s="187"/>
      <c r="CT29" s="187"/>
      <c r="CU29" s="187">
        <f t="shared" ref="CU29:CU38" si="118">SUM(CW29:CZ29)</f>
        <v>0</v>
      </c>
      <c r="CV29" s="187">
        <f t="shared" ref="CV29:CV38" si="119">SUM(DA29:DD29)</f>
        <v>0</v>
      </c>
      <c r="CW29" s="187">
        <v>0</v>
      </c>
      <c r="CX29" s="187">
        <v>0</v>
      </c>
      <c r="CY29" s="187">
        <v>0</v>
      </c>
      <c r="CZ29" s="187">
        <v>0</v>
      </c>
      <c r="DA29" s="187">
        <f>SUMIFS(Backup!$H:$H, Backup!$A:$A, "&gt;"&amp;'Week-wise'!CV$1, Backup!$A:$A, "&lt;="&amp;'Week-wise'!DA$1, Backup!$B:$B, 'Week-wise'!$B29)</f>
        <v>0</v>
      </c>
      <c r="DB29" s="187">
        <f>SUMIFS(Backup!$H:$H, Backup!$A:$A, "&gt;"&amp;'Week-wise'!DA$1, Backup!$A:$A, "&lt;="&amp;'Week-wise'!DB$1, Backup!$B:$B, 'Week-wise'!$B29)</f>
        <v>0</v>
      </c>
      <c r="DC29" s="187">
        <f>SUMIFS(Backup!$H:$H, Backup!$A:$A, "&gt;"&amp;'Week-wise'!DB$1, Backup!$A:$A, "&lt;="&amp;'Week-wise'!DC$1, Backup!$B:$B, 'Week-wise'!$B29)</f>
        <v>0</v>
      </c>
      <c r="DD29" s="187">
        <f>SUMIFS(Backup!$H:$H, Backup!$A:$A, "&gt;"&amp;'Week-wise'!DC$1, Backup!$A:$A, "&lt;="&amp;'Week-wise'!DD$1, Backup!$B:$B, 'Week-wise'!$B29)</f>
        <v>0</v>
      </c>
      <c r="DE29" s="187"/>
      <c r="DF29" s="187"/>
      <c r="DG29" s="187">
        <f t="shared" ref="DG29:DG38" si="120">SUM(DI29:DL29)</f>
        <v>0</v>
      </c>
      <c r="DH29" s="187">
        <f t="shared" ref="DH29:DH38" si="121">SUM(DM29:DP29)</f>
        <v>0</v>
      </c>
      <c r="DI29" s="187">
        <v>0</v>
      </c>
      <c r="DJ29" s="187">
        <v>0</v>
      </c>
      <c r="DK29" s="187">
        <v>0</v>
      </c>
      <c r="DL29" s="187">
        <v>0</v>
      </c>
      <c r="DM29" s="187">
        <f>SUMIFS(Backup!$H:$H, Backup!$A:$A, "&gt;"&amp;'Week-wise'!DH$1, Backup!$A:$A, "&lt;="&amp;'Week-wise'!DM$1, Backup!$B:$B, 'Week-wise'!$B29)</f>
        <v>0</v>
      </c>
      <c r="DN29" s="187">
        <f>SUMIFS(Backup!$H:$H, Backup!$A:$A, "&gt;"&amp;'Week-wise'!DM$1, Backup!$A:$A, "&lt;="&amp;'Week-wise'!DN$1, Backup!$B:$B, 'Week-wise'!$B29)</f>
        <v>0</v>
      </c>
      <c r="DO29" s="187">
        <f>SUMIFS(Backup!$H:$H, Backup!$A:$A, "&gt;"&amp;'Week-wise'!DN$1, Backup!$A:$A, "&lt;="&amp;'Week-wise'!DO$1, Backup!$B:$B, 'Week-wise'!$B29)</f>
        <v>0</v>
      </c>
      <c r="DP29" s="187">
        <f>SUMIFS(Backup!$H:$H, Backup!$A:$A, "&gt;"&amp;'Week-wise'!DO$1, Backup!$A:$A, "&lt;="&amp;'Week-wise'!DP$1, Backup!$B:$B, 'Week-wise'!$B29)</f>
        <v>0</v>
      </c>
      <c r="DQ29" s="187"/>
      <c r="DR29" s="187"/>
      <c r="DS29" s="187">
        <f t="shared" ref="DS29:DS38" si="122">SUM(DU29:DX29)</f>
        <v>16</v>
      </c>
      <c r="DT29" s="187">
        <f t="shared" ref="DT29:DT38" si="123">SUM(DY29:EB29)</f>
        <v>0</v>
      </c>
      <c r="DU29" s="187">
        <v>0</v>
      </c>
      <c r="DV29" s="187">
        <v>2.4</v>
      </c>
      <c r="DW29" s="187">
        <v>6.4</v>
      </c>
      <c r="DX29" s="187">
        <v>7.2</v>
      </c>
      <c r="DY29" s="187">
        <f>SUMIFS(Backup!$H:$H, Backup!$A:$A, "&gt;"&amp;'Week-wise'!DT$1, Backup!$A:$A, "&lt;="&amp;'Week-wise'!DY$1, Backup!$B:$B, 'Week-wise'!$B29)</f>
        <v>0</v>
      </c>
      <c r="DZ29" s="187">
        <f>SUMIFS(Backup!$H:$H, Backup!$A:$A, "&gt;"&amp;'Week-wise'!DY$1, Backup!$A:$A, "&lt;="&amp;'Week-wise'!DZ$1, Backup!$B:$B, 'Week-wise'!$B29)</f>
        <v>0</v>
      </c>
      <c r="EA29" s="187">
        <f>SUMIFS(Backup!$H:$H, Backup!$A:$A, "&gt;"&amp;'Week-wise'!DZ$1, Backup!$A:$A, "&lt;="&amp;'Week-wise'!EA$1, Backup!$B:$B, 'Week-wise'!$B29)</f>
        <v>0</v>
      </c>
      <c r="EB29" s="187">
        <f>SUMIFS(Backup!$H:$H, Backup!$A:$A, "&gt;"&amp;'Week-wise'!EA$1, Backup!$A:$A, "&lt;="&amp;'Week-wise'!EB$1, Backup!$B:$B, 'Week-wise'!$B29)</f>
        <v>0</v>
      </c>
      <c r="EC29" s="187"/>
      <c r="ED29" s="187"/>
      <c r="EE29" s="187">
        <f t="shared" ref="EE29:EE38" si="124">SUM(EG29:EJ29)</f>
        <v>44</v>
      </c>
      <c r="EF29" s="187">
        <f t="shared" ref="EF29:EF38" si="125">SUM(EK29:EN29)</f>
        <v>0</v>
      </c>
      <c r="EG29" s="187">
        <v>4.4000000000000004</v>
      </c>
      <c r="EH29" s="187">
        <v>8.8000000000000007</v>
      </c>
      <c r="EI29" s="187">
        <v>15.399999999999999</v>
      </c>
      <c r="EJ29" s="187">
        <v>15.399999999999999</v>
      </c>
      <c r="EK29" s="187">
        <f>SUMIFS(Backup!$H:$H, Backup!$A:$A, "&gt;"&amp;'Week-wise'!EF$1, Backup!$A:$A, "&lt;="&amp;'Week-wise'!EK$1, Backup!$B:$B, 'Week-wise'!$B29)</f>
        <v>0</v>
      </c>
      <c r="EL29" s="187">
        <f>SUMIFS(Backup!$H:$H, Backup!$A:$A, "&gt;"&amp;'Week-wise'!EK$1, Backup!$A:$A, "&lt;="&amp;'Week-wise'!EL$1, Backup!$B:$B, 'Week-wise'!$B29)</f>
        <v>0</v>
      </c>
      <c r="EM29" s="187">
        <f>SUMIFS(Backup!$H:$H, Backup!$A:$A, "&gt;"&amp;'Week-wise'!EL$1, Backup!$A:$A, "&lt;="&amp;'Week-wise'!EM$1, Backup!$B:$B, 'Week-wise'!$B29)</f>
        <v>0</v>
      </c>
      <c r="EN29" s="187">
        <f>SUMIFS(Backup!$H:$H, Backup!$A:$A, "&gt;"&amp;'Week-wise'!EM$1, Backup!$A:$A, "&lt;="&amp;'Week-wise'!EN$1, Backup!$B:$B, 'Week-wise'!$B29)</f>
        <v>0</v>
      </c>
      <c r="EO29" s="187"/>
      <c r="EP29" s="187"/>
      <c r="EQ29" s="187">
        <f t="shared" ref="EQ29:EQ38" si="126">SUM(ES29:EV29)</f>
        <v>55</v>
      </c>
      <c r="ER29" s="187">
        <f t="shared" ref="ER29:ER38" si="127">SUM(EW29:EZ29)</f>
        <v>52</v>
      </c>
      <c r="ES29" s="187">
        <v>5.5</v>
      </c>
      <c r="ET29" s="187">
        <v>11</v>
      </c>
      <c r="EU29" s="187">
        <v>19.25</v>
      </c>
      <c r="EV29" s="187">
        <v>19.25</v>
      </c>
      <c r="EW29" s="187">
        <f>SUMIFS(Backup!$H:$H, Backup!$A:$A, "&gt;"&amp;'Week-wise'!ER$1, Backup!$A:$A, "&lt;="&amp;'Week-wise'!EW$1, Backup!$B:$B, 'Week-wise'!$B29)</f>
        <v>0</v>
      </c>
      <c r="EX29" s="187">
        <f>SUMIFS(Backup!$H:$H, Backup!$A:$A, "&gt;"&amp;'Week-wise'!EW$1, Backup!$A:$A, "&lt;="&amp;'Week-wise'!EX$1, Backup!$B:$B, 'Week-wise'!$B29)</f>
        <v>42</v>
      </c>
      <c r="EY29" s="187">
        <f>SUMIFS(Backup!$H:$H, Backup!$A:$A, "&gt;"&amp;'Week-wise'!EX$1, Backup!$A:$A, "&lt;="&amp;'Week-wise'!EY$1, Backup!$B:$B, 'Week-wise'!$B29)</f>
        <v>10</v>
      </c>
      <c r="EZ29" s="187">
        <f>SUMIFS(Backup!$H:$H, Backup!$A:$A, "&gt;"&amp;'Week-wise'!EY$1, Backup!$A:$A, "&lt;="&amp;'Week-wise'!EZ$1, Backup!$B:$B, 'Week-wise'!$B29)</f>
        <v>0</v>
      </c>
      <c r="FA29" s="187"/>
      <c r="FB29" s="187"/>
      <c r="FC29" s="187">
        <f t="shared" ref="FC29:FC38" si="128">SUM(FE29:FH29)</f>
        <v>0</v>
      </c>
      <c r="FD29" s="187">
        <f t="shared" ref="FD29:FD38" si="129">SUM(FI29:FL29)</f>
        <v>0</v>
      </c>
      <c r="FE29" s="863">
        <v>0</v>
      </c>
      <c r="FF29" s="863">
        <v>0</v>
      </c>
      <c r="FG29" s="863">
        <v>0</v>
      </c>
      <c r="FH29" s="863">
        <v>0</v>
      </c>
      <c r="FI29" s="187">
        <f>SUMIFS(Backup!$H:$H, Backup!$A:$A, "&gt;"&amp;'Week-wise'!FD$1, Backup!$A:$A, "&lt;="&amp;'Week-wise'!FI$1, Backup!$B:$B, 'Week-wise'!$B29)</f>
        <v>0</v>
      </c>
      <c r="FJ29" s="187">
        <f>SUMIFS(Backup!$H:$H, Backup!$A:$A, "&gt;"&amp;'Week-wise'!FI$1, Backup!$A:$A, "&lt;="&amp;'Week-wise'!FJ$1, Backup!$B:$B, 'Week-wise'!$B29)</f>
        <v>0</v>
      </c>
      <c r="FK29" s="187">
        <f>SUMIFS(Backup!$H:$H, Backup!$A:$A, "&gt;"&amp;'Week-wise'!FJ$1, Backup!$A:$A, "&lt;="&amp;'Week-wise'!FK$1, Backup!$B:$B, 'Week-wise'!$B29)</f>
        <v>0</v>
      </c>
      <c r="FL29" s="187">
        <f>SUMIFS(Backup!$H:$H, Backup!$A:$A, "&gt;"&amp;'Week-wise'!FK$1, Backup!$A:$A, "&lt;="&amp;'Week-wise'!FL$1, Backup!$B:$B, 'Week-wise'!$B29)</f>
        <v>0</v>
      </c>
      <c r="FM29" s="187"/>
      <c r="FN29" s="187"/>
      <c r="FO29" s="187">
        <f t="shared" ref="FO29:FO38" si="130">SUM(FQ29:FT29)</f>
        <v>0</v>
      </c>
      <c r="FP29" s="187">
        <f t="shared" ref="FP29:FP38" si="131">SUM(FU29:FX29)</f>
        <v>0</v>
      </c>
      <c r="FQ29" s="187">
        <v>0</v>
      </c>
      <c r="FR29" s="187">
        <v>0</v>
      </c>
      <c r="FS29" s="187">
        <v>0</v>
      </c>
      <c r="FT29" s="187">
        <v>0</v>
      </c>
      <c r="FU29" s="187">
        <f>SUMIFS(Backup!$H:$H, Backup!$A:$A, "&gt;"&amp;'Week-wise'!FP$1, Backup!$A:$A, "&lt;="&amp;'Week-wise'!FU$1, Backup!$B:$B, 'Week-wise'!$B29)</f>
        <v>0</v>
      </c>
      <c r="FV29" s="187">
        <f>SUMIFS(Backup!$H:$H, Backup!$A:$A, "&gt;"&amp;'Week-wise'!FU$1, Backup!$A:$A, "&lt;="&amp;'Week-wise'!FV$1, Backup!$B:$B, 'Week-wise'!$B29)</f>
        <v>0</v>
      </c>
      <c r="FW29" s="187">
        <f>SUMIFS(Backup!$H:$H, Backup!$A:$A, "&gt;"&amp;'Week-wise'!FV$1, Backup!$A:$A, "&lt;="&amp;'Week-wise'!FW$1, Backup!$B:$B, 'Week-wise'!$B29)</f>
        <v>0</v>
      </c>
      <c r="FX29" s="187">
        <f>SUMIFS(Backup!$H:$H, Backup!$A:$A, "&gt;"&amp;'Week-wise'!FW$1, Backup!$A:$A, "&lt;="&amp;'Week-wise'!FX$1, Backup!$B:$B, 'Week-wise'!$B29)</f>
        <v>0</v>
      </c>
      <c r="FY29" s="187"/>
      <c r="FZ29" s="187"/>
      <c r="GA29" s="187">
        <f t="shared" ref="GA29:GA38" si="132">SUM(GC29:GF29)</f>
        <v>0</v>
      </c>
      <c r="GB29" s="187">
        <f t="shared" ref="GB29:GB38" si="133">SUM(GG29:GJ29)</f>
        <v>0</v>
      </c>
      <c r="GC29" s="187">
        <v>0</v>
      </c>
      <c r="GD29" s="187">
        <v>0</v>
      </c>
      <c r="GE29" s="187">
        <v>0</v>
      </c>
      <c r="GF29" s="187">
        <v>0</v>
      </c>
      <c r="GG29" s="187">
        <f>SUMIFS(Backup!$H:$H, Backup!$A:$A, "&gt;"&amp;'Week-wise'!GB$1, Backup!$A:$A, "&lt;="&amp;'Week-wise'!GG$1, Backup!$B:$B, 'Week-wise'!$B29)</f>
        <v>0</v>
      </c>
      <c r="GH29" s="187">
        <f>SUMIFS(Backup!$H:$H, Backup!$A:$A, "&gt;"&amp;'Week-wise'!GG$1, Backup!$A:$A, "&lt;="&amp;'Week-wise'!GH$1, Backup!$B:$B, 'Week-wise'!$B29)</f>
        <v>0</v>
      </c>
      <c r="GI29" s="187">
        <f>SUMIFS(Backup!$H:$H, Backup!$A:$A, "&gt;"&amp;'Week-wise'!GH$1, Backup!$A:$A, "&lt;="&amp;'Week-wise'!GI$1, Backup!$B:$B, 'Week-wise'!$B29)</f>
        <v>0</v>
      </c>
      <c r="GJ29" s="187">
        <f>SUMIFS(Backup!$H:$H, Backup!$A:$A, "&gt;"&amp;'Week-wise'!GI$1, Backup!$A:$A, "&lt;="&amp;'Week-wise'!GJ$1, Backup!$B:$B, 'Week-wise'!$B29)</f>
        <v>0</v>
      </c>
      <c r="GK29" s="187"/>
      <c r="GL29" s="187"/>
      <c r="GM29" s="187">
        <f t="shared" ref="GM29:GM38" si="134">SUM(GO29:GR29)</f>
        <v>13</v>
      </c>
      <c r="GN29" s="187">
        <f t="shared" ref="GN29:GN38" si="135">SUM(GS29:GV29)</f>
        <v>10</v>
      </c>
      <c r="GO29" s="187">
        <v>1.3</v>
      </c>
      <c r="GP29" s="187">
        <v>2.6</v>
      </c>
      <c r="GQ29" s="187">
        <v>4.55</v>
      </c>
      <c r="GR29" s="187">
        <v>4.55</v>
      </c>
      <c r="GS29" s="187">
        <f>SUMIFS(Backup!$H:$H, Backup!$A:$A, "&gt;"&amp;'Week-wise'!GN$1, Backup!$A:$A, "&lt;="&amp;'Week-wise'!GS$1, Backup!$B:$B, 'Week-wise'!$B29)</f>
        <v>0</v>
      </c>
      <c r="GT29" s="187">
        <f>SUMIFS(Backup!$H:$H, Backup!$A:$A, "&gt;"&amp;'Week-wise'!GS$1, Backup!$A:$A, "&lt;="&amp;'Week-wise'!GT$1, Backup!$B:$B, 'Week-wise'!$B29)</f>
        <v>0</v>
      </c>
      <c r="GU29" s="187">
        <f>SUMIFS(Backup!$H:$H, Backup!$A:$A, "&gt;"&amp;'Week-wise'!GT$1, Backup!$A:$A, "&lt;="&amp;'Week-wise'!GU$1, Backup!$B:$B, 'Week-wise'!$B29)</f>
        <v>5</v>
      </c>
      <c r="GV29" s="187">
        <f>SUMIFS(Backup!$H:$H, Backup!$A:$A, "&gt;"&amp;'Week-wise'!GU$1, Backup!$A:$A, "&lt;="&amp;'Week-wise'!GV$1, Backup!$B:$B, 'Week-wise'!$B29)</f>
        <v>5</v>
      </c>
      <c r="GW29" s="187"/>
      <c r="GX29" s="187"/>
      <c r="GY29" s="187">
        <f t="shared" ref="GY29:GY38" si="136">SUM(HA29:HD29)</f>
        <v>0</v>
      </c>
      <c r="GZ29" s="187">
        <f t="shared" ref="GZ29:GZ38" si="137">SUM(HE29:HH29)</f>
        <v>0</v>
      </c>
      <c r="HA29" s="187">
        <v>0</v>
      </c>
      <c r="HB29" s="187">
        <v>0</v>
      </c>
      <c r="HC29" s="187">
        <v>0</v>
      </c>
      <c r="HD29" s="187">
        <v>0</v>
      </c>
      <c r="HE29" s="187">
        <f>SUMIFS(Backup!$H:$H, Backup!$A:$A, "&gt;"&amp;'Week-wise'!GZ$1, Backup!$A:$A, "&lt;="&amp;'Week-wise'!HE$1, Backup!$B:$B, 'Week-wise'!$B29)</f>
        <v>0</v>
      </c>
      <c r="HF29" s="187">
        <f>SUMIFS(Backup!$H:$H, Backup!$A:$A, "&gt;"&amp;'Week-wise'!HE$1, Backup!$A:$A, "&lt;="&amp;'Week-wise'!HF$1, Backup!$B:$B, 'Week-wise'!$B29)</f>
        <v>0</v>
      </c>
      <c r="HG29" s="187">
        <f>SUMIFS(Backup!$H:$H, Backup!$A:$A, "&gt;"&amp;'Week-wise'!HF$1, Backup!$A:$A, "&lt;="&amp;'Week-wise'!HG$1, Backup!$B:$B, 'Week-wise'!$B29)</f>
        <v>0</v>
      </c>
      <c r="HH29" s="187">
        <f>SUMIFS(Backup!$H:$H, Backup!$A:$A, "&gt;"&amp;'Week-wise'!HG$1, Backup!$A:$A, "&lt;="&amp;'Week-wise'!HH$1, Backup!$B:$B, 'Week-wise'!$B29)</f>
        <v>0</v>
      </c>
      <c r="HI29" s="187"/>
      <c r="HJ29" s="187"/>
      <c r="HK29" s="187">
        <f t="shared" ref="HK29:HK38" si="138">SUM(HM29:HP29)</f>
        <v>0</v>
      </c>
      <c r="HL29" s="187">
        <f t="shared" ref="HL29:HL38" si="139">SUM(HQ29:HT29)</f>
        <v>0</v>
      </c>
      <c r="HM29" s="187">
        <v>0</v>
      </c>
      <c r="HN29" s="187">
        <v>0</v>
      </c>
      <c r="HO29" s="187">
        <v>0</v>
      </c>
      <c r="HP29" s="187">
        <v>0</v>
      </c>
      <c r="HQ29" s="187">
        <f>SUMIFS(Backup!$H:$H, Backup!$A:$A, "&gt;"&amp;'Week-wise'!HL$1, Backup!$A:$A, "&lt;="&amp;'Week-wise'!HQ$1, Backup!$B:$B, 'Week-wise'!$B29)</f>
        <v>0</v>
      </c>
      <c r="HR29" s="187">
        <f>SUMIFS(Backup!$H:$H, Backup!$A:$A, "&gt;"&amp;'Week-wise'!HQ$1, Backup!$A:$A, "&lt;="&amp;'Week-wise'!HR$1, Backup!$B:$B, 'Week-wise'!$B29)</f>
        <v>0</v>
      </c>
      <c r="HS29" s="187">
        <f>SUMIFS(Backup!$H:$H, Backup!$A:$A, "&gt;"&amp;'Week-wise'!HR$1, Backup!$A:$A, "&lt;="&amp;'Week-wise'!HS$1, Backup!$B:$B, 'Week-wise'!$B29)</f>
        <v>0</v>
      </c>
      <c r="HT29" s="187">
        <f>SUMIFS(Backup!$H:$H, Backup!$A:$A, "&gt;"&amp;'Week-wise'!HS$1, Backup!$A:$A, "&lt;="&amp;'Week-wise'!HT$1, Backup!$B:$B, 'Week-wise'!$B29)</f>
        <v>0</v>
      </c>
      <c r="HU29" s="187"/>
      <c r="HV29" s="187"/>
      <c r="HW29" s="187">
        <f t="shared" ref="HW29:HW38" si="140">SUM(HY29:IB29)</f>
        <v>431.5</v>
      </c>
      <c r="HX29" s="187">
        <f t="shared" ref="HX29:HX38" si="141">SUM(IC29:IF29)</f>
        <v>0</v>
      </c>
      <c r="HY29" s="187">
        <v>94.93</v>
      </c>
      <c r="HZ29" s="187">
        <v>112.19</v>
      </c>
      <c r="IA29" s="187">
        <v>112.19</v>
      </c>
      <c r="IB29" s="187">
        <v>112.19</v>
      </c>
      <c r="IC29" s="187">
        <f>SUMIFS(Backup!$H:$H, Backup!$A:$A, "&gt;"&amp;'Week-wise'!HX$1, Backup!$A:$A, "&lt;="&amp;'Week-wise'!IC$1, Backup!$B:$B, 'Week-wise'!$B29)</f>
        <v>0</v>
      </c>
      <c r="ID29" s="187">
        <f>SUMIFS(Backup!$H:$H, Backup!$A:$A, "&gt;"&amp;'Week-wise'!IC$1, Backup!$A:$A, "&lt;="&amp;'Week-wise'!ID$1, Backup!$B:$B, 'Week-wise'!$B29)</f>
        <v>0</v>
      </c>
      <c r="IE29" s="187">
        <f>SUMIFS(Backup!$H:$H, Backup!$A:$A, "&gt;"&amp;'Week-wise'!ID$1, Backup!$A:$A, "&lt;="&amp;'Week-wise'!IE$1, Backup!$B:$B, 'Week-wise'!$B29)</f>
        <v>0</v>
      </c>
      <c r="IF29" s="187">
        <f>SUMIFS(Backup!$H:$H, Backup!$A:$A, "&gt;"&amp;'Week-wise'!IE$1, Backup!$A:$A, "&lt;="&amp;'Week-wise'!IF$1, Backup!$B:$B, 'Week-wise'!$B29)</f>
        <v>0</v>
      </c>
      <c r="IG29" s="187"/>
      <c r="IH29" s="187"/>
      <c r="II29" s="187">
        <f t="shared" ref="II29:II38" si="142">SUM(IK29:IN29)</f>
        <v>0</v>
      </c>
      <c r="IJ29" s="187">
        <f t="shared" ref="IJ29:IJ38" si="143">SUM(IO29:IR29)</f>
        <v>0</v>
      </c>
      <c r="IK29" s="187"/>
      <c r="IL29" s="187"/>
      <c r="IM29" s="187"/>
      <c r="IN29" s="187"/>
      <c r="IO29" s="187">
        <f>SUMIFS(Backup!$H:$H, Backup!$A:$A, "&gt;"&amp;'Week-wise'!IJ$1, Backup!$A:$A, "&lt;="&amp;'Week-wise'!IO$1, Backup!$B:$B, 'Week-wise'!$B29)</f>
        <v>0</v>
      </c>
      <c r="IP29" s="187">
        <f>SUMIFS(Backup!$H:$H, Backup!$A:$A, "&gt;"&amp;'Week-wise'!IO$1, Backup!$A:$A, "&lt;="&amp;'Week-wise'!IP$1, Backup!$B:$B, 'Week-wise'!$B29)</f>
        <v>0</v>
      </c>
      <c r="IQ29" s="187">
        <f>SUMIFS(Backup!$H:$H, Backup!$A:$A, "&gt;"&amp;'Week-wise'!IP$1, Backup!$A:$A, "&lt;="&amp;'Week-wise'!IQ$1, Backup!$B:$B, 'Week-wise'!$B29)</f>
        <v>0</v>
      </c>
      <c r="IR29" s="187">
        <f>SUMIFS(Backup!$H:$H, Backup!$A:$A, "&gt;"&amp;'Week-wise'!IQ$1, Backup!$A:$A, "&lt;="&amp;'Week-wise'!IR$1, Backup!$B:$B, 'Week-wise'!$B29)</f>
        <v>0</v>
      </c>
      <c r="IS29" s="187"/>
      <c r="IT29" s="187"/>
      <c r="IU29" s="187">
        <f t="shared" ref="IU29:IU38" si="144">SUM(IW29:IZ29)</f>
        <v>0</v>
      </c>
      <c r="IV29" s="187">
        <f t="shared" ref="IV29:IV38" si="145">SUM(JA29:JD29)</f>
        <v>0</v>
      </c>
      <c r="IW29" s="187"/>
      <c r="IX29" s="187"/>
      <c r="IY29" s="187"/>
      <c r="IZ29" s="187"/>
      <c r="JA29" s="187">
        <f>SUMIFS(Backup!$H:$H, Backup!$A:$A, "&gt;"&amp;'Week-wise'!IV$1, Backup!$A:$A, "&lt;="&amp;'Week-wise'!JA$1, Backup!$B:$B, 'Week-wise'!$B29)</f>
        <v>0</v>
      </c>
      <c r="JB29" s="187">
        <f>SUMIFS(Backup!$H:$H, Backup!$A:$A, "&gt;"&amp;'Week-wise'!JA$1, Backup!$A:$A, "&lt;="&amp;'Week-wise'!JB$1, Backup!$B:$B, 'Week-wise'!$B29)</f>
        <v>0</v>
      </c>
      <c r="JC29" s="187">
        <f>SUMIFS(Backup!$H:$H, Backup!$A:$A, "&gt;"&amp;'Week-wise'!JB$1, Backup!$A:$A, "&lt;="&amp;'Week-wise'!JC$1, Backup!$B:$B, 'Week-wise'!$B29)</f>
        <v>0</v>
      </c>
      <c r="JD29" s="187">
        <f>SUMIFS(Backup!$H:$H, Backup!$A:$A, "&gt;"&amp;'Week-wise'!JC$1, Backup!$A:$A, "&lt;="&amp;'Week-wise'!JD$1, Backup!$B:$B, 'Week-wise'!$B29)</f>
        <v>0</v>
      </c>
    </row>
    <row r="30" spans="1:264">
      <c r="A30" s="190">
        <v>3</v>
      </c>
      <c r="B30" s="241" t="s">
        <v>37</v>
      </c>
      <c r="C30" s="585">
        <v>184</v>
      </c>
      <c r="D30" s="190" t="s">
        <v>564</v>
      </c>
      <c r="E30" s="312">
        <f t="shared" si="115"/>
        <v>0</v>
      </c>
      <c r="F30" s="312">
        <f t="shared" si="112"/>
        <v>0</v>
      </c>
      <c r="G30" s="312">
        <f t="shared" si="113"/>
        <v>616.5</v>
      </c>
      <c r="H30" s="312">
        <f t="shared" si="114"/>
        <v>65</v>
      </c>
      <c r="I30" s="585"/>
      <c r="J30" s="585"/>
      <c r="K30" s="187"/>
      <c r="L30" s="187"/>
      <c r="M30" s="585"/>
      <c r="N30" s="585"/>
      <c r="O30" s="187"/>
      <c r="P30" s="187"/>
      <c r="Q30" s="187"/>
      <c r="R30" s="187"/>
      <c r="S30" s="187"/>
      <c r="T30" s="187"/>
      <c r="U30" s="187"/>
      <c r="V30" s="187"/>
      <c r="W30" s="187"/>
      <c r="X30" s="187"/>
      <c r="Y30" s="585"/>
      <c r="Z30" s="585"/>
      <c r="AA30" s="187"/>
      <c r="AB30" s="187"/>
      <c r="AC30" s="187"/>
      <c r="AD30" s="187"/>
      <c r="AE30" s="187"/>
      <c r="AF30" s="187"/>
      <c r="AG30" s="187"/>
      <c r="AH30" s="187"/>
      <c r="AI30" s="187"/>
      <c r="AJ30" s="187"/>
      <c r="AK30" s="585"/>
      <c r="AL30" s="585"/>
      <c r="AM30" s="187"/>
      <c r="AN30" s="187"/>
      <c r="AO30" s="187"/>
      <c r="AP30" s="187"/>
      <c r="AQ30" s="187"/>
      <c r="AR30" s="187"/>
      <c r="AS30" s="187"/>
      <c r="AT30" s="187"/>
      <c r="AU30" s="187"/>
      <c r="AV30" s="187"/>
      <c r="AW30" s="585"/>
      <c r="AX30" s="585"/>
      <c r="AY30" s="187"/>
      <c r="AZ30" s="187"/>
      <c r="BA30" s="187"/>
      <c r="BB30" s="187"/>
      <c r="BC30" s="187"/>
      <c r="BD30" s="187"/>
      <c r="BE30" s="187"/>
      <c r="BF30" s="187"/>
      <c r="BG30" s="187"/>
      <c r="BH30" s="187"/>
      <c r="BI30" s="585"/>
      <c r="BJ30" s="585"/>
      <c r="BK30" s="187"/>
      <c r="BL30" s="187"/>
      <c r="BM30" s="187"/>
      <c r="BN30" s="187"/>
      <c r="BO30" s="187"/>
      <c r="BP30" s="187"/>
      <c r="BQ30" s="187"/>
      <c r="BR30" s="187"/>
      <c r="BS30" s="187"/>
      <c r="BT30" s="187"/>
      <c r="BU30" s="585"/>
      <c r="BV30" s="585"/>
      <c r="BW30" s="187"/>
      <c r="BX30" s="187"/>
      <c r="BY30" s="187"/>
      <c r="BZ30" s="187"/>
      <c r="CA30" s="187"/>
      <c r="CB30" s="187"/>
      <c r="CC30" s="187"/>
      <c r="CD30" s="187"/>
      <c r="CE30" s="187"/>
      <c r="CF30" s="187"/>
      <c r="CG30" s="585"/>
      <c r="CH30" s="585"/>
      <c r="CI30" s="187">
        <f t="shared" si="116"/>
        <v>0</v>
      </c>
      <c r="CJ30" s="187">
        <f t="shared" si="117"/>
        <v>0</v>
      </c>
      <c r="CK30" s="187"/>
      <c r="CL30" s="187"/>
      <c r="CM30" s="187"/>
      <c r="CN30" s="187"/>
      <c r="CO30" s="187">
        <f>SUMIFS(Backup!$H:$H, Backup!$A:$A, "&gt;"&amp;'Week-wise'!CJ$1, Backup!$A:$A, "&lt;="&amp;'Week-wise'!CO$1, Backup!$B:$B, 'Week-wise'!$B30)</f>
        <v>0</v>
      </c>
      <c r="CP30" s="187">
        <f>SUMIFS(Backup!$H:$H, Backup!$A:$A, "&gt;"&amp;'Week-wise'!CO$1, Backup!$A:$A, "&lt;="&amp;'Week-wise'!CP$1, Backup!$B:$B, 'Week-wise'!$B30)</f>
        <v>0</v>
      </c>
      <c r="CQ30" s="187">
        <f>SUMIFS(Backup!$H:$H, Backup!$A:$A, "&gt;"&amp;'Week-wise'!CP$1, Backup!$A:$A, "&lt;="&amp;'Week-wise'!CQ$1, Backup!$B:$B, 'Week-wise'!$B30)</f>
        <v>0</v>
      </c>
      <c r="CR30" s="187">
        <f>SUMIFS(Backup!$H:$H, Backup!$A:$A, "&gt;"&amp;'Week-wise'!CQ$1, Backup!$A:$A, "&lt;="&amp;'Week-wise'!CR$1, Backup!$B:$B, 'Week-wise'!$B30)</f>
        <v>0</v>
      </c>
      <c r="CS30" s="187"/>
      <c r="CT30" s="187"/>
      <c r="CU30" s="187">
        <f t="shared" si="118"/>
        <v>0</v>
      </c>
      <c r="CV30" s="187">
        <f t="shared" si="119"/>
        <v>0</v>
      </c>
      <c r="CW30" s="187">
        <v>0</v>
      </c>
      <c r="CX30" s="187">
        <v>0</v>
      </c>
      <c r="CY30" s="187">
        <v>0</v>
      </c>
      <c r="CZ30" s="187">
        <v>0</v>
      </c>
      <c r="DA30" s="187">
        <f>SUMIFS(Backup!$H:$H, Backup!$A:$A, "&gt;"&amp;'Week-wise'!CV$1, Backup!$A:$A, "&lt;="&amp;'Week-wise'!DA$1, Backup!$B:$B, 'Week-wise'!$B30)</f>
        <v>0</v>
      </c>
      <c r="DB30" s="187">
        <f>SUMIFS(Backup!$H:$H, Backup!$A:$A, "&gt;"&amp;'Week-wise'!DA$1, Backup!$A:$A, "&lt;="&amp;'Week-wise'!DB$1, Backup!$B:$B, 'Week-wise'!$B30)</f>
        <v>0</v>
      </c>
      <c r="DC30" s="187">
        <f>SUMIFS(Backup!$H:$H, Backup!$A:$A, "&gt;"&amp;'Week-wise'!DB$1, Backup!$A:$A, "&lt;="&amp;'Week-wise'!DC$1, Backup!$B:$B, 'Week-wise'!$B30)</f>
        <v>0</v>
      </c>
      <c r="DD30" s="187">
        <f>SUMIFS(Backup!$H:$H, Backup!$A:$A, "&gt;"&amp;'Week-wise'!DC$1, Backup!$A:$A, "&lt;="&amp;'Week-wise'!DD$1, Backup!$B:$B, 'Week-wise'!$B30)</f>
        <v>0</v>
      </c>
      <c r="DE30" s="187"/>
      <c r="DF30" s="187"/>
      <c r="DG30" s="187">
        <f t="shared" si="120"/>
        <v>0</v>
      </c>
      <c r="DH30" s="187">
        <f t="shared" si="121"/>
        <v>0</v>
      </c>
      <c r="DI30" s="187">
        <v>0</v>
      </c>
      <c r="DJ30" s="187">
        <v>0</v>
      </c>
      <c r="DK30" s="187">
        <v>0</v>
      </c>
      <c r="DL30" s="187">
        <v>0</v>
      </c>
      <c r="DM30" s="187">
        <f>SUMIFS(Backup!$H:$H, Backup!$A:$A, "&gt;"&amp;'Week-wise'!DH$1, Backup!$A:$A, "&lt;="&amp;'Week-wise'!DM$1, Backup!$B:$B, 'Week-wise'!$B30)</f>
        <v>0</v>
      </c>
      <c r="DN30" s="187">
        <f>SUMIFS(Backup!$H:$H, Backup!$A:$A, "&gt;"&amp;'Week-wise'!DM$1, Backup!$A:$A, "&lt;="&amp;'Week-wise'!DN$1, Backup!$B:$B, 'Week-wise'!$B30)</f>
        <v>0</v>
      </c>
      <c r="DO30" s="187">
        <f>SUMIFS(Backup!$H:$H, Backup!$A:$A, "&gt;"&amp;'Week-wise'!DN$1, Backup!$A:$A, "&lt;="&amp;'Week-wise'!DO$1, Backup!$B:$B, 'Week-wise'!$B30)</f>
        <v>0</v>
      </c>
      <c r="DP30" s="187">
        <f>SUMIFS(Backup!$H:$H, Backup!$A:$A, "&gt;"&amp;'Week-wise'!DO$1, Backup!$A:$A, "&lt;="&amp;'Week-wise'!DP$1, Backup!$B:$B, 'Week-wise'!$B30)</f>
        <v>0</v>
      </c>
      <c r="DQ30" s="187"/>
      <c r="DR30" s="187"/>
      <c r="DS30" s="187">
        <f t="shared" si="122"/>
        <v>0</v>
      </c>
      <c r="DT30" s="187">
        <f t="shared" si="123"/>
        <v>0</v>
      </c>
      <c r="DU30" s="187">
        <v>0</v>
      </c>
      <c r="DV30" s="187">
        <v>0</v>
      </c>
      <c r="DW30" s="187">
        <v>0</v>
      </c>
      <c r="DX30" s="187">
        <v>0</v>
      </c>
      <c r="DY30" s="187">
        <f>SUMIFS(Backup!$H:$H, Backup!$A:$A, "&gt;"&amp;'Week-wise'!DT$1, Backup!$A:$A, "&lt;="&amp;'Week-wise'!DY$1, Backup!$B:$B, 'Week-wise'!$B30)</f>
        <v>0</v>
      </c>
      <c r="DZ30" s="187">
        <f>SUMIFS(Backup!$H:$H, Backup!$A:$A, "&gt;"&amp;'Week-wise'!DY$1, Backup!$A:$A, "&lt;="&amp;'Week-wise'!DZ$1, Backup!$B:$B, 'Week-wise'!$B30)</f>
        <v>0</v>
      </c>
      <c r="EA30" s="187">
        <f>SUMIFS(Backup!$H:$H, Backup!$A:$A, "&gt;"&amp;'Week-wise'!DZ$1, Backup!$A:$A, "&lt;="&amp;'Week-wise'!EA$1, Backup!$B:$B, 'Week-wise'!$B30)</f>
        <v>0</v>
      </c>
      <c r="EB30" s="187">
        <f>SUMIFS(Backup!$H:$H, Backup!$A:$A, "&gt;"&amp;'Week-wise'!EA$1, Backup!$A:$A, "&lt;="&amp;'Week-wise'!EB$1, Backup!$B:$B, 'Week-wise'!$B30)</f>
        <v>0</v>
      </c>
      <c r="EC30" s="187"/>
      <c r="ED30" s="187"/>
      <c r="EE30" s="187">
        <f t="shared" si="124"/>
        <v>0</v>
      </c>
      <c r="EF30" s="187">
        <f t="shared" si="125"/>
        <v>0</v>
      </c>
      <c r="EG30" s="187">
        <v>0</v>
      </c>
      <c r="EH30" s="187">
        <v>0</v>
      </c>
      <c r="EI30" s="187">
        <v>0</v>
      </c>
      <c r="EJ30" s="187">
        <v>0</v>
      </c>
      <c r="EK30" s="187">
        <f>SUMIFS(Backup!$H:$H, Backup!$A:$A, "&gt;"&amp;'Week-wise'!EF$1, Backup!$A:$A, "&lt;="&amp;'Week-wise'!EK$1, Backup!$B:$B, 'Week-wise'!$B30)</f>
        <v>0</v>
      </c>
      <c r="EL30" s="187">
        <f>SUMIFS(Backup!$H:$H, Backup!$A:$A, "&gt;"&amp;'Week-wise'!EK$1, Backup!$A:$A, "&lt;="&amp;'Week-wise'!EL$1, Backup!$B:$B, 'Week-wise'!$B30)</f>
        <v>0</v>
      </c>
      <c r="EM30" s="187">
        <f>SUMIFS(Backup!$H:$H, Backup!$A:$A, "&gt;"&amp;'Week-wise'!EL$1, Backup!$A:$A, "&lt;="&amp;'Week-wise'!EM$1, Backup!$B:$B, 'Week-wise'!$B30)</f>
        <v>0</v>
      </c>
      <c r="EN30" s="187">
        <f>SUMIFS(Backup!$H:$H, Backup!$A:$A, "&gt;"&amp;'Week-wise'!EM$1, Backup!$A:$A, "&lt;="&amp;'Week-wise'!EN$1, Backup!$B:$B, 'Week-wise'!$B30)</f>
        <v>0</v>
      </c>
      <c r="EO30" s="187"/>
      <c r="EP30" s="187"/>
      <c r="EQ30" s="187">
        <f t="shared" si="126"/>
        <v>0</v>
      </c>
      <c r="ER30" s="187">
        <f t="shared" si="127"/>
        <v>0</v>
      </c>
      <c r="ES30" s="187">
        <v>0</v>
      </c>
      <c r="ET30" s="187">
        <v>0</v>
      </c>
      <c r="EU30" s="187">
        <v>0</v>
      </c>
      <c r="EV30" s="187">
        <v>0</v>
      </c>
      <c r="EW30" s="187">
        <f>SUMIFS(Backup!$H:$H, Backup!$A:$A, "&gt;"&amp;'Week-wise'!ER$1, Backup!$A:$A, "&lt;="&amp;'Week-wise'!EW$1, Backup!$B:$B, 'Week-wise'!$B30)</f>
        <v>0</v>
      </c>
      <c r="EX30" s="187">
        <f>SUMIFS(Backup!$H:$H, Backup!$A:$A, "&gt;"&amp;'Week-wise'!EW$1, Backup!$A:$A, "&lt;="&amp;'Week-wise'!EX$1, Backup!$B:$B, 'Week-wise'!$B30)</f>
        <v>0</v>
      </c>
      <c r="EY30" s="187">
        <f>SUMIFS(Backup!$H:$H, Backup!$A:$A, "&gt;"&amp;'Week-wise'!EX$1, Backup!$A:$A, "&lt;="&amp;'Week-wise'!EY$1, Backup!$B:$B, 'Week-wise'!$B30)</f>
        <v>0</v>
      </c>
      <c r="EZ30" s="187">
        <f>SUMIFS(Backup!$H:$H, Backup!$A:$A, "&gt;"&amp;'Week-wise'!EY$1, Backup!$A:$A, "&lt;="&amp;'Week-wise'!EZ$1, Backup!$B:$B, 'Week-wise'!$B30)</f>
        <v>0</v>
      </c>
      <c r="FA30" s="187"/>
      <c r="FB30" s="187"/>
      <c r="FC30" s="187">
        <f t="shared" si="128"/>
        <v>0</v>
      </c>
      <c r="FD30" s="187">
        <f t="shared" si="129"/>
        <v>0</v>
      </c>
      <c r="FE30" s="863">
        <v>0</v>
      </c>
      <c r="FF30" s="863">
        <v>0</v>
      </c>
      <c r="FG30" s="863">
        <v>0</v>
      </c>
      <c r="FH30" s="863">
        <v>0</v>
      </c>
      <c r="FI30" s="187">
        <f>SUMIFS(Backup!$H:$H, Backup!$A:$A, "&gt;"&amp;'Week-wise'!FD$1, Backup!$A:$A, "&lt;="&amp;'Week-wise'!FI$1, Backup!$B:$B, 'Week-wise'!$B30)</f>
        <v>0</v>
      </c>
      <c r="FJ30" s="187">
        <f>SUMIFS(Backup!$H:$H, Backup!$A:$A, "&gt;"&amp;'Week-wise'!FI$1, Backup!$A:$A, "&lt;="&amp;'Week-wise'!FJ$1, Backup!$B:$B, 'Week-wise'!$B30)</f>
        <v>0</v>
      </c>
      <c r="FK30" s="187">
        <f>SUMIFS(Backup!$H:$H, Backup!$A:$A, "&gt;"&amp;'Week-wise'!FJ$1, Backup!$A:$A, "&lt;="&amp;'Week-wise'!FK$1, Backup!$B:$B, 'Week-wise'!$B30)</f>
        <v>0</v>
      </c>
      <c r="FL30" s="187">
        <f>SUMIFS(Backup!$H:$H, Backup!$A:$A, "&gt;"&amp;'Week-wise'!FK$1, Backup!$A:$A, "&lt;="&amp;'Week-wise'!FL$1, Backup!$B:$B, 'Week-wise'!$B30)</f>
        <v>0</v>
      </c>
      <c r="FM30" s="187"/>
      <c r="FN30" s="187"/>
      <c r="FO30" s="187">
        <f t="shared" si="130"/>
        <v>0</v>
      </c>
      <c r="FP30" s="187">
        <f t="shared" si="131"/>
        <v>0</v>
      </c>
      <c r="FQ30" s="187">
        <v>0</v>
      </c>
      <c r="FR30" s="187">
        <v>0</v>
      </c>
      <c r="FS30" s="187">
        <v>0</v>
      </c>
      <c r="FT30" s="187">
        <v>0</v>
      </c>
      <c r="FU30" s="187">
        <f>SUMIFS(Backup!$H:$H, Backup!$A:$A, "&gt;"&amp;'Week-wise'!FP$1, Backup!$A:$A, "&lt;="&amp;'Week-wise'!FU$1, Backup!$B:$B, 'Week-wise'!$B30)</f>
        <v>0</v>
      </c>
      <c r="FV30" s="187">
        <f>SUMIFS(Backup!$H:$H, Backup!$A:$A, "&gt;"&amp;'Week-wise'!FU$1, Backup!$A:$A, "&lt;="&amp;'Week-wise'!FV$1, Backup!$B:$B, 'Week-wise'!$B30)</f>
        <v>0</v>
      </c>
      <c r="FW30" s="187">
        <f>SUMIFS(Backup!$H:$H, Backup!$A:$A, "&gt;"&amp;'Week-wise'!FV$1, Backup!$A:$A, "&lt;="&amp;'Week-wise'!FW$1, Backup!$B:$B, 'Week-wise'!$B30)</f>
        <v>0</v>
      </c>
      <c r="FX30" s="187">
        <f>SUMIFS(Backup!$H:$H, Backup!$A:$A, "&gt;"&amp;'Week-wise'!FW$1, Backup!$A:$A, "&lt;="&amp;'Week-wise'!FX$1, Backup!$B:$B, 'Week-wise'!$B30)</f>
        <v>0</v>
      </c>
      <c r="FY30" s="187"/>
      <c r="FZ30" s="187"/>
      <c r="GA30" s="187">
        <f t="shared" si="132"/>
        <v>0</v>
      </c>
      <c r="GB30" s="187">
        <f t="shared" si="133"/>
        <v>0</v>
      </c>
      <c r="GC30" s="187">
        <v>0</v>
      </c>
      <c r="GD30" s="187">
        <v>0</v>
      </c>
      <c r="GE30" s="187">
        <v>0</v>
      </c>
      <c r="GF30" s="187">
        <v>0</v>
      </c>
      <c r="GG30" s="187">
        <f>SUMIFS(Backup!$H:$H, Backup!$A:$A, "&gt;"&amp;'Week-wise'!GB$1, Backup!$A:$A, "&lt;="&amp;'Week-wise'!GG$1, Backup!$B:$B, 'Week-wise'!$B30)</f>
        <v>0</v>
      </c>
      <c r="GH30" s="187">
        <f>SUMIFS(Backup!$H:$H, Backup!$A:$A, "&gt;"&amp;'Week-wise'!GG$1, Backup!$A:$A, "&lt;="&amp;'Week-wise'!GH$1, Backup!$B:$B, 'Week-wise'!$B30)</f>
        <v>0</v>
      </c>
      <c r="GI30" s="187">
        <f>SUMIFS(Backup!$H:$H, Backup!$A:$A, "&gt;"&amp;'Week-wise'!GH$1, Backup!$A:$A, "&lt;="&amp;'Week-wise'!GI$1, Backup!$B:$B, 'Week-wise'!$B30)</f>
        <v>0</v>
      </c>
      <c r="GJ30" s="187">
        <f>SUMIFS(Backup!$H:$H, Backup!$A:$A, "&gt;"&amp;'Week-wise'!GI$1, Backup!$A:$A, "&lt;="&amp;'Week-wise'!GJ$1, Backup!$B:$B, 'Week-wise'!$B30)</f>
        <v>0</v>
      </c>
      <c r="GK30" s="187"/>
      <c r="GL30" s="187"/>
      <c r="GM30" s="187">
        <f t="shared" si="134"/>
        <v>0</v>
      </c>
      <c r="GN30" s="187">
        <f t="shared" si="135"/>
        <v>0</v>
      </c>
      <c r="GO30" s="187">
        <v>0</v>
      </c>
      <c r="GP30" s="187">
        <v>0</v>
      </c>
      <c r="GQ30" s="187">
        <v>0</v>
      </c>
      <c r="GR30" s="187">
        <v>0</v>
      </c>
      <c r="GS30" s="187">
        <f>SUMIFS(Backup!$H:$H, Backup!$A:$A, "&gt;"&amp;'Week-wise'!GN$1, Backup!$A:$A, "&lt;="&amp;'Week-wise'!GS$1, Backup!$B:$B, 'Week-wise'!$B30)</f>
        <v>0</v>
      </c>
      <c r="GT30" s="187">
        <f>SUMIFS(Backup!$H:$H, Backup!$A:$A, "&gt;"&amp;'Week-wise'!GS$1, Backup!$A:$A, "&lt;="&amp;'Week-wise'!GT$1, Backup!$B:$B, 'Week-wise'!$B30)</f>
        <v>0</v>
      </c>
      <c r="GU30" s="187">
        <f>SUMIFS(Backup!$H:$H, Backup!$A:$A, "&gt;"&amp;'Week-wise'!GT$1, Backup!$A:$A, "&lt;="&amp;'Week-wise'!GU$1, Backup!$B:$B, 'Week-wise'!$B30)</f>
        <v>0</v>
      </c>
      <c r="GV30" s="187">
        <f>SUMIFS(Backup!$H:$H, Backup!$A:$A, "&gt;"&amp;'Week-wise'!GU$1, Backup!$A:$A, "&lt;="&amp;'Week-wise'!GV$1, Backup!$B:$B, 'Week-wise'!$B30)</f>
        <v>0</v>
      </c>
      <c r="GW30" s="187"/>
      <c r="GX30" s="187"/>
      <c r="GY30" s="187">
        <f t="shared" si="136"/>
        <v>72</v>
      </c>
      <c r="GZ30" s="187">
        <f t="shared" si="137"/>
        <v>0</v>
      </c>
      <c r="HA30" s="187">
        <v>15.84</v>
      </c>
      <c r="HB30" s="187">
        <v>18.72</v>
      </c>
      <c r="HC30" s="187">
        <v>18.72</v>
      </c>
      <c r="HD30" s="187">
        <v>18.72</v>
      </c>
      <c r="HE30" s="187">
        <f>SUMIFS(Backup!$H:$H, Backup!$A:$A, "&gt;"&amp;'Week-wise'!GZ$1, Backup!$A:$A, "&lt;="&amp;'Week-wise'!HE$1, Backup!$B:$B, 'Week-wise'!$B30)</f>
        <v>0</v>
      </c>
      <c r="HF30" s="187">
        <f>SUMIFS(Backup!$H:$H, Backup!$A:$A, "&gt;"&amp;'Week-wise'!HE$1, Backup!$A:$A, "&lt;="&amp;'Week-wise'!HF$1, Backup!$B:$B, 'Week-wise'!$B30)</f>
        <v>0</v>
      </c>
      <c r="HG30" s="187">
        <f>SUMIFS(Backup!$H:$H, Backup!$A:$A, "&gt;"&amp;'Week-wise'!HF$1, Backup!$A:$A, "&lt;="&amp;'Week-wise'!HG$1, Backup!$B:$B, 'Week-wise'!$B30)</f>
        <v>0</v>
      </c>
      <c r="HH30" s="187">
        <f>SUMIFS(Backup!$H:$H, Backup!$A:$A, "&gt;"&amp;'Week-wise'!HG$1, Backup!$A:$A, "&lt;="&amp;'Week-wise'!HH$1, Backup!$B:$B, 'Week-wise'!$B30)</f>
        <v>0</v>
      </c>
      <c r="HI30" s="187"/>
      <c r="HJ30" s="187"/>
      <c r="HK30" s="187">
        <f t="shared" si="138"/>
        <v>0</v>
      </c>
      <c r="HL30" s="187">
        <f t="shared" si="139"/>
        <v>0</v>
      </c>
      <c r="HM30" s="187">
        <v>0</v>
      </c>
      <c r="HN30" s="187">
        <v>0</v>
      </c>
      <c r="HO30" s="187">
        <v>0</v>
      </c>
      <c r="HP30" s="187">
        <v>0</v>
      </c>
      <c r="HQ30" s="187">
        <f>SUMIFS(Backup!$H:$H, Backup!$A:$A, "&gt;"&amp;'Week-wise'!HL$1, Backup!$A:$A, "&lt;="&amp;'Week-wise'!HQ$1, Backup!$B:$B, 'Week-wise'!$B30)</f>
        <v>0</v>
      </c>
      <c r="HR30" s="187">
        <f>SUMIFS(Backup!$H:$H, Backup!$A:$A, "&gt;"&amp;'Week-wise'!HQ$1, Backup!$A:$A, "&lt;="&amp;'Week-wise'!HR$1, Backup!$B:$B, 'Week-wise'!$B30)</f>
        <v>0</v>
      </c>
      <c r="HS30" s="187">
        <f>SUMIFS(Backup!$H:$H, Backup!$A:$A, "&gt;"&amp;'Week-wise'!HR$1, Backup!$A:$A, "&lt;="&amp;'Week-wise'!HS$1, Backup!$B:$B, 'Week-wise'!$B30)</f>
        <v>0</v>
      </c>
      <c r="HT30" s="187">
        <f>SUMIFS(Backup!$H:$H, Backup!$A:$A, "&gt;"&amp;'Week-wise'!HS$1, Backup!$A:$A, "&lt;="&amp;'Week-wise'!HT$1, Backup!$B:$B, 'Week-wise'!$B30)</f>
        <v>0</v>
      </c>
      <c r="HU30" s="187"/>
      <c r="HV30" s="187"/>
      <c r="HW30" s="187">
        <f t="shared" si="140"/>
        <v>544.5</v>
      </c>
      <c r="HX30" s="187">
        <f t="shared" si="141"/>
        <v>5</v>
      </c>
      <c r="HY30" s="187">
        <v>119.79</v>
      </c>
      <c r="HZ30" s="187">
        <v>141.57</v>
      </c>
      <c r="IA30" s="187">
        <v>141.57</v>
      </c>
      <c r="IB30" s="187">
        <v>141.57</v>
      </c>
      <c r="IC30" s="187">
        <f>SUMIFS(Backup!$H:$H, Backup!$A:$A, "&gt;"&amp;'Week-wise'!HX$1, Backup!$A:$A, "&lt;="&amp;'Week-wise'!IC$1, Backup!$B:$B, 'Week-wise'!$B30)</f>
        <v>0</v>
      </c>
      <c r="ID30" s="187">
        <f>SUMIFS(Backup!$H:$H, Backup!$A:$A, "&gt;"&amp;'Week-wise'!IC$1, Backup!$A:$A, "&lt;="&amp;'Week-wise'!ID$1, Backup!$B:$B, 'Week-wise'!$B30)</f>
        <v>0</v>
      </c>
      <c r="IE30" s="187">
        <f>SUMIFS(Backup!$H:$H, Backup!$A:$A, "&gt;"&amp;'Week-wise'!ID$1, Backup!$A:$A, "&lt;="&amp;'Week-wise'!IE$1, Backup!$B:$B, 'Week-wise'!$B30)</f>
        <v>0</v>
      </c>
      <c r="IF30" s="187">
        <f>SUMIFS(Backup!$H:$H, Backup!$A:$A, "&gt;"&amp;'Week-wise'!IE$1, Backup!$A:$A, "&lt;="&amp;'Week-wise'!IF$1, Backup!$B:$B, 'Week-wise'!$B30)</f>
        <v>5</v>
      </c>
      <c r="IG30" s="187"/>
      <c r="IH30" s="187"/>
      <c r="II30" s="187">
        <f t="shared" si="142"/>
        <v>0</v>
      </c>
      <c r="IJ30" s="187">
        <f t="shared" si="143"/>
        <v>55</v>
      </c>
      <c r="IK30" s="187"/>
      <c r="IL30" s="187"/>
      <c r="IM30" s="187"/>
      <c r="IN30" s="187"/>
      <c r="IO30" s="187">
        <f>SUMIFS(Backup!$H:$H, Backup!$A:$A, "&gt;"&amp;'Week-wise'!IJ$1, Backup!$A:$A, "&lt;="&amp;'Week-wise'!IO$1, Backup!$B:$B, 'Week-wise'!$B30)</f>
        <v>22</v>
      </c>
      <c r="IP30" s="187">
        <f>SUMIFS(Backup!$H:$H, Backup!$A:$A, "&gt;"&amp;'Week-wise'!IO$1, Backup!$A:$A, "&lt;="&amp;'Week-wise'!IP$1, Backup!$B:$B, 'Week-wise'!$B30)</f>
        <v>33</v>
      </c>
      <c r="IQ30" s="187">
        <f>SUMIFS(Backup!$H:$H, Backup!$A:$A, "&gt;"&amp;'Week-wise'!IP$1, Backup!$A:$A, "&lt;="&amp;'Week-wise'!IQ$1, Backup!$B:$B, 'Week-wise'!$B30)</f>
        <v>0</v>
      </c>
      <c r="IR30" s="187">
        <f>SUMIFS(Backup!$H:$H, Backup!$A:$A, "&gt;"&amp;'Week-wise'!IQ$1, Backup!$A:$A, "&lt;="&amp;'Week-wise'!IR$1, Backup!$B:$B, 'Week-wise'!$B30)</f>
        <v>0</v>
      </c>
      <c r="IS30" s="187"/>
      <c r="IT30" s="187"/>
      <c r="IU30" s="187">
        <f t="shared" si="144"/>
        <v>0</v>
      </c>
      <c r="IV30" s="187">
        <f t="shared" si="145"/>
        <v>5</v>
      </c>
      <c r="IW30" s="187"/>
      <c r="IX30" s="187"/>
      <c r="IY30" s="187"/>
      <c r="IZ30" s="187"/>
      <c r="JA30" s="187">
        <f>SUMIFS(Backup!$H:$H, Backup!$A:$A, "&gt;"&amp;'Week-wise'!IV$1, Backup!$A:$A, "&lt;="&amp;'Week-wise'!JA$1, Backup!$B:$B, 'Week-wise'!$B30)</f>
        <v>0</v>
      </c>
      <c r="JB30" s="187">
        <f>SUMIFS(Backup!$H:$H, Backup!$A:$A, "&gt;"&amp;'Week-wise'!JA$1, Backup!$A:$A, "&lt;="&amp;'Week-wise'!JB$1, Backup!$B:$B, 'Week-wise'!$B30)</f>
        <v>0</v>
      </c>
      <c r="JC30" s="187">
        <f>SUMIFS(Backup!$H:$H, Backup!$A:$A, "&gt;"&amp;'Week-wise'!JB$1, Backup!$A:$A, "&lt;="&amp;'Week-wise'!JC$1, Backup!$B:$B, 'Week-wise'!$B30)</f>
        <v>5</v>
      </c>
      <c r="JD30" s="187">
        <f>SUMIFS(Backup!$H:$H, Backup!$A:$A, "&gt;"&amp;'Week-wise'!JC$1, Backup!$A:$A, "&lt;="&amp;'Week-wise'!JD$1, Backup!$B:$B, 'Week-wise'!$B30)</f>
        <v>0</v>
      </c>
    </row>
    <row r="31" spans="1:264">
      <c r="A31" s="190">
        <v>4</v>
      </c>
      <c r="B31" s="241" t="s">
        <v>1</v>
      </c>
      <c r="C31" s="585">
        <v>342</v>
      </c>
      <c r="D31" s="190" t="s">
        <v>564</v>
      </c>
      <c r="E31" s="312">
        <f t="shared" si="115"/>
        <v>0</v>
      </c>
      <c r="F31" s="312">
        <f t="shared" si="112"/>
        <v>0</v>
      </c>
      <c r="G31" s="312">
        <f t="shared" si="113"/>
        <v>335</v>
      </c>
      <c r="H31" s="312">
        <f t="shared" si="114"/>
        <v>354</v>
      </c>
      <c r="I31" s="585"/>
      <c r="J31" s="585"/>
      <c r="K31" s="187"/>
      <c r="L31" s="187"/>
      <c r="M31" s="585"/>
      <c r="N31" s="585"/>
      <c r="O31" s="187"/>
      <c r="P31" s="187"/>
      <c r="Q31" s="187"/>
      <c r="R31" s="187"/>
      <c r="S31" s="187"/>
      <c r="T31" s="187"/>
      <c r="U31" s="187"/>
      <c r="V31" s="187"/>
      <c r="W31" s="187"/>
      <c r="X31" s="187"/>
      <c r="Y31" s="585"/>
      <c r="Z31" s="585"/>
      <c r="AA31" s="187"/>
      <c r="AB31" s="187"/>
      <c r="AC31" s="187"/>
      <c r="AD31" s="187"/>
      <c r="AE31" s="187"/>
      <c r="AF31" s="187"/>
      <c r="AG31" s="187"/>
      <c r="AH31" s="187"/>
      <c r="AI31" s="187"/>
      <c r="AJ31" s="187"/>
      <c r="AK31" s="585"/>
      <c r="AL31" s="585"/>
      <c r="AM31" s="187"/>
      <c r="AN31" s="187"/>
      <c r="AO31" s="187"/>
      <c r="AP31" s="187"/>
      <c r="AQ31" s="187"/>
      <c r="AR31" s="187"/>
      <c r="AS31" s="187"/>
      <c r="AT31" s="187"/>
      <c r="AU31" s="187"/>
      <c r="AV31" s="187"/>
      <c r="AW31" s="585"/>
      <c r="AX31" s="585"/>
      <c r="AY31" s="187"/>
      <c r="AZ31" s="187"/>
      <c r="BA31" s="187"/>
      <c r="BB31" s="187"/>
      <c r="BC31" s="187"/>
      <c r="BD31" s="187"/>
      <c r="BE31" s="187"/>
      <c r="BF31" s="187"/>
      <c r="BG31" s="187"/>
      <c r="BH31" s="187"/>
      <c r="BI31" s="585"/>
      <c r="BJ31" s="585"/>
      <c r="BK31" s="187"/>
      <c r="BL31" s="187"/>
      <c r="BM31" s="187"/>
      <c r="BN31" s="187"/>
      <c r="BO31" s="187"/>
      <c r="BP31" s="187"/>
      <c r="BQ31" s="187"/>
      <c r="BR31" s="187"/>
      <c r="BS31" s="187"/>
      <c r="BT31" s="187"/>
      <c r="BU31" s="585"/>
      <c r="BV31" s="585"/>
      <c r="BW31" s="187"/>
      <c r="BX31" s="187"/>
      <c r="BY31" s="187"/>
      <c r="BZ31" s="187"/>
      <c r="CA31" s="187"/>
      <c r="CB31" s="187"/>
      <c r="CC31" s="187"/>
      <c r="CD31" s="187"/>
      <c r="CE31" s="187"/>
      <c r="CF31" s="187"/>
      <c r="CG31" s="585"/>
      <c r="CH31" s="585"/>
      <c r="CI31" s="187">
        <f t="shared" si="116"/>
        <v>0</v>
      </c>
      <c r="CJ31" s="187">
        <f t="shared" si="117"/>
        <v>0</v>
      </c>
      <c r="CK31" s="187"/>
      <c r="CL31" s="187"/>
      <c r="CM31" s="187"/>
      <c r="CN31" s="187"/>
      <c r="CO31" s="187">
        <f>SUMIFS(Backup!$H:$H, Backup!$A:$A, "&gt;"&amp;'Week-wise'!CJ$1, Backup!$A:$A, "&lt;="&amp;'Week-wise'!CO$1, Backup!$B:$B, 'Week-wise'!$B31)</f>
        <v>0</v>
      </c>
      <c r="CP31" s="187">
        <f>SUMIFS(Backup!$H:$H, Backup!$A:$A, "&gt;"&amp;'Week-wise'!CO$1, Backup!$A:$A, "&lt;="&amp;'Week-wise'!CP$1, Backup!$B:$B, 'Week-wise'!$B31)</f>
        <v>0</v>
      </c>
      <c r="CQ31" s="187">
        <f>SUMIFS(Backup!$H:$H, Backup!$A:$A, "&gt;"&amp;'Week-wise'!CP$1, Backup!$A:$A, "&lt;="&amp;'Week-wise'!CQ$1, Backup!$B:$B, 'Week-wise'!$B31)</f>
        <v>0</v>
      </c>
      <c r="CR31" s="187">
        <f>SUMIFS(Backup!$H:$H, Backup!$A:$A, "&gt;"&amp;'Week-wise'!CQ$1, Backup!$A:$A, "&lt;="&amp;'Week-wise'!CR$1, Backup!$B:$B, 'Week-wise'!$B31)</f>
        <v>0</v>
      </c>
      <c r="CS31" s="187"/>
      <c r="CT31" s="187"/>
      <c r="CU31" s="187">
        <f t="shared" si="118"/>
        <v>0</v>
      </c>
      <c r="CV31" s="187">
        <f t="shared" si="119"/>
        <v>0</v>
      </c>
      <c r="CW31" s="187">
        <v>0</v>
      </c>
      <c r="CX31" s="187">
        <v>0</v>
      </c>
      <c r="CY31" s="187">
        <v>0</v>
      </c>
      <c r="CZ31" s="187">
        <v>0</v>
      </c>
      <c r="DA31" s="187">
        <f>SUMIFS(Backup!$H:$H, Backup!$A:$A, "&gt;"&amp;'Week-wise'!CV$1, Backup!$A:$A, "&lt;="&amp;'Week-wise'!DA$1, Backup!$B:$B, 'Week-wise'!$B31)</f>
        <v>0</v>
      </c>
      <c r="DB31" s="187">
        <f>SUMIFS(Backup!$H:$H, Backup!$A:$A, "&gt;"&amp;'Week-wise'!DA$1, Backup!$A:$A, "&lt;="&amp;'Week-wise'!DB$1, Backup!$B:$B, 'Week-wise'!$B31)</f>
        <v>0</v>
      </c>
      <c r="DC31" s="187">
        <f>SUMIFS(Backup!$H:$H, Backup!$A:$A, "&gt;"&amp;'Week-wise'!DB$1, Backup!$A:$A, "&lt;="&amp;'Week-wise'!DC$1, Backup!$B:$B, 'Week-wise'!$B31)</f>
        <v>0</v>
      </c>
      <c r="DD31" s="187">
        <f>SUMIFS(Backup!$H:$H, Backup!$A:$A, "&gt;"&amp;'Week-wise'!DC$1, Backup!$A:$A, "&lt;="&amp;'Week-wise'!DD$1, Backup!$B:$B, 'Week-wise'!$B31)</f>
        <v>0</v>
      </c>
      <c r="DE31" s="187"/>
      <c r="DF31" s="187"/>
      <c r="DG31" s="187">
        <f t="shared" si="120"/>
        <v>85</v>
      </c>
      <c r="DH31" s="187">
        <f t="shared" si="121"/>
        <v>34</v>
      </c>
      <c r="DI31" s="187">
        <v>0</v>
      </c>
      <c r="DJ31" s="187">
        <v>13</v>
      </c>
      <c r="DK31" s="187">
        <v>34</v>
      </c>
      <c r="DL31" s="187">
        <v>38</v>
      </c>
      <c r="DM31" s="187">
        <f>SUMIFS(Backup!$H:$H, Backup!$A:$A, "&gt;"&amp;'Week-wise'!DH$1, Backup!$A:$A, "&lt;="&amp;'Week-wise'!DM$1, Backup!$B:$B, 'Week-wise'!$B31)</f>
        <v>0</v>
      </c>
      <c r="DN31" s="187">
        <f>SUMIFS(Backup!$H:$H, Backup!$A:$A, "&gt;"&amp;'Week-wise'!DM$1, Backup!$A:$A, "&lt;="&amp;'Week-wise'!DN$1, Backup!$B:$B, 'Week-wise'!$B31)</f>
        <v>0</v>
      </c>
      <c r="DO31" s="187">
        <f>SUMIFS(Backup!$H:$H, Backup!$A:$A, "&gt;"&amp;'Week-wise'!DN$1, Backup!$A:$A, "&lt;="&amp;'Week-wise'!DO$1, Backup!$B:$B, 'Week-wise'!$B31)</f>
        <v>14</v>
      </c>
      <c r="DP31" s="187">
        <f>SUMIFS(Backup!$H:$H, Backup!$A:$A, "&gt;"&amp;'Week-wise'!DO$1, Backup!$A:$A, "&lt;="&amp;'Week-wise'!DP$1, Backup!$B:$B, 'Week-wise'!$B31)</f>
        <v>20</v>
      </c>
      <c r="DQ31" s="187"/>
      <c r="DR31" s="187"/>
      <c r="DS31" s="187">
        <f t="shared" si="122"/>
        <v>98</v>
      </c>
      <c r="DT31" s="187">
        <f t="shared" si="123"/>
        <v>68</v>
      </c>
      <c r="DU31" s="187">
        <v>0</v>
      </c>
      <c r="DV31" s="187">
        <v>14.7</v>
      </c>
      <c r="DW31" s="187">
        <v>39.200000000000003</v>
      </c>
      <c r="DX31" s="187">
        <v>44.1</v>
      </c>
      <c r="DY31" s="187">
        <f>SUMIFS(Backup!$H:$H, Backup!$A:$A, "&gt;"&amp;'Week-wise'!DT$1, Backup!$A:$A, "&lt;="&amp;'Week-wise'!DY$1, Backup!$B:$B, 'Week-wise'!$B31)</f>
        <v>0</v>
      </c>
      <c r="DZ31" s="187">
        <f>SUMIFS(Backup!$H:$H, Backup!$A:$A, "&gt;"&amp;'Week-wise'!DY$1, Backup!$A:$A, "&lt;="&amp;'Week-wise'!DZ$1, Backup!$B:$B, 'Week-wise'!$B31)</f>
        <v>21</v>
      </c>
      <c r="EA31" s="187">
        <f>SUMIFS(Backup!$H:$H, Backup!$A:$A, "&gt;"&amp;'Week-wise'!DZ$1, Backup!$A:$A, "&lt;="&amp;'Week-wise'!EA$1, Backup!$B:$B, 'Week-wise'!$B31)</f>
        <v>25</v>
      </c>
      <c r="EB31" s="187">
        <f>SUMIFS(Backup!$H:$H, Backup!$A:$A, "&gt;"&amp;'Week-wise'!EA$1, Backup!$A:$A, "&lt;="&amp;'Week-wise'!EB$1, Backup!$B:$B, 'Week-wise'!$B31)</f>
        <v>22</v>
      </c>
      <c r="EC31" s="187"/>
      <c r="ED31" s="187"/>
      <c r="EE31" s="187">
        <f t="shared" si="124"/>
        <v>104</v>
      </c>
      <c r="EF31" s="187">
        <f t="shared" si="125"/>
        <v>154</v>
      </c>
      <c r="EG31" s="187">
        <v>10.4</v>
      </c>
      <c r="EH31" s="187">
        <v>20.8</v>
      </c>
      <c r="EI31" s="187">
        <v>36.4</v>
      </c>
      <c r="EJ31" s="187">
        <v>36.4</v>
      </c>
      <c r="EK31" s="187">
        <f>SUMIFS(Backup!$H:$H, Backup!$A:$A, "&gt;"&amp;'Week-wise'!EF$1, Backup!$A:$A, "&lt;="&amp;'Week-wise'!EK$1, Backup!$B:$B, 'Week-wise'!$B31)</f>
        <v>53</v>
      </c>
      <c r="EL31" s="187">
        <f>SUMIFS(Backup!$H:$H, Backup!$A:$A, "&gt;"&amp;'Week-wise'!EK$1, Backup!$A:$A, "&lt;="&amp;'Week-wise'!EL$1, Backup!$B:$B, 'Week-wise'!$B31)</f>
        <v>47</v>
      </c>
      <c r="EM31" s="187">
        <f>SUMIFS(Backup!$H:$H, Backup!$A:$A, "&gt;"&amp;'Week-wise'!EL$1, Backup!$A:$A, "&lt;="&amp;'Week-wise'!EM$1, Backup!$B:$B, 'Week-wise'!$B31)</f>
        <v>54</v>
      </c>
      <c r="EN31" s="187">
        <f>SUMIFS(Backup!$H:$H, Backup!$A:$A, "&gt;"&amp;'Week-wise'!EM$1, Backup!$A:$A, "&lt;="&amp;'Week-wise'!EN$1, Backup!$B:$B, 'Week-wise'!$B31)</f>
        <v>0</v>
      </c>
      <c r="EO31" s="187"/>
      <c r="EP31" s="187"/>
      <c r="EQ31" s="187">
        <f t="shared" si="126"/>
        <v>48</v>
      </c>
      <c r="ER31" s="187">
        <f t="shared" si="127"/>
        <v>0</v>
      </c>
      <c r="ES31" s="187">
        <v>4.8000000000000007</v>
      </c>
      <c r="ET31" s="187">
        <v>9.6000000000000014</v>
      </c>
      <c r="EU31" s="187">
        <v>16.799999999999997</v>
      </c>
      <c r="EV31" s="187">
        <v>16.799999999999997</v>
      </c>
      <c r="EW31" s="187">
        <f>SUMIFS(Backup!$H:$H, Backup!$A:$A, "&gt;"&amp;'Week-wise'!ER$1, Backup!$A:$A, "&lt;="&amp;'Week-wise'!EW$1, Backup!$B:$B, 'Week-wise'!$B31)</f>
        <v>0</v>
      </c>
      <c r="EX31" s="187">
        <f>SUMIFS(Backup!$H:$H, Backup!$A:$A, "&gt;"&amp;'Week-wise'!EW$1, Backup!$A:$A, "&lt;="&amp;'Week-wise'!EX$1, Backup!$B:$B, 'Week-wise'!$B31)</f>
        <v>0</v>
      </c>
      <c r="EY31" s="187">
        <f>SUMIFS(Backup!$H:$H, Backup!$A:$A, "&gt;"&amp;'Week-wise'!EX$1, Backup!$A:$A, "&lt;="&amp;'Week-wise'!EY$1, Backup!$B:$B, 'Week-wise'!$B31)</f>
        <v>0</v>
      </c>
      <c r="EZ31" s="187">
        <f>SUMIFS(Backup!$H:$H, Backup!$A:$A, "&gt;"&amp;'Week-wise'!EY$1, Backup!$A:$A, "&lt;="&amp;'Week-wise'!EZ$1, Backup!$B:$B, 'Week-wise'!$B31)</f>
        <v>0</v>
      </c>
      <c r="FA31" s="187"/>
      <c r="FB31" s="187"/>
      <c r="FC31" s="187">
        <f t="shared" si="128"/>
        <v>0</v>
      </c>
      <c r="FD31" s="187">
        <f t="shared" si="129"/>
        <v>49</v>
      </c>
      <c r="FE31" s="863">
        <v>0</v>
      </c>
      <c r="FF31" s="863">
        <v>0</v>
      </c>
      <c r="FG31" s="863">
        <v>0</v>
      </c>
      <c r="FH31" s="863">
        <v>0</v>
      </c>
      <c r="FI31" s="187">
        <f>SUMIFS(Backup!$H:$H, Backup!$A:$A, "&gt;"&amp;'Week-wise'!FD$1, Backup!$A:$A, "&lt;="&amp;'Week-wise'!FI$1, Backup!$B:$B, 'Week-wise'!$B31)</f>
        <v>37</v>
      </c>
      <c r="FJ31" s="187">
        <f>SUMIFS(Backup!$H:$H, Backup!$A:$A, "&gt;"&amp;'Week-wise'!FI$1, Backup!$A:$A, "&lt;="&amp;'Week-wise'!FJ$1, Backup!$B:$B, 'Week-wise'!$B31)</f>
        <v>5</v>
      </c>
      <c r="FK31" s="187">
        <f>SUMIFS(Backup!$H:$H, Backup!$A:$A, "&gt;"&amp;'Week-wise'!FJ$1, Backup!$A:$A, "&lt;="&amp;'Week-wise'!FK$1, Backup!$B:$B, 'Week-wise'!$B31)</f>
        <v>0</v>
      </c>
      <c r="FL31" s="187">
        <f>SUMIFS(Backup!$H:$H, Backup!$A:$A, "&gt;"&amp;'Week-wise'!FK$1, Backup!$A:$A, "&lt;="&amp;'Week-wise'!FL$1, Backup!$B:$B, 'Week-wise'!$B31)</f>
        <v>7</v>
      </c>
      <c r="FM31" s="187"/>
      <c r="FN31" s="187"/>
      <c r="FO31" s="187">
        <f t="shared" si="130"/>
        <v>0</v>
      </c>
      <c r="FP31" s="187">
        <f t="shared" si="131"/>
        <v>49</v>
      </c>
      <c r="FQ31" s="187">
        <v>0</v>
      </c>
      <c r="FR31" s="187">
        <v>0</v>
      </c>
      <c r="FS31" s="187">
        <v>0</v>
      </c>
      <c r="FT31" s="187">
        <v>0</v>
      </c>
      <c r="FU31" s="187">
        <f>SUMIFS(Backup!$H:$H, Backup!$A:$A, "&gt;"&amp;'Week-wise'!FP$1, Backup!$A:$A, "&lt;="&amp;'Week-wise'!FU$1, Backup!$B:$B, 'Week-wise'!$B31)</f>
        <v>38</v>
      </c>
      <c r="FV31" s="187">
        <f>SUMIFS(Backup!$H:$H, Backup!$A:$A, "&gt;"&amp;'Week-wise'!FU$1, Backup!$A:$A, "&lt;="&amp;'Week-wise'!FV$1, Backup!$B:$B, 'Week-wise'!$B31)</f>
        <v>11</v>
      </c>
      <c r="FW31" s="187">
        <f>SUMIFS(Backup!$H:$H, Backup!$A:$A, "&gt;"&amp;'Week-wise'!FV$1, Backup!$A:$A, "&lt;="&amp;'Week-wise'!FW$1, Backup!$B:$B, 'Week-wise'!$B31)</f>
        <v>0</v>
      </c>
      <c r="FX31" s="187">
        <f>SUMIFS(Backup!$H:$H, Backup!$A:$A, "&gt;"&amp;'Week-wise'!FW$1, Backup!$A:$A, "&lt;="&amp;'Week-wise'!FX$1, Backup!$B:$B, 'Week-wise'!$B31)</f>
        <v>0</v>
      </c>
      <c r="FY31" s="187"/>
      <c r="FZ31" s="187"/>
      <c r="GA31" s="187">
        <f t="shared" si="132"/>
        <v>0</v>
      </c>
      <c r="GB31" s="187">
        <f t="shared" si="133"/>
        <v>0</v>
      </c>
      <c r="GC31" s="187">
        <v>0</v>
      </c>
      <c r="GD31" s="187">
        <v>0</v>
      </c>
      <c r="GE31" s="187">
        <v>0</v>
      </c>
      <c r="GF31" s="187">
        <v>0</v>
      </c>
      <c r="GG31" s="187">
        <f>SUMIFS(Backup!$H:$H, Backup!$A:$A, "&gt;"&amp;'Week-wise'!GB$1, Backup!$A:$A, "&lt;="&amp;'Week-wise'!GG$1, Backup!$B:$B, 'Week-wise'!$B31)</f>
        <v>0</v>
      </c>
      <c r="GH31" s="187">
        <f>SUMIFS(Backup!$H:$H, Backup!$A:$A, "&gt;"&amp;'Week-wise'!GG$1, Backup!$A:$A, "&lt;="&amp;'Week-wise'!GH$1, Backup!$B:$B, 'Week-wise'!$B31)</f>
        <v>0</v>
      </c>
      <c r="GI31" s="187">
        <f>SUMIFS(Backup!$H:$H, Backup!$A:$A, "&gt;"&amp;'Week-wise'!GH$1, Backup!$A:$A, "&lt;="&amp;'Week-wise'!GI$1, Backup!$B:$B, 'Week-wise'!$B31)</f>
        <v>0</v>
      </c>
      <c r="GJ31" s="187">
        <f>SUMIFS(Backup!$H:$H, Backup!$A:$A, "&gt;"&amp;'Week-wise'!GI$1, Backup!$A:$A, "&lt;="&amp;'Week-wise'!GJ$1, Backup!$B:$B, 'Week-wise'!$B31)</f>
        <v>0</v>
      </c>
      <c r="GK31" s="187"/>
      <c r="GL31" s="187"/>
      <c r="GM31" s="187">
        <f t="shared" si="134"/>
        <v>0</v>
      </c>
      <c r="GN31" s="187">
        <f t="shared" si="135"/>
        <v>0</v>
      </c>
      <c r="GO31" s="187">
        <v>0</v>
      </c>
      <c r="GP31" s="187">
        <v>0</v>
      </c>
      <c r="GQ31" s="187">
        <v>0</v>
      </c>
      <c r="GR31" s="187">
        <v>0</v>
      </c>
      <c r="GS31" s="187">
        <f>SUMIFS(Backup!$H:$H, Backup!$A:$A, "&gt;"&amp;'Week-wise'!GN$1, Backup!$A:$A, "&lt;="&amp;'Week-wise'!GS$1, Backup!$B:$B, 'Week-wise'!$B31)</f>
        <v>0</v>
      </c>
      <c r="GT31" s="187">
        <f>SUMIFS(Backup!$H:$H, Backup!$A:$A, "&gt;"&amp;'Week-wise'!GS$1, Backup!$A:$A, "&lt;="&amp;'Week-wise'!GT$1, Backup!$B:$B, 'Week-wise'!$B31)</f>
        <v>0</v>
      </c>
      <c r="GU31" s="187">
        <f>SUMIFS(Backup!$H:$H, Backup!$A:$A, "&gt;"&amp;'Week-wise'!GT$1, Backup!$A:$A, "&lt;="&amp;'Week-wise'!GU$1, Backup!$B:$B, 'Week-wise'!$B31)</f>
        <v>0</v>
      </c>
      <c r="GV31" s="187">
        <f>SUMIFS(Backup!$H:$H, Backup!$A:$A, "&gt;"&amp;'Week-wise'!GU$1, Backup!$A:$A, "&lt;="&amp;'Week-wise'!GV$1, Backup!$B:$B, 'Week-wise'!$B31)</f>
        <v>0</v>
      </c>
      <c r="GW31" s="187"/>
      <c r="GX31" s="187"/>
      <c r="GY31" s="187">
        <f t="shared" si="136"/>
        <v>0</v>
      </c>
      <c r="GZ31" s="187">
        <f t="shared" si="137"/>
        <v>0</v>
      </c>
      <c r="HA31" s="187">
        <v>0</v>
      </c>
      <c r="HB31" s="187">
        <v>0</v>
      </c>
      <c r="HC31" s="187">
        <v>0</v>
      </c>
      <c r="HD31" s="187">
        <v>0</v>
      </c>
      <c r="HE31" s="187">
        <f>SUMIFS(Backup!$H:$H, Backup!$A:$A, "&gt;"&amp;'Week-wise'!GZ$1, Backup!$A:$A, "&lt;="&amp;'Week-wise'!HE$1, Backup!$B:$B, 'Week-wise'!$B31)</f>
        <v>0</v>
      </c>
      <c r="HF31" s="187">
        <f>SUMIFS(Backup!$H:$H, Backup!$A:$A, "&gt;"&amp;'Week-wise'!HE$1, Backup!$A:$A, "&lt;="&amp;'Week-wise'!HF$1, Backup!$B:$B, 'Week-wise'!$B31)</f>
        <v>0</v>
      </c>
      <c r="HG31" s="187">
        <f>SUMIFS(Backup!$H:$H, Backup!$A:$A, "&gt;"&amp;'Week-wise'!HF$1, Backup!$A:$A, "&lt;="&amp;'Week-wise'!HG$1, Backup!$B:$B, 'Week-wise'!$B31)</f>
        <v>0</v>
      </c>
      <c r="HH31" s="187">
        <f>SUMIFS(Backup!$H:$H, Backup!$A:$A, "&gt;"&amp;'Week-wise'!HG$1, Backup!$A:$A, "&lt;="&amp;'Week-wise'!HH$1, Backup!$B:$B, 'Week-wise'!$B31)</f>
        <v>0</v>
      </c>
      <c r="HI31" s="187"/>
      <c r="HJ31" s="187"/>
      <c r="HK31" s="187">
        <f t="shared" si="138"/>
        <v>0</v>
      </c>
      <c r="HL31" s="187">
        <f t="shared" si="139"/>
        <v>0</v>
      </c>
      <c r="HM31" s="187">
        <v>0</v>
      </c>
      <c r="HN31" s="187">
        <v>0</v>
      </c>
      <c r="HO31" s="187">
        <v>0</v>
      </c>
      <c r="HP31" s="187">
        <v>0</v>
      </c>
      <c r="HQ31" s="187">
        <f>SUMIFS(Backup!$H:$H, Backup!$A:$A, "&gt;"&amp;'Week-wise'!HL$1, Backup!$A:$A, "&lt;="&amp;'Week-wise'!HQ$1, Backup!$B:$B, 'Week-wise'!$B31)</f>
        <v>0</v>
      </c>
      <c r="HR31" s="187">
        <f>SUMIFS(Backup!$H:$H, Backup!$A:$A, "&gt;"&amp;'Week-wise'!HQ$1, Backup!$A:$A, "&lt;="&amp;'Week-wise'!HR$1, Backup!$B:$B, 'Week-wise'!$B31)</f>
        <v>0</v>
      </c>
      <c r="HS31" s="187">
        <f>SUMIFS(Backup!$H:$H, Backup!$A:$A, "&gt;"&amp;'Week-wise'!HR$1, Backup!$A:$A, "&lt;="&amp;'Week-wise'!HS$1, Backup!$B:$B, 'Week-wise'!$B31)</f>
        <v>0</v>
      </c>
      <c r="HT31" s="187">
        <f>SUMIFS(Backup!$H:$H, Backup!$A:$A, "&gt;"&amp;'Week-wise'!HS$1, Backup!$A:$A, "&lt;="&amp;'Week-wise'!HT$1, Backup!$B:$B, 'Week-wise'!$B31)</f>
        <v>0</v>
      </c>
      <c r="HU31" s="187"/>
      <c r="HV31" s="187"/>
      <c r="HW31" s="187">
        <f t="shared" si="140"/>
        <v>0</v>
      </c>
      <c r="HX31" s="187">
        <f t="shared" si="141"/>
        <v>0</v>
      </c>
      <c r="HY31" s="187">
        <v>0</v>
      </c>
      <c r="HZ31" s="187">
        <v>0</v>
      </c>
      <c r="IA31" s="187">
        <v>0</v>
      </c>
      <c r="IB31" s="187">
        <v>0</v>
      </c>
      <c r="IC31" s="187">
        <f>SUMIFS(Backup!$H:$H, Backup!$A:$A, "&gt;"&amp;'Week-wise'!HX$1, Backup!$A:$A, "&lt;="&amp;'Week-wise'!IC$1, Backup!$B:$B, 'Week-wise'!$B31)</f>
        <v>0</v>
      </c>
      <c r="ID31" s="187">
        <f>SUMIFS(Backup!$H:$H, Backup!$A:$A, "&gt;"&amp;'Week-wise'!IC$1, Backup!$A:$A, "&lt;="&amp;'Week-wise'!ID$1, Backup!$B:$B, 'Week-wise'!$B31)</f>
        <v>0</v>
      </c>
      <c r="IE31" s="187">
        <f>SUMIFS(Backup!$H:$H, Backup!$A:$A, "&gt;"&amp;'Week-wise'!ID$1, Backup!$A:$A, "&lt;="&amp;'Week-wise'!IE$1, Backup!$B:$B, 'Week-wise'!$B31)</f>
        <v>0</v>
      </c>
      <c r="IF31" s="187">
        <f>SUMIFS(Backup!$H:$H, Backup!$A:$A, "&gt;"&amp;'Week-wise'!IE$1, Backup!$A:$A, "&lt;="&amp;'Week-wise'!IF$1, Backup!$B:$B, 'Week-wise'!$B31)</f>
        <v>0</v>
      </c>
      <c r="IG31" s="187"/>
      <c r="IH31" s="187"/>
      <c r="II31" s="187">
        <f t="shared" si="142"/>
        <v>0</v>
      </c>
      <c r="IJ31" s="187">
        <f t="shared" si="143"/>
        <v>0</v>
      </c>
      <c r="IK31" s="187"/>
      <c r="IL31" s="187"/>
      <c r="IM31" s="187"/>
      <c r="IN31" s="187"/>
      <c r="IO31" s="187">
        <f>SUMIFS(Backup!$H:$H, Backup!$A:$A, "&gt;"&amp;'Week-wise'!IJ$1, Backup!$A:$A, "&lt;="&amp;'Week-wise'!IO$1, Backup!$B:$B, 'Week-wise'!$B31)</f>
        <v>0</v>
      </c>
      <c r="IP31" s="187">
        <f>SUMIFS(Backup!$H:$H, Backup!$A:$A, "&gt;"&amp;'Week-wise'!IO$1, Backup!$A:$A, "&lt;="&amp;'Week-wise'!IP$1, Backup!$B:$B, 'Week-wise'!$B31)</f>
        <v>0</v>
      </c>
      <c r="IQ31" s="187">
        <f>SUMIFS(Backup!$H:$H, Backup!$A:$A, "&gt;"&amp;'Week-wise'!IP$1, Backup!$A:$A, "&lt;="&amp;'Week-wise'!IQ$1, Backup!$B:$B, 'Week-wise'!$B31)</f>
        <v>0</v>
      </c>
      <c r="IR31" s="187">
        <f>SUMIFS(Backup!$H:$H, Backup!$A:$A, "&gt;"&amp;'Week-wise'!IQ$1, Backup!$A:$A, "&lt;="&amp;'Week-wise'!IR$1, Backup!$B:$B, 'Week-wise'!$B31)</f>
        <v>0</v>
      </c>
      <c r="IS31" s="187"/>
      <c r="IT31" s="187"/>
      <c r="IU31" s="187">
        <f t="shared" si="144"/>
        <v>0</v>
      </c>
      <c r="IV31" s="187">
        <f t="shared" si="145"/>
        <v>0</v>
      </c>
      <c r="IW31" s="187"/>
      <c r="IX31" s="187"/>
      <c r="IY31" s="187"/>
      <c r="IZ31" s="187"/>
      <c r="JA31" s="187">
        <f>SUMIFS(Backup!$H:$H, Backup!$A:$A, "&gt;"&amp;'Week-wise'!IV$1, Backup!$A:$A, "&lt;="&amp;'Week-wise'!JA$1, Backup!$B:$B, 'Week-wise'!$B31)</f>
        <v>0</v>
      </c>
      <c r="JB31" s="187">
        <f>SUMIFS(Backup!$H:$H, Backup!$A:$A, "&gt;"&amp;'Week-wise'!JA$1, Backup!$A:$A, "&lt;="&amp;'Week-wise'!JB$1, Backup!$B:$B, 'Week-wise'!$B31)</f>
        <v>0</v>
      </c>
      <c r="JC31" s="187">
        <f>SUMIFS(Backup!$H:$H, Backup!$A:$A, "&gt;"&amp;'Week-wise'!JB$1, Backup!$A:$A, "&lt;="&amp;'Week-wise'!JC$1, Backup!$B:$B, 'Week-wise'!$B31)</f>
        <v>0</v>
      </c>
      <c r="JD31" s="187">
        <f>SUMIFS(Backup!$H:$H, Backup!$A:$A, "&gt;"&amp;'Week-wise'!JC$1, Backup!$A:$A, "&lt;="&amp;'Week-wise'!JD$1, Backup!$B:$B, 'Week-wise'!$B31)</f>
        <v>0</v>
      </c>
    </row>
    <row r="32" spans="1:264">
      <c r="A32" s="190">
        <v>5</v>
      </c>
      <c r="B32" s="241" t="s">
        <v>40</v>
      </c>
      <c r="C32" s="585">
        <v>190</v>
      </c>
      <c r="D32" s="190" t="s">
        <v>564</v>
      </c>
      <c r="E32" s="312">
        <f t="shared" si="115"/>
        <v>0</v>
      </c>
      <c r="F32" s="312">
        <f t="shared" si="112"/>
        <v>0</v>
      </c>
      <c r="G32" s="312">
        <f t="shared" si="113"/>
        <v>0</v>
      </c>
      <c r="H32" s="312">
        <f t="shared" si="114"/>
        <v>0</v>
      </c>
      <c r="I32" s="585"/>
      <c r="J32" s="585"/>
      <c r="K32" s="187"/>
      <c r="L32" s="187"/>
      <c r="M32" s="585"/>
      <c r="N32" s="585"/>
      <c r="O32" s="187"/>
      <c r="P32" s="187"/>
      <c r="Q32" s="187"/>
      <c r="R32" s="187"/>
      <c r="S32" s="187"/>
      <c r="T32" s="187"/>
      <c r="U32" s="187"/>
      <c r="V32" s="187"/>
      <c r="W32" s="187"/>
      <c r="X32" s="187"/>
      <c r="Y32" s="585"/>
      <c r="Z32" s="585"/>
      <c r="AA32" s="187"/>
      <c r="AB32" s="187"/>
      <c r="AC32" s="187"/>
      <c r="AD32" s="187"/>
      <c r="AE32" s="187"/>
      <c r="AF32" s="187"/>
      <c r="AG32" s="187"/>
      <c r="AH32" s="187"/>
      <c r="AI32" s="187"/>
      <c r="AJ32" s="187"/>
      <c r="AK32" s="585"/>
      <c r="AL32" s="585"/>
      <c r="AM32" s="187"/>
      <c r="AN32" s="187"/>
      <c r="AO32" s="187"/>
      <c r="AP32" s="187"/>
      <c r="AQ32" s="187"/>
      <c r="AR32" s="187"/>
      <c r="AS32" s="187"/>
      <c r="AT32" s="187"/>
      <c r="AU32" s="187"/>
      <c r="AV32" s="187"/>
      <c r="AW32" s="585"/>
      <c r="AX32" s="585"/>
      <c r="AY32" s="187"/>
      <c r="AZ32" s="187"/>
      <c r="BA32" s="187"/>
      <c r="BB32" s="187"/>
      <c r="BC32" s="187"/>
      <c r="BD32" s="187"/>
      <c r="BE32" s="187"/>
      <c r="BF32" s="187"/>
      <c r="BG32" s="187"/>
      <c r="BH32" s="187"/>
      <c r="BI32" s="585"/>
      <c r="BJ32" s="585"/>
      <c r="BK32" s="187"/>
      <c r="BL32" s="187"/>
      <c r="BM32" s="187"/>
      <c r="BN32" s="187"/>
      <c r="BO32" s="187"/>
      <c r="BP32" s="187"/>
      <c r="BQ32" s="187"/>
      <c r="BR32" s="187"/>
      <c r="BS32" s="187"/>
      <c r="BT32" s="187"/>
      <c r="BU32" s="585"/>
      <c r="BV32" s="585"/>
      <c r="BW32" s="187"/>
      <c r="BX32" s="187"/>
      <c r="BY32" s="187"/>
      <c r="BZ32" s="187"/>
      <c r="CA32" s="187"/>
      <c r="CB32" s="187"/>
      <c r="CC32" s="187"/>
      <c r="CD32" s="187"/>
      <c r="CE32" s="187"/>
      <c r="CF32" s="187"/>
      <c r="CG32" s="585"/>
      <c r="CH32" s="585"/>
      <c r="CI32" s="187">
        <f t="shared" si="116"/>
        <v>0</v>
      </c>
      <c r="CJ32" s="187">
        <f t="shared" si="117"/>
        <v>0</v>
      </c>
      <c r="CK32" s="187"/>
      <c r="CL32" s="187"/>
      <c r="CM32" s="187"/>
      <c r="CN32" s="187"/>
      <c r="CO32" s="187">
        <f>SUMIFS(Backup!$H:$H, Backup!$A:$A, "&gt;"&amp;'Week-wise'!CJ$1, Backup!$A:$A, "&lt;="&amp;'Week-wise'!CO$1, Backup!$B:$B, 'Week-wise'!$B32)</f>
        <v>0</v>
      </c>
      <c r="CP32" s="187">
        <f>SUMIFS(Backup!$H:$H, Backup!$A:$A, "&gt;"&amp;'Week-wise'!CO$1, Backup!$A:$A, "&lt;="&amp;'Week-wise'!CP$1, Backup!$B:$B, 'Week-wise'!$B32)</f>
        <v>0</v>
      </c>
      <c r="CQ32" s="187">
        <f>SUMIFS(Backup!$H:$H, Backup!$A:$A, "&gt;"&amp;'Week-wise'!CP$1, Backup!$A:$A, "&lt;="&amp;'Week-wise'!CQ$1, Backup!$B:$B, 'Week-wise'!$B32)</f>
        <v>0</v>
      </c>
      <c r="CR32" s="187">
        <f>SUMIFS(Backup!$H:$H, Backup!$A:$A, "&gt;"&amp;'Week-wise'!CQ$1, Backup!$A:$A, "&lt;="&amp;'Week-wise'!CR$1, Backup!$B:$B, 'Week-wise'!$B32)</f>
        <v>0</v>
      </c>
      <c r="CS32" s="187"/>
      <c r="CT32" s="187"/>
      <c r="CU32" s="187">
        <f t="shared" si="118"/>
        <v>0</v>
      </c>
      <c r="CV32" s="187">
        <f t="shared" si="119"/>
        <v>0</v>
      </c>
      <c r="CW32" s="187">
        <v>0</v>
      </c>
      <c r="CX32" s="187">
        <v>0</v>
      </c>
      <c r="CY32" s="187">
        <v>0</v>
      </c>
      <c r="CZ32" s="187">
        <v>0</v>
      </c>
      <c r="DA32" s="187">
        <f>SUMIFS(Backup!$H:$H, Backup!$A:$A, "&gt;"&amp;'Week-wise'!CV$1, Backup!$A:$A, "&lt;="&amp;'Week-wise'!DA$1, Backup!$B:$B, 'Week-wise'!$B32)</f>
        <v>0</v>
      </c>
      <c r="DB32" s="187">
        <f>SUMIFS(Backup!$H:$H, Backup!$A:$A, "&gt;"&amp;'Week-wise'!DA$1, Backup!$A:$A, "&lt;="&amp;'Week-wise'!DB$1, Backup!$B:$B, 'Week-wise'!$B32)</f>
        <v>0</v>
      </c>
      <c r="DC32" s="187">
        <f>SUMIFS(Backup!$H:$H, Backup!$A:$A, "&gt;"&amp;'Week-wise'!DB$1, Backup!$A:$A, "&lt;="&amp;'Week-wise'!DC$1, Backup!$B:$B, 'Week-wise'!$B32)</f>
        <v>0</v>
      </c>
      <c r="DD32" s="187">
        <f>SUMIFS(Backup!$H:$H, Backup!$A:$A, "&gt;"&amp;'Week-wise'!DC$1, Backup!$A:$A, "&lt;="&amp;'Week-wise'!DD$1, Backup!$B:$B, 'Week-wise'!$B32)</f>
        <v>0</v>
      </c>
      <c r="DE32" s="187"/>
      <c r="DF32" s="187"/>
      <c r="DG32" s="187">
        <f t="shared" si="120"/>
        <v>0</v>
      </c>
      <c r="DH32" s="187">
        <f t="shared" si="121"/>
        <v>0</v>
      </c>
      <c r="DI32" s="187">
        <v>0</v>
      </c>
      <c r="DJ32" s="187">
        <v>0</v>
      </c>
      <c r="DK32" s="187">
        <v>0</v>
      </c>
      <c r="DL32" s="187">
        <v>0</v>
      </c>
      <c r="DM32" s="187">
        <f>SUMIFS(Backup!$H:$H, Backup!$A:$A, "&gt;"&amp;'Week-wise'!DH$1, Backup!$A:$A, "&lt;="&amp;'Week-wise'!DM$1, Backup!$B:$B, 'Week-wise'!$B32)</f>
        <v>0</v>
      </c>
      <c r="DN32" s="187">
        <f>SUMIFS(Backup!$H:$H, Backup!$A:$A, "&gt;"&amp;'Week-wise'!DM$1, Backup!$A:$A, "&lt;="&amp;'Week-wise'!DN$1, Backup!$B:$B, 'Week-wise'!$B32)</f>
        <v>0</v>
      </c>
      <c r="DO32" s="187">
        <f>SUMIFS(Backup!$H:$H, Backup!$A:$A, "&gt;"&amp;'Week-wise'!DN$1, Backup!$A:$A, "&lt;="&amp;'Week-wise'!DO$1, Backup!$B:$B, 'Week-wise'!$B32)</f>
        <v>0</v>
      </c>
      <c r="DP32" s="187">
        <f>SUMIFS(Backup!$H:$H, Backup!$A:$A, "&gt;"&amp;'Week-wise'!DO$1, Backup!$A:$A, "&lt;="&amp;'Week-wise'!DP$1, Backup!$B:$B, 'Week-wise'!$B32)</f>
        <v>0</v>
      </c>
      <c r="DQ32" s="187"/>
      <c r="DR32" s="187"/>
      <c r="DS32" s="187">
        <f t="shared" si="122"/>
        <v>0</v>
      </c>
      <c r="DT32" s="187">
        <f t="shared" si="123"/>
        <v>0</v>
      </c>
      <c r="DU32" s="187">
        <v>0</v>
      </c>
      <c r="DV32" s="187">
        <v>0</v>
      </c>
      <c r="DW32" s="187">
        <v>0</v>
      </c>
      <c r="DX32" s="187">
        <v>0</v>
      </c>
      <c r="DY32" s="187">
        <f>SUMIFS(Backup!$H:$H, Backup!$A:$A, "&gt;"&amp;'Week-wise'!DT$1, Backup!$A:$A, "&lt;="&amp;'Week-wise'!DY$1, Backup!$B:$B, 'Week-wise'!$B32)</f>
        <v>0</v>
      </c>
      <c r="DZ32" s="187">
        <f>SUMIFS(Backup!$H:$H, Backup!$A:$A, "&gt;"&amp;'Week-wise'!DY$1, Backup!$A:$A, "&lt;="&amp;'Week-wise'!DZ$1, Backup!$B:$B, 'Week-wise'!$B32)</f>
        <v>0</v>
      </c>
      <c r="EA32" s="187">
        <f>SUMIFS(Backup!$H:$H, Backup!$A:$A, "&gt;"&amp;'Week-wise'!DZ$1, Backup!$A:$A, "&lt;="&amp;'Week-wise'!EA$1, Backup!$B:$B, 'Week-wise'!$B32)</f>
        <v>0</v>
      </c>
      <c r="EB32" s="187">
        <f>SUMIFS(Backup!$H:$H, Backup!$A:$A, "&gt;"&amp;'Week-wise'!EA$1, Backup!$A:$A, "&lt;="&amp;'Week-wise'!EB$1, Backup!$B:$B, 'Week-wise'!$B32)</f>
        <v>0</v>
      </c>
      <c r="EC32" s="187"/>
      <c r="ED32" s="187"/>
      <c r="EE32" s="187">
        <f t="shared" si="124"/>
        <v>0</v>
      </c>
      <c r="EF32" s="187">
        <f t="shared" si="125"/>
        <v>0</v>
      </c>
      <c r="EG32" s="187">
        <v>0</v>
      </c>
      <c r="EH32" s="187">
        <v>0</v>
      </c>
      <c r="EI32" s="187">
        <v>0</v>
      </c>
      <c r="EJ32" s="187">
        <v>0</v>
      </c>
      <c r="EK32" s="187">
        <f>SUMIFS(Backup!$H:$H, Backup!$A:$A, "&gt;"&amp;'Week-wise'!EF$1, Backup!$A:$A, "&lt;="&amp;'Week-wise'!EK$1, Backup!$B:$B, 'Week-wise'!$B32)</f>
        <v>0</v>
      </c>
      <c r="EL32" s="187">
        <f>SUMIFS(Backup!$H:$H, Backup!$A:$A, "&gt;"&amp;'Week-wise'!EK$1, Backup!$A:$A, "&lt;="&amp;'Week-wise'!EL$1, Backup!$B:$B, 'Week-wise'!$B32)</f>
        <v>0</v>
      </c>
      <c r="EM32" s="187">
        <f>SUMIFS(Backup!$H:$H, Backup!$A:$A, "&gt;"&amp;'Week-wise'!EL$1, Backup!$A:$A, "&lt;="&amp;'Week-wise'!EM$1, Backup!$B:$B, 'Week-wise'!$B32)</f>
        <v>0</v>
      </c>
      <c r="EN32" s="187">
        <f>SUMIFS(Backup!$H:$H, Backup!$A:$A, "&gt;"&amp;'Week-wise'!EM$1, Backup!$A:$A, "&lt;="&amp;'Week-wise'!EN$1, Backup!$B:$B, 'Week-wise'!$B32)</f>
        <v>0</v>
      </c>
      <c r="EO32" s="187"/>
      <c r="EP32" s="187"/>
      <c r="EQ32" s="187">
        <f t="shared" si="126"/>
        <v>0</v>
      </c>
      <c r="ER32" s="187">
        <f t="shared" si="127"/>
        <v>0</v>
      </c>
      <c r="ES32" s="187">
        <v>0</v>
      </c>
      <c r="ET32" s="187">
        <v>0</v>
      </c>
      <c r="EU32" s="187">
        <v>0</v>
      </c>
      <c r="EV32" s="187">
        <v>0</v>
      </c>
      <c r="EW32" s="187">
        <f>SUMIFS(Backup!$H:$H, Backup!$A:$A, "&gt;"&amp;'Week-wise'!ER$1, Backup!$A:$A, "&lt;="&amp;'Week-wise'!EW$1, Backup!$B:$B, 'Week-wise'!$B32)</f>
        <v>0</v>
      </c>
      <c r="EX32" s="187">
        <f>SUMIFS(Backup!$H:$H, Backup!$A:$A, "&gt;"&amp;'Week-wise'!EW$1, Backup!$A:$A, "&lt;="&amp;'Week-wise'!EX$1, Backup!$B:$B, 'Week-wise'!$B32)</f>
        <v>0</v>
      </c>
      <c r="EY32" s="187">
        <f>SUMIFS(Backup!$H:$H, Backup!$A:$A, "&gt;"&amp;'Week-wise'!EX$1, Backup!$A:$A, "&lt;="&amp;'Week-wise'!EY$1, Backup!$B:$B, 'Week-wise'!$B32)</f>
        <v>0</v>
      </c>
      <c r="EZ32" s="187">
        <f>SUMIFS(Backup!$H:$H, Backup!$A:$A, "&gt;"&amp;'Week-wise'!EY$1, Backup!$A:$A, "&lt;="&amp;'Week-wise'!EZ$1, Backup!$B:$B, 'Week-wise'!$B32)</f>
        <v>0</v>
      </c>
      <c r="FA32" s="187"/>
      <c r="FB32" s="187"/>
      <c r="FC32" s="187">
        <f t="shared" si="128"/>
        <v>0</v>
      </c>
      <c r="FD32" s="187">
        <f t="shared" si="129"/>
        <v>0</v>
      </c>
      <c r="FE32" s="863">
        <v>0</v>
      </c>
      <c r="FF32" s="863">
        <v>0</v>
      </c>
      <c r="FG32" s="863">
        <v>0</v>
      </c>
      <c r="FH32" s="863">
        <v>0</v>
      </c>
      <c r="FI32" s="187">
        <f>SUMIFS(Backup!$H:$H, Backup!$A:$A, "&gt;"&amp;'Week-wise'!FD$1, Backup!$A:$A, "&lt;="&amp;'Week-wise'!FI$1, Backup!$B:$B, 'Week-wise'!$B32)</f>
        <v>0</v>
      </c>
      <c r="FJ32" s="187">
        <f>SUMIFS(Backup!$H:$H, Backup!$A:$A, "&gt;"&amp;'Week-wise'!FI$1, Backup!$A:$A, "&lt;="&amp;'Week-wise'!FJ$1, Backup!$B:$B, 'Week-wise'!$B32)</f>
        <v>0</v>
      </c>
      <c r="FK32" s="187">
        <f>SUMIFS(Backup!$H:$H, Backup!$A:$A, "&gt;"&amp;'Week-wise'!FJ$1, Backup!$A:$A, "&lt;="&amp;'Week-wise'!FK$1, Backup!$B:$B, 'Week-wise'!$B32)</f>
        <v>0</v>
      </c>
      <c r="FL32" s="187">
        <f>SUMIFS(Backup!$H:$H, Backup!$A:$A, "&gt;"&amp;'Week-wise'!FK$1, Backup!$A:$A, "&lt;="&amp;'Week-wise'!FL$1, Backup!$B:$B, 'Week-wise'!$B32)</f>
        <v>0</v>
      </c>
      <c r="FM32" s="187"/>
      <c r="FN32" s="187"/>
      <c r="FO32" s="187">
        <f t="shared" si="130"/>
        <v>0</v>
      </c>
      <c r="FP32" s="187">
        <f t="shared" si="131"/>
        <v>0</v>
      </c>
      <c r="FQ32" s="187">
        <v>0</v>
      </c>
      <c r="FR32" s="187">
        <v>0</v>
      </c>
      <c r="FS32" s="187">
        <v>0</v>
      </c>
      <c r="FT32" s="187">
        <v>0</v>
      </c>
      <c r="FU32" s="187">
        <f>SUMIFS(Backup!$H:$H, Backup!$A:$A, "&gt;"&amp;'Week-wise'!FP$1, Backup!$A:$A, "&lt;="&amp;'Week-wise'!FU$1, Backup!$B:$B, 'Week-wise'!$B32)</f>
        <v>0</v>
      </c>
      <c r="FV32" s="187">
        <f>SUMIFS(Backup!$H:$H, Backup!$A:$A, "&gt;"&amp;'Week-wise'!FU$1, Backup!$A:$A, "&lt;="&amp;'Week-wise'!FV$1, Backup!$B:$B, 'Week-wise'!$B32)</f>
        <v>0</v>
      </c>
      <c r="FW32" s="187">
        <f>SUMIFS(Backup!$H:$H, Backup!$A:$A, "&gt;"&amp;'Week-wise'!FV$1, Backup!$A:$A, "&lt;="&amp;'Week-wise'!FW$1, Backup!$B:$B, 'Week-wise'!$B32)</f>
        <v>0</v>
      </c>
      <c r="FX32" s="187">
        <f>SUMIFS(Backup!$H:$H, Backup!$A:$A, "&gt;"&amp;'Week-wise'!FW$1, Backup!$A:$A, "&lt;="&amp;'Week-wise'!FX$1, Backup!$B:$B, 'Week-wise'!$B32)</f>
        <v>0</v>
      </c>
      <c r="FY32" s="187"/>
      <c r="FZ32" s="187"/>
      <c r="GA32" s="187">
        <f t="shared" si="132"/>
        <v>0</v>
      </c>
      <c r="GB32" s="187">
        <f t="shared" si="133"/>
        <v>0</v>
      </c>
      <c r="GC32" s="187">
        <v>0</v>
      </c>
      <c r="GD32" s="187">
        <v>0</v>
      </c>
      <c r="GE32" s="187">
        <v>0</v>
      </c>
      <c r="GF32" s="187">
        <v>0</v>
      </c>
      <c r="GG32" s="187">
        <f>SUMIFS(Backup!$H:$H, Backup!$A:$A, "&gt;"&amp;'Week-wise'!GB$1, Backup!$A:$A, "&lt;="&amp;'Week-wise'!GG$1, Backup!$B:$B, 'Week-wise'!$B32)</f>
        <v>0</v>
      </c>
      <c r="GH32" s="187">
        <f>SUMIFS(Backup!$H:$H, Backup!$A:$A, "&gt;"&amp;'Week-wise'!GG$1, Backup!$A:$A, "&lt;="&amp;'Week-wise'!GH$1, Backup!$B:$B, 'Week-wise'!$B32)</f>
        <v>0</v>
      </c>
      <c r="GI32" s="187">
        <f>SUMIFS(Backup!$H:$H, Backup!$A:$A, "&gt;"&amp;'Week-wise'!GH$1, Backup!$A:$A, "&lt;="&amp;'Week-wise'!GI$1, Backup!$B:$B, 'Week-wise'!$B32)</f>
        <v>0</v>
      </c>
      <c r="GJ32" s="187">
        <f>SUMIFS(Backup!$H:$H, Backup!$A:$A, "&gt;"&amp;'Week-wise'!GI$1, Backup!$A:$A, "&lt;="&amp;'Week-wise'!GJ$1, Backup!$B:$B, 'Week-wise'!$B32)</f>
        <v>0</v>
      </c>
      <c r="GK32" s="187"/>
      <c r="GL32" s="187"/>
      <c r="GM32" s="187">
        <f t="shared" si="134"/>
        <v>0</v>
      </c>
      <c r="GN32" s="187">
        <f t="shared" si="135"/>
        <v>0</v>
      </c>
      <c r="GO32" s="187">
        <v>0</v>
      </c>
      <c r="GP32" s="187">
        <v>0</v>
      </c>
      <c r="GQ32" s="187">
        <v>0</v>
      </c>
      <c r="GR32" s="187">
        <v>0</v>
      </c>
      <c r="GS32" s="187">
        <f>SUMIFS(Backup!$H:$H, Backup!$A:$A, "&gt;"&amp;'Week-wise'!GN$1, Backup!$A:$A, "&lt;="&amp;'Week-wise'!GS$1, Backup!$B:$B, 'Week-wise'!$B32)</f>
        <v>0</v>
      </c>
      <c r="GT32" s="187">
        <f>SUMIFS(Backup!$H:$H, Backup!$A:$A, "&gt;"&amp;'Week-wise'!GS$1, Backup!$A:$A, "&lt;="&amp;'Week-wise'!GT$1, Backup!$B:$B, 'Week-wise'!$B32)</f>
        <v>0</v>
      </c>
      <c r="GU32" s="187">
        <f>SUMIFS(Backup!$H:$H, Backup!$A:$A, "&gt;"&amp;'Week-wise'!GT$1, Backup!$A:$A, "&lt;="&amp;'Week-wise'!GU$1, Backup!$B:$B, 'Week-wise'!$B32)</f>
        <v>0</v>
      </c>
      <c r="GV32" s="187">
        <f>SUMIFS(Backup!$H:$H, Backup!$A:$A, "&gt;"&amp;'Week-wise'!GU$1, Backup!$A:$A, "&lt;="&amp;'Week-wise'!GV$1, Backup!$B:$B, 'Week-wise'!$B32)</f>
        <v>0</v>
      </c>
      <c r="GW32" s="187"/>
      <c r="GX32" s="187"/>
      <c r="GY32" s="187">
        <f t="shared" si="136"/>
        <v>0</v>
      </c>
      <c r="GZ32" s="187">
        <f t="shared" si="137"/>
        <v>0</v>
      </c>
      <c r="HA32" s="187">
        <v>0</v>
      </c>
      <c r="HB32" s="187">
        <v>0</v>
      </c>
      <c r="HC32" s="187">
        <v>0</v>
      </c>
      <c r="HD32" s="187">
        <v>0</v>
      </c>
      <c r="HE32" s="187">
        <f>SUMIFS(Backup!$H:$H, Backup!$A:$A, "&gt;"&amp;'Week-wise'!GZ$1, Backup!$A:$A, "&lt;="&amp;'Week-wise'!HE$1, Backup!$B:$B, 'Week-wise'!$B32)</f>
        <v>0</v>
      </c>
      <c r="HF32" s="187">
        <f>SUMIFS(Backup!$H:$H, Backup!$A:$A, "&gt;"&amp;'Week-wise'!HE$1, Backup!$A:$A, "&lt;="&amp;'Week-wise'!HF$1, Backup!$B:$B, 'Week-wise'!$B32)</f>
        <v>0</v>
      </c>
      <c r="HG32" s="187">
        <f>SUMIFS(Backup!$H:$H, Backup!$A:$A, "&gt;"&amp;'Week-wise'!HF$1, Backup!$A:$A, "&lt;="&amp;'Week-wise'!HG$1, Backup!$B:$B, 'Week-wise'!$B32)</f>
        <v>0</v>
      </c>
      <c r="HH32" s="187">
        <f>SUMIFS(Backup!$H:$H, Backup!$A:$A, "&gt;"&amp;'Week-wise'!HG$1, Backup!$A:$A, "&lt;="&amp;'Week-wise'!HH$1, Backup!$B:$B, 'Week-wise'!$B32)</f>
        <v>0</v>
      </c>
      <c r="HI32" s="187"/>
      <c r="HJ32" s="187"/>
      <c r="HK32" s="187">
        <f t="shared" si="138"/>
        <v>0</v>
      </c>
      <c r="HL32" s="187">
        <f t="shared" si="139"/>
        <v>0</v>
      </c>
      <c r="HM32" s="187">
        <v>0</v>
      </c>
      <c r="HN32" s="187">
        <v>0</v>
      </c>
      <c r="HO32" s="187">
        <v>0</v>
      </c>
      <c r="HP32" s="187">
        <v>0</v>
      </c>
      <c r="HQ32" s="187">
        <f>SUMIFS(Backup!$H:$H, Backup!$A:$A, "&gt;"&amp;'Week-wise'!HL$1, Backup!$A:$A, "&lt;="&amp;'Week-wise'!HQ$1, Backup!$B:$B, 'Week-wise'!$B32)</f>
        <v>0</v>
      </c>
      <c r="HR32" s="187">
        <f>SUMIFS(Backup!$H:$H, Backup!$A:$A, "&gt;"&amp;'Week-wise'!HQ$1, Backup!$A:$A, "&lt;="&amp;'Week-wise'!HR$1, Backup!$B:$B, 'Week-wise'!$B32)</f>
        <v>0</v>
      </c>
      <c r="HS32" s="187">
        <f>SUMIFS(Backup!$H:$H, Backup!$A:$A, "&gt;"&amp;'Week-wise'!HR$1, Backup!$A:$A, "&lt;="&amp;'Week-wise'!HS$1, Backup!$B:$B, 'Week-wise'!$B32)</f>
        <v>0</v>
      </c>
      <c r="HT32" s="187">
        <f>SUMIFS(Backup!$H:$H, Backup!$A:$A, "&gt;"&amp;'Week-wise'!HS$1, Backup!$A:$A, "&lt;="&amp;'Week-wise'!HT$1, Backup!$B:$B, 'Week-wise'!$B32)</f>
        <v>0</v>
      </c>
      <c r="HU32" s="187"/>
      <c r="HV32" s="187"/>
      <c r="HW32" s="187">
        <f t="shared" si="140"/>
        <v>0</v>
      </c>
      <c r="HX32" s="187">
        <f t="shared" si="141"/>
        <v>0</v>
      </c>
      <c r="HY32" s="187">
        <v>0</v>
      </c>
      <c r="HZ32" s="187">
        <v>0</v>
      </c>
      <c r="IA32" s="187">
        <v>0</v>
      </c>
      <c r="IB32" s="187">
        <v>0</v>
      </c>
      <c r="IC32" s="187">
        <f>SUMIFS(Backup!$H:$H, Backup!$A:$A, "&gt;"&amp;'Week-wise'!HX$1, Backup!$A:$A, "&lt;="&amp;'Week-wise'!IC$1, Backup!$B:$B, 'Week-wise'!$B32)</f>
        <v>0</v>
      </c>
      <c r="ID32" s="187">
        <f>SUMIFS(Backup!$H:$H, Backup!$A:$A, "&gt;"&amp;'Week-wise'!IC$1, Backup!$A:$A, "&lt;="&amp;'Week-wise'!ID$1, Backup!$B:$B, 'Week-wise'!$B32)</f>
        <v>0</v>
      </c>
      <c r="IE32" s="187">
        <f>SUMIFS(Backup!$H:$H, Backup!$A:$A, "&gt;"&amp;'Week-wise'!ID$1, Backup!$A:$A, "&lt;="&amp;'Week-wise'!IE$1, Backup!$B:$B, 'Week-wise'!$B32)</f>
        <v>0</v>
      </c>
      <c r="IF32" s="187">
        <f>SUMIFS(Backup!$H:$H, Backup!$A:$A, "&gt;"&amp;'Week-wise'!IE$1, Backup!$A:$A, "&lt;="&amp;'Week-wise'!IF$1, Backup!$B:$B, 'Week-wise'!$B32)</f>
        <v>0</v>
      </c>
      <c r="IG32" s="187"/>
      <c r="IH32" s="187"/>
      <c r="II32" s="187">
        <f t="shared" si="142"/>
        <v>0</v>
      </c>
      <c r="IJ32" s="187">
        <f t="shared" si="143"/>
        <v>0</v>
      </c>
      <c r="IK32" s="187"/>
      <c r="IL32" s="187"/>
      <c r="IM32" s="187"/>
      <c r="IN32" s="187"/>
      <c r="IO32" s="187">
        <f>SUMIFS(Backup!$H:$H, Backup!$A:$A, "&gt;"&amp;'Week-wise'!IJ$1, Backup!$A:$A, "&lt;="&amp;'Week-wise'!IO$1, Backup!$B:$B, 'Week-wise'!$B32)</f>
        <v>0</v>
      </c>
      <c r="IP32" s="187">
        <f>SUMIFS(Backup!$H:$H, Backup!$A:$A, "&gt;"&amp;'Week-wise'!IO$1, Backup!$A:$A, "&lt;="&amp;'Week-wise'!IP$1, Backup!$B:$B, 'Week-wise'!$B32)</f>
        <v>0</v>
      </c>
      <c r="IQ32" s="187">
        <f>SUMIFS(Backup!$H:$H, Backup!$A:$A, "&gt;"&amp;'Week-wise'!IP$1, Backup!$A:$A, "&lt;="&amp;'Week-wise'!IQ$1, Backup!$B:$B, 'Week-wise'!$B32)</f>
        <v>0</v>
      </c>
      <c r="IR32" s="187">
        <f>SUMIFS(Backup!$H:$H, Backup!$A:$A, "&gt;"&amp;'Week-wise'!IQ$1, Backup!$A:$A, "&lt;="&amp;'Week-wise'!IR$1, Backup!$B:$B, 'Week-wise'!$B32)</f>
        <v>0</v>
      </c>
      <c r="IS32" s="187"/>
      <c r="IT32" s="187"/>
      <c r="IU32" s="187">
        <f t="shared" si="144"/>
        <v>0</v>
      </c>
      <c r="IV32" s="187">
        <f t="shared" si="145"/>
        <v>0</v>
      </c>
      <c r="IW32" s="187"/>
      <c r="IX32" s="187"/>
      <c r="IY32" s="187"/>
      <c r="IZ32" s="187"/>
      <c r="JA32" s="187">
        <f>SUMIFS(Backup!$H:$H, Backup!$A:$A, "&gt;"&amp;'Week-wise'!IV$1, Backup!$A:$A, "&lt;="&amp;'Week-wise'!JA$1, Backup!$B:$B, 'Week-wise'!$B32)</f>
        <v>0</v>
      </c>
      <c r="JB32" s="187">
        <f>SUMIFS(Backup!$H:$H, Backup!$A:$A, "&gt;"&amp;'Week-wise'!JA$1, Backup!$A:$A, "&lt;="&amp;'Week-wise'!JB$1, Backup!$B:$B, 'Week-wise'!$B32)</f>
        <v>0</v>
      </c>
      <c r="JC32" s="187">
        <f>SUMIFS(Backup!$H:$H, Backup!$A:$A, "&gt;"&amp;'Week-wise'!JB$1, Backup!$A:$A, "&lt;="&amp;'Week-wise'!JC$1, Backup!$B:$B, 'Week-wise'!$B32)</f>
        <v>0</v>
      </c>
      <c r="JD32" s="187">
        <f>SUMIFS(Backup!$H:$H, Backup!$A:$A, "&gt;"&amp;'Week-wise'!JC$1, Backup!$A:$A, "&lt;="&amp;'Week-wise'!JD$1, Backup!$B:$B, 'Week-wise'!$B32)</f>
        <v>0</v>
      </c>
    </row>
    <row r="33" spans="1:264">
      <c r="A33" s="190">
        <v>6</v>
      </c>
      <c r="B33" s="241" t="s">
        <v>14</v>
      </c>
      <c r="C33" s="585">
        <v>172</v>
      </c>
      <c r="D33" s="190" t="s">
        <v>564</v>
      </c>
      <c r="E33" s="312">
        <f t="shared" si="115"/>
        <v>0</v>
      </c>
      <c r="F33" s="312">
        <f t="shared" si="112"/>
        <v>0</v>
      </c>
      <c r="G33" s="312">
        <f t="shared" si="113"/>
        <v>265</v>
      </c>
      <c r="H33" s="312">
        <f t="shared" si="114"/>
        <v>187</v>
      </c>
      <c r="I33" s="585"/>
      <c r="J33" s="585"/>
      <c r="K33" s="187"/>
      <c r="L33" s="187"/>
      <c r="M33" s="585"/>
      <c r="N33" s="585"/>
      <c r="O33" s="187"/>
      <c r="P33" s="187"/>
      <c r="Q33" s="187"/>
      <c r="R33" s="187"/>
      <c r="S33" s="187"/>
      <c r="T33" s="187"/>
      <c r="U33" s="187"/>
      <c r="V33" s="187"/>
      <c r="W33" s="187"/>
      <c r="X33" s="187"/>
      <c r="Y33" s="585"/>
      <c r="Z33" s="585"/>
      <c r="AA33" s="187"/>
      <c r="AB33" s="187"/>
      <c r="AC33" s="187"/>
      <c r="AD33" s="187"/>
      <c r="AE33" s="187"/>
      <c r="AF33" s="187"/>
      <c r="AG33" s="187"/>
      <c r="AH33" s="187"/>
      <c r="AI33" s="187"/>
      <c r="AJ33" s="187"/>
      <c r="AK33" s="585"/>
      <c r="AL33" s="585"/>
      <c r="AM33" s="187"/>
      <c r="AN33" s="187"/>
      <c r="AO33" s="187"/>
      <c r="AP33" s="187"/>
      <c r="AQ33" s="187"/>
      <c r="AR33" s="187"/>
      <c r="AS33" s="187"/>
      <c r="AT33" s="187"/>
      <c r="AU33" s="187"/>
      <c r="AV33" s="187"/>
      <c r="AW33" s="585"/>
      <c r="AX33" s="585"/>
      <c r="AY33" s="187"/>
      <c r="AZ33" s="187"/>
      <c r="BA33" s="187"/>
      <c r="BB33" s="187"/>
      <c r="BC33" s="187"/>
      <c r="BD33" s="187"/>
      <c r="BE33" s="187"/>
      <c r="BF33" s="187"/>
      <c r="BG33" s="187"/>
      <c r="BH33" s="187"/>
      <c r="BI33" s="585"/>
      <c r="BJ33" s="585"/>
      <c r="BK33" s="187"/>
      <c r="BL33" s="187"/>
      <c r="BM33" s="187"/>
      <c r="BN33" s="187"/>
      <c r="BO33" s="187"/>
      <c r="BP33" s="187"/>
      <c r="BQ33" s="187"/>
      <c r="BR33" s="187"/>
      <c r="BS33" s="187"/>
      <c r="BT33" s="187"/>
      <c r="BU33" s="585"/>
      <c r="BV33" s="585"/>
      <c r="BW33" s="187"/>
      <c r="BX33" s="187"/>
      <c r="BY33" s="187"/>
      <c r="BZ33" s="187"/>
      <c r="CA33" s="187"/>
      <c r="CB33" s="187"/>
      <c r="CC33" s="187"/>
      <c r="CD33" s="187"/>
      <c r="CE33" s="187"/>
      <c r="CF33" s="187"/>
      <c r="CG33" s="585"/>
      <c r="CH33" s="585"/>
      <c r="CI33" s="187">
        <f t="shared" si="116"/>
        <v>0</v>
      </c>
      <c r="CJ33" s="187">
        <f t="shared" si="117"/>
        <v>0</v>
      </c>
      <c r="CK33" s="187"/>
      <c r="CL33" s="187"/>
      <c r="CM33" s="187"/>
      <c r="CN33" s="187"/>
      <c r="CO33" s="187">
        <f>SUMIFS(Backup!$H:$H, Backup!$A:$A, "&gt;"&amp;'Week-wise'!CJ$1, Backup!$A:$A, "&lt;="&amp;'Week-wise'!CO$1, Backup!$B:$B, 'Week-wise'!$B33)</f>
        <v>0</v>
      </c>
      <c r="CP33" s="187">
        <f>SUMIFS(Backup!$H:$H, Backup!$A:$A, "&gt;"&amp;'Week-wise'!CO$1, Backup!$A:$A, "&lt;="&amp;'Week-wise'!CP$1, Backup!$B:$B, 'Week-wise'!$B33)</f>
        <v>0</v>
      </c>
      <c r="CQ33" s="187">
        <f>SUMIFS(Backup!$H:$H, Backup!$A:$A, "&gt;"&amp;'Week-wise'!CP$1, Backup!$A:$A, "&lt;="&amp;'Week-wise'!CQ$1, Backup!$B:$B, 'Week-wise'!$B33)</f>
        <v>0</v>
      </c>
      <c r="CR33" s="187">
        <f>SUMIFS(Backup!$H:$H, Backup!$A:$A, "&gt;"&amp;'Week-wise'!CQ$1, Backup!$A:$A, "&lt;="&amp;'Week-wise'!CR$1, Backup!$B:$B, 'Week-wise'!$B33)</f>
        <v>0</v>
      </c>
      <c r="CS33" s="187"/>
      <c r="CT33" s="187"/>
      <c r="CU33" s="187">
        <f t="shared" si="118"/>
        <v>0</v>
      </c>
      <c r="CV33" s="187">
        <f t="shared" si="119"/>
        <v>0</v>
      </c>
      <c r="CW33" s="187">
        <v>0</v>
      </c>
      <c r="CX33" s="187">
        <v>0</v>
      </c>
      <c r="CY33" s="187">
        <v>0</v>
      </c>
      <c r="CZ33" s="187">
        <v>0</v>
      </c>
      <c r="DA33" s="187">
        <f>SUMIFS(Backup!$H:$H, Backup!$A:$A, "&gt;"&amp;'Week-wise'!CV$1, Backup!$A:$A, "&lt;="&amp;'Week-wise'!DA$1, Backup!$B:$B, 'Week-wise'!$B33)</f>
        <v>0</v>
      </c>
      <c r="DB33" s="187">
        <f>SUMIFS(Backup!$H:$H, Backup!$A:$A, "&gt;"&amp;'Week-wise'!DA$1, Backup!$A:$A, "&lt;="&amp;'Week-wise'!DB$1, Backup!$B:$B, 'Week-wise'!$B33)</f>
        <v>0</v>
      </c>
      <c r="DC33" s="187">
        <f>SUMIFS(Backup!$H:$H, Backup!$A:$A, "&gt;"&amp;'Week-wise'!DB$1, Backup!$A:$A, "&lt;="&amp;'Week-wise'!DC$1, Backup!$B:$B, 'Week-wise'!$B33)</f>
        <v>0</v>
      </c>
      <c r="DD33" s="187">
        <f>SUMIFS(Backup!$H:$H, Backup!$A:$A, "&gt;"&amp;'Week-wise'!DC$1, Backup!$A:$A, "&lt;="&amp;'Week-wise'!DD$1, Backup!$B:$B, 'Week-wise'!$B33)</f>
        <v>0</v>
      </c>
      <c r="DE33" s="187"/>
      <c r="DF33" s="187"/>
      <c r="DG33" s="187">
        <f t="shared" si="120"/>
        <v>0</v>
      </c>
      <c r="DH33" s="187">
        <f t="shared" si="121"/>
        <v>0</v>
      </c>
      <c r="DI33" s="187">
        <v>0</v>
      </c>
      <c r="DJ33" s="187">
        <v>0</v>
      </c>
      <c r="DK33" s="187">
        <v>0</v>
      </c>
      <c r="DL33" s="187">
        <v>0</v>
      </c>
      <c r="DM33" s="187">
        <f>SUMIFS(Backup!$H:$H, Backup!$A:$A, "&gt;"&amp;'Week-wise'!DH$1, Backup!$A:$A, "&lt;="&amp;'Week-wise'!DM$1, Backup!$B:$B, 'Week-wise'!$B33)</f>
        <v>0</v>
      </c>
      <c r="DN33" s="187">
        <f>SUMIFS(Backup!$H:$H, Backup!$A:$A, "&gt;"&amp;'Week-wise'!DM$1, Backup!$A:$A, "&lt;="&amp;'Week-wise'!DN$1, Backup!$B:$B, 'Week-wise'!$B33)</f>
        <v>0</v>
      </c>
      <c r="DO33" s="187">
        <f>SUMIFS(Backup!$H:$H, Backup!$A:$A, "&gt;"&amp;'Week-wise'!DN$1, Backup!$A:$A, "&lt;="&amp;'Week-wise'!DO$1, Backup!$B:$B, 'Week-wise'!$B33)</f>
        <v>0</v>
      </c>
      <c r="DP33" s="187">
        <f>SUMIFS(Backup!$H:$H, Backup!$A:$A, "&gt;"&amp;'Week-wise'!DO$1, Backup!$A:$A, "&lt;="&amp;'Week-wise'!DP$1, Backup!$B:$B, 'Week-wise'!$B33)</f>
        <v>0</v>
      </c>
      <c r="DQ33" s="187"/>
      <c r="DR33" s="187"/>
      <c r="DS33" s="187">
        <f t="shared" si="122"/>
        <v>0</v>
      </c>
      <c r="DT33" s="187">
        <f t="shared" si="123"/>
        <v>0</v>
      </c>
      <c r="DU33" s="187">
        <v>0</v>
      </c>
      <c r="DV33" s="187">
        <v>0</v>
      </c>
      <c r="DW33" s="187">
        <v>0</v>
      </c>
      <c r="DX33" s="187">
        <v>0</v>
      </c>
      <c r="DY33" s="187">
        <f>SUMIFS(Backup!$H:$H, Backup!$A:$A, "&gt;"&amp;'Week-wise'!DT$1, Backup!$A:$A, "&lt;="&amp;'Week-wise'!DY$1, Backup!$B:$B, 'Week-wise'!$B33)</f>
        <v>0</v>
      </c>
      <c r="DZ33" s="187">
        <f>SUMIFS(Backup!$H:$H, Backup!$A:$A, "&gt;"&amp;'Week-wise'!DY$1, Backup!$A:$A, "&lt;="&amp;'Week-wise'!DZ$1, Backup!$B:$B, 'Week-wise'!$B33)</f>
        <v>0</v>
      </c>
      <c r="EA33" s="187">
        <f>SUMIFS(Backup!$H:$H, Backup!$A:$A, "&gt;"&amp;'Week-wise'!DZ$1, Backup!$A:$A, "&lt;="&amp;'Week-wise'!EA$1, Backup!$B:$B, 'Week-wise'!$B33)</f>
        <v>0</v>
      </c>
      <c r="EB33" s="187">
        <f>SUMIFS(Backup!$H:$H, Backup!$A:$A, "&gt;"&amp;'Week-wise'!EA$1, Backup!$A:$A, "&lt;="&amp;'Week-wise'!EB$1, Backup!$B:$B, 'Week-wise'!$B33)</f>
        <v>0</v>
      </c>
      <c r="EC33" s="187"/>
      <c r="ED33" s="187"/>
      <c r="EE33" s="187">
        <f t="shared" si="124"/>
        <v>0</v>
      </c>
      <c r="EF33" s="187">
        <f t="shared" si="125"/>
        <v>0</v>
      </c>
      <c r="EG33" s="187">
        <v>0</v>
      </c>
      <c r="EH33" s="187">
        <v>0</v>
      </c>
      <c r="EI33" s="187">
        <v>0</v>
      </c>
      <c r="EJ33" s="187">
        <v>0</v>
      </c>
      <c r="EK33" s="187">
        <f>SUMIFS(Backup!$H:$H, Backup!$A:$A, "&gt;"&amp;'Week-wise'!EF$1, Backup!$A:$A, "&lt;="&amp;'Week-wise'!EK$1, Backup!$B:$B, 'Week-wise'!$B33)</f>
        <v>0</v>
      </c>
      <c r="EL33" s="187">
        <f>SUMIFS(Backup!$H:$H, Backup!$A:$A, "&gt;"&amp;'Week-wise'!EK$1, Backup!$A:$A, "&lt;="&amp;'Week-wise'!EL$1, Backup!$B:$B, 'Week-wise'!$B33)</f>
        <v>0</v>
      </c>
      <c r="EM33" s="187">
        <f>SUMIFS(Backup!$H:$H, Backup!$A:$A, "&gt;"&amp;'Week-wise'!EL$1, Backup!$A:$A, "&lt;="&amp;'Week-wise'!EM$1, Backup!$B:$B, 'Week-wise'!$B33)</f>
        <v>0</v>
      </c>
      <c r="EN33" s="187">
        <f>SUMIFS(Backup!$H:$H, Backup!$A:$A, "&gt;"&amp;'Week-wise'!EM$1, Backup!$A:$A, "&lt;="&amp;'Week-wise'!EN$1, Backup!$B:$B, 'Week-wise'!$B33)</f>
        <v>0</v>
      </c>
      <c r="EO33" s="187"/>
      <c r="EP33" s="187"/>
      <c r="EQ33" s="187">
        <f t="shared" si="126"/>
        <v>0</v>
      </c>
      <c r="ER33" s="187">
        <f t="shared" si="127"/>
        <v>0</v>
      </c>
      <c r="ES33" s="187">
        <v>0</v>
      </c>
      <c r="ET33" s="187">
        <v>0</v>
      </c>
      <c r="EU33" s="187">
        <v>0</v>
      </c>
      <c r="EV33" s="187">
        <v>0</v>
      </c>
      <c r="EW33" s="187">
        <f>SUMIFS(Backup!$H:$H, Backup!$A:$A, "&gt;"&amp;'Week-wise'!ER$1, Backup!$A:$A, "&lt;="&amp;'Week-wise'!EW$1, Backup!$B:$B, 'Week-wise'!$B33)</f>
        <v>0</v>
      </c>
      <c r="EX33" s="187">
        <f>SUMIFS(Backup!$H:$H, Backup!$A:$A, "&gt;"&amp;'Week-wise'!EW$1, Backup!$A:$A, "&lt;="&amp;'Week-wise'!EX$1, Backup!$B:$B, 'Week-wise'!$B33)</f>
        <v>0</v>
      </c>
      <c r="EY33" s="187">
        <f>SUMIFS(Backup!$H:$H, Backup!$A:$A, "&gt;"&amp;'Week-wise'!EX$1, Backup!$A:$A, "&lt;="&amp;'Week-wise'!EY$1, Backup!$B:$B, 'Week-wise'!$B33)</f>
        <v>0</v>
      </c>
      <c r="EZ33" s="187">
        <f>SUMIFS(Backup!$H:$H, Backup!$A:$A, "&gt;"&amp;'Week-wise'!EY$1, Backup!$A:$A, "&lt;="&amp;'Week-wise'!EZ$1, Backup!$B:$B, 'Week-wise'!$B33)</f>
        <v>0</v>
      </c>
      <c r="FA33" s="187"/>
      <c r="FB33" s="187"/>
      <c r="FC33" s="187">
        <f t="shared" si="128"/>
        <v>0</v>
      </c>
      <c r="FD33" s="187">
        <f t="shared" si="129"/>
        <v>0</v>
      </c>
      <c r="FE33" s="863">
        <v>0</v>
      </c>
      <c r="FF33" s="863">
        <v>0</v>
      </c>
      <c r="FG33" s="863">
        <v>0</v>
      </c>
      <c r="FH33" s="863">
        <v>0</v>
      </c>
      <c r="FI33" s="187">
        <f>SUMIFS(Backup!$H:$H, Backup!$A:$A, "&gt;"&amp;'Week-wise'!FD$1, Backup!$A:$A, "&lt;="&amp;'Week-wise'!FI$1, Backup!$B:$B, 'Week-wise'!$B33)</f>
        <v>0</v>
      </c>
      <c r="FJ33" s="187">
        <f>SUMIFS(Backup!$H:$H, Backup!$A:$A, "&gt;"&amp;'Week-wise'!FI$1, Backup!$A:$A, "&lt;="&amp;'Week-wise'!FJ$1, Backup!$B:$B, 'Week-wise'!$B33)</f>
        <v>0</v>
      </c>
      <c r="FK33" s="187">
        <f>SUMIFS(Backup!$H:$H, Backup!$A:$A, "&gt;"&amp;'Week-wise'!FJ$1, Backup!$A:$A, "&lt;="&amp;'Week-wise'!FK$1, Backup!$B:$B, 'Week-wise'!$B33)</f>
        <v>0</v>
      </c>
      <c r="FL33" s="187">
        <f>SUMIFS(Backup!$H:$H, Backup!$A:$A, "&gt;"&amp;'Week-wise'!FK$1, Backup!$A:$A, "&lt;="&amp;'Week-wise'!FL$1, Backup!$B:$B, 'Week-wise'!$B33)</f>
        <v>0</v>
      </c>
      <c r="FM33" s="187"/>
      <c r="FN33" s="187"/>
      <c r="FO33" s="187">
        <f t="shared" si="130"/>
        <v>0</v>
      </c>
      <c r="FP33" s="187">
        <f t="shared" si="131"/>
        <v>0</v>
      </c>
      <c r="FQ33" s="187">
        <v>0</v>
      </c>
      <c r="FR33" s="187">
        <v>0</v>
      </c>
      <c r="FS33" s="187">
        <v>0</v>
      </c>
      <c r="FT33" s="187">
        <v>0</v>
      </c>
      <c r="FU33" s="187">
        <f>SUMIFS(Backup!$H:$H, Backup!$A:$A, "&gt;"&amp;'Week-wise'!FP$1, Backup!$A:$A, "&lt;="&amp;'Week-wise'!FU$1, Backup!$B:$B, 'Week-wise'!$B33)</f>
        <v>0</v>
      </c>
      <c r="FV33" s="187">
        <f>SUMIFS(Backup!$H:$H, Backup!$A:$A, "&gt;"&amp;'Week-wise'!FU$1, Backup!$A:$A, "&lt;="&amp;'Week-wise'!FV$1, Backup!$B:$B, 'Week-wise'!$B33)</f>
        <v>0</v>
      </c>
      <c r="FW33" s="187">
        <f>SUMIFS(Backup!$H:$H, Backup!$A:$A, "&gt;"&amp;'Week-wise'!FV$1, Backup!$A:$A, "&lt;="&amp;'Week-wise'!FW$1, Backup!$B:$B, 'Week-wise'!$B33)</f>
        <v>0</v>
      </c>
      <c r="FX33" s="187">
        <f>SUMIFS(Backup!$H:$H, Backup!$A:$A, "&gt;"&amp;'Week-wise'!FW$1, Backup!$A:$A, "&lt;="&amp;'Week-wise'!FX$1, Backup!$B:$B, 'Week-wise'!$B33)</f>
        <v>0</v>
      </c>
      <c r="FY33" s="187"/>
      <c r="FZ33" s="187"/>
      <c r="GA33" s="187">
        <f t="shared" si="132"/>
        <v>0</v>
      </c>
      <c r="GB33" s="187">
        <f t="shared" si="133"/>
        <v>0</v>
      </c>
      <c r="GC33" s="187">
        <v>0</v>
      </c>
      <c r="GD33" s="187">
        <v>0</v>
      </c>
      <c r="GE33" s="187">
        <v>0</v>
      </c>
      <c r="GF33" s="187">
        <v>0</v>
      </c>
      <c r="GG33" s="187">
        <f>SUMIFS(Backup!$H:$H, Backup!$A:$A, "&gt;"&amp;'Week-wise'!GB$1, Backup!$A:$A, "&lt;="&amp;'Week-wise'!GG$1, Backup!$B:$B, 'Week-wise'!$B33)</f>
        <v>0</v>
      </c>
      <c r="GH33" s="187">
        <f>SUMIFS(Backup!$H:$H, Backup!$A:$A, "&gt;"&amp;'Week-wise'!GG$1, Backup!$A:$A, "&lt;="&amp;'Week-wise'!GH$1, Backup!$B:$B, 'Week-wise'!$B33)</f>
        <v>0</v>
      </c>
      <c r="GI33" s="187">
        <f>SUMIFS(Backup!$H:$H, Backup!$A:$A, "&gt;"&amp;'Week-wise'!GH$1, Backup!$A:$A, "&lt;="&amp;'Week-wise'!GI$1, Backup!$B:$B, 'Week-wise'!$B33)</f>
        <v>0</v>
      </c>
      <c r="GJ33" s="187">
        <f>SUMIFS(Backup!$H:$H, Backup!$A:$A, "&gt;"&amp;'Week-wise'!GI$1, Backup!$A:$A, "&lt;="&amp;'Week-wise'!GJ$1, Backup!$B:$B, 'Week-wise'!$B33)</f>
        <v>0</v>
      </c>
      <c r="GK33" s="187"/>
      <c r="GL33" s="187"/>
      <c r="GM33" s="187">
        <f t="shared" si="134"/>
        <v>0</v>
      </c>
      <c r="GN33" s="187">
        <f t="shared" si="135"/>
        <v>0</v>
      </c>
      <c r="GO33" s="187">
        <v>0</v>
      </c>
      <c r="GP33" s="187">
        <v>0</v>
      </c>
      <c r="GQ33" s="187">
        <v>0</v>
      </c>
      <c r="GR33" s="187">
        <v>0</v>
      </c>
      <c r="GS33" s="187">
        <f>SUMIFS(Backup!$H:$H, Backup!$A:$A, "&gt;"&amp;'Week-wise'!GN$1, Backup!$A:$A, "&lt;="&amp;'Week-wise'!GS$1, Backup!$B:$B, 'Week-wise'!$B33)</f>
        <v>0</v>
      </c>
      <c r="GT33" s="187">
        <f>SUMIFS(Backup!$H:$H, Backup!$A:$A, "&gt;"&amp;'Week-wise'!GS$1, Backup!$A:$A, "&lt;="&amp;'Week-wise'!GT$1, Backup!$B:$B, 'Week-wise'!$B33)</f>
        <v>0</v>
      </c>
      <c r="GU33" s="187">
        <f>SUMIFS(Backup!$H:$H, Backup!$A:$A, "&gt;"&amp;'Week-wise'!GT$1, Backup!$A:$A, "&lt;="&amp;'Week-wise'!GU$1, Backup!$B:$B, 'Week-wise'!$B33)</f>
        <v>0</v>
      </c>
      <c r="GV33" s="187">
        <f>SUMIFS(Backup!$H:$H, Backup!$A:$A, "&gt;"&amp;'Week-wise'!GU$1, Backup!$A:$A, "&lt;="&amp;'Week-wise'!GV$1, Backup!$B:$B, 'Week-wise'!$B33)</f>
        <v>0</v>
      </c>
      <c r="GW33" s="187"/>
      <c r="GX33" s="187"/>
      <c r="GY33" s="187">
        <f t="shared" si="136"/>
        <v>0</v>
      </c>
      <c r="GZ33" s="187">
        <f t="shared" si="137"/>
        <v>21</v>
      </c>
      <c r="HA33" s="187">
        <v>0</v>
      </c>
      <c r="HB33" s="187">
        <v>0</v>
      </c>
      <c r="HC33" s="187">
        <v>0</v>
      </c>
      <c r="HD33" s="187">
        <v>0</v>
      </c>
      <c r="HE33" s="187">
        <f>SUMIFS(Backup!$H:$H, Backup!$A:$A, "&gt;"&amp;'Week-wise'!GZ$1, Backup!$A:$A, "&lt;="&amp;'Week-wise'!HE$1, Backup!$B:$B, 'Week-wise'!$B33)</f>
        <v>0</v>
      </c>
      <c r="HF33" s="187">
        <f>SUMIFS(Backup!$H:$H, Backup!$A:$A, "&gt;"&amp;'Week-wise'!HE$1, Backup!$A:$A, "&lt;="&amp;'Week-wise'!HF$1, Backup!$B:$B, 'Week-wise'!$B33)</f>
        <v>0</v>
      </c>
      <c r="HG33" s="187">
        <f>SUMIFS(Backup!$H:$H, Backup!$A:$A, "&gt;"&amp;'Week-wise'!HF$1, Backup!$A:$A, "&lt;="&amp;'Week-wise'!HG$1, Backup!$B:$B, 'Week-wise'!$B33)</f>
        <v>11</v>
      </c>
      <c r="HH33" s="187">
        <f>SUMIFS(Backup!$H:$H, Backup!$A:$A, "&gt;"&amp;'Week-wise'!HG$1, Backup!$A:$A, "&lt;="&amp;'Week-wise'!HH$1, Backup!$B:$B, 'Week-wise'!$B33)</f>
        <v>10</v>
      </c>
      <c r="HI33" s="187"/>
      <c r="HJ33" s="187"/>
      <c r="HK33" s="187">
        <f t="shared" si="138"/>
        <v>73</v>
      </c>
      <c r="HL33" s="187">
        <f t="shared" si="139"/>
        <v>84</v>
      </c>
      <c r="HM33" s="187">
        <v>16.059999999999999</v>
      </c>
      <c r="HN33" s="187">
        <v>18.98</v>
      </c>
      <c r="HO33" s="187">
        <v>18.98</v>
      </c>
      <c r="HP33" s="187">
        <v>18.98</v>
      </c>
      <c r="HQ33" s="187">
        <f>SUMIFS(Backup!$H:$H, Backup!$A:$A, "&gt;"&amp;'Week-wise'!HL$1, Backup!$A:$A, "&lt;="&amp;'Week-wise'!HQ$1, Backup!$B:$B, 'Week-wise'!$B33)</f>
        <v>0</v>
      </c>
      <c r="HR33" s="187">
        <f>SUMIFS(Backup!$H:$H, Backup!$A:$A, "&gt;"&amp;'Week-wise'!HQ$1, Backup!$A:$A, "&lt;="&amp;'Week-wise'!HR$1, Backup!$B:$B, 'Week-wise'!$B33)</f>
        <v>8</v>
      </c>
      <c r="HS33" s="187">
        <f>SUMIFS(Backup!$H:$H, Backup!$A:$A, "&gt;"&amp;'Week-wise'!HR$1, Backup!$A:$A, "&lt;="&amp;'Week-wise'!HS$1, Backup!$B:$B, 'Week-wise'!$B33)</f>
        <v>62</v>
      </c>
      <c r="HT33" s="187">
        <f>SUMIFS(Backup!$H:$H, Backup!$A:$A, "&gt;"&amp;'Week-wise'!HS$1, Backup!$A:$A, "&lt;="&amp;'Week-wise'!HT$1, Backup!$B:$B, 'Week-wise'!$B33)</f>
        <v>14</v>
      </c>
      <c r="HU33" s="187"/>
      <c r="HV33" s="187"/>
      <c r="HW33" s="187">
        <f t="shared" si="140"/>
        <v>192</v>
      </c>
      <c r="HX33" s="187">
        <f t="shared" si="141"/>
        <v>69</v>
      </c>
      <c r="HY33" s="187">
        <v>42.24</v>
      </c>
      <c r="HZ33" s="187">
        <v>49.92</v>
      </c>
      <c r="IA33" s="187">
        <v>49.92</v>
      </c>
      <c r="IB33" s="187">
        <v>49.92</v>
      </c>
      <c r="IC33" s="187">
        <f>SUMIFS(Backup!$H:$H, Backup!$A:$A, "&gt;"&amp;'Week-wise'!HX$1, Backup!$A:$A, "&lt;="&amp;'Week-wise'!IC$1, Backup!$B:$B, 'Week-wise'!$B33)</f>
        <v>0</v>
      </c>
      <c r="ID33" s="187">
        <f>SUMIFS(Backup!$H:$H, Backup!$A:$A, "&gt;"&amp;'Week-wise'!IC$1, Backup!$A:$A, "&lt;="&amp;'Week-wise'!ID$1, Backup!$B:$B, 'Week-wise'!$B33)</f>
        <v>0</v>
      </c>
      <c r="IE33" s="187">
        <f>SUMIFS(Backup!$H:$H, Backup!$A:$A, "&gt;"&amp;'Week-wise'!ID$1, Backup!$A:$A, "&lt;="&amp;'Week-wise'!IE$1, Backup!$B:$B, 'Week-wise'!$B33)</f>
        <v>32</v>
      </c>
      <c r="IF33" s="187">
        <f>SUMIFS(Backup!$H:$H, Backup!$A:$A, "&gt;"&amp;'Week-wise'!IE$1, Backup!$A:$A, "&lt;="&amp;'Week-wise'!IF$1, Backup!$B:$B, 'Week-wise'!$B33)</f>
        <v>37</v>
      </c>
      <c r="IG33" s="187"/>
      <c r="IH33" s="187"/>
      <c r="II33" s="187">
        <f t="shared" si="142"/>
        <v>0</v>
      </c>
      <c r="IJ33" s="187">
        <f t="shared" si="143"/>
        <v>13</v>
      </c>
      <c r="IK33" s="187"/>
      <c r="IL33" s="187"/>
      <c r="IM33" s="187"/>
      <c r="IN33" s="187"/>
      <c r="IO33" s="187">
        <f>SUMIFS(Backup!$H:$H, Backup!$A:$A, "&gt;"&amp;'Week-wise'!IJ$1, Backup!$A:$A, "&lt;="&amp;'Week-wise'!IO$1, Backup!$B:$B, 'Week-wise'!$B33)</f>
        <v>9</v>
      </c>
      <c r="IP33" s="187">
        <f>SUMIFS(Backup!$H:$H, Backup!$A:$A, "&gt;"&amp;'Week-wise'!IO$1, Backup!$A:$A, "&lt;="&amp;'Week-wise'!IP$1, Backup!$B:$B, 'Week-wise'!$B33)</f>
        <v>0</v>
      </c>
      <c r="IQ33" s="187">
        <f>SUMIFS(Backup!$H:$H, Backup!$A:$A, "&gt;"&amp;'Week-wise'!IP$1, Backup!$A:$A, "&lt;="&amp;'Week-wise'!IQ$1, Backup!$B:$B, 'Week-wise'!$B33)</f>
        <v>4</v>
      </c>
      <c r="IR33" s="187">
        <f>SUMIFS(Backup!$H:$H, Backup!$A:$A, "&gt;"&amp;'Week-wise'!IQ$1, Backup!$A:$A, "&lt;="&amp;'Week-wise'!IR$1, Backup!$B:$B, 'Week-wise'!$B33)</f>
        <v>0</v>
      </c>
      <c r="IS33" s="187"/>
      <c r="IT33" s="187"/>
      <c r="IU33" s="187">
        <f t="shared" si="144"/>
        <v>0</v>
      </c>
      <c r="IV33" s="187">
        <f t="shared" si="145"/>
        <v>0</v>
      </c>
      <c r="IW33" s="187"/>
      <c r="IX33" s="187"/>
      <c r="IY33" s="187"/>
      <c r="IZ33" s="187"/>
      <c r="JA33" s="187">
        <f>SUMIFS(Backup!$H:$H, Backup!$A:$A, "&gt;"&amp;'Week-wise'!IV$1, Backup!$A:$A, "&lt;="&amp;'Week-wise'!JA$1, Backup!$B:$B, 'Week-wise'!$B33)</f>
        <v>0</v>
      </c>
      <c r="JB33" s="187">
        <f>SUMIFS(Backup!$H:$H, Backup!$A:$A, "&gt;"&amp;'Week-wise'!JA$1, Backup!$A:$A, "&lt;="&amp;'Week-wise'!JB$1, Backup!$B:$B, 'Week-wise'!$B33)</f>
        <v>0</v>
      </c>
      <c r="JC33" s="187">
        <f>SUMIFS(Backup!$H:$H, Backup!$A:$A, "&gt;"&amp;'Week-wise'!JB$1, Backup!$A:$A, "&lt;="&amp;'Week-wise'!JC$1, Backup!$B:$B, 'Week-wise'!$B33)</f>
        <v>0</v>
      </c>
      <c r="JD33" s="187">
        <f>SUMIFS(Backup!$H:$H, Backup!$A:$A, "&gt;"&amp;'Week-wise'!JC$1, Backup!$A:$A, "&lt;="&amp;'Week-wise'!JD$1, Backup!$B:$B, 'Week-wise'!$B33)</f>
        <v>0</v>
      </c>
    </row>
    <row r="34" spans="1:264">
      <c r="A34" s="190">
        <v>7</v>
      </c>
      <c r="B34" s="241" t="s">
        <v>41</v>
      </c>
      <c r="C34" s="585">
        <v>245</v>
      </c>
      <c r="D34" s="190" t="s">
        <v>564</v>
      </c>
      <c r="E34" s="312">
        <f t="shared" si="115"/>
        <v>0</v>
      </c>
      <c r="F34" s="312">
        <f t="shared" si="112"/>
        <v>0</v>
      </c>
      <c r="G34" s="312">
        <f t="shared" si="113"/>
        <v>848</v>
      </c>
      <c r="H34" s="312">
        <f t="shared" si="114"/>
        <v>83</v>
      </c>
      <c r="I34" s="585"/>
      <c r="J34" s="585"/>
      <c r="K34" s="187"/>
      <c r="L34" s="187"/>
      <c r="M34" s="585"/>
      <c r="N34" s="585"/>
      <c r="O34" s="187"/>
      <c r="P34" s="187"/>
      <c r="Q34" s="187"/>
      <c r="R34" s="187"/>
      <c r="S34" s="187"/>
      <c r="T34" s="187"/>
      <c r="U34" s="187"/>
      <c r="V34" s="187"/>
      <c r="W34" s="187"/>
      <c r="X34" s="187"/>
      <c r="Y34" s="585"/>
      <c r="Z34" s="585"/>
      <c r="AA34" s="187"/>
      <c r="AB34" s="187"/>
      <c r="AC34" s="187"/>
      <c r="AD34" s="187"/>
      <c r="AE34" s="187"/>
      <c r="AF34" s="187"/>
      <c r="AG34" s="187"/>
      <c r="AH34" s="187"/>
      <c r="AI34" s="187"/>
      <c r="AJ34" s="187"/>
      <c r="AK34" s="585"/>
      <c r="AL34" s="585"/>
      <c r="AM34" s="187"/>
      <c r="AN34" s="187"/>
      <c r="AO34" s="187"/>
      <c r="AP34" s="187"/>
      <c r="AQ34" s="187"/>
      <c r="AR34" s="187"/>
      <c r="AS34" s="187"/>
      <c r="AT34" s="187"/>
      <c r="AU34" s="187"/>
      <c r="AV34" s="187"/>
      <c r="AW34" s="585"/>
      <c r="AX34" s="585"/>
      <c r="AY34" s="187"/>
      <c r="AZ34" s="187"/>
      <c r="BA34" s="187"/>
      <c r="BB34" s="187"/>
      <c r="BC34" s="187"/>
      <c r="BD34" s="187"/>
      <c r="BE34" s="187"/>
      <c r="BF34" s="187"/>
      <c r="BG34" s="187"/>
      <c r="BH34" s="187"/>
      <c r="BI34" s="585"/>
      <c r="BJ34" s="585"/>
      <c r="BK34" s="187"/>
      <c r="BL34" s="187"/>
      <c r="BM34" s="187"/>
      <c r="BN34" s="187"/>
      <c r="BO34" s="187"/>
      <c r="BP34" s="187"/>
      <c r="BQ34" s="187"/>
      <c r="BR34" s="187"/>
      <c r="BS34" s="187"/>
      <c r="BT34" s="187"/>
      <c r="BU34" s="585"/>
      <c r="BV34" s="585"/>
      <c r="BW34" s="187"/>
      <c r="BX34" s="187"/>
      <c r="BY34" s="187"/>
      <c r="BZ34" s="187"/>
      <c r="CA34" s="187"/>
      <c r="CB34" s="187"/>
      <c r="CC34" s="187"/>
      <c r="CD34" s="187"/>
      <c r="CE34" s="187"/>
      <c r="CF34" s="187"/>
      <c r="CG34" s="585"/>
      <c r="CH34" s="585"/>
      <c r="CI34" s="187">
        <f t="shared" si="116"/>
        <v>0</v>
      </c>
      <c r="CJ34" s="187">
        <f t="shared" si="117"/>
        <v>0</v>
      </c>
      <c r="CK34" s="187"/>
      <c r="CL34" s="187"/>
      <c r="CM34" s="187"/>
      <c r="CN34" s="187"/>
      <c r="CO34" s="187">
        <f>SUMIFS(Backup!$H:$H, Backup!$A:$A, "&gt;"&amp;'Week-wise'!CJ$1, Backup!$A:$A, "&lt;="&amp;'Week-wise'!CO$1, Backup!$B:$B, 'Week-wise'!$B34)</f>
        <v>0</v>
      </c>
      <c r="CP34" s="187">
        <f>SUMIFS(Backup!$H:$H, Backup!$A:$A, "&gt;"&amp;'Week-wise'!CO$1, Backup!$A:$A, "&lt;="&amp;'Week-wise'!CP$1, Backup!$B:$B, 'Week-wise'!$B34)</f>
        <v>0</v>
      </c>
      <c r="CQ34" s="187">
        <f>SUMIFS(Backup!$H:$H, Backup!$A:$A, "&gt;"&amp;'Week-wise'!CP$1, Backup!$A:$A, "&lt;="&amp;'Week-wise'!CQ$1, Backup!$B:$B, 'Week-wise'!$B34)</f>
        <v>0</v>
      </c>
      <c r="CR34" s="187">
        <f>SUMIFS(Backup!$H:$H, Backup!$A:$A, "&gt;"&amp;'Week-wise'!CQ$1, Backup!$A:$A, "&lt;="&amp;'Week-wise'!CR$1, Backup!$B:$B, 'Week-wise'!$B34)</f>
        <v>0</v>
      </c>
      <c r="CS34" s="187"/>
      <c r="CT34" s="187"/>
      <c r="CU34" s="187">
        <f t="shared" si="118"/>
        <v>0</v>
      </c>
      <c r="CV34" s="187">
        <f t="shared" si="119"/>
        <v>0</v>
      </c>
      <c r="CW34" s="187">
        <v>0</v>
      </c>
      <c r="CX34" s="187">
        <v>0</v>
      </c>
      <c r="CY34" s="187">
        <v>0</v>
      </c>
      <c r="CZ34" s="187">
        <v>0</v>
      </c>
      <c r="DA34" s="187">
        <f>SUMIFS(Backup!$H:$H, Backup!$A:$A, "&gt;"&amp;'Week-wise'!CV$1, Backup!$A:$A, "&lt;="&amp;'Week-wise'!DA$1, Backup!$B:$B, 'Week-wise'!$B34)</f>
        <v>0</v>
      </c>
      <c r="DB34" s="187">
        <f>SUMIFS(Backup!$H:$H, Backup!$A:$A, "&gt;"&amp;'Week-wise'!DA$1, Backup!$A:$A, "&lt;="&amp;'Week-wise'!DB$1, Backup!$B:$B, 'Week-wise'!$B34)</f>
        <v>0</v>
      </c>
      <c r="DC34" s="187">
        <f>SUMIFS(Backup!$H:$H, Backup!$A:$A, "&gt;"&amp;'Week-wise'!DB$1, Backup!$A:$A, "&lt;="&amp;'Week-wise'!DC$1, Backup!$B:$B, 'Week-wise'!$B34)</f>
        <v>0</v>
      </c>
      <c r="DD34" s="187">
        <f>SUMIFS(Backup!$H:$H, Backup!$A:$A, "&gt;"&amp;'Week-wise'!DC$1, Backup!$A:$A, "&lt;="&amp;'Week-wise'!DD$1, Backup!$B:$B, 'Week-wise'!$B34)</f>
        <v>0</v>
      </c>
      <c r="DE34" s="187"/>
      <c r="DF34" s="187"/>
      <c r="DG34" s="187">
        <f t="shared" si="120"/>
        <v>0</v>
      </c>
      <c r="DH34" s="187">
        <f t="shared" si="121"/>
        <v>0</v>
      </c>
      <c r="DI34" s="187">
        <v>0</v>
      </c>
      <c r="DJ34" s="187">
        <v>0</v>
      </c>
      <c r="DK34" s="187">
        <v>0</v>
      </c>
      <c r="DL34" s="187">
        <v>0</v>
      </c>
      <c r="DM34" s="187">
        <f>SUMIFS(Backup!$H:$H, Backup!$A:$A, "&gt;"&amp;'Week-wise'!DH$1, Backup!$A:$A, "&lt;="&amp;'Week-wise'!DM$1, Backup!$B:$B, 'Week-wise'!$B34)</f>
        <v>0</v>
      </c>
      <c r="DN34" s="187">
        <f>SUMIFS(Backup!$H:$H, Backup!$A:$A, "&gt;"&amp;'Week-wise'!DM$1, Backup!$A:$A, "&lt;="&amp;'Week-wise'!DN$1, Backup!$B:$B, 'Week-wise'!$B34)</f>
        <v>0</v>
      </c>
      <c r="DO34" s="187">
        <f>SUMIFS(Backup!$H:$H, Backup!$A:$A, "&gt;"&amp;'Week-wise'!DN$1, Backup!$A:$A, "&lt;="&amp;'Week-wise'!DO$1, Backup!$B:$B, 'Week-wise'!$B34)</f>
        <v>0</v>
      </c>
      <c r="DP34" s="187">
        <f>SUMIFS(Backup!$H:$H, Backup!$A:$A, "&gt;"&amp;'Week-wise'!DO$1, Backup!$A:$A, "&lt;="&amp;'Week-wise'!DP$1, Backup!$B:$B, 'Week-wise'!$B34)</f>
        <v>0</v>
      </c>
      <c r="DQ34" s="187"/>
      <c r="DR34" s="187"/>
      <c r="DS34" s="187">
        <f t="shared" si="122"/>
        <v>0</v>
      </c>
      <c r="DT34" s="187">
        <f t="shared" si="123"/>
        <v>0</v>
      </c>
      <c r="DU34" s="187">
        <v>0</v>
      </c>
      <c r="DV34" s="187">
        <v>0</v>
      </c>
      <c r="DW34" s="187">
        <v>0</v>
      </c>
      <c r="DX34" s="187">
        <v>0</v>
      </c>
      <c r="DY34" s="187">
        <f>SUMIFS(Backup!$H:$H, Backup!$A:$A, "&gt;"&amp;'Week-wise'!DT$1, Backup!$A:$A, "&lt;="&amp;'Week-wise'!DY$1, Backup!$B:$B, 'Week-wise'!$B34)</f>
        <v>0</v>
      </c>
      <c r="DZ34" s="187">
        <f>SUMIFS(Backup!$H:$H, Backup!$A:$A, "&gt;"&amp;'Week-wise'!DY$1, Backup!$A:$A, "&lt;="&amp;'Week-wise'!DZ$1, Backup!$B:$B, 'Week-wise'!$B34)</f>
        <v>0</v>
      </c>
      <c r="EA34" s="187">
        <f>SUMIFS(Backup!$H:$H, Backup!$A:$A, "&gt;"&amp;'Week-wise'!DZ$1, Backup!$A:$A, "&lt;="&amp;'Week-wise'!EA$1, Backup!$B:$B, 'Week-wise'!$B34)</f>
        <v>0</v>
      </c>
      <c r="EB34" s="187">
        <f>SUMIFS(Backup!$H:$H, Backup!$A:$A, "&gt;"&amp;'Week-wise'!EA$1, Backup!$A:$A, "&lt;="&amp;'Week-wise'!EB$1, Backup!$B:$B, 'Week-wise'!$B34)</f>
        <v>0</v>
      </c>
      <c r="EC34" s="187"/>
      <c r="ED34" s="187"/>
      <c r="EE34" s="187">
        <f t="shared" si="124"/>
        <v>0</v>
      </c>
      <c r="EF34" s="187">
        <f t="shared" si="125"/>
        <v>0</v>
      </c>
      <c r="EG34" s="187">
        <v>0</v>
      </c>
      <c r="EH34" s="187">
        <v>0</v>
      </c>
      <c r="EI34" s="187">
        <v>0</v>
      </c>
      <c r="EJ34" s="187">
        <v>0</v>
      </c>
      <c r="EK34" s="187">
        <f>SUMIFS(Backup!$H:$H, Backup!$A:$A, "&gt;"&amp;'Week-wise'!EF$1, Backup!$A:$A, "&lt;="&amp;'Week-wise'!EK$1, Backup!$B:$B, 'Week-wise'!$B34)</f>
        <v>0</v>
      </c>
      <c r="EL34" s="187">
        <f>SUMIFS(Backup!$H:$H, Backup!$A:$A, "&gt;"&amp;'Week-wise'!EK$1, Backup!$A:$A, "&lt;="&amp;'Week-wise'!EL$1, Backup!$B:$B, 'Week-wise'!$B34)</f>
        <v>0</v>
      </c>
      <c r="EM34" s="187">
        <f>SUMIFS(Backup!$H:$H, Backup!$A:$A, "&gt;"&amp;'Week-wise'!EL$1, Backup!$A:$A, "&lt;="&amp;'Week-wise'!EM$1, Backup!$B:$B, 'Week-wise'!$B34)</f>
        <v>0</v>
      </c>
      <c r="EN34" s="187">
        <f>SUMIFS(Backup!$H:$H, Backup!$A:$A, "&gt;"&amp;'Week-wise'!EM$1, Backup!$A:$A, "&lt;="&amp;'Week-wise'!EN$1, Backup!$B:$B, 'Week-wise'!$B34)</f>
        <v>0</v>
      </c>
      <c r="EO34" s="187"/>
      <c r="EP34" s="187"/>
      <c r="EQ34" s="187">
        <f t="shared" si="126"/>
        <v>0</v>
      </c>
      <c r="ER34" s="187">
        <f t="shared" si="127"/>
        <v>0</v>
      </c>
      <c r="ES34" s="187">
        <v>0</v>
      </c>
      <c r="ET34" s="187">
        <v>0</v>
      </c>
      <c r="EU34" s="187">
        <v>0</v>
      </c>
      <c r="EV34" s="187">
        <v>0</v>
      </c>
      <c r="EW34" s="187">
        <f>SUMIFS(Backup!$H:$H, Backup!$A:$A, "&gt;"&amp;'Week-wise'!ER$1, Backup!$A:$A, "&lt;="&amp;'Week-wise'!EW$1, Backup!$B:$B, 'Week-wise'!$B34)</f>
        <v>0</v>
      </c>
      <c r="EX34" s="187">
        <f>SUMIFS(Backup!$H:$H, Backup!$A:$A, "&gt;"&amp;'Week-wise'!EW$1, Backup!$A:$A, "&lt;="&amp;'Week-wise'!EX$1, Backup!$B:$B, 'Week-wise'!$B34)</f>
        <v>0</v>
      </c>
      <c r="EY34" s="187">
        <f>SUMIFS(Backup!$H:$H, Backup!$A:$A, "&gt;"&amp;'Week-wise'!EX$1, Backup!$A:$A, "&lt;="&amp;'Week-wise'!EY$1, Backup!$B:$B, 'Week-wise'!$B34)</f>
        <v>0</v>
      </c>
      <c r="EZ34" s="187">
        <f>SUMIFS(Backup!$H:$H, Backup!$A:$A, "&gt;"&amp;'Week-wise'!EY$1, Backup!$A:$A, "&lt;="&amp;'Week-wise'!EZ$1, Backup!$B:$B, 'Week-wise'!$B34)</f>
        <v>0</v>
      </c>
      <c r="FA34" s="187"/>
      <c r="FB34" s="187"/>
      <c r="FC34" s="187">
        <f t="shared" si="128"/>
        <v>0</v>
      </c>
      <c r="FD34" s="187">
        <f t="shared" si="129"/>
        <v>0</v>
      </c>
      <c r="FE34" s="863">
        <v>0</v>
      </c>
      <c r="FF34" s="863">
        <v>0</v>
      </c>
      <c r="FG34" s="863">
        <v>0</v>
      </c>
      <c r="FH34" s="863">
        <v>0</v>
      </c>
      <c r="FI34" s="187">
        <f>SUMIFS(Backup!$H:$H, Backup!$A:$A, "&gt;"&amp;'Week-wise'!FD$1, Backup!$A:$A, "&lt;="&amp;'Week-wise'!FI$1, Backup!$B:$B, 'Week-wise'!$B34)</f>
        <v>0</v>
      </c>
      <c r="FJ34" s="187">
        <f>SUMIFS(Backup!$H:$H, Backup!$A:$A, "&gt;"&amp;'Week-wise'!FI$1, Backup!$A:$A, "&lt;="&amp;'Week-wise'!FJ$1, Backup!$B:$B, 'Week-wise'!$B34)</f>
        <v>0</v>
      </c>
      <c r="FK34" s="187">
        <f>SUMIFS(Backup!$H:$H, Backup!$A:$A, "&gt;"&amp;'Week-wise'!FJ$1, Backup!$A:$A, "&lt;="&amp;'Week-wise'!FK$1, Backup!$B:$B, 'Week-wise'!$B34)</f>
        <v>0</v>
      </c>
      <c r="FL34" s="187">
        <f>SUMIFS(Backup!$H:$H, Backup!$A:$A, "&gt;"&amp;'Week-wise'!FK$1, Backup!$A:$A, "&lt;="&amp;'Week-wise'!FL$1, Backup!$B:$B, 'Week-wise'!$B34)</f>
        <v>0</v>
      </c>
      <c r="FM34" s="187"/>
      <c r="FN34" s="187"/>
      <c r="FO34" s="187">
        <f t="shared" si="130"/>
        <v>0</v>
      </c>
      <c r="FP34" s="187">
        <f t="shared" si="131"/>
        <v>0</v>
      </c>
      <c r="FQ34" s="187">
        <v>0</v>
      </c>
      <c r="FR34" s="187">
        <v>0</v>
      </c>
      <c r="FS34" s="187">
        <v>0</v>
      </c>
      <c r="FT34" s="187">
        <v>0</v>
      </c>
      <c r="FU34" s="187">
        <f>SUMIFS(Backup!$H:$H, Backup!$A:$A, "&gt;"&amp;'Week-wise'!FP$1, Backup!$A:$A, "&lt;="&amp;'Week-wise'!FU$1, Backup!$B:$B, 'Week-wise'!$B34)</f>
        <v>0</v>
      </c>
      <c r="FV34" s="187">
        <f>SUMIFS(Backup!$H:$H, Backup!$A:$A, "&gt;"&amp;'Week-wise'!FU$1, Backup!$A:$A, "&lt;="&amp;'Week-wise'!FV$1, Backup!$B:$B, 'Week-wise'!$B34)</f>
        <v>0</v>
      </c>
      <c r="FW34" s="187">
        <f>SUMIFS(Backup!$H:$H, Backup!$A:$A, "&gt;"&amp;'Week-wise'!FV$1, Backup!$A:$A, "&lt;="&amp;'Week-wise'!FW$1, Backup!$B:$B, 'Week-wise'!$B34)</f>
        <v>0</v>
      </c>
      <c r="FX34" s="187">
        <f>SUMIFS(Backup!$H:$H, Backup!$A:$A, "&gt;"&amp;'Week-wise'!FW$1, Backup!$A:$A, "&lt;="&amp;'Week-wise'!FX$1, Backup!$B:$B, 'Week-wise'!$B34)</f>
        <v>0</v>
      </c>
      <c r="FY34" s="187"/>
      <c r="FZ34" s="187"/>
      <c r="GA34" s="187">
        <f t="shared" si="132"/>
        <v>0</v>
      </c>
      <c r="GB34" s="187">
        <f t="shared" si="133"/>
        <v>0</v>
      </c>
      <c r="GC34" s="187">
        <v>0</v>
      </c>
      <c r="GD34" s="187">
        <v>0</v>
      </c>
      <c r="GE34" s="187">
        <v>0</v>
      </c>
      <c r="GF34" s="187">
        <v>0</v>
      </c>
      <c r="GG34" s="187">
        <f>SUMIFS(Backup!$H:$H, Backup!$A:$A, "&gt;"&amp;'Week-wise'!GB$1, Backup!$A:$A, "&lt;="&amp;'Week-wise'!GG$1, Backup!$B:$B, 'Week-wise'!$B34)</f>
        <v>0</v>
      </c>
      <c r="GH34" s="187">
        <f>SUMIFS(Backup!$H:$H, Backup!$A:$A, "&gt;"&amp;'Week-wise'!GG$1, Backup!$A:$A, "&lt;="&amp;'Week-wise'!GH$1, Backup!$B:$B, 'Week-wise'!$B34)</f>
        <v>0</v>
      </c>
      <c r="GI34" s="187">
        <f>SUMIFS(Backup!$H:$H, Backup!$A:$A, "&gt;"&amp;'Week-wise'!GH$1, Backup!$A:$A, "&lt;="&amp;'Week-wise'!GI$1, Backup!$B:$B, 'Week-wise'!$B34)</f>
        <v>0</v>
      </c>
      <c r="GJ34" s="187">
        <f>SUMIFS(Backup!$H:$H, Backup!$A:$A, "&gt;"&amp;'Week-wise'!GI$1, Backup!$A:$A, "&lt;="&amp;'Week-wise'!GJ$1, Backup!$B:$B, 'Week-wise'!$B34)</f>
        <v>0</v>
      </c>
      <c r="GK34" s="187"/>
      <c r="GL34" s="187"/>
      <c r="GM34" s="187">
        <f t="shared" si="134"/>
        <v>0</v>
      </c>
      <c r="GN34" s="187">
        <f t="shared" si="135"/>
        <v>0</v>
      </c>
      <c r="GO34" s="187">
        <v>0</v>
      </c>
      <c r="GP34" s="187">
        <v>0</v>
      </c>
      <c r="GQ34" s="187">
        <v>0</v>
      </c>
      <c r="GR34" s="187">
        <v>0</v>
      </c>
      <c r="GS34" s="187">
        <f>SUMIFS(Backup!$H:$H, Backup!$A:$A, "&gt;"&amp;'Week-wise'!GN$1, Backup!$A:$A, "&lt;="&amp;'Week-wise'!GS$1, Backup!$B:$B, 'Week-wise'!$B34)</f>
        <v>0</v>
      </c>
      <c r="GT34" s="187">
        <f>SUMIFS(Backup!$H:$H, Backup!$A:$A, "&gt;"&amp;'Week-wise'!GS$1, Backup!$A:$A, "&lt;="&amp;'Week-wise'!GT$1, Backup!$B:$B, 'Week-wise'!$B34)</f>
        <v>0</v>
      </c>
      <c r="GU34" s="187">
        <f>SUMIFS(Backup!$H:$H, Backup!$A:$A, "&gt;"&amp;'Week-wise'!GT$1, Backup!$A:$A, "&lt;="&amp;'Week-wise'!GU$1, Backup!$B:$B, 'Week-wise'!$B34)</f>
        <v>0</v>
      </c>
      <c r="GV34" s="187">
        <f>SUMIFS(Backup!$H:$H, Backup!$A:$A, "&gt;"&amp;'Week-wise'!GU$1, Backup!$A:$A, "&lt;="&amp;'Week-wise'!GV$1, Backup!$B:$B, 'Week-wise'!$B34)</f>
        <v>0</v>
      </c>
      <c r="GW34" s="187"/>
      <c r="GX34" s="187"/>
      <c r="GY34" s="187">
        <f t="shared" si="136"/>
        <v>0</v>
      </c>
      <c r="GZ34" s="187">
        <f t="shared" si="137"/>
        <v>0</v>
      </c>
      <c r="HA34" s="187">
        <v>0</v>
      </c>
      <c r="HB34" s="187">
        <v>0</v>
      </c>
      <c r="HC34" s="187">
        <v>0</v>
      </c>
      <c r="HD34" s="187">
        <v>0</v>
      </c>
      <c r="HE34" s="187">
        <f>SUMIFS(Backup!$H:$H, Backup!$A:$A, "&gt;"&amp;'Week-wise'!GZ$1, Backup!$A:$A, "&lt;="&amp;'Week-wise'!HE$1, Backup!$B:$B, 'Week-wise'!$B34)</f>
        <v>0</v>
      </c>
      <c r="HF34" s="187">
        <f>SUMIFS(Backup!$H:$H, Backup!$A:$A, "&gt;"&amp;'Week-wise'!HE$1, Backup!$A:$A, "&lt;="&amp;'Week-wise'!HF$1, Backup!$B:$B, 'Week-wise'!$B34)</f>
        <v>0</v>
      </c>
      <c r="HG34" s="187">
        <f>SUMIFS(Backup!$H:$H, Backup!$A:$A, "&gt;"&amp;'Week-wise'!HF$1, Backup!$A:$A, "&lt;="&amp;'Week-wise'!HG$1, Backup!$B:$B, 'Week-wise'!$B34)</f>
        <v>0</v>
      </c>
      <c r="HH34" s="187">
        <f>SUMIFS(Backup!$H:$H, Backup!$A:$A, "&gt;"&amp;'Week-wise'!HG$1, Backup!$A:$A, "&lt;="&amp;'Week-wise'!HH$1, Backup!$B:$B, 'Week-wise'!$B34)</f>
        <v>0</v>
      </c>
      <c r="HI34" s="187"/>
      <c r="HJ34" s="187"/>
      <c r="HK34" s="187">
        <f t="shared" si="138"/>
        <v>0</v>
      </c>
      <c r="HL34" s="187">
        <f t="shared" si="139"/>
        <v>0</v>
      </c>
      <c r="HM34" s="187">
        <v>0</v>
      </c>
      <c r="HN34" s="187">
        <v>0</v>
      </c>
      <c r="HO34" s="187">
        <v>0</v>
      </c>
      <c r="HP34" s="187">
        <v>0</v>
      </c>
      <c r="HQ34" s="187">
        <f>SUMIFS(Backup!$H:$H, Backup!$A:$A, "&gt;"&amp;'Week-wise'!HL$1, Backup!$A:$A, "&lt;="&amp;'Week-wise'!HQ$1, Backup!$B:$B, 'Week-wise'!$B34)</f>
        <v>0</v>
      </c>
      <c r="HR34" s="187">
        <f>SUMIFS(Backup!$H:$H, Backup!$A:$A, "&gt;"&amp;'Week-wise'!HQ$1, Backup!$A:$A, "&lt;="&amp;'Week-wise'!HR$1, Backup!$B:$B, 'Week-wise'!$B34)</f>
        <v>0</v>
      </c>
      <c r="HS34" s="187">
        <f>SUMIFS(Backup!$H:$H, Backup!$A:$A, "&gt;"&amp;'Week-wise'!HR$1, Backup!$A:$A, "&lt;="&amp;'Week-wise'!HS$1, Backup!$B:$B, 'Week-wise'!$B34)</f>
        <v>0</v>
      </c>
      <c r="HT34" s="187">
        <f>SUMIFS(Backup!$H:$H, Backup!$A:$A, "&gt;"&amp;'Week-wise'!HS$1, Backup!$A:$A, "&lt;="&amp;'Week-wise'!HT$1, Backup!$B:$B, 'Week-wise'!$B34)</f>
        <v>0</v>
      </c>
      <c r="HU34" s="187"/>
      <c r="HV34" s="187"/>
      <c r="HW34" s="187">
        <f t="shared" si="140"/>
        <v>848</v>
      </c>
      <c r="HX34" s="187">
        <f t="shared" si="141"/>
        <v>83</v>
      </c>
      <c r="HY34" s="187">
        <v>186.56</v>
      </c>
      <c r="HZ34" s="187">
        <v>220.48000000000002</v>
      </c>
      <c r="IA34" s="187">
        <v>220.48000000000002</v>
      </c>
      <c r="IB34" s="187">
        <v>220.48000000000002</v>
      </c>
      <c r="IC34" s="187">
        <f>SUMIFS(Backup!$H:$H, Backup!$A:$A, "&gt;"&amp;'Week-wise'!HX$1, Backup!$A:$A, "&lt;="&amp;'Week-wise'!IC$1, Backup!$B:$B, 'Week-wise'!$B34)</f>
        <v>37</v>
      </c>
      <c r="ID34" s="187">
        <f>SUMIFS(Backup!$H:$H, Backup!$A:$A, "&gt;"&amp;'Week-wise'!IC$1, Backup!$A:$A, "&lt;="&amp;'Week-wise'!ID$1, Backup!$B:$B, 'Week-wise'!$B34)</f>
        <v>45</v>
      </c>
      <c r="IE34" s="187">
        <f>SUMIFS(Backup!$H:$H, Backup!$A:$A, "&gt;"&amp;'Week-wise'!ID$1, Backup!$A:$A, "&lt;="&amp;'Week-wise'!IE$1, Backup!$B:$B, 'Week-wise'!$B34)</f>
        <v>0</v>
      </c>
      <c r="IF34" s="187">
        <f>SUMIFS(Backup!$H:$H, Backup!$A:$A, "&gt;"&amp;'Week-wise'!IE$1, Backup!$A:$A, "&lt;="&amp;'Week-wise'!IF$1, Backup!$B:$B, 'Week-wise'!$B34)</f>
        <v>1</v>
      </c>
      <c r="IG34" s="187"/>
      <c r="IH34" s="187"/>
      <c r="II34" s="187">
        <f t="shared" si="142"/>
        <v>0</v>
      </c>
      <c r="IJ34" s="187">
        <f t="shared" si="143"/>
        <v>0</v>
      </c>
      <c r="IK34" s="187"/>
      <c r="IL34" s="187"/>
      <c r="IM34" s="187"/>
      <c r="IN34" s="187"/>
      <c r="IO34" s="187">
        <f>SUMIFS(Backup!$H:$H, Backup!$A:$A, "&gt;"&amp;'Week-wise'!IJ$1, Backup!$A:$A, "&lt;="&amp;'Week-wise'!IO$1, Backup!$B:$B, 'Week-wise'!$B34)</f>
        <v>0</v>
      </c>
      <c r="IP34" s="187">
        <f>SUMIFS(Backup!$H:$H, Backup!$A:$A, "&gt;"&amp;'Week-wise'!IO$1, Backup!$A:$A, "&lt;="&amp;'Week-wise'!IP$1, Backup!$B:$B, 'Week-wise'!$B34)</f>
        <v>0</v>
      </c>
      <c r="IQ34" s="187">
        <f>SUMIFS(Backup!$H:$H, Backup!$A:$A, "&gt;"&amp;'Week-wise'!IP$1, Backup!$A:$A, "&lt;="&amp;'Week-wise'!IQ$1, Backup!$B:$B, 'Week-wise'!$B34)</f>
        <v>0</v>
      </c>
      <c r="IR34" s="187">
        <f>SUMIFS(Backup!$H:$H, Backup!$A:$A, "&gt;"&amp;'Week-wise'!IQ$1, Backup!$A:$A, "&lt;="&amp;'Week-wise'!IR$1, Backup!$B:$B, 'Week-wise'!$B34)</f>
        <v>0</v>
      </c>
      <c r="IS34" s="187"/>
      <c r="IT34" s="187"/>
      <c r="IU34" s="187">
        <f t="shared" si="144"/>
        <v>0</v>
      </c>
      <c r="IV34" s="187">
        <f t="shared" si="145"/>
        <v>0</v>
      </c>
      <c r="IW34" s="187"/>
      <c r="IX34" s="187"/>
      <c r="IY34" s="187"/>
      <c r="IZ34" s="187"/>
      <c r="JA34" s="187">
        <f>SUMIFS(Backup!$H:$H, Backup!$A:$A, "&gt;"&amp;'Week-wise'!IV$1, Backup!$A:$A, "&lt;="&amp;'Week-wise'!JA$1, Backup!$B:$B, 'Week-wise'!$B34)</f>
        <v>0</v>
      </c>
      <c r="JB34" s="187">
        <f>SUMIFS(Backup!$H:$H, Backup!$A:$A, "&gt;"&amp;'Week-wise'!JA$1, Backup!$A:$A, "&lt;="&amp;'Week-wise'!JB$1, Backup!$B:$B, 'Week-wise'!$B34)</f>
        <v>0</v>
      </c>
      <c r="JC34" s="187">
        <f>SUMIFS(Backup!$H:$H, Backup!$A:$A, "&gt;"&amp;'Week-wise'!JB$1, Backup!$A:$A, "&lt;="&amp;'Week-wise'!JC$1, Backup!$B:$B, 'Week-wise'!$B34)</f>
        <v>0</v>
      </c>
      <c r="JD34" s="187">
        <f>SUMIFS(Backup!$H:$H, Backup!$A:$A, "&gt;"&amp;'Week-wise'!JC$1, Backup!$A:$A, "&lt;="&amp;'Week-wise'!JD$1, Backup!$B:$B, 'Week-wise'!$B34)</f>
        <v>0</v>
      </c>
    </row>
    <row r="35" spans="1:264">
      <c r="A35" s="190">
        <v>8</v>
      </c>
      <c r="B35" s="241" t="s">
        <v>34</v>
      </c>
      <c r="C35" s="585">
        <v>252</v>
      </c>
      <c r="D35" s="190" t="s">
        <v>564</v>
      </c>
      <c r="E35" s="312">
        <f t="shared" si="115"/>
        <v>0</v>
      </c>
      <c r="F35" s="312">
        <f t="shared" si="112"/>
        <v>0</v>
      </c>
      <c r="G35" s="312">
        <f t="shared" si="113"/>
        <v>757</v>
      </c>
      <c r="H35" s="312">
        <f t="shared" si="114"/>
        <v>207</v>
      </c>
      <c r="I35" s="585"/>
      <c r="J35" s="585"/>
      <c r="K35" s="187"/>
      <c r="L35" s="187"/>
      <c r="M35" s="585"/>
      <c r="N35" s="585"/>
      <c r="O35" s="187"/>
      <c r="P35" s="187"/>
      <c r="Q35" s="187"/>
      <c r="R35" s="187"/>
      <c r="S35" s="187"/>
      <c r="T35" s="187"/>
      <c r="U35" s="187"/>
      <c r="V35" s="187"/>
      <c r="W35" s="187"/>
      <c r="X35" s="187"/>
      <c r="Y35" s="585"/>
      <c r="Z35" s="585"/>
      <c r="AA35" s="187"/>
      <c r="AB35" s="187"/>
      <c r="AC35" s="187"/>
      <c r="AD35" s="187"/>
      <c r="AE35" s="187"/>
      <c r="AF35" s="187"/>
      <c r="AG35" s="187"/>
      <c r="AH35" s="187"/>
      <c r="AI35" s="187"/>
      <c r="AJ35" s="187"/>
      <c r="AK35" s="585"/>
      <c r="AL35" s="585"/>
      <c r="AM35" s="187"/>
      <c r="AN35" s="187"/>
      <c r="AO35" s="187"/>
      <c r="AP35" s="187"/>
      <c r="AQ35" s="187"/>
      <c r="AR35" s="187"/>
      <c r="AS35" s="187"/>
      <c r="AT35" s="187"/>
      <c r="AU35" s="187"/>
      <c r="AV35" s="187"/>
      <c r="AW35" s="585"/>
      <c r="AX35" s="585"/>
      <c r="AY35" s="187"/>
      <c r="AZ35" s="187"/>
      <c r="BA35" s="187"/>
      <c r="BB35" s="187"/>
      <c r="BC35" s="187"/>
      <c r="BD35" s="187"/>
      <c r="BE35" s="187"/>
      <c r="BF35" s="187"/>
      <c r="BG35" s="187"/>
      <c r="BH35" s="187"/>
      <c r="BI35" s="585"/>
      <c r="BJ35" s="585"/>
      <c r="BK35" s="187"/>
      <c r="BL35" s="187"/>
      <c r="BM35" s="187"/>
      <c r="BN35" s="187"/>
      <c r="BO35" s="187"/>
      <c r="BP35" s="187"/>
      <c r="BQ35" s="187"/>
      <c r="BR35" s="187"/>
      <c r="BS35" s="187"/>
      <c r="BT35" s="187"/>
      <c r="BU35" s="585"/>
      <c r="BV35" s="585"/>
      <c r="BW35" s="187"/>
      <c r="BX35" s="187"/>
      <c r="BY35" s="187"/>
      <c r="BZ35" s="187"/>
      <c r="CA35" s="187"/>
      <c r="CB35" s="187"/>
      <c r="CC35" s="187"/>
      <c r="CD35" s="187"/>
      <c r="CE35" s="187"/>
      <c r="CF35" s="187"/>
      <c r="CG35" s="585"/>
      <c r="CH35" s="585"/>
      <c r="CI35" s="187">
        <f t="shared" si="116"/>
        <v>0</v>
      </c>
      <c r="CJ35" s="187">
        <f t="shared" si="117"/>
        <v>0</v>
      </c>
      <c r="CK35" s="187"/>
      <c r="CL35" s="187"/>
      <c r="CM35" s="187"/>
      <c r="CN35" s="187"/>
      <c r="CO35" s="187">
        <f>SUMIFS(Backup!$H:$H, Backup!$A:$A, "&gt;"&amp;'Week-wise'!CJ$1, Backup!$A:$A, "&lt;="&amp;'Week-wise'!CO$1, Backup!$B:$B, 'Week-wise'!$B35)</f>
        <v>0</v>
      </c>
      <c r="CP35" s="187">
        <f>SUMIFS(Backup!$H:$H, Backup!$A:$A, "&gt;"&amp;'Week-wise'!CO$1, Backup!$A:$A, "&lt;="&amp;'Week-wise'!CP$1, Backup!$B:$B, 'Week-wise'!$B35)</f>
        <v>0</v>
      </c>
      <c r="CQ35" s="187">
        <f>SUMIFS(Backup!$H:$H, Backup!$A:$A, "&gt;"&amp;'Week-wise'!CP$1, Backup!$A:$A, "&lt;="&amp;'Week-wise'!CQ$1, Backup!$B:$B, 'Week-wise'!$B35)</f>
        <v>0</v>
      </c>
      <c r="CR35" s="187">
        <f>SUMIFS(Backup!$H:$H, Backup!$A:$A, "&gt;"&amp;'Week-wise'!CQ$1, Backup!$A:$A, "&lt;="&amp;'Week-wise'!CR$1, Backup!$B:$B, 'Week-wise'!$B35)</f>
        <v>0</v>
      </c>
      <c r="CS35" s="187"/>
      <c r="CT35" s="187"/>
      <c r="CU35" s="187">
        <f t="shared" si="118"/>
        <v>0</v>
      </c>
      <c r="CV35" s="187">
        <f t="shared" si="119"/>
        <v>0</v>
      </c>
      <c r="CW35" s="187">
        <v>0</v>
      </c>
      <c r="CX35" s="187">
        <v>0</v>
      </c>
      <c r="CY35" s="187">
        <v>0</v>
      </c>
      <c r="CZ35" s="187">
        <v>0</v>
      </c>
      <c r="DA35" s="187">
        <f>SUMIFS(Backup!$H:$H, Backup!$A:$A, "&gt;"&amp;'Week-wise'!CV$1, Backup!$A:$A, "&lt;="&amp;'Week-wise'!DA$1, Backup!$B:$B, 'Week-wise'!$B35)</f>
        <v>0</v>
      </c>
      <c r="DB35" s="187">
        <f>SUMIFS(Backup!$H:$H, Backup!$A:$A, "&gt;"&amp;'Week-wise'!DA$1, Backup!$A:$A, "&lt;="&amp;'Week-wise'!DB$1, Backup!$B:$B, 'Week-wise'!$B35)</f>
        <v>0</v>
      </c>
      <c r="DC35" s="187">
        <f>SUMIFS(Backup!$H:$H, Backup!$A:$A, "&gt;"&amp;'Week-wise'!DB$1, Backup!$A:$A, "&lt;="&amp;'Week-wise'!DC$1, Backup!$B:$B, 'Week-wise'!$B35)</f>
        <v>0</v>
      </c>
      <c r="DD35" s="187">
        <f>SUMIFS(Backup!$H:$H, Backup!$A:$A, "&gt;"&amp;'Week-wise'!DC$1, Backup!$A:$A, "&lt;="&amp;'Week-wise'!DD$1, Backup!$B:$B, 'Week-wise'!$B35)</f>
        <v>0</v>
      </c>
      <c r="DE35" s="187"/>
      <c r="DF35" s="187"/>
      <c r="DG35" s="187">
        <f t="shared" si="120"/>
        <v>0</v>
      </c>
      <c r="DH35" s="187">
        <f t="shared" si="121"/>
        <v>0</v>
      </c>
      <c r="DI35" s="187">
        <v>0</v>
      </c>
      <c r="DJ35" s="187">
        <v>0</v>
      </c>
      <c r="DK35" s="187">
        <v>0</v>
      </c>
      <c r="DL35" s="187">
        <v>0</v>
      </c>
      <c r="DM35" s="187">
        <f>SUMIFS(Backup!$H:$H, Backup!$A:$A, "&gt;"&amp;'Week-wise'!DH$1, Backup!$A:$A, "&lt;="&amp;'Week-wise'!DM$1, Backup!$B:$B, 'Week-wise'!$B35)</f>
        <v>0</v>
      </c>
      <c r="DN35" s="187">
        <f>SUMIFS(Backup!$H:$H, Backup!$A:$A, "&gt;"&amp;'Week-wise'!DM$1, Backup!$A:$A, "&lt;="&amp;'Week-wise'!DN$1, Backup!$B:$B, 'Week-wise'!$B35)</f>
        <v>0</v>
      </c>
      <c r="DO35" s="187">
        <f>SUMIFS(Backup!$H:$H, Backup!$A:$A, "&gt;"&amp;'Week-wise'!DN$1, Backup!$A:$A, "&lt;="&amp;'Week-wise'!DO$1, Backup!$B:$B, 'Week-wise'!$B35)</f>
        <v>0</v>
      </c>
      <c r="DP35" s="187">
        <f>SUMIFS(Backup!$H:$H, Backup!$A:$A, "&gt;"&amp;'Week-wise'!DO$1, Backup!$A:$A, "&lt;="&amp;'Week-wise'!DP$1, Backup!$B:$B, 'Week-wise'!$B35)</f>
        <v>0</v>
      </c>
      <c r="DQ35" s="187"/>
      <c r="DR35" s="187"/>
      <c r="DS35" s="187">
        <f t="shared" si="122"/>
        <v>0</v>
      </c>
      <c r="DT35" s="187">
        <f t="shared" si="123"/>
        <v>0</v>
      </c>
      <c r="DU35" s="187">
        <v>0</v>
      </c>
      <c r="DV35" s="187">
        <v>0</v>
      </c>
      <c r="DW35" s="187">
        <v>0</v>
      </c>
      <c r="DX35" s="187">
        <v>0</v>
      </c>
      <c r="DY35" s="187">
        <f>SUMIFS(Backup!$H:$H, Backup!$A:$A, "&gt;"&amp;'Week-wise'!DT$1, Backup!$A:$A, "&lt;="&amp;'Week-wise'!DY$1, Backup!$B:$B, 'Week-wise'!$B35)</f>
        <v>0</v>
      </c>
      <c r="DZ35" s="187">
        <f>SUMIFS(Backup!$H:$H, Backup!$A:$A, "&gt;"&amp;'Week-wise'!DY$1, Backup!$A:$A, "&lt;="&amp;'Week-wise'!DZ$1, Backup!$B:$B, 'Week-wise'!$B35)</f>
        <v>0</v>
      </c>
      <c r="EA35" s="187">
        <f>SUMIFS(Backup!$H:$H, Backup!$A:$A, "&gt;"&amp;'Week-wise'!DZ$1, Backup!$A:$A, "&lt;="&amp;'Week-wise'!EA$1, Backup!$B:$B, 'Week-wise'!$B35)</f>
        <v>0</v>
      </c>
      <c r="EB35" s="187">
        <f>SUMIFS(Backup!$H:$H, Backup!$A:$A, "&gt;"&amp;'Week-wise'!EA$1, Backup!$A:$A, "&lt;="&amp;'Week-wise'!EB$1, Backup!$B:$B, 'Week-wise'!$B35)</f>
        <v>0</v>
      </c>
      <c r="EC35" s="187"/>
      <c r="ED35" s="187"/>
      <c r="EE35" s="187">
        <f t="shared" si="124"/>
        <v>0</v>
      </c>
      <c r="EF35" s="187">
        <f t="shared" si="125"/>
        <v>0</v>
      </c>
      <c r="EG35" s="187">
        <v>0</v>
      </c>
      <c r="EH35" s="187">
        <v>0</v>
      </c>
      <c r="EI35" s="187">
        <v>0</v>
      </c>
      <c r="EJ35" s="187">
        <v>0</v>
      </c>
      <c r="EK35" s="187">
        <f>SUMIFS(Backup!$H:$H, Backup!$A:$A, "&gt;"&amp;'Week-wise'!EF$1, Backup!$A:$A, "&lt;="&amp;'Week-wise'!EK$1, Backup!$B:$B, 'Week-wise'!$B35)</f>
        <v>0</v>
      </c>
      <c r="EL35" s="187">
        <f>SUMIFS(Backup!$H:$H, Backup!$A:$A, "&gt;"&amp;'Week-wise'!EK$1, Backup!$A:$A, "&lt;="&amp;'Week-wise'!EL$1, Backup!$B:$B, 'Week-wise'!$B35)</f>
        <v>0</v>
      </c>
      <c r="EM35" s="187">
        <f>SUMIFS(Backup!$H:$H, Backup!$A:$A, "&gt;"&amp;'Week-wise'!EL$1, Backup!$A:$A, "&lt;="&amp;'Week-wise'!EM$1, Backup!$B:$B, 'Week-wise'!$B35)</f>
        <v>0</v>
      </c>
      <c r="EN35" s="187">
        <f>SUMIFS(Backup!$H:$H, Backup!$A:$A, "&gt;"&amp;'Week-wise'!EM$1, Backup!$A:$A, "&lt;="&amp;'Week-wise'!EN$1, Backup!$B:$B, 'Week-wise'!$B35)</f>
        <v>0</v>
      </c>
      <c r="EO35" s="187"/>
      <c r="EP35" s="187"/>
      <c r="EQ35" s="187">
        <f t="shared" si="126"/>
        <v>0</v>
      </c>
      <c r="ER35" s="187">
        <f t="shared" si="127"/>
        <v>0</v>
      </c>
      <c r="ES35" s="187">
        <v>0</v>
      </c>
      <c r="ET35" s="187">
        <v>0</v>
      </c>
      <c r="EU35" s="187">
        <v>0</v>
      </c>
      <c r="EV35" s="187">
        <v>0</v>
      </c>
      <c r="EW35" s="187">
        <f>SUMIFS(Backup!$H:$H, Backup!$A:$A, "&gt;"&amp;'Week-wise'!ER$1, Backup!$A:$A, "&lt;="&amp;'Week-wise'!EW$1, Backup!$B:$B, 'Week-wise'!$B35)</f>
        <v>0</v>
      </c>
      <c r="EX35" s="187">
        <f>SUMIFS(Backup!$H:$H, Backup!$A:$A, "&gt;"&amp;'Week-wise'!EW$1, Backup!$A:$A, "&lt;="&amp;'Week-wise'!EX$1, Backup!$B:$B, 'Week-wise'!$B35)</f>
        <v>0</v>
      </c>
      <c r="EY35" s="187">
        <f>SUMIFS(Backup!$H:$H, Backup!$A:$A, "&gt;"&amp;'Week-wise'!EX$1, Backup!$A:$A, "&lt;="&amp;'Week-wise'!EY$1, Backup!$B:$B, 'Week-wise'!$B35)</f>
        <v>0</v>
      </c>
      <c r="EZ35" s="187">
        <f>SUMIFS(Backup!$H:$H, Backup!$A:$A, "&gt;"&amp;'Week-wise'!EY$1, Backup!$A:$A, "&lt;="&amp;'Week-wise'!EZ$1, Backup!$B:$B, 'Week-wise'!$B35)</f>
        <v>0</v>
      </c>
      <c r="FA35" s="187"/>
      <c r="FB35" s="187"/>
      <c r="FC35" s="187">
        <f t="shared" si="128"/>
        <v>96</v>
      </c>
      <c r="FD35" s="187">
        <f t="shared" si="129"/>
        <v>14</v>
      </c>
      <c r="FE35" s="863">
        <v>21.573647725087035</v>
      </c>
      <c r="FF35" s="863">
        <v>24.96347915948234</v>
      </c>
      <c r="FG35" s="863">
        <v>24.96347915948234</v>
      </c>
      <c r="FH35" s="863">
        <v>24.499393955948282</v>
      </c>
      <c r="FI35" s="187">
        <f>SUMIFS(Backup!$H:$H, Backup!$A:$A, "&gt;"&amp;'Week-wise'!FD$1, Backup!$A:$A, "&lt;="&amp;'Week-wise'!FI$1, Backup!$B:$B, 'Week-wise'!$B35)</f>
        <v>0</v>
      </c>
      <c r="FJ35" s="187">
        <f>SUMIFS(Backup!$H:$H, Backup!$A:$A, "&gt;"&amp;'Week-wise'!FI$1, Backup!$A:$A, "&lt;="&amp;'Week-wise'!FJ$1, Backup!$B:$B, 'Week-wise'!$B35)</f>
        <v>0</v>
      </c>
      <c r="FK35" s="187">
        <f>SUMIFS(Backup!$H:$H, Backup!$A:$A, "&gt;"&amp;'Week-wise'!FJ$1, Backup!$A:$A, "&lt;="&amp;'Week-wise'!FK$1, Backup!$B:$B, 'Week-wise'!$B35)</f>
        <v>14</v>
      </c>
      <c r="FL35" s="187">
        <f>SUMIFS(Backup!$H:$H, Backup!$A:$A, "&gt;"&amp;'Week-wise'!FK$1, Backup!$A:$A, "&lt;="&amp;'Week-wise'!FL$1, Backup!$B:$B, 'Week-wise'!$B35)</f>
        <v>0</v>
      </c>
      <c r="FM35" s="187"/>
      <c r="FN35" s="187"/>
      <c r="FO35" s="187">
        <f t="shared" si="130"/>
        <v>161</v>
      </c>
      <c r="FP35" s="187">
        <f t="shared" si="131"/>
        <v>91</v>
      </c>
      <c r="FQ35" s="187">
        <v>36.180805038948051</v>
      </c>
      <c r="FR35" s="187">
        <v>41.865834840381844</v>
      </c>
      <c r="FS35" s="187">
        <v>41.865834840381844</v>
      </c>
      <c r="FT35" s="187">
        <v>41.087525280288261</v>
      </c>
      <c r="FU35" s="187">
        <f>SUMIFS(Backup!$H:$H, Backup!$A:$A, "&gt;"&amp;'Week-wise'!FP$1, Backup!$A:$A, "&lt;="&amp;'Week-wise'!FU$1, Backup!$B:$B, 'Week-wise'!$B35)</f>
        <v>0</v>
      </c>
      <c r="FV35" s="187">
        <f>SUMIFS(Backup!$H:$H, Backup!$A:$A, "&gt;"&amp;'Week-wise'!FU$1, Backup!$A:$A, "&lt;="&amp;'Week-wise'!FV$1, Backup!$B:$B, 'Week-wise'!$B35)</f>
        <v>17</v>
      </c>
      <c r="FW35" s="187">
        <f>SUMIFS(Backup!$H:$H, Backup!$A:$A, "&gt;"&amp;'Week-wise'!FV$1, Backup!$A:$A, "&lt;="&amp;'Week-wise'!FW$1, Backup!$B:$B, 'Week-wise'!$B35)</f>
        <v>43</v>
      </c>
      <c r="FX35" s="187">
        <f>SUMIFS(Backup!$H:$H, Backup!$A:$A, "&gt;"&amp;'Week-wise'!FW$1, Backup!$A:$A, "&lt;="&amp;'Week-wise'!FX$1, Backup!$B:$B, 'Week-wise'!$B35)</f>
        <v>31</v>
      </c>
      <c r="FY35" s="187"/>
      <c r="FZ35" s="187"/>
      <c r="GA35" s="187">
        <f t="shared" si="132"/>
        <v>0</v>
      </c>
      <c r="GB35" s="187">
        <f t="shared" si="133"/>
        <v>6</v>
      </c>
      <c r="GC35" s="187">
        <v>0</v>
      </c>
      <c r="GD35" s="187">
        <v>0</v>
      </c>
      <c r="GE35" s="187">
        <v>0</v>
      </c>
      <c r="GF35" s="187">
        <v>0</v>
      </c>
      <c r="GG35" s="187">
        <f>SUMIFS(Backup!$H:$H, Backup!$A:$A, "&gt;"&amp;'Week-wise'!GB$1, Backup!$A:$A, "&lt;="&amp;'Week-wise'!GG$1, Backup!$B:$B, 'Week-wise'!$B35)</f>
        <v>0</v>
      </c>
      <c r="GH35" s="187">
        <f>SUMIFS(Backup!$H:$H, Backup!$A:$A, "&gt;"&amp;'Week-wise'!GG$1, Backup!$A:$A, "&lt;="&amp;'Week-wise'!GH$1, Backup!$B:$B, 'Week-wise'!$B35)</f>
        <v>6</v>
      </c>
      <c r="GI35" s="187">
        <f>SUMIFS(Backup!$H:$H, Backup!$A:$A, "&gt;"&amp;'Week-wise'!GH$1, Backup!$A:$A, "&lt;="&amp;'Week-wise'!GI$1, Backup!$B:$B, 'Week-wise'!$B35)</f>
        <v>0</v>
      </c>
      <c r="GJ35" s="187">
        <f>SUMIFS(Backup!$H:$H, Backup!$A:$A, "&gt;"&amp;'Week-wise'!GI$1, Backup!$A:$A, "&lt;="&amp;'Week-wise'!GJ$1, Backup!$B:$B, 'Week-wise'!$B35)</f>
        <v>0</v>
      </c>
      <c r="GK35" s="187"/>
      <c r="GL35" s="187"/>
      <c r="GM35" s="187">
        <f t="shared" si="134"/>
        <v>79</v>
      </c>
      <c r="GN35" s="187">
        <f t="shared" si="135"/>
        <v>18</v>
      </c>
      <c r="GO35" s="187">
        <v>7.9</v>
      </c>
      <c r="GP35" s="187">
        <v>15.8</v>
      </c>
      <c r="GQ35" s="187">
        <v>27.65</v>
      </c>
      <c r="GR35" s="187">
        <v>27.65</v>
      </c>
      <c r="GS35" s="187">
        <f>SUMIFS(Backup!$H:$H, Backup!$A:$A, "&gt;"&amp;'Week-wise'!GN$1, Backup!$A:$A, "&lt;="&amp;'Week-wise'!GS$1, Backup!$B:$B, 'Week-wise'!$B35)</f>
        <v>0</v>
      </c>
      <c r="GT35" s="187">
        <f>SUMIFS(Backup!$H:$H, Backup!$A:$A, "&gt;"&amp;'Week-wise'!GS$1, Backup!$A:$A, "&lt;="&amp;'Week-wise'!GT$1, Backup!$B:$B, 'Week-wise'!$B35)</f>
        <v>0</v>
      </c>
      <c r="GU35" s="187">
        <f>SUMIFS(Backup!$H:$H, Backup!$A:$A, "&gt;"&amp;'Week-wise'!GT$1, Backup!$A:$A, "&lt;="&amp;'Week-wise'!GU$1, Backup!$B:$B, 'Week-wise'!$B35)</f>
        <v>0</v>
      </c>
      <c r="GV35" s="187">
        <f>SUMIFS(Backup!$H:$H, Backup!$A:$A, "&gt;"&amp;'Week-wise'!GU$1, Backup!$A:$A, "&lt;="&amp;'Week-wise'!GV$1, Backup!$B:$B, 'Week-wise'!$B35)</f>
        <v>18</v>
      </c>
      <c r="GW35" s="187"/>
      <c r="GX35" s="187"/>
      <c r="GY35" s="187">
        <f t="shared" si="136"/>
        <v>53</v>
      </c>
      <c r="GZ35" s="187">
        <f t="shared" si="137"/>
        <v>23</v>
      </c>
      <c r="HA35" s="187">
        <v>11.66</v>
      </c>
      <c r="HB35" s="187">
        <v>13.780000000000001</v>
      </c>
      <c r="HC35" s="187">
        <v>13.780000000000001</v>
      </c>
      <c r="HD35" s="187">
        <v>13.780000000000001</v>
      </c>
      <c r="HE35" s="187">
        <f>SUMIFS(Backup!$H:$H, Backup!$A:$A, "&gt;"&amp;'Week-wise'!GZ$1, Backup!$A:$A, "&lt;="&amp;'Week-wise'!HE$1, Backup!$B:$B, 'Week-wise'!$B35)</f>
        <v>2</v>
      </c>
      <c r="HF35" s="187">
        <f>SUMIFS(Backup!$H:$H, Backup!$A:$A, "&gt;"&amp;'Week-wise'!HE$1, Backup!$A:$A, "&lt;="&amp;'Week-wise'!HF$1, Backup!$B:$B, 'Week-wise'!$B35)</f>
        <v>21</v>
      </c>
      <c r="HG35" s="187">
        <f>SUMIFS(Backup!$H:$H, Backup!$A:$A, "&gt;"&amp;'Week-wise'!HF$1, Backup!$A:$A, "&lt;="&amp;'Week-wise'!HG$1, Backup!$B:$B, 'Week-wise'!$B35)</f>
        <v>0</v>
      </c>
      <c r="HH35" s="187">
        <f>SUMIFS(Backup!$H:$H, Backup!$A:$A, "&gt;"&amp;'Week-wise'!HG$1, Backup!$A:$A, "&lt;="&amp;'Week-wise'!HH$1, Backup!$B:$B, 'Week-wise'!$B35)</f>
        <v>0</v>
      </c>
      <c r="HI35" s="187"/>
      <c r="HJ35" s="187"/>
      <c r="HK35" s="187">
        <f t="shared" si="138"/>
        <v>0</v>
      </c>
      <c r="HL35" s="187">
        <f t="shared" si="139"/>
        <v>0</v>
      </c>
      <c r="HM35" s="187">
        <v>0</v>
      </c>
      <c r="HN35" s="187">
        <v>0</v>
      </c>
      <c r="HO35" s="187">
        <v>0</v>
      </c>
      <c r="HP35" s="187">
        <v>0</v>
      </c>
      <c r="HQ35" s="187">
        <f>SUMIFS(Backup!$H:$H, Backup!$A:$A, "&gt;"&amp;'Week-wise'!HL$1, Backup!$A:$A, "&lt;="&amp;'Week-wise'!HQ$1, Backup!$B:$B, 'Week-wise'!$B35)</f>
        <v>0</v>
      </c>
      <c r="HR35" s="187">
        <f>SUMIFS(Backup!$H:$H, Backup!$A:$A, "&gt;"&amp;'Week-wise'!HQ$1, Backup!$A:$A, "&lt;="&amp;'Week-wise'!HR$1, Backup!$B:$B, 'Week-wise'!$B35)</f>
        <v>0</v>
      </c>
      <c r="HS35" s="187">
        <f>SUMIFS(Backup!$H:$H, Backup!$A:$A, "&gt;"&amp;'Week-wise'!HR$1, Backup!$A:$A, "&lt;="&amp;'Week-wise'!HS$1, Backup!$B:$B, 'Week-wise'!$B35)</f>
        <v>0</v>
      </c>
      <c r="HT35" s="187">
        <f>SUMIFS(Backup!$H:$H, Backup!$A:$A, "&gt;"&amp;'Week-wise'!HS$1, Backup!$A:$A, "&lt;="&amp;'Week-wise'!HT$1, Backup!$B:$B, 'Week-wise'!$B35)</f>
        <v>0</v>
      </c>
      <c r="HU35" s="187"/>
      <c r="HV35" s="187"/>
      <c r="HW35" s="187">
        <f t="shared" si="140"/>
        <v>368</v>
      </c>
      <c r="HX35" s="187">
        <f t="shared" si="141"/>
        <v>8</v>
      </c>
      <c r="HY35" s="187">
        <v>80.959999999999994</v>
      </c>
      <c r="HZ35" s="187">
        <v>95.68</v>
      </c>
      <c r="IA35" s="187">
        <v>95.68</v>
      </c>
      <c r="IB35" s="187">
        <v>95.68</v>
      </c>
      <c r="IC35" s="187">
        <f>SUMIFS(Backup!$H:$H, Backup!$A:$A, "&gt;"&amp;'Week-wise'!HX$1, Backup!$A:$A, "&lt;="&amp;'Week-wise'!IC$1, Backup!$B:$B, 'Week-wise'!$B35)</f>
        <v>0</v>
      </c>
      <c r="ID35" s="187">
        <f>SUMIFS(Backup!$H:$H, Backup!$A:$A, "&gt;"&amp;'Week-wise'!IC$1, Backup!$A:$A, "&lt;="&amp;'Week-wise'!ID$1, Backup!$B:$B, 'Week-wise'!$B35)</f>
        <v>0</v>
      </c>
      <c r="IE35" s="187">
        <f>SUMIFS(Backup!$H:$H, Backup!$A:$A, "&gt;"&amp;'Week-wise'!ID$1, Backup!$A:$A, "&lt;="&amp;'Week-wise'!IE$1, Backup!$B:$B, 'Week-wise'!$B35)</f>
        <v>0</v>
      </c>
      <c r="IF35" s="187">
        <f>SUMIFS(Backup!$H:$H, Backup!$A:$A, "&gt;"&amp;'Week-wise'!IE$1, Backup!$A:$A, "&lt;="&amp;'Week-wise'!IF$1, Backup!$B:$B, 'Week-wise'!$B35)</f>
        <v>8</v>
      </c>
      <c r="IG35" s="187"/>
      <c r="IH35" s="187"/>
      <c r="II35" s="187">
        <f t="shared" si="142"/>
        <v>0</v>
      </c>
      <c r="IJ35" s="187">
        <f t="shared" si="143"/>
        <v>47</v>
      </c>
      <c r="IK35" s="187"/>
      <c r="IL35" s="187"/>
      <c r="IM35" s="187"/>
      <c r="IN35" s="187"/>
      <c r="IO35" s="187">
        <f>SUMIFS(Backup!$H:$H, Backup!$A:$A, "&gt;"&amp;'Week-wise'!IJ$1, Backup!$A:$A, "&lt;="&amp;'Week-wise'!IO$1, Backup!$B:$B, 'Week-wise'!$B35)</f>
        <v>8</v>
      </c>
      <c r="IP35" s="187">
        <f>SUMIFS(Backup!$H:$H, Backup!$A:$A, "&gt;"&amp;'Week-wise'!IO$1, Backup!$A:$A, "&lt;="&amp;'Week-wise'!IP$1, Backup!$B:$B, 'Week-wise'!$B35)</f>
        <v>0</v>
      </c>
      <c r="IQ35" s="187">
        <f>SUMIFS(Backup!$H:$H, Backup!$A:$A, "&gt;"&amp;'Week-wise'!IP$1, Backup!$A:$A, "&lt;="&amp;'Week-wise'!IQ$1, Backup!$B:$B, 'Week-wise'!$B35)</f>
        <v>30</v>
      </c>
      <c r="IR35" s="187">
        <f>SUMIFS(Backup!$H:$H, Backup!$A:$A, "&gt;"&amp;'Week-wise'!IQ$1, Backup!$A:$A, "&lt;="&amp;'Week-wise'!IR$1, Backup!$B:$B, 'Week-wise'!$B35)</f>
        <v>9</v>
      </c>
      <c r="IS35" s="187"/>
      <c r="IT35" s="187"/>
      <c r="IU35" s="187">
        <f t="shared" si="144"/>
        <v>0</v>
      </c>
      <c r="IV35" s="187">
        <f t="shared" si="145"/>
        <v>0</v>
      </c>
      <c r="IW35" s="187"/>
      <c r="IX35" s="187"/>
      <c r="IY35" s="187"/>
      <c r="IZ35" s="187"/>
      <c r="JA35" s="187">
        <f>SUMIFS(Backup!$H:$H, Backup!$A:$A, "&gt;"&amp;'Week-wise'!IV$1, Backup!$A:$A, "&lt;="&amp;'Week-wise'!JA$1, Backup!$B:$B, 'Week-wise'!$B35)</f>
        <v>0</v>
      </c>
      <c r="JB35" s="187">
        <f>SUMIFS(Backup!$H:$H, Backup!$A:$A, "&gt;"&amp;'Week-wise'!JA$1, Backup!$A:$A, "&lt;="&amp;'Week-wise'!JB$1, Backup!$B:$B, 'Week-wise'!$B35)</f>
        <v>0</v>
      </c>
      <c r="JC35" s="187">
        <f>SUMIFS(Backup!$H:$H, Backup!$A:$A, "&gt;"&amp;'Week-wise'!JB$1, Backup!$A:$A, "&lt;="&amp;'Week-wise'!JC$1, Backup!$B:$B, 'Week-wise'!$B35)</f>
        <v>0</v>
      </c>
      <c r="JD35" s="187">
        <f>SUMIFS(Backup!$H:$H, Backup!$A:$A, "&gt;"&amp;'Week-wise'!JC$1, Backup!$A:$A, "&lt;="&amp;'Week-wise'!JD$1, Backup!$B:$B, 'Week-wise'!$B35)</f>
        <v>0</v>
      </c>
    </row>
    <row r="36" spans="1:264">
      <c r="A36" s="190">
        <v>9</v>
      </c>
      <c r="B36" s="241" t="s">
        <v>3</v>
      </c>
      <c r="C36" s="585">
        <v>319</v>
      </c>
      <c r="D36" s="190" t="s">
        <v>564</v>
      </c>
      <c r="E36" s="312">
        <f t="shared" si="115"/>
        <v>0</v>
      </c>
      <c r="F36" s="312">
        <f t="shared" si="112"/>
        <v>0</v>
      </c>
      <c r="G36" s="312">
        <f t="shared" si="113"/>
        <v>460</v>
      </c>
      <c r="H36" s="312">
        <f t="shared" si="114"/>
        <v>301</v>
      </c>
      <c r="I36" s="585"/>
      <c r="J36" s="585"/>
      <c r="K36" s="187"/>
      <c r="L36" s="187"/>
      <c r="M36" s="585"/>
      <c r="N36" s="585"/>
      <c r="O36" s="187"/>
      <c r="P36" s="187"/>
      <c r="Q36" s="187"/>
      <c r="R36" s="187"/>
      <c r="S36" s="187"/>
      <c r="T36" s="187"/>
      <c r="U36" s="187"/>
      <c r="V36" s="187"/>
      <c r="W36" s="187"/>
      <c r="X36" s="187"/>
      <c r="Y36" s="585"/>
      <c r="Z36" s="585"/>
      <c r="AA36" s="187"/>
      <c r="AB36" s="187"/>
      <c r="AC36" s="187"/>
      <c r="AD36" s="187"/>
      <c r="AE36" s="187"/>
      <c r="AF36" s="187"/>
      <c r="AG36" s="187"/>
      <c r="AH36" s="187"/>
      <c r="AI36" s="187"/>
      <c r="AJ36" s="187"/>
      <c r="AK36" s="585"/>
      <c r="AL36" s="585"/>
      <c r="AM36" s="187"/>
      <c r="AN36" s="187"/>
      <c r="AO36" s="187"/>
      <c r="AP36" s="187"/>
      <c r="AQ36" s="187"/>
      <c r="AR36" s="187"/>
      <c r="AS36" s="187"/>
      <c r="AT36" s="187"/>
      <c r="AU36" s="187"/>
      <c r="AV36" s="187"/>
      <c r="AW36" s="585"/>
      <c r="AX36" s="585"/>
      <c r="AY36" s="187"/>
      <c r="AZ36" s="187"/>
      <c r="BA36" s="187"/>
      <c r="BB36" s="187"/>
      <c r="BC36" s="187"/>
      <c r="BD36" s="187"/>
      <c r="BE36" s="187"/>
      <c r="BF36" s="187"/>
      <c r="BG36" s="187"/>
      <c r="BH36" s="187"/>
      <c r="BI36" s="585"/>
      <c r="BJ36" s="585"/>
      <c r="BK36" s="187"/>
      <c r="BL36" s="187"/>
      <c r="BM36" s="187"/>
      <c r="BN36" s="187"/>
      <c r="BO36" s="187"/>
      <c r="BP36" s="187"/>
      <c r="BQ36" s="187"/>
      <c r="BR36" s="187"/>
      <c r="BS36" s="187"/>
      <c r="BT36" s="187"/>
      <c r="BU36" s="585"/>
      <c r="BV36" s="585"/>
      <c r="BW36" s="187"/>
      <c r="BX36" s="187"/>
      <c r="BY36" s="187"/>
      <c r="BZ36" s="187"/>
      <c r="CA36" s="187"/>
      <c r="CB36" s="187"/>
      <c r="CC36" s="187"/>
      <c r="CD36" s="187"/>
      <c r="CE36" s="187"/>
      <c r="CF36" s="187"/>
      <c r="CG36" s="585"/>
      <c r="CH36" s="585"/>
      <c r="CI36" s="187">
        <f t="shared" si="116"/>
        <v>0</v>
      </c>
      <c r="CJ36" s="187">
        <f t="shared" si="117"/>
        <v>0</v>
      </c>
      <c r="CK36" s="187"/>
      <c r="CL36" s="187"/>
      <c r="CM36" s="187"/>
      <c r="CN36" s="187"/>
      <c r="CO36" s="187">
        <f>SUMIFS(Backup!$H:$H, Backup!$A:$A, "&gt;"&amp;'Week-wise'!CJ$1, Backup!$A:$A, "&lt;="&amp;'Week-wise'!CO$1, Backup!$B:$B, 'Week-wise'!$B36)</f>
        <v>0</v>
      </c>
      <c r="CP36" s="187">
        <f>SUMIFS(Backup!$H:$H, Backup!$A:$A, "&gt;"&amp;'Week-wise'!CO$1, Backup!$A:$A, "&lt;="&amp;'Week-wise'!CP$1, Backup!$B:$B, 'Week-wise'!$B36)</f>
        <v>0</v>
      </c>
      <c r="CQ36" s="187">
        <f>SUMIFS(Backup!$H:$H, Backup!$A:$A, "&gt;"&amp;'Week-wise'!CP$1, Backup!$A:$A, "&lt;="&amp;'Week-wise'!CQ$1, Backup!$B:$B, 'Week-wise'!$B36)</f>
        <v>0</v>
      </c>
      <c r="CR36" s="187">
        <f>SUMIFS(Backup!$H:$H, Backup!$A:$A, "&gt;"&amp;'Week-wise'!CQ$1, Backup!$A:$A, "&lt;="&amp;'Week-wise'!CR$1, Backup!$B:$B, 'Week-wise'!$B36)</f>
        <v>0</v>
      </c>
      <c r="CS36" s="187"/>
      <c r="CT36" s="187"/>
      <c r="CU36" s="187">
        <f t="shared" si="118"/>
        <v>0</v>
      </c>
      <c r="CV36" s="187">
        <f t="shared" si="119"/>
        <v>0</v>
      </c>
      <c r="CW36" s="187">
        <v>0</v>
      </c>
      <c r="CX36" s="187">
        <v>0</v>
      </c>
      <c r="CY36" s="187">
        <v>0</v>
      </c>
      <c r="CZ36" s="187">
        <v>0</v>
      </c>
      <c r="DA36" s="187">
        <f>SUMIFS(Backup!$H:$H, Backup!$A:$A, "&gt;"&amp;'Week-wise'!CV$1, Backup!$A:$A, "&lt;="&amp;'Week-wise'!DA$1, Backup!$B:$B, 'Week-wise'!$B36)</f>
        <v>0</v>
      </c>
      <c r="DB36" s="187">
        <f>SUMIFS(Backup!$H:$H, Backup!$A:$A, "&gt;"&amp;'Week-wise'!DA$1, Backup!$A:$A, "&lt;="&amp;'Week-wise'!DB$1, Backup!$B:$B, 'Week-wise'!$B36)</f>
        <v>0</v>
      </c>
      <c r="DC36" s="187">
        <f>SUMIFS(Backup!$H:$H, Backup!$A:$A, "&gt;"&amp;'Week-wise'!DB$1, Backup!$A:$A, "&lt;="&amp;'Week-wise'!DC$1, Backup!$B:$B, 'Week-wise'!$B36)</f>
        <v>0</v>
      </c>
      <c r="DD36" s="187">
        <f>SUMIFS(Backup!$H:$H, Backup!$A:$A, "&gt;"&amp;'Week-wise'!DC$1, Backup!$A:$A, "&lt;="&amp;'Week-wise'!DD$1, Backup!$B:$B, 'Week-wise'!$B36)</f>
        <v>0</v>
      </c>
      <c r="DE36" s="187"/>
      <c r="DF36" s="187"/>
      <c r="DG36" s="187">
        <f t="shared" si="120"/>
        <v>0</v>
      </c>
      <c r="DH36" s="187">
        <f t="shared" si="121"/>
        <v>0</v>
      </c>
      <c r="DI36" s="187">
        <v>0</v>
      </c>
      <c r="DJ36" s="187">
        <v>0</v>
      </c>
      <c r="DK36" s="187">
        <v>0</v>
      </c>
      <c r="DL36" s="187">
        <v>0</v>
      </c>
      <c r="DM36" s="187">
        <f>SUMIFS(Backup!$H:$H, Backup!$A:$A, "&gt;"&amp;'Week-wise'!DH$1, Backup!$A:$A, "&lt;="&amp;'Week-wise'!DM$1, Backup!$B:$B, 'Week-wise'!$B36)</f>
        <v>0</v>
      </c>
      <c r="DN36" s="187">
        <f>SUMIFS(Backup!$H:$H, Backup!$A:$A, "&gt;"&amp;'Week-wise'!DM$1, Backup!$A:$A, "&lt;="&amp;'Week-wise'!DN$1, Backup!$B:$B, 'Week-wise'!$B36)</f>
        <v>0</v>
      </c>
      <c r="DO36" s="187">
        <f>SUMIFS(Backup!$H:$H, Backup!$A:$A, "&gt;"&amp;'Week-wise'!DN$1, Backup!$A:$A, "&lt;="&amp;'Week-wise'!DO$1, Backup!$B:$B, 'Week-wise'!$B36)</f>
        <v>0</v>
      </c>
      <c r="DP36" s="187">
        <f>SUMIFS(Backup!$H:$H, Backup!$A:$A, "&gt;"&amp;'Week-wise'!DO$1, Backup!$A:$A, "&lt;="&amp;'Week-wise'!DP$1, Backup!$B:$B, 'Week-wise'!$B36)</f>
        <v>0</v>
      </c>
      <c r="DQ36" s="187"/>
      <c r="DR36" s="187"/>
      <c r="DS36" s="187">
        <f t="shared" si="122"/>
        <v>34</v>
      </c>
      <c r="DT36" s="187">
        <f t="shared" si="123"/>
        <v>0</v>
      </c>
      <c r="DU36" s="187">
        <v>0</v>
      </c>
      <c r="DV36" s="187">
        <v>5.0999999999999996</v>
      </c>
      <c r="DW36" s="187">
        <v>13.600000000000001</v>
      </c>
      <c r="DX36" s="187">
        <v>15.3</v>
      </c>
      <c r="DY36" s="187">
        <f>SUMIFS(Backup!$H:$H, Backup!$A:$A, "&gt;"&amp;'Week-wise'!DT$1, Backup!$A:$A, "&lt;="&amp;'Week-wise'!DY$1, Backup!$B:$B, 'Week-wise'!$B36)</f>
        <v>0</v>
      </c>
      <c r="DZ36" s="187">
        <f>SUMIFS(Backup!$H:$H, Backup!$A:$A, "&gt;"&amp;'Week-wise'!DY$1, Backup!$A:$A, "&lt;="&amp;'Week-wise'!DZ$1, Backup!$B:$B, 'Week-wise'!$B36)</f>
        <v>0</v>
      </c>
      <c r="EA36" s="187">
        <f>SUMIFS(Backup!$H:$H, Backup!$A:$A, "&gt;"&amp;'Week-wise'!DZ$1, Backup!$A:$A, "&lt;="&amp;'Week-wise'!EA$1, Backup!$B:$B, 'Week-wise'!$B36)</f>
        <v>0</v>
      </c>
      <c r="EB36" s="187">
        <f>SUMIFS(Backup!$H:$H, Backup!$A:$A, "&gt;"&amp;'Week-wise'!EA$1, Backup!$A:$A, "&lt;="&amp;'Week-wise'!EB$1, Backup!$B:$B, 'Week-wise'!$B36)</f>
        <v>0</v>
      </c>
      <c r="EC36" s="187"/>
      <c r="ED36" s="187"/>
      <c r="EE36" s="187">
        <f t="shared" si="124"/>
        <v>52</v>
      </c>
      <c r="EF36" s="187">
        <f t="shared" si="125"/>
        <v>60</v>
      </c>
      <c r="EG36" s="187">
        <v>5.2</v>
      </c>
      <c r="EH36" s="187">
        <v>10.4</v>
      </c>
      <c r="EI36" s="187">
        <v>18.2</v>
      </c>
      <c r="EJ36" s="187">
        <v>18.2</v>
      </c>
      <c r="EK36" s="187">
        <f>SUMIFS(Backup!$H:$H, Backup!$A:$A, "&gt;"&amp;'Week-wise'!EF$1, Backup!$A:$A, "&lt;="&amp;'Week-wise'!EK$1, Backup!$B:$B, 'Week-wise'!$B36)</f>
        <v>0</v>
      </c>
      <c r="EL36" s="187">
        <f>SUMIFS(Backup!$H:$H, Backup!$A:$A, "&gt;"&amp;'Week-wise'!EK$1, Backup!$A:$A, "&lt;="&amp;'Week-wise'!EL$1, Backup!$B:$B, 'Week-wise'!$B36)</f>
        <v>0</v>
      </c>
      <c r="EM36" s="187">
        <f>SUMIFS(Backup!$H:$H, Backup!$A:$A, "&gt;"&amp;'Week-wise'!EL$1, Backup!$A:$A, "&lt;="&amp;'Week-wise'!EM$1, Backup!$B:$B, 'Week-wise'!$B36)</f>
        <v>39</v>
      </c>
      <c r="EN36" s="187">
        <f>SUMIFS(Backup!$H:$H, Backup!$A:$A, "&gt;"&amp;'Week-wise'!EM$1, Backup!$A:$A, "&lt;="&amp;'Week-wise'!EN$1, Backup!$B:$B, 'Week-wise'!$B36)</f>
        <v>21</v>
      </c>
      <c r="EO36" s="187"/>
      <c r="EP36" s="187"/>
      <c r="EQ36" s="187">
        <f t="shared" si="126"/>
        <v>34</v>
      </c>
      <c r="ER36" s="187">
        <f t="shared" si="127"/>
        <v>86</v>
      </c>
      <c r="ES36" s="187">
        <v>3.4000000000000004</v>
      </c>
      <c r="ET36" s="187">
        <v>6.8000000000000007</v>
      </c>
      <c r="EU36" s="187">
        <v>11.899999999999999</v>
      </c>
      <c r="EV36" s="187">
        <v>11.899999999999999</v>
      </c>
      <c r="EW36" s="187">
        <f>SUMIFS(Backup!$H:$H, Backup!$A:$A, "&gt;"&amp;'Week-wise'!ER$1, Backup!$A:$A, "&lt;="&amp;'Week-wise'!EW$1, Backup!$B:$B, 'Week-wise'!$B36)</f>
        <v>0</v>
      </c>
      <c r="EX36" s="187">
        <f>SUMIFS(Backup!$H:$H, Backup!$A:$A, "&gt;"&amp;'Week-wise'!EW$1, Backup!$A:$A, "&lt;="&amp;'Week-wise'!EX$1, Backup!$B:$B, 'Week-wise'!$B36)</f>
        <v>0</v>
      </c>
      <c r="EY36" s="187">
        <f>SUMIFS(Backup!$H:$H, Backup!$A:$A, "&gt;"&amp;'Week-wise'!EX$1, Backup!$A:$A, "&lt;="&amp;'Week-wise'!EY$1, Backup!$B:$B, 'Week-wise'!$B36)</f>
        <v>40</v>
      </c>
      <c r="EZ36" s="187">
        <f>SUMIFS(Backup!$H:$H, Backup!$A:$A, "&gt;"&amp;'Week-wise'!EY$1, Backup!$A:$A, "&lt;="&amp;'Week-wise'!EZ$1, Backup!$B:$B, 'Week-wise'!$B36)</f>
        <v>46</v>
      </c>
      <c r="FA36" s="187"/>
      <c r="FB36" s="187"/>
      <c r="FC36" s="187">
        <f t="shared" si="128"/>
        <v>70</v>
      </c>
      <c r="FD36" s="187">
        <f>SUM(FI36:FL36)</f>
        <v>51</v>
      </c>
      <c r="FE36" s="863">
        <v>15.730784799542629</v>
      </c>
      <c r="FF36" s="863">
        <v>18.202536887122541</v>
      </c>
      <c r="FG36" s="863">
        <v>18.202536887122541</v>
      </c>
      <c r="FH36" s="863">
        <v>17.864141426212289</v>
      </c>
      <c r="FI36" s="187">
        <f>SUMIFS(Backup!$H:$H, Backup!$A:$A, "&gt;"&amp;'Week-wise'!FD$1, Backup!$A:$A, "&lt;="&amp;'Week-wise'!FI$1, Backup!$B:$B, 'Week-wise'!$B36)</f>
        <v>0</v>
      </c>
      <c r="FJ36" s="187">
        <f>SUMIFS(Backup!$H:$H, Backup!$A:$A, "&gt;"&amp;'Week-wise'!FI$1, Backup!$A:$A, "&lt;="&amp;'Week-wise'!FJ$1, Backup!$B:$B, 'Week-wise'!$B36)</f>
        <v>39</v>
      </c>
      <c r="FK36" s="187">
        <f>SUMIFS(Backup!$H:$H, Backup!$A:$A, "&gt;"&amp;'Week-wise'!FJ$1, Backup!$A:$A, "&lt;="&amp;'Week-wise'!FK$1, Backup!$B:$B, 'Week-wise'!$B36)</f>
        <v>5</v>
      </c>
      <c r="FL36" s="187">
        <f>SUMIFS(Backup!$H:$H, Backup!$A:$A, "&gt;"&amp;'Week-wise'!FK$1, Backup!$A:$A, "&lt;="&amp;'Week-wise'!FL$1, Backup!$B:$B, 'Week-wise'!$B36)</f>
        <v>7</v>
      </c>
      <c r="FM36" s="187"/>
      <c r="FN36" s="187"/>
      <c r="FO36" s="187">
        <f t="shared" si="130"/>
        <v>0</v>
      </c>
      <c r="FP36" s="187">
        <f t="shared" si="131"/>
        <v>8</v>
      </c>
      <c r="FQ36" s="187">
        <v>0</v>
      </c>
      <c r="FR36" s="187">
        <v>0</v>
      </c>
      <c r="FS36" s="187">
        <v>0</v>
      </c>
      <c r="FT36" s="187">
        <v>0</v>
      </c>
      <c r="FU36" s="187">
        <f>SUMIFS(Backup!$H:$H, Backup!$A:$A, "&gt;"&amp;'Week-wise'!FP$1, Backup!$A:$A, "&lt;="&amp;'Week-wise'!FU$1, Backup!$B:$B, 'Week-wise'!$B36)</f>
        <v>1</v>
      </c>
      <c r="FV36" s="187">
        <f>SUMIFS(Backup!$H:$H, Backup!$A:$A, "&gt;"&amp;'Week-wise'!FU$1, Backup!$A:$A, "&lt;="&amp;'Week-wise'!FV$1, Backup!$B:$B, 'Week-wise'!$B36)</f>
        <v>7</v>
      </c>
      <c r="FW36" s="187">
        <f>SUMIFS(Backup!$H:$H, Backup!$A:$A, "&gt;"&amp;'Week-wise'!FV$1, Backup!$A:$A, "&lt;="&amp;'Week-wise'!FW$1, Backup!$B:$B, 'Week-wise'!$B36)</f>
        <v>0</v>
      </c>
      <c r="FX36" s="187">
        <f>SUMIFS(Backup!$H:$H, Backup!$A:$A, "&gt;"&amp;'Week-wise'!FW$1, Backup!$A:$A, "&lt;="&amp;'Week-wise'!FX$1, Backup!$B:$B, 'Week-wise'!$B36)</f>
        <v>0</v>
      </c>
      <c r="FY36" s="187"/>
      <c r="FZ36" s="187"/>
      <c r="GA36" s="187">
        <f t="shared" si="132"/>
        <v>0</v>
      </c>
      <c r="GB36" s="187">
        <f t="shared" si="133"/>
        <v>24</v>
      </c>
      <c r="GC36" s="187">
        <v>0</v>
      </c>
      <c r="GD36" s="187">
        <v>0</v>
      </c>
      <c r="GE36" s="187">
        <v>0</v>
      </c>
      <c r="GF36" s="187">
        <v>0</v>
      </c>
      <c r="GG36" s="187">
        <f>SUMIFS(Backup!$H:$H, Backup!$A:$A, "&gt;"&amp;'Week-wise'!GB$1, Backup!$A:$A, "&lt;="&amp;'Week-wise'!GG$1, Backup!$B:$B, 'Week-wise'!$B36)</f>
        <v>24</v>
      </c>
      <c r="GH36" s="187">
        <f>SUMIFS(Backup!$H:$H, Backup!$A:$A, "&gt;"&amp;'Week-wise'!GG$1, Backup!$A:$A, "&lt;="&amp;'Week-wise'!GH$1, Backup!$B:$B, 'Week-wise'!$B36)</f>
        <v>0</v>
      </c>
      <c r="GI36" s="187">
        <f>SUMIFS(Backup!$H:$H, Backup!$A:$A, "&gt;"&amp;'Week-wise'!GH$1, Backup!$A:$A, "&lt;="&amp;'Week-wise'!GI$1, Backup!$B:$B, 'Week-wise'!$B36)</f>
        <v>0</v>
      </c>
      <c r="GJ36" s="187">
        <f>SUMIFS(Backup!$H:$H, Backup!$A:$A, "&gt;"&amp;'Week-wise'!GI$1, Backup!$A:$A, "&lt;="&amp;'Week-wise'!GJ$1, Backup!$B:$B, 'Week-wise'!$B36)</f>
        <v>0</v>
      </c>
      <c r="GK36" s="187"/>
      <c r="GL36" s="187"/>
      <c r="GM36" s="187">
        <f t="shared" si="134"/>
        <v>0</v>
      </c>
      <c r="GN36" s="187">
        <f t="shared" si="135"/>
        <v>0</v>
      </c>
      <c r="GO36" s="187">
        <v>0</v>
      </c>
      <c r="GP36" s="187">
        <v>0</v>
      </c>
      <c r="GQ36" s="187">
        <v>0</v>
      </c>
      <c r="GR36" s="187">
        <v>0</v>
      </c>
      <c r="GS36" s="187">
        <f>SUMIFS(Backup!$H:$H, Backup!$A:$A, "&gt;"&amp;'Week-wise'!GN$1, Backup!$A:$A, "&lt;="&amp;'Week-wise'!GS$1, Backup!$B:$B, 'Week-wise'!$B36)</f>
        <v>0</v>
      </c>
      <c r="GT36" s="187">
        <f>SUMIFS(Backup!$H:$H, Backup!$A:$A, "&gt;"&amp;'Week-wise'!GS$1, Backup!$A:$A, "&lt;="&amp;'Week-wise'!GT$1, Backup!$B:$B, 'Week-wise'!$B36)</f>
        <v>0</v>
      </c>
      <c r="GU36" s="187">
        <f>SUMIFS(Backup!$H:$H, Backup!$A:$A, "&gt;"&amp;'Week-wise'!GT$1, Backup!$A:$A, "&lt;="&amp;'Week-wise'!GU$1, Backup!$B:$B, 'Week-wise'!$B36)</f>
        <v>0</v>
      </c>
      <c r="GV36" s="187">
        <f>SUMIFS(Backup!$H:$H, Backup!$A:$A, "&gt;"&amp;'Week-wise'!GU$1, Backup!$A:$A, "&lt;="&amp;'Week-wise'!GV$1, Backup!$B:$B, 'Week-wise'!$B36)</f>
        <v>0</v>
      </c>
      <c r="GW36" s="187"/>
      <c r="GX36" s="187"/>
      <c r="GY36" s="187">
        <f t="shared" si="136"/>
        <v>0</v>
      </c>
      <c r="GZ36" s="187">
        <f t="shared" si="137"/>
        <v>10</v>
      </c>
      <c r="HA36" s="187">
        <v>0</v>
      </c>
      <c r="HB36" s="187">
        <v>0</v>
      </c>
      <c r="HC36" s="187">
        <v>0</v>
      </c>
      <c r="HD36" s="187">
        <v>0</v>
      </c>
      <c r="HE36" s="187">
        <f>SUMIFS(Backup!$H:$H, Backup!$A:$A, "&gt;"&amp;'Week-wise'!GZ$1, Backup!$A:$A, "&lt;="&amp;'Week-wise'!HE$1, Backup!$B:$B, 'Week-wise'!$B36)</f>
        <v>0</v>
      </c>
      <c r="HF36" s="187">
        <f>SUMIFS(Backup!$H:$H, Backup!$A:$A, "&gt;"&amp;'Week-wise'!HE$1, Backup!$A:$A, "&lt;="&amp;'Week-wise'!HF$1, Backup!$B:$B, 'Week-wise'!$B36)</f>
        <v>0</v>
      </c>
      <c r="HG36" s="187">
        <f>SUMIFS(Backup!$H:$H, Backup!$A:$A, "&gt;"&amp;'Week-wise'!HF$1, Backup!$A:$A, "&lt;="&amp;'Week-wise'!HG$1, Backup!$B:$B, 'Week-wise'!$B36)</f>
        <v>0</v>
      </c>
      <c r="HH36" s="187">
        <f>SUMIFS(Backup!$H:$H, Backup!$A:$A, "&gt;"&amp;'Week-wise'!HG$1, Backup!$A:$A, "&lt;="&amp;'Week-wise'!HH$1, Backup!$B:$B, 'Week-wise'!$B36)</f>
        <v>10</v>
      </c>
      <c r="HI36" s="187"/>
      <c r="HJ36" s="187"/>
      <c r="HK36" s="187">
        <f t="shared" si="138"/>
        <v>0</v>
      </c>
      <c r="HL36" s="187">
        <f t="shared" si="139"/>
        <v>4</v>
      </c>
      <c r="HM36" s="187">
        <v>0</v>
      </c>
      <c r="HN36" s="187">
        <v>0</v>
      </c>
      <c r="HO36" s="187">
        <v>0</v>
      </c>
      <c r="HP36" s="187">
        <v>0</v>
      </c>
      <c r="HQ36" s="187">
        <f>SUMIFS(Backup!$H:$H, Backup!$A:$A, "&gt;"&amp;'Week-wise'!HL$1, Backup!$A:$A, "&lt;="&amp;'Week-wise'!HQ$1, Backup!$B:$B, 'Week-wise'!$B36)</f>
        <v>0</v>
      </c>
      <c r="HR36" s="187">
        <f>SUMIFS(Backup!$H:$H, Backup!$A:$A, "&gt;"&amp;'Week-wise'!HQ$1, Backup!$A:$A, "&lt;="&amp;'Week-wise'!HR$1, Backup!$B:$B, 'Week-wise'!$B36)</f>
        <v>0</v>
      </c>
      <c r="HS36" s="187">
        <f>SUMIFS(Backup!$H:$H, Backup!$A:$A, "&gt;"&amp;'Week-wise'!HR$1, Backup!$A:$A, "&lt;="&amp;'Week-wise'!HS$1, Backup!$B:$B, 'Week-wise'!$B36)</f>
        <v>0</v>
      </c>
      <c r="HT36" s="187">
        <f>SUMIFS(Backup!$H:$H, Backup!$A:$A, "&gt;"&amp;'Week-wise'!HS$1, Backup!$A:$A, "&lt;="&amp;'Week-wise'!HT$1, Backup!$B:$B, 'Week-wise'!$B36)</f>
        <v>4</v>
      </c>
      <c r="HU36" s="187"/>
      <c r="HV36" s="187"/>
      <c r="HW36" s="187">
        <f t="shared" si="140"/>
        <v>270</v>
      </c>
      <c r="HX36" s="187">
        <f t="shared" si="141"/>
        <v>0</v>
      </c>
      <c r="HY36" s="187">
        <v>59.4</v>
      </c>
      <c r="HZ36" s="187">
        <v>70.2</v>
      </c>
      <c r="IA36" s="187">
        <v>70.2</v>
      </c>
      <c r="IB36" s="187">
        <v>70.2</v>
      </c>
      <c r="IC36" s="187">
        <f>SUMIFS(Backup!$H:$H, Backup!$A:$A, "&gt;"&amp;'Week-wise'!HX$1, Backup!$A:$A, "&lt;="&amp;'Week-wise'!IC$1, Backup!$B:$B, 'Week-wise'!$B36)</f>
        <v>0</v>
      </c>
      <c r="ID36" s="187">
        <f>SUMIFS(Backup!$H:$H, Backup!$A:$A, "&gt;"&amp;'Week-wise'!IC$1, Backup!$A:$A, "&lt;="&amp;'Week-wise'!ID$1, Backup!$B:$B, 'Week-wise'!$B36)</f>
        <v>0</v>
      </c>
      <c r="IE36" s="187">
        <f>SUMIFS(Backup!$H:$H, Backup!$A:$A, "&gt;"&amp;'Week-wise'!ID$1, Backup!$A:$A, "&lt;="&amp;'Week-wise'!IE$1, Backup!$B:$B, 'Week-wise'!$B36)</f>
        <v>0</v>
      </c>
      <c r="IF36" s="187">
        <f>SUMIFS(Backup!$H:$H, Backup!$A:$A, "&gt;"&amp;'Week-wise'!IE$1, Backup!$A:$A, "&lt;="&amp;'Week-wise'!IF$1, Backup!$B:$B, 'Week-wise'!$B36)</f>
        <v>0</v>
      </c>
      <c r="IG36" s="187"/>
      <c r="IH36" s="187"/>
      <c r="II36" s="187">
        <f t="shared" si="142"/>
        <v>0</v>
      </c>
      <c r="IJ36" s="187">
        <f t="shared" si="143"/>
        <v>4</v>
      </c>
      <c r="IK36" s="187"/>
      <c r="IL36" s="187"/>
      <c r="IM36" s="187"/>
      <c r="IN36" s="187"/>
      <c r="IO36" s="187">
        <f>SUMIFS(Backup!$H:$H, Backup!$A:$A, "&gt;"&amp;'Week-wise'!IJ$1, Backup!$A:$A, "&lt;="&amp;'Week-wise'!IO$1, Backup!$B:$B, 'Week-wise'!$B36)</f>
        <v>0</v>
      </c>
      <c r="IP36" s="187">
        <f>SUMIFS(Backup!$H:$H, Backup!$A:$A, "&gt;"&amp;'Week-wise'!IO$1, Backup!$A:$A, "&lt;="&amp;'Week-wise'!IP$1, Backup!$B:$B, 'Week-wise'!$B36)</f>
        <v>0</v>
      </c>
      <c r="IQ36" s="187">
        <f>SUMIFS(Backup!$H:$H, Backup!$A:$A, "&gt;"&amp;'Week-wise'!IP$1, Backup!$A:$A, "&lt;="&amp;'Week-wise'!IQ$1, Backup!$B:$B, 'Week-wise'!$B36)</f>
        <v>0</v>
      </c>
      <c r="IR36" s="187">
        <f>SUMIFS(Backup!$H:$H, Backup!$A:$A, "&gt;"&amp;'Week-wise'!IQ$1, Backup!$A:$A, "&lt;="&amp;'Week-wise'!IR$1, Backup!$B:$B, 'Week-wise'!$B36)</f>
        <v>4</v>
      </c>
      <c r="IS36" s="187"/>
      <c r="IT36" s="187"/>
      <c r="IU36" s="187">
        <f t="shared" si="144"/>
        <v>0</v>
      </c>
      <c r="IV36" s="187">
        <f t="shared" si="145"/>
        <v>54</v>
      </c>
      <c r="IW36" s="187"/>
      <c r="IX36" s="187"/>
      <c r="IY36" s="187"/>
      <c r="IZ36" s="187"/>
      <c r="JA36" s="187">
        <f>SUMIFS(Backup!$H:$H, Backup!$A:$A, "&gt;"&amp;'Week-wise'!IV$1, Backup!$A:$A, "&lt;="&amp;'Week-wise'!JA$1, Backup!$B:$B, 'Week-wise'!$B36)</f>
        <v>20</v>
      </c>
      <c r="JB36" s="187">
        <f>SUMIFS(Backup!$H:$H, Backup!$A:$A, "&gt;"&amp;'Week-wise'!JA$1, Backup!$A:$A, "&lt;="&amp;'Week-wise'!JB$1, Backup!$B:$B, 'Week-wise'!$B36)</f>
        <v>34</v>
      </c>
      <c r="JC36" s="187">
        <f>SUMIFS(Backup!$H:$H, Backup!$A:$A, "&gt;"&amp;'Week-wise'!JB$1, Backup!$A:$A, "&lt;="&amp;'Week-wise'!JC$1, Backup!$B:$B, 'Week-wise'!$B36)</f>
        <v>0</v>
      </c>
      <c r="JD36" s="187">
        <f>SUMIFS(Backup!$H:$H, Backup!$A:$A, "&gt;"&amp;'Week-wise'!JC$1, Backup!$A:$A, "&lt;="&amp;'Week-wise'!JD$1, Backup!$B:$B, 'Week-wise'!$B36)</f>
        <v>0</v>
      </c>
    </row>
    <row r="37" spans="1:264">
      <c r="A37" s="190">
        <v>10</v>
      </c>
      <c r="B37" s="241" t="s">
        <v>43</v>
      </c>
      <c r="C37" s="585">
        <v>234</v>
      </c>
      <c r="D37" s="190" t="s">
        <v>564</v>
      </c>
      <c r="E37" s="312">
        <f t="shared" si="115"/>
        <v>0</v>
      </c>
      <c r="F37" s="312">
        <f t="shared" si="112"/>
        <v>0</v>
      </c>
      <c r="G37" s="312">
        <f t="shared" si="113"/>
        <v>639</v>
      </c>
      <c r="H37" s="312">
        <f t="shared" si="114"/>
        <v>37</v>
      </c>
      <c r="I37" s="585"/>
      <c r="J37" s="585"/>
      <c r="K37" s="187"/>
      <c r="L37" s="187"/>
      <c r="M37" s="585"/>
      <c r="N37" s="585"/>
      <c r="O37" s="187"/>
      <c r="P37" s="187"/>
      <c r="Q37" s="187"/>
      <c r="R37" s="187"/>
      <c r="S37" s="187"/>
      <c r="T37" s="187"/>
      <c r="U37" s="187"/>
      <c r="V37" s="187"/>
      <c r="W37" s="187"/>
      <c r="X37" s="187"/>
      <c r="Y37" s="585"/>
      <c r="Z37" s="585"/>
      <c r="AA37" s="187"/>
      <c r="AB37" s="187"/>
      <c r="AC37" s="187"/>
      <c r="AD37" s="187"/>
      <c r="AE37" s="187"/>
      <c r="AF37" s="187"/>
      <c r="AG37" s="187"/>
      <c r="AH37" s="187"/>
      <c r="AI37" s="187"/>
      <c r="AJ37" s="187"/>
      <c r="AK37" s="585"/>
      <c r="AL37" s="585"/>
      <c r="AM37" s="187"/>
      <c r="AN37" s="187"/>
      <c r="AO37" s="187"/>
      <c r="AP37" s="187"/>
      <c r="AQ37" s="187"/>
      <c r="AR37" s="187"/>
      <c r="AS37" s="187"/>
      <c r="AT37" s="187"/>
      <c r="AU37" s="187"/>
      <c r="AV37" s="187"/>
      <c r="AW37" s="585"/>
      <c r="AX37" s="585"/>
      <c r="AY37" s="187"/>
      <c r="AZ37" s="187"/>
      <c r="BA37" s="187"/>
      <c r="BB37" s="187"/>
      <c r="BC37" s="187"/>
      <c r="BD37" s="187"/>
      <c r="BE37" s="187"/>
      <c r="BF37" s="187"/>
      <c r="BG37" s="187"/>
      <c r="BH37" s="187"/>
      <c r="BI37" s="585"/>
      <c r="BJ37" s="585"/>
      <c r="BK37" s="187"/>
      <c r="BL37" s="187"/>
      <c r="BM37" s="187"/>
      <c r="BN37" s="187"/>
      <c r="BO37" s="187"/>
      <c r="BP37" s="187"/>
      <c r="BQ37" s="187"/>
      <c r="BR37" s="187"/>
      <c r="BS37" s="187"/>
      <c r="BT37" s="187"/>
      <c r="BU37" s="585"/>
      <c r="BV37" s="585"/>
      <c r="BW37" s="187"/>
      <c r="BX37" s="187"/>
      <c r="BY37" s="187"/>
      <c r="BZ37" s="187"/>
      <c r="CA37" s="187"/>
      <c r="CB37" s="187"/>
      <c r="CC37" s="187"/>
      <c r="CD37" s="187"/>
      <c r="CE37" s="187"/>
      <c r="CF37" s="187"/>
      <c r="CG37" s="585"/>
      <c r="CH37" s="585"/>
      <c r="CI37" s="187">
        <f t="shared" si="116"/>
        <v>0</v>
      </c>
      <c r="CJ37" s="187">
        <f t="shared" si="117"/>
        <v>0</v>
      </c>
      <c r="CK37" s="187"/>
      <c r="CL37" s="187"/>
      <c r="CM37" s="187"/>
      <c r="CN37" s="187"/>
      <c r="CO37" s="187">
        <f>SUMIFS(Backup!$H:$H, Backup!$A:$A, "&gt;"&amp;'Week-wise'!CJ$1, Backup!$A:$A, "&lt;="&amp;'Week-wise'!CO$1, Backup!$B:$B, 'Week-wise'!$B37)</f>
        <v>0</v>
      </c>
      <c r="CP37" s="187">
        <f>SUMIFS(Backup!$H:$H, Backup!$A:$A, "&gt;"&amp;'Week-wise'!CO$1, Backup!$A:$A, "&lt;="&amp;'Week-wise'!CP$1, Backup!$B:$B, 'Week-wise'!$B37)</f>
        <v>0</v>
      </c>
      <c r="CQ37" s="187">
        <f>SUMIFS(Backup!$H:$H, Backup!$A:$A, "&gt;"&amp;'Week-wise'!CP$1, Backup!$A:$A, "&lt;="&amp;'Week-wise'!CQ$1, Backup!$B:$B, 'Week-wise'!$B37)</f>
        <v>0</v>
      </c>
      <c r="CR37" s="187">
        <f>SUMIFS(Backup!$H:$H, Backup!$A:$A, "&gt;"&amp;'Week-wise'!CQ$1, Backup!$A:$A, "&lt;="&amp;'Week-wise'!CR$1, Backup!$B:$B, 'Week-wise'!$B37)</f>
        <v>0</v>
      </c>
      <c r="CS37" s="187"/>
      <c r="CT37" s="187"/>
      <c r="CU37" s="187">
        <f t="shared" si="118"/>
        <v>0</v>
      </c>
      <c r="CV37" s="187">
        <f t="shared" si="119"/>
        <v>0</v>
      </c>
      <c r="CW37" s="187">
        <v>0</v>
      </c>
      <c r="CX37" s="187">
        <v>0</v>
      </c>
      <c r="CY37" s="187">
        <v>0</v>
      </c>
      <c r="CZ37" s="187">
        <v>0</v>
      </c>
      <c r="DA37" s="187">
        <f>SUMIFS(Backup!$H:$H, Backup!$A:$A, "&gt;"&amp;'Week-wise'!CV$1, Backup!$A:$A, "&lt;="&amp;'Week-wise'!DA$1, Backup!$B:$B, 'Week-wise'!$B37)</f>
        <v>0</v>
      </c>
      <c r="DB37" s="187">
        <f>SUMIFS(Backup!$H:$H, Backup!$A:$A, "&gt;"&amp;'Week-wise'!DA$1, Backup!$A:$A, "&lt;="&amp;'Week-wise'!DB$1, Backup!$B:$B, 'Week-wise'!$B37)</f>
        <v>0</v>
      </c>
      <c r="DC37" s="187">
        <f>SUMIFS(Backup!$H:$H, Backup!$A:$A, "&gt;"&amp;'Week-wise'!DB$1, Backup!$A:$A, "&lt;="&amp;'Week-wise'!DC$1, Backup!$B:$B, 'Week-wise'!$B37)</f>
        <v>0</v>
      </c>
      <c r="DD37" s="187">
        <f>SUMIFS(Backup!$H:$H, Backup!$A:$A, "&gt;"&amp;'Week-wise'!DC$1, Backup!$A:$A, "&lt;="&amp;'Week-wise'!DD$1, Backup!$B:$B, 'Week-wise'!$B37)</f>
        <v>0</v>
      </c>
      <c r="DE37" s="187"/>
      <c r="DF37" s="187"/>
      <c r="DG37" s="187">
        <f t="shared" si="120"/>
        <v>0</v>
      </c>
      <c r="DH37" s="187">
        <f t="shared" si="121"/>
        <v>0</v>
      </c>
      <c r="DI37" s="187">
        <v>0</v>
      </c>
      <c r="DJ37" s="187">
        <v>0</v>
      </c>
      <c r="DK37" s="187">
        <v>0</v>
      </c>
      <c r="DL37" s="187">
        <v>0</v>
      </c>
      <c r="DM37" s="187">
        <f>SUMIFS(Backup!$H:$H, Backup!$A:$A, "&gt;"&amp;'Week-wise'!DH$1, Backup!$A:$A, "&lt;="&amp;'Week-wise'!DM$1, Backup!$B:$B, 'Week-wise'!$B37)</f>
        <v>0</v>
      </c>
      <c r="DN37" s="187">
        <f>SUMIFS(Backup!$H:$H, Backup!$A:$A, "&gt;"&amp;'Week-wise'!DM$1, Backup!$A:$A, "&lt;="&amp;'Week-wise'!DN$1, Backup!$B:$B, 'Week-wise'!$B37)</f>
        <v>0</v>
      </c>
      <c r="DO37" s="187">
        <f>SUMIFS(Backup!$H:$H, Backup!$A:$A, "&gt;"&amp;'Week-wise'!DN$1, Backup!$A:$A, "&lt;="&amp;'Week-wise'!DO$1, Backup!$B:$B, 'Week-wise'!$B37)</f>
        <v>0</v>
      </c>
      <c r="DP37" s="187">
        <f>SUMIFS(Backup!$H:$H, Backup!$A:$A, "&gt;"&amp;'Week-wise'!DO$1, Backup!$A:$A, "&lt;="&amp;'Week-wise'!DP$1, Backup!$B:$B, 'Week-wise'!$B37)</f>
        <v>0</v>
      </c>
      <c r="DQ37" s="187"/>
      <c r="DR37" s="187"/>
      <c r="DS37" s="187">
        <f t="shared" si="122"/>
        <v>0</v>
      </c>
      <c r="DT37" s="187">
        <f t="shared" si="123"/>
        <v>0</v>
      </c>
      <c r="DU37" s="187">
        <v>0</v>
      </c>
      <c r="DV37" s="187">
        <v>0</v>
      </c>
      <c r="DW37" s="187">
        <v>0</v>
      </c>
      <c r="DX37" s="187">
        <v>0</v>
      </c>
      <c r="DY37" s="187">
        <f>SUMIFS(Backup!$H:$H, Backup!$A:$A, "&gt;"&amp;'Week-wise'!DT$1, Backup!$A:$A, "&lt;="&amp;'Week-wise'!DY$1, Backup!$B:$B, 'Week-wise'!$B37)</f>
        <v>0</v>
      </c>
      <c r="DZ37" s="187">
        <f>SUMIFS(Backup!$H:$H, Backup!$A:$A, "&gt;"&amp;'Week-wise'!DY$1, Backup!$A:$A, "&lt;="&amp;'Week-wise'!DZ$1, Backup!$B:$B, 'Week-wise'!$B37)</f>
        <v>0</v>
      </c>
      <c r="EA37" s="187">
        <f>SUMIFS(Backup!$H:$H, Backup!$A:$A, "&gt;"&amp;'Week-wise'!DZ$1, Backup!$A:$A, "&lt;="&amp;'Week-wise'!EA$1, Backup!$B:$B, 'Week-wise'!$B37)</f>
        <v>0</v>
      </c>
      <c r="EB37" s="187">
        <f>SUMIFS(Backup!$H:$H, Backup!$A:$A, "&gt;"&amp;'Week-wise'!EA$1, Backup!$A:$A, "&lt;="&amp;'Week-wise'!EB$1, Backup!$B:$B, 'Week-wise'!$B37)</f>
        <v>0</v>
      </c>
      <c r="EC37" s="187"/>
      <c r="ED37" s="187"/>
      <c r="EE37" s="187">
        <f t="shared" si="124"/>
        <v>0</v>
      </c>
      <c r="EF37" s="187">
        <f t="shared" si="125"/>
        <v>0</v>
      </c>
      <c r="EG37" s="187">
        <v>0</v>
      </c>
      <c r="EH37" s="187">
        <v>0</v>
      </c>
      <c r="EI37" s="187">
        <v>0</v>
      </c>
      <c r="EJ37" s="187">
        <v>0</v>
      </c>
      <c r="EK37" s="187">
        <f>SUMIFS(Backup!$H:$H, Backup!$A:$A, "&gt;"&amp;'Week-wise'!EF$1, Backup!$A:$A, "&lt;="&amp;'Week-wise'!EK$1, Backup!$B:$B, 'Week-wise'!$B37)</f>
        <v>0</v>
      </c>
      <c r="EL37" s="187">
        <f>SUMIFS(Backup!$H:$H, Backup!$A:$A, "&gt;"&amp;'Week-wise'!EK$1, Backup!$A:$A, "&lt;="&amp;'Week-wise'!EL$1, Backup!$B:$B, 'Week-wise'!$B37)</f>
        <v>0</v>
      </c>
      <c r="EM37" s="187">
        <f>SUMIFS(Backup!$H:$H, Backup!$A:$A, "&gt;"&amp;'Week-wise'!EL$1, Backup!$A:$A, "&lt;="&amp;'Week-wise'!EM$1, Backup!$B:$B, 'Week-wise'!$B37)</f>
        <v>0</v>
      </c>
      <c r="EN37" s="187">
        <f>SUMIFS(Backup!$H:$H, Backup!$A:$A, "&gt;"&amp;'Week-wise'!EM$1, Backup!$A:$A, "&lt;="&amp;'Week-wise'!EN$1, Backup!$B:$B, 'Week-wise'!$B37)</f>
        <v>0</v>
      </c>
      <c r="EO37" s="187"/>
      <c r="EP37" s="187"/>
      <c r="EQ37" s="187">
        <f t="shared" si="126"/>
        <v>0</v>
      </c>
      <c r="ER37" s="187">
        <f t="shared" si="127"/>
        <v>0</v>
      </c>
      <c r="ES37" s="187">
        <v>0</v>
      </c>
      <c r="ET37" s="187">
        <v>0</v>
      </c>
      <c r="EU37" s="187">
        <v>0</v>
      </c>
      <c r="EV37" s="187">
        <v>0</v>
      </c>
      <c r="EW37" s="187">
        <f>SUMIFS(Backup!$H:$H, Backup!$A:$A, "&gt;"&amp;'Week-wise'!ER$1, Backup!$A:$A, "&lt;="&amp;'Week-wise'!EW$1, Backup!$B:$B, 'Week-wise'!$B37)</f>
        <v>0</v>
      </c>
      <c r="EX37" s="187">
        <f>SUMIFS(Backup!$H:$H, Backup!$A:$A, "&gt;"&amp;'Week-wise'!EW$1, Backup!$A:$A, "&lt;="&amp;'Week-wise'!EX$1, Backup!$B:$B, 'Week-wise'!$B37)</f>
        <v>0</v>
      </c>
      <c r="EY37" s="187">
        <f>SUMIFS(Backup!$H:$H, Backup!$A:$A, "&gt;"&amp;'Week-wise'!EX$1, Backup!$A:$A, "&lt;="&amp;'Week-wise'!EY$1, Backup!$B:$B, 'Week-wise'!$B37)</f>
        <v>0</v>
      </c>
      <c r="EZ37" s="187">
        <f>SUMIFS(Backup!$H:$H, Backup!$A:$A, "&gt;"&amp;'Week-wise'!EY$1, Backup!$A:$A, "&lt;="&amp;'Week-wise'!EZ$1, Backup!$B:$B, 'Week-wise'!$B37)</f>
        <v>0</v>
      </c>
      <c r="FA37" s="187"/>
      <c r="FB37" s="187"/>
      <c r="FC37" s="187">
        <f t="shared" si="128"/>
        <v>0</v>
      </c>
      <c r="FD37" s="187">
        <f t="shared" si="129"/>
        <v>0</v>
      </c>
      <c r="FE37" s="863">
        <v>0</v>
      </c>
      <c r="FF37" s="863">
        <v>0</v>
      </c>
      <c r="FG37" s="863">
        <v>0</v>
      </c>
      <c r="FH37" s="863">
        <v>0</v>
      </c>
      <c r="FI37" s="187">
        <f>SUMIFS(Backup!$H:$H, Backup!$A:$A, "&gt;"&amp;'Week-wise'!FD$1, Backup!$A:$A, "&lt;="&amp;'Week-wise'!FI$1, Backup!$B:$B, 'Week-wise'!$B37)</f>
        <v>0</v>
      </c>
      <c r="FJ37" s="187">
        <f>SUMIFS(Backup!$H:$H, Backup!$A:$A, "&gt;"&amp;'Week-wise'!FI$1, Backup!$A:$A, "&lt;="&amp;'Week-wise'!FJ$1, Backup!$B:$B, 'Week-wise'!$B37)</f>
        <v>0</v>
      </c>
      <c r="FK37" s="187">
        <f>SUMIFS(Backup!$H:$H, Backup!$A:$A, "&gt;"&amp;'Week-wise'!FJ$1, Backup!$A:$A, "&lt;="&amp;'Week-wise'!FK$1, Backup!$B:$B, 'Week-wise'!$B37)</f>
        <v>0</v>
      </c>
      <c r="FL37" s="187">
        <f>SUMIFS(Backup!$H:$H, Backup!$A:$A, "&gt;"&amp;'Week-wise'!FK$1, Backup!$A:$A, "&lt;="&amp;'Week-wise'!FL$1, Backup!$B:$B, 'Week-wise'!$B37)</f>
        <v>0</v>
      </c>
      <c r="FM37" s="187"/>
      <c r="FN37" s="187"/>
      <c r="FO37" s="187">
        <f t="shared" si="130"/>
        <v>0</v>
      </c>
      <c r="FP37" s="187">
        <f t="shared" si="131"/>
        <v>0</v>
      </c>
      <c r="FQ37" s="187">
        <v>0</v>
      </c>
      <c r="FR37" s="187">
        <v>0</v>
      </c>
      <c r="FS37" s="187">
        <v>0</v>
      </c>
      <c r="FT37" s="187">
        <v>0</v>
      </c>
      <c r="FU37" s="187">
        <f>SUMIFS(Backup!$H:$H, Backup!$A:$A, "&gt;"&amp;'Week-wise'!FP$1, Backup!$A:$A, "&lt;="&amp;'Week-wise'!FU$1, Backup!$B:$B, 'Week-wise'!$B37)</f>
        <v>0</v>
      </c>
      <c r="FV37" s="187">
        <f>SUMIFS(Backup!$H:$H, Backup!$A:$A, "&gt;"&amp;'Week-wise'!FU$1, Backup!$A:$A, "&lt;="&amp;'Week-wise'!FV$1, Backup!$B:$B, 'Week-wise'!$B37)</f>
        <v>0</v>
      </c>
      <c r="FW37" s="187">
        <f>SUMIFS(Backup!$H:$H, Backup!$A:$A, "&gt;"&amp;'Week-wise'!FV$1, Backup!$A:$A, "&lt;="&amp;'Week-wise'!FW$1, Backup!$B:$B, 'Week-wise'!$B37)</f>
        <v>0</v>
      </c>
      <c r="FX37" s="187">
        <f>SUMIFS(Backup!$H:$H, Backup!$A:$A, "&gt;"&amp;'Week-wise'!FW$1, Backup!$A:$A, "&lt;="&amp;'Week-wise'!FX$1, Backup!$B:$B, 'Week-wise'!$B37)</f>
        <v>0</v>
      </c>
      <c r="FY37" s="187"/>
      <c r="FZ37" s="187"/>
      <c r="GA37" s="187">
        <f t="shared" si="132"/>
        <v>0</v>
      </c>
      <c r="GB37" s="187">
        <f t="shared" si="133"/>
        <v>0</v>
      </c>
      <c r="GC37" s="187">
        <v>0</v>
      </c>
      <c r="GD37" s="187">
        <v>0</v>
      </c>
      <c r="GE37" s="187">
        <v>0</v>
      </c>
      <c r="GF37" s="187">
        <v>0</v>
      </c>
      <c r="GG37" s="187">
        <f>SUMIFS(Backup!$H:$H, Backup!$A:$A, "&gt;"&amp;'Week-wise'!GB$1, Backup!$A:$A, "&lt;="&amp;'Week-wise'!GG$1, Backup!$B:$B, 'Week-wise'!$B37)</f>
        <v>0</v>
      </c>
      <c r="GH37" s="187">
        <f>SUMIFS(Backup!$H:$H, Backup!$A:$A, "&gt;"&amp;'Week-wise'!GG$1, Backup!$A:$A, "&lt;="&amp;'Week-wise'!GH$1, Backup!$B:$B, 'Week-wise'!$B37)</f>
        <v>0</v>
      </c>
      <c r="GI37" s="187">
        <f>SUMIFS(Backup!$H:$H, Backup!$A:$A, "&gt;"&amp;'Week-wise'!GH$1, Backup!$A:$A, "&lt;="&amp;'Week-wise'!GI$1, Backup!$B:$B, 'Week-wise'!$B37)</f>
        <v>0</v>
      </c>
      <c r="GJ37" s="187">
        <f>SUMIFS(Backup!$H:$H, Backup!$A:$A, "&gt;"&amp;'Week-wise'!GI$1, Backup!$A:$A, "&lt;="&amp;'Week-wise'!GJ$1, Backup!$B:$B, 'Week-wise'!$B37)</f>
        <v>0</v>
      </c>
      <c r="GK37" s="187"/>
      <c r="GL37" s="187"/>
      <c r="GM37" s="187">
        <f t="shared" si="134"/>
        <v>0</v>
      </c>
      <c r="GN37" s="187">
        <f t="shared" si="135"/>
        <v>0</v>
      </c>
      <c r="GO37" s="187">
        <v>0</v>
      </c>
      <c r="GP37" s="187">
        <v>0</v>
      </c>
      <c r="GQ37" s="187">
        <v>0</v>
      </c>
      <c r="GR37" s="187">
        <v>0</v>
      </c>
      <c r="GS37" s="187">
        <f>SUMIFS(Backup!$H:$H, Backup!$A:$A, "&gt;"&amp;'Week-wise'!GN$1, Backup!$A:$A, "&lt;="&amp;'Week-wise'!GS$1, Backup!$B:$B, 'Week-wise'!$B37)</f>
        <v>0</v>
      </c>
      <c r="GT37" s="187">
        <f>SUMIFS(Backup!$H:$H, Backup!$A:$A, "&gt;"&amp;'Week-wise'!GS$1, Backup!$A:$A, "&lt;="&amp;'Week-wise'!GT$1, Backup!$B:$B, 'Week-wise'!$B37)</f>
        <v>0</v>
      </c>
      <c r="GU37" s="187">
        <f>SUMIFS(Backup!$H:$H, Backup!$A:$A, "&gt;"&amp;'Week-wise'!GT$1, Backup!$A:$A, "&lt;="&amp;'Week-wise'!GU$1, Backup!$B:$B, 'Week-wise'!$B37)</f>
        <v>0</v>
      </c>
      <c r="GV37" s="187">
        <f>SUMIFS(Backup!$H:$H, Backup!$A:$A, "&gt;"&amp;'Week-wise'!GU$1, Backup!$A:$A, "&lt;="&amp;'Week-wise'!GV$1, Backup!$B:$B, 'Week-wise'!$B37)</f>
        <v>0</v>
      </c>
      <c r="GW37" s="187"/>
      <c r="GX37" s="187"/>
      <c r="GY37" s="187">
        <f t="shared" si="136"/>
        <v>0</v>
      </c>
      <c r="GZ37" s="187">
        <f t="shared" si="137"/>
        <v>14</v>
      </c>
      <c r="HA37" s="187">
        <v>0</v>
      </c>
      <c r="HB37" s="187">
        <v>0</v>
      </c>
      <c r="HC37" s="187">
        <v>0</v>
      </c>
      <c r="HD37" s="187">
        <v>0</v>
      </c>
      <c r="HE37" s="187">
        <f>SUMIFS(Backup!$H:$H, Backup!$A:$A, "&gt;"&amp;'Week-wise'!GZ$1, Backup!$A:$A, "&lt;="&amp;'Week-wise'!HE$1, Backup!$B:$B, 'Week-wise'!$B37)</f>
        <v>0</v>
      </c>
      <c r="HF37" s="187">
        <f>SUMIFS(Backup!$H:$H, Backup!$A:$A, "&gt;"&amp;'Week-wise'!HE$1, Backup!$A:$A, "&lt;="&amp;'Week-wise'!HF$1, Backup!$B:$B, 'Week-wise'!$B37)</f>
        <v>0</v>
      </c>
      <c r="HG37" s="187">
        <f>SUMIFS(Backup!$H:$H, Backup!$A:$A, "&gt;"&amp;'Week-wise'!HF$1, Backup!$A:$A, "&lt;="&amp;'Week-wise'!HG$1, Backup!$B:$B, 'Week-wise'!$B37)</f>
        <v>0</v>
      </c>
      <c r="HH37" s="187">
        <f>SUMIFS(Backup!$H:$H, Backup!$A:$A, "&gt;"&amp;'Week-wise'!HG$1, Backup!$A:$A, "&lt;="&amp;'Week-wise'!HH$1, Backup!$B:$B, 'Week-wise'!$B37)</f>
        <v>14</v>
      </c>
      <c r="HI37" s="187"/>
      <c r="HJ37" s="187"/>
      <c r="HK37" s="187">
        <f t="shared" si="138"/>
        <v>37</v>
      </c>
      <c r="HL37" s="187">
        <f t="shared" si="139"/>
        <v>23</v>
      </c>
      <c r="HM37" s="187">
        <v>8.14</v>
      </c>
      <c r="HN37" s="187">
        <v>9.620000000000001</v>
      </c>
      <c r="HO37" s="187">
        <v>9.620000000000001</v>
      </c>
      <c r="HP37" s="187">
        <v>9.620000000000001</v>
      </c>
      <c r="HQ37" s="187">
        <f>SUMIFS(Backup!$H:$H, Backup!$A:$A, "&gt;"&amp;'Week-wise'!HL$1, Backup!$A:$A, "&lt;="&amp;'Week-wise'!HQ$1, Backup!$B:$B, 'Week-wise'!$B37)</f>
        <v>14</v>
      </c>
      <c r="HR37" s="187">
        <f>SUMIFS(Backup!$H:$H, Backup!$A:$A, "&gt;"&amp;'Week-wise'!HQ$1, Backup!$A:$A, "&lt;="&amp;'Week-wise'!HR$1, Backup!$B:$B, 'Week-wise'!$B37)</f>
        <v>9</v>
      </c>
      <c r="HS37" s="187">
        <f>SUMIFS(Backup!$H:$H, Backup!$A:$A, "&gt;"&amp;'Week-wise'!HR$1, Backup!$A:$A, "&lt;="&amp;'Week-wise'!HS$1, Backup!$B:$B, 'Week-wise'!$B37)</f>
        <v>0</v>
      </c>
      <c r="HT37" s="187">
        <f>SUMIFS(Backup!$H:$H, Backup!$A:$A, "&gt;"&amp;'Week-wise'!HS$1, Backup!$A:$A, "&lt;="&amp;'Week-wise'!HT$1, Backup!$B:$B, 'Week-wise'!$B37)</f>
        <v>0</v>
      </c>
      <c r="HU37" s="187"/>
      <c r="HV37" s="187"/>
      <c r="HW37" s="187">
        <f t="shared" si="140"/>
        <v>602</v>
      </c>
      <c r="HX37" s="187">
        <f t="shared" si="141"/>
        <v>0</v>
      </c>
      <c r="HY37" s="187">
        <v>132.44</v>
      </c>
      <c r="HZ37" s="187">
        <v>156.52000000000001</v>
      </c>
      <c r="IA37" s="187">
        <v>156.52000000000001</v>
      </c>
      <c r="IB37" s="187">
        <v>156.52000000000001</v>
      </c>
      <c r="IC37" s="187">
        <f>SUMIFS(Backup!$H:$H, Backup!$A:$A, "&gt;"&amp;'Week-wise'!HX$1, Backup!$A:$A, "&lt;="&amp;'Week-wise'!IC$1, Backup!$B:$B, 'Week-wise'!$B37)</f>
        <v>0</v>
      </c>
      <c r="ID37" s="187">
        <f>SUMIFS(Backup!$H:$H, Backup!$A:$A, "&gt;"&amp;'Week-wise'!IC$1, Backup!$A:$A, "&lt;="&amp;'Week-wise'!ID$1, Backup!$B:$B, 'Week-wise'!$B37)</f>
        <v>0</v>
      </c>
      <c r="IE37" s="187">
        <f>SUMIFS(Backup!$H:$H, Backup!$A:$A, "&gt;"&amp;'Week-wise'!ID$1, Backup!$A:$A, "&lt;="&amp;'Week-wise'!IE$1, Backup!$B:$B, 'Week-wise'!$B37)</f>
        <v>0</v>
      </c>
      <c r="IF37" s="187">
        <f>SUMIFS(Backup!$H:$H, Backup!$A:$A, "&gt;"&amp;'Week-wise'!IE$1, Backup!$A:$A, "&lt;="&amp;'Week-wise'!IF$1, Backup!$B:$B, 'Week-wise'!$B37)</f>
        <v>0</v>
      </c>
      <c r="IG37" s="187"/>
      <c r="IH37" s="187"/>
      <c r="II37" s="187">
        <f t="shared" si="142"/>
        <v>0</v>
      </c>
      <c r="IJ37" s="187">
        <f t="shared" si="143"/>
        <v>0</v>
      </c>
      <c r="IK37" s="187"/>
      <c r="IL37" s="187"/>
      <c r="IM37" s="187"/>
      <c r="IN37" s="187"/>
      <c r="IO37" s="187">
        <f>SUMIFS(Backup!$H:$H, Backup!$A:$A, "&gt;"&amp;'Week-wise'!IJ$1, Backup!$A:$A, "&lt;="&amp;'Week-wise'!IO$1, Backup!$B:$B, 'Week-wise'!$B37)</f>
        <v>0</v>
      </c>
      <c r="IP37" s="187">
        <f>SUMIFS(Backup!$H:$H, Backup!$A:$A, "&gt;"&amp;'Week-wise'!IO$1, Backup!$A:$A, "&lt;="&amp;'Week-wise'!IP$1, Backup!$B:$B, 'Week-wise'!$B37)</f>
        <v>0</v>
      </c>
      <c r="IQ37" s="187">
        <f>SUMIFS(Backup!$H:$H, Backup!$A:$A, "&gt;"&amp;'Week-wise'!IP$1, Backup!$A:$A, "&lt;="&amp;'Week-wise'!IQ$1, Backup!$B:$B, 'Week-wise'!$B37)</f>
        <v>0</v>
      </c>
      <c r="IR37" s="187">
        <f>SUMIFS(Backup!$H:$H, Backup!$A:$A, "&gt;"&amp;'Week-wise'!IQ$1, Backup!$A:$A, "&lt;="&amp;'Week-wise'!IR$1, Backup!$B:$B, 'Week-wise'!$B37)</f>
        <v>0</v>
      </c>
      <c r="IS37" s="187"/>
      <c r="IT37" s="187"/>
      <c r="IU37" s="187">
        <f t="shared" si="144"/>
        <v>0</v>
      </c>
      <c r="IV37" s="187">
        <f t="shared" si="145"/>
        <v>0</v>
      </c>
      <c r="IW37" s="187"/>
      <c r="IX37" s="187"/>
      <c r="IY37" s="187"/>
      <c r="IZ37" s="187"/>
      <c r="JA37" s="187">
        <f>SUMIFS(Backup!$H:$H, Backup!$A:$A, "&gt;"&amp;'Week-wise'!IV$1, Backup!$A:$A, "&lt;="&amp;'Week-wise'!JA$1, Backup!$B:$B, 'Week-wise'!$B37)</f>
        <v>0</v>
      </c>
      <c r="JB37" s="187">
        <f>SUMIFS(Backup!$H:$H, Backup!$A:$A, "&gt;"&amp;'Week-wise'!JA$1, Backup!$A:$A, "&lt;="&amp;'Week-wise'!JB$1, Backup!$B:$B, 'Week-wise'!$B37)</f>
        <v>0</v>
      </c>
      <c r="JC37" s="187">
        <f>SUMIFS(Backup!$H:$H, Backup!$A:$A, "&gt;"&amp;'Week-wise'!JB$1, Backup!$A:$A, "&lt;="&amp;'Week-wise'!JC$1, Backup!$B:$B, 'Week-wise'!$B37)</f>
        <v>0</v>
      </c>
      <c r="JD37" s="187">
        <f>SUMIFS(Backup!$H:$H, Backup!$A:$A, "&gt;"&amp;'Week-wise'!JC$1, Backup!$A:$A, "&lt;="&amp;'Week-wise'!JD$1, Backup!$B:$B, 'Week-wise'!$B37)</f>
        <v>0</v>
      </c>
    </row>
    <row r="38" spans="1:264">
      <c r="A38" s="190">
        <v>11</v>
      </c>
      <c r="B38" s="190" t="s">
        <v>472</v>
      </c>
      <c r="C38" s="585">
        <v>610</v>
      </c>
      <c r="D38" s="190" t="s">
        <v>564</v>
      </c>
      <c r="E38" s="312">
        <f t="shared" si="115"/>
        <v>0</v>
      </c>
      <c r="F38" s="312">
        <f t="shared" si="112"/>
        <v>0</v>
      </c>
      <c r="G38" s="312">
        <f t="shared" si="113"/>
        <v>594</v>
      </c>
      <c r="H38" s="312">
        <f t="shared" si="114"/>
        <v>31</v>
      </c>
      <c r="I38" s="585"/>
      <c r="J38" s="585"/>
      <c r="K38" s="187"/>
      <c r="L38" s="187"/>
      <c r="M38" s="585"/>
      <c r="N38" s="585"/>
      <c r="O38" s="187"/>
      <c r="P38" s="187"/>
      <c r="Q38" s="187"/>
      <c r="R38" s="187"/>
      <c r="S38" s="187"/>
      <c r="T38" s="187"/>
      <c r="U38" s="187"/>
      <c r="V38" s="187"/>
      <c r="W38" s="187"/>
      <c r="X38" s="187"/>
      <c r="Y38" s="585"/>
      <c r="Z38" s="585"/>
      <c r="AA38" s="187"/>
      <c r="AB38" s="187"/>
      <c r="AC38" s="187"/>
      <c r="AD38" s="187"/>
      <c r="AE38" s="187"/>
      <c r="AF38" s="187"/>
      <c r="AG38" s="187"/>
      <c r="AH38" s="187"/>
      <c r="AI38" s="187"/>
      <c r="AJ38" s="187"/>
      <c r="AK38" s="585"/>
      <c r="AL38" s="585"/>
      <c r="AM38" s="187"/>
      <c r="AN38" s="187"/>
      <c r="AO38" s="187"/>
      <c r="AP38" s="187"/>
      <c r="AQ38" s="187"/>
      <c r="AR38" s="187"/>
      <c r="AS38" s="187"/>
      <c r="AT38" s="187"/>
      <c r="AU38" s="187"/>
      <c r="AV38" s="187"/>
      <c r="AW38" s="585"/>
      <c r="AX38" s="585"/>
      <c r="AY38" s="187"/>
      <c r="AZ38" s="187"/>
      <c r="BA38" s="187"/>
      <c r="BB38" s="187"/>
      <c r="BC38" s="187"/>
      <c r="BD38" s="187"/>
      <c r="BE38" s="187"/>
      <c r="BF38" s="187"/>
      <c r="BG38" s="187"/>
      <c r="BH38" s="187"/>
      <c r="BI38" s="585"/>
      <c r="BJ38" s="585"/>
      <c r="BK38" s="187"/>
      <c r="BL38" s="187"/>
      <c r="BM38" s="187"/>
      <c r="BN38" s="187"/>
      <c r="BO38" s="187"/>
      <c r="BP38" s="187"/>
      <c r="BQ38" s="187"/>
      <c r="BR38" s="187"/>
      <c r="BS38" s="187"/>
      <c r="BT38" s="187"/>
      <c r="BU38" s="585"/>
      <c r="BV38" s="585"/>
      <c r="BW38" s="187"/>
      <c r="BX38" s="187"/>
      <c r="BY38" s="187"/>
      <c r="BZ38" s="187"/>
      <c r="CA38" s="187"/>
      <c r="CB38" s="187"/>
      <c r="CC38" s="187"/>
      <c r="CD38" s="187"/>
      <c r="CE38" s="187"/>
      <c r="CF38" s="187"/>
      <c r="CG38" s="585"/>
      <c r="CH38" s="585"/>
      <c r="CI38" s="187">
        <f t="shared" si="116"/>
        <v>0</v>
      </c>
      <c r="CJ38" s="187">
        <f t="shared" si="117"/>
        <v>0</v>
      </c>
      <c r="CK38" s="187"/>
      <c r="CL38" s="187"/>
      <c r="CM38" s="187"/>
      <c r="CN38" s="187"/>
      <c r="CO38" s="187">
        <f>SUMIFS(Backup!$H:$H, Backup!$A:$A, "&gt;"&amp;'Week-wise'!CJ$1, Backup!$A:$A, "&lt;="&amp;'Week-wise'!CO$1, Backup!$B:$B, 'Week-wise'!$B38)</f>
        <v>0</v>
      </c>
      <c r="CP38" s="187">
        <f>SUMIFS(Backup!$H:$H, Backup!$A:$A, "&gt;"&amp;'Week-wise'!CO$1, Backup!$A:$A, "&lt;="&amp;'Week-wise'!CP$1, Backup!$B:$B, 'Week-wise'!$B38)</f>
        <v>0</v>
      </c>
      <c r="CQ38" s="187">
        <f>SUMIFS(Backup!$H:$H, Backup!$A:$A, "&gt;"&amp;'Week-wise'!CP$1, Backup!$A:$A, "&lt;="&amp;'Week-wise'!CQ$1, Backup!$B:$B, 'Week-wise'!$B38)</f>
        <v>0</v>
      </c>
      <c r="CR38" s="187">
        <f>SUMIFS(Backup!$H:$H, Backup!$A:$A, "&gt;"&amp;'Week-wise'!CQ$1, Backup!$A:$A, "&lt;="&amp;'Week-wise'!CR$1, Backup!$B:$B, 'Week-wise'!$B38)</f>
        <v>0</v>
      </c>
      <c r="CS38" s="187"/>
      <c r="CT38" s="187"/>
      <c r="CU38" s="187">
        <f t="shared" si="118"/>
        <v>0</v>
      </c>
      <c r="CV38" s="187">
        <f t="shared" si="119"/>
        <v>0</v>
      </c>
      <c r="CW38" s="187">
        <v>0</v>
      </c>
      <c r="CX38" s="187">
        <v>0</v>
      </c>
      <c r="CY38" s="187">
        <v>0</v>
      </c>
      <c r="CZ38" s="187">
        <v>0</v>
      </c>
      <c r="DA38" s="187">
        <f>SUMIFS(Backup!$H:$H, Backup!$A:$A, "&gt;"&amp;'Week-wise'!CV$1, Backup!$A:$A, "&lt;="&amp;'Week-wise'!DA$1, Backup!$B:$B, 'Week-wise'!$B38)</f>
        <v>0</v>
      </c>
      <c r="DB38" s="187">
        <f>SUMIFS(Backup!$H:$H, Backup!$A:$A, "&gt;"&amp;'Week-wise'!DA$1, Backup!$A:$A, "&lt;="&amp;'Week-wise'!DB$1, Backup!$B:$B, 'Week-wise'!$B38)</f>
        <v>0</v>
      </c>
      <c r="DC38" s="187">
        <f>SUMIFS(Backup!$H:$H, Backup!$A:$A, "&gt;"&amp;'Week-wise'!DB$1, Backup!$A:$A, "&lt;="&amp;'Week-wise'!DC$1, Backup!$B:$B, 'Week-wise'!$B38)</f>
        <v>0</v>
      </c>
      <c r="DD38" s="187">
        <f>SUMIFS(Backup!$H:$H, Backup!$A:$A, "&gt;"&amp;'Week-wise'!DC$1, Backup!$A:$A, "&lt;="&amp;'Week-wise'!DD$1, Backup!$B:$B, 'Week-wise'!$B38)</f>
        <v>0</v>
      </c>
      <c r="DE38" s="187"/>
      <c r="DF38" s="187"/>
      <c r="DG38" s="187">
        <f t="shared" si="120"/>
        <v>0</v>
      </c>
      <c r="DH38" s="187">
        <f t="shared" si="121"/>
        <v>0</v>
      </c>
      <c r="DI38" s="187">
        <v>0</v>
      </c>
      <c r="DJ38" s="187">
        <v>0</v>
      </c>
      <c r="DK38" s="187">
        <v>0</v>
      </c>
      <c r="DL38" s="187">
        <v>0</v>
      </c>
      <c r="DM38" s="187">
        <f>SUMIFS(Backup!$H:$H, Backup!$A:$A, "&gt;"&amp;'Week-wise'!DH$1, Backup!$A:$A, "&lt;="&amp;'Week-wise'!DM$1, Backup!$B:$B, 'Week-wise'!$B38)</f>
        <v>0</v>
      </c>
      <c r="DN38" s="187">
        <f>SUMIFS(Backup!$H:$H, Backup!$A:$A, "&gt;"&amp;'Week-wise'!DM$1, Backup!$A:$A, "&lt;="&amp;'Week-wise'!DN$1, Backup!$B:$B, 'Week-wise'!$B38)</f>
        <v>0</v>
      </c>
      <c r="DO38" s="187">
        <f>SUMIFS(Backup!$H:$H, Backup!$A:$A, "&gt;"&amp;'Week-wise'!DN$1, Backup!$A:$A, "&lt;="&amp;'Week-wise'!DO$1, Backup!$B:$B, 'Week-wise'!$B38)</f>
        <v>0</v>
      </c>
      <c r="DP38" s="187">
        <f>SUMIFS(Backup!$H:$H, Backup!$A:$A, "&gt;"&amp;'Week-wise'!DO$1, Backup!$A:$A, "&lt;="&amp;'Week-wise'!DP$1, Backup!$B:$B, 'Week-wise'!$B38)</f>
        <v>0</v>
      </c>
      <c r="DQ38" s="187"/>
      <c r="DR38" s="187"/>
      <c r="DS38" s="187">
        <f t="shared" si="122"/>
        <v>0</v>
      </c>
      <c r="DT38" s="187">
        <f t="shared" si="123"/>
        <v>0</v>
      </c>
      <c r="DU38" s="187">
        <v>0</v>
      </c>
      <c r="DV38" s="187">
        <v>0</v>
      </c>
      <c r="DW38" s="187">
        <v>0</v>
      </c>
      <c r="DX38" s="187">
        <v>0</v>
      </c>
      <c r="DY38" s="187">
        <f>SUMIFS(Backup!$H:$H, Backup!$A:$A, "&gt;"&amp;'Week-wise'!DT$1, Backup!$A:$A, "&lt;="&amp;'Week-wise'!DY$1, Backup!$B:$B, 'Week-wise'!$B38)</f>
        <v>0</v>
      </c>
      <c r="DZ38" s="187">
        <f>SUMIFS(Backup!$H:$H, Backup!$A:$A, "&gt;"&amp;'Week-wise'!DY$1, Backup!$A:$A, "&lt;="&amp;'Week-wise'!DZ$1, Backup!$B:$B, 'Week-wise'!$B38)</f>
        <v>0</v>
      </c>
      <c r="EA38" s="187">
        <f>SUMIFS(Backup!$H:$H, Backup!$A:$A, "&gt;"&amp;'Week-wise'!DZ$1, Backup!$A:$A, "&lt;="&amp;'Week-wise'!EA$1, Backup!$B:$B, 'Week-wise'!$B38)</f>
        <v>0</v>
      </c>
      <c r="EB38" s="187">
        <f>SUMIFS(Backup!$H:$H, Backup!$A:$A, "&gt;"&amp;'Week-wise'!EA$1, Backup!$A:$A, "&lt;="&amp;'Week-wise'!EB$1, Backup!$B:$B, 'Week-wise'!$B38)</f>
        <v>0</v>
      </c>
      <c r="EC38" s="187"/>
      <c r="ED38" s="187"/>
      <c r="EE38" s="187">
        <f t="shared" si="124"/>
        <v>0</v>
      </c>
      <c r="EF38" s="187">
        <f t="shared" si="125"/>
        <v>0</v>
      </c>
      <c r="EG38" s="187">
        <v>0</v>
      </c>
      <c r="EH38" s="187">
        <v>0</v>
      </c>
      <c r="EI38" s="187">
        <v>0</v>
      </c>
      <c r="EJ38" s="187">
        <v>0</v>
      </c>
      <c r="EK38" s="187">
        <f>SUMIFS(Backup!$H:$H, Backup!$A:$A, "&gt;"&amp;'Week-wise'!EF$1, Backup!$A:$A, "&lt;="&amp;'Week-wise'!EK$1, Backup!$B:$B, 'Week-wise'!$B38)</f>
        <v>0</v>
      </c>
      <c r="EL38" s="187">
        <f>SUMIFS(Backup!$H:$H, Backup!$A:$A, "&gt;"&amp;'Week-wise'!EK$1, Backup!$A:$A, "&lt;="&amp;'Week-wise'!EL$1, Backup!$B:$B, 'Week-wise'!$B38)</f>
        <v>0</v>
      </c>
      <c r="EM38" s="187">
        <f>SUMIFS(Backup!$H:$H, Backup!$A:$A, "&gt;"&amp;'Week-wise'!EL$1, Backup!$A:$A, "&lt;="&amp;'Week-wise'!EM$1, Backup!$B:$B, 'Week-wise'!$B38)</f>
        <v>0</v>
      </c>
      <c r="EN38" s="187">
        <f>SUMIFS(Backup!$H:$H, Backup!$A:$A, "&gt;"&amp;'Week-wise'!EM$1, Backup!$A:$A, "&lt;="&amp;'Week-wise'!EN$1, Backup!$B:$B, 'Week-wise'!$B38)</f>
        <v>0</v>
      </c>
      <c r="EO38" s="187"/>
      <c r="EP38" s="187"/>
      <c r="EQ38" s="187">
        <f t="shared" si="126"/>
        <v>0</v>
      </c>
      <c r="ER38" s="187">
        <f t="shared" si="127"/>
        <v>0</v>
      </c>
      <c r="ES38" s="187">
        <v>0</v>
      </c>
      <c r="ET38" s="187">
        <v>0</v>
      </c>
      <c r="EU38" s="187">
        <v>0</v>
      </c>
      <c r="EV38" s="187">
        <v>0</v>
      </c>
      <c r="EW38" s="187">
        <f>SUMIFS(Backup!$H:$H, Backup!$A:$A, "&gt;"&amp;'Week-wise'!ER$1, Backup!$A:$A, "&lt;="&amp;'Week-wise'!EW$1, Backup!$B:$B, 'Week-wise'!$B38)</f>
        <v>0</v>
      </c>
      <c r="EX38" s="187">
        <f>SUMIFS(Backup!$H:$H, Backup!$A:$A, "&gt;"&amp;'Week-wise'!EW$1, Backup!$A:$A, "&lt;="&amp;'Week-wise'!EX$1, Backup!$B:$B, 'Week-wise'!$B38)</f>
        <v>0</v>
      </c>
      <c r="EY38" s="187">
        <f>SUMIFS(Backup!$H:$H, Backup!$A:$A, "&gt;"&amp;'Week-wise'!EX$1, Backup!$A:$A, "&lt;="&amp;'Week-wise'!EY$1, Backup!$B:$B, 'Week-wise'!$B38)</f>
        <v>0</v>
      </c>
      <c r="EZ38" s="187">
        <f>SUMIFS(Backup!$H:$H, Backup!$A:$A, "&gt;"&amp;'Week-wise'!EY$1, Backup!$A:$A, "&lt;="&amp;'Week-wise'!EZ$1, Backup!$B:$B, 'Week-wise'!$B38)</f>
        <v>0</v>
      </c>
      <c r="FA38" s="187"/>
      <c r="FB38" s="187"/>
      <c r="FC38" s="187">
        <f t="shared" si="128"/>
        <v>0</v>
      </c>
      <c r="FD38" s="187">
        <f t="shared" si="129"/>
        <v>0</v>
      </c>
      <c r="FE38" s="863">
        <v>0</v>
      </c>
      <c r="FF38" s="863">
        <v>0</v>
      </c>
      <c r="FG38" s="863">
        <v>0</v>
      </c>
      <c r="FH38" s="863">
        <v>0</v>
      </c>
      <c r="FI38" s="187">
        <f>SUMIFS(Backup!$H:$H, Backup!$A:$A, "&gt;"&amp;'Week-wise'!FD$1, Backup!$A:$A, "&lt;="&amp;'Week-wise'!FI$1, Backup!$B:$B, 'Week-wise'!$B38)</f>
        <v>0</v>
      </c>
      <c r="FJ38" s="187">
        <f>SUMIFS(Backup!$H:$H, Backup!$A:$A, "&gt;"&amp;'Week-wise'!FI$1, Backup!$A:$A, "&lt;="&amp;'Week-wise'!FJ$1, Backup!$B:$B, 'Week-wise'!$B38)</f>
        <v>0</v>
      </c>
      <c r="FK38" s="187">
        <f>SUMIFS(Backup!$H:$H, Backup!$A:$A, "&gt;"&amp;'Week-wise'!FJ$1, Backup!$A:$A, "&lt;="&amp;'Week-wise'!FK$1, Backup!$B:$B, 'Week-wise'!$B38)</f>
        <v>0</v>
      </c>
      <c r="FL38" s="187">
        <f>SUMIFS(Backup!$H:$H, Backup!$A:$A, "&gt;"&amp;'Week-wise'!FK$1, Backup!$A:$A, "&lt;="&amp;'Week-wise'!FL$1, Backup!$B:$B, 'Week-wise'!$B38)</f>
        <v>0</v>
      </c>
      <c r="FM38" s="187"/>
      <c r="FN38" s="187"/>
      <c r="FO38" s="187">
        <f t="shared" si="130"/>
        <v>0</v>
      </c>
      <c r="FP38" s="187">
        <f t="shared" si="131"/>
        <v>0</v>
      </c>
      <c r="FQ38" s="187">
        <v>0</v>
      </c>
      <c r="FR38" s="187">
        <v>0</v>
      </c>
      <c r="FS38" s="187">
        <v>0</v>
      </c>
      <c r="FT38" s="187">
        <v>0</v>
      </c>
      <c r="FU38" s="187">
        <f>SUMIFS(Backup!$H:$H, Backup!$A:$A, "&gt;"&amp;'Week-wise'!FP$1, Backup!$A:$A, "&lt;="&amp;'Week-wise'!FU$1, Backup!$B:$B, 'Week-wise'!$B38)</f>
        <v>0</v>
      </c>
      <c r="FV38" s="187">
        <f>SUMIFS(Backup!$H:$H, Backup!$A:$A, "&gt;"&amp;'Week-wise'!FU$1, Backup!$A:$A, "&lt;="&amp;'Week-wise'!FV$1, Backup!$B:$B, 'Week-wise'!$B38)</f>
        <v>0</v>
      </c>
      <c r="FW38" s="187">
        <f>SUMIFS(Backup!$H:$H, Backup!$A:$A, "&gt;"&amp;'Week-wise'!FV$1, Backup!$A:$A, "&lt;="&amp;'Week-wise'!FW$1, Backup!$B:$B, 'Week-wise'!$B38)</f>
        <v>0</v>
      </c>
      <c r="FX38" s="187">
        <f>SUMIFS(Backup!$H:$H, Backup!$A:$A, "&gt;"&amp;'Week-wise'!FW$1, Backup!$A:$A, "&lt;="&amp;'Week-wise'!FX$1, Backup!$B:$B, 'Week-wise'!$B38)</f>
        <v>0</v>
      </c>
      <c r="FY38" s="187"/>
      <c r="FZ38" s="187"/>
      <c r="GA38" s="187">
        <f t="shared" si="132"/>
        <v>0</v>
      </c>
      <c r="GB38" s="187">
        <f t="shared" si="133"/>
        <v>0</v>
      </c>
      <c r="GC38" s="187">
        <v>0</v>
      </c>
      <c r="GD38" s="187">
        <v>0</v>
      </c>
      <c r="GE38" s="187">
        <v>0</v>
      </c>
      <c r="GF38" s="187">
        <v>0</v>
      </c>
      <c r="GG38" s="187">
        <f>SUMIFS(Backup!$H:$H, Backup!$A:$A, "&gt;"&amp;'Week-wise'!GB$1, Backup!$A:$A, "&lt;="&amp;'Week-wise'!GG$1, Backup!$B:$B, 'Week-wise'!$B38)</f>
        <v>0</v>
      </c>
      <c r="GH38" s="187">
        <f>SUMIFS(Backup!$H:$H, Backup!$A:$A, "&gt;"&amp;'Week-wise'!GG$1, Backup!$A:$A, "&lt;="&amp;'Week-wise'!GH$1, Backup!$B:$B, 'Week-wise'!$B38)</f>
        <v>0</v>
      </c>
      <c r="GI38" s="187">
        <f>SUMIFS(Backup!$H:$H, Backup!$A:$A, "&gt;"&amp;'Week-wise'!GH$1, Backup!$A:$A, "&lt;="&amp;'Week-wise'!GI$1, Backup!$B:$B, 'Week-wise'!$B38)</f>
        <v>0</v>
      </c>
      <c r="GJ38" s="187">
        <f>SUMIFS(Backup!$H:$H, Backup!$A:$A, "&gt;"&amp;'Week-wise'!GI$1, Backup!$A:$A, "&lt;="&amp;'Week-wise'!GJ$1, Backup!$B:$B, 'Week-wise'!$B38)</f>
        <v>0</v>
      </c>
      <c r="GK38" s="187"/>
      <c r="GL38" s="187"/>
      <c r="GM38" s="187">
        <f t="shared" si="134"/>
        <v>0</v>
      </c>
      <c r="GN38" s="187">
        <f t="shared" si="135"/>
        <v>0</v>
      </c>
      <c r="GO38" s="187">
        <v>0</v>
      </c>
      <c r="GP38" s="187">
        <v>0</v>
      </c>
      <c r="GQ38" s="187">
        <v>0</v>
      </c>
      <c r="GR38" s="187">
        <v>0</v>
      </c>
      <c r="GS38" s="187">
        <f>SUMIFS(Backup!$H:$H, Backup!$A:$A, "&gt;"&amp;'Week-wise'!GN$1, Backup!$A:$A, "&lt;="&amp;'Week-wise'!GS$1, Backup!$B:$B, 'Week-wise'!$B38)</f>
        <v>0</v>
      </c>
      <c r="GT38" s="187">
        <f>SUMIFS(Backup!$H:$H, Backup!$A:$A, "&gt;"&amp;'Week-wise'!GS$1, Backup!$A:$A, "&lt;="&amp;'Week-wise'!GT$1, Backup!$B:$B, 'Week-wise'!$B38)</f>
        <v>0</v>
      </c>
      <c r="GU38" s="187">
        <f>SUMIFS(Backup!$H:$H, Backup!$A:$A, "&gt;"&amp;'Week-wise'!GT$1, Backup!$A:$A, "&lt;="&amp;'Week-wise'!GU$1, Backup!$B:$B, 'Week-wise'!$B38)</f>
        <v>0</v>
      </c>
      <c r="GV38" s="187">
        <f>SUMIFS(Backup!$H:$H, Backup!$A:$A, "&gt;"&amp;'Week-wise'!GU$1, Backup!$A:$A, "&lt;="&amp;'Week-wise'!GV$1, Backup!$B:$B, 'Week-wise'!$B38)</f>
        <v>0</v>
      </c>
      <c r="GW38" s="187"/>
      <c r="GX38" s="187"/>
      <c r="GY38" s="187">
        <f t="shared" si="136"/>
        <v>0</v>
      </c>
      <c r="GZ38" s="187">
        <f t="shared" si="137"/>
        <v>0</v>
      </c>
      <c r="HA38" s="187">
        <v>0</v>
      </c>
      <c r="HB38" s="187">
        <v>0</v>
      </c>
      <c r="HC38" s="187">
        <v>0</v>
      </c>
      <c r="HD38" s="187">
        <v>0</v>
      </c>
      <c r="HE38" s="187">
        <f>SUMIFS(Backup!$H:$H, Backup!$A:$A, "&gt;"&amp;'Week-wise'!GZ$1, Backup!$A:$A, "&lt;="&amp;'Week-wise'!HE$1, Backup!$B:$B, 'Week-wise'!$B38)</f>
        <v>0</v>
      </c>
      <c r="HF38" s="187">
        <f>SUMIFS(Backup!$H:$H, Backup!$A:$A, "&gt;"&amp;'Week-wise'!HE$1, Backup!$A:$A, "&lt;="&amp;'Week-wise'!HF$1, Backup!$B:$B, 'Week-wise'!$B38)</f>
        <v>0</v>
      </c>
      <c r="HG38" s="187">
        <f>SUMIFS(Backup!$H:$H, Backup!$A:$A, "&gt;"&amp;'Week-wise'!HF$1, Backup!$A:$A, "&lt;="&amp;'Week-wise'!HG$1, Backup!$B:$B, 'Week-wise'!$B38)</f>
        <v>0</v>
      </c>
      <c r="HH38" s="187">
        <f>SUMIFS(Backup!$H:$H, Backup!$A:$A, "&gt;"&amp;'Week-wise'!HG$1, Backup!$A:$A, "&lt;="&amp;'Week-wise'!HH$1, Backup!$B:$B, 'Week-wise'!$B38)</f>
        <v>0</v>
      </c>
      <c r="HI38" s="187"/>
      <c r="HJ38" s="187"/>
      <c r="HK38" s="187">
        <f t="shared" si="138"/>
        <v>0</v>
      </c>
      <c r="HL38" s="187">
        <f t="shared" si="139"/>
        <v>0</v>
      </c>
      <c r="HM38" s="187">
        <v>0</v>
      </c>
      <c r="HN38" s="187">
        <v>0</v>
      </c>
      <c r="HO38" s="187">
        <v>0</v>
      </c>
      <c r="HP38" s="187">
        <v>0</v>
      </c>
      <c r="HQ38" s="187">
        <f>SUMIFS(Backup!$H:$H, Backup!$A:$A, "&gt;"&amp;'Week-wise'!HL$1, Backup!$A:$A, "&lt;="&amp;'Week-wise'!HQ$1, Backup!$B:$B, 'Week-wise'!$B38)</f>
        <v>0</v>
      </c>
      <c r="HR38" s="187">
        <f>SUMIFS(Backup!$H:$H, Backup!$A:$A, "&gt;"&amp;'Week-wise'!HQ$1, Backup!$A:$A, "&lt;="&amp;'Week-wise'!HR$1, Backup!$B:$B, 'Week-wise'!$B38)</f>
        <v>0</v>
      </c>
      <c r="HS38" s="187">
        <f>SUMIFS(Backup!$H:$H, Backup!$A:$A, "&gt;"&amp;'Week-wise'!HR$1, Backup!$A:$A, "&lt;="&amp;'Week-wise'!HS$1, Backup!$B:$B, 'Week-wise'!$B38)</f>
        <v>0</v>
      </c>
      <c r="HT38" s="187">
        <f>SUMIFS(Backup!$H:$H, Backup!$A:$A, "&gt;"&amp;'Week-wise'!HS$1, Backup!$A:$A, "&lt;="&amp;'Week-wise'!HT$1, Backup!$B:$B, 'Week-wise'!$B38)</f>
        <v>0</v>
      </c>
      <c r="HU38" s="187"/>
      <c r="HV38" s="187"/>
      <c r="HW38" s="187">
        <f t="shared" si="140"/>
        <v>594</v>
      </c>
      <c r="HX38" s="187">
        <f t="shared" si="141"/>
        <v>2</v>
      </c>
      <c r="HY38" s="187">
        <v>130.68</v>
      </c>
      <c r="HZ38" s="187">
        <v>154.44</v>
      </c>
      <c r="IA38" s="187">
        <v>154.44</v>
      </c>
      <c r="IB38" s="187">
        <v>154.44</v>
      </c>
      <c r="IC38" s="187">
        <f>SUMIFS(Backup!$H:$H, Backup!$A:$A, "&gt;"&amp;'Week-wise'!HX$1, Backup!$A:$A, "&lt;="&amp;'Week-wise'!IC$1, Backup!$B:$B, 'Week-wise'!$B38)</f>
        <v>0</v>
      </c>
      <c r="ID38" s="187">
        <f>SUMIFS(Backup!$H:$H, Backup!$A:$A, "&gt;"&amp;'Week-wise'!IC$1, Backup!$A:$A, "&lt;="&amp;'Week-wise'!ID$1, Backup!$B:$B, 'Week-wise'!$B38)</f>
        <v>0</v>
      </c>
      <c r="IE38" s="187">
        <f>SUMIFS(Backup!$H:$H, Backup!$A:$A, "&gt;"&amp;'Week-wise'!ID$1, Backup!$A:$A, "&lt;="&amp;'Week-wise'!IE$1, Backup!$B:$B, 'Week-wise'!$B38)</f>
        <v>0</v>
      </c>
      <c r="IF38" s="187">
        <f>SUMIFS(Backup!$H:$H, Backup!$A:$A, "&gt;"&amp;'Week-wise'!IE$1, Backup!$A:$A, "&lt;="&amp;'Week-wise'!IF$1, Backup!$B:$B, 'Week-wise'!$B38)</f>
        <v>2</v>
      </c>
      <c r="IG38" s="187"/>
      <c r="IH38" s="187"/>
      <c r="II38" s="187">
        <f t="shared" si="142"/>
        <v>0</v>
      </c>
      <c r="IJ38" s="187">
        <f t="shared" si="143"/>
        <v>29</v>
      </c>
      <c r="IK38" s="187"/>
      <c r="IL38" s="187"/>
      <c r="IM38" s="187"/>
      <c r="IN38" s="187"/>
      <c r="IO38" s="187">
        <f>SUMIFS(Backup!$H:$H, Backup!$A:$A, "&gt;"&amp;'Week-wise'!IJ$1, Backup!$A:$A, "&lt;="&amp;'Week-wise'!IO$1, Backup!$B:$B, 'Week-wise'!$B38)</f>
        <v>0</v>
      </c>
      <c r="IP38" s="187">
        <f>SUMIFS(Backup!$H:$H, Backup!$A:$A, "&gt;"&amp;'Week-wise'!IO$1, Backup!$A:$A, "&lt;="&amp;'Week-wise'!IP$1, Backup!$B:$B, 'Week-wise'!$B38)</f>
        <v>0</v>
      </c>
      <c r="IQ38" s="187">
        <f>SUMIFS(Backup!$H:$H, Backup!$A:$A, "&gt;"&amp;'Week-wise'!IP$1, Backup!$A:$A, "&lt;="&amp;'Week-wise'!IQ$1, Backup!$B:$B, 'Week-wise'!$B38)</f>
        <v>22</v>
      </c>
      <c r="IR38" s="187">
        <f>SUMIFS(Backup!$H:$H, Backup!$A:$A, "&gt;"&amp;'Week-wise'!IQ$1, Backup!$A:$A, "&lt;="&amp;'Week-wise'!IR$1, Backup!$B:$B, 'Week-wise'!$B38)</f>
        <v>7</v>
      </c>
      <c r="IS38" s="187"/>
      <c r="IT38" s="187"/>
      <c r="IU38" s="187">
        <f t="shared" si="144"/>
        <v>0</v>
      </c>
      <c r="IV38" s="187">
        <f t="shared" si="145"/>
        <v>0</v>
      </c>
      <c r="IW38" s="187"/>
      <c r="IX38" s="187"/>
      <c r="IY38" s="187"/>
      <c r="IZ38" s="187"/>
      <c r="JA38" s="187">
        <f>SUMIFS(Backup!$H:$H, Backup!$A:$A, "&gt;"&amp;'Week-wise'!IV$1, Backup!$A:$A, "&lt;="&amp;'Week-wise'!JA$1, Backup!$B:$B, 'Week-wise'!$B38)</f>
        <v>0</v>
      </c>
      <c r="JB38" s="187">
        <f>SUMIFS(Backup!$H:$H, Backup!$A:$A, "&gt;"&amp;'Week-wise'!JA$1, Backup!$A:$A, "&lt;="&amp;'Week-wise'!JB$1, Backup!$B:$B, 'Week-wise'!$B38)</f>
        <v>0</v>
      </c>
      <c r="JC38" s="187">
        <f>SUMIFS(Backup!$H:$H, Backup!$A:$A, "&gt;"&amp;'Week-wise'!JB$1, Backup!$A:$A, "&lt;="&amp;'Week-wise'!JC$1, Backup!$B:$B, 'Week-wise'!$B38)</f>
        <v>0</v>
      </c>
      <c r="JD38" s="187">
        <f>SUMIFS(Backup!$H:$H, Backup!$A:$A, "&gt;"&amp;'Week-wise'!JC$1, Backup!$A:$A, "&lt;="&amp;'Week-wise'!JD$1, Backup!$B:$B, 'Week-wise'!$B38)</f>
        <v>0</v>
      </c>
    </row>
    <row r="40" spans="1:264">
      <c r="DU40" s="405">
        <v>0</v>
      </c>
      <c r="DV40" s="405">
        <v>0.15</v>
      </c>
      <c r="DW40" s="405">
        <v>0.4</v>
      </c>
      <c r="DX40" s="405">
        <v>0.45</v>
      </c>
    </row>
    <row r="41" spans="1:264">
      <c r="DT41" s="677"/>
      <c r="DU41" s="677"/>
      <c r="DV41" s="677"/>
      <c r="DW41" s="677"/>
      <c r="DX41" s="677"/>
      <c r="EL41" s="405"/>
      <c r="EM41" s="405"/>
      <c r="EN41" s="405"/>
      <c r="EO41" s="405"/>
      <c r="FA41" s="405"/>
      <c r="FM41" s="405"/>
      <c r="FY41" s="405"/>
      <c r="GK41" s="405"/>
      <c r="GW41" s="405"/>
      <c r="HI41" s="405"/>
      <c r="HU41" s="405"/>
      <c r="IG41" s="405"/>
      <c r="IS41" s="405"/>
    </row>
    <row r="42" spans="1:264">
      <c r="DQ42" s="405"/>
      <c r="DT42" s="677"/>
      <c r="DU42" s="677"/>
      <c r="DV42" s="677"/>
      <c r="DW42" s="677"/>
      <c r="DX42" s="677"/>
      <c r="EK42" s="677"/>
      <c r="EL42" s="677"/>
      <c r="EM42" s="677"/>
      <c r="EN42" s="677"/>
      <c r="EO42" s="677"/>
      <c r="ES42" s="405"/>
      <c r="ET42" s="405"/>
      <c r="EU42" s="405"/>
      <c r="EV42" s="405"/>
      <c r="FA42" s="677"/>
      <c r="FE42" s="405"/>
      <c r="FF42" s="405"/>
      <c r="FG42" s="405"/>
      <c r="FH42" s="405"/>
      <c r="FM42" s="677"/>
      <c r="FQ42" s="405"/>
      <c r="FR42" s="405"/>
      <c r="FS42" s="405"/>
      <c r="FT42" s="405"/>
      <c r="FY42" s="677"/>
      <c r="GC42" s="405"/>
      <c r="GD42" s="405"/>
      <c r="GE42" s="405"/>
      <c r="GF42" s="405"/>
      <c r="GK42" s="677"/>
      <c r="GO42" s="405"/>
      <c r="GP42" s="405"/>
      <c r="GQ42" s="405"/>
      <c r="GR42" s="405"/>
      <c r="GW42" s="677"/>
      <c r="HA42" s="405"/>
      <c r="HB42" s="405"/>
      <c r="HC42" s="405"/>
      <c r="HD42" s="405"/>
      <c r="HI42" s="677"/>
      <c r="HM42" s="405"/>
      <c r="HN42" s="405"/>
      <c r="HO42" s="405"/>
      <c r="HP42" s="405"/>
      <c r="HU42" s="677"/>
      <c r="HY42" s="405"/>
      <c r="HZ42" s="405"/>
      <c r="IA42" s="405"/>
      <c r="IB42" s="405"/>
      <c r="IG42" s="677"/>
      <c r="IK42" s="405"/>
      <c r="IL42" s="405"/>
      <c r="IM42" s="405"/>
      <c r="IN42" s="405"/>
      <c r="IS42" s="677"/>
      <c r="IW42" s="405"/>
      <c r="IX42" s="405"/>
      <c r="IY42" s="405"/>
      <c r="IZ42" s="405"/>
    </row>
    <row r="43" spans="1:264">
      <c r="B43" s="756" t="s">
        <v>406</v>
      </c>
      <c r="CV43" s="677"/>
      <c r="CW43" s="677"/>
      <c r="CX43" s="677"/>
      <c r="CY43" s="677"/>
      <c r="CZ43" s="677"/>
      <c r="DY43" s="405"/>
    </row>
    <row r="44" spans="1:264" s="256" customFormat="1">
      <c r="A44" s="1581" t="s">
        <v>61</v>
      </c>
      <c r="B44" s="1581" t="s">
        <v>0</v>
      </c>
      <c r="C44" s="1581" t="s">
        <v>226</v>
      </c>
      <c r="D44" s="1581" t="s">
        <v>830</v>
      </c>
      <c r="E44" s="1581" t="s">
        <v>831</v>
      </c>
      <c r="F44" s="1581"/>
      <c r="G44" s="1581"/>
      <c r="H44" s="1581"/>
      <c r="I44" s="1579" t="s">
        <v>832</v>
      </c>
      <c r="J44" s="1579"/>
      <c r="K44" s="1579"/>
      <c r="L44" s="1579"/>
      <c r="M44" s="1579" t="s">
        <v>833</v>
      </c>
      <c r="N44" s="1579"/>
      <c r="O44" s="1579"/>
      <c r="P44" s="1579"/>
      <c r="Q44" s="1580" t="s">
        <v>666</v>
      </c>
      <c r="R44" s="1580"/>
      <c r="S44" s="1580"/>
      <c r="T44" s="1580"/>
      <c r="U44" s="1580"/>
      <c r="V44" s="1580"/>
      <c r="W44" s="1580"/>
      <c r="X44" s="1580"/>
      <c r="Y44" s="1579" t="s">
        <v>834</v>
      </c>
      <c r="Z44" s="1579"/>
      <c r="AA44" s="1579"/>
      <c r="AB44" s="1579"/>
      <c r="AC44" s="1580" t="s">
        <v>666</v>
      </c>
      <c r="AD44" s="1580"/>
      <c r="AE44" s="1580"/>
      <c r="AF44" s="1580"/>
      <c r="AG44" s="1580"/>
      <c r="AH44" s="1580"/>
      <c r="AI44" s="1580"/>
      <c r="AJ44" s="1580"/>
      <c r="AK44" s="1579" t="s">
        <v>835</v>
      </c>
      <c r="AL44" s="1579"/>
      <c r="AM44" s="1579"/>
      <c r="AN44" s="1579"/>
      <c r="AO44" s="1580" t="s">
        <v>666</v>
      </c>
      <c r="AP44" s="1580"/>
      <c r="AQ44" s="1580"/>
      <c r="AR44" s="1580"/>
      <c r="AS44" s="1580"/>
      <c r="AT44" s="1580"/>
      <c r="AU44" s="1580"/>
      <c r="AV44" s="1580"/>
      <c r="AW44" s="1579" t="s">
        <v>836</v>
      </c>
      <c r="AX44" s="1579"/>
      <c r="AY44" s="1579"/>
      <c r="AZ44" s="1579"/>
      <c r="BA44" s="1580" t="s">
        <v>666</v>
      </c>
      <c r="BB44" s="1580"/>
      <c r="BC44" s="1580"/>
      <c r="BD44" s="1580"/>
      <c r="BE44" s="1580"/>
      <c r="BF44" s="1580"/>
      <c r="BG44" s="1580"/>
      <c r="BH44" s="1580"/>
      <c r="BI44" s="1579" t="s">
        <v>837</v>
      </c>
      <c r="BJ44" s="1579"/>
      <c r="BK44" s="1579"/>
      <c r="BL44" s="1579"/>
      <c r="BM44" s="1580" t="s">
        <v>666</v>
      </c>
      <c r="BN44" s="1580"/>
      <c r="BO44" s="1580"/>
      <c r="BP44" s="1580"/>
      <c r="BQ44" s="1580"/>
      <c r="BR44" s="1580"/>
      <c r="BS44" s="1580"/>
      <c r="BT44" s="1580"/>
      <c r="BU44" s="1579" t="s">
        <v>838</v>
      </c>
      <c r="BV44" s="1579"/>
      <c r="BW44" s="1579"/>
      <c r="BX44" s="1579"/>
      <c r="BY44" s="1580" t="s">
        <v>666</v>
      </c>
      <c r="BZ44" s="1580"/>
      <c r="CA44" s="1580"/>
      <c r="CB44" s="1580"/>
      <c r="CC44" s="1580"/>
      <c r="CD44" s="1580"/>
      <c r="CE44" s="1580"/>
      <c r="CF44" s="1580"/>
      <c r="CG44" s="1579" t="s">
        <v>839</v>
      </c>
      <c r="CH44" s="1579"/>
      <c r="CI44" s="1579"/>
      <c r="CJ44" s="1579"/>
      <c r="CK44" s="1580" t="s">
        <v>666</v>
      </c>
      <c r="CL44" s="1580"/>
      <c r="CM44" s="1580"/>
      <c r="CN44" s="1580"/>
      <c r="CO44" s="1580"/>
      <c r="CP44" s="1580"/>
      <c r="CQ44" s="1580"/>
      <c r="CR44" s="1580"/>
      <c r="CS44" s="1579" t="s">
        <v>840</v>
      </c>
      <c r="CT44" s="1579"/>
      <c r="CU44" s="1579"/>
      <c r="CV44" s="1579"/>
      <c r="CW44" s="1580" t="s">
        <v>666</v>
      </c>
      <c r="CX44" s="1580"/>
      <c r="CY44" s="1580"/>
      <c r="CZ44" s="1580"/>
      <c r="DA44" s="1580"/>
      <c r="DB44" s="1580"/>
      <c r="DC44" s="1580"/>
      <c r="DD44" s="1580"/>
      <c r="DE44" s="1579" t="s">
        <v>841</v>
      </c>
      <c r="DF44" s="1579"/>
      <c r="DG44" s="1579"/>
      <c r="DH44" s="1579"/>
      <c r="DI44" s="1580" t="s">
        <v>666</v>
      </c>
      <c r="DJ44" s="1580"/>
      <c r="DK44" s="1580"/>
      <c r="DL44" s="1580"/>
      <c r="DM44" s="1580"/>
      <c r="DN44" s="1580"/>
      <c r="DO44" s="1580"/>
      <c r="DP44" s="1580"/>
      <c r="DQ44" s="1579" t="s">
        <v>842</v>
      </c>
      <c r="DR44" s="1579"/>
      <c r="DS44" s="1579"/>
      <c r="DT44" s="1579"/>
      <c r="DU44" s="1580" t="s">
        <v>666</v>
      </c>
      <c r="DV44" s="1580"/>
      <c r="DW44" s="1580"/>
      <c r="DX44" s="1580"/>
      <c r="DY44" s="1580"/>
      <c r="DZ44" s="1580"/>
      <c r="EA44" s="1580"/>
      <c r="EB44" s="1580"/>
      <c r="EC44" s="1579" t="s">
        <v>843</v>
      </c>
      <c r="ED44" s="1579"/>
      <c r="EE44" s="1579"/>
      <c r="EF44" s="1579"/>
      <c r="EG44" s="1580" t="s">
        <v>666</v>
      </c>
      <c r="EH44" s="1580"/>
      <c r="EI44" s="1580"/>
      <c r="EJ44" s="1580"/>
      <c r="EK44" s="1580"/>
      <c r="EL44" s="1580"/>
      <c r="EM44" s="1580"/>
      <c r="EN44" s="1580"/>
      <c r="EO44" s="1579" t="s">
        <v>844</v>
      </c>
      <c r="EP44" s="1579"/>
      <c r="EQ44" s="1579"/>
      <c r="ER44" s="1579"/>
      <c r="ES44" s="1580" t="s">
        <v>666</v>
      </c>
      <c r="ET44" s="1580"/>
      <c r="EU44" s="1580"/>
      <c r="EV44" s="1580"/>
      <c r="EW44" s="1580"/>
      <c r="EX44" s="1580"/>
      <c r="EY44" s="1580"/>
      <c r="EZ44" s="1580"/>
      <c r="FA44" s="1579" t="s">
        <v>1780</v>
      </c>
      <c r="FB44" s="1579"/>
      <c r="FC44" s="1579"/>
      <c r="FD44" s="1579"/>
      <c r="FE44" s="1580" t="s">
        <v>666</v>
      </c>
      <c r="FF44" s="1580"/>
      <c r="FG44" s="1580"/>
      <c r="FH44" s="1580"/>
      <c r="FI44" s="1580"/>
      <c r="FJ44" s="1580"/>
      <c r="FK44" s="1580"/>
      <c r="FL44" s="1580"/>
      <c r="FM44" s="1579" t="s">
        <v>1781</v>
      </c>
      <c r="FN44" s="1579"/>
      <c r="FO44" s="1579"/>
      <c r="FP44" s="1579"/>
      <c r="FQ44" s="1580" t="s">
        <v>666</v>
      </c>
      <c r="FR44" s="1580"/>
      <c r="FS44" s="1580"/>
      <c r="FT44" s="1580"/>
      <c r="FU44" s="1580"/>
      <c r="FV44" s="1580"/>
      <c r="FW44" s="1580"/>
      <c r="FX44" s="1580"/>
      <c r="FY44" s="1579" t="s">
        <v>1782</v>
      </c>
      <c r="FZ44" s="1579"/>
      <c r="GA44" s="1579"/>
      <c r="GB44" s="1579"/>
      <c r="GC44" s="1580" t="s">
        <v>666</v>
      </c>
      <c r="GD44" s="1580"/>
      <c r="GE44" s="1580"/>
      <c r="GF44" s="1580"/>
      <c r="GG44" s="1580"/>
      <c r="GH44" s="1580"/>
      <c r="GI44" s="1580"/>
      <c r="GJ44" s="1580"/>
      <c r="GK44" s="1579" t="s">
        <v>1783</v>
      </c>
      <c r="GL44" s="1579"/>
      <c r="GM44" s="1579"/>
      <c r="GN44" s="1579"/>
      <c r="GO44" s="1580" t="s">
        <v>666</v>
      </c>
      <c r="GP44" s="1580"/>
      <c r="GQ44" s="1580"/>
      <c r="GR44" s="1580"/>
      <c r="GS44" s="1580"/>
      <c r="GT44" s="1580"/>
      <c r="GU44" s="1580"/>
      <c r="GV44" s="1580"/>
      <c r="GW44" s="1579" t="s">
        <v>1811</v>
      </c>
      <c r="GX44" s="1579"/>
      <c r="GY44" s="1579"/>
      <c r="GZ44" s="1579"/>
      <c r="HA44" s="1580" t="s">
        <v>666</v>
      </c>
      <c r="HB44" s="1580"/>
      <c r="HC44" s="1580"/>
      <c r="HD44" s="1580"/>
      <c r="HE44" s="1580"/>
      <c r="HF44" s="1580"/>
      <c r="HG44" s="1580"/>
      <c r="HH44" s="1580"/>
      <c r="HI44" s="1579" t="s">
        <v>1812</v>
      </c>
      <c r="HJ44" s="1579"/>
      <c r="HK44" s="1579"/>
      <c r="HL44" s="1579"/>
      <c r="HM44" s="1580" t="s">
        <v>666</v>
      </c>
      <c r="HN44" s="1580"/>
      <c r="HO44" s="1580"/>
      <c r="HP44" s="1580"/>
      <c r="HQ44" s="1580"/>
      <c r="HR44" s="1580"/>
      <c r="HS44" s="1580"/>
      <c r="HT44" s="1580"/>
      <c r="HU44" s="1579" t="s">
        <v>1813</v>
      </c>
      <c r="HV44" s="1579"/>
      <c r="HW44" s="1579"/>
      <c r="HX44" s="1579"/>
      <c r="HY44" s="1580" t="s">
        <v>666</v>
      </c>
      <c r="HZ44" s="1580"/>
      <c r="IA44" s="1580"/>
      <c r="IB44" s="1580"/>
      <c r="IC44" s="1580"/>
      <c r="ID44" s="1580"/>
      <c r="IE44" s="1580"/>
      <c r="IF44" s="1580"/>
      <c r="IG44" s="1579" t="s">
        <v>1814</v>
      </c>
      <c r="IH44" s="1579"/>
      <c r="II44" s="1579"/>
      <c r="IJ44" s="1579"/>
      <c r="IK44" s="1580" t="s">
        <v>666</v>
      </c>
      <c r="IL44" s="1580"/>
      <c r="IM44" s="1580"/>
      <c r="IN44" s="1580"/>
      <c r="IO44" s="1580"/>
      <c r="IP44" s="1580"/>
      <c r="IQ44" s="1580"/>
      <c r="IR44" s="1580"/>
      <c r="IS44" s="1579" t="s">
        <v>1815</v>
      </c>
      <c r="IT44" s="1579"/>
      <c r="IU44" s="1579"/>
      <c r="IV44" s="1579"/>
      <c r="IW44" s="1580" t="s">
        <v>666</v>
      </c>
      <c r="IX44" s="1580"/>
      <c r="IY44" s="1580"/>
      <c r="IZ44" s="1580"/>
      <c r="JA44" s="1580"/>
      <c r="JB44" s="1580"/>
      <c r="JC44" s="1580"/>
      <c r="JD44" s="1580"/>
    </row>
    <row r="45" spans="1:264" s="256" customFormat="1">
      <c r="A45" s="1581"/>
      <c r="B45" s="1581"/>
      <c r="C45" s="1581"/>
      <c r="D45" s="1581"/>
      <c r="E45" s="1577" t="s">
        <v>845</v>
      </c>
      <c r="F45" s="1577"/>
      <c r="G45" s="1578" t="s">
        <v>666</v>
      </c>
      <c r="H45" s="1578"/>
      <c r="I45" s="1577" t="s">
        <v>845</v>
      </c>
      <c r="J45" s="1577"/>
      <c r="K45" s="1578" t="s">
        <v>666</v>
      </c>
      <c r="L45" s="1578"/>
      <c r="M45" s="1577" t="s">
        <v>845</v>
      </c>
      <c r="N45" s="1577"/>
      <c r="O45" s="1578" t="s">
        <v>666</v>
      </c>
      <c r="P45" s="1578"/>
      <c r="Q45" s="307" t="s">
        <v>846</v>
      </c>
      <c r="R45" s="307" t="s">
        <v>846</v>
      </c>
      <c r="S45" s="307" t="s">
        <v>846</v>
      </c>
      <c r="T45" s="307" t="s">
        <v>846</v>
      </c>
      <c r="U45" s="308" t="s">
        <v>847</v>
      </c>
      <c r="V45" s="308" t="s">
        <v>847</v>
      </c>
      <c r="W45" s="308" t="s">
        <v>847</v>
      </c>
      <c r="X45" s="308" t="s">
        <v>847</v>
      </c>
      <c r="Y45" s="1577" t="s">
        <v>845</v>
      </c>
      <c r="Z45" s="1577"/>
      <c r="AA45" s="1578" t="s">
        <v>666</v>
      </c>
      <c r="AB45" s="1578"/>
      <c r="AC45" s="307" t="s">
        <v>846</v>
      </c>
      <c r="AD45" s="307" t="s">
        <v>846</v>
      </c>
      <c r="AE45" s="307" t="s">
        <v>846</v>
      </c>
      <c r="AF45" s="307" t="s">
        <v>846</v>
      </c>
      <c r="AG45" s="308" t="s">
        <v>847</v>
      </c>
      <c r="AH45" s="308" t="s">
        <v>847</v>
      </c>
      <c r="AI45" s="308" t="s">
        <v>847</v>
      </c>
      <c r="AJ45" s="308" t="s">
        <v>847</v>
      </c>
      <c r="AK45" s="1577" t="s">
        <v>845</v>
      </c>
      <c r="AL45" s="1577"/>
      <c r="AM45" s="1578" t="s">
        <v>666</v>
      </c>
      <c r="AN45" s="1578"/>
      <c r="AO45" s="307" t="s">
        <v>846</v>
      </c>
      <c r="AP45" s="307" t="s">
        <v>846</v>
      </c>
      <c r="AQ45" s="307" t="s">
        <v>846</v>
      </c>
      <c r="AR45" s="307" t="s">
        <v>846</v>
      </c>
      <c r="AS45" s="308" t="s">
        <v>847</v>
      </c>
      <c r="AT45" s="308" t="s">
        <v>847</v>
      </c>
      <c r="AU45" s="308" t="s">
        <v>847</v>
      </c>
      <c r="AV45" s="308" t="s">
        <v>847</v>
      </c>
      <c r="AW45" s="1577" t="s">
        <v>845</v>
      </c>
      <c r="AX45" s="1577"/>
      <c r="AY45" s="1578" t="s">
        <v>666</v>
      </c>
      <c r="AZ45" s="1578"/>
      <c r="BA45" s="307" t="s">
        <v>846</v>
      </c>
      <c r="BB45" s="307" t="s">
        <v>846</v>
      </c>
      <c r="BC45" s="307" t="s">
        <v>846</v>
      </c>
      <c r="BD45" s="307" t="s">
        <v>846</v>
      </c>
      <c r="BE45" s="308" t="s">
        <v>847</v>
      </c>
      <c r="BF45" s="308" t="s">
        <v>847</v>
      </c>
      <c r="BG45" s="308" t="s">
        <v>847</v>
      </c>
      <c r="BH45" s="308" t="s">
        <v>847</v>
      </c>
      <c r="BI45" s="1577" t="s">
        <v>845</v>
      </c>
      <c r="BJ45" s="1577"/>
      <c r="BK45" s="1578" t="s">
        <v>666</v>
      </c>
      <c r="BL45" s="1578"/>
      <c r="BM45" s="307" t="s">
        <v>846</v>
      </c>
      <c r="BN45" s="307" t="s">
        <v>846</v>
      </c>
      <c r="BO45" s="307" t="s">
        <v>846</v>
      </c>
      <c r="BP45" s="307" t="s">
        <v>846</v>
      </c>
      <c r="BQ45" s="308" t="s">
        <v>847</v>
      </c>
      <c r="BR45" s="308" t="s">
        <v>847</v>
      </c>
      <c r="BS45" s="308" t="s">
        <v>847</v>
      </c>
      <c r="BT45" s="308" t="s">
        <v>847</v>
      </c>
      <c r="BU45" s="1577" t="s">
        <v>845</v>
      </c>
      <c r="BV45" s="1577"/>
      <c r="BW45" s="1578" t="s">
        <v>666</v>
      </c>
      <c r="BX45" s="1578"/>
      <c r="BY45" s="307" t="s">
        <v>846</v>
      </c>
      <c r="BZ45" s="307" t="s">
        <v>846</v>
      </c>
      <c r="CA45" s="307" t="s">
        <v>846</v>
      </c>
      <c r="CB45" s="307" t="s">
        <v>846</v>
      </c>
      <c r="CC45" s="308" t="s">
        <v>847</v>
      </c>
      <c r="CD45" s="308" t="s">
        <v>847</v>
      </c>
      <c r="CE45" s="308" t="s">
        <v>847</v>
      </c>
      <c r="CF45" s="308" t="s">
        <v>847</v>
      </c>
      <c r="CG45" s="1577" t="s">
        <v>845</v>
      </c>
      <c r="CH45" s="1577"/>
      <c r="CI45" s="1578" t="s">
        <v>666</v>
      </c>
      <c r="CJ45" s="1578"/>
      <c r="CK45" s="307" t="s">
        <v>846</v>
      </c>
      <c r="CL45" s="307" t="s">
        <v>846</v>
      </c>
      <c r="CM45" s="307" t="s">
        <v>846</v>
      </c>
      <c r="CN45" s="307" t="s">
        <v>846</v>
      </c>
      <c r="CO45" s="308" t="s">
        <v>847</v>
      </c>
      <c r="CP45" s="308" t="s">
        <v>847</v>
      </c>
      <c r="CQ45" s="308" t="s">
        <v>847</v>
      </c>
      <c r="CR45" s="308" t="s">
        <v>847</v>
      </c>
      <c r="CS45" s="1577" t="s">
        <v>845</v>
      </c>
      <c r="CT45" s="1577"/>
      <c r="CU45" s="1578" t="s">
        <v>666</v>
      </c>
      <c r="CV45" s="1578"/>
      <c r="CW45" s="307" t="s">
        <v>846</v>
      </c>
      <c r="CX45" s="307" t="s">
        <v>846</v>
      </c>
      <c r="CY45" s="307" t="s">
        <v>846</v>
      </c>
      <c r="CZ45" s="307" t="s">
        <v>846</v>
      </c>
      <c r="DA45" s="308" t="s">
        <v>847</v>
      </c>
      <c r="DB45" s="308" t="s">
        <v>847</v>
      </c>
      <c r="DC45" s="308" t="s">
        <v>847</v>
      </c>
      <c r="DD45" s="308" t="s">
        <v>847</v>
      </c>
      <c r="DE45" s="1577" t="s">
        <v>845</v>
      </c>
      <c r="DF45" s="1577"/>
      <c r="DG45" s="1578" t="s">
        <v>666</v>
      </c>
      <c r="DH45" s="1578"/>
      <c r="DI45" s="307" t="s">
        <v>846</v>
      </c>
      <c r="DJ45" s="307" t="s">
        <v>846</v>
      </c>
      <c r="DK45" s="307" t="s">
        <v>846</v>
      </c>
      <c r="DL45" s="307" t="s">
        <v>846</v>
      </c>
      <c r="DM45" s="308" t="s">
        <v>847</v>
      </c>
      <c r="DN45" s="308" t="s">
        <v>847</v>
      </c>
      <c r="DO45" s="308" t="s">
        <v>847</v>
      </c>
      <c r="DP45" s="308" t="s">
        <v>847</v>
      </c>
      <c r="DQ45" s="1577" t="s">
        <v>845</v>
      </c>
      <c r="DR45" s="1577"/>
      <c r="DS45" s="1578" t="s">
        <v>666</v>
      </c>
      <c r="DT45" s="1578"/>
      <c r="DU45" s="307" t="s">
        <v>846</v>
      </c>
      <c r="DV45" s="307" t="s">
        <v>846</v>
      </c>
      <c r="DW45" s="307" t="s">
        <v>846</v>
      </c>
      <c r="DX45" s="307" t="s">
        <v>846</v>
      </c>
      <c r="DY45" s="308" t="s">
        <v>847</v>
      </c>
      <c r="DZ45" s="308" t="s">
        <v>847</v>
      </c>
      <c r="EA45" s="308" t="s">
        <v>847</v>
      </c>
      <c r="EB45" s="308" t="s">
        <v>847</v>
      </c>
      <c r="EC45" s="1577" t="s">
        <v>845</v>
      </c>
      <c r="ED45" s="1577"/>
      <c r="EE45" s="1578" t="s">
        <v>666</v>
      </c>
      <c r="EF45" s="1578"/>
      <c r="EG45" s="307" t="s">
        <v>846</v>
      </c>
      <c r="EH45" s="307" t="s">
        <v>846</v>
      </c>
      <c r="EI45" s="307" t="s">
        <v>846</v>
      </c>
      <c r="EJ45" s="307" t="s">
        <v>846</v>
      </c>
      <c r="EK45" s="308" t="s">
        <v>847</v>
      </c>
      <c r="EL45" s="308" t="s">
        <v>847</v>
      </c>
      <c r="EM45" s="308" t="s">
        <v>847</v>
      </c>
      <c r="EN45" s="308" t="s">
        <v>847</v>
      </c>
      <c r="EO45" s="1577" t="s">
        <v>845</v>
      </c>
      <c r="EP45" s="1577"/>
      <c r="EQ45" s="1578" t="s">
        <v>666</v>
      </c>
      <c r="ER45" s="1578"/>
      <c r="ES45" s="307" t="s">
        <v>846</v>
      </c>
      <c r="ET45" s="307" t="s">
        <v>846</v>
      </c>
      <c r="EU45" s="307" t="s">
        <v>846</v>
      </c>
      <c r="EV45" s="307" t="s">
        <v>846</v>
      </c>
      <c r="EW45" s="308" t="s">
        <v>847</v>
      </c>
      <c r="EX45" s="308" t="s">
        <v>847</v>
      </c>
      <c r="EY45" s="308" t="s">
        <v>847</v>
      </c>
      <c r="EZ45" s="308" t="s">
        <v>847</v>
      </c>
      <c r="FA45" s="1577" t="s">
        <v>845</v>
      </c>
      <c r="FB45" s="1577"/>
      <c r="FC45" s="1578" t="s">
        <v>666</v>
      </c>
      <c r="FD45" s="1578"/>
      <c r="FE45" s="307" t="s">
        <v>846</v>
      </c>
      <c r="FF45" s="307" t="s">
        <v>846</v>
      </c>
      <c r="FG45" s="307" t="s">
        <v>846</v>
      </c>
      <c r="FH45" s="307" t="s">
        <v>846</v>
      </c>
      <c r="FI45" s="308" t="s">
        <v>847</v>
      </c>
      <c r="FJ45" s="308" t="s">
        <v>847</v>
      </c>
      <c r="FK45" s="308" t="s">
        <v>847</v>
      </c>
      <c r="FL45" s="308" t="s">
        <v>847</v>
      </c>
      <c r="FM45" s="1577" t="s">
        <v>845</v>
      </c>
      <c r="FN45" s="1577"/>
      <c r="FO45" s="1578" t="s">
        <v>666</v>
      </c>
      <c r="FP45" s="1578"/>
      <c r="FQ45" s="307" t="s">
        <v>846</v>
      </c>
      <c r="FR45" s="307" t="s">
        <v>846</v>
      </c>
      <c r="FS45" s="307" t="s">
        <v>846</v>
      </c>
      <c r="FT45" s="307" t="s">
        <v>846</v>
      </c>
      <c r="FU45" s="308" t="s">
        <v>847</v>
      </c>
      <c r="FV45" s="308" t="s">
        <v>847</v>
      </c>
      <c r="FW45" s="308" t="s">
        <v>847</v>
      </c>
      <c r="FX45" s="308" t="s">
        <v>847</v>
      </c>
      <c r="FY45" s="1577" t="s">
        <v>845</v>
      </c>
      <c r="FZ45" s="1577"/>
      <c r="GA45" s="1578" t="s">
        <v>666</v>
      </c>
      <c r="GB45" s="1578"/>
      <c r="GC45" s="307" t="s">
        <v>846</v>
      </c>
      <c r="GD45" s="307" t="s">
        <v>846</v>
      </c>
      <c r="GE45" s="307" t="s">
        <v>846</v>
      </c>
      <c r="GF45" s="307" t="s">
        <v>846</v>
      </c>
      <c r="GG45" s="308" t="s">
        <v>847</v>
      </c>
      <c r="GH45" s="308" t="s">
        <v>847</v>
      </c>
      <c r="GI45" s="308" t="s">
        <v>847</v>
      </c>
      <c r="GJ45" s="308" t="s">
        <v>847</v>
      </c>
      <c r="GK45" s="1577" t="s">
        <v>845</v>
      </c>
      <c r="GL45" s="1577"/>
      <c r="GM45" s="1578" t="s">
        <v>666</v>
      </c>
      <c r="GN45" s="1578"/>
      <c r="GO45" s="307" t="s">
        <v>846</v>
      </c>
      <c r="GP45" s="307" t="s">
        <v>846</v>
      </c>
      <c r="GQ45" s="307" t="s">
        <v>846</v>
      </c>
      <c r="GR45" s="307" t="s">
        <v>846</v>
      </c>
      <c r="GS45" s="308" t="s">
        <v>847</v>
      </c>
      <c r="GT45" s="308" t="s">
        <v>847</v>
      </c>
      <c r="GU45" s="308" t="s">
        <v>847</v>
      </c>
      <c r="GV45" s="308" t="s">
        <v>847</v>
      </c>
      <c r="GW45" s="1577" t="s">
        <v>845</v>
      </c>
      <c r="GX45" s="1577"/>
      <c r="GY45" s="1578" t="s">
        <v>666</v>
      </c>
      <c r="GZ45" s="1578"/>
      <c r="HA45" s="307" t="s">
        <v>846</v>
      </c>
      <c r="HB45" s="307" t="s">
        <v>846</v>
      </c>
      <c r="HC45" s="307" t="s">
        <v>846</v>
      </c>
      <c r="HD45" s="307" t="s">
        <v>846</v>
      </c>
      <c r="HE45" s="308" t="s">
        <v>847</v>
      </c>
      <c r="HF45" s="308" t="s">
        <v>847</v>
      </c>
      <c r="HG45" s="308" t="s">
        <v>847</v>
      </c>
      <c r="HH45" s="308" t="s">
        <v>847</v>
      </c>
      <c r="HI45" s="1577" t="s">
        <v>845</v>
      </c>
      <c r="HJ45" s="1577"/>
      <c r="HK45" s="1578" t="s">
        <v>666</v>
      </c>
      <c r="HL45" s="1578"/>
      <c r="HM45" s="307" t="s">
        <v>846</v>
      </c>
      <c r="HN45" s="307" t="s">
        <v>846</v>
      </c>
      <c r="HO45" s="307" t="s">
        <v>846</v>
      </c>
      <c r="HP45" s="307" t="s">
        <v>846</v>
      </c>
      <c r="HQ45" s="308" t="s">
        <v>847</v>
      </c>
      <c r="HR45" s="308" t="s">
        <v>847</v>
      </c>
      <c r="HS45" s="308" t="s">
        <v>847</v>
      </c>
      <c r="HT45" s="308" t="s">
        <v>847</v>
      </c>
      <c r="HU45" s="1577" t="s">
        <v>845</v>
      </c>
      <c r="HV45" s="1577"/>
      <c r="HW45" s="1578" t="s">
        <v>666</v>
      </c>
      <c r="HX45" s="1578"/>
      <c r="HY45" s="307" t="s">
        <v>846</v>
      </c>
      <c r="HZ45" s="307" t="s">
        <v>846</v>
      </c>
      <c r="IA45" s="307" t="s">
        <v>846</v>
      </c>
      <c r="IB45" s="307" t="s">
        <v>846</v>
      </c>
      <c r="IC45" s="308" t="s">
        <v>847</v>
      </c>
      <c r="ID45" s="308" t="s">
        <v>847</v>
      </c>
      <c r="IE45" s="308" t="s">
        <v>847</v>
      </c>
      <c r="IF45" s="308" t="s">
        <v>847</v>
      </c>
      <c r="IG45" s="1577" t="s">
        <v>845</v>
      </c>
      <c r="IH45" s="1577"/>
      <c r="II45" s="1578" t="s">
        <v>666</v>
      </c>
      <c r="IJ45" s="1578"/>
      <c r="IK45" s="307" t="s">
        <v>846</v>
      </c>
      <c r="IL45" s="307" t="s">
        <v>846</v>
      </c>
      <c r="IM45" s="307" t="s">
        <v>846</v>
      </c>
      <c r="IN45" s="307" t="s">
        <v>846</v>
      </c>
      <c r="IO45" s="308" t="s">
        <v>847</v>
      </c>
      <c r="IP45" s="308" t="s">
        <v>847</v>
      </c>
      <c r="IQ45" s="308" t="s">
        <v>847</v>
      </c>
      <c r="IR45" s="308" t="s">
        <v>847</v>
      </c>
      <c r="IS45" s="1577" t="s">
        <v>845</v>
      </c>
      <c r="IT45" s="1577"/>
      <c r="IU45" s="1578" t="s">
        <v>666</v>
      </c>
      <c r="IV45" s="1578"/>
      <c r="IW45" s="307" t="s">
        <v>846</v>
      </c>
      <c r="IX45" s="307" t="s">
        <v>846</v>
      </c>
      <c r="IY45" s="307" t="s">
        <v>846</v>
      </c>
      <c r="IZ45" s="307" t="s">
        <v>846</v>
      </c>
      <c r="JA45" s="308" t="s">
        <v>847</v>
      </c>
      <c r="JB45" s="308" t="s">
        <v>847</v>
      </c>
      <c r="JC45" s="308" t="s">
        <v>847</v>
      </c>
      <c r="JD45" s="308" t="s">
        <v>847</v>
      </c>
    </row>
    <row r="46" spans="1:264" s="256" customFormat="1">
      <c r="A46" s="1581"/>
      <c r="B46" s="1581"/>
      <c r="C46" s="1581"/>
      <c r="D46" s="1581"/>
      <c r="E46" s="309" t="s">
        <v>846</v>
      </c>
      <c r="F46" s="309" t="s">
        <v>847</v>
      </c>
      <c r="G46" s="310" t="s">
        <v>846</v>
      </c>
      <c r="H46" s="310" t="s">
        <v>847</v>
      </c>
      <c r="I46" s="309" t="s">
        <v>846</v>
      </c>
      <c r="J46" s="309" t="s">
        <v>847</v>
      </c>
      <c r="K46" s="310" t="s">
        <v>846</v>
      </c>
      <c r="L46" s="310" t="s">
        <v>847</v>
      </c>
      <c r="M46" s="309" t="s">
        <v>846</v>
      </c>
      <c r="N46" s="309" t="s">
        <v>847</v>
      </c>
      <c r="O46" s="310" t="s">
        <v>846</v>
      </c>
      <c r="P46" s="310" t="s">
        <v>847</v>
      </c>
      <c r="Q46" s="307" t="s">
        <v>848</v>
      </c>
      <c r="R46" s="307" t="s">
        <v>849</v>
      </c>
      <c r="S46" s="307" t="s">
        <v>850</v>
      </c>
      <c r="T46" s="307" t="s">
        <v>851</v>
      </c>
      <c r="U46" s="308" t="s">
        <v>848</v>
      </c>
      <c r="V46" s="308" t="s">
        <v>849</v>
      </c>
      <c r="W46" s="308" t="s">
        <v>850</v>
      </c>
      <c r="X46" s="308" t="s">
        <v>851</v>
      </c>
      <c r="Y46" s="309" t="s">
        <v>846</v>
      </c>
      <c r="Z46" s="309" t="s">
        <v>847</v>
      </c>
      <c r="AA46" s="310" t="s">
        <v>846</v>
      </c>
      <c r="AB46" s="310" t="s">
        <v>847</v>
      </c>
      <c r="AC46" s="307" t="s">
        <v>848</v>
      </c>
      <c r="AD46" s="307" t="s">
        <v>849</v>
      </c>
      <c r="AE46" s="307" t="s">
        <v>850</v>
      </c>
      <c r="AF46" s="307" t="s">
        <v>851</v>
      </c>
      <c r="AG46" s="308" t="s">
        <v>848</v>
      </c>
      <c r="AH46" s="308" t="s">
        <v>849</v>
      </c>
      <c r="AI46" s="308" t="s">
        <v>850</v>
      </c>
      <c r="AJ46" s="308" t="s">
        <v>851</v>
      </c>
      <c r="AK46" s="309" t="s">
        <v>846</v>
      </c>
      <c r="AL46" s="309" t="s">
        <v>847</v>
      </c>
      <c r="AM46" s="310" t="s">
        <v>846</v>
      </c>
      <c r="AN46" s="310" t="s">
        <v>847</v>
      </c>
      <c r="AO46" s="307" t="s">
        <v>848</v>
      </c>
      <c r="AP46" s="307" t="s">
        <v>849</v>
      </c>
      <c r="AQ46" s="307" t="s">
        <v>850</v>
      </c>
      <c r="AR46" s="307" t="s">
        <v>851</v>
      </c>
      <c r="AS46" s="308" t="s">
        <v>848</v>
      </c>
      <c r="AT46" s="308" t="s">
        <v>849</v>
      </c>
      <c r="AU46" s="308" t="s">
        <v>850</v>
      </c>
      <c r="AV46" s="308" t="s">
        <v>851</v>
      </c>
      <c r="AW46" s="309" t="s">
        <v>846</v>
      </c>
      <c r="AX46" s="309" t="s">
        <v>847</v>
      </c>
      <c r="AY46" s="310" t="s">
        <v>846</v>
      </c>
      <c r="AZ46" s="310" t="s">
        <v>847</v>
      </c>
      <c r="BA46" s="307" t="s">
        <v>848</v>
      </c>
      <c r="BB46" s="307" t="s">
        <v>849</v>
      </c>
      <c r="BC46" s="307" t="s">
        <v>850</v>
      </c>
      <c r="BD46" s="307" t="s">
        <v>851</v>
      </c>
      <c r="BE46" s="308" t="s">
        <v>848</v>
      </c>
      <c r="BF46" s="308" t="s">
        <v>849</v>
      </c>
      <c r="BG46" s="308" t="s">
        <v>850</v>
      </c>
      <c r="BH46" s="308" t="s">
        <v>851</v>
      </c>
      <c r="BI46" s="309" t="s">
        <v>846</v>
      </c>
      <c r="BJ46" s="309" t="s">
        <v>847</v>
      </c>
      <c r="BK46" s="310" t="s">
        <v>846</v>
      </c>
      <c r="BL46" s="310" t="s">
        <v>847</v>
      </c>
      <c r="BM46" s="307" t="s">
        <v>848</v>
      </c>
      <c r="BN46" s="307" t="s">
        <v>849</v>
      </c>
      <c r="BO46" s="307" t="s">
        <v>850</v>
      </c>
      <c r="BP46" s="307" t="s">
        <v>851</v>
      </c>
      <c r="BQ46" s="308" t="s">
        <v>848</v>
      </c>
      <c r="BR46" s="308" t="s">
        <v>849</v>
      </c>
      <c r="BS46" s="308" t="s">
        <v>850</v>
      </c>
      <c r="BT46" s="308" t="s">
        <v>851</v>
      </c>
      <c r="BU46" s="309" t="s">
        <v>846</v>
      </c>
      <c r="BV46" s="309" t="s">
        <v>847</v>
      </c>
      <c r="BW46" s="310" t="s">
        <v>846</v>
      </c>
      <c r="BX46" s="310" t="s">
        <v>847</v>
      </c>
      <c r="BY46" s="307" t="s">
        <v>848</v>
      </c>
      <c r="BZ46" s="307" t="s">
        <v>849</v>
      </c>
      <c r="CA46" s="307" t="s">
        <v>850</v>
      </c>
      <c r="CB46" s="307" t="s">
        <v>851</v>
      </c>
      <c r="CC46" s="308" t="s">
        <v>848</v>
      </c>
      <c r="CD46" s="308" t="s">
        <v>849</v>
      </c>
      <c r="CE46" s="308" t="s">
        <v>850</v>
      </c>
      <c r="CF46" s="308" t="s">
        <v>851</v>
      </c>
      <c r="CG46" s="309" t="s">
        <v>846</v>
      </c>
      <c r="CH46" s="309" t="s">
        <v>847</v>
      </c>
      <c r="CI46" s="310" t="s">
        <v>846</v>
      </c>
      <c r="CJ46" s="310" t="s">
        <v>847</v>
      </c>
      <c r="CK46" s="307" t="s">
        <v>848</v>
      </c>
      <c r="CL46" s="307" t="s">
        <v>849</v>
      </c>
      <c r="CM46" s="307" t="s">
        <v>850</v>
      </c>
      <c r="CN46" s="307" t="s">
        <v>851</v>
      </c>
      <c r="CO46" s="308" t="s">
        <v>848</v>
      </c>
      <c r="CP46" s="308" t="s">
        <v>849</v>
      </c>
      <c r="CQ46" s="308" t="s">
        <v>850</v>
      </c>
      <c r="CR46" s="308" t="s">
        <v>851</v>
      </c>
      <c r="CS46" s="309" t="s">
        <v>846</v>
      </c>
      <c r="CT46" s="309" t="s">
        <v>847</v>
      </c>
      <c r="CU46" s="310" t="s">
        <v>846</v>
      </c>
      <c r="CV46" s="310" t="s">
        <v>847</v>
      </c>
      <c r="CW46" s="307" t="s">
        <v>848</v>
      </c>
      <c r="CX46" s="307" t="s">
        <v>849</v>
      </c>
      <c r="CY46" s="307" t="s">
        <v>850</v>
      </c>
      <c r="CZ46" s="307" t="s">
        <v>851</v>
      </c>
      <c r="DA46" s="308" t="s">
        <v>848</v>
      </c>
      <c r="DB46" s="308" t="s">
        <v>849</v>
      </c>
      <c r="DC46" s="308" t="s">
        <v>850</v>
      </c>
      <c r="DD46" s="308" t="s">
        <v>851</v>
      </c>
      <c r="DE46" s="309" t="s">
        <v>846</v>
      </c>
      <c r="DF46" s="309" t="s">
        <v>847</v>
      </c>
      <c r="DG46" s="310" t="s">
        <v>846</v>
      </c>
      <c r="DH46" s="310" t="s">
        <v>847</v>
      </c>
      <c r="DI46" s="307" t="s">
        <v>848</v>
      </c>
      <c r="DJ46" s="307" t="s">
        <v>849</v>
      </c>
      <c r="DK46" s="307" t="s">
        <v>850</v>
      </c>
      <c r="DL46" s="307" t="s">
        <v>851</v>
      </c>
      <c r="DM46" s="308" t="s">
        <v>848</v>
      </c>
      <c r="DN46" s="308" t="s">
        <v>849</v>
      </c>
      <c r="DO46" s="308" t="s">
        <v>850</v>
      </c>
      <c r="DP46" s="308" t="s">
        <v>851</v>
      </c>
      <c r="DQ46" s="309" t="s">
        <v>846</v>
      </c>
      <c r="DR46" s="309" t="s">
        <v>847</v>
      </c>
      <c r="DS46" s="310" t="s">
        <v>846</v>
      </c>
      <c r="DT46" s="310" t="s">
        <v>847</v>
      </c>
      <c r="DU46" s="307" t="s">
        <v>848</v>
      </c>
      <c r="DV46" s="307" t="s">
        <v>849</v>
      </c>
      <c r="DW46" s="307" t="s">
        <v>850</v>
      </c>
      <c r="DX46" s="307" t="s">
        <v>851</v>
      </c>
      <c r="DY46" s="308" t="s">
        <v>848</v>
      </c>
      <c r="DZ46" s="308" t="s">
        <v>849</v>
      </c>
      <c r="EA46" s="308" t="s">
        <v>850</v>
      </c>
      <c r="EB46" s="308" t="s">
        <v>851</v>
      </c>
      <c r="EC46" s="309" t="s">
        <v>846</v>
      </c>
      <c r="ED46" s="309" t="s">
        <v>847</v>
      </c>
      <c r="EE46" s="310" t="s">
        <v>846</v>
      </c>
      <c r="EF46" s="310" t="s">
        <v>847</v>
      </c>
      <c r="EG46" s="307" t="s">
        <v>848</v>
      </c>
      <c r="EH46" s="307" t="s">
        <v>849</v>
      </c>
      <c r="EI46" s="307" t="s">
        <v>850</v>
      </c>
      <c r="EJ46" s="307" t="s">
        <v>851</v>
      </c>
      <c r="EK46" s="308" t="s">
        <v>848</v>
      </c>
      <c r="EL46" s="308" t="s">
        <v>849</v>
      </c>
      <c r="EM46" s="308" t="s">
        <v>850</v>
      </c>
      <c r="EN46" s="308" t="s">
        <v>851</v>
      </c>
      <c r="EO46" s="309" t="s">
        <v>846</v>
      </c>
      <c r="EP46" s="309" t="s">
        <v>847</v>
      </c>
      <c r="EQ46" s="310" t="s">
        <v>846</v>
      </c>
      <c r="ER46" s="310" t="s">
        <v>847</v>
      </c>
      <c r="ES46" s="307" t="s">
        <v>848</v>
      </c>
      <c r="ET46" s="307" t="s">
        <v>849</v>
      </c>
      <c r="EU46" s="307" t="s">
        <v>850</v>
      </c>
      <c r="EV46" s="307" t="s">
        <v>851</v>
      </c>
      <c r="EW46" s="308" t="s">
        <v>848</v>
      </c>
      <c r="EX46" s="308" t="s">
        <v>849</v>
      </c>
      <c r="EY46" s="308" t="s">
        <v>850</v>
      </c>
      <c r="EZ46" s="308" t="s">
        <v>851</v>
      </c>
      <c r="FA46" s="309" t="s">
        <v>846</v>
      </c>
      <c r="FB46" s="309" t="s">
        <v>847</v>
      </c>
      <c r="FC46" s="310" t="s">
        <v>846</v>
      </c>
      <c r="FD46" s="310" t="s">
        <v>847</v>
      </c>
      <c r="FE46" s="307" t="s">
        <v>848</v>
      </c>
      <c r="FF46" s="307" t="s">
        <v>849</v>
      </c>
      <c r="FG46" s="307" t="s">
        <v>850</v>
      </c>
      <c r="FH46" s="307" t="s">
        <v>851</v>
      </c>
      <c r="FI46" s="308" t="s">
        <v>848</v>
      </c>
      <c r="FJ46" s="308" t="s">
        <v>849</v>
      </c>
      <c r="FK46" s="308" t="s">
        <v>850</v>
      </c>
      <c r="FL46" s="308" t="s">
        <v>851</v>
      </c>
      <c r="FM46" s="309" t="s">
        <v>846</v>
      </c>
      <c r="FN46" s="309" t="s">
        <v>847</v>
      </c>
      <c r="FO46" s="310" t="s">
        <v>846</v>
      </c>
      <c r="FP46" s="310" t="s">
        <v>847</v>
      </c>
      <c r="FQ46" s="307" t="s">
        <v>848</v>
      </c>
      <c r="FR46" s="307" t="s">
        <v>849</v>
      </c>
      <c r="FS46" s="307" t="s">
        <v>850</v>
      </c>
      <c r="FT46" s="307" t="s">
        <v>851</v>
      </c>
      <c r="FU46" s="308" t="s">
        <v>848</v>
      </c>
      <c r="FV46" s="308" t="s">
        <v>849</v>
      </c>
      <c r="FW46" s="308" t="s">
        <v>850</v>
      </c>
      <c r="FX46" s="308" t="s">
        <v>851</v>
      </c>
      <c r="FY46" s="309" t="s">
        <v>846</v>
      </c>
      <c r="FZ46" s="309" t="s">
        <v>847</v>
      </c>
      <c r="GA46" s="310" t="s">
        <v>846</v>
      </c>
      <c r="GB46" s="310" t="s">
        <v>847</v>
      </c>
      <c r="GC46" s="307" t="s">
        <v>848</v>
      </c>
      <c r="GD46" s="307" t="s">
        <v>849</v>
      </c>
      <c r="GE46" s="307" t="s">
        <v>850</v>
      </c>
      <c r="GF46" s="307" t="s">
        <v>851</v>
      </c>
      <c r="GG46" s="308" t="s">
        <v>848</v>
      </c>
      <c r="GH46" s="308" t="s">
        <v>849</v>
      </c>
      <c r="GI46" s="308" t="s">
        <v>850</v>
      </c>
      <c r="GJ46" s="308" t="s">
        <v>851</v>
      </c>
      <c r="GK46" s="309" t="s">
        <v>846</v>
      </c>
      <c r="GL46" s="309" t="s">
        <v>847</v>
      </c>
      <c r="GM46" s="310" t="s">
        <v>846</v>
      </c>
      <c r="GN46" s="310" t="s">
        <v>847</v>
      </c>
      <c r="GO46" s="307" t="s">
        <v>848</v>
      </c>
      <c r="GP46" s="307" t="s">
        <v>849</v>
      </c>
      <c r="GQ46" s="307" t="s">
        <v>850</v>
      </c>
      <c r="GR46" s="307" t="s">
        <v>851</v>
      </c>
      <c r="GS46" s="308" t="s">
        <v>848</v>
      </c>
      <c r="GT46" s="308" t="s">
        <v>849</v>
      </c>
      <c r="GU46" s="308" t="s">
        <v>850</v>
      </c>
      <c r="GV46" s="308" t="s">
        <v>851</v>
      </c>
      <c r="GW46" s="309" t="s">
        <v>846</v>
      </c>
      <c r="GX46" s="309" t="s">
        <v>847</v>
      </c>
      <c r="GY46" s="310" t="s">
        <v>846</v>
      </c>
      <c r="GZ46" s="310" t="s">
        <v>847</v>
      </c>
      <c r="HA46" s="307" t="s">
        <v>848</v>
      </c>
      <c r="HB46" s="307" t="s">
        <v>849</v>
      </c>
      <c r="HC46" s="307" t="s">
        <v>850</v>
      </c>
      <c r="HD46" s="307" t="s">
        <v>851</v>
      </c>
      <c r="HE46" s="308" t="s">
        <v>848</v>
      </c>
      <c r="HF46" s="308" t="s">
        <v>849</v>
      </c>
      <c r="HG46" s="308" t="s">
        <v>850</v>
      </c>
      <c r="HH46" s="308" t="s">
        <v>851</v>
      </c>
      <c r="HI46" s="309" t="s">
        <v>846</v>
      </c>
      <c r="HJ46" s="309" t="s">
        <v>847</v>
      </c>
      <c r="HK46" s="310" t="s">
        <v>846</v>
      </c>
      <c r="HL46" s="310" t="s">
        <v>847</v>
      </c>
      <c r="HM46" s="307" t="s">
        <v>848</v>
      </c>
      <c r="HN46" s="307" t="s">
        <v>849</v>
      </c>
      <c r="HO46" s="307" t="s">
        <v>850</v>
      </c>
      <c r="HP46" s="307" t="s">
        <v>851</v>
      </c>
      <c r="HQ46" s="308" t="s">
        <v>848</v>
      </c>
      <c r="HR46" s="308" t="s">
        <v>849</v>
      </c>
      <c r="HS46" s="308" t="s">
        <v>850</v>
      </c>
      <c r="HT46" s="308" t="s">
        <v>851</v>
      </c>
      <c r="HU46" s="309" t="s">
        <v>846</v>
      </c>
      <c r="HV46" s="309" t="s">
        <v>847</v>
      </c>
      <c r="HW46" s="310" t="s">
        <v>846</v>
      </c>
      <c r="HX46" s="310" t="s">
        <v>847</v>
      </c>
      <c r="HY46" s="307" t="s">
        <v>848</v>
      </c>
      <c r="HZ46" s="307" t="s">
        <v>849</v>
      </c>
      <c r="IA46" s="307" t="s">
        <v>850</v>
      </c>
      <c r="IB46" s="307" t="s">
        <v>851</v>
      </c>
      <c r="IC46" s="308" t="s">
        <v>848</v>
      </c>
      <c r="ID46" s="308" t="s">
        <v>849</v>
      </c>
      <c r="IE46" s="308" t="s">
        <v>850</v>
      </c>
      <c r="IF46" s="308" t="s">
        <v>851</v>
      </c>
      <c r="IG46" s="309" t="s">
        <v>846</v>
      </c>
      <c r="IH46" s="309" t="s">
        <v>847</v>
      </c>
      <c r="II46" s="310" t="s">
        <v>846</v>
      </c>
      <c r="IJ46" s="310" t="s">
        <v>847</v>
      </c>
      <c r="IK46" s="307" t="s">
        <v>848</v>
      </c>
      <c r="IL46" s="307" t="s">
        <v>849</v>
      </c>
      <c r="IM46" s="307" t="s">
        <v>850</v>
      </c>
      <c r="IN46" s="307" t="s">
        <v>851</v>
      </c>
      <c r="IO46" s="308" t="s">
        <v>848</v>
      </c>
      <c r="IP46" s="308" t="s">
        <v>849</v>
      </c>
      <c r="IQ46" s="308" t="s">
        <v>850</v>
      </c>
      <c r="IR46" s="308" t="s">
        <v>851</v>
      </c>
      <c r="IS46" s="309" t="s">
        <v>846</v>
      </c>
      <c r="IT46" s="309" t="s">
        <v>847</v>
      </c>
      <c r="IU46" s="310" t="s">
        <v>846</v>
      </c>
      <c r="IV46" s="310" t="s">
        <v>847</v>
      </c>
      <c r="IW46" s="307" t="s">
        <v>848</v>
      </c>
      <c r="IX46" s="307" t="s">
        <v>849</v>
      </c>
      <c r="IY46" s="307" t="s">
        <v>850</v>
      </c>
      <c r="IZ46" s="307" t="s">
        <v>851</v>
      </c>
      <c r="JA46" s="308" t="s">
        <v>848</v>
      </c>
      <c r="JB46" s="308" t="s">
        <v>849</v>
      </c>
      <c r="JC46" s="308" t="s">
        <v>850</v>
      </c>
      <c r="JD46" s="308" t="s">
        <v>851</v>
      </c>
    </row>
    <row r="47" spans="1:264" s="256" customFormat="1">
      <c r="A47" s="193"/>
      <c r="B47" s="193" t="s">
        <v>643</v>
      </c>
      <c r="C47" s="311">
        <f>SUBTOTAL(9,C48:C58)</f>
        <v>0</v>
      </c>
      <c r="D47" s="193"/>
      <c r="E47" s="311">
        <f t="shared" ref="E47:BP47" si="146">SUBTOTAL(9,E48:E58)</f>
        <v>0</v>
      </c>
      <c r="F47" s="311">
        <f t="shared" si="146"/>
        <v>0</v>
      </c>
      <c r="G47" s="311">
        <f t="shared" si="146"/>
        <v>1266</v>
      </c>
      <c r="H47" s="311">
        <f t="shared" si="146"/>
        <v>0</v>
      </c>
      <c r="I47" s="311">
        <f t="shared" si="146"/>
        <v>0</v>
      </c>
      <c r="J47" s="311">
        <f t="shared" si="146"/>
        <v>0</v>
      </c>
      <c r="K47" s="311">
        <f t="shared" si="146"/>
        <v>0</v>
      </c>
      <c r="L47" s="311">
        <f t="shared" si="146"/>
        <v>0</v>
      </c>
      <c r="M47" s="311">
        <f t="shared" si="146"/>
        <v>0</v>
      </c>
      <c r="N47" s="311">
        <f t="shared" si="146"/>
        <v>0</v>
      </c>
      <c r="O47" s="311">
        <f t="shared" si="146"/>
        <v>0</v>
      </c>
      <c r="P47" s="311">
        <f t="shared" si="146"/>
        <v>0</v>
      </c>
      <c r="Q47" s="311">
        <f t="shared" si="146"/>
        <v>0</v>
      </c>
      <c r="R47" s="311">
        <f t="shared" si="146"/>
        <v>0</v>
      </c>
      <c r="S47" s="311">
        <f t="shared" si="146"/>
        <v>0</v>
      </c>
      <c r="T47" s="311">
        <f t="shared" si="146"/>
        <v>0</v>
      </c>
      <c r="U47" s="311">
        <f t="shared" si="146"/>
        <v>0</v>
      </c>
      <c r="V47" s="311">
        <f t="shared" si="146"/>
        <v>0</v>
      </c>
      <c r="W47" s="311">
        <f t="shared" si="146"/>
        <v>0</v>
      </c>
      <c r="X47" s="311">
        <f t="shared" si="146"/>
        <v>0</v>
      </c>
      <c r="Y47" s="311">
        <f t="shared" si="146"/>
        <v>0</v>
      </c>
      <c r="Z47" s="311">
        <f t="shared" si="146"/>
        <v>0</v>
      </c>
      <c r="AA47" s="311">
        <f t="shared" si="146"/>
        <v>0</v>
      </c>
      <c r="AB47" s="311">
        <f t="shared" si="146"/>
        <v>0</v>
      </c>
      <c r="AC47" s="311">
        <f t="shared" si="146"/>
        <v>0</v>
      </c>
      <c r="AD47" s="311">
        <f t="shared" si="146"/>
        <v>0</v>
      </c>
      <c r="AE47" s="311">
        <f t="shared" si="146"/>
        <v>0</v>
      </c>
      <c r="AF47" s="311">
        <f t="shared" si="146"/>
        <v>0</v>
      </c>
      <c r="AG47" s="311">
        <f t="shared" si="146"/>
        <v>0</v>
      </c>
      <c r="AH47" s="311">
        <f t="shared" si="146"/>
        <v>0</v>
      </c>
      <c r="AI47" s="311">
        <f t="shared" si="146"/>
        <v>0</v>
      </c>
      <c r="AJ47" s="311">
        <f t="shared" si="146"/>
        <v>0</v>
      </c>
      <c r="AK47" s="311">
        <f t="shared" si="146"/>
        <v>0</v>
      </c>
      <c r="AL47" s="311">
        <f t="shared" si="146"/>
        <v>0</v>
      </c>
      <c r="AM47" s="311">
        <f t="shared" si="146"/>
        <v>0</v>
      </c>
      <c r="AN47" s="311">
        <f t="shared" si="146"/>
        <v>0</v>
      </c>
      <c r="AO47" s="311">
        <f t="shared" si="146"/>
        <v>0</v>
      </c>
      <c r="AP47" s="311">
        <f t="shared" si="146"/>
        <v>0</v>
      </c>
      <c r="AQ47" s="311">
        <f t="shared" si="146"/>
        <v>0</v>
      </c>
      <c r="AR47" s="311">
        <f t="shared" si="146"/>
        <v>0</v>
      </c>
      <c r="AS47" s="311">
        <f t="shared" si="146"/>
        <v>0</v>
      </c>
      <c r="AT47" s="311">
        <f t="shared" si="146"/>
        <v>0</v>
      </c>
      <c r="AU47" s="311">
        <f t="shared" si="146"/>
        <v>0</v>
      </c>
      <c r="AV47" s="311">
        <f t="shared" si="146"/>
        <v>0</v>
      </c>
      <c r="AW47" s="311">
        <f t="shared" si="146"/>
        <v>0</v>
      </c>
      <c r="AX47" s="311">
        <f t="shared" si="146"/>
        <v>0</v>
      </c>
      <c r="AY47" s="311">
        <f t="shared" si="146"/>
        <v>0</v>
      </c>
      <c r="AZ47" s="311">
        <f t="shared" si="146"/>
        <v>0</v>
      </c>
      <c r="BA47" s="311">
        <f t="shared" si="146"/>
        <v>0</v>
      </c>
      <c r="BB47" s="311">
        <f t="shared" si="146"/>
        <v>0</v>
      </c>
      <c r="BC47" s="311">
        <f t="shared" si="146"/>
        <v>0</v>
      </c>
      <c r="BD47" s="311">
        <f t="shared" si="146"/>
        <v>0</v>
      </c>
      <c r="BE47" s="311">
        <f t="shared" si="146"/>
        <v>0</v>
      </c>
      <c r="BF47" s="311">
        <f t="shared" si="146"/>
        <v>0</v>
      </c>
      <c r="BG47" s="311">
        <f t="shared" si="146"/>
        <v>0</v>
      </c>
      <c r="BH47" s="311">
        <f t="shared" si="146"/>
        <v>0</v>
      </c>
      <c r="BI47" s="311">
        <f t="shared" si="146"/>
        <v>0</v>
      </c>
      <c r="BJ47" s="311">
        <f t="shared" si="146"/>
        <v>0</v>
      </c>
      <c r="BK47" s="311">
        <f t="shared" si="146"/>
        <v>0</v>
      </c>
      <c r="BL47" s="311">
        <f t="shared" si="146"/>
        <v>0</v>
      </c>
      <c r="BM47" s="311">
        <f t="shared" si="146"/>
        <v>0</v>
      </c>
      <c r="BN47" s="311">
        <f t="shared" si="146"/>
        <v>0</v>
      </c>
      <c r="BO47" s="311">
        <f t="shared" si="146"/>
        <v>0</v>
      </c>
      <c r="BP47" s="311">
        <f t="shared" si="146"/>
        <v>0</v>
      </c>
      <c r="BQ47" s="311">
        <f t="shared" ref="BQ47:EB47" si="147">SUBTOTAL(9,BQ48:BQ58)</f>
        <v>0</v>
      </c>
      <c r="BR47" s="311">
        <f t="shared" si="147"/>
        <v>0</v>
      </c>
      <c r="BS47" s="311">
        <f t="shared" si="147"/>
        <v>0</v>
      </c>
      <c r="BT47" s="311">
        <f t="shared" si="147"/>
        <v>0</v>
      </c>
      <c r="BU47" s="311">
        <f t="shared" si="147"/>
        <v>0</v>
      </c>
      <c r="BV47" s="311">
        <f t="shared" si="147"/>
        <v>0</v>
      </c>
      <c r="BW47" s="311">
        <f t="shared" si="147"/>
        <v>0</v>
      </c>
      <c r="BX47" s="311">
        <f t="shared" si="147"/>
        <v>0</v>
      </c>
      <c r="BY47" s="311">
        <f t="shared" si="147"/>
        <v>0</v>
      </c>
      <c r="BZ47" s="311">
        <f t="shared" si="147"/>
        <v>0</v>
      </c>
      <c r="CA47" s="311">
        <f t="shared" si="147"/>
        <v>0</v>
      </c>
      <c r="CB47" s="311">
        <f t="shared" si="147"/>
        <v>0</v>
      </c>
      <c r="CC47" s="311">
        <f t="shared" si="147"/>
        <v>0</v>
      </c>
      <c r="CD47" s="311">
        <f t="shared" si="147"/>
        <v>0</v>
      </c>
      <c r="CE47" s="311">
        <f t="shared" si="147"/>
        <v>0</v>
      </c>
      <c r="CF47" s="311">
        <f t="shared" si="147"/>
        <v>0</v>
      </c>
      <c r="CG47" s="311">
        <f t="shared" si="147"/>
        <v>0</v>
      </c>
      <c r="CH47" s="311">
        <f t="shared" si="147"/>
        <v>0</v>
      </c>
      <c r="CI47" s="311">
        <f t="shared" si="147"/>
        <v>0</v>
      </c>
      <c r="CJ47" s="311">
        <f t="shared" si="147"/>
        <v>0</v>
      </c>
      <c r="CK47" s="311">
        <f t="shared" si="147"/>
        <v>0</v>
      </c>
      <c r="CL47" s="311">
        <f t="shared" si="147"/>
        <v>0</v>
      </c>
      <c r="CM47" s="311">
        <f t="shared" si="147"/>
        <v>0</v>
      </c>
      <c r="CN47" s="311">
        <f t="shared" si="147"/>
        <v>0</v>
      </c>
      <c r="CO47" s="311">
        <f t="shared" si="147"/>
        <v>0</v>
      </c>
      <c r="CP47" s="311">
        <f t="shared" si="147"/>
        <v>0</v>
      </c>
      <c r="CQ47" s="311">
        <f t="shared" si="147"/>
        <v>0</v>
      </c>
      <c r="CR47" s="311">
        <f t="shared" si="147"/>
        <v>0</v>
      </c>
      <c r="CS47" s="311">
        <f t="shared" si="147"/>
        <v>0</v>
      </c>
      <c r="CT47" s="311">
        <f t="shared" si="147"/>
        <v>0</v>
      </c>
      <c r="CU47" s="311">
        <f t="shared" si="147"/>
        <v>0</v>
      </c>
      <c r="CV47" s="311">
        <f t="shared" si="147"/>
        <v>0</v>
      </c>
      <c r="CW47" s="311">
        <f t="shared" si="147"/>
        <v>0</v>
      </c>
      <c r="CX47" s="311">
        <f t="shared" si="147"/>
        <v>0</v>
      </c>
      <c r="CY47" s="311">
        <f t="shared" si="147"/>
        <v>0</v>
      </c>
      <c r="CZ47" s="311">
        <f t="shared" si="147"/>
        <v>0</v>
      </c>
      <c r="DA47" s="311">
        <f t="shared" si="147"/>
        <v>0</v>
      </c>
      <c r="DB47" s="311">
        <f t="shared" si="147"/>
        <v>0</v>
      </c>
      <c r="DC47" s="311">
        <f t="shared" si="147"/>
        <v>0</v>
      </c>
      <c r="DD47" s="311">
        <f t="shared" si="147"/>
        <v>0</v>
      </c>
      <c r="DE47" s="311">
        <f t="shared" si="147"/>
        <v>0</v>
      </c>
      <c r="DF47" s="311">
        <f t="shared" si="147"/>
        <v>0</v>
      </c>
      <c r="DG47" s="311">
        <f t="shared" si="147"/>
        <v>0</v>
      </c>
      <c r="DH47" s="311">
        <f t="shared" si="147"/>
        <v>0</v>
      </c>
      <c r="DI47" s="311">
        <f t="shared" si="147"/>
        <v>0</v>
      </c>
      <c r="DJ47" s="311">
        <f t="shared" si="147"/>
        <v>0</v>
      </c>
      <c r="DK47" s="311">
        <f t="shared" si="147"/>
        <v>0</v>
      </c>
      <c r="DL47" s="311">
        <f t="shared" si="147"/>
        <v>0</v>
      </c>
      <c r="DM47" s="311">
        <f t="shared" si="147"/>
        <v>0</v>
      </c>
      <c r="DN47" s="311">
        <f t="shared" si="147"/>
        <v>0</v>
      </c>
      <c r="DO47" s="311">
        <f t="shared" si="147"/>
        <v>0</v>
      </c>
      <c r="DP47" s="311">
        <f t="shared" si="147"/>
        <v>0</v>
      </c>
      <c r="DQ47" s="311">
        <f t="shared" si="147"/>
        <v>0</v>
      </c>
      <c r="DR47" s="311">
        <f t="shared" si="147"/>
        <v>0</v>
      </c>
      <c r="DS47" s="311">
        <f t="shared" si="147"/>
        <v>0</v>
      </c>
      <c r="DT47" s="311">
        <f t="shared" si="147"/>
        <v>0</v>
      </c>
      <c r="DU47" s="311">
        <f t="shared" si="147"/>
        <v>0</v>
      </c>
      <c r="DV47" s="311">
        <f t="shared" si="147"/>
        <v>0</v>
      </c>
      <c r="DW47" s="311">
        <f t="shared" si="147"/>
        <v>0</v>
      </c>
      <c r="DX47" s="311">
        <f t="shared" si="147"/>
        <v>0</v>
      </c>
      <c r="DY47" s="311">
        <f t="shared" si="147"/>
        <v>0</v>
      </c>
      <c r="DZ47" s="311">
        <f t="shared" si="147"/>
        <v>0</v>
      </c>
      <c r="EA47" s="311">
        <f t="shared" si="147"/>
        <v>0</v>
      </c>
      <c r="EB47" s="311">
        <f t="shared" si="147"/>
        <v>0</v>
      </c>
      <c r="EC47" s="311">
        <f t="shared" ref="EC47:GN47" si="148">SUBTOTAL(9,EC48:EC58)</f>
        <v>0</v>
      </c>
      <c r="ED47" s="311">
        <f t="shared" si="148"/>
        <v>0</v>
      </c>
      <c r="EE47" s="311">
        <f t="shared" si="148"/>
        <v>0</v>
      </c>
      <c r="EF47" s="311">
        <f t="shared" si="148"/>
        <v>0</v>
      </c>
      <c r="EG47" s="311">
        <f t="shared" si="148"/>
        <v>0</v>
      </c>
      <c r="EH47" s="311">
        <f t="shared" si="148"/>
        <v>0</v>
      </c>
      <c r="EI47" s="311">
        <f t="shared" si="148"/>
        <v>0</v>
      </c>
      <c r="EJ47" s="311">
        <f t="shared" si="148"/>
        <v>0</v>
      </c>
      <c r="EK47" s="311">
        <f t="shared" si="148"/>
        <v>0</v>
      </c>
      <c r="EL47" s="311">
        <f t="shared" si="148"/>
        <v>0</v>
      </c>
      <c r="EM47" s="311">
        <f t="shared" si="148"/>
        <v>0</v>
      </c>
      <c r="EN47" s="311">
        <f t="shared" si="148"/>
        <v>0</v>
      </c>
      <c r="EO47" s="311">
        <f t="shared" si="148"/>
        <v>0</v>
      </c>
      <c r="EP47" s="311">
        <f t="shared" si="148"/>
        <v>0</v>
      </c>
      <c r="EQ47" s="311">
        <f t="shared" si="148"/>
        <v>300</v>
      </c>
      <c r="ER47" s="311">
        <f t="shared" si="148"/>
        <v>0</v>
      </c>
      <c r="ES47" s="311">
        <f t="shared" si="148"/>
        <v>50</v>
      </c>
      <c r="ET47" s="311">
        <f t="shared" si="148"/>
        <v>100</v>
      </c>
      <c r="EU47" s="311">
        <f t="shared" si="148"/>
        <v>100</v>
      </c>
      <c r="EV47" s="311">
        <f t="shared" si="148"/>
        <v>50</v>
      </c>
      <c r="EW47" s="311">
        <f t="shared" si="148"/>
        <v>0</v>
      </c>
      <c r="EX47" s="311">
        <f t="shared" si="148"/>
        <v>0</v>
      </c>
      <c r="EY47" s="311">
        <f t="shared" si="148"/>
        <v>0</v>
      </c>
      <c r="EZ47" s="311">
        <f t="shared" si="148"/>
        <v>0</v>
      </c>
      <c r="FA47" s="311">
        <f t="shared" si="148"/>
        <v>0</v>
      </c>
      <c r="FB47" s="311">
        <f t="shared" si="148"/>
        <v>0</v>
      </c>
      <c r="FC47" s="311">
        <f t="shared" si="148"/>
        <v>300</v>
      </c>
      <c r="FD47" s="311">
        <f t="shared" si="148"/>
        <v>0</v>
      </c>
      <c r="FE47" s="311">
        <f t="shared" si="148"/>
        <v>50</v>
      </c>
      <c r="FF47" s="311">
        <f t="shared" si="148"/>
        <v>100</v>
      </c>
      <c r="FG47" s="311">
        <f t="shared" si="148"/>
        <v>100</v>
      </c>
      <c r="FH47" s="311">
        <f t="shared" si="148"/>
        <v>50</v>
      </c>
      <c r="FI47" s="311">
        <f t="shared" si="148"/>
        <v>0</v>
      </c>
      <c r="FJ47" s="311">
        <f t="shared" si="148"/>
        <v>0</v>
      </c>
      <c r="FK47" s="311">
        <f t="shared" si="148"/>
        <v>0</v>
      </c>
      <c r="FL47" s="311">
        <f t="shared" si="148"/>
        <v>0</v>
      </c>
      <c r="FM47" s="311">
        <f t="shared" si="148"/>
        <v>0</v>
      </c>
      <c r="FN47" s="311">
        <f t="shared" si="148"/>
        <v>0</v>
      </c>
      <c r="FO47" s="311">
        <f t="shared" si="148"/>
        <v>100</v>
      </c>
      <c r="FP47" s="311">
        <f t="shared" si="148"/>
        <v>0</v>
      </c>
      <c r="FQ47" s="311">
        <f t="shared" si="148"/>
        <v>25</v>
      </c>
      <c r="FR47" s="311">
        <f t="shared" si="148"/>
        <v>25</v>
      </c>
      <c r="FS47" s="311">
        <f t="shared" si="148"/>
        <v>25</v>
      </c>
      <c r="FT47" s="311">
        <f t="shared" si="148"/>
        <v>25</v>
      </c>
      <c r="FU47" s="311">
        <f t="shared" si="148"/>
        <v>0</v>
      </c>
      <c r="FV47" s="311">
        <f t="shared" si="148"/>
        <v>0</v>
      </c>
      <c r="FW47" s="311">
        <f t="shared" si="148"/>
        <v>0</v>
      </c>
      <c r="FX47" s="311">
        <f t="shared" si="148"/>
        <v>0</v>
      </c>
      <c r="FY47" s="311">
        <f t="shared" si="148"/>
        <v>0</v>
      </c>
      <c r="FZ47" s="311">
        <f t="shared" si="148"/>
        <v>0</v>
      </c>
      <c r="GA47" s="311">
        <f t="shared" si="148"/>
        <v>0</v>
      </c>
      <c r="GB47" s="311">
        <f t="shared" si="148"/>
        <v>0</v>
      </c>
      <c r="GC47" s="311">
        <f t="shared" si="148"/>
        <v>0</v>
      </c>
      <c r="GD47" s="311">
        <f t="shared" si="148"/>
        <v>0</v>
      </c>
      <c r="GE47" s="311">
        <f t="shared" si="148"/>
        <v>0</v>
      </c>
      <c r="GF47" s="311">
        <f t="shared" si="148"/>
        <v>0</v>
      </c>
      <c r="GG47" s="311">
        <f t="shared" si="148"/>
        <v>0</v>
      </c>
      <c r="GH47" s="311">
        <f t="shared" si="148"/>
        <v>0</v>
      </c>
      <c r="GI47" s="311">
        <f t="shared" si="148"/>
        <v>0</v>
      </c>
      <c r="GJ47" s="311">
        <f t="shared" si="148"/>
        <v>0</v>
      </c>
      <c r="GK47" s="311">
        <f t="shared" si="148"/>
        <v>0</v>
      </c>
      <c r="GL47" s="311">
        <f t="shared" si="148"/>
        <v>0</v>
      </c>
      <c r="GM47" s="311">
        <f t="shared" si="148"/>
        <v>100</v>
      </c>
      <c r="GN47" s="311">
        <f t="shared" si="148"/>
        <v>0</v>
      </c>
      <c r="GO47" s="311">
        <f t="shared" ref="GO47:GZ47" si="149">SUBTOTAL(9,GO48:GO58)</f>
        <v>0</v>
      </c>
      <c r="GP47" s="311">
        <f t="shared" si="149"/>
        <v>50</v>
      </c>
      <c r="GQ47" s="311">
        <f t="shared" si="149"/>
        <v>30</v>
      </c>
      <c r="GR47" s="311">
        <f t="shared" si="149"/>
        <v>20</v>
      </c>
      <c r="GS47" s="311">
        <f t="shared" si="149"/>
        <v>0</v>
      </c>
      <c r="GT47" s="311">
        <f t="shared" si="149"/>
        <v>0</v>
      </c>
      <c r="GU47" s="311">
        <f t="shared" si="149"/>
        <v>0</v>
      </c>
      <c r="GV47" s="311">
        <f t="shared" si="149"/>
        <v>0</v>
      </c>
      <c r="GW47" s="311">
        <f t="shared" si="149"/>
        <v>0</v>
      </c>
      <c r="GX47" s="311">
        <f t="shared" si="149"/>
        <v>0</v>
      </c>
      <c r="GY47" s="311">
        <f t="shared" si="149"/>
        <v>300</v>
      </c>
      <c r="GZ47" s="311">
        <f t="shared" si="149"/>
        <v>0</v>
      </c>
      <c r="HA47" s="311">
        <f t="shared" ref="HA47:HL47" si="150">SUBTOTAL(9,HA48:HA58)</f>
        <v>0</v>
      </c>
      <c r="HB47" s="311">
        <f t="shared" si="150"/>
        <v>0</v>
      </c>
      <c r="HC47" s="311">
        <f t="shared" si="150"/>
        <v>150</v>
      </c>
      <c r="HD47" s="311">
        <f t="shared" si="150"/>
        <v>150</v>
      </c>
      <c r="HE47" s="311">
        <f t="shared" si="150"/>
        <v>0</v>
      </c>
      <c r="HF47" s="311">
        <f t="shared" si="150"/>
        <v>0</v>
      </c>
      <c r="HG47" s="311">
        <f t="shared" si="150"/>
        <v>0</v>
      </c>
      <c r="HH47" s="311">
        <f t="shared" si="150"/>
        <v>0</v>
      </c>
      <c r="HI47" s="311">
        <f t="shared" si="150"/>
        <v>0</v>
      </c>
      <c r="HJ47" s="311">
        <f t="shared" si="150"/>
        <v>0</v>
      </c>
      <c r="HK47" s="311">
        <f t="shared" si="150"/>
        <v>0</v>
      </c>
      <c r="HL47" s="311">
        <f t="shared" si="150"/>
        <v>0</v>
      </c>
      <c r="HM47" s="311">
        <f t="shared" ref="HM47:HX47" si="151">SUBTOTAL(9,HM48:HM58)</f>
        <v>0</v>
      </c>
      <c r="HN47" s="311">
        <f t="shared" si="151"/>
        <v>0</v>
      </c>
      <c r="HO47" s="311">
        <f t="shared" si="151"/>
        <v>0</v>
      </c>
      <c r="HP47" s="311">
        <f t="shared" si="151"/>
        <v>0</v>
      </c>
      <c r="HQ47" s="311">
        <f t="shared" si="151"/>
        <v>0</v>
      </c>
      <c r="HR47" s="311">
        <f t="shared" si="151"/>
        <v>0</v>
      </c>
      <c r="HS47" s="311">
        <f t="shared" si="151"/>
        <v>0</v>
      </c>
      <c r="HT47" s="311">
        <f t="shared" si="151"/>
        <v>0</v>
      </c>
      <c r="HU47" s="311">
        <f t="shared" si="151"/>
        <v>0</v>
      </c>
      <c r="HV47" s="311">
        <f t="shared" si="151"/>
        <v>0</v>
      </c>
      <c r="HW47" s="311">
        <f t="shared" si="151"/>
        <v>166</v>
      </c>
      <c r="HX47" s="311">
        <f t="shared" si="151"/>
        <v>0</v>
      </c>
      <c r="HY47" s="311">
        <f t="shared" ref="HY47:IJ47" si="152">SUBTOTAL(9,HY48:HY58)</f>
        <v>16.600000000000001</v>
      </c>
      <c r="HZ47" s="311">
        <f t="shared" si="152"/>
        <v>33.200000000000003</v>
      </c>
      <c r="IA47" s="311">
        <f t="shared" si="152"/>
        <v>58.099999999999994</v>
      </c>
      <c r="IB47" s="311">
        <f t="shared" si="152"/>
        <v>58.099999999999994</v>
      </c>
      <c r="IC47" s="311">
        <f t="shared" si="152"/>
        <v>0</v>
      </c>
      <c r="ID47" s="311">
        <f t="shared" si="152"/>
        <v>0</v>
      </c>
      <c r="IE47" s="311">
        <f t="shared" si="152"/>
        <v>0</v>
      </c>
      <c r="IF47" s="311">
        <f t="shared" si="152"/>
        <v>0</v>
      </c>
      <c r="IG47" s="311">
        <f t="shared" si="152"/>
        <v>0</v>
      </c>
      <c r="IH47" s="311">
        <f t="shared" si="152"/>
        <v>0</v>
      </c>
      <c r="II47" s="311">
        <f t="shared" si="152"/>
        <v>0</v>
      </c>
      <c r="IJ47" s="311">
        <f t="shared" si="152"/>
        <v>0</v>
      </c>
      <c r="IK47" s="311">
        <f t="shared" ref="IK47:IV47" si="153">SUBTOTAL(9,IK48:IK58)</f>
        <v>0</v>
      </c>
      <c r="IL47" s="311">
        <f t="shared" si="153"/>
        <v>0</v>
      </c>
      <c r="IM47" s="311">
        <f t="shared" si="153"/>
        <v>0</v>
      </c>
      <c r="IN47" s="311">
        <f t="shared" si="153"/>
        <v>0</v>
      </c>
      <c r="IO47" s="311">
        <f t="shared" si="153"/>
        <v>0</v>
      </c>
      <c r="IP47" s="311">
        <f t="shared" si="153"/>
        <v>0</v>
      </c>
      <c r="IQ47" s="311">
        <f t="shared" si="153"/>
        <v>0</v>
      </c>
      <c r="IR47" s="311">
        <f t="shared" si="153"/>
        <v>0</v>
      </c>
      <c r="IS47" s="311">
        <f t="shared" si="153"/>
        <v>0</v>
      </c>
      <c r="IT47" s="311">
        <f t="shared" si="153"/>
        <v>0</v>
      </c>
      <c r="IU47" s="311">
        <f t="shared" si="153"/>
        <v>0</v>
      </c>
      <c r="IV47" s="311">
        <f t="shared" si="153"/>
        <v>0</v>
      </c>
      <c r="IW47" s="311">
        <f t="shared" ref="IW47:JD47" si="154">SUBTOTAL(9,IW48:IW58)</f>
        <v>0</v>
      </c>
      <c r="IX47" s="311">
        <f t="shared" si="154"/>
        <v>0</v>
      </c>
      <c r="IY47" s="311">
        <f t="shared" si="154"/>
        <v>0</v>
      </c>
      <c r="IZ47" s="311">
        <f t="shared" si="154"/>
        <v>0</v>
      </c>
      <c r="JA47" s="311">
        <f t="shared" si="154"/>
        <v>0</v>
      </c>
      <c r="JB47" s="311">
        <f t="shared" si="154"/>
        <v>0</v>
      </c>
      <c r="JC47" s="311">
        <f t="shared" si="154"/>
        <v>0</v>
      </c>
      <c r="JD47" s="311">
        <f t="shared" si="154"/>
        <v>0</v>
      </c>
    </row>
    <row r="48" spans="1:264">
      <c r="A48" s="190">
        <v>1</v>
      </c>
      <c r="B48" s="241" t="s">
        <v>12</v>
      </c>
      <c r="C48" s="585"/>
      <c r="D48" s="190" t="s">
        <v>564</v>
      </c>
      <c r="E48" s="312">
        <f>I48+M48+Y48+AK48+AW48+BI48+BU48+CG48+CS48+DE48+DQ48+EC48+EO48+FA48+FM48+FY48+GK48+GW48+HI48+HU48+IG48+IS48</f>
        <v>0</v>
      </c>
      <c r="F48" s="312">
        <f t="shared" ref="F48:F58" si="155">J48+N48+Z48+AL48+AX48+BJ48+BV48+CH48+CT48+DF48+DR48+ED48+EP48+FB48+FN48+FZ48+GL48+GX48+HJ48+HV48+IH48+IT48</f>
        <v>0</v>
      </c>
      <c r="G48" s="312">
        <f t="shared" ref="G48:G58" si="156">K48+O48+AA48+AM48+AY48+BK48+BW48+CI48+CU48+DG48+DS48+EE48+EQ48+FC48+FO48+GA48+GM48+GY48+HK48+HW48+II48+IU48</f>
        <v>0</v>
      </c>
      <c r="H48" s="312">
        <f t="shared" ref="H48:H58" si="157">L48+P48+AB48+AN48+AZ48+BL48+BX48+CJ48+CV48+DH48+DT48+EF48+ER48+FD48+FP48+GB48+GN48+GZ48+HL48+HX48+IJ48+IV48</f>
        <v>0</v>
      </c>
      <c r="I48" s="585"/>
      <c r="J48" s="585"/>
      <c r="K48" s="187"/>
      <c r="L48" s="187"/>
      <c r="M48" s="585"/>
      <c r="N48" s="585"/>
      <c r="O48" s="187"/>
      <c r="P48" s="187"/>
      <c r="Q48" s="187"/>
      <c r="R48" s="187"/>
      <c r="S48" s="187"/>
      <c r="T48" s="187"/>
      <c r="U48" s="187"/>
      <c r="V48" s="187"/>
      <c r="W48" s="187"/>
      <c r="X48" s="187"/>
      <c r="Y48" s="585"/>
      <c r="Z48" s="585"/>
      <c r="AA48" s="187"/>
      <c r="AB48" s="187"/>
      <c r="AC48" s="187"/>
      <c r="AD48" s="187"/>
      <c r="AE48" s="187"/>
      <c r="AF48" s="187"/>
      <c r="AG48" s="187"/>
      <c r="AH48" s="187"/>
      <c r="AI48" s="187"/>
      <c r="AJ48" s="187"/>
      <c r="AK48" s="585"/>
      <c r="AL48" s="585"/>
      <c r="AM48" s="187"/>
      <c r="AN48" s="187"/>
      <c r="AO48" s="187"/>
      <c r="AP48" s="187"/>
      <c r="AQ48" s="187"/>
      <c r="AR48" s="187"/>
      <c r="AS48" s="187"/>
      <c r="AT48" s="187"/>
      <c r="AU48" s="187"/>
      <c r="AV48" s="187"/>
      <c r="AW48" s="585"/>
      <c r="AX48" s="585"/>
      <c r="AY48" s="187"/>
      <c r="AZ48" s="187"/>
      <c r="BA48" s="187"/>
      <c r="BB48" s="187"/>
      <c r="BC48" s="187"/>
      <c r="BD48" s="187"/>
      <c r="BE48" s="187"/>
      <c r="BF48" s="187"/>
      <c r="BG48" s="187"/>
      <c r="BH48" s="187"/>
      <c r="BI48" s="585"/>
      <c r="BJ48" s="585"/>
      <c r="BK48" s="187"/>
      <c r="BL48" s="187"/>
      <c r="BM48" s="187"/>
      <c r="BN48" s="187"/>
      <c r="BO48" s="187"/>
      <c r="BP48" s="187"/>
      <c r="BQ48" s="187"/>
      <c r="BR48" s="187"/>
      <c r="BS48" s="187"/>
      <c r="BT48" s="187"/>
      <c r="BU48" s="585"/>
      <c r="BV48" s="585"/>
      <c r="BW48" s="187"/>
      <c r="BX48" s="187"/>
      <c r="BY48" s="187"/>
      <c r="BZ48" s="187"/>
      <c r="CA48" s="187"/>
      <c r="CB48" s="187"/>
      <c r="CC48" s="187"/>
      <c r="CD48" s="187"/>
      <c r="CE48" s="187"/>
      <c r="CF48" s="187"/>
      <c r="CG48" s="585"/>
      <c r="CH48" s="585"/>
      <c r="CI48" s="187">
        <f>SUM(CK48:CN48)</f>
        <v>0</v>
      </c>
      <c r="CJ48" s="187">
        <f>SUM(CO48:CR48)</f>
        <v>0</v>
      </c>
      <c r="CK48" s="187"/>
      <c r="CL48" s="187"/>
      <c r="CM48" s="187"/>
      <c r="CN48" s="187"/>
      <c r="CO48" s="187">
        <f>SUMIFS(Backup!$I:$I, Backup!$A:$A, "&gt;"&amp;'Week-wise'!CJ$1, Backup!$A:$A, "&lt;="&amp;'Week-wise'!CO$1, Backup!$B:$B, 'Week-wise'!$B48)</f>
        <v>0</v>
      </c>
      <c r="CP48" s="187">
        <f>SUMIFS(Backup!$I:$I, Backup!$A:$A, "&gt;"&amp;'Week-wise'!CK$1, Backup!$A:$A, "&lt;="&amp;'Week-wise'!CP$1, Backup!$B:$B, 'Week-wise'!$B48)</f>
        <v>0</v>
      </c>
      <c r="CQ48" s="187">
        <f>SUMIFS(Backup!$I:$I, Backup!$A:$A, "&gt;"&amp;'Week-wise'!CL$1, Backup!$A:$A, "&lt;="&amp;'Week-wise'!CQ$1, Backup!$B:$B, 'Week-wise'!$B48)</f>
        <v>0</v>
      </c>
      <c r="CR48" s="187">
        <f>SUMIFS(Backup!$I:$I, Backup!$A:$A, "&gt;"&amp;'Week-wise'!CM$1, Backup!$A:$A, "&lt;="&amp;'Week-wise'!CR$1, Backup!$B:$B, 'Week-wise'!$B48)</f>
        <v>0</v>
      </c>
      <c r="CS48" s="187"/>
      <c r="CT48" s="187"/>
      <c r="CU48" s="187">
        <f>SUM(CW48:CZ48)</f>
        <v>0</v>
      </c>
      <c r="CV48" s="187">
        <f>SUM(DA48:DD48)</f>
        <v>0</v>
      </c>
      <c r="CW48" s="187"/>
      <c r="CX48" s="187"/>
      <c r="CY48" s="187"/>
      <c r="CZ48" s="187"/>
      <c r="DA48" s="187">
        <f>SUMIFS(Backup!$I:$I, Backup!$A:$A, "&gt;"&amp;'Week-wise'!CV$1, Backup!$A:$A, "&lt;="&amp;'Week-wise'!DA$1, Backup!$B:$B, 'Week-wise'!$B48)</f>
        <v>0</v>
      </c>
      <c r="DB48" s="187">
        <f>SUMIFS(Backup!$I:$I, Backup!$A:$A, "&gt;"&amp;'Week-wise'!CW$1, Backup!$A:$A, "&lt;="&amp;'Week-wise'!DB$1, Backup!$B:$B, 'Week-wise'!$B48)</f>
        <v>0</v>
      </c>
      <c r="DC48" s="187">
        <f>SUMIFS(Backup!$I:$I, Backup!$A:$A, "&gt;"&amp;'Week-wise'!CX$1, Backup!$A:$A, "&lt;="&amp;'Week-wise'!DC$1, Backup!$B:$B, 'Week-wise'!$B48)</f>
        <v>0</v>
      </c>
      <c r="DD48" s="187">
        <f>SUMIFS(Backup!$I:$I, Backup!$A:$A, "&gt;"&amp;'Week-wise'!CY$1, Backup!$A:$A, "&lt;="&amp;'Week-wise'!DD$1, Backup!$B:$B, 'Week-wise'!$B48)</f>
        <v>0</v>
      </c>
      <c r="DE48" s="187"/>
      <c r="DF48" s="187"/>
      <c r="DG48" s="187">
        <f>SUM(DI48:DL48)</f>
        <v>0</v>
      </c>
      <c r="DH48" s="187">
        <f>SUM(DM48:DP48)</f>
        <v>0</v>
      </c>
      <c r="DI48" s="187"/>
      <c r="DJ48" s="187"/>
      <c r="DK48" s="187"/>
      <c r="DL48" s="187"/>
      <c r="DM48" s="187">
        <f>SUMIFS(Backup!$I:$I, Backup!$A:$A, "&gt;"&amp;'Week-wise'!DH$1, Backup!$A:$A, "&lt;="&amp;'Week-wise'!DM$1, Backup!$B:$B, 'Week-wise'!$B48)</f>
        <v>0</v>
      </c>
      <c r="DN48" s="187">
        <f>SUMIFS(Backup!$I:$I, Backup!$A:$A, "&gt;"&amp;'Week-wise'!DI$1, Backup!$A:$A, "&lt;="&amp;'Week-wise'!DN$1, Backup!$B:$B, 'Week-wise'!$B48)</f>
        <v>0</v>
      </c>
      <c r="DO48" s="187">
        <f>SUMIFS(Backup!$I:$I, Backup!$A:$A, "&gt;"&amp;'Week-wise'!DJ$1, Backup!$A:$A, "&lt;="&amp;'Week-wise'!DO$1, Backup!$B:$B, 'Week-wise'!$B48)</f>
        <v>0</v>
      </c>
      <c r="DP48" s="187">
        <f>SUMIFS(Backup!$I:$I, Backup!$A:$A, "&gt;"&amp;'Week-wise'!DK$1, Backup!$A:$A, "&lt;="&amp;'Week-wise'!DP$1, Backup!$B:$B, 'Week-wise'!$B48)</f>
        <v>0</v>
      </c>
      <c r="DQ48" s="187"/>
      <c r="DR48" s="187"/>
      <c r="DS48" s="187">
        <f>SUM(DU48:DX48)</f>
        <v>0</v>
      </c>
      <c r="DT48" s="187">
        <f>SUM(DY48:EB48)</f>
        <v>0</v>
      </c>
      <c r="DU48" s="187"/>
      <c r="DV48" s="187"/>
      <c r="DW48" s="187"/>
      <c r="DX48" s="187"/>
      <c r="DY48" s="187">
        <f>SUMIFS(Backup!$I:$I, Backup!$A:$A, "&gt;"&amp;'Week-wise'!DT$1, Backup!$A:$A, "&lt;="&amp;'Week-wise'!DY$1, Backup!$B:$B, 'Week-wise'!$B48)</f>
        <v>0</v>
      </c>
      <c r="DZ48" s="187">
        <f>SUMIFS(Backup!$I:$I, Backup!$A:$A, "&gt;"&amp;'Week-wise'!DU$1, Backup!$A:$A, "&lt;="&amp;'Week-wise'!DZ$1, Backup!$B:$B, 'Week-wise'!$B48)</f>
        <v>0</v>
      </c>
      <c r="EA48" s="187">
        <f>SUMIFS(Backup!$I:$I, Backup!$A:$A, "&gt;"&amp;'Week-wise'!DV$1, Backup!$A:$A, "&lt;="&amp;'Week-wise'!EA$1, Backup!$B:$B, 'Week-wise'!$B48)</f>
        <v>0</v>
      </c>
      <c r="EB48" s="187">
        <f>SUMIFS(Backup!$I:$I, Backup!$A:$A, "&gt;"&amp;'Week-wise'!DW$1, Backup!$A:$A, "&lt;="&amp;'Week-wise'!EB$1, Backup!$B:$B, 'Week-wise'!$B48)</f>
        <v>0</v>
      </c>
      <c r="EC48" s="187"/>
      <c r="ED48" s="187"/>
      <c r="EE48" s="187">
        <f>SUM(EG48:EJ48)</f>
        <v>0</v>
      </c>
      <c r="EF48" s="187">
        <f>SUM(EK48:EN48)</f>
        <v>0</v>
      </c>
      <c r="EG48" s="187"/>
      <c r="EH48" s="187"/>
      <c r="EI48" s="187"/>
      <c r="EJ48" s="187"/>
      <c r="EK48" s="187">
        <f>SUMIFS(Backup!$I:$I, Backup!$A:$A, "&gt;"&amp;'Week-wise'!EF$1, Backup!$A:$A, "&lt;="&amp;'Week-wise'!EK$1, Backup!$B:$B, 'Week-wise'!$B48)</f>
        <v>0</v>
      </c>
      <c r="EL48" s="187">
        <f>SUMIFS(Backup!$I:$I, Backup!$A:$A, "&gt;"&amp;'Week-wise'!EG$1, Backup!$A:$A, "&lt;="&amp;'Week-wise'!EL$1, Backup!$B:$B, 'Week-wise'!$B48)</f>
        <v>0</v>
      </c>
      <c r="EM48" s="187">
        <f>SUMIFS(Backup!$I:$I, Backup!$A:$A, "&gt;"&amp;'Week-wise'!EH$1, Backup!$A:$A, "&lt;="&amp;'Week-wise'!EM$1, Backup!$B:$B, 'Week-wise'!$B48)</f>
        <v>0</v>
      </c>
      <c r="EN48" s="187">
        <f>SUMIFS(Backup!$I:$I, Backup!$A:$A, "&gt;"&amp;'Week-wise'!EI$1, Backup!$A:$A, "&lt;="&amp;'Week-wise'!EN$1, Backup!$B:$B, 'Week-wise'!$B48)</f>
        <v>0</v>
      </c>
      <c r="EO48" s="187"/>
      <c r="EP48" s="187"/>
      <c r="EQ48" s="187">
        <f>SUM(ES48:EV48)</f>
        <v>0</v>
      </c>
      <c r="ER48" s="187">
        <f>SUM(EW48:EZ48)</f>
        <v>0</v>
      </c>
      <c r="ES48" s="187"/>
      <c r="ET48" s="187"/>
      <c r="EU48" s="187"/>
      <c r="EV48" s="187"/>
      <c r="EW48" s="187">
        <f>SUMIFS(Backup!$I:$I, Backup!$A:$A, "&gt;"&amp;'Week-wise'!ER$1, Backup!$A:$A, "&lt;="&amp;'Week-wise'!EW$1, Backup!$B:$B, 'Week-wise'!$B48)</f>
        <v>0</v>
      </c>
      <c r="EX48" s="187">
        <f>SUMIFS(Backup!$I:$I, Backup!$A:$A, "&gt;"&amp;'Week-wise'!ES$1, Backup!$A:$A, "&lt;="&amp;'Week-wise'!EX$1, Backup!$B:$B, 'Week-wise'!$B48)</f>
        <v>0</v>
      </c>
      <c r="EY48" s="187">
        <f>SUMIFS(Backup!$I:$I, Backup!$A:$A, "&gt;"&amp;'Week-wise'!ET$1, Backup!$A:$A, "&lt;="&amp;'Week-wise'!EY$1, Backup!$B:$B, 'Week-wise'!$B48)</f>
        <v>0</v>
      </c>
      <c r="EZ48" s="187">
        <f>SUMIFS(Backup!$I:$I, Backup!$A:$A, "&gt;"&amp;'Week-wise'!EU$1, Backup!$A:$A, "&lt;="&amp;'Week-wise'!EZ$1, Backup!$B:$B, 'Week-wise'!$B48)</f>
        <v>0</v>
      </c>
      <c r="FA48" s="187"/>
      <c r="FB48" s="187"/>
      <c r="FC48" s="187">
        <f>SUM(FE48:FH48)</f>
        <v>0</v>
      </c>
      <c r="FD48" s="187">
        <f>SUM(FI48:FL48)</f>
        <v>0</v>
      </c>
      <c r="FE48" s="187"/>
      <c r="FF48" s="187"/>
      <c r="FG48" s="187"/>
      <c r="FH48" s="187"/>
      <c r="FI48" s="187">
        <f>SUMIFS(Backup!$I:$I, Backup!$A:$A, "&gt;"&amp;'Week-wise'!FD$1, Backup!$A:$A, "&lt;="&amp;'Week-wise'!FI$1, Backup!$B:$B, 'Week-wise'!$B48)</f>
        <v>0</v>
      </c>
      <c r="FJ48" s="187">
        <f>SUMIFS(Backup!$I:$I, Backup!$A:$A, "&gt;"&amp;'Week-wise'!FE$1, Backup!$A:$A, "&lt;="&amp;'Week-wise'!FJ$1, Backup!$B:$B, 'Week-wise'!$B48)</f>
        <v>0</v>
      </c>
      <c r="FK48" s="187">
        <f>SUMIFS(Backup!$I:$I, Backup!$A:$A, "&gt;"&amp;'Week-wise'!FF$1, Backup!$A:$A, "&lt;="&amp;'Week-wise'!FK$1, Backup!$B:$B, 'Week-wise'!$B48)</f>
        <v>0</v>
      </c>
      <c r="FL48" s="187">
        <f>SUMIFS(Backup!$I:$I, Backup!$A:$A, "&gt;"&amp;'Week-wise'!FG$1, Backup!$A:$A, "&lt;="&amp;'Week-wise'!FL$1, Backup!$B:$B, 'Week-wise'!$B48)</f>
        <v>0</v>
      </c>
      <c r="FM48" s="187"/>
      <c r="FN48" s="187"/>
      <c r="FO48" s="187">
        <f>SUM(FQ48:FT48)</f>
        <v>0</v>
      </c>
      <c r="FP48" s="187">
        <f>SUM(FU48:FX48)</f>
        <v>0</v>
      </c>
      <c r="FQ48" s="187">
        <v>0</v>
      </c>
      <c r="FR48" s="187">
        <v>0</v>
      </c>
      <c r="FS48" s="187">
        <v>0</v>
      </c>
      <c r="FT48" s="187">
        <v>0</v>
      </c>
      <c r="FU48" s="187">
        <f>SUMIFS(Backup!$I:$I, Backup!$A:$A, "&gt;"&amp;'Week-wise'!FP$1, Backup!$A:$A, "&lt;="&amp;'Week-wise'!FU$1, Backup!$B:$B, 'Week-wise'!$B48)</f>
        <v>0</v>
      </c>
      <c r="FV48" s="187">
        <f>SUMIFS(Backup!$I:$I, Backup!$A:$A, "&gt;"&amp;'Week-wise'!FQ$1, Backup!$A:$A, "&lt;="&amp;'Week-wise'!FV$1, Backup!$B:$B, 'Week-wise'!$B48)</f>
        <v>0</v>
      </c>
      <c r="FW48" s="187">
        <f>SUMIFS(Backup!$I:$I, Backup!$A:$A, "&gt;"&amp;'Week-wise'!FR$1, Backup!$A:$A, "&lt;="&amp;'Week-wise'!FW$1, Backup!$B:$B, 'Week-wise'!$B48)</f>
        <v>0</v>
      </c>
      <c r="FX48" s="187">
        <f>SUMIFS(Backup!$I:$I, Backup!$A:$A, "&gt;"&amp;'Week-wise'!FS$1, Backup!$A:$A, "&lt;="&amp;'Week-wise'!FX$1, Backup!$B:$B, 'Week-wise'!$B48)</f>
        <v>0</v>
      </c>
      <c r="FY48" s="187"/>
      <c r="FZ48" s="187"/>
      <c r="GA48" s="187">
        <f>SUM(GC48:GF48)</f>
        <v>0</v>
      </c>
      <c r="GB48" s="187">
        <f>SUM(GG48:GJ48)</f>
        <v>0</v>
      </c>
      <c r="GC48" s="187"/>
      <c r="GD48" s="187"/>
      <c r="GE48" s="187"/>
      <c r="GF48" s="187"/>
      <c r="GG48" s="187">
        <f>SUMIFS(Backup!$I:$I, Backup!$A:$A, "&gt;"&amp;'Week-wise'!GB$1, Backup!$A:$A, "&lt;="&amp;'Week-wise'!GG$1, Backup!$B:$B, 'Week-wise'!$B48)</f>
        <v>0</v>
      </c>
      <c r="GH48" s="187">
        <f>SUMIFS(Backup!$I:$I, Backup!$A:$A, "&gt;"&amp;'Week-wise'!GC$1, Backup!$A:$A, "&lt;="&amp;'Week-wise'!GH$1, Backup!$B:$B, 'Week-wise'!$B48)</f>
        <v>0</v>
      </c>
      <c r="GI48" s="187">
        <f>SUMIFS(Backup!$I:$I, Backup!$A:$A, "&gt;"&amp;'Week-wise'!GD$1, Backup!$A:$A, "&lt;="&amp;'Week-wise'!GI$1, Backup!$B:$B, 'Week-wise'!$B48)</f>
        <v>0</v>
      </c>
      <c r="GJ48" s="187">
        <f>SUMIFS(Backup!$I:$I, Backup!$A:$A, "&gt;"&amp;'Week-wise'!GE$1, Backup!$A:$A, "&lt;="&amp;'Week-wise'!GJ$1, Backup!$B:$B, 'Week-wise'!$B48)</f>
        <v>0</v>
      </c>
      <c r="GK48" s="187"/>
      <c r="GL48" s="187"/>
      <c r="GM48" s="187">
        <f>SUM(GO48:GR48)</f>
        <v>0</v>
      </c>
      <c r="GN48" s="187">
        <f>SUM(GS48:GV48)</f>
        <v>0</v>
      </c>
      <c r="GO48" s="187"/>
      <c r="GP48" s="187"/>
      <c r="GQ48" s="187"/>
      <c r="GR48" s="187"/>
      <c r="GS48" s="187">
        <f>SUMIFS(Backup!$I:$I, Backup!$A:$A, "&gt;"&amp;'Week-wise'!GN$1, Backup!$A:$A, "&lt;="&amp;'Week-wise'!GS$1, Backup!$B:$B, 'Week-wise'!$B48)</f>
        <v>0</v>
      </c>
      <c r="GT48" s="187">
        <f>SUMIFS(Backup!$I:$I, Backup!$A:$A, "&gt;"&amp;'Week-wise'!GO$1, Backup!$A:$A, "&lt;="&amp;'Week-wise'!GT$1, Backup!$B:$B, 'Week-wise'!$B48)</f>
        <v>0</v>
      </c>
      <c r="GU48" s="187">
        <f>SUMIFS(Backup!$I:$I, Backup!$A:$A, "&gt;"&amp;'Week-wise'!GP$1, Backup!$A:$A, "&lt;="&amp;'Week-wise'!GU$1, Backup!$B:$B, 'Week-wise'!$B48)</f>
        <v>0</v>
      </c>
      <c r="GV48" s="187">
        <f>SUMIFS(Backup!$I:$I, Backup!$A:$A, "&gt;"&amp;'Week-wise'!GQ$1, Backup!$A:$A, "&lt;="&amp;'Week-wise'!GV$1, Backup!$B:$B, 'Week-wise'!$B48)</f>
        <v>0</v>
      </c>
      <c r="GW48" s="187"/>
      <c r="GX48" s="187"/>
      <c r="GY48" s="187">
        <f>SUM(HA48:HD48)</f>
        <v>0</v>
      </c>
      <c r="GZ48" s="187">
        <f>SUM(HE48:HH48)</f>
        <v>0</v>
      </c>
      <c r="HA48" s="187"/>
      <c r="HB48" s="187"/>
      <c r="HC48" s="187"/>
      <c r="HD48" s="187"/>
      <c r="HE48" s="187">
        <f>SUMIFS(Backup!$I:$I, Backup!$A:$A, "&gt;"&amp;'Week-wise'!GZ$1, Backup!$A:$A, "&lt;="&amp;'Week-wise'!HE$1, Backup!$B:$B, 'Week-wise'!$B48)</f>
        <v>0</v>
      </c>
      <c r="HF48" s="187">
        <f>SUMIFS(Backup!$I:$I, Backup!$A:$A, "&gt;"&amp;'Week-wise'!HA$1, Backup!$A:$A, "&lt;="&amp;'Week-wise'!HF$1, Backup!$B:$B, 'Week-wise'!$B48)</f>
        <v>0</v>
      </c>
      <c r="HG48" s="187">
        <f>SUMIFS(Backup!$I:$I, Backup!$A:$A, "&gt;"&amp;'Week-wise'!HB$1, Backup!$A:$A, "&lt;="&amp;'Week-wise'!HG$1, Backup!$B:$B, 'Week-wise'!$B48)</f>
        <v>0</v>
      </c>
      <c r="HH48" s="187">
        <f>SUMIFS(Backup!$I:$I, Backup!$A:$A, "&gt;"&amp;'Week-wise'!HC$1, Backup!$A:$A, "&lt;="&amp;'Week-wise'!HH$1, Backup!$B:$B, 'Week-wise'!$B48)</f>
        <v>0</v>
      </c>
      <c r="HI48" s="187"/>
      <c r="HJ48" s="187"/>
      <c r="HK48" s="187">
        <f>SUM(HM48:HP48)</f>
        <v>0</v>
      </c>
      <c r="HL48" s="187">
        <f>SUM(HQ48:HT48)</f>
        <v>0</v>
      </c>
      <c r="HM48" s="187"/>
      <c r="HN48" s="187"/>
      <c r="HO48" s="187"/>
      <c r="HP48" s="187"/>
      <c r="HQ48" s="187">
        <f>SUMIFS(Backup!$I:$I, Backup!$A:$A, "&gt;"&amp;'Week-wise'!HL$1, Backup!$A:$A, "&lt;="&amp;'Week-wise'!HQ$1, Backup!$B:$B, 'Week-wise'!$B48)</f>
        <v>0</v>
      </c>
      <c r="HR48" s="187">
        <f>SUMIFS(Backup!$I:$I, Backup!$A:$A, "&gt;"&amp;'Week-wise'!HM$1, Backup!$A:$A, "&lt;="&amp;'Week-wise'!HR$1, Backup!$B:$B, 'Week-wise'!$B48)</f>
        <v>0</v>
      </c>
      <c r="HS48" s="187">
        <f>SUMIFS(Backup!$I:$I, Backup!$A:$A, "&gt;"&amp;'Week-wise'!HN$1, Backup!$A:$A, "&lt;="&amp;'Week-wise'!HS$1, Backup!$B:$B, 'Week-wise'!$B48)</f>
        <v>0</v>
      </c>
      <c r="HT48" s="187">
        <f>SUMIFS(Backup!$I:$I, Backup!$A:$A, "&gt;"&amp;'Week-wise'!HO$1, Backup!$A:$A, "&lt;="&amp;'Week-wise'!HT$1, Backup!$B:$B, 'Week-wise'!$B48)</f>
        <v>0</v>
      </c>
      <c r="HU48" s="187"/>
      <c r="HV48" s="187"/>
      <c r="HW48" s="187">
        <f>SUM(HY48:IB48)</f>
        <v>0</v>
      </c>
      <c r="HX48" s="187">
        <f>SUM(IC48:IF48)</f>
        <v>0</v>
      </c>
      <c r="HY48" s="187">
        <v>0</v>
      </c>
      <c r="HZ48" s="187">
        <v>0</v>
      </c>
      <c r="IA48" s="187">
        <v>0</v>
      </c>
      <c r="IB48" s="187">
        <v>0</v>
      </c>
      <c r="IC48" s="187">
        <f>SUMIFS(Backup!$I:$I, Backup!$A:$A, "&gt;"&amp;'Week-wise'!HX$1, Backup!$A:$A, "&lt;="&amp;'Week-wise'!IC$1, Backup!$B:$B, 'Week-wise'!$B48)</f>
        <v>0</v>
      </c>
      <c r="ID48" s="187">
        <f>SUMIFS(Backup!$I:$I, Backup!$A:$A, "&gt;"&amp;'Week-wise'!HY$1, Backup!$A:$A, "&lt;="&amp;'Week-wise'!ID$1, Backup!$B:$B, 'Week-wise'!$B48)</f>
        <v>0</v>
      </c>
      <c r="IE48" s="187">
        <f>SUMIFS(Backup!$I:$I, Backup!$A:$A, "&gt;"&amp;'Week-wise'!HZ$1, Backup!$A:$A, "&lt;="&amp;'Week-wise'!IE$1, Backup!$B:$B, 'Week-wise'!$B48)</f>
        <v>0</v>
      </c>
      <c r="IF48" s="187">
        <f>SUMIFS(Backup!$I:$I, Backup!$A:$A, "&gt;"&amp;'Week-wise'!IA$1, Backup!$A:$A, "&lt;="&amp;'Week-wise'!IF$1, Backup!$B:$B, 'Week-wise'!$B48)</f>
        <v>0</v>
      </c>
      <c r="IG48" s="187"/>
      <c r="IH48" s="187"/>
      <c r="II48" s="187">
        <f>SUM(IK48:IN48)</f>
        <v>0</v>
      </c>
      <c r="IJ48" s="187">
        <f>SUM(IO48:IR48)</f>
        <v>0</v>
      </c>
      <c r="IK48" s="187"/>
      <c r="IL48" s="187"/>
      <c r="IM48" s="187"/>
      <c r="IN48" s="187"/>
      <c r="IO48" s="187">
        <f>SUMIFS(Backup!$I:$I, Backup!$A:$A, "&gt;"&amp;'Week-wise'!IJ$1, Backup!$A:$A, "&lt;="&amp;'Week-wise'!IO$1, Backup!$B:$B, 'Week-wise'!$B48)</f>
        <v>0</v>
      </c>
      <c r="IP48" s="187">
        <f>SUMIFS(Backup!$I:$I, Backup!$A:$A, "&gt;"&amp;'Week-wise'!IK$1, Backup!$A:$A, "&lt;="&amp;'Week-wise'!IP$1, Backup!$B:$B, 'Week-wise'!$B48)</f>
        <v>0</v>
      </c>
      <c r="IQ48" s="187">
        <f>SUMIFS(Backup!$I:$I, Backup!$A:$A, "&gt;"&amp;'Week-wise'!IL$1, Backup!$A:$A, "&lt;="&amp;'Week-wise'!IQ$1, Backup!$B:$B, 'Week-wise'!$B48)</f>
        <v>0</v>
      </c>
      <c r="IR48" s="187">
        <f>SUMIFS(Backup!$I:$I, Backup!$A:$A, "&gt;"&amp;'Week-wise'!IM$1, Backup!$A:$A, "&lt;="&amp;'Week-wise'!IR$1, Backup!$B:$B, 'Week-wise'!$B48)</f>
        <v>0</v>
      </c>
      <c r="IS48" s="187"/>
      <c r="IT48" s="187"/>
      <c r="IU48" s="187">
        <f>SUM(IW48:IZ48)</f>
        <v>0</v>
      </c>
      <c r="IV48" s="187">
        <f>SUM(JA48:JD48)</f>
        <v>0</v>
      </c>
      <c r="IW48" s="187"/>
      <c r="IX48" s="187"/>
      <c r="IY48" s="187"/>
      <c r="IZ48" s="187"/>
      <c r="JA48" s="187">
        <f>SUMIFS(Backup!$I:$I, Backup!$A:$A, "&gt;"&amp;'Week-wise'!IV$1, Backup!$A:$A, "&lt;="&amp;'Week-wise'!JA$1, Backup!$B:$B, 'Week-wise'!$B48)</f>
        <v>0</v>
      </c>
      <c r="JB48" s="187">
        <f>SUMIFS(Backup!$I:$I, Backup!$A:$A, "&gt;"&amp;'Week-wise'!IW$1, Backup!$A:$A, "&lt;="&amp;'Week-wise'!JB$1, Backup!$B:$B, 'Week-wise'!$B48)</f>
        <v>0</v>
      </c>
      <c r="JC48" s="187">
        <f>SUMIFS(Backup!$I:$I, Backup!$A:$A, "&gt;"&amp;'Week-wise'!IX$1, Backup!$A:$A, "&lt;="&amp;'Week-wise'!JC$1, Backup!$B:$B, 'Week-wise'!$B48)</f>
        <v>0</v>
      </c>
      <c r="JD48" s="187">
        <f>SUMIFS(Backup!$I:$I, Backup!$A:$A, "&gt;"&amp;'Week-wise'!IY$1, Backup!$A:$A, "&lt;="&amp;'Week-wise'!JD$1, Backup!$B:$B, 'Week-wise'!$B48)</f>
        <v>0</v>
      </c>
    </row>
    <row r="49" spans="1:264">
      <c r="A49" s="190">
        <v>2</v>
      </c>
      <c r="B49" s="241" t="s">
        <v>2</v>
      </c>
      <c r="C49" s="585"/>
      <c r="D49" s="190" t="s">
        <v>564</v>
      </c>
      <c r="E49" s="312">
        <f t="shared" ref="E49:E58" si="158">I49+M49+Y49+AK49+AW49+BI49+BU49+CG49+CS49+DE49+DQ49+EC49+EO49+FA49+FM49+FY49+GK49+GW49+HI49+HU49+IG49+IS49</f>
        <v>0</v>
      </c>
      <c r="F49" s="312">
        <f t="shared" si="155"/>
        <v>0</v>
      </c>
      <c r="G49" s="312">
        <f t="shared" si="156"/>
        <v>100</v>
      </c>
      <c r="H49" s="312">
        <f t="shared" si="157"/>
        <v>0</v>
      </c>
      <c r="I49" s="585"/>
      <c r="J49" s="585"/>
      <c r="K49" s="187"/>
      <c r="L49" s="187"/>
      <c r="M49" s="585"/>
      <c r="N49" s="585"/>
      <c r="O49" s="187"/>
      <c r="P49" s="187"/>
      <c r="Q49" s="187"/>
      <c r="R49" s="187"/>
      <c r="S49" s="187"/>
      <c r="T49" s="187"/>
      <c r="U49" s="187"/>
      <c r="V49" s="187"/>
      <c r="W49" s="187"/>
      <c r="X49" s="187"/>
      <c r="Y49" s="585"/>
      <c r="Z49" s="585"/>
      <c r="AA49" s="187"/>
      <c r="AB49" s="187"/>
      <c r="AC49" s="187"/>
      <c r="AD49" s="187"/>
      <c r="AE49" s="187"/>
      <c r="AF49" s="187"/>
      <c r="AG49" s="187"/>
      <c r="AH49" s="187"/>
      <c r="AI49" s="187"/>
      <c r="AJ49" s="187"/>
      <c r="AK49" s="585"/>
      <c r="AL49" s="585"/>
      <c r="AM49" s="187"/>
      <c r="AN49" s="187"/>
      <c r="AO49" s="187"/>
      <c r="AP49" s="187"/>
      <c r="AQ49" s="187"/>
      <c r="AR49" s="187"/>
      <c r="AS49" s="187"/>
      <c r="AT49" s="187"/>
      <c r="AU49" s="187"/>
      <c r="AV49" s="187"/>
      <c r="AW49" s="585"/>
      <c r="AX49" s="585"/>
      <c r="AY49" s="187"/>
      <c r="AZ49" s="187"/>
      <c r="BA49" s="187"/>
      <c r="BB49" s="187"/>
      <c r="BC49" s="187"/>
      <c r="BD49" s="187"/>
      <c r="BE49" s="187"/>
      <c r="BF49" s="187"/>
      <c r="BG49" s="187"/>
      <c r="BH49" s="187"/>
      <c r="BI49" s="585"/>
      <c r="BJ49" s="585"/>
      <c r="BK49" s="187"/>
      <c r="BL49" s="187"/>
      <c r="BM49" s="187"/>
      <c r="BN49" s="187"/>
      <c r="BO49" s="187"/>
      <c r="BP49" s="187"/>
      <c r="BQ49" s="187"/>
      <c r="BR49" s="187"/>
      <c r="BS49" s="187"/>
      <c r="BT49" s="187"/>
      <c r="BU49" s="585"/>
      <c r="BV49" s="585"/>
      <c r="BW49" s="187"/>
      <c r="BX49" s="187"/>
      <c r="BY49" s="187"/>
      <c r="BZ49" s="187"/>
      <c r="CA49" s="187"/>
      <c r="CB49" s="187"/>
      <c r="CC49" s="187"/>
      <c r="CD49" s="187"/>
      <c r="CE49" s="187"/>
      <c r="CF49" s="187"/>
      <c r="CG49" s="585"/>
      <c r="CH49" s="585"/>
      <c r="CI49" s="187">
        <f t="shared" ref="CI49:CI58" si="159">SUM(CK49:CN49)</f>
        <v>0</v>
      </c>
      <c r="CJ49" s="187">
        <f t="shared" ref="CJ49:CJ58" si="160">SUM(CO49:CR49)</f>
        <v>0</v>
      </c>
      <c r="CK49" s="187"/>
      <c r="CL49" s="187"/>
      <c r="CM49" s="187"/>
      <c r="CN49" s="187"/>
      <c r="CO49" s="187">
        <f>SUMIFS(Backup!$I:$I, Backup!$A:$A, "&gt;"&amp;'Week-wise'!CJ$1, Backup!$A:$A, "&lt;="&amp;'Week-wise'!CO$1, Backup!$B:$B, 'Week-wise'!$B49)</f>
        <v>0</v>
      </c>
      <c r="CP49" s="187">
        <f>SUMIFS(Backup!$I:$I, Backup!$A:$A, "&gt;"&amp;'Week-wise'!CK$1, Backup!$A:$A, "&lt;="&amp;'Week-wise'!CP$1, Backup!$B:$B, 'Week-wise'!$B49)</f>
        <v>0</v>
      </c>
      <c r="CQ49" s="187">
        <f>SUMIFS(Backup!$I:$I, Backup!$A:$A, "&gt;"&amp;'Week-wise'!CL$1, Backup!$A:$A, "&lt;="&amp;'Week-wise'!CQ$1, Backup!$B:$B, 'Week-wise'!$B49)</f>
        <v>0</v>
      </c>
      <c r="CR49" s="187">
        <f>SUMIFS(Backup!$I:$I, Backup!$A:$A, "&gt;"&amp;'Week-wise'!CM$1, Backup!$A:$A, "&lt;="&amp;'Week-wise'!CR$1, Backup!$B:$B, 'Week-wise'!$B49)</f>
        <v>0</v>
      </c>
      <c r="CS49" s="187"/>
      <c r="CT49" s="187"/>
      <c r="CU49" s="187">
        <f t="shared" ref="CU49:CU58" si="161">SUM(CW49:CZ49)</f>
        <v>0</v>
      </c>
      <c r="CV49" s="187">
        <f t="shared" ref="CV49:CV58" si="162">SUM(DA49:DD49)</f>
        <v>0</v>
      </c>
      <c r="CW49" s="187"/>
      <c r="CX49" s="187"/>
      <c r="CY49" s="187"/>
      <c r="CZ49" s="187"/>
      <c r="DA49" s="187">
        <f>SUMIFS(Backup!$I:$I, Backup!$A:$A, "&gt;"&amp;'Week-wise'!CV$1, Backup!$A:$A, "&lt;="&amp;'Week-wise'!DA$1, Backup!$B:$B, 'Week-wise'!$B49)</f>
        <v>0</v>
      </c>
      <c r="DB49" s="187">
        <f>SUMIFS(Backup!$I:$I, Backup!$A:$A, "&gt;"&amp;'Week-wise'!CW$1, Backup!$A:$A, "&lt;="&amp;'Week-wise'!DB$1, Backup!$B:$B, 'Week-wise'!$B49)</f>
        <v>0</v>
      </c>
      <c r="DC49" s="187">
        <f>SUMIFS(Backup!$I:$I, Backup!$A:$A, "&gt;"&amp;'Week-wise'!CX$1, Backup!$A:$A, "&lt;="&amp;'Week-wise'!DC$1, Backup!$B:$B, 'Week-wise'!$B49)</f>
        <v>0</v>
      </c>
      <c r="DD49" s="187">
        <f>SUMIFS(Backup!$I:$I, Backup!$A:$A, "&gt;"&amp;'Week-wise'!CY$1, Backup!$A:$A, "&lt;="&amp;'Week-wise'!DD$1, Backup!$B:$B, 'Week-wise'!$B49)</f>
        <v>0</v>
      </c>
      <c r="DE49" s="187"/>
      <c r="DF49" s="187"/>
      <c r="DG49" s="187">
        <f t="shared" ref="DG49:DG58" si="163">SUM(DI49:DL49)</f>
        <v>0</v>
      </c>
      <c r="DH49" s="187">
        <f t="shared" ref="DH49:DH58" si="164">SUM(DM49:DP49)</f>
        <v>0</v>
      </c>
      <c r="DI49" s="187"/>
      <c r="DJ49" s="187"/>
      <c r="DK49" s="187"/>
      <c r="DL49" s="187"/>
      <c r="DM49" s="187">
        <f>SUMIFS(Backup!$I:$I, Backup!$A:$A, "&gt;"&amp;'Week-wise'!DH$1, Backup!$A:$A, "&lt;="&amp;'Week-wise'!DM$1, Backup!$B:$B, 'Week-wise'!$B49)</f>
        <v>0</v>
      </c>
      <c r="DN49" s="187">
        <f>SUMIFS(Backup!$I:$I, Backup!$A:$A, "&gt;"&amp;'Week-wise'!DI$1, Backup!$A:$A, "&lt;="&amp;'Week-wise'!DN$1, Backup!$B:$B, 'Week-wise'!$B49)</f>
        <v>0</v>
      </c>
      <c r="DO49" s="187">
        <f>SUMIFS(Backup!$I:$I, Backup!$A:$A, "&gt;"&amp;'Week-wise'!DJ$1, Backup!$A:$A, "&lt;="&amp;'Week-wise'!DO$1, Backup!$B:$B, 'Week-wise'!$B49)</f>
        <v>0</v>
      </c>
      <c r="DP49" s="187">
        <f>SUMIFS(Backup!$I:$I, Backup!$A:$A, "&gt;"&amp;'Week-wise'!DK$1, Backup!$A:$A, "&lt;="&amp;'Week-wise'!DP$1, Backup!$B:$B, 'Week-wise'!$B49)</f>
        <v>0</v>
      </c>
      <c r="DQ49" s="187"/>
      <c r="DR49" s="187"/>
      <c r="DS49" s="187">
        <f t="shared" ref="DS49:DS58" si="165">SUM(DU49:DX49)</f>
        <v>0</v>
      </c>
      <c r="DT49" s="187">
        <f t="shared" ref="DT49:DT58" si="166">SUM(DY49:EB49)</f>
        <v>0</v>
      </c>
      <c r="DU49" s="187"/>
      <c r="DV49" s="187"/>
      <c r="DW49" s="187"/>
      <c r="DX49" s="187"/>
      <c r="DY49" s="187">
        <f>SUMIFS(Backup!$I:$I, Backup!$A:$A, "&gt;"&amp;'Week-wise'!DT$1, Backup!$A:$A, "&lt;="&amp;'Week-wise'!DY$1, Backup!$B:$B, 'Week-wise'!$B49)</f>
        <v>0</v>
      </c>
      <c r="DZ49" s="187">
        <f>SUMIFS(Backup!$I:$I, Backup!$A:$A, "&gt;"&amp;'Week-wise'!DU$1, Backup!$A:$A, "&lt;="&amp;'Week-wise'!DZ$1, Backup!$B:$B, 'Week-wise'!$B49)</f>
        <v>0</v>
      </c>
      <c r="EA49" s="187">
        <f>SUMIFS(Backup!$I:$I, Backup!$A:$A, "&gt;"&amp;'Week-wise'!DV$1, Backup!$A:$A, "&lt;="&amp;'Week-wise'!EA$1, Backup!$B:$B, 'Week-wise'!$B49)</f>
        <v>0</v>
      </c>
      <c r="EB49" s="187">
        <f>SUMIFS(Backup!$I:$I, Backup!$A:$A, "&gt;"&amp;'Week-wise'!DW$1, Backup!$A:$A, "&lt;="&amp;'Week-wise'!EB$1, Backup!$B:$B, 'Week-wise'!$B49)</f>
        <v>0</v>
      </c>
      <c r="EC49" s="187"/>
      <c r="ED49" s="187"/>
      <c r="EE49" s="187">
        <f t="shared" ref="EE49:EE58" si="167">SUM(EG49:EJ49)</f>
        <v>0</v>
      </c>
      <c r="EF49" s="187">
        <f t="shared" ref="EF49:EF58" si="168">SUM(EK49:EN49)</f>
        <v>0</v>
      </c>
      <c r="EG49" s="187"/>
      <c r="EH49" s="187"/>
      <c r="EI49" s="187"/>
      <c r="EJ49" s="187"/>
      <c r="EK49" s="187">
        <f>SUMIFS(Backup!$I:$I, Backup!$A:$A, "&gt;"&amp;'Week-wise'!EF$1, Backup!$A:$A, "&lt;="&amp;'Week-wise'!EK$1, Backup!$B:$B, 'Week-wise'!$B49)</f>
        <v>0</v>
      </c>
      <c r="EL49" s="187">
        <f>SUMIFS(Backup!$I:$I, Backup!$A:$A, "&gt;"&amp;'Week-wise'!EG$1, Backup!$A:$A, "&lt;="&amp;'Week-wise'!EL$1, Backup!$B:$B, 'Week-wise'!$B49)</f>
        <v>0</v>
      </c>
      <c r="EM49" s="187">
        <f>SUMIFS(Backup!$I:$I, Backup!$A:$A, "&gt;"&amp;'Week-wise'!EH$1, Backup!$A:$A, "&lt;="&amp;'Week-wise'!EM$1, Backup!$B:$B, 'Week-wise'!$B49)</f>
        <v>0</v>
      </c>
      <c r="EN49" s="187">
        <f>SUMIFS(Backup!$I:$I, Backup!$A:$A, "&gt;"&amp;'Week-wise'!EI$1, Backup!$A:$A, "&lt;="&amp;'Week-wise'!EN$1, Backup!$B:$B, 'Week-wise'!$B49)</f>
        <v>0</v>
      </c>
      <c r="EO49" s="187"/>
      <c r="EP49" s="187"/>
      <c r="EQ49" s="187">
        <f t="shared" ref="EQ49:EQ58" si="169">SUM(ES49:EV49)</f>
        <v>0</v>
      </c>
      <c r="ER49" s="187">
        <f t="shared" ref="ER49:ER58" si="170">SUM(EW49:EZ49)</f>
        <v>0</v>
      </c>
      <c r="ES49" s="187"/>
      <c r="ET49" s="187"/>
      <c r="EU49" s="187"/>
      <c r="EV49" s="187"/>
      <c r="EW49" s="187">
        <f>SUMIFS(Backup!$I:$I, Backup!$A:$A, "&gt;"&amp;'Week-wise'!ER$1, Backup!$A:$A, "&lt;="&amp;'Week-wise'!EW$1, Backup!$B:$B, 'Week-wise'!$B49)</f>
        <v>0</v>
      </c>
      <c r="EX49" s="187">
        <f>SUMIFS(Backup!$I:$I, Backup!$A:$A, "&gt;"&amp;'Week-wise'!ES$1, Backup!$A:$A, "&lt;="&amp;'Week-wise'!EX$1, Backup!$B:$B, 'Week-wise'!$B49)</f>
        <v>0</v>
      </c>
      <c r="EY49" s="187">
        <f>SUMIFS(Backup!$I:$I, Backup!$A:$A, "&gt;"&amp;'Week-wise'!ET$1, Backup!$A:$A, "&lt;="&amp;'Week-wise'!EY$1, Backup!$B:$B, 'Week-wise'!$B49)</f>
        <v>0</v>
      </c>
      <c r="EZ49" s="187">
        <f>SUMIFS(Backup!$I:$I, Backup!$A:$A, "&gt;"&amp;'Week-wise'!EU$1, Backup!$A:$A, "&lt;="&amp;'Week-wise'!EZ$1, Backup!$B:$B, 'Week-wise'!$B49)</f>
        <v>0</v>
      </c>
      <c r="FA49" s="187"/>
      <c r="FB49" s="187"/>
      <c r="FC49" s="187">
        <f t="shared" ref="FC49:FC58" si="171">SUM(FE49:FH49)</f>
        <v>0</v>
      </c>
      <c r="FD49" s="187">
        <f t="shared" ref="FD49:FD58" si="172">SUM(FI49:FL49)</f>
        <v>0</v>
      </c>
      <c r="FE49" s="187"/>
      <c r="FF49" s="187"/>
      <c r="FG49" s="187"/>
      <c r="FH49" s="187"/>
      <c r="FI49" s="187">
        <f>SUMIFS(Backup!$I:$I, Backup!$A:$A, "&gt;"&amp;'Week-wise'!FD$1, Backup!$A:$A, "&lt;="&amp;'Week-wise'!FI$1, Backup!$B:$B, 'Week-wise'!$B49)</f>
        <v>0</v>
      </c>
      <c r="FJ49" s="187">
        <f>SUMIFS(Backup!$I:$I, Backup!$A:$A, "&gt;"&amp;'Week-wise'!FE$1, Backup!$A:$A, "&lt;="&amp;'Week-wise'!FJ$1, Backup!$B:$B, 'Week-wise'!$B49)</f>
        <v>0</v>
      </c>
      <c r="FK49" s="187">
        <f>SUMIFS(Backup!$I:$I, Backup!$A:$A, "&gt;"&amp;'Week-wise'!FF$1, Backup!$A:$A, "&lt;="&amp;'Week-wise'!FK$1, Backup!$B:$B, 'Week-wise'!$B49)</f>
        <v>0</v>
      </c>
      <c r="FL49" s="187">
        <f>SUMIFS(Backup!$I:$I, Backup!$A:$A, "&gt;"&amp;'Week-wise'!FG$1, Backup!$A:$A, "&lt;="&amp;'Week-wise'!FL$1, Backup!$B:$B, 'Week-wise'!$B49)</f>
        <v>0</v>
      </c>
      <c r="FM49" s="187"/>
      <c r="FN49" s="187"/>
      <c r="FO49" s="187">
        <f t="shared" ref="FO49:FO58" si="173">SUM(FQ49:FT49)</f>
        <v>0</v>
      </c>
      <c r="FP49" s="187">
        <f t="shared" ref="FP49:FP58" si="174">SUM(FU49:FX49)</f>
        <v>0</v>
      </c>
      <c r="FQ49" s="187">
        <v>0</v>
      </c>
      <c r="FR49" s="187">
        <v>0</v>
      </c>
      <c r="FS49" s="187">
        <v>0</v>
      </c>
      <c r="FT49" s="187">
        <v>0</v>
      </c>
      <c r="FU49" s="187">
        <f>SUMIFS(Backup!$I:$I, Backup!$A:$A, "&gt;"&amp;'Week-wise'!FP$1, Backup!$A:$A, "&lt;="&amp;'Week-wise'!FU$1, Backup!$B:$B, 'Week-wise'!$B49)</f>
        <v>0</v>
      </c>
      <c r="FV49" s="187">
        <f>SUMIFS(Backup!$I:$I, Backup!$A:$A, "&gt;"&amp;'Week-wise'!FQ$1, Backup!$A:$A, "&lt;="&amp;'Week-wise'!FV$1, Backup!$B:$B, 'Week-wise'!$B49)</f>
        <v>0</v>
      </c>
      <c r="FW49" s="187">
        <f>SUMIFS(Backup!$I:$I, Backup!$A:$A, "&gt;"&amp;'Week-wise'!FR$1, Backup!$A:$A, "&lt;="&amp;'Week-wise'!FW$1, Backup!$B:$B, 'Week-wise'!$B49)</f>
        <v>0</v>
      </c>
      <c r="FX49" s="187">
        <f>SUMIFS(Backup!$I:$I, Backup!$A:$A, "&gt;"&amp;'Week-wise'!FS$1, Backup!$A:$A, "&lt;="&amp;'Week-wise'!FX$1, Backup!$B:$B, 'Week-wise'!$B49)</f>
        <v>0</v>
      </c>
      <c r="FY49" s="187"/>
      <c r="FZ49" s="187"/>
      <c r="GA49" s="187">
        <f t="shared" ref="GA49:GA58" si="175">SUM(GC49:GF49)</f>
        <v>0</v>
      </c>
      <c r="GB49" s="187">
        <f t="shared" ref="GB49:GB58" si="176">SUM(GG49:GJ49)</f>
        <v>0</v>
      </c>
      <c r="GC49" s="187"/>
      <c r="GD49" s="187"/>
      <c r="GE49" s="187"/>
      <c r="GF49" s="187"/>
      <c r="GG49" s="187">
        <f>SUMIFS(Backup!$I:$I, Backup!$A:$A, "&gt;"&amp;'Week-wise'!GB$1, Backup!$A:$A, "&lt;="&amp;'Week-wise'!GG$1, Backup!$B:$B, 'Week-wise'!$B49)</f>
        <v>0</v>
      </c>
      <c r="GH49" s="187">
        <f>SUMIFS(Backup!$I:$I, Backup!$A:$A, "&gt;"&amp;'Week-wise'!GC$1, Backup!$A:$A, "&lt;="&amp;'Week-wise'!GH$1, Backup!$B:$B, 'Week-wise'!$B49)</f>
        <v>0</v>
      </c>
      <c r="GI49" s="187">
        <f>SUMIFS(Backup!$I:$I, Backup!$A:$A, "&gt;"&amp;'Week-wise'!GD$1, Backup!$A:$A, "&lt;="&amp;'Week-wise'!GI$1, Backup!$B:$B, 'Week-wise'!$B49)</f>
        <v>0</v>
      </c>
      <c r="GJ49" s="187">
        <f>SUMIFS(Backup!$I:$I, Backup!$A:$A, "&gt;"&amp;'Week-wise'!GE$1, Backup!$A:$A, "&lt;="&amp;'Week-wise'!GJ$1, Backup!$B:$B, 'Week-wise'!$B49)</f>
        <v>0</v>
      </c>
      <c r="GK49" s="187"/>
      <c r="GL49" s="187"/>
      <c r="GM49" s="187">
        <f t="shared" ref="GM49:GM58" si="177">SUM(GO49:GR49)</f>
        <v>0</v>
      </c>
      <c r="GN49" s="187">
        <f t="shared" ref="GN49:GN58" si="178">SUM(GS49:GV49)</f>
        <v>0</v>
      </c>
      <c r="GO49" s="187"/>
      <c r="GP49" s="187"/>
      <c r="GQ49" s="187"/>
      <c r="GR49" s="187"/>
      <c r="GS49" s="187">
        <f>SUMIFS(Backup!$I:$I, Backup!$A:$A, "&gt;"&amp;'Week-wise'!GN$1, Backup!$A:$A, "&lt;="&amp;'Week-wise'!GS$1, Backup!$B:$B, 'Week-wise'!$B49)</f>
        <v>0</v>
      </c>
      <c r="GT49" s="187">
        <f>SUMIFS(Backup!$I:$I, Backup!$A:$A, "&gt;"&amp;'Week-wise'!GO$1, Backup!$A:$A, "&lt;="&amp;'Week-wise'!GT$1, Backup!$B:$B, 'Week-wise'!$B49)</f>
        <v>0</v>
      </c>
      <c r="GU49" s="187">
        <f>SUMIFS(Backup!$I:$I, Backup!$A:$A, "&gt;"&amp;'Week-wise'!GP$1, Backup!$A:$A, "&lt;="&amp;'Week-wise'!GU$1, Backup!$B:$B, 'Week-wise'!$B49)</f>
        <v>0</v>
      </c>
      <c r="GV49" s="187">
        <f>SUMIFS(Backup!$I:$I, Backup!$A:$A, "&gt;"&amp;'Week-wise'!GQ$1, Backup!$A:$A, "&lt;="&amp;'Week-wise'!GV$1, Backup!$B:$B, 'Week-wise'!$B49)</f>
        <v>0</v>
      </c>
      <c r="GW49" s="187"/>
      <c r="GX49" s="187"/>
      <c r="GY49" s="187">
        <f t="shared" ref="GY49:GY58" si="179">SUM(HA49:HD49)</f>
        <v>100</v>
      </c>
      <c r="GZ49" s="187">
        <f t="shared" ref="GZ49:GZ58" si="180">SUM(HE49:HH49)</f>
        <v>0</v>
      </c>
      <c r="HA49" s="187"/>
      <c r="HB49" s="187"/>
      <c r="HC49" s="187">
        <v>50</v>
      </c>
      <c r="HD49" s="187">
        <v>50</v>
      </c>
      <c r="HE49" s="187">
        <f>SUMIFS(Backup!$I:$I, Backup!$A:$A, "&gt;"&amp;'Week-wise'!GZ$1, Backup!$A:$A, "&lt;="&amp;'Week-wise'!HE$1, Backup!$B:$B, 'Week-wise'!$B49)</f>
        <v>0</v>
      </c>
      <c r="HF49" s="187">
        <f>SUMIFS(Backup!$I:$I, Backup!$A:$A, "&gt;"&amp;'Week-wise'!HA$1, Backup!$A:$A, "&lt;="&amp;'Week-wise'!HF$1, Backup!$B:$B, 'Week-wise'!$B49)</f>
        <v>0</v>
      </c>
      <c r="HG49" s="187">
        <f>SUMIFS(Backup!$I:$I, Backup!$A:$A, "&gt;"&amp;'Week-wise'!HB$1, Backup!$A:$A, "&lt;="&amp;'Week-wise'!HG$1, Backup!$B:$B, 'Week-wise'!$B49)</f>
        <v>0</v>
      </c>
      <c r="HH49" s="187">
        <f>SUMIFS(Backup!$I:$I, Backup!$A:$A, "&gt;"&amp;'Week-wise'!HC$1, Backup!$A:$A, "&lt;="&amp;'Week-wise'!HH$1, Backup!$B:$B, 'Week-wise'!$B49)</f>
        <v>0</v>
      </c>
      <c r="HI49" s="187"/>
      <c r="HJ49" s="187"/>
      <c r="HK49" s="187">
        <f t="shared" ref="HK49:HK58" si="181">SUM(HM49:HP49)</f>
        <v>0</v>
      </c>
      <c r="HL49" s="187">
        <f t="shared" ref="HL49:HL58" si="182">SUM(HQ49:HT49)</f>
        <v>0</v>
      </c>
      <c r="HM49" s="187"/>
      <c r="HN49" s="187"/>
      <c r="HO49" s="187"/>
      <c r="HP49" s="187"/>
      <c r="HQ49" s="187">
        <f>SUMIFS(Backup!$I:$I, Backup!$A:$A, "&gt;"&amp;'Week-wise'!HL$1, Backup!$A:$A, "&lt;="&amp;'Week-wise'!HQ$1, Backup!$B:$B, 'Week-wise'!$B49)</f>
        <v>0</v>
      </c>
      <c r="HR49" s="187">
        <f>SUMIFS(Backup!$I:$I, Backup!$A:$A, "&gt;"&amp;'Week-wise'!HM$1, Backup!$A:$A, "&lt;="&amp;'Week-wise'!HR$1, Backup!$B:$B, 'Week-wise'!$B49)</f>
        <v>0</v>
      </c>
      <c r="HS49" s="187">
        <f>SUMIFS(Backup!$I:$I, Backup!$A:$A, "&gt;"&amp;'Week-wise'!HN$1, Backup!$A:$A, "&lt;="&amp;'Week-wise'!HS$1, Backup!$B:$B, 'Week-wise'!$B49)</f>
        <v>0</v>
      </c>
      <c r="HT49" s="187">
        <f>SUMIFS(Backup!$I:$I, Backup!$A:$A, "&gt;"&amp;'Week-wise'!HO$1, Backup!$A:$A, "&lt;="&amp;'Week-wise'!HT$1, Backup!$B:$B, 'Week-wise'!$B49)</f>
        <v>0</v>
      </c>
      <c r="HU49" s="187"/>
      <c r="HV49" s="187"/>
      <c r="HW49" s="187">
        <f t="shared" ref="HW49:HW58" si="183">SUM(HY49:IB49)</f>
        <v>0</v>
      </c>
      <c r="HX49" s="187">
        <f t="shared" ref="HX49:HX58" si="184">SUM(IC49:IF49)</f>
        <v>0</v>
      </c>
      <c r="HY49" s="187">
        <v>0</v>
      </c>
      <c r="HZ49" s="187">
        <v>0</v>
      </c>
      <c r="IA49" s="187">
        <v>0</v>
      </c>
      <c r="IB49" s="187">
        <v>0</v>
      </c>
      <c r="IC49" s="187">
        <f>SUMIFS(Backup!$I:$I, Backup!$A:$A, "&gt;"&amp;'Week-wise'!HX$1, Backup!$A:$A, "&lt;="&amp;'Week-wise'!IC$1, Backup!$B:$B, 'Week-wise'!$B49)</f>
        <v>0</v>
      </c>
      <c r="ID49" s="187">
        <f>SUMIFS(Backup!$I:$I, Backup!$A:$A, "&gt;"&amp;'Week-wise'!HY$1, Backup!$A:$A, "&lt;="&amp;'Week-wise'!ID$1, Backup!$B:$B, 'Week-wise'!$B49)</f>
        <v>0</v>
      </c>
      <c r="IE49" s="187">
        <f>SUMIFS(Backup!$I:$I, Backup!$A:$A, "&gt;"&amp;'Week-wise'!HZ$1, Backup!$A:$A, "&lt;="&amp;'Week-wise'!IE$1, Backup!$B:$B, 'Week-wise'!$B49)</f>
        <v>0</v>
      </c>
      <c r="IF49" s="187">
        <f>SUMIFS(Backup!$I:$I, Backup!$A:$A, "&gt;"&amp;'Week-wise'!IA$1, Backup!$A:$A, "&lt;="&amp;'Week-wise'!IF$1, Backup!$B:$B, 'Week-wise'!$B49)</f>
        <v>0</v>
      </c>
      <c r="IG49" s="187"/>
      <c r="IH49" s="187"/>
      <c r="II49" s="187">
        <f t="shared" ref="II49:II58" si="185">SUM(IK49:IN49)</f>
        <v>0</v>
      </c>
      <c r="IJ49" s="187">
        <f t="shared" ref="IJ49:IJ58" si="186">SUM(IO49:IR49)</f>
        <v>0</v>
      </c>
      <c r="IK49" s="187"/>
      <c r="IL49" s="187"/>
      <c r="IM49" s="187"/>
      <c r="IN49" s="187"/>
      <c r="IO49" s="187">
        <f>SUMIFS(Backup!$I:$I, Backup!$A:$A, "&gt;"&amp;'Week-wise'!IJ$1, Backup!$A:$A, "&lt;="&amp;'Week-wise'!IO$1, Backup!$B:$B, 'Week-wise'!$B49)</f>
        <v>0</v>
      </c>
      <c r="IP49" s="187">
        <f>SUMIFS(Backup!$I:$I, Backup!$A:$A, "&gt;"&amp;'Week-wise'!IK$1, Backup!$A:$A, "&lt;="&amp;'Week-wise'!IP$1, Backup!$B:$B, 'Week-wise'!$B49)</f>
        <v>0</v>
      </c>
      <c r="IQ49" s="187">
        <f>SUMIFS(Backup!$I:$I, Backup!$A:$A, "&gt;"&amp;'Week-wise'!IL$1, Backup!$A:$A, "&lt;="&amp;'Week-wise'!IQ$1, Backup!$B:$B, 'Week-wise'!$B49)</f>
        <v>0</v>
      </c>
      <c r="IR49" s="187">
        <f>SUMIFS(Backup!$I:$I, Backup!$A:$A, "&gt;"&amp;'Week-wise'!IM$1, Backup!$A:$A, "&lt;="&amp;'Week-wise'!IR$1, Backup!$B:$B, 'Week-wise'!$B49)</f>
        <v>0</v>
      </c>
      <c r="IS49" s="187"/>
      <c r="IT49" s="187"/>
      <c r="IU49" s="187">
        <f t="shared" ref="IU49:IU58" si="187">SUM(IW49:IZ49)</f>
        <v>0</v>
      </c>
      <c r="IV49" s="187">
        <f t="shared" ref="IV49:IV58" si="188">SUM(JA49:JD49)</f>
        <v>0</v>
      </c>
      <c r="IW49" s="187"/>
      <c r="IX49" s="187"/>
      <c r="IY49" s="187"/>
      <c r="IZ49" s="187"/>
      <c r="JA49" s="187">
        <f>SUMIFS(Backup!$I:$I, Backup!$A:$A, "&gt;"&amp;'Week-wise'!IV$1, Backup!$A:$A, "&lt;="&amp;'Week-wise'!JA$1, Backup!$B:$B, 'Week-wise'!$B49)</f>
        <v>0</v>
      </c>
      <c r="JB49" s="187">
        <f>SUMIFS(Backup!$I:$I, Backup!$A:$A, "&gt;"&amp;'Week-wise'!IW$1, Backup!$A:$A, "&lt;="&amp;'Week-wise'!JB$1, Backup!$B:$B, 'Week-wise'!$B49)</f>
        <v>0</v>
      </c>
      <c r="JC49" s="187">
        <f>SUMIFS(Backup!$I:$I, Backup!$A:$A, "&gt;"&amp;'Week-wise'!IX$1, Backup!$A:$A, "&lt;="&amp;'Week-wise'!JC$1, Backup!$B:$B, 'Week-wise'!$B49)</f>
        <v>0</v>
      </c>
      <c r="JD49" s="187">
        <f>SUMIFS(Backup!$I:$I, Backup!$A:$A, "&gt;"&amp;'Week-wise'!IY$1, Backup!$A:$A, "&lt;="&amp;'Week-wise'!JD$1, Backup!$B:$B, 'Week-wise'!$B49)</f>
        <v>0</v>
      </c>
    </row>
    <row r="50" spans="1:264">
      <c r="A50" s="190">
        <v>3</v>
      </c>
      <c r="B50" s="241" t="s">
        <v>37</v>
      </c>
      <c r="C50" s="585"/>
      <c r="D50" s="190" t="s">
        <v>564</v>
      </c>
      <c r="E50" s="312">
        <f t="shared" si="158"/>
        <v>0</v>
      </c>
      <c r="F50" s="312">
        <f t="shared" si="155"/>
        <v>0</v>
      </c>
      <c r="G50" s="312">
        <f t="shared" si="156"/>
        <v>72</v>
      </c>
      <c r="H50" s="312">
        <f t="shared" si="157"/>
        <v>0</v>
      </c>
      <c r="I50" s="585"/>
      <c r="J50" s="585"/>
      <c r="K50" s="187"/>
      <c r="L50" s="187"/>
      <c r="M50" s="585"/>
      <c r="N50" s="585"/>
      <c r="O50" s="187"/>
      <c r="P50" s="187"/>
      <c r="Q50" s="187"/>
      <c r="R50" s="187"/>
      <c r="S50" s="187"/>
      <c r="T50" s="187"/>
      <c r="U50" s="187"/>
      <c r="V50" s="187"/>
      <c r="W50" s="187"/>
      <c r="X50" s="187"/>
      <c r="Y50" s="585"/>
      <c r="Z50" s="585"/>
      <c r="AA50" s="187"/>
      <c r="AB50" s="187"/>
      <c r="AC50" s="187"/>
      <c r="AD50" s="187"/>
      <c r="AE50" s="187"/>
      <c r="AF50" s="187"/>
      <c r="AG50" s="187"/>
      <c r="AH50" s="187"/>
      <c r="AI50" s="187"/>
      <c r="AJ50" s="187"/>
      <c r="AK50" s="585"/>
      <c r="AL50" s="585"/>
      <c r="AM50" s="187"/>
      <c r="AN50" s="187"/>
      <c r="AO50" s="187"/>
      <c r="AP50" s="187"/>
      <c r="AQ50" s="187"/>
      <c r="AR50" s="187"/>
      <c r="AS50" s="187"/>
      <c r="AT50" s="187"/>
      <c r="AU50" s="187"/>
      <c r="AV50" s="187"/>
      <c r="AW50" s="585"/>
      <c r="AX50" s="585"/>
      <c r="AY50" s="187"/>
      <c r="AZ50" s="187"/>
      <c r="BA50" s="187"/>
      <c r="BB50" s="187"/>
      <c r="BC50" s="187"/>
      <c r="BD50" s="187"/>
      <c r="BE50" s="187"/>
      <c r="BF50" s="187"/>
      <c r="BG50" s="187"/>
      <c r="BH50" s="187"/>
      <c r="BI50" s="585"/>
      <c r="BJ50" s="585"/>
      <c r="BK50" s="187"/>
      <c r="BL50" s="187"/>
      <c r="BM50" s="187"/>
      <c r="BN50" s="187"/>
      <c r="BO50" s="187"/>
      <c r="BP50" s="187"/>
      <c r="BQ50" s="187"/>
      <c r="BR50" s="187"/>
      <c r="BS50" s="187"/>
      <c r="BT50" s="187"/>
      <c r="BU50" s="585"/>
      <c r="BV50" s="585"/>
      <c r="BW50" s="187"/>
      <c r="BX50" s="187"/>
      <c r="BY50" s="187"/>
      <c r="BZ50" s="187"/>
      <c r="CA50" s="187"/>
      <c r="CB50" s="187"/>
      <c r="CC50" s="187"/>
      <c r="CD50" s="187"/>
      <c r="CE50" s="187"/>
      <c r="CF50" s="187"/>
      <c r="CG50" s="585"/>
      <c r="CH50" s="585"/>
      <c r="CI50" s="187">
        <f t="shared" si="159"/>
        <v>0</v>
      </c>
      <c r="CJ50" s="187">
        <f t="shared" si="160"/>
        <v>0</v>
      </c>
      <c r="CK50" s="187"/>
      <c r="CL50" s="187"/>
      <c r="CM50" s="187"/>
      <c r="CN50" s="187"/>
      <c r="CO50" s="187">
        <f>SUMIFS(Backup!$I:$I, Backup!$A:$A, "&gt;"&amp;'Week-wise'!CJ$1, Backup!$A:$A, "&lt;="&amp;'Week-wise'!CO$1, Backup!$B:$B, 'Week-wise'!$B50)</f>
        <v>0</v>
      </c>
      <c r="CP50" s="187">
        <f>SUMIFS(Backup!$I:$I, Backup!$A:$A, "&gt;"&amp;'Week-wise'!CK$1, Backup!$A:$A, "&lt;="&amp;'Week-wise'!CP$1, Backup!$B:$B, 'Week-wise'!$B50)</f>
        <v>0</v>
      </c>
      <c r="CQ50" s="187">
        <f>SUMIFS(Backup!$I:$I, Backup!$A:$A, "&gt;"&amp;'Week-wise'!CL$1, Backup!$A:$A, "&lt;="&amp;'Week-wise'!CQ$1, Backup!$B:$B, 'Week-wise'!$B50)</f>
        <v>0</v>
      </c>
      <c r="CR50" s="187">
        <f>SUMIFS(Backup!$I:$I, Backup!$A:$A, "&gt;"&amp;'Week-wise'!CM$1, Backup!$A:$A, "&lt;="&amp;'Week-wise'!CR$1, Backup!$B:$B, 'Week-wise'!$B50)</f>
        <v>0</v>
      </c>
      <c r="CS50" s="187"/>
      <c r="CT50" s="187"/>
      <c r="CU50" s="187">
        <f t="shared" si="161"/>
        <v>0</v>
      </c>
      <c r="CV50" s="187">
        <f t="shared" si="162"/>
        <v>0</v>
      </c>
      <c r="CW50" s="187"/>
      <c r="CX50" s="187"/>
      <c r="CY50" s="187"/>
      <c r="CZ50" s="187"/>
      <c r="DA50" s="187">
        <f>SUMIFS(Backup!$I:$I, Backup!$A:$A, "&gt;"&amp;'Week-wise'!CV$1, Backup!$A:$A, "&lt;="&amp;'Week-wise'!DA$1, Backup!$B:$B, 'Week-wise'!$B50)</f>
        <v>0</v>
      </c>
      <c r="DB50" s="187">
        <f>SUMIFS(Backup!$I:$I, Backup!$A:$A, "&gt;"&amp;'Week-wise'!CW$1, Backup!$A:$A, "&lt;="&amp;'Week-wise'!DB$1, Backup!$B:$B, 'Week-wise'!$B50)</f>
        <v>0</v>
      </c>
      <c r="DC50" s="187">
        <f>SUMIFS(Backup!$I:$I, Backup!$A:$A, "&gt;"&amp;'Week-wise'!CX$1, Backup!$A:$A, "&lt;="&amp;'Week-wise'!DC$1, Backup!$B:$B, 'Week-wise'!$B50)</f>
        <v>0</v>
      </c>
      <c r="DD50" s="187">
        <f>SUMIFS(Backup!$I:$I, Backup!$A:$A, "&gt;"&amp;'Week-wise'!CY$1, Backup!$A:$A, "&lt;="&amp;'Week-wise'!DD$1, Backup!$B:$B, 'Week-wise'!$B50)</f>
        <v>0</v>
      </c>
      <c r="DE50" s="187"/>
      <c r="DF50" s="187"/>
      <c r="DG50" s="187">
        <f t="shared" si="163"/>
        <v>0</v>
      </c>
      <c r="DH50" s="187">
        <f t="shared" si="164"/>
        <v>0</v>
      </c>
      <c r="DI50" s="187"/>
      <c r="DJ50" s="187"/>
      <c r="DK50" s="187"/>
      <c r="DL50" s="187"/>
      <c r="DM50" s="187">
        <f>SUMIFS(Backup!$I:$I, Backup!$A:$A, "&gt;"&amp;'Week-wise'!DH$1, Backup!$A:$A, "&lt;="&amp;'Week-wise'!DM$1, Backup!$B:$B, 'Week-wise'!$B50)</f>
        <v>0</v>
      </c>
      <c r="DN50" s="187">
        <f>SUMIFS(Backup!$I:$I, Backup!$A:$A, "&gt;"&amp;'Week-wise'!DI$1, Backup!$A:$A, "&lt;="&amp;'Week-wise'!DN$1, Backup!$B:$B, 'Week-wise'!$B50)</f>
        <v>0</v>
      </c>
      <c r="DO50" s="187">
        <f>SUMIFS(Backup!$I:$I, Backup!$A:$A, "&gt;"&amp;'Week-wise'!DJ$1, Backup!$A:$A, "&lt;="&amp;'Week-wise'!DO$1, Backup!$B:$B, 'Week-wise'!$B50)</f>
        <v>0</v>
      </c>
      <c r="DP50" s="187">
        <f>SUMIFS(Backup!$I:$I, Backup!$A:$A, "&gt;"&amp;'Week-wise'!DK$1, Backup!$A:$A, "&lt;="&amp;'Week-wise'!DP$1, Backup!$B:$B, 'Week-wise'!$B50)</f>
        <v>0</v>
      </c>
      <c r="DQ50" s="187"/>
      <c r="DR50" s="187"/>
      <c r="DS50" s="187">
        <f t="shared" si="165"/>
        <v>0</v>
      </c>
      <c r="DT50" s="187">
        <f t="shared" si="166"/>
        <v>0</v>
      </c>
      <c r="DU50" s="187"/>
      <c r="DV50" s="187"/>
      <c r="DW50" s="187"/>
      <c r="DX50" s="187"/>
      <c r="DY50" s="187">
        <f>SUMIFS(Backup!$I:$I, Backup!$A:$A, "&gt;"&amp;'Week-wise'!DT$1, Backup!$A:$A, "&lt;="&amp;'Week-wise'!DY$1, Backup!$B:$B, 'Week-wise'!$B50)</f>
        <v>0</v>
      </c>
      <c r="DZ50" s="187">
        <f>SUMIFS(Backup!$I:$I, Backup!$A:$A, "&gt;"&amp;'Week-wise'!DU$1, Backup!$A:$A, "&lt;="&amp;'Week-wise'!DZ$1, Backup!$B:$B, 'Week-wise'!$B50)</f>
        <v>0</v>
      </c>
      <c r="EA50" s="187">
        <f>SUMIFS(Backup!$I:$I, Backup!$A:$A, "&gt;"&amp;'Week-wise'!DV$1, Backup!$A:$A, "&lt;="&amp;'Week-wise'!EA$1, Backup!$B:$B, 'Week-wise'!$B50)</f>
        <v>0</v>
      </c>
      <c r="EB50" s="187">
        <f>SUMIFS(Backup!$I:$I, Backup!$A:$A, "&gt;"&amp;'Week-wise'!DW$1, Backup!$A:$A, "&lt;="&amp;'Week-wise'!EB$1, Backup!$B:$B, 'Week-wise'!$B50)</f>
        <v>0</v>
      </c>
      <c r="EC50" s="187"/>
      <c r="ED50" s="187"/>
      <c r="EE50" s="187">
        <f t="shared" si="167"/>
        <v>0</v>
      </c>
      <c r="EF50" s="187">
        <f t="shared" si="168"/>
        <v>0</v>
      </c>
      <c r="EG50" s="187"/>
      <c r="EH50" s="187"/>
      <c r="EI50" s="187"/>
      <c r="EJ50" s="187"/>
      <c r="EK50" s="187">
        <f>SUMIFS(Backup!$I:$I, Backup!$A:$A, "&gt;"&amp;'Week-wise'!EF$1, Backup!$A:$A, "&lt;="&amp;'Week-wise'!EK$1, Backup!$B:$B, 'Week-wise'!$B50)</f>
        <v>0</v>
      </c>
      <c r="EL50" s="187">
        <f>SUMIFS(Backup!$I:$I, Backup!$A:$A, "&gt;"&amp;'Week-wise'!EG$1, Backup!$A:$A, "&lt;="&amp;'Week-wise'!EL$1, Backup!$B:$B, 'Week-wise'!$B50)</f>
        <v>0</v>
      </c>
      <c r="EM50" s="187">
        <f>SUMIFS(Backup!$I:$I, Backup!$A:$A, "&gt;"&amp;'Week-wise'!EH$1, Backup!$A:$A, "&lt;="&amp;'Week-wise'!EM$1, Backup!$B:$B, 'Week-wise'!$B50)</f>
        <v>0</v>
      </c>
      <c r="EN50" s="187">
        <f>SUMIFS(Backup!$I:$I, Backup!$A:$A, "&gt;"&amp;'Week-wise'!EI$1, Backup!$A:$A, "&lt;="&amp;'Week-wise'!EN$1, Backup!$B:$B, 'Week-wise'!$B50)</f>
        <v>0</v>
      </c>
      <c r="EO50" s="187"/>
      <c r="EP50" s="187"/>
      <c r="EQ50" s="187">
        <f t="shared" si="169"/>
        <v>0</v>
      </c>
      <c r="ER50" s="187">
        <f t="shared" si="170"/>
        <v>0</v>
      </c>
      <c r="ES50" s="187"/>
      <c r="ET50" s="187"/>
      <c r="EU50" s="187"/>
      <c r="EV50" s="187"/>
      <c r="EW50" s="187">
        <f>SUMIFS(Backup!$I:$I, Backup!$A:$A, "&gt;"&amp;'Week-wise'!ER$1, Backup!$A:$A, "&lt;="&amp;'Week-wise'!EW$1, Backup!$B:$B, 'Week-wise'!$B50)</f>
        <v>0</v>
      </c>
      <c r="EX50" s="187">
        <f>SUMIFS(Backup!$I:$I, Backup!$A:$A, "&gt;"&amp;'Week-wise'!ES$1, Backup!$A:$A, "&lt;="&amp;'Week-wise'!EX$1, Backup!$B:$B, 'Week-wise'!$B50)</f>
        <v>0</v>
      </c>
      <c r="EY50" s="187">
        <f>SUMIFS(Backup!$I:$I, Backup!$A:$A, "&gt;"&amp;'Week-wise'!ET$1, Backup!$A:$A, "&lt;="&amp;'Week-wise'!EY$1, Backup!$B:$B, 'Week-wise'!$B50)</f>
        <v>0</v>
      </c>
      <c r="EZ50" s="187">
        <f>SUMIFS(Backup!$I:$I, Backup!$A:$A, "&gt;"&amp;'Week-wise'!EU$1, Backup!$A:$A, "&lt;="&amp;'Week-wise'!EZ$1, Backup!$B:$B, 'Week-wise'!$B50)</f>
        <v>0</v>
      </c>
      <c r="FA50" s="187"/>
      <c r="FB50" s="187"/>
      <c r="FC50" s="187">
        <f t="shared" si="171"/>
        <v>0</v>
      </c>
      <c r="FD50" s="187">
        <f t="shared" si="172"/>
        <v>0</v>
      </c>
      <c r="FE50" s="187"/>
      <c r="FF50" s="187"/>
      <c r="FG50" s="187"/>
      <c r="FH50" s="187"/>
      <c r="FI50" s="187">
        <f>SUMIFS(Backup!$I:$I, Backup!$A:$A, "&gt;"&amp;'Week-wise'!FD$1, Backup!$A:$A, "&lt;="&amp;'Week-wise'!FI$1, Backup!$B:$B, 'Week-wise'!$B50)</f>
        <v>0</v>
      </c>
      <c r="FJ50" s="187">
        <f>SUMIFS(Backup!$I:$I, Backup!$A:$A, "&gt;"&amp;'Week-wise'!FE$1, Backup!$A:$A, "&lt;="&amp;'Week-wise'!FJ$1, Backup!$B:$B, 'Week-wise'!$B50)</f>
        <v>0</v>
      </c>
      <c r="FK50" s="187">
        <f>SUMIFS(Backup!$I:$I, Backup!$A:$A, "&gt;"&amp;'Week-wise'!FF$1, Backup!$A:$A, "&lt;="&amp;'Week-wise'!FK$1, Backup!$B:$B, 'Week-wise'!$B50)</f>
        <v>0</v>
      </c>
      <c r="FL50" s="187">
        <f>SUMIFS(Backup!$I:$I, Backup!$A:$A, "&gt;"&amp;'Week-wise'!FG$1, Backup!$A:$A, "&lt;="&amp;'Week-wise'!FL$1, Backup!$B:$B, 'Week-wise'!$B50)</f>
        <v>0</v>
      </c>
      <c r="FM50" s="187"/>
      <c r="FN50" s="187"/>
      <c r="FO50" s="187">
        <f t="shared" si="173"/>
        <v>0</v>
      </c>
      <c r="FP50" s="187">
        <f t="shared" si="174"/>
        <v>0</v>
      </c>
      <c r="FQ50" s="187">
        <v>0</v>
      </c>
      <c r="FR50" s="187">
        <v>0</v>
      </c>
      <c r="FS50" s="187">
        <v>0</v>
      </c>
      <c r="FT50" s="187">
        <v>0</v>
      </c>
      <c r="FU50" s="187">
        <f>SUMIFS(Backup!$I:$I, Backup!$A:$A, "&gt;"&amp;'Week-wise'!FP$1, Backup!$A:$A, "&lt;="&amp;'Week-wise'!FU$1, Backup!$B:$B, 'Week-wise'!$B50)</f>
        <v>0</v>
      </c>
      <c r="FV50" s="187">
        <f>SUMIFS(Backup!$I:$I, Backup!$A:$A, "&gt;"&amp;'Week-wise'!FQ$1, Backup!$A:$A, "&lt;="&amp;'Week-wise'!FV$1, Backup!$B:$B, 'Week-wise'!$B50)</f>
        <v>0</v>
      </c>
      <c r="FW50" s="187">
        <f>SUMIFS(Backup!$I:$I, Backup!$A:$A, "&gt;"&amp;'Week-wise'!FR$1, Backup!$A:$A, "&lt;="&amp;'Week-wise'!FW$1, Backup!$B:$B, 'Week-wise'!$B50)</f>
        <v>0</v>
      </c>
      <c r="FX50" s="187">
        <f>SUMIFS(Backup!$I:$I, Backup!$A:$A, "&gt;"&amp;'Week-wise'!FS$1, Backup!$A:$A, "&lt;="&amp;'Week-wise'!FX$1, Backup!$B:$B, 'Week-wise'!$B50)</f>
        <v>0</v>
      </c>
      <c r="FY50" s="187"/>
      <c r="FZ50" s="187"/>
      <c r="GA50" s="187">
        <f t="shared" si="175"/>
        <v>0</v>
      </c>
      <c r="GB50" s="187">
        <f t="shared" si="176"/>
        <v>0</v>
      </c>
      <c r="GC50" s="187"/>
      <c r="GD50" s="187"/>
      <c r="GE50" s="187"/>
      <c r="GF50" s="187"/>
      <c r="GG50" s="187">
        <f>SUMIFS(Backup!$I:$I, Backup!$A:$A, "&gt;"&amp;'Week-wise'!GB$1, Backup!$A:$A, "&lt;="&amp;'Week-wise'!GG$1, Backup!$B:$B, 'Week-wise'!$B50)</f>
        <v>0</v>
      </c>
      <c r="GH50" s="187">
        <f>SUMIFS(Backup!$I:$I, Backup!$A:$A, "&gt;"&amp;'Week-wise'!GC$1, Backup!$A:$A, "&lt;="&amp;'Week-wise'!GH$1, Backup!$B:$B, 'Week-wise'!$B50)</f>
        <v>0</v>
      </c>
      <c r="GI50" s="187">
        <f>SUMIFS(Backup!$I:$I, Backup!$A:$A, "&gt;"&amp;'Week-wise'!GD$1, Backup!$A:$A, "&lt;="&amp;'Week-wise'!GI$1, Backup!$B:$B, 'Week-wise'!$B50)</f>
        <v>0</v>
      </c>
      <c r="GJ50" s="187">
        <f>SUMIFS(Backup!$I:$I, Backup!$A:$A, "&gt;"&amp;'Week-wise'!GE$1, Backup!$A:$A, "&lt;="&amp;'Week-wise'!GJ$1, Backup!$B:$B, 'Week-wise'!$B50)</f>
        <v>0</v>
      </c>
      <c r="GK50" s="187"/>
      <c r="GL50" s="187"/>
      <c r="GM50" s="187">
        <f t="shared" si="177"/>
        <v>0</v>
      </c>
      <c r="GN50" s="187">
        <f t="shared" si="178"/>
        <v>0</v>
      </c>
      <c r="GO50" s="187"/>
      <c r="GP50" s="187"/>
      <c r="GQ50" s="187"/>
      <c r="GR50" s="187"/>
      <c r="GS50" s="187">
        <f>SUMIFS(Backup!$I:$I, Backup!$A:$A, "&gt;"&amp;'Week-wise'!GN$1, Backup!$A:$A, "&lt;="&amp;'Week-wise'!GS$1, Backup!$B:$B, 'Week-wise'!$B50)</f>
        <v>0</v>
      </c>
      <c r="GT50" s="187">
        <f>SUMIFS(Backup!$I:$I, Backup!$A:$A, "&gt;"&amp;'Week-wise'!GO$1, Backup!$A:$A, "&lt;="&amp;'Week-wise'!GT$1, Backup!$B:$B, 'Week-wise'!$B50)</f>
        <v>0</v>
      </c>
      <c r="GU50" s="187">
        <f>SUMIFS(Backup!$I:$I, Backup!$A:$A, "&gt;"&amp;'Week-wise'!GP$1, Backup!$A:$A, "&lt;="&amp;'Week-wise'!GU$1, Backup!$B:$B, 'Week-wise'!$B50)</f>
        <v>0</v>
      </c>
      <c r="GV50" s="187">
        <f>SUMIFS(Backup!$I:$I, Backup!$A:$A, "&gt;"&amp;'Week-wise'!GQ$1, Backup!$A:$A, "&lt;="&amp;'Week-wise'!GV$1, Backup!$B:$B, 'Week-wise'!$B50)</f>
        <v>0</v>
      </c>
      <c r="GW50" s="187"/>
      <c r="GX50" s="187"/>
      <c r="GY50" s="187">
        <f t="shared" si="179"/>
        <v>0</v>
      </c>
      <c r="GZ50" s="187">
        <f t="shared" si="180"/>
        <v>0</v>
      </c>
      <c r="HA50" s="187"/>
      <c r="HB50" s="187"/>
      <c r="HC50" s="187"/>
      <c r="HD50" s="187"/>
      <c r="HE50" s="187">
        <f>SUMIFS(Backup!$I:$I, Backup!$A:$A, "&gt;"&amp;'Week-wise'!GZ$1, Backup!$A:$A, "&lt;="&amp;'Week-wise'!HE$1, Backup!$B:$B, 'Week-wise'!$B50)</f>
        <v>0</v>
      </c>
      <c r="HF50" s="187">
        <f>SUMIFS(Backup!$I:$I, Backup!$A:$A, "&gt;"&amp;'Week-wise'!HA$1, Backup!$A:$A, "&lt;="&amp;'Week-wise'!HF$1, Backup!$B:$B, 'Week-wise'!$B50)</f>
        <v>0</v>
      </c>
      <c r="HG50" s="187">
        <f>SUMIFS(Backup!$I:$I, Backup!$A:$A, "&gt;"&amp;'Week-wise'!HB$1, Backup!$A:$A, "&lt;="&amp;'Week-wise'!HG$1, Backup!$B:$B, 'Week-wise'!$B50)</f>
        <v>0</v>
      </c>
      <c r="HH50" s="187">
        <f>SUMIFS(Backup!$I:$I, Backup!$A:$A, "&gt;"&amp;'Week-wise'!HC$1, Backup!$A:$A, "&lt;="&amp;'Week-wise'!HH$1, Backup!$B:$B, 'Week-wise'!$B50)</f>
        <v>0</v>
      </c>
      <c r="HI50" s="187"/>
      <c r="HJ50" s="187"/>
      <c r="HK50" s="187">
        <f t="shared" si="181"/>
        <v>0</v>
      </c>
      <c r="HL50" s="187">
        <f t="shared" si="182"/>
        <v>0</v>
      </c>
      <c r="HM50" s="187"/>
      <c r="HN50" s="187"/>
      <c r="HO50" s="187"/>
      <c r="HP50" s="187"/>
      <c r="HQ50" s="187">
        <f>SUMIFS(Backup!$I:$I, Backup!$A:$A, "&gt;"&amp;'Week-wise'!HL$1, Backup!$A:$A, "&lt;="&amp;'Week-wise'!HQ$1, Backup!$B:$B, 'Week-wise'!$B50)</f>
        <v>0</v>
      </c>
      <c r="HR50" s="187">
        <f>SUMIFS(Backup!$I:$I, Backup!$A:$A, "&gt;"&amp;'Week-wise'!HM$1, Backup!$A:$A, "&lt;="&amp;'Week-wise'!HR$1, Backup!$B:$B, 'Week-wise'!$B50)</f>
        <v>0</v>
      </c>
      <c r="HS50" s="187">
        <f>SUMIFS(Backup!$I:$I, Backup!$A:$A, "&gt;"&amp;'Week-wise'!HN$1, Backup!$A:$A, "&lt;="&amp;'Week-wise'!HS$1, Backup!$B:$B, 'Week-wise'!$B50)</f>
        <v>0</v>
      </c>
      <c r="HT50" s="187">
        <f>SUMIFS(Backup!$I:$I, Backup!$A:$A, "&gt;"&amp;'Week-wise'!HO$1, Backup!$A:$A, "&lt;="&amp;'Week-wise'!HT$1, Backup!$B:$B, 'Week-wise'!$B50)</f>
        <v>0</v>
      </c>
      <c r="HU50" s="187"/>
      <c r="HV50" s="187"/>
      <c r="HW50" s="187">
        <f t="shared" si="183"/>
        <v>72</v>
      </c>
      <c r="HX50" s="187">
        <f t="shared" si="184"/>
        <v>0</v>
      </c>
      <c r="HY50" s="187">
        <v>7.2</v>
      </c>
      <c r="HZ50" s="187">
        <v>14.4</v>
      </c>
      <c r="IA50" s="187">
        <v>25.2</v>
      </c>
      <c r="IB50" s="187">
        <v>25.2</v>
      </c>
      <c r="IC50" s="187">
        <f>SUMIFS(Backup!$I:$I, Backup!$A:$A, "&gt;"&amp;'Week-wise'!HX$1, Backup!$A:$A, "&lt;="&amp;'Week-wise'!IC$1, Backup!$B:$B, 'Week-wise'!$B50)</f>
        <v>0</v>
      </c>
      <c r="ID50" s="187">
        <f>SUMIFS(Backup!$I:$I, Backup!$A:$A, "&gt;"&amp;'Week-wise'!HY$1, Backup!$A:$A, "&lt;="&amp;'Week-wise'!ID$1, Backup!$B:$B, 'Week-wise'!$B50)</f>
        <v>0</v>
      </c>
      <c r="IE50" s="187">
        <f>SUMIFS(Backup!$I:$I, Backup!$A:$A, "&gt;"&amp;'Week-wise'!HZ$1, Backup!$A:$A, "&lt;="&amp;'Week-wise'!IE$1, Backup!$B:$B, 'Week-wise'!$B50)</f>
        <v>0</v>
      </c>
      <c r="IF50" s="187">
        <f>SUMIFS(Backup!$I:$I, Backup!$A:$A, "&gt;"&amp;'Week-wise'!IA$1, Backup!$A:$A, "&lt;="&amp;'Week-wise'!IF$1, Backup!$B:$B, 'Week-wise'!$B50)</f>
        <v>0</v>
      </c>
      <c r="IG50" s="187"/>
      <c r="IH50" s="187"/>
      <c r="II50" s="187">
        <f t="shared" si="185"/>
        <v>0</v>
      </c>
      <c r="IJ50" s="187">
        <f t="shared" si="186"/>
        <v>0</v>
      </c>
      <c r="IK50" s="187"/>
      <c r="IL50" s="187"/>
      <c r="IM50" s="187"/>
      <c r="IN50" s="187"/>
      <c r="IO50" s="187">
        <f>SUMIFS(Backup!$I:$I, Backup!$A:$A, "&gt;"&amp;'Week-wise'!IJ$1, Backup!$A:$A, "&lt;="&amp;'Week-wise'!IO$1, Backup!$B:$B, 'Week-wise'!$B50)</f>
        <v>0</v>
      </c>
      <c r="IP50" s="187">
        <f>SUMIFS(Backup!$I:$I, Backup!$A:$A, "&gt;"&amp;'Week-wise'!IK$1, Backup!$A:$A, "&lt;="&amp;'Week-wise'!IP$1, Backup!$B:$B, 'Week-wise'!$B50)</f>
        <v>0</v>
      </c>
      <c r="IQ50" s="187">
        <f>SUMIFS(Backup!$I:$I, Backup!$A:$A, "&gt;"&amp;'Week-wise'!IL$1, Backup!$A:$A, "&lt;="&amp;'Week-wise'!IQ$1, Backup!$B:$B, 'Week-wise'!$B50)</f>
        <v>0</v>
      </c>
      <c r="IR50" s="187">
        <f>SUMIFS(Backup!$I:$I, Backup!$A:$A, "&gt;"&amp;'Week-wise'!IM$1, Backup!$A:$A, "&lt;="&amp;'Week-wise'!IR$1, Backup!$B:$B, 'Week-wise'!$B50)</f>
        <v>0</v>
      </c>
      <c r="IS50" s="187"/>
      <c r="IT50" s="187"/>
      <c r="IU50" s="187">
        <f t="shared" si="187"/>
        <v>0</v>
      </c>
      <c r="IV50" s="187">
        <f t="shared" si="188"/>
        <v>0</v>
      </c>
      <c r="IW50" s="187"/>
      <c r="IX50" s="187"/>
      <c r="IY50" s="187"/>
      <c r="IZ50" s="187"/>
      <c r="JA50" s="187">
        <f>SUMIFS(Backup!$I:$I, Backup!$A:$A, "&gt;"&amp;'Week-wise'!IV$1, Backup!$A:$A, "&lt;="&amp;'Week-wise'!JA$1, Backup!$B:$B, 'Week-wise'!$B50)</f>
        <v>0</v>
      </c>
      <c r="JB50" s="187">
        <f>SUMIFS(Backup!$I:$I, Backup!$A:$A, "&gt;"&amp;'Week-wise'!IW$1, Backup!$A:$A, "&lt;="&amp;'Week-wise'!JB$1, Backup!$B:$B, 'Week-wise'!$B50)</f>
        <v>0</v>
      </c>
      <c r="JC50" s="187">
        <f>SUMIFS(Backup!$I:$I, Backup!$A:$A, "&gt;"&amp;'Week-wise'!IX$1, Backup!$A:$A, "&lt;="&amp;'Week-wise'!JC$1, Backup!$B:$B, 'Week-wise'!$B50)</f>
        <v>0</v>
      </c>
      <c r="JD50" s="187">
        <f>SUMIFS(Backup!$I:$I, Backup!$A:$A, "&gt;"&amp;'Week-wise'!IY$1, Backup!$A:$A, "&lt;="&amp;'Week-wise'!JD$1, Backup!$B:$B, 'Week-wise'!$B50)</f>
        <v>0</v>
      </c>
    </row>
    <row r="51" spans="1:264">
      <c r="A51" s="190">
        <v>4</v>
      </c>
      <c r="B51" s="241" t="s">
        <v>1</v>
      </c>
      <c r="C51" s="585"/>
      <c r="D51" s="190" t="s">
        <v>564</v>
      </c>
      <c r="E51" s="312">
        <f t="shared" si="158"/>
        <v>0</v>
      </c>
      <c r="F51" s="312">
        <f t="shared" si="155"/>
        <v>0</v>
      </c>
      <c r="G51" s="312">
        <f t="shared" si="156"/>
        <v>800</v>
      </c>
      <c r="H51" s="312">
        <f t="shared" si="157"/>
        <v>0</v>
      </c>
      <c r="I51" s="585"/>
      <c r="J51" s="585"/>
      <c r="K51" s="187"/>
      <c r="L51" s="187"/>
      <c r="M51" s="585"/>
      <c r="N51" s="585"/>
      <c r="O51" s="187"/>
      <c r="P51" s="187"/>
      <c r="Q51" s="187"/>
      <c r="R51" s="187"/>
      <c r="S51" s="187"/>
      <c r="T51" s="187"/>
      <c r="U51" s="187"/>
      <c r="V51" s="187"/>
      <c r="W51" s="187"/>
      <c r="X51" s="187"/>
      <c r="Y51" s="585"/>
      <c r="Z51" s="585"/>
      <c r="AA51" s="187"/>
      <c r="AB51" s="187"/>
      <c r="AC51" s="187"/>
      <c r="AD51" s="187"/>
      <c r="AE51" s="187"/>
      <c r="AF51" s="187"/>
      <c r="AG51" s="187"/>
      <c r="AH51" s="187"/>
      <c r="AI51" s="187"/>
      <c r="AJ51" s="187"/>
      <c r="AK51" s="585"/>
      <c r="AL51" s="585"/>
      <c r="AM51" s="187"/>
      <c r="AN51" s="187"/>
      <c r="AO51" s="187"/>
      <c r="AP51" s="187"/>
      <c r="AQ51" s="187"/>
      <c r="AR51" s="187"/>
      <c r="AS51" s="187"/>
      <c r="AT51" s="187"/>
      <c r="AU51" s="187"/>
      <c r="AV51" s="187"/>
      <c r="AW51" s="585"/>
      <c r="AX51" s="585"/>
      <c r="AY51" s="187"/>
      <c r="AZ51" s="187"/>
      <c r="BA51" s="187"/>
      <c r="BB51" s="187"/>
      <c r="BC51" s="187"/>
      <c r="BD51" s="187"/>
      <c r="BE51" s="187"/>
      <c r="BF51" s="187"/>
      <c r="BG51" s="187"/>
      <c r="BH51" s="187"/>
      <c r="BI51" s="585"/>
      <c r="BJ51" s="585"/>
      <c r="BK51" s="187"/>
      <c r="BL51" s="187"/>
      <c r="BM51" s="187"/>
      <c r="BN51" s="187"/>
      <c r="BO51" s="187"/>
      <c r="BP51" s="187"/>
      <c r="BQ51" s="187"/>
      <c r="BR51" s="187"/>
      <c r="BS51" s="187"/>
      <c r="BT51" s="187"/>
      <c r="BU51" s="585"/>
      <c r="BV51" s="585"/>
      <c r="BW51" s="187"/>
      <c r="BX51" s="187"/>
      <c r="BY51" s="187"/>
      <c r="BZ51" s="187"/>
      <c r="CA51" s="187"/>
      <c r="CB51" s="187"/>
      <c r="CC51" s="187"/>
      <c r="CD51" s="187"/>
      <c r="CE51" s="187"/>
      <c r="CF51" s="187"/>
      <c r="CG51" s="585"/>
      <c r="CH51" s="585"/>
      <c r="CI51" s="187">
        <f t="shared" si="159"/>
        <v>0</v>
      </c>
      <c r="CJ51" s="187">
        <f t="shared" si="160"/>
        <v>0</v>
      </c>
      <c r="CK51" s="187"/>
      <c r="CL51" s="187"/>
      <c r="CM51" s="187"/>
      <c r="CN51" s="187"/>
      <c r="CO51" s="187">
        <f>SUMIFS(Backup!$I:$I, Backup!$A:$A, "&gt;"&amp;'Week-wise'!CJ$1, Backup!$A:$A, "&lt;="&amp;'Week-wise'!CO$1, Backup!$B:$B, 'Week-wise'!$B51)</f>
        <v>0</v>
      </c>
      <c r="CP51" s="187">
        <f>SUMIFS(Backup!$I:$I, Backup!$A:$A, "&gt;"&amp;'Week-wise'!CK$1, Backup!$A:$A, "&lt;="&amp;'Week-wise'!CP$1, Backup!$B:$B, 'Week-wise'!$B51)</f>
        <v>0</v>
      </c>
      <c r="CQ51" s="187">
        <f>SUMIFS(Backup!$I:$I, Backup!$A:$A, "&gt;"&amp;'Week-wise'!CL$1, Backup!$A:$A, "&lt;="&amp;'Week-wise'!CQ$1, Backup!$B:$B, 'Week-wise'!$B51)</f>
        <v>0</v>
      </c>
      <c r="CR51" s="187">
        <f>SUMIFS(Backup!$I:$I, Backup!$A:$A, "&gt;"&amp;'Week-wise'!CM$1, Backup!$A:$A, "&lt;="&amp;'Week-wise'!CR$1, Backup!$B:$B, 'Week-wise'!$B51)</f>
        <v>0</v>
      </c>
      <c r="CS51" s="187"/>
      <c r="CT51" s="187"/>
      <c r="CU51" s="187">
        <f t="shared" si="161"/>
        <v>0</v>
      </c>
      <c r="CV51" s="187">
        <f t="shared" si="162"/>
        <v>0</v>
      </c>
      <c r="CW51" s="187"/>
      <c r="CX51" s="187"/>
      <c r="CY51" s="187"/>
      <c r="CZ51" s="187"/>
      <c r="DA51" s="187">
        <f>SUMIFS(Backup!$I:$I, Backup!$A:$A, "&gt;"&amp;'Week-wise'!CV$1, Backup!$A:$A, "&lt;="&amp;'Week-wise'!DA$1, Backup!$B:$B, 'Week-wise'!$B51)</f>
        <v>0</v>
      </c>
      <c r="DB51" s="187">
        <f>SUMIFS(Backup!$I:$I, Backup!$A:$A, "&gt;"&amp;'Week-wise'!CW$1, Backup!$A:$A, "&lt;="&amp;'Week-wise'!DB$1, Backup!$B:$B, 'Week-wise'!$B51)</f>
        <v>0</v>
      </c>
      <c r="DC51" s="187">
        <f>SUMIFS(Backup!$I:$I, Backup!$A:$A, "&gt;"&amp;'Week-wise'!CX$1, Backup!$A:$A, "&lt;="&amp;'Week-wise'!DC$1, Backup!$B:$B, 'Week-wise'!$B51)</f>
        <v>0</v>
      </c>
      <c r="DD51" s="187">
        <f>SUMIFS(Backup!$I:$I, Backup!$A:$A, "&gt;"&amp;'Week-wise'!CY$1, Backup!$A:$A, "&lt;="&amp;'Week-wise'!DD$1, Backup!$B:$B, 'Week-wise'!$B51)</f>
        <v>0</v>
      </c>
      <c r="DE51" s="187"/>
      <c r="DF51" s="187"/>
      <c r="DG51" s="187">
        <f t="shared" si="163"/>
        <v>0</v>
      </c>
      <c r="DH51" s="187">
        <f t="shared" si="164"/>
        <v>0</v>
      </c>
      <c r="DI51" s="187"/>
      <c r="DJ51" s="187"/>
      <c r="DK51" s="187"/>
      <c r="DL51" s="187"/>
      <c r="DM51" s="187">
        <f>SUMIFS(Backup!$I:$I, Backup!$A:$A, "&gt;"&amp;'Week-wise'!DH$1, Backup!$A:$A, "&lt;="&amp;'Week-wise'!DM$1, Backup!$B:$B, 'Week-wise'!$B51)</f>
        <v>0</v>
      </c>
      <c r="DN51" s="187">
        <f>SUMIFS(Backup!$I:$I, Backup!$A:$A, "&gt;"&amp;'Week-wise'!DI$1, Backup!$A:$A, "&lt;="&amp;'Week-wise'!DN$1, Backup!$B:$B, 'Week-wise'!$B51)</f>
        <v>0</v>
      </c>
      <c r="DO51" s="187">
        <f>SUMIFS(Backup!$I:$I, Backup!$A:$A, "&gt;"&amp;'Week-wise'!DJ$1, Backup!$A:$A, "&lt;="&amp;'Week-wise'!DO$1, Backup!$B:$B, 'Week-wise'!$B51)</f>
        <v>0</v>
      </c>
      <c r="DP51" s="187">
        <f>SUMIFS(Backup!$I:$I, Backup!$A:$A, "&gt;"&amp;'Week-wise'!DK$1, Backup!$A:$A, "&lt;="&amp;'Week-wise'!DP$1, Backup!$B:$B, 'Week-wise'!$B51)</f>
        <v>0</v>
      </c>
      <c r="DQ51" s="187"/>
      <c r="DR51" s="187"/>
      <c r="DS51" s="187">
        <f t="shared" si="165"/>
        <v>0</v>
      </c>
      <c r="DT51" s="187">
        <f t="shared" si="166"/>
        <v>0</v>
      </c>
      <c r="DU51" s="187"/>
      <c r="DV51" s="187"/>
      <c r="DW51" s="187"/>
      <c r="DX51" s="187"/>
      <c r="DY51" s="187">
        <f>SUMIFS(Backup!$I:$I, Backup!$A:$A, "&gt;"&amp;'Week-wise'!DT$1, Backup!$A:$A, "&lt;="&amp;'Week-wise'!DY$1, Backup!$B:$B, 'Week-wise'!$B51)</f>
        <v>0</v>
      </c>
      <c r="DZ51" s="187">
        <f>SUMIFS(Backup!$I:$I, Backup!$A:$A, "&gt;"&amp;'Week-wise'!DU$1, Backup!$A:$A, "&lt;="&amp;'Week-wise'!DZ$1, Backup!$B:$B, 'Week-wise'!$B51)</f>
        <v>0</v>
      </c>
      <c r="EA51" s="187">
        <f>SUMIFS(Backup!$I:$I, Backup!$A:$A, "&gt;"&amp;'Week-wise'!DV$1, Backup!$A:$A, "&lt;="&amp;'Week-wise'!EA$1, Backup!$B:$B, 'Week-wise'!$B51)</f>
        <v>0</v>
      </c>
      <c r="EB51" s="187">
        <f>SUMIFS(Backup!$I:$I, Backup!$A:$A, "&gt;"&amp;'Week-wise'!DW$1, Backup!$A:$A, "&lt;="&amp;'Week-wise'!EB$1, Backup!$B:$B, 'Week-wise'!$B51)</f>
        <v>0</v>
      </c>
      <c r="EC51" s="187"/>
      <c r="ED51" s="187"/>
      <c r="EE51" s="187">
        <f t="shared" si="167"/>
        <v>0</v>
      </c>
      <c r="EF51" s="187">
        <f t="shared" si="168"/>
        <v>0</v>
      </c>
      <c r="EG51" s="187"/>
      <c r="EH51" s="187"/>
      <c r="EI51" s="187"/>
      <c r="EJ51" s="187"/>
      <c r="EK51" s="187">
        <f>SUMIFS(Backup!$I:$I, Backup!$A:$A, "&gt;"&amp;'Week-wise'!EF$1, Backup!$A:$A, "&lt;="&amp;'Week-wise'!EK$1, Backup!$B:$B, 'Week-wise'!$B51)</f>
        <v>0</v>
      </c>
      <c r="EL51" s="187">
        <f>SUMIFS(Backup!$I:$I, Backup!$A:$A, "&gt;"&amp;'Week-wise'!EG$1, Backup!$A:$A, "&lt;="&amp;'Week-wise'!EL$1, Backup!$B:$B, 'Week-wise'!$B51)</f>
        <v>0</v>
      </c>
      <c r="EM51" s="187">
        <f>SUMIFS(Backup!$I:$I, Backup!$A:$A, "&gt;"&amp;'Week-wise'!EH$1, Backup!$A:$A, "&lt;="&amp;'Week-wise'!EM$1, Backup!$B:$B, 'Week-wise'!$B51)</f>
        <v>0</v>
      </c>
      <c r="EN51" s="187">
        <f>SUMIFS(Backup!$I:$I, Backup!$A:$A, "&gt;"&amp;'Week-wise'!EI$1, Backup!$A:$A, "&lt;="&amp;'Week-wise'!EN$1, Backup!$B:$B, 'Week-wise'!$B51)</f>
        <v>0</v>
      </c>
      <c r="EO51" s="187"/>
      <c r="EP51" s="187"/>
      <c r="EQ51" s="187">
        <f t="shared" si="169"/>
        <v>300</v>
      </c>
      <c r="ER51" s="187">
        <f t="shared" si="170"/>
        <v>0</v>
      </c>
      <c r="ES51" s="863">
        <v>50</v>
      </c>
      <c r="ET51" s="863">
        <v>100</v>
      </c>
      <c r="EU51" s="863">
        <v>100</v>
      </c>
      <c r="EV51" s="863">
        <v>50</v>
      </c>
      <c r="EW51" s="187">
        <f>SUMIFS(Backup!$I:$I, Backup!$A:$A, "&gt;"&amp;'Week-wise'!ER$1, Backup!$A:$A, "&lt;="&amp;'Week-wise'!EW$1, Backup!$B:$B, 'Week-wise'!$B51)</f>
        <v>0</v>
      </c>
      <c r="EX51" s="187">
        <f>SUMIFS(Backup!$I:$I, Backup!$A:$A, "&gt;"&amp;'Week-wise'!ES$1, Backup!$A:$A, "&lt;="&amp;'Week-wise'!EX$1, Backup!$B:$B, 'Week-wise'!$B51)</f>
        <v>0</v>
      </c>
      <c r="EY51" s="187">
        <f>SUMIFS(Backup!$I:$I, Backup!$A:$A, "&gt;"&amp;'Week-wise'!ET$1, Backup!$A:$A, "&lt;="&amp;'Week-wise'!EY$1, Backup!$B:$B, 'Week-wise'!$B51)</f>
        <v>0</v>
      </c>
      <c r="EZ51" s="187">
        <f>SUMIFS(Backup!$I:$I, Backup!$A:$A, "&gt;"&amp;'Week-wise'!EU$1, Backup!$A:$A, "&lt;="&amp;'Week-wise'!EZ$1, Backup!$B:$B, 'Week-wise'!$B51)</f>
        <v>0</v>
      </c>
      <c r="FA51" s="187"/>
      <c r="FB51" s="187"/>
      <c r="FC51" s="187">
        <f t="shared" si="171"/>
        <v>300</v>
      </c>
      <c r="FD51" s="187">
        <f t="shared" si="172"/>
        <v>0</v>
      </c>
      <c r="FE51" s="863">
        <v>50</v>
      </c>
      <c r="FF51" s="863">
        <v>100</v>
      </c>
      <c r="FG51" s="863">
        <v>100</v>
      </c>
      <c r="FH51" s="863">
        <v>50</v>
      </c>
      <c r="FI51" s="187">
        <f>SUMIFS(Backup!$I:$I, Backup!$A:$A, "&gt;"&amp;'Week-wise'!FD$1, Backup!$A:$A, "&lt;="&amp;'Week-wise'!FI$1, Backup!$B:$B, 'Week-wise'!$B51)</f>
        <v>0</v>
      </c>
      <c r="FJ51" s="187">
        <f>SUMIFS(Backup!$I:$I, Backup!$A:$A, "&gt;"&amp;'Week-wise'!FE$1, Backup!$A:$A, "&lt;="&amp;'Week-wise'!FJ$1, Backup!$B:$B, 'Week-wise'!$B51)</f>
        <v>0</v>
      </c>
      <c r="FK51" s="187">
        <f>SUMIFS(Backup!$I:$I, Backup!$A:$A, "&gt;"&amp;'Week-wise'!FF$1, Backup!$A:$A, "&lt;="&amp;'Week-wise'!FK$1, Backup!$B:$B, 'Week-wise'!$B51)</f>
        <v>0</v>
      </c>
      <c r="FL51" s="187">
        <f>SUMIFS(Backup!$I:$I, Backup!$A:$A, "&gt;"&amp;'Week-wise'!FG$1, Backup!$A:$A, "&lt;="&amp;'Week-wise'!FL$1, Backup!$B:$B, 'Week-wise'!$B51)</f>
        <v>0</v>
      </c>
      <c r="FM51" s="187"/>
      <c r="FN51" s="187"/>
      <c r="FO51" s="187">
        <f t="shared" si="173"/>
        <v>100</v>
      </c>
      <c r="FP51" s="187">
        <f t="shared" si="174"/>
        <v>0</v>
      </c>
      <c r="FQ51" s="187">
        <v>25</v>
      </c>
      <c r="FR51" s="187">
        <v>25</v>
      </c>
      <c r="FS51" s="187">
        <v>25</v>
      </c>
      <c r="FT51" s="187">
        <v>25</v>
      </c>
      <c r="FU51" s="187">
        <f>SUMIFS(Backup!$I:$I, Backup!$A:$A, "&gt;"&amp;'Week-wise'!FP$1, Backup!$A:$A, "&lt;="&amp;'Week-wise'!FU$1, Backup!$B:$B, 'Week-wise'!$B51)</f>
        <v>0</v>
      </c>
      <c r="FV51" s="187">
        <f>SUMIFS(Backup!$I:$I, Backup!$A:$A, "&gt;"&amp;'Week-wise'!FQ$1, Backup!$A:$A, "&lt;="&amp;'Week-wise'!FV$1, Backup!$B:$B, 'Week-wise'!$B51)</f>
        <v>0</v>
      </c>
      <c r="FW51" s="187">
        <f>SUMIFS(Backup!$I:$I, Backup!$A:$A, "&gt;"&amp;'Week-wise'!FR$1, Backup!$A:$A, "&lt;="&amp;'Week-wise'!FW$1, Backup!$B:$B, 'Week-wise'!$B51)</f>
        <v>0</v>
      </c>
      <c r="FX51" s="187">
        <f>SUMIFS(Backup!$I:$I, Backup!$A:$A, "&gt;"&amp;'Week-wise'!FS$1, Backup!$A:$A, "&lt;="&amp;'Week-wise'!FX$1, Backup!$B:$B, 'Week-wise'!$B51)</f>
        <v>0</v>
      </c>
      <c r="FY51" s="187"/>
      <c r="FZ51" s="187"/>
      <c r="GA51" s="187">
        <f t="shared" si="175"/>
        <v>0</v>
      </c>
      <c r="GB51" s="187">
        <f t="shared" si="176"/>
        <v>0</v>
      </c>
      <c r="GC51" s="187"/>
      <c r="GD51" s="187"/>
      <c r="GE51" s="187"/>
      <c r="GF51" s="187"/>
      <c r="GG51" s="187">
        <f>SUMIFS(Backup!$I:$I, Backup!$A:$A, "&gt;"&amp;'Week-wise'!GB$1, Backup!$A:$A, "&lt;="&amp;'Week-wise'!GG$1, Backup!$B:$B, 'Week-wise'!$B51)</f>
        <v>0</v>
      </c>
      <c r="GH51" s="187">
        <f>SUMIFS(Backup!$I:$I, Backup!$A:$A, "&gt;"&amp;'Week-wise'!GC$1, Backup!$A:$A, "&lt;="&amp;'Week-wise'!GH$1, Backup!$B:$B, 'Week-wise'!$B51)</f>
        <v>0</v>
      </c>
      <c r="GI51" s="187">
        <f>SUMIFS(Backup!$I:$I, Backup!$A:$A, "&gt;"&amp;'Week-wise'!GD$1, Backup!$A:$A, "&lt;="&amp;'Week-wise'!GI$1, Backup!$B:$B, 'Week-wise'!$B51)</f>
        <v>0</v>
      </c>
      <c r="GJ51" s="187">
        <f>SUMIFS(Backup!$I:$I, Backup!$A:$A, "&gt;"&amp;'Week-wise'!GE$1, Backup!$A:$A, "&lt;="&amp;'Week-wise'!GJ$1, Backup!$B:$B, 'Week-wise'!$B51)</f>
        <v>0</v>
      </c>
      <c r="GK51" s="187"/>
      <c r="GL51" s="187"/>
      <c r="GM51" s="187">
        <f t="shared" si="177"/>
        <v>100</v>
      </c>
      <c r="GN51" s="187">
        <f t="shared" si="178"/>
        <v>0</v>
      </c>
      <c r="GO51" s="187"/>
      <c r="GP51" s="187">
        <v>50</v>
      </c>
      <c r="GQ51" s="187">
        <v>30</v>
      </c>
      <c r="GR51" s="187">
        <v>20</v>
      </c>
      <c r="GS51" s="187">
        <f>SUMIFS(Backup!$I:$I, Backup!$A:$A, "&gt;"&amp;'Week-wise'!GN$1, Backup!$A:$A, "&lt;="&amp;'Week-wise'!GS$1, Backup!$B:$B, 'Week-wise'!$B51)</f>
        <v>0</v>
      </c>
      <c r="GT51" s="187">
        <f>SUMIFS(Backup!$I:$I, Backup!$A:$A, "&gt;"&amp;'Week-wise'!GO$1, Backup!$A:$A, "&lt;="&amp;'Week-wise'!GT$1, Backup!$B:$B, 'Week-wise'!$B51)</f>
        <v>0</v>
      </c>
      <c r="GU51" s="187">
        <f>SUMIFS(Backup!$I:$I, Backup!$A:$A, "&gt;"&amp;'Week-wise'!GP$1, Backup!$A:$A, "&lt;="&amp;'Week-wise'!GU$1, Backup!$B:$B, 'Week-wise'!$B51)</f>
        <v>0</v>
      </c>
      <c r="GV51" s="187">
        <f>SUMIFS(Backup!$I:$I, Backup!$A:$A, "&gt;"&amp;'Week-wise'!GQ$1, Backup!$A:$A, "&lt;="&amp;'Week-wise'!GV$1, Backup!$B:$B, 'Week-wise'!$B51)</f>
        <v>0</v>
      </c>
      <c r="GW51" s="187"/>
      <c r="GX51" s="187"/>
      <c r="GY51" s="187">
        <f t="shared" si="179"/>
        <v>0</v>
      </c>
      <c r="GZ51" s="187">
        <f t="shared" si="180"/>
        <v>0</v>
      </c>
      <c r="HA51" s="187"/>
      <c r="HB51" s="187"/>
      <c r="HC51" s="187"/>
      <c r="HD51" s="187"/>
      <c r="HE51" s="187">
        <f>SUMIFS(Backup!$I:$I, Backup!$A:$A, "&gt;"&amp;'Week-wise'!GZ$1, Backup!$A:$A, "&lt;="&amp;'Week-wise'!HE$1, Backup!$B:$B, 'Week-wise'!$B51)</f>
        <v>0</v>
      </c>
      <c r="HF51" s="187">
        <f>SUMIFS(Backup!$I:$I, Backup!$A:$A, "&gt;"&amp;'Week-wise'!HA$1, Backup!$A:$A, "&lt;="&amp;'Week-wise'!HF$1, Backup!$B:$B, 'Week-wise'!$B51)</f>
        <v>0</v>
      </c>
      <c r="HG51" s="187">
        <f>SUMIFS(Backup!$I:$I, Backup!$A:$A, "&gt;"&amp;'Week-wise'!HB$1, Backup!$A:$A, "&lt;="&amp;'Week-wise'!HG$1, Backup!$B:$B, 'Week-wise'!$B51)</f>
        <v>0</v>
      </c>
      <c r="HH51" s="187">
        <f>SUMIFS(Backup!$I:$I, Backup!$A:$A, "&gt;"&amp;'Week-wise'!HC$1, Backup!$A:$A, "&lt;="&amp;'Week-wise'!HH$1, Backup!$B:$B, 'Week-wise'!$B51)</f>
        <v>0</v>
      </c>
      <c r="HI51" s="187"/>
      <c r="HJ51" s="187"/>
      <c r="HK51" s="187">
        <f t="shared" si="181"/>
        <v>0</v>
      </c>
      <c r="HL51" s="187">
        <f t="shared" si="182"/>
        <v>0</v>
      </c>
      <c r="HM51" s="187"/>
      <c r="HN51" s="187"/>
      <c r="HO51" s="187"/>
      <c r="HP51" s="187"/>
      <c r="HQ51" s="187">
        <f>SUMIFS(Backup!$I:$I, Backup!$A:$A, "&gt;"&amp;'Week-wise'!HL$1, Backup!$A:$A, "&lt;="&amp;'Week-wise'!HQ$1, Backup!$B:$B, 'Week-wise'!$B51)</f>
        <v>0</v>
      </c>
      <c r="HR51" s="187">
        <f>SUMIFS(Backup!$I:$I, Backup!$A:$A, "&gt;"&amp;'Week-wise'!HM$1, Backup!$A:$A, "&lt;="&amp;'Week-wise'!HR$1, Backup!$B:$B, 'Week-wise'!$B51)</f>
        <v>0</v>
      </c>
      <c r="HS51" s="187">
        <f>SUMIFS(Backup!$I:$I, Backup!$A:$A, "&gt;"&amp;'Week-wise'!HN$1, Backup!$A:$A, "&lt;="&amp;'Week-wise'!HS$1, Backup!$B:$B, 'Week-wise'!$B51)</f>
        <v>0</v>
      </c>
      <c r="HT51" s="187">
        <f>SUMIFS(Backup!$I:$I, Backup!$A:$A, "&gt;"&amp;'Week-wise'!HO$1, Backup!$A:$A, "&lt;="&amp;'Week-wise'!HT$1, Backup!$B:$B, 'Week-wise'!$B51)</f>
        <v>0</v>
      </c>
      <c r="HU51" s="187"/>
      <c r="HV51" s="187"/>
      <c r="HW51" s="187">
        <f t="shared" si="183"/>
        <v>0</v>
      </c>
      <c r="HX51" s="187">
        <f t="shared" si="184"/>
        <v>0</v>
      </c>
      <c r="HY51" s="187">
        <v>0</v>
      </c>
      <c r="HZ51" s="187">
        <v>0</v>
      </c>
      <c r="IA51" s="187">
        <v>0</v>
      </c>
      <c r="IB51" s="187">
        <v>0</v>
      </c>
      <c r="IC51" s="187">
        <f>SUMIFS(Backup!$I:$I, Backup!$A:$A, "&gt;"&amp;'Week-wise'!HX$1, Backup!$A:$A, "&lt;="&amp;'Week-wise'!IC$1, Backup!$B:$B, 'Week-wise'!$B51)</f>
        <v>0</v>
      </c>
      <c r="ID51" s="187">
        <f>SUMIFS(Backup!$I:$I, Backup!$A:$A, "&gt;"&amp;'Week-wise'!HY$1, Backup!$A:$A, "&lt;="&amp;'Week-wise'!ID$1, Backup!$B:$B, 'Week-wise'!$B51)</f>
        <v>0</v>
      </c>
      <c r="IE51" s="187">
        <f>SUMIFS(Backup!$I:$I, Backup!$A:$A, "&gt;"&amp;'Week-wise'!HZ$1, Backup!$A:$A, "&lt;="&amp;'Week-wise'!IE$1, Backup!$B:$B, 'Week-wise'!$B51)</f>
        <v>0</v>
      </c>
      <c r="IF51" s="187">
        <f>SUMIFS(Backup!$I:$I, Backup!$A:$A, "&gt;"&amp;'Week-wise'!IA$1, Backup!$A:$A, "&lt;="&amp;'Week-wise'!IF$1, Backup!$B:$B, 'Week-wise'!$B51)</f>
        <v>0</v>
      </c>
      <c r="IG51" s="187"/>
      <c r="IH51" s="187"/>
      <c r="II51" s="187">
        <f t="shared" si="185"/>
        <v>0</v>
      </c>
      <c r="IJ51" s="187">
        <f t="shared" si="186"/>
        <v>0</v>
      </c>
      <c r="IK51" s="187"/>
      <c r="IL51" s="187"/>
      <c r="IM51" s="187"/>
      <c r="IN51" s="187"/>
      <c r="IO51" s="187">
        <f>SUMIFS(Backup!$I:$I, Backup!$A:$A, "&gt;"&amp;'Week-wise'!IJ$1, Backup!$A:$A, "&lt;="&amp;'Week-wise'!IO$1, Backup!$B:$B, 'Week-wise'!$B51)</f>
        <v>0</v>
      </c>
      <c r="IP51" s="187">
        <f>SUMIFS(Backup!$I:$I, Backup!$A:$A, "&gt;"&amp;'Week-wise'!IK$1, Backup!$A:$A, "&lt;="&amp;'Week-wise'!IP$1, Backup!$B:$B, 'Week-wise'!$B51)</f>
        <v>0</v>
      </c>
      <c r="IQ51" s="187">
        <f>SUMIFS(Backup!$I:$I, Backup!$A:$A, "&gt;"&amp;'Week-wise'!IL$1, Backup!$A:$A, "&lt;="&amp;'Week-wise'!IQ$1, Backup!$B:$B, 'Week-wise'!$B51)</f>
        <v>0</v>
      </c>
      <c r="IR51" s="187">
        <f>SUMIFS(Backup!$I:$I, Backup!$A:$A, "&gt;"&amp;'Week-wise'!IM$1, Backup!$A:$A, "&lt;="&amp;'Week-wise'!IR$1, Backup!$B:$B, 'Week-wise'!$B51)</f>
        <v>0</v>
      </c>
      <c r="IS51" s="187"/>
      <c r="IT51" s="187"/>
      <c r="IU51" s="187">
        <f t="shared" si="187"/>
        <v>0</v>
      </c>
      <c r="IV51" s="187">
        <f t="shared" si="188"/>
        <v>0</v>
      </c>
      <c r="IW51" s="187"/>
      <c r="IX51" s="187"/>
      <c r="IY51" s="187"/>
      <c r="IZ51" s="187"/>
      <c r="JA51" s="187">
        <f>SUMIFS(Backup!$I:$I, Backup!$A:$A, "&gt;"&amp;'Week-wise'!IV$1, Backup!$A:$A, "&lt;="&amp;'Week-wise'!JA$1, Backup!$B:$B, 'Week-wise'!$B51)</f>
        <v>0</v>
      </c>
      <c r="JB51" s="187">
        <f>SUMIFS(Backup!$I:$I, Backup!$A:$A, "&gt;"&amp;'Week-wise'!IW$1, Backup!$A:$A, "&lt;="&amp;'Week-wise'!JB$1, Backup!$B:$B, 'Week-wise'!$B51)</f>
        <v>0</v>
      </c>
      <c r="JC51" s="187">
        <f>SUMIFS(Backup!$I:$I, Backup!$A:$A, "&gt;"&amp;'Week-wise'!IX$1, Backup!$A:$A, "&lt;="&amp;'Week-wise'!JC$1, Backup!$B:$B, 'Week-wise'!$B51)</f>
        <v>0</v>
      </c>
      <c r="JD51" s="187">
        <f>SUMIFS(Backup!$I:$I, Backup!$A:$A, "&gt;"&amp;'Week-wise'!IY$1, Backup!$A:$A, "&lt;="&amp;'Week-wise'!JD$1, Backup!$B:$B, 'Week-wise'!$B51)</f>
        <v>0</v>
      </c>
    </row>
    <row r="52" spans="1:264">
      <c r="A52" s="190">
        <v>5</v>
      </c>
      <c r="B52" s="241" t="s">
        <v>40</v>
      </c>
      <c r="C52" s="585"/>
      <c r="D52" s="190" t="s">
        <v>564</v>
      </c>
      <c r="E52" s="312">
        <f t="shared" si="158"/>
        <v>0</v>
      </c>
      <c r="F52" s="312">
        <f t="shared" si="155"/>
        <v>0</v>
      </c>
      <c r="G52" s="312">
        <f t="shared" si="156"/>
        <v>0</v>
      </c>
      <c r="H52" s="312">
        <f t="shared" si="157"/>
        <v>0</v>
      </c>
      <c r="I52" s="585"/>
      <c r="J52" s="585"/>
      <c r="K52" s="187"/>
      <c r="L52" s="187"/>
      <c r="M52" s="585"/>
      <c r="N52" s="585"/>
      <c r="O52" s="187"/>
      <c r="P52" s="187"/>
      <c r="Q52" s="187"/>
      <c r="R52" s="187"/>
      <c r="S52" s="187"/>
      <c r="T52" s="187"/>
      <c r="U52" s="187"/>
      <c r="V52" s="187"/>
      <c r="W52" s="187"/>
      <c r="X52" s="187"/>
      <c r="Y52" s="585"/>
      <c r="Z52" s="585"/>
      <c r="AA52" s="187"/>
      <c r="AB52" s="187"/>
      <c r="AC52" s="187"/>
      <c r="AD52" s="187"/>
      <c r="AE52" s="187"/>
      <c r="AF52" s="187"/>
      <c r="AG52" s="187"/>
      <c r="AH52" s="187"/>
      <c r="AI52" s="187"/>
      <c r="AJ52" s="187"/>
      <c r="AK52" s="585"/>
      <c r="AL52" s="585"/>
      <c r="AM52" s="187"/>
      <c r="AN52" s="187"/>
      <c r="AO52" s="187"/>
      <c r="AP52" s="187"/>
      <c r="AQ52" s="187"/>
      <c r="AR52" s="187"/>
      <c r="AS52" s="187"/>
      <c r="AT52" s="187"/>
      <c r="AU52" s="187"/>
      <c r="AV52" s="187"/>
      <c r="AW52" s="585"/>
      <c r="AX52" s="585"/>
      <c r="AY52" s="187"/>
      <c r="AZ52" s="187"/>
      <c r="BA52" s="187"/>
      <c r="BB52" s="187"/>
      <c r="BC52" s="187"/>
      <c r="BD52" s="187"/>
      <c r="BE52" s="187"/>
      <c r="BF52" s="187"/>
      <c r="BG52" s="187"/>
      <c r="BH52" s="187"/>
      <c r="BI52" s="585"/>
      <c r="BJ52" s="585"/>
      <c r="BK52" s="187"/>
      <c r="BL52" s="187"/>
      <c r="BM52" s="187"/>
      <c r="BN52" s="187"/>
      <c r="BO52" s="187"/>
      <c r="BP52" s="187"/>
      <c r="BQ52" s="187"/>
      <c r="BR52" s="187"/>
      <c r="BS52" s="187"/>
      <c r="BT52" s="187"/>
      <c r="BU52" s="585"/>
      <c r="BV52" s="585"/>
      <c r="BW52" s="187"/>
      <c r="BX52" s="187"/>
      <c r="BY52" s="187"/>
      <c r="BZ52" s="187"/>
      <c r="CA52" s="187"/>
      <c r="CB52" s="187"/>
      <c r="CC52" s="187"/>
      <c r="CD52" s="187"/>
      <c r="CE52" s="187"/>
      <c r="CF52" s="187"/>
      <c r="CG52" s="585"/>
      <c r="CH52" s="585"/>
      <c r="CI52" s="187">
        <f t="shared" si="159"/>
        <v>0</v>
      </c>
      <c r="CJ52" s="187">
        <f t="shared" si="160"/>
        <v>0</v>
      </c>
      <c r="CK52" s="187"/>
      <c r="CL52" s="187"/>
      <c r="CM52" s="187"/>
      <c r="CN52" s="187"/>
      <c r="CO52" s="187">
        <f>SUMIFS(Backup!$I:$I, Backup!$A:$A, "&gt;"&amp;'Week-wise'!CJ$1, Backup!$A:$A, "&lt;="&amp;'Week-wise'!CO$1, Backup!$B:$B, 'Week-wise'!$B52)</f>
        <v>0</v>
      </c>
      <c r="CP52" s="187">
        <f>SUMIFS(Backup!$I:$I, Backup!$A:$A, "&gt;"&amp;'Week-wise'!CK$1, Backup!$A:$A, "&lt;="&amp;'Week-wise'!CP$1, Backup!$B:$B, 'Week-wise'!$B52)</f>
        <v>0</v>
      </c>
      <c r="CQ52" s="187">
        <f>SUMIFS(Backup!$I:$I, Backup!$A:$A, "&gt;"&amp;'Week-wise'!CL$1, Backup!$A:$A, "&lt;="&amp;'Week-wise'!CQ$1, Backup!$B:$B, 'Week-wise'!$B52)</f>
        <v>0</v>
      </c>
      <c r="CR52" s="187">
        <f>SUMIFS(Backup!$I:$I, Backup!$A:$A, "&gt;"&amp;'Week-wise'!CM$1, Backup!$A:$A, "&lt;="&amp;'Week-wise'!CR$1, Backup!$B:$B, 'Week-wise'!$B52)</f>
        <v>0</v>
      </c>
      <c r="CS52" s="187"/>
      <c r="CT52" s="187"/>
      <c r="CU52" s="187">
        <f t="shared" si="161"/>
        <v>0</v>
      </c>
      <c r="CV52" s="187">
        <f t="shared" si="162"/>
        <v>0</v>
      </c>
      <c r="CW52" s="187"/>
      <c r="CX52" s="187"/>
      <c r="CY52" s="187"/>
      <c r="CZ52" s="187"/>
      <c r="DA52" s="187">
        <f>SUMIFS(Backup!$I:$I, Backup!$A:$A, "&gt;"&amp;'Week-wise'!CV$1, Backup!$A:$A, "&lt;="&amp;'Week-wise'!DA$1, Backup!$B:$B, 'Week-wise'!$B52)</f>
        <v>0</v>
      </c>
      <c r="DB52" s="187">
        <f>SUMIFS(Backup!$I:$I, Backup!$A:$A, "&gt;"&amp;'Week-wise'!CW$1, Backup!$A:$A, "&lt;="&amp;'Week-wise'!DB$1, Backup!$B:$B, 'Week-wise'!$B52)</f>
        <v>0</v>
      </c>
      <c r="DC52" s="187">
        <f>SUMIFS(Backup!$I:$I, Backup!$A:$A, "&gt;"&amp;'Week-wise'!CX$1, Backup!$A:$A, "&lt;="&amp;'Week-wise'!DC$1, Backup!$B:$B, 'Week-wise'!$B52)</f>
        <v>0</v>
      </c>
      <c r="DD52" s="187">
        <f>SUMIFS(Backup!$I:$I, Backup!$A:$A, "&gt;"&amp;'Week-wise'!CY$1, Backup!$A:$A, "&lt;="&amp;'Week-wise'!DD$1, Backup!$B:$B, 'Week-wise'!$B52)</f>
        <v>0</v>
      </c>
      <c r="DE52" s="187"/>
      <c r="DF52" s="187"/>
      <c r="DG52" s="187">
        <f t="shared" si="163"/>
        <v>0</v>
      </c>
      <c r="DH52" s="187">
        <f t="shared" si="164"/>
        <v>0</v>
      </c>
      <c r="DI52" s="187"/>
      <c r="DJ52" s="187"/>
      <c r="DK52" s="187"/>
      <c r="DL52" s="187"/>
      <c r="DM52" s="187">
        <f>SUMIFS(Backup!$I:$I, Backup!$A:$A, "&gt;"&amp;'Week-wise'!DH$1, Backup!$A:$A, "&lt;="&amp;'Week-wise'!DM$1, Backup!$B:$B, 'Week-wise'!$B52)</f>
        <v>0</v>
      </c>
      <c r="DN52" s="187">
        <f>SUMIFS(Backup!$I:$I, Backup!$A:$A, "&gt;"&amp;'Week-wise'!DI$1, Backup!$A:$A, "&lt;="&amp;'Week-wise'!DN$1, Backup!$B:$B, 'Week-wise'!$B52)</f>
        <v>0</v>
      </c>
      <c r="DO52" s="187">
        <f>SUMIFS(Backup!$I:$I, Backup!$A:$A, "&gt;"&amp;'Week-wise'!DJ$1, Backup!$A:$A, "&lt;="&amp;'Week-wise'!DO$1, Backup!$B:$B, 'Week-wise'!$B52)</f>
        <v>0</v>
      </c>
      <c r="DP52" s="187">
        <f>SUMIFS(Backup!$I:$I, Backup!$A:$A, "&gt;"&amp;'Week-wise'!DK$1, Backup!$A:$A, "&lt;="&amp;'Week-wise'!DP$1, Backup!$B:$B, 'Week-wise'!$B52)</f>
        <v>0</v>
      </c>
      <c r="DQ52" s="187"/>
      <c r="DR52" s="187"/>
      <c r="DS52" s="187">
        <f t="shared" si="165"/>
        <v>0</v>
      </c>
      <c r="DT52" s="187">
        <f t="shared" si="166"/>
        <v>0</v>
      </c>
      <c r="DU52" s="187"/>
      <c r="DV52" s="187"/>
      <c r="DW52" s="187"/>
      <c r="DX52" s="187"/>
      <c r="DY52" s="187">
        <f>SUMIFS(Backup!$I:$I, Backup!$A:$A, "&gt;"&amp;'Week-wise'!DT$1, Backup!$A:$A, "&lt;="&amp;'Week-wise'!DY$1, Backup!$B:$B, 'Week-wise'!$B52)</f>
        <v>0</v>
      </c>
      <c r="DZ52" s="187">
        <f>SUMIFS(Backup!$I:$I, Backup!$A:$A, "&gt;"&amp;'Week-wise'!DU$1, Backup!$A:$A, "&lt;="&amp;'Week-wise'!DZ$1, Backup!$B:$B, 'Week-wise'!$B52)</f>
        <v>0</v>
      </c>
      <c r="EA52" s="187">
        <f>SUMIFS(Backup!$I:$I, Backup!$A:$A, "&gt;"&amp;'Week-wise'!DV$1, Backup!$A:$A, "&lt;="&amp;'Week-wise'!EA$1, Backup!$B:$B, 'Week-wise'!$B52)</f>
        <v>0</v>
      </c>
      <c r="EB52" s="187">
        <f>SUMIFS(Backup!$I:$I, Backup!$A:$A, "&gt;"&amp;'Week-wise'!DW$1, Backup!$A:$A, "&lt;="&amp;'Week-wise'!EB$1, Backup!$B:$B, 'Week-wise'!$B52)</f>
        <v>0</v>
      </c>
      <c r="EC52" s="187"/>
      <c r="ED52" s="187"/>
      <c r="EE52" s="187">
        <f t="shared" si="167"/>
        <v>0</v>
      </c>
      <c r="EF52" s="187">
        <f t="shared" si="168"/>
        <v>0</v>
      </c>
      <c r="EG52" s="187"/>
      <c r="EH52" s="187"/>
      <c r="EI52" s="187"/>
      <c r="EJ52" s="187"/>
      <c r="EK52" s="187">
        <f>SUMIFS(Backup!$I:$I, Backup!$A:$A, "&gt;"&amp;'Week-wise'!EF$1, Backup!$A:$A, "&lt;="&amp;'Week-wise'!EK$1, Backup!$B:$B, 'Week-wise'!$B52)</f>
        <v>0</v>
      </c>
      <c r="EL52" s="187">
        <f>SUMIFS(Backup!$I:$I, Backup!$A:$A, "&gt;"&amp;'Week-wise'!EG$1, Backup!$A:$A, "&lt;="&amp;'Week-wise'!EL$1, Backup!$B:$B, 'Week-wise'!$B52)</f>
        <v>0</v>
      </c>
      <c r="EM52" s="187">
        <f>SUMIFS(Backup!$I:$I, Backup!$A:$A, "&gt;"&amp;'Week-wise'!EH$1, Backup!$A:$A, "&lt;="&amp;'Week-wise'!EM$1, Backup!$B:$B, 'Week-wise'!$B52)</f>
        <v>0</v>
      </c>
      <c r="EN52" s="187">
        <f>SUMIFS(Backup!$I:$I, Backup!$A:$A, "&gt;"&amp;'Week-wise'!EI$1, Backup!$A:$A, "&lt;="&amp;'Week-wise'!EN$1, Backup!$B:$B, 'Week-wise'!$B52)</f>
        <v>0</v>
      </c>
      <c r="EO52" s="187"/>
      <c r="EP52" s="187"/>
      <c r="EQ52" s="187">
        <f t="shared" si="169"/>
        <v>0</v>
      </c>
      <c r="ER52" s="187">
        <f t="shared" si="170"/>
        <v>0</v>
      </c>
      <c r="ES52" s="187"/>
      <c r="ET52" s="187"/>
      <c r="EU52" s="187"/>
      <c r="EV52" s="187"/>
      <c r="EW52" s="187">
        <f>SUMIFS(Backup!$I:$I, Backup!$A:$A, "&gt;"&amp;'Week-wise'!ER$1, Backup!$A:$A, "&lt;="&amp;'Week-wise'!EW$1, Backup!$B:$B, 'Week-wise'!$B52)</f>
        <v>0</v>
      </c>
      <c r="EX52" s="187">
        <f>SUMIFS(Backup!$I:$I, Backup!$A:$A, "&gt;"&amp;'Week-wise'!ES$1, Backup!$A:$A, "&lt;="&amp;'Week-wise'!EX$1, Backup!$B:$B, 'Week-wise'!$B52)</f>
        <v>0</v>
      </c>
      <c r="EY52" s="187">
        <f>SUMIFS(Backup!$I:$I, Backup!$A:$A, "&gt;"&amp;'Week-wise'!ET$1, Backup!$A:$A, "&lt;="&amp;'Week-wise'!EY$1, Backup!$B:$B, 'Week-wise'!$B52)</f>
        <v>0</v>
      </c>
      <c r="EZ52" s="187">
        <f>SUMIFS(Backup!$I:$I, Backup!$A:$A, "&gt;"&amp;'Week-wise'!EU$1, Backup!$A:$A, "&lt;="&amp;'Week-wise'!EZ$1, Backup!$B:$B, 'Week-wise'!$B52)</f>
        <v>0</v>
      </c>
      <c r="FA52" s="187"/>
      <c r="FB52" s="187"/>
      <c r="FC52" s="187">
        <f t="shared" si="171"/>
        <v>0</v>
      </c>
      <c r="FD52" s="187">
        <f t="shared" si="172"/>
        <v>0</v>
      </c>
      <c r="FE52" s="187"/>
      <c r="FF52" s="187"/>
      <c r="FG52" s="187"/>
      <c r="FH52" s="187"/>
      <c r="FI52" s="187">
        <f>SUMIFS(Backup!$I:$I, Backup!$A:$A, "&gt;"&amp;'Week-wise'!FD$1, Backup!$A:$A, "&lt;="&amp;'Week-wise'!FI$1, Backup!$B:$B, 'Week-wise'!$B52)</f>
        <v>0</v>
      </c>
      <c r="FJ52" s="187">
        <f>SUMIFS(Backup!$I:$I, Backup!$A:$A, "&gt;"&amp;'Week-wise'!FE$1, Backup!$A:$A, "&lt;="&amp;'Week-wise'!FJ$1, Backup!$B:$B, 'Week-wise'!$B52)</f>
        <v>0</v>
      </c>
      <c r="FK52" s="187">
        <f>SUMIFS(Backup!$I:$I, Backup!$A:$A, "&gt;"&amp;'Week-wise'!FF$1, Backup!$A:$A, "&lt;="&amp;'Week-wise'!FK$1, Backup!$B:$B, 'Week-wise'!$B52)</f>
        <v>0</v>
      </c>
      <c r="FL52" s="187">
        <f>SUMIFS(Backup!$I:$I, Backup!$A:$A, "&gt;"&amp;'Week-wise'!FG$1, Backup!$A:$A, "&lt;="&amp;'Week-wise'!FL$1, Backup!$B:$B, 'Week-wise'!$B52)</f>
        <v>0</v>
      </c>
      <c r="FM52" s="187"/>
      <c r="FN52" s="187"/>
      <c r="FO52" s="187">
        <f t="shared" si="173"/>
        <v>0</v>
      </c>
      <c r="FP52" s="187">
        <f t="shared" si="174"/>
        <v>0</v>
      </c>
      <c r="FQ52" s="187">
        <v>0</v>
      </c>
      <c r="FR52" s="187">
        <v>0</v>
      </c>
      <c r="FS52" s="187">
        <v>0</v>
      </c>
      <c r="FT52" s="187">
        <v>0</v>
      </c>
      <c r="FU52" s="187">
        <f>SUMIFS(Backup!$I:$I, Backup!$A:$A, "&gt;"&amp;'Week-wise'!FP$1, Backup!$A:$A, "&lt;="&amp;'Week-wise'!FU$1, Backup!$B:$B, 'Week-wise'!$B52)</f>
        <v>0</v>
      </c>
      <c r="FV52" s="187">
        <f>SUMIFS(Backup!$I:$I, Backup!$A:$A, "&gt;"&amp;'Week-wise'!FQ$1, Backup!$A:$A, "&lt;="&amp;'Week-wise'!FV$1, Backup!$B:$B, 'Week-wise'!$B52)</f>
        <v>0</v>
      </c>
      <c r="FW52" s="187">
        <f>SUMIFS(Backup!$I:$I, Backup!$A:$A, "&gt;"&amp;'Week-wise'!FR$1, Backup!$A:$A, "&lt;="&amp;'Week-wise'!FW$1, Backup!$B:$B, 'Week-wise'!$B52)</f>
        <v>0</v>
      </c>
      <c r="FX52" s="187">
        <f>SUMIFS(Backup!$I:$I, Backup!$A:$A, "&gt;"&amp;'Week-wise'!FS$1, Backup!$A:$A, "&lt;="&amp;'Week-wise'!FX$1, Backup!$B:$B, 'Week-wise'!$B52)</f>
        <v>0</v>
      </c>
      <c r="FY52" s="187"/>
      <c r="FZ52" s="187"/>
      <c r="GA52" s="187">
        <f t="shared" si="175"/>
        <v>0</v>
      </c>
      <c r="GB52" s="187">
        <f t="shared" si="176"/>
        <v>0</v>
      </c>
      <c r="GC52" s="187"/>
      <c r="GD52" s="187"/>
      <c r="GE52" s="187"/>
      <c r="GF52" s="187"/>
      <c r="GG52" s="187">
        <f>SUMIFS(Backup!$I:$I, Backup!$A:$A, "&gt;"&amp;'Week-wise'!GB$1, Backup!$A:$A, "&lt;="&amp;'Week-wise'!GG$1, Backup!$B:$B, 'Week-wise'!$B52)</f>
        <v>0</v>
      </c>
      <c r="GH52" s="187">
        <f>SUMIFS(Backup!$I:$I, Backup!$A:$A, "&gt;"&amp;'Week-wise'!GC$1, Backup!$A:$A, "&lt;="&amp;'Week-wise'!GH$1, Backup!$B:$B, 'Week-wise'!$B52)</f>
        <v>0</v>
      </c>
      <c r="GI52" s="187">
        <f>SUMIFS(Backup!$I:$I, Backup!$A:$A, "&gt;"&amp;'Week-wise'!GD$1, Backup!$A:$A, "&lt;="&amp;'Week-wise'!GI$1, Backup!$B:$B, 'Week-wise'!$B52)</f>
        <v>0</v>
      </c>
      <c r="GJ52" s="187">
        <f>SUMIFS(Backup!$I:$I, Backup!$A:$A, "&gt;"&amp;'Week-wise'!GE$1, Backup!$A:$A, "&lt;="&amp;'Week-wise'!GJ$1, Backup!$B:$B, 'Week-wise'!$B52)</f>
        <v>0</v>
      </c>
      <c r="GK52" s="187"/>
      <c r="GL52" s="187"/>
      <c r="GM52" s="187">
        <f t="shared" si="177"/>
        <v>0</v>
      </c>
      <c r="GN52" s="187">
        <f t="shared" si="178"/>
        <v>0</v>
      </c>
      <c r="GO52" s="187"/>
      <c r="GP52" s="187"/>
      <c r="GQ52" s="187"/>
      <c r="GR52" s="187"/>
      <c r="GS52" s="187">
        <f>SUMIFS(Backup!$I:$I, Backup!$A:$A, "&gt;"&amp;'Week-wise'!GN$1, Backup!$A:$A, "&lt;="&amp;'Week-wise'!GS$1, Backup!$B:$B, 'Week-wise'!$B52)</f>
        <v>0</v>
      </c>
      <c r="GT52" s="187">
        <f>SUMIFS(Backup!$I:$I, Backup!$A:$A, "&gt;"&amp;'Week-wise'!GO$1, Backup!$A:$A, "&lt;="&amp;'Week-wise'!GT$1, Backup!$B:$B, 'Week-wise'!$B52)</f>
        <v>0</v>
      </c>
      <c r="GU52" s="187">
        <f>SUMIFS(Backup!$I:$I, Backup!$A:$A, "&gt;"&amp;'Week-wise'!GP$1, Backup!$A:$A, "&lt;="&amp;'Week-wise'!GU$1, Backup!$B:$B, 'Week-wise'!$B52)</f>
        <v>0</v>
      </c>
      <c r="GV52" s="187">
        <f>SUMIFS(Backup!$I:$I, Backup!$A:$A, "&gt;"&amp;'Week-wise'!GQ$1, Backup!$A:$A, "&lt;="&amp;'Week-wise'!GV$1, Backup!$B:$B, 'Week-wise'!$B52)</f>
        <v>0</v>
      </c>
      <c r="GW52" s="187"/>
      <c r="GX52" s="187"/>
      <c r="GY52" s="187">
        <f t="shared" si="179"/>
        <v>0</v>
      </c>
      <c r="GZ52" s="187">
        <f t="shared" si="180"/>
        <v>0</v>
      </c>
      <c r="HA52" s="187"/>
      <c r="HB52" s="187"/>
      <c r="HC52" s="187"/>
      <c r="HD52" s="187"/>
      <c r="HE52" s="187">
        <f>SUMIFS(Backup!$I:$I, Backup!$A:$A, "&gt;"&amp;'Week-wise'!GZ$1, Backup!$A:$A, "&lt;="&amp;'Week-wise'!HE$1, Backup!$B:$B, 'Week-wise'!$B52)</f>
        <v>0</v>
      </c>
      <c r="HF52" s="187">
        <f>SUMIFS(Backup!$I:$I, Backup!$A:$A, "&gt;"&amp;'Week-wise'!HA$1, Backup!$A:$A, "&lt;="&amp;'Week-wise'!HF$1, Backup!$B:$B, 'Week-wise'!$B52)</f>
        <v>0</v>
      </c>
      <c r="HG52" s="187">
        <f>SUMIFS(Backup!$I:$I, Backup!$A:$A, "&gt;"&amp;'Week-wise'!HB$1, Backup!$A:$A, "&lt;="&amp;'Week-wise'!HG$1, Backup!$B:$B, 'Week-wise'!$B52)</f>
        <v>0</v>
      </c>
      <c r="HH52" s="187">
        <f>SUMIFS(Backup!$I:$I, Backup!$A:$A, "&gt;"&amp;'Week-wise'!HC$1, Backup!$A:$A, "&lt;="&amp;'Week-wise'!HH$1, Backup!$B:$B, 'Week-wise'!$B52)</f>
        <v>0</v>
      </c>
      <c r="HI52" s="187"/>
      <c r="HJ52" s="187"/>
      <c r="HK52" s="187">
        <f t="shared" si="181"/>
        <v>0</v>
      </c>
      <c r="HL52" s="187">
        <f t="shared" si="182"/>
        <v>0</v>
      </c>
      <c r="HM52" s="187"/>
      <c r="HN52" s="187"/>
      <c r="HO52" s="187"/>
      <c r="HP52" s="187"/>
      <c r="HQ52" s="187">
        <f>SUMIFS(Backup!$I:$I, Backup!$A:$A, "&gt;"&amp;'Week-wise'!HL$1, Backup!$A:$A, "&lt;="&amp;'Week-wise'!HQ$1, Backup!$B:$B, 'Week-wise'!$B52)</f>
        <v>0</v>
      </c>
      <c r="HR52" s="187">
        <f>SUMIFS(Backup!$I:$I, Backup!$A:$A, "&gt;"&amp;'Week-wise'!HM$1, Backup!$A:$A, "&lt;="&amp;'Week-wise'!HR$1, Backup!$B:$B, 'Week-wise'!$B52)</f>
        <v>0</v>
      </c>
      <c r="HS52" s="187">
        <f>SUMIFS(Backup!$I:$I, Backup!$A:$A, "&gt;"&amp;'Week-wise'!HN$1, Backup!$A:$A, "&lt;="&amp;'Week-wise'!HS$1, Backup!$B:$B, 'Week-wise'!$B52)</f>
        <v>0</v>
      </c>
      <c r="HT52" s="187">
        <f>SUMIFS(Backup!$I:$I, Backup!$A:$A, "&gt;"&amp;'Week-wise'!HO$1, Backup!$A:$A, "&lt;="&amp;'Week-wise'!HT$1, Backup!$B:$B, 'Week-wise'!$B52)</f>
        <v>0</v>
      </c>
      <c r="HU52" s="187"/>
      <c r="HV52" s="187"/>
      <c r="HW52" s="187">
        <f t="shared" si="183"/>
        <v>0</v>
      </c>
      <c r="HX52" s="187">
        <f t="shared" si="184"/>
        <v>0</v>
      </c>
      <c r="HY52" s="187">
        <v>0</v>
      </c>
      <c r="HZ52" s="187">
        <v>0</v>
      </c>
      <c r="IA52" s="187">
        <v>0</v>
      </c>
      <c r="IB52" s="187">
        <v>0</v>
      </c>
      <c r="IC52" s="187">
        <f>SUMIFS(Backup!$I:$I, Backup!$A:$A, "&gt;"&amp;'Week-wise'!HX$1, Backup!$A:$A, "&lt;="&amp;'Week-wise'!IC$1, Backup!$B:$B, 'Week-wise'!$B52)</f>
        <v>0</v>
      </c>
      <c r="ID52" s="187">
        <f>SUMIFS(Backup!$I:$I, Backup!$A:$A, "&gt;"&amp;'Week-wise'!HY$1, Backup!$A:$A, "&lt;="&amp;'Week-wise'!ID$1, Backup!$B:$B, 'Week-wise'!$B52)</f>
        <v>0</v>
      </c>
      <c r="IE52" s="187">
        <f>SUMIFS(Backup!$I:$I, Backup!$A:$A, "&gt;"&amp;'Week-wise'!HZ$1, Backup!$A:$A, "&lt;="&amp;'Week-wise'!IE$1, Backup!$B:$B, 'Week-wise'!$B52)</f>
        <v>0</v>
      </c>
      <c r="IF52" s="187">
        <f>SUMIFS(Backup!$I:$I, Backup!$A:$A, "&gt;"&amp;'Week-wise'!IA$1, Backup!$A:$A, "&lt;="&amp;'Week-wise'!IF$1, Backup!$B:$B, 'Week-wise'!$B52)</f>
        <v>0</v>
      </c>
      <c r="IG52" s="187"/>
      <c r="IH52" s="187"/>
      <c r="II52" s="187">
        <f t="shared" si="185"/>
        <v>0</v>
      </c>
      <c r="IJ52" s="187">
        <f t="shared" si="186"/>
        <v>0</v>
      </c>
      <c r="IK52" s="187"/>
      <c r="IL52" s="187"/>
      <c r="IM52" s="187"/>
      <c r="IN52" s="187"/>
      <c r="IO52" s="187">
        <f>SUMIFS(Backup!$I:$I, Backup!$A:$A, "&gt;"&amp;'Week-wise'!IJ$1, Backup!$A:$A, "&lt;="&amp;'Week-wise'!IO$1, Backup!$B:$B, 'Week-wise'!$B52)</f>
        <v>0</v>
      </c>
      <c r="IP52" s="187">
        <f>SUMIFS(Backup!$I:$I, Backup!$A:$A, "&gt;"&amp;'Week-wise'!IK$1, Backup!$A:$A, "&lt;="&amp;'Week-wise'!IP$1, Backup!$B:$B, 'Week-wise'!$B52)</f>
        <v>0</v>
      </c>
      <c r="IQ52" s="187">
        <f>SUMIFS(Backup!$I:$I, Backup!$A:$A, "&gt;"&amp;'Week-wise'!IL$1, Backup!$A:$A, "&lt;="&amp;'Week-wise'!IQ$1, Backup!$B:$B, 'Week-wise'!$B52)</f>
        <v>0</v>
      </c>
      <c r="IR52" s="187">
        <f>SUMIFS(Backup!$I:$I, Backup!$A:$A, "&gt;"&amp;'Week-wise'!IM$1, Backup!$A:$A, "&lt;="&amp;'Week-wise'!IR$1, Backup!$B:$B, 'Week-wise'!$B52)</f>
        <v>0</v>
      </c>
      <c r="IS52" s="187"/>
      <c r="IT52" s="187"/>
      <c r="IU52" s="187">
        <f t="shared" si="187"/>
        <v>0</v>
      </c>
      <c r="IV52" s="187">
        <f t="shared" si="188"/>
        <v>0</v>
      </c>
      <c r="IW52" s="187"/>
      <c r="IX52" s="187"/>
      <c r="IY52" s="187"/>
      <c r="IZ52" s="187"/>
      <c r="JA52" s="187">
        <f>SUMIFS(Backup!$I:$I, Backup!$A:$A, "&gt;"&amp;'Week-wise'!IV$1, Backup!$A:$A, "&lt;="&amp;'Week-wise'!JA$1, Backup!$B:$B, 'Week-wise'!$B52)</f>
        <v>0</v>
      </c>
      <c r="JB52" s="187">
        <f>SUMIFS(Backup!$I:$I, Backup!$A:$A, "&gt;"&amp;'Week-wise'!IW$1, Backup!$A:$A, "&lt;="&amp;'Week-wise'!JB$1, Backup!$B:$B, 'Week-wise'!$B52)</f>
        <v>0</v>
      </c>
      <c r="JC52" s="187">
        <f>SUMIFS(Backup!$I:$I, Backup!$A:$A, "&gt;"&amp;'Week-wise'!IX$1, Backup!$A:$A, "&lt;="&amp;'Week-wise'!JC$1, Backup!$B:$B, 'Week-wise'!$B52)</f>
        <v>0</v>
      </c>
      <c r="JD52" s="187">
        <f>SUMIFS(Backup!$I:$I, Backup!$A:$A, "&gt;"&amp;'Week-wise'!IY$1, Backup!$A:$A, "&lt;="&amp;'Week-wise'!JD$1, Backup!$B:$B, 'Week-wise'!$B52)</f>
        <v>0</v>
      </c>
    </row>
    <row r="53" spans="1:264">
      <c r="A53" s="190">
        <v>6</v>
      </c>
      <c r="B53" s="241" t="s">
        <v>14</v>
      </c>
      <c r="C53" s="585"/>
      <c r="D53" s="190" t="s">
        <v>564</v>
      </c>
      <c r="E53" s="312">
        <f t="shared" si="158"/>
        <v>0</v>
      </c>
      <c r="F53" s="312">
        <f t="shared" si="155"/>
        <v>0</v>
      </c>
      <c r="G53" s="312">
        <f t="shared" si="156"/>
        <v>0</v>
      </c>
      <c r="H53" s="312">
        <f t="shared" si="157"/>
        <v>0</v>
      </c>
      <c r="I53" s="585"/>
      <c r="J53" s="585"/>
      <c r="K53" s="187"/>
      <c r="L53" s="187"/>
      <c r="M53" s="585"/>
      <c r="N53" s="585"/>
      <c r="O53" s="187"/>
      <c r="P53" s="187"/>
      <c r="Q53" s="187"/>
      <c r="R53" s="187"/>
      <c r="S53" s="187"/>
      <c r="T53" s="187"/>
      <c r="U53" s="187"/>
      <c r="V53" s="187"/>
      <c r="W53" s="187"/>
      <c r="X53" s="187"/>
      <c r="Y53" s="585"/>
      <c r="Z53" s="585"/>
      <c r="AA53" s="187"/>
      <c r="AB53" s="187"/>
      <c r="AC53" s="187"/>
      <c r="AD53" s="187"/>
      <c r="AE53" s="187"/>
      <c r="AF53" s="187"/>
      <c r="AG53" s="187"/>
      <c r="AH53" s="187"/>
      <c r="AI53" s="187"/>
      <c r="AJ53" s="187"/>
      <c r="AK53" s="585"/>
      <c r="AL53" s="585"/>
      <c r="AM53" s="187"/>
      <c r="AN53" s="187"/>
      <c r="AO53" s="187"/>
      <c r="AP53" s="187"/>
      <c r="AQ53" s="187"/>
      <c r="AR53" s="187"/>
      <c r="AS53" s="187"/>
      <c r="AT53" s="187"/>
      <c r="AU53" s="187"/>
      <c r="AV53" s="187"/>
      <c r="AW53" s="585"/>
      <c r="AX53" s="585"/>
      <c r="AY53" s="187"/>
      <c r="AZ53" s="187"/>
      <c r="BA53" s="187"/>
      <c r="BB53" s="187"/>
      <c r="BC53" s="187"/>
      <c r="BD53" s="187"/>
      <c r="BE53" s="187"/>
      <c r="BF53" s="187"/>
      <c r="BG53" s="187"/>
      <c r="BH53" s="187"/>
      <c r="BI53" s="585"/>
      <c r="BJ53" s="585"/>
      <c r="BK53" s="187"/>
      <c r="BL53" s="187"/>
      <c r="BM53" s="187"/>
      <c r="BN53" s="187"/>
      <c r="BO53" s="187"/>
      <c r="BP53" s="187"/>
      <c r="BQ53" s="187"/>
      <c r="BR53" s="187"/>
      <c r="BS53" s="187"/>
      <c r="BT53" s="187"/>
      <c r="BU53" s="585"/>
      <c r="BV53" s="585"/>
      <c r="BW53" s="187"/>
      <c r="BX53" s="187"/>
      <c r="BY53" s="187"/>
      <c r="BZ53" s="187"/>
      <c r="CA53" s="187"/>
      <c r="CB53" s="187"/>
      <c r="CC53" s="187"/>
      <c r="CD53" s="187"/>
      <c r="CE53" s="187"/>
      <c r="CF53" s="187"/>
      <c r="CG53" s="585"/>
      <c r="CH53" s="585"/>
      <c r="CI53" s="187">
        <f t="shared" si="159"/>
        <v>0</v>
      </c>
      <c r="CJ53" s="187">
        <f t="shared" si="160"/>
        <v>0</v>
      </c>
      <c r="CK53" s="187"/>
      <c r="CL53" s="187"/>
      <c r="CM53" s="187"/>
      <c r="CN53" s="187"/>
      <c r="CO53" s="187">
        <f>SUMIFS(Backup!$I:$I, Backup!$A:$A, "&gt;"&amp;'Week-wise'!CJ$1, Backup!$A:$A, "&lt;="&amp;'Week-wise'!CO$1, Backup!$B:$B, 'Week-wise'!$B53)</f>
        <v>0</v>
      </c>
      <c r="CP53" s="187">
        <f>SUMIFS(Backup!$I:$I, Backup!$A:$A, "&gt;"&amp;'Week-wise'!CK$1, Backup!$A:$A, "&lt;="&amp;'Week-wise'!CP$1, Backup!$B:$B, 'Week-wise'!$B53)</f>
        <v>0</v>
      </c>
      <c r="CQ53" s="187">
        <f>SUMIFS(Backup!$I:$I, Backup!$A:$A, "&gt;"&amp;'Week-wise'!CL$1, Backup!$A:$A, "&lt;="&amp;'Week-wise'!CQ$1, Backup!$B:$B, 'Week-wise'!$B53)</f>
        <v>0</v>
      </c>
      <c r="CR53" s="187">
        <f>SUMIFS(Backup!$I:$I, Backup!$A:$A, "&gt;"&amp;'Week-wise'!CM$1, Backup!$A:$A, "&lt;="&amp;'Week-wise'!CR$1, Backup!$B:$B, 'Week-wise'!$B53)</f>
        <v>0</v>
      </c>
      <c r="CS53" s="187"/>
      <c r="CT53" s="187"/>
      <c r="CU53" s="187">
        <f t="shared" si="161"/>
        <v>0</v>
      </c>
      <c r="CV53" s="187">
        <f t="shared" si="162"/>
        <v>0</v>
      </c>
      <c r="CW53" s="187"/>
      <c r="CX53" s="187"/>
      <c r="CY53" s="187"/>
      <c r="CZ53" s="187"/>
      <c r="DA53" s="187">
        <f>SUMIFS(Backup!$I:$I, Backup!$A:$A, "&gt;"&amp;'Week-wise'!CV$1, Backup!$A:$A, "&lt;="&amp;'Week-wise'!DA$1, Backup!$B:$B, 'Week-wise'!$B53)</f>
        <v>0</v>
      </c>
      <c r="DB53" s="187">
        <f>SUMIFS(Backup!$I:$I, Backup!$A:$A, "&gt;"&amp;'Week-wise'!CW$1, Backup!$A:$A, "&lt;="&amp;'Week-wise'!DB$1, Backup!$B:$B, 'Week-wise'!$B53)</f>
        <v>0</v>
      </c>
      <c r="DC53" s="187">
        <f>SUMIFS(Backup!$I:$I, Backup!$A:$A, "&gt;"&amp;'Week-wise'!CX$1, Backup!$A:$A, "&lt;="&amp;'Week-wise'!DC$1, Backup!$B:$B, 'Week-wise'!$B53)</f>
        <v>0</v>
      </c>
      <c r="DD53" s="187">
        <f>SUMIFS(Backup!$I:$I, Backup!$A:$A, "&gt;"&amp;'Week-wise'!CY$1, Backup!$A:$A, "&lt;="&amp;'Week-wise'!DD$1, Backup!$B:$B, 'Week-wise'!$B53)</f>
        <v>0</v>
      </c>
      <c r="DE53" s="187"/>
      <c r="DF53" s="187"/>
      <c r="DG53" s="187">
        <f t="shared" si="163"/>
        <v>0</v>
      </c>
      <c r="DH53" s="187">
        <f t="shared" si="164"/>
        <v>0</v>
      </c>
      <c r="DI53" s="187"/>
      <c r="DJ53" s="187"/>
      <c r="DK53" s="187"/>
      <c r="DL53" s="187"/>
      <c r="DM53" s="187">
        <f>SUMIFS(Backup!$I:$I, Backup!$A:$A, "&gt;"&amp;'Week-wise'!DH$1, Backup!$A:$A, "&lt;="&amp;'Week-wise'!DM$1, Backup!$B:$B, 'Week-wise'!$B53)</f>
        <v>0</v>
      </c>
      <c r="DN53" s="187">
        <f>SUMIFS(Backup!$I:$I, Backup!$A:$A, "&gt;"&amp;'Week-wise'!DI$1, Backup!$A:$A, "&lt;="&amp;'Week-wise'!DN$1, Backup!$B:$B, 'Week-wise'!$B53)</f>
        <v>0</v>
      </c>
      <c r="DO53" s="187">
        <f>SUMIFS(Backup!$I:$I, Backup!$A:$A, "&gt;"&amp;'Week-wise'!DJ$1, Backup!$A:$A, "&lt;="&amp;'Week-wise'!DO$1, Backup!$B:$B, 'Week-wise'!$B53)</f>
        <v>0</v>
      </c>
      <c r="DP53" s="187">
        <f>SUMIFS(Backup!$I:$I, Backup!$A:$A, "&gt;"&amp;'Week-wise'!DK$1, Backup!$A:$A, "&lt;="&amp;'Week-wise'!DP$1, Backup!$B:$B, 'Week-wise'!$B53)</f>
        <v>0</v>
      </c>
      <c r="DQ53" s="187"/>
      <c r="DR53" s="187"/>
      <c r="DS53" s="187">
        <f t="shared" si="165"/>
        <v>0</v>
      </c>
      <c r="DT53" s="187">
        <f t="shared" si="166"/>
        <v>0</v>
      </c>
      <c r="DU53" s="187"/>
      <c r="DV53" s="187"/>
      <c r="DW53" s="187"/>
      <c r="DX53" s="187"/>
      <c r="DY53" s="187">
        <f>SUMIFS(Backup!$I:$I, Backup!$A:$A, "&gt;"&amp;'Week-wise'!DT$1, Backup!$A:$A, "&lt;="&amp;'Week-wise'!DY$1, Backup!$B:$B, 'Week-wise'!$B53)</f>
        <v>0</v>
      </c>
      <c r="DZ53" s="187">
        <f>SUMIFS(Backup!$I:$I, Backup!$A:$A, "&gt;"&amp;'Week-wise'!DU$1, Backup!$A:$A, "&lt;="&amp;'Week-wise'!DZ$1, Backup!$B:$B, 'Week-wise'!$B53)</f>
        <v>0</v>
      </c>
      <c r="EA53" s="187">
        <f>SUMIFS(Backup!$I:$I, Backup!$A:$A, "&gt;"&amp;'Week-wise'!DV$1, Backup!$A:$A, "&lt;="&amp;'Week-wise'!EA$1, Backup!$B:$B, 'Week-wise'!$B53)</f>
        <v>0</v>
      </c>
      <c r="EB53" s="187">
        <f>SUMIFS(Backup!$I:$I, Backup!$A:$A, "&gt;"&amp;'Week-wise'!DW$1, Backup!$A:$A, "&lt;="&amp;'Week-wise'!EB$1, Backup!$B:$B, 'Week-wise'!$B53)</f>
        <v>0</v>
      </c>
      <c r="EC53" s="187"/>
      <c r="ED53" s="187"/>
      <c r="EE53" s="187">
        <f t="shared" si="167"/>
        <v>0</v>
      </c>
      <c r="EF53" s="187">
        <f t="shared" si="168"/>
        <v>0</v>
      </c>
      <c r="EG53" s="187"/>
      <c r="EH53" s="187"/>
      <c r="EI53" s="187"/>
      <c r="EJ53" s="187"/>
      <c r="EK53" s="187">
        <f>SUMIFS(Backup!$I:$I, Backup!$A:$A, "&gt;"&amp;'Week-wise'!EF$1, Backup!$A:$A, "&lt;="&amp;'Week-wise'!EK$1, Backup!$B:$B, 'Week-wise'!$B53)</f>
        <v>0</v>
      </c>
      <c r="EL53" s="187">
        <f>SUMIFS(Backup!$I:$I, Backup!$A:$A, "&gt;"&amp;'Week-wise'!EG$1, Backup!$A:$A, "&lt;="&amp;'Week-wise'!EL$1, Backup!$B:$B, 'Week-wise'!$B53)</f>
        <v>0</v>
      </c>
      <c r="EM53" s="187">
        <f>SUMIFS(Backup!$I:$I, Backup!$A:$A, "&gt;"&amp;'Week-wise'!EH$1, Backup!$A:$A, "&lt;="&amp;'Week-wise'!EM$1, Backup!$B:$B, 'Week-wise'!$B53)</f>
        <v>0</v>
      </c>
      <c r="EN53" s="187">
        <f>SUMIFS(Backup!$I:$I, Backup!$A:$A, "&gt;"&amp;'Week-wise'!EI$1, Backup!$A:$A, "&lt;="&amp;'Week-wise'!EN$1, Backup!$B:$B, 'Week-wise'!$B53)</f>
        <v>0</v>
      </c>
      <c r="EO53" s="187"/>
      <c r="EP53" s="187"/>
      <c r="EQ53" s="187">
        <f t="shared" si="169"/>
        <v>0</v>
      </c>
      <c r="ER53" s="187">
        <f t="shared" si="170"/>
        <v>0</v>
      </c>
      <c r="ES53" s="187"/>
      <c r="ET53" s="187"/>
      <c r="EU53" s="187"/>
      <c r="EV53" s="187"/>
      <c r="EW53" s="187">
        <f>SUMIFS(Backup!$I:$I, Backup!$A:$A, "&gt;"&amp;'Week-wise'!ER$1, Backup!$A:$A, "&lt;="&amp;'Week-wise'!EW$1, Backup!$B:$B, 'Week-wise'!$B53)</f>
        <v>0</v>
      </c>
      <c r="EX53" s="187">
        <f>SUMIFS(Backup!$I:$I, Backup!$A:$A, "&gt;"&amp;'Week-wise'!ES$1, Backup!$A:$A, "&lt;="&amp;'Week-wise'!EX$1, Backup!$B:$B, 'Week-wise'!$B53)</f>
        <v>0</v>
      </c>
      <c r="EY53" s="187">
        <f>SUMIFS(Backup!$I:$I, Backup!$A:$A, "&gt;"&amp;'Week-wise'!ET$1, Backup!$A:$A, "&lt;="&amp;'Week-wise'!EY$1, Backup!$B:$B, 'Week-wise'!$B53)</f>
        <v>0</v>
      </c>
      <c r="EZ53" s="187">
        <f>SUMIFS(Backup!$I:$I, Backup!$A:$A, "&gt;"&amp;'Week-wise'!EU$1, Backup!$A:$A, "&lt;="&amp;'Week-wise'!EZ$1, Backup!$B:$B, 'Week-wise'!$B53)</f>
        <v>0</v>
      </c>
      <c r="FA53" s="187"/>
      <c r="FB53" s="187"/>
      <c r="FC53" s="187">
        <f t="shared" si="171"/>
        <v>0</v>
      </c>
      <c r="FD53" s="187">
        <f t="shared" si="172"/>
        <v>0</v>
      </c>
      <c r="FE53" s="187"/>
      <c r="FF53" s="187"/>
      <c r="FG53" s="187"/>
      <c r="FH53" s="187"/>
      <c r="FI53" s="187">
        <f>SUMIFS(Backup!$I:$I, Backup!$A:$A, "&gt;"&amp;'Week-wise'!FD$1, Backup!$A:$A, "&lt;="&amp;'Week-wise'!FI$1, Backup!$B:$B, 'Week-wise'!$B53)</f>
        <v>0</v>
      </c>
      <c r="FJ53" s="187">
        <f>SUMIFS(Backup!$I:$I, Backup!$A:$A, "&gt;"&amp;'Week-wise'!FE$1, Backup!$A:$A, "&lt;="&amp;'Week-wise'!FJ$1, Backup!$B:$B, 'Week-wise'!$B53)</f>
        <v>0</v>
      </c>
      <c r="FK53" s="187">
        <f>SUMIFS(Backup!$I:$I, Backup!$A:$A, "&gt;"&amp;'Week-wise'!FF$1, Backup!$A:$A, "&lt;="&amp;'Week-wise'!FK$1, Backup!$B:$B, 'Week-wise'!$B53)</f>
        <v>0</v>
      </c>
      <c r="FL53" s="187">
        <f>SUMIFS(Backup!$I:$I, Backup!$A:$A, "&gt;"&amp;'Week-wise'!FG$1, Backup!$A:$A, "&lt;="&amp;'Week-wise'!FL$1, Backup!$B:$B, 'Week-wise'!$B53)</f>
        <v>0</v>
      </c>
      <c r="FM53" s="187"/>
      <c r="FN53" s="187"/>
      <c r="FO53" s="187">
        <f t="shared" si="173"/>
        <v>0</v>
      </c>
      <c r="FP53" s="187">
        <f t="shared" si="174"/>
        <v>0</v>
      </c>
      <c r="FQ53" s="187">
        <v>0</v>
      </c>
      <c r="FR53" s="187">
        <v>0</v>
      </c>
      <c r="FS53" s="187">
        <v>0</v>
      </c>
      <c r="FT53" s="187">
        <v>0</v>
      </c>
      <c r="FU53" s="187">
        <f>SUMIFS(Backup!$I:$I, Backup!$A:$A, "&gt;"&amp;'Week-wise'!FP$1, Backup!$A:$A, "&lt;="&amp;'Week-wise'!FU$1, Backup!$B:$B, 'Week-wise'!$B53)</f>
        <v>0</v>
      </c>
      <c r="FV53" s="187">
        <f>SUMIFS(Backup!$I:$I, Backup!$A:$A, "&gt;"&amp;'Week-wise'!FQ$1, Backup!$A:$A, "&lt;="&amp;'Week-wise'!FV$1, Backup!$B:$B, 'Week-wise'!$B53)</f>
        <v>0</v>
      </c>
      <c r="FW53" s="187">
        <f>SUMIFS(Backup!$I:$I, Backup!$A:$A, "&gt;"&amp;'Week-wise'!FR$1, Backup!$A:$A, "&lt;="&amp;'Week-wise'!FW$1, Backup!$B:$B, 'Week-wise'!$B53)</f>
        <v>0</v>
      </c>
      <c r="FX53" s="187">
        <f>SUMIFS(Backup!$I:$I, Backup!$A:$A, "&gt;"&amp;'Week-wise'!FS$1, Backup!$A:$A, "&lt;="&amp;'Week-wise'!FX$1, Backup!$B:$B, 'Week-wise'!$B53)</f>
        <v>0</v>
      </c>
      <c r="FY53" s="187"/>
      <c r="FZ53" s="187"/>
      <c r="GA53" s="187">
        <f t="shared" si="175"/>
        <v>0</v>
      </c>
      <c r="GB53" s="187">
        <f t="shared" si="176"/>
        <v>0</v>
      </c>
      <c r="GC53" s="187"/>
      <c r="GD53" s="187"/>
      <c r="GE53" s="187"/>
      <c r="GF53" s="187"/>
      <c r="GG53" s="187">
        <f>SUMIFS(Backup!$I:$I, Backup!$A:$A, "&gt;"&amp;'Week-wise'!GB$1, Backup!$A:$A, "&lt;="&amp;'Week-wise'!GG$1, Backup!$B:$B, 'Week-wise'!$B53)</f>
        <v>0</v>
      </c>
      <c r="GH53" s="187">
        <f>SUMIFS(Backup!$I:$I, Backup!$A:$A, "&gt;"&amp;'Week-wise'!GC$1, Backup!$A:$A, "&lt;="&amp;'Week-wise'!GH$1, Backup!$B:$B, 'Week-wise'!$B53)</f>
        <v>0</v>
      </c>
      <c r="GI53" s="187">
        <f>SUMIFS(Backup!$I:$I, Backup!$A:$A, "&gt;"&amp;'Week-wise'!GD$1, Backup!$A:$A, "&lt;="&amp;'Week-wise'!GI$1, Backup!$B:$B, 'Week-wise'!$B53)</f>
        <v>0</v>
      </c>
      <c r="GJ53" s="187">
        <f>SUMIFS(Backup!$I:$I, Backup!$A:$A, "&gt;"&amp;'Week-wise'!GE$1, Backup!$A:$A, "&lt;="&amp;'Week-wise'!GJ$1, Backup!$B:$B, 'Week-wise'!$B53)</f>
        <v>0</v>
      </c>
      <c r="GK53" s="187"/>
      <c r="GL53" s="187"/>
      <c r="GM53" s="187">
        <f t="shared" si="177"/>
        <v>0</v>
      </c>
      <c r="GN53" s="187">
        <f t="shared" si="178"/>
        <v>0</v>
      </c>
      <c r="GO53" s="187"/>
      <c r="GP53" s="187"/>
      <c r="GQ53" s="187"/>
      <c r="GR53" s="187"/>
      <c r="GS53" s="187">
        <f>SUMIFS(Backup!$I:$I, Backup!$A:$A, "&gt;"&amp;'Week-wise'!GN$1, Backup!$A:$A, "&lt;="&amp;'Week-wise'!GS$1, Backup!$B:$B, 'Week-wise'!$B53)</f>
        <v>0</v>
      </c>
      <c r="GT53" s="187">
        <f>SUMIFS(Backup!$I:$I, Backup!$A:$A, "&gt;"&amp;'Week-wise'!GO$1, Backup!$A:$A, "&lt;="&amp;'Week-wise'!GT$1, Backup!$B:$B, 'Week-wise'!$B53)</f>
        <v>0</v>
      </c>
      <c r="GU53" s="187">
        <f>SUMIFS(Backup!$I:$I, Backup!$A:$A, "&gt;"&amp;'Week-wise'!GP$1, Backup!$A:$A, "&lt;="&amp;'Week-wise'!GU$1, Backup!$B:$B, 'Week-wise'!$B53)</f>
        <v>0</v>
      </c>
      <c r="GV53" s="187">
        <f>SUMIFS(Backup!$I:$I, Backup!$A:$A, "&gt;"&amp;'Week-wise'!GQ$1, Backup!$A:$A, "&lt;="&amp;'Week-wise'!GV$1, Backup!$B:$B, 'Week-wise'!$B53)</f>
        <v>0</v>
      </c>
      <c r="GW53" s="187"/>
      <c r="GX53" s="187"/>
      <c r="GY53" s="187">
        <f t="shared" si="179"/>
        <v>0</v>
      </c>
      <c r="GZ53" s="187">
        <f t="shared" si="180"/>
        <v>0</v>
      </c>
      <c r="HA53" s="187"/>
      <c r="HB53" s="187"/>
      <c r="HC53" s="187"/>
      <c r="HD53" s="187"/>
      <c r="HE53" s="187">
        <f>SUMIFS(Backup!$I:$I, Backup!$A:$A, "&gt;"&amp;'Week-wise'!GZ$1, Backup!$A:$A, "&lt;="&amp;'Week-wise'!HE$1, Backup!$B:$B, 'Week-wise'!$B53)</f>
        <v>0</v>
      </c>
      <c r="HF53" s="187">
        <f>SUMIFS(Backup!$I:$I, Backup!$A:$A, "&gt;"&amp;'Week-wise'!HA$1, Backup!$A:$A, "&lt;="&amp;'Week-wise'!HF$1, Backup!$B:$B, 'Week-wise'!$B53)</f>
        <v>0</v>
      </c>
      <c r="HG53" s="187">
        <f>SUMIFS(Backup!$I:$I, Backup!$A:$A, "&gt;"&amp;'Week-wise'!HB$1, Backup!$A:$A, "&lt;="&amp;'Week-wise'!HG$1, Backup!$B:$B, 'Week-wise'!$B53)</f>
        <v>0</v>
      </c>
      <c r="HH53" s="187">
        <f>SUMIFS(Backup!$I:$I, Backup!$A:$A, "&gt;"&amp;'Week-wise'!HC$1, Backup!$A:$A, "&lt;="&amp;'Week-wise'!HH$1, Backup!$B:$B, 'Week-wise'!$B53)</f>
        <v>0</v>
      </c>
      <c r="HI53" s="187"/>
      <c r="HJ53" s="187"/>
      <c r="HK53" s="187">
        <f t="shared" si="181"/>
        <v>0</v>
      </c>
      <c r="HL53" s="187">
        <f t="shared" si="182"/>
        <v>0</v>
      </c>
      <c r="HM53" s="187"/>
      <c r="HN53" s="187"/>
      <c r="HO53" s="187"/>
      <c r="HP53" s="187"/>
      <c r="HQ53" s="187">
        <f>SUMIFS(Backup!$I:$I, Backup!$A:$A, "&gt;"&amp;'Week-wise'!HL$1, Backup!$A:$A, "&lt;="&amp;'Week-wise'!HQ$1, Backup!$B:$B, 'Week-wise'!$B53)</f>
        <v>0</v>
      </c>
      <c r="HR53" s="187">
        <f>SUMIFS(Backup!$I:$I, Backup!$A:$A, "&gt;"&amp;'Week-wise'!HM$1, Backup!$A:$A, "&lt;="&amp;'Week-wise'!HR$1, Backup!$B:$B, 'Week-wise'!$B53)</f>
        <v>0</v>
      </c>
      <c r="HS53" s="187">
        <f>SUMIFS(Backup!$I:$I, Backup!$A:$A, "&gt;"&amp;'Week-wise'!HN$1, Backup!$A:$A, "&lt;="&amp;'Week-wise'!HS$1, Backup!$B:$B, 'Week-wise'!$B53)</f>
        <v>0</v>
      </c>
      <c r="HT53" s="187">
        <f>SUMIFS(Backup!$I:$I, Backup!$A:$A, "&gt;"&amp;'Week-wise'!HO$1, Backup!$A:$A, "&lt;="&amp;'Week-wise'!HT$1, Backup!$B:$B, 'Week-wise'!$B53)</f>
        <v>0</v>
      </c>
      <c r="HU53" s="187"/>
      <c r="HV53" s="187"/>
      <c r="HW53" s="187">
        <f t="shared" si="183"/>
        <v>0</v>
      </c>
      <c r="HX53" s="187">
        <f t="shared" si="184"/>
        <v>0</v>
      </c>
      <c r="HY53" s="187">
        <v>0</v>
      </c>
      <c r="HZ53" s="187">
        <v>0</v>
      </c>
      <c r="IA53" s="187">
        <v>0</v>
      </c>
      <c r="IB53" s="187">
        <v>0</v>
      </c>
      <c r="IC53" s="187">
        <f>SUMIFS(Backup!$I:$I, Backup!$A:$A, "&gt;"&amp;'Week-wise'!HX$1, Backup!$A:$A, "&lt;="&amp;'Week-wise'!IC$1, Backup!$B:$B, 'Week-wise'!$B53)</f>
        <v>0</v>
      </c>
      <c r="ID53" s="187">
        <f>SUMIFS(Backup!$I:$I, Backup!$A:$A, "&gt;"&amp;'Week-wise'!HY$1, Backup!$A:$A, "&lt;="&amp;'Week-wise'!ID$1, Backup!$B:$B, 'Week-wise'!$B53)</f>
        <v>0</v>
      </c>
      <c r="IE53" s="187">
        <f>SUMIFS(Backup!$I:$I, Backup!$A:$A, "&gt;"&amp;'Week-wise'!HZ$1, Backup!$A:$A, "&lt;="&amp;'Week-wise'!IE$1, Backup!$B:$B, 'Week-wise'!$B53)</f>
        <v>0</v>
      </c>
      <c r="IF53" s="187">
        <f>SUMIFS(Backup!$I:$I, Backup!$A:$A, "&gt;"&amp;'Week-wise'!IA$1, Backup!$A:$A, "&lt;="&amp;'Week-wise'!IF$1, Backup!$B:$B, 'Week-wise'!$B53)</f>
        <v>0</v>
      </c>
      <c r="IG53" s="187"/>
      <c r="IH53" s="187"/>
      <c r="II53" s="187">
        <f t="shared" si="185"/>
        <v>0</v>
      </c>
      <c r="IJ53" s="187">
        <f t="shared" si="186"/>
        <v>0</v>
      </c>
      <c r="IK53" s="187"/>
      <c r="IL53" s="187"/>
      <c r="IM53" s="187"/>
      <c r="IN53" s="187"/>
      <c r="IO53" s="187">
        <f>SUMIFS(Backup!$I:$I, Backup!$A:$A, "&gt;"&amp;'Week-wise'!IJ$1, Backup!$A:$A, "&lt;="&amp;'Week-wise'!IO$1, Backup!$B:$B, 'Week-wise'!$B53)</f>
        <v>0</v>
      </c>
      <c r="IP53" s="187">
        <f>SUMIFS(Backup!$I:$I, Backup!$A:$A, "&gt;"&amp;'Week-wise'!IK$1, Backup!$A:$A, "&lt;="&amp;'Week-wise'!IP$1, Backup!$B:$B, 'Week-wise'!$B53)</f>
        <v>0</v>
      </c>
      <c r="IQ53" s="187">
        <f>SUMIFS(Backup!$I:$I, Backup!$A:$A, "&gt;"&amp;'Week-wise'!IL$1, Backup!$A:$A, "&lt;="&amp;'Week-wise'!IQ$1, Backup!$B:$B, 'Week-wise'!$B53)</f>
        <v>0</v>
      </c>
      <c r="IR53" s="187">
        <f>SUMIFS(Backup!$I:$I, Backup!$A:$A, "&gt;"&amp;'Week-wise'!IM$1, Backup!$A:$A, "&lt;="&amp;'Week-wise'!IR$1, Backup!$B:$B, 'Week-wise'!$B53)</f>
        <v>0</v>
      </c>
      <c r="IS53" s="187"/>
      <c r="IT53" s="187"/>
      <c r="IU53" s="187">
        <f t="shared" si="187"/>
        <v>0</v>
      </c>
      <c r="IV53" s="187">
        <f t="shared" si="188"/>
        <v>0</v>
      </c>
      <c r="IW53" s="187"/>
      <c r="IX53" s="187"/>
      <c r="IY53" s="187"/>
      <c r="IZ53" s="187"/>
      <c r="JA53" s="187">
        <f>SUMIFS(Backup!$I:$I, Backup!$A:$A, "&gt;"&amp;'Week-wise'!IV$1, Backup!$A:$A, "&lt;="&amp;'Week-wise'!JA$1, Backup!$B:$B, 'Week-wise'!$B53)</f>
        <v>0</v>
      </c>
      <c r="JB53" s="187">
        <f>SUMIFS(Backup!$I:$I, Backup!$A:$A, "&gt;"&amp;'Week-wise'!IW$1, Backup!$A:$A, "&lt;="&amp;'Week-wise'!JB$1, Backup!$B:$B, 'Week-wise'!$B53)</f>
        <v>0</v>
      </c>
      <c r="JC53" s="187">
        <f>SUMIFS(Backup!$I:$I, Backup!$A:$A, "&gt;"&amp;'Week-wise'!IX$1, Backup!$A:$A, "&lt;="&amp;'Week-wise'!JC$1, Backup!$B:$B, 'Week-wise'!$B53)</f>
        <v>0</v>
      </c>
      <c r="JD53" s="187">
        <f>SUMIFS(Backup!$I:$I, Backup!$A:$A, "&gt;"&amp;'Week-wise'!IY$1, Backup!$A:$A, "&lt;="&amp;'Week-wise'!JD$1, Backup!$B:$B, 'Week-wise'!$B53)</f>
        <v>0</v>
      </c>
    </row>
    <row r="54" spans="1:264">
      <c r="A54" s="190">
        <v>7</v>
      </c>
      <c r="B54" s="241" t="s">
        <v>41</v>
      </c>
      <c r="C54" s="585"/>
      <c r="D54" s="190" t="s">
        <v>564</v>
      </c>
      <c r="E54" s="312">
        <f t="shared" si="158"/>
        <v>0</v>
      </c>
      <c r="F54" s="312">
        <f t="shared" si="155"/>
        <v>0</v>
      </c>
      <c r="G54" s="312">
        <f t="shared" si="156"/>
        <v>69</v>
      </c>
      <c r="H54" s="312">
        <f t="shared" si="157"/>
        <v>0</v>
      </c>
      <c r="I54" s="585"/>
      <c r="J54" s="585"/>
      <c r="K54" s="187"/>
      <c r="L54" s="187"/>
      <c r="M54" s="585"/>
      <c r="N54" s="585"/>
      <c r="O54" s="187"/>
      <c r="P54" s="187"/>
      <c r="Q54" s="187"/>
      <c r="R54" s="187"/>
      <c r="S54" s="187"/>
      <c r="T54" s="187"/>
      <c r="U54" s="187"/>
      <c r="V54" s="187"/>
      <c r="W54" s="187"/>
      <c r="X54" s="187"/>
      <c r="Y54" s="585"/>
      <c r="Z54" s="585"/>
      <c r="AA54" s="187"/>
      <c r="AB54" s="187"/>
      <c r="AC54" s="187"/>
      <c r="AD54" s="187"/>
      <c r="AE54" s="187"/>
      <c r="AF54" s="187"/>
      <c r="AG54" s="187"/>
      <c r="AH54" s="187"/>
      <c r="AI54" s="187"/>
      <c r="AJ54" s="187"/>
      <c r="AK54" s="585"/>
      <c r="AL54" s="585"/>
      <c r="AM54" s="187"/>
      <c r="AN54" s="187"/>
      <c r="AO54" s="187"/>
      <c r="AP54" s="187"/>
      <c r="AQ54" s="187"/>
      <c r="AR54" s="187"/>
      <c r="AS54" s="187"/>
      <c r="AT54" s="187"/>
      <c r="AU54" s="187"/>
      <c r="AV54" s="187"/>
      <c r="AW54" s="585"/>
      <c r="AX54" s="585"/>
      <c r="AY54" s="187"/>
      <c r="AZ54" s="187"/>
      <c r="BA54" s="187"/>
      <c r="BB54" s="187"/>
      <c r="BC54" s="187"/>
      <c r="BD54" s="187"/>
      <c r="BE54" s="187"/>
      <c r="BF54" s="187"/>
      <c r="BG54" s="187"/>
      <c r="BH54" s="187"/>
      <c r="BI54" s="585"/>
      <c r="BJ54" s="585"/>
      <c r="BK54" s="187"/>
      <c r="BL54" s="187"/>
      <c r="BM54" s="187"/>
      <c r="BN54" s="187"/>
      <c r="BO54" s="187"/>
      <c r="BP54" s="187"/>
      <c r="BQ54" s="187"/>
      <c r="BR54" s="187"/>
      <c r="BS54" s="187"/>
      <c r="BT54" s="187"/>
      <c r="BU54" s="585"/>
      <c r="BV54" s="585"/>
      <c r="BW54" s="187"/>
      <c r="BX54" s="187"/>
      <c r="BY54" s="187"/>
      <c r="BZ54" s="187"/>
      <c r="CA54" s="187"/>
      <c r="CB54" s="187"/>
      <c r="CC54" s="187"/>
      <c r="CD54" s="187"/>
      <c r="CE54" s="187"/>
      <c r="CF54" s="187"/>
      <c r="CG54" s="585"/>
      <c r="CH54" s="585"/>
      <c r="CI54" s="187">
        <f t="shared" si="159"/>
        <v>0</v>
      </c>
      <c r="CJ54" s="187">
        <f t="shared" si="160"/>
        <v>0</v>
      </c>
      <c r="CK54" s="187"/>
      <c r="CL54" s="187"/>
      <c r="CM54" s="187"/>
      <c r="CN54" s="187"/>
      <c r="CO54" s="187">
        <f>SUMIFS(Backup!$I:$I, Backup!$A:$A, "&gt;"&amp;'Week-wise'!CJ$1, Backup!$A:$A, "&lt;="&amp;'Week-wise'!CO$1, Backup!$B:$B, 'Week-wise'!$B54)</f>
        <v>0</v>
      </c>
      <c r="CP54" s="187">
        <f>SUMIFS(Backup!$I:$I, Backup!$A:$A, "&gt;"&amp;'Week-wise'!CK$1, Backup!$A:$A, "&lt;="&amp;'Week-wise'!CP$1, Backup!$B:$B, 'Week-wise'!$B54)</f>
        <v>0</v>
      </c>
      <c r="CQ54" s="187">
        <f>SUMIFS(Backup!$I:$I, Backup!$A:$A, "&gt;"&amp;'Week-wise'!CL$1, Backup!$A:$A, "&lt;="&amp;'Week-wise'!CQ$1, Backup!$B:$B, 'Week-wise'!$B54)</f>
        <v>0</v>
      </c>
      <c r="CR54" s="187">
        <f>SUMIFS(Backup!$I:$I, Backup!$A:$A, "&gt;"&amp;'Week-wise'!CM$1, Backup!$A:$A, "&lt;="&amp;'Week-wise'!CR$1, Backup!$B:$B, 'Week-wise'!$B54)</f>
        <v>0</v>
      </c>
      <c r="CS54" s="187"/>
      <c r="CT54" s="187"/>
      <c r="CU54" s="187">
        <f t="shared" si="161"/>
        <v>0</v>
      </c>
      <c r="CV54" s="187">
        <f t="shared" si="162"/>
        <v>0</v>
      </c>
      <c r="CW54" s="187"/>
      <c r="CX54" s="187"/>
      <c r="CY54" s="187"/>
      <c r="CZ54" s="187"/>
      <c r="DA54" s="187">
        <f>SUMIFS(Backup!$I:$I, Backup!$A:$A, "&gt;"&amp;'Week-wise'!CV$1, Backup!$A:$A, "&lt;="&amp;'Week-wise'!DA$1, Backup!$B:$B, 'Week-wise'!$B54)</f>
        <v>0</v>
      </c>
      <c r="DB54" s="187">
        <f>SUMIFS(Backup!$I:$I, Backup!$A:$A, "&gt;"&amp;'Week-wise'!CW$1, Backup!$A:$A, "&lt;="&amp;'Week-wise'!DB$1, Backup!$B:$B, 'Week-wise'!$B54)</f>
        <v>0</v>
      </c>
      <c r="DC54" s="187">
        <f>SUMIFS(Backup!$I:$I, Backup!$A:$A, "&gt;"&amp;'Week-wise'!CX$1, Backup!$A:$A, "&lt;="&amp;'Week-wise'!DC$1, Backup!$B:$B, 'Week-wise'!$B54)</f>
        <v>0</v>
      </c>
      <c r="DD54" s="187">
        <f>SUMIFS(Backup!$I:$I, Backup!$A:$A, "&gt;"&amp;'Week-wise'!CY$1, Backup!$A:$A, "&lt;="&amp;'Week-wise'!DD$1, Backup!$B:$B, 'Week-wise'!$B54)</f>
        <v>0</v>
      </c>
      <c r="DE54" s="187"/>
      <c r="DF54" s="187"/>
      <c r="DG54" s="187">
        <f t="shared" si="163"/>
        <v>0</v>
      </c>
      <c r="DH54" s="187">
        <f t="shared" si="164"/>
        <v>0</v>
      </c>
      <c r="DI54" s="187"/>
      <c r="DJ54" s="187"/>
      <c r="DK54" s="187"/>
      <c r="DL54" s="187"/>
      <c r="DM54" s="187">
        <f>SUMIFS(Backup!$I:$I, Backup!$A:$A, "&gt;"&amp;'Week-wise'!DH$1, Backup!$A:$A, "&lt;="&amp;'Week-wise'!DM$1, Backup!$B:$B, 'Week-wise'!$B54)</f>
        <v>0</v>
      </c>
      <c r="DN54" s="187">
        <f>SUMIFS(Backup!$I:$I, Backup!$A:$A, "&gt;"&amp;'Week-wise'!DI$1, Backup!$A:$A, "&lt;="&amp;'Week-wise'!DN$1, Backup!$B:$B, 'Week-wise'!$B54)</f>
        <v>0</v>
      </c>
      <c r="DO54" s="187">
        <f>SUMIFS(Backup!$I:$I, Backup!$A:$A, "&gt;"&amp;'Week-wise'!DJ$1, Backup!$A:$A, "&lt;="&amp;'Week-wise'!DO$1, Backup!$B:$B, 'Week-wise'!$B54)</f>
        <v>0</v>
      </c>
      <c r="DP54" s="187">
        <f>SUMIFS(Backup!$I:$I, Backup!$A:$A, "&gt;"&amp;'Week-wise'!DK$1, Backup!$A:$A, "&lt;="&amp;'Week-wise'!DP$1, Backup!$B:$B, 'Week-wise'!$B54)</f>
        <v>0</v>
      </c>
      <c r="DQ54" s="187"/>
      <c r="DR54" s="187"/>
      <c r="DS54" s="187">
        <f t="shared" si="165"/>
        <v>0</v>
      </c>
      <c r="DT54" s="187">
        <f t="shared" si="166"/>
        <v>0</v>
      </c>
      <c r="DU54" s="187"/>
      <c r="DV54" s="187"/>
      <c r="DW54" s="187"/>
      <c r="DX54" s="187"/>
      <c r="DY54" s="187">
        <f>SUMIFS(Backup!$I:$I, Backup!$A:$A, "&gt;"&amp;'Week-wise'!DT$1, Backup!$A:$A, "&lt;="&amp;'Week-wise'!DY$1, Backup!$B:$B, 'Week-wise'!$B54)</f>
        <v>0</v>
      </c>
      <c r="DZ54" s="187">
        <f>SUMIFS(Backup!$I:$I, Backup!$A:$A, "&gt;"&amp;'Week-wise'!DU$1, Backup!$A:$A, "&lt;="&amp;'Week-wise'!DZ$1, Backup!$B:$B, 'Week-wise'!$B54)</f>
        <v>0</v>
      </c>
      <c r="EA54" s="187">
        <f>SUMIFS(Backup!$I:$I, Backup!$A:$A, "&gt;"&amp;'Week-wise'!DV$1, Backup!$A:$A, "&lt;="&amp;'Week-wise'!EA$1, Backup!$B:$B, 'Week-wise'!$B54)</f>
        <v>0</v>
      </c>
      <c r="EB54" s="187">
        <f>SUMIFS(Backup!$I:$I, Backup!$A:$A, "&gt;"&amp;'Week-wise'!DW$1, Backup!$A:$A, "&lt;="&amp;'Week-wise'!EB$1, Backup!$B:$B, 'Week-wise'!$B54)</f>
        <v>0</v>
      </c>
      <c r="EC54" s="187"/>
      <c r="ED54" s="187"/>
      <c r="EE54" s="187">
        <f t="shared" si="167"/>
        <v>0</v>
      </c>
      <c r="EF54" s="187">
        <f t="shared" si="168"/>
        <v>0</v>
      </c>
      <c r="EG54" s="187"/>
      <c r="EH54" s="187"/>
      <c r="EI54" s="187"/>
      <c r="EJ54" s="187"/>
      <c r="EK54" s="187">
        <f>SUMIFS(Backup!$I:$I, Backup!$A:$A, "&gt;"&amp;'Week-wise'!EF$1, Backup!$A:$A, "&lt;="&amp;'Week-wise'!EK$1, Backup!$B:$B, 'Week-wise'!$B54)</f>
        <v>0</v>
      </c>
      <c r="EL54" s="187">
        <f>SUMIFS(Backup!$I:$I, Backup!$A:$A, "&gt;"&amp;'Week-wise'!EG$1, Backup!$A:$A, "&lt;="&amp;'Week-wise'!EL$1, Backup!$B:$B, 'Week-wise'!$B54)</f>
        <v>0</v>
      </c>
      <c r="EM54" s="187">
        <f>SUMIFS(Backup!$I:$I, Backup!$A:$A, "&gt;"&amp;'Week-wise'!EH$1, Backup!$A:$A, "&lt;="&amp;'Week-wise'!EM$1, Backup!$B:$B, 'Week-wise'!$B54)</f>
        <v>0</v>
      </c>
      <c r="EN54" s="187">
        <f>SUMIFS(Backup!$I:$I, Backup!$A:$A, "&gt;"&amp;'Week-wise'!EI$1, Backup!$A:$A, "&lt;="&amp;'Week-wise'!EN$1, Backup!$B:$B, 'Week-wise'!$B54)</f>
        <v>0</v>
      </c>
      <c r="EO54" s="187"/>
      <c r="EP54" s="187"/>
      <c r="EQ54" s="187">
        <f t="shared" si="169"/>
        <v>0</v>
      </c>
      <c r="ER54" s="187">
        <f t="shared" si="170"/>
        <v>0</v>
      </c>
      <c r="ES54" s="187"/>
      <c r="ET54" s="187"/>
      <c r="EU54" s="187"/>
      <c r="EV54" s="187"/>
      <c r="EW54" s="187">
        <f>SUMIFS(Backup!$I:$I, Backup!$A:$A, "&gt;"&amp;'Week-wise'!ER$1, Backup!$A:$A, "&lt;="&amp;'Week-wise'!EW$1, Backup!$B:$B, 'Week-wise'!$B54)</f>
        <v>0</v>
      </c>
      <c r="EX54" s="187">
        <f>SUMIFS(Backup!$I:$I, Backup!$A:$A, "&gt;"&amp;'Week-wise'!ES$1, Backup!$A:$A, "&lt;="&amp;'Week-wise'!EX$1, Backup!$B:$B, 'Week-wise'!$B54)</f>
        <v>0</v>
      </c>
      <c r="EY54" s="187">
        <f>SUMIFS(Backup!$I:$I, Backup!$A:$A, "&gt;"&amp;'Week-wise'!ET$1, Backup!$A:$A, "&lt;="&amp;'Week-wise'!EY$1, Backup!$B:$B, 'Week-wise'!$B54)</f>
        <v>0</v>
      </c>
      <c r="EZ54" s="187">
        <f>SUMIFS(Backup!$I:$I, Backup!$A:$A, "&gt;"&amp;'Week-wise'!EU$1, Backup!$A:$A, "&lt;="&amp;'Week-wise'!EZ$1, Backup!$B:$B, 'Week-wise'!$B54)</f>
        <v>0</v>
      </c>
      <c r="FA54" s="187"/>
      <c r="FB54" s="187"/>
      <c r="FC54" s="187">
        <f t="shared" si="171"/>
        <v>0</v>
      </c>
      <c r="FD54" s="187">
        <f t="shared" si="172"/>
        <v>0</v>
      </c>
      <c r="FE54" s="187"/>
      <c r="FF54" s="187"/>
      <c r="FG54" s="187"/>
      <c r="FH54" s="187"/>
      <c r="FI54" s="187">
        <f>SUMIFS(Backup!$I:$I, Backup!$A:$A, "&gt;"&amp;'Week-wise'!FD$1, Backup!$A:$A, "&lt;="&amp;'Week-wise'!FI$1, Backup!$B:$B, 'Week-wise'!$B54)</f>
        <v>0</v>
      </c>
      <c r="FJ54" s="187">
        <f>SUMIFS(Backup!$I:$I, Backup!$A:$A, "&gt;"&amp;'Week-wise'!FE$1, Backup!$A:$A, "&lt;="&amp;'Week-wise'!FJ$1, Backup!$B:$B, 'Week-wise'!$B54)</f>
        <v>0</v>
      </c>
      <c r="FK54" s="187">
        <f>SUMIFS(Backup!$I:$I, Backup!$A:$A, "&gt;"&amp;'Week-wise'!FF$1, Backup!$A:$A, "&lt;="&amp;'Week-wise'!FK$1, Backup!$B:$B, 'Week-wise'!$B54)</f>
        <v>0</v>
      </c>
      <c r="FL54" s="187">
        <f>SUMIFS(Backup!$I:$I, Backup!$A:$A, "&gt;"&amp;'Week-wise'!FG$1, Backup!$A:$A, "&lt;="&amp;'Week-wise'!FL$1, Backup!$B:$B, 'Week-wise'!$B54)</f>
        <v>0</v>
      </c>
      <c r="FM54" s="187"/>
      <c r="FN54" s="187"/>
      <c r="FO54" s="187">
        <f t="shared" si="173"/>
        <v>0</v>
      </c>
      <c r="FP54" s="187">
        <f t="shared" si="174"/>
        <v>0</v>
      </c>
      <c r="FQ54" s="187">
        <v>0</v>
      </c>
      <c r="FR54" s="187">
        <v>0</v>
      </c>
      <c r="FS54" s="187">
        <v>0</v>
      </c>
      <c r="FT54" s="187">
        <v>0</v>
      </c>
      <c r="FU54" s="187">
        <f>SUMIFS(Backup!$I:$I, Backup!$A:$A, "&gt;"&amp;'Week-wise'!FP$1, Backup!$A:$A, "&lt;="&amp;'Week-wise'!FU$1, Backup!$B:$B, 'Week-wise'!$B54)</f>
        <v>0</v>
      </c>
      <c r="FV54" s="187">
        <f>SUMIFS(Backup!$I:$I, Backup!$A:$A, "&gt;"&amp;'Week-wise'!FQ$1, Backup!$A:$A, "&lt;="&amp;'Week-wise'!FV$1, Backup!$B:$B, 'Week-wise'!$B54)</f>
        <v>0</v>
      </c>
      <c r="FW54" s="187">
        <f>SUMIFS(Backup!$I:$I, Backup!$A:$A, "&gt;"&amp;'Week-wise'!FR$1, Backup!$A:$A, "&lt;="&amp;'Week-wise'!FW$1, Backup!$B:$B, 'Week-wise'!$B54)</f>
        <v>0</v>
      </c>
      <c r="FX54" s="187">
        <f>SUMIFS(Backup!$I:$I, Backup!$A:$A, "&gt;"&amp;'Week-wise'!FS$1, Backup!$A:$A, "&lt;="&amp;'Week-wise'!FX$1, Backup!$B:$B, 'Week-wise'!$B54)</f>
        <v>0</v>
      </c>
      <c r="FY54" s="187"/>
      <c r="FZ54" s="187"/>
      <c r="GA54" s="187">
        <f t="shared" si="175"/>
        <v>0</v>
      </c>
      <c r="GB54" s="187">
        <f t="shared" si="176"/>
        <v>0</v>
      </c>
      <c r="GC54" s="187"/>
      <c r="GD54" s="187"/>
      <c r="GE54" s="187"/>
      <c r="GF54" s="187"/>
      <c r="GG54" s="187">
        <f>SUMIFS(Backup!$I:$I, Backup!$A:$A, "&gt;"&amp;'Week-wise'!GB$1, Backup!$A:$A, "&lt;="&amp;'Week-wise'!GG$1, Backup!$B:$B, 'Week-wise'!$B54)</f>
        <v>0</v>
      </c>
      <c r="GH54" s="187">
        <f>SUMIFS(Backup!$I:$I, Backup!$A:$A, "&gt;"&amp;'Week-wise'!GC$1, Backup!$A:$A, "&lt;="&amp;'Week-wise'!GH$1, Backup!$B:$B, 'Week-wise'!$B54)</f>
        <v>0</v>
      </c>
      <c r="GI54" s="187">
        <f>SUMIFS(Backup!$I:$I, Backup!$A:$A, "&gt;"&amp;'Week-wise'!GD$1, Backup!$A:$A, "&lt;="&amp;'Week-wise'!GI$1, Backup!$B:$B, 'Week-wise'!$B54)</f>
        <v>0</v>
      </c>
      <c r="GJ54" s="187">
        <f>SUMIFS(Backup!$I:$I, Backup!$A:$A, "&gt;"&amp;'Week-wise'!GE$1, Backup!$A:$A, "&lt;="&amp;'Week-wise'!GJ$1, Backup!$B:$B, 'Week-wise'!$B54)</f>
        <v>0</v>
      </c>
      <c r="GK54" s="187"/>
      <c r="GL54" s="187"/>
      <c r="GM54" s="187">
        <f t="shared" si="177"/>
        <v>0</v>
      </c>
      <c r="GN54" s="187">
        <f t="shared" si="178"/>
        <v>0</v>
      </c>
      <c r="GO54" s="187"/>
      <c r="GP54" s="187"/>
      <c r="GQ54" s="187"/>
      <c r="GR54" s="187"/>
      <c r="GS54" s="187">
        <f>SUMIFS(Backup!$I:$I, Backup!$A:$A, "&gt;"&amp;'Week-wise'!GN$1, Backup!$A:$A, "&lt;="&amp;'Week-wise'!GS$1, Backup!$B:$B, 'Week-wise'!$B54)</f>
        <v>0</v>
      </c>
      <c r="GT54" s="187">
        <f>SUMIFS(Backup!$I:$I, Backup!$A:$A, "&gt;"&amp;'Week-wise'!GO$1, Backup!$A:$A, "&lt;="&amp;'Week-wise'!GT$1, Backup!$B:$B, 'Week-wise'!$B54)</f>
        <v>0</v>
      </c>
      <c r="GU54" s="187">
        <f>SUMIFS(Backup!$I:$I, Backup!$A:$A, "&gt;"&amp;'Week-wise'!GP$1, Backup!$A:$A, "&lt;="&amp;'Week-wise'!GU$1, Backup!$B:$B, 'Week-wise'!$B54)</f>
        <v>0</v>
      </c>
      <c r="GV54" s="187">
        <f>SUMIFS(Backup!$I:$I, Backup!$A:$A, "&gt;"&amp;'Week-wise'!GQ$1, Backup!$A:$A, "&lt;="&amp;'Week-wise'!GV$1, Backup!$B:$B, 'Week-wise'!$B54)</f>
        <v>0</v>
      </c>
      <c r="GW54" s="187"/>
      <c r="GX54" s="187"/>
      <c r="GY54" s="187">
        <f t="shared" si="179"/>
        <v>0</v>
      </c>
      <c r="GZ54" s="187">
        <f t="shared" si="180"/>
        <v>0</v>
      </c>
      <c r="HA54" s="187"/>
      <c r="HB54" s="187"/>
      <c r="HC54" s="187"/>
      <c r="HD54" s="187"/>
      <c r="HE54" s="187">
        <f>SUMIFS(Backup!$I:$I, Backup!$A:$A, "&gt;"&amp;'Week-wise'!GZ$1, Backup!$A:$A, "&lt;="&amp;'Week-wise'!HE$1, Backup!$B:$B, 'Week-wise'!$B54)</f>
        <v>0</v>
      </c>
      <c r="HF54" s="187">
        <f>SUMIFS(Backup!$I:$I, Backup!$A:$A, "&gt;"&amp;'Week-wise'!HA$1, Backup!$A:$A, "&lt;="&amp;'Week-wise'!HF$1, Backup!$B:$B, 'Week-wise'!$B54)</f>
        <v>0</v>
      </c>
      <c r="HG54" s="187">
        <f>SUMIFS(Backup!$I:$I, Backup!$A:$A, "&gt;"&amp;'Week-wise'!HB$1, Backup!$A:$A, "&lt;="&amp;'Week-wise'!HG$1, Backup!$B:$B, 'Week-wise'!$B54)</f>
        <v>0</v>
      </c>
      <c r="HH54" s="187">
        <f>SUMIFS(Backup!$I:$I, Backup!$A:$A, "&gt;"&amp;'Week-wise'!HC$1, Backup!$A:$A, "&lt;="&amp;'Week-wise'!HH$1, Backup!$B:$B, 'Week-wise'!$B54)</f>
        <v>0</v>
      </c>
      <c r="HI54" s="187"/>
      <c r="HJ54" s="187"/>
      <c r="HK54" s="187">
        <f t="shared" si="181"/>
        <v>0</v>
      </c>
      <c r="HL54" s="187">
        <f t="shared" si="182"/>
        <v>0</v>
      </c>
      <c r="HM54" s="187"/>
      <c r="HN54" s="187"/>
      <c r="HO54" s="187"/>
      <c r="HP54" s="187"/>
      <c r="HQ54" s="187">
        <f>SUMIFS(Backup!$I:$I, Backup!$A:$A, "&gt;"&amp;'Week-wise'!HL$1, Backup!$A:$A, "&lt;="&amp;'Week-wise'!HQ$1, Backup!$B:$B, 'Week-wise'!$B54)</f>
        <v>0</v>
      </c>
      <c r="HR54" s="187">
        <f>SUMIFS(Backup!$I:$I, Backup!$A:$A, "&gt;"&amp;'Week-wise'!HM$1, Backup!$A:$A, "&lt;="&amp;'Week-wise'!HR$1, Backup!$B:$B, 'Week-wise'!$B54)</f>
        <v>0</v>
      </c>
      <c r="HS54" s="187">
        <f>SUMIFS(Backup!$I:$I, Backup!$A:$A, "&gt;"&amp;'Week-wise'!HN$1, Backup!$A:$A, "&lt;="&amp;'Week-wise'!HS$1, Backup!$B:$B, 'Week-wise'!$B54)</f>
        <v>0</v>
      </c>
      <c r="HT54" s="187">
        <f>SUMIFS(Backup!$I:$I, Backup!$A:$A, "&gt;"&amp;'Week-wise'!HO$1, Backup!$A:$A, "&lt;="&amp;'Week-wise'!HT$1, Backup!$B:$B, 'Week-wise'!$B54)</f>
        <v>0</v>
      </c>
      <c r="HU54" s="187"/>
      <c r="HV54" s="187"/>
      <c r="HW54" s="187">
        <f t="shared" si="183"/>
        <v>69</v>
      </c>
      <c r="HX54" s="187">
        <f t="shared" si="184"/>
        <v>0</v>
      </c>
      <c r="HY54" s="187">
        <v>6.9</v>
      </c>
      <c r="HZ54" s="187">
        <v>13.8</v>
      </c>
      <c r="IA54" s="187">
        <v>24.15</v>
      </c>
      <c r="IB54" s="187">
        <v>24.15</v>
      </c>
      <c r="IC54" s="187">
        <f>SUMIFS(Backup!$I:$I, Backup!$A:$A, "&gt;"&amp;'Week-wise'!HX$1, Backup!$A:$A, "&lt;="&amp;'Week-wise'!IC$1, Backup!$B:$B, 'Week-wise'!$B54)</f>
        <v>0</v>
      </c>
      <c r="ID54" s="187">
        <f>SUMIFS(Backup!$I:$I, Backup!$A:$A, "&gt;"&amp;'Week-wise'!HY$1, Backup!$A:$A, "&lt;="&amp;'Week-wise'!ID$1, Backup!$B:$B, 'Week-wise'!$B54)</f>
        <v>0</v>
      </c>
      <c r="IE54" s="187">
        <f>SUMIFS(Backup!$I:$I, Backup!$A:$A, "&gt;"&amp;'Week-wise'!HZ$1, Backup!$A:$A, "&lt;="&amp;'Week-wise'!IE$1, Backup!$B:$B, 'Week-wise'!$B54)</f>
        <v>0</v>
      </c>
      <c r="IF54" s="187">
        <f>SUMIFS(Backup!$I:$I, Backup!$A:$A, "&gt;"&amp;'Week-wise'!IA$1, Backup!$A:$A, "&lt;="&amp;'Week-wise'!IF$1, Backup!$B:$B, 'Week-wise'!$B54)</f>
        <v>0</v>
      </c>
      <c r="IG54" s="187"/>
      <c r="IH54" s="187"/>
      <c r="II54" s="187">
        <f t="shared" si="185"/>
        <v>0</v>
      </c>
      <c r="IJ54" s="187">
        <f t="shared" si="186"/>
        <v>0</v>
      </c>
      <c r="IK54" s="187"/>
      <c r="IL54" s="187"/>
      <c r="IM54" s="187"/>
      <c r="IN54" s="187"/>
      <c r="IO54" s="187">
        <f>SUMIFS(Backup!$I:$I, Backup!$A:$A, "&gt;"&amp;'Week-wise'!IJ$1, Backup!$A:$A, "&lt;="&amp;'Week-wise'!IO$1, Backup!$B:$B, 'Week-wise'!$B54)</f>
        <v>0</v>
      </c>
      <c r="IP54" s="187">
        <f>SUMIFS(Backup!$I:$I, Backup!$A:$A, "&gt;"&amp;'Week-wise'!IK$1, Backup!$A:$A, "&lt;="&amp;'Week-wise'!IP$1, Backup!$B:$B, 'Week-wise'!$B54)</f>
        <v>0</v>
      </c>
      <c r="IQ54" s="187">
        <f>SUMIFS(Backup!$I:$I, Backup!$A:$A, "&gt;"&amp;'Week-wise'!IL$1, Backup!$A:$A, "&lt;="&amp;'Week-wise'!IQ$1, Backup!$B:$B, 'Week-wise'!$B54)</f>
        <v>0</v>
      </c>
      <c r="IR54" s="187">
        <f>SUMIFS(Backup!$I:$I, Backup!$A:$A, "&gt;"&amp;'Week-wise'!IM$1, Backup!$A:$A, "&lt;="&amp;'Week-wise'!IR$1, Backup!$B:$B, 'Week-wise'!$B54)</f>
        <v>0</v>
      </c>
      <c r="IS54" s="187"/>
      <c r="IT54" s="187"/>
      <c r="IU54" s="187">
        <f t="shared" si="187"/>
        <v>0</v>
      </c>
      <c r="IV54" s="187">
        <f t="shared" si="188"/>
        <v>0</v>
      </c>
      <c r="IW54" s="187"/>
      <c r="IX54" s="187"/>
      <c r="IY54" s="187"/>
      <c r="IZ54" s="187"/>
      <c r="JA54" s="187">
        <f>SUMIFS(Backup!$I:$I, Backup!$A:$A, "&gt;"&amp;'Week-wise'!IV$1, Backup!$A:$A, "&lt;="&amp;'Week-wise'!JA$1, Backup!$B:$B, 'Week-wise'!$B54)</f>
        <v>0</v>
      </c>
      <c r="JB54" s="187">
        <f>SUMIFS(Backup!$I:$I, Backup!$A:$A, "&gt;"&amp;'Week-wise'!IW$1, Backup!$A:$A, "&lt;="&amp;'Week-wise'!JB$1, Backup!$B:$B, 'Week-wise'!$B54)</f>
        <v>0</v>
      </c>
      <c r="JC54" s="187">
        <f>SUMIFS(Backup!$I:$I, Backup!$A:$A, "&gt;"&amp;'Week-wise'!IX$1, Backup!$A:$A, "&lt;="&amp;'Week-wise'!JC$1, Backup!$B:$B, 'Week-wise'!$B54)</f>
        <v>0</v>
      </c>
      <c r="JD54" s="187">
        <f>SUMIFS(Backup!$I:$I, Backup!$A:$A, "&gt;"&amp;'Week-wise'!IY$1, Backup!$A:$A, "&lt;="&amp;'Week-wise'!JD$1, Backup!$B:$B, 'Week-wise'!$B54)</f>
        <v>0</v>
      </c>
    </row>
    <row r="55" spans="1:264">
      <c r="A55" s="190">
        <v>8</v>
      </c>
      <c r="B55" s="241" t="s">
        <v>34</v>
      </c>
      <c r="C55" s="585"/>
      <c r="D55" s="190" t="s">
        <v>564</v>
      </c>
      <c r="E55" s="312">
        <f t="shared" si="158"/>
        <v>0</v>
      </c>
      <c r="F55" s="312">
        <f t="shared" si="155"/>
        <v>0</v>
      </c>
      <c r="G55" s="312">
        <f t="shared" si="156"/>
        <v>225</v>
      </c>
      <c r="H55" s="312">
        <f t="shared" si="157"/>
        <v>0</v>
      </c>
      <c r="I55" s="585"/>
      <c r="J55" s="585"/>
      <c r="K55" s="187"/>
      <c r="L55" s="187"/>
      <c r="M55" s="585"/>
      <c r="N55" s="585"/>
      <c r="O55" s="187"/>
      <c r="P55" s="187"/>
      <c r="Q55" s="187"/>
      <c r="R55" s="187"/>
      <c r="S55" s="187"/>
      <c r="T55" s="187"/>
      <c r="U55" s="187"/>
      <c r="V55" s="187"/>
      <c r="W55" s="187"/>
      <c r="X55" s="187"/>
      <c r="Y55" s="585"/>
      <c r="Z55" s="585"/>
      <c r="AA55" s="187"/>
      <c r="AB55" s="187"/>
      <c r="AC55" s="187"/>
      <c r="AD55" s="187"/>
      <c r="AE55" s="187"/>
      <c r="AF55" s="187"/>
      <c r="AG55" s="187"/>
      <c r="AH55" s="187"/>
      <c r="AI55" s="187"/>
      <c r="AJ55" s="187"/>
      <c r="AK55" s="585"/>
      <c r="AL55" s="585"/>
      <c r="AM55" s="187"/>
      <c r="AN55" s="187"/>
      <c r="AO55" s="187"/>
      <c r="AP55" s="187"/>
      <c r="AQ55" s="187"/>
      <c r="AR55" s="187"/>
      <c r="AS55" s="187"/>
      <c r="AT55" s="187"/>
      <c r="AU55" s="187"/>
      <c r="AV55" s="187"/>
      <c r="AW55" s="585"/>
      <c r="AX55" s="585"/>
      <c r="AY55" s="187"/>
      <c r="AZ55" s="187"/>
      <c r="BA55" s="187"/>
      <c r="BB55" s="187"/>
      <c r="BC55" s="187"/>
      <c r="BD55" s="187"/>
      <c r="BE55" s="187"/>
      <c r="BF55" s="187"/>
      <c r="BG55" s="187"/>
      <c r="BH55" s="187"/>
      <c r="BI55" s="585"/>
      <c r="BJ55" s="585"/>
      <c r="BK55" s="187"/>
      <c r="BL55" s="187"/>
      <c r="BM55" s="187"/>
      <c r="BN55" s="187"/>
      <c r="BO55" s="187"/>
      <c r="BP55" s="187"/>
      <c r="BQ55" s="187"/>
      <c r="BR55" s="187"/>
      <c r="BS55" s="187"/>
      <c r="BT55" s="187"/>
      <c r="BU55" s="585"/>
      <c r="BV55" s="585"/>
      <c r="BW55" s="187"/>
      <c r="BX55" s="187"/>
      <c r="BY55" s="187"/>
      <c r="BZ55" s="187"/>
      <c r="CA55" s="187"/>
      <c r="CB55" s="187"/>
      <c r="CC55" s="187"/>
      <c r="CD55" s="187"/>
      <c r="CE55" s="187"/>
      <c r="CF55" s="187"/>
      <c r="CG55" s="585"/>
      <c r="CH55" s="585"/>
      <c r="CI55" s="187">
        <f t="shared" si="159"/>
        <v>0</v>
      </c>
      <c r="CJ55" s="187">
        <f t="shared" si="160"/>
        <v>0</v>
      </c>
      <c r="CK55" s="187"/>
      <c r="CL55" s="187"/>
      <c r="CM55" s="187"/>
      <c r="CN55" s="187"/>
      <c r="CO55" s="187">
        <f>SUMIFS(Backup!$I:$I, Backup!$A:$A, "&gt;"&amp;'Week-wise'!CJ$1, Backup!$A:$A, "&lt;="&amp;'Week-wise'!CO$1, Backup!$B:$B, 'Week-wise'!$B55)</f>
        <v>0</v>
      </c>
      <c r="CP55" s="187">
        <f>SUMIFS(Backup!$I:$I, Backup!$A:$A, "&gt;"&amp;'Week-wise'!CK$1, Backup!$A:$A, "&lt;="&amp;'Week-wise'!CP$1, Backup!$B:$B, 'Week-wise'!$B55)</f>
        <v>0</v>
      </c>
      <c r="CQ55" s="187">
        <f>SUMIFS(Backup!$I:$I, Backup!$A:$A, "&gt;"&amp;'Week-wise'!CL$1, Backup!$A:$A, "&lt;="&amp;'Week-wise'!CQ$1, Backup!$B:$B, 'Week-wise'!$B55)</f>
        <v>0</v>
      </c>
      <c r="CR55" s="187">
        <f>SUMIFS(Backup!$I:$I, Backup!$A:$A, "&gt;"&amp;'Week-wise'!CM$1, Backup!$A:$A, "&lt;="&amp;'Week-wise'!CR$1, Backup!$B:$B, 'Week-wise'!$B55)</f>
        <v>0</v>
      </c>
      <c r="CS55" s="187"/>
      <c r="CT55" s="187"/>
      <c r="CU55" s="187">
        <f t="shared" si="161"/>
        <v>0</v>
      </c>
      <c r="CV55" s="187">
        <f t="shared" si="162"/>
        <v>0</v>
      </c>
      <c r="CW55" s="187"/>
      <c r="CX55" s="187"/>
      <c r="CY55" s="187"/>
      <c r="CZ55" s="187"/>
      <c r="DA55" s="187">
        <f>SUMIFS(Backup!$I:$I, Backup!$A:$A, "&gt;"&amp;'Week-wise'!CV$1, Backup!$A:$A, "&lt;="&amp;'Week-wise'!DA$1, Backup!$B:$B, 'Week-wise'!$B55)</f>
        <v>0</v>
      </c>
      <c r="DB55" s="187">
        <f>SUMIFS(Backup!$I:$I, Backup!$A:$A, "&gt;"&amp;'Week-wise'!CW$1, Backup!$A:$A, "&lt;="&amp;'Week-wise'!DB$1, Backup!$B:$B, 'Week-wise'!$B55)</f>
        <v>0</v>
      </c>
      <c r="DC55" s="187">
        <f>SUMIFS(Backup!$I:$I, Backup!$A:$A, "&gt;"&amp;'Week-wise'!CX$1, Backup!$A:$A, "&lt;="&amp;'Week-wise'!DC$1, Backup!$B:$B, 'Week-wise'!$B55)</f>
        <v>0</v>
      </c>
      <c r="DD55" s="187">
        <f>SUMIFS(Backup!$I:$I, Backup!$A:$A, "&gt;"&amp;'Week-wise'!CY$1, Backup!$A:$A, "&lt;="&amp;'Week-wise'!DD$1, Backup!$B:$B, 'Week-wise'!$B55)</f>
        <v>0</v>
      </c>
      <c r="DE55" s="187"/>
      <c r="DF55" s="187"/>
      <c r="DG55" s="187">
        <f t="shared" si="163"/>
        <v>0</v>
      </c>
      <c r="DH55" s="187">
        <f t="shared" si="164"/>
        <v>0</v>
      </c>
      <c r="DI55" s="187"/>
      <c r="DJ55" s="187"/>
      <c r="DK55" s="187"/>
      <c r="DL55" s="187"/>
      <c r="DM55" s="187">
        <f>SUMIFS(Backup!$I:$I, Backup!$A:$A, "&gt;"&amp;'Week-wise'!DH$1, Backup!$A:$A, "&lt;="&amp;'Week-wise'!DM$1, Backup!$B:$B, 'Week-wise'!$B55)</f>
        <v>0</v>
      </c>
      <c r="DN55" s="187">
        <f>SUMIFS(Backup!$I:$I, Backup!$A:$A, "&gt;"&amp;'Week-wise'!DI$1, Backup!$A:$A, "&lt;="&amp;'Week-wise'!DN$1, Backup!$B:$B, 'Week-wise'!$B55)</f>
        <v>0</v>
      </c>
      <c r="DO55" s="187">
        <f>SUMIFS(Backup!$I:$I, Backup!$A:$A, "&gt;"&amp;'Week-wise'!DJ$1, Backup!$A:$A, "&lt;="&amp;'Week-wise'!DO$1, Backup!$B:$B, 'Week-wise'!$B55)</f>
        <v>0</v>
      </c>
      <c r="DP55" s="187">
        <f>SUMIFS(Backup!$I:$I, Backup!$A:$A, "&gt;"&amp;'Week-wise'!DK$1, Backup!$A:$A, "&lt;="&amp;'Week-wise'!DP$1, Backup!$B:$B, 'Week-wise'!$B55)</f>
        <v>0</v>
      </c>
      <c r="DQ55" s="187"/>
      <c r="DR55" s="187"/>
      <c r="DS55" s="187">
        <f t="shared" si="165"/>
        <v>0</v>
      </c>
      <c r="DT55" s="187">
        <f t="shared" si="166"/>
        <v>0</v>
      </c>
      <c r="DU55" s="187"/>
      <c r="DV55" s="187"/>
      <c r="DW55" s="187"/>
      <c r="DX55" s="187"/>
      <c r="DY55" s="187">
        <f>SUMIFS(Backup!$I:$I, Backup!$A:$A, "&gt;"&amp;'Week-wise'!DT$1, Backup!$A:$A, "&lt;="&amp;'Week-wise'!DY$1, Backup!$B:$B, 'Week-wise'!$B55)</f>
        <v>0</v>
      </c>
      <c r="DZ55" s="187">
        <f>SUMIFS(Backup!$I:$I, Backup!$A:$A, "&gt;"&amp;'Week-wise'!DU$1, Backup!$A:$A, "&lt;="&amp;'Week-wise'!DZ$1, Backup!$B:$B, 'Week-wise'!$B55)</f>
        <v>0</v>
      </c>
      <c r="EA55" s="187">
        <f>SUMIFS(Backup!$I:$I, Backup!$A:$A, "&gt;"&amp;'Week-wise'!DV$1, Backup!$A:$A, "&lt;="&amp;'Week-wise'!EA$1, Backup!$B:$B, 'Week-wise'!$B55)</f>
        <v>0</v>
      </c>
      <c r="EB55" s="187">
        <f>SUMIFS(Backup!$I:$I, Backup!$A:$A, "&gt;"&amp;'Week-wise'!DW$1, Backup!$A:$A, "&lt;="&amp;'Week-wise'!EB$1, Backup!$B:$B, 'Week-wise'!$B55)</f>
        <v>0</v>
      </c>
      <c r="EC55" s="187"/>
      <c r="ED55" s="187"/>
      <c r="EE55" s="187">
        <f t="shared" si="167"/>
        <v>0</v>
      </c>
      <c r="EF55" s="187">
        <f t="shared" si="168"/>
        <v>0</v>
      </c>
      <c r="EG55" s="187"/>
      <c r="EH55" s="187"/>
      <c r="EI55" s="187"/>
      <c r="EJ55" s="187"/>
      <c r="EK55" s="187">
        <f>SUMIFS(Backup!$I:$I, Backup!$A:$A, "&gt;"&amp;'Week-wise'!EF$1, Backup!$A:$A, "&lt;="&amp;'Week-wise'!EK$1, Backup!$B:$B, 'Week-wise'!$B55)</f>
        <v>0</v>
      </c>
      <c r="EL55" s="187">
        <f>SUMIFS(Backup!$I:$I, Backup!$A:$A, "&gt;"&amp;'Week-wise'!EG$1, Backup!$A:$A, "&lt;="&amp;'Week-wise'!EL$1, Backup!$B:$B, 'Week-wise'!$B55)</f>
        <v>0</v>
      </c>
      <c r="EM55" s="187">
        <f>SUMIFS(Backup!$I:$I, Backup!$A:$A, "&gt;"&amp;'Week-wise'!EH$1, Backup!$A:$A, "&lt;="&amp;'Week-wise'!EM$1, Backup!$B:$B, 'Week-wise'!$B55)</f>
        <v>0</v>
      </c>
      <c r="EN55" s="187">
        <f>SUMIFS(Backup!$I:$I, Backup!$A:$A, "&gt;"&amp;'Week-wise'!EI$1, Backup!$A:$A, "&lt;="&amp;'Week-wise'!EN$1, Backup!$B:$B, 'Week-wise'!$B55)</f>
        <v>0</v>
      </c>
      <c r="EO55" s="187"/>
      <c r="EP55" s="187"/>
      <c r="EQ55" s="187">
        <f t="shared" si="169"/>
        <v>0</v>
      </c>
      <c r="ER55" s="187">
        <f t="shared" si="170"/>
        <v>0</v>
      </c>
      <c r="ES55" s="187"/>
      <c r="ET55" s="187"/>
      <c r="EU55" s="187"/>
      <c r="EV55" s="187"/>
      <c r="EW55" s="187">
        <f>SUMIFS(Backup!$I:$I, Backup!$A:$A, "&gt;"&amp;'Week-wise'!ER$1, Backup!$A:$A, "&lt;="&amp;'Week-wise'!EW$1, Backup!$B:$B, 'Week-wise'!$B55)</f>
        <v>0</v>
      </c>
      <c r="EX55" s="187">
        <f>SUMIFS(Backup!$I:$I, Backup!$A:$A, "&gt;"&amp;'Week-wise'!ES$1, Backup!$A:$A, "&lt;="&amp;'Week-wise'!EX$1, Backup!$B:$B, 'Week-wise'!$B55)</f>
        <v>0</v>
      </c>
      <c r="EY55" s="187">
        <f>SUMIFS(Backup!$I:$I, Backup!$A:$A, "&gt;"&amp;'Week-wise'!ET$1, Backup!$A:$A, "&lt;="&amp;'Week-wise'!EY$1, Backup!$B:$B, 'Week-wise'!$B55)</f>
        <v>0</v>
      </c>
      <c r="EZ55" s="187">
        <f>SUMIFS(Backup!$I:$I, Backup!$A:$A, "&gt;"&amp;'Week-wise'!EU$1, Backup!$A:$A, "&lt;="&amp;'Week-wise'!EZ$1, Backup!$B:$B, 'Week-wise'!$B55)</f>
        <v>0</v>
      </c>
      <c r="FA55" s="187"/>
      <c r="FB55" s="187"/>
      <c r="FC55" s="187">
        <f t="shared" si="171"/>
        <v>0</v>
      </c>
      <c r="FD55" s="187">
        <f t="shared" si="172"/>
        <v>0</v>
      </c>
      <c r="FE55" s="187"/>
      <c r="FF55" s="187"/>
      <c r="FG55" s="187"/>
      <c r="FH55" s="187"/>
      <c r="FI55" s="187">
        <f>SUMIFS(Backup!$I:$I, Backup!$A:$A, "&gt;"&amp;'Week-wise'!FD$1, Backup!$A:$A, "&lt;="&amp;'Week-wise'!FI$1, Backup!$B:$B, 'Week-wise'!$B55)</f>
        <v>0</v>
      </c>
      <c r="FJ55" s="187">
        <f>SUMIFS(Backup!$I:$I, Backup!$A:$A, "&gt;"&amp;'Week-wise'!FE$1, Backup!$A:$A, "&lt;="&amp;'Week-wise'!FJ$1, Backup!$B:$B, 'Week-wise'!$B55)</f>
        <v>0</v>
      </c>
      <c r="FK55" s="187">
        <f>SUMIFS(Backup!$I:$I, Backup!$A:$A, "&gt;"&amp;'Week-wise'!FF$1, Backup!$A:$A, "&lt;="&amp;'Week-wise'!FK$1, Backup!$B:$B, 'Week-wise'!$B55)</f>
        <v>0</v>
      </c>
      <c r="FL55" s="187">
        <f>SUMIFS(Backup!$I:$I, Backup!$A:$A, "&gt;"&amp;'Week-wise'!FG$1, Backup!$A:$A, "&lt;="&amp;'Week-wise'!FL$1, Backup!$B:$B, 'Week-wise'!$B55)</f>
        <v>0</v>
      </c>
      <c r="FM55" s="187"/>
      <c r="FN55" s="187"/>
      <c r="FO55" s="187">
        <f t="shared" si="173"/>
        <v>0</v>
      </c>
      <c r="FP55" s="187">
        <f t="shared" si="174"/>
        <v>0</v>
      </c>
      <c r="FQ55" s="187">
        <v>0</v>
      </c>
      <c r="FR55" s="187">
        <v>0</v>
      </c>
      <c r="FS55" s="187">
        <v>0</v>
      </c>
      <c r="FT55" s="187">
        <v>0</v>
      </c>
      <c r="FU55" s="187">
        <f>SUMIFS(Backup!$I:$I, Backup!$A:$A, "&gt;"&amp;'Week-wise'!FP$1, Backup!$A:$A, "&lt;="&amp;'Week-wise'!FU$1, Backup!$B:$B, 'Week-wise'!$B55)</f>
        <v>0</v>
      </c>
      <c r="FV55" s="187">
        <f>SUMIFS(Backup!$I:$I, Backup!$A:$A, "&gt;"&amp;'Week-wise'!FQ$1, Backup!$A:$A, "&lt;="&amp;'Week-wise'!FV$1, Backup!$B:$B, 'Week-wise'!$B55)</f>
        <v>0</v>
      </c>
      <c r="FW55" s="187">
        <f>SUMIFS(Backup!$I:$I, Backup!$A:$A, "&gt;"&amp;'Week-wise'!FR$1, Backup!$A:$A, "&lt;="&amp;'Week-wise'!FW$1, Backup!$B:$B, 'Week-wise'!$B55)</f>
        <v>0</v>
      </c>
      <c r="FX55" s="187">
        <f>SUMIFS(Backup!$I:$I, Backup!$A:$A, "&gt;"&amp;'Week-wise'!FS$1, Backup!$A:$A, "&lt;="&amp;'Week-wise'!FX$1, Backup!$B:$B, 'Week-wise'!$B55)</f>
        <v>0</v>
      </c>
      <c r="FY55" s="187"/>
      <c r="FZ55" s="187"/>
      <c r="GA55" s="187">
        <f t="shared" si="175"/>
        <v>0</v>
      </c>
      <c r="GB55" s="187">
        <f t="shared" si="176"/>
        <v>0</v>
      </c>
      <c r="GC55" s="187"/>
      <c r="GD55" s="187"/>
      <c r="GE55" s="187"/>
      <c r="GF55" s="187"/>
      <c r="GG55" s="187">
        <f>SUMIFS(Backup!$I:$I, Backup!$A:$A, "&gt;"&amp;'Week-wise'!GB$1, Backup!$A:$A, "&lt;="&amp;'Week-wise'!GG$1, Backup!$B:$B, 'Week-wise'!$B55)</f>
        <v>0</v>
      </c>
      <c r="GH55" s="187">
        <f>SUMIFS(Backup!$I:$I, Backup!$A:$A, "&gt;"&amp;'Week-wise'!GC$1, Backup!$A:$A, "&lt;="&amp;'Week-wise'!GH$1, Backup!$B:$B, 'Week-wise'!$B55)</f>
        <v>0</v>
      </c>
      <c r="GI55" s="187">
        <f>SUMIFS(Backup!$I:$I, Backup!$A:$A, "&gt;"&amp;'Week-wise'!GD$1, Backup!$A:$A, "&lt;="&amp;'Week-wise'!GI$1, Backup!$B:$B, 'Week-wise'!$B55)</f>
        <v>0</v>
      </c>
      <c r="GJ55" s="187">
        <f>SUMIFS(Backup!$I:$I, Backup!$A:$A, "&gt;"&amp;'Week-wise'!GE$1, Backup!$A:$A, "&lt;="&amp;'Week-wise'!GJ$1, Backup!$B:$B, 'Week-wise'!$B55)</f>
        <v>0</v>
      </c>
      <c r="GK55" s="187"/>
      <c r="GL55" s="187"/>
      <c r="GM55" s="187">
        <f t="shared" si="177"/>
        <v>0</v>
      </c>
      <c r="GN55" s="187">
        <f t="shared" si="178"/>
        <v>0</v>
      </c>
      <c r="GO55" s="187"/>
      <c r="GP55" s="187"/>
      <c r="GQ55" s="187"/>
      <c r="GR55" s="187"/>
      <c r="GS55" s="187">
        <f>SUMIFS(Backup!$I:$I, Backup!$A:$A, "&gt;"&amp;'Week-wise'!GN$1, Backup!$A:$A, "&lt;="&amp;'Week-wise'!GS$1, Backup!$B:$B, 'Week-wise'!$B55)</f>
        <v>0</v>
      </c>
      <c r="GT55" s="187">
        <f>SUMIFS(Backup!$I:$I, Backup!$A:$A, "&gt;"&amp;'Week-wise'!GO$1, Backup!$A:$A, "&lt;="&amp;'Week-wise'!GT$1, Backup!$B:$B, 'Week-wise'!$B55)</f>
        <v>0</v>
      </c>
      <c r="GU55" s="187">
        <f>SUMIFS(Backup!$I:$I, Backup!$A:$A, "&gt;"&amp;'Week-wise'!GP$1, Backup!$A:$A, "&lt;="&amp;'Week-wise'!GU$1, Backup!$B:$B, 'Week-wise'!$B55)</f>
        <v>0</v>
      </c>
      <c r="GV55" s="187">
        <f>SUMIFS(Backup!$I:$I, Backup!$A:$A, "&gt;"&amp;'Week-wise'!GQ$1, Backup!$A:$A, "&lt;="&amp;'Week-wise'!GV$1, Backup!$B:$B, 'Week-wise'!$B55)</f>
        <v>0</v>
      </c>
      <c r="GW55" s="187"/>
      <c r="GX55" s="187"/>
      <c r="GY55" s="187">
        <f t="shared" si="179"/>
        <v>200</v>
      </c>
      <c r="GZ55" s="187">
        <f t="shared" si="180"/>
        <v>0</v>
      </c>
      <c r="HA55" s="187"/>
      <c r="HB55" s="187"/>
      <c r="HC55" s="187">
        <v>100</v>
      </c>
      <c r="HD55" s="187">
        <v>100</v>
      </c>
      <c r="HE55" s="187">
        <f>SUMIFS(Backup!$I:$I, Backup!$A:$A, "&gt;"&amp;'Week-wise'!GZ$1, Backup!$A:$A, "&lt;="&amp;'Week-wise'!HE$1, Backup!$B:$B, 'Week-wise'!$B55)</f>
        <v>0</v>
      </c>
      <c r="HF55" s="187">
        <f>SUMIFS(Backup!$I:$I, Backup!$A:$A, "&gt;"&amp;'Week-wise'!HA$1, Backup!$A:$A, "&lt;="&amp;'Week-wise'!HF$1, Backup!$B:$B, 'Week-wise'!$B55)</f>
        <v>0</v>
      </c>
      <c r="HG55" s="187">
        <f>SUMIFS(Backup!$I:$I, Backup!$A:$A, "&gt;"&amp;'Week-wise'!HB$1, Backup!$A:$A, "&lt;="&amp;'Week-wise'!HG$1, Backup!$B:$B, 'Week-wise'!$B55)</f>
        <v>0</v>
      </c>
      <c r="HH55" s="187">
        <f>SUMIFS(Backup!$I:$I, Backup!$A:$A, "&gt;"&amp;'Week-wise'!HC$1, Backup!$A:$A, "&lt;="&amp;'Week-wise'!HH$1, Backup!$B:$B, 'Week-wise'!$B55)</f>
        <v>0</v>
      </c>
      <c r="HI55" s="187"/>
      <c r="HJ55" s="187"/>
      <c r="HK55" s="187">
        <f t="shared" si="181"/>
        <v>0</v>
      </c>
      <c r="HL55" s="187">
        <f t="shared" si="182"/>
        <v>0</v>
      </c>
      <c r="HM55" s="187"/>
      <c r="HN55" s="187"/>
      <c r="HO55" s="187"/>
      <c r="HP55" s="187"/>
      <c r="HQ55" s="187">
        <f>SUMIFS(Backup!$I:$I, Backup!$A:$A, "&gt;"&amp;'Week-wise'!HL$1, Backup!$A:$A, "&lt;="&amp;'Week-wise'!HQ$1, Backup!$B:$B, 'Week-wise'!$B55)</f>
        <v>0</v>
      </c>
      <c r="HR55" s="187">
        <f>SUMIFS(Backup!$I:$I, Backup!$A:$A, "&gt;"&amp;'Week-wise'!HM$1, Backup!$A:$A, "&lt;="&amp;'Week-wise'!HR$1, Backup!$B:$B, 'Week-wise'!$B55)</f>
        <v>0</v>
      </c>
      <c r="HS55" s="187">
        <f>SUMIFS(Backup!$I:$I, Backup!$A:$A, "&gt;"&amp;'Week-wise'!HN$1, Backup!$A:$A, "&lt;="&amp;'Week-wise'!HS$1, Backup!$B:$B, 'Week-wise'!$B55)</f>
        <v>0</v>
      </c>
      <c r="HT55" s="187">
        <f>SUMIFS(Backup!$I:$I, Backup!$A:$A, "&gt;"&amp;'Week-wise'!HO$1, Backup!$A:$A, "&lt;="&amp;'Week-wise'!HT$1, Backup!$B:$B, 'Week-wise'!$B55)</f>
        <v>0</v>
      </c>
      <c r="HU55" s="187"/>
      <c r="HV55" s="187"/>
      <c r="HW55" s="187">
        <f t="shared" si="183"/>
        <v>25</v>
      </c>
      <c r="HX55" s="187">
        <f t="shared" si="184"/>
        <v>0</v>
      </c>
      <c r="HY55" s="187">
        <v>2.5</v>
      </c>
      <c r="HZ55" s="187">
        <v>5</v>
      </c>
      <c r="IA55" s="187">
        <v>8.75</v>
      </c>
      <c r="IB55" s="187">
        <v>8.75</v>
      </c>
      <c r="IC55" s="187">
        <f>SUMIFS(Backup!$I:$I, Backup!$A:$A, "&gt;"&amp;'Week-wise'!HX$1, Backup!$A:$A, "&lt;="&amp;'Week-wise'!IC$1, Backup!$B:$B, 'Week-wise'!$B55)</f>
        <v>0</v>
      </c>
      <c r="ID55" s="187">
        <f>SUMIFS(Backup!$I:$I, Backup!$A:$A, "&gt;"&amp;'Week-wise'!HY$1, Backup!$A:$A, "&lt;="&amp;'Week-wise'!ID$1, Backup!$B:$B, 'Week-wise'!$B55)</f>
        <v>0</v>
      </c>
      <c r="IE55" s="187">
        <f>SUMIFS(Backup!$I:$I, Backup!$A:$A, "&gt;"&amp;'Week-wise'!HZ$1, Backup!$A:$A, "&lt;="&amp;'Week-wise'!IE$1, Backup!$B:$B, 'Week-wise'!$B55)</f>
        <v>0</v>
      </c>
      <c r="IF55" s="187">
        <f>SUMIFS(Backup!$I:$I, Backup!$A:$A, "&gt;"&amp;'Week-wise'!IA$1, Backup!$A:$A, "&lt;="&amp;'Week-wise'!IF$1, Backup!$B:$B, 'Week-wise'!$B55)</f>
        <v>0</v>
      </c>
      <c r="IG55" s="187"/>
      <c r="IH55" s="187"/>
      <c r="II55" s="187">
        <f t="shared" si="185"/>
        <v>0</v>
      </c>
      <c r="IJ55" s="187">
        <f t="shared" si="186"/>
        <v>0</v>
      </c>
      <c r="IK55" s="187"/>
      <c r="IL55" s="187"/>
      <c r="IM55" s="187"/>
      <c r="IN55" s="187"/>
      <c r="IO55" s="187">
        <f>SUMIFS(Backup!$I:$I, Backup!$A:$A, "&gt;"&amp;'Week-wise'!IJ$1, Backup!$A:$A, "&lt;="&amp;'Week-wise'!IO$1, Backup!$B:$B, 'Week-wise'!$B55)</f>
        <v>0</v>
      </c>
      <c r="IP55" s="187">
        <f>SUMIFS(Backup!$I:$I, Backup!$A:$A, "&gt;"&amp;'Week-wise'!IK$1, Backup!$A:$A, "&lt;="&amp;'Week-wise'!IP$1, Backup!$B:$B, 'Week-wise'!$B55)</f>
        <v>0</v>
      </c>
      <c r="IQ55" s="187">
        <f>SUMIFS(Backup!$I:$I, Backup!$A:$A, "&gt;"&amp;'Week-wise'!IL$1, Backup!$A:$A, "&lt;="&amp;'Week-wise'!IQ$1, Backup!$B:$B, 'Week-wise'!$B55)</f>
        <v>0</v>
      </c>
      <c r="IR55" s="187">
        <f>SUMIFS(Backup!$I:$I, Backup!$A:$A, "&gt;"&amp;'Week-wise'!IM$1, Backup!$A:$A, "&lt;="&amp;'Week-wise'!IR$1, Backup!$B:$B, 'Week-wise'!$B55)</f>
        <v>0</v>
      </c>
      <c r="IS55" s="187"/>
      <c r="IT55" s="187"/>
      <c r="IU55" s="187">
        <f t="shared" si="187"/>
        <v>0</v>
      </c>
      <c r="IV55" s="187">
        <f t="shared" si="188"/>
        <v>0</v>
      </c>
      <c r="IW55" s="187"/>
      <c r="IX55" s="187"/>
      <c r="IY55" s="187"/>
      <c r="IZ55" s="187"/>
      <c r="JA55" s="187">
        <f>SUMIFS(Backup!$I:$I, Backup!$A:$A, "&gt;"&amp;'Week-wise'!IV$1, Backup!$A:$A, "&lt;="&amp;'Week-wise'!JA$1, Backup!$B:$B, 'Week-wise'!$B55)</f>
        <v>0</v>
      </c>
      <c r="JB55" s="187">
        <f>SUMIFS(Backup!$I:$I, Backup!$A:$A, "&gt;"&amp;'Week-wise'!IW$1, Backup!$A:$A, "&lt;="&amp;'Week-wise'!JB$1, Backup!$B:$B, 'Week-wise'!$B55)</f>
        <v>0</v>
      </c>
      <c r="JC55" s="187">
        <f>SUMIFS(Backup!$I:$I, Backup!$A:$A, "&gt;"&amp;'Week-wise'!IX$1, Backup!$A:$A, "&lt;="&amp;'Week-wise'!JC$1, Backup!$B:$B, 'Week-wise'!$B55)</f>
        <v>0</v>
      </c>
      <c r="JD55" s="187">
        <f>SUMIFS(Backup!$I:$I, Backup!$A:$A, "&gt;"&amp;'Week-wise'!IY$1, Backup!$A:$A, "&lt;="&amp;'Week-wise'!JD$1, Backup!$B:$B, 'Week-wise'!$B55)</f>
        <v>0</v>
      </c>
    </row>
    <row r="56" spans="1:264">
      <c r="A56" s="190">
        <v>9</v>
      </c>
      <c r="B56" s="241" t="s">
        <v>3</v>
      </c>
      <c r="C56" s="585"/>
      <c r="D56" s="190" t="s">
        <v>564</v>
      </c>
      <c r="E56" s="312">
        <f t="shared" si="158"/>
        <v>0</v>
      </c>
      <c r="F56" s="312">
        <f t="shared" si="155"/>
        <v>0</v>
      </c>
      <c r="G56" s="312">
        <f t="shared" si="156"/>
        <v>0</v>
      </c>
      <c r="H56" s="312">
        <f t="shared" si="157"/>
        <v>0</v>
      </c>
      <c r="I56" s="585"/>
      <c r="J56" s="585"/>
      <c r="K56" s="187"/>
      <c r="L56" s="187"/>
      <c r="M56" s="585"/>
      <c r="N56" s="585"/>
      <c r="O56" s="187"/>
      <c r="P56" s="187"/>
      <c r="Q56" s="187"/>
      <c r="R56" s="187"/>
      <c r="S56" s="187"/>
      <c r="T56" s="187"/>
      <c r="U56" s="187"/>
      <c r="V56" s="187"/>
      <c r="W56" s="187"/>
      <c r="X56" s="187"/>
      <c r="Y56" s="585"/>
      <c r="Z56" s="585"/>
      <c r="AA56" s="187"/>
      <c r="AB56" s="187"/>
      <c r="AC56" s="187"/>
      <c r="AD56" s="187"/>
      <c r="AE56" s="187"/>
      <c r="AF56" s="187"/>
      <c r="AG56" s="187"/>
      <c r="AH56" s="187"/>
      <c r="AI56" s="187"/>
      <c r="AJ56" s="187"/>
      <c r="AK56" s="585"/>
      <c r="AL56" s="585"/>
      <c r="AM56" s="187"/>
      <c r="AN56" s="187"/>
      <c r="AO56" s="187"/>
      <c r="AP56" s="187"/>
      <c r="AQ56" s="187"/>
      <c r="AR56" s="187"/>
      <c r="AS56" s="187"/>
      <c r="AT56" s="187"/>
      <c r="AU56" s="187"/>
      <c r="AV56" s="187"/>
      <c r="AW56" s="585"/>
      <c r="AX56" s="585"/>
      <c r="AY56" s="187"/>
      <c r="AZ56" s="187"/>
      <c r="BA56" s="187"/>
      <c r="BB56" s="187"/>
      <c r="BC56" s="187"/>
      <c r="BD56" s="187"/>
      <c r="BE56" s="187"/>
      <c r="BF56" s="187"/>
      <c r="BG56" s="187"/>
      <c r="BH56" s="187"/>
      <c r="BI56" s="585"/>
      <c r="BJ56" s="585"/>
      <c r="BK56" s="187"/>
      <c r="BL56" s="187"/>
      <c r="BM56" s="187"/>
      <c r="BN56" s="187"/>
      <c r="BO56" s="187"/>
      <c r="BP56" s="187"/>
      <c r="BQ56" s="187"/>
      <c r="BR56" s="187"/>
      <c r="BS56" s="187"/>
      <c r="BT56" s="187"/>
      <c r="BU56" s="585"/>
      <c r="BV56" s="585"/>
      <c r="BW56" s="187"/>
      <c r="BX56" s="187"/>
      <c r="BY56" s="187"/>
      <c r="BZ56" s="187"/>
      <c r="CA56" s="187"/>
      <c r="CB56" s="187"/>
      <c r="CC56" s="187"/>
      <c r="CD56" s="187"/>
      <c r="CE56" s="187"/>
      <c r="CF56" s="187"/>
      <c r="CG56" s="585"/>
      <c r="CH56" s="585"/>
      <c r="CI56" s="187">
        <f t="shared" si="159"/>
        <v>0</v>
      </c>
      <c r="CJ56" s="187">
        <f t="shared" si="160"/>
        <v>0</v>
      </c>
      <c r="CK56" s="187"/>
      <c r="CL56" s="187"/>
      <c r="CM56" s="187"/>
      <c r="CN56" s="187"/>
      <c r="CO56" s="187">
        <f>SUMIFS(Backup!$I:$I, Backup!$A:$A, "&gt;"&amp;'Week-wise'!CJ$1, Backup!$A:$A, "&lt;="&amp;'Week-wise'!CO$1, Backup!$B:$B, 'Week-wise'!$B56)</f>
        <v>0</v>
      </c>
      <c r="CP56" s="187">
        <f>SUMIFS(Backup!$I:$I, Backup!$A:$A, "&gt;"&amp;'Week-wise'!CK$1, Backup!$A:$A, "&lt;="&amp;'Week-wise'!CP$1, Backup!$B:$B, 'Week-wise'!$B56)</f>
        <v>0</v>
      </c>
      <c r="CQ56" s="187">
        <f>SUMIFS(Backup!$I:$I, Backup!$A:$A, "&gt;"&amp;'Week-wise'!CL$1, Backup!$A:$A, "&lt;="&amp;'Week-wise'!CQ$1, Backup!$B:$B, 'Week-wise'!$B56)</f>
        <v>0</v>
      </c>
      <c r="CR56" s="187">
        <f>SUMIFS(Backup!$I:$I, Backup!$A:$A, "&gt;"&amp;'Week-wise'!CM$1, Backup!$A:$A, "&lt;="&amp;'Week-wise'!CR$1, Backup!$B:$B, 'Week-wise'!$B56)</f>
        <v>0</v>
      </c>
      <c r="CS56" s="187"/>
      <c r="CT56" s="187"/>
      <c r="CU56" s="187">
        <f t="shared" si="161"/>
        <v>0</v>
      </c>
      <c r="CV56" s="187">
        <f t="shared" si="162"/>
        <v>0</v>
      </c>
      <c r="CW56" s="187"/>
      <c r="CX56" s="187"/>
      <c r="CY56" s="187"/>
      <c r="CZ56" s="187"/>
      <c r="DA56" s="187">
        <f>SUMIFS(Backup!$I:$I, Backup!$A:$A, "&gt;"&amp;'Week-wise'!CV$1, Backup!$A:$A, "&lt;="&amp;'Week-wise'!DA$1, Backup!$B:$B, 'Week-wise'!$B56)</f>
        <v>0</v>
      </c>
      <c r="DB56" s="187">
        <f>SUMIFS(Backup!$I:$I, Backup!$A:$A, "&gt;"&amp;'Week-wise'!CW$1, Backup!$A:$A, "&lt;="&amp;'Week-wise'!DB$1, Backup!$B:$B, 'Week-wise'!$B56)</f>
        <v>0</v>
      </c>
      <c r="DC56" s="187">
        <f>SUMIFS(Backup!$I:$I, Backup!$A:$A, "&gt;"&amp;'Week-wise'!CX$1, Backup!$A:$A, "&lt;="&amp;'Week-wise'!DC$1, Backup!$B:$B, 'Week-wise'!$B56)</f>
        <v>0</v>
      </c>
      <c r="DD56" s="187">
        <f>SUMIFS(Backup!$I:$I, Backup!$A:$A, "&gt;"&amp;'Week-wise'!CY$1, Backup!$A:$A, "&lt;="&amp;'Week-wise'!DD$1, Backup!$B:$B, 'Week-wise'!$B56)</f>
        <v>0</v>
      </c>
      <c r="DE56" s="187"/>
      <c r="DF56" s="187"/>
      <c r="DG56" s="187">
        <f t="shared" si="163"/>
        <v>0</v>
      </c>
      <c r="DH56" s="187">
        <f t="shared" si="164"/>
        <v>0</v>
      </c>
      <c r="DI56" s="187"/>
      <c r="DJ56" s="187"/>
      <c r="DK56" s="187"/>
      <c r="DL56" s="187"/>
      <c r="DM56" s="187">
        <f>SUMIFS(Backup!$I:$I, Backup!$A:$A, "&gt;"&amp;'Week-wise'!DH$1, Backup!$A:$A, "&lt;="&amp;'Week-wise'!DM$1, Backup!$B:$B, 'Week-wise'!$B56)</f>
        <v>0</v>
      </c>
      <c r="DN56" s="187">
        <f>SUMIFS(Backup!$I:$I, Backup!$A:$A, "&gt;"&amp;'Week-wise'!DI$1, Backup!$A:$A, "&lt;="&amp;'Week-wise'!DN$1, Backup!$B:$B, 'Week-wise'!$B56)</f>
        <v>0</v>
      </c>
      <c r="DO56" s="187">
        <f>SUMIFS(Backup!$I:$I, Backup!$A:$A, "&gt;"&amp;'Week-wise'!DJ$1, Backup!$A:$A, "&lt;="&amp;'Week-wise'!DO$1, Backup!$B:$B, 'Week-wise'!$B56)</f>
        <v>0</v>
      </c>
      <c r="DP56" s="187">
        <f>SUMIFS(Backup!$I:$I, Backup!$A:$A, "&gt;"&amp;'Week-wise'!DK$1, Backup!$A:$A, "&lt;="&amp;'Week-wise'!DP$1, Backup!$B:$B, 'Week-wise'!$B56)</f>
        <v>0</v>
      </c>
      <c r="DQ56" s="187"/>
      <c r="DR56" s="187"/>
      <c r="DS56" s="187">
        <f t="shared" si="165"/>
        <v>0</v>
      </c>
      <c r="DT56" s="187">
        <f t="shared" si="166"/>
        <v>0</v>
      </c>
      <c r="DU56" s="187"/>
      <c r="DV56" s="187"/>
      <c r="DW56" s="187"/>
      <c r="DX56" s="187"/>
      <c r="DY56" s="187">
        <f>SUMIFS(Backup!$I:$I, Backup!$A:$A, "&gt;"&amp;'Week-wise'!DT$1, Backup!$A:$A, "&lt;="&amp;'Week-wise'!DY$1, Backup!$B:$B, 'Week-wise'!$B56)</f>
        <v>0</v>
      </c>
      <c r="DZ56" s="187">
        <f>SUMIFS(Backup!$I:$I, Backup!$A:$A, "&gt;"&amp;'Week-wise'!DU$1, Backup!$A:$A, "&lt;="&amp;'Week-wise'!DZ$1, Backup!$B:$B, 'Week-wise'!$B56)</f>
        <v>0</v>
      </c>
      <c r="EA56" s="187">
        <f>SUMIFS(Backup!$I:$I, Backup!$A:$A, "&gt;"&amp;'Week-wise'!DV$1, Backup!$A:$A, "&lt;="&amp;'Week-wise'!EA$1, Backup!$B:$B, 'Week-wise'!$B56)</f>
        <v>0</v>
      </c>
      <c r="EB56" s="187">
        <f>SUMIFS(Backup!$I:$I, Backup!$A:$A, "&gt;"&amp;'Week-wise'!DW$1, Backup!$A:$A, "&lt;="&amp;'Week-wise'!EB$1, Backup!$B:$B, 'Week-wise'!$B56)</f>
        <v>0</v>
      </c>
      <c r="EC56" s="187"/>
      <c r="ED56" s="187"/>
      <c r="EE56" s="187">
        <f t="shared" si="167"/>
        <v>0</v>
      </c>
      <c r="EF56" s="187">
        <f t="shared" si="168"/>
        <v>0</v>
      </c>
      <c r="EG56" s="187"/>
      <c r="EH56" s="187"/>
      <c r="EI56" s="187"/>
      <c r="EJ56" s="187"/>
      <c r="EK56" s="187">
        <f>SUMIFS(Backup!$I:$I, Backup!$A:$A, "&gt;"&amp;'Week-wise'!EF$1, Backup!$A:$A, "&lt;="&amp;'Week-wise'!EK$1, Backup!$B:$B, 'Week-wise'!$B56)</f>
        <v>0</v>
      </c>
      <c r="EL56" s="187">
        <f>SUMIFS(Backup!$I:$I, Backup!$A:$A, "&gt;"&amp;'Week-wise'!EG$1, Backup!$A:$A, "&lt;="&amp;'Week-wise'!EL$1, Backup!$B:$B, 'Week-wise'!$B56)</f>
        <v>0</v>
      </c>
      <c r="EM56" s="187">
        <f>SUMIFS(Backup!$I:$I, Backup!$A:$A, "&gt;"&amp;'Week-wise'!EH$1, Backup!$A:$A, "&lt;="&amp;'Week-wise'!EM$1, Backup!$B:$B, 'Week-wise'!$B56)</f>
        <v>0</v>
      </c>
      <c r="EN56" s="187">
        <f>SUMIFS(Backup!$I:$I, Backup!$A:$A, "&gt;"&amp;'Week-wise'!EI$1, Backup!$A:$A, "&lt;="&amp;'Week-wise'!EN$1, Backup!$B:$B, 'Week-wise'!$B56)</f>
        <v>0</v>
      </c>
      <c r="EO56" s="187"/>
      <c r="EP56" s="187"/>
      <c r="EQ56" s="187">
        <f t="shared" si="169"/>
        <v>0</v>
      </c>
      <c r="ER56" s="187">
        <f t="shared" si="170"/>
        <v>0</v>
      </c>
      <c r="ES56" s="187"/>
      <c r="ET56" s="187"/>
      <c r="EU56" s="187"/>
      <c r="EV56" s="187"/>
      <c r="EW56" s="187">
        <f>SUMIFS(Backup!$I:$I, Backup!$A:$A, "&gt;"&amp;'Week-wise'!ER$1, Backup!$A:$A, "&lt;="&amp;'Week-wise'!EW$1, Backup!$B:$B, 'Week-wise'!$B56)</f>
        <v>0</v>
      </c>
      <c r="EX56" s="187">
        <f>SUMIFS(Backup!$I:$I, Backup!$A:$A, "&gt;"&amp;'Week-wise'!ES$1, Backup!$A:$A, "&lt;="&amp;'Week-wise'!EX$1, Backup!$B:$B, 'Week-wise'!$B56)</f>
        <v>0</v>
      </c>
      <c r="EY56" s="187">
        <f>SUMIFS(Backup!$I:$I, Backup!$A:$A, "&gt;"&amp;'Week-wise'!ET$1, Backup!$A:$A, "&lt;="&amp;'Week-wise'!EY$1, Backup!$B:$B, 'Week-wise'!$B56)</f>
        <v>0</v>
      </c>
      <c r="EZ56" s="187">
        <f>SUMIFS(Backup!$I:$I, Backup!$A:$A, "&gt;"&amp;'Week-wise'!EU$1, Backup!$A:$A, "&lt;="&amp;'Week-wise'!EZ$1, Backup!$B:$B, 'Week-wise'!$B56)</f>
        <v>0</v>
      </c>
      <c r="FA56" s="187"/>
      <c r="FB56" s="187"/>
      <c r="FC56" s="187">
        <f t="shared" si="171"/>
        <v>0</v>
      </c>
      <c r="FD56" s="187">
        <f t="shared" si="172"/>
        <v>0</v>
      </c>
      <c r="FE56" s="187"/>
      <c r="FF56" s="187"/>
      <c r="FG56" s="187"/>
      <c r="FH56" s="187"/>
      <c r="FI56" s="187">
        <f>SUMIFS(Backup!$I:$I, Backup!$A:$A, "&gt;"&amp;'Week-wise'!FD$1, Backup!$A:$A, "&lt;="&amp;'Week-wise'!FI$1, Backup!$B:$B, 'Week-wise'!$B56)</f>
        <v>0</v>
      </c>
      <c r="FJ56" s="187">
        <f>SUMIFS(Backup!$I:$I, Backup!$A:$A, "&gt;"&amp;'Week-wise'!FE$1, Backup!$A:$A, "&lt;="&amp;'Week-wise'!FJ$1, Backup!$B:$B, 'Week-wise'!$B56)</f>
        <v>0</v>
      </c>
      <c r="FK56" s="187">
        <f>SUMIFS(Backup!$I:$I, Backup!$A:$A, "&gt;"&amp;'Week-wise'!FF$1, Backup!$A:$A, "&lt;="&amp;'Week-wise'!FK$1, Backup!$B:$B, 'Week-wise'!$B56)</f>
        <v>0</v>
      </c>
      <c r="FL56" s="187">
        <f>SUMIFS(Backup!$I:$I, Backup!$A:$A, "&gt;"&amp;'Week-wise'!FG$1, Backup!$A:$A, "&lt;="&amp;'Week-wise'!FL$1, Backup!$B:$B, 'Week-wise'!$B56)</f>
        <v>0</v>
      </c>
      <c r="FM56" s="187"/>
      <c r="FN56" s="187"/>
      <c r="FO56" s="187">
        <f t="shared" si="173"/>
        <v>0</v>
      </c>
      <c r="FP56" s="187">
        <f t="shared" si="174"/>
        <v>0</v>
      </c>
      <c r="FQ56" s="187">
        <v>0</v>
      </c>
      <c r="FR56" s="187">
        <v>0</v>
      </c>
      <c r="FS56" s="187">
        <v>0</v>
      </c>
      <c r="FT56" s="187">
        <v>0</v>
      </c>
      <c r="FU56" s="187">
        <f>SUMIFS(Backup!$I:$I, Backup!$A:$A, "&gt;"&amp;'Week-wise'!FP$1, Backup!$A:$A, "&lt;="&amp;'Week-wise'!FU$1, Backup!$B:$B, 'Week-wise'!$B56)</f>
        <v>0</v>
      </c>
      <c r="FV56" s="187">
        <f>SUMIFS(Backup!$I:$I, Backup!$A:$A, "&gt;"&amp;'Week-wise'!FQ$1, Backup!$A:$A, "&lt;="&amp;'Week-wise'!FV$1, Backup!$B:$B, 'Week-wise'!$B56)</f>
        <v>0</v>
      </c>
      <c r="FW56" s="187">
        <f>SUMIFS(Backup!$I:$I, Backup!$A:$A, "&gt;"&amp;'Week-wise'!FR$1, Backup!$A:$A, "&lt;="&amp;'Week-wise'!FW$1, Backup!$B:$B, 'Week-wise'!$B56)</f>
        <v>0</v>
      </c>
      <c r="FX56" s="187">
        <f>SUMIFS(Backup!$I:$I, Backup!$A:$A, "&gt;"&amp;'Week-wise'!FS$1, Backup!$A:$A, "&lt;="&amp;'Week-wise'!FX$1, Backup!$B:$B, 'Week-wise'!$B56)</f>
        <v>0</v>
      </c>
      <c r="FY56" s="187"/>
      <c r="FZ56" s="187"/>
      <c r="GA56" s="187">
        <f t="shared" si="175"/>
        <v>0</v>
      </c>
      <c r="GB56" s="187">
        <f t="shared" si="176"/>
        <v>0</v>
      </c>
      <c r="GC56" s="187"/>
      <c r="GD56" s="187"/>
      <c r="GE56" s="187"/>
      <c r="GF56" s="187"/>
      <c r="GG56" s="187">
        <f>SUMIFS(Backup!$I:$I, Backup!$A:$A, "&gt;"&amp;'Week-wise'!GB$1, Backup!$A:$A, "&lt;="&amp;'Week-wise'!GG$1, Backup!$B:$B, 'Week-wise'!$B56)</f>
        <v>0</v>
      </c>
      <c r="GH56" s="187">
        <f>SUMIFS(Backup!$I:$I, Backup!$A:$A, "&gt;"&amp;'Week-wise'!GC$1, Backup!$A:$A, "&lt;="&amp;'Week-wise'!GH$1, Backup!$B:$B, 'Week-wise'!$B56)</f>
        <v>0</v>
      </c>
      <c r="GI56" s="187">
        <f>SUMIFS(Backup!$I:$I, Backup!$A:$A, "&gt;"&amp;'Week-wise'!GD$1, Backup!$A:$A, "&lt;="&amp;'Week-wise'!GI$1, Backup!$B:$B, 'Week-wise'!$B56)</f>
        <v>0</v>
      </c>
      <c r="GJ56" s="187">
        <f>SUMIFS(Backup!$I:$I, Backup!$A:$A, "&gt;"&amp;'Week-wise'!GE$1, Backup!$A:$A, "&lt;="&amp;'Week-wise'!GJ$1, Backup!$B:$B, 'Week-wise'!$B56)</f>
        <v>0</v>
      </c>
      <c r="GK56" s="187"/>
      <c r="GL56" s="187"/>
      <c r="GM56" s="187">
        <f t="shared" si="177"/>
        <v>0</v>
      </c>
      <c r="GN56" s="187">
        <f t="shared" si="178"/>
        <v>0</v>
      </c>
      <c r="GO56" s="187"/>
      <c r="GP56" s="187"/>
      <c r="GQ56" s="187"/>
      <c r="GR56" s="187"/>
      <c r="GS56" s="187">
        <f>SUMIFS(Backup!$I:$I, Backup!$A:$A, "&gt;"&amp;'Week-wise'!GN$1, Backup!$A:$A, "&lt;="&amp;'Week-wise'!GS$1, Backup!$B:$B, 'Week-wise'!$B56)</f>
        <v>0</v>
      </c>
      <c r="GT56" s="187">
        <f>SUMIFS(Backup!$I:$I, Backup!$A:$A, "&gt;"&amp;'Week-wise'!GO$1, Backup!$A:$A, "&lt;="&amp;'Week-wise'!GT$1, Backup!$B:$B, 'Week-wise'!$B56)</f>
        <v>0</v>
      </c>
      <c r="GU56" s="187">
        <f>SUMIFS(Backup!$I:$I, Backup!$A:$A, "&gt;"&amp;'Week-wise'!GP$1, Backup!$A:$A, "&lt;="&amp;'Week-wise'!GU$1, Backup!$B:$B, 'Week-wise'!$B56)</f>
        <v>0</v>
      </c>
      <c r="GV56" s="187">
        <f>SUMIFS(Backup!$I:$I, Backup!$A:$A, "&gt;"&amp;'Week-wise'!GQ$1, Backup!$A:$A, "&lt;="&amp;'Week-wise'!GV$1, Backup!$B:$B, 'Week-wise'!$B56)</f>
        <v>0</v>
      </c>
      <c r="GW56" s="187"/>
      <c r="GX56" s="187"/>
      <c r="GY56" s="187">
        <f t="shared" si="179"/>
        <v>0</v>
      </c>
      <c r="GZ56" s="187">
        <f t="shared" si="180"/>
        <v>0</v>
      </c>
      <c r="HA56" s="187"/>
      <c r="HB56" s="187"/>
      <c r="HC56" s="187"/>
      <c r="HD56" s="187"/>
      <c r="HE56" s="187">
        <f>SUMIFS(Backup!$I:$I, Backup!$A:$A, "&gt;"&amp;'Week-wise'!GZ$1, Backup!$A:$A, "&lt;="&amp;'Week-wise'!HE$1, Backup!$B:$B, 'Week-wise'!$B56)</f>
        <v>0</v>
      </c>
      <c r="HF56" s="187">
        <f>SUMIFS(Backup!$I:$I, Backup!$A:$A, "&gt;"&amp;'Week-wise'!HA$1, Backup!$A:$A, "&lt;="&amp;'Week-wise'!HF$1, Backup!$B:$B, 'Week-wise'!$B56)</f>
        <v>0</v>
      </c>
      <c r="HG56" s="187">
        <f>SUMIFS(Backup!$I:$I, Backup!$A:$A, "&gt;"&amp;'Week-wise'!HB$1, Backup!$A:$A, "&lt;="&amp;'Week-wise'!HG$1, Backup!$B:$B, 'Week-wise'!$B56)</f>
        <v>0</v>
      </c>
      <c r="HH56" s="187">
        <f>SUMIFS(Backup!$I:$I, Backup!$A:$A, "&gt;"&amp;'Week-wise'!HC$1, Backup!$A:$A, "&lt;="&amp;'Week-wise'!HH$1, Backup!$B:$B, 'Week-wise'!$B56)</f>
        <v>0</v>
      </c>
      <c r="HI56" s="187"/>
      <c r="HJ56" s="187"/>
      <c r="HK56" s="187">
        <f t="shared" si="181"/>
        <v>0</v>
      </c>
      <c r="HL56" s="187">
        <f t="shared" si="182"/>
        <v>0</v>
      </c>
      <c r="HM56" s="187"/>
      <c r="HN56" s="187"/>
      <c r="HO56" s="187"/>
      <c r="HP56" s="187"/>
      <c r="HQ56" s="187">
        <f>SUMIFS(Backup!$I:$I, Backup!$A:$A, "&gt;"&amp;'Week-wise'!HL$1, Backup!$A:$A, "&lt;="&amp;'Week-wise'!HQ$1, Backup!$B:$B, 'Week-wise'!$B56)</f>
        <v>0</v>
      </c>
      <c r="HR56" s="187">
        <f>SUMIFS(Backup!$I:$I, Backup!$A:$A, "&gt;"&amp;'Week-wise'!HM$1, Backup!$A:$A, "&lt;="&amp;'Week-wise'!HR$1, Backup!$B:$B, 'Week-wise'!$B56)</f>
        <v>0</v>
      </c>
      <c r="HS56" s="187">
        <f>SUMIFS(Backup!$I:$I, Backup!$A:$A, "&gt;"&amp;'Week-wise'!HN$1, Backup!$A:$A, "&lt;="&amp;'Week-wise'!HS$1, Backup!$B:$B, 'Week-wise'!$B56)</f>
        <v>0</v>
      </c>
      <c r="HT56" s="187">
        <f>SUMIFS(Backup!$I:$I, Backup!$A:$A, "&gt;"&amp;'Week-wise'!HO$1, Backup!$A:$A, "&lt;="&amp;'Week-wise'!HT$1, Backup!$B:$B, 'Week-wise'!$B56)</f>
        <v>0</v>
      </c>
      <c r="HU56" s="187"/>
      <c r="HV56" s="187"/>
      <c r="HW56" s="187">
        <f t="shared" si="183"/>
        <v>0</v>
      </c>
      <c r="HX56" s="187">
        <f t="shared" si="184"/>
        <v>0</v>
      </c>
      <c r="HY56" s="187">
        <v>0</v>
      </c>
      <c r="HZ56" s="187">
        <v>0</v>
      </c>
      <c r="IA56" s="187">
        <v>0</v>
      </c>
      <c r="IB56" s="187">
        <v>0</v>
      </c>
      <c r="IC56" s="187">
        <f>SUMIFS(Backup!$I:$I, Backup!$A:$A, "&gt;"&amp;'Week-wise'!HX$1, Backup!$A:$A, "&lt;="&amp;'Week-wise'!IC$1, Backup!$B:$B, 'Week-wise'!$B56)</f>
        <v>0</v>
      </c>
      <c r="ID56" s="187">
        <f>SUMIFS(Backup!$I:$I, Backup!$A:$A, "&gt;"&amp;'Week-wise'!HY$1, Backup!$A:$A, "&lt;="&amp;'Week-wise'!ID$1, Backup!$B:$B, 'Week-wise'!$B56)</f>
        <v>0</v>
      </c>
      <c r="IE56" s="187">
        <f>SUMIFS(Backup!$I:$I, Backup!$A:$A, "&gt;"&amp;'Week-wise'!HZ$1, Backup!$A:$A, "&lt;="&amp;'Week-wise'!IE$1, Backup!$B:$B, 'Week-wise'!$B56)</f>
        <v>0</v>
      </c>
      <c r="IF56" s="187">
        <f>SUMIFS(Backup!$I:$I, Backup!$A:$A, "&gt;"&amp;'Week-wise'!IA$1, Backup!$A:$A, "&lt;="&amp;'Week-wise'!IF$1, Backup!$B:$B, 'Week-wise'!$B56)</f>
        <v>0</v>
      </c>
      <c r="IG56" s="187"/>
      <c r="IH56" s="187"/>
      <c r="II56" s="187">
        <f t="shared" si="185"/>
        <v>0</v>
      </c>
      <c r="IJ56" s="187">
        <f t="shared" si="186"/>
        <v>0</v>
      </c>
      <c r="IK56" s="187"/>
      <c r="IL56" s="187"/>
      <c r="IM56" s="187"/>
      <c r="IN56" s="187"/>
      <c r="IO56" s="187">
        <f>SUMIFS(Backup!$I:$I, Backup!$A:$A, "&gt;"&amp;'Week-wise'!IJ$1, Backup!$A:$A, "&lt;="&amp;'Week-wise'!IO$1, Backup!$B:$B, 'Week-wise'!$B56)</f>
        <v>0</v>
      </c>
      <c r="IP56" s="187">
        <f>SUMIFS(Backup!$I:$I, Backup!$A:$A, "&gt;"&amp;'Week-wise'!IK$1, Backup!$A:$A, "&lt;="&amp;'Week-wise'!IP$1, Backup!$B:$B, 'Week-wise'!$B56)</f>
        <v>0</v>
      </c>
      <c r="IQ56" s="187">
        <f>SUMIFS(Backup!$I:$I, Backup!$A:$A, "&gt;"&amp;'Week-wise'!IL$1, Backup!$A:$A, "&lt;="&amp;'Week-wise'!IQ$1, Backup!$B:$B, 'Week-wise'!$B56)</f>
        <v>0</v>
      </c>
      <c r="IR56" s="187">
        <f>SUMIFS(Backup!$I:$I, Backup!$A:$A, "&gt;"&amp;'Week-wise'!IM$1, Backup!$A:$A, "&lt;="&amp;'Week-wise'!IR$1, Backup!$B:$B, 'Week-wise'!$B56)</f>
        <v>0</v>
      </c>
      <c r="IS56" s="187"/>
      <c r="IT56" s="187"/>
      <c r="IU56" s="187">
        <f t="shared" si="187"/>
        <v>0</v>
      </c>
      <c r="IV56" s="187">
        <f t="shared" si="188"/>
        <v>0</v>
      </c>
      <c r="IW56" s="187"/>
      <c r="IX56" s="187"/>
      <c r="IY56" s="187"/>
      <c r="IZ56" s="187"/>
      <c r="JA56" s="187">
        <f>SUMIFS(Backup!$I:$I, Backup!$A:$A, "&gt;"&amp;'Week-wise'!IV$1, Backup!$A:$A, "&lt;="&amp;'Week-wise'!JA$1, Backup!$B:$B, 'Week-wise'!$B56)</f>
        <v>0</v>
      </c>
      <c r="JB56" s="187">
        <f>SUMIFS(Backup!$I:$I, Backup!$A:$A, "&gt;"&amp;'Week-wise'!IW$1, Backup!$A:$A, "&lt;="&amp;'Week-wise'!JB$1, Backup!$B:$B, 'Week-wise'!$B56)</f>
        <v>0</v>
      </c>
      <c r="JC56" s="187">
        <f>SUMIFS(Backup!$I:$I, Backup!$A:$A, "&gt;"&amp;'Week-wise'!IX$1, Backup!$A:$A, "&lt;="&amp;'Week-wise'!JC$1, Backup!$B:$B, 'Week-wise'!$B56)</f>
        <v>0</v>
      </c>
      <c r="JD56" s="187">
        <f>SUMIFS(Backup!$I:$I, Backup!$A:$A, "&gt;"&amp;'Week-wise'!IY$1, Backup!$A:$A, "&lt;="&amp;'Week-wise'!JD$1, Backup!$B:$B, 'Week-wise'!$B56)</f>
        <v>0</v>
      </c>
    </row>
    <row r="57" spans="1:264">
      <c r="A57" s="190">
        <v>10</v>
      </c>
      <c r="B57" s="241" t="s">
        <v>43</v>
      </c>
      <c r="C57" s="585"/>
      <c r="D57" s="190" t="s">
        <v>564</v>
      </c>
      <c r="E57" s="312">
        <f t="shared" si="158"/>
        <v>0</v>
      </c>
      <c r="F57" s="312">
        <f t="shared" si="155"/>
        <v>0</v>
      </c>
      <c r="G57" s="312">
        <f t="shared" si="156"/>
        <v>0</v>
      </c>
      <c r="H57" s="312">
        <f t="shared" si="157"/>
        <v>0</v>
      </c>
      <c r="I57" s="585"/>
      <c r="J57" s="585"/>
      <c r="K57" s="187"/>
      <c r="L57" s="187"/>
      <c r="M57" s="585"/>
      <c r="N57" s="585"/>
      <c r="O57" s="187"/>
      <c r="P57" s="187"/>
      <c r="Q57" s="187"/>
      <c r="R57" s="187"/>
      <c r="S57" s="187"/>
      <c r="T57" s="187"/>
      <c r="U57" s="187"/>
      <c r="V57" s="187"/>
      <c r="W57" s="187"/>
      <c r="X57" s="187"/>
      <c r="Y57" s="585"/>
      <c r="Z57" s="585"/>
      <c r="AA57" s="187"/>
      <c r="AB57" s="187"/>
      <c r="AC57" s="187"/>
      <c r="AD57" s="187"/>
      <c r="AE57" s="187"/>
      <c r="AF57" s="187"/>
      <c r="AG57" s="187"/>
      <c r="AH57" s="187"/>
      <c r="AI57" s="187"/>
      <c r="AJ57" s="187"/>
      <c r="AK57" s="585"/>
      <c r="AL57" s="585"/>
      <c r="AM57" s="187"/>
      <c r="AN57" s="187"/>
      <c r="AO57" s="187"/>
      <c r="AP57" s="187"/>
      <c r="AQ57" s="187"/>
      <c r="AR57" s="187"/>
      <c r="AS57" s="187"/>
      <c r="AT57" s="187"/>
      <c r="AU57" s="187"/>
      <c r="AV57" s="187"/>
      <c r="AW57" s="585"/>
      <c r="AX57" s="585"/>
      <c r="AY57" s="187"/>
      <c r="AZ57" s="187"/>
      <c r="BA57" s="187"/>
      <c r="BB57" s="187"/>
      <c r="BC57" s="187"/>
      <c r="BD57" s="187"/>
      <c r="BE57" s="187"/>
      <c r="BF57" s="187"/>
      <c r="BG57" s="187"/>
      <c r="BH57" s="187"/>
      <c r="BI57" s="585"/>
      <c r="BJ57" s="585"/>
      <c r="BK57" s="187"/>
      <c r="BL57" s="187"/>
      <c r="BM57" s="187"/>
      <c r="BN57" s="187"/>
      <c r="BO57" s="187"/>
      <c r="BP57" s="187"/>
      <c r="BQ57" s="187"/>
      <c r="BR57" s="187"/>
      <c r="BS57" s="187"/>
      <c r="BT57" s="187"/>
      <c r="BU57" s="585"/>
      <c r="BV57" s="585"/>
      <c r="BW57" s="187"/>
      <c r="BX57" s="187"/>
      <c r="BY57" s="187"/>
      <c r="BZ57" s="187"/>
      <c r="CA57" s="187"/>
      <c r="CB57" s="187"/>
      <c r="CC57" s="187"/>
      <c r="CD57" s="187"/>
      <c r="CE57" s="187"/>
      <c r="CF57" s="187"/>
      <c r="CG57" s="585"/>
      <c r="CH57" s="585"/>
      <c r="CI57" s="187">
        <f t="shared" si="159"/>
        <v>0</v>
      </c>
      <c r="CJ57" s="187">
        <f t="shared" si="160"/>
        <v>0</v>
      </c>
      <c r="CK57" s="187"/>
      <c r="CL57" s="187"/>
      <c r="CM57" s="187"/>
      <c r="CN57" s="187"/>
      <c r="CO57" s="187">
        <f>SUMIFS(Backup!$I:$I, Backup!$A:$A, "&gt;"&amp;'Week-wise'!CJ$1, Backup!$A:$A, "&lt;="&amp;'Week-wise'!CO$1, Backup!$B:$B, 'Week-wise'!$B57)</f>
        <v>0</v>
      </c>
      <c r="CP57" s="187">
        <f>SUMIFS(Backup!$I:$I, Backup!$A:$A, "&gt;"&amp;'Week-wise'!CK$1, Backup!$A:$A, "&lt;="&amp;'Week-wise'!CP$1, Backup!$B:$B, 'Week-wise'!$B57)</f>
        <v>0</v>
      </c>
      <c r="CQ57" s="187">
        <f>SUMIFS(Backup!$I:$I, Backup!$A:$A, "&gt;"&amp;'Week-wise'!CL$1, Backup!$A:$A, "&lt;="&amp;'Week-wise'!CQ$1, Backup!$B:$B, 'Week-wise'!$B57)</f>
        <v>0</v>
      </c>
      <c r="CR57" s="187">
        <f>SUMIFS(Backup!$I:$I, Backup!$A:$A, "&gt;"&amp;'Week-wise'!CM$1, Backup!$A:$A, "&lt;="&amp;'Week-wise'!CR$1, Backup!$B:$B, 'Week-wise'!$B57)</f>
        <v>0</v>
      </c>
      <c r="CS57" s="187"/>
      <c r="CT57" s="187"/>
      <c r="CU57" s="187">
        <f t="shared" si="161"/>
        <v>0</v>
      </c>
      <c r="CV57" s="187">
        <f t="shared" si="162"/>
        <v>0</v>
      </c>
      <c r="CW57" s="187"/>
      <c r="CX57" s="187"/>
      <c r="CY57" s="187"/>
      <c r="CZ57" s="187"/>
      <c r="DA57" s="187">
        <f>SUMIFS(Backup!$I:$I, Backup!$A:$A, "&gt;"&amp;'Week-wise'!CV$1, Backup!$A:$A, "&lt;="&amp;'Week-wise'!DA$1, Backup!$B:$B, 'Week-wise'!$B57)</f>
        <v>0</v>
      </c>
      <c r="DB57" s="187">
        <f>SUMIFS(Backup!$I:$I, Backup!$A:$A, "&gt;"&amp;'Week-wise'!CW$1, Backup!$A:$A, "&lt;="&amp;'Week-wise'!DB$1, Backup!$B:$B, 'Week-wise'!$B57)</f>
        <v>0</v>
      </c>
      <c r="DC57" s="187">
        <f>SUMIFS(Backup!$I:$I, Backup!$A:$A, "&gt;"&amp;'Week-wise'!CX$1, Backup!$A:$A, "&lt;="&amp;'Week-wise'!DC$1, Backup!$B:$B, 'Week-wise'!$B57)</f>
        <v>0</v>
      </c>
      <c r="DD57" s="187">
        <f>SUMIFS(Backup!$I:$I, Backup!$A:$A, "&gt;"&amp;'Week-wise'!CY$1, Backup!$A:$A, "&lt;="&amp;'Week-wise'!DD$1, Backup!$B:$B, 'Week-wise'!$B57)</f>
        <v>0</v>
      </c>
      <c r="DE57" s="187"/>
      <c r="DF57" s="187"/>
      <c r="DG57" s="187">
        <f t="shared" si="163"/>
        <v>0</v>
      </c>
      <c r="DH57" s="187">
        <f t="shared" si="164"/>
        <v>0</v>
      </c>
      <c r="DI57" s="187"/>
      <c r="DJ57" s="187"/>
      <c r="DK57" s="187"/>
      <c r="DL57" s="187"/>
      <c r="DM57" s="187">
        <f>SUMIFS(Backup!$I:$I, Backup!$A:$A, "&gt;"&amp;'Week-wise'!DH$1, Backup!$A:$A, "&lt;="&amp;'Week-wise'!DM$1, Backup!$B:$B, 'Week-wise'!$B57)</f>
        <v>0</v>
      </c>
      <c r="DN57" s="187">
        <f>SUMIFS(Backup!$I:$I, Backup!$A:$A, "&gt;"&amp;'Week-wise'!DI$1, Backup!$A:$A, "&lt;="&amp;'Week-wise'!DN$1, Backup!$B:$B, 'Week-wise'!$B57)</f>
        <v>0</v>
      </c>
      <c r="DO57" s="187">
        <f>SUMIFS(Backup!$I:$I, Backup!$A:$A, "&gt;"&amp;'Week-wise'!DJ$1, Backup!$A:$A, "&lt;="&amp;'Week-wise'!DO$1, Backup!$B:$B, 'Week-wise'!$B57)</f>
        <v>0</v>
      </c>
      <c r="DP57" s="187">
        <f>SUMIFS(Backup!$I:$I, Backup!$A:$A, "&gt;"&amp;'Week-wise'!DK$1, Backup!$A:$A, "&lt;="&amp;'Week-wise'!DP$1, Backup!$B:$B, 'Week-wise'!$B57)</f>
        <v>0</v>
      </c>
      <c r="DQ57" s="187"/>
      <c r="DR57" s="187"/>
      <c r="DS57" s="187">
        <f t="shared" si="165"/>
        <v>0</v>
      </c>
      <c r="DT57" s="187">
        <f t="shared" si="166"/>
        <v>0</v>
      </c>
      <c r="DU57" s="187"/>
      <c r="DV57" s="187"/>
      <c r="DW57" s="187"/>
      <c r="DX57" s="187"/>
      <c r="DY57" s="187">
        <f>SUMIFS(Backup!$I:$I, Backup!$A:$A, "&gt;"&amp;'Week-wise'!DT$1, Backup!$A:$A, "&lt;="&amp;'Week-wise'!DY$1, Backup!$B:$B, 'Week-wise'!$B57)</f>
        <v>0</v>
      </c>
      <c r="DZ57" s="187">
        <f>SUMIFS(Backup!$I:$I, Backup!$A:$A, "&gt;"&amp;'Week-wise'!DU$1, Backup!$A:$A, "&lt;="&amp;'Week-wise'!DZ$1, Backup!$B:$B, 'Week-wise'!$B57)</f>
        <v>0</v>
      </c>
      <c r="EA57" s="187">
        <f>SUMIFS(Backup!$I:$I, Backup!$A:$A, "&gt;"&amp;'Week-wise'!DV$1, Backup!$A:$A, "&lt;="&amp;'Week-wise'!EA$1, Backup!$B:$B, 'Week-wise'!$B57)</f>
        <v>0</v>
      </c>
      <c r="EB57" s="187">
        <f>SUMIFS(Backup!$I:$I, Backup!$A:$A, "&gt;"&amp;'Week-wise'!DW$1, Backup!$A:$A, "&lt;="&amp;'Week-wise'!EB$1, Backup!$B:$B, 'Week-wise'!$B57)</f>
        <v>0</v>
      </c>
      <c r="EC57" s="187"/>
      <c r="ED57" s="187"/>
      <c r="EE57" s="187">
        <f t="shared" si="167"/>
        <v>0</v>
      </c>
      <c r="EF57" s="187">
        <f t="shared" si="168"/>
        <v>0</v>
      </c>
      <c r="EG57" s="187"/>
      <c r="EH57" s="187"/>
      <c r="EI57" s="187"/>
      <c r="EJ57" s="187"/>
      <c r="EK57" s="187">
        <f>SUMIFS(Backup!$I:$I, Backup!$A:$A, "&gt;"&amp;'Week-wise'!EF$1, Backup!$A:$A, "&lt;="&amp;'Week-wise'!EK$1, Backup!$B:$B, 'Week-wise'!$B57)</f>
        <v>0</v>
      </c>
      <c r="EL57" s="187">
        <f>SUMIFS(Backup!$I:$I, Backup!$A:$A, "&gt;"&amp;'Week-wise'!EG$1, Backup!$A:$A, "&lt;="&amp;'Week-wise'!EL$1, Backup!$B:$B, 'Week-wise'!$B57)</f>
        <v>0</v>
      </c>
      <c r="EM57" s="187">
        <f>SUMIFS(Backup!$I:$I, Backup!$A:$A, "&gt;"&amp;'Week-wise'!EH$1, Backup!$A:$A, "&lt;="&amp;'Week-wise'!EM$1, Backup!$B:$B, 'Week-wise'!$B57)</f>
        <v>0</v>
      </c>
      <c r="EN57" s="187">
        <f>SUMIFS(Backup!$I:$I, Backup!$A:$A, "&gt;"&amp;'Week-wise'!EI$1, Backup!$A:$A, "&lt;="&amp;'Week-wise'!EN$1, Backup!$B:$B, 'Week-wise'!$B57)</f>
        <v>0</v>
      </c>
      <c r="EO57" s="187"/>
      <c r="EP57" s="187"/>
      <c r="EQ57" s="187">
        <f t="shared" si="169"/>
        <v>0</v>
      </c>
      <c r="ER57" s="187">
        <f t="shared" si="170"/>
        <v>0</v>
      </c>
      <c r="ES57" s="187"/>
      <c r="ET57" s="187"/>
      <c r="EU57" s="187"/>
      <c r="EV57" s="187"/>
      <c r="EW57" s="187">
        <f>SUMIFS(Backup!$I:$I, Backup!$A:$A, "&gt;"&amp;'Week-wise'!ER$1, Backup!$A:$A, "&lt;="&amp;'Week-wise'!EW$1, Backup!$B:$B, 'Week-wise'!$B57)</f>
        <v>0</v>
      </c>
      <c r="EX57" s="187">
        <f>SUMIFS(Backup!$I:$I, Backup!$A:$A, "&gt;"&amp;'Week-wise'!ES$1, Backup!$A:$A, "&lt;="&amp;'Week-wise'!EX$1, Backup!$B:$B, 'Week-wise'!$B57)</f>
        <v>0</v>
      </c>
      <c r="EY57" s="187">
        <f>SUMIFS(Backup!$I:$I, Backup!$A:$A, "&gt;"&amp;'Week-wise'!ET$1, Backup!$A:$A, "&lt;="&amp;'Week-wise'!EY$1, Backup!$B:$B, 'Week-wise'!$B57)</f>
        <v>0</v>
      </c>
      <c r="EZ57" s="187">
        <f>SUMIFS(Backup!$I:$I, Backup!$A:$A, "&gt;"&amp;'Week-wise'!EU$1, Backup!$A:$A, "&lt;="&amp;'Week-wise'!EZ$1, Backup!$B:$B, 'Week-wise'!$B57)</f>
        <v>0</v>
      </c>
      <c r="FA57" s="187"/>
      <c r="FB57" s="187"/>
      <c r="FC57" s="187">
        <f t="shared" si="171"/>
        <v>0</v>
      </c>
      <c r="FD57" s="187">
        <f t="shared" si="172"/>
        <v>0</v>
      </c>
      <c r="FE57" s="187"/>
      <c r="FF57" s="187"/>
      <c r="FG57" s="187"/>
      <c r="FH57" s="187"/>
      <c r="FI57" s="187">
        <f>SUMIFS(Backup!$I:$I, Backup!$A:$A, "&gt;"&amp;'Week-wise'!FD$1, Backup!$A:$A, "&lt;="&amp;'Week-wise'!FI$1, Backup!$B:$B, 'Week-wise'!$B57)</f>
        <v>0</v>
      </c>
      <c r="FJ57" s="187">
        <f>SUMIFS(Backup!$I:$I, Backup!$A:$A, "&gt;"&amp;'Week-wise'!FE$1, Backup!$A:$A, "&lt;="&amp;'Week-wise'!FJ$1, Backup!$B:$B, 'Week-wise'!$B57)</f>
        <v>0</v>
      </c>
      <c r="FK57" s="187">
        <f>SUMIFS(Backup!$I:$I, Backup!$A:$A, "&gt;"&amp;'Week-wise'!FF$1, Backup!$A:$A, "&lt;="&amp;'Week-wise'!FK$1, Backup!$B:$B, 'Week-wise'!$B57)</f>
        <v>0</v>
      </c>
      <c r="FL57" s="187">
        <f>SUMIFS(Backup!$I:$I, Backup!$A:$A, "&gt;"&amp;'Week-wise'!FG$1, Backup!$A:$A, "&lt;="&amp;'Week-wise'!FL$1, Backup!$B:$B, 'Week-wise'!$B57)</f>
        <v>0</v>
      </c>
      <c r="FM57" s="187"/>
      <c r="FN57" s="187"/>
      <c r="FO57" s="187">
        <f t="shared" si="173"/>
        <v>0</v>
      </c>
      <c r="FP57" s="187">
        <f t="shared" si="174"/>
        <v>0</v>
      </c>
      <c r="FQ57" s="187">
        <v>0</v>
      </c>
      <c r="FR57" s="187">
        <v>0</v>
      </c>
      <c r="FS57" s="187">
        <v>0</v>
      </c>
      <c r="FT57" s="187">
        <v>0</v>
      </c>
      <c r="FU57" s="187">
        <f>SUMIFS(Backup!$I:$I, Backup!$A:$A, "&gt;"&amp;'Week-wise'!FP$1, Backup!$A:$A, "&lt;="&amp;'Week-wise'!FU$1, Backup!$B:$B, 'Week-wise'!$B57)</f>
        <v>0</v>
      </c>
      <c r="FV57" s="187">
        <f>SUMIFS(Backup!$I:$I, Backup!$A:$A, "&gt;"&amp;'Week-wise'!FQ$1, Backup!$A:$A, "&lt;="&amp;'Week-wise'!FV$1, Backup!$B:$B, 'Week-wise'!$B57)</f>
        <v>0</v>
      </c>
      <c r="FW57" s="187">
        <f>SUMIFS(Backup!$I:$I, Backup!$A:$A, "&gt;"&amp;'Week-wise'!FR$1, Backup!$A:$A, "&lt;="&amp;'Week-wise'!FW$1, Backup!$B:$B, 'Week-wise'!$B57)</f>
        <v>0</v>
      </c>
      <c r="FX57" s="187">
        <f>SUMIFS(Backup!$I:$I, Backup!$A:$A, "&gt;"&amp;'Week-wise'!FS$1, Backup!$A:$A, "&lt;="&amp;'Week-wise'!FX$1, Backup!$B:$B, 'Week-wise'!$B57)</f>
        <v>0</v>
      </c>
      <c r="FY57" s="187"/>
      <c r="FZ57" s="187"/>
      <c r="GA57" s="187">
        <f t="shared" si="175"/>
        <v>0</v>
      </c>
      <c r="GB57" s="187">
        <f t="shared" si="176"/>
        <v>0</v>
      </c>
      <c r="GC57" s="187"/>
      <c r="GD57" s="187"/>
      <c r="GE57" s="187"/>
      <c r="GF57" s="187"/>
      <c r="GG57" s="187">
        <f>SUMIFS(Backup!$I:$I, Backup!$A:$A, "&gt;"&amp;'Week-wise'!GB$1, Backup!$A:$A, "&lt;="&amp;'Week-wise'!GG$1, Backup!$B:$B, 'Week-wise'!$B57)</f>
        <v>0</v>
      </c>
      <c r="GH57" s="187">
        <f>SUMIFS(Backup!$I:$I, Backup!$A:$A, "&gt;"&amp;'Week-wise'!GC$1, Backup!$A:$A, "&lt;="&amp;'Week-wise'!GH$1, Backup!$B:$B, 'Week-wise'!$B57)</f>
        <v>0</v>
      </c>
      <c r="GI57" s="187">
        <f>SUMIFS(Backup!$I:$I, Backup!$A:$A, "&gt;"&amp;'Week-wise'!GD$1, Backup!$A:$A, "&lt;="&amp;'Week-wise'!GI$1, Backup!$B:$B, 'Week-wise'!$B57)</f>
        <v>0</v>
      </c>
      <c r="GJ57" s="187">
        <f>SUMIFS(Backup!$I:$I, Backup!$A:$A, "&gt;"&amp;'Week-wise'!GE$1, Backup!$A:$A, "&lt;="&amp;'Week-wise'!GJ$1, Backup!$B:$B, 'Week-wise'!$B57)</f>
        <v>0</v>
      </c>
      <c r="GK57" s="187"/>
      <c r="GL57" s="187"/>
      <c r="GM57" s="187">
        <f t="shared" si="177"/>
        <v>0</v>
      </c>
      <c r="GN57" s="187">
        <f t="shared" si="178"/>
        <v>0</v>
      </c>
      <c r="GO57" s="187"/>
      <c r="GP57" s="187"/>
      <c r="GQ57" s="187"/>
      <c r="GR57" s="187"/>
      <c r="GS57" s="187">
        <f>SUMIFS(Backup!$I:$I, Backup!$A:$A, "&gt;"&amp;'Week-wise'!GN$1, Backup!$A:$A, "&lt;="&amp;'Week-wise'!GS$1, Backup!$B:$B, 'Week-wise'!$B57)</f>
        <v>0</v>
      </c>
      <c r="GT57" s="187">
        <f>SUMIFS(Backup!$I:$I, Backup!$A:$A, "&gt;"&amp;'Week-wise'!GO$1, Backup!$A:$A, "&lt;="&amp;'Week-wise'!GT$1, Backup!$B:$B, 'Week-wise'!$B57)</f>
        <v>0</v>
      </c>
      <c r="GU57" s="187">
        <f>SUMIFS(Backup!$I:$I, Backup!$A:$A, "&gt;"&amp;'Week-wise'!GP$1, Backup!$A:$A, "&lt;="&amp;'Week-wise'!GU$1, Backup!$B:$B, 'Week-wise'!$B57)</f>
        <v>0</v>
      </c>
      <c r="GV57" s="187">
        <f>SUMIFS(Backup!$I:$I, Backup!$A:$A, "&gt;"&amp;'Week-wise'!GQ$1, Backup!$A:$A, "&lt;="&amp;'Week-wise'!GV$1, Backup!$B:$B, 'Week-wise'!$B57)</f>
        <v>0</v>
      </c>
      <c r="GW57" s="187"/>
      <c r="GX57" s="187"/>
      <c r="GY57" s="187">
        <f t="shared" si="179"/>
        <v>0</v>
      </c>
      <c r="GZ57" s="187">
        <f t="shared" si="180"/>
        <v>0</v>
      </c>
      <c r="HA57" s="187"/>
      <c r="HB57" s="187"/>
      <c r="HC57" s="187"/>
      <c r="HD57" s="187"/>
      <c r="HE57" s="187">
        <f>SUMIFS(Backup!$I:$I, Backup!$A:$A, "&gt;"&amp;'Week-wise'!GZ$1, Backup!$A:$A, "&lt;="&amp;'Week-wise'!HE$1, Backup!$B:$B, 'Week-wise'!$B57)</f>
        <v>0</v>
      </c>
      <c r="HF57" s="187">
        <f>SUMIFS(Backup!$I:$I, Backup!$A:$A, "&gt;"&amp;'Week-wise'!HA$1, Backup!$A:$A, "&lt;="&amp;'Week-wise'!HF$1, Backup!$B:$B, 'Week-wise'!$B57)</f>
        <v>0</v>
      </c>
      <c r="HG57" s="187">
        <f>SUMIFS(Backup!$I:$I, Backup!$A:$A, "&gt;"&amp;'Week-wise'!HB$1, Backup!$A:$A, "&lt;="&amp;'Week-wise'!HG$1, Backup!$B:$B, 'Week-wise'!$B57)</f>
        <v>0</v>
      </c>
      <c r="HH57" s="187">
        <f>SUMIFS(Backup!$I:$I, Backup!$A:$A, "&gt;"&amp;'Week-wise'!HC$1, Backup!$A:$A, "&lt;="&amp;'Week-wise'!HH$1, Backup!$B:$B, 'Week-wise'!$B57)</f>
        <v>0</v>
      </c>
      <c r="HI57" s="187"/>
      <c r="HJ57" s="187"/>
      <c r="HK57" s="187">
        <f t="shared" si="181"/>
        <v>0</v>
      </c>
      <c r="HL57" s="187">
        <f t="shared" si="182"/>
        <v>0</v>
      </c>
      <c r="HM57" s="187"/>
      <c r="HN57" s="187"/>
      <c r="HO57" s="187"/>
      <c r="HP57" s="187"/>
      <c r="HQ57" s="187">
        <f>SUMIFS(Backup!$I:$I, Backup!$A:$A, "&gt;"&amp;'Week-wise'!HL$1, Backup!$A:$A, "&lt;="&amp;'Week-wise'!HQ$1, Backup!$B:$B, 'Week-wise'!$B57)</f>
        <v>0</v>
      </c>
      <c r="HR57" s="187">
        <f>SUMIFS(Backup!$I:$I, Backup!$A:$A, "&gt;"&amp;'Week-wise'!HM$1, Backup!$A:$A, "&lt;="&amp;'Week-wise'!HR$1, Backup!$B:$B, 'Week-wise'!$B57)</f>
        <v>0</v>
      </c>
      <c r="HS57" s="187">
        <f>SUMIFS(Backup!$I:$I, Backup!$A:$A, "&gt;"&amp;'Week-wise'!HN$1, Backup!$A:$A, "&lt;="&amp;'Week-wise'!HS$1, Backup!$B:$B, 'Week-wise'!$B57)</f>
        <v>0</v>
      </c>
      <c r="HT57" s="187">
        <f>SUMIFS(Backup!$I:$I, Backup!$A:$A, "&gt;"&amp;'Week-wise'!HO$1, Backup!$A:$A, "&lt;="&amp;'Week-wise'!HT$1, Backup!$B:$B, 'Week-wise'!$B57)</f>
        <v>0</v>
      </c>
      <c r="HU57" s="187"/>
      <c r="HV57" s="187"/>
      <c r="HW57" s="187">
        <f t="shared" si="183"/>
        <v>0</v>
      </c>
      <c r="HX57" s="187">
        <f t="shared" si="184"/>
        <v>0</v>
      </c>
      <c r="HY57" s="187">
        <v>0</v>
      </c>
      <c r="HZ57" s="187">
        <v>0</v>
      </c>
      <c r="IA57" s="187">
        <v>0</v>
      </c>
      <c r="IB57" s="187">
        <v>0</v>
      </c>
      <c r="IC57" s="187">
        <f>SUMIFS(Backup!$I:$I, Backup!$A:$A, "&gt;"&amp;'Week-wise'!HX$1, Backup!$A:$A, "&lt;="&amp;'Week-wise'!IC$1, Backup!$B:$B, 'Week-wise'!$B57)</f>
        <v>0</v>
      </c>
      <c r="ID57" s="187">
        <f>SUMIFS(Backup!$I:$I, Backup!$A:$A, "&gt;"&amp;'Week-wise'!HY$1, Backup!$A:$A, "&lt;="&amp;'Week-wise'!ID$1, Backup!$B:$B, 'Week-wise'!$B57)</f>
        <v>0</v>
      </c>
      <c r="IE57" s="187">
        <f>SUMIFS(Backup!$I:$I, Backup!$A:$A, "&gt;"&amp;'Week-wise'!HZ$1, Backup!$A:$A, "&lt;="&amp;'Week-wise'!IE$1, Backup!$B:$B, 'Week-wise'!$B57)</f>
        <v>0</v>
      </c>
      <c r="IF57" s="187">
        <f>SUMIFS(Backup!$I:$I, Backup!$A:$A, "&gt;"&amp;'Week-wise'!IA$1, Backup!$A:$A, "&lt;="&amp;'Week-wise'!IF$1, Backup!$B:$B, 'Week-wise'!$B57)</f>
        <v>0</v>
      </c>
      <c r="IG57" s="187"/>
      <c r="IH57" s="187"/>
      <c r="II57" s="187">
        <f t="shared" si="185"/>
        <v>0</v>
      </c>
      <c r="IJ57" s="187">
        <f t="shared" si="186"/>
        <v>0</v>
      </c>
      <c r="IK57" s="187"/>
      <c r="IL57" s="187"/>
      <c r="IM57" s="187"/>
      <c r="IN57" s="187"/>
      <c r="IO57" s="187">
        <f>SUMIFS(Backup!$I:$I, Backup!$A:$A, "&gt;"&amp;'Week-wise'!IJ$1, Backup!$A:$A, "&lt;="&amp;'Week-wise'!IO$1, Backup!$B:$B, 'Week-wise'!$B57)</f>
        <v>0</v>
      </c>
      <c r="IP57" s="187">
        <f>SUMIFS(Backup!$I:$I, Backup!$A:$A, "&gt;"&amp;'Week-wise'!IK$1, Backup!$A:$A, "&lt;="&amp;'Week-wise'!IP$1, Backup!$B:$B, 'Week-wise'!$B57)</f>
        <v>0</v>
      </c>
      <c r="IQ57" s="187">
        <f>SUMIFS(Backup!$I:$I, Backup!$A:$A, "&gt;"&amp;'Week-wise'!IL$1, Backup!$A:$A, "&lt;="&amp;'Week-wise'!IQ$1, Backup!$B:$B, 'Week-wise'!$B57)</f>
        <v>0</v>
      </c>
      <c r="IR57" s="187">
        <f>SUMIFS(Backup!$I:$I, Backup!$A:$A, "&gt;"&amp;'Week-wise'!IM$1, Backup!$A:$A, "&lt;="&amp;'Week-wise'!IR$1, Backup!$B:$B, 'Week-wise'!$B57)</f>
        <v>0</v>
      </c>
      <c r="IS57" s="187"/>
      <c r="IT57" s="187"/>
      <c r="IU57" s="187">
        <f t="shared" si="187"/>
        <v>0</v>
      </c>
      <c r="IV57" s="187">
        <f t="shared" si="188"/>
        <v>0</v>
      </c>
      <c r="IW57" s="187"/>
      <c r="IX57" s="187"/>
      <c r="IY57" s="187"/>
      <c r="IZ57" s="187"/>
      <c r="JA57" s="187">
        <f>SUMIFS(Backup!$I:$I, Backup!$A:$A, "&gt;"&amp;'Week-wise'!IV$1, Backup!$A:$A, "&lt;="&amp;'Week-wise'!JA$1, Backup!$B:$B, 'Week-wise'!$B57)</f>
        <v>0</v>
      </c>
      <c r="JB57" s="187">
        <f>SUMIFS(Backup!$I:$I, Backup!$A:$A, "&gt;"&amp;'Week-wise'!IW$1, Backup!$A:$A, "&lt;="&amp;'Week-wise'!JB$1, Backup!$B:$B, 'Week-wise'!$B57)</f>
        <v>0</v>
      </c>
      <c r="JC57" s="187">
        <f>SUMIFS(Backup!$I:$I, Backup!$A:$A, "&gt;"&amp;'Week-wise'!IX$1, Backup!$A:$A, "&lt;="&amp;'Week-wise'!JC$1, Backup!$B:$B, 'Week-wise'!$B57)</f>
        <v>0</v>
      </c>
      <c r="JD57" s="187">
        <f>SUMIFS(Backup!$I:$I, Backup!$A:$A, "&gt;"&amp;'Week-wise'!IY$1, Backup!$A:$A, "&lt;="&amp;'Week-wise'!JD$1, Backup!$B:$B, 'Week-wise'!$B57)</f>
        <v>0</v>
      </c>
    </row>
    <row r="58" spans="1:264">
      <c r="A58" s="190">
        <v>11</v>
      </c>
      <c r="B58" s="190" t="s">
        <v>472</v>
      </c>
      <c r="C58" s="585"/>
      <c r="D58" s="190" t="s">
        <v>564</v>
      </c>
      <c r="E58" s="312">
        <f t="shared" si="158"/>
        <v>0</v>
      </c>
      <c r="F58" s="312">
        <f t="shared" si="155"/>
        <v>0</v>
      </c>
      <c r="G58" s="312">
        <f t="shared" si="156"/>
        <v>0</v>
      </c>
      <c r="H58" s="312">
        <f t="shared" si="157"/>
        <v>0</v>
      </c>
      <c r="I58" s="585"/>
      <c r="J58" s="585"/>
      <c r="K58" s="187"/>
      <c r="L58" s="187"/>
      <c r="M58" s="585"/>
      <c r="N58" s="585"/>
      <c r="O58" s="187"/>
      <c r="P58" s="187"/>
      <c r="Q58" s="187"/>
      <c r="R58" s="187"/>
      <c r="S58" s="187"/>
      <c r="T58" s="187"/>
      <c r="U58" s="187"/>
      <c r="V58" s="187"/>
      <c r="W58" s="187"/>
      <c r="X58" s="187"/>
      <c r="Y58" s="585"/>
      <c r="Z58" s="585"/>
      <c r="AA58" s="187"/>
      <c r="AB58" s="187"/>
      <c r="AC58" s="187"/>
      <c r="AD58" s="187"/>
      <c r="AE58" s="187"/>
      <c r="AF58" s="187"/>
      <c r="AG58" s="187"/>
      <c r="AH58" s="187"/>
      <c r="AI58" s="187"/>
      <c r="AJ58" s="187"/>
      <c r="AK58" s="585"/>
      <c r="AL58" s="585"/>
      <c r="AM58" s="187"/>
      <c r="AN58" s="187"/>
      <c r="AO58" s="187"/>
      <c r="AP58" s="187"/>
      <c r="AQ58" s="187"/>
      <c r="AR58" s="187"/>
      <c r="AS58" s="187"/>
      <c r="AT58" s="187"/>
      <c r="AU58" s="187"/>
      <c r="AV58" s="187"/>
      <c r="AW58" s="585"/>
      <c r="AX58" s="585"/>
      <c r="AY58" s="187"/>
      <c r="AZ58" s="187"/>
      <c r="BA58" s="187"/>
      <c r="BB58" s="187"/>
      <c r="BC58" s="187"/>
      <c r="BD58" s="187"/>
      <c r="BE58" s="187"/>
      <c r="BF58" s="187"/>
      <c r="BG58" s="187"/>
      <c r="BH58" s="187"/>
      <c r="BI58" s="585"/>
      <c r="BJ58" s="585"/>
      <c r="BK58" s="187"/>
      <c r="BL58" s="187"/>
      <c r="BM58" s="187"/>
      <c r="BN58" s="187"/>
      <c r="BO58" s="187"/>
      <c r="BP58" s="187"/>
      <c r="BQ58" s="187"/>
      <c r="BR58" s="187"/>
      <c r="BS58" s="187"/>
      <c r="BT58" s="187"/>
      <c r="BU58" s="585"/>
      <c r="BV58" s="585"/>
      <c r="BW58" s="187"/>
      <c r="BX58" s="187"/>
      <c r="BY58" s="187"/>
      <c r="BZ58" s="187"/>
      <c r="CA58" s="187"/>
      <c r="CB58" s="187"/>
      <c r="CC58" s="187"/>
      <c r="CD58" s="187"/>
      <c r="CE58" s="187"/>
      <c r="CF58" s="187"/>
      <c r="CG58" s="585"/>
      <c r="CH58" s="585"/>
      <c r="CI58" s="187">
        <f t="shared" si="159"/>
        <v>0</v>
      </c>
      <c r="CJ58" s="187">
        <f t="shared" si="160"/>
        <v>0</v>
      </c>
      <c r="CK58" s="187"/>
      <c r="CL58" s="187"/>
      <c r="CM58" s="187"/>
      <c r="CN58" s="187"/>
      <c r="CO58" s="187">
        <f>SUMIFS(Backup!$I:$I, Backup!$A:$A, "&gt;"&amp;'Week-wise'!CJ$1, Backup!$A:$A, "&lt;="&amp;'Week-wise'!CO$1, Backup!$B:$B, 'Week-wise'!$B58)</f>
        <v>0</v>
      </c>
      <c r="CP58" s="187">
        <f>SUMIFS(Backup!$I:$I, Backup!$A:$A, "&gt;"&amp;'Week-wise'!CK$1, Backup!$A:$A, "&lt;="&amp;'Week-wise'!CP$1, Backup!$B:$B, 'Week-wise'!$B58)</f>
        <v>0</v>
      </c>
      <c r="CQ58" s="187">
        <f>SUMIFS(Backup!$I:$I, Backup!$A:$A, "&gt;"&amp;'Week-wise'!CL$1, Backup!$A:$A, "&lt;="&amp;'Week-wise'!CQ$1, Backup!$B:$B, 'Week-wise'!$B58)</f>
        <v>0</v>
      </c>
      <c r="CR58" s="187">
        <f>SUMIFS(Backup!$I:$I, Backup!$A:$A, "&gt;"&amp;'Week-wise'!CM$1, Backup!$A:$A, "&lt;="&amp;'Week-wise'!CR$1, Backup!$B:$B, 'Week-wise'!$B58)</f>
        <v>0</v>
      </c>
      <c r="CS58" s="187"/>
      <c r="CT58" s="187"/>
      <c r="CU58" s="187">
        <f t="shared" si="161"/>
        <v>0</v>
      </c>
      <c r="CV58" s="187">
        <f t="shared" si="162"/>
        <v>0</v>
      </c>
      <c r="CW58" s="187"/>
      <c r="CX58" s="187"/>
      <c r="CY58" s="187"/>
      <c r="CZ58" s="187"/>
      <c r="DA58" s="187">
        <f>SUMIFS(Backup!$I:$I, Backup!$A:$A, "&gt;"&amp;'Week-wise'!CV$1, Backup!$A:$A, "&lt;="&amp;'Week-wise'!DA$1, Backup!$B:$B, 'Week-wise'!$B58)</f>
        <v>0</v>
      </c>
      <c r="DB58" s="187">
        <f>SUMIFS(Backup!$I:$I, Backup!$A:$A, "&gt;"&amp;'Week-wise'!CW$1, Backup!$A:$A, "&lt;="&amp;'Week-wise'!DB$1, Backup!$B:$B, 'Week-wise'!$B58)</f>
        <v>0</v>
      </c>
      <c r="DC58" s="187">
        <f>SUMIFS(Backup!$I:$I, Backup!$A:$A, "&gt;"&amp;'Week-wise'!CX$1, Backup!$A:$A, "&lt;="&amp;'Week-wise'!DC$1, Backup!$B:$B, 'Week-wise'!$B58)</f>
        <v>0</v>
      </c>
      <c r="DD58" s="187">
        <f>SUMIFS(Backup!$I:$I, Backup!$A:$A, "&gt;"&amp;'Week-wise'!CY$1, Backup!$A:$A, "&lt;="&amp;'Week-wise'!DD$1, Backup!$B:$B, 'Week-wise'!$B58)</f>
        <v>0</v>
      </c>
      <c r="DE58" s="187"/>
      <c r="DF58" s="187"/>
      <c r="DG58" s="187">
        <f t="shared" si="163"/>
        <v>0</v>
      </c>
      <c r="DH58" s="187">
        <f t="shared" si="164"/>
        <v>0</v>
      </c>
      <c r="DI58" s="187"/>
      <c r="DJ58" s="187"/>
      <c r="DK58" s="187"/>
      <c r="DL58" s="187"/>
      <c r="DM58" s="187">
        <f>SUMIFS(Backup!$I:$I, Backup!$A:$A, "&gt;"&amp;'Week-wise'!DH$1, Backup!$A:$A, "&lt;="&amp;'Week-wise'!DM$1, Backup!$B:$B, 'Week-wise'!$B58)</f>
        <v>0</v>
      </c>
      <c r="DN58" s="187">
        <f>SUMIFS(Backup!$I:$I, Backup!$A:$A, "&gt;"&amp;'Week-wise'!DI$1, Backup!$A:$A, "&lt;="&amp;'Week-wise'!DN$1, Backup!$B:$B, 'Week-wise'!$B58)</f>
        <v>0</v>
      </c>
      <c r="DO58" s="187">
        <f>SUMIFS(Backup!$I:$I, Backup!$A:$A, "&gt;"&amp;'Week-wise'!DJ$1, Backup!$A:$A, "&lt;="&amp;'Week-wise'!DO$1, Backup!$B:$B, 'Week-wise'!$B58)</f>
        <v>0</v>
      </c>
      <c r="DP58" s="187">
        <f>SUMIFS(Backup!$I:$I, Backup!$A:$A, "&gt;"&amp;'Week-wise'!DK$1, Backup!$A:$A, "&lt;="&amp;'Week-wise'!DP$1, Backup!$B:$B, 'Week-wise'!$B58)</f>
        <v>0</v>
      </c>
      <c r="DQ58" s="187"/>
      <c r="DR58" s="187"/>
      <c r="DS58" s="187">
        <f t="shared" si="165"/>
        <v>0</v>
      </c>
      <c r="DT58" s="187">
        <f t="shared" si="166"/>
        <v>0</v>
      </c>
      <c r="DU58" s="187"/>
      <c r="DV58" s="187"/>
      <c r="DW58" s="187"/>
      <c r="DX58" s="187"/>
      <c r="DY58" s="187">
        <f>SUMIFS(Backup!$I:$I, Backup!$A:$A, "&gt;"&amp;'Week-wise'!DT$1, Backup!$A:$A, "&lt;="&amp;'Week-wise'!DY$1, Backup!$B:$B, 'Week-wise'!$B58)</f>
        <v>0</v>
      </c>
      <c r="DZ58" s="187">
        <f>SUMIFS(Backup!$I:$I, Backup!$A:$A, "&gt;"&amp;'Week-wise'!DU$1, Backup!$A:$A, "&lt;="&amp;'Week-wise'!DZ$1, Backup!$B:$B, 'Week-wise'!$B58)</f>
        <v>0</v>
      </c>
      <c r="EA58" s="187">
        <f>SUMIFS(Backup!$I:$I, Backup!$A:$A, "&gt;"&amp;'Week-wise'!DV$1, Backup!$A:$A, "&lt;="&amp;'Week-wise'!EA$1, Backup!$B:$B, 'Week-wise'!$B58)</f>
        <v>0</v>
      </c>
      <c r="EB58" s="187">
        <f>SUMIFS(Backup!$I:$I, Backup!$A:$A, "&gt;"&amp;'Week-wise'!DW$1, Backup!$A:$A, "&lt;="&amp;'Week-wise'!EB$1, Backup!$B:$B, 'Week-wise'!$B58)</f>
        <v>0</v>
      </c>
      <c r="EC58" s="187"/>
      <c r="ED58" s="187"/>
      <c r="EE58" s="187">
        <f t="shared" si="167"/>
        <v>0</v>
      </c>
      <c r="EF58" s="187">
        <f t="shared" si="168"/>
        <v>0</v>
      </c>
      <c r="EG58" s="187"/>
      <c r="EH58" s="187"/>
      <c r="EI58" s="187"/>
      <c r="EJ58" s="187"/>
      <c r="EK58" s="187">
        <f>SUMIFS(Backup!$I:$I, Backup!$A:$A, "&gt;"&amp;'Week-wise'!EF$1, Backup!$A:$A, "&lt;="&amp;'Week-wise'!EK$1, Backup!$B:$B, 'Week-wise'!$B58)</f>
        <v>0</v>
      </c>
      <c r="EL58" s="187">
        <f>SUMIFS(Backup!$I:$I, Backup!$A:$A, "&gt;"&amp;'Week-wise'!EG$1, Backup!$A:$A, "&lt;="&amp;'Week-wise'!EL$1, Backup!$B:$B, 'Week-wise'!$B58)</f>
        <v>0</v>
      </c>
      <c r="EM58" s="187">
        <f>SUMIFS(Backup!$I:$I, Backup!$A:$A, "&gt;"&amp;'Week-wise'!EH$1, Backup!$A:$A, "&lt;="&amp;'Week-wise'!EM$1, Backup!$B:$B, 'Week-wise'!$B58)</f>
        <v>0</v>
      </c>
      <c r="EN58" s="187">
        <f>SUMIFS(Backup!$I:$I, Backup!$A:$A, "&gt;"&amp;'Week-wise'!EI$1, Backup!$A:$A, "&lt;="&amp;'Week-wise'!EN$1, Backup!$B:$B, 'Week-wise'!$B58)</f>
        <v>0</v>
      </c>
      <c r="EO58" s="187"/>
      <c r="EP58" s="187"/>
      <c r="EQ58" s="187">
        <f t="shared" si="169"/>
        <v>0</v>
      </c>
      <c r="ER58" s="187">
        <f t="shared" si="170"/>
        <v>0</v>
      </c>
      <c r="ES58" s="187"/>
      <c r="ET58" s="187"/>
      <c r="EU58" s="187"/>
      <c r="EV58" s="187"/>
      <c r="EW58" s="187">
        <f>SUMIFS(Backup!$I:$I, Backup!$A:$A, "&gt;"&amp;'Week-wise'!ER$1, Backup!$A:$A, "&lt;="&amp;'Week-wise'!EW$1, Backup!$B:$B, 'Week-wise'!$B58)</f>
        <v>0</v>
      </c>
      <c r="EX58" s="187">
        <f>SUMIFS(Backup!$I:$I, Backup!$A:$A, "&gt;"&amp;'Week-wise'!ES$1, Backup!$A:$A, "&lt;="&amp;'Week-wise'!EX$1, Backup!$B:$B, 'Week-wise'!$B58)</f>
        <v>0</v>
      </c>
      <c r="EY58" s="187">
        <f>SUMIFS(Backup!$I:$I, Backup!$A:$A, "&gt;"&amp;'Week-wise'!ET$1, Backup!$A:$A, "&lt;="&amp;'Week-wise'!EY$1, Backup!$B:$B, 'Week-wise'!$B58)</f>
        <v>0</v>
      </c>
      <c r="EZ58" s="187">
        <f>SUMIFS(Backup!$I:$I, Backup!$A:$A, "&gt;"&amp;'Week-wise'!EU$1, Backup!$A:$A, "&lt;="&amp;'Week-wise'!EZ$1, Backup!$B:$B, 'Week-wise'!$B58)</f>
        <v>0</v>
      </c>
      <c r="FA58" s="187"/>
      <c r="FB58" s="187"/>
      <c r="FC58" s="187">
        <f t="shared" si="171"/>
        <v>0</v>
      </c>
      <c r="FD58" s="187">
        <f t="shared" si="172"/>
        <v>0</v>
      </c>
      <c r="FE58" s="187"/>
      <c r="FF58" s="187"/>
      <c r="FG58" s="187"/>
      <c r="FH58" s="187"/>
      <c r="FI58" s="187">
        <f>SUMIFS(Backup!$I:$I, Backup!$A:$A, "&gt;"&amp;'Week-wise'!FD$1, Backup!$A:$A, "&lt;="&amp;'Week-wise'!FI$1, Backup!$B:$B, 'Week-wise'!$B58)</f>
        <v>0</v>
      </c>
      <c r="FJ58" s="187">
        <f>SUMIFS(Backup!$I:$I, Backup!$A:$A, "&gt;"&amp;'Week-wise'!FE$1, Backup!$A:$A, "&lt;="&amp;'Week-wise'!FJ$1, Backup!$B:$B, 'Week-wise'!$B58)</f>
        <v>0</v>
      </c>
      <c r="FK58" s="187">
        <f>SUMIFS(Backup!$I:$I, Backup!$A:$A, "&gt;"&amp;'Week-wise'!FF$1, Backup!$A:$A, "&lt;="&amp;'Week-wise'!FK$1, Backup!$B:$B, 'Week-wise'!$B58)</f>
        <v>0</v>
      </c>
      <c r="FL58" s="187">
        <f>SUMIFS(Backup!$I:$I, Backup!$A:$A, "&gt;"&amp;'Week-wise'!FG$1, Backup!$A:$A, "&lt;="&amp;'Week-wise'!FL$1, Backup!$B:$B, 'Week-wise'!$B58)</f>
        <v>0</v>
      </c>
      <c r="FM58" s="187"/>
      <c r="FN58" s="187"/>
      <c r="FO58" s="187">
        <f t="shared" si="173"/>
        <v>0</v>
      </c>
      <c r="FP58" s="187">
        <f t="shared" si="174"/>
        <v>0</v>
      </c>
      <c r="FQ58" s="187">
        <v>0</v>
      </c>
      <c r="FR58" s="187">
        <v>0</v>
      </c>
      <c r="FS58" s="187">
        <v>0</v>
      </c>
      <c r="FT58" s="187">
        <v>0</v>
      </c>
      <c r="FU58" s="187">
        <f>SUMIFS(Backup!$I:$I, Backup!$A:$A, "&gt;"&amp;'Week-wise'!FP$1, Backup!$A:$A, "&lt;="&amp;'Week-wise'!FU$1, Backup!$B:$B, 'Week-wise'!$B58)</f>
        <v>0</v>
      </c>
      <c r="FV58" s="187">
        <f>SUMIFS(Backup!$I:$I, Backup!$A:$A, "&gt;"&amp;'Week-wise'!FQ$1, Backup!$A:$A, "&lt;="&amp;'Week-wise'!FV$1, Backup!$B:$B, 'Week-wise'!$B58)</f>
        <v>0</v>
      </c>
      <c r="FW58" s="187">
        <f>SUMIFS(Backup!$I:$I, Backup!$A:$A, "&gt;"&amp;'Week-wise'!FR$1, Backup!$A:$A, "&lt;="&amp;'Week-wise'!FW$1, Backup!$B:$B, 'Week-wise'!$B58)</f>
        <v>0</v>
      </c>
      <c r="FX58" s="187">
        <f>SUMIFS(Backup!$I:$I, Backup!$A:$A, "&gt;"&amp;'Week-wise'!FS$1, Backup!$A:$A, "&lt;="&amp;'Week-wise'!FX$1, Backup!$B:$B, 'Week-wise'!$B58)</f>
        <v>0</v>
      </c>
      <c r="FY58" s="187"/>
      <c r="FZ58" s="187"/>
      <c r="GA58" s="187">
        <f t="shared" si="175"/>
        <v>0</v>
      </c>
      <c r="GB58" s="187">
        <f t="shared" si="176"/>
        <v>0</v>
      </c>
      <c r="GC58" s="187"/>
      <c r="GD58" s="187"/>
      <c r="GE58" s="187"/>
      <c r="GF58" s="187"/>
      <c r="GG58" s="187">
        <f>SUMIFS(Backup!$I:$I, Backup!$A:$A, "&gt;"&amp;'Week-wise'!GB$1, Backup!$A:$A, "&lt;="&amp;'Week-wise'!GG$1, Backup!$B:$B, 'Week-wise'!$B58)</f>
        <v>0</v>
      </c>
      <c r="GH58" s="187">
        <f>SUMIFS(Backup!$I:$I, Backup!$A:$A, "&gt;"&amp;'Week-wise'!GC$1, Backup!$A:$A, "&lt;="&amp;'Week-wise'!GH$1, Backup!$B:$B, 'Week-wise'!$B58)</f>
        <v>0</v>
      </c>
      <c r="GI58" s="187">
        <f>SUMIFS(Backup!$I:$I, Backup!$A:$A, "&gt;"&amp;'Week-wise'!GD$1, Backup!$A:$A, "&lt;="&amp;'Week-wise'!GI$1, Backup!$B:$B, 'Week-wise'!$B58)</f>
        <v>0</v>
      </c>
      <c r="GJ58" s="187">
        <f>SUMIFS(Backup!$I:$I, Backup!$A:$A, "&gt;"&amp;'Week-wise'!GE$1, Backup!$A:$A, "&lt;="&amp;'Week-wise'!GJ$1, Backup!$B:$B, 'Week-wise'!$B58)</f>
        <v>0</v>
      </c>
      <c r="GK58" s="187"/>
      <c r="GL58" s="187"/>
      <c r="GM58" s="187">
        <f t="shared" si="177"/>
        <v>0</v>
      </c>
      <c r="GN58" s="187">
        <f t="shared" si="178"/>
        <v>0</v>
      </c>
      <c r="GO58" s="187"/>
      <c r="GP58" s="187"/>
      <c r="GQ58" s="187"/>
      <c r="GR58" s="187"/>
      <c r="GS58" s="187">
        <f>SUMIFS(Backup!$I:$I, Backup!$A:$A, "&gt;"&amp;'Week-wise'!GN$1, Backup!$A:$A, "&lt;="&amp;'Week-wise'!GS$1, Backup!$B:$B, 'Week-wise'!$B58)</f>
        <v>0</v>
      </c>
      <c r="GT58" s="187">
        <f>SUMIFS(Backup!$I:$I, Backup!$A:$A, "&gt;"&amp;'Week-wise'!GO$1, Backup!$A:$A, "&lt;="&amp;'Week-wise'!GT$1, Backup!$B:$B, 'Week-wise'!$B58)</f>
        <v>0</v>
      </c>
      <c r="GU58" s="187">
        <f>SUMIFS(Backup!$I:$I, Backup!$A:$A, "&gt;"&amp;'Week-wise'!GP$1, Backup!$A:$A, "&lt;="&amp;'Week-wise'!GU$1, Backup!$B:$B, 'Week-wise'!$B58)</f>
        <v>0</v>
      </c>
      <c r="GV58" s="187">
        <f>SUMIFS(Backup!$I:$I, Backup!$A:$A, "&gt;"&amp;'Week-wise'!GQ$1, Backup!$A:$A, "&lt;="&amp;'Week-wise'!GV$1, Backup!$B:$B, 'Week-wise'!$B58)</f>
        <v>0</v>
      </c>
      <c r="GW58" s="187"/>
      <c r="GX58" s="187"/>
      <c r="GY58" s="187">
        <f t="shared" si="179"/>
        <v>0</v>
      </c>
      <c r="GZ58" s="187">
        <f t="shared" si="180"/>
        <v>0</v>
      </c>
      <c r="HA58" s="187"/>
      <c r="HB58" s="187"/>
      <c r="HC58" s="187"/>
      <c r="HD58" s="187"/>
      <c r="HE58" s="187">
        <f>SUMIFS(Backup!$I:$I, Backup!$A:$A, "&gt;"&amp;'Week-wise'!GZ$1, Backup!$A:$A, "&lt;="&amp;'Week-wise'!HE$1, Backup!$B:$B, 'Week-wise'!$B58)</f>
        <v>0</v>
      </c>
      <c r="HF58" s="187">
        <f>SUMIFS(Backup!$I:$I, Backup!$A:$A, "&gt;"&amp;'Week-wise'!HA$1, Backup!$A:$A, "&lt;="&amp;'Week-wise'!HF$1, Backup!$B:$B, 'Week-wise'!$B58)</f>
        <v>0</v>
      </c>
      <c r="HG58" s="187">
        <f>SUMIFS(Backup!$I:$I, Backup!$A:$A, "&gt;"&amp;'Week-wise'!HB$1, Backup!$A:$A, "&lt;="&amp;'Week-wise'!HG$1, Backup!$B:$B, 'Week-wise'!$B58)</f>
        <v>0</v>
      </c>
      <c r="HH58" s="187">
        <f>SUMIFS(Backup!$I:$I, Backup!$A:$A, "&gt;"&amp;'Week-wise'!HC$1, Backup!$A:$A, "&lt;="&amp;'Week-wise'!HH$1, Backup!$B:$B, 'Week-wise'!$B58)</f>
        <v>0</v>
      </c>
      <c r="HI58" s="187"/>
      <c r="HJ58" s="187"/>
      <c r="HK58" s="187">
        <f t="shared" si="181"/>
        <v>0</v>
      </c>
      <c r="HL58" s="187">
        <f t="shared" si="182"/>
        <v>0</v>
      </c>
      <c r="HM58" s="187"/>
      <c r="HN58" s="187"/>
      <c r="HO58" s="187"/>
      <c r="HP58" s="187"/>
      <c r="HQ58" s="187">
        <f>SUMIFS(Backup!$I:$I, Backup!$A:$A, "&gt;"&amp;'Week-wise'!HL$1, Backup!$A:$A, "&lt;="&amp;'Week-wise'!HQ$1, Backup!$B:$B, 'Week-wise'!$B58)</f>
        <v>0</v>
      </c>
      <c r="HR58" s="187">
        <f>SUMIFS(Backup!$I:$I, Backup!$A:$A, "&gt;"&amp;'Week-wise'!HM$1, Backup!$A:$A, "&lt;="&amp;'Week-wise'!HR$1, Backup!$B:$B, 'Week-wise'!$B58)</f>
        <v>0</v>
      </c>
      <c r="HS58" s="187">
        <f>SUMIFS(Backup!$I:$I, Backup!$A:$A, "&gt;"&amp;'Week-wise'!HN$1, Backup!$A:$A, "&lt;="&amp;'Week-wise'!HS$1, Backup!$B:$B, 'Week-wise'!$B58)</f>
        <v>0</v>
      </c>
      <c r="HT58" s="187">
        <f>SUMIFS(Backup!$I:$I, Backup!$A:$A, "&gt;"&amp;'Week-wise'!HO$1, Backup!$A:$A, "&lt;="&amp;'Week-wise'!HT$1, Backup!$B:$B, 'Week-wise'!$B58)</f>
        <v>0</v>
      </c>
      <c r="HU58" s="187"/>
      <c r="HV58" s="187"/>
      <c r="HW58" s="187">
        <f t="shared" si="183"/>
        <v>0</v>
      </c>
      <c r="HX58" s="187">
        <f t="shared" si="184"/>
        <v>0</v>
      </c>
      <c r="HY58" s="187">
        <v>0</v>
      </c>
      <c r="HZ58" s="187">
        <v>0</v>
      </c>
      <c r="IA58" s="187">
        <v>0</v>
      </c>
      <c r="IB58" s="187">
        <v>0</v>
      </c>
      <c r="IC58" s="187">
        <f>SUMIFS(Backup!$I:$I, Backup!$A:$A, "&gt;"&amp;'Week-wise'!HX$1, Backup!$A:$A, "&lt;="&amp;'Week-wise'!IC$1, Backup!$B:$B, 'Week-wise'!$B58)</f>
        <v>0</v>
      </c>
      <c r="ID58" s="187">
        <f>SUMIFS(Backup!$I:$I, Backup!$A:$A, "&gt;"&amp;'Week-wise'!HY$1, Backup!$A:$A, "&lt;="&amp;'Week-wise'!ID$1, Backup!$B:$B, 'Week-wise'!$B58)</f>
        <v>0</v>
      </c>
      <c r="IE58" s="187">
        <f>SUMIFS(Backup!$I:$I, Backup!$A:$A, "&gt;"&amp;'Week-wise'!HZ$1, Backup!$A:$A, "&lt;="&amp;'Week-wise'!IE$1, Backup!$B:$B, 'Week-wise'!$B58)</f>
        <v>0</v>
      </c>
      <c r="IF58" s="187">
        <f>SUMIFS(Backup!$I:$I, Backup!$A:$A, "&gt;"&amp;'Week-wise'!IA$1, Backup!$A:$A, "&lt;="&amp;'Week-wise'!IF$1, Backup!$B:$B, 'Week-wise'!$B58)</f>
        <v>0</v>
      </c>
      <c r="IG58" s="187"/>
      <c r="IH58" s="187"/>
      <c r="II58" s="187">
        <f t="shared" si="185"/>
        <v>0</v>
      </c>
      <c r="IJ58" s="187">
        <f t="shared" si="186"/>
        <v>0</v>
      </c>
      <c r="IK58" s="187"/>
      <c r="IL58" s="187"/>
      <c r="IM58" s="187"/>
      <c r="IN58" s="187"/>
      <c r="IO58" s="187">
        <f>SUMIFS(Backup!$I:$I, Backup!$A:$A, "&gt;"&amp;'Week-wise'!IJ$1, Backup!$A:$A, "&lt;="&amp;'Week-wise'!IO$1, Backup!$B:$B, 'Week-wise'!$B58)</f>
        <v>0</v>
      </c>
      <c r="IP58" s="187">
        <f>SUMIFS(Backup!$I:$I, Backup!$A:$A, "&gt;"&amp;'Week-wise'!IK$1, Backup!$A:$A, "&lt;="&amp;'Week-wise'!IP$1, Backup!$B:$B, 'Week-wise'!$B58)</f>
        <v>0</v>
      </c>
      <c r="IQ58" s="187">
        <f>SUMIFS(Backup!$I:$I, Backup!$A:$A, "&gt;"&amp;'Week-wise'!IL$1, Backup!$A:$A, "&lt;="&amp;'Week-wise'!IQ$1, Backup!$B:$B, 'Week-wise'!$B58)</f>
        <v>0</v>
      </c>
      <c r="IR58" s="187">
        <f>SUMIFS(Backup!$I:$I, Backup!$A:$A, "&gt;"&amp;'Week-wise'!IM$1, Backup!$A:$A, "&lt;="&amp;'Week-wise'!IR$1, Backup!$B:$B, 'Week-wise'!$B58)</f>
        <v>0</v>
      </c>
      <c r="IS58" s="187"/>
      <c r="IT58" s="187"/>
      <c r="IU58" s="187">
        <f t="shared" si="187"/>
        <v>0</v>
      </c>
      <c r="IV58" s="187">
        <f t="shared" si="188"/>
        <v>0</v>
      </c>
      <c r="IW58" s="187"/>
      <c r="IX58" s="187"/>
      <c r="IY58" s="187"/>
      <c r="IZ58" s="187"/>
      <c r="JA58" s="187">
        <f>SUMIFS(Backup!$I:$I, Backup!$A:$A, "&gt;"&amp;'Week-wise'!IV$1, Backup!$A:$A, "&lt;="&amp;'Week-wise'!JA$1, Backup!$B:$B, 'Week-wise'!$B58)</f>
        <v>0</v>
      </c>
      <c r="JB58" s="187">
        <f>SUMIFS(Backup!$I:$I, Backup!$A:$A, "&gt;"&amp;'Week-wise'!IW$1, Backup!$A:$A, "&lt;="&amp;'Week-wise'!JB$1, Backup!$B:$B, 'Week-wise'!$B58)</f>
        <v>0</v>
      </c>
      <c r="JC58" s="187">
        <f>SUMIFS(Backup!$I:$I, Backup!$A:$A, "&gt;"&amp;'Week-wise'!IX$1, Backup!$A:$A, "&lt;="&amp;'Week-wise'!JC$1, Backup!$B:$B, 'Week-wise'!$B58)</f>
        <v>0</v>
      </c>
      <c r="JD58" s="187">
        <f>SUMIFS(Backup!$I:$I, Backup!$A:$A, "&gt;"&amp;'Week-wise'!IY$1, Backup!$A:$A, "&lt;="&amp;'Week-wise'!JD$1, Backup!$B:$B, 'Week-wise'!$B58)</f>
        <v>0</v>
      </c>
    </row>
    <row r="59" spans="1:264">
      <c r="DQ59" s="405"/>
      <c r="DT59" s="677"/>
      <c r="DU59" s="677"/>
      <c r="DV59" s="677"/>
      <c r="DW59" s="677"/>
      <c r="DX59" s="677"/>
      <c r="EI59" s="405"/>
      <c r="EK59" s="677"/>
      <c r="EL59" s="677"/>
      <c r="EM59" s="677"/>
      <c r="EN59" s="677"/>
      <c r="EO59" s="677"/>
      <c r="ER59" s="677"/>
      <c r="ES59" s="677"/>
      <c r="ET59" s="677"/>
      <c r="EU59" s="677"/>
      <c r="EV59" s="677"/>
      <c r="FA59" s="677"/>
      <c r="FD59" s="677"/>
      <c r="FE59" s="677"/>
      <c r="FF59" s="677"/>
      <c r="FG59" s="677"/>
      <c r="FH59" s="677"/>
      <c r="FM59" s="677"/>
      <c r="FP59" s="677"/>
      <c r="FQ59" s="677"/>
      <c r="FR59" s="677"/>
      <c r="FS59" s="677"/>
      <c r="FT59" s="677"/>
      <c r="FY59" s="677"/>
      <c r="GB59" s="677"/>
      <c r="GC59" s="677"/>
      <c r="GD59" s="677"/>
      <c r="GE59" s="677"/>
      <c r="GF59" s="677"/>
      <c r="GK59" s="677"/>
      <c r="GN59" s="677"/>
      <c r="GO59" s="677"/>
      <c r="GP59" s="677"/>
      <c r="GQ59" s="677"/>
      <c r="GR59" s="677"/>
      <c r="GW59" s="677"/>
      <c r="GZ59" s="677"/>
      <c r="HA59" s="677"/>
      <c r="HB59" s="677"/>
      <c r="HC59" s="677"/>
      <c r="HD59" s="677"/>
      <c r="HI59" s="677"/>
      <c r="HL59" s="677"/>
      <c r="HM59" s="677"/>
      <c r="HN59" s="677"/>
      <c r="HO59" s="677"/>
      <c r="HP59" s="677"/>
      <c r="HU59" s="677"/>
      <c r="HX59" s="677"/>
      <c r="HY59" s="677"/>
      <c r="HZ59" s="677"/>
      <c r="IA59" s="677"/>
      <c r="IB59" s="677"/>
      <c r="IG59" s="677"/>
      <c r="IJ59" s="677"/>
      <c r="IK59" s="677"/>
      <c r="IL59" s="677"/>
      <c r="IM59" s="677"/>
      <c r="IN59" s="677"/>
      <c r="IS59" s="677"/>
      <c r="IV59" s="677"/>
      <c r="IW59" s="677"/>
      <c r="IX59" s="677"/>
      <c r="IY59" s="677"/>
      <c r="IZ59" s="677"/>
    </row>
    <row r="60" spans="1:264">
      <c r="DQ60" s="405"/>
      <c r="DT60" s="677"/>
      <c r="DU60" s="677"/>
      <c r="DV60" s="677"/>
      <c r="DW60" s="677"/>
      <c r="DX60" s="677"/>
      <c r="EI60" s="405"/>
      <c r="EK60" s="677"/>
      <c r="EL60" s="677"/>
      <c r="EM60" s="677"/>
      <c r="EN60" s="677"/>
      <c r="EO60" s="677"/>
      <c r="ER60" s="677"/>
      <c r="ES60" s="677"/>
      <c r="ET60" s="677"/>
      <c r="EU60" s="677"/>
      <c r="EV60" s="677"/>
      <c r="FA60" s="677"/>
      <c r="FD60" s="677"/>
      <c r="FE60" s="677"/>
      <c r="FF60" s="677"/>
      <c r="FG60" s="677"/>
      <c r="FH60" s="677"/>
      <c r="FM60" s="677"/>
      <c r="FP60" s="677"/>
      <c r="FQ60" s="677"/>
      <c r="FR60" s="677"/>
      <c r="FS60" s="677"/>
      <c r="FT60" s="677"/>
      <c r="FY60" s="677"/>
      <c r="GB60" s="677"/>
      <c r="GC60" s="677"/>
      <c r="GD60" s="677"/>
      <c r="GE60" s="677"/>
      <c r="GF60" s="677"/>
      <c r="GK60" s="677"/>
      <c r="GN60" s="677"/>
      <c r="GO60" s="677"/>
      <c r="GP60" s="677"/>
      <c r="GQ60" s="677"/>
      <c r="GR60" s="677"/>
      <c r="GW60" s="677"/>
      <c r="GZ60" s="677"/>
      <c r="HA60" s="677"/>
      <c r="HB60" s="677"/>
      <c r="HC60" s="677"/>
      <c r="HD60" s="677"/>
      <c r="HI60" s="677"/>
      <c r="HL60" s="677"/>
      <c r="HM60" s="677"/>
      <c r="HN60" s="677"/>
      <c r="HO60" s="677"/>
      <c r="HP60" s="677"/>
      <c r="HU60" s="677"/>
      <c r="HX60" s="677"/>
      <c r="HY60" s="677"/>
      <c r="HZ60" s="677"/>
      <c r="IA60" s="677"/>
      <c r="IB60" s="677"/>
      <c r="IG60" s="677"/>
      <c r="IJ60" s="677"/>
      <c r="IK60" s="677"/>
      <c r="IL60" s="677"/>
      <c r="IM60" s="677"/>
      <c r="IN60" s="677"/>
      <c r="IS60" s="677"/>
      <c r="IV60" s="677"/>
      <c r="IW60" s="677"/>
      <c r="IX60" s="677"/>
      <c r="IY60" s="677"/>
      <c r="IZ60" s="677"/>
    </row>
    <row r="61" spans="1:264">
      <c r="DQ61" s="405"/>
      <c r="DT61" s="677"/>
      <c r="DU61" s="677"/>
      <c r="DV61" s="677"/>
      <c r="DW61" s="677"/>
      <c r="DX61" s="677"/>
      <c r="EI61" s="405"/>
      <c r="EK61" s="677"/>
      <c r="EL61" s="677"/>
      <c r="EM61" s="677"/>
      <c r="EN61" s="677"/>
      <c r="EO61" s="677"/>
      <c r="ER61" s="677"/>
      <c r="ES61" s="677"/>
      <c r="ET61" s="677"/>
      <c r="EU61" s="677"/>
      <c r="EV61" s="677"/>
      <c r="FA61" s="677"/>
      <c r="FD61" s="677"/>
      <c r="FE61" s="677"/>
      <c r="FF61" s="677"/>
      <c r="FG61" s="677"/>
      <c r="FH61" s="677"/>
      <c r="FM61" s="677"/>
      <c r="FP61" s="677"/>
      <c r="FQ61" s="677"/>
      <c r="FR61" s="677"/>
      <c r="FS61" s="677"/>
      <c r="FT61" s="677"/>
      <c r="FY61" s="677"/>
      <c r="GB61" s="677"/>
      <c r="GC61" s="677"/>
      <c r="GD61" s="677"/>
      <c r="GE61" s="677"/>
      <c r="GF61" s="677"/>
      <c r="GK61" s="677"/>
      <c r="GN61" s="677"/>
      <c r="GO61" s="677"/>
      <c r="GP61" s="677"/>
      <c r="GQ61" s="677"/>
      <c r="GR61" s="677"/>
      <c r="GW61" s="677"/>
      <c r="GZ61" s="677"/>
      <c r="HA61" s="677"/>
      <c r="HB61" s="677"/>
      <c r="HC61" s="677"/>
      <c r="HD61" s="677"/>
      <c r="HI61" s="677"/>
      <c r="HL61" s="677"/>
      <c r="HM61" s="677"/>
      <c r="HN61" s="677"/>
      <c r="HO61" s="677"/>
      <c r="HP61" s="677"/>
      <c r="HU61" s="677"/>
      <c r="HX61" s="677"/>
      <c r="HY61" s="677"/>
      <c r="HZ61" s="677"/>
      <c r="IA61" s="677"/>
      <c r="IB61" s="677"/>
      <c r="IG61" s="677"/>
      <c r="IJ61" s="677"/>
      <c r="IK61" s="677"/>
      <c r="IL61" s="677"/>
      <c r="IM61" s="677"/>
      <c r="IN61" s="677"/>
      <c r="IS61" s="677"/>
      <c r="IV61" s="677"/>
      <c r="IW61" s="677"/>
      <c r="IX61" s="677"/>
      <c r="IY61" s="677"/>
      <c r="IZ61" s="677"/>
    </row>
    <row r="62" spans="1:264">
      <c r="DT62" s="677"/>
      <c r="DU62" s="677"/>
      <c r="DV62" s="677"/>
      <c r="DW62" s="677"/>
      <c r="DX62" s="677"/>
      <c r="EI62" s="405"/>
      <c r="EK62" s="677"/>
      <c r="EL62" s="677"/>
      <c r="EM62" s="677"/>
      <c r="EN62" s="677"/>
      <c r="EO62" s="677"/>
      <c r="ER62" s="677"/>
      <c r="ES62" s="677"/>
      <c r="ET62" s="677"/>
      <c r="EU62" s="677"/>
      <c r="EV62" s="677"/>
      <c r="FA62" s="677"/>
      <c r="FD62" s="677"/>
      <c r="FE62" s="677"/>
      <c r="FF62" s="677"/>
      <c r="FG62" s="677"/>
      <c r="FH62" s="677"/>
      <c r="FM62" s="677"/>
      <c r="FP62" s="677"/>
      <c r="FQ62" s="677"/>
      <c r="FR62" s="677"/>
      <c r="FS62" s="677"/>
      <c r="FT62" s="677"/>
      <c r="FY62" s="677"/>
      <c r="GB62" s="677"/>
      <c r="GC62" s="677"/>
      <c r="GD62" s="677"/>
      <c r="GE62" s="677"/>
      <c r="GF62" s="677"/>
      <c r="GK62" s="677"/>
      <c r="GN62" s="677"/>
      <c r="GO62" s="677"/>
      <c r="GP62" s="677"/>
      <c r="GQ62" s="677"/>
      <c r="GR62" s="677"/>
      <c r="GW62" s="677"/>
      <c r="GZ62" s="677"/>
      <c r="HA62" s="677"/>
      <c r="HB62" s="677"/>
      <c r="HC62" s="677"/>
      <c r="HD62" s="677"/>
      <c r="HI62" s="677"/>
      <c r="HL62" s="677"/>
      <c r="HM62" s="677"/>
      <c r="HN62" s="677"/>
      <c r="HO62" s="677"/>
      <c r="HP62" s="677"/>
      <c r="HU62" s="677"/>
      <c r="HX62" s="677"/>
      <c r="HY62" s="677"/>
      <c r="HZ62" s="677"/>
      <c r="IA62" s="677"/>
      <c r="IB62" s="677"/>
      <c r="IG62" s="677"/>
      <c r="IJ62" s="677"/>
      <c r="IK62" s="677"/>
      <c r="IL62" s="677"/>
      <c r="IM62" s="677"/>
      <c r="IN62" s="677"/>
      <c r="IS62" s="677"/>
      <c r="IV62" s="677"/>
      <c r="IW62" s="677"/>
      <c r="IX62" s="677"/>
      <c r="IY62" s="677"/>
      <c r="IZ62" s="677"/>
    </row>
    <row r="63" spans="1:264">
      <c r="DT63" s="677"/>
      <c r="DU63" s="677"/>
      <c r="DV63" s="677"/>
      <c r="DW63" s="677"/>
      <c r="DX63" s="677"/>
      <c r="EK63" s="677"/>
      <c r="EL63" s="677"/>
      <c r="EM63" s="677"/>
      <c r="EN63" s="677"/>
      <c r="EO63" s="677"/>
      <c r="ER63" s="677"/>
      <c r="ES63" s="677"/>
      <c r="ET63" s="677"/>
      <c r="EU63" s="677"/>
      <c r="EV63" s="677"/>
      <c r="FA63" s="677"/>
      <c r="FD63" s="677"/>
      <c r="FE63" s="677"/>
      <c r="FF63" s="677"/>
      <c r="FG63" s="677"/>
      <c r="FH63" s="677"/>
      <c r="FM63" s="677"/>
      <c r="FP63" s="677"/>
      <c r="FQ63" s="677"/>
      <c r="FR63" s="677"/>
      <c r="FS63" s="677"/>
      <c r="FT63" s="677"/>
      <c r="FY63" s="677"/>
      <c r="GB63" s="677"/>
      <c r="GC63" s="677"/>
      <c r="GD63" s="677"/>
      <c r="GE63" s="677"/>
      <c r="GF63" s="677"/>
      <c r="GK63" s="677"/>
      <c r="GN63" s="677"/>
      <c r="GO63" s="677"/>
      <c r="GP63" s="677"/>
      <c r="GQ63" s="677"/>
      <c r="GR63" s="677"/>
      <c r="GW63" s="677"/>
      <c r="GZ63" s="677"/>
      <c r="HA63" s="677"/>
      <c r="HB63" s="677"/>
      <c r="HC63" s="677"/>
      <c r="HD63" s="677"/>
      <c r="HI63" s="677"/>
      <c r="HL63" s="677"/>
      <c r="HM63" s="677"/>
      <c r="HN63" s="677"/>
      <c r="HO63" s="677"/>
      <c r="HP63" s="677"/>
      <c r="HU63" s="677"/>
      <c r="HX63" s="677"/>
      <c r="HY63" s="677"/>
      <c r="HZ63" s="677"/>
      <c r="IA63" s="677"/>
      <c r="IB63" s="677"/>
      <c r="IG63" s="677"/>
      <c r="IJ63" s="677"/>
      <c r="IK63" s="677"/>
      <c r="IL63" s="677"/>
      <c r="IM63" s="677"/>
      <c r="IN63" s="677"/>
      <c r="IS63" s="677"/>
      <c r="IV63" s="677"/>
      <c r="IW63" s="677"/>
      <c r="IX63" s="677"/>
      <c r="IY63" s="677"/>
      <c r="IZ63" s="677"/>
    </row>
    <row r="64" spans="1:264">
      <c r="DT64" s="677"/>
      <c r="DU64" s="677"/>
      <c r="DV64" s="677"/>
      <c r="DW64" s="677"/>
      <c r="DX64" s="677"/>
      <c r="EK64" s="677"/>
      <c r="EL64" s="677"/>
      <c r="EM64" s="677"/>
      <c r="EN64" s="677"/>
      <c r="EO64" s="677"/>
      <c r="ER64" s="677"/>
      <c r="ES64" s="677"/>
      <c r="ET64" s="677"/>
      <c r="EU64" s="677"/>
      <c r="EV64" s="677"/>
      <c r="FA64" s="677"/>
      <c r="FD64" s="677"/>
      <c r="FE64" s="677"/>
      <c r="FF64" s="677"/>
      <c r="FG64" s="677"/>
      <c r="FH64" s="677"/>
      <c r="FM64" s="677"/>
      <c r="FP64" s="677"/>
      <c r="FQ64" s="677"/>
      <c r="FR64" s="677"/>
      <c r="FS64" s="677"/>
      <c r="FT64" s="677"/>
      <c r="FY64" s="677"/>
      <c r="GB64" s="677"/>
      <c r="GC64" s="677"/>
      <c r="GD64" s="677"/>
      <c r="GE64" s="677"/>
      <c r="GF64" s="677"/>
      <c r="GK64" s="677"/>
      <c r="GN64" s="677"/>
      <c r="GO64" s="677"/>
      <c r="GP64" s="677"/>
      <c r="GQ64" s="677"/>
      <c r="GR64" s="677"/>
      <c r="GW64" s="677"/>
      <c r="GZ64" s="677"/>
      <c r="HA64" s="677"/>
      <c r="HB64" s="677"/>
      <c r="HC64" s="677"/>
      <c r="HD64" s="677"/>
      <c r="HI64" s="677"/>
      <c r="HL64" s="677"/>
      <c r="HM64" s="677"/>
      <c r="HN64" s="677"/>
      <c r="HO64" s="677"/>
      <c r="HP64" s="677"/>
      <c r="HU64" s="677"/>
      <c r="HX64" s="677"/>
      <c r="HY64" s="677"/>
      <c r="HZ64" s="677"/>
      <c r="IA64" s="677"/>
      <c r="IB64" s="677"/>
      <c r="IG64" s="677"/>
      <c r="IJ64" s="677"/>
      <c r="IK64" s="677"/>
      <c r="IL64" s="677"/>
      <c r="IM64" s="677"/>
      <c r="IN64" s="677"/>
      <c r="IS64" s="677"/>
      <c r="IV64" s="677"/>
      <c r="IW64" s="677"/>
      <c r="IX64" s="677"/>
      <c r="IY64" s="677"/>
      <c r="IZ64" s="677"/>
    </row>
    <row r="65" spans="124:260">
      <c r="DT65" s="677"/>
      <c r="DU65" s="677"/>
      <c r="DV65" s="677"/>
      <c r="DW65" s="677"/>
      <c r="DX65" s="677"/>
      <c r="EK65" s="677"/>
      <c r="EL65" s="677"/>
      <c r="EM65" s="677"/>
      <c r="EN65" s="677"/>
      <c r="EO65" s="677"/>
      <c r="ER65" s="677"/>
      <c r="ES65" s="677"/>
      <c r="ET65" s="677"/>
      <c r="EU65" s="677"/>
      <c r="EV65" s="677"/>
      <c r="FA65" s="677"/>
      <c r="FD65" s="677"/>
      <c r="FE65" s="677"/>
      <c r="FF65" s="677"/>
      <c r="FG65" s="677"/>
      <c r="FH65" s="677"/>
      <c r="FM65" s="677"/>
      <c r="FP65" s="677"/>
      <c r="FQ65" s="677"/>
      <c r="FR65" s="677"/>
      <c r="FS65" s="677"/>
      <c r="FT65" s="677"/>
      <c r="FY65" s="677"/>
      <c r="GB65" s="677"/>
      <c r="GC65" s="677"/>
      <c r="GD65" s="677"/>
      <c r="GE65" s="677"/>
      <c r="GF65" s="677"/>
      <c r="GK65" s="677"/>
      <c r="GN65" s="677"/>
      <c r="GO65" s="677"/>
      <c r="GP65" s="677"/>
      <c r="GQ65" s="677"/>
      <c r="GR65" s="677"/>
      <c r="GW65" s="677"/>
      <c r="GZ65" s="677"/>
      <c r="HA65" s="677"/>
      <c r="HB65" s="677"/>
      <c r="HC65" s="677"/>
      <c r="HD65" s="677"/>
      <c r="HI65" s="677"/>
      <c r="HL65" s="677"/>
      <c r="HM65" s="677"/>
      <c r="HN65" s="677"/>
      <c r="HO65" s="677"/>
      <c r="HP65" s="677"/>
      <c r="HU65" s="677"/>
      <c r="HX65" s="677"/>
      <c r="HY65" s="677"/>
      <c r="HZ65" s="677"/>
      <c r="IA65" s="677"/>
      <c r="IB65" s="677"/>
      <c r="IG65" s="677"/>
      <c r="IJ65" s="677"/>
      <c r="IK65" s="677"/>
      <c r="IL65" s="677"/>
      <c r="IM65" s="677"/>
      <c r="IN65" s="677"/>
      <c r="IS65" s="677"/>
      <c r="IV65" s="677"/>
      <c r="IW65" s="677"/>
      <c r="IX65" s="677"/>
      <c r="IY65" s="677"/>
      <c r="IZ65" s="677"/>
    </row>
    <row r="66" spans="124:260">
      <c r="DT66" s="677"/>
      <c r="DU66" s="677"/>
      <c r="DV66" s="677"/>
      <c r="DW66" s="677"/>
      <c r="DX66" s="677"/>
      <c r="EK66" s="677"/>
      <c r="EL66" s="677"/>
      <c r="EM66" s="677"/>
      <c r="EN66" s="677"/>
      <c r="EO66" s="677"/>
      <c r="ER66" s="677"/>
      <c r="ES66" s="677"/>
      <c r="ET66" s="677"/>
      <c r="EU66" s="677"/>
      <c r="EV66" s="677"/>
      <c r="FA66" s="677"/>
      <c r="FD66" s="677"/>
      <c r="FE66" s="677"/>
      <c r="FF66" s="677"/>
      <c r="FG66" s="677"/>
      <c r="FH66" s="677"/>
      <c r="FM66" s="677"/>
      <c r="FP66" s="677"/>
      <c r="FQ66" s="677"/>
      <c r="FR66" s="677"/>
      <c r="FS66" s="677"/>
      <c r="FT66" s="677"/>
      <c r="FY66" s="677"/>
      <c r="GB66" s="677"/>
      <c r="GC66" s="677"/>
      <c r="GD66" s="677"/>
      <c r="GE66" s="677"/>
      <c r="GF66" s="677"/>
      <c r="GK66" s="677"/>
      <c r="GN66" s="677"/>
      <c r="GO66" s="677"/>
      <c r="GP66" s="677"/>
      <c r="GQ66" s="677"/>
      <c r="GR66" s="677"/>
      <c r="GW66" s="677"/>
      <c r="GZ66" s="677"/>
      <c r="HA66" s="677"/>
      <c r="HB66" s="677"/>
      <c r="HC66" s="677"/>
      <c r="HD66" s="677"/>
      <c r="HI66" s="677"/>
      <c r="HL66" s="677"/>
      <c r="HM66" s="677"/>
      <c r="HN66" s="677"/>
      <c r="HO66" s="677"/>
      <c r="HP66" s="677"/>
      <c r="HU66" s="677"/>
      <c r="HX66" s="677"/>
      <c r="HY66" s="677"/>
      <c r="HZ66" s="677"/>
      <c r="IA66" s="677"/>
      <c r="IB66" s="677"/>
      <c r="IG66" s="677"/>
      <c r="IJ66" s="677"/>
      <c r="IK66" s="677"/>
      <c r="IL66" s="677"/>
      <c r="IM66" s="677"/>
      <c r="IN66" s="677"/>
      <c r="IS66" s="677"/>
      <c r="IV66" s="677"/>
      <c r="IW66" s="677"/>
      <c r="IX66" s="677"/>
      <c r="IY66" s="677"/>
      <c r="IZ66" s="677"/>
    </row>
    <row r="67" spans="124:260">
      <c r="DT67" s="677"/>
      <c r="DU67" s="677"/>
      <c r="DV67" s="677"/>
      <c r="DW67" s="677"/>
      <c r="DX67" s="677"/>
      <c r="EK67" s="677"/>
      <c r="EL67" s="677"/>
      <c r="EM67" s="677"/>
      <c r="EN67" s="677"/>
      <c r="EO67" s="677"/>
      <c r="ER67" s="677"/>
      <c r="ES67" s="677"/>
      <c r="ET67" s="677"/>
      <c r="EU67" s="677"/>
      <c r="EV67" s="677"/>
      <c r="FA67" s="677"/>
      <c r="FD67" s="677"/>
      <c r="FE67" s="677"/>
      <c r="FF67" s="677"/>
      <c r="FG67" s="677"/>
      <c r="FH67" s="677"/>
      <c r="FM67" s="677"/>
      <c r="FP67" s="677"/>
      <c r="FQ67" s="677"/>
      <c r="FR67" s="677"/>
      <c r="FS67" s="677"/>
      <c r="FT67" s="677"/>
      <c r="FY67" s="677"/>
      <c r="GB67" s="677"/>
      <c r="GC67" s="677"/>
      <c r="GD67" s="677"/>
      <c r="GE67" s="677"/>
      <c r="GF67" s="677"/>
      <c r="GK67" s="677"/>
      <c r="GN67" s="677"/>
      <c r="GO67" s="677"/>
      <c r="GP67" s="677"/>
      <c r="GQ67" s="677"/>
      <c r="GR67" s="677"/>
      <c r="GW67" s="677"/>
      <c r="GZ67" s="677"/>
      <c r="HA67" s="677"/>
      <c r="HB67" s="677"/>
      <c r="HC67" s="677"/>
      <c r="HD67" s="677"/>
      <c r="HI67" s="677"/>
      <c r="HL67" s="677"/>
      <c r="HM67" s="677"/>
      <c r="HN67" s="677"/>
      <c r="HO67" s="677"/>
      <c r="HP67" s="677"/>
      <c r="HU67" s="677"/>
      <c r="HX67" s="677"/>
      <c r="HY67" s="677"/>
      <c r="HZ67" s="677"/>
      <c r="IA67" s="677"/>
      <c r="IB67" s="677"/>
      <c r="IG67" s="677"/>
      <c r="IJ67" s="677"/>
      <c r="IK67" s="677"/>
      <c r="IL67" s="677"/>
      <c r="IM67" s="677"/>
      <c r="IN67" s="677"/>
      <c r="IS67" s="677"/>
      <c r="IV67" s="677"/>
      <c r="IW67" s="677"/>
      <c r="IX67" s="677"/>
      <c r="IY67" s="677"/>
      <c r="IZ67" s="677"/>
    </row>
    <row r="68" spans="124:260">
      <c r="EK68" s="677"/>
      <c r="EL68" s="677"/>
      <c r="EM68" s="677"/>
      <c r="EN68" s="677"/>
      <c r="EO68" s="677"/>
      <c r="ER68" s="677"/>
      <c r="ES68" s="677"/>
      <c r="ET68" s="677"/>
      <c r="EU68" s="677"/>
      <c r="EV68" s="677"/>
      <c r="FA68" s="677"/>
      <c r="FD68" s="677"/>
      <c r="FE68" s="677"/>
      <c r="FF68" s="677"/>
      <c r="FG68" s="677"/>
      <c r="FH68" s="677"/>
      <c r="FM68" s="677"/>
      <c r="FP68" s="677"/>
      <c r="FQ68" s="677"/>
      <c r="FR68" s="677"/>
      <c r="FS68" s="677"/>
      <c r="FT68" s="677"/>
      <c r="FY68" s="677"/>
      <c r="GB68" s="677"/>
      <c r="GC68" s="677"/>
      <c r="GD68" s="677"/>
      <c r="GE68" s="677"/>
      <c r="GF68" s="677"/>
      <c r="GK68" s="677"/>
      <c r="GN68" s="677"/>
      <c r="GO68" s="677"/>
      <c r="GP68" s="677"/>
      <c r="GQ68" s="677"/>
      <c r="GR68" s="677"/>
      <c r="GW68" s="677"/>
      <c r="GZ68" s="677"/>
      <c r="HA68" s="677"/>
      <c r="HB68" s="677"/>
      <c r="HC68" s="677"/>
      <c r="HD68" s="677"/>
      <c r="HI68" s="677"/>
      <c r="HL68" s="677"/>
      <c r="HM68" s="677"/>
      <c r="HN68" s="677"/>
      <c r="HO68" s="677"/>
      <c r="HP68" s="677"/>
      <c r="HU68" s="677"/>
      <c r="HX68" s="677"/>
      <c r="HY68" s="677"/>
      <c r="HZ68" s="677"/>
      <c r="IA68" s="677"/>
      <c r="IB68" s="677"/>
      <c r="IG68" s="677"/>
      <c r="IJ68" s="677"/>
      <c r="IK68" s="677"/>
      <c r="IL68" s="677"/>
      <c r="IM68" s="677"/>
      <c r="IN68" s="677"/>
      <c r="IS68" s="677"/>
      <c r="IV68" s="677"/>
      <c r="IW68" s="677"/>
      <c r="IX68" s="677"/>
      <c r="IY68" s="677"/>
      <c r="IZ68" s="677"/>
    </row>
    <row r="69" spans="124:260">
      <c r="ER69" s="677"/>
      <c r="ES69" s="677"/>
      <c r="ET69" s="677"/>
      <c r="EU69" s="677"/>
      <c r="EV69" s="677"/>
      <c r="FD69" s="677"/>
      <c r="FE69" s="677"/>
      <c r="FF69" s="677"/>
      <c r="FG69" s="677"/>
      <c r="FH69" s="677"/>
      <c r="FP69" s="677"/>
      <c r="FQ69" s="677"/>
      <c r="FR69" s="677"/>
      <c r="FS69" s="677"/>
      <c r="FT69" s="677"/>
      <c r="GB69" s="677"/>
      <c r="GC69" s="677"/>
      <c r="GD69" s="677"/>
      <c r="GE69" s="677"/>
      <c r="GF69" s="677"/>
      <c r="GN69" s="677"/>
      <c r="GO69" s="677"/>
      <c r="GP69" s="677"/>
      <c r="GQ69" s="677"/>
      <c r="GR69" s="677"/>
      <c r="GZ69" s="677"/>
      <c r="HA69" s="677"/>
      <c r="HB69" s="677"/>
      <c r="HC69" s="677"/>
      <c r="HD69" s="677"/>
      <c r="HL69" s="677"/>
      <c r="HM69" s="677"/>
      <c r="HN69" s="677"/>
      <c r="HO69" s="677"/>
      <c r="HP69" s="677"/>
      <c r="HX69" s="677"/>
      <c r="HY69" s="677"/>
      <c r="HZ69" s="677"/>
      <c r="IA69" s="677"/>
      <c r="IB69" s="677"/>
      <c r="IJ69" s="677"/>
      <c r="IK69" s="677"/>
      <c r="IL69" s="677"/>
      <c r="IM69" s="677"/>
      <c r="IN69" s="677"/>
      <c r="IV69" s="677"/>
      <c r="IW69" s="677"/>
      <c r="IX69" s="677"/>
      <c r="IY69" s="677"/>
      <c r="IZ69" s="677"/>
    </row>
  </sheetData>
  <mergeCells count="282">
    <mergeCell ref="A3:A5"/>
    <mergeCell ref="B3:B5"/>
    <mergeCell ref="C3:C5"/>
    <mergeCell ref="D3:D5"/>
    <mergeCell ref="E3:H3"/>
    <mergeCell ref="I3:L3"/>
    <mergeCell ref="E4:F4"/>
    <mergeCell ref="G4:H4"/>
    <mergeCell ref="I4:J4"/>
    <mergeCell ref="K4:L4"/>
    <mergeCell ref="M3:P3"/>
    <mergeCell ref="Q3:X3"/>
    <mergeCell ref="Y3:AB3"/>
    <mergeCell ref="AC3:AJ3"/>
    <mergeCell ref="AK3:AN3"/>
    <mergeCell ref="AO3:AV3"/>
    <mergeCell ref="AW3:AZ3"/>
    <mergeCell ref="BA3:BH3"/>
    <mergeCell ref="BI3:BL3"/>
    <mergeCell ref="AK4:AL4"/>
    <mergeCell ref="AM4:AN4"/>
    <mergeCell ref="AW4:AX4"/>
    <mergeCell ref="AY4:AZ4"/>
    <mergeCell ref="BI4:BJ4"/>
    <mergeCell ref="BK4:BL4"/>
    <mergeCell ref="BU4:BV4"/>
    <mergeCell ref="ES3:EZ3"/>
    <mergeCell ref="CG3:CJ3"/>
    <mergeCell ref="CK3:CR3"/>
    <mergeCell ref="CS3:CV3"/>
    <mergeCell ref="CW3:DD3"/>
    <mergeCell ref="DE3:DH3"/>
    <mergeCell ref="DI3:DP3"/>
    <mergeCell ref="DQ3:DT3"/>
    <mergeCell ref="DU3:EB3"/>
    <mergeCell ref="EC3:EF3"/>
    <mergeCell ref="EG3:EN3"/>
    <mergeCell ref="EO3:ER3"/>
    <mergeCell ref="BY3:CF3"/>
    <mergeCell ref="BM3:BT3"/>
    <mergeCell ref="BU3:BX3"/>
    <mergeCell ref="A24:A26"/>
    <mergeCell ref="B24:B26"/>
    <mergeCell ref="C24:C26"/>
    <mergeCell ref="D24:D26"/>
    <mergeCell ref="E24:H24"/>
    <mergeCell ref="E25:F25"/>
    <mergeCell ref="G25:H25"/>
    <mergeCell ref="EQ4:ER4"/>
    <mergeCell ref="CG4:CH4"/>
    <mergeCell ref="CI4:CJ4"/>
    <mergeCell ref="CS4:CT4"/>
    <mergeCell ref="CU4:CV4"/>
    <mergeCell ref="DE4:DF4"/>
    <mergeCell ref="DG4:DH4"/>
    <mergeCell ref="DQ4:DR4"/>
    <mergeCell ref="DS4:DT4"/>
    <mergeCell ref="EC4:ED4"/>
    <mergeCell ref="EE4:EF4"/>
    <mergeCell ref="EO4:EP4"/>
    <mergeCell ref="BW4:BX4"/>
    <mergeCell ref="M4:N4"/>
    <mergeCell ref="O4:P4"/>
    <mergeCell ref="Y4:Z4"/>
    <mergeCell ref="AA4:AB4"/>
    <mergeCell ref="ES24:EZ24"/>
    <mergeCell ref="CS24:CV24"/>
    <mergeCell ref="CW24:DD24"/>
    <mergeCell ref="DE24:DH24"/>
    <mergeCell ref="DI24:DP24"/>
    <mergeCell ref="DQ24:DT24"/>
    <mergeCell ref="BM24:BT24"/>
    <mergeCell ref="BU24:BX24"/>
    <mergeCell ref="BY24:CF24"/>
    <mergeCell ref="CG24:CJ24"/>
    <mergeCell ref="CK24:CR24"/>
    <mergeCell ref="I25:J25"/>
    <mergeCell ref="K25:L25"/>
    <mergeCell ref="M25:N25"/>
    <mergeCell ref="O25:P25"/>
    <mergeCell ref="Y25:Z25"/>
    <mergeCell ref="DU24:EB24"/>
    <mergeCell ref="EC24:EF24"/>
    <mergeCell ref="EG24:EN24"/>
    <mergeCell ref="EO24:ER24"/>
    <mergeCell ref="AK24:AN24"/>
    <mergeCell ref="AO24:AV24"/>
    <mergeCell ref="AW24:AZ24"/>
    <mergeCell ref="BA24:BH24"/>
    <mergeCell ref="BI24:BL24"/>
    <mergeCell ref="I24:L24"/>
    <mergeCell ref="M24:P24"/>
    <mergeCell ref="Q24:X24"/>
    <mergeCell ref="Y24:AB24"/>
    <mergeCell ref="AC24:AJ24"/>
    <mergeCell ref="BI25:BJ25"/>
    <mergeCell ref="BK25:BL25"/>
    <mergeCell ref="BU25:BV25"/>
    <mergeCell ref="BW25:BX25"/>
    <mergeCell ref="CG25:CH25"/>
    <mergeCell ref="AA25:AB25"/>
    <mergeCell ref="AK25:AL25"/>
    <mergeCell ref="AM25:AN25"/>
    <mergeCell ref="AW25:AX25"/>
    <mergeCell ref="AY25:AZ25"/>
    <mergeCell ref="EQ25:ER25"/>
    <mergeCell ref="DQ25:DR25"/>
    <mergeCell ref="DS25:DT25"/>
    <mergeCell ref="EC25:ED25"/>
    <mergeCell ref="EE25:EF25"/>
    <mergeCell ref="EO25:EP25"/>
    <mergeCell ref="CI25:CJ25"/>
    <mergeCell ref="CS25:CT25"/>
    <mergeCell ref="CU25:CV25"/>
    <mergeCell ref="DE25:DF25"/>
    <mergeCell ref="DG25:DH25"/>
    <mergeCell ref="FA3:FD3"/>
    <mergeCell ref="FE3:FL3"/>
    <mergeCell ref="FA4:FB4"/>
    <mergeCell ref="FC4:FD4"/>
    <mergeCell ref="FA24:FD24"/>
    <mergeCell ref="FE24:FL24"/>
    <mergeCell ref="FA25:FB25"/>
    <mergeCell ref="FC25:FD25"/>
    <mergeCell ref="FM3:FP3"/>
    <mergeCell ref="FM4:FN4"/>
    <mergeCell ref="FO4:FP4"/>
    <mergeCell ref="FM24:FP24"/>
    <mergeCell ref="FM25:FN25"/>
    <mergeCell ref="FO25:FP25"/>
    <mergeCell ref="GK4:GL4"/>
    <mergeCell ref="GM4:GN4"/>
    <mergeCell ref="GK24:GN24"/>
    <mergeCell ref="GO24:GV24"/>
    <mergeCell ref="GK25:GL25"/>
    <mergeCell ref="GM25:GN25"/>
    <mergeCell ref="FQ3:FX3"/>
    <mergeCell ref="FQ24:FX24"/>
    <mergeCell ref="FY3:GB3"/>
    <mergeCell ref="GC3:GJ3"/>
    <mergeCell ref="FY4:FZ4"/>
    <mergeCell ref="GA4:GB4"/>
    <mergeCell ref="FY24:GB24"/>
    <mergeCell ref="GC24:GJ24"/>
    <mergeCell ref="FY25:FZ25"/>
    <mergeCell ref="GA25:GB25"/>
    <mergeCell ref="GK3:GN3"/>
    <mergeCell ref="GO3:GV3"/>
    <mergeCell ref="A44:A46"/>
    <mergeCell ref="B44:B46"/>
    <mergeCell ref="C44:C46"/>
    <mergeCell ref="D44:D46"/>
    <mergeCell ref="E44:H44"/>
    <mergeCell ref="I44:L44"/>
    <mergeCell ref="M44:P44"/>
    <mergeCell ref="Q44:X44"/>
    <mergeCell ref="Y44:AB44"/>
    <mergeCell ref="E45:F45"/>
    <mergeCell ref="G45:H45"/>
    <mergeCell ref="I45:J45"/>
    <mergeCell ref="K45:L45"/>
    <mergeCell ref="M45:N45"/>
    <mergeCell ref="O45:P45"/>
    <mergeCell ref="Y45:Z45"/>
    <mergeCell ref="AA45:AB45"/>
    <mergeCell ref="AC44:AJ44"/>
    <mergeCell ref="AK44:AN44"/>
    <mergeCell ref="AO44:AV44"/>
    <mergeCell ref="AW44:AZ44"/>
    <mergeCell ref="BA44:BH44"/>
    <mergeCell ref="BI44:BL44"/>
    <mergeCell ref="BM44:BT44"/>
    <mergeCell ref="BU44:BX44"/>
    <mergeCell ref="BY44:CF44"/>
    <mergeCell ref="EG44:EN44"/>
    <mergeCell ref="EO44:ER44"/>
    <mergeCell ref="ES44:EZ44"/>
    <mergeCell ref="FA44:FD44"/>
    <mergeCell ref="FE44:FL44"/>
    <mergeCell ref="CG44:CJ44"/>
    <mergeCell ref="CK44:CR44"/>
    <mergeCell ref="CS44:CV44"/>
    <mergeCell ref="CW44:DD44"/>
    <mergeCell ref="DE44:DH44"/>
    <mergeCell ref="DI44:DP44"/>
    <mergeCell ref="DQ44:DT44"/>
    <mergeCell ref="DU44:EB44"/>
    <mergeCell ref="EC44:EF44"/>
    <mergeCell ref="AK45:AL45"/>
    <mergeCell ref="DQ45:DR45"/>
    <mergeCell ref="DS45:DT45"/>
    <mergeCell ref="EC45:ED45"/>
    <mergeCell ref="EE45:EF45"/>
    <mergeCell ref="EO45:EP45"/>
    <mergeCell ref="EQ45:ER45"/>
    <mergeCell ref="FA45:FB45"/>
    <mergeCell ref="FC45:FD45"/>
    <mergeCell ref="AM45:AN45"/>
    <mergeCell ref="AW45:AX45"/>
    <mergeCell ref="AY45:AZ45"/>
    <mergeCell ref="BI45:BJ45"/>
    <mergeCell ref="BK45:BL45"/>
    <mergeCell ref="BU45:BV45"/>
    <mergeCell ref="BW45:BX45"/>
    <mergeCell ref="CG45:CH45"/>
    <mergeCell ref="CI45:CJ45"/>
    <mergeCell ref="CS45:CT45"/>
    <mergeCell ref="CU45:CV45"/>
    <mergeCell ref="DE45:DF45"/>
    <mergeCell ref="DG45:DH45"/>
    <mergeCell ref="FM45:FN45"/>
    <mergeCell ref="FO45:FP45"/>
    <mergeCell ref="FY45:FZ45"/>
    <mergeCell ref="GA45:GB45"/>
    <mergeCell ref="GK45:GL45"/>
    <mergeCell ref="GM45:GN45"/>
    <mergeCell ref="GW3:GZ3"/>
    <mergeCell ref="HA3:HH3"/>
    <mergeCell ref="GW4:GX4"/>
    <mergeCell ref="GY4:GZ4"/>
    <mergeCell ref="GW24:GZ24"/>
    <mergeCell ref="HA24:HH24"/>
    <mergeCell ref="GW25:GX25"/>
    <mergeCell ref="GY25:GZ25"/>
    <mergeCell ref="GW44:GZ44"/>
    <mergeCell ref="HA44:HH44"/>
    <mergeCell ref="GW45:GX45"/>
    <mergeCell ref="GY45:GZ45"/>
    <mergeCell ref="GK44:GN44"/>
    <mergeCell ref="GO44:GV44"/>
    <mergeCell ref="FM44:FP44"/>
    <mergeCell ref="FQ44:FX44"/>
    <mergeCell ref="FY44:GB44"/>
    <mergeCell ref="GC44:GJ44"/>
    <mergeCell ref="HI45:HJ45"/>
    <mergeCell ref="HK45:HL45"/>
    <mergeCell ref="HU3:HX3"/>
    <mergeCell ref="HY3:IF3"/>
    <mergeCell ref="HU4:HV4"/>
    <mergeCell ref="HW4:HX4"/>
    <mergeCell ref="HU24:HX24"/>
    <mergeCell ref="HY24:IF24"/>
    <mergeCell ref="HU25:HV25"/>
    <mergeCell ref="HW25:HX25"/>
    <mergeCell ref="HU44:HX44"/>
    <mergeCell ref="HY44:IF44"/>
    <mergeCell ref="HU45:HV45"/>
    <mergeCell ref="HW45:HX45"/>
    <mergeCell ref="HI3:HL3"/>
    <mergeCell ref="HM3:HT3"/>
    <mergeCell ref="HI4:HJ4"/>
    <mergeCell ref="HK4:HL4"/>
    <mergeCell ref="HI24:HL24"/>
    <mergeCell ref="HM24:HT24"/>
    <mergeCell ref="HI25:HJ25"/>
    <mergeCell ref="HK25:HL25"/>
    <mergeCell ref="HI44:HL44"/>
    <mergeCell ref="HM44:HT44"/>
    <mergeCell ref="IG45:IH45"/>
    <mergeCell ref="II45:IJ45"/>
    <mergeCell ref="IS3:IV3"/>
    <mergeCell ref="IW3:JD3"/>
    <mergeCell ref="IS4:IT4"/>
    <mergeCell ref="IU4:IV4"/>
    <mergeCell ref="IS24:IV24"/>
    <mergeCell ref="IW24:JD24"/>
    <mergeCell ref="IS25:IT25"/>
    <mergeCell ref="IU25:IV25"/>
    <mergeCell ref="IS44:IV44"/>
    <mergeCell ref="IW44:JD44"/>
    <mergeCell ref="IS45:IT45"/>
    <mergeCell ref="IU45:IV45"/>
    <mergeCell ref="IG3:IJ3"/>
    <mergeCell ref="IK3:IR3"/>
    <mergeCell ref="IG4:IH4"/>
    <mergeCell ref="II4:IJ4"/>
    <mergeCell ref="IG24:IJ24"/>
    <mergeCell ref="IK24:IR24"/>
    <mergeCell ref="IG25:IH25"/>
    <mergeCell ref="II25:IJ25"/>
    <mergeCell ref="IG44:IJ44"/>
    <mergeCell ref="IK44:IR44"/>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8" tint="0.79998168889431442"/>
  </sheetPr>
  <dimension ref="A3:EU21"/>
  <sheetViews>
    <sheetView showGridLines="0" zoomScale="70" zoomScaleNormal="70" workbookViewId="0">
      <pane xSplit="5" ySplit="4" topLeftCell="DM5" activePane="bottomRight" state="frozen"/>
      <selection pane="topRight" activeCell="F1" sqref="F1"/>
      <selection pane="bottomLeft" activeCell="A5" sqref="A5"/>
      <selection pane="bottomRight" activeCell="DZ27" sqref="DZ27"/>
    </sheetView>
  </sheetViews>
  <sheetFormatPr defaultColWidth="8.7265625" defaultRowHeight="14.5" outlineLevelCol="1"/>
  <cols>
    <col min="1" max="1" width="5.54296875" style="184" customWidth="1"/>
    <col min="2" max="2" width="32.453125" style="257" customWidth="1"/>
    <col min="3" max="3" width="8.7265625" style="184"/>
    <col min="4" max="4" width="5.7265625" style="184" customWidth="1"/>
    <col min="5" max="5" width="10.26953125" style="184" customWidth="1"/>
    <col min="6" max="14" width="8.7265625" style="184"/>
    <col min="15" max="44" width="7.26953125" style="184" hidden="1" customWidth="1" outlineLevel="1"/>
    <col min="45" max="45" width="8.7265625" style="184" collapsed="1"/>
    <col min="46" max="76" width="7.26953125" style="184" hidden="1" customWidth="1" outlineLevel="1"/>
    <col min="77" max="77" width="8.7265625" style="184" collapsed="1"/>
    <col min="78" max="107" width="7.26953125" style="184" hidden="1" customWidth="1" outlineLevel="1"/>
    <col min="108" max="108" width="8.7265625" style="184" collapsed="1"/>
    <col min="109" max="139" width="7.26953125" style="184" customWidth="1" outlineLevel="1"/>
    <col min="140" max="16384" width="8.7265625" style="184"/>
  </cols>
  <sheetData>
    <row r="3" spans="1:151" s="314" customFormat="1" ht="56.9" customHeight="1">
      <c r="A3" s="313" t="s">
        <v>61</v>
      </c>
      <c r="B3" s="314" t="s">
        <v>62</v>
      </c>
      <c r="C3" s="314" t="s">
        <v>226</v>
      </c>
      <c r="D3" s="314" t="s">
        <v>830</v>
      </c>
      <c r="E3" s="314" t="s">
        <v>852</v>
      </c>
      <c r="F3" s="315">
        <v>44562</v>
      </c>
      <c r="G3" s="315">
        <v>44593</v>
      </c>
      <c r="H3" s="315">
        <v>44621</v>
      </c>
      <c r="I3" s="315">
        <v>44652</v>
      </c>
      <c r="J3" s="315">
        <v>44682</v>
      </c>
      <c r="K3" s="315">
        <v>44713</v>
      </c>
      <c r="L3" s="315">
        <v>44743</v>
      </c>
      <c r="M3" s="315">
        <v>44774</v>
      </c>
      <c r="N3" s="315">
        <v>44805</v>
      </c>
      <c r="O3" s="316">
        <f>N3</f>
        <v>44805</v>
      </c>
      <c r="P3" s="316">
        <f>O3+1</f>
        <v>44806</v>
      </c>
      <c r="Q3" s="316">
        <f>P3+1</f>
        <v>44807</v>
      </c>
      <c r="R3" s="316">
        <f t="shared" ref="R3:AR3" si="0">Q3+1</f>
        <v>44808</v>
      </c>
      <c r="S3" s="316">
        <f t="shared" si="0"/>
        <v>44809</v>
      </c>
      <c r="T3" s="316">
        <f t="shared" si="0"/>
        <v>44810</v>
      </c>
      <c r="U3" s="316">
        <f t="shared" si="0"/>
        <v>44811</v>
      </c>
      <c r="V3" s="316">
        <f t="shared" si="0"/>
        <v>44812</v>
      </c>
      <c r="W3" s="316">
        <f t="shared" si="0"/>
        <v>44813</v>
      </c>
      <c r="X3" s="316">
        <f t="shared" si="0"/>
        <v>44814</v>
      </c>
      <c r="Y3" s="316">
        <f t="shared" si="0"/>
        <v>44815</v>
      </c>
      <c r="Z3" s="316">
        <f t="shared" si="0"/>
        <v>44816</v>
      </c>
      <c r="AA3" s="316">
        <f t="shared" si="0"/>
        <v>44817</v>
      </c>
      <c r="AB3" s="316">
        <f t="shared" si="0"/>
        <v>44818</v>
      </c>
      <c r="AC3" s="316">
        <f t="shared" si="0"/>
        <v>44819</v>
      </c>
      <c r="AD3" s="316">
        <f t="shared" si="0"/>
        <v>44820</v>
      </c>
      <c r="AE3" s="316">
        <f t="shared" si="0"/>
        <v>44821</v>
      </c>
      <c r="AF3" s="316">
        <f t="shared" si="0"/>
        <v>44822</v>
      </c>
      <c r="AG3" s="316">
        <f t="shared" si="0"/>
        <v>44823</v>
      </c>
      <c r="AH3" s="316">
        <f t="shared" si="0"/>
        <v>44824</v>
      </c>
      <c r="AI3" s="316">
        <f t="shared" si="0"/>
        <v>44825</v>
      </c>
      <c r="AJ3" s="316">
        <f t="shared" si="0"/>
        <v>44826</v>
      </c>
      <c r="AK3" s="316">
        <f t="shared" si="0"/>
        <v>44827</v>
      </c>
      <c r="AL3" s="316">
        <f t="shared" si="0"/>
        <v>44828</v>
      </c>
      <c r="AM3" s="316">
        <f t="shared" si="0"/>
        <v>44829</v>
      </c>
      <c r="AN3" s="316">
        <f t="shared" si="0"/>
        <v>44830</v>
      </c>
      <c r="AO3" s="316">
        <f t="shared" si="0"/>
        <v>44831</v>
      </c>
      <c r="AP3" s="316">
        <f t="shared" si="0"/>
        <v>44832</v>
      </c>
      <c r="AQ3" s="316">
        <f t="shared" si="0"/>
        <v>44833</v>
      </c>
      <c r="AR3" s="316">
        <f t="shared" si="0"/>
        <v>44834</v>
      </c>
      <c r="AS3" s="315">
        <v>44835</v>
      </c>
      <c r="AT3" s="316">
        <f>AS3</f>
        <v>44835</v>
      </c>
      <c r="AU3" s="316">
        <f>AT3+1</f>
        <v>44836</v>
      </c>
      <c r="AV3" s="316">
        <f>AU3+1</f>
        <v>44837</v>
      </c>
      <c r="AW3" s="316">
        <f t="shared" ref="AW3:BW3" si="1">AV3+1</f>
        <v>44838</v>
      </c>
      <c r="AX3" s="316">
        <f t="shared" si="1"/>
        <v>44839</v>
      </c>
      <c r="AY3" s="316">
        <f t="shared" si="1"/>
        <v>44840</v>
      </c>
      <c r="AZ3" s="316">
        <f t="shared" si="1"/>
        <v>44841</v>
      </c>
      <c r="BA3" s="316">
        <f t="shared" si="1"/>
        <v>44842</v>
      </c>
      <c r="BB3" s="316">
        <f t="shared" si="1"/>
        <v>44843</v>
      </c>
      <c r="BC3" s="316">
        <f t="shared" si="1"/>
        <v>44844</v>
      </c>
      <c r="BD3" s="316">
        <f t="shared" si="1"/>
        <v>44845</v>
      </c>
      <c r="BE3" s="316">
        <f t="shared" si="1"/>
        <v>44846</v>
      </c>
      <c r="BF3" s="316">
        <f t="shared" si="1"/>
        <v>44847</v>
      </c>
      <c r="BG3" s="316">
        <f t="shared" si="1"/>
        <v>44848</v>
      </c>
      <c r="BH3" s="316">
        <f t="shared" si="1"/>
        <v>44849</v>
      </c>
      <c r="BI3" s="316">
        <f t="shared" si="1"/>
        <v>44850</v>
      </c>
      <c r="BJ3" s="316">
        <f t="shared" si="1"/>
        <v>44851</v>
      </c>
      <c r="BK3" s="316">
        <f t="shared" si="1"/>
        <v>44852</v>
      </c>
      <c r="BL3" s="316">
        <f t="shared" si="1"/>
        <v>44853</v>
      </c>
      <c r="BM3" s="316">
        <f t="shared" si="1"/>
        <v>44854</v>
      </c>
      <c r="BN3" s="316">
        <f t="shared" si="1"/>
        <v>44855</v>
      </c>
      <c r="BO3" s="316">
        <f t="shared" si="1"/>
        <v>44856</v>
      </c>
      <c r="BP3" s="316">
        <f t="shared" si="1"/>
        <v>44857</v>
      </c>
      <c r="BQ3" s="316">
        <f t="shared" si="1"/>
        <v>44858</v>
      </c>
      <c r="BR3" s="316">
        <f t="shared" si="1"/>
        <v>44859</v>
      </c>
      <c r="BS3" s="316">
        <f t="shared" si="1"/>
        <v>44860</v>
      </c>
      <c r="BT3" s="316">
        <f t="shared" si="1"/>
        <v>44861</v>
      </c>
      <c r="BU3" s="316">
        <f t="shared" si="1"/>
        <v>44862</v>
      </c>
      <c r="BV3" s="316">
        <f t="shared" si="1"/>
        <v>44863</v>
      </c>
      <c r="BW3" s="316">
        <f t="shared" si="1"/>
        <v>44864</v>
      </c>
      <c r="BX3" s="316">
        <f>BW3+1</f>
        <v>44865</v>
      </c>
      <c r="BY3" s="315">
        <v>44866</v>
      </c>
      <c r="BZ3" s="316">
        <f>BY3</f>
        <v>44866</v>
      </c>
      <c r="CA3" s="316">
        <f>BZ3+1</f>
        <v>44867</v>
      </c>
      <c r="CB3" s="316">
        <f>CA3+1</f>
        <v>44868</v>
      </c>
      <c r="CC3" s="316">
        <f t="shared" ref="CC3:DC3" si="2">CB3+1</f>
        <v>44869</v>
      </c>
      <c r="CD3" s="316">
        <f t="shared" si="2"/>
        <v>44870</v>
      </c>
      <c r="CE3" s="316">
        <f t="shared" si="2"/>
        <v>44871</v>
      </c>
      <c r="CF3" s="316">
        <f t="shared" si="2"/>
        <v>44872</v>
      </c>
      <c r="CG3" s="316">
        <f t="shared" si="2"/>
        <v>44873</v>
      </c>
      <c r="CH3" s="316">
        <f t="shared" si="2"/>
        <v>44874</v>
      </c>
      <c r="CI3" s="316">
        <f t="shared" si="2"/>
        <v>44875</v>
      </c>
      <c r="CJ3" s="316">
        <f t="shared" si="2"/>
        <v>44876</v>
      </c>
      <c r="CK3" s="316">
        <f t="shared" si="2"/>
        <v>44877</v>
      </c>
      <c r="CL3" s="316">
        <f t="shared" si="2"/>
        <v>44878</v>
      </c>
      <c r="CM3" s="316">
        <f t="shared" si="2"/>
        <v>44879</v>
      </c>
      <c r="CN3" s="316">
        <f t="shared" si="2"/>
        <v>44880</v>
      </c>
      <c r="CO3" s="316">
        <f t="shared" si="2"/>
        <v>44881</v>
      </c>
      <c r="CP3" s="316">
        <f t="shared" si="2"/>
        <v>44882</v>
      </c>
      <c r="CQ3" s="316">
        <f t="shared" si="2"/>
        <v>44883</v>
      </c>
      <c r="CR3" s="316">
        <f t="shared" si="2"/>
        <v>44884</v>
      </c>
      <c r="CS3" s="316">
        <f t="shared" si="2"/>
        <v>44885</v>
      </c>
      <c r="CT3" s="316">
        <f t="shared" si="2"/>
        <v>44886</v>
      </c>
      <c r="CU3" s="316">
        <f t="shared" si="2"/>
        <v>44887</v>
      </c>
      <c r="CV3" s="316">
        <f t="shared" si="2"/>
        <v>44888</v>
      </c>
      <c r="CW3" s="316">
        <f t="shared" si="2"/>
        <v>44889</v>
      </c>
      <c r="CX3" s="316">
        <f t="shared" si="2"/>
        <v>44890</v>
      </c>
      <c r="CY3" s="316">
        <f t="shared" si="2"/>
        <v>44891</v>
      </c>
      <c r="CZ3" s="316">
        <f t="shared" si="2"/>
        <v>44892</v>
      </c>
      <c r="DA3" s="316">
        <f t="shared" si="2"/>
        <v>44893</v>
      </c>
      <c r="DB3" s="316">
        <f t="shared" si="2"/>
        <v>44894</v>
      </c>
      <c r="DC3" s="316">
        <f t="shared" si="2"/>
        <v>44895</v>
      </c>
      <c r="DD3" s="315">
        <v>44896</v>
      </c>
      <c r="DE3" s="316">
        <f>DD3</f>
        <v>44896</v>
      </c>
      <c r="DF3" s="316">
        <f>DE3+1</f>
        <v>44897</v>
      </c>
      <c r="DG3" s="316">
        <f>DF3+1</f>
        <v>44898</v>
      </c>
      <c r="DH3" s="316">
        <f t="shared" ref="DH3:EH3" si="3">DG3+1</f>
        <v>44899</v>
      </c>
      <c r="DI3" s="316">
        <f t="shared" si="3"/>
        <v>44900</v>
      </c>
      <c r="DJ3" s="316">
        <f t="shared" si="3"/>
        <v>44901</v>
      </c>
      <c r="DK3" s="316">
        <f t="shared" si="3"/>
        <v>44902</v>
      </c>
      <c r="DL3" s="316">
        <f t="shared" si="3"/>
        <v>44903</v>
      </c>
      <c r="DM3" s="316">
        <f t="shared" si="3"/>
        <v>44904</v>
      </c>
      <c r="DN3" s="316">
        <f t="shared" si="3"/>
        <v>44905</v>
      </c>
      <c r="DO3" s="316">
        <f t="shared" si="3"/>
        <v>44906</v>
      </c>
      <c r="DP3" s="316">
        <f t="shared" si="3"/>
        <v>44907</v>
      </c>
      <c r="DQ3" s="316">
        <f t="shared" si="3"/>
        <v>44908</v>
      </c>
      <c r="DR3" s="316">
        <f t="shared" si="3"/>
        <v>44909</v>
      </c>
      <c r="DS3" s="316">
        <f t="shared" si="3"/>
        <v>44910</v>
      </c>
      <c r="DT3" s="316">
        <f t="shared" si="3"/>
        <v>44911</v>
      </c>
      <c r="DU3" s="316">
        <f t="shared" si="3"/>
        <v>44912</v>
      </c>
      <c r="DV3" s="316">
        <f t="shared" si="3"/>
        <v>44913</v>
      </c>
      <c r="DW3" s="316">
        <f t="shared" si="3"/>
        <v>44914</v>
      </c>
      <c r="DX3" s="316">
        <f t="shared" si="3"/>
        <v>44915</v>
      </c>
      <c r="DY3" s="316">
        <f t="shared" si="3"/>
        <v>44916</v>
      </c>
      <c r="DZ3" s="316">
        <f t="shared" si="3"/>
        <v>44917</v>
      </c>
      <c r="EA3" s="316">
        <f t="shared" si="3"/>
        <v>44918</v>
      </c>
      <c r="EB3" s="316">
        <f t="shared" si="3"/>
        <v>44919</v>
      </c>
      <c r="EC3" s="316">
        <f t="shared" si="3"/>
        <v>44920</v>
      </c>
      <c r="ED3" s="316">
        <f t="shared" si="3"/>
        <v>44921</v>
      </c>
      <c r="EE3" s="316">
        <f t="shared" si="3"/>
        <v>44922</v>
      </c>
      <c r="EF3" s="316">
        <f t="shared" si="3"/>
        <v>44923</v>
      </c>
      <c r="EG3" s="316">
        <f t="shared" si="3"/>
        <v>44924</v>
      </c>
      <c r="EH3" s="316">
        <f t="shared" si="3"/>
        <v>44925</v>
      </c>
      <c r="EI3" s="316">
        <f>EH3+1</f>
        <v>44926</v>
      </c>
      <c r="EJ3" s="315">
        <v>44927</v>
      </c>
      <c r="EK3" s="315">
        <v>44958</v>
      </c>
      <c r="EL3" s="315">
        <v>44986</v>
      </c>
      <c r="EM3" s="315">
        <v>45017</v>
      </c>
      <c r="EN3" s="315">
        <v>45047</v>
      </c>
      <c r="EO3" s="315">
        <v>45078</v>
      </c>
      <c r="EP3" s="315">
        <v>45108</v>
      </c>
      <c r="EQ3" s="315">
        <v>45139</v>
      </c>
      <c r="ER3" s="315">
        <v>45170</v>
      </c>
      <c r="ES3" s="315">
        <v>45200</v>
      </c>
      <c r="ET3" s="315">
        <v>45231</v>
      </c>
      <c r="EU3" s="315">
        <v>45261</v>
      </c>
    </row>
    <row r="4" spans="1:151" s="320" customFormat="1">
      <c r="A4" s="317"/>
      <c r="B4" s="318" t="s">
        <v>853</v>
      </c>
      <c r="C4" s="320">
        <f>SUBTOTAL(9,C5:C15)</f>
        <v>55016.800000000003</v>
      </c>
      <c r="D4" s="319"/>
      <c r="E4" s="320">
        <f>SUBTOTAL(9,E5:E15)</f>
        <v>17162.349999999999</v>
      </c>
      <c r="F4" s="320">
        <f>SUBTOTAL(9,F5:F20)</f>
        <v>0</v>
      </c>
      <c r="G4" s="320">
        <f t="shared" ref="G4:EU4" si="4">SUBTOTAL(9,G5:G20)</f>
        <v>0</v>
      </c>
      <c r="H4" s="320">
        <f t="shared" si="4"/>
        <v>21</v>
      </c>
      <c r="I4" s="320">
        <f t="shared" si="4"/>
        <v>955</v>
      </c>
      <c r="J4" s="320">
        <f t="shared" si="4"/>
        <v>754</v>
      </c>
      <c r="K4" s="320">
        <f t="shared" si="4"/>
        <v>952.35</v>
      </c>
      <c r="L4" s="320">
        <f t="shared" si="4"/>
        <v>1023</v>
      </c>
      <c r="M4" s="320">
        <f t="shared" si="4"/>
        <v>1439</v>
      </c>
      <c r="N4" s="320">
        <f t="shared" si="4"/>
        <v>2085</v>
      </c>
      <c r="O4" s="320">
        <f t="shared" si="4"/>
        <v>50</v>
      </c>
      <c r="P4" s="320">
        <f t="shared" si="4"/>
        <v>65</v>
      </c>
      <c r="Q4" s="320">
        <f t="shared" si="4"/>
        <v>0</v>
      </c>
      <c r="R4" s="320">
        <f t="shared" si="4"/>
        <v>69</v>
      </c>
      <c r="S4" s="320">
        <f t="shared" si="4"/>
        <v>21</v>
      </c>
      <c r="T4" s="320">
        <f t="shared" si="4"/>
        <v>12</v>
      </c>
      <c r="U4" s="320">
        <f t="shared" si="4"/>
        <v>86</v>
      </c>
      <c r="V4" s="320">
        <f t="shared" si="4"/>
        <v>79</v>
      </c>
      <c r="W4" s="320">
        <f t="shared" si="4"/>
        <v>86</v>
      </c>
      <c r="X4" s="320">
        <f t="shared" si="4"/>
        <v>43</v>
      </c>
      <c r="Y4" s="320">
        <f t="shared" si="4"/>
        <v>0</v>
      </c>
      <c r="Z4" s="320">
        <f t="shared" si="4"/>
        <v>86</v>
      </c>
      <c r="AA4" s="320">
        <f t="shared" si="4"/>
        <v>122</v>
      </c>
      <c r="AB4" s="320">
        <f t="shared" si="4"/>
        <v>67</v>
      </c>
      <c r="AC4" s="320">
        <f t="shared" si="4"/>
        <v>84</v>
      </c>
      <c r="AD4" s="320">
        <f t="shared" si="4"/>
        <v>121</v>
      </c>
      <c r="AE4" s="320">
        <f t="shared" si="4"/>
        <v>0</v>
      </c>
      <c r="AF4" s="320">
        <f t="shared" si="4"/>
        <v>0</v>
      </c>
      <c r="AG4" s="320">
        <f t="shared" si="4"/>
        <v>120</v>
      </c>
      <c r="AH4" s="320">
        <f t="shared" si="4"/>
        <v>98</v>
      </c>
      <c r="AI4" s="320">
        <f t="shared" si="4"/>
        <v>150</v>
      </c>
      <c r="AJ4" s="320">
        <f t="shared" si="4"/>
        <v>105</v>
      </c>
      <c r="AK4" s="320">
        <f t="shared" si="4"/>
        <v>128</v>
      </c>
      <c r="AL4" s="320">
        <f t="shared" si="4"/>
        <v>56</v>
      </c>
      <c r="AM4" s="320">
        <f t="shared" si="4"/>
        <v>0</v>
      </c>
      <c r="AN4" s="320">
        <f t="shared" si="4"/>
        <v>76</v>
      </c>
      <c r="AO4" s="320">
        <f t="shared" si="4"/>
        <v>48</v>
      </c>
      <c r="AP4" s="320">
        <f t="shared" si="4"/>
        <v>166</v>
      </c>
      <c r="AQ4" s="320">
        <f t="shared" si="4"/>
        <v>83</v>
      </c>
      <c r="AR4" s="320">
        <f t="shared" si="4"/>
        <v>64</v>
      </c>
      <c r="AS4" s="320">
        <f t="shared" si="4"/>
        <v>2807</v>
      </c>
      <c r="AT4" s="320">
        <f t="shared" si="4"/>
        <v>110</v>
      </c>
      <c r="AU4" s="320">
        <f t="shared" si="4"/>
        <v>0</v>
      </c>
      <c r="AV4" s="320">
        <f t="shared" si="4"/>
        <v>69</v>
      </c>
      <c r="AW4" s="320">
        <f t="shared" si="4"/>
        <v>111</v>
      </c>
      <c r="AX4" s="320">
        <f t="shared" si="4"/>
        <v>0</v>
      </c>
      <c r="AY4" s="320">
        <f t="shared" si="4"/>
        <v>130</v>
      </c>
      <c r="AZ4" s="320">
        <f t="shared" si="4"/>
        <v>151</v>
      </c>
      <c r="BA4" s="320">
        <f t="shared" si="4"/>
        <v>0</v>
      </c>
      <c r="BB4" s="320">
        <f t="shared" si="4"/>
        <v>144</v>
      </c>
      <c r="BC4" s="320">
        <f t="shared" si="4"/>
        <v>89</v>
      </c>
      <c r="BD4" s="320">
        <f t="shared" si="4"/>
        <v>131</v>
      </c>
      <c r="BE4" s="320">
        <f t="shared" si="4"/>
        <v>118</v>
      </c>
      <c r="BF4" s="320">
        <f t="shared" si="4"/>
        <v>138</v>
      </c>
      <c r="BG4" s="320">
        <f t="shared" si="4"/>
        <v>82</v>
      </c>
      <c r="BH4" s="320">
        <f t="shared" si="4"/>
        <v>0</v>
      </c>
      <c r="BI4" s="320">
        <f t="shared" si="4"/>
        <v>209</v>
      </c>
      <c r="BJ4" s="320">
        <f t="shared" si="4"/>
        <v>76</v>
      </c>
      <c r="BK4" s="320">
        <f t="shared" si="4"/>
        <v>115</v>
      </c>
      <c r="BL4" s="320">
        <f t="shared" si="4"/>
        <v>143</v>
      </c>
      <c r="BM4" s="320">
        <f t="shared" si="4"/>
        <v>98</v>
      </c>
      <c r="BN4" s="320">
        <f t="shared" si="4"/>
        <v>102</v>
      </c>
      <c r="BO4" s="320">
        <f t="shared" si="4"/>
        <v>0</v>
      </c>
      <c r="BP4" s="320">
        <f t="shared" si="4"/>
        <v>0</v>
      </c>
      <c r="BQ4" s="320">
        <f t="shared" si="4"/>
        <v>106</v>
      </c>
      <c r="BR4" s="320">
        <f t="shared" si="4"/>
        <v>46</v>
      </c>
      <c r="BS4" s="320">
        <f t="shared" si="4"/>
        <v>128</v>
      </c>
      <c r="BT4" s="320">
        <f t="shared" si="4"/>
        <v>104</v>
      </c>
      <c r="BU4" s="320">
        <f t="shared" si="4"/>
        <v>125</v>
      </c>
      <c r="BV4" s="320">
        <f t="shared" si="4"/>
        <v>72</v>
      </c>
      <c r="BW4" s="320">
        <f t="shared" si="4"/>
        <v>0</v>
      </c>
      <c r="BX4" s="320">
        <f t="shared" si="4"/>
        <v>210</v>
      </c>
      <c r="BY4" s="320">
        <f t="shared" si="4"/>
        <v>3981</v>
      </c>
      <c r="BZ4" s="320">
        <f t="shared" si="4"/>
        <v>73</v>
      </c>
      <c r="CA4" s="320">
        <f t="shared" si="4"/>
        <v>108</v>
      </c>
      <c r="CB4" s="320">
        <f t="shared" si="4"/>
        <v>141</v>
      </c>
      <c r="CC4" s="320">
        <f t="shared" si="4"/>
        <v>108</v>
      </c>
      <c r="CD4" s="320">
        <f t="shared" si="4"/>
        <v>0</v>
      </c>
      <c r="CE4" s="320">
        <f t="shared" si="4"/>
        <v>214</v>
      </c>
      <c r="CF4" s="320">
        <f t="shared" si="4"/>
        <v>192</v>
      </c>
      <c r="CG4" s="320">
        <f t="shared" si="4"/>
        <v>162</v>
      </c>
      <c r="CH4" s="320">
        <f t="shared" si="4"/>
        <v>143</v>
      </c>
      <c r="CI4" s="320">
        <f t="shared" si="4"/>
        <v>134</v>
      </c>
      <c r="CJ4" s="320">
        <f t="shared" si="4"/>
        <v>182</v>
      </c>
      <c r="CK4" s="320">
        <f t="shared" si="4"/>
        <v>0</v>
      </c>
      <c r="CL4" s="320">
        <f t="shared" si="4"/>
        <v>158</v>
      </c>
      <c r="CM4" s="320">
        <f t="shared" si="4"/>
        <v>141</v>
      </c>
      <c r="CN4" s="320">
        <f t="shared" si="4"/>
        <v>229</v>
      </c>
      <c r="CO4" s="320">
        <f t="shared" si="4"/>
        <v>86</v>
      </c>
      <c r="CP4" s="320">
        <f t="shared" si="4"/>
        <v>221</v>
      </c>
      <c r="CQ4" s="320">
        <f t="shared" si="4"/>
        <v>117</v>
      </c>
      <c r="CR4" s="320">
        <f t="shared" si="4"/>
        <v>0</v>
      </c>
      <c r="CS4" s="320">
        <f t="shared" si="4"/>
        <v>66</v>
      </c>
      <c r="CT4" s="320">
        <f t="shared" si="4"/>
        <v>96</v>
      </c>
      <c r="CU4" s="320">
        <f t="shared" si="4"/>
        <v>162</v>
      </c>
      <c r="CV4" s="320">
        <f t="shared" si="4"/>
        <v>187</v>
      </c>
      <c r="CW4" s="320">
        <f t="shared" si="4"/>
        <v>226</v>
      </c>
      <c r="CX4" s="320">
        <f t="shared" si="4"/>
        <v>94</v>
      </c>
      <c r="CY4" s="320">
        <f t="shared" si="4"/>
        <v>0</v>
      </c>
      <c r="CZ4" s="320">
        <f t="shared" si="4"/>
        <v>252</v>
      </c>
      <c r="DA4" s="320">
        <f t="shared" si="4"/>
        <v>127</v>
      </c>
      <c r="DB4" s="320">
        <f t="shared" si="4"/>
        <v>183</v>
      </c>
      <c r="DC4" s="320">
        <f t="shared" si="4"/>
        <v>179</v>
      </c>
      <c r="DD4" s="320">
        <f t="shared" si="4"/>
        <v>3145</v>
      </c>
      <c r="DE4" s="320">
        <f t="shared" si="4"/>
        <v>85</v>
      </c>
      <c r="DF4" s="320">
        <f t="shared" si="4"/>
        <v>135</v>
      </c>
      <c r="DG4" s="320">
        <f t="shared" si="4"/>
        <v>0</v>
      </c>
      <c r="DH4" s="320">
        <f t="shared" si="4"/>
        <v>153.5</v>
      </c>
      <c r="DI4" s="320">
        <f t="shared" si="4"/>
        <v>107</v>
      </c>
      <c r="DJ4" s="320">
        <f t="shared" si="4"/>
        <v>76</v>
      </c>
      <c r="DK4" s="320">
        <f t="shared" si="4"/>
        <v>68</v>
      </c>
      <c r="DL4" s="320">
        <f t="shared" si="4"/>
        <v>228</v>
      </c>
      <c r="DM4" s="320">
        <f t="shared" si="4"/>
        <v>130</v>
      </c>
      <c r="DN4" s="320">
        <f t="shared" si="4"/>
        <v>0</v>
      </c>
      <c r="DO4" s="320">
        <f t="shared" si="4"/>
        <v>48</v>
      </c>
      <c r="DP4" s="320">
        <f t="shared" si="4"/>
        <v>63</v>
      </c>
      <c r="DQ4" s="320">
        <f t="shared" si="4"/>
        <v>221</v>
      </c>
      <c r="DR4" s="320">
        <f t="shared" si="4"/>
        <v>161</v>
      </c>
      <c r="DS4" s="320">
        <f t="shared" si="4"/>
        <v>157</v>
      </c>
      <c r="DT4" s="320">
        <f t="shared" si="4"/>
        <v>157.5</v>
      </c>
      <c r="DU4" s="320">
        <f t="shared" si="4"/>
        <v>0</v>
      </c>
      <c r="DV4" s="320">
        <f t="shared" si="4"/>
        <v>125.5</v>
      </c>
      <c r="DW4" s="320">
        <f t="shared" si="4"/>
        <v>147</v>
      </c>
      <c r="DX4" s="320">
        <f t="shared" si="4"/>
        <v>123</v>
      </c>
      <c r="DY4" s="320">
        <f t="shared" si="4"/>
        <v>61.5</v>
      </c>
      <c r="DZ4" s="320">
        <f t="shared" si="4"/>
        <v>166</v>
      </c>
      <c r="EA4" s="320">
        <f t="shared" si="4"/>
        <v>0</v>
      </c>
      <c r="EB4" s="320">
        <f t="shared" si="4"/>
        <v>0</v>
      </c>
      <c r="EC4" s="320">
        <f t="shared" si="4"/>
        <v>49</v>
      </c>
      <c r="ED4" s="320">
        <f t="shared" si="4"/>
        <v>92</v>
      </c>
      <c r="EE4" s="320">
        <f t="shared" si="4"/>
        <v>190</v>
      </c>
      <c r="EF4" s="320">
        <f t="shared" si="4"/>
        <v>99</v>
      </c>
      <c r="EG4" s="320">
        <f t="shared" si="4"/>
        <v>39</v>
      </c>
      <c r="EH4" s="320">
        <f t="shared" si="4"/>
        <v>12</v>
      </c>
      <c r="EI4" s="320">
        <f t="shared" si="4"/>
        <v>251</v>
      </c>
      <c r="EJ4" s="320">
        <f t="shared" si="4"/>
        <v>0</v>
      </c>
      <c r="EK4" s="320">
        <f t="shared" si="4"/>
        <v>0</v>
      </c>
      <c r="EL4" s="320">
        <f t="shared" si="4"/>
        <v>0</v>
      </c>
      <c r="EM4" s="320">
        <f t="shared" si="4"/>
        <v>0</v>
      </c>
      <c r="EN4" s="320">
        <f t="shared" si="4"/>
        <v>0</v>
      </c>
      <c r="EO4" s="320">
        <f t="shared" si="4"/>
        <v>0</v>
      </c>
      <c r="EP4" s="320">
        <f t="shared" si="4"/>
        <v>0</v>
      </c>
      <c r="EQ4" s="320">
        <f t="shared" si="4"/>
        <v>0</v>
      </c>
      <c r="ER4" s="320">
        <f t="shared" si="4"/>
        <v>0</v>
      </c>
      <c r="ES4" s="320">
        <f t="shared" si="4"/>
        <v>0</v>
      </c>
      <c r="ET4" s="320">
        <f t="shared" si="4"/>
        <v>0</v>
      </c>
      <c r="EU4" s="320">
        <f t="shared" si="4"/>
        <v>0</v>
      </c>
    </row>
    <row r="5" spans="1:151" s="326" customFormat="1">
      <c r="A5" s="321">
        <v>1</v>
      </c>
      <c r="B5" s="322" t="s">
        <v>200</v>
      </c>
      <c r="C5" s="323">
        <v>2079</v>
      </c>
      <c r="D5" s="324" t="s">
        <v>564</v>
      </c>
      <c r="E5" s="325">
        <f>F5+G5+H5+I5+J5+K5+L5+M5+N5+AS5+BY5+DD5</f>
        <v>1090</v>
      </c>
      <c r="F5" s="326">
        <f>IFERROR(SUMIFS(Backup!$K:$K,Backup!$O:$O,'[103]Activity-wise'!F$3,Backup!$D:$D,'[103]Activity-wise'!$B5),0)</f>
        <v>0</v>
      </c>
      <c r="G5" s="326">
        <f>IFERROR(SUMIFS(Backup!$K:$K,Backup!$O:$O,'[103]Activity-wise'!G$3,Backup!$D:$D,'[103]Activity-wise'!$B5),0)</f>
        <v>0</v>
      </c>
      <c r="H5" s="326">
        <f>IFERROR(SUMIFS(Backup!$K:$K,Backup!$O:$O,'[103]Activity-wise'!H$3,Backup!$D:$D,'[103]Activity-wise'!$B5),0)</f>
        <v>21</v>
      </c>
      <c r="I5" s="326">
        <f>IFERROR(SUMIFS(Backup!$K:$K,Backup!$O:$O,'[103]Activity-wise'!I$3,Backup!$D:$D,'[103]Activity-wise'!$B5),0)</f>
        <v>102</v>
      </c>
      <c r="J5" s="326">
        <f>IFERROR(SUMIFS(Backup!$K:$K,Backup!$O:$O,'[103]Activity-wise'!J$3,Backup!$D:$D,'[103]Activity-wise'!$B5),0)</f>
        <v>93</v>
      </c>
      <c r="K5" s="326">
        <f>IFERROR(SUMIFS(Backup!$K:$K,Backup!$O:$O,'[103]Activity-wise'!K$3,Backup!$D:$D,'[103]Activity-wise'!$B5),0)</f>
        <v>51</v>
      </c>
      <c r="L5" s="326">
        <f>IFERROR(SUMIFS(Backup!$K:$K,Backup!$O:$O,'[103]Activity-wise'!L$3,Backup!$D:$D,'[103]Activity-wise'!$B5),0)</f>
        <v>103</v>
      </c>
      <c r="M5" s="326">
        <f>IFERROR(SUMIFS(Backup!$K:$K,Backup!$O:$O,'[103]Activity-wise'!M$3,Backup!$D:$D,'[103]Activity-wise'!$B5),0)</f>
        <v>64</v>
      </c>
      <c r="N5" s="326">
        <f>SUM(O5:AR5)</f>
        <v>211</v>
      </c>
      <c r="O5" s="326">
        <f>IFERROR(SUMIFS(Backup!$K:$K,Backup!$A:$A,'[103]Activity-wise'!O$3,Backup!$D:$D,'[103]Activity-wise'!$B5),0)</f>
        <v>0</v>
      </c>
      <c r="P5" s="326">
        <f>IFERROR(SUMIFS(Backup!$K:$K,Backup!$A:$A,'[103]Activity-wise'!P$3,Backup!$D:$D,'[103]Activity-wise'!$B5),0)</f>
        <v>14</v>
      </c>
      <c r="Q5" s="326">
        <f>IFERROR(SUMIFS(Backup!$K:$K,Backup!$A:$A,'[103]Activity-wise'!Q$3,Backup!$D:$D,'[103]Activity-wise'!$B5),0)</f>
        <v>0</v>
      </c>
      <c r="R5" s="326">
        <f>IFERROR(SUMIFS(Backup!$K:$K,Backup!$A:$A,'[103]Activity-wise'!R$3,Backup!$D:$D,'[103]Activity-wise'!$B5),0)</f>
        <v>0</v>
      </c>
      <c r="S5" s="326">
        <f>IFERROR(SUMIFS(Backup!$K:$K,Backup!$A:$A,'[103]Activity-wise'!S$3,Backup!$D:$D,'[103]Activity-wise'!$B5),0)</f>
        <v>9</v>
      </c>
      <c r="T5" s="326">
        <f>IFERROR(SUMIFS(Backup!$K:$K,Backup!$A:$A,'[103]Activity-wise'!T$3,Backup!$D:$D,'[103]Activity-wise'!$B5),0)</f>
        <v>0</v>
      </c>
      <c r="U5" s="326">
        <f>IFERROR(SUMIFS(Backup!$K:$K,Backup!$A:$A,'[103]Activity-wise'!U$3,Backup!$D:$D,'[103]Activity-wise'!$B5),0)</f>
        <v>8</v>
      </c>
      <c r="V5" s="326">
        <f>IFERROR(SUMIFS(Backup!$K:$K,Backup!$A:$A,'[103]Activity-wise'!V$3,Backup!$D:$D,'[103]Activity-wise'!$B5),0)</f>
        <v>8</v>
      </c>
      <c r="W5" s="326">
        <f>IFERROR(SUMIFS(Backup!$K:$K,Backup!$A:$A,'[103]Activity-wise'!W$3,Backup!$D:$D,'[103]Activity-wise'!$B5),0)</f>
        <v>0</v>
      </c>
      <c r="X5" s="326">
        <f>IFERROR(SUMIFS(Backup!$K:$K,Backup!$A:$A,'[103]Activity-wise'!X$3,Backup!$D:$D,'[103]Activity-wise'!$B5),0)</f>
        <v>0</v>
      </c>
      <c r="Y5" s="326">
        <f>IFERROR(SUMIFS(Backup!$K:$K,Backup!$A:$A,'[103]Activity-wise'!Y$3,Backup!$D:$D,'[103]Activity-wise'!$B5),0)</f>
        <v>0</v>
      </c>
      <c r="Z5" s="326">
        <f>IFERROR(SUMIFS(Backup!$K:$K,Backup!$A:$A,'[103]Activity-wise'!Z$3,Backup!$D:$D,'[103]Activity-wise'!$B5),0)</f>
        <v>32</v>
      </c>
      <c r="AA5" s="326">
        <f>IFERROR(SUMIFS(Backup!$K:$K,Backup!$A:$A,'[103]Activity-wise'!AA$3,Backup!$D:$D,'[103]Activity-wise'!$B5),0)</f>
        <v>21</v>
      </c>
      <c r="AB5" s="326">
        <f>IFERROR(SUMIFS(Backup!$K:$K,Backup!$A:$A,'[103]Activity-wise'!AB$3,Backup!$D:$D,'[103]Activity-wise'!$B5),0)</f>
        <v>4</v>
      </c>
      <c r="AC5" s="326">
        <f>IFERROR(SUMIFS(Backup!$K:$K,Backup!$A:$A,'[103]Activity-wise'!AC$3,Backup!$D:$D,'[103]Activity-wise'!$B5),0)</f>
        <v>0</v>
      </c>
      <c r="AD5" s="326">
        <f>IFERROR(SUMIFS(Backup!$K:$K,Backup!$A:$A,'[103]Activity-wise'!AD$3,Backup!$D:$D,'[103]Activity-wise'!$B5),0)</f>
        <v>14</v>
      </c>
      <c r="AE5" s="326">
        <f>IFERROR(SUMIFS(Backup!$K:$K,Backup!$A:$A,'[103]Activity-wise'!AE$3,Backup!$D:$D,'[103]Activity-wise'!$B5),0)</f>
        <v>0</v>
      </c>
      <c r="AF5" s="326">
        <f>IFERROR(SUMIFS(Backup!$K:$K,Backup!$A:$A,'[103]Activity-wise'!AF$3,Backup!$D:$D,'[103]Activity-wise'!$B5),0)</f>
        <v>0</v>
      </c>
      <c r="AG5" s="326">
        <f>IFERROR(SUMIFS(Backup!$K:$K,Backup!$A:$A,'[103]Activity-wise'!AG$3,Backup!$D:$D,'[103]Activity-wise'!$B5),0)</f>
        <v>0</v>
      </c>
      <c r="AH5" s="326">
        <f>IFERROR(SUMIFS(Backup!$K:$K,Backup!$A:$A,'[103]Activity-wise'!AH$3,Backup!$D:$D,'[103]Activity-wise'!$B5),0)</f>
        <v>0</v>
      </c>
      <c r="AI5" s="326">
        <f>IFERROR(SUMIFS(Backup!$K:$K,Backup!$A:$A,'[103]Activity-wise'!AI$3,Backup!$D:$D,'[103]Activity-wise'!$B5),0)</f>
        <v>0</v>
      </c>
      <c r="AJ5" s="326">
        <f>IFERROR(SUMIFS(Backup!$K:$K,Backup!$A:$A,'[103]Activity-wise'!AJ$3,Backup!$D:$D,'[103]Activity-wise'!$B5),0)</f>
        <v>0</v>
      </c>
      <c r="AK5" s="326">
        <f>IFERROR(SUMIFS(Backup!$K:$K,Backup!$A:$A,'[103]Activity-wise'!AK$3,Backup!$D:$D,'[103]Activity-wise'!$B5),0)</f>
        <v>50</v>
      </c>
      <c r="AL5" s="326">
        <f>IFERROR(SUMIFS(Backup!$K:$K,Backup!$A:$A,'[103]Activity-wise'!AL$3,Backup!$D:$D,'[103]Activity-wise'!$B5),0)</f>
        <v>9</v>
      </c>
      <c r="AM5" s="326">
        <f>IFERROR(SUMIFS(Backup!$K:$K,Backup!$A:$A,'[103]Activity-wise'!AM$3,Backup!$D:$D,'[103]Activity-wise'!$B5),0)</f>
        <v>0</v>
      </c>
      <c r="AN5" s="326">
        <f>IFERROR(SUMIFS(Backup!$K:$K,Backup!$A:$A,'[103]Activity-wise'!AN$3,Backup!$D:$D,'[103]Activity-wise'!$B5),0)</f>
        <v>12</v>
      </c>
      <c r="AO5" s="326">
        <f>IFERROR(SUMIFS(Backup!$K:$K,Backup!$A:$A,'[103]Activity-wise'!AO$3,Backup!$D:$D,'[103]Activity-wise'!$B5),0)</f>
        <v>12</v>
      </c>
      <c r="AP5" s="326">
        <f>IFERROR(SUMIFS(Backup!$K:$K,Backup!$A:$A,'[103]Activity-wise'!AP$3,Backup!$D:$D,'[103]Activity-wise'!$B5),0)</f>
        <v>0</v>
      </c>
      <c r="AQ5" s="326">
        <f>IFERROR(SUMIFS(Backup!$K:$K,Backup!$A:$A,'[103]Activity-wise'!AQ$3,Backup!$D:$D,'[103]Activity-wise'!$B5),0)</f>
        <v>18</v>
      </c>
      <c r="AR5" s="326">
        <f>IFERROR(SUMIFS(Backup!$K:$K,Backup!$A:$A,'[103]Activity-wise'!AR$3,Backup!$D:$D,'[103]Activity-wise'!$B5),0)</f>
        <v>0</v>
      </c>
      <c r="AS5" s="326">
        <f>SUM(AT5:BX5)</f>
        <v>108</v>
      </c>
      <c r="AT5" s="326">
        <f>IFERROR(SUMIFS(Backup!$K:$K,Backup!$A:$A,'[103]Activity-wise'!AT$3,Backup!$D:$D,'[103]Activity-wise'!$B5),0)</f>
        <v>10</v>
      </c>
      <c r="AU5" s="326">
        <f>IFERROR(SUMIFS(Backup!$K:$K,Backup!$A:$A,'[103]Activity-wise'!AU$3,Backup!$D:$D,'[103]Activity-wise'!$B5),0)</f>
        <v>0</v>
      </c>
      <c r="AV5" s="326">
        <f>IFERROR(SUMIFS(Backup!$K:$K,Backup!$A:$A,'[103]Activity-wise'!AV$3,Backup!$D:$D,'[103]Activity-wise'!$B5),0)</f>
        <v>0</v>
      </c>
      <c r="AW5" s="326">
        <f>IFERROR(SUMIFS(Backup!$K:$K,Backup!$A:$A,'[103]Activity-wise'!AW$3,Backup!$D:$D,'[103]Activity-wise'!$B5),0)</f>
        <v>0</v>
      </c>
      <c r="AX5" s="326">
        <f>IFERROR(SUMIFS(Backup!$K:$K,Backup!$A:$A,'[103]Activity-wise'!AX$3,Backup!$D:$D,'[103]Activity-wise'!$B5),0)</f>
        <v>0</v>
      </c>
      <c r="AY5" s="326">
        <f>IFERROR(SUMIFS(Backup!$K:$K,Backup!$A:$A,'[103]Activity-wise'!AY$3,Backup!$D:$D,'[103]Activity-wise'!$B5),0)</f>
        <v>0</v>
      </c>
      <c r="AZ5" s="326">
        <f>IFERROR(SUMIFS(Backup!$K:$K,Backup!$A:$A,'[103]Activity-wise'!AZ$3,Backup!$D:$D,'[103]Activity-wise'!$B5),0)</f>
        <v>0</v>
      </c>
      <c r="BA5" s="326">
        <f>IFERROR(SUMIFS(Backup!$K:$K,Backup!$A:$A,'[103]Activity-wise'!BA$3,Backup!$D:$D,'[103]Activity-wise'!$B5),0)</f>
        <v>0</v>
      </c>
      <c r="BB5" s="326">
        <f>IFERROR(SUMIFS(Backup!$K:$K,Backup!$A:$A,'[103]Activity-wise'!BB$3,Backup!$D:$D,'[103]Activity-wise'!$B5),0)</f>
        <v>5</v>
      </c>
      <c r="BC5" s="326">
        <f>IFERROR(SUMIFS(Backup!$K:$K,Backup!$A:$A,'[103]Activity-wise'!BC$3,Backup!$D:$D,'[103]Activity-wise'!$B5),0)</f>
        <v>0</v>
      </c>
      <c r="BD5" s="326">
        <f>IFERROR(SUMIFS(Backup!$K:$K,Backup!$A:$A,'[103]Activity-wise'!BD$3,Backup!$D:$D,'[103]Activity-wise'!$B5),0)</f>
        <v>0</v>
      </c>
      <c r="BE5" s="326">
        <f>IFERROR(SUMIFS(Backup!$K:$K,Backup!$A:$A,'[103]Activity-wise'!BE$3,Backup!$D:$D,'[103]Activity-wise'!$B5),0)</f>
        <v>6</v>
      </c>
      <c r="BF5" s="326">
        <f>IFERROR(SUMIFS(Backup!$K:$K,Backup!$A:$A,'[103]Activity-wise'!BF$3,Backup!$D:$D,'[103]Activity-wise'!$B5),0)</f>
        <v>12</v>
      </c>
      <c r="BG5" s="326">
        <f>IFERROR(SUMIFS(Backup!$K:$K,Backup!$A:$A,'[103]Activity-wise'!BG$3,Backup!$D:$D,'[103]Activity-wise'!$B5),0)</f>
        <v>18</v>
      </c>
      <c r="BH5" s="326">
        <f>IFERROR(SUMIFS(Backup!$K:$K,Backup!$A:$A,'[103]Activity-wise'!BH$3,Backup!$D:$D,'[103]Activity-wise'!$B5),0)</f>
        <v>0</v>
      </c>
      <c r="BI5" s="326">
        <f>IFERROR(SUMIFS(Backup!$K:$K,Backup!$A:$A,'[103]Activity-wise'!BI$3,Backup!$D:$D,'[103]Activity-wise'!$B5),0)</f>
        <v>0</v>
      </c>
      <c r="BJ5" s="326">
        <f>IFERROR(SUMIFS(Backup!$K:$K,Backup!$A:$A,'[103]Activity-wise'!BJ$3,Backup!$D:$D,'[103]Activity-wise'!$B5),0)</f>
        <v>0</v>
      </c>
      <c r="BK5" s="326">
        <f>IFERROR(SUMIFS(Backup!$K:$K,Backup!$A:$A,'[103]Activity-wise'!BK$3,Backup!$D:$D,'[103]Activity-wise'!$B5),0)</f>
        <v>12</v>
      </c>
      <c r="BL5" s="326">
        <f>IFERROR(SUMIFS(Backup!$K:$K,Backup!$A:$A,'[103]Activity-wise'!BL$3,Backup!$D:$D,'[103]Activity-wise'!$B5),0)</f>
        <v>15</v>
      </c>
      <c r="BM5" s="326">
        <f>IFERROR(SUMIFS(Backup!$K:$K,Backup!$A:$A,'[103]Activity-wise'!BM$3,Backup!$D:$D,'[103]Activity-wise'!$B5),0)</f>
        <v>18</v>
      </c>
      <c r="BN5" s="326">
        <f>IFERROR(SUMIFS(Backup!$K:$K,Backup!$A:$A,'[103]Activity-wise'!BN$3,Backup!$D:$D,'[103]Activity-wise'!$B5),0)</f>
        <v>12</v>
      </c>
      <c r="BO5" s="326">
        <f>IFERROR(SUMIFS(Backup!$K:$K,Backup!$A:$A,'[103]Activity-wise'!BO$3,Backup!$D:$D,'[103]Activity-wise'!$B5),0)</f>
        <v>0</v>
      </c>
      <c r="BP5" s="326">
        <f>IFERROR(SUMIFS(Backup!$K:$K,Backup!$A:$A,'[103]Activity-wise'!BP$3,Backup!$D:$D,'[103]Activity-wise'!$B5),0)</f>
        <v>0</v>
      </c>
      <c r="BQ5" s="326">
        <f>IFERROR(SUMIFS(Backup!$K:$K,Backup!$A:$A,'[103]Activity-wise'!BQ$3,Backup!$D:$D,'[103]Activity-wise'!$B5),0)</f>
        <v>0</v>
      </c>
      <c r="BR5" s="326">
        <f>IFERROR(SUMIFS(Backup!$K:$K,Backup!$A:$A,'[103]Activity-wise'!BR$3,Backup!$D:$D,'[103]Activity-wise'!$B5),0)</f>
        <v>0</v>
      </c>
      <c r="BS5" s="326">
        <f>IFERROR(SUMIFS(Backup!$K:$K,Backup!$A:$A,'[103]Activity-wise'!BS$3,Backup!$D:$D,'[103]Activity-wise'!$B5),0)</f>
        <v>0</v>
      </c>
      <c r="BT5" s="326">
        <f>IFERROR(SUMIFS(Backup!$K:$K,Backup!$A:$A,'[103]Activity-wise'!BT$3,Backup!$D:$D,'[103]Activity-wise'!$B5),0)</f>
        <v>0</v>
      </c>
      <c r="BU5" s="326">
        <f>IFERROR(SUMIFS(Backup!$K:$K,Backup!$A:$A,'[103]Activity-wise'!BU$3,Backup!$D:$D,'[103]Activity-wise'!$B5),0)</f>
        <v>0</v>
      </c>
      <c r="BV5" s="326">
        <f>IFERROR(SUMIFS(Backup!$K:$K,Backup!$A:$A,'[103]Activity-wise'!BV$3,Backup!$D:$D,'[103]Activity-wise'!$B5),0)</f>
        <v>0</v>
      </c>
      <c r="BW5" s="326">
        <f>IFERROR(SUMIFS(Backup!$K:$K,Backup!$A:$A,'[103]Activity-wise'!BW$3,Backup!$D:$D,'[103]Activity-wise'!$B5),0)</f>
        <v>0</v>
      </c>
      <c r="BX5" s="326">
        <f>IFERROR(SUMIFS(Backup!$K:$K,Backup!$A:$A,'[103]Activity-wise'!BX$3,Backup!$D:$D,'[103]Activity-wise'!$B5),0)</f>
        <v>0</v>
      </c>
      <c r="BY5" s="326">
        <f>SUM(BZ5:DC5)</f>
        <v>217</v>
      </c>
      <c r="BZ5" s="326">
        <f>IFERROR(SUMIFS(Backup!$K:$K,Backup!$A:$A,'[103]Activity-wise'!BZ$3,Backup!$D:$D,'[103]Activity-wise'!$B5),0)</f>
        <v>0</v>
      </c>
      <c r="CA5" s="326">
        <f>IFERROR(SUMIFS(Backup!$K:$K,Backup!$A:$A,'[103]Activity-wise'!CA$3,Backup!$D:$D,'[103]Activity-wise'!$B5),0)</f>
        <v>0</v>
      </c>
      <c r="CB5" s="326">
        <f>IFERROR(SUMIFS(Backup!$K:$K,Backup!$A:$A,'[103]Activity-wise'!CB$3,Backup!$D:$D,'[103]Activity-wise'!$B5),0)</f>
        <v>0</v>
      </c>
      <c r="CC5" s="326">
        <f>IFERROR(SUMIFS(Backup!$K:$K,Backup!$A:$A,'[103]Activity-wise'!CC$3,Backup!$D:$D,'[103]Activity-wise'!$B5),0)</f>
        <v>0</v>
      </c>
      <c r="CD5" s="326">
        <f>IFERROR(SUMIFS(Backup!$K:$K,Backup!$A:$A,'[103]Activity-wise'!CD$3,Backup!$D:$D,'[103]Activity-wise'!$B5),0)</f>
        <v>0</v>
      </c>
      <c r="CE5" s="326">
        <f>IFERROR(SUMIFS(Backup!$K:$K,Backup!$A:$A,'[103]Activity-wise'!CE$3,Backup!$D:$D,'[103]Activity-wise'!$B5),0)</f>
        <v>36</v>
      </c>
      <c r="CF5" s="326">
        <f>IFERROR(SUMIFS(Backup!$K:$K,Backup!$A:$A,'[103]Activity-wise'!CF$3,Backup!$D:$D,'[103]Activity-wise'!$B5),0)</f>
        <v>31</v>
      </c>
      <c r="CG5" s="326">
        <f>IFERROR(SUMIFS(Backup!$K:$K,Backup!$A:$A,'[103]Activity-wise'!CG$3,Backup!$D:$D,'[103]Activity-wise'!$B5),0)</f>
        <v>0</v>
      </c>
      <c r="CH5" s="326">
        <f>IFERROR(SUMIFS(Backup!$K:$K,Backup!$A:$A,'[103]Activity-wise'!CH$3,Backup!$D:$D,'[103]Activity-wise'!$B5),0)</f>
        <v>15</v>
      </c>
      <c r="CI5" s="326">
        <f>IFERROR(SUMIFS(Backup!$K:$K,Backup!$A:$A,'[103]Activity-wise'!CI$3,Backup!$D:$D,'[103]Activity-wise'!$B5),0)</f>
        <v>0</v>
      </c>
      <c r="CJ5" s="326">
        <f>IFERROR(SUMIFS(Backup!$K:$K,Backup!$A:$A,'[103]Activity-wise'!CJ$3,Backup!$D:$D,'[103]Activity-wise'!$B5),0)</f>
        <v>0</v>
      </c>
      <c r="CK5" s="326">
        <f>IFERROR(SUMIFS(Backup!$K:$K,Backup!$A:$A,'[103]Activity-wise'!CK$3,Backup!$D:$D,'[103]Activity-wise'!$B5),0)</f>
        <v>0</v>
      </c>
      <c r="CL5" s="326">
        <f>IFERROR(SUMIFS(Backup!$K:$K,Backup!$A:$A,'[103]Activity-wise'!CL$3,Backup!$D:$D,'[103]Activity-wise'!$B5),0)</f>
        <v>0</v>
      </c>
      <c r="CM5" s="326">
        <f>IFERROR(SUMIFS(Backup!$K:$K,Backup!$A:$A,'[103]Activity-wise'!CM$3,Backup!$D:$D,'[103]Activity-wise'!$B5),0)</f>
        <v>0</v>
      </c>
      <c r="CN5" s="326">
        <f>IFERROR(SUMIFS(Backup!$K:$K,Backup!$A:$A,'[103]Activity-wise'!CN$3,Backup!$D:$D,'[103]Activity-wise'!$B5),0)</f>
        <v>51</v>
      </c>
      <c r="CO5" s="326">
        <f>IFERROR(SUMIFS(Backup!$K:$K,Backup!$A:$A,'[103]Activity-wise'!CO$3,Backup!$D:$D,'[103]Activity-wise'!$B5),0)</f>
        <v>0</v>
      </c>
      <c r="CP5" s="326">
        <f>IFERROR(SUMIFS(Backup!$K:$K,Backup!$A:$A,'[103]Activity-wise'!CP$3,Backup!$D:$D,'[103]Activity-wise'!$B5),0)</f>
        <v>50</v>
      </c>
      <c r="CQ5" s="326">
        <f>IFERROR(SUMIFS(Backup!$K:$K,Backup!$A:$A,'[103]Activity-wise'!CQ$3,Backup!$D:$D,'[103]Activity-wise'!$B5),0)</f>
        <v>0</v>
      </c>
      <c r="CR5" s="326">
        <f>IFERROR(SUMIFS(Backup!$K:$K,Backup!$A:$A,'[103]Activity-wise'!CR$3,Backup!$D:$D,'[103]Activity-wise'!$B5),0)</f>
        <v>0</v>
      </c>
      <c r="CS5" s="326">
        <f>IFERROR(SUMIFS(Backup!$K:$K,Backup!$A:$A,'[103]Activity-wise'!CS$3,Backup!$D:$D,'[103]Activity-wise'!$B5),0)</f>
        <v>0</v>
      </c>
      <c r="CT5" s="326">
        <f>IFERROR(SUMIFS(Backup!$K:$K,Backup!$A:$A,'[103]Activity-wise'!CT$3,Backup!$D:$D,'[103]Activity-wise'!$B5),0)</f>
        <v>0</v>
      </c>
      <c r="CU5" s="326">
        <f>IFERROR(SUMIFS(Backup!$K:$K,Backup!$A:$A,'[103]Activity-wise'!CU$3,Backup!$D:$D,'[103]Activity-wise'!$B5),0)</f>
        <v>0</v>
      </c>
      <c r="CV5" s="326">
        <f>IFERROR(SUMIFS(Backup!$K:$K,Backup!$A:$A,'[103]Activity-wise'!CV$3,Backup!$D:$D,'[103]Activity-wise'!$B5),0)</f>
        <v>0</v>
      </c>
      <c r="CW5" s="326">
        <f>IFERROR(SUMIFS(Backup!$K:$K,Backup!$A:$A,'[103]Activity-wise'!CW$3,Backup!$D:$D,'[103]Activity-wise'!$B5),0)</f>
        <v>0</v>
      </c>
      <c r="CX5" s="326">
        <f>IFERROR(SUMIFS(Backup!$K:$K,Backup!$A:$A,'[103]Activity-wise'!CX$3,Backup!$D:$D,'[103]Activity-wise'!$B5),0)</f>
        <v>0</v>
      </c>
      <c r="CY5" s="326">
        <f>IFERROR(SUMIFS(Backup!$K:$K,Backup!$A:$A,'[103]Activity-wise'!CY$3,Backup!$D:$D,'[103]Activity-wise'!$B5),0)</f>
        <v>0</v>
      </c>
      <c r="CZ5" s="326">
        <f>IFERROR(SUMIFS(Backup!$K:$K,Backup!$A:$A,'[103]Activity-wise'!CZ$3,Backup!$D:$D,'[103]Activity-wise'!$B5),0)</f>
        <v>24</v>
      </c>
      <c r="DA5" s="326">
        <f>IFERROR(SUMIFS(Backup!$K:$K,Backup!$A:$A,'[103]Activity-wise'!DA$3,Backup!$D:$D,'[103]Activity-wise'!$B5),0)</f>
        <v>10</v>
      </c>
      <c r="DB5" s="326">
        <f>IFERROR(SUMIFS(Backup!$K:$K,Backup!$A:$A,'[103]Activity-wise'!DB$3,Backup!$D:$D,'[103]Activity-wise'!$B5),0)</f>
        <v>0</v>
      </c>
      <c r="DC5" s="326">
        <f>IFERROR(SUMIFS(Backup!$K:$K,Backup!$A:$A,'[103]Activity-wise'!DC$3,Backup!$D:$D,'[103]Activity-wise'!$B5),0)</f>
        <v>0</v>
      </c>
      <c r="DD5" s="326">
        <f>SUM(DE5:EI5)</f>
        <v>120</v>
      </c>
      <c r="DE5" s="326">
        <f>IFERROR(SUMIFS(Backup!$K:$K,Backup!$A:$A,'[103]Activity-wise'!DE$3,Backup!$D:$D,'[103]Activity-wise'!$B5),0)</f>
        <v>0</v>
      </c>
      <c r="DF5" s="326">
        <f>IFERROR(SUMIFS(Backup!$K:$K,Backup!$A:$A,'[103]Activity-wise'!DF$3,Backup!$D:$D,'[103]Activity-wise'!$B5),0)</f>
        <v>0</v>
      </c>
      <c r="DG5" s="326">
        <f>IFERROR(SUMIFS(Backup!$K:$K,Backup!$A:$A,'[103]Activity-wise'!DG$3,Backup!$D:$D,'[103]Activity-wise'!$B5),0)</f>
        <v>0</v>
      </c>
      <c r="DH5" s="326">
        <f>IFERROR(SUMIFS(Backup!$K:$K,Backup!$A:$A,'[103]Activity-wise'!DH$3,Backup!$D:$D,'[103]Activity-wise'!$B5),0)</f>
        <v>0</v>
      </c>
      <c r="DI5" s="326">
        <f>IFERROR(SUMIFS(Backup!$K:$K,Backup!$A:$A,'[103]Activity-wise'!DI$3,Backup!$D:$D,'[103]Activity-wise'!$B5),0)</f>
        <v>0</v>
      </c>
      <c r="DJ5" s="326">
        <f>IFERROR(SUMIFS(Backup!$K:$K,Backup!$A:$A,'[103]Activity-wise'!DJ$3,Backup!$D:$D,'[103]Activity-wise'!$B5),0)</f>
        <v>18</v>
      </c>
      <c r="DK5" s="326">
        <f>IFERROR(SUMIFS(Backup!$K:$K,Backup!$A:$A,'[103]Activity-wise'!DK$3,Backup!$D:$D,'[103]Activity-wise'!$B5),0)</f>
        <v>14</v>
      </c>
      <c r="DL5" s="326">
        <f>IFERROR(SUMIFS(Backup!$K:$K,Backup!$A:$A,'[103]Activity-wise'!DL$3,Backup!$D:$D,'[103]Activity-wise'!$B5),0)</f>
        <v>0</v>
      </c>
      <c r="DM5" s="326">
        <f>IFERROR(SUMIFS(Backup!$K:$K,Backup!$A:$A,'[103]Activity-wise'!DM$3,Backup!$D:$D,'[103]Activity-wise'!$B5),0)</f>
        <v>0</v>
      </c>
      <c r="DN5" s="326">
        <f>IFERROR(SUMIFS(Backup!$K:$K,Backup!$A:$A,'[103]Activity-wise'!DN$3,Backup!$D:$D,'[103]Activity-wise'!$B5),0)</f>
        <v>0</v>
      </c>
      <c r="DO5" s="326">
        <f>IFERROR(SUMIFS(Backup!$K:$K,Backup!$A:$A,'[103]Activity-wise'!DO$3,Backup!$D:$D,'[103]Activity-wise'!$B5),0)</f>
        <v>6</v>
      </c>
      <c r="DP5" s="326">
        <f>IFERROR(SUMIFS(Backup!$K:$K,Backup!$A:$A,'[103]Activity-wise'!DP$3,Backup!$D:$D,'[103]Activity-wise'!$B5),0)</f>
        <v>0</v>
      </c>
      <c r="DQ5" s="326">
        <f>IFERROR(SUMIFS(Backup!$K:$K,Backup!$A:$A,'[103]Activity-wise'!DQ$3,Backup!$D:$D,'[103]Activity-wise'!$B5),0)</f>
        <v>16</v>
      </c>
      <c r="DR5" s="326">
        <f>IFERROR(SUMIFS(Backup!$K:$K,Backup!$A:$A,'[103]Activity-wise'!DR$3,Backup!$D:$D,'[103]Activity-wise'!$B5),0)</f>
        <v>0</v>
      </c>
      <c r="DS5" s="326">
        <f>IFERROR(SUMIFS(Backup!$K:$K,Backup!$A:$A,'[103]Activity-wise'!DS$3,Backup!$D:$D,'[103]Activity-wise'!$B5),0)</f>
        <v>36</v>
      </c>
      <c r="DT5" s="326">
        <f>IFERROR(SUMIFS(Backup!$K:$K,Backup!$A:$A,'[103]Activity-wise'!DT$3,Backup!$D:$D,'[103]Activity-wise'!$B5),0)</f>
        <v>0</v>
      </c>
      <c r="DU5" s="326">
        <f>IFERROR(SUMIFS(Backup!$K:$K,Backup!$A:$A,'[103]Activity-wise'!DU$3,Backup!$D:$D,'[103]Activity-wise'!$B5),0)</f>
        <v>0</v>
      </c>
      <c r="DV5" s="326">
        <f>IFERROR(SUMIFS(Backup!$K:$K,Backup!$A:$A,'[103]Activity-wise'!DV$3,Backup!$D:$D,'[103]Activity-wise'!$B5),0)</f>
        <v>0</v>
      </c>
      <c r="DW5" s="326">
        <f>IFERROR(SUMIFS(Backup!$K:$K,Backup!$A:$A,'[103]Activity-wise'!DW$3,Backup!$D:$D,'[103]Activity-wise'!$B5),0)</f>
        <v>0</v>
      </c>
      <c r="DX5" s="326">
        <f>IFERROR(SUMIFS(Backup!$K:$K,Backup!$A:$A,'[103]Activity-wise'!DX$3,Backup!$D:$D,'[103]Activity-wise'!$B5),0)</f>
        <v>0</v>
      </c>
      <c r="DY5" s="326">
        <f>IFERROR(SUMIFS(Backup!$K:$K,Backup!$A:$A,'[103]Activity-wise'!DY$3,Backup!$D:$D,'[103]Activity-wise'!$B5),0)</f>
        <v>0</v>
      </c>
      <c r="DZ5" s="326">
        <f>IFERROR(SUMIFS(Backup!$K:$K,Backup!$A:$A,'[103]Activity-wise'!DZ$3,Backup!$D:$D,'[103]Activity-wise'!$B5),0)</f>
        <v>6</v>
      </c>
      <c r="EA5" s="326">
        <f>IFERROR(SUMIFS(Backup!$K:$K,Backup!$A:$A,'[103]Activity-wise'!EA$3,Backup!$D:$D,'[103]Activity-wise'!$B5),0)</f>
        <v>0</v>
      </c>
      <c r="EB5" s="326">
        <f>IFERROR(SUMIFS(Backup!$K:$K,Backup!$A:$A,'[103]Activity-wise'!EB$3,Backup!$D:$D,'[103]Activity-wise'!$B5),0)</f>
        <v>0</v>
      </c>
      <c r="EC5" s="326">
        <f>IFERROR(SUMIFS(Backup!$K:$K,Backup!$A:$A,'[103]Activity-wise'!EC$3,Backup!$D:$D,'[103]Activity-wise'!$B5),0)</f>
        <v>0</v>
      </c>
      <c r="ED5" s="326">
        <f>IFERROR(SUMIFS(Backup!$K:$K,Backup!$A:$A,'[103]Activity-wise'!ED$3,Backup!$D:$D,'[103]Activity-wise'!$B5),0)</f>
        <v>0</v>
      </c>
      <c r="EE5" s="326">
        <f>IFERROR(SUMIFS(Backup!$K:$K,Backup!$A:$A,'[103]Activity-wise'!EE$3,Backup!$D:$D,'[103]Activity-wise'!$B5),0)</f>
        <v>24</v>
      </c>
      <c r="EF5" s="326">
        <f>IFERROR(SUMIFS(Backup!$K:$K,Backup!$A:$A,'[103]Activity-wise'!EF$3,Backup!$D:$D,'[103]Activity-wise'!$B5),0)</f>
        <v>0</v>
      </c>
      <c r="EG5" s="326">
        <f>IFERROR(SUMIFS(Backup!$K:$K,Backup!$A:$A,'[103]Activity-wise'!EG$3,Backup!$D:$D,'[103]Activity-wise'!$B5),0)</f>
        <v>0</v>
      </c>
      <c r="EH5" s="326">
        <f>IFERROR(SUMIFS(Backup!$K:$K,Backup!$A:$A,'[103]Activity-wise'!EH$3,Backup!$D:$D,'[103]Activity-wise'!$B5),0)</f>
        <v>0</v>
      </c>
      <c r="EI5" s="326">
        <f>IFERROR(SUMIFS(Backup!$K:$K,Backup!$A:$A,'[103]Activity-wise'!EI$3,Backup!$D:$D,'[103]Activity-wise'!$B5),0)</f>
        <v>0</v>
      </c>
    </row>
    <row r="6" spans="1:151" s="326" customFormat="1">
      <c r="A6" s="321">
        <v>2</v>
      </c>
      <c r="B6" s="322" t="s">
        <v>228</v>
      </c>
      <c r="C6" s="323">
        <v>11387</v>
      </c>
      <c r="D6" s="324" t="s">
        <v>564</v>
      </c>
      <c r="E6" s="325">
        <f t="shared" ref="E6:E21" si="5">F6+G6+H6+I6+J6+K6+L6+M6+N6+AS6+BY6+DD6</f>
        <v>6067.75</v>
      </c>
      <c r="F6" s="326">
        <f>IFERROR(SUMIFS(Backup!$M:$M,Backup!$O:$O,'[103]Activity-wise'!F$3,Backup!$D:$D,'[103]Activity-wise'!$B6),0)</f>
        <v>0</v>
      </c>
      <c r="G6" s="326">
        <f>IFERROR(SUMIFS(Backup!$M:$M,Backup!$O:$O,'[103]Activity-wise'!G$3,Backup!$D:$D,'[103]Activity-wise'!$B6),0)</f>
        <v>0</v>
      </c>
      <c r="H6" s="326">
        <f>IFERROR(SUMIFS(Backup!$M:$M,Backup!$O:$O,'[103]Activity-wise'!H$3,Backup!$D:$D,'[103]Activity-wise'!$B6),0)</f>
        <v>0</v>
      </c>
      <c r="I6" s="326">
        <f>IFERROR(SUMIFS(Backup!$M:$M,Backup!$O:$O,'[103]Activity-wise'!I$3,Backup!$D:$D,'[103]Activity-wise'!$B6),0)</f>
        <v>616</v>
      </c>
      <c r="J6" s="326">
        <f>IFERROR(SUMIFS(Backup!$M:$M,Backup!$O:$O,'[103]Activity-wise'!J$3,Backup!$D:$D,'[103]Activity-wise'!$B6),0)</f>
        <v>398</v>
      </c>
      <c r="K6" s="326">
        <f>IFERROR(SUMIFS(Backup!$M:$M,Backup!$O:$O,'[103]Activity-wise'!K$3,Backup!$D:$D,'[103]Activity-wise'!$B6),0)</f>
        <v>553.75</v>
      </c>
      <c r="L6" s="326">
        <f>IFERROR(SUMIFS(Backup!$M:$M,Backup!$O:$O,'[103]Activity-wise'!L$3,Backup!$D:$D,'[103]Activity-wise'!$B6),0)</f>
        <v>450</v>
      </c>
      <c r="M6" s="326">
        <f>IFERROR(SUMIFS(Backup!$M:$M,Backup!$O:$O,'[103]Activity-wise'!M$3,Backup!$D:$D,'[103]Activity-wise'!$B6),0)</f>
        <v>542</v>
      </c>
      <c r="N6" s="326">
        <f t="shared" ref="N6:N21" si="6">SUM(O6:AR6)</f>
        <v>787</v>
      </c>
      <c r="O6" s="326">
        <f>IFERROR(SUMIFS(Backup!$M:$M,Backup!$A:$A,'[103]Activity-wise'!O$3,Backup!$D:$D,'[103]Activity-wise'!$B6),0)</f>
        <v>40</v>
      </c>
      <c r="P6" s="326">
        <f>IFERROR(SUMIFS(Backup!$M:$M,Backup!$A:$A,'[103]Activity-wise'!P$3,Backup!$D:$D,'[103]Activity-wise'!$B6),0)</f>
        <v>20</v>
      </c>
      <c r="Q6" s="326">
        <f>IFERROR(SUMIFS(Backup!$M:$M,Backup!$A:$A,'[103]Activity-wise'!Q$3,Backup!$D:$D,'[103]Activity-wise'!$B6),0)</f>
        <v>0</v>
      </c>
      <c r="R6" s="326">
        <f>IFERROR(SUMIFS(Backup!$M:$M,Backup!$A:$A,'[103]Activity-wise'!R$3,Backup!$D:$D,'[103]Activity-wise'!$B6),0)</f>
        <v>40</v>
      </c>
      <c r="S6" s="326">
        <f>IFERROR(SUMIFS(Backup!$M:$M,Backup!$A:$A,'[103]Activity-wise'!S$3,Backup!$D:$D,'[103]Activity-wise'!$B6),0)</f>
        <v>0</v>
      </c>
      <c r="T6" s="326">
        <f>IFERROR(SUMIFS(Backup!$M:$M,Backup!$A:$A,'[103]Activity-wise'!T$3,Backup!$D:$D,'[103]Activity-wise'!$B6),0)</f>
        <v>0</v>
      </c>
      <c r="U6" s="326">
        <f>IFERROR(SUMIFS(Backup!$M:$M,Backup!$A:$A,'[103]Activity-wise'!U$3,Backup!$D:$D,'[103]Activity-wise'!$B6),0)</f>
        <v>20</v>
      </c>
      <c r="V6" s="326">
        <f>IFERROR(SUMIFS(Backup!$M:$M,Backup!$A:$A,'[103]Activity-wise'!V$3,Backup!$D:$D,'[103]Activity-wise'!$B6),0)</f>
        <v>30</v>
      </c>
      <c r="W6" s="326">
        <f>IFERROR(SUMIFS(Backup!$M:$M,Backup!$A:$A,'[103]Activity-wise'!W$3,Backup!$D:$D,'[103]Activity-wise'!$B6),0)</f>
        <v>36</v>
      </c>
      <c r="X6" s="326">
        <f>IFERROR(SUMIFS(Backup!$M:$M,Backup!$A:$A,'[103]Activity-wise'!X$3,Backup!$D:$D,'[103]Activity-wise'!$B6),0)</f>
        <v>0</v>
      </c>
      <c r="Y6" s="326">
        <f>IFERROR(SUMIFS(Backup!$M:$M,Backup!$A:$A,'[103]Activity-wise'!Y$3,Backup!$D:$D,'[103]Activity-wise'!$B6),0)</f>
        <v>0</v>
      </c>
      <c r="Z6" s="326">
        <f>IFERROR(SUMIFS(Backup!$M:$M,Backup!$A:$A,'[103]Activity-wise'!Z$3,Backup!$D:$D,'[103]Activity-wise'!$B6),0)</f>
        <v>20</v>
      </c>
      <c r="AA6" s="326">
        <f>IFERROR(SUMIFS(Backup!$M:$M,Backup!$A:$A,'[103]Activity-wise'!AA$3,Backup!$D:$D,'[103]Activity-wise'!$B6),0)</f>
        <v>40</v>
      </c>
      <c r="AB6" s="326">
        <f>IFERROR(SUMIFS(Backup!$M:$M,Backup!$A:$A,'[103]Activity-wise'!AB$3,Backup!$D:$D,'[103]Activity-wise'!$B6),0)</f>
        <v>0</v>
      </c>
      <c r="AC6" s="326">
        <f>IFERROR(SUMIFS(Backup!$M:$M,Backup!$A:$A,'[103]Activity-wise'!AC$3,Backup!$D:$D,'[103]Activity-wise'!$B6),0)</f>
        <v>40</v>
      </c>
      <c r="AD6" s="326">
        <f>IFERROR(SUMIFS(Backup!$M:$M,Backup!$A:$A,'[103]Activity-wise'!AD$3,Backup!$D:$D,'[103]Activity-wise'!$B6),0)</f>
        <v>77</v>
      </c>
      <c r="AE6" s="326">
        <f>IFERROR(SUMIFS(Backup!$M:$M,Backup!$A:$A,'[103]Activity-wise'!AE$3,Backup!$D:$D,'[103]Activity-wise'!$B6),0)</f>
        <v>0</v>
      </c>
      <c r="AF6" s="326">
        <f>IFERROR(SUMIFS(Backup!$M:$M,Backup!$A:$A,'[103]Activity-wise'!AF$3,Backup!$D:$D,'[103]Activity-wise'!$B6),0)</f>
        <v>0</v>
      </c>
      <c r="AG6" s="326">
        <f>IFERROR(SUMIFS(Backup!$M:$M,Backup!$A:$A,'[103]Activity-wise'!AG$3,Backup!$D:$D,'[103]Activity-wise'!$B6),0)</f>
        <v>40</v>
      </c>
      <c r="AH6" s="326">
        <f>IFERROR(SUMIFS(Backup!$M:$M,Backup!$A:$A,'[103]Activity-wise'!AH$3,Backup!$D:$D,'[103]Activity-wise'!$B6),0)</f>
        <v>40</v>
      </c>
      <c r="AI6" s="326">
        <f>IFERROR(SUMIFS(Backup!$M:$M,Backup!$A:$A,'[103]Activity-wise'!AI$3,Backup!$D:$D,'[103]Activity-wise'!$B6),0)</f>
        <v>110</v>
      </c>
      <c r="AJ6" s="326">
        <f>IFERROR(SUMIFS(Backup!$M:$M,Backup!$A:$A,'[103]Activity-wise'!AJ$3,Backup!$D:$D,'[103]Activity-wise'!$B6),0)</f>
        <v>27</v>
      </c>
      <c r="AK6" s="326">
        <f>IFERROR(SUMIFS(Backup!$M:$M,Backup!$A:$A,'[103]Activity-wise'!AK$3,Backup!$D:$D,'[103]Activity-wise'!$B6),0)</f>
        <v>20</v>
      </c>
      <c r="AL6" s="326">
        <f>IFERROR(SUMIFS(Backup!$M:$M,Backup!$A:$A,'[103]Activity-wise'!AL$3,Backup!$D:$D,'[103]Activity-wise'!$B6),0)</f>
        <v>20</v>
      </c>
      <c r="AM6" s="326">
        <f>IFERROR(SUMIFS(Backup!$M:$M,Backup!$A:$A,'[103]Activity-wise'!AM$3,Backup!$D:$D,'[103]Activity-wise'!$B6),0)</f>
        <v>0</v>
      </c>
      <c r="AN6" s="326">
        <f>IFERROR(SUMIFS(Backup!$M:$M,Backup!$A:$A,'[103]Activity-wise'!AN$3,Backup!$D:$D,'[103]Activity-wise'!$B6),0)</f>
        <v>20</v>
      </c>
      <c r="AO6" s="326">
        <f>IFERROR(SUMIFS(Backup!$M:$M,Backup!$A:$A,'[103]Activity-wise'!AO$3,Backup!$D:$D,'[103]Activity-wise'!$B6),0)</f>
        <v>20</v>
      </c>
      <c r="AP6" s="326">
        <f>IFERROR(SUMIFS(Backup!$M:$M,Backup!$A:$A,'[103]Activity-wise'!AP$3,Backup!$D:$D,'[103]Activity-wise'!$B6),0)</f>
        <v>107</v>
      </c>
      <c r="AQ6" s="326">
        <f>IFERROR(SUMIFS(Backup!$M:$M,Backup!$A:$A,'[103]Activity-wise'!AQ$3,Backup!$D:$D,'[103]Activity-wise'!$B6),0)</f>
        <v>20</v>
      </c>
      <c r="AR6" s="326">
        <f>IFERROR(SUMIFS(Backup!$M:$M,Backup!$A:$A,'[103]Activity-wise'!AR$3,Backup!$D:$D,'[103]Activity-wise'!$B6),0)</f>
        <v>0</v>
      </c>
      <c r="AS6" s="326">
        <f t="shared" ref="AS6:AS21" si="7">SUM(AT6:BX6)</f>
        <v>1006</v>
      </c>
      <c r="AT6" s="326">
        <f>IFERROR(SUMIFS(Backup!$M:$M,Backup!$A:$A,'[103]Activity-wise'!AT$3,Backup!$D:$D,'[103]Activity-wise'!$B6),0)</f>
        <v>40</v>
      </c>
      <c r="AU6" s="326">
        <f>IFERROR(SUMIFS(Backup!$M:$M,Backup!$A:$A,'[103]Activity-wise'!AU$3,Backup!$D:$D,'[103]Activity-wise'!$B6),0)</f>
        <v>0</v>
      </c>
      <c r="AV6" s="326">
        <f>IFERROR(SUMIFS(Backup!$M:$M,Backup!$A:$A,'[103]Activity-wise'!AV$3,Backup!$D:$D,'[103]Activity-wise'!$B6),0)</f>
        <v>20</v>
      </c>
      <c r="AW6" s="326">
        <f>IFERROR(SUMIFS(Backup!$M:$M,Backup!$A:$A,'[103]Activity-wise'!AW$3,Backup!$D:$D,'[103]Activity-wise'!$B6),0)</f>
        <v>89</v>
      </c>
      <c r="AX6" s="326">
        <f>IFERROR(SUMIFS(Backup!$M:$M,Backup!$A:$A,'[103]Activity-wise'!AX$3,Backup!$D:$D,'[103]Activity-wise'!$B6),0)</f>
        <v>0</v>
      </c>
      <c r="AY6" s="326">
        <f>IFERROR(SUMIFS(Backup!$M:$M,Backup!$A:$A,'[103]Activity-wise'!AY$3,Backup!$D:$D,'[103]Activity-wise'!$B6),0)</f>
        <v>40</v>
      </c>
      <c r="AZ6" s="326">
        <f>IFERROR(SUMIFS(Backup!$M:$M,Backup!$A:$A,'[103]Activity-wise'!AZ$3,Backup!$D:$D,'[103]Activity-wise'!$B6),0)</f>
        <v>60</v>
      </c>
      <c r="BA6" s="326">
        <f>IFERROR(SUMIFS(Backup!$M:$M,Backup!$A:$A,'[103]Activity-wise'!BA$3,Backup!$D:$D,'[103]Activity-wise'!$B6),0)</f>
        <v>0</v>
      </c>
      <c r="BB6" s="326">
        <f>IFERROR(SUMIFS(Backup!$M:$M,Backup!$A:$A,'[103]Activity-wise'!BB$3,Backup!$D:$D,'[103]Activity-wise'!$B6),0)</f>
        <v>58</v>
      </c>
      <c r="BC6" s="326">
        <f>IFERROR(SUMIFS(Backup!$M:$M,Backup!$A:$A,'[103]Activity-wise'!BC$3,Backup!$D:$D,'[103]Activity-wise'!$B6),0)</f>
        <v>0</v>
      </c>
      <c r="BD6" s="326">
        <f>IFERROR(SUMIFS(Backup!$M:$M,Backup!$A:$A,'[103]Activity-wise'!BD$3,Backup!$D:$D,'[103]Activity-wise'!$B6),0)</f>
        <v>40</v>
      </c>
      <c r="BE6" s="326">
        <f>IFERROR(SUMIFS(Backup!$M:$M,Backup!$A:$A,'[103]Activity-wise'!BE$3,Backup!$D:$D,'[103]Activity-wise'!$B6),0)</f>
        <v>40</v>
      </c>
      <c r="BF6" s="326">
        <f>IFERROR(SUMIFS(Backup!$M:$M,Backup!$A:$A,'[103]Activity-wise'!BF$3,Backup!$D:$D,'[103]Activity-wise'!$B6),0)</f>
        <v>60</v>
      </c>
      <c r="BG6" s="326">
        <f>IFERROR(SUMIFS(Backup!$M:$M,Backup!$A:$A,'[103]Activity-wise'!BG$3,Backup!$D:$D,'[103]Activity-wise'!$B6),0)</f>
        <v>20</v>
      </c>
      <c r="BH6" s="326">
        <f>IFERROR(SUMIFS(Backup!$M:$M,Backup!$A:$A,'[103]Activity-wise'!BH$3,Backup!$D:$D,'[103]Activity-wise'!$B6),0)</f>
        <v>0</v>
      </c>
      <c r="BI6" s="326">
        <f>IFERROR(SUMIFS(Backup!$M:$M,Backup!$A:$A,'[103]Activity-wise'!BI$3,Backup!$D:$D,'[103]Activity-wise'!$B6),0)</f>
        <v>80</v>
      </c>
      <c r="BJ6" s="326">
        <f>IFERROR(SUMIFS(Backup!$M:$M,Backup!$A:$A,'[103]Activity-wise'!BJ$3,Backup!$D:$D,'[103]Activity-wise'!$B6),0)</f>
        <v>40</v>
      </c>
      <c r="BK6" s="326">
        <f>IFERROR(SUMIFS(Backup!$M:$M,Backup!$A:$A,'[103]Activity-wise'!BK$3,Backup!$D:$D,'[103]Activity-wise'!$B6),0)</f>
        <v>49</v>
      </c>
      <c r="BL6" s="326">
        <f>IFERROR(SUMIFS(Backup!$M:$M,Backup!$A:$A,'[103]Activity-wise'!BL$3,Backup!$D:$D,'[103]Activity-wise'!$B6),0)</f>
        <v>29</v>
      </c>
      <c r="BM6" s="326">
        <f>IFERROR(SUMIFS(Backup!$M:$M,Backup!$A:$A,'[103]Activity-wise'!BM$3,Backup!$D:$D,'[103]Activity-wise'!$B6),0)</f>
        <v>49</v>
      </c>
      <c r="BN6" s="326">
        <f>IFERROR(SUMIFS(Backup!$M:$M,Backup!$A:$A,'[103]Activity-wise'!BN$3,Backup!$D:$D,'[103]Activity-wise'!$B6),0)</f>
        <v>29</v>
      </c>
      <c r="BO6" s="326">
        <f>IFERROR(SUMIFS(Backup!$M:$M,Backup!$A:$A,'[103]Activity-wise'!BO$3,Backup!$D:$D,'[103]Activity-wise'!$B6),0)</f>
        <v>0</v>
      </c>
      <c r="BP6" s="326">
        <f>IFERROR(SUMIFS(Backup!$M:$M,Backup!$A:$A,'[103]Activity-wise'!BP$3,Backup!$D:$D,'[103]Activity-wise'!$B6),0)</f>
        <v>0</v>
      </c>
      <c r="BQ6" s="326">
        <f>IFERROR(SUMIFS(Backup!$M:$M,Backup!$A:$A,'[103]Activity-wise'!BQ$3,Backup!$D:$D,'[103]Activity-wise'!$B6),0)</f>
        <v>0</v>
      </c>
      <c r="BR6" s="326">
        <f>IFERROR(SUMIFS(Backup!$M:$M,Backup!$A:$A,'[103]Activity-wise'!BR$3,Backup!$D:$D,'[103]Activity-wise'!$B6),0)</f>
        <v>0</v>
      </c>
      <c r="BS6" s="326">
        <f>IFERROR(SUMIFS(Backup!$M:$M,Backup!$A:$A,'[103]Activity-wise'!BS$3,Backup!$D:$D,'[103]Activity-wise'!$B6),0)</f>
        <v>69</v>
      </c>
      <c r="BT6" s="326">
        <f>IFERROR(SUMIFS(Backup!$M:$M,Backup!$A:$A,'[103]Activity-wise'!BT$3,Backup!$D:$D,'[103]Activity-wise'!$B6),0)</f>
        <v>20</v>
      </c>
      <c r="BU6" s="326">
        <f>IFERROR(SUMIFS(Backup!$M:$M,Backup!$A:$A,'[103]Activity-wise'!BU$3,Backup!$D:$D,'[103]Activity-wise'!$B6),0)</f>
        <v>60</v>
      </c>
      <c r="BV6" s="326">
        <f>IFERROR(SUMIFS(Backup!$M:$M,Backup!$A:$A,'[103]Activity-wise'!BV$3,Backup!$D:$D,'[103]Activity-wise'!$B6),0)</f>
        <v>0</v>
      </c>
      <c r="BW6" s="326">
        <f>IFERROR(SUMIFS(Backup!$M:$M,Backup!$A:$A,'[103]Activity-wise'!BW$3,Backup!$D:$D,'[103]Activity-wise'!$B6),0)</f>
        <v>0</v>
      </c>
      <c r="BX6" s="326">
        <f>IFERROR(SUMIFS(Backup!$M:$M,Backup!$A:$A,'[103]Activity-wise'!BX$3,Backup!$D:$D,'[103]Activity-wise'!$B6),0)</f>
        <v>114</v>
      </c>
      <c r="BY6" s="326">
        <f t="shared" ref="BY6:BY21" si="8">SUM(BZ6:DC6)</f>
        <v>1098</v>
      </c>
      <c r="BZ6" s="326">
        <f>IFERROR(SUMIFS(Backup!$M:$M,Backup!$A:$A,'[103]Activity-wise'!BZ$3,Backup!$D:$D,'[103]Activity-wise'!$B6),0)</f>
        <v>20</v>
      </c>
      <c r="CA6" s="326">
        <f>IFERROR(SUMIFS(Backup!$M:$M,Backup!$A:$A,'[103]Activity-wise'!CA$3,Backup!$D:$D,'[103]Activity-wise'!$B6),0)</f>
        <v>40</v>
      </c>
      <c r="CB6" s="326">
        <f>IFERROR(SUMIFS(Backup!$M:$M,Backup!$A:$A,'[103]Activity-wise'!CB$3,Backup!$D:$D,'[103]Activity-wise'!$B6),0)</f>
        <v>20</v>
      </c>
      <c r="CC6" s="326">
        <f>IFERROR(SUMIFS(Backup!$M:$M,Backup!$A:$A,'[103]Activity-wise'!CC$3,Backup!$D:$D,'[103]Activity-wise'!$B6),0)</f>
        <v>46</v>
      </c>
      <c r="CD6" s="326">
        <f>IFERROR(SUMIFS(Backup!$M:$M,Backup!$A:$A,'[103]Activity-wise'!CD$3,Backup!$D:$D,'[103]Activity-wise'!$B6),0)</f>
        <v>0</v>
      </c>
      <c r="CE6" s="326">
        <f>IFERROR(SUMIFS(Backup!$M:$M,Backup!$A:$A,'[103]Activity-wise'!CE$3,Backup!$D:$D,'[103]Activity-wise'!$B6),0)</f>
        <v>50</v>
      </c>
      <c r="CF6" s="326">
        <f>IFERROR(SUMIFS(Backup!$M:$M,Backup!$A:$A,'[103]Activity-wise'!CF$3,Backup!$D:$D,'[103]Activity-wise'!$B6),0)</f>
        <v>69</v>
      </c>
      <c r="CG6" s="326">
        <f>IFERROR(SUMIFS(Backup!$M:$M,Backup!$A:$A,'[103]Activity-wise'!CG$3,Backup!$D:$D,'[103]Activity-wise'!$B6),0)</f>
        <v>0</v>
      </c>
      <c r="CH6" s="326">
        <f>IFERROR(SUMIFS(Backup!$M:$M,Backup!$A:$A,'[103]Activity-wise'!CH$3,Backup!$D:$D,'[103]Activity-wise'!$B6),0)</f>
        <v>40</v>
      </c>
      <c r="CI6" s="326">
        <f>IFERROR(SUMIFS(Backup!$M:$M,Backup!$A:$A,'[103]Activity-wise'!CI$3,Backup!$D:$D,'[103]Activity-wise'!$B6),0)</f>
        <v>60</v>
      </c>
      <c r="CJ6" s="326">
        <f>IFERROR(SUMIFS(Backup!$M:$M,Backup!$A:$A,'[103]Activity-wise'!CJ$3,Backup!$D:$D,'[103]Activity-wise'!$B6),0)</f>
        <v>60</v>
      </c>
      <c r="CK6" s="326">
        <f>IFERROR(SUMIFS(Backup!$M:$M,Backup!$A:$A,'[103]Activity-wise'!CK$3,Backup!$D:$D,'[103]Activity-wise'!$B6),0)</f>
        <v>0</v>
      </c>
      <c r="CL6" s="326">
        <f>IFERROR(SUMIFS(Backup!$M:$M,Backup!$A:$A,'[103]Activity-wise'!CL$3,Backup!$D:$D,'[103]Activity-wise'!$B6),0)</f>
        <v>60</v>
      </c>
      <c r="CM6" s="326">
        <f>IFERROR(SUMIFS(Backup!$M:$M,Backup!$A:$A,'[103]Activity-wise'!CM$3,Backup!$D:$D,'[103]Activity-wise'!$B6),0)</f>
        <v>28</v>
      </c>
      <c r="CN6" s="326">
        <f>IFERROR(SUMIFS(Backup!$M:$M,Backup!$A:$A,'[103]Activity-wise'!CN$3,Backup!$D:$D,'[103]Activity-wise'!$B6),0)</f>
        <v>60</v>
      </c>
      <c r="CO6" s="326">
        <f>IFERROR(SUMIFS(Backup!$M:$M,Backup!$A:$A,'[103]Activity-wise'!CO$3,Backup!$D:$D,'[103]Activity-wise'!$B6),0)</f>
        <v>20</v>
      </c>
      <c r="CP6" s="326">
        <f>IFERROR(SUMIFS(Backup!$M:$M,Backup!$A:$A,'[103]Activity-wise'!CP$3,Backup!$D:$D,'[103]Activity-wise'!$B6),0)</f>
        <v>40</v>
      </c>
      <c r="CQ6" s="326">
        <f>IFERROR(SUMIFS(Backup!$M:$M,Backup!$A:$A,'[103]Activity-wise'!CQ$3,Backup!$D:$D,'[103]Activity-wise'!$B6),0)</f>
        <v>40</v>
      </c>
      <c r="CR6" s="326">
        <f>IFERROR(SUMIFS(Backup!$M:$M,Backup!$A:$A,'[103]Activity-wise'!CR$3,Backup!$D:$D,'[103]Activity-wise'!$B6),0)</f>
        <v>0</v>
      </c>
      <c r="CS6" s="326">
        <f>IFERROR(SUMIFS(Backup!$M:$M,Backup!$A:$A,'[103]Activity-wise'!CS$3,Backup!$D:$D,'[103]Activity-wise'!$B6),0)</f>
        <v>20</v>
      </c>
      <c r="CT6" s="326">
        <f>IFERROR(SUMIFS(Backup!$M:$M,Backup!$A:$A,'[103]Activity-wise'!CT$3,Backup!$D:$D,'[103]Activity-wise'!$B6),0)</f>
        <v>0</v>
      </c>
      <c r="CU6" s="326">
        <f>IFERROR(SUMIFS(Backup!$M:$M,Backup!$A:$A,'[103]Activity-wise'!CU$3,Backup!$D:$D,'[103]Activity-wise'!$B6),0)</f>
        <v>60</v>
      </c>
      <c r="CV6" s="326">
        <f>IFERROR(SUMIFS(Backup!$M:$M,Backup!$A:$A,'[103]Activity-wise'!CV$3,Backup!$D:$D,'[103]Activity-wise'!$B6),0)</f>
        <v>100</v>
      </c>
      <c r="CW6" s="326">
        <f>IFERROR(SUMIFS(Backup!$M:$M,Backup!$A:$A,'[103]Activity-wise'!CW$3,Backup!$D:$D,'[103]Activity-wise'!$B6),0)</f>
        <v>60</v>
      </c>
      <c r="CX6" s="326">
        <f>IFERROR(SUMIFS(Backup!$M:$M,Backup!$A:$A,'[103]Activity-wise'!CX$3,Backup!$D:$D,'[103]Activity-wise'!$B6),0)</f>
        <v>20</v>
      </c>
      <c r="CY6" s="326">
        <f>IFERROR(SUMIFS(Backup!$M:$M,Backup!$A:$A,'[103]Activity-wise'!CY$3,Backup!$D:$D,'[103]Activity-wise'!$B6),0)</f>
        <v>0</v>
      </c>
      <c r="CZ6" s="326">
        <f>IFERROR(SUMIFS(Backup!$M:$M,Backup!$A:$A,'[103]Activity-wise'!CZ$3,Backup!$D:$D,'[103]Activity-wise'!$B6),0)</f>
        <v>40</v>
      </c>
      <c r="DA6" s="326">
        <f>IFERROR(SUMIFS(Backup!$M:$M,Backup!$A:$A,'[103]Activity-wise'!DA$3,Backup!$D:$D,'[103]Activity-wise'!$B6),0)</f>
        <v>45</v>
      </c>
      <c r="DB6" s="326">
        <f>IFERROR(SUMIFS(Backup!$M:$M,Backup!$A:$A,'[103]Activity-wise'!DB$3,Backup!$D:$D,'[103]Activity-wise'!$B6),0)</f>
        <v>60</v>
      </c>
      <c r="DC6" s="326">
        <f>IFERROR(SUMIFS(Backup!$M:$M,Backup!$A:$A,'[103]Activity-wise'!DC$3,Backup!$D:$D,'[103]Activity-wise'!$B6),0)</f>
        <v>40</v>
      </c>
      <c r="DD6" s="326">
        <f t="shared" ref="DD6:DD21" si="9">SUM(DE6:EI6)</f>
        <v>617</v>
      </c>
      <c r="DE6" s="326">
        <f>IFERROR(SUMIFS(Backup!$M:$M,Backup!$A:$A,'[103]Activity-wise'!DE$3,Backup!$D:$D,'[103]Activity-wise'!$B6),0)</f>
        <v>20</v>
      </c>
      <c r="DF6" s="326">
        <f>IFERROR(SUMIFS(Backup!$M:$M,Backup!$A:$A,'[103]Activity-wise'!DF$3,Backup!$D:$D,'[103]Activity-wise'!$B6),0)</f>
        <v>0</v>
      </c>
      <c r="DG6" s="326">
        <f>IFERROR(SUMIFS(Backup!$M:$M,Backup!$A:$A,'[103]Activity-wise'!DG$3,Backup!$D:$D,'[103]Activity-wise'!$B6),0)</f>
        <v>0</v>
      </c>
      <c r="DH6" s="326">
        <f>IFERROR(SUMIFS(Backup!$M:$M,Backup!$A:$A,'[103]Activity-wise'!DH$3,Backup!$D:$D,'[103]Activity-wise'!$B6),0)</f>
        <v>0</v>
      </c>
      <c r="DI6" s="326">
        <f>IFERROR(SUMIFS(Backup!$M:$M,Backup!$A:$A,'[103]Activity-wise'!DI$3,Backup!$D:$D,'[103]Activity-wise'!$B6),0)</f>
        <v>0</v>
      </c>
      <c r="DJ6" s="326">
        <f>IFERROR(SUMIFS(Backup!$M:$M,Backup!$A:$A,'[103]Activity-wise'!DJ$3,Backup!$D:$D,'[103]Activity-wise'!$B6),0)</f>
        <v>0</v>
      </c>
      <c r="DK6" s="326">
        <f>IFERROR(SUMIFS(Backup!$M:$M,Backup!$A:$A,'[103]Activity-wise'!DK$3,Backup!$D:$D,'[103]Activity-wise'!$B6),0)</f>
        <v>0</v>
      </c>
      <c r="DL6" s="326">
        <f>IFERROR(SUMIFS(Backup!$M:$M,Backup!$A:$A,'[103]Activity-wise'!DL$3,Backup!$D:$D,'[103]Activity-wise'!$B6),0)</f>
        <v>60</v>
      </c>
      <c r="DM6" s="326">
        <f>IFERROR(SUMIFS(Backup!$M:$M,Backup!$A:$A,'[103]Activity-wise'!DM$3,Backup!$D:$D,'[103]Activity-wise'!$B6),0)</f>
        <v>60</v>
      </c>
      <c r="DN6" s="326">
        <f>IFERROR(SUMIFS(Backup!$M:$M,Backup!$A:$A,'[103]Activity-wise'!DN$3,Backup!$D:$D,'[103]Activity-wise'!$B6),0)</f>
        <v>0</v>
      </c>
      <c r="DO6" s="326">
        <f>IFERROR(SUMIFS(Backup!$M:$M,Backup!$A:$A,'[103]Activity-wise'!DO$3,Backup!$D:$D,'[103]Activity-wise'!$B6),0)</f>
        <v>0</v>
      </c>
      <c r="DP6" s="326">
        <f>IFERROR(SUMIFS(Backup!$M:$M,Backup!$A:$A,'[103]Activity-wise'!DP$3,Backup!$D:$D,'[103]Activity-wise'!$B6),0)</f>
        <v>0</v>
      </c>
      <c r="DQ6" s="326">
        <f>IFERROR(SUMIFS(Backup!$M:$M,Backup!$A:$A,'[103]Activity-wise'!DQ$3,Backup!$D:$D,'[103]Activity-wise'!$B6),0)</f>
        <v>77</v>
      </c>
      <c r="DR6" s="326">
        <f>IFERROR(SUMIFS(Backup!$M:$M,Backup!$A:$A,'[103]Activity-wise'!DR$3,Backup!$D:$D,'[103]Activity-wise'!$B6),0)</f>
        <v>40</v>
      </c>
      <c r="DS6" s="326">
        <f>IFERROR(SUMIFS(Backup!$M:$M,Backup!$A:$A,'[103]Activity-wise'!DS$3,Backup!$D:$D,'[103]Activity-wise'!$B6),0)</f>
        <v>40</v>
      </c>
      <c r="DT6" s="326">
        <f>IFERROR(SUMIFS(Backup!$M:$M,Backup!$A:$A,'[103]Activity-wise'!DT$3,Backup!$D:$D,'[103]Activity-wise'!$B6),0)</f>
        <v>40</v>
      </c>
      <c r="DU6" s="326">
        <f>IFERROR(SUMIFS(Backup!$M:$M,Backup!$A:$A,'[103]Activity-wise'!DU$3,Backup!$D:$D,'[103]Activity-wise'!$B6),0)</f>
        <v>0</v>
      </c>
      <c r="DV6" s="326">
        <f>IFERROR(SUMIFS(Backup!$M:$M,Backup!$A:$A,'[103]Activity-wise'!DV$3,Backup!$D:$D,'[103]Activity-wise'!$B6),0)</f>
        <v>0</v>
      </c>
      <c r="DW6" s="326">
        <f>IFERROR(SUMIFS(Backup!$M:$M,Backup!$A:$A,'[103]Activity-wise'!DW$3,Backup!$D:$D,'[103]Activity-wise'!$B6),0)</f>
        <v>40</v>
      </c>
      <c r="DX6" s="326">
        <f>IFERROR(SUMIFS(Backup!$M:$M,Backup!$A:$A,'[103]Activity-wise'!DX$3,Backup!$D:$D,'[103]Activity-wise'!$B6),0)</f>
        <v>0</v>
      </c>
      <c r="DY6" s="326">
        <f>IFERROR(SUMIFS(Backup!$M:$M,Backup!$A:$A,'[103]Activity-wise'!DY$3,Backup!$D:$D,'[103]Activity-wise'!$B6),0)</f>
        <v>0</v>
      </c>
      <c r="DZ6" s="326">
        <f>IFERROR(SUMIFS(Backup!$M:$M,Backup!$A:$A,'[103]Activity-wise'!DZ$3,Backup!$D:$D,'[103]Activity-wise'!$B6),0)</f>
        <v>60</v>
      </c>
      <c r="EA6" s="326">
        <f>IFERROR(SUMIFS(Backup!$M:$M,Backup!$A:$A,'[103]Activity-wise'!EA$3,Backup!$D:$D,'[103]Activity-wise'!$B6),0)</f>
        <v>0</v>
      </c>
      <c r="EB6" s="326">
        <f>IFERROR(SUMIFS(Backup!$M:$M,Backup!$A:$A,'[103]Activity-wise'!EB$3,Backup!$D:$D,'[103]Activity-wise'!$B6),0)</f>
        <v>0</v>
      </c>
      <c r="EC6" s="326">
        <f>IFERROR(SUMIFS(Backup!$M:$M,Backup!$A:$A,'[103]Activity-wise'!EC$3,Backup!$D:$D,'[103]Activity-wise'!$B6),0)</f>
        <v>0</v>
      </c>
      <c r="ED6" s="326">
        <f>IFERROR(SUMIFS(Backup!$M:$M,Backup!$A:$A,'[103]Activity-wise'!ED$3,Backup!$D:$D,'[103]Activity-wise'!$B6),0)</f>
        <v>0</v>
      </c>
      <c r="EE6" s="326">
        <f>IFERROR(SUMIFS(Backup!$M:$M,Backup!$A:$A,'[103]Activity-wise'!EE$3,Backup!$D:$D,'[103]Activity-wise'!$B6),0)</f>
        <v>60</v>
      </c>
      <c r="EF6" s="326">
        <f>IFERROR(SUMIFS(Backup!$M:$M,Backup!$A:$A,'[103]Activity-wise'!EF$3,Backup!$D:$D,'[103]Activity-wise'!$B6),0)</f>
        <v>60</v>
      </c>
      <c r="EG6" s="326">
        <f>IFERROR(SUMIFS(Backup!$M:$M,Backup!$A:$A,'[103]Activity-wise'!EG$3,Backup!$D:$D,'[103]Activity-wise'!$B6),0)</f>
        <v>0</v>
      </c>
      <c r="EH6" s="326">
        <f>IFERROR(SUMIFS(Backup!$M:$M,Backup!$A:$A,'[103]Activity-wise'!EH$3,Backup!$D:$D,'[103]Activity-wise'!$B6),0)</f>
        <v>0</v>
      </c>
      <c r="EI6" s="326">
        <f>IFERROR(SUMIFS(Backup!$M:$M,Backup!$A:$A,'[103]Activity-wise'!EI$3,Backup!$D:$D,'[103]Activity-wise'!$B6),0)</f>
        <v>60</v>
      </c>
    </row>
    <row r="7" spans="1:151" s="326" customFormat="1">
      <c r="A7" s="321">
        <v>3</v>
      </c>
      <c r="B7" s="322" t="s">
        <v>354</v>
      </c>
      <c r="C7" s="323">
        <v>2898</v>
      </c>
      <c r="D7" s="324" t="s">
        <v>564</v>
      </c>
      <c r="E7" s="325">
        <f t="shared" si="5"/>
        <v>1488</v>
      </c>
      <c r="F7" s="326">
        <f>IFERROR(SUMIFS(Backup!$M:$M,Backup!$O:$O,'[103]Activity-wise'!F$3,Backup!$D:$D,'[103]Activity-wise'!$B7),0)</f>
        <v>0</v>
      </c>
      <c r="G7" s="326">
        <f>IFERROR(SUMIFS(Backup!$M:$M,Backup!$O:$O,'[103]Activity-wise'!G$3,Backup!$D:$D,'[103]Activity-wise'!$B7),0)</f>
        <v>0</v>
      </c>
      <c r="H7" s="326">
        <f>IFERROR(SUMIFS(Backup!$M:$M,Backup!$O:$O,'[103]Activity-wise'!H$3,Backup!$D:$D,'[103]Activity-wise'!$B7),0)</f>
        <v>0</v>
      </c>
      <c r="I7" s="326">
        <f>IFERROR(SUMIFS(Backup!$M:$M,Backup!$O:$O,'[103]Activity-wise'!I$3,Backup!$D:$D,'[103]Activity-wise'!$B7),0)</f>
        <v>129</v>
      </c>
      <c r="J7" s="326">
        <f>IFERROR(SUMIFS(Backup!$M:$M,Backup!$O:$O,'[103]Activity-wise'!J$3,Backup!$D:$D,'[103]Activity-wise'!$B7),0)</f>
        <v>98</v>
      </c>
      <c r="K7" s="326">
        <f>IFERROR(SUMIFS(Backup!$M:$M,Backup!$O:$O,'[103]Activity-wise'!K$3,Backup!$D:$D,'[103]Activity-wise'!$B7),0)</f>
        <v>151</v>
      </c>
      <c r="L7" s="326">
        <f>IFERROR(SUMIFS(Backup!$M:$M,Backup!$O:$O,'[103]Activity-wise'!L$3,Backup!$D:$D,'[103]Activity-wise'!$B7),0)</f>
        <v>103</v>
      </c>
      <c r="M7" s="326">
        <f>IFERROR(SUMIFS(Backup!$M:$M,Backup!$O:$O,'[103]Activity-wise'!M$3,Backup!$D:$D,'[103]Activity-wise'!$B7),0)</f>
        <v>143</v>
      </c>
      <c r="N7" s="326">
        <f t="shared" si="6"/>
        <v>204</v>
      </c>
      <c r="O7" s="326">
        <f>IFERROR(SUMIFS(Backup!$M:$M,Backup!$A:$A,'[103]Activity-wise'!O$3,Backup!$D:$D,'[103]Activity-wise'!$B7),0)</f>
        <v>10</v>
      </c>
      <c r="P7" s="326">
        <f>IFERROR(SUMIFS(Backup!$M:$M,Backup!$A:$A,'[103]Activity-wise'!P$3,Backup!$D:$D,'[103]Activity-wise'!$B7),0)</f>
        <v>0</v>
      </c>
      <c r="Q7" s="326">
        <f>IFERROR(SUMIFS(Backup!$M:$M,Backup!$A:$A,'[103]Activity-wise'!Q$3,Backup!$D:$D,'[103]Activity-wise'!$B7),0)</f>
        <v>0</v>
      </c>
      <c r="R7" s="326">
        <f>IFERROR(SUMIFS(Backup!$M:$M,Backup!$A:$A,'[103]Activity-wise'!R$3,Backup!$D:$D,'[103]Activity-wise'!$B7),0)</f>
        <v>15</v>
      </c>
      <c r="S7" s="326">
        <f>IFERROR(SUMIFS(Backup!$M:$M,Backup!$A:$A,'[103]Activity-wise'!S$3,Backup!$D:$D,'[103]Activity-wise'!$B7),0)</f>
        <v>0</v>
      </c>
      <c r="T7" s="326">
        <f>IFERROR(SUMIFS(Backup!$M:$M,Backup!$A:$A,'[103]Activity-wise'!T$3,Backup!$D:$D,'[103]Activity-wise'!$B7),0)</f>
        <v>0</v>
      </c>
      <c r="U7" s="326">
        <f>IFERROR(SUMIFS(Backup!$M:$M,Backup!$A:$A,'[103]Activity-wise'!U$3,Backup!$D:$D,'[103]Activity-wise'!$B7),0)</f>
        <v>10</v>
      </c>
      <c r="V7" s="326">
        <f>IFERROR(SUMIFS(Backup!$M:$M,Backup!$A:$A,'[103]Activity-wise'!V$3,Backup!$D:$D,'[103]Activity-wise'!$B7),0)</f>
        <v>5</v>
      </c>
      <c r="W7" s="326">
        <f>IFERROR(SUMIFS(Backup!$M:$M,Backup!$A:$A,'[103]Activity-wise'!W$3,Backup!$D:$D,'[103]Activity-wise'!$B7),0)</f>
        <v>0</v>
      </c>
      <c r="X7" s="326">
        <f>IFERROR(SUMIFS(Backup!$M:$M,Backup!$A:$A,'[103]Activity-wise'!X$3,Backup!$D:$D,'[103]Activity-wise'!$B7),0)</f>
        <v>5</v>
      </c>
      <c r="Y7" s="326">
        <f>IFERROR(SUMIFS(Backup!$M:$M,Backup!$A:$A,'[103]Activity-wise'!Y$3,Backup!$D:$D,'[103]Activity-wise'!$B7),0)</f>
        <v>0</v>
      </c>
      <c r="Z7" s="326">
        <f>IFERROR(SUMIFS(Backup!$M:$M,Backup!$A:$A,'[103]Activity-wise'!Z$3,Backup!$D:$D,'[103]Activity-wise'!$B7),0)</f>
        <v>5</v>
      </c>
      <c r="AA7" s="326">
        <f>IFERROR(SUMIFS(Backup!$M:$M,Backup!$A:$A,'[103]Activity-wise'!AA$3,Backup!$D:$D,'[103]Activity-wise'!$B7),0)</f>
        <v>0</v>
      </c>
      <c r="AB7" s="326">
        <f>IFERROR(SUMIFS(Backup!$M:$M,Backup!$A:$A,'[103]Activity-wise'!AB$3,Backup!$D:$D,'[103]Activity-wise'!$B7),0)</f>
        <v>19</v>
      </c>
      <c r="AC7" s="326">
        <f>IFERROR(SUMIFS(Backup!$M:$M,Backup!$A:$A,'[103]Activity-wise'!AC$3,Backup!$D:$D,'[103]Activity-wise'!$B7),0)</f>
        <v>0</v>
      </c>
      <c r="AD7" s="326">
        <f>IFERROR(SUMIFS(Backup!$M:$M,Backup!$A:$A,'[103]Activity-wise'!AD$3,Backup!$D:$D,'[103]Activity-wise'!$B7),0)</f>
        <v>0</v>
      </c>
      <c r="AE7" s="326">
        <f>IFERROR(SUMIFS(Backup!$M:$M,Backup!$A:$A,'[103]Activity-wise'!AE$3,Backup!$D:$D,'[103]Activity-wise'!$B7),0)</f>
        <v>0</v>
      </c>
      <c r="AF7" s="326">
        <f>IFERROR(SUMIFS(Backup!$M:$M,Backup!$A:$A,'[103]Activity-wise'!AF$3,Backup!$D:$D,'[103]Activity-wise'!$B7),0)</f>
        <v>0</v>
      </c>
      <c r="AG7" s="326">
        <f>IFERROR(SUMIFS(Backup!$M:$M,Backup!$A:$A,'[103]Activity-wise'!AG$3,Backup!$D:$D,'[103]Activity-wise'!$B7),0)</f>
        <v>32</v>
      </c>
      <c r="AH7" s="326">
        <f>IFERROR(SUMIFS(Backup!$M:$M,Backup!$A:$A,'[103]Activity-wise'!AH$3,Backup!$D:$D,'[103]Activity-wise'!$B7),0)</f>
        <v>10</v>
      </c>
      <c r="AI7" s="326">
        <f>IFERROR(SUMIFS(Backup!$M:$M,Backup!$A:$A,'[103]Activity-wise'!AI$3,Backup!$D:$D,'[103]Activity-wise'!$B7),0)</f>
        <v>10</v>
      </c>
      <c r="AJ7" s="326">
        <f>IFERROR(SUMIFS(Backup!$M:$M,Backup!$A:$A,'[103]Activity-wise'!AJ$3,Backup!$D:$D,'[103]Activity-wise'!$B7),0)</f>
        <v>27</v>
      </c>
      <c r="AK7" s="326">
        <f>IFERROR(SUMIFS(Backup!$M:$M,Backup!$A:$A,'[103]Activity-wise'!AK$3,Backup!$D:$D,'[103]Activity-wise'!$B7),0)</f>
        <v>10</v>
      </c>
      <c r="AL7" s="326">
        <f>IFERROR(SUMIFS(Backup!$M:$M,Backup!$A:$A,'[103]Activity-wise'!AL$3,Backup!$D:$D,'[103]Activity-wise'!$B7),0)</f>
        <v>0</v>
      </c>
      <c r="AM7" s="326">
        <f>IFERROR(SUMIFS(Backup!$M:$M,Backup!$A:$A,'[103]Activity-wise'!AM$3,Backup!$D:$D,'[103]Activity-wise'!$B7),0)</f>
        <v>0</v>
      </c>
      <c r="AN7" s="326">
        <f>IFERROR(SUMIFS(Backup!$M:$M,Backup!$A:$A,'[103]Activity-wise'!AN$3,Backup!$D:$D,'[103]Activity-wise'!$B7),0)</f>
        <v>10</v>
      </c>
      <c r="AO7" s="326">
        <f>IFERROR(SUMIFS(Backup!$M:$M,Backup!$A:$A,'[103]Activity-wise'!AO$3,Backup!$D:$D,'[103]Activity-wise'!$B7),0)</f>
        <v>10</v>
      </c>
      <c r="AP7" s="326">
        <f>IFERROR(SUMIFS(Backup!$M:$M,Backup!$A:$A,'[103]Activity-wise'!AP$3,Backup!$D:$D,'[103]Activity-wise'!$B7),0)</f>
        <v>5</v>
      </c>
      <c r="AQ7" s="326">
        <f>IFERROR(SUMIFS(Backup!$M:$M,Backup!$A:$A,'[103]Activity-wise'!AQ$3,Backup!$D:$D,'[103]Activity-wise'!$B7),0)</f>
        <v>21</v>
      </c>
      <c r="AR7" s="326">
        <f>IFERROR(SUMIFS(Backup!$M:$M,Backup!$A:$A,'[103]Activity-wise'!AR$3,Backup!$D:$D,'[103]Activity-wise'!$B7),0)</f>
        <v>0</v>
      </c>
      <c r="AS7" s="326">
        <f t="shared" si="7"/>
        <v>230</v>
      </c>
      <c r="AT7" s="326">
        <f>IFERROR(SUMIFS(Backup!$M:$M,Backup!$A:$A,'[103]Activity-wise'!AT$3,Backup!$D:$D,'[103]Activity-wise'!$B7),0)</f>
        <v>0</v>
      </c>
      <c r="AU7" s="326">
        <f>IFERROR(SUMIFS(Backup!$M:$M,Backup!$A:$A,'[103]Activity-wise'!AU$3,Backup!$D:$D,'[103]Activity-wise'!$B7),0)</f>
        <v>0</v>
      </c>
      <c r="AV7" s="326">
        <f>IFERROR(SUMIFS(Backup!$M:$M,Backup!$A:$A,'[103]Activity-wise'!AV$3,Backup!$D:$D,'[103]Activity-wise'!$B7),0)</f>
        <v>25</v>
      </c>
      <c r="AW7" s="326">
        <f>IFERROR(SUMIFS(Backup!$M:$M,Backup!$A:$A,'[103]Activity-wise'!AW$3,Backup!$D:$D,'[103]Activity-wise'!$B7),0)</f>
        <v>10</v>
      </c>
      <c r="AX7" s="326">
        <f>IFERROR(SUMIFS(Backup!$M:$M,Backup!$A:$A,'[103]Activity-wise'!AX$3,Backup!$D:$D,'[103]Activity-wise'!$B7),0)</f>
        <v>0</v>
      </c>
      <c r="AY7" s="326">
        <f>IFERROR(SUMIFS(Backup!$M:$M,Backup!$A:$A,'[103]Activity-wise'!AY$3,Backup!$D:$D,'[103]Activity-wise'!$B7),0)</f>
        <v>10</v>
      </c>
      <c r="AZ7" s="326">
        <f>IFERROR(SUMIFS(Backup!$M:$M,Backup!$A:$A,'[103]Activity-wise'!AZ$3,Backup!$D:$D,'[103]Activity-wise'!$B7),0)</f>
        <v>15</v>
      </c>
      <c r="BA7" s="326">
        <f>IFERROR(SUMIFS(Backup!$M:$M,Backup!$A:$A,'[103]Activity-wise'!BA$3,Backup!$D:$D,'[103]Activity-wise'!$B7),0)</f>
        <v>0</v>
      </c>
      <c r="BB7" s="326">
        <f>IFERROR(SUMIFS(Backup!$M:$M,Backup!$A:$A,'[103]Activity-wise'!BB$3,Backup!$D:$D,'[103]Activity-wise'!$B7),0)</f>
        <v>15</v>
      </c>
      <c r="BC7" s="326">
        <f>IFERROR(SUMIFS(Backup!$M:$M,Backup!$A:$A,'[103]Activity-wise'!BC$3,Backup!$D:$D,'[103]Activity-wise'!$B7),0)</f>
        <v>5</v>
      </c>
      <c r="BD7" s="326">
        <f>IFERROR(SUMIFS(Backup!$M:$M,Backup!$A:$A,'[103]Activity-wise'!BD$3,Backup!$D:$D,'[103]Activity-wise'!$B7),0)</f>
        <v>13</v>
      </c>
      <c r="BE7" s="326">
        <f>IFERROR(SUMIFS(Backup!$M:$M,Backup!$A:$A,'[103]Activity-wise'!BE$3,Backup!$D:$D,'[103]Activity-wise'!$B7),0)</f>
        <v>0</v>
      </c>
      <c r="BF7" s="326">
        <f>IFERROR(SUMIFS(Backup!$M:$M,Backup!$A:$A,'[103]Activity-wise'!BF$3,Backup!$D:$D,'[103]Activity-wise'!$B7),0)</f>
        <v>0</v>
      </c>
      <c r="BG7" s="326">
        <f>IFERROR(SUMIFS(Backup!$M:$M,Backup!$A:$A,'[103]Activity-wise'!BG$3,Backup!$D:$D,'[103]Activity-wise'!$B7),0)</f>
        <v>0</v>
      </c>
      <c r="BH7" s="326">
        <f>IFERROR(SUMIFS(Backup!$M:$M,Backup!$A:$A,'[103]Activity-wise'!BH$3,Backup!$D:$D,'[103]Activity-wise'!$B7),0)</f>
        <v>0</v>
      </c>
      <c r="BI7" s="326">
        <f>IFERROR(SUMIFS(Backup!$M:$M,Backup!$A:$A,'[103]Activity-wise'!BI$3,Backup!$D:$D,'[103]Activity-wise'!$B7),0)</f>
        <v>25</v>
      </c>
      <c r="BJ7" s="326">
        <f>IFERROR(SUMIFS(Backup!$M:$M,Backup!$A:$A,'[103]Activity-wise'!BJ$3,Backup!$D:$D,'[103]Activity-wise'!$B7),0)</f>
        <v>0</v>
      </c>
      <c r="BK7" s="326">
        <f>IFERROR(SUMIFS(Backup!$M:$M,Backup!$A:$A,'[103]Activity-wise'!BK$3,Backup!$D:$D,'[103]Activity-wise'!$B7),0)</f>
        <v>25</v>
      </c>
      <c r="BL7" s="326">
        <f>IFERROR(SUMIFS(Backup!$M:$M,Backup!$A:$A,'[103]Activity-wise'!BL$3,Backup!$D:$D,'[103]Activity-wise'!$B7),0)</f>
        <v>0</v>
      </c>
      <c r="BM7" s="326">
        <f>IFERROR(SUMIFS(Backup!$M:$M,Backup!$A:$A,'[103]Activity-wise'!BM$3,Backup!$D:$D,'[103]Activity-wise'!$B7),0)</f>
        <v>15</v>
      </c>
      <c r="BN7" s="326">
        <f>IFERROR(SUMIFS(Backup!$M:$M,Backup!$A:$A,'[103]Activity-wise'!BN$3,Backup!$D:$D,'[103]Activity-wise'!$B7),0)</f>
        <v>13</v>
      </c>
      <c r="BO7" s="326">
        <f>IFERROR(SUMIFS(Backup!$M:$M,Backup!$A:$A,'[103]Activity-wise'!BO$3,Backup!$D:$D,'[103]Activity-wise'!$B7),0)</f>
        <v>0</v>
      </c>
      <c r="BP7" s="326">
        <f>IFERROR(SUMIFS(Backup!$M:$M,Backup!$A:$A,'[103]Activity-wise'!BP$3,Backup!$D:$D,'[103]Activity-wise'!$B7),0)</f>
        <v>0</v>
      </c>
      <c r="BQ7" s="326">
        <f>IFERROR(SUMIFS(Backup!$M:$M,Backup!$A:$A,'[103]Activity-wise'!BQ$3,Backup!$D:$D,'[103]Activity-wise'!$B7),0)</f>
        <v>20</v>
      </c>
      <c r="BR7" s="326">
        <f>IFERROR(SUMIFS(Backup!$M:$M,Backup!$A:$A,'[103]Activity-wise'!BR$3,Backup!$D:$D,'[103]Activity-wise'!$B7),0)</f>
        <v>0</v>
      </c>
      <c r="BS7" s="326">
        <f>IFERROR(SUMIFS(Backup!$M:$M,Backup!$A:$A,'[103]Activity-wise'!BS$3,Backup!$D:$D,'[103]Activity-wise'!$B7),0)</f>
        <v>0</v>
      </c>
      <c r="BT7" s="326">
        <f>IFERROR(SUMIFS(Backup!$M:$M,Backup!$A:$A,'[103]Activity-wise'!BT$3,Backup!$D:$D,'[103]Activity-wise'!$B7),0)</f>
        <v>19</v>
      </c>
      <c r="BU7" s="326">
        <f>IFERROR(SUMIFS(Backup!$M:$M,Backup!$A:$A,'[103]Activity-wise'!BU$3,Backup!$D:$D,'[103]Activity-wise'!$B7),0)</f>
        <v>5</v>
      </c>
      <c r="BV7" s="326">
        <f>IFERROR(SUMIFS(Backup!$M:$M,Backup!$A:$A,'[103]Activity-wise'!BV$3,Backup!$D:$D,'[103]Activity-wise'!$B7),0)</f>
        <v>0</v>
      </c>
      <c r="BW7" s="326">
        <f>IFERROR(SUMIFS(Backup!$M:$M,Backup!$A:$A,'[103]Activity-wise'!BW$3,Backup!$D:$D,'[103]Activity-wise'!$B7),0)</f>
        <v>0</v>
      </c>
      <c r="BX7" s="326">
        <f>IFERROR(SUMIFS(Backup!$M:$M,Backup!$A:$A,'[103]Activity-wise'!BX$3,Backup!$D:$D,'[103]Activity-wise'!$B7),0)</f>
        <v>15</v>
      </c>
      <c r="BY7" s="326">
        <f t="shared" si="8"/>
        <v>267</v>
      </c>
      <c r="BZ7" s="326">
        <f>IFERROR(SUMIFS(Backup!$M:$M,Backup!$A:$A,'[103]Activity-wise'!BZ$3,Backup!$D:$D,'[103]Activity-wise'!$B7),0)</f>
        <v>31</v>
      </c>
      <c r="CA7" s="326">
        <f>IFERROR(SUMIFS(Backup!$M:$M,Backup!$A:$A,'[103]Activity-wise'!CA$3,Backup!$D:$D,'[103]Activity-wise'!$B7),0)</f>
        <v>10</v>
      </c>
      <c r="CB7" s="326">
        <f>IFERROR(SUMIFS(Backup!$M:$M,Backup!$A:$A,'[103]Activity-wise'!CB$3,Backup!$D:$D,'[103]Activity-wise'!$B7),0)</f>
        <v>10</v>
      </c>
      <c r="CC7" s="326">
        <f>IFERROR(SUMIFS(Backup!$M:$M,Backup!$A:$A,'[103]Activity-wise'!CC$3,Backup!$D:$D,'[103]Activity-wise'!$B7),0)</f>
        <v>0</v>
      </c>
      <c r="CD7" s="326">
        <f>IFERROR(SUMIFS(Backup!$M:$M,Backup!$A:$A,'[103]Activity-wise'!CD$3,Backup!$D:$D,'[103]Activity-wise'!$B7),0)</f>
        <v>0</v>
      </c>
      <c r="CE7" s="326">
        <f>IFERROR(SUMIFS(Backup!$M:$M,Backup!$A:$A,'[103]Activity-wise'!CE$3,Backup!$D:$D,'[103]Activity-wise'!$B7),0)</f>
        <v>5</v>
      </c>
      <c r="CF7" s="326">
        <f>IFERROR(SUMIFS(Backup!$M:$M,Backup!$A:$A,'[103]Activity-wise'!CF$3,Backup!$D:$D,'[103]Activity-wise'!$B7),0)</f>
        <v>15</v>
      </c>
      <c r="CG7" s="326">
        <f>IFERROR(SUMIFS(Backup!$M:$M,Backup!$A:$A,'[103]Activity-wise'!CG$3,Backup!$D:$D,'[103]Activity-wise'!$B7),0)</f>
        <v>39</v>
      </c>
      <c r="CH7" s="326">
        <f>IFERROR(SUMIFS(Backup!$M:$M,Backup!$A:$A,'[103]Activity-wise'!CH$3,Backup!$D:$D,'[103]Activity-wise'!$B7),0)</f>
        <v>10</v>
      </c>
      <c r="CI7" s="326">
        <f>IFERROR(SUMIFS(Backup!$M:$M,Backup!$A:$A,'[103]Activity-wise'!CI$3,Backup!$D:$D,'[103]Activity-wise'!$B7),0)</f>
        <v>0</v>
      </c>
      <c r="CJ7" s="326">
        <f>IFERROR(SUMIFS(Backup!$M:$M,Backup!$A:$A,'[103]Activity-wise'!CJ$3,Backup!$D:$D,'[103]Activity-wise'!$B7),0)</f>
        <v>5</v>
      </c>
      <c r="CK7" s="326">
        <f>IFERROR(SUMIFS(Backup!$M:$M,Backup!$A:$A,'[103]Activity-wise'!CK$3,Backup!$D:$D,'[103]Activity-wise'!$B7),0)</f>
        <v>0</v>
      </c>
      <c r="CL7" s="326">
        <f>IFERROR(SUMIFS(Backup!$M:$M,Backup!$A:$A,'[103]Activity-wise'!CL$3,Backup!$D:$D,'[103]Activity-wise'!$B7),0)</f>
        <v>0</v>
      </c>
      <c r="CM7" s="326">
        <f>IFERROR(SUMIFS(Backup!$M:$M,Backup!$A:$A,'[103]Activity-wise'!CM$3,Backup!$D:$D,'[103]Activity-wise'!$B7),0)</f>
        <v>5</v>
      </c>
      <c r="CN7" s="326">
        <f>IFERROR(SUMIFS(Backup!$M:$M,Backup!$A:$A,'[103]Activity-wise'!CN$3,Backup!$D:$D,'[103]Activity-wise'!$B7),0)</f>
        <v>27</v>
      </c>
      <c r="CO7" s="326">
        <f>IFERROR(SUMIFS(Backup!$M:$M,Backup!$A:$A,'[103]Activity-wise'!CO$3,Backup!$D:$D,'[103]Activity-wise'!$B7),0)</f>
        <v>0</v>
      </c>
      <c r="CP7" s="326">
        <f>IFERROR(SUMIFS(Backup!$M:$M,Backup!$A:$A,'[103]Activity-wise'!CP$3,Backup!$D:$D,'[103]Activity-wise'!$B7),0)</f>
        <v>25</v>
      </c>
      <c r="CQ7" s="326">
        <f>IFERROR(SUMIFS(Backup!$M:$M,Backup!$A:$A,'[103]Activity-wise'!CQ$3,Backup!$D:$D,'[103]Activity-wise'!$B7),0)</f>
        <v>5</v>
      </c>
      <c r="CR7" s="326">
        <f>IFERROR(SUMIFS(Backup!$M:$M,Backup!$A:$A,'[103]Activity-wise'!CR$3,Backup!$D:$D,'[103]Activity-wise'!$B7),0)</f>
        <v>0</v>
      </c>
      <c r="CS7" s="326">
        <f>IFERROR(SUMIFS(Backup!$M:$M,Backup!$A:$A,'[103]Activity-wise'!CS$3,Backup!$D:$D,'[103]Activity-wise'!$B7),0)</f>
        <v>10</v>
      </c>
      <c r="CT7" s="326">
        <f>IFERROR(SUMIFS(Backup!$M:$M,Backup!$A:$A,'[103]Activity-wise'!CT$3,Backup!$D:$D,'[103]Activity-wise'!$B7),0)</f>
        <v>0</v>
      </c>
      <c r="CU7" s="326">
        <f>IFERROR(SUMIFS(Backup!$M:$M,Backup!$A:$A,'[103]Activity-wise'!CU$3,Backup!$D:$D,'[103]Activity-wise'!$B7),0)</f>
        <v>0</v>
      </c>
      <c r="CV7" s="326">
        <f>IFERROR(SUMIFS(Backup!$M:$M,Backup!$A:$A,'[103]Activity-wise'!CV$3,Backup!$D:$D,'[103]Activity-wise'!$B7),0)</f>
        <v>0</v>
      </c>
      <c r="CW7" s="326">
        <f>IFERROR(SUMIFS(Backup!$M:$M,Backup!$A:$A,'[103]Activity-wise'!CW$3,Backup!$D:$D,'[103]Activity-wise'!$B7),0)</f>
        <v>20</v>
      </c>
      <c r="CX7" s="326">
        <f>IFERROR(SUMIFS(Backup!$M:$M,Backup!$A:$A,'[103]Activity-wise'!CX$3,Backup!$D:$D,'[103]Activity-wise'!$B7),0)</f>
        <v>15</v>
      </c>
      <c r="CY7" s="326">
        <f>IFERROR(SUMIFS(Backup!$M:$M,Backup!$A:$A,'[103]Activity-wise'!CY$3,Backup!$D:$D,'[103]Activity-wise'!$B7),0)</f>
        <v>0</v>
      </c>
      <c r="CZ7" s="326">
        <f>IFERROR(SUMIFS(Backup!$M:$M,Backup!$A:$A,'[103]Activity-wise'!CZ$3,Backup!$D:$D,'[103]Activity-wise'!$B7),0)</f>
        <v>25</v>
      </c>
      <c r="DA7" s="326">
        <f>IFERROR(SUMIFS(Backup!$M:$M,Backup!$A:$A,'[103]Activity-wise'!DA$3,Backup!$D:$D,'[103]Activity-wise'!$B7),0)</f>
        <v>0</v>
      </c>
      <c r="DB7" s="326">
        <f>IFERROR(SUMIFS(Backup!$M:$M,Backup!$A:$A,'[103]Activity-wise'!DB$3,Backup!$D:$D,'[103]Activity-wise'!$B7),0)</f>
        <v>0</v>
      </c>
      <c r="DC7" s="326">
        <f>IFERROR(SUMIFS(Backup!$M:$M,Backup!$A:$A,'[103]Activity-wise'!DC$3,Backup!$D:$D,'[103]Activity-wise'!$B7),0)</f>
        <v>10</v>
      </c>
      <c r="DD7" s="326">
        <f t="shared" si="9"/>
        <v>163</v>
      </c>
      <c r="DE7" s="326">
        <f>IFERROR(SUMIFS(Backup!$M:$M,Backup!$A:$A,'[103]Activity-wise'!DE$3,Backup!$D:$D,'[103]Activity-wise'!$B7),0)</f>
        <v>5</v>
      </c>
      <c r="DF7" s="326">
        <f>IFERROR(SUMIFS(Backup!$M:$M,Backup!$A:$A,'[103]Activity-wise'!DF$3,Backup!$D:$D,'[103]Activity-wise'!$B7),0)</f>
        <v>20</v>
      </c>
      <c r="DG7" s="326">
        <f>IFERROR(SUMIFS(Backup!$M:$M,Backup!$A:$A,'[103]Activity-wise'!DG$3,Backup!$D:$D,'[103]Activity-wise'!$B7),0)</f>
        <v>0</v>
      </c>
      <c r="DH7" s="326">
        <f>IFERROR(SUMIFS(Backup!$M:$M,Backup!$A:$A,'[103]Activity-wise'!DH$3,Backup!$D:$D,'[103]Activity-wise'!$B7),0)</f>
        <v>0</v>
      </c>
      <c r="DI7" s="326">
        <f>IFERROR(SUMIFS(Backup!$M:$M,Backup!$A:$A,'[103]Activity-wise'!DI$3,Backup!$D:$D,'[103]Activity-wise'!$B7),0)</f>
        <v>0</v>
      </c>
      <c r="DJ7" s="326">
        <f>IFERROR(SUMIFS(Backup!$M:$M,Backup!$A:$A,'[103]Activity-wise'!DJ$3,Backup!$D:$D,'[103]Activity-wise'!$B7),0)</f>
        <v>0</v>
      </c>
      <c r="DK7" s="326">
        <f>IFERROR(SUMIFS(Backup!$M:$M,Backup!$A:$A,'[103]Activity-wise'!DK$3,Backup!$D:$D,'[103]Activity-wise'!$B7),0)</f>
        <v>0</v>
      </c>
      <c r="DL7" s="326">
        <f>IFERROR(SUMIFS(Backup!$M:$M,Backup!$A:$A,'[103]Activity-wise'!DL$3,Backup!$D:$D,'[103]Activity-wise'!$B7),0)</f>
        <v>0</v>
      </c>
      <c r="DM7" s="326">
        <f>IFERROR(SUMIFS(Backup!$M:$M,Backup!$A:$A,'[103]Activity-wise'!DM$3,Backup!$D:$D,'[103]Activity-wise'!$B7),0)</f>
        <v>10</v>
      </c>
      <c r="DN7" s="326">
        <f>IFERROR(SUMIFS(Backup!$M:$M,Backup!$A:$A,'[103]Activity-wise'!DN$3,Backup!$D:$D,'[103]Activity-wise'!$B7),0)</f>
        <v>0</v>
      </c>
      <c r="DO7" s="326">
        <f>IFERROR(SUMIFS(Backup!$M:$M,Backup!$A:$A,'[103]Activity-wise'!DO$3,Backup!$D:$D,'[103]Activity-wise'!$B7),0)</f>
        <v>0</v>
      </c>
      <c r="DP7" s="326">
        <f>IFERROR(SUMIFS(Backup!$M:$M,Backup!$A:$A,'[103]Activity-wise'!DP$3,Backup!$D:$D,'[103]Activity-wise'!$B7),0)</f>
        <v>15</v>
      </c>
      <c r="DQ7" s="326">
        <f>IFERROR(SUMIFS(Backup!$M:$M,Backup!$A:$A,'[103]Activity-wise'!DQ$3,Backup!$D:$D,'[103]Activity-wise'!$B7),0)</f>
        <v>5</v>
      </c>
      <c r="DR7" s="326">
        <f>IFERROR(SUMIFS(Backup!$M:$M,Backup!$A:$A,'[103]Activity-wise'!DR$3,Backup!$D:$D,'[103]Activity-wise'!$B7),0)</f>
        <v>0</v>
      </c>
      <c r="DS7" s="326">
        <f>IFERROR(SUMIFS(Backup!$M:$M,Backup!$A:$A,'[103]Activity-wise'!DS$3,Backup!$D:$D,'[103]Activity-wise'!$B7),0)</f>
        <v>33</v>
      </c>
      <c r="DT7" s="326">
        <f>IFERROR(SUMIFS(Backup!$M:$M,Backup!$A:$A,'[103]Activity-wise'!DT$3,Backup!$D:$D,'[103]Activity-wise'!$B7),0)</f>
        <v>5</v>
      </c>
      <c r="DU7" s="326">
        <f>IFERROR(SUMIFS(Backup!$M:$M,Backup!$A:$A,'[103]Activity-wise'!DU$3,Backup!$D:$D,'[103]Activity-wise'!$B7),0)</f>
        <v>0</v>
      </c>
      <c r="DV7" s="326">
        <f>IFERROR(SUMIFS(Backup!$M:$M,Backup!$A:$A,'[103]Activity-wise'!DV$3,Backup!$D:$D,'[103]Activity-wise'!$B7),0)</f>
        <v>20</v>
      </c>
      <c r="DW7" s="326">
        <f>IFERROR(SUMIFS(Backup!$M:$M,Backup!$A:$A,'[103]Activity-wise'!DW$3,Backup!$D:$D,'[103]Activity-wise'!$B7),0)</f>
        <v>0</v>
      </c>
      <c r="DX7" s="326">
        <f>IFERROR(SUMIFS(Backup!$M:$M,Backup!$A:$A,'[103]Activity-wise'!DX$3,Backup!$D:$D,'[103]Activity-wise'!$B7),0)</f>
        <v>10</v>
      </c>
      <c r="DY7" s="326">
        <f>IFERROR(SUMIFS(Backup!$M:$M,Backup!$A:$A,'[103]Activity-wise'!DY$3,Backup!$D:$D,'[103]Activity-wise'!$B7),0)</f>
        <v>0</v>
      </c>
      <c r="DZ7" s="326">
        <f>IFERROR(SUMIFS(Backup!$M:$M,Backup!$A:$A,'[103]Activity-wise'!DZ$3,Backup!$D:$D,'[103]Activity-wise'!$B7),0)</f>
        <v>0</v>
      </c>
      <c r="EA7" s="326">
        <f>IFERROR(SUMIFS(Backup!$M:$M,Backup!$A:$A,'[103]Activity-wise'!EA$3,Backup!$D:$D,'[103]Activity-wise'!$B7),0)</f>
        <v>0</v>
      </c>
      <c r="EB7" s="326">
        <f>IFERROR(SUMIFS(Backup!$M:$M,Backup!$A:$A,'[103]Activity-wise'!EB$3,Backup!$D:$D,'[103]Activity-wise'!$B7),0)</f>
        <v>0</v>
      </c>
      <c r="EC7" s="326">
        <f>IFERROR(SUMIFS(Backup!$M:$M,Backup!$A:$A,'[103]Activity-wise'!EC$3,Backup!$D:$D,'[103]Activity-wise'!$B7),0)</f>
        <v>0</v>
      </c>
      <c r="ED7" s="326">
        <f>IFERROR(SUMIFS(Backup!$M:$M,Backup!$A:$A,'[103]Activity-wise'!ED$3,Backup!$D:$D,'[103]Activity-wise'!$B7),0)</f>
        <v>0</v>
      </c>
      <c r="EE7" s="326">
        <f>IFERROR(SUMIFS(Backup!$M:$M,Backup!$A:$A,'[103]Activity-wise'!EE$3,Backup!$D:$D,'[103]Activity-wise'!$B7),0)</f>
        <v>10</v>
      </c>
      <c r="EF7" s="326">
        <f>IFERROR(SUMIFS(Backup!$M:$M,Backup!$A:$A,'[103]Activity-wise'!EF$3,Backup!$D:$D,'[103]Activity-wise'!$B7),0)</f>
        <v>0</v>
      </c>
      <c r="EG7" s="326">
        <f>IFERROR(SUMIFS(Backup!$M:$M,Backup!$A:$A,'[103]Activity-wise'!EG$3,Backup!$D:$D,'[103]Activity-wise'!$B7),0)</f>
        <v>15</v>
      </c>
      <c r="EH7" s="326">
        <f>IFERROR(SUMIFS(Backup!$M:$M,Backup!$A:$A,'[103]Activity-wise'!EH$3,Backup!$D:$D,'[103]Activity-wise'!$B7),0)</f>
        <v>0</v>
      </c>
      <c r="EI7" s="326">
        <f>IFERROR(SUMIFS(Backup!$M:$M,Backup!$A:$A,'[103]Activity-wise'!EI$3,Backup!$D:$D,'[103]Activity-wise'!$B7),0)</f>
        <v>15</v>
      </c>
    </row>
    <row r="8" spans="1:151" s="326" customFormat="1">
      <c r="A8" s="321">
        <v>4</v>
      </c>
      <c r="B8" s="322" t="s">
        <v>11</v>
      </c>
      <c r="C8" s="323">
        <v>3274</v>
      </c>
      <c r="D8" s="324" t="s">
        <v>564</v>
      </c>
      <c r="E8" s="325">
        <f t="shared" si="5"/>
        <v>1786.6</v>
      </c>
      <c r="F8" s="326">
        <f>IFERROR(SUMIFS(Backup!$M:$M,Backup!$O:$O,'[103]Activity-wise'!F$3,Backup!$D:$D,'[103]Activity-wise'!$B8),0)</f>
        <v>0</v>
      </c>
      <c r="G8" s="326">
        <f>IFERROR(SUMIFS(Backup!$M:$M,Backup!$O:$O,'[103]Activity-wise'!G$3,Backup!$D:$D,'[103]Activity-wise'!$B8),0)</f>
        <v>0</v>
      </c>
      <c r="H8" s="326">
        <f>IFERROR(SUMIFS(Backup!$M:$M,Backup!$O:$O,'[103]Activity-wise'!H$3,Backup!$D:$D,'[103]Activity-wise'!$B8),0)</f>
        <v>0</v>
      </c>
      <c r="I8" s="326">
        <f>IFERROR(SUMIFS(Backup!$M:$M,Backup!$O:$O,'[103]Activity-wise'!I$3,Backup!$D:$D,'[103]Activity-wise'!$B8),0)</f>
        <v>108</v>
      </c>
      <c r="J8" s="326">
        <f>IFERROR(SUMIFS(Backup!$M:$M,Backup!$O:$O,'[103]Activity-wise'!J$3,Backup!$D:$D,'[103]Activity-wise'!$B8),0)</f>
        <v>131</v>
      </c>
      <c r="K8" s="326">
        <f>IFERROR(SUMIFS(Backup!$M:$M,Backup!$O:$O,'[103]Activity-wise'!K$3,Backup!$D:$D,'[103]Activity-wise'!$B8),0)</f>
        <v>171.6</v>
      </c>
      <c r="L8" s="326">
        <f>IFERROR(SUMIFS(Backup!$M:$M,Backup!$O:$O,'[103]Activity-wise'!L$3,Backup!$D:$D,'[103]Activity-wise'!$B8),0)</f>
        <v>156</v>
      </c>
      <c r="M8" s="326">
        <f>IFERROR(SUMIFS(Backup!$M:$M,Backup!$O:$O,'[103]Activity-wise'!M$3,Backup!$D:$D,'[103]Activity-wise'!$B8),0)</f>
        <v>162</v>
      </c>
      <c r="N8" s="326">
        <f t="shared" si="6"/>
        <v>132</v>
      </c>
      <c r="O8" s="326">
        <f>IFERROR(SUMIFS(Backup!$M:$M,Backup!$A:$A,'[103]Activity-wise'!O$3,Backup!$D:$D,'[103]Activity-wise'!$B8),0)</f>
        <v>0</v>
      </c>
      <c r="P8" s="326">
        <f>IFERROR(SUMIFS(Backup!$M:$M,Backup!$A:$A,'[103]Activity-wise'!P$3,Backup!$D:$D,'[103]Activity-wise'!$B8),0)</f>
        <v>6</v>
      </c>
      <c r="Q8" s="326">
        <f>IFERROR(SUMIFS(Backup!$M:$M,Backup!$A:$A,'[103]Activity-wise'!Q$3,Backup!$D:$D,'[103]Activity-wise'!$B8),0)</f>
        <v>0</v>
      </c>
      <c r="R8" s="326">
        <f>IFERROR(SUMIFS(Backup!$M:$M,Backup!$A:$A,'[103]Activity-wise'!R$3,Backup!$D:$D,'[103]Activity-wise'!$B8),0)</f>
        <v>0</v>
      </c>
      <c r="S8" s="326">
        <f>IFERROR(SUMIFS(Backup!$M:$M,Backup!$A:$A,'[103]Activity-wise'!S$3,Backup!$D:$D,'[103]Activity-wise'!$B8),0)</f>
        <v>0</v>
      </c>
      <c r="T8" s="326">
        <f>IFERROR(SUMIFS(Backup!$M:$M,Backup!$A:$A,'[103]Activity-wise'!T$3,Backup!$D:$D,'[103]Activity-wise'!$B8),0)</f>
        <v>0</v>
      </c>
      <c r="U8" s="326">
        <f>IFERROR(SUMIFS(Backup!$M:$M,Backup!$A:$A,'[103]Activity-wise'!U$3,Backup!$D:$D,'[103]Activity-wise'!$B8),0)</f>
        <v>6</v>
      </c>
      <c r="V8" s="326">
        <f>IFERROR(SUMIFS(Backup!$M:$M,Backup!$A:$A,'[103]Activity-wise'!V$3,Backup!$D:$D,'[103]Activity-wise'!$B8),0)</f>
        <v>0</v>
      </c>
      <c r="W8" s="326">
        <f>IFERROR(SUMIFS(Backup!$M:$M,Backup!$A:$A,'[103]Activity-wise'!W$3,Backup!$D:$D,'[103]Activity-wise'!$B8),0)</f>
        <v>12</v>
      </c>
      <c r="X8" s="326">
        <f>IFERROR(SUMIFS(Backup!$M:$M,Backup!$A:$A,'[103]Activity-wise'!X$3,Backup!$D:$D,'[103]Activity-wise'!$B8),0)</f>
        <v>0</v>
      </c>
      <c r="Y8" s="326">
        <f>IFERROR(SUMIFS(Backup!$M:$M,Backup!$A:$A,'[103]Activity-wise'!Y$3,Backup!$D:$D,'[103]Activity-wise'!$B8),0)</f>
        <v>0</v>
      </c>
      <c r="Z8" s="326">
        <f>IFERROR(SUMIFS(Backup!$M:$M,Backup!$A:$A,'[103]Activity-wise'!Z$3,Backup!$D:$D,'[103]Activity-wise'!$B8),0)</f>
        <v>0</v>
      </c>
      <c r="AA8" s="326">
        <f>IFERROR(SUMIFS(Backup!$M:$M,Backup!$A:$A,'[103]Activity-wise'!AA$3,Backup!$D:$D,'[103]Activity-wise'!$B8),0)</f>
        <v>12</v>
      </c>
      <c r="AB8" s="326">
        <f>IFERROR(SUMIFS(Backup!$M:$M,Backup!$A:$A,'[103]Activity-wise'!AB$3,Backup!$D:$D,'[103]Activity-wise'!$B8),0)</f>
        <v>6</v>
      </c>
      <c r="AC8" s="326">
        <f>IFERROR(SUMIFS(Backup!$M:$M,Backup!$A:$A,'[103]Activity-wise'!AC$3,Backup!$D:$D,'[103]Activity-wise'!$B8),0)</f>
        <v>12</v>
      </c>
      <c r="AD8" s="326">
        <f>IFERROR(SUMIFS(Backup!$M:$M,Backup!$A:$A,'[103]Activity-wise'!AD$3,Backup!$D:$D,'[103]Activity-wise'!$B8),0)</f>
        <v>6</v>
      </c>
      <c r="AE8" s="326">
        <f>IFERROR(SUMIFS(Backup!$M:$M,Backup!$A:$A,'[103]Activity-wise'!AE$3,Backup!$D:$D,'[103]Activity-wise'!$B8),0)</f>
        <v>0</v>
      </c>
      <c r="AF8" s="326">
        <f>IFERROR(SUMIFS(Backup!$M:$M,Backup!$A:$A,'[103]Activity-wise'!AF$3,Backup!$D:$D,'[103]Activity-wise'!$B8),0)</f>
        <v>0</v>
      </c>
      <c r="AG8" s="326">
        <f>IFERROR(SUMIFS(Backup!$M:$M,Backup!$A:$A,'[103]Activity-wise'!AG$3,Backup!$D:$D,'[103]Activity-wise'!$B8),0)</f>
        <v>0</v>
      </c>
      <c r="AH8" s="326">
        <f>IFERROR(SUMIFS(Backup!$M:$M,Backup!$A:$A,'[103]Activity-wise'!AH$3,Backup!$D:$D,'[103]Activity-wise'!$B8),0)</f>
        <v>12</v>
      </c>
      <c r="AI8" s="326">
        <f>IFERROR(SUMIFS(Backup!$M:$M,Backup!$A:$A,'[103]Activity-wise'!AI$3,Backup!$D:$D,'[103]Activity-wise'!$B8),0)</f>
        <v>6</v>
      </c>
      <c r="AJ8" s="326">
        <f>IFERROR(SUMIFS(Backup!$M:$M,Backup!$A:$A,'[103]Activity-wise'!AJ$3,Backup!$D:$D,'[103]Activity-wise'!$B8),0)</f>
        <v>12</v>
      </c>
      <c r="AK8" s="326">
        <f>IFERROR(SUMIFS(Backup!$M:$M,Backup!$A:$A,'[103]Activity-wise'!AK$3,Backup!$D:$D,'[103]Activity-wise'!$B8),0)</f>
        <v>0</v>
      </c>
      <c r="AL8" s="326">
        <f>IFERROR(SUMIFS(Backup!$M:$M,Backup!$A:$A,'[103]Activity-wise'!AL$3,Backup!$D:$D,'[103]Activity-wise'!$B8),0)</f>
        <v>12</v>
      </c>
      <c r="AM8" s="326">
        <f>IFERROR(SUMIFS(Backup!$M:$M,Backup!$A:$A,'[103]Activity-wise'!AM$3,Backup!$D:$D,'[103]Activity-wise'!$B8),0)</f>
        <v>0</v>
      </c>
      <c r="AN8" s="326">
        <f>IFERROR(SUMIFS(Backup!$M:$M,Backup!$A:$A,'[103]Activity-wise'!AN$3,Backup!$D:$D,'[103]Activity-wise'!$B8),0)</f>
        <v>6</v>
      </c>
      <c r="AO8" s="326">
        <f>IFERROR(SUMIFS(Backup!$M:$M,Backup!$A:$A,'[103]Activity-wise'!AO$3,Backup!$D:$D,'[103]Activity-wise'!$B8),0)</f>
        <v>6</v>
      </c>
      <c r="AP8" s="326">
        <f>IFERROR(SUMIFS(Backup!$M:$M,Backup!$A:$A,'[103]Activity-wise'!AP$3,Backup!$D:$D,'[103]Activity-wise'!$B8),0)</f>
        <v>6</v>
      </c>
      <c r="AQ8" s="326">
        <f>IFERROR(SUMIFS(Backup!$M:$M,Backup!$A:$A,'[103]Activity-wise'!AQ$3,Backup!$D:$D,'[103]Activity-wise'!$B8),0)</f>
        <v>12</v>
      </c>
      <c r="AR8" s="326">
        <f>IFERROR(SUMIFS(Backup!$M:$M,Backup!$A:$A,'[103]Activity-wise'!AR$3,Backup!$D:$D,'[103]Activity-wise'!$B8),0)</f>
        <v>0</v>
      </c>
      <c r="AS8" s="326">
        <f t="shared" si="7"/>
        <v>234</v>
      </c>
      <c r="AT8" s="326">
        <f>IFERROR(SUMIFS(Backup!$M:$M,Backup!$A:$A,'[103]Activity-wise'!AT$3,Backup!$D:$D,'[103]Activity-wise'!$B8),0)</f>
        <v>12</v>
      </c>
      <c r="AU8" s="326">
        <f>IFERROR(SUMIFS(Backup!$M:$M,Backup!$A:$A,'[103]Activity-wise'!AU$3,Backup!$D:$D,'[103]Activity-wise'!$B8),0)</f>
        <v>0</v>
      </c>
      <c r="AV8" s="326">
        <f>IFERROR(SUMIFS(Backup!$M:$M,Backup!$A:$A,'[103]Activity-wise'!AV$3,Backup!$D:$D,'[103]Activity-wise'!$B8),0)</f>
        <v>12</v>
      </c>
      <c r="AW8" s="326">
        <f>IFERROR(SUMIFS(Backup!$M:$M,Backup!$A:$A,'[103]Activity-wise'!AW$3,Backup!$D:$D,'[103]Activity-wise'!$B8),0)</f>
        <v>12</v>
      </c>
      <c r="AX8" s="326">
        <f>IFERROR(SUMIFS(Backup!$M:$M,Backup!$A:$A,'[103]Activity-wise'!AX$3,Backup!$D:$D,'[103]Activity-wise'!$B8),0)</f>
        <v>0</v>
      </c>
      <c r="AY8" s="326">
        <f>IFERROR(SUMIFS(Backup!$M:$M,Backup!$A:$A,'[103]Activity-wise'!AY$3,Backup!$D:$D,'[103]Activity-wise'!$B8),0)</f>
        <v>6</v>
      </c>
      <c r="AZ8" s="326">
        <f>IFERROR(SUMIFS(Backup!$M:$M,Backup!$A:$A,'[103]Activity-wise'!AZ$3,Backup!$D:$D,'[103]Activity-wise'!$B8),0)</f>
        <v>12</v>
      </c>
      <c r="BA8" s="326">
        <f>IFERROR(SUMIFS(Backup!$M:$M,Backup!$A:$A,'[103]Activity-wise'!BA$3,Backup!$D:$D,'[103]Activity-wise'!$B8),0)</f>
        <v>0</v>
      </c>
      <c r="BB8" s="326">
        <f>IFERROR(SUMIFS(Backup!$M:$M,Backup!$A:$A,'[103]Activity-wise'!BB$3,Backup!$D:$D,'[103]Activity-wise'!$B8),0)</f>
        <v>12</v>
      </c>
      <c r="BC8" s="326">
        <f>IFERROR(SUMIFS(Backup!$M:$M,Backup!$A:$A,'[103]Activity-wise'!BC$3,Backup!$D:$D,'[103]Activity-wise'!$B8),0)</f>
        <v>12</v>
      </c>
      <c r="BD8" s="326">
        <f>IFERROR(SUMIFS(Backup!$M:$M,Backup!$A:$A,'[103]Activity-wise'!BD$3,Backup!$D:$D,'[103]Activity-wise'!$B8),0)</f>
        <v>12</v>
      </c>
      <c r="BE8" s="326">
        <f>IFERROR(SUMIFS(Backup!$M:$M,Backup!$A:$A,'[103]Activity-wise'!BE$3,Backup!$D:$D,'[103]Activity-wise'!$B8),0)</f>
        <v>0</v>
      </c>
      <c r="BF8" s="326">
        <f>IFERROR(SUMIFS(Backup!$M:$M,Backup!$A:$A,'[103]Activity-wise'!BF$3,Backup!$D:$D,'[103]Activity-wise'!$B8),0)</f>
        <v>0</v>
      </c>
      <c r="BG8" s="326">
        <f>IFERROR(SUMIFS(Backup!$M:$M,Backup!$A:$A,'[103]Activity-wise'!BG$3,Backup!$D:$D,'[103]Activity-wise'!$B8),0)</f>
        <v>3</v>
      </c>
      <c r="BH8" s="326">
        <f>IFERROR(SUMIFS(Backup!$M:$M,Backup!$A:$A,'[103]Activity-wise'!BH$3,Backup!$D:$D,'[103]Activity-wise'!$B8),0)</f>
        <v>0</v>
      </c>
      <c r="BI8" s="326">
        <f>IFERROR(SUMIFS(Backup!$M:$M,Backup!$A:$A,'[103]Activity-wise'!BI$3,Backup!$D:$D,'[103]Activity-wise'!$B8),0)</f>
        <v>12</v>
      </c>
      <c r="BJ8" s="326">
        <f>IFERROR(SUMIFS(Backup!$M:$M,Backup!$A:$A,'[103]Activity-wise'!BJ$3,Backup!$D:$D,'[103]Activity-wise'!$B8),0)</f>
        <v>12</v>
      </c>
      <c r="BK8" s="326">
        <f>IFERROR(SUMIFS(Backup!$M:$M,Backup!$A:$A,'[103]Activity-wise'!BK$3,Backup!$D:$D,'[103]Activity-wise'!$B8),0)</f>
        <v>0</v>
      </c>
      <c r="BL8" s="326">
        <f>IFERROR(SUMIFS(Backup!$M:$M,Backup!$A:$A,'[103]Activity-wise'!BL$3,Backup!$D:$D,'[103]Activity-wise'!$B8),0)</f>
        <v>12</v>
      </c>
      <c r="BM8" s="326">
        <f>IFERROR(SUMIFS(Backup!$M:$M,Backup!$A:$A,'[103]Activity-wise'!BM$3,Backup!$D:$D,'[103]Activity-wise'!$B8),0)</f>
        <v>12</v>
      </c>
      <c r="BN8" s="326">
        <f>IFERROR(SUMIFS(Backup!$M:$M,Backup!$A:$A,'[103]Activity-wise'!BN$3,Backup!$D:$D,'[103]Activity-wise'!$B8),0)</f>
        <v>0</v>
      </c>
      <c r="BO8" s="326">
        <f>IFERROR(SUMIFS(Backup!$M:$M,Backup!$A:$A,'[103]Activity-wise'!BO$3,Backup!$D:$D,'[103]Activity-wise'!$B8),0)</f>
        <v>0</v>
      </c>
      <c r="BP8" s="326">
        <f>IFERROR(SUMIFS(Backup!$M:$M,Backup!$A:$A,'[103]Activity-wise'!BP$3,Backup!$D:$D,'[103]Activity-wise'!$B8),0)</f>
        <v>0</v>
      </c>
      <c r="BQ8" s="326">
        <f>IFERROR(SUMIFS(Backup!$M:$M,Backup!$A:$A,'[103]Activity-wise'!BQ$3,Backup!$D:$D,'[103]Activity-wise'!$B8),0)</f>
        <v>12</v>
      </c>
      <c r="BR8" s="326">
        <f>IFERROR(SUMIFS(Backup!$M:$M,Backup!$A:$A,'[103]Activity-wise'!BR$3,Backup!$D:$D,'[103]Activity-wise'!$B8),0)</f>
        <v>12</v>
      </c>
      <c r="BS8" s="326">
        <f>IFERROR(SUMIFS(Backup!$M:$M,Backup!$A:$A,'[103]Activity-wise'!BS$3,Backup!$D:$D,'[103]Activity-wise'!$B8),0)</f>
        <v>18</v>
      </c>
      <c r="BT8" s="326">
        <f>IFERROR(SUMIFS(Backup!$M:$M,Backup!$A:$A,'[103]Activity-wise'!BT$3,Backup!$D:$D,'[103]Activity-wise'!$B8),0)</f>
        <v>12</v>
      </c>
      <c r="BU8" s="326">
        <f>IFERROR(SUMIFS(Backup!$M:$M,Backup!$A:$A,'[103]Activity-wise'!BU$3,Backup!$D:$D,'[103]Activity-wise'!$B8),0)</f>
        <v>12</v>
      </c>
      <c r="BV8" s="326">
        <f>IFERROR(SUMIFS(Backup!$M:$M,Backup!$A:$A,'[103]Activity-wise'!BV$3,Backup!$D:$D,'[103]Activity-wise'!$B8),0)</f>
        <v>0</v>
      </c>
      <c r="BW8" s="326">
        <f>IFERROR(SUMIFS(Backup!$M:$M,Backup!$A:$A,'[103]Activity-wise'!BW$3,Backup!$D:$D,'[103]Activity-wise'!$B8),0)</f>
        <v>0</v>
      </c>
      <c r="BX8" s="326">
        <f>IFERROR(SUMIFS(Backup!$M:$M,Backup!$A:$A,'[103]Activity-wise'!BX$3,Backup!$D:$D,'[103]Activity-wise'!$B8),0)</f>
        <v>27</v>
      </c>
      <c r="BY8" s="326">
        <f t="shared" si="8"/>
        <v>410</v>
      </c>
      <c r="BZ8" s="326">
        <f>IFERROR(SUMIFS(Backup!$M:$M,Backup!$A:$A,'[103]Activity-wise'!BZ$3,Backup!$D:$D,'[103]Activity-wise'!$B8),0)</f>
        <v>0</v>
      </c>
      <c r="CA8" s="326">
        <f>IFERROR(SUMIFS(Backup!$M:$M,Backup!$A:$A,'[103]Activity-wise'!CA$3,Backup!$D:$D,'[103]Activity-wise'!$B8),0)</f>
        <v>12</v>
      </c>
      <c r="CB8" s="326">
        <f>IFERROR(SUMIFS(Backup!$M:$M,Backup!$A:$A,'[103]Activity-wise'!CB$3,Backup!$D:$D,'[103]Activity-wise'!$B8),0)</f>
        <v>12</v>
      </c>
      <c r="CC8" s="326">
        <f>IFERROR(SUMIFS(Backup!$M:$M,Backup!$A:$A,'[103]Activity-wise'!CC$3,Backup!$D:$D,'[103]Activity-wise'!$B8),0)</f>
        <v>0</v>
      </c>
      <c r="CD8" s="326">
        <f>IFERROR(SUMIFS(Backup!$M:$M,Backup!$A:$A,'[103]Activity-wise'!CD$3,Backup!$D:$D,'[103]Activity-wise'!$B8),0)</f>
        <v>0</v>
      </c>
      <c r="CE8" s="326">
        <f>IFERROR(SUMIFS(Backup!$M:$M,Backup!$A:$A,'[103]Activity-wise'!CE$3,Backup!$D:$D,'[103]Activity-wise'!$B8),0)</f>
        <v>27</v>
      </c>
      <c r="CF8" s="326">
        <f>IFERROR(SUMIFS(Backup!$M:$M,Backup!$A:$A,'[103]Activity-wise'!CF$3,Backup!$D:$D,'[103]Activity-wise'!$B8),0)</f>
        <v>12</v>
      </c>
      <c r="CG8" s="326">
        <f>IFERROR(SUMIFS(Backup!$M:$M,Backup!$A:$A,'[103]Activity-wise'!CG$3,Backup!$D:$D,'[103]Activity-wise'!$B8),0)</f>
        <v>16</v>
      </c>
      <c r="CH8" s="326">
        <f>IFERROR(SUMIFS(Backup!$M:$M,Backup!$A:$A,'[103]Activity-wise'!CH$3,Backup!$D:$D,'[103]Activity-wise'!$B8),0)</f>
        <v>18</v>
      </c>
      <c r="CI8" s="326">
        <f>IFERROR(SUMIFS(Backup!$M:$M,Backup!$A:$A,'[103]Activity-wise'!CI$3,Backup!$D:$D,'[103]Activity-wise'!$B8),0)</f>
        <v>0</v>
      </c>
      <c r="CJ8" s="326">
        <f>IFERROR(SUMIFS(Backup!$M:$M,Backup!$A:$A,'[103]Activity-wise'!CJ$3,Backup!$D:$D,'[103]Activity-wise'!$B8),0)</f>
        <v>24</v>
      </c>
      <c r="CK8" s="326">
        <f>IFERROR(SUMIFS(Backup!$M:$M,Backup!$A:$A,'[103]Activity-wise'!CK$3,Backup!$D:$D,'[103]Activity-wise'!$B8),0)</f>
        <v>0</v>
      </c>
      <c r="CL8" s="326">
        <f>IFERROR(SUMIFS(Backup!$M:$M,Backup!$A:$A,'[103]Activity-wise'!CL$3,Backup!$D:$D,'[103]Activity-wise'!$B8),0)</f>
        <v>24</v>
      </c>
      <c r="CM8" s="326">
        <f>IFERROR(SUMIFS(Backup!$M:$M,Backup!$A:$A,'[103]Activity-wise'!CM$3,Backup!$D:$D,'[103]Activity-wise'!$B8),0)</f>
        <v>18</v>
      </c>
      <c r="CN8" s="326">
        <f>IFERROR(SUMIFS(Backup!$M:$M,Backup!$A:$A,'[103]Activity-wise'!CN$3,Backup!$D:$D,'[103]Activity-wise'!$B8),0)</f>
        <v>18</v>
      </c>
      <c r="CO8" s="326">
        <f>IFERROR(SUMIFS(Backup!$M:$M,Backup!$A:$A,'[103]Activity-wise'!CO$3,Backup!$D:$D,'[103]Activity-wise'!$B8),0)</f>
        <v>18</v>
      </c>
      <c r="CP8" s="326">
        <f>IFERROR(SUMIFS(Backup!$M:$M,Backup!$A:$A,'[103]Activity-wise'!CP$3,Backup!$D:$D,'[103]Activity-wise'!$B8),0)</f>
        <v>12</v>
      </c>
      <c r="CQ8" s="326">
        <f>IFERROR(SUMIFS(Backup!$M:$M,Backup!$A:$A,'[103]Activity-wise'!CQ$3,Backup!$D:$D,'[103]Activity-wise'!$B8),0)</f>
        <v>24</v>
      </c>
      <c r="CR8" s="326">
        <f>IFERROR(SUMIFS(Backup!$M:$M,Backup!$A:$A,'[103]Activity-wise'!CR$3,Backup!$D:$D,'[103]Activity-wise'!$B8),0)</f>
        <v>0</v>
      </c>
      <c r="CS8" s="326">
        <f>IFERROR(SUMIFS(Backup!$M:$M,Backup!$A:$A,'[103]Activity-wise'!CS$3,Backup!$D:$D,'[103]Activity-wise'!$B8),0)</f>
        <v>24</v>
      </c>
      <c r="CT8" s="326">
        <f>IFERROR(SUMIFS(Backup!$M:$M,Backup!$A:$A,'[103]Activity-wise'!CT$3,Backup!$D:$D,'[103]Activity-wise'!$B8),0)</f>
        <v>0</v>
      </c>
      <c r="CU8" s="326">
        <f>IFERROR(SUMIFS(Backup!$M:$M,Backup!$A:$A,'[103]Activity-wise'!CU$3,Backup!$D:$D,'[103]Activity-wise'!$B8),0)</f>
        <v>24</v>
      </c>
      <c r="CV8" s="326">
        <f>IFERROR(SUMIFS(Backup!$M:$M,Backup!$A:$A,'[103]Activity-wise'!CV$3,Backup!$D:$D,'[103]Activity-wise'!$B8),0)</f>
        <v>24</v>
      </c>
      <c r="CW8" s="326">
        <f>IFERROR(SUMIFS(Backup!$M:$M,Backup!$A:$A,'[103]Activity-wise'!CW$3,Backup!$D:$D,'[103]Activity-wise'!$B8),0)</f>
        <v>25</v>
      </c>
      <c r="CX8" s="326">
        <f>IFERROR(SUMIFS(Backup!$M:$M,Backup!$A:$A,'[103]Activity-wise'!CX$3,Backup!$D:$D,'[103]Activity-wise'!$B8),0)</f>
        <v>6</v>
      </c>
      <c r="CY8" s="326">
        <f>IFERROR(SUMIFS(Backup!$M:$M,Backup!$A:$A,'[103]Activity-wise'!CY$3,Backup!$D:$D,'[103]Activity-wise'!$B8),0)</f>
        <v>0</v>
      </c>
      <c r="CZ8" s="326">
        <f>IFERROR(SUMIFS(Backup!$M:$M,Backup!$A:$A,'[103]Activity-wise'!CZ$3,Backup!$D:$D,'[103]Activity-wise'!$B8),0)</f>
        <v>24</v>
      </c>
      <c r="DA8" s="326">
        <f>IFERROR(SUMIFS(Backup!$M:$M,Backup!$A:$A,'[103]Activity-wise'!DA$3,Backup!$D:$D,'[103]Activity-wise'!$B8),0)</f>
        <v>24</v>
      </c>
      <c r="DB8" s="326">
        <f>IFERROR(SUMIFS(Backup!$M:$M,Backup!$A:$A,'[103]Activity-wise'!DB$3,Backup!$D:$D,'[103]Activity-wise'!$B8),0)</f>
        <v>12</v>
      </c>
      <c r="DC8" s="326">
        <f>IFERROR(SUMIFS(Backup!$M:$M,Backup!$A:$A,'[103]Activity-wise'!DC$3,Backup!$D:$D,'[103]Activity-wise'!$B8),0)</f>
        <v>12</v>
      </c>
      <c r="DD8" s="326">
        <f t="shared" si="9"/>
        <v>282</v>
      </c>
      <c r="DE8" s="326">
        <f>IFERROR(SUMIFS(Backup!$M:$M,Backup!$A:$A,'[103]Activity-wise'!DE$3,Backup!$D:$D,'[103]Activity-wise'!$B8),0)</f>
        <v>0</v>
      </c>
      <c r="DF8" s="326">
        <f>IFERROR(SUMIFS(Backup!$M:$M,Backup!$A:$A,'[103]Activity-wise'!DF$3,Backup!$D:$D,'[103]Activity-wise'!$B8),0)</f>
        <v>6</v>
      </c>
      <c r="DG8" s="326">
        <f>IFERROR(SUMIFS(Backup!$M:$M,Backup!$A:$A,'[103]Activity-wise'!DG$3,Backup!$D:$D,'[103]Activity-wise'!$B8),0)</f>
        <v>0</v>
      </c>
      <c r="DH8" s="326">
        <f>IFERROR(SUMIFS(Backup!$M:$M,Backup!$A:$A,'[103]Activity-wise'!DH$3,Backup!$D:$D,'[103]Activity-wise'!$B8),0)</f>
        <v>12</v>
      </c>
      <c r="DI8" s="326">
        <f>IFERROR(SUMIFS(Backup!$M:$M,Backup!$A:$A,'[103]Activity-wise'!DI$3,Backup!$D:$D,'[103]Activity-wise'!$B8),0)</f>
        <v>24</v>
      </c>
      <c r="DJ8" s="326">
        <f>IFERROR(SUMIFS(Backup!$M:$M,Backup!$A:$A,'[103]Activity-wise'!DJ$3,Backup!$D:$D,'[103]Activity-wise'!$B8),0)</f>
        <v>18</v>
      </c>
      <c r="DK8" s="326">
        <f>IFERROR(SUMIFS(Backup!$M:$M,Backup!$A:$A,'[103]Activity-wise'!DK$3,Backup!$D:$D,'[103]Activity-wise'!$B8),0)</f>
        <v>0</v>
      </c>
      <c r="DL8" s="326">
        <f>IFERROR(SUMIFS(Backup!$M:$M,Backup!$A:$A,'[103]Activity-wise'!DL$3,Backup!$D:$D,'[103]Activity-wise'!$B8),0)</f>
        <v>24</v>
      </c>
      <c r="DM8" s="326">
        <f>IFERROR(SUMIFS(Backup!$M:$M,Backup!$A:$A,'[103]Activity-wise'!DM$3,Backup!$D:$D,'[103]Activity-wise'!$B8),0)</f>
        <v>0</v>
      </c>
      <c r="DN8" s="326">
        <f>IFERROR(SUMIFS(Backup!$M:$M,Backup!$A:$A,'[103]Activity-wise'!DN$3,Backup!$D:$D,'[103]Activity-wise'!$B8),0)</f>
        <v>0</v>
      </c>
      <c r="DO8" s="326">
        <f>IFERROR(SUMIFS(Backup!$M:$M,Backup!$A:$A,'[103]Activity-wise'!DO$3,Backup!$D:$D,'[103]Activity-wise'!$B8),0)</f>
        <v>12</v>
      </c>
      <c r="DP8" s="326">
        <f>IFERROR(SUMIFS(Backup!$M:$M,Backup!$A:$A,'[103]Activity-wise'!DP$3,Backup!$D:$D,'[103]Activity-wise'!$B8),0)</f>
        <v>12</v>
      </c>
      <c r="DQ8" s="326">
        <f>IFERROR(SUMIFS(Backup!$M:$M,Backup!$A:$A,'[103]Activity-wise'!DQ$3,Backup!$D:$D,'[103]Activity-wise'!$B8),0)</f>
        <v>12</v>
      </c>
      <c r="DR8" s="326">
        <f>IFERROR(SUMIFS(Backup!$M:$M,Backup!$A:$A,'[103]Activity-wise'!DR$3,Backup!$D:$D,'[103]Activity-wise'!$B8),0)</f>
        <v>12</v>
      </c>
      <c r="DS8" s="326">
        <f>IFERROR(SUMIFS(Backup!$M:$M,Backup!$A:$A,'[103]Activity-wise'!DS$3,Backup!$D:$D,'[103]Activity-wise'!$B8),0)</f>
        <v>0</v>
      </c>
      <c r="DT8" s="326">
        <f>IFERROR(SUMIFS(Backup!$M:$M,Backup!$A:$A,'[103]Activity-wise'!DT$3,Backup!$D:$D,'[103]Activity-wise'!$B8),0)</f>
        <v>24</v>
      </c>
      <c r="DU8" s="326">
        <f>IFERROR(SUMIFS(Backup!$M:$M,Backup!$A:$A,'[103]Activity-wise'!DU$3,Backup!$D:$D,'[103]Activity-wise'!$B8),0)</f>
        <v>0</v>
      </c>
      <c r="DV8" s="326">
        <f>IFERROR(SUMIFS(Backup!$M:$M,Backup!$A:$A,'[103]Activity-wise'!DV$3,Backup!$D:$D,'[103]Activity-wise'!$B8),0)</f>
        <v>0</v>
      </c>
      <c r="DW8" s="326">
        <f>IFERROR(SUMIFS(Backup!$M:$M,Backup!$A:$A,'[103]Activity-wise'!DW$3,Backup!$D:$D,'[103]Activity-wise'!$B8),0)</f>
        <v>24</v>
      </c>
      <c r="DX8" s="326">
        <f>IFERROR(SUMIFS(Backup!$M:$M,Backup!$A:$A,'[103]Activity-wise'!DX$3,Backup!$D:$D,'[103]Activity-wise'!$B8),0)</f>
        <v>6</v>
      </c>
      <c r="DY8" s="326">
        <f>IFERROR(SUMIFS(Backup!$M:$M,Backup!$A:$A,'[103]Activity-wise'!DY$3,Backup!$D:$D,'[103]Activity-wise'!$B8),0)</f>
        <v>0</v>
      </c>
      <c r="DZ8" s="326">
        <f>IFERROR(SUMIFS(Backup!$M:$M,Backup!$A:$A,'[103]Activity-wise'!DZ$3,Backup!$D:$D,'[103]Activity-wise'!$B8),0)</f>
        <v>18</v>
      </c>
      <c r="EA8" s="326">
        <f>IFERROR(SUMIFS(Backup!$M:$M,Backup!$A:$A,'[103]Activity-wise'!EA$3,Backup!$D:$D,'[103]Activity-wise'!$B8),0)</f>
        <v>0</v>
      </c>
      <c r="EB8" s="326">
        <f>IFERROR(SUMIFS(Backup!$M:$M,Backup!$A:$A,'[103]Activity-wise'!EB$3,Backup!$D:$D,'[103]Activity-wise'!$B8),0)</f>
        <v>0</v>
      </c>
      <c r="EC8" s="326">
        <f>IFERROR(SUMIFS(Backup!$M:$M,Backup!$A:$A,'[103]Activity-wise'!EC$3,Backup!$D:$D,'[103]Activity-wise'!$B8),0)</f>
        <v>24</v>
      </c>
      <c r="ED8" s="326">
        <f>IFERROR(SUMIFS(Backup!$M:$M,Backup!$A:$A,'[103]Activity-wise'!ED$3,Backup!$D:$D,'[103]Activity-wise'!$B8),0)</f>
        <v>0</v>
      </c>
      <c r="EE8" s="326">
        <f>IFERROR(SUMIFS(Backup!$M:$M,Backup!$A:$A,'[103]Activity-wise'!EE$3,Backup!$D:$D,'[103]Activity-wise'!$B8),0)</f>
        <v>12</v>
      </c>
      <c r="EF8" s="326">
        <f>IFERROR(SUMIFS(Backup!$M:$M,Backup!$A:$A,'[103]Activity-wise'!EF$3,Backup!$D:$D,'[103]Activity-wise'!$B8),0)</f>
        <v>12</v>
      </c>
      <c r="EG8" s="326">
        <f>IFERROR(SUMIFS(Backup!$M:$M,Backup!$A:$A,'[103]Activity-wise'!EG$3,Backup!$D:$D,'[103]Activity-wise'!$B8),0)</f>
        <v>12</v>
      </c>
      <c r="EH8" s="326">
        <f>IFERROR(SUMIFS(Backup!$M:$M,Backup!$A:$A,'[103]Activity-wise'!EH$3,Backup!$D:$D,'[103]Activity-wise'!$B8),0)</f>
        <v>0</v>
      </c>
      <c r="EI8" s="326">
        <f>IFERROR(SUMIFS(Backup!$M:$M,Backup!$A:$A,'[103]Activity-wise'!EI$3,Backup!$D:$D,'[103]Activity-wise'!$B8),0)</f>
        <v>18</v>
      </c>
    </row>
    <row r="9" spans="1:151" s="326" customFormat="1">
      <c r="A9" s="321">
        <v>5</v>
      </c>
      <c r="B9" s="322" t="s">
        <v>10</v>
      </c>
      <c r="C9" s="323">
        <v>2954</v>
      </c>
      <c r="D9" s="324" t="s">
        <v>564</v>
      </c>
      <c r="E9" s="325">
        <f t="shared" si="5"/>
        <v>904</v>
      </c>
      <c r="F9" s="326">
        <f>IFERROR(SUMIFS(Backup!$M:$M,Backup!$O:$O,'[103]Activity-wise'!F$3,Backup!$D:$D,'[103]Activity-wise'!$B9),0)</f>
        <v>0</v>
      </c>
      <c r="G9" s="326">
        <f>IFERROR(SUMIFS(Backup!$M:$M,Backup!$O:$O,'[103]Activity-wise'!G$3,Backup!$D:$D,'[103]Activity-wise'!$B9),0)</f>
        <v>0</v>
      </c>
      <c r="H9" s="326">
        <f>IFERROR(SUMIFS(Backup!$M:$M,Backup!$O:$O,'[103]Activity-wise'!H$3,Backup!$D:$D,'[103]Activity-wise'!$B9),0)</f>
        <v>0</v>
      </c>
      <c r="I9" s="326">
        <f>IFERROR(SUMIFS(Backup!$M:$M,Backup!$O:$O,'[103]Activity-wise'!I$3,Backup!$D:$D,'[103]Activity-wise'!$B9),0)</f>
        <v>0</v>
      </c>
      <c r="J9" s="326">
        <f>IFERROR(SUMIFS(Backup!$M:$M,Backup!$O:$O,'[103]Activity-wise'!J$3,Backup!$D:$D,'[103]Activity-wise'!$B9),0)</f>
        <v>34</v>
      </c>
      <c r="K9" s="326">
        <f>IFERROR(SUMIFS(Backup!$M:$M,Backup!$O:$O,'[103]Activity-wise'!K$3,Backup!$D:$D,'[103]Activity-wise'!$B9),0)</f>
        <v>25</v>
      </c>
      <c r="L9" s="326">
        <f>IFERROR(SUMIFS(Backup!$M:$M,Backup!$O:$O,'[103]Activity-wise'!L$3,Backup!$D:$D,'[103]Activity-wise'!$B9),0)</f>
        <v>59</v>
      </c>
      <c r="M9" s="326">
        <f>IFERROR(SUMIFS(Backup!$M:$M,Backup!$O:$O,'[103]Activity-wise'!M$3,Backup!$D:$D,'[103]Activity-wise'!$B9),0)</f>
        <v>89</v>
      </c>
      <c r="N9" s="326">
        <f t="shared" si="6"/>
        <v>72</v>
      </c>
      <c r="O9" s="326">
        <f>IFERROR(SUMIFS(Backup!$M:$M,Backup!$A:$A,'[103]Activity-wise'!O$3,Backup!$D:$D,'[103]Activity-wise'!$B9),0)</f>
        <v>0</v>
      </c>
      <c r="P9" s="326">
        <f>IFERROR(SUMIFS(Backup!$M:$M,Backup!$A:$A,'[103]Activity-wise'!P$3,Backup!$D:$D,'[103]Activity-wise'!$B9),0)</f>
        <v>25</v>
      </c>
      <c r="Q9" s="326">
        <f>IFERROR(SUMIFS(Backup!$M:$M,Backup!$A:$A,'[103]Activity-wise'!Q$3,Backup!$D:$D,'[103]Activity-wise'!$B9),0)</f>
        <v>0</v>
      </c>
      <c r="R9" s="326">
        <f>IFERROR(SUMIFS(Backup!$M:$M,Backup!$A:$A,'[103]Activity-wise'!R$3,Backup!$D:$D,'[103]Activity-wise'!$B9),0)</f>
        <v>0</v>
      </c>
      <c r="S9" s="326">
        <f>IFERROR(SUMIFS(Backup!$M:$M,Backup!$A:$A,'[103]Activity-wise'!S$3,Backup!$D:$D,'[103]Activity-wise'!$B9),0)</f>
        <v>0</v>
      </c>
      <c r="T9" s="326">
        <f>IFERROR(SUMIFS(Backup!$M:$M,Backup!$A:$A,'[103]Activity-wise'!T$3,Backup!$D:$D,'[103]Activity-wise'!$B9),0)</f>
        <v>0</v>
      </c>
      <c r="U9" s="326">
        <f>IFERROR(SUMIFS(Backup!$M:$M,Backup!$A:$A,'[103]Activity-wise'!U$3,Backup!$D:$D,'[103]Activity-wise'!$B9),0)</f>
        <v>18</v>
      </c>
      <c r="V9" s="326">
        <f>IFERROR(SUMIFS(Backup!$M:$M,Backup!$A:$A,'[103]Activity-wise'!V$3,Backup!$D:$D,'[103]Activity-wise'!$B9),0)</f>
        <v>0</v>
      </c>
      <c r="W9" s="326">
        <f>IFERROR(SUMIFS(Backup!$M:$M,Backup!$A:$A,'[103]Activity-wise'!W$3,Backup!$D:$D,'[103]Activity-wise'!$B9),0)</f>
        <v>0</v>
      </c>
      <c r="X9" s="326">
        <f>IFERROR(SUMIFS(Backup!$M:$M,Backup!$A:$A,'[103]Activity-wise'!X$3,Backup!$D:$D,'[103]Activity-wise'!$B9),0)</f>
        <v>12</v>
      </c>
      <c r="Y9" s="326">
        <f>IFERROR(SUMIFS(Backup!$M:$M,Backup!$A:$A,'[103]Activity-wise'!Y$3,Backup!$D:$D,'[103]Activity-wise'!$B9),0)</f>
        <v>0</v>
      </c>
      <c r="Z9" s="326">
        <f>IFERROR(SUMIFS(Backup!$M:$M,Backup!$A:$A,'[103]Activity-wise'!Z$3,Backup!$D:$D,'[103]Activity-wise'!$B9),0)</f>
        <v>5</v>
      </c>
      <c r="AA9" s="326">
        <f>IFERROR(SUMIFS(Backup!$M:$M,Backup!$A:$A,'[103]Activity-wise'!AA$3,Backup!$D:$D,'[103]Activity-wise'!$B9),0)</f>
        <v>0</v>
      </c>
      <c r="AB9" s="326">
        <f>IFERROR(SUMIFS(Backup!$M:$M,Backup!$A:$A,'[103]Activity-wise'!AB$3,Backup!$D:$D,'[103]Activity-wise'!$B9),0)</f>
        <v>0</v>
      </c>
      <c r="AC9" s="326">
        <f>IFERROR(SUMIFS(Backup!$M:$M,Backup!$A:$A,'[103]Activity-wise'!AC$3,Backup!$D:$D,'[103]Activity-wise'!$B9),0)</f>
        <v>8</v>
      </c>
      <c r="AD9" s="326">
        <f>IFERROR(SUMIFS(Backup!$M:$M,Backup!$A:$A,'[103]Activity-wise'!AD$3,Backup!$D:$D,'[103]Activity-wise'!$B9),0)</f>
        <v>0</v>
      </c>
      <c r="AE9" s="326">
        <f>IFERROR(SUMIFS(Backup!$M:$M,Backup!$A:$A,'[103]Activity-wise'!AE$3,Backup!$D:$D,'[103]Activity-wise'!$B9),0)</f>
        <v>0</v>
      </c>
      <c r="AF9" s="326">
        <f>IFERROR(SUMIFS(Backup!$M:$M,Backup!$A:$A,'[103]Activity-wise'!AF$3,Backup!$D:$D,'[103]Activity-wise'!$B9),0)</f>
        <v>0</v>
      </c>
      <c r="AG9" s="326">
        <f>IFERROR(SUMIFS(Backup!$M:$M,Backup!$A:$A,'[103]Activity-wise'!AG$3,Backup!$D:$D,'[103]Activity-wise'!$B9),0)</f>
        <v>0</v>
      </c>
      <c r="AH9" s="326">
        <f>IFERROR(SUMIFS(Backup!$M:$M,Backup!$A:$A,'[103]Activity-wise'!AH$3,Backup!$D:$D,'[103]Activity-wise'!$B9),0)</f>
        <v>0</v>
      </c>
      <c r="AI9" s="326">
        <f>IFERROR(SUMIFS(Backup!$M:$M,Backup!$A:$A,'[103]Activity-wise'!AI$3,Backup!$D:$D,'[103]Activity-wise'!$B9),0)</f>
        <v>0</v>
      </c>
      <c r="AJ9" s="326">
        <f>IFERROR(SUMIFS(Backup!$M:$M,Backup!$A:$A,'[103]Activity-wise'!AJ$3,Backup!$D:$D,'[103]Activity-wise'!$B9),0)</f>
        <v>0</v>
      </c>
      <c r="AK9" s="326">
        <f>IFERROR(SUMIFS(Backup!$M:$M,Backup!$A:$A,'[103]Activity-wise'!AK$3,Backup!$D:$D,'[103]Activity-wise'!$B9),0)</f>
        <v>0</v>
      </c>
      <c r="AL9" s="326">
        <f>IFERROR(SUMIFS(Backup!$M:$M,Backup!$A:$A,'[103]Activity-wise'!AL$3,Backup!$D:$D,'[103]Activity-wise'!$B9),0)</f>
        <v>0</v>
      </c>
      <c r="AM9" s="326">
        <f>IFERROR(SUMIFS(Backup!$M:$M,Backup!$A:$A,'[103]Activity-wise'!AM$3,Backup!$D:$D,'[103]Activity-wise'!$B9),0)</f>
        <v>0</v>
      </c>
      <c r="AN9" s="326">
        <f>IFERROR(SUMIFS(Backup!$M:$M,Backup!$A:$A,'[103]Activity-wise'!AN$3,Backup!$D:$D,'[103]Activity-wise'!$B9),0)</f>
        <v>4</v>
      </c>
      <c r="AO9" s="326">
        <f>IFERROR(SUMIFS(Backup!$M:$M,Backup!$A:$A,'[103]Activity-wise'!AO$3,Backup!$D:$D,'[103]Activity-wise'!$B9),0)</f>
        <v>0</v>
      </c>
      <c r="AP9" s="326">
        <f>IFERROR(SUMIFS(Backup!$M:$M,Backup!$A:$A,'[103]Activity-wise'!AP$3,Backup!$D:$D,'[103]Activity-wise'!$B9),0)</f>
        <v>0</v>
      </c>
      <c r="AQ9" s="326">
        <f>IFERROR(SUMIFS(Backup!$M:$M,Backup!$A:$A,'[103]Activity-wise'!AQ$3,Backup!$D:$D,'[103]Activity-wise'!$B9),0)</f>
        <v>0</v>
      </c>
      <c r="AR9" s="326">
        <f>IFERROR(SUMIFS(Backup!$M:$M,Backup!$A:$A,'[103]Activity-wise'!AR$3,Backup!$D:$D,'[103]Activity-wise'!$B9),0)</f>
        <v>0</v>
      </c>
      <c r="AS9" s="326">
        <f t="shared" si="7"/>
        <v>172</v>
      </c>
      <c r="AT9" s="326">
        <f>IFERROR(SUMIFS(Backup!$M:$M,Backup!$A:$A,'[103]Activity-wise'!AT$3,Backup!$D:$D,'[103]Activity-wise'!$B9),0)</f>
        <v>0</v>
      </c>
      <c r="AU9" s="326">
        <f>IFERROR(SUMIFS(Backup!$M:$M,Backup!$A:$A,'[103]Activity-wise'!AU$3,Backup!$D:$D,'[103]Activity-wise'!$B9),0)</f>
        <v>0</v>
      </c>
      <c r="AV9" s="326">
        <f>IFERROR(SUMIFS(Backup!$M:$M,Backup!$A:$A,'[103]Activity-wise'!AV$3,Backup!$D:$D,'[103]Activity-wise'!$B9),0)</f>
        <v>0</v>
      </c>
      <c r="AW9" s="326">
        <f>IFERROR(SUMIFS(Backup!$M:$M,Backup!$A:$A,'[103]Activity-wise'!AW$3,Backup!$D:$D,'[103]Activity-wise'!$B9),0)</f>
        <v>0</v>
      </c>
      <c r="AX9" s="326">
        <f>IFERROR(SUMIFS(Backup!$M:$M,Backup!$A:$A,'[103]Activity-wise'!AX$3,Backup!$D:$D,'[103]Activity-wise'!$B9),0)</f>
        <v>0</v>
      </c>
      <c r="AY9" s="326">
        <f>IFERROR(SUMIFS(Backup!$M:$M,Backup!$A:$A,'[103]Activity-wise'!AY$3,Backup!$D:$D,'[103]Activity-wise'!$B9),0)</f>
        <v>0</v>
      </c>
      <c r="AZ9" s="326">
        <f>IFERROR(SUMIFS(Backup!$M:$M,Backup!$A:$A,'[103]Activity-wise'!AZ$3,Backup!$D:$D,'[103]Activity-wise'!$B9),0)</f>
        <v>3</v>
      </c>
      <c r="BA9" s="326">
        <f>IFERROR(SUMIFS(Backup!$M:$M,Backup!$A:$A,'[103]Activity-wise'!BA$3,Backup!$D:$D,'[103]Activity-wise'!$B9),0)</f>
        <v>0</v>
      </c>
      <c r="BB9" s="326">
        <f>IFERROR(SUMIFS(Backup!$M:$M,Backup!$A:$A,'[103]Activity-wise'!BB$3,Backup!$D:$D,'[103]Activity-wise'!$B9),0)</f>
        <v>18</v>
      </c>
      <c r="BC9" s="326">
        <f>IFERROR(SUMIFS(Backup!$M:$M,Backup!$A:$A,'[103]Activity-wise'!BC$3,Backup!$D:$D,'[103]Activity-wise'!$B9),0)</f>
        <v>0</v>
      </c>
      <c r="BD9" s="326">
        <f>IFERROR(SUMIFS(Backup!$M:$M,Backup!$A:$A,'[103]Activity-wise'!BD$3,Backup!$D:$D,'[103]Activity-wise'!$B9),0)</f>
        <v>18</v>
      </c>
      <c r="BE9" s="326">
        <f>IFERROR(SUMIFS(Backup!$M:$M,Backup!$A:$A,'[103]Activity-wise'!BE$3,Backup!$D:$D,'[103]Activity-wise'!$B9),0)</f>
        <v>12</v>
      </c>
      <c r="BF9" s="326">
        <f>IFERROR(SUMIFS(Backup!$M:$M,Backup!$A:$A,'[103]Activity-wise'!BF$3,Backup!$D:$D,'[103]Activity-wise'!$B9),0)</f>
        <v>18</v>
      </c>
      <c r="BG9" s="326">
        <f>IFERROR(SUMIFS(Backup!$M:$M,Backup!$A:$A,'[103]Activity-wise'!BG$3,Backup!$D:$D,'[103]Activity-wise'!$B9),0)</f>
        <v>5</v>
      </c>
      <c r="BH9" s="326">
        <f>IFERROR(SUMIFS(Backup!$M:$M,Backup!$A:$A,'[103]Activity-wise'!BH$3,Backup!$D:$D,'[103]Activity-wise'!$B9),0)</f>
        <v>0</v>
      </c>
      <c r="BI9" s="326">
        <f>IFERROR(SUMIFS(Backup!$M:$M,Backup!$A:$A,'[103]Activity-wise'!BI$3,Backup!$D:$D,'[103]Activity-wise'!$B9),0)</f>
        <v>20</v>
      </c>
      <c r="BJ9" s="326">
        <f>IFERROR(SUMIFS(Backup!$M:$M,Backup!$A:$A,'[103]Activity-wise'!BJ$3,Backup!$D:$D,'[103]Activity-wise'!$B9),0)</f>
        <v>0</v>
      </c>
      <c r="BK9" s="326">
        <f>IFERROR(SUMIFS(Backup!$M:$M,Backup!$A:$A,'[103]Activity-wise'!BK$3,Backup!$D:$D,'[103]Activity-wise'!$B9),0)</f>
        <v>29</v>
      </c>
      <c r="BL9" s="326">
        <f>IFERROR(SUMIFS(Backup!$M:$M,Backup!$A:$A,'[103]Activity-wise'!BL$3,Backup!$D:$D,'[103]Activity-wise'!$B9),0)</f>
        <v>15</v>
      </c>
      <c r="BM9" s="326">
        <f>IFERROR(SUMIFS(Backup!$M:$M,Backup!$A:$A,'[103]Activity-wise'!BM$3,Backup!$D:$D,'[103]Activity-wise'!$B9),0)</f>
        <v>4</v>
      </c>
      <c r="BN9" s="326">
        <f>IFERROR(SUMIFS(Backup!$M:$M,Backup!$A:$A,'[103]Activity-wise'!BN$3,Backup!$D:$D,'[103]Activity-wise'!$B9),0)</f>
        <v>0</v>
      </c>
      <c r="BO9" s="326">
        <f>IFERROR(SUMIFS(Backup!$M:$M,Backup!$A:$A,'[103]Activity-wise'!BO$3,Backup!$D:$D,'[103]Activity-wise'!$B9),0)</f>
        <v>0</v>
      </c>
      <c r="BP9" s="326">
        <f>IFERROR(SUMIFS(Backup!$M:$M,Backup!$A:$A,'[103]Activity-wise'!BP$3,Backup!$D:$D,'[103]Activity-wise'!$B9),0)</f>
        <v>0</v>
      </c>
      <c r="BQ9" s="326">
        <f>IFERROR(SUMIFS(Backup!$M:$M,Backup!$A:$A,'[103]Activity-wise'!BQ$3,Backup!$D:$D,'[103]Activity-wise'!$B9),0)</f>
        <v>10</v>
      </c>
      <c r="BR9" s="326">
        <f>IFERROR(SUMIFS(Backup!$M:$M,Backup!$A:$A,'[103]Activity-wise'!BR$3,Backup!$D:$D,'[103]Activity-wise'!$B9),0)</f>
        <v>10</v>
      </c>
      <c r="BS9" s="326">
        <f>IFERROR(SUMIFS(Backup!$M:$M,Backup!$A:$A,'[103]Activity-wise'!BS$3,Backup!$D:$D,'[103]Activity-wise'!$B9),0)</f>
        <v>5</v>
      </c>
      <c r="BT9" s="326">
        <f>IFERROR(SUMIFS(Backup!$M:$M,Backup!$A:$A,'[103]Activity-wise'!BT$3,Backup!$D:$D,'[103]Activity-wise'!$B9),0)</f>
        <v>5</v>
      </c>
      <c r="BU9" s="326">
        <f>IFERROR(SUMIFS(Backup!$M:$M,Backup!$A:$A,'[103]Activity-wise'!BU$3,Backup!$D:$D,'[103]Activity-wise'!$B9),0)</f>
        <v>0</v>
      </c>
      <c r="BV9" s="326">
        <f>IFERROR(SUMIFS(Backup!$M:$M,Backup!$A:$A,'[103]Activity-wise'!BV$3,Backup!$D:$D,'[103]Activity-wise'!$B9),0)</f>
        <v>0</v>
      </c>
      <c r="BW9" s="326">
        <f>IFERROR(SUMIFS(Backup!$M:$M,Backup!$A:$A,'[103]Activity-wise'!BW$3,Backup!$D:$D,'[103]Activity-wise'!$B9),0)</f>
        <v>0</v>
      </c>
      <c r="BX9" s="326">
        <f>IFERROR(SUMIFS(Backup!$M:$M,Backup!$A:$A,'[103]Activity-wise'!BX$3,Backup!$D:$D,'[103]Activity-wise'!$B9),0)</f>
        <v>0</v>
      </c>
      <c r="BY9" s="326">
        <f t="shared" si="8"/>
        <v>185</v>
      </c>
      <c r="BZ9" s="326">
        <f>IFERROR(SUMIFS(Backup!$M:$M,Backup!$A:$A,'[103]Activity-wise'!BZ$3,Backup!$D:$D,'[103]Activity-wise'!$B9),0)</f>
        <v>10</v>
      </c>
      <c r="CA9" s="326">
        <f>IFERROR(SUMIFS(Backup!$M:$M,Backup!$A:$A,'[103]Activity-wise'!CA$3,Backup!$D:$D,'[103]Activity-wise'!$B9),0)</f>
        <v>10</v>
      </c>
      <c r="CB9" s="326">
        <f>IFERROR(SUMIFS(Backup!$M:$M,Backup!$A:$A,'[103]Activity-wise'!CB$3,Backup!$D:$D,'[103]Activity-wise'!$B9),0)</f>
        <v>0</v>
      </c>
      <c r="CC9" s="326">
        <f>IFERROR(SUMIFS(Backup!$M:$M,Backup!$A:$A,'[103]Activity-wise'!CC$3,Backup!$D:$D,'[103]Activity-wise'!$B9),0)</f>
        <v>0</v>
      </c>
      <c r="CD9" s="326">
        <f>IFERROR(SUMIFS(Backup!$M:$M,Backup!$A:$A,'[103]Activity-wise'!CD$3,Backup!$D:$D,'[103]Activity-wise'!$B9),0)</f>
        <v>0</v>
      </c>
      <c r="CE9" s="326">
        <f>IFERROR(SUMIFS(Backup!$M:$M,Backup!$A:$A,'[103]Activity-wise'!CE$3,Backup!$D:$D,'[103]Activity-wise'!$B9),0)</f>
        <v>0</v>
      </c>
      <c r="CF9" s="326">
        <f>IFERROR(SUMIFS(Backup!$M:$M,Backup!$A:$A,'[103]Activity-wise'!CF$3,Backup!$D:$D,'[103]Activity-wise'!$B9),0)</f>
        <v>5</v>
      </c>
      <c r="CG9" s="326">
        <f>IFERROR(SUMIFS(Backup!$M:$M,Backup!$A:$A,'[103]Activity-wise'!CG$3,Backup!$D:$D,'[103]Activity-wise'!$B9),0)</f>
        <v>5</v>
      </c>
      <c r="CH9" s="326">
        <f>IFERROR(SUMIFS(Backup!$M:$M,Backup!$A:$A,'[103]Activity-wise'!CH$3,Backup!$D:$D,'[103]Activity-wise'!$B9),0)</f>
        <v>0</v>
      </c>
      <c r="CI9" s="326">
        <f>IFERROR(SUMIFS(Backup!$M:$M,Backup!$A:$A,'[103]Activity-wise'!CI$3,Backup!$D:$D,'[103]Activity-wise'!$B9),0)</f>
        <v>0</v>
      </c>
      <c r="CJ9" s="326">
        <f>IFERROR(SUMIFS(Backup!$M:$M,Backup!$A:$A,'[103]Activity-wise'!CJ$3,Backup!$D:$D,'[103]Activity-wise'!$B9),0)</f>
        <v>7</v>
      </c>
      <c r="CK9" s="326">
        <f>IFERROR(SUMIFS(Backup!$M:$M,Backup!$A:$A,'[103]Activity-wise'!CK$3,Backup!$D:$D,'[103]Activity-wise'!$B9),0)</f>
        <v>0</v>
      </c>
      <c r="CL9" s="326">
        <f>IFERROR(SUMIFS(Backup!$M:$M,Backup!$A:$A,'[103]Activity-wise'!CL$3,Backup!$D:$D,'[103]Activity-wise'!$B9),0)</f>
        <v>0</v>
      </c>
      <c r="CM9" s="326">
        <f>IFERROR(SUMIFS(Backup!$M:$M,Backup!$A:$A,'[103]Activity-wise'!CM$3,Backup!$D:$D,'[103]Activity-wise'!$B9),0)</f>
        <v>18</v>
      </c>
      <c r="CN9" s="326">
        <f>IFERROR(SUMIFS(Backup!$M:$M,Backup!$A:$A,'[103]Activity-wise'!CN$3,Backup!$D:$D,'[103]Activity-wise'!$B9),0)</f>
        <v>0</v>
      </c>
      <c r="CO9" s="326">
        <f>IFERROR(SUMIFS(Backup!$M:$M,Backup!$A:$A,'[103]Activity-wise'!CO$3,Backup!$D:$D,'[103]Activity-wise'!$B9),0)</f>
        <v>0</v>
      </c>
      <c r="CP9" s="326">
        <f>IFERROR(SUMIFS(Backup!$M:$M,Backup!$A:$A,'[103]Activity-wise'!CP$3,Backup!$D:$D,'[103]Activity-wise'!$B9),0)</f>
        <v>10</v>
      </c>
      <c r="CQ9" s="326">
        <f>IFERROR(SUMIFS(Backup!$M:$M,Backup!$A:$A,'[103]Activity-wise'!CQ$3,Backup!$D:$D,'[103]Activity-wise'!$B9),0)</f>
        <v>0</v>
      </c>
      <c r="CR9" s="326">
        <f>IFERROR(SUMIFS(Backup!$M:$M,Backup!$A:$A,'[103]Activity-wise'!CR$3,Backup!$D:$D,'[103]Activity-wise'!$B9),0)</f>
        <v>0</v>
      </c>
      <c r="CS9" s="326">
        <f>IFERROR(SUMIFS(Backup!$M:$M,Backup!$A:$A,'[103]Activity-wise'!CS$3,Backup!$D:$D,'[103]Activity-wise'!$B9),0)</f>
        <v>0</v>
      </c>
      <c r="CT9" s="326">
        <f>IFERROR(SUMIFS(Backup!$M:$M,Backup!$A:$A,'[103]Activity-wise'!CT$3,Backup!$D:$D,'[103]Activity-wise'!$B9),0)</f>
        <v>0</v>
      </c>
      <c r="CU9" s="326">
        <f>IFERROR(SUMIFS(Backup!$M:$M,Backup!$A:$A,'[103]Activity-wise'!CU$3,Backup!$D:$D,'[103]Activity-wise'!$B9),0)</f>
        <v>0</v>
      </c>
      <c r="CV9" s="326">
        <f>IFERROR(SUMIFS(Backup!$M:$M,Backup!$A:$A,'[103]Activity-wise'!CV$3,Backup!$D:$D,'[103]Activity-wise'!$B9),0)</f>
        <v>15</v>
      </c>
      <c r="CW9" s="326">
        <f>IFERROR(SUMIFS(Backup!$M:$M,Backup!$A:$A,'[103]Activity-wise'!CW$3,Backup!$D:$D,'[103]Activity-wise'!$B9),0)</f>
        <v>25</v>
      </c>
      <c r="CX9" s="326">
        <f>IFERROR(SUMIFS(Backup!$M:$M,Backup!$A:$A,'[103]Activity-wise'!CX$3,Backup!$D:$D,'[103]Activity-wise'!$B9),0)</f>
        <v>5</v>
      </c>
      <c r="CY9" s="326">
        <f>IFERROR(SUMIFS(Backup!$M:$M,Backup!$A:$A,'[103]Activity-wise'!CY$3,Backup!$D:$D,'[103]Activity-wise'!$B9),0)</f>
        <v>0</v>
      </c>
      <c r="CZ9" s="326">
        <f>IFERROR(SUMIFS(Backup!$M:$M,Backup!$A:$A,'[103]Activity-wise'!CZ$3,Backup!$D:$D,'[103]Activity-wise'!$B9),0)</f>
        <v>25</v>
      </c>
      <c r="DA9" s="326">
        <f>IFERROR(SUMIFS(Backup!$M:$M,Backup!$A:$A,'[103]Activity-wise'!DA$3,Backup!$D:$D,'[103]Activity-wise'!$B9),0)</f>
        <v>0</v>
      </c>
      <c r="DB9" s="326">
        <f>IFERROR(SUMIFS(Backup!$M:$M,Backup!$A:$A,'[103]Activity-wise'!DB$3,Backup!$D:$D,'[103]Activity-wise'!$B9),0)</f>
        <v>25</v>
      </c>
      <c r="DC9" s="326">
        <f>IFERROR(SUMIFS(Backup!$M:$M,Backup!$A:$A,'[103]Activity-wise'!DC$3,Backup!$D:$D,'[103]Activity-wise'!$B9),0)</f>
        <v>25</v>
      </c>
      <c r="DD9" s="326">
        <f t="shared" si="9"/>
        <v>268</v>
      </c>
      <c r="DE9" s="326">
        <f>IFERROR(SUMIFS(Backup!$M:$M,Backup!$A:$A,'[103]Activity-wise'!DE$3,Backup!$D:$D,'[103]Activity-wise'!$B9),0)</f>
        <v>0</v>
      </c>
      <c r="DF9" s="326">
        <f>IFERROR(SUMIFS(Backup!$M:$M,Backup!$A:$A,'[103]Activity-wise'!DF$3,Backup!$D:$D,'[103]Activity-wise'!$B9),0)</f>
        <v>25</v>
      </c>
      <c r="DG9" s="326">
        <f>IFERROR(SUMIFS(Backup!$M:$M,Backup!$A:$A,'[103]Activity-wise'!DG$3,Backup!$D:$D,'[103]Activity-wise'!$B9),0)</f>
        <v>0</v>
      </c>
      <c r="DH9" s="326">
        <f>IFERROR(SUMIFS(Backup!$M:$M,Backup!$A:$A,'[103]Activity-wise'!DH$3,Backup!$D:$D,'[103]Activity-wise'!$B9),0)</f>
        <v>26</v>
      </c>
      <c r="DI9" s="326">
        <f>IFERROR(SUMIFS(Backup!$M:$M,Backup!$A:$A,'[103]Activity-wise'!DI$3,Backup!$D:$D,'[103]Activity-wise'!$B9),0)</f>
        <v>16</v>
      </c>
      <c r="DJ9" s="326">
        <f>IFERROR(SUMIFS(Backup!$M:$M,Backup!$A:$A,'[103]Activity-wise'!DJ$3,Backup!$D:$D,'[103]Activity-wise'!$B9),0)</f>
        <v>40</v>
      </c>
      <c r="DK9" s="326">
        <f>IFERROR(SUMIFS(Backup!$M:$M,Backup!$A:$A,'[103]Activity-wise'!DK$3,Backup!$D:$D,'[103]Activity-wise'!$B9),0)</f>
        <v>6</v>
      </c>
      <c r="DL9" s="326">
        <f>IFERROR(SUMIFS(Backup!$M:$M,Backup!$A:$A,'[103]Activity-wise'!DL$3,Backup!$D:$D,'[103]Activity-wise'!$B9),0)</f>
        <v>30</v>
      </c>
      <c r="DM9" s="326">
        <f>IFERROR(SUMIFS(Backup!$M:$M,Backup!$A:$A,'[103]Activity-wise'!DM$3,Backup!$D:$D,'[103]Activity-wise'!$B9),0)</f>
        <v>0</v>
      </c>
      <c r="DN9" s="326">
        <f>IFERROR(SUMIFS(Backup!$M:$M,Backup!$A:$A,'[103]Activity-wise'!DN$3,Backup!$D:$D,'[103]Activity-wise'!$B9),0)</f>
        <v>0</v>
      </c>
      <c r="DO9" s="326">
        <f>IFERROR(SUMIFS(Backup!$M:$M,Backup!$A:$A,'[103]Activity-wise'!DO$3,Backup!$D:$D,'[103]Activity-wise'!$B9),0)</f>
        <v>0</v>
      </c>
      <c r="DP9" s="326">
        <f>IFERROR(SUMIFS(Backup!$M:$M,Backup!$A:$A,'[103]Activity-wise'!DP$3,Backup!$D:$D,'[103]Activity-wise'!$B9),0)</f>
        <v>0</v>
      </c>
      <c r="DQ9" s="326">
        <f>IFERROR(SUMIFS(Backup!$M:$M,Backup!$A:$A,'[103]Activity-wise'!DQ$3,Backup!$D:$D,'[103]Activity-wise'!$B9),0)</f>
        <v>15</v>
      </c>
      <c r="DR9" s="326">
        <f>IFERROR(SUMIFS(Backup!$M:$M,Backup!$A:$A,'[103]Activity-wise'!DR$3,Backup!$D:$D,'[103]Activity-wise'!$B9),0)</f>
        <v>18</v>
      </c>
      <c r="DS9" s="326">
        <f>IFERROR(SUMIFS(Backup!$M:$M,Backup!$A:$A,'[103]Activity-wise'!DS$3,Backup!$D:$D,'[103]Activity-wise'!$B9),0)</f>
        <v>0</v>
      </c>
      <c r="DT9" s="326">
        <f>IFERROR(SUMIFS(Backup!$M:$M,Backup!$A:$A,'[103]Activity-wise'!DT$3,Backup!$D:$D,'[103]Activity-wise'!$B9),0)</f>
        <v>8</v>
      </c>
      <c r="DU9" s="326">
        <f>IFERROR(SUMIFS(Backup!$M:$M,Backup!$A:$A,'[103]Activity-wise'!DU$3,Backup!$D:$D,'[103]Activity-wise'!$B9),0)</f>
        <v>0</v>
      </c>
      <c r="DV9" s="326">
        <f>IFERROR(SUMIFS(Backup!$M:$M,Backup!$A:$A,'[103]Activity-wise'!DV$3,Backup!$D:$D,'[103]Activity-wise'!$B9),0)</f>
        <v>0</v>
      </c>
      <c r="DW9" s="326">
        <f>IFERROR(SUMIFS(Backup!$M:$M,Backup!$A:$A,'[103]Activity-wise'!DW$3,Backup!$D:$D,'[103]Activity-wise'!$B9),0)</f>
        <v>10</v>
      </c>
      <c r="DX9" s="326">
        <f>IFERROR(SUMIFS(Backup!$M:$M,Backup!$A:$A,'[103]Activity-wise'!DX$3,Backup!$D:$D,'[103]Activity-wise'!$B9),0)</f>
        <v>0</v>
      </c>
      <c r="DY9" s="326">
        <f>IFERROR(SUMIFS(Backup!$M:$M,Backup!$A:$A,'[103]Activity-wise'!DY$3,Backup!$D:$D,'[103]Activity-wise'!$B9),0)</f>
        <v>0</v>
      </c>
      <c r="DZ9" s="326">
        <f>IFERROR(SUMIFS(Backup!$M:$M,Backup!$A:$A,'[103]Activity-wise'!DZ$3,Backup!$D:$D,'[103]Activity-wise'!$B9),0)</f>
        <v>18</v>
      </c>
      <c r="EA9" s="326">
        <f>IFERROR(SUMIFS(Backup!$M:$M,Backup!$A:$A,'[103]Activity-wise'!EA$3,Backup!$D:$D,'[103]Activity-wise'!$B9),0)</f>
        <v>0</v>
      </c>
      <c r="EB9" s="326">
        <f>IFERROR(SUMIFS(Backup!$M:$M,Backup!$A:$A,'[103]Activity-wise'!EB$3,Backup!$D:$D,'[103]Activity-wise'!$B9),0)</f>
        <v>0</v>
      </c>
      <c r="EC9" s="326">
        <f>IFERROR(SUMIFS(Backup!$M:$M,Backup!$A:$A,'[103]Activity-wise'!EC$3,Backup!$D:$D,'[103]Activity-wise'!$B9),0)</f>
        <v>10</v>
      </c>
      <c r="ED9" s="326">
        <f>IFERROR(SUMIFS(Backup!$M:$M,Backup!$A:$A,'[103]Activity-wise'!ED$3,Backup!$D:$D,'[103]Activity-wise'!$B9),0)</f>
        <v>0</v>
      </c>
      <c r="EE9" s="326">
        <f>IFERROR(SUMIFS(Backup!$M:$M,Backup!$A:$A,'[103]Activity-wise'!EE$3,Backup!$D:$D,'[103]Activity-wise'!$B9),0)</f>
        <v>10</v>
      </c>
      <c r="EF9" s="326">
        <f>IFERROR(SUMIFS(Backup!$M:$M,Backup!$A:$A,'[103]Activity-wise'!EF$3,Backup!$D:$D,'[103]Activity-wise'!$B9),0)</f>
        <v>14</v>
      </c>
      <c r="EG9" s="326">
        <f>IFERROR(SUMIFS(Backup!$M:$M,Backup!$A:$A,'[103]Activity-wise'!EG$3,Backup!$D:$D,'[103]Activity-wise'!$B9),0)</f>
        <v>12</v>
      </c>
      <c r="EH9" s="326">
        <f>IFERROR(SUMIFS(Backup!$M:$M,Backup!$A:$A,'[103]Activity-wise'!EH$3,Backup!$D:$D,'[103]Activity-wise'!$B9),0)</f>
        <v>0</v>
      </c>
      <c r="EI9" s="326">
        <f>IFERROR(SUMIFS(Backup!$M:$M,Backup!$A:$A,'[103]Activity-wise'!EI$3,Backup!$D:$D,'[103]Activity-wise'!$B9),0)</f>
        <v>10</v>
      </c>
    </row>
    <row r="10" spans="1:151" s="326" customFormat="1">
      <c r="A10" s="321">
        <v>6</v>
      </c>
      <c r="B10" s="322" t="s">
        <v>204</v>
      </c>
      <c r="C10" s="323">
        <v>6104</v>
      </c>
      <c r="D10" s="324" t="s">
        <v>564</v>
      </c>
      <c r="E10" s="325">
        <f t="shared" si="5"/>
        <v>1017</v>
      </c>
      <c r="F10" s="326">
        <f>IFERROR(SUMIFS(Backup!$N:$N,Backup!$O:$O,'[103]Activity-wise'!F$3,Backup!$D:$D,'[103]Activity-wise'!$B10),0)</f>
        <v>0</v>
      </c>
      <c r="G10" s="326">
        <f>IFERROR(SUMIFS(Backup!$N:$N,Backup!$O:$O,'[103]Activity-wise'!G$3,Backup!$D:$D,'[103]Activity-wise'!$B10),0)</f>
        <v>0</v>
      </c>
      <c r="H10" s="326">
        <f>IFERROR(SUMIFS(Backup!$N:$N,Backup!$O:$O,'[103]Activity-wise'!H$3,Backup!$D:$D,'[103]Activity-wise'!$B10),0)</f>
        <v>0</v>
      </c>
      <c r="I10" s="326">
        <f>IFERROR(SUMIFS(Backup!$N:$N,Backup!$O:$O,'[103]Activity-wise'!I$3,Backup!$D:$D,'[103]Activity-wise'!$B10),0)</f>
        <v>0</v>
      </c>
      <c r="J10" s="326">
        <f>IFERROR(SUMIFS(Backup!$N:$N,Backup!$O:$O,'[103]Activity-wise'!J$3,Backup!$D:$D,'[103]Activity-wise'!$B10),0)</f>
        <v>0</v>
      </c>
      <c r="K10" s="326">
        <f>IFERROR(SUMIFS(Backup!$N:$N,Backup!$O:$O,'[103]Activity-wise'!K$3,Backup!$D:$D,'[103]Activity-wise'!$B10),0)</f>
        <v>0</v>
      </c>
      <c r="L10" s="326">
        <f>IFERROR(SUMIFS(Backup!$N:$N,Backup!$O:$O,'[103]Activity-wise'!L$3,Backup!$D:$D,'[103]Activity-wise'!$B10),0)</f>
        <v>68</v>
      </c>
      <c r="M10" s="326">
        <f>IFERROR(SUMIFS(Backup!$N:$N,Backup!$O:$O,'[103]Activity-wise'!M$3,Backup!$D:$D,'[103]Activity-wise'!$B10),0)</f>
        <v>91</v>
      </c>
      <c r="N10" s="326">
        <f t="shared" si="6"/>
        <v>127</v>
      </c>
      <c r="O10" s="326">
        <f>IFERROR(SUMIFS(Backup!$N:$N,Backup!$A:$A,'[103]Activity-wise'!O$3,Backup!$D:$D,'[103]Activity-wise'!$B10),0)</f>
        <v>0</v>
      </c>
      <c r="P10" s="326">
        <f>IFERROR(SUMIFS(Backup!$N:$N,Backup!$A:$A,'[103]Activity-wise'!P$3,Backup!$D:$D,'[103]Activity-wise'!$B10),0)</f>
        <v>0</v>
      </c>
      <c r="Q10" s="326">
        <f>IFERROR(SUMIFS(Backup!$N:$N,Backup!$A:$A,'[103]Activity-wise'!Q$3,Backup!$D:$D,'[103]Activity-wise'!$B10),0)</f>
        <v>0</v>
      </c>
      <c r="R10" s="326">
        <f>IFERROR(SUMIFS(Backup!$N:$N,Backup!$A:$A,'[103]Activity-wise'!R$3,Backup!$D:$D,'[103]Activity-wise'!$B10),0)</f>
        <v>14</v>
      </c>
      <c r="S10" s="326">
        <f>IFERROR(SUMIFS(Backup!$N:$N,Backup!$A:$A,'[103]Activity-wise'!S$3,Backup!$D:$D,'[103]Activity-wise'!$B10),0)</f>
        <v>0</v>
      </c>
      <c r="T10" s="326">
        <f>IFERROR(SUMIFS(Backup!$N:$N,Backup!$A:$A,'[103]Activity-wise'!T$3,Backup!$D:$D,'[103]Activity-wise'!$B10),0)</f>
        <v>0</v>
      </c>
      <c r="U10" s="326">
        <f>IFERROR(SUMIFS(Backup!$N:$N,Backup!$A:$A,'[103]Activity-wise'!U$3,Backup!$D:$D,'[103]Activity-wise'!$B10),0)</f>
        <v>0</v>
      </c>
      <c r="V10" s="326">
        <f>IFERROR(SUMIFS(Backup!$N:$N,Backup!$A:$A,'[103]Activity-wise'!V$3,Backup!$D:$D,'[103]Activity-wise'!$B10),0)</f>
        <v>0</v>
      </c>
      <c r="W10" s="326">
        <f>IFERROR(SUMIFS(Backup!$N:$N,Backup!$A:$A,'[103]Activity-wise'!W$3,Backup!$D:$D,'[103]Activity-wise'!$B10),0)</f>
        <v>14</v>
      </c>
      <c r="X10" s="326">
        <f>IFERROR(SUMIFS(Backup!$N:$N,Backup!$A:$A,'[103]Activity-wise'!X$3,Backup!$D:$D,'[103]Activity-wise'!$B10),0)</f>
        <v>14</v>
      </c>
      <c r="Y10" s="326">
        <f>IFERROR(SUMIFS(Backup!$N:$N,Backup!$A:$A,'[103]Activity-wise'!Y$3,Backup!$D:$D,'[103]Activity-wise'!$B10),0)</f>
        <v>0</v>
      </c>
      <c r="Z10" s="326">
        <f>IFERROR(SUMIFS(Backup!$N:$N,Backup!$A:$A,'[103]Activity-wise'!Z$3,Backup!$D:$D,'[103]Activity-wise'!$B10),0)</f>
        <v>0</v>
      </c>
      <c r="AA10" s="326">
        <f>IFERROR(SUMIFS(Backup!$N:$N,Backup!$A:$A,'[103]Activity-wise'!AA$3,Backup!$D:$D,'[103]Activity-wise'!$B10),0)</f>
        <v>13</v>
      </c>
      <c r="AB10" s="326">
        <f>IFERROR(SUMIFS(Backup!$N:$N,Backup!$A:$A,'[103]Activity-wise'!AB$3,Backup!$D:$D,'[103]Activity-wise'!$B10),0)</f>
        <v>14</v>
      </c>
      <c r="AC10" s="326">
        <f>IFERROR(SUMIFS(Backup!$N:$N,Backup!$A:$A,'[103]Activity-wise'!AC$3,Backup!$D:$D,'[103]Activity-wise'!$B10),0)</f>
        <v>0</v>
      </c>
      <c r="AD10" s="326">
        <f>IFERROR(SUMIFS(Backup!$N:$N,Backup!$A:$A,'[103]Activity-wise'!AD$3,Backup!$D:$D,'[103]Activity-wise'!$B10),0)</f>
        <v>0</v>
      </c>
      <c r="AE10" s="326">
        <f>IFERROR(SUMIFS(Backup!$N:$N,Backup!$A:$A,'[103]Activity-wise'!AE$3,Backup!$D:$D,'[103]Activity-wise'!$B10),0)</f>
        <v>0</v>
      </c>
      <c r="AF10" s="326">
        <f>IFERROR(SUMIFS(Backup!$N:$N,Backup!$A:$A,'[103]Activity-wise'!AF$3,Backup!$D:$D,'[103]Activity-wise'!$B10),0)</f>
        <v>0</v>
      </c>
      <c r="AG10" s="326">
        <f>IFERROR(SUMIFS(Backup!$N:$N,Backup!$A:$A,'[103]Activity-wise'!AG$3,Backup!$D:$D,'[103]Activity-wise'!$B10),0)</f>
        <v>0</v>
      </c>
      <c r="AH10" s="326">
        <f>IFERROR(SUMIFS(Backup!$N:$N,Backup!$A:$A,'[103]Activity-wise'!AH$3,Backup!$D:$D,'[103]Activity-wise'!$B10),0)</f>
        <v>0</v>
      </c>
      <c r="AI10" s="326">
        <f>IFERROR(SUMIFS(Backup!$N:$N,Backup!$A:$A,'[103]Activity-wise'!AI$3,Backup!$D:$D,'[103]Activity-wise'!$B10),0)</f>
        <v>0</v>
      </c>
      <c r="AJ10" s="326">
        <f>IFERROR(SUMIFS(Backup!$N:$N,Backup!$A:$A,'[103]Activity-wise'!AJ$3,Backup!$D:$D,'[103]Activity-wise'!$B10),0)</f>
        <v>15</v>
      </c>
      <c r="AK10" s="326">
        <f>IFERROR(SUMIFS(Backup!$N:$N,Backup!$A:$A,'[103]Activity-wise'!AK$3,Backup!$D:$D,'[103]Activity-wise'!$B10),0)</f>
        <v>0</v>
      </c>
      <c r="AL10" s="326">
        <f>IFERROR(SUMIFS(Backup!$N:$N,Backup!$A:$A,'[103]Activity-wise'!AL$3,Backup!$D:$D,'[103]Activity-wise'!$B10),0)</f>
        <v>15</v>
      </c>
      <c r="AM10" s="326">
        <f>IFERROR(SUMIFS(Backup!$N:$N,Backup!$A:$A,'[103]Activity-wise'!AM$3,Backup!$D:$D,'[103]Activity-wise'!$B10),0)</f>
        <v>0</v>
      </c>
      <c r="AN10" s="326">
        <f>IFERROR(SUMIFS(Backup!$N:$N,Backup!$A:$A,'[103]Activity-wise'!AN$3,Backup!$D:$D,'[103]Activity-wise'!$B10),0)</f>
        <v>0</v>
      </c>
      <c r="AO10" s="326">
        <f>IFERROR(SUMIFS(Backup!$N:$N,Backup!$A:$A,'[103]Activity-wise'!AO$3,Backup!$D:$D,'[103]Activity-wise'!$B10),0)</f>
        <v>0</v>
      </c>
      <c r="AP10" s="326">
        <f>IFERROR(SUMIFS(Backup!$N:$N,Backup!$A:$A,'[103]Activity-wise'!AP$3,Backup!$D:$D,'[103]Activity-wise'!$B10),0)</f>
        <v>0</v>
      </c>
      <c r="AQ10" s="326">
        <f>IFERROR(SUMIFS(Backup!$N:$N,Backup!$A:$A,'[103]Activity-wise'!AQ$3,Backup!$D:$D,'[103]Activity-wise'!$B10),0)</f>
        <v>0</v>
      </c>
      <c r="AR10" s="326">
        <f>IFERROR(SUMIFS(Backup!$N:$N,Backup!$A:$A,'[103]Activity-wise'!AR$3,Backup!$D:$D,'[103]Activity-wise'!$B10),0)</f>
        <v>28</v>
      </c>
      <c r="AS10" s="326">
        <f t="shared" si="7"/>
        <v>145</v>
      </c>
      <c r="AT10" s="326">
        <f>IFERROR(SUMIFS(Backup!$N:$N,Backup!$A:$A,'[103]Activity-wise'!AT$3,Backup!$D:$D,'[103]Activity-wise'!$B10),0)</f>
        <v>0</v>
      </c>
      <c r="AU10" s="326">
        <f>IFERROR(SUMIFS(Backup!$N:$N,Backup!$A:$A,'[103]Activity-wise'!AU$3,Backup!$D:$D,'[103]Activity-wise'!$B10),0)</f>
        <v>0</v>
      </c>
      <c r="AV10" s="326">
        <f>IFERROR(SUMIFS(Backup!$N:$N,Backup!$A:$A,'[103]Activity-wise'!AV$3,Backup!$D:$D,'[103]Activity-wise'!$B10),0)</f>
        <v>12</v>
      </c>
      <c r="AW10" s="326">
        <f>IFERROR(SUMIFS(Backup!$N:$N,Backup!$A:$A,'[103]Activity-wise'!AW$3,Backup!$D:$D,'[103]Activity-wise'!$B10),0)</f>
        <v>0</v>
      </c>
      <c r="AX10" s="326">
        <f>IFERROR(SUMIFS(Backup!$N:$N,Backup!$A:$A,'[103]Activity-wise'!AX$3,Backup!$D:$D,'[103]Activity-wise'!$B10),0)</f>
        <v>0</v>
      </c>
      <c r="AY10" s="326">
        <f>IFERROR(SUMIFS(Backup!$N:$N,Backup!$A:$A,'[103]Activity-wise'!AY$3,Backup!$D:$D,'[103]Activity-wise'!$B10),0)</f>
        <v>14</v>
      </c>
      <c r="AZ10" s="326">
        <f>IFERROR(SUMIFS(Backup!$N:$N,Backup!$A:$A,'[103]Activity-wise'!AZ$3,Backup!$D:$D,'[103]Activity-wise'!$B10),0)</f>
        <v>13</v>
      </c>
      <c r="BA10" s="326">
        <f>IFERROR(SUMIFS(Backup!$N:$N,Backup!$A:$A,'[103]Activity-wise'!BA$3,Backup!$D:$D,'[103]Activity-wise'!$B10),0)</f>
        <v>0</v>
      </c>
      <c r="BB10" s="326">
        <f>IFERROR(SUMIFS(Backup!$N:$N,Backup!$A:$A,'[103]Activity-wise'!BB$3,Backup!$D:$D,'[103]Activity-wise'!$B10),0)</f>
        <v>0</v>
      </c>
      <c r="BC10" s="326">
        <f>IFERROR(SUMIFS(Backup!$N:$N,Backup!$A:$A,'[103]Activity-wise'!BC$3,Backup!$D:$D,'[103]Activity-wise'!$B10),0)</f>
        <v>0</v>
      </c>
      <c r="BD10" s="326">
        <f>IFERROR(SUMIFS(Backup!$N:$N,Backup!$A:$A,'[103]Activity-wise'!BD$3,Backup!$D:$D,'[103]Activity-wise'!$B10),0)</f>
        <v>0</v>
      </c>
      <c r="BE10" s="326">
        <f>IFERROR(SUMIFS(Backup!$N:$N,Backup!$A:$A,'[103]Activity-wise'!BE$3,Backup!$D:$D,'[103]Activity-wise'!$B10),0)</f>
        <v>12</v>
      </c>
      <c r="BF10" s="326">
        <f>IFERROR(SUMIFS(Backup!$N:$N,Backup!$A:$A,'[103]Activity-wise'!BF$3,Backup!$D:$D,'[103]Activity-wise'!$B10),0)</f>
        <v>0</v>
      </c>
      <c r="BG10" s="326">
        <f>IFERROR(SUMIFS(Backup!$N:$N,Backup!$A:$A,'[103]Activity-wise'!BG$3,Backup!$D:$D,'[103]Activity-wise'!$B10),0)</f>
        <v>12</v>
      </c>
      <c r="BH10" s="326">
        <f>IFERROR(SUMIFS(Backup!$N:$N,Backup!$A:$A,'[103]Activity-wise'!BH$3,Backup!$D:$D,'[103]Activity-wise'!$B10),0)</f>
        <v>0</v>
      </c>
      <c r="BI10" s="326">
        <f>IFERROR(SUMIFS(Backup!$N:$N,Backup!$A:$A,'[103]Activity-wise'!BI$3,Backup!$D:$D,'[103]Activity-wise'!$B10),0)</f>
        <v>0</v>
      </c>
      <c r="BJ10" s="326">
        <f>IFERROR(SUMIFS(Backup!$N:$N,Backup!$A:$A,'[103]Activity-wise'!BJ$3,Backup!$D:$D,'[103]Activity-wise'!$B10),0)</f>
        <v>0</v>
      </c>
      <c r="BK10" s="326">
        <f>IFERROR(SUMIFS(Backup!$N:$N,Backup!$A:$A,'[103]Activity-wise'!BK$3,Backup!$D:$D,'[103]Activity-wise'!$B10),0)</f>
        <v>0</v>
      </c>
      <c r="BL10" s="326">
        <f>IFERROR(SUMIFS(Backup!$N:$N,Backup!$A:$A,'[103]Activity-wise'!BL$3,Backup!$D:$D,'[103]Activity-wise'!$B10),0)</f>
        <v>0</v>
      </c>
      <c r="BM10" s="326">
        <f>IFERROR(SUMIFS(Backup!$N:$N,Backup!$A:$A,'[103]Activity-wise'!BM$3,Backup!$D:$D,'[103]Activity-wise'!$B10),0)</f>
        <v>0</v>
      </c>
      <c r="BN10" s="326">
        <f>IFERROR(SUMIFS(Backup!$N:$N,Backup!$A:$A,'[103]Activity-wise'!BN$3,Backup!$D:$D,'[103]Activity-wise'!$B10),0)</f>
        <v>0</v>
      </c>
      <c r="BO10" s="326">
        <f>IFERROR(SUMIFS(Backup!$N:$N,Backup!$A:$A,'[103]Activity-wise'!BO$3,Backup!$D:$D,'[103]Activity-wise'!$B10),0)</f>
        <v>0</v>
      </c>
      <c r="BP10" s="326">
        <f>IFERROR(SUMIFS(Backup!$N:$N,Backup!$A:$A,'[103]Activity-wise'!BP$3,Backup!$D:$D,'[103]Activity-wise'!$B10),0)</f>
        <v>0</v>
      </c>
      <c r="BQ10" s="326">
        <f>IFERROR(SUMIFS(Backup!$N:$N,Backup!$A:$A,'[103]Activity-wise'!BQ$3,Backup!$D:$D,'[103]Activity-wise'!$B10),0)</f>
        <v>28</v>
      </c>
      <c r="BR10" s="326">
        <f>IFERROR(SUMIFS(Backup!$N:$N,Backup!$A:$A,'[103]Activity-wise'!BR$3,Backup!$D:$D,'[103]Activity-wise'!$B10),0)</f>
        <v>0</v>
      </c>
      <c r="BS10" s="326">
        <f>IFERROR(SUMIFS(Backup!$N:$N,Backup!$A:$A,'[103]Activity-wise'!BS$3,Backup!$D:$D,'[103]Activity-wise'!$B10),0)</f>
        <v>0</v>
      </c>
      <c r="BT10" s="326">
        <f>IFERROR(SUMIFS(Backup!$N:$N,Backup!$A:$A,'[103]Activity-wise'!BT$3,Backup!$D:$D,'[103]Activity-wise'!$B10),0)</f>
        <v>0</v>
      </c>
      <c r="BU10" s="326">
        <f>IFERROR(SUMIFS(Backup!$N:$N,Backup!$A:$A,'[103]Activity-wise'!BU$3,Backup!$D:$D,'[103]Activity-wise'!$B10),0)</f>
        <v>0</v>
      </c>
      <c r="BV10" s="326">
        <f>IFERROR(SUMIFS(Backup!$N:$N,Backup!$A:$A,'[103]Activity-wise'!BV$3,Backup!$D:$D,'[103]Activity-wise'!$B10),0)</f>
        <v>12</v>
      </c>
      <c r="BW10" s="326">
        <f>IFERROR(SUMIFS(Backup!$N:$N,Backup!$A:$A,'[103]Activity-wise'!BW$3,Backup!$D:$D,'[103]Activity-wise'!$B10),0)</f>
        <v>0</v>
      </c>
      <c r="BX10" s="326">
        <f>IFERROR(SUMIFS(Backup!$N:$N,Backup!$A:$A,'[103]Activity-wise'!BX$3,Backup!$D:$D,'[103]Activity-wise'!$B10),0)</f>
        <v>42</v>
      </c>
      <c r="BY10" s="326">
        <f t="shared" si="8"/>
        <v>328</v>
      </c>
      <c r="BZ10" s="326">
        <f>IFERROR(SUMIFS(Backup!$N:$N,Backup!$A:$A,'[103]Activity-wise'!BZ$3,Backup!$D:$D,'[103]Activity-wise'!$B10),0)</f>
        <v>0</v>
      </c>
      <c r="CA10" s="326">
        <f>IFERROR(SUMIFS(Backup!$N:$N,Backup!$A:$A,'[103]Activity-wise'!CA$3,Backup!$D:$D,'[103]Activity-wise'!$B10),0)</f>
        <v>0</v>
      </c>
      <c r="CB10" s="326">
        <f>IFERROR(SUMIFS(Backup!$N:$N,Backup!$A:$A,'[103]Activity-wise'!CB$3,Backup!$D:$D,'[103]Activity-wise'!$B10),0)</f>
        <v>15</v>
      </c>
      <c r="CC10" s="326">
        <f>IFERROR(SUMIFS(Backup!$N:$N,Backup!$A:$A,'[103]Activity-wise'!CC$3,Backup!$D:$D,'[103]Activity-wise'!$B10),0)</f>
        <v>14</v>
      </c>
      <c r="CD10" s="326">
        <f>IFERROR(SUMIFS(Backup!$N:$N,Backup!$A:$A,'[103]Activity-wise'!CD$3,Backup!$D:$D,'[103]Activity-wise'!$B10),0)</f>
        <v>0</v>
      </c>
      <c r="CE10" s="326">
        <f>IFERROR(SUMIFS(Backup!$N:$N,Backup!$A:$A,'[103]Activity-wise'!CE$3,Backup!$D:$D,'[103]Activity-wise'!$B10),0)</f>
        <v>24</v>
      </c>
      <c r="CF10" s="326">
        <f>IFERROR(SUMIFS(Backup!$N:$N,Backup!$A:$A,'[103]Activity-wise'!CF$3,Backup!$D:$D,'[103]Activity-wise'!$B10),0)</f>
        <v>0</v>
      </c>
      <c r="CG10" s="326">
        <f>IFERROR(SUMIFS(Backup!$N:$N,Backup!$A:$A,'[103]Activity-wise'!CG$3,Backup!$D:$D,'[103]Activity-wise'!$B10),0)</f>
        <v>30</v>
      </c>
      <c r="CH10" s="326">
        <f>IFERROR(SUMIFS(Backup!$N:$N,Backup!$A:$A,'[103]Activity-wise'!CH$3,Backup!$D:$D,'[103]Activity-wise'!$B10),0)</f>
        <v>0</v>
      </c>
      <c r="CI10" s="326">
        <f>IFERROR(SUMIFS(Backup!$N:$N,Backup!$A:$A,'[103]Activity-wise'!CI$3,Backup!$D:$D,'[103]Activity-wise'!$B10),0)</f>
        <v>14</v>
      </c>
      <c r="CJ10" s="326">
        <f>IFERROR(SUMIFS(Backup!$N:$N,Backup!$A:$A,'[103]Activity-wise'!CJ$3,Backup!$D:$D,'[103]Activity-wise'!$B10),0)</f>
        <v>26</v>
      </c>
      <c r="CK10" s="326">
        <f>IFERROR(SUMIFS(Backup!$N:$N,Backup!$A:$A,'[103]Activity-wise'!CK$3,Backup!$D:$D,'[103]Activity-wise'!$B10),0)</f>
        <v>0</v>
      </c>
      <c r="CL10" s="326">
        <f>IFERROR(SUMIFS(Backup!$N:$N,Backup!$A:$A,'[103]Activity-wise'!CL$3,Backup!$D:$D,'[103]Activity-wise'!$B10),0)</f>
        <v>14</v>
      </c>
      <c r="CM10" s="326">
        <f>IFERROR(SUMIFS(Backup!$N:$N,Backup!$A:$A,'[103]Activity-wise'!CM$3,Backup!$D:$D,'[103]Activity-wise'!$B10),0)</f>
        <v>12</v>
      </c>
      <c r="CN10" s="326">
        <f>IFERROR(SUMIFS(Backup!$N:$N,Backup!$A:$A,'[103]Activity-wise'!CN$3,Backup!$D:$D,'[103]Activity-wise'!$B10),0)</f>
        <v>13</v>
      </c>
      <c r="CO10" s="326">
        <f>IFERROR(SUMIFS(Backup!$N:$N,Backup!$A:$A,'[103]Activity-wise'!CO$3,Backup!$D:$D,'[103]Activity-wise'!$B10),0)</f>
        <v>0</v>
      </c>
      <c r="CP10" s="326">
        <f>IFERROR(SUMIFS(Backup!$N:$N,Backup!$A:$A,'[103]Activity-wise'!CP$3,Backup!$D:$D,'[103]Activity-wise'!$B10),0)</f>
        <v>24</v>
      </c>
      <c r="CQ10" s="326">
        <f>IFERROR(SUMIFS(Backup!$N:$N,Backup!$A:$A,'[103]Activity-wise'!CQ$3,Backup!$D:$D,'[103]Activity-wise'!$B10),0)</f>
        <v>0</v>
      </c>
      <c r="CR10" s="326">
        <f>IFERROR(SUMIFS(Backup!$N:$N,Backup!$A:$A,'[103]Activity-wise'!CR$3,Backup!$D:$D,'[103]Activity-wise'!$B10),0)</f>
        <v>0</v>
      </c>
      <c r="CS10" s="326">
        <f>IFERROR(SUMIFS(Backup!$N:$N,Backup!$A:$A,'[103]Activity-wise'!CS$3,Backup!$D:$D,'[103]Activity-wise'!$B10),0)</f>
        <v>12</v>
      </c>
      <c r="CT10" s="326">
        <f>IFERROR(SUMIFS(Backup!$N:$N,Backup!$A:$A,'[103]Activity-wise'!CT$3,Backup!$D:$D,'[103]Activity-wise'!$B10),0)</f>
        <v>0</v>
      </c>
      <c r="CU10" s="326">
        <f>IFERROR(SUMIFS(Backup!$N:$N,Backup!$A:$A,'[103]Activity-wise'!CU$3,Backup!$D:$D,'[103]Activity-wise'!$B10),0)</f>
        <v>42</v>
      </c>
      <c r="CV10" s="326">
        <f>IFERROR(SUMIFS(Backup!$N:$N,Backup!$A:$A,'[103]Activity-wise'!CV$3,Backup!$D:$D,'[103]Activity-wise'!$B10),0)</f>
        <v>0</v>
      </c>
      <c r="CW10" s="326">
        <f>IFERROR(SUMIFS(Backup!$N:$N,Backup!$A:$A,'[103]Activity-wise'!CW$3,Backup!$D:$D,'[103]Activity-wise'!$B10),0)</f>
        <v>0</v>
      </c>
      <c r="CX10" s="326">
        <f>IFERROR(SUMIFS(Backup!$N:$N,Backup!$A:$A,'[103]Activity-wise'!CX$3,Backup!$D:$D,'[103]Activity-wise'!$B10),0)</f>
        <v>0</v>
      </c>
      <c r="CY10" s="326">
        <f>IFERROR(SUMIFS(Backup!$N:$N,Backup!$A:$A,'[103]Activity-wise'!CY$3,Backup!$D:$D,'[103]Activity-wise'!$B10),0)</f>
        <v>0</v>
      </c>
      <c r="CZ10" s="326">
        <f>IFERROR(SUMIFS(Backup!$N:$N,Backup!$A:$A,'[103]Activity-wise'!CZ$3,Backup!$D:$D,'[103]Activity-wise'!$B10),0)</f>
        <v>30</v>
      </c>
      <c r="DA10" s="326">
        <f>IFERROR(SUMIFS(Backup!$N:$N,Backup!$A:$A,'[103]Activity-wise'!DA$3,Backup!$D:$D,'[103]Activity-wise'!$B10),0)</f>
        <v>0</v>
      </c>
      <c r="DB10" s="326">
        <f>IFERROR(SUMIFS(Backup!$N:$N,Backup!$A:$A,'[103]Activity-wise'!DB$3,Backup!$D:$D,'[103]Activity-wise'!$B10),0)</f>
        <v>14</v>
      </c>
      <c r="DC10" s="326">
        <f>IFERROR(SUMIFS(Backup!$N:$N,Backup!$A:$A,'[103]Activity-wise'!DC$3,Backup!$D:$D,'[103]Activity-wise'!$B10),0)</f>
        <v>44</v>
      </c>
      <c r="DD10" s="326">
        <f t="shared" si="9"/>
        <v>258</v>
      </c>
      <c r="DE10" s="326">
        <f>IFERROR(SUMIFS(Backup!$N:$N,Backup!$A:$A,'[103]Activity-wise'!DE$3,Backup!$D:$D,'[103]Activity-wise'!$B10),0)</f>
        <v>0</v>
      </c>
      <c r="DF10" s="326">
        <f>IFERROR(SUMIFS(Backup!$N:$N,Backup!$A:$A,'[103]Activity-wise'!DF$3,Backup!$D:$D,'[103]Activity-wise'!$B10),0)</f>
        <v>0</v>
      </c>
      <c r="DG10" s="326">
        <f>IFERROR(SUMIFS(Backup!$N:$N,Backup!$A:$A,'[103]Activity-wise'!DG$3,Backup!$D:$D,'[103]Activity-wise'!$B10),0)</f>
        <v>0</v>
      </c>
      <c r="DH10" s="326">
        <f>IFERROR(SUMIFS(Backup!$N:$N,Backup!$A:$A,'[103]Activity-wise'!DH$3,Backup!$D:$D,'[103]Activity-wise'!$B10),0)</f>
        <v>29</v>
      </c>
      <c r="DI10" s="326">
        <f>IFERROR(SUMIFS(Backup!$N:$N,Backup!$A:$A,'[103]Activity-wise'!DI$3,Backup!$D:$D,'[103]Activity-wise'!$B10),0)</f>
        <v>31</v>
      </c>
      <c r="DJ10" s="326">
        <f>IFERROR(SUMIFS(Backup!$N:$N,Backup!$A:$A,'[103]Activity-wise'!DJ$3,Backup!$D:$D,'[103]Activity-wise'!$B10),0)</f>
        <v>0</v>
      </c>
      <c r="DK10" s="326">
        <f>IFERROR(SUMIFS(Backup!$N:$N,Backup!$A:$A,'[103]Activity-wise'!DK$3,Backup!$D:$D,'[103]Activity-wise'!$B10),0)</f>
        <v>0</v>
      </c>
      <c r="DL10" s="326">
        <f>IFERROR(SUMIFS(Backup!$N:$N,Backup!$A:$A,'[103]Activity-wise'!DL$3,Backup!$D:$D,'[103]Activity-wise'!$B10),0)</f>
        <v>30</v>
      </c>
      <c r="DM10" s="326">
        <f>IFERROR(SUMIFS(Backup!$N:$N,Backup!$A:$A,'[103]Activity-wise'!DM$3,Backup!$D:$D,'[103]Activity-wise'!$B10),0)</f>
        <v>0</v>
      </c>
      <c r="DN10" s="326">
        <f>IFERROR(SUMIFS(Backup!$N:$N,Backup!$A:$A,'[103]Activity-wise'!DN$3,Backup!$D:$D,'[103]Activity-wise'!$B10),0)</f>
        <v>0</v>
      </c>
      <c r="DO10" s="326">
        <f>IFERROR(SUMIFS(Backup!$N:$N,Backup!$A:$A,'[103]Activity-wise'!DO$3,Backup!$D:$D,'[103]Activity-wise'!$B10),0)</f>
        <v>30</v>
      </c>
      <c r="DP10" s="326">
        <f>IFERROR(SUMIFS(Backup!$N:$N,Backup!$A:$A,'[103]Activity-wise'!DP$3,Backup!$D:$D,'[103]Activity-wise'!$B10),0)</f>
        <v>0</v>
      </c>
      <c r="DQ10" s="326">
        <f>IFERROR(SUMIFS(Backup!$N:$N,Backup!$A:$A,'[103]Activity-wise'!DQ$3,Backup!$D:$D,'[103]Activity-wise'!$B10),0)</f>
        <v>0</v>
      </c>
      <c r="DR10" s="326">
        <f>IFERROR(SUMIFS(Backup!$N:$N,Backup!$A:$A,'[103]Activity-wise'!DR$3,Backup!$D:$D,'[103]Activity-wise'!$B10),0)</f>
        <v>30</v>
      </c>
      <c r="DS10" s="326">
        <f>IFERROR(SUMIFS(Backup!$N:$N,Backup!$A:$A,'[103]Activity-wise'!DS$3,Backup!$D:$D,'[103]Activity-wise'!$B10),0)</f>
        <v>0</v>
      </c>
      <c r="DT10" s="326">
        <f>IFERROR(SUMIFS(Backup!$N:$N,Backup!$A:$A,'[103]Activity-wise'!DT$3,Backup!$D:$D,'[103]Activity-wise'!$B10),0)</f>
        <v>0</v>
      </c>
      <c r="DU10" s="326">
        <f>IFERROR(SUMIFS(Backup!$N:$N,Backup!$A:$A,'[103]Activity-wise'!DU$3,Backup!$D:$D,'[103]Activity-wise'!$B10),0)</f>
        <v>0</v>
      </c>
      <c r="DV10" s="326">
        <f>IFERROR(SUMIFS(Backup!$N:$N,Backup!$A:$A,'[103]Activity-wise'!DV$3,Backup!$D:$D,'[103]Activity-wise'!$B10),0)</f>
        <v>14</v>
      </c>
      <c r="DW10" s="326">
        <f>IFERROR(SUMIFS(Backup!$N:$N,Backup!$A:$A,'[103]Activity-wise'!DW$3,Backup!$D:$D,'[103]Activity-wise'!$B10),0)</f>
        <v>0</v>
      </c>
      <c r="DX10" s="326">
        <f>IFERROR(SUMIFS(Backup!$N:$N,Backup!$A:$A,'[103]Activity-wise'!DX$3,Backup!$D:$D,'[103]Activity-wise'!$B10),0)</f>
        <v>35</v>
      </c>
      <c r="DY10" s="326">
        <f>IFERROR(SUMIFS(Backup!$N:$N,Backup!$A:$A,'[103]Activity-wise'!DY$3,Backup!$D:$D,'[103]Activity-wise'!$B10),0)</f>
        <v>0</v>
      </c>
      <c r="DZ10" s="326">
        <f>IFERROR(SUMIFS(Backup!$N:$N,Backup!$A:$A,'[103]Activity-wise'!DZ$3,Backup!$D:$D,'[103]Activity-wise'!$B10),0)</f>
        <v>0</v>
      </c>
      <c r="EA10" s="326">
        <f>IFERROR(SUMIFS(Backup!$N:$N,Backup!$A:$A,'[103]Activity-wise'!EA$3,Backup!$D:$D,'[103]Activity-wise'!$B10),0)</f>
        <v>0</v>
      </c>
      <c r="EB10" s="326">
        <f>IFERROR(SUMIFS(Backup!$N:$N,Backup!$A:$A,'[103]Activity-wise'!EB$3,Backup!$D:$D,'[103]Activity-wise'!$B10),0)</f>
        <v>0</v>
      </c>
      <c r="EC10" s="326">
        <f>IFERROR(SUMIFS(Backup!$N:$N,Backup!$A:$A,'[103]Activity-wise'!EC$3,Backup!$D:$D,'[103]Activity-wise'!$B10),0)</f>
        <v>15</v>
      </c>
      <c r="ED10" s="326">
        <f>IFERROR(SUMIFS(Backup!$N:$N,Backup!$A:$A,'[103]Activity-wise'!ED$3,Backup!$D:$D,'[103]Activity-wise'!$B10),0)</f>
        <v>2</v>
      </c>
      <c r="EE10" s="326">
        <f>IFERROR(SUMIFS(Backup!$N:$N,Backup!$A:$A,'[103]Activity-wise'!EE$3,Backup!$D:$D,'[103]Activity-wise'!$B10),0)</f>
        <v>14</v>
      </c>
      <c r="EF10" s="326">
        <f>IFERROR(SUMIFS(Backup!$N:$N,Backup!$A:$A,'[103]Activity-wise'!EF$3,Backup!$D:$D,'[103]Activity-wise'!$B10),0)</f>
        <v>0</v>
      </c>
      <c r="EG10" s="326">
        <f>IFERROR(SUMIFS(Backup!$N:$N,Backup!$A:$A,'[103]Activity-wise'!EG$3,Backup!$D:$D,'[103]Activity-wise'!$B10),0)</f>
        <v>0</v>
      </c>
      <c r="EH10" s="326">
        <f>IFERROR(SUMIFS(Backup!$N:$N,Backup!$A:$A,'[103]Activity-wise'!EH$3,Backup!$D:$D,'[103]Activity-wise'!$B10),0)</f>
        <v>0</v>
      </c>
      <c r="EI10" s="326">
        <f>IFERROR(SUMIFS(Backup!$N:$N,Backup!$A:$A,'[103]Activity-wise'!EI$3,Backup!$D:$D,'[103]Activity-wise'!$B10),0)</f>
        <v>28</v>
      </c>
    </row>
    <row r="11" spans="1:151" s="326" customFormat="1">
      <c r="A11" s="321">
        <v>7</v>
      </c>
      <c r="B11" s="322" t="s">
        <v>95</v>
      </c>
      <c r="C11" s="323">
        <v>7192.7999999999993</v>
      </c>
      <c r="D11" s="324" t="s">
        <v>564</v>
      </c>
      <c r="E11" s="325">
        <f t="shared" si="5"/>
        <v>1261</v>
      </c>
      <c r="F11" s="326">
        <f>IFERROR(SUMIFS(Backup!$N:$N,Backup!$O:$O,'[103]Activity-wise'!F$3,Backup!$D:$D,'[103]Activity-wise'!$B11),0)</f>
        <v>0</v>
      </c>
      <c r="G11" s="326">
        <f>IFERROR(SUMIFS(Backup!$N:$N,Backup!$O:$O,'[103]Activity-wise'!G$3,Backup!$D:$D,'[103]Activity-wise'!$B11),0)</f>
        <v>0</v>
      </c>
      <c r="H11" s="326">
        <f>IFERROR(SUMIFS(Backup!$N:$N,Backup!$O:$O,'[103]Activity-wise'!H$3,Backup!$D:$D,'[103]Activity-wise'!$B11),0)</f>
        <v>0</v>
      </c>
      <c r="I11" s="326">
        <f>IFERROR(SUMIFS(Backup!$N:$N,Backup!$O:$O,'[103]Activity-wise'!I$3,Backup!$D:$D,'[103]Activity-wise'!$B11),0)</f>
        <v>0</v>
      </c>
      <c r="J11" s="326">
        <f>IFERROR(SUMIFS(Backup!$N:$N,Backup!$O:$O,'[103]Activity-wise'!J$3,Backup!$D:$D,'[103]Activity-wise'!$B11),0)</f>
        <v>0</v>
      </c>
      <c r="K11" s="326">
        <f>IFERROR(SUMIFS(Backup!$N:$N,Backup!$O:$O,'[103]Activity-wise'!K$3,Backup!$D:$D,'[103]Activity-wise'!$B11),0)</f>
        <v>0</v>
      </c>
      <c r="L11" s="326">
        <f>IFERROR(SUMIFS(Backup!$N:$N,Backup!$O:$O,'[103]Activity-wise'!L$3,Backup!$D:$D,'[103]Activity-wise'!$B11),0)</f>
        <v>0</v>
      </c>
      <c r="M11" s="326">
        <f>IFERROR(SUMIFS(Backup!$N:$N,Backup!$O:$O,'[103]Activity-wise'!M$3,Backup!$D:$D,'[103]Activity-wise'!$B11),0)</f>
        <v>36</v>
      </c>
      <c r="N11" s="326">
        <f t="shared" si="6"/>
        <v>120</v>
      </c>
      <c r="O11" s="326">
        <f>IFERROR(SUMIFS(Backup!$N:$N,Backup!$A:$A,'[103]Activity-wise'!O$3,Backup!$D:$D,'[103]Activity-wise'!$B11),0)</f>
        <v>0</v>
      </c>
      <c r="P11" s="326">
        <f>IFERROR(SUMIFS(Backup!$N:$N,Backup!$A:$A,'[103]Activity-wise'!P$3,Backup!$D:$D,'[103]Activity-wise'!$B11),0)</f>
        <v>0</v>
      </c>
      <c r="Q11" s="326">
        <f>IFERROR(SUMIFS(Backup!$N:$N,Backup!$A:$A,'[103]Activity-wise'!Q$3,Backup!$D:$D,'[103]Activity-wise'!$B11),0)</f>
        <v>0</v>
      </c>
      <c r="R11" s="326">
        <f>IFERROR(SUMIFS(Backup!$N:$N,Backup!$A:$A,'[103]Activity-wise'!R$3,Backup!$D:$D,'[103]Activity-wise'!$B11),0)</f>
        <v>0</v>
      </c>
      <c r="S11" s="326">
        <f>IFERROR(SUMIFS(Backup!$N:$N,Backup!$A:$A,'[103]Activity-wise'!S$3,Backup!$D:$D,'[103]Activity-wise'!$B11),0)</f>
        <v>12</v>
      </c>
      <c r="T11" s="326">
        <f>IFERROR(SUMIFS(Backup!$N:$N,Backup!$A:$A,'[103]Activity-wise'!T$3,Backup!$D:$D,'[103]Activity-wise'!$B11),0)</f>
        <v>12</v>
      </c>
      <c r="U11" s="326">
        <f>IFERROR(SUMIFS(Backup!$N:$N,Backup!$A:$A,'[103]Activity-wise'!U$3,Backup!$D:$D,'[103]Activity-wise'!$B11),0)</f>
        <v>12</v>
      </c>
      <c r="V11" s="326">
        <f>IFERROR(SUMIFS(Backup!$N:$N,Backup!$A:$A,'[103]Activity-wise'!V$3,Backup!$D:$D,'[103]Activity-wise'!$B11),0)</f>
        <v>0</v>
      </c>
      <c r="W11" s="326">
        <f>IFERROR(SUMIFS(Backup!$N:$N,Backup!$A:$A,'[103]Activity-wise'!W$3,Backup!$D:$D,'[103]Activity-wise'!$B11),0)</f>
        <v>0</v>
      </c>
      <c r="X11" s="326">
        <f>IFERROR(SUMIFS(Backup!$N:$N,Backup!$A:$A,'[103]Activity-wise'!X$3,Backup!$D:$D,'[103]Activity-wise'!$B11),0)</f>
        <v>0</v>
      </c>
      <c r="Y11" s="326">
        <f>IFERROR(SUMIFS(Backup!$N:$N,Backup!$A:$A,'[103]Activity-wise'!Y$3,Backup!$D:$D,'[103]Activity-wise'!$B11),0)</f>
        <v>0</v>
      </c>
      <c r="Z11" s="326">
        <f>IFERROR(SUMIFS(Backup!$N:$N,Backup!$A:$A,'[103]Activity-wise'!Z$3,Backup!$D:$D,'[103]Activity-wise'!$B11),0)</f>
        <v>12</v>
      </c>
      <c r="AA11" s="326">
        <f>IFERROR(SUMIFS(Backup!$N:$N,Backup!$A:$A,'[103]Activity-wise'!AA$3,Backup!$D:$D,'[103]Activity-wise'!$B11),0)</f>
        <v>0</v>
      </c>
      <c r="AB11" s="326">
        <f>IFERROR(SUMIFS(Backup!$N:$N,Backup!$A:$A,'[103]Activity-wise'!AB$3,Backup!$D:$D,'[103]Activity-wise'!$B11),0)</f>
        <v>12</v>
      </c>
      <c r="AC11" s="326">
        <f>IFERROR(SUMIFS(Backup!$N:$N,Backup!$A:$A,'[103]Activity-wise'!AC$3,Backup!$D:$D,'[103]Activity-wise'!$B11),0)</f>
        <v>12</v>
      </c>
      <c r="AD11" s="326">
        <f>IFERROR(SUMIFS(Backup!$N:$N,Backup!$A:$A,'[103]Activity-wise'!AD$3,Backup!$D:$D,'[103]Activity-wise'!$B11),0)</f>
        <v>12</v>
      </c>
      <c r="AE11" s="326">
        <f>IFERROR(SUMIFS(Backup!$N:$N,Backup!$A:$A,'[103]Activity-wise'!AE$3,Backup!$D:$D,'[103]Activity-wise'!$B11),0)</f>
        <v>0</v>
      </c>
      <c r="AF11" s="326">
        <f>IFERROR(SUMIFS(Backup!$N:$N,Backup!$A:$A,'[103]Activity-wise'!AF$3,Backup!$D:$D,'[103]Activity-wise'!$B11),0)</f>
        <v>0</v>
      </c>
      <c r="AG11" s="326">
        <f>IFERROR(SUMIFS(Backup!$N:$N,Backup!$A:$A,'[103]Activity-wise'!AG$3,Backup!$D:$D,'[103]Activity-wise'!$B11),0)</f>
        <v>0</v>
      </c>
      <c r="AH11" s="326">
        <f>IFERROR(SUMIFS(Backup!$N:$N,Backup!$A:$A,'[103]Activity-wise'!AH$3,Backup!$D:$D,'[103]Activity-wise'!$B11),0)</f>
        <v>12</v>
      </c>
      <c r="AI11" s="326">
        <f>IFERROR(SUMIFS(Backup!$N:$N,Backup!$A:$A,'[103]Activity-wise'!AI$3,Backup!$D:$D,'[103]Activity-wise'!$B11),0)</f>
        <v>0</v>
      </c>
      <c r="AJ11" s="326">
        <f>IFERROR(SUMIFS(Backup!$N:$N,Backup!$A:$A,'[103]Activity-wise'!AJ$3,Backup!$D:$D,'[103]Activity-wise'!$B11),0)</f>
        <v>12</v>
      </c>
      <c r="AK11" s="326">
        <f>IFERROR(SUMIFS(Backup!$N:$N,Backup!$A:$A,'[103]Activity-wise'!AK$3,Backup!$D:$D,'[103]Activity-wise'!$B11),0)</f>
        <v>0</v>
      </c>
      <c r="AL11" s="326">
        <f>IFERROR(SUMIFS(Backup!$N:$N,Backup!$A:$A,'[103]Activity-wise'!AL$3,Backup!$D:$D,'[103]Activity-wise'!$B11),0)</f>
        <v>0</v>
      </c>
      <c r="AM11" s="326">
        <f>IFERROR(SUMIFS(Backup!$N:$N,Backup!$A:$A,'[103]Activity-wise'!AM$3,Backup!$D:$D,'[103]Activity-wise'!$B11),0)</f>
        <v>0</v>
      </c>
      <c r="AN11" s="326">
        <f>IFERROR(SUMIFS(Backup!$N:$N,Backup!$A:$A,'[103]Activity-wise'!AN$3,Backup!$D:$D,'[103]Activity-wise'!$B11),0)</f>
        <v>0</v>
      </c>
      <c r="AO11" s="326">
        <f>IFERROR(SUMIFS(Backup!$N:$N,Backup!$A:$A,'[103]Activity-wise'!AO$3,Backup!$D:$D,'[103]Activity-wise'!$B11),0)</f>
        <v>0</v>
      </c>
      <c r="AP11" s="326">
        <f>IFERROR(SUMIFS(Backup!$N:$N,Backup!$A:$A,'[103]Activity-wise'!AP$3,Backup!$D:$D,'[103]Activity-wise'!$B11),0)</f>
        <v>12</v>
      </c>
      <c r="AQ11" s="326">
        <f>IFERROR(SUMIFS(Backup!$N:$N,Backup!$A:$A,'[103]Activity-wise'!AQ$3,Backup!$D:$D,'[103]Activity-wise'!$B11),0)</f>
        <v>0</v>
      </c>
      <c r="AR11" s="326">
        <f>IFERROR(SUMIFS(Backup!$N:$N,Backup!$A:$A,'[103]Activity-wise'!AR$3,Backup!$D:$D,'[103]Activity-wise'!$B11),0)</f>
        <v>0</v>
      </c>
      <c r="AS11" s="326">
        <f t="shared" si="7"/>
        <v>180</v>
      </c>
      <c r="AT11" s="326">
        <f>IFERROR(SUMIFS(Backup!$N:$N,Backup!$A:$A,'[103]Activity-wise'!AT$3,Backup!$D:$D,'[103]Activity-wise'!$B11),0)</f>
        <v>12</v>
      </c>
      <c r="AU11" s="326">
        <f>IFERROR(SUMIFS(Backup!$N:$N,Backup!$A:$A,'[103]Activity-wise'!AU$3,Backup!$D:$D,'[103]Activity-wise'!$B11),0)</f>
        <v>0</v>
      </c>
      <c r="AV11" s="326">
        <f>IFERROR(SUMIFS(Backup!$N:$N,Backup!$A:$A,'[103]Activity-wise'!AV$3,Backup!$D:$D,'[103]Activity-wise'!$B11),0)</f>
        <v>0</v>
      </c>
      <c r="AW11" s="326">
        <f>IFERROR(SUMIFS(Backup!$N:$N,Backup!$A:$A,'[103]Activity-wise'!AW$3,Backup!$D:$D,'[103]Activity-wise'!$B11),0)</f>
        <v>0</v>
      </c>
      <c r="AX11" s="326">
        <f>IFERROR(SUMIFS(Backup!$N:$N,Backup!$A:$A,'[103]Activity-wise'!AX$3,Backup!$D:$D,'[103]Activity-wise'!$B11),0)</f>
        <v>0</v>
      </c>
      <c r="AY11" s="326">
        <f>IFERROR(SUMIFS(Backup!$N:$N,Backup!$A:$A,'[103]Activity-wise'!AY$3,Backup!$D:$D,'[103]Activity-wise'!$B11),0)</f>
        <v>0</v>
      </c>
      <c r="AZ11" s="326">
        <f>IFERROR(SUMIFS(Backup!$N:$N,Backup!$A:$A,'[103]Activity-wise'!AZ$3,Backup!$D:$D,'[103]Activity-wise'!$B11),0)</f>
        <v>12</v>
      </c>
      <c r="BA11" s="326">
        <f>IFERROR(SUMIFS(Backup!$N:$N,Backup!$A:$A,'[103]Activity-wise'!BA$3,Backup!$D:$D,'[103]Activity-wise'!$B11),0)</f>
        <v>0</v>
      </c>
      <c r="BB11" s="326">
        <f>IFERROR(SUMIFS(Backup!$N:$N,Backup!$A:$A,'[103]Activity-wise'!BB$3,Backup!$D:$D,'[103]Activity-wise'!$B11),0)</f>
        <v>0</v>
      </c>
      <c r="BC11" s="326">
        <f>IFERROR(SUMIFS(Backup!$N:$N,Backup!$A:$A,'[103]Activity-wise'!BC$3,Backup!$D:$D,'[103]Activity-wise'!$B11),0)</f>
        <v>12</v>
      </c>
      <c r="BD11" s="326">
        <f>IFERROR(SUMIFS(Backup!$N:$N,Backup!$A:$A,'[103]Activity-wise'!BD$3,Backup!$D:$D,'[103]Activity-wise'!$B11),0)</f>
        <v>0</v>
      </c>
      <c r="BE11" s="326">
        <f>IFERROR(SUMIFS(Backup!$N:$N,Backup!$A:$A,'[103]Activity-wise'!BE$3,Backup!$D:$D,'[103]Activity-wise'!$B11),0)</f>
        <v>12</v>
      </c>
      <c r="BF11" s="326">
        <f>IFERROR(SUMIFS(Backup!$N:$N,Backup!$A:$A,'[103]Activity-wise'!BF$3,Backup!$D:$D,'[103]Activity-wise'!$B11),0)</f>
        <v>0</v>
      </c>
      <c r="BG11" s="326">
        <f>IFERROR(SUMIFS(Backup!$N:$N,Backup!$A:$A,'[103]Activity-wise'!BG$3,Backup!$D:$D,'[103]Activity-wise'!$B11),0)</f>
        <v>0</v>
      </c>
      <c r="BH11" s="326">
        <f>IFERROR(SUMIFS(Backup!$N:$N,Backup!$A:$A,'[103]Activity-wise'!BH$3,Backup!$D:$D,'[103]Activity-wise'!$B11),0)</f>
        <v>0</v>
      </c>
      <c r="BI11" s="326">
        <f>IFERROR(SUMIFS(Backup!$N:$N,Backup!$A:$A,'[103]Activity-wise'!BI$3,Backup!$D:$D,'[103]Activity-wise'!$B11),0)</f>
        <v>12</v>
      </c>
      <c r="BJ11" s="326">
        <f>IFERROR(SUMIFS(Backup!$N:$N,Backup!$A:$A,'[103]Activity-wise'!BJ$3,Backup!$D:$D,'[103]Activity-wise'!$B11),0)</f>
        <v>0</v>
      </c>
      <c r="BK11" s="326">
        <f>IFERROR(SUMIFS(Backup!$N:$N,Backup!$A:$A,'[103]Activity-wise'!BK$3,Backup!$D:$D,'[103]Activity-wise'!$B11),0)</f>
        <v>0</v>
      </c>
      <c r="BL11" s="326">
        <f>IFERROR(SUMIFS(Backup!$N:$N,Backup!$A:$A,'[103]Activity-wise'!BL$3,Backup!$D:$D,'[103]Activity-wise'!$B11),0)</f>
        <v>24</v>
      </c>
      <c r="BM11" s="326">
        <f>IFERROR(SUMIFS(Backup!$N:$N,Backup!$A:$A,'[103]Activity-wise'!BM$3,Backup!$D:$D,'[103]Activity-wise'!$B11),0)</f>
        <v>0</v>
      </c>
      <c r="BN11" s="326">
        <f>IFERROR(SUMIFS(Backup!$N:$N,Backup!$A:$A,'[103]Activity-wise'!BN$3,Backup!$D:$D,'[103]Activity-wise'!$B11),0)</f>
        <v>12</v>
      </c>
      <c r="BO11" s="326">
        <f>IFERROR(SUMIFS(Backup!$N:$N,Backup!$A:$A,'[103]Activity-wise'!BO$3,Backup!$D:$D,'[103]Activity-wise'!$B11),0)</f>
        <v>0</v>
      </c>
      <c r="BP11" s="326">
        <f>IFERROR(SUMIFS(Backup!$N:$N,Backup!$A:$A,'[103]Activity-wise'!BP$3,Backup!$D:$D,'[103]Activity-wise'!$B11),0)</f>
        <v>0</v>
      </c>
      <c r="BQ11" s="326">
        <f>IFERROR(SUMIFS(Backup!$N:$N,Backup!$A:$A,'[103]Activity-wise'!BQ$3,Backup!$D:$D,'[103]Activity-wise'!$B11),0)</f>
        <v>12</v>
      </c>
      <c r="BR11" s="326">
        <f>IFERROR(SUMIFS(Backup!$N:$N,Backup!$A:$A,'[103]Activity-wise'!BR$3,Backup!$D:$D,'[103]Activity-wise'!$B11),0)</f>
        <v>0</v>
      </c>
      <c r="BS11" s="326">
        <f>IFERROR(SUMIFS(Backup!$N:$N,Backup!$A:$A,'[103]Activity-wise'!BS$3,Backup!$D:$D,'[103]Activity-wise'!$B11),0)</f>
        <v>12</v>
      </c>
      <c r="BT11" s="326">
        <f>IFERROR(SUMIFS(Backup!$N:$N,Backup!$A:$A,'[103]Activity-wise'!BT$3,Backup!$D:$D,'[103]Activity-wise'!$B11),0)</f>
        <v>24</v>
      </c>
      <c r="BU11" s="326">
        <f>IFERROR(SUMIFS(Backup!$N:$N,Backup!$A:$A,'[103]Activity-wise'!BU$3,Backup!$D:$D,'[103]Activity-wise'!$B11),0)</f>
        <v>12</v>
      </c>
      <c r="BV11" s="326">
        <f>IFERROR(SUMIFS(Backup!$N:$N,Backup!$A:$A,'[103]Activity-wise'!BV$3,Backup!$D:$D,'[103]Activity-wise'!$B11),0)</f>
        <v>24</v>
      </c>
      <c r="BW11" s="326">
        <f>IFERROR(SUMIFS(Backup!$N:$N,Backup!$A:$A,'[103]Activity-wise'!BW$3,Backup!$D:$D,'[103]Activity-wise'!$B11),0)</f>
        <v>0</v>
      </c>
      <c r="BX11" s="326">
        <f>IFERROR(SUMIFS(Backup!$N:$N,Backup!$A:$A,'[103]Activity-wise'!BX$3,Backup!$D:$D,'[103]Activity-wise'!$B11),0)</f>
        <v>0</v>
      </c>
      <c r="BY11" s="326">
        <f t="shared" si="8"/>
        <v>468</v>
      </c>
      <c r="BZ11" s="326">
        <f>IFERROR(SUMIFS(Backup!$N:$N,Backup!$A:$A,'[103]Activity-wise'!BZ$3,Backup!$D:$D,'[103]Activity-wise'!$B11),0)</f>
        <v>12</v>
      </c>
      <c r="CA11" s="326">
        <f>IFERROR(SUMIFS(Backup!$N:$N,Backup!$A:$A,'[103]Activity-wise'!CA$3,Backup!$D:$D,'[103]Activity-wise'!$B11),0)</f>
        <v>12</v>
      </c>
      <c r="CB11" s="326">
        <f>IFERROR(SUMIFS(Backup!$N:$N,Backup!$A:$A,'[103]Activity-wise'!CB$3,Backup!$D:$D,'[103]Activity-wise'!$B11),0)</f>
        <v>36</v>
      </c>
      <c r="CC11" s="326">
        <f>IFERROR(SUMIFS(Backup!$N:$N,Backup!$A:$A,'[103]Activity-wise'!CC$3,Backup!$D:$D,'[103]Activity-wise'!$B11),0)</f>
        <v>12</v>
      </c>
      <c r="CD11" s="326">
        <f>IFERROR(SUMIFS(Backup!$N:$N,Backup!$A:$A,'[103]Activity-wise'!CD$3,Backup!$D:$D,'[103]Activity-wise'!$B11),0)</f>
        <v>0</v>
      </c>
      <c r="CE11" s="326">
        <f>IFERROR(SUMIFS(Backup!$N:$N,Backup!$A:$A,'[103]Activity-wise'!CE$3,Backup!$D:$D,'[103]Activity-wise'!$B11),0)</f>
        <v>36</v>
      </c>
      <c r="CF11" s="326">
        <f>IFERROR(SUMIFS(Backup!$N:$N,Backup!$A:$A,'[103]Activity-wise'!CF$3,Backup!$D:$D,'[103]Activity-wise'!$B11),0)</f>
        <v>24</v>
      </c>
      <c r="CG11" s="326">
        <f>IFERROR(SUMIFS(Backup!$N:$N,Backup!$A:$A,'[103]Activity-wise'!CG$3,Backup!$D:$D,'[103]Activity-wise'!$B11),0)</f>
        <v>24</v>
      </c>
      <c r="CH11" s="326">
        <f>IFERROR(SUMIFS(Backup!$N:$N,Backup!$A:$A,'[103]Activity-wise'!CH$3,Backup!$D:$D,'[103]Activity-wise'!$B11),0)</f>
        <v>0</v>
      </c>
      <c r="CI11" s="326">
        <f>IFERROR(SUMIFS(Backup!$N:$N,Backup!$A:$A,'[103]Activity-wise'!CI$3,Backup!$D:$D,'[103]Activity-wise'!$B11),0)</f>
        <v>24</v>
      </c>
      <c r="CJ11" s="326">
        <f>IFERROR(SUMIFS(Backup!$N:$N,Backup!$A:$A,'[103]Activity-wise'!CJ$3,Backup!$D:$D,'[103]Activity-wise'!$B11),0)</f>
        <v>12</v>
      </c>
      <c r="CK11" s="326">
        <f>IFERROR(SUMIFS(Backup!$N:$N,Backup!$A:$A,'[103]Activity-wise'!CK$3,Backup!$D:$D,'[103]Activity-wise'!$B11),0)</f>
        <v>0</v>
      </c>
      <c r="CL11" s="326">
        <f>IFERROR(SUMIFS(Backup!$N:$N,Backup!$A:$A,'[103]Activity-wise'!CL$3,Backup!$D:$D,'[103]Activity-wise'!$B11),0)</f>
        <v>12</v>
      </c>
      <c r="CM11" s="326">
        <f>IFERROR(SUMIFS(Backup!$N:$N,Backup!$A:$A,'[103]Activity-wise'!CM$3,Backup!$D:$D,'[103]Activity-wise'!$B11),0)</f>
        <v>24</v>
      </c>
      <c r="CN11" s="326">
        <f>IFERROR(SUMIFS(Backup!$N:$N,Backup!$A:$A,'[103]Activity-wise'!CN$3,Backup!$D:$D,'[103]Activity-wise'!$B11),0)</f>
        <v>12</v>
      </c>
      <c r="CO11" s="326">
        <f>IFERROR(SUMIFS(Backup!$N:$N,Backup!$A:$A,'[103]Activity-wise'!CO$3,Backup!$D:$D,'[103]Activity-wise'!$B11),0)</f>
        <v>24</v>
      </c>
      <c r="CP11" s="326">
        <f>IFERROR(SUMIFS(Backup!$N:$N,Backup!$A:$A,'[103]Activity-wise'!CP$3,Backup!$D:$D,'[103]Activity-wise'!$B11),0)</f>
        <v>24</v>
      </c>
      <c r="CQ11" s="326">
        <f>IFERROR(SUMIFS(Backup!$N:$N,Backup!$A:$A,'[103]Activity-wise'!CQ$3,Backup!$D:$D,'[103]Activity-wise'!$B11),0)</f>
        <v>12</v>
      </c>
      <c r="CR11" s="326">
        <f>IFERROR(SUMIFS(Backup!$N:$N,Backup!$A:$A,'[103]Activity-wise'!CR$3,Backup!$D:$D,'[103]Activity-wise'!$B11),0)</f>
        <v>0</v>
      </c>
      <c r="CS11" s="326">
        <f>IFERROR(SUMIFS(Backup!$N:$N,Backup!$A:$A,'[103]Activity-wise'!CS$3,Backup!$D:$D,'[103]Activity-wise'!$B11),0)</f>
        <v>0</v>
      </c>
      <c r="CT11" s="326">
        <f>IFERROR(SUMIFS(Backup!$N:$N,Backup!$A:$A,'[103]Activity-wise'!CT$3,Backup!$D:$D,'[103]Activity-wise'!$B11),0)</f>
        <v>24</v>
      </c>
      <c r="CU11" s="326">
        <f>IFERROR(SUMIFS(Backup!$N:$N,Backup!$A:$A,'[103]Activity-wise'!CU$3,Backup!$D:$D,'[103]Activity-wise'!$B11),0)</f>
        <v>12</v>
      </c>
      <c r="CV11" s="326">
        <f>IFERROR(SUMIFS(Backup!$N:$N,Backup!$A:$A,'[103]Activity-wise'!CV$3,Backup!$D:$D,'[103]Activity-wise'!$B11),0)</f>
        <v>12</v>
      </c>
      <c r="CW11" s="326">
        <f>IFERROR(SUMIFS(Backup!$N:$N,Backup!$A:$A,'[103]Activity-wise'!CW$3,Backup!$D:$D,'[103]Activity-wise'!$B11),0)</f>
        <v>36</v>
      </c>
      <c r="CX11" s="326">
        <f>IFERROR(SUMIFS(Backup!$N:$N,Backup!$A:$A,'[103]Activity-wise'!CX$3,Backup!$D:$D,'[103]Activity-wise'!$B11),0)</f>
        <v>12</v>
      </c>
      <c r="CY11" s="326">
        <f>IFERROR(SUMIFS(Backup!$N:$N,Backup!$A:$A,'[103]Activity-wise'!CY$3,Backup!$D:$D,'[103]Activity-wise'!$B11),0)</f>
        <v>0</v>
      </c>
      <c r="CZ11" s="326">
        <f>IFERROR(SUMIFS(Backup!$N:$N,Backup!$A:$A,'[103]Activity-wise'!CZ$3,Backup!$D:$D,'[103]Activity-wise'!$B11),0)</f>
        <v>24</v>
      </c>
      <c r="DA11" s="326">
        <f>IFERROR(SUMIFS(Backup!$N:$N,Backup!$A:$A,'[103]Activity-wise'!DA$3,Backup!$D:$D,'[103]Activity-wise'!$B11),0)</f>
        <v>12</v>
      </c>
      <c r="DB11" s="326">
        <f>IFERROR(SUMIFS(Backup!$N:$N,Backup!$A:$A,'[103]Activity-wise'!DB$3,Backup!$D:$D,'[103]Activity-wise'!$B11),0)</f>
        <v>36</v>
      </c>
      <c r="DC11" s="326">
        <f>IFERROR(SUMIFS(Backup!$N:$N,Backup!$A:$A,'[103]Activity-wise'!DC$3,Backup!$D:$D,'[103]Activity-wise'!$B11),0)</f>
        <v>0</v>
      </c>
      <c r="DD11" s="326">
        <f t="shared" si="9"/>
        <v>457</v>
      </c>
      <c r="DE11" s="326">
        <f>IFERROR(SUMIFS(Backup!$N:$N,Backup!$A:$A,'[103]Activity-wise'!DE$3,Backup!$D:$D,'[103]Activity-wise'!$B11),0)</f>
        <v>24</v>
      </c>
      <c r="DF11" s="326">
        <f>IFERROR(SUMIFS(Backup!$N:$N,Backup!$A:$A,'[103]Activity-wise'!DF$3,Backup!$D:$D,'[103]Activity-wise'!$B11),0)</f>
        <v>24</v>
      </c>
      <c r="DG11" s="326">
        <f>IFERROR(SUMIFS(Backup!$N:$N,Backup!$A:$A,'[103]Activity-wise'!DG$3,Backup!$D:$D,'[103]Activity-wise'!$B11),0)</f>
        <v>0</v>
      </c>
      <c r="DH11" s="326">
        <f>IFERROR(SUMIFS(Backup!$N:$N,Backup!$A:$A,'[103]Activity-wise'!DH$3,Backup!$D:$D,'[103]Activity-wise'!$B11),0)</f>
        <v>36</v>
      </c>
      <c r="DI11" s="326">
        <f>IFERROR(SUMIFS(Backup!$N:$N,Backup!$A:$A,'[103]Activity-wise'!DI$3,Backup!$D:$D,'[103]Activity-wise'!$B11),0)</f>
        <v>12</v>
      </c>
      <c r="DJ11" s="326">
        <f>IFERROR(SUMIFS(Backup!$N:$N,Backup!$A:$A,'[103]Activity-wise'!DJ$3,Backup!$D:$D,'[103]Activity-wise'!$B11),0)</f>
        <v>0</v>
      </c>
      <c r="DK11" s="326">
        <f>IFERROR(SUMIFS(Backup!$N:$N,Backup!$A:$A,'[103]Activity-wise'!DK$3,Backup!$D:$D,'[103]Activity-wise'!$B11),0)</f>
        <v>24</v>
      </c>
      <c r="DL11" s="326">
        <f>IFERROR(SUMIFS(Backup!$N:$N,Backup!$A:$A,'[103]Activity-wise'!DL$3,Backup!$D:$D,'[103]Activity-wise'!$B11),0)</f>
        <v>24</v>
      </c>
      <c r="DM11" s="326">
        <f>IFERROR(SUMIFS(Backup!$N:$N,Backup!$A:$A,'[103]Activity-wise'!DM$3,Backup!$D:$D,'[103]Activity-wise'!$B11),0)</f>
        <v>12</v>
      </c>
      <c r="DN11" s="326">
        <f>IFERROR(SUMIFS(Backup!$N:$N,Backup!$A:$A,'[103]Activity-wise'!DN$3,Backup!$D:$D,'[103]Activity-wise'!$B11),0)</f>
        <v>0</v>
      </c>
      <c r="DO11" s="326">
        <f>IFERROR(SUMIFS(Backup!$N:$N,Backup!$A:$A,'[103]Activity-wise'!DO$3,Backup!$D:$D,'[103]Activity-wise'!$B11),0)</f>
        <v>0</v>
      </c>
      <c r="DP11" s="326">
        <f>IFERROR(SUMIFS(Backup!$N:$N,Backup!$A:$A,'[103]Activity-wise'!DP$3,Backup!$D:$D,'[103]Activity-wise'!$B11),0)</f>
        <v>0</v>
      </c>
      <c r="DQ11" s="326">
        <f>IFERROR(SUMIFS(Backup!$N:$N,Backup!$A:$A,'[103]Activity-wise'!DQ$3,Backup!$D:$D,'[103]Activity-wise'!$B11),0)</f>
        <v>36</v>
      </c>
      <c r="DR11" s="326">
        <f>IFERROR(SUMIFS(Backup!$N:$N,Backup!$A:$A,'[103]Activity-wise'!DR$3,Backup!$D:$D,'[103]Activity-wise'!$B11),0)</f>
        <v>24</v>
      </c>
      <c r="DS11" s="326">
        <f>IFERROR(SUMIFS(Backup!$N:$N,Backup!$A:$A,'[103]Activity-wise'!DS$3,Backup!$D:$D,'[103]Activity-wise'!$B11),0)</f>
        <v>10</v>
      </c>
      <c r="DT11" s="326">
        <f>IFERROR(SUMIFS(Backup!$N:$N,Backup!$A:$A,'[103]Activity-wise'!DT$3,Backup!$D:$D,'[103]Activity-wise'!$B11),0)</f>
        <v>27</v>
      </c>
      <c r="DU11" s="326">
        <f>IFERROR(SUMIFS(Backup!$N:$N,Backup!$A:$A,'[103]Activity-wise'!DU$3,Backup!$D:$D,'[103]Activity-wise'!$B11),0)</f>
        <v>0</v>
      </c>
      <c r="DV11" s="326">
        <f>IFERROR(SUMIFS(Backup!$N:$N,Backup!$A:$A,'[103]Activity-wise'!DV$3,Backup!$D:$D,'[103]Activity-wise'!$B11),0)</f>
        <v>30</v>
      </c>
      <c r="DW11" s="326">
        <f>IFERROR(SUMIFS(Backup!$N:$N,Backup!$A:$A,'[103]Activity-wise'!DW$3,Backup!$D:$D,'[103]Activity-wise'!$B11),0)</f>
        <v>24</v>
      </c>
      <c r="DX11" s="326">
        <f>IFERROR(SUMIFS(Backup!$N:$N,Backup!$A:$A,'[103]Activity-wise'!DX$3,Backup!$D:$D,'[103]Activity-wise'!$B11),0)</f>
        <v>12</v>
      </c>
      <c r="DY11" s="326">
        <f>IFERROR(SUMIFS(Backup!$N:$N,Backup!$A:$A,'[103]Activity-wise'!DY$3,Backup!$D:$D,'[103]Activity-wise'!$B11),0)</f>
        <v>24</v>
      </c>
      <c r="DZ11" s="326">
        <f>IFERROR(SUMIFS(Backup!$N:$N,Backup!$A:$A,'[103]Activity-wise'!DZ$3,Backup!$D:$D,'[103]Activity-wise'!$B11),0)</f>
        <v>11</v>
      </c>
      <c r="EA11" s="326">
        <f>IFERROR(SUMIFS(Backup!$N:$N,Backup!$A:$A,'[103]Activity-wise'!EA$3,Backup!$D:$D,'[103]Activity-wise'!$B11),0)</f>
        <v>0</v>
      </c>
      <c r="EB11" s="326">
        <f>IFERROR(SUMIFS(Backup!$N:$N,Backup!$A:$A,'[103]Activity-wise'!EB$3,Backup!$D:$D,'[103]Activity-wise'!$B11),0)</f>
        <v>0</v>
      </c>
      <c r="EC11" s="326">
        <f>IFERROR(SUMIFS(Backup!$N:$N,Backup!$A:$A,'[103]Activity-wise'!EC$3,Backup!$D:$D,'[103]Activity-wise'!$B11),0)</f>
        <v>0</v>
      </c>
      <c r="ED11" s="326">
        <f>IFERROR(SUMIFS(Backup!$N:$N,Backup!$A:$A,'[103]Activity-wise'!ED$3,Backup!$D:$D,'[103]Activity-wise'!$B11),0)</f>
        <v>31</v>
      </c>
      <c r="EE11" s="326">
        <f>IFERROR(SUMIFS(Backup!$N:$N,Backup!$A:$A,'[103]Activity-wise'!EE$3,Backup!$D:$D,'[103]Activity-wise'!$B11),0)</f>
        <v>12</v>
      </c>
      <c r="EF11" s="326">
        <f>IFERROR(SUMIFS(Backup!$N:$N,Backup!$A:$A,'[103]Activity-wise'!EF$3,Backup!$D:$D,'[103]Activity-wise'!$B11),0)</f>
        <v>0</v>
      </c>
      <c r="EG11" s="326">
        <f>IFERROR(SUMIFS(Backup!$N:$N,Backup!$A:$A,'[103]Activity-wise'!EG$3,Backup!$D:$D,'[103]Activity-wise'!$B11),0)</f>
        <v>0</v>
      </c>
      <c r="EH11" s="326">
        <f>IFERROR(SUMIFS(Backup!$N:$N,Backup!$A:$A,'[103]Activity-wise'!EH$3,Backup!$D:$D,'[103]Activity-wise'!$B11),0)</f>
        <v>12</v>
      </c>
      <c r="EI11" s="326">
        <f>IFERROR(SUMIFS(Backup!$N:$N,Backup!$A:$A,'[103]Activity-wise'!EI$3,Backup!$D:$D,'[103]Activity-wise'!$B11),0)</f>
        <v>48</v>
      </c>
    </row>
    <row r="12" spans="1:151" s="326" customFormat="1">
      <c r="A12" s="321">
        <v>8</v>
      </c>
      <c r="B12" s="322" t="s">
        <v>96</v>
      </c>
      <c r="C12" s="323">
        <v>6888</v>
      </c>
      <c r="D12" s="324" t="s">
        <v>564</v>
      </c>
      <c r="E12" s="325">
        <f t="shared" si="5"/>
        <v>2235</v>
      </c>
      <c r="F12" s="326">
        <f>IFERROR(SUMIFS(Backup!$N:$N,Backup!$O:$O,'[103]Activity-wise'!F$3,Backup!$D:$D,'[103]Activity-wise'!$B12),0)</f>
        <v>0</v>
      </c>
      <c r="G12" s="326">
        <f>IFERROR(SUMIFS(Backup!$N:$N,Backup!$O:$O,'[103]Activity-wise'!G$3,Backup!$D:$D,'[103]Activity-wise'!$B12),0)</f>
        <v>0</v>
      </c>
      <c r="H12" s="326">
        <f>IFERROR(SUMIFS(Backup!$N:$N,Backup!$O:$O,'[103]Activity-wise'!H$3,Backup!$D:$D,'[103]Activity-wise'!$B12),0)</f>
        <v>0</v>
      </c>
      <c r="I12" s="326">
        <f>IFERROR(SUMIFS(Backup!$N:$N,Backup!$O:$O,'[103]Activity-wise'!I$3,Backup!$D:$D,'[103]Activity-wise'!$B12),0)</f>
        <v>0</v>
      </c>
      <c r="J12" s="326">
        <f>IFERROR(SUMIFS(Backup!$N:$N,Backup!$O:$O,'[103]Activity-wise'!J$3,Backup!$D:$D,'[103]Activity-wise'!$B12),0)</f>
        <v>0</v>
      </c>
      <c r="K12" s="326">
        <f>IFERROR(SUMIFS(Backup!$N:$N,Backup!$O:$O,'[103]Activity-wise'!K$3,Backup!$D:$D,'[103]Activity-wise'!$B12),0)</f>
        <v>0</v>
      </c>
      <c r="L12" s="326">
        <f>IFERROR(SUMIFS(Backup!$N:$N,Backup!$O:$O,'[103]Activity-wise'!L$3,Backup!$D:$D,'[103]Activity-wise'!$B12),0)</f>
        <v>60</v>
      </c>
      <c r="M12" s="326">
        <f>IFERROR(SUMIFS(Backup!$N:$N,Backup!$O:$O,'[103]Activity-wise'!M$3,Backup!$D:$D,'[103]Activity-wise'!$B12),0)</f>
        <v>228</v>
      </c>
      <c r="N12" s="326">
        <f t="shared" si="6"/>
        <v>228</v>
      </c>
      <c r="O12" s="326">
        <f>IFERROR(SUMIFS(Backup!$N:$N,Backup!$A:$A,'[103]Activity-wise'!O$3,Backup!$D:$D,'[103]Activity-wise'!$B12),0)</f>
        <v>0</v>
      </c>
      <c r="P12" s="326">
        <f>IFERROR(SUMIFS(Backup!$N:$N,Backup!$A:$A,'[103]Activity-wise'!P$3,Backup!$D:$D,'[103]Activity-wise'!$B12),0)</f>
        <v>0</v>
      </c>
      <c r="Q12" s="326">
        <f>IFERROR(SUMIFS(Backup!$N:$N,Backup!$A:$A,'[103]Activity-wise'!Q$3,Backup!$D:$D,'[103]Activity-wise'!$B12),0)</f>
        <v>0</v>
      </c>
      <c r="R12" s="326">
        <f>IFERROR(SUMIFS(Backup!$N:$N,Backup!$A:$A,'[103]Activity-wise'!R$3,Backup!$D:$D,'[103]Activity-wise'!$B12),0)</f>
        <v>0</v>
      </c>
      <c r="S12" s="326">
        <f>IFERROR(SUMIFS(Backup!$N:$N,Backup!$A:$A,'[103]Activity-wise'!S$3,Backup!$D:$D,'[103]Activity-wise'!$B12),0)</f>
        <v>0</v>
      </c>
      <c r="T12" s="326">
        <f>IFERROR(SUMIFS(Backup!$N:$N,Backup!$A:$A,'[103]Activity-wise'!T$3,Backup!$D:$D,'[103]Activity-wise'!$B12),0)</f>
        <v>0</v>
      </c>
      <c r="U12" s="326">
        <f>IFERROR(SUMIFS(Backup!$N:$N,Backup!$A:$A,'[103]Activity-wise'!U$3,Backup!$D:$D,'[103]Activity-wise'!$B12),0)</f>
        <v>12</v>
      </c>
      <c r="V12" s="326">
        <f>IFERROR(SUMIFS(Backup!$N:$N,Backup!$A:$A,'[103]Activity-wise'!V$3,Backup!$D:$D,'[103]Activity-wise'!$B12),0)</f>
        <v>0</v>
      </c>
      <c r="W12" s="326">
        <f>IFERROR(SUMIFS(Backup!$N:$N,Backup!$A:$A,'[103]Activity-wise'!W$3,Backup!$D:$D,'[103]Activity-wise'!$B12),0)</f>
        <v>24</v>
      </c>
      <c r="X12" s="326">
        <f>IFERROR(SUMIFS(Backup!$N:$N,Backup!$A:$A,'[103]Activity-wise'!X$3,Backup!$D:$D,'[103]Activity-wise'!$B12),0)</f>
        <v>12</v>
      </c>
      <c r="Y12" s="326">
        <f>IFERROR(SUMIFS(Backup!$N:$N,Backup!$A:$A,'[103]Activity-wise'!Y$3,Backup!$D:$D,'[103]Activity-wise'!$B12),0)</f>
        <v>0</v>
      </c>
      <c r="Z12" s="326">
        <f>IFERROR(SUMIFS(Backup!$N:$N,Backup!$A:$A,'[103]Activity-wise'!Z$3,Backup!$D:$D,'[103]Activity-wise'!$B12),0)</f>
        <v>0</v>
      </c>
      <c r="AA12" s="326">
        <f>IFERROR(SUMIFS(Backup!$N:$N,Backup!$A:$A,'[103]Activity-wise'!AA$3,Backup!$D:$D,'[103]Activity-wise'!$B12),0)</f>
        <v>24</v>
      </c>
      <c r="AB12" s="326">
        <f>IFERROR(SUMIFS(Backup!$N:$N,Backup!$A:$A,'[103]Activity-wise'!AB$3,Backup!$D:$D,'[103]Activity-wise'!$B12),0)</f>
        <v>12</v>
      </c>
      <c r="AC12" s="326">
        <f>IFERROR(SUMIFS(Backup!$N:$N,Backup!$A:$A,'[103]Activity-wise'!AC$3,Backup!$D:$D,'[103]Activity-wise'!$B12),0)</f>
        <v>0</v>
      </c>
      <c r="AD12" s="326">
        <f>IFERROR(SUMIFS(Backup!$N:$N,Backup!$A:$A,'[103]Activity-wise'!AD$3,Backup!$D:$D,'[103]Activity-wise'!$B12),0)</f>
        <v>12</v>
      </c>
      <c r="AE12" s="326">
        <f>IFERROR(SUMIFS(Backup!$N:$N,Backup!$A:$A,'[103]Activity-wise'!AE$3,Backup!$D:$D,'[103]Activity-wise'!$B12),0)</f>
        <v>0</v>
      </c>
      <c r="AF12" s="326">
        <f>IFERROR(SUMIFS(Backup!$N:$N,Backup!$A:$A,'[103]Activity-wise'!AF$3,Backup!$D:$D,'[103]Activity-wise'!$B12),0)</f>
        <v>0</v>
      </c>
      <c r="AG12" s="326">
        <f>IFERROR(SUMIFS(Backup!$N:$N,Backup!$A:$A,'[103]Activity-wise'!AG$3,Backup!$D:$D,'[103]Activity-wise'!$B12),0)</f>
        <v>12</v>
      </c>
      <c r="AH12" s="326">
        <f>IFERROR(SUMIFS(Backup!$N:$N,Backup!$A:$A,'[103]Activity-wise'!AH$3,Backup!$D:$D,'[103]Activity-wise'!$B12),0)</f>
        <v>24</v>
      </c>
      <c r="AI12" s="326">
        <f>IFERROR(SUMIFS(Backup!$N:$N,Backup!$A:$A,'[103]Activity-wise'!AI$3,Backup!$D:$D,'[103]Activity-wise'!$B12),0)</f>
        <v>12</v>
      </c>
      <c r="AJ12" s="326">
        <f>IFERROR(SUMIFS(Backup!$N:$N,Backup!$A:$A,'[103]Activity-wise'!AJ$3,Backup!$D:$D,'[103]Activity-wise'!$B12),0)</f>
        <v>12</v>
      </c>
      <c r="AK12" s="326">
        <f>IFERROR(SUMIFS(Backup!$N:$N,Backup!$A:$A,'[103]Activity-wise'!AK$3,Backup!$D:$D,'[103]Activity-wise'!$B12),0)</f>
        <v>24</v>
      </c>
      <c r="AL12" s="326">
        <f>IFERROR(SUMIFS(Backup!$N:$N,Backup!$A:$A,'[103]Activity-wise'!AL$3,Backup!$D:$D,'[103]Activity-wise'!$B12),0)</f>
        <v>0</v>
      </c>
      <c r="AM12" s="326">
        <f>IFERROR(SUMIFS(Backup!$N:$N,Backup!$A:$A,'[103]Activity-wise'!AM$3,Backup!$D:$D,'[103]Activity-wise'!$B12),0)</f>
        <v>0</v>
      </c>
      <c r="AN12" s="326">
        <f>IFERROR(SUMIFS(Backup!$N:$N,Backup!$A:$A,'[103]Activity-wise'!AN$3,Backup!$D:$D,'[103]Activity-wise'!$B12),0)</f>
        <v>24</v>
      </c>
      <c r="AO12" s="326">
        <f>IFERROR(SUMIFS(Backup!$N:$N,Backup!$A:$A,'[103]Activity-wise'!AO$3,Backup!$D:$D,'[103]Activity-wise'!$B12),0)</f>
        <v>0</v>
      </c>
      <c r="AP12" s="326">
        <f>IFERROR(SUMIFS(Backup!$N:$N,Backup!$A:$A,'[103]Activity-wise'!AP$3,Backup!$D:$D,'[103]Activity-wise'!$B12),0)</f>
        <v>0</v>
      </c>
      <c r="AQ12" s="326">
        <f>IFERROR(SUMIFS(Backup!$N:$N,Backup!$A:$A,'[103]Activity-wise'!AQ$3,Backup!$D:$D,'[103]Activity-wise'!$B12),0)</f>
        <v>12</v>
      </c>
      <c r="AR12" s="326">
        <f>IFERROR(SUMIFS(Backup!$N:$N,Backup!$A:$A,'[103]Activity-wise'!AR$3,Backup!$D:$D,'[103]Activity-wise'!$B12),0)</f>
        <v>12</v>
      </c>
      <c r="AS12" s="326">
        <f t="shared" si="7"/>
        <v>480</v>
      </c>
      <c r="AT12" s="326">
        <f>IFERROR(SUMIFS(Backup!$N:$N,Backup!$A:$A,'[103]Activity-wise'!AT$3,Backup!$D:$D,'[103]Activity-wise'!$B12),0)</f>
        <v>12</v>
      </c>
      <c r="AU12" s="326">
        <f>IFERROR(SUMIFS(Backup!$N:$N,Backup!$A:$A,'[103]Activity-wise'!AU$3,Backup!$D:$D,'[103]Activity-wise'!$B12),0)</f>
        <v>0</v>
      </c>
      <c r="AV12" s="326">
        <f>IFERROR(SUMIFS(Backup!$N:$N,Backup!$A:$A,'[103]Activity-wise'!AV$3,Backup!$D:$D,'[103]Activity-wise'!$B12),0)</f>
        <v>0</v>
      </c>
      <c r="AW12" s="326">
        <f>IFERROR(SUMIFS(Backup!$N:$N,Backup!$A:$A,'[103]Activity-wise'!AW$3,Backup!$D:$D,'[103]Activity-wise'!$B12),0)</f>
        <v>0</v>
      </c>
      <c r="AX12" s="326">
        <f>IFERROR(SUMIFS(Backup!$N:$N,Backup!$A:$A,'[103]Activity-wise'!AX$3,Backup!$D:$D,'[103]Activity-wise'!$B12),0)</f>
        <v>0</v>
      </c>
      <c r="AY12" s="326">
        <f>IFERROR(SUMIFS(Backup!$N:$N,Backup!$A:$A,'[103]Activity-wise'!AY$3,Backup!$D:$D,'[103]Activity-wise'!$B12),0)</f>
        <v>24</v>
      </c>
      <c r="AZ12" s="326">
        <f>IFERROR(SUMIFS(Backup!$N:$N,Backup!$A:$A,'[103]Activity-wise'!AZ$3,Backup!$D:$D,'[103]Activity-wise'!$B12),0)</f>
        <v>12</v>
      </c>
      <c r="BA12" s="326">
        <f>IFERROR(SUMIFS(Backup!$N:$N,Backup!$A:$A,'[103]Activity-wise'!BA$3,Backup!$D:$D,'[103]Activity-wise'!$B12),0)</f>
        <v>0</v>
      </c>
      <c r="BB12" s="326">
        <f>IFERROR(SUMIFS(Backup!$N:$N,Backup!$A:$A,'[103]Activity-wise'!BB$3,Backup!$D:$D,'[103]Activity-wise'!$B12),0)</f>
        <v>24</v>
      </c>
      <c r="BC12" s="326">
        <f>IFERROR(SUMIFS(Backup!$N:$N,Backup!$A:$A,'[103]Activity-wise'!BC$3,Backup!$D:$D,'[103]Activity-wise'!$B12),0)</f>
        <v>36</v>
      </c>
      <c r="BD12" s="326">
        <f>IFERROR(SUMIFS(Backup!$N:$N,Backup!$A:$A,'[103]Activity-wise'!BD$3,Backup!$D:$D,'[103]Activity-wise'!$B12),0)</f>
        <v>36</v>
      </c>
      <c r="BE12" s="326">
        <f>IFERROR(SUMIFS(Backup!$N:$N,Backup!$A:$A,'[103]Activity-wise'!BE$3,Backup!$D:$D,'[103]Activity-wise'!$B12),0)</f>
        <v>12</v>
      </c>
      <c r="BF12" s="326">
        <f>IFERROR(SUMIFS(Backup!$N:$N,Backup!$A:$A,'[103]Activity-wise'!BF$3,Backup!$D:$D,'[103]Activity-wise'!$B12),0)</f>
        <v>36</v>
      </c>
      <c r="BG12" s="326">
        <f>IFERROR(SUMIFS(Backup!$N:$N,Backup!$A:$A,'[103]Activity-wise'!BG$3,Backup!$D:$D,'[103]Activity-wise'!$B12),0)</f>
        <v>24</v>
      </c>
      <c r="BH12" s="326">
        <f>IFERROR(SUMIFS(Backup!$N:$N,Backup!$A:$A,'[103]Activity-wise'!BH$3,Backup!$D:$D,'[103]Activity-wise'!$B12),0)</f>
        <v>0</v>
      </c>
      <c r="BI12" s="326">
        <f>IFERROR(SUMIFS(Backup!$N:$N,Backup!$A:$A,'[103]Activity-wise'!BI$3,Backup!$D:$D,'[103]Activity-wise'!$B12),0)</f>
        <v>36</v>
      </c>
      <c r="BJ12" s="326">
        <f>IFERROR(SUMIFS(Backup!$N:$N,Backup!$A:$A,'[103]Activity-wise'!BJ$3,Backup!$D:$D,'[103]Activity-wise'!$B12),0)</f>
        <v>24</v>
      </c>
      <c r="BK12" s="326">
        <f>IFERROR(SUMIFS(Backup!$N:$N,Backup!$A:$A,'[103]Activity-wise'!BK$3,Backup!$D:$D,'[103]Activity-wise'!$B12),0)</f>
        <v>0</v>
      </c>
      <c r="BL12" s="326">
        <f>IFERROR(SUMIFS(Backup!$N:$N,Backup!$A:$A,'[103]Activity-wise'!BL$3,Backup!$D:$D,'[103]Activity-wise'!$B12),0)</f>
        <v>36</v>
      </c>
      <c r="BM12" s="326">
        <f>IFERROR(SUMIFS(Backup!$N:$N,Backup!$A:$A,'[103]Activity-wise'!BM$3,Backup!$D:$D,'[103]Activity-wise'!$B12),0)</f>
        <v>0</v>
      </c>
      <c r="BN12" s="326">
        <f>IFERROR(SUMIFS(Backup!$N:$N,Backup!$A:$A,'[103]Activity-wise'!BN$3,Backup!$D:$D,'[103]Activity-wise'!$B12),0)</f>
        <v>36</v>
      </c>
      <c r="BO12" s="326">
        <f>IFERROR(SUMIFS(Backup!$N:$N,Backup!$A:$A,'[103]Activity-wise'!BO$3,Backup!$D:$D,'[103]Activity-wise'!$B12),0)</f>
        <v>0</v>
      </c>
      <c r="BP12" s="326">
        <f>IFERROR(SUMIFS(Backup!$N:$N,Backup!$A:$A,'[103]Activity-wise'!BP$3,Backup!$D:$D,'[103]Activity-wise'!$B12),0)</f>
        <v>0</v>
      </c>
      <c r="BQ12" s="326">
        <f>IFERROR(SUMIFS(Backup!$N:$N,Backup!$A:$A,'[103]Activity-wise'!BQ$3,Backup!$D:$D,'[103]Activity-wise'!$B12),0)</f>
        <v>24</v>
      </c>
      <c r="BR12" s="326">
        <f>IFERROR(SUMIFS(Backup!$N:$N,Backup!$A:$A,'[103]Activity-wise'!BR$3,Backup!$D:$D,'[103]Activity-wise'!$B12),0)</f>
        <v>12</v>
      </c>
      <c r="BS12" s="326">
        <f>IFERROR(SUMIFS(Backup!$N:$N,Backup!$A:$A,'[103]Activity-wise'!BS$3,Backup!$D:$D,'[103]Activity-wise'!$B12),0)</f>
        <v>24</v>
      </c>
      <c r="BT12" s="326">
        <f>IFERROR(SUMIFS(Backup!$N:$N,Backup!$A:$A,'[103]Activity-wise'!BT$3,Backup!$D:$D,'[103]Activity-wise'!$B12),0)</f>
        <v>12</v>
      </c>
      <c r="BU12" s="326">
        <f>IFERROR(SUMIFS(Backup!$N:$N,Backup!$A:$A,'[103]Activity-wise'!BU$3,Backup!$D:$D,'[103]Activity-wise'!$B12),0)</f>
        <v>24</v>
      </c>
      <c r="BV12" s="326">
        <f>IFERROR(SUMIFS(Backup!$N:$N,Backup!$A:$A,'[103]Activity-wise'!BV$3,Backup!$D:$D,'[103]Activity-wise'!$B12),0)</f>
        <v>24</v>
      </c>
      <c r="BW12" s="326">
        <f>IFERROR(SUMIFS(Backup!$N:$N,Backup!$A:$A,'[103]Activity-wise'!BW$3,Backup!$D:$D,'[103]Activity-wise'!$B12),0)</f>
        <v>0</v>
      </c>
      <c r="BX12" s="326">
        <f>IFERROR(SUMIFS(Backup!$N:$N,Backup!$A:$A,'[103]Activity-wise'!BX$3,Backup!$D:$D,'[103]Activity-wise'!$B12),0)</f>
        <v>12</v>
      </c>
      <c r="BY12" s="326">
        <f t="shared" si="8"/>
        <v>612</v>
      </c>
      <c r="BZ12" s="326">
        <f>IFERROR(SUMIFS(Backup!$N:$N,Backup!$A:$A,'[103]Activity-wise'!BZ$3,Backup!$D:$D,'[103]Activity-wise'!$B12),0)</f>
        <v>0</v>
      </c>
      <c r="CA12" s="326">
        <f>IFERROR(SUMIFS(Backup!$N:$N,Backup!$A:$A,'[103]Activity-wise'!CA$3,Backup!$D:$D,'[103]Activity-wise'!$B12),0)</f>
        <v>12</v>
      </c>
      <c r="CB12" s="326">
        <f>IFERROR(SUMIFS(Backup!$N:$N,Backup!$A:$A,'[103]Activity-wise'!CB$3,Backup!$D:$D,'[103]Activity-wise'!$B12),0)</f>
        <v>36</v>
      </c>
      <c r="CC12" s="326">
        <f>IFERROR(SUMIFS(Backup!$N:$N,Backup!$A:$A,'[103]Activity-wise'!CC$3,Backup!$D:$D,'[103]Activity-wise'!$B12),0)</f>
        <v>24</v>
      </c>
      <c r="CD12" s="326">
        <f>IFERROR(SUMIFS(Backup!$N:$N,Backup!$A:$A,'[103]Activity-wise'!CD$3,Backup!$D:$D,'[103]Activity-wise'!$B12),0)</f>
        <v>0</v>
      </c>
      <c r="CE12" s="326">
        <f>IFERROR(SUMIFS(Backup!$N:$N,Backup!$A:$A,'[103]Activity-wise'!CE$3,Backup!$D:$D,'[103]Activity-wise'!$B12),0)</f>
        <v>12</v>
      </c>
      <c r="CF12" s="326">
        <f>IFERROR(SUMIFS(Backup!$N:$N,Backup!$A:$A,'[103]Activity-wise'!CF$3,Backup!$D:$D,'[103]Activity-wise'!$B12),0)</f>
        <v>12</v>
      </c>
      <c r="CG12" s="326">
        <f>IFERROR(SUMIFS(Backup!$N:$N,Backup!$A:$A,'[103]Activity-wise'!CG$3,Backup!$D:$D,'[103]Activity-wise'!$B12),0)</f>
        <v>36</v>
      </c>
      <c r="CH12" s="326">
        <f>IFERROR(SUMIFS(Backup!$N:$N,Backup!$A:$A,'[103]Activity-wise'!CH$3,Backup!$D:$D,'[103]Activity-wise'!$B12),0)</f>
        <v>36</v>
      </c>
      <c r="CI12" s="326">
        <f>IFERROR(SUMIFS(Backup!$N:$N,Backup!$A:$A,'[103]Activity-wise'!CI$3,Backup!$D:$D,'[103]Activity-wise'!$B12),0)</f>
        <v>36</v>
      </c>
      <c r="CJ12" s="326">
        <f>IFERROR(SUMIFS(Backup!$N:$N,Backup!$A:$A,'[103]Activity-wise'!CJ$3,Backup!$D:$D,'[103]Activity-wise'!$B12),0)</f>
        <v>36</v>
      </c>
      <c r="CK12" s="326">
        <f>IFERROR(SUMIFS(Backup!$N:$N,Backup!$A:$A,'[103]Activity-wise'!CK$3,Backup!$D:$D,'[103]Activity-wise'!$B12),0)</f>
        <v>0</v>
      </c>
      <c r="CL12" s="326">
        <f>IFERROR(SUMIFS(Backup!$N:$N,Backup!$A:$A,'[103]Activity-wise'!CL$3,Backup!$D:$D,'[103]Activity-wise'!$B12),0)</f>
        <v>36</v>
      </c>
      <c r="CM12" s="326">
        <f>IFERROR(SUMIFS(Backup!$N:$N,Backup!$A:$A,'[103]Activity-wise'!CM$3,Backup!$D:$D,'[103]Activity-wise'!$B12),0)</f>
        <v>24</v>
      </c>
      <c r="CN12" s="326">
        <f>IFERROR(SUMIFS(Backup!$N:$N,Backup!$A:$A,'[103]Activity-wise'!CN$3,Backup!$D:$D,'[103]Activity-wise'!$B12),0)</f>
        <v>36</v>
      </c>
      <c r="CO12" s="326">
        <f>IFERROR(SUMIFS(Backup!$N:$N,Backup!$A:$A,'[103]Activity-wise'!CO$3,Backup!$D:$D,'[103]Activity-wise'!$B12),0)</f>
        <v>12</v>
      </c>
      <c r="CP12" s="326">
        <f>IFERROR(SUMIFS(Backup!$N:$N,Backup!$A:$A,'[103]Activity-wise'!CP$3,Backup!$D:$D,'[103]Activity-wise'!$B12),0)</f>
        <v>24</v>
      </c>
      <c r="CQ12" s="326">
        <f>IFERROR(SUMIFS(Backup!$N:$N,Backup!$A:$A,'[103]Activity-wise'!CQ$3,Backup!$D:$D,'[103]Activity-wise'!$B12),0)</f>
        <v>24</v>
      </c>
      <c r="CR12" s="326">
        <f>IFERROR(SUMIFS(Backup!$N:$N,Backup!$A:$A,'[103]Activity-wise'!CR$3,Backup!$D:$D,'[103]Activity-wise'!$B12),0)</f>
        <v>0</v>
      </c>
      <c r="CS12" s="326">
        <f>IFERROR(SUMIFS(Backup!$N:$N,Backup!$A:$A,'[103]Activity-wise'!CS$3,Backup!$D:$D,'[103]Activity-wise'!$B12),0)</f>
        <v>0</v>
      </c>
      <c r="CT12" s="326">
        <f>IFERROR(SUMIFS(Backup!$N:$N,Backup!$A:$A,'[103]Activity-wise'!CT$3,Backup!$D:$D,'[103]Activity-wise'!$B12),0)</f>
        <v>24</v>
      </c>
      <c r="CU12" s="326">
        <f>IFERROR(SUMIFS(Backup!$N:$N,Backup!$A:$A,'[103]Activity-wise'!CU$3,Backup!$D:$D,'[103]Activity-wise'!$B12),0)</f>
        <v>24</v>
      </c>
      <c r="CV12" s="326">
        <f>IFERROR(SUMIFS(Backup!$N:$N,Backup!$A:$A,'[103]Activity-wise'!CV$3,Backup!$D:$D,'[103]Activity-wise'!$B12),0)</f>
        <v>24</v>
      </c>
      <c r="CW12" s="326">
        <f>IFERROR(SUMIFS(Backup!$N:$N,Backup!$A:$A,'[103]Activity-wise'!CW$3,Backup!$D:$D,'[103]Activity-wise'!$B12),0)</f>
        <v>24</v>
      </c>
      <c r="CX12" s="326">
        <f>IFERROR(SUMIFS(Backup!$N:$N,Backup!$A:$A,'[103]Activity-wise'!CX$3,Backup!$D:$D,'[103]Activity-wise'!$B12),0)</f>
        <v>24</v>
      </c>
      <c r="CY12" s="326">
        <f>IFERROR(SUMIFS(Backup!$N:$N,Backup!$A:$A,'[103]Activity-wise'!CY$3,Backup!$D:$D,'[103]Activity-wise'!$B12),0)</f>
        <v>0</v>
      </c>
      <c r="CZ12" s="326">
        <f>IFERROR(SUMIFS(Backup!$N:$N,Backup!$A:$A,'[103]Activity-wise'!CZ$3,Backup!$D:$D,'[103]Activity-wise'!$B12),0)</f>
        <v>24</v>
      </c>
      <c r="DA12" s="326">
        <f>IFERROR(SUMIFS(Backup!$N:$N,Backup!$A:$A,'[103]Activity-wise'!DA$3,Backup!$D:$D,'[103]Activity-wise'!$B12),0)</f>
        <v>24</v>
      </c>
      <c r="DB12" s="326">
        <f>IFERROR(SUMIFS(Backup!$N:$N,Backup!$A:$A,'[103]Activity-wise'!DB$3,Backup!$D:$D,'[103]Activity-wise'!$B12),0)</f>
        <v>24</v>
      </c>
      <c r="DC12" s="326">
        <f>IFERROR(SUMIFS(Backup!$N:$N,Backup!$A:$A,'[103]Activity-wise'!DC$3,Backup!$D:$D,'[103]Activity-wise'!$B12),0)</f>
        <v>24</v>
      </c>
      <c r="DD12" s="326">
        <f t="shared" si="9"/>
        <v>627</v>
      </c>
      <c r="DE12" s="326">
        <f>IFERROR(SUMIFS(Backup!$N:$N,Backup!$A:$A,'[103]Activity-wise'!DE$3,Backup!$D:$D,'[103]Activity-wise'!$B12),0)</f>
        <v>24</v>
      </c>
      <c r="DF12" s="326">
        <f>IFERROR(SUMIFS(Backup!$N:$N,Backup!$A:$A,'[103]Activity-wise'!DF$3,Backup!$D:$D,'[103]Activity-wise'!$B12),0)</f>
        <v>24</v>
      </c>
      <c r="DG12" s="326">
        <f>IFERROR(SUMIFS(Backup!$N:$N,Backup!$A:$A,'[103]Activity-wise'!DG$3,Backup!$D:$D,'[103]Activity-wise'!$B12),0)</f>
        <v>0</v>
      </c>
      <c r="DH12" s="326">
        <f>IFERROR(SUMIFS(Backup!$N:$N,Backup!$A:$A,'[103]Activity-wise'!DH$3,Backup!$D:$D,'[103]Activity-wise'!$B12),0)</f>
        <v>24</v>
      </c>
      <c r="DI12" s="326">
        <f>IFERROR(SUMIFS(Backup!$N:$N,Backup!$A:$A,'[103]Activity-wise'!DI$3,Backup!$D:$D,'[103]Activity-wise'!$B12),0)</f>
        <v>24</v>
      </c>
      <c r="DJ12" s="326">
        <f>IFERROR(SUMIFS(Backup!$N:$N,Backup!$A:$A,'[103]Activity-wise'!DJ$3,Backup!$D:$D,'[103]Activity-wise'!$B12),0)</f>
        <v>0</v>
      </c>
      <c r="DK12" s="326">
        <f>IFERROR(SUMIFS(Backup!$N:$N,Backup!$A:$A,'[103]Activity-wise'!DK$3,Backup!$D:$D,'[103]Activity-wise'!$B12),0)</f>
        <v>24</v>
      </c>
      <c r="DL12" s="326">
        <f>IFERROR(SUMIFS(Backup!$N:$N,Backup!$A:$A,'[103]Activity-wise'!DL$3,Backup!$D:$D,'[103]Activity-wise'!$B12),0)</f>
        <v>24</v>
      </c>
      <c r="DM12" s="326">
        <f>IFERROR(SUMIFS(Backup!$N:$N,Backup!$A:$A,'[103]Activity-wise'!DM$3,Backup!$D:$D,'[103]Activity-wise'!$B12),0)</f>
        <v>36</v>
      </c>
      <c r="DN12" s="326">
        <f>IFERROR(SUMIFS(Backup!$N:$N,Backup!$A:$A,'[103]Activity-wise'!DN$3,Backup!$D:$D,'[103]Activity-wise'!$B12),0)</f>
        <v>0</v>
      </c>
      <c r="DO12" s="326">
        <f>IFERROR(SUMIFS(Backup!$N:$N,Backup!$A:$A,'[103]Activity-wise'!DO$3,Backup!$D:$D,'[103]Activity-wise'!$B12),0)</f>
        <v>0</v>
      </c>
      <c r="DP12" s="326">
        <f>IFERROR(SUMIFS(Backup!$N:$N,Backup!$A:$A,'[103]Activity-wise'!DP$3,Backup!$D:$D,'[103]Activity-wise'!$B12),0)</f>
        <v>24</v>
      </c>
      <c r="DQ12" s="326">
        <f>IFERROR(SUMIFS(Backup!$N:$N,Backup!$A:$A,'[103]Activity-wise'!DQ$3,Backup!$D:$D,'[103]Activity-wise'!$B12),0)</f>
        <v>36</v>
      </c>
      <c r="DR12" s="326">
        <f>IFERROR(SUMIFS(Backup!$N:$N,Backup!$A:$A,'[103]Activity-wise'!DR$3,Backup!$D:$D,'[103]Activity-wise'!$B12),0)</f>
        <v>36</v>
      </c>
      <c r="DS12" s="326">
        <f>IFERROR(SUMIFS(Backup!$N:$N,Backup!$A:$A,'[103]Activity-wise'!DS$3,Backup!$D:$D,'[103]Activity-wise'!$B12),0)</f>
        <v>22</v>
      </c>
      <c r="DT12" s="326">
        <f>IFERROR(SUMIFS(Backup!$N:$N,Backup!$A:$A,'[103]Activity-wise'!DT$3,Backup!$D:$D,'[103]Activity-wise'!$B12),0)</f>
        <v>38</v>
      </c>
      <c r="DU12" s="326">
        <f>IFERROR(SUMIFS(Backup!$N:$N,Backup!$A:$A,'[103]Activity-wise'!DU$3,Backup!$D:$D,'[103]Activity-wise'!$B12),0)</f>
        <v>0</v>
      </c>
      <c r="DV12" s="326">
        <f>IFERROR(SUMIFS(Backup!$N:$N,Backup!$A:$A,'[103]Activity-wise'!DV$3,Backup!$D:$D,'[103]Activity-wise'!$B12),0)</f>
        <v>36</v>
      </c>
      <c r="DW12" s="326">
        <f>IFERROR(SUMIFS(Backup!$N:$N,Backup!$A:$A,'[103]Activity-wise'!DW$3,Backup!$D:$D,'[103]Activity-wise'!$B12),0)</f>
        <v>36</v>
      </c>
      <c r="DX12" s="326">
        <f>IFERROR(SUMIFS(Backup!$N:$N,Backup!$A:$A,'[103]Activity-wise'!DX$3,Backup!$D:$D,'[103]Activity-wise'!$B12),0)</f>
        <v>36</v>
      </c>
      <c r="DY12" s="326">
        <f>IFERROR(SUMIFS(Backup!$N:$N,Backup!$A:$A,'[103]Activity-wise'!DY$3,Backup!$D:$D,'[103]Activity-wise'!$B12),0)</f>
        <v>36</v>
      </c>
      <c r="DZ12" s="326">
        <f>IFERROR(SUMIFS(Backup!$N:$N,Backup!$A:$A,'[103]Activity-wise'!DZ$3,Backup!$D:$D,'[103]Activity-wise'!$B12),0)</f>
        <v>32</v>
      </c>
      <c r="EA12" s="326">
        <f>IFERROR(SUMIFS(Backup!$N:$N,Backup!$A:$A,'[103]Activity-wise'!EA$3,Backup!$D:$D,'[103]Activity-wise'!$B12),0)</f>
        <v>0</v>
      </c>
      <c r="EB12" s="326">
        <f>IFERROR(SUMIFS(Backup!$N:$N,Backup!$A:$A,'[103]Activity-wise'!EB$3,Backup!$D:$D,'[103]Activity-wise'!$B12),0)</f>
        <v>0</v>
      </c>
      <c r="EC12" s="326">
        <f>IFERROR(SUMIFS(Backup!$N:$N,Backup!$A:$A,'[103]Activity-wise'!EC$3,Backup!$D:$D,'[103]Activity-wise'!$B12),0)</f>
        <v>0</v>
      </c>
      <c r="ED12" s="326">
        <f>IFERROR(SUMIFS(Backup!$N:$N,Backup!$A:$A,'[103]Activity-wise'!ED$3,Backup!$D:$D,'[103]Activity-wise'!$B12),0)</f>
        <v>30</v>
      </c>
      <c r="EE12" s="326">
        <f>IFERROR(SUMIFS(Backup!$N:$N,Backup!$A:$A,'[103]Activity-wise'!EE$3,Backup!$D:$D,'[103]Activity-wise'!$B12),0)</f>
        <v>36</v>
      </c>
      <c r="EF12" s="326">
        <f>IFERROR(SUMIFS(Backup!$N:$N,Backup!$A:$A,'[103]Activity-wise'!EF$3,Backup!$D:$D,'[103]Activity-wise'!$B12),0)</f>
        <v>13</v>
      </c>
      <c r="EG12" s="326">
        <f>IFERROR(SUMIFS(Backup!$N:$N,Backup!$A:$A,'[103]Activity-wise'!EG$3,Backup!$D:$D,'[103]Activity-wise'!$B12),0)</f>
        <v>0</v>
      </c>
      <c r="EH12" s="326">
        <f>IFERROR(SUMIFS(Backup!$N:$N,Backup!$A:$A,'[103]Activity-wise'!EH$3,Backup!$D:$D,'[103]Activity-wise'!$B12),0)</f>
        <v>0</v>
      </c>
      <c r="EI12" s="326">
        <f>IFERROR(SUMIFS(Backup!$N:$N,Backup!$A:$A,'[103]Activity-wise'!EI$3,Backup!$D:$D,'[103]Activity-wise'!$B12),0)</f>
        <v>36</v>
      </c>
    </row>
    <row r="13" spans="1:151" s="326" customFormat="1">
      <c r="A13" s="321">
        <v>9</v>
      </c>
      <c r="B13" s="322" t="s">
        <v>97</v>
      </c>
      <c r="C13" s="323">
        <v>5610</v>
      </c>
      <c r="D13" s="324" t="s">
        <v>564</v>
      </c>
      <c r="E13" s="325">
        <f t="shared" si="5"/>
        <v>423.5</v>
      </c>
      <c r="F13" s="326">
        <f>IFERROR(SUMIFS(Backup!$N:$N,Backup!$O:$O,'[103]Activity-wise'!F$3,Backup!$D:$D,'[103]Activity-wise'!$B13),0)</f>
        <v>0</v>
      </c>
      <c r="G13" s="326">
        <f>IFERROR(SUMIFS(Backup!$N:$N,Backup!$O:$O,'[103]Activity-wise'!G$3,Backup!$D:$D,'[103]Activity-wise'!$B13),0)</f>
        <v>0</v>
      </c>
      <c r="H13" s="326">
        <f>IFERROR(SUMIFS(Backup!$N:$N,Backup!$O:$O,'[103]Activity-wise'!H$3,Backup!$D:$D,'[103]Activity-wise'!$B13),0)</f>
        <v>0</v>
      </c>
      <c r="I13" s="326">
        <f>IFERROR(SUMIFS(Backup!$N:$N,Backup!$O:$O,'[103]Activity-wise'!I$3,Backup!$D:$D,'[103]Activity-wise'!$B13),0)</f>
        <v>0</v>
      </c>
      <c r="J13" s="326">
        <f>IFERROR(SUMIFS(Backup!$N:$N,Backup!$O:$O,'[103]Activity-wise'!J$3,Backup!$D:$D,'[103]Activity-wise'!$B13),0)</f>
        <v>0</v>
      </c>
      <c r="K13" s="326">
        <f>IFERROR(SUMIFS(Backup!$N:$N,Backup!$O:$O,'[103]Activity-wise'!K$3,Backup!$D:$D,'[103]Activity-wise'!$B13),0)</f>
        <v>0</v>
      </c>
      <c r="L13" s="326">
        <f>IFERROR(SUMIFS(Backup!$N:$N,Backup!$O:$O,'[103]Activity-wise'!L$3,Backup!$D:$D,'[103]Activity-wise'!$B13),0)</f>
        <v>0</v>
      </c>
      <c r="M13" s="326">
        <f>IFERROR(SUMIFS(Backup!$N:$N,Backup!$O:$O,'[103]Activity-wise'!M$3,Backup!$D:$D,'[103]Activity-wise'!$B13),0)</f>
        <v>36</v>
      </c>
      <c r="N13" s="326">
        <f t="shared" si="6"/>
        <v>48</v>
      </c>
      <c r="O13" s="326">
        <f>IFERROR(SUMIFS(Backup!$N:$N,Backup!$A:$A,'[103]Activity-wise'!O$3,Backup!$D:$D,'[103]Activity-wise'!$B13),0)</f>
        <v>0</v>
      </c>
      <c r="P13" s="326">
        <f>IFERROR(SUMIFS(Backup!$N:$N,Backup!$A:$A,'[103]Activity-wise'!P$3,Backup!$D:$D,'[103]Activity-wise'!$B13),0)</f>
        <v>0</v>
      </c>
      <c r="Q13" s="326">
        <f>IFERROR(SUMIFS(Backup!$N:$N,Backup!$A:$A,'[103]Activity-wise'!Q$3,Backup!$D:$D,'[103]Activity-wise'!$B13),0)</f>
        <v>0</v>
      </c>
      <c r="R13" s="326">
        <f>IFERROR(SUMIFS(Backup!$N:$N,Backup!$A:$A,'[103]Activity-wise'!R$3,Backup!$D:$D,'[103]Activity-wise'!$B13),0)</f>
        <v>0</v>
      </c>
      <c r="S13" s="326">
        <f>IFERROR(SUMIFS(Backup!$N:$N,Backup!$A:$A,'[103]Activity-wise'!S$3,Backup!$D:$D,'[103]Activity-wise'!$B13),0)</f>
        <v>0</v>
      </c>
      <c r="T13" s="326">
        <f>IFERROR(SUMIFS(Backup!$N:$N,Backup!$A:$A,'[103]Activity-wise'!T$3,Backup!$D:$D,'[103]Activity-wise'!$B13),0)</f>
        <v>0</v>
      </c>
      <c r="U13" s="326">
        <f>IFERROR(SUMIFS(Backup!$N:$N,Backup!$A:$A,'[103]Activity-wise'!U$3,Backup!$D:$D,'[103]Activity-wise'!$B13),0)</f>
        <v>0</v>
      </c>
      <c r="V13" s="326">
        <f>IFERROR(SUMIFS(Backup!$N:$N,Backup!$A:$A,'[103]Activity-wise'!V$3,Backup!$D:$D,'[103]Activity-wise'!$B13),0)</f>
        <v>0</v>
      </c>
      <c r="W13" s="326">
        <f>IFERROR(SUMIFS(Backup!$N:$N,Backup!$A:$A,'[103]Activity-wise'!W$3,Backup!$D:$D,'[103]Activity-wise'!$B13),0)</f>
        <v>0</v>
      </c>
      <c r="X13" s="326">
        <f>IFERROR(SUMIFS(Backup!$N:$N,Backup!$A:$A,'[103]Activity-wise'!X$3,Backup!$D:$D,'[103]Activity-wise'!$B13),0)</f>
        <v>0</v>
      </c>
      <c r="Y13" s="326">
        <f>IFERROR(SUMIFS(Backup!$N:$N,Backup!$A:$A,'[103]Activity-wise'!Y$3,Backup!$D:$D,'[103]Activity-wise'!$B13),0)</f>
        <v>0</v>
      </c>
      <c r="Z13" s="326">
        <f>IFERROR(SUMIFS(Backup!$N:$N,Backup!$A:$A,'[103]Activity-wise'!Z$3,Backup!$D:$D,'[103]Activity-wise'!$B13),0)</f>
        <v>12</v>
      </c>
      <c r="AA13" s="326">
        <f>IFERROR(SUMIFS(Backup!$N:$N,Backup!$A:$A,'[103]Activity-wise'!AA$3,Backup!$D:$D,'[103]Activity-wise'!$B13),0)</f>
        <v>0</v>
      </c>
      <c r="AB13" s="326">
        <f>IFERROR(SUMIFS(Backup!$N:$N,Backup!$A:$A,'[103]Activity-wise'!AB$3,Backup!$D:$D,'[103]Activity-wise'!$B13),0)</f>
        <v>0</v>
      </c>
      <c r="AC13" s="326">
        <f>IFERROR(SUMIFS(Backup!$N:$N,Backup!$A:$A,'[103]Activity-wise'!AC$3,Backup!$D:$D,'[103]Activity-wise'!$B13),0)</f>
        <v>0</v>
      </c>
      <c r="AD13" s="326">
        <f>IFERROR(SUMIFS(Backup!$N:$N,Backup!$A:$A,'[103]Activity-wise'!AD$3,Backup!$D:$D,'[103]Activity-wise'!$B13),0)</f>
        <v>0</v>
      </c>
      <c r="AE13" s="326">
        <f>IFERROR(SUMIFS(Backup!$N:$N,Backup!$A:$A,'[103]Activity-wise'!AE$3,Backup!$D:$D,'[103]Activity-wise'!$B13),0)</f>
        <v>0</v>
      </c>
      <c r="AF13" s="326">
        <f>IFERROR(SUMIFS(Backup!$N:$N,Backup!$A:$A,'[103]Activity-wise'!AF$3,Backup!$D:$D,'[103]Activity-wise'!$B13),0)</f>
        <v>0</v>
      </c>
      <c r="AG13" s="326">
        <f>IFERROR(SUMIFS(Backup!$N:$N,Backup!$A:$A,'[103]Activity-wise'!AG$3,Backup!$D:$D,'[103]Activity-wise'!$B13),0)</f>
        <v>12</v>
      </c>
      <c r="AH13" s="326">
        <f>IFERROR(SUMIFS(Backup!$N:$N,Backup!$A:$A,'[103]Activity-wise'!AH$3,Backup!$D:$D,'[103]Activity-wise'!$B13),0)</f>
        <v>0</v>
      </c>
      <c r="AI13" s="326">
        <f>IFERROR(SUMIFS(Backup!$N:$N,Backup!$A:$A,'[103]Activity-wise'!AI$3,Backup!$D:$D,'[103]Activity-wise'!$B13),0)</f>
        <v>0</v>
      </c>
      <c r="AJ13" s="326">
        <f>IFERROR(SUMIFS(Backup!$N:$N,Backup!$A:$A,'[103]Activity-wise'!AJ$3,Backup!$D:$D,'[103]Activity-wise'!$B13),0)</f>
        <v>0</v>
      </c>
      <c r="AK13" s="326">
        <f>IFERROR(SUMIFS(Backup!$N:$N,Backup!$A:$A,'[103]Activity-wise'!AK$3,Backup!$D:$D,'[103]Activity-wise'!$B13),0)</f>
        <v>0</v>
      </c>
      <c r="AL13" s="326">
        <f>IFERROR(SUMIFS(Backup!$N:$N,Backup!$A:$A,'[103]Activity-wise'!AL$3,Backup!$D:$D,'[103]Activity-wise'!$B13),0)</f>
        <v>0</v>
      </c>
      <c r="AM13" s="326">
        <f>IFERROR(SUMIFS(Backup!$N:$N,Backup!$A:$A,'[103]Activity-wise'!AM$3,Backup!$D:$D,'[103]Activity-wise'!$B13),0)</f>
        <v>0</v>
      </c>
      <c r="AN13" s="326">
        <f>IFERROR(SUMIFS(Backup!$N:$N,Backup!$A:$A,'[103]Activity-wise'!AN$3,Backup!$D:$D,'[103]Activity-wise'!$B13),0)</f>
        <v>0</v>
      </c>
      <c r="AO13" s="326">
        <f>IFERROR(SUMIFS(Backup!$N:$N,Backup!$A:$A,'[103]Activity-wise'!AO$3,Backup!$D:$D,'[103]Activity-wise'!$B13),0)</f>
        <v>0</v>
      </c>
      <c r="AP13" s="326">
        <f>IFERROR(SUMIFS(Backup!$N:$N,Backup!$A:$A,'[103]Activity-wise'!AP$3,Backup!$D:$D,'[103]Activity-wise'!$B13),0)</f>
        <v>12</v>
      </c>
      <c r="AQ13" s="326">
        <f>IFERROR(SUMIFS(Backup!$N:$N,Backup!$A:$A,'[103]Activity-wise'!AQ$3,Backup!$D:$D,'[103]Activity-wise'!$B13),0)</f>
        <v>0</v>
      </c>
      <c r="AR13" s="326">
        <f>IFERROR(SUMIFS(Backup!$N:$N,Backup!$A:$A,'[103]Activity-wise'!AR$3,Backup!$D:$D,'[103]Activity-wise'!$B13),0)</f>
        <v>12</v>
      </c>
      <c r="AS13" s="326">
        <f t="shared" si="7"/>
        <v>36</v>
      </c>
      <c r="AT13" s="326">
        <f>IFERROR(SUMIFS(Backup!$N:$N,Backup!$A:$A,'[103]Activity-wise'!AT$3,Backup!$D:$D,'[103]Activity-wise'!$B13),0)</f>
        <v>0</v>
      </c>
      <c r="AU13" s="326">
        <f>IFERROR(SUMIFS(Backup!$N:$N,Backup!$A:$A,'[103]Activity-wise'!AU$3,Backup!$D:$D,'[103]Activity-wise'!$B13),0)</f>
        <v>0</v>
      </c>
      <c r="AV13" s="326">
        <f>IFERROR(SUMIFS(Backup!$N:$N,Backup!$A:$A,'[103]Activity-wise'!AV$3,Backup!$D:$D,'[103]Activity-wise'!$B13),0)</f>
        <v>0</v>
      </c>
      <c r="AW13" s="326">
        <f>IFERROR(SUMIFS(Backup!$N:$N,Backup!$A:$A,'[103]Activity-wise'!AW$3,Backup!$D:$D,'[103]Activity-wise'!$B13),0)</f>
        <v>0</v>
      </c>
      <c r="AX13" s="326">
        <f>IFERROR(SUMIFS(Backup!$N:$N,Backup!$A:$A,'[103]Activity-wise'!AX$3,Backup!$D:$D,'[103]Activity-wise'!$B13),0)</f>
        <v>0</v>
      </c>
      <c r="AY13" s="326">
        <f>IFERROR(SUMIFS(Backup!$N:$N,Backup!$A:$A,'[103]Activity-wise'!AY$3,Backup!$D:$D,'[103]Activity-wise'!$B13),0)</f>
        <v>12</v>
      </c>
      <c r="AZ13" s="326">
        <f>IFERROR(SUMIFS(Backup!$N:$N,Backup!$A:$A,'[103]Activity-wise'!AZ$3,Backup!$D:$D,'[103]Activity-wise'!$B13),0)</f>
        <v>0</v>
      </c>
      <c r="BA13" s="326">
        <f>IFERROR(SUMIFS(Backup!$N:$N,Backup!$A:$A,'[103]Activity-wise'!BA$3,Backup!$D:$D,'[103]Activity-wise'!$B13),0)</f>
        <v>0</v>
      </c>
      <c r="BB13" s="326">
        <f>IFERROR(SUMIFS(Backup!$N:$N,Backup!$A:$A,'[103]Activity-wise'!BB$3,Backup!$D:$D,'[103]Activity-wise'!$B13),0)</f>
        <v>0</v>
      </c>
      <c r="BC13" s="326">
        <f>IFERROR(SUMIFS(Backup!$N:$N,Backup!$A:$A,'[103]Activity-wise'!BC$3,Backup!$D:$D,'[103]Activity-wise'!$B13),0)</f>
        <v>0</v>
      </c>
      <c r="BD13" s="326">
        <f>IFERROR(SUMIFS(Backup!$N:$N,Backup!$A:$A,'[103]Activity-wise'!BD$3,Backup!$D:$D,'[103]Activity-wise'!$B13),0)</f>
        <v>0</v>
      </c>
      <c r="BE13" s="326">
        <f>IFERROR(SUMIFS(Backup!$N:$N,Backup!$A:$A,'[103]Activity-wise'!BE$3,Backup!$D:$D,'[103]Activity-wise'!$B13),0)</f>
        <v>0</v>
      </c>
      <c r="BF13" s="326">
        <f>IFERROR(SUMIFS(Backup!$N:$N,Backup!$A:$A,'[103]Activity-wise'!BF$3,Backup!$D:$D,'[103]Activity-wise'!$B13),0)</f>
        <v>12</v>
      </c>
      <c r="BG13" s="326">
        <f>IFERROR(SUMIFS(Backup!$N:$N,Backup!$A:$A,'[103]Activity-wise'!BG$3,Backup!$D:$D,'[103]Activity-wise'!$B13),0)</f>
        <v>0</v>
      </c>
      <c r="BH13" s="326">
        <f>IFERROR(SUMIFS(Backup!$N:$N,Backup!$A:$A,'[103]Activity-wise'!BH$3,Backup!$D:$D,'[103]Activity-wise'!$B13),0)</f>
        <v>0</v>
      </c>
      <c r="BI13" s="326">
        <f>IFERROR(SUMIFS(Backup!$N:$N,Backup!$A:$A,'[103]Activity-wise'!BI$3,Backup!$D:$D,'[103]Activity-wise'!$B13),0)</f>
        <v>0</v>
      </c>
      <c r="BJ13" s="326">
        <f>IFERROR(SUMIFS(Backup!$N:$N,Backup!$A:$A,'[103]Activity-wise'!BJ$3,Backup!$D:$D,'[103]Activity-wise'!$B13),0)</f>
        <v>0</v>
      </c>
      <c r="BK13" s="326">
        <f>IFERROR(SUMIFS(Backup!$N:$N,Backup!$A:$A,'[103]Activity-wise'!BK$3,Backup!$D:$D,'[103]Activity-wise'!$B13),0)</f>
        <v>0</v>
      </c>
      <c r="BL13" s="326">
        <f>IFERROR(SUMIFS(Backup!$N:$N,Backup!$A:$A,'[103]Activity-wise'!BL$3,Backup!$D:$D,'[103]Activity-wise'!$B13),0)</f>
        <v>0</v>
      </c>
      <c r="BM13" s="326">
        <f>IFERROR(SUMIFS(Backup!$N:$N,Backup!$A:$A,'[103]Activity-wise'!BM$3,Backup!$D:$D,'[103]Activity-wise'!$B13),0)</f>
        <v>0</v>
      </c>
      <c r="BN13" s="326">
        <f>IFERROR(SUMIFS(Backup!$N:$N,Backup!$A:$A,'[103]Activity-wise'!BN$3,Backup!$D:$D,'[103]Activity-wise'!$B13),0)</f>
        <v>0</v>
      </c>
      <c r="BO13" s="326">
        <f>IFERROR(SUMIFS(Backup!$N:$N,Backup!$A:$A,'[103]Activity-wise'!BO$3,Backup!$D:$D,'[103]Activity-wise'!$B13),0)</f>
        <v>0</v>
      </c>
      <c r="BP13" s="326">
        <f>IFERROR(SUMIFS(Backup!$N:$N,Backup!$A:$A,'[103]Activity-wise'!BP$3,Backup!$D:$D,'[103]Activity-wise'!$B13),0)</f>
        <v>0</v>
      </c>
      <c r="BQ13" s="326">
        <f>IFERROR(SUMIFS(Backup!$N:$N,Backup!$A:$A,'[103]Activity-wise'!BQ$3,Backup!$D:$D,'[103]Activity-wise'!$B13),0)</f>
        <v>0</v>
      </c>
      <c r="BR13" s="326">
        <f>IFERROR(SUMIFS(Backup!$N:$N,Backup!$A:$A,'[103]Activity-wise'!BR$3,Backup!$D:$D,'[103]Activity-wise'!$B13),0)</f>
        <v>0</v>
      </c>
      <c r="BS13" s="326">
        <f>IFERROR(SUMIFS(Backup!$N:$N,Backup!$A:$A,'[103]Activity-wise'!BS$3,Backup!$D:$D,'[103]Activity-wise'!$B13),0)</f>
        <v>0</v>
      </c>
      <c r="BT13" s="326">
        <f>IFERROR(SUMIFS(Backup!$N:$N,Backup!$A:$A,'[103]Activity-wise'!BT$3,Backup!$D:$D,'[103]Activity-wise'!$B13),0)</f>
        <v>0</v>
      </c>
      <c r="BU13" s="326">
        <f>IFERROR(SUMIFS(Backup!$N:$N,Backup!$A:$A,'[103]Activity-wise'!BU$3,Backup!$D:$D,'[103]Activity-wise'!$B13),0)</f>
        <v>0</v>
      </c>
      <c r="BV13" s="326">
        <f>IFERROR(SUMIFS(Backup!$N:$N,Backup!$A:$A,'[103]Activity-wise'!BV$3,Backup!$D:$D,'[103]Activity-wise'!$B13),0)</f>
        <v>12</v>
      </c>
      <c r="BW13" s="326">
        <f>IFERROR(SUMIFS(Backup!$N:$N,Backup!$A:$A,'[103]Activity-wise'!BW$3,Backup!$D:$D,'[103]Activity-wise'!$B13),0)</f>
        <v>0</v>
      </c>
      <c r="BX13" s="326">
        <f>IFERROR(SUMIFS(Backup!$N:$N,Backup!$A:$A,'[103]Activity-wise'!BX$3,Backup!$D:$D,'[103]Activity-wise'!$B13),0)</f>
        <v>0</v>
      </c>
      <c r="BY13" s="326">
        <f t="shared" si="8"/>
        <v>144</v>
      </c>
      <c r="BZ13" s="326">
        <f>IFERROR(SUMIFS(Backup!$N:$N,Backup!$A:$A,'[103]Activity-wise'!BZ$3,Backup!$D:$D,'[103]Activity-wise'!$B13),0)</f>
        <v>0</v>
      </c>
      <c r="CA13" s="326">
        <f>IFERROR(SUMIFS(Backup!$N:$N,Backup!$A:$A,'[103]Activity-wise'!CA$3,Backup!$D:$D,'[103]Activity-wise'!$B13),0)</f>
        <v>0</v>
      </c>
      <c r="CB13" s="326">
        <f>IFERROR(SUMIFS(Backup!$N:$N,Backup!$A:$A,'[103]Activity-wise'!CB$3,Backup!$D:$D,'[103]Activity-wise'!$B13),0)</f>
        <v>12</v>
      </c>
      <c r="CC13" s="326">
        <f>IFERROR(SUMIFS(Backup!$N:$N,Backup!$A:$A,'[103]Activity-wise'!CC$3,Backup!$D:$D,'[103]Activity-wise'!$B13),0)</f>
        <v>0</v>
      </c>
      <c r="CD13" s="326">
        <f>IFERROR(SUMIFS(Backup!$N:$N,Backup!$A:$A,'[103]Activity-wise'!CD$3,Backup!$D:$D,'[103]Activity-wise'!$B13),0)</f>
        <v>0</v>
      </c>
      <c r="CE13" s="326">
        <f>IFERROR(SUMIFS(Backup!$N:$N,Backup!$A:$A,'[103]Activity-wise'!CE$3,Backup!$D:$D,'[103]Activity-wise'!$B13),0)</f>
        <v>0</v>
      </c>
      <c r="CF13" s="326">
        <f>IFERROR(SUMIFS(Backup!$N:$N,Backup!$A:$A,'[103]Activity-wise'!CF$3,Backup!$D:$D,'[103]Activity-wise'!$B13),0)</f>
        <v>0</v>
      </c>
      <c r="CG13" s="326">
        <f>IFERROR(SUMIFS(Backup!$N:$N,Backup!$A:$A,'[103]Activity-wise'!CG$3,Backup!$D:$D,'[103]Activity-wise'!$B13),0)</f>
        <v>12</v>
      </c>
      <c r="CH13" s="326">
        <f>IFERROR(SUMIFS(Backup!$N:$N,Backup!$A:$A,'[103]Activity-wise'!CH$3,Backup!$D:$D,'[103]Activity-wise'!$B13),0)</f>
        <v>0</v>
      </c>
      <c r="CI13" s="326">
        <f>IFERROR(SUMIFS(Backup!$N:$N,Backup!$A:$A,'[103]Activity-wise'!CI$3,Backup!$D:$D,'[103]Activity-wise'!$B13),0)</f>
        <v>0</v>
      </c>
      <c r="CJ13" s="326">
        <f>IFERROR(SUMIFS(Backup!$N:$N,Backup!$A:$A,'[103]Activity-wise'!CJ$3,Backup!$D:$D,'[103]Activity-wise'!$B13),0)</f>
        <v>0</v>
      </c>
      <c r="CK13" s="326">
        <f>IFERROR(SUMIFS(Backup!$N:$N,Backup!$A:$A,'[103]Activity-wise'!CK$3,Backup!$D:$D,'[103]Activity-wise'!$B13),0)</f>
        <v>0</v>
      </c>
      <c r="CL13" s="326">
        <f>IFERROR(SUMIFS(Backup!$N:$N,Backup!$A:$A,'[103]Activity-wise'!CL$3,Backup!$D:$D,'[103]Activity-wise'!$B13),0)</f>
        <v>0</v>
      </c>
      <c r="CM13" s="326">
        <f>IFERROR(SUMIFS(Backup!$N:$N,Backup!$A:$A,'[103]Activity-wise'!CM$3,Backup!$D:$D,'[103]Activity-wise'!$B13),0)</f>
        <v>12</v>
      </c>
      <c r="CN13" s="326">
        <f>IFERROR(SUMIFS(Backup!$N:$N,Backup!$A:$A,'[103]Activity-wise'!CN$3,Backup!$D:$D,'[103]Activity-wise'!$B13),0)</f>
        <v>0</v>
      </c>
      <c r="CO13" s="326">
        <f>IFERROR(SUMIFS(Backup!$N:$N,Backup!$A:$A,'[103]Activity-wise'!CO$3,Backup!$D:$D,'[103]Activity-wise'!$B13),0)</f>
        <v>12</v>
      </c>
      <c r="CP13" s="326">
        <f>IFERROR(SUMIFS(Backup!$N:$N,Backup!$A:$A,'[103]Activity-wise'!CP$3,Backup!$D:$D,'[103]Activity-wise'!$B13),0)</f>
        <v>0</v>
      </c>
      <c r="CQ13" s="326">
        <f>IFERROR(SUMIFS(Backup!$N:$N,Backup!$A:$A,'[103]Activity-wise'!CQ$3,Backup!$D:$D,'[103]Activity-wise'!$B13),0)</f>
        <v>0</v>
      </c>
      <c r="CR13" s="326">
        <f>IFERROR(SUMIFS(Backup!$N:$N,Backup!$A:$A,'[103]Activity-wise'!CR$3,Backup!$D:$D,'[103]Activity-wise'!$B13),0)</f>
        <v>0</v>
      </c>
      <c r="CS13" s="326">
        <f>IFERROR(SUMIFS(Backup!$N:$N,Backup!$A:$A,'[103]Activity-wise'!CS$3,Backup!$D:$D,'[103]Activity-wise'!$B13),0)</f>
        <v>0</v>
      </c>
      <c r="CT13" s="326">
        <f>IFERROR(SUMIFS(Backup!$N:$N,Backup!$A:$A,'[103]Activity-wise'!CT$3,Backup!$D:$D,'[103]Activity-wise'!$B13),0)</f>
        <v>24</v>
      </c>
      <c r="CU13" s="326">
        <f>IFERROR(SUMIFS(Backup!$N:$N,Backup!$A:$A,'[103]Activity-wise'!CU$3,Backup!$D:$D,'[103]Activity-wise'!$B13),0)</f>
        <v>0</v>
      </c>
      <c r="CV13" s="326">
        <f>IFERROR(SUMIFS(Backup!$N:$N,Backup!$A:$A,'[103]Activity-wise'!CV$3,Backup!$D:$D,'[103]Activity-wise'!$B13),0)</f>
        <v>12</v>
      </c>
      <c r="CW13" s="326">
        <f>IFERROR(SUMIFS(Backup!$N:$N,Backup!$A:$A,'[103]Activity-wise'!CW$3,Backup!$D:$D,'[103]Activity-wise'!$B13),0)</f>
        <v>12</v>
      </c>
      <c r="CX13" s="326">
        <f>IFERROR(SUMIFS(Backup!$N:$N,Backup!$A:$A,'[103]Activity-wise'!CX$3,Backup!$D:$D,'[103]Activity-wise'!$B13),0)</f>
        <v>12</v>
      </c>
      <c r="CY13" s="326">
        <f>IFERROR(SUMIFS(Backup!$N:$N,Backup!$A:$A,'[103]Activity-wise'!CY$3,Backup!$D:$D,'[103]Activity-wise'!$B13),0)</f>
        <v>0</v>
      </c>
      <c r="CZ13" s="326">
        <f>IFERROR(SUMIFS(Backup!$N:$N,Backup!$A:$A,'[103]Activity-wise'!CZ$3,Backup!$D:$D,'[103]Activity-wise'!$B13),0)</f>
        <v>12</v>
      </c>
      <c r="DA13" s="326">
        <f>IFERROR(SUMIFS(Backup!$N:$N,Backup!$A:$A,'[103]Activity-wise'!DA$3,Backup!$D:$D,'[103]Activity-wise'!$B13),0)</f>
        <v>12</v>
      </c>
      <c r="DB13" s="326">
        <f>IFERROR(SUMIFS(Backup!$N:$N,Backup!$A:$A,'[103]Activity-wise'!DB$3,Backup!$D:$D,'[103]Activity-wise'!$B13),0)</f>
        <v>12</v>
      </c>
      <c r="DC13" s="326">
        <f>IFERROR(SUMIFS(Backup!$N:$N,Backup!$A:$A,'[103]Activity-wise'!DC$3,Backup!$D:$D,'[103]Activity-wise'!$B13),0)</f>
        <v>0</v>
      </c>
      <c r="DD13" s="326">
        <f t="shared" si="9"/>
        <v>159.5</v>
      </c>
      <c r="DE13" s="326">
        <f>IFERROR(SUMIFS(Backup!$N:$N,Backup!$A:$A,'[103]Activity-wise'!DE$3,Backup!$D:$D,'[103]Activity-wise'!$B13),0)</f>
        <v>12</v>
      </c>
      <c r="DF13" s="326">
        <f>IFERROR(SUMIFS(Backup!$N:$N,Backup!$A:$A,'[103]Activity-wise'!DF$3,Backup!$D:$D,'[103]Activity-wise'!$B13),0)</f>
        <v>12</v>
      </c>
      <c r="DG13" s="326">
        <f>IFERROR(SUMIFS(Backup!$N:$N,Backup!$A:$A,'[103]Activity-wise'!DG$3,Backup!$D:$D,'[103]Activity-wise'!$B13),0)</f>
        <v>0</v>
      </c>
      <c r="DH13" s="326">
        <f>IFERROR(SUMIFS(Backup!$N:$N,Backup!$A:$A,'[103]Activity-wise'!DH$3,Backup!$D:$D,'[103]Activity-wise'!$B13),0)</f>
        <v>24</v>
      </c>
      <c r="DI13" s="326">
        <f>IFERROR(SUMIFS(Backup!$N:$N,Backup!$A:$A,'[103]Activity-wise'!DI$3,Backup!$D:$D,'[103]Activity-wise'!$B13),0)</f>
        <v>0</v>
      </c>
      <c r="DJ13" s="326">
        <f>IFERROR(SUMIFS(Backup!$N:$N,Backup!$A:$A,'[103]Activity-wise'!DJ$3,Backup!$D:$D,'[103]Activity-wise'!$B13),0)</f>
        <v>0</v>
      </c>
      <c r="DK13" s="326">
        <f>IFERROR(SUMIFS(Backup!$N:$N,Backup!$A:$A,'[103]Activity-wise'!DK$3,Backup!$D:$D,'[103]Activity-wise'!$B13),0)</f>
        <v>0</v>
      </c>
      <c r="DL13" s="326">
        <f>IFERROR(SUMIFS(Backup!$N:$N,Backup!$A:$A,'[103]Activity-wise'!DL$3,Backup!$D:$D,'[103]Activity-wise'!$B13),0)</f>
        <v>12</v>
      </c>
      <c r="DM13" s="326">
        <f>IFERROR(SUMIFS(Backup!$N:$N,Backup!$A:$A,'[103]Activity-wise'!DM$3,Backup!$D:$D,'[103]Activity-wise'!$B13),0)</f>
        <v>12</v>
      </c>
      <c r="DN13" s="326">
        <f>IFERROR(SUMIFS(Backup!$N:$N,Backup!$A:$A,'[103]Activity-wise'!DN$3,Backup!$D:$D,'[103]Activity-wise'!$B13),0)</f>
        <v>0</v>
      </c>
      <c r="DO13" s="326">
        <f>IFERROR(SUMIFS(Backup!$N:$N,Backup!$A:$A,'[103]Activity-wise'!DO$3,Backup!$D:$D,'[103]Activity-wise'!$B13),0)</f>
        <v>0</v>
      </c>
      <c r="DP13" s="326">
        <f>IFERROR(SUMIFS(Backup!$N:$N,Backup!$A:$A,'[103]Activity-wise'!DP$3,Backup!$D:$D,'[103]Activity-wise'!$B13),0)</f>
        <v>0</v>
      </c>
      <c r="DQ13" s="326">
        <f>IFERROR(SUMIFS(Backup!$N:$N,Backup!$A:$A,'[103]Activity-wise'!DQ$3,Backup!$D:$D,'[103]Activity-wise'!$B13),0)</f>
        <v>0</v>
      </c>
      <c r="DR13" s="326">
        <f>IFERROR(SUMIFS(Backup!$N:$N,Backup!$A:$A,'[103]Activity-wise'!DR$3,Backup!$D:$D,'[103]Activity-wise'!$B13),0)</f>
        <v>0</v>
      </c>
      <c r="DS13" s="326">
        <f>IFERROR(SUMIFS(Backup!$N:$N,Backup!$A:$A,'[103]Activity-wise'!DS$3,Backup!$D:$D,'[103]Activity-wise'!$B13),0)</f>
        <v>9</v>
      </c>
      <c r="DT13" s="326">
        <f>IFERROR(SUMIFS(Backup!$N:$N,Backup!$A:$A,'[103]Activity-wise'!DT$3,Backup!$D:$D,'[103]Activity-wise'!$B13),0)</f>
        <v>0</v>
      </c>
      <c r="DU13" s="326">
        <f>IFERROR(SUMIFS(Backup!$N:$N,Backup!$A:$A,'[103]Activity-wise'!DU$3,Backup!$D:$D,'[103]Activity-wise'!$B13),0)</f>
        <v>0</v>
      </c>
      <c r="DV13" s="326">
        <f>IFERROR(SUMIFS(Backup!$N:$N,Backup!$A:$A,'[103]Activity-wise'!DV$3,Backup!$D:$D,'[103]Activity-wise'!$B13),0)</f>
        <v>12</v>
      </c>
      <c r="DW13" s="326">
        <f>IFERROR(SUMIFS(Backup!$N:$N,Backup!$A:$A,'[103]Activity-wise'!DW$3,Backup!$D:$D,'[103]Activity-wise'!$B13),0)</f>
        <v>12</v>
      </c>
      <c r="DX13" s="326">
        <f>IFERROR(SUMIFS(Backup!$N:$N,Backup!$A:$A,'[103]Activity-wise'!DX$3,Backup!$D:$D,'[103]Activity-wise'!$B13),0)</f>
        <v>12</v>
      </c>
      <c r="DY13" s="326">
        <f>IFERROR(SUMIFS(Backup!$N:$N,Backup!$A:$A,'[103]Activity-wise'!DY$3,Backup!$D:$D,'[103]Activity-wise'!$B13),0)</f>
        <v>0</v>
      </c>
      <c r="DZ13" s="326">
        <f>IFERROR(SUMIFS(Backup!$N:$N,Backup!$A:$A,'[103]Activity-wise'!DZ$3,Backup!$D:$D,'[103]Activity-wise'!$B13),0)</f>
        <v>10.5</v>
      </c>
      <c r="EA13" s="326">
        <f>IFERROR(SUMIFS(Backup!$N:$N,Backup!$A:$A,'[103]Activity-wise'!EA$3,Backup!$D:$D,'[103]Activity-wise'!$B13),0)</f>
        <v>0</v>
      </c>
      <c r="EB13" s="326">
        <f>IFERROR(SUMIFS(Backup!$N:$N,Backup!$A:$A,'[103]Activity-wise'!EB$3,Backup!$D:$D,'[103]Activity-wise'!$B13),0)</f>
        <v>0</v>
      </c>
      <c r="EC13" s="326">
        <f>IFERROR(SUMIFS(Backup!$N:$N,Backup!$A:$A,'[103]Activity-wise'!EC$3,Backup!$D:$D,'[103]Activity-wise'!$B13),0)</f>
        <v>0</v>
      </c>
      <c r="ED13" s="326">
        <f>IFERROR(SUMIFS(Backup!$N:$N,Backup!$A:$A,'[103]Activity-wise'!ED$3,Backup!$D:$D,'[103]Activity-wise'!$B13),0)</f>
        <v>20</v>
      </c>
      <c r="EE13" s="326">
        <f>IFERROR(SUMIFS(Backup!$N:$N,Backup!$A:$A,'[103]Activity-wise'!EE$3,Backup!$D:$D,'[103]Activity-wise'!$B13),0)</f>
        <v>0</v>
      </c>
      <c r="EF13" s="326">
        <f>IFERROR(SUMIFS(Backup!$N:$N,Backup!$A:$A,'[103]Activity-wise'!EF$3,Backup!$D:$D,'[103]Activity-wise'!$B13),0)</f>
        <v>0</v>
      </c>
      <c r="EG13" s="326">
        <f>IFERROR(SUMIFS(Backup!$N:$N,Backup!$A:$A,'[103]Activity-wise'!EG$3,Backup!$D:$D,'[103]Activity-wise'!$B13),0)</f>
        <v>0</v>
      </c>
      <c r="EH13" s="326">
        <f>IFERROR(SUMIFS(Backup!$N:$N,Backup!$A:$A,'[103]Activity-wise'!EH$3,Backup!$D:$D,'[103]Activity-wise'!$B13),0)</f>
        <v>0</v>
      </c>
      <c r="EI13" s="326">
        <f>IFERROR(SUMIFS(Backup!$N:$N,Backup!$A:$A,'[103]Activity-wise'!EI$3,Backup!$D:$D,'[103]Activity-wise'!$B13),0)</f>
        <v>12</v>
      </c>
    </row>
    <row r="14" spans="1:151" s="326" customFormat="1">
      <c r="A14" s="321">
        <v>10</v>
      </c>
      <c r="B14" s="322" t="s">
        <v>98</v>
      </c>
      <c r="C14" s="323">
        <v>5430</v>
      </c>
      <c r="D14" s="324" t="s">
        <v>564</v>
      </c>
      <c r="E14" s="325">
        <f t="shared" si="5"/>
        <v>881.5</v>
      </c>
      <c r="F14" s="326">
        <f>IFERROR(SUMIFS(Backup!$N:$N,Backup!$O:$O,'[103]Activity-wise'!F$3,Backup!$D:$D,'[103]Activity-wise'!$B14),0)</f>
        <v>0</v>
      </c>
      <c r="G14" s="326">
        <f>IFERROR(SUMIFS(Backup!$N:$N,Backup!$O:$O,'[103]Activity-wise'!G$3,Backup!$D:$D,'[103]Activity-wise'!$B14),0)</f>
        <v>0</v>
      </c>
      <c r="H14" s="326">
        <f>IFERROR(SUMIFS(Backup!$N:$N,Backup!$O:$O,'[103]Activity-wise'!H$3,Backup!$D:$D,'[103]Activity-wise'!$B14),0)</f>
        <v>0</v>
      </c>
      <c r="I14" s="326">
        <f>IFERROR(SUMIFS(Backup!$N:$N,Backup!$O:$O,'[103]Activity-wise'!I$3,Backup!$D:$D,'[103]Activity-wise'!$B14),0)</f>
        <v>0</v>
      </c>
      <c r="J14" s="326">
        <f>IFERROR(SUMIFS(Backup!$N:$N,Backup!$O:$O,'[103]Activity-wise'!J$3,Backup!$D:$D,'[103]Activity-wise'!$B14),0)</f>
        <v>0</v>
      </c>
      <c r="K14" s="326">
        <f>IFERROR(SUMIFS(Backup!$N:$N,Backup!$O:$O,'[103]Activity-wise'!K$3,Backup!$D:$D,'[103]Activity-wise'!$B14),0)</f>
        <v>0</v>
      </c>
      <c r="L14" s="326">
        <f>IFERROR(SUMIFS(Backup!$N:$N,Backup!$O:$O,'[103]Activity-wise'!L$3,Backup!$D:$D,'[103]Activity-wise'!$B14),0)</f>
        <v>24</v>
      </c>
      <c r="M14" s="326">
        <f>IFERROR(SUMIFS(Backup!$N:$N,Backup!$O:$O,'[103]Activity-wise'!M$3,Backup!$D:$D,'[103]Activity-wise'!$B14),0)</f>
        <v>48</v>
      </c>
      <c r="N14" s="326">
        <f t="shared" si="6"/>
        <v>156</v>
      </c>
      <c r="O14" s="326">
        <f>IFERROR(SUMIFS(Backup!$N:$N,Backup!$A:$A,'[103]Activity-wise'!O$3,Backup!$D:$D,'[103]Activity-wise'!$B14),0)</f>
        <v>0</v>
      </c>
      <c r="P14" s="326">
        <f>IFERROR(SUMIFS(Backup!$N:$N,Backup!$A:$A,'[103]Activity-wise'!P$3,Backup!$D:$D,'[103]Activity-wise'!$B14),0)</f>
        <v>0</v>
      </c>
      <c r="Q14" s="326">
        <f>IFERROR(SUMIFS(Backup!$N:$N,Backup!$A:$A,'[103]Activity-wise'!Q$3,Backup!$D:$D,'[103]Activity-wise'!$B14),0)</f>
        <v>0</v>
      </c>
      <c r="R14" s="326">
        <f>IFERROR(SUMIFS(Backup!$N:$N,Backup!$A:$A,'[103]Activity-wise'!R$3,Backup!$D:$D,'[103]Activity-wise'!$B14),0)</f>
        <v>0</v>
      </c>
      <c r="S14" s="326">
        <f>IFERROR(SUMIFS(Backup!$N:$N,Backup!$A:$A,'[103]Activity-wise'!S$3,Backup!$D:$D,'[103]Activity-wise'!$B14),0)</f>
        <v>0</v>
      </c>
      <c r="T14" s="326">
        <f>IFERROR(SUMIFS(Backup!$N:$N,Backup!$A:$A,'[103]Activity-wise'!T$3,Backup!$D:$D,'[103]Activity-wise'!$B14),0)</f>
        <v>0</v>
      </c>
      <c r="U14" s="326">
        <f>IFERROR(SUMIFS(Backup!$N:$N,Backup!$A:$A,'[103]Activity-wise'!U$3,Backup!$D:$D,'[103]Activity-wise'!$B14),0)</f>
        <v>0</v>
      </c>
      <c r="V14" s="326">
        <f>IFERROR(SUMIFS(Backup!$N:$N,Backup!$A:$A,'[103]Activity-wise'!V$3,Backup!$D:$D,'[103]Activity-wise'!$B14),0)</f>
        <v>36</v>
      </c>
      <c r="W14" s="326">
        <f>IFERROR(SUMIFS(Backup!$N:$N,Backup!$A:$A,'[103]Activity-wise'!W$3,Backup!$D:$D,'[103]Activity-wise'!$B14),0)</f>
        <v>0</v>
      </c>
      <c r="X14" s="326">
        <f>IFERROR(SUMIFS(Backup!$N:$N,Backup!$A:$A,'[103]Activity-wise'!X$3,Backup!$D:$D,'[103]Activity-wise'!$B14),0)</f>
        <v>0</v>
      </c>
      <c r="Y14" s="326">
        <f>IFERROR(SUMIFS(Backup!$N:$N,Backup!$A:$A,'[103]Activity-wise'!Y$3,Backup!$D:$D,'[103]Activity-wise'!$B14),0)</f>
        <v>0</v>
      </c>
      <c r="Z14" s="326">
        <f>IFERROR(SUMIFS(Backup!$N:$N,Backup!$A:$A,'[103]Activity-wise'!Z$3,Backup!$D:$D,'[103]Activity-wise'!$B14),0)</f>
        <v>0</v>
      </c>
      <c r="AA14" s="326">
        <f>IFERROR(SUMIFS(Backup!$N:$N,Backup!$A:$A,'[103]Activity-wise'!AA$3,Backup!$D:$D,'[103]Activity-wise'!$B14),0)</f>
        <v>12</v>
      </c>
      <c r="AB14" s="326">
        <f>IFERROR(SUMIFS(Backup!$N:$N,Backup!$A:$A,'[103]Activity-wise'!AB$3,Backup!$D:$D,'[103]Activity-wise'!$B14),0)</f>
        <v>0</v>
      </c>
      <c r="AC14" s="326">
        <f>IFERROR(SUMIFS(Backup!$N:$N,Backup!$A:$A,'[103]Activity-wise'!AC$3,Backup!$D:$D,'[103]Activity-wise'!$B14),0)</f>
        <v>12</v>
      </c>
      <c r="AD14" s="326">
        <f>IFERROR(SUMIFS(Backup!$N:$N,Backup!$A:$A,'[103]Activity-wise'!AD$3,Backup!$D:$D,'[103]Activity-wise'!$B14),0)</f>
        <v>0</v>
      </c>
      <c r="AE14" s="326">
        <f>IFERROR(SUMIFS(Backup!$N:$N,Backup!$A:$A,'[103]Activity-wise'!AE$3,Backup!$D:$D,'[103]Activity-wise'!$B14),0)</f>
        <v>0</v>
      </c>
      <c r="AF14" s="326">
        <f>IFERROR(SUMIFS(Backup!$N:$N,Backup!$A:$A,'[103]Activity-wise'!AF$3,Backup!$D:$D,'[103]Activity-wise'!$B14),0)</f>
        <v>0</v>
      </c>
      <c r="AG14" s="326">
        <f>IFERROR(SUMIFS(Backup!$N:$N,Backup!$A:$A,'[103]Activity-wise'!AG$3,Backup!$D:$D,'[103]Activity-wise'!$B14),0)</f>
        <v>24</v>
      </c>
      <c r="AH14" s="326">
        <f>IFERROR(SUMIFS(Backup!$N:$N,Backup!$A:$A,'[103]Activity-wise'!AH$3,Backup!$D:$D,'[103]Activity-wise'!$B14),0)</f>
        <v>0</v>
      </c>
      <c r="AI14" s="326">
        <f>IFERROR(SUMIFS(Backup!$N:$N,Backup!$A:$A,'[103]Activity-wise'!AI$3,Backup!$D:$D,'[103]Activity-wise'!$B14),0)</f>
        <v>12</v>
      </c>
      <c r="AJ14" s="326">
        <f>IFERROR(SUMIFS(Backup!$N:$N,Backup!$A:$A,'[103]Activity-wise'!AJ$3,Backup!$D:$D,'[103]Activity-wise'!$B14),0)</f>
        <v>0</v>
      </c>
      <c r="AK14" s="326">
        <f>IFERROR(SUMIFS(Backup!$N:$N,Backup!$A:$A,'[103]Activity-wise'!AK$3,Backup!$D:$D,'[103]Activity-wise'!$B14),0)</f>
        <v>24</v>
      </c>
      <c r="AL14" s="326">
        <f>IFERROR(SUMIFS(Backup!$N:$N,Backup!$A:$A,'[103]Activity-wise'!AL$3,Backup!$D:$D,'[103]Activity-wise'!$B14),0)</f>
        <v>0</v>
      </c>
      <c r="AM14" s="326">
        <f>IFERROR(SUMIFS(Backup!$N:$N,Backup!$A:$A,'[103]Activity-wise'!AM$3,Backup!$D:$D,'[103]Activity-wise'!$B14),0)</f>
        <v>0</v>
      </c>
      <c r="AN14" s="326">
        <f>IFERROR(SUMIFS(Backup!$N:$N,Backup!$A:$A,'[103]Activity-wise'!AN$3,Backup!$D:$D,'[103]Activity-wise'!$B14),0)</f>
        <v>0</v>
      </c>
      <c r="AO14" s="326">
        <f>IFERROR(SUMIFS(Backup!$N:$N,Backup!$A:$A,'[103]Activity-wise'!AO$3,Backup!$D:$D,'[103]Activity-wise'!$B14),0)</f>
        <v>0</v>
      </c>
      <c r="AP14" s="326">
        <f>IFERROR(SUMIFS(Backup!$N:$N,Backup!$A:$A,'[103]Activity-wise'!AP$3,Backup!$D:$D,'[103]Activity-wise'!$B14),0)</f>
        <v>24</v>
      </c>
      <c r="AQ14" s="326">
        <f>IFERROR(SUMIFS(Backup!$N:$N,Backup!$A:$A,'[103]Activity-wise'!AQ$3,Backup!$D:$D,'[103]Activity-wise'!$B14),0)</f>
        <v>0</v>
      </c>
      <c r="AR14" s="326">
        <f>IFERROR(SUMIFS(Backup!$N:$N,Backup!$A:$A,'[103]Activity-wise'!AR$3,Backup!$D:$D,'[103]Activity-wise'!$B14),0)</f>
        <v>12</v>
      </c>
      <c r="AS14" s="326">
        <f t="shared" si="7"/>
        <v>216</v>
      </c>
      <c r="AT14" s="326">
        <f>IFERROR(SUMIFS(Backup!$N:$N,Backup!$A:$A,'[103]Activity-wise'!AT$3,Backup!$D:$D,'[103]Activity-wise'!$B14),0)</f>
        <v>24</v>
      </c>
      <c r="AU14" s="326">
        <f>IFERROR(SUMIFS(Backup!$N:$N,Backup!$A:$A,'[103]Activity-wise'!AU$3,Backup!$D:$D,'[103]Activity-wise'!$B14),0)</f>
        <v>0</v>
      </c>
      <c r="AV14" s="326">
        <f>IFERROR(SUMIFS(Backup!$N:$N,Backup!$A:$A,'[103]Activity-wise'!AV$3,Backup!$D:$D,'[103]Activity-wise'!$B14),0)</f>
        <v>0</v>
      </c>
      <c r="AW14" s="326">
        <f>IFERROR(SUMIFS(Backup!$N:$N,Backup!$A:$A,'[103]Activity-wise'!AW$3,Backup!$D:$D,'[103]Activity-wise'!$B14),0)</f>
        <v>0</v>
      </c>
      <c r="AX14" s="326">
        <f>IFERROR(SUMIFS(Backup!$N:$N,Backup!$A:$A,'[103]Activity-wise'!AX$3,Backup!$D:$D,'[103]Activity-wise'!$B14),0)</f>
        <v>0</v>
      </c>
      <c r="AY14" s="326">
        <f>IFERROR(SUMIFS(Backup!$N:$N,Backup!$A:$A,'[103]Activity-wise'!AY$3,Backup!$D:$D,'[103]Activity-wise'!$B14),0)</f>
        <v>24</v>
      </c>
      <c r="AZ14" s="326">
        <f>IFERROR(SUMIFS(Backup!$N:$N,Backup!$A:$A,'[103]Activity-wise'!AZ$3,Backup!$D:$D,'[103]Activity-wise'!$B14),0)</f>
        <v>24</v>
      </c>
      <c r="BA14" s="326">
        <f>IFERROR(SUMIFS(Backup!$N:$N,Backup!$A:$A,'[103]Activity-wise'!BA$3,Backup!$D:$D,'[103]Activity-wise'!$B14),0)</f>
        <v>0</v>
      </c>
      <c r="BB14" s="326">
        <f>IFERROR(SUMIFS(Backup!$N:$N,Backup!$A:$A,'[103]Activity-wise'!BB$3,Backup!$D:$D,'[103]Activity-wise'!$B14),0)</f>
        <v>12</v>
      </c>
      <c r="BC14" s="326">
        <f>IFERROR(SUMIFS(Backup!$N:$N,Backup!$A:$A,'[103]Activity-wise'!BC$3,Backup!$D:$D,'[103]Activity-wise'!$B14),0)</f>
        <v>24</v>
      </c>
      <c r="BD14" s="326">
        <f>IFERROR(SUMIFS(Backup!$N:$N,Backup!$A:$A,'[103]Activity-wise'!BD$3,Backup!$D:$D,'[103]Activity-wise'!$B14),0)</f>
        <v>12</v>
      </c>
      <c r="BE14" s="326">
        <f>IFERROR(SUMIFS(Backup!$N:$N,Backup!$A:$A,'[103]Activity-wise'!BE$3,Backup!$D:$D,'[103]Activity-wise'!$B14),0)</f>
        <v>24</v>
      </c>
      <c r="BF14" s="326">
        <f>IFERROR(SUMIFS(Backup!$N:$N,Backup!$A:$A,'[103]Activity-wise'!BF$3,Backup!$D:$D,'[103]Activity-wise'!$B14),0)</f>
        <v>0</v>
      </c>
      <c r="BG14" s="326">
        <f>IFERROR(SUMIFS(Backup!$N:$N,Backup!$A:$A,'[103]Activity-wise'!BG$3,Backup!$D:$D,'[103]Activity-wise'!$B14),0)</f>
        <v>0</v>
      </c>
      <c r="BH14" s="326">
        <f>IFERROR(SUMIFS(Backup!$N:$N,Backup!$A:$A,'[103]Activity-wise'!BH$3,Backup!$D:$D,'[103]Activity-wise'!$B14),0)</f>
        <v>0</v>
      </c>
      <c r="BI14" s="326">
        <f>IFERROR(SUMIFS(Backup!$N:$N,Backup!$A:$A,'[103]Activity-wise'!BI$3,Backup!$D:$D,'[103]Activity-wise'!$B14),0)</f>
        <v>24</v>
      </c>
      <c r="BJ14" s="326">
        <f>IFERROR(SUMIFS(Backup!$N:$N,Backup!$A:$A,'[103]Activity-wise'!BJ$3,Backup!$D:$D,'[103]Activity-wise'!$B14),0)</f>
        <v>0</v>
      </c>
      <c r="BK14" s="326">
        <f>IFERROR(SUMIFS(Backup!$N:$N,Backup!$A:$A,'[103]Activity-wise'!BK$3,Backup!$D:$D,'[103]Activity-wise'!$B14),0)</f>
        <v>0</v>
      </c>
      <c r="BL14" s="326">
        <f>IFERROR(SUMIFS(Backup!$N:$N,Backup!$A:$A,'[103]Activity-wise'!BL$3,Backup!$D:$D,'[103]Activity-wise'!$B14),0)</f>
        <v>12</v>
      </c>
      <c r="BM14" s="326">
        <f>IFERROR(SUMIFS(Backup!$N:$N,Backup!$A:$A,'[103]Activity-wise'!BM$3,Backup!$D:$D,'[103]Activity-wise'!$B14),0)</f>
        <v>0</v>
      </c>
      <c r="BN14" s="326">
        <f>IFERROR(SUMIFS(Backup!$N:$N,Backup!$A:$A,'[103]Activity-wise'!BN$3,Backup!$D:$D,'[103]Activity-wise'!$B14),0)</f>
        <v>0</v>
      </c>
      <c r="BO14" s="326">
        <f>IFERROR(SUMIFS(Backup!$N:$N,Backup!$A:$A,'[103]Activity-wise'!BO$3,Backup!$D:$D,'[103]Activity-wise'!$B14),0)</f>
        <v>0</v>
      </c>
      <c r="BP14" s="326">
        <f>IFERROR(SUMIFS(Backup!$N:$N,Backup!$A:$A,'[103]Activity-wise'!BP$3,Backup!$D:$D,'[103]Activity-wise'!$B14),0)</f>
        <v>0</v>
      </c>
      <c r="BQ14" s="326">
        <f>IFERROR(SUMIFS(Backup!$N:$N,Backup!$A:$A,'[103]Activity-wise'!BQ$3,Backup!$D:$D,'[103]Activity-wise'!$B14),0)</f>
        <v>0</v>
      </c>
      <c r="BR14" s="326">
        <f>IFERROR(SUMIFS(Backup!$N:$N,Backup!$A:$A,'[103]Activity-wise'!BR$3,Backup!$D:$D,'[103]Activity-wise'!$B14),0)</f>
        <v>12</v>
      </c>
      <c r="BS14" s="326">
        <f>IFERROR(SUMIFS(Backup!$N:$N,Backup!$A:$A,'[103]Activity-wise'!BS$3,Backup!$D:$D,'[103]Activity-wise'!$B14),0)</f>
        <v>0</v>
      </c>
      <c r="BT14" s="326">
        <f>IFERROR(SUMIFS(Backup!$N:$N,Backup!$A:$A,'[103]Activity-wise'!BT$3,Backup!$D:$D,'[103]Activity-wise'!$B14),0)</f>
        <v>12</v>
      </c>
      <c r="BU14" s="326">
        <f>IFERROR(SUMIFS(Backup!$N:$N,Backup!$A:$A,'[103]Activity-wise'!BU$3,Backup!$D:$D,'[103]Activity-wise'!$B14),0)</f>
        <v>12</v>
      </c>
      <c r="BV14" s="326">
        <f>IFERROR(SUMIFS(Backup!$N:$N,Backup!$A:$A,'[103]Activity-wise'!BV$3,Backup!$D:$D,'[103]Activity-wise'!$B14),0)</f>
        <v>0</v>
      </c>
      <c r="BW14" s="326">
        <f>IFERROR(SUMIFS(Backup!$N:$N,Backup!$A:$A,'[103]Activity-wise'!BW$3,Backup!$D:$D,'[103]Activity-wise'!$B14),0)</f>
        <v>0</v>
      </c>
      <c r="BX14" s="326">
        <f>IFERROR(SUMIFS(Backup!$N:$N,Backup!$A:$A,'[103]Activity-wise'!BX$3,Backup!$D:$D,'[103]Activity-wise'!$B14),0)</f>
        <v>0</v>
      </c>
      <c r="BY14" s="326">
        <f t="shared" si="8"/>
        <v>252</v>
      </c>
      <c r="BZ14" s="326">
        <f>IFERROR(SUMIFS(Backup!$N:$N,Backup!$A:$A,'[103]Activity-wise'!BZ$3,Backup!$D:$D,'[103]Activity-wise'!$B14),0)</f>
        <v>0</v>
      </c>
      <c r="CA14" s="326">
        <f>IFERROR(SUMIFS(Backup!$N:$N,Backup!$A:$A,'[103]Activity-wise'!CA$3,Backup!$D:$D,'[103]Activity-wise'!$B14),0)</f>
        <v>12</v>
      </c>
      <c r="CB14" s="326">
        <f>IFERROR(SUMIFS(Backup!$N:$N,Backup!$A:$A,'[103]Activity-wise'!CB$3,Backup!$D:$D,'[103]Activity-wise'!$B14),0)</f>
        <v>0</v>
      </c>
      <c r="CC14" s="326">
        <f>IFERROR(SUMIFS(Backup!$N:$N,Backup!$A:$A,'[103]Activity-wise'!CC$3,Backup!$D:$D,'[103]Activity-wise'!$B14),0)</f>
        <v>12</v>
      </c>
      <c r="CD14" s="326">
        <f>IFERROR(SUMIFS(Backup!$N:$N,Backup!$A:$A,'[103]Activity-wise'!CD$3,Backup!$D:$D,'[103]Activity-wise'!$B14),0)</f>
        <v>0</v>
      </c>
      <c r="CE14" s="326">
        <f>IFERROR(SUMIFS(Backup!$N:$N,Backup!$A:$A,'[103]Activity-wise'!CE$3,Backup!$D:$D,'[103]Activity-wise'!$B14),0)</f>
        <v>24</v>
      </c>
      <c r="CF14" s="326">
        <f>IFERROR(SUMIFS(Backup!$N:$N,Backup!$A:$A,'[103]Activity-wise'!CF$3,Backup!$D:$D,'[103]Activity-wise'!$B14),0)</f>
        <v>24</v>
      </c>
      <c r="CG14" s="326">
        <f>IFERROR(SUMIFS(Backup!$N:$N,Backup!$A:$A,'[103]Activity-wise'!CG$3,Backup!$D:$D,'[103]Activity-wise'!$B14),0)</f>
        <v>0</v>
      </c>
      <c r="CH14" s="326">
        <f>IFERROR(SUMIFS(Backup!$N:$N,Backup!$A:$A,'[103]Activity-wise'!CH$3,Backup!$D:$D,'[103]Activity-wise'!$B14),0)</f>
        <v>24</v>
      </c>
      <c r="CI14" s="326">
        <f>IFERROR(SUMIFS(Backup!$N:$N,Backup!$A:$A,'[103]Activity-wise'!CI$3,Backup!$D:$D,'[103]Activity-wise'!$B14),0)</f>
        <v>0</v>
      </c>
      <c r="CJ14" s="326">
        <f>IFERROR(SUMIFS(Backup!$N:$N,Backup!$A:$A,'[103]Activity-wise'!CJ$3,Backup!$D:$D,'[103]Activity-wise'!$B14),0)</f>
        <v>12</v>
      </c>
      <c r="CK14" s="326">
        <f>IFERROR(SUMIFS(Backup!$N:$N,Backup!$A:$A,'[103]Activity-wise'!CK$3,Backup!$D:$D,'[103]Activity-wise'!$B14),0)</f>
        <v>0</v>
      </c>
      <c r="CL14" s="326">
        <f>IFERROR(SUMIFS(Backup!$N:$N,Backup!$A:$A,'[103]Activity-wise'!CL$3,Backup!$D:$D,'[103]Activity-wise'!$B14),0)</f>
        <v>12</v>
      </c>
      <c r="CM14" s="326">
        <f>IFERROR(SUMIFS(Backup!$N:$N,Backup!$A:$A,'[103]Activity-wise'!CM$3,Backup!$D:$D,'[103]Activity-wise'!$B14),0)</f>
        <v>0</v>
      </c>
      <c r="CN14" s="326">
        <f>IFERROR(SUMIFS(Backup!$N:$N,Backup!$A:$A,'[103]Activity-wise'!CN$3,Backup!$D:$D,'[103]Activity-wise'!$B14),0)</f>
        <v>12</v>
      </c>
      <c r="CO14" s="326">
        <f>IFERROR(SUMIFS(Backup!$N:$N,Backup!$A:$A,'[103]Activity-wise'!CO$3,Backup!$D:$D,'[103]Activity-wise'!$B14),0)</f>
        <v>0</v>
      </c>
      <c r="CP14" s="326">
        <f>IFERROR(SUMIFS(Backup!$N:$N,Backup!$A:$A,'[103]Activity-wise'!CP$3,Backup!$D:$D,'[103]Activity-wise'!$B14),0)</f>
        <v>12</v>
      </c>
      <c r="CQ14" s="326">
        <f>IFERROR(SUMIFS(Backup!$N:$N,Backup!$A:$A,'[103]Activity-wise'!CQ$3,Backup!$D:$D,'[103]Activity-wise'!$B14),0)</f>
        <v>12</v>
      </c>
      <c r="CR14" s="326">
        <f>IFERROR(SUMIFS(Backup!$N:$N,Backup!$A:$A,'[103]Activity-wise'!CR$3,Backup!$D:$D,'[103]Activity-wise'!$B14),0)</f>
        <v>0</v>
      </c>
      <c r="CS14" s="326">
        <f>IFERROR(SUMIFS(Backup!$N:$N,Backup!$A:$A,'[103]Activity-wise'!CS$3,Backup!$D:$D,'[103]Activity-wise'!$B14),0)</f>
        <v>0</v>
      </c>
      <c r="CT14" s="326">
        <f>IFERROR(SUMIFS(Backup!$N:$N,Backup!$A:$A,'[103]Activity-wise'!CT$3,Backup!$D:$D,'[103]Activity-wise'!$B14),0)</f>
        <v>24</v>
      </c>
      <c r="CU14" s="326">
        <f>IFERROR(SUMIFS(Backup!$N:$N,Backup!$A:$A,'[103]Activity-wise'!CU$3,Backup!$D:$D,'[103]Activity-wise'!$B14),0)</f>
        <v>0</v>
      </c>
      <c r="CV14" s="326">
        <f>IFERROR(SUMIFS(Backup!$N:$N,Backup!$A:$A,'[103]Activity-wise'!CV$3,Backup!$D:$D,'[103]Activity-wise'!$B14),0)</f>
        <v>0</v>
      </c>
      <c r="CW14" s="326">
        <f>IFERROR(SUMIFS(Backup!$N:$N,Backup!$A:$A,'[103]Activity-wise'!CW$3,Backup!$D:$D,'[103]Activity-wise'!$B14),0)</f>
        <v>24</v>
      </c>
      <c r="CX14" s="326">
        <f>IFERROR(SUMIFS(Backup!$N:$N,Backup!$A:$A,'[103]Activity-wise'!CX$3,Backup!$D:$D,'[103]Activity-wise'!$B14),0)</f>
        <v>0</v>
      </c>
      <c r="CY14" s="326">
        <f>IFERROR(SUMIFS(Backup!$N:$N,Backup!$A:$A,'[103]Activity-wise'!CY$3,Backup!$D:$D,'[103]Activity-wise'!$B14),0)</f>
        <v>0</v>
      </c>
      <c r="CZ14" s="326">
        <f>IFERROR(SUMIFS(Backup!$N:$N,Backup!$A:$A,'[103]Activity-wise'!CZ$3,Backup!$D:$D,'[103]Activity-wise'!$B14),0)</f>
        <v>24</v>
      </c>
      <c r="DA14" s="326">
        <f>IFERROR(SUMIFS(Backup!$N:$N,Backup!$A:$A,'[103]Activity-wise'!DA$3,Backup!$D:$D,'[103]Activity-wise'!$B14),0)</f>
        <v>0</v>
      </c>
      <c r="DB14" s="326">
        <f>IFERROR(SUMIFS(Backup!$N:$N,Backup!$A:$A,'[103]Activity-wise'!DB$3,Backup!$D:$D,'[103]Activity-wise'!$B14),0)</f>
        <v>0</v>
      </c>
      <c r="DC14" s="326">
        <f>IFERROR(SUMIFS(Backup!$N:$N,Backup!$A:$A,'[103]Activity-wise'!DC$3,Backup!$D:$D,'[103]Activity-wise'!$B14),0)</f>
        <v>24</v>
      </c>
      <c r="DD14" s="326">
        <f t="shared" si="9"/>
        <v>185.5</v>
      </c>
      <c r="DE14" s="326">
        <f>IFERROR(SUMIFS(Backup!$N:$N,Backup!$A:$A,'[103]Activity-wise'!DE$3,Backup!$D:$D,'[103]Activity-wise'!$B14),0)</f>
        <v>0</v>
      </c>
      <c r="DF14" s="326">
        <f>IFERROR(SUMIFS(Backup!$N:$N,Backup!$A:$A,'[103]Activity-wise'!DF$3,Backup!$D:$D,'[103]Activity-wise'!$B14),0)</f>
        <v>24</v>
      </c>
      <c r="DG14" s="326">
        <f>IFERROR(SUMIFS(Backup!$N:$N,Backup!$A:$A,'[103]Activity-wise'!DG$3,Backup!$D:$D,'[103]Activity-wise'!$B14),0)</f>
        <v>0</v>
      </c>
      <c r="DH14" s="326">
        <f>IFERROR(SUMIFS(Backup!$N:$N,Backup!$A:$A,'[103]Activity-wise'!DH$3,Backup!$D:$D,'[103]Activity-wise'!$B14),0)</f>
        <v>0</v>
      </c>
      <c r="DI14" s="326">
        <f>IFERROR(SUMIFS(Backup!$N:$N,Backup!$A:$A,'[103]Activity-wise'!DI$3,Backup!$D:$D,'[103]Activity-wise'!$B14),0)</f>
        <v>0</v>
      </c>
      <c r="DJ14" s="326">
        <f>IFERROR(SUMIFS(Backup!$N:$N,Backup!$A:$A,'[103]Activity-wise'!DJ$3,Backup!$D:$D,'[103]Activity-wise'!$B14),0)</f>
        <v>0</v>
      </c>
      <c r="DK14" s="326">
        <f>IFERROR(SUMIFS(Backup!$N:$N,Backup!$A:$A,'[103]Activity-wise'!DK$3,Backup!$D:$D,'[103]Activity-wise'!$B14),0)</f>
        <v>0</v>
      </c>
      <c r="DL14" s="326">
        <f>IFERROR(SUMIFS(Backup!$N:$N,Backup!$A:$A,'[103]Activity-wise'!DL$3,Backup!$D:$D,'[103]Activity-wise'!$B14),0)</f>
        <v>24</v>
      </c>
      <c r="DM14" s="326">
        <f>IFERROR(SUMIFS(Backup!$N:$N,Backup!$A:$A,'[103]Activity-wise'!DM$3,Backup!$D:$D,'[103]Activity-wise'!$B14),0)</f>
        <v>0</v>
      </c>
      <c r="DN14" s="326">
        <f>IFERROR(SUMIFS(Backup!$N:$N,Backup!$A:$A,'[103]Activity-wise'!DN$3,Backup!$D:$D,'[103]Activity-wise'!$B14),0)</f>
        <v>0</v>
      </c>
      <c r="DO14" s="326">
        <f>IFERROR(SUMIFS(Backup!$N:$N,Backup!$A:$A,'[103]Activity-wise'!DO$3,Backup!$D:$D,'[103]Activity-wise'!$B14),0)</f>
        <v>0</v>
      </c>
      <c r="DP14" s="326">
        <f>IFERROR(SUMIFS(Backup!$N:$N,Backup!$A:$A,'[103]Activity-wise'!DP$3,Backup!$D:$D,'[103]Activity-wise'!$B14),0)</f>
        <v>12</v>
      </c>
      <c r="DQ14" s="326">
        <f>IFERROR(SUMIFS(Backup!$N:$N,Backup!$A:$A,'[103]Activity-wise'!DQ$3,Backup!$D:$D,'[103]Activity-wise'!$B14),0)</f>
        <v>24</v>
      </c>
      <c r="DR14" s="326">
        <f>IFERROR(SUMIFS(Backup!$N:$N,Backup!$A:$A,'[103]Activity-wise'!DR$3,Backup!$D:$D,'[103]Activity-wise'!$B14),0)</f>
        <v>0</v>
      </c>
      <c r="DS14" s="326">
        <f>IFERROR(SUMIFS(Backup!$N:$N,Backup!$A:$A,'[103]Activity-wise'!DS$3,Backup!$D:$D,'[103]Activity-wise'!$B14),0)</f>
        <v>7</v>
      </c>
      <c r="DT14" s="326">
        <f>IFERROR(SUMIFS(Backup!$N:$N,Backup!$A:$A,'[103]Activity-wise'!DT$3,Backup!$D:$D,'[103]Activity-wise'!$B14),0)</f>
        <v>15</v>
      </c>
      <c r="DU14" s="326">
        <f>IFERROR(SUMIFS(Backup!$N:$N,Backup!$A:$A,'[103]Activity-wise'!DU$3,Backup!$D:$D,'[103]Activity-wise'!$B14),0)</f>
        <v>0</v>
      </c>
      <c r="DV14" s="326">
        <f>IFERROR(SUMIFS(Backup!$N:$N,Backup!$A:$A,'[103]Activity-wise'!DV$3,Backup!$D:$D,'[103]Activity-wise'!$B14),0)</f>
        <v>12</v>
      </c>
      <c r="DW14" s="326">
        <f>IFERROR(SUMIFS(Backup!$N:$N,Backup!$A:$A,'[103]Activity-wise'!DW$3,Backup!$D:$D,'[103]Activity-wise'!$B14),0)</f>
        <v>0</v>
      </c>
      <c r="DX14" s="326">
        <f>IFERROR(SUMIFS(Backup!$N:$N,Backup!$A:$A,'[103]Activity-wise'!DX$3,Backup!$D:$D,'[103]Activity-wise'!$B14),0)</f>
        <v>12</v>
      </c>
      <c r="DY14" s="326">
        <f>IFERROR(SUMIFS(Backup!$N:$N,Backup!$A:$A,'[103]Activity-wise'!DY$3,Backup!$D:$D,'[103]Activity-wise'!$B14),0)</f>
        <v>0</v>
      </c>
      <c r="DZ14" s="326">
        <f>IFERROR(SUMIFS(Backup!$N:$N,Backup!$A:$A,'[103]Activity-wise'!DZ$3,Backup!$D:$D,'[103]Activity-wise'!$B14),0)</f>
        <v>10.5</v>
      </c>
      <c r="EA14" s="326">
        <f>IFERROR(SUMIFS(Backup!$N:$N,Backup!$A:$A,'[103]Activity-wise'!EA$3,Backup!$D:$D,'[103]Activity-wise'!$B14),0)</f>
        <v>0</v>
      </c>
      <c r="EB14" s="326">
        <f>IFERROR(SUMIFS(Backup!$N:$N,Backup!$A:$A,'[103]Activity-wise'!EB$3,Backup!$D:$D,'[103]Activity-wise'!$B14),0)</f>
        <v>0</v>
      </c>
      <c r="EC14" s="326">
        <f>IFERROR(SUMIFS(Backup!$N:$N,Backup!$A:$A,'[103]Activity-wise'!EC$3,Backup!$D:$D,'[103]Activity-wise'!$B14),0)</f>
        <v>0</v>
      </c>
      <c r="ED14" s="326">
        <f>IFERROR(SUMIFS(Backup!$N:$N,Backup!$A:$A,'[103]Activity-wise'!ED$3,Backup!$D:$D,'[103]Activity-wise'!$B14),0)</f>
        <v>9</v>
      </c>
      <c r="EE14" s="326">
        <f>IFERROR(SUMIFS(Backup!$N:$N,Backup!$A:$A,'[103]Activity-wise'!EE$3,Backup!$D:$D,'[103]Activity-wise'!$B14),0)</f>
        <v>12</v>
      </c>
      <c r="EF14" s="326">
        <f>IFERROR(SUMIFS(Backup!$N:$N,Backup!$A:$A,'[103]Activity-wise'!EF$3,Backup!$D:$D,'[103]Activity-wise'!$B14),0)</f>
        <v>0</v>
      </c>
      <c r="EG14" s="326">
        <f>IFERROR(SUMIFS(Backup!$N:$N,Backup!$A:$A,'[103]Activity-wise'!EG$3,Backup!$D:$D,'[103]Activity-wise'!$B14),0)</f>
        <v>0</v>
      </c>
      <c r="EH14" s="326">
        <f>IFERROR(SUMIFS(Backup!$N:$N,Backup!$A:$A,'[103]Activity-wise'!EH$3,Backup!$D:$D,'[103]Activity-wise'!$B14),0)</f>
        <v>0</v>
      </c>
      <c r="EI14" s="326">
        <f>IFERROR(SUMIFS(Backup!$N:$N,Backup!$A:$A,'[103]Activity-wise'!EI$3,Backup!$D:$D,'[103]Activity-wise'!$B14),0)</f>
        <v>24</v>
      </c>
    </row>
    <row r="15" spans="1:151" s="326" customFormat="1">
      <c r="A15" s="321">
        <v>11</v>
      </c>
      <c r="B15" s="322" t="s">
        <v>99</v>
      </c>
      <c r="C15" s="323">
        <v>1200</v>
      </c>
      <c r="D15" s="324" t="s">
        <v>564</v>
      </c>
      <c r="E15" s="325">
        <f t="shared" si="5"/>
        <v>8</v>
      </c>
      <c r="F15" s="326">
        <f>IFERROR(SUMIFS(Backup!$N:$N,Backup!$O:$O,'[103]Activity-wise'!F$3,Backup!$D:$D,'[103]Activity-wise'!$B15),0)</f>
        <v>0</v>
      </c>
      <c r="G15" s="326">
        <f>IFERROR(SUMIFS(Backup!$N:$N,Backup!$O:$O,'[103]Activity-wise'!G$3,Backup!$D:$D,'[103]Activity-wise'!$B15),0)</f>
        <v>0</v>
      </c>
      <c r="H15" s="326">
        <f>IFERROR(SUMIFS(Backup!$N:$N,Backup!$O:$O,'[103]Activity-wise'!H$3,Backup!$D:$D,'[103]Activity-wise'!$B15),0)</f>
        <v>0</v>
      </c>
      <c r="I15" s="326">
        <f>IFERROR(SUMIFS(Backup!$N:$N,Backup!$O:$O,'[103]Activity-wise'!I$3,Backup!$D:$D,'[103]Activity-wise'!$B15),0)</f>
        <v>0</v>
      </c>
      <c r="J15" s="326">
        <f>IFERROR(SUMIFS(Backup!$N:$N,Backup!$O:$O,'[103]Activity-wise'!J$3,Backup!$D:$D,'[103]Activity-wise'!$B15),0)</f>
        <v>0</v>
      </c>
      <c r="K15" s="326">
        <f>IFERROR(SUMIFS(Backup!$N:$N,Backup!$O:$O,'[103]Activity-wise'!K$3,Backup!$D:$D,'[103]Activity-wise'!$B15),0)</f>
        <v>0</v>
      </c>
      <c r="L15" s="326">
        <f>IFERROR(SUMIFS(Backup!$N:$N,Backup!$O:$O,'[103]Activity-wise'!L$3,Backup!$D:$D,'[103]Activity-wise'!$B15),0)</f>
        <v>0</v>
      </c>
      <c r="M15" s="326">
        <f>IFERROR(SUMIFS(Backup!$N:$N,Backup!$O:$O,'[103]Activity-wise'!M$3,Backup!$D:$D,'[103]Activity-wise'!$B15),0)</f>
        <v>0</v>
      </c>
      <c r="N15" s="326">
        <f t="shared" si="6"/>
        <v>0</v>
      </c>
      <c r="O15" s="326">
        <f>IFERROR(SUMIFS(Backup!$N:$N,Backup!$A:$A,'[103]Activity-wise'!O$3,Backup!$D:$D,'[103]Activity-wise'!$B15),0)</f>
        <v>0</v>
      </c>
      <c r="P15" s="326">
        <f>IFERROR(SUMIFS(Backup!$N:$N,Backup!$A:$A,'[103]Activity-wise'!P$3,Backup!$D:$D,'[103]Activity-wise'!$B15),0)</f>
        <v>0</v>
      </c>
      <c r="Q15" s="326">
        <f>IFERROR(SUMIFS(Backup!$N:$N,Backup!$A:$A,'[103]Activity-wise'!Q$3,Backup!$D:$D,'[103]Activity-wise'!$B15),0)</f>
        <v>0</v>
      </c>
      <c r="R15" s="326">
        <f>IFERROR(SUMIFS(Backup!$N:$N,Backup!$A:$A,'[103]Activity-wise'!R$3,Backup!$D:$D,'[103]Activity-wise'!$B15),0)</f>
        <v>0</v>
      </c>
      <c r="S15" s="326">
        <f>IFERROR(SUMIFS(Backup!$N:$N,Backup!$A:$A,'[103]Activity-wise'!S$3,Backup!$D:$D,'[103]Activity-wise'!$B15),0)</f>
        <v>0</v>
      </c>
      <c r="T15" s="326">
        <f>IFERROR(SUMIFS(Backup!$N:$N,Backup!$A:$A,'[103]Activity-wise'!T$3,Backup!$D:$D,'[103]Activity-wise'!$B15),0)</f>
        <v>0</v>
      </c>
      <c r="U15" s="326">
        <f>IFERROR(SUMIFS(Backup!$N:$N,Backup!$A:$A,'[103]Activity-wise'!U$3,Backup!$D:$D,'[103]Activity-wise'!$B15),0)</f>
        <v>0</v>
      </c>
      <c r="V15" s="326">
        <f>IFERROR(SUMIFS(Backup!$N:$N,Backup!$A:$A,'[103]Activity-wise'!V$3,Backup!$D:$D,'[103]Activity-wise'!$B15),0)</f>
        <v>0</v>
      </c>
      <c r="W15" s="326">
        <f>IFERROR(SUMIFS(Backup!$N:$N,Backup!$A:$A,'[103]Activity-wise'!W$3,Backup!$D:$D,'[103]Activity-wise'!$B15),0)</f>
        <v>0</v>
      </c>
      <c r="X15" s="326">
        <f>IFERROR(SUMIFS(Backup!$N:$N,Backup!$A:$A,'[103]Activity-wise'!X$3,Backup!$D:$D,'[103]Activity-wise'!$B15),0)</f>
        <v>0</v>
      </c>
      <c r="Y15" s="326">
        <f>IFERROR(SUMIFS(Backup!$N:$N,Backup!$A:$A,'[103]Activity-wise'!Y$3,Backup!$D:$D,'[103]Activity-wise'!$B15),0)</f>
        <v>0</v>
      </c>
      <c r="Z15" s="326">
        <f>IFERROR(SUMIFS(Backup!$N:$N,Backup!$A:$A,'[103]Activity-wise'!Z$3,Backup!$D:$D,'[103]Activity-wise'!$B15),0)</f>
        <v>0</v>
      </c>
      <c r="AA15" s="326">
        <f>IFERROR(SUMIFS(Backup!$N:$N,Backup!$A:$A,'[103]Activity-wise'!AA$3,Backup!$D:$D,'[103]Activity-wise'!$B15),0)</f>
        <v>0</v>
      </c>
      <c r="AB15" s="326">
        <f>IFERROR(SUMIFS(Backup!$N:$N,Backup!$A:$A,'[103]Activity-wise'!AB$3,Backup!$D:$D,'[103]Activity-wise'!$B15),0)</f>
        <v>0</v>
      </c>
      <c r="AC15" s="326">
        <f>IFERROR(SUMIFS(Backup!$N:$N,Backup!$A:$A,'[103]Activity-wise'!AC$3,Backup!$D:$D,'[103]Activity-wise'!$B15),0)</f>
        <v>0</v>
      </c>
      <c r="AD15" s="326">
        <f>IFERROR(SUMIFS(Backup!$N:$N,Backup!$A:$A,'[103]Activity-wise'!AD$3,Backup!$D:$D,'[103]Activity-wise'!$B15),0)</f>
        <v>0</v>
      </c>
      <c r="AE15" s="326">
        <f>IFERROR(SUMIFS(Backup!$N:$N,Backup!$A:$A,'[103]Activity-wise'!AE$3,Backup!$D:$D,'[103]Activity-wise'!$B15),0)</f>
        <v>0</v>
      </c>
      <c r="AF15" s="326">
        <f>IFERROR(SUMIFS(Backup!$N:$N,Backup!$A:$A,'[103]Activity-wise'!AF$3,Backup!$D:$D,'[103]Activity-wise'!$B15),0)</f>
        <v>0</v>
      </c>
      <c r="AG15" s="326">
        <f>IFERROR(SUMIFS(Backup!$N:$N,Backup!$A:$A,'[103]Activity-wise'!AG$3,Backup!$D:$D,'[103]Activity-wise'!$B15),0)</f>
        <v>0</v>
      </c>
      <c r="AH15" s="326">
        <f>IFERROR(SUMIFS(Backup!$N:$N,Backup!$A:$A,'[103]Activity-wise'!AH$3,Backup!$D:$D,'[103]Activity-wise'!$B15),0)</f>
        <v>0</v>
      </c>
      <c r="AI15" s="326">
        <f>IFERROR(SUMIFS(Backup!$N:$N,Backup!$A:$A,'[103]Activity-wise'!AI$3,Backup!$D:$D,'[103]Activity-wise'!$B15),0)</f>
        <v>0</v>
      </c>
      <c r="AJ15" s="326">
        <f>IFERROR(SUMIFS(Backup!$N:$N,Backup!$A:$A,'[103]Activity-wise'!AJ$3,Backup!$D:$D,'[103]Activity-wise'!$B15),0)</f>
        <v>0</v>
      </c>
      <c r="AK15" s="326">
        <f>IFERROR(SUMIFS(Backup!$N:$N,Backup!$A:$A,'[103]Activity-wise'!AK$3,Backup!$D:$D,'[103]Activity-wise'!$B15),0)</f>
        <v>0</v>
      </c>
      <c r="AL15" s="326">
        <f>IFERROR(SUMIFS(Backup!$N:$N,Backup!$A:$A,'[103]Activity-wise'!AL$3,Backup!$D:$D,'[103]Activity-wise'!$B15),0)</f>
        <v>0</v>
      </c>
      <c r="AM15" s="326">
        <f>IFERROR(SUMIFS(Backup!$N:$N,Backup!$A:$A,'[103]Activity-wise'!AM$3,Backup!$D:$D,'[103]Activity-wise'!$B15),0)</f>
        <v>0</v>
      </c>
      <c r="AN15" s="326">
        <f>IFERROR(SUMIFS(Backup!$N:$N,Backup!$A:$A,'[103]Activity-wise'!AN$3,Backup!$D:$D,'[103]Activity-wise'!$B15),0)</f>
        <v>0</v>
      </c>
      <c r="AO15" s="326">
        <f>IFERROR(SUMIFS(Backup!$N:$N,Backup!$A:$A,'[103]Activity-wise'!AO$3,Backup!$D:$D,'[103]Activity-wise'!$B15),0)</f>
        <v>0</v>
      </c>
      <c r="AP15" s="326">
        <f>IFERROR(SUMIFS(Backup!$N:$N,Backup!$A:$A,'[103]Activity-wise'!AP$3,Backup!$D:$D,'[103]Activity-wise'!$B15),0)</f>
        <v>0</v>
      </c>
      <c r="AQ15" s="326">
        <f>IFERROR(SUMIFS(Backup!$N:$N,Backup!$A:$A,'[103]Activity-wise'!AQ$3,Backup!$D:$D,'[103]Activity-wise'!$B15),0)</f>
        <v>0</v>
      </c>
      <c r="AR15" s="326">
        <f>IFERROR(SUMIFS(Backup!$N:$N,Backup!$A:$A,'[103]Activity-wise'!AR$3,Backup!$D:$D,'[103]Activity-wise'!$B15),0)</f>
        <v>0</v>
      </c>
      <c r="AS15" s="326">
        <f t="shared" si="7"/>
        <v>0</v>
      </c>
      <c r="AT15" s="326">
        <f>IFERROR(SUMIFS(Backup!$N:$N,Backup!$A:$A,'[103]Activity-wise'!AT$3,Backup!$D:$D,'[103]Activity-wise'!$B15),0)</f>
        <v>0</v>
      </c>
      <c r="AU15" s="326">
        <f>IFERROR(SUMIFS(Backup!$N:$N,Backup!$A:$A,'[103]Activity-wise'!AU$3,Backup!$D:$D,'[103]Activity-wise'!$B15),0)</f>
        <v>0</v>
      </c>
      <c r="AV15" s="326">
        <f>IFERROR(SUMIFS(Backup!$N:$N,Backup!$A:$A,'[103]Activity-wise'!AV$3,Backup!$D:$D,'[103]Activity-wise'!$B15),0)</f>
        <v>0</v>
      </c>
      <c r="AW15" s="326">
        <f>IFERROR(SUMIFS(Backup!$N:$N,Backup!$A:$A,'[103]Activity-wise'!AW$3,Backup!$D:$D,'[103]Activity-wise'!$B15),0)</f>
        <v>0</v>
      </c>
      <c r="AX15" s="326">
        <f>IFERROR(SUMIFS(Backup!$N:$N,Backup!$A:$A,'[103]Activity-wise'!AX$3,Backup!$D:$D,'[103]Activity-wise'!$B15),0)</f>
        <v>0</v>
      </c>
      <c r="AY15" s="326">
        <f>IFERROR(SUMIFS(Backup!$N:$N,Backup!$A:$A,'[103]Activity-wise'!AY$3,Backup!$D:$D,'[103]Activity-wise'!$B15),0)</f>
        <v>0</v>
      </c>
      <c r="AZ15" s="326">
        <f>IFERROR(SUMIFS(Backup!$N:$N,Backup!$A:$A,'[103]Activity-wise'!AZ$3,Backup!$D:$D,'[103]Activity-wise'!$B15),0)</f>
        <v>0</v>
      </c>
      <c r="BA15" s="326">
        <f>IFERROR(SUMIFS(Backup!$N:$N,Backup!$A:$A,'[103]Activity-wise'!BA$3,Backup!$D:$D,'[103]Activity-wise'!$B15),0)</f>
        <v>0</v>
      </c>
      <c r="BB15" s="326">
        <f>IFERROR(SUMIFS(Backup!$N:$N,Backup!$A:$A,'[103]Activity-wise'!BB$3,Backup!$D:$D,'[103]Activity-wise'!$B15),0)</f>
        <v>0</v>
      </c>
      <c r="BC15" s="326">
        <f>IFERROR(SUMIFS(Backup!$N:$N,Backup!$A:$A,'[103]Activity-wise'!BC$3,Backup!$D:$D,'[103]Activity-wise'!$B15),0)</f>
        <v>0</v>
      </c>
      <c r="BD15" s="326">
        <f>IFERROR(SUMIFS(Backup!$N:$N,Backup!$A:$A,'[103]Activity-wise'!BD$3,Backup!$D:$D,'[103]Activity-wise'!$B15),0)</f>
        <v>0</v>
      </c>
      <c r="BE15" s="326">
        <f>IFERROR(SUMIFS(Backup!$N:$N,Backup!$A:$A,'[103]Activity-wise'!BE$3,Backup!$D:$D,'[103]Activity-wise'!$B15),0)</f>
        <v>0</v>
      </c>
      <c r="BF15" s="326">
        <f>IFERROR(SUMIFS(Backup!$N:$N,Backup!$A:$A,'[103]Activity-wise'!BF$3,Backup!$D:$D,'[103]Activity-wise'!$B15),0)</f>
        <v>0</v>
      </c>
      <c r="BG15" s="326">
        <f>IFERROR(SUMIFS(Backup!$N:$N,Backup!$A:$A,'[103]Activity-wise'!BG$3,Backup!$D:$D,'[103]Activity-wise'!$B15),0)</f>
        <v>0</v>
      </c>
      <c r="BH15" s="326">
        <f>IFERROR(SUMIFS(Backup!$N:$N,Backup!$A:$A,'[103]Activity-wise'!BH$3,Backup!$D:$D,'[103]Activity-wise'!$B15),0)</f>
        <v>0</v>
      </c>
      <c r="BI15" s="326">
        <f>IFERROR(SUMIFS(Backup!$N:$N,Backup!$A:$A,'[103]Activity-wise'!BI$3,Backup!$D:$D,'[103]Activity-wise'!$B15),0)</f>
        <v>0</v>
      </c>
      <c r="BJ15" s="326">
        <f>IFERROR(SUMIFS(Backup!$N:$N,Backup!$A:$A,'[103]Activity-wise'!BJ$3,Backup!$D:$D,'[103]Activity-wise'!$B15),0)</f>
        <v>0</v>
      </c>
      <c r="BK15" s="326">
        <f>IFERROR(SUMIFS(Backup!$N:$N,Backup!$A:$A,'[103]Activity-wise'!BK$3,Backup!$D:$D,'[103]Activity-wise'!$B15),0)</f>
        <v>0</v>
      </c>
      <c r="BL15" s="326">
        <f>IFERROR(SUMIFS(Backup!$N:$N,Backup!$A:$A,'[103]Activity-wise'!BL$3,Backup!$D:$D,'[103]Activity-wise'!$B15),0)</f>
        <v>0</v>
      </c>
      <c r="BM15" s="326">
        <f>IFERROR(SUMIFS(Backup!$N:$N,Backup!$A:$A,'[103]Activity-wise'!BM$3,Backup!$D:$D,'[103]Activity-wise'!$B15),0)</f>
        <v>0</v>
      </c>
      <c r="BN15" s="326">
        <f>IFERROR(SUMIFS(Backup!$N:$N,Backup!$A:$A,'[103]Activity-wise'!BN$3,Backup!$D:$D,'[103]Activity-wise'!$B15),0)</f>
        <v>0</v>
      </c>
      <c r="BO15" s="326">
        <f>IFERROR(SUMIFS(Backup!$N:$N,Backup!$A:$A,'[103]Activity-wise'!BO$3,Backup!$D:$D,'[103]Activity-wise'!$B15),0)</f>
        <v>0</v>
      </c>
      <c r="BP15" s="326">
        <f>IFERROR(SUMIFS(Backup!$N:$N,Backup!$A:$A,'[103]Activity-wise'!BP$3,Backup!$D:$D,'[103]Activity-wise'!$B15),0)</f>
        <v>0</v>
      </c>
      <c r="BQ15" s="326">
        <f>IFERROR(SUMIFS(Backup!$N:$N,Backup!$A:$A,'[103]Activity-wise'!BQ$3,Backup!$D:$D,'[103]Activity-wise'!$B15),0)</f>
        <v>0</v>
      </c>
      <c r="BR15" s="326">
        <f>IFERROR(SUMIFS(Backup!$N:$N,Backup!$A:$A,'[103]Activity-wise'!BR$3,Backup!$D:$D,'[103]Activity-wise'!$B15),0)</f>
        <v>0</v>
      </c>
      <c r="BS15" s="326">
        <f>IFERROR(SUMIFS(Backup!$N:$N,Backup!$A:$A,'[103]Activity-wise'!BS$3,Backup!$D:$D,'[103]Activity-wise'!$B15),0)</f>
        <v>0</v>
      </c>
      <c r="BT15" s="326">
        <f>IFERROR(SUMIFS(Backup!$N:$N,Backup!$A:$A,'[103]Activity-wise'!BT$3,Backup!$D:$D,'[103]Activity-wise'!$B15),0)</f>
        <v>0</v>
      </c>
      <c r="BU15" s="326">
        <f>IFERROR(SUMIFS(Backup!$N:$N,Backup!$A:$A,'[103]Activity-wise'!BU$3,Backup!$D:$D,'[103]Activity-wise'!$B15),0)</f>
        <v>0</v>
      </c>
      <c r="BV15" s="326">
        <f>IFERROR(SUMIFS(Backup!$N:$N,Backup!$A:$A,'[103]Activity-wise'!BV$3,Backup!$D:$D,'[103]Activity-wise'!$B15),0)</f>
        <v>0</v>
      </c>
      <c r="BW15" s="326">
        <f>IFERROR(SUMIFS(Backup!$N:$N,Backup!$A:$A,'[103]Activity-wise'!BW$3,Backup!$D:$D,'[103]Activity-wise'!$B15),0)</f>
        <v>0</v>
      </c>
      <c r="BX15" s="326">
        <f>IFERROR(SUMIFS(Backup!$N:$N,Backup!$A:$A,'[103]Activity-wise'!BX$3,Backup!$D:$D,'[103]Activity-wise'!$B15),0)</f>
        <v>0</v>
      </c>
      <c r="BY15" s="326">
        <f t="shared" si="8"/>
        <v>0</v>
      </c>
      <c r="BZ15" s="326">
        <f>IFERROR(SUMIFS(Backup!$N:$N,Backup!$A:$A,'[103]Activity-wise'!BZ$3,Backup!$D:$D,'[103]Activity-wise'!$B15),0)</f>
        <v>0</v>
      </c>
      <c r="CA15" s="326">
        <f>IFERROR(SUMIFS(Backup!$N:$N,Backup!$A:$A,'[103]Activity-wise'!CA$3,Backup!$D:$D,'[103]Activity-wise'!$B15),0)</f>
        <v>0</v>
      </c>
      <c r="CB15" s="326">
        <f>IFERROR(SUMIFS(Backup!$N:$N,Backup!$A:$A,'[103]Activity-wise'!CB$3,Backup!$D:$D,'[103]Activity-wise'!$B15),0)</f>
        <v>0</v>
      </c>
      <c r="CC15" s="326">
        <f>IFERROR(SUMIFS(Backup!$N:$N,Backup!$A:$A,'[103]Activity-wise'!CC$3,Backup!$D:$D,'[103]Activity-wise'!$B15),0)</f>
        <v>0</v>
      </c>
      <c r="CD15" s="326">
        <f>IFERROR(SUMIFS(Backup!$N:$N,Backup!$A:$A,'[103]Activity-wise'!CD$3,Backup!$D:$D,'[103]Activity-wise'!$B15),0)</f>
        <v>0</v>
      </c>
      <c r="CE15" s="326">
        <f>IFERROR(SUMIFS(Backup!$N:$N,Backup!$A:$A,'[103]Activity-wise'!CE$3,Backup!$D:$D,'[103]Activity-wise'!$B15),0)</f>
        <v>0</v>
      </c>
      <c r="CF15" s="326">
        <f>IFERROR(SUMIFS(Backup!$N:$N,Backup!$A:$A,'[103]Activity-wise'!CF$3,Backup!$D:$D,'[103]Activity-wise'!$B15),0)</f>
        <v>0</v>
      </c>
      <c r="CG15" s="326">
        <f>IFERROR(SUMIFS(Backup!$N:$N,Backup!$A:$A,'[103]Activity-wise'!CG$3,Backup!$D:$D,'[103]Activity-wise'!$B15),0)</f>
        <v>0</v>
      </c>
      <c r="CH15" s="326">
        <f>IFERROR(SUMIFS(Backup!$N:$N,Backup!$A:$A,'[103]Activity-wise'!CH$3,Backup!$D:$D,'[103]Activity-wise'!$B15),0)</f>
        <v>0</v>
      </c>
      <c r="CI15" s="326">
        <f>IFERROR(SUMIFS(Backup!$N:$N,Backup!$A:$A,'[103]Activity-wise'!CI$3,Backup!$D:$D,'[103]Activity-wise'!$B15),0)</f>
        <v>0</v>
      </c>
      <c r="CJ15" s="326">
        <f>IFERROR(SUMIFS(Backup!$N:$N,Backup!$A:$A,'[103]Activity-wise'!CJ$3,Backup!$D:$D,'[103]Activity-wise'!$B15),0)</f>
        <v>0</v>
      </c>
      <c r="CK15" s="326">
        <f>IFERROR(SUMIFS(Backup!$N:$N,Backup!$A:$A,'[103]Activity-wise'!CK$3,Backup!$D:$D,'[103]Activity-wise'!$B15),0)</f>
        <v>0</v>
      </c>
      <c r="CL15" s="326">
        <f>IFERROR(SUMIFS(Backup!$N:$N,Backup!$A:$A,'[103]Activity-wise'!CL$3,Backup!$D:$D,'[103]Activity-wise'!$B15),0)</f>
        <v>0</v>
      </c>
      <c r="CM15" s="326">
        <f>IFERROR(SUMIFS(Backup!$N:$N,Backup!$A:$A,'[103]Activity-wise'!CM$3,Backup!$D:$D,'[103]Activity-wise'!$B15),0)</f>
        <v>0</v>
      </c>
      <c r="CN15" s="326">
        <f>IFERROR(SUMIFS(Backup!$N:$N,Backup!$A:$A,'[103]Activity-wise'!CN$3,Backup!$D:$D,'[103]Activity-wise'!$B15),0)</f>
        <v>0</v>
      </c>
      <c r="CO15" s="326">
        <f>IFERROR(SUMIFS(Backup!$N:$N,Backup!$A:$A,'[103]Activity-wise'!CO$3,Backup!$D:$D,'[103]Activity-wise'!$B15),0)</f>
        <v>0</v>
      </c>
      <c r="CP15" s="326">
        <f>IFERROR(SUMIFS(Backup!$N:$N,Backup!$A:$A,'[103]Activity-wise'!CP$3,Backup!$D:$D,'[103]Activity-wise'!$B15),0)</f>
        <v>0</v>
      </c>
      <c r="CQ15" s="326">
        <f>IFERROR(SUMIFS(Backup!$N:$N,Backup!$A:$A,'[103]Activity-wise'!CQ$3,Backup!$D:$D,'[103]Activity-wise'!$B15),0)</f>
        <v>0</v>
      </c>
      <c r="CR15" s="326">
        <f>IFERROR(SUMIFS(Backup!$N:$N,Backup!$A:$A,'[103]Activity-wise'!CR$3,Backup!$D:$D,'[103]Activity-wise'!$B15),0)</f>
        <v>0</v>
      </c>
      <c r="CS15" s="326">
        <f>IFERROR(SUMIFS(Backup!$N:$N,Backup!$A:$A,'[103]Activity-wise'!CS$3,Backup!$D:$D,'[103]Activity-wise'!$B15),0)</f>
        <v>0</v>
      </c>
      <c r="CT15" s="326">
        <f>IFERROR(SUMIFS(Backup!$N:$N,Backup!$A:$A,'[103]Activity-wise'!CT$3,Backup!$D:$D,'[103]Activity-wise'!$B15),0)</f>
        <v>0</v>
      </c>
      <c r="CU15" s="326">
        <f>IFERROR(SUMIFS(Backup!$N:$N,Backup!$A:$A,'[103]Activity-wise'!CU$3,Backup!$D:$D,'[103]Activity-wise'!$B15),0)</f>
        <v>0</v>
      </c>
      <c r="CV15" s="326">
        <f>IFERROR(SUMIFS(Backup!$N:$N,Backup!$A:$A,'[103]Activity-wise'!CV$3,Backup!$D:$D,'[103]Activity-wise'!$B15),0)</f>
        <v>0</v>
      </c>
      <c r="CW15" s="326">
        <f>IFERROR(SUMIFS(Backup!$N:$N,Backup!$A:$A,'[103]Activity-wise'!CW$3,Backup!$D:$D,'[103]Activity-wise'!$B15),0)</f>
        <v>0</v>
      </c>
      <c r="CX15" s="326">
        <f>IFERROR(SUMIFS(Backup!$N:$N,Backup!$A:$A,'[103]Activity-wise'!CX$3,Backup!$D:$D,'[103]Activity-wise'!$B15),0)</f>
        <v>0</v>
      </c>
      <c r="CY15" s="326">
        <f>IFERROR(SUMIFS(Backup!$N:$N,Backup!$A:$A,'[103]Activity-wise'!CY$3,Backup!$D:$D,'[103]Activity-wise'!$B15),0)</f>
        <v>0</v>
      </c>
      <c r="CZ15" s="326">
        <f>IFERROR(SUMIFS(Backup!$N:$N,Backup!$A:$A,'[103]Activity-wise'!CZ$3,Backup!$D:$D,'[103]Activity-wise'!$B15),0)</f>
        <v>0</v>
      </c>
      <c r="DA15" s="326">
        <f>IFERROR(SUMIFS(Backup!$N:$N,Backup!$A:$A,'[103]Activity-wise'!DA$3,Backup!$D:$D,'[103]Activity-wise'!$B15),0)</f>
        <v>0</v>
      </c>
      <c r="DB15" s="326">
        <f>IFERROR(SUMIFS(Backup!$N:$N,Backup!$A:$A,'[103]Activity-wise'!DB$3,Backup!$D:$D,'[103]Activity-wise'!$B15),0)</f>
        <v>0</v>
      </c>
      <c r="DC15" s="326">
        <f>IFERROR(SUMIFS(Backup!$N:$N,Backup!$A:$A,'[103]Activity-wise'!DC$3,Backup!$D:$D,'[103]Activity-wise'!$B15),0)</f>
        <v>0</v>
      </c>
      <c r="DD15" s="326">
        <f t="shared" si="9"/>
        <v>8</v>
      </c>
      <c r="DE15" s="326">
        <f>IFERROR(SUMIFS(Backup!$N:$N,Backup!$A:$A,'[103]Activity-wise'!DE$3,Backup!$D:$D,'[103]Activity-wise'!$B15),0)</f>
        <v>0</v>
      </c>
      <c r="DF15" s="326">
        <f>IFERROR(SUMIFS(Backup!$N:$N,Backup!$A:$A,'[103]Activity-wise'!DF$3,Backup!$D:$D,'[103]Activity-wise'!$B15),0)</f>
        <v>0</v>
      </c>
      <c r="DG15" s="326">
        <f>IFERROR(SUMIFS(Backup!$N:$N,Backup!$A:$A,'[103]Activity-wise'!DG$3,Backup!$D:$D,'[103]Activity-wise'!$B15),0)</f>
        <v>0</v>
      </c>
      <c r="DH15" s="326">
        <f>IFERROR(SUMIFS(Backup!$N:$N,Backup!$A:$A,'[103]Activity-wise'!DH$3,Backup!$D:$D,'[103]Activity-wise'!$B15),0)</f>
        <v>2.5</v>
      </c>
      <c r="DI15" s="326">
        <f>IFERROR(SUMIFS(Backup!$N:$N,Backup!$A:$A,'[103]Activity-wise'!DI$3,Backup!$D:$D,'[103]Activity-wise'!$B15),0)</f>
        <v>0</v>
      </c>
      <c r="DJ15" s="326">
        <f>IFERROR(SUMIFS(Backup!$N:$N,Backup!$A:$A,'[103]Activity-wise'!DJ$3,Backup!$D:$D,'[103]Activity-wise'!$B15),0)</f>
        <v>0</v>
      </c>
      <c r="DK15" s="326">
        <f>IFERROR(SUMIFS(Backup!$N:$N,Backup!$A:$A,'[103]Activity-wise'!DK$3,Backup!$D:$D,'[103]Activity-wise'!$B15),0)</f>
        <v>0</v>
      </c>
      <c r="DL15" s="326">
        <f>IFERROR(SUMIFS(Backup!$N:$N,Backup!$A:$A,'[103]Activity-wise'!DL$3,Backup!$D:$D,'[103]Activity-wise'!$B15),0)</f>
        <v>0</v>
      </c>
      <c r="DM15" s="326">
        <f>IFERROR(SUMIFS(Backup!$N:$N,Backup!$A:$A,'[103]Activity-wise'!DM$3,Backup!$D:$D,'[103]Activity-wise'!$B15),0)</f>
        <v>0</v>
      </c>
      <c r="DN15" s="326">
        <f>IFERROR(SUMIFS(Backup!$N:$N,Backup!$A:$A,'[103]Activity-wise'!DN$3,Backup!$D:$D,'[103]Activity-wise'!$B15),0)</f>
        <v>0</v>
      </c>
      <c r="DO15" s="326">
        <f>IFERROR(SUMIFS(Backup!$N:$N,Backup!$A:$A,'[103]Activity-wise'!DO$3,Backup!$D:$D,'[103]Activity-wise'!$B15),0)</f>
        <v>0</v>
      </c>
      <c r="DP15" s="326">
        <f>IFERROR(SUMIFS(Backup!$N:$N,Backup!$A:$A,'[103]Activity-wise'!DP$3,Backup!$D:$D,'[103]Activity-wise'!$B15),0)</f>
        <v>0</v>
      </c>
      <c r="DQ15" s="326">
        <f>IFERROR(SUMIFS(Backup!$N:$N,Backup!$A:$A,'[103]Activity-wise'!DQ$3,Backup!$D:$D,'[103]Activity-wise'!$B15),0)</f>
        <v>0</v>
      </c>
      <c r="DR15" s="326">
        <f>IFERROR(SUMIFS(Backup!$N:$N,Backup!$A:$A,'[103]Activity-wise'!DR$3,Backup!$D:$D,'[103]Activity-wise'!$B15),0)</f>
        <v>1</v>
      </c>
      <c r="DS15" s="326">
        <f>IFERROR(SUMIFS(Backup!$N:$N,Backup!$A:$A,'[103]Activity-wise'!DS$3,Backup!$D:$D,'[103]Activity-wise'!$B15),0)</f>
        <v>0</v>
      </c>
      <c r="DT15" s="326">
        <f>IFERROR(SUMIFS(Backup!$N:$N,Backup!$A:$A,'[103]Activity-wise'!DT$3,Backup!$D:$D,'[103]Activity-wise'!$B15),0)</f>
        <v>0.5</v>
      </c>
      <c r="DU15" s="326">
        <f>IFERROR(SUMIFS(Backup!$N:$N,Backup!$A:$A,'[103]Activity-wise'!DU$3,Backup!$D:$D,'[103]Activity-wise'!$B15),0)</f>
        <v>0</v>
      </c>
      <c r="DV15" s="326">
        <f>IFERROR(SUMIFS(Backup!$N:$N,Backup!$A:$A,'[103]Activity-wise'!DV$3,Backup!$D:$D,'[103]Activity-wise'!$B15),0)</f>
        <v>1.5</v>
      </c>
      <c r="DW15" s="326">
        <f>IFERROR(SUMIFS(Backup!$N:$N,Backup!$A:$A,'[103]Activity-wise'!DW$3,Backup!$D:$D,'[103]Activity-wise'!$B15),0)</f>
        <v>1</v>
      </c>
      <c r="DX15" s="326">
        <f>IFERROR(SUMIFS(Backup!$N:$N,Backup!$A:$A,'[103]Activity-wise'!DX$3,Backup!$D:$D,'[103]Activity-wise'!$B15),0)</f>
        <v>0</v>
      </c>
      <c r="DY15" s="326">
        <f>IFERROR(SUMIFS(Backup!$N:$N,Backup!$A:$A,'[103]Activity-wise'!DY$3,Backup!$D:$D,'[103]Activity-wise'!$B15),0)</f>
        <v>1.5</v>
      </c>
      <c r="DZ15" s="326">
        <f>IFERROR(SUMIFS(Backup!$N:$N,Backup!$A:$A,'[103]Activity-wise'!DZ$3,Backup!$D:$D,'[103]Activity-wise'!$B15),0)</f>
        <v>0</v>
      </c>
      <c r="EA15" s="326">
        <f>IFERROR(SUMIFS(Backup!$N:$N,Backup!$A:$A,'[103]Activity-wise'!EA$3,Backup!$D:$D,'[103]Activity-wise'!$B15),0)</f>
        <v>0</v>
      </c>
      <c r="EB15" s="326">
        <f>IFERROR(SUMIFS(Backup!$N:$N,Backup!$A:$A,'[103]Activity-wise'!EB$3,Backup!$D:$D,'[103]Activity-wise'!$B15),0)</f>
        <v>0</v>
      </c>
      <c r="EC15" s="326">
        <f>IFERROR(SUMIFS(Backup!$N:$N,Backup!$A:$A,'[103]Activity-wise'!EC$3,Backup!$D:$D,'[103]Activity-wise'!$B15),0)</f>
        <v>0</v>
      </c>
      <c r="ED15" s="326">
        <f>IFERROR(SUMIFS(Backup!$N:$N,Backup!$A:$A,'[103]Activity-wise'!ED$3,Backup!$D:$D,'[103]Activity-wise'!$B15),0)</f>
        <v>0</v>
      </c>
      <c r="EE15" s="326">
        <f>IFERROR(SUMIFS(Backup!$N:$N,Backup!$A:$A,'[103]Activity-wise'!EE$3,Backup!$D:$D,'[103]Activity-wise'!$B15),0)</f>
        <v>0</v>
      </c>
      <c r="EF15" s="326">
        <f>IFERROR(SUMIFS(Backup!$N:$N,Backup!$A:$A,'[103]Activity-wise'!EF$3,Backup!$D:$D,'[103]Activity-wise'!$B15),0)</f>
        <v>0</v>
      </c>
      <c r="EG15" s="326">
        <f>IFERROR(SUMIFS(Backup!$N:$N,Backup!$A:$A,'[103]Activity-wise'!EG$3,Backup!$D:$D,'[103]Activity-wise'!$B15),0)</f>
        <v>0</v>
      </c>
      <c r="EH15" s="326">
        <f>IFERROR(SUMIFS(Backup!$N:$N,Backup!$A:$A,'[103]Activity-wise'!EH$3,Backup!$D:$D,'[103]Activity-wise'!$B15),0)</f>
        <v>0</v>
      </c>
      <c r="EI15" s="326">
        <f>IFERROR(SUMIFS(Backup!$N:$N,Backup!$A:$A,'[103]Activity-wise'!EI$3,Backup!$D:$D,'[103]Activity-wise'!$B15),0)</f>
        <v>0</v>
      </c>
    </row>
    <row r="16" spans="1:151" s="326" customFormat="1">
      <c r="A16" s="321">
        <v>12</v>
      </c>
      <c r="B16" s="322" t="s">
        <v>400</v>
      </c>
      <c r="C16" s="323">
        <v>7192.7999999999993</v>
      </c>
      <c r="D16" s="324" t="s">
        <v>564</v>
      </c>
      <c r="E16" s="325">
        <f t="shared" si="5"/>
        <v>0</v>
      </c>
      <c r="F16" s="326">
        <f>IFERROR(SUMIFS(Backup!$P:$P,Backup!$O:$O,'[103]Activity-wise'!F$3,Backup!$D:$D,'[103]Activity-wise'!$B16),0)</f>
        <v>0</v>
      </c>
      <c r="G16" s="326">
        <f>IFERROR(SUMIFS(Backup!$P:$P,Backup!$O:$O,'[103]Activity-wise'!G$3,Backup!$D:$D,'[103]Activity-wise'!$B16),0)</f>
        <v>0</v>
      </c>
      <c r="H16" s="326">
        <f>IFERROR(SUMIFS(Backup!$P:$P,Backup!$O:$O,'[103]Activity-wise'!H$3,Backup!$D:$D,'[103]Activity-wise'!$B16),0)</f>
        <v>0</v>
      </c>
      <c r="I16" s="326">
        <f>IFERROR(SUMIFS(Backup!$P:$P,Backup!$O:$O,'[103]Activity-wise'!I$3,Backup!$D:$D,'[103]Activity-wise'!$B16),0)</f>
        <v>0</v>
      </c>
      <c r="J16" s="326">
        <f>IFERROR(SUMIFS(Backup!$P:$P,Backup!$O:$O,'[103]Activity-wise'!J$3,Backup!$D:$D,'[103]Activity-wise'!$B16),0)</f>
        <v>0</v>
      </c>
      <c r="K16" s="326">
        <f>IFERROR(SUMIFS(Backup!$P:$P,Backup!$O:$O,'[103]Activity-wise'!K$3,Backup!$D:$D,'[103]Activity-wise'!$B16),0)</f>
        <v>0</v>
      </c>
      <c r="L16" s="326">
        <f>IFERROR(SUMIFS(Backup!$P:$P,Backup!$O:$O,'[103]Activity-wise'!L$3,Backup!$D:$D,'[103]Activity-wise'!$B16),0)</f>
        <v>0</v>
      </c>
      <c r="M16" s="326">
        <f>IFERROR(SUMIFS(Backup!$P:$P,Backup!$O:$O,'[103]Activity-wise'!M$3,Backup!$D:$D,'[103]Activity-wise'!$B16),0)</f>
        <v>0</v>
      </c>
      <c r="N16" s="326">
        <f t="shared" si="6"/>
        <v>0</v>
      </c>
      <c r="O16" s="326">
        <f>IFERROR(SUMIFS(Backup!$P:$P,Backup!$A:$A,'[103]Activity-wise'!O$3,Backup!$D:$D,'[103]Activity-wise'!$B16),0)</f>
        <v>0</v>
      </c>
      <c r="P16" s="326">
        <f>IFERROR(SUMIFS(Backup!$P:$P,Backup!$A:$A,'[103]Activity-wise'!P$3,Backup!$D:$D,'[103]Activity-wise'!$B16),0)</f>
        <v>0</v>
      </c>
      <c r="Q16" s="326">
        <f>IFERROR(SUMIFS(Backup!$P:$P,Backup!$A:$A,'[103]Activity-wise'!Q$3,Backup!$D:$D,'[103]Activity-wise'!$B16),0)</f>
        <v>0</v>
      </c>
      <c r="R16" s="326">
        <f>IFERROR(SUMIFS(Backup!$P:$P,Backup!$A:$A,'[103]Activity-wise'!R$3,Backup!$D:$D,'[103]Activity-wise'!$B16),0)</f>
        <v>0</v>
      </c>
      <c r="S16" s="326">
        <f>IFERROR(SUMIFS(Backup!$P:$P,Backup!$A:$A,'[103]Activity-wise'!S$3,Backup!$D:$D,'[103]Activity-wise'!$B16),0)</f>
        <v>0</v>
      </c>
      <c r="T16" s="326">
        <f>IFERROR(SUMIFS(Backup!$P:$P,Backup!$A:$A,'[103]Activity-wise'!T$3,Backup!$D:$D,'[103]Activity-wise'!$B16),0)</f>
        <v>0</v>
      </c>
      <c r="U16" s="326">
        <f>IFERROR(SUMIFS(Backup!$P:$P,Backup!$A:$A,'[103]Activity-wise'!U$3,Backup!$D:$D,'[103]Activity-wise'!$B16),0)</f>
        <v>0</v>
      </c>
      <c r="V16" s="326">
        <f>IFERROR(SUMIFS(Backup!$P:$P,Backup!$A:$A,'[103]Activity-wise'!V$3,Backup!$D:$D,'[103]Activity-wise'!$B16),0)</f>
        <v>0</v>
      </c>
      <c r="W16" s="326">
        <f>IFERROR(SUMIFS(Backup!$P:$P,Backup!$A:$A,'[103]Activity-wise'!W$3,Backup!$D:$D,'[103]Activity-wise'!$B16),0)</f>
        <v>0</v>
      </c>
      <c r="X16" s="326">
        <f>IFERROR(SUMIFS(Backup!$P:$P,Backup!$A:$A,'[103]Activity-wise'!X$3,Backup!$D:$D,'[103]Activity-wise'!$B16),0)</f>
        <v>0</v>
      </c>
      <c r="Y16" s="326">
        <f>IFERROR(SUMIFS(Backup!$P:$P,Backup!$A:$A,'[103]Activity-wise'!Y$3,Backup!$D:$D,'[103]Activity-wise'!$B16),0)</f>
        <v>0</v>
      </c>
      <c r="Z16" s="326">
        <f>IFERROR(SUMIFS(Backup!$P:$P,Backup!$A:$A,'[103]Activity-wise'!Z$3,Backup!$D:$D,'[103]Activity-wise'!$B16),0)</f>
        <v>0</v>
      </c>
      <c r="AA16" s="326">
        <f>IFERROR(SUMIFS(Backup!$P:$P,Backup!$A:$A,'[103]Activity-wise'!AA$3,Backup!$D:$D,'[103]Activity-wise'!$B16),0)</f>
        <v>0</v>
      </c>
      <c r="AB16" s="326">
        <f>IFERROR(SUMIFS(Backup!$P:$P,Backup!$A:$A,'[103]Activity-wise'!AB$3,Backup!$D:$D,'[103]Activity-wise'!$B16),0)</f>
        <v>0</v>
      </c>
      <c r="AC16" s="326">
        <f>IFERROR(SUMIFS(Backup!$P:$P,Backup!$A:$A,'[103]Activity-wise'!AC$3,Backup!$D:$D,'[103]Activity-wise'!$B16),0)</f>
        <v>0</v>
      </c>
      <c r="AD16" s="326">
        <f>IFERROR(SUMIFS(Backup!$P:$P,Backup!$A:$A,'[103]Activity-wise'!AD$3,Backup!$D:$D,'[103]Activity-wise'!$B16),0)</f>
        <v>0</v>
      </c>
      <c r="AE16" s="326">
        <f>IFERROR(SUMIFS(Backup!$P:$P,Backup!$A:$A,'[103]Activity-wise'!AE$3,Backup!$D:$D,'[103]Activity-wise'!$B16),0)</f>
        <v>0</v>
      </c>
      <c r="AF16" s="326">
        <f>IFERROR(SUMIFS(Backup!$P:$P,Backup!$A:$A,'[103]Activity-wise'!AF$3,Backup!$D:$D,'[103]Activity-wise'!$B16),0)</f>
        <v>0</v>
      </c>
      <c r="AG16" s="326">
        <f>IFERROR(SUMIFS(Backup!$P:$P,Backup!$A:$A,'[103]Activity-wise'!AG$3,Backup!$D:$D,'[103]Activity-wise'!$B16),0)</f>
        <v>0</v>
      </c>
      <c r="AH16" s="326">
        <f>IFERROR(SUMIFS(Backup!$P:$P,Backup!$A:$A,'[103]Activity-wise'!AH$3,Backup!$D:$D,'[103]Activity-wise'!$B16),0)</f>
        <v>0</v>
      </c>
      <c r="AI16" s="326">
        <f>IFERROR(SUMIFS(Backup!$P:$P,Backup!$A:$A,'[103]Activity-wise'!AI$3,Backup!$D:$D,'[103]Activity-wise'!$B16),0)</f>
        <v>0</v>
      </c>
      <c r="AJ16" s="326">
        <f>IFERROR(SUMIFS(Backup!$P:$P,Backup!$A:$A,'[103]Activity-wise'!AJ$3,Backup!$D:$D,'[103]Activity-wise'!$B16),0)</f>
        <v>0</v>
      </c>
      <c r="AK16" s="326">
        <f>IFERROR(SUMIFS(Backup!$P:$P,Backup!$A:$A,'[103]Activity-wise'!AK$3,Backup!$D:$D,'[103]Activity-wise'!$B16),0)</f>
        <v>0</v>
      </c>
      <c r="AL16" s="326">
        <f>IFERROR(SUMIFS(Backup!$P:$P,Backup!$A:$A,'[103]Activity-wise'!AL$3,Backup!$D:$D,'[103]Activity-wise'!$B16),0)</f>
        <v>0</v>
      </c>
      <c r="AM16" s="326">
        <f>IFERROR(SUMIFS(Backup!$P:$P,Backup!$A:$A,'[103]Activity-wise'!AM$3,Backup!$D:$D,'[103]Activity-wise'!$B16),0)</f>
        <v>0</v>
      </c>
      <c r="AN16" s="326">
        <f>IFERROR(SUMIFS(Backup!$P:$P,Backup!$A:$A,'[103]Activity-wise'!AN$3,Backup!$D:$D,'[103]Activity-wise'!$B16),0)</f>
        <v>0</v>
      </c>
      <c r="AO16" s="326">
        <f>IFERROR(SUMIFS(Backup!$P:$P,Backup!$A:$A,'[103]Activity-wise'!AO$3,Backup!$D:$D,'[103]Activity-wise'!$B16),0)</f>
        <v>0</v>
      </c>
      <c r="AP16" s="326">
        <f>IFERROR(SUMIFS(Backup!$P:$P,Backup!$A:$A,'[103]Activity-wise'!AP$3,Backup!$D:$D,'[103]Activity-wise'!$B16),0)</f>
        <v>0</v>
      </c>
      <c r="AQ16" s="326">
        <f>IFERROR(SUMIFS(Backup!$P:$P,Backup!$A:$A,'[103]Activity-wise'!AQ$3,Backup!$D:$D,'[103]Activity-wise'!$B16),0)</f>
        <v>0</v>
      </c>
      <c r="AR16" s="326">
        <f>IFERROR(SUMIFS(Backup!$P:$P,Backup!$A:$A,'[103]Activity-wise'!AR$3,Backup!$D:$D,'[103]Activity-wise'!$B16),0)</f>
        <v>0</v>
      </c>
      <c r="AS16" s="326">
        <f t="shared" si="7"/>
        <v>0</v>
      </c>
      <c r="AT16" s="326">
        <f>IFERROR(SUMIFS(Backup!$P:$P,Backup!$A:$A,'[103]Activity-wise'!AT$3,Backup!$D:$D,'[103]Activity-wise'!$B16),0)</f>
        <v>0</v>
      </c>
      <c r="AU16" s="326">
        <f>IFERROR(SUMIFS(Backup!$P:$P,Backup!$A:$A,'[103]Activity-wise'!AU$3,Backup!$D:$D,'[103]Activity-wise'!$B16),0)</f>
        <v>0</v>
      </c>
      <c r="AV16" s="326">
        <f>IFERROR(SUMIFS(Backup!$P:$P,Backup!$A:$A,'[103]Activity-wise'!AV$3,Backup!$D:$D,'[103]Activity-wise'!$B16),0)</f>
        <v>0</v>
      </c>
      <c r="AW16" s="326">
        <f>IFERROR(SUMIFS(Backup!$P:$P,Backup!$A:$A,'[103]Activity-wise'!AW$3,Backup!$D:$D,'[103]Activity-wise'!$B16),0)</f>
        <v>0</v>
      </c>
      <c r="AX16" s="326">
        <f>IFERROR(SUMIFS(Backup!$P:$P,Backup!$A:$A,'[103]Activity-wise'!AX$3,Backup!$D:$D,'[103]Activity-wise'!$B16),0)</f>
        <v>0</v>
      </c>
      <c r="AY16" s="326">
        <f>IFERROR(SUMIFS(Backup!$P:$P,Backup!$A:$A,'[103]Activity-wise'!AY$3,Backup!$D:$D,'[103]Activity-wise'!$B16),0)</f>
        <v>0</v>
      </c>
      <c r="AZ16" s="326">
        <f>IFERROR(SUMIFS(Backup!$P:$P,Backup!$A:$A,'[103]Activity-wise'!AZ$3,Backup!$D:$D,'[103]Activity-wise'!$B16),0)</f>
        <v>0</v>
      </c>
      <c r="BA16" s="326">
        <f>IFERROR(SUMIFS(Backup!$P:$P,Backup!$A:$A,'[103]Activity-wise'!BA$3,Backup!$D:$D,'[103]Activity-wise'!$B16),0)</f>
        <v>0</v>
      </c>
      <c r="BB16" s="326">
        <f>IFERROR(SUMIFS(Backup!$P:$P,Backup!$A:$A,'[103]Activity-wise'!BB$3,Backup!$D:$D,'[103]Activity-wise'!$B16),0)</f>
        <v>0</v>
      </c>
      <c r="BC16" s="326">
        <f>IFERROR(SUMIFS(Backup!$P:$P,Backup!$A:$A,'[103]Activity-wise'!BC$3,Backup!$D:$D,'[103]Activity-wise'!$B16),0)</f>
        <v>0</v>
      </c>
      <c r="BD16" s="326">
        <f>IFERROR(SUMIFS(Backup!$P:$P,Backup!$A:$A,'[103]Activity-wise'!BD$3,Backup!$D:$D,'[103]Activity-wise'!$B16),0)</f>
        <v>0</v>
      </c>
      <c r="BE16" s="326">
        <f>IFERROR(SUMIFS(Backup!$P:$P,Backup!$A:$A,'[103]Activity-wise'!BE$3,Backup!$D:$D,'[103]Activity-wise'!$B16),0)</f>
        <v>0</v>
      </c>
      <c r="BF16" s="326">
        <f>IFERROR(SUMIFS(Backup!$P:$P,Backup!$A:$A,'[103]Activity-wise'!BF$3,Backup!$D:$D,'[103]Activity-wise'!$B16),0)</f>
        <v>0</v>
      </c>
      <c r="BG16" s="326">
        <f>IFERROR(SUMIFS(Backup!$P:$P,Backup!$A:$A,'[103]Activity-wise'!BG$3,Backup!$D:$D,'[103]Activity-wise'!$B16),0)</f>
        <v>0</v>
      </c>
      <c r="BH16" s="326">
        <f>IFERROR(SUMIFS(Backup!$P:$P,Backup!$A:$A,'[103]Activity-wise'!BH$3,Backup!$D:$D,'[103]Activity-wise'!$B16),0)</f>
        <v>0</v>
      </c>
      <c r="BI16" s="326">
        <f>IFERROR(SUMIFS(Backup!$P:$P,Backup!$A:$A,'[103]Activity-wise'!BI$3,Backup!$D:$D,'[103]Activity-wise'!$B16),0)</f>
        <v>0</v>
      </c>
      <c r="BJ16" s="326">
        <f>IFERROR(SUMIFS(Backup!$P:$P,Backup!$A:$A,'[103]Activity-wise'!BJ$3,Backup!$D:$D,'[103]Activity-wise'!$B16),0)</f>
        <v>0</v>
      </c>
      <c r="BK16" s="326">
        <f>IFERROR(SUMIFS(Backup!$P:$P,Backup!$A:$A,'[103]Activity-wise'!BK$3,Backup!$D:$D,'[103]Activity-wise'!$B16),0)</f>
        <v>0</v>
      </c>
      <c r="BL16" s="326">
        <f>IFERROR(SUMIFS(Backup!$P:$P,Backup!$A:$A,'[103]Activity-wise'!BL$3,Backup!$D:$D,'[103]Activity-wise'!$B16),0)</f>
        <v>0</v>
      </c>
      <c r="BM16" s="326">
        <f>IFERROR(SUMIFS(Backup!$P:$P,Backup!$A:$A,'[103]Activity-wise'!BM$3,Backup!$D:$D,'[103]Activity-wise'!$B16),0)</f>
        <v>0</v>
      </c>
      <c r="BN16" s="326">
        <f>IFERROR(SUMIFS(Backup!$P:$P,Backup!$A:$A,'[103]Activity-wise'!BN$3,Backup!$D:$D,'[103]Activity-wise'!$B16),0)</f>
        <v>0</v>
      </c>
      <c r="BO16" s="326">
        <f>IFERROR(SUMIFS(Backup!$P:$P,Backup!$A:$A,'[103]Activity-wise'!BO$3,Backup!$D:$D,'[103]Activity-wise'!$B16),0)</f>
        <v>0</v>
      </c>
      <c r="BP16" s="326">
        <f>IFERROR(SUMIFS(Backup!$P:$P,Backup!$A:$A,'[103]Activity-wise'!BP$3,Backup!$D:$D,'[103]Activity-wise'!$B16),0)</f>
        <v>0</v>
      </c>
      <c r="BQ16" s="326">
        <f>IFERROR(SUMIFS(Backup!$P:$P,Backup!$A:$A,'[103]Activity-wise'!BQ$3,Backup!$D:$D,'[103]Activity-wise'!$B16),0)</f>
        <v>0</v>
      </c>
      <c r="BR16" s="326">
        <f>IFERROR(SUMIFS(Backup!$P:$P,Backup!$A:$A,'[103]Activity-wise'!BR$3,Backup!$D:$D,'[103]Activity-wise'!$B16),0)</f>
        <v>0</v>
      </c>
      <c r="BS16" s="326">
        <f>IFERROR(SUMIFS(Backup!$P:$P,Backup!$A:$A,'[103]Activity-wise'!BS$3,Backup!$D:$D,'[103]Activity-wise'!$B16),0)</f>
        <v>0</v>
      </c>
      <c r="BT16" s="326">
        <f>IFERROR(SUMIFS(Backup!$P:$P,Backup!$A:$A,'[103]Activity-wise'!BT$3,Backup!$D:$D,'[103]Activity-wise'!$B16),0)</f>
        <v>0</v>
      </c>
      <c r="BU16" s="326">
        <f>IFERROR(SUMIFS(Backup!$P:$P,Backup!$A:$A,'[103]Activity-wise'!BU$3,Backup!$D:$D,'[103]Activity-wise'!$B16),0)</f>
        <v>0</v>
      </c>
      <c r="BV16" s="326">
        <f>IFERROR(SUMIFS(Backup!$P:$P,Backup!$A:$A,'[103]Activity-wise'!BV$3,Backup!$D:$D,'[103]Activity-wise'!$B16),0)</f>
        <v>0</v>
      </c>
      <c r="BW16" s="326">
        <f>IFERROR(SUMIFS(Backup!$P:$P,Backup!$A:$A,'[103]Activity-wise'!BW$3,Backup!$D:$D,'[103]Activity-wise'!$B16),0)</f>
        <v>0</v>
      </c>
      <c r="BX16" s="326">
        <f>IFERROR(SUMIFS(Backup!$P:$P,Backup!$A:$A,'[103]Activity-wise'!BX$3,Backup!$D:$D,'[103]Activity-wise'!$B16),0)</f>
        <v>0</v>
      </c>
      <c r="BY16" s="326">
        <f t="shared" si="8"/>
        <v>0</v>
      </c>
      <c r="BZ16" s="326">
        <f>IFERROR(SUMIFS(Backup!$P:$P,Backup!$A:$A,'[103]Activity-wise'!BZ$3,Backup!$D:$D,'[103]Activity-wise'!$B16),0)</f>
        <v>0</v>
      </c>
      <c r="CA16" s="326">
        <f>IFERROR(SUMIFS(Backup!$P:$P,Backup!$A:$A,'[103]Activity-wise'!CA$3,Backup!$D:$D,'[103]Activity-wise'!$B16),0)</f>
        <v>0</v>
      </c>
      <c r="CB16" s="326">
        <f>IFERROR(SUMIFS(Backup!$P:$P,Backup!$A:$A,'[103]Activity-wise'!CB$3,Backup!$D:$D,'[103]Activity-wise'!$B16),0)</f>
        <v>0</v>
      </c>
      <c r="CC16" s="326">
        <f>IFERROR(SUMIFS(Backup!$P:$P,Backup!$A:$A,'[103]Activity-wise'!CC$3,Backup!$D:$D,'[103]Activity-wise'!$B16),0)</f>
        <v>0</v>
      </c>
      <c r="CD16" s="326">
        <f>IFERROR(SUMIFS(Backup!$P:$P,Backup!$A:$A,'[103]Activity-wise'!CD$3,Backup!$D:$D,'[103]Activity-wise'!$B16),0)</f>
        <v>0</v>
      </c>
      <c r="CE16" s="326">
        <f>IFERROR(SUMIFS(Backup!$P:$P,Backup!$A:$A,'[103]Activity-wise'!CE$3,Backup!$D:$D,'[103]Activity-wise'!$B16),0)</f>
        <v>0</v>
      </c>
      <c r="CF16" s="326">
        <f>IFERROR(SUMIFS(Backup!$P:$P,Backup!$A:$A,'[103]Activity-wise'!CF$3,Backup!$D:$D,'[103]Activity-wise'!$B16),0)</f>
        <v>0</v>
      </c>
      <c r="CG16" s="326">
        <f>IFERROR(SUMIFS(Backup!$P:$P,Backup!$A:$A,'[103]Activity-wise'!CG$3,Backup!$D:$D,'[103]Activity-wise'!$B16),0)</f>
        <v>0</v>
      </c>
      <c r="CH16" s="326">
        <f>IFERROR(SUMIFS(Backup!$P:$P,Backup!$A:$A,'[103]Activity-wise'!CH$3,Backup!$D:$D,'[103]Activity-wise'!$B16),0)</f>
        <v>0</v>
      </c>
      <c r="CI16" s="326">
        <f>IFERROR(SUMIFS(Backup!$P:$P,Backup!$A:$A,'[103]Activity-wise'!CI$3,Backup!$D:$D,'[103]Activity-wise'!$B16),0)</f>
        <v>0</v>
      </c>
      <c r="CJ16" s="326">
        <f>IFERROR(SUMIFS(Backup!$P:$P,Backup!$A:$A,'[103]Activity-wise'!CJ$3,Backup!$D:$D,'[103]Activity-wise'!$B16),0)</f>
        <v>0</v>
      </c>
      <c r="CK16" s="326">
        <f>IFERROR(SUMIFS(Backup!$P:$P,Backup!$A:$A,'[103]Activity-wise'!CK$3,Backup!$D:$D,'[103]Activity-wise'!$B16),0)</f>
        <v>0</v>
      </c>
      <c r="CL16" s="326">
        <f>IFERROR(SUMIFS(Backup!$P:$P,Backup!$A:$A,'[103]Activity-wise'!CL$3,Backup!$D:$D,'[103]Activity-wise'!$B16),0)</f>
        <v>0</v>
      </c>
      <c r="CM16" s="326">
        <f>IFERROR(SUMIFS(Backup!$P:$P,Backup!$A:$A,'[103]Activity-wise'!CM$3,Backup!$D:$D,'[103]Activity-wise'!$B16),0)</f>
        <v>0</v>
      </c>
      <c r="CN16" s="326">
        <f>IFERROR(SUMIFS(Backup!$P:$P,Backup!$A:$A,'[103]Activity-wise'!CN$3,Backup!$D:$D,'[103]Activity-wise'!$B16),0)</f>
        <v>0</v>
      </c>
      <c r="CO16" s="326">
        <f>IFERROR(SUMIFS(Backup!$P:$P,Backup!$A:$A,'[103]Activity-wise'!CO$3,Backup!$D:$D,'[103]Activity-wise'!$B16),0)</f>
        <v>0</v>
      </c>
      <c r="CP16" s="326">
        <f>IFERROR(SUMIFS(Backup!$P:$P,Backup!$A:$A,'[103]Activity-wise'!CP$3,Backup!$D:$D,'[103]Activity-wise'!$B16),0)</f>
        <v>0</v>
      </c>
      <c r="CQ16" s="326">
        <f>IFERROR(SUMIFS(Backup!$P:$P,Backup!$A:$A,'[103]Activity-wise'!CQ$3,Backup!$D:$D,'[103]Activity-wise'!$B16),0)</f>
        <v>0</v>
      </c>
      <c r="CR16" s="326">
        <f>IFERROR(SUMIFS(Backup!$P:$P,Backup!$A:$A,'[103]Activity-wise'!CR$3,Backup!$D:$D,'[103]Activity-wise'!$B16),0)</f>
        <v>0</v>
      </c>
      <c r="CS16" s="326">
        <f>IFERROR(SUMIFS(Backup!$P:$P,Backup!$A:$A,'[103]Activity-wise'!CS$3,Backup!$D:$D,'[103]Activity-wise'!$B16),0)</f>
        <v>0</v>
      </c>
      <c r="CT16" s="326">
        <f>IFERROR(SUMIFS(Backup!$P:$P,Backup!$A:$A,'[103]Activity-wise'!CT$3,Backup!$D:$D,'[103]Activity-wise'!$B16),0)</f>
        <v>0</v>
      </c>
      <c r="CU16" s="326">
        <f>IFERROR(SUMIFS(Backup!$P:$P,Backup!$A:$A,'[103]Activity-wise'!CU$3,Backup!$D:$D,'[103]Activity-wise'!$B16),0)</f>
        <v>0</v>
      </c>
      <c r="CV16" s="326">
        <f>IFERROR(SUMIFS(Backup!$P:$P,Backup!$A:$A,'[103]Activity-wise'!CV$3,Backup!$D:$D,'[103]Activity-wise'!$B16),0)</f>
        <v>0</v>
      </c>
      <c r="CW16" s="326">
        <f>IFERROR(SUMIFS(Backup!$P:$P,Backup!$A:$A,'[103]Activity-wise'!CW$3,Backup!$D:$D,'[103]Activity-wise'!$B16),0)</f>
        <v>0</v>
      </c>
      <c r="CX16" s="326">
        <f>IFERROR(SUMIFS(Backup!$P:$P,Backup!$A:$A,'[103]Activity-wise'!CX$3,Backup!$D:$D,'[103]Activity-wise'!$B16),0)</f>
        <v>0</v>
      </c>
      <c r="CY16" s="326">
        <f>IFERROR(SUMIFS(Backup!$P:$P,Backup!$A:$A,'[103]Activity-wise'!CY$3,Backup!$D:$D,'[103]Activity-wise'!$B16),0)</f>
        <v>0</v>
      </c>
      <c r="CZ16" s="326">
        <f>IFERROR(SUMIFS(Backup!$P:$P,Backup!$A:$A,'[103]Activity-wise'!CZ$3,Backup!$D:$D,'[103]Activity-wise'!$B16),0)</f>
        <v>0</v>
      </c>
      <c r="DA16" s="326">
        <f>IFERROR(SUMIFS(Backup!$P:$P,Backup!$A:$A,'[103]Activity-wise'!DA$3,Backup!$D:$D,'[103]Activity-wise'!$B16),0)</f>
        <v>0</v>
      </c>
      <c r="DB16" s="326">
        <f>IFERROR(SUMIFS(Backup!$P:$P,Backup!$A:$A,'[103]Activity-wise'!DB$3,Backup!$D:$D,'[103]Activity-wise'!$B16),0)</f>
        <v>0</v>
      </c>
      <c r="DC16" s="326">
        <f>IFERROR(SUMIFS(Backup!$P:$P,Backup!$A:$A,'[103]Activity-wise'!DC$3,Backup!$D:$D,'[103]Activity-wise'!$B16),0)</f>
        <v>0</v>
      </c>
      <c r="DD16" s="326">
        <f t="shared" si="9"/>
        <v>0</v>
      </c>
      <c r="DE16" s="326">
        <f>IFERROR(SUMIFS(Backup!$P:$P,Backup!$A:$A,'[103]Activity-wise'!DE$3,Backup!$D:$D,'[103]Activity-wise'!$B16),0)</f>
        <v>0</v>
      </c>
      <c r="DF16" s="326">
        <f>IFERROR(SUMIFS(Backup!$P:$P,Backup!$A:$A,'[103]Activity-wise'!DF$3,Backup!$D:$D,'[103]Activity-wise'!$B16),0)</f>
        <v>0</v>
      </c>
      <c r="DG16" s="326">
        <f>IFERROR(SUMIFS(Backup!$P:$P,Backup!$A:$A,'[103]Activity-wise'!DG$3,Backup!$D:$D,'[103]Activity-wise'!$B16),0)</f>
        <v>0</v>
      </c>
      <c r="DH16" s="326">
        <f>IFERROR(SUMIFS(Backup!$P:$P,Backup!$A:$A,'[103]Activity-wise'!DH$3,Backup!$D:$D,'[103]Activity-wise'!$B16),0)</f>
        <v>0</v>
      </c>
      <c r="DI16" s="326">
        <f>IFERROR(SUMIFS(Backup!$P:$P,Backup!$A:$A,'[103]Activity-wise'!DI$3,Backup!$D:$D,'[103]Activity-wise'!$B16),0)</f>
        <v>0</v>
      </c>
      <c r="DJ16" s="326">
        <f>IFERROR(SUMIFS(Backup!$P:$P,Backup!$A:$A,'[103]Activity-wise'!DJ$3,Backup!$D:$D,'[103]Activity-wise'!$B16),0)</f>
        <v>0</v>
      </c>
      <c r="DK16" s="326">
        <f>IFERROR(SUMIFS(Backup!$P:$P,Backup!$A:$A,'[103]Activity-wise'!DK$3,Backup!$D:$D,'[103]Activity-wise'!$B16),0)</f>
        <v>0</v>
      </c>
      <c r="DL16" s="326">
        <f>IFERROR(SUMIFS(Backup!$P:$P,Backup!$A:$A,'[103]Activity-wise'!DL$3,Backup!$D:$D,'[103]Activity-wise'!$B16),0)</f>
        <v>0</v>
      </c>
      <c r="DM16" s="326">
        <f>IFERROR(SUMIFS(Backup!$P:$P,Backup!$A:$A,'[103]Activity-wise'!DM$3,Backup!$D:$D,'[103]Activity-wise'!$B16),0)</f>
        <v>0</v>
      </c>
      <c r="DN16" s="326">
        <f>IFERROR(SUMIFS(Backup!$P:$P,Backup!$A:$A,'[103]Activity-wise'!DN$3,Backup!$D:$D,'[103]Activity-wise'!$B16),0)</f>
        <v>0</v>
      </c>
      <c r="DO16" s="326">
        <f>IFERROR(SUMIFS(Backup!$P:$P,Backup!$A:$A,'[103]Activity-wise'!DO$3,Backup!$D:$D,'[103]Activity-wise'!$B16),0)</f>
        <v>0</v>
      </c>
      <c r="DP16" s="326">
        <f>IFERROR(SUMIFS(Backup!$P:$P,Backup!$A:$A,'[103]Activity-wise'!DP$3,Backup!$D:$D,'[103]Activity-wise'!$B16),0)</f>
        <v>0</v>
      </c>
      <c r="DQ16" s="326">
        <f>IFERROR(SUMIFS(Backup!$P:$P,Backup!$A:$A,'[103]Activity-wise'!DQ$3,Backup!$D:$D,'[103]Activity-wise'!$B16),0)</f>
        <v>0</v>
      </c>
      <c r="DR16" s="326">
        <f>IFERROR(SUMIFS(Backup!$P:$P,Backup!$A:$A,'[103]Activity-wise'!DR$3,Backup!$D:$D,'[103]Activity-wise'!$B16),0)</f>
        <v>0</v>
      </c>
      <c r="DS16" s="326">
        <f>IFERROR(SUMIFS(Backup!$P:$P,Backup!$A:$A,'[103]Activity-wise'!DS$3,Backup!$D:$D,'[103]Activity-wise'!$B16),0)</f>
        <v>0</v>
      </c>
      <c r="DT16" s="326">
        <f>IFERROR(SUMIFS(Backup!$P:$P,Backup!$A:$A,'[103]Activity-wise'!DT$3,Backup!$D:$D,'[103]Activity-wise'!$B16),0)</f>
        <v>0</v>
      </c>
      <c r="DU16" s="326">
        <f>IFERROR(SUMIFS(Backup!$P:$P,Backup!$A:$A,'[103]Activity-wise'!DU$3,Backup!$D:$D,'[103]Activity-wise'!$B16),0)</f>
        <v>0</v>
      </c>
      <c r="DV16" s="326">
        <f>IFERROR(SUMIFS(Backup!$P:$P,Backup!$A:$A,'[103]Activity-wise'!DV$3,Backup!$D:$D,'[103]Activity-wise'!$B16),0)</f>
        <v>0</v>
      </c>
      <c r="DW16" s="326">
        <f>IFERROR(SUMIFS(Backup!$P:$P,Backup!$A:$A,'[103]Activity-wise'!DW$3,Backup!$D:$D,'[103]Activity-wise'!$B16),0)</f>
        <v>0</v>
      </c>
      <c r="DX16" s="326">
        <f>IFERROR(SUMIFS(Backup!$P:$P,Backup!$A:$A,'[103]Activity-wise'!DX$3,Backup!$D:$D,'[103]Activity-wise'!$B16),0)</f>
        <v>0</v>
      </c>
      <c r="DY16" s="326">
        <f>IFERROR(SUMIFS(Backup!$P:$P,Backup!$A:$A,'[103]Activity-wise'!DY$3,Backup!$D:$D,'[103]Activity-wise'!$B16),0)</f>
        <v>0</v>
      </c>
      <c r="DZ16" s="326">
        <f>IFERROR(SUMIFS(Backup!$P:$P,Backup!$A:$A,'[103]Activity-wise'!DZ$3,Backup!$D:$D,'[103]Activity-wise'!$B16),0)</f>
        <v>0</v>
      </c>
      <c r="EA16" s="326">
        <f>IFERROR(SUMIFS(Backup!$P:$P,Backup!$A:$A,'[103]Activity-wise'!EA$3,Backup!$D:$D,'[103]Activity-wise'!$B16),0)</f>
        <v>0</v>
      </c>
      <c r="EB16" s="326">
        <f>IFERROR(SUMIFS(Backup!$P:$P,Backup!$A:$A,'[103]Activity-wise'!EB$3,Backup!$D:$D,'[103]Activity-wise'!$B16),0)</f>
        <v>0</v>
      </c>
      <c r="EC16" s="326">
        <f>IFERROR(SUMIFS(Backup!$P:$P,Backup!$A:$A,'[103]Activity-wise'!EC$3,Backup!$D:$D,'[103]Activity-wise'!$B16),0)</f>
        <v>0</v>
      </c>
      <c r="ED16" s="326">
        <f>IFERROR(SUMIFS(Backup!$P:$P,Backup!$A:$A,'[103]Activity-wise'!ED$3,Backup!$D:$D,'[103]Activity-wise'!$B16),0)</f>
        <v>0</v>
      </c>
      <c r="EE16" s="326">
        <f>IFERROR(SUMIFS(Backup!$P:$P,Backup!$A:$A,'[103]Activity-wise'!EE$3,Backup!$D:$D,'[103]Activity-wise'!$B16),0)</f>
        <v>0</v>
      </c>
      <c r="EF16" s="326">
        <f>IFERROR(SUMIFS(Backup!$P:$P,Backup!$A:$A,'[103]Activity-wise'!EF$3,Backup!$D:$D,'[103]Activity-wise'!$B16),0)</f>
        <v>0</v>
      </c>
      <c r="EG16" s="326">
        <f>IFERROR(SUMIFS(Backup!$P:$P,Backup!$A:$A,'[103]Activity-wise'!EG$3,Backup!$D:$D,'[103]Activity-wise'!$B16),0)</f>
        <v>0</v>
      </c>
      <c r="EH16" s="326">
        <f>IFERROR(SUMIFS(Backup!$P:$P,Backup!$A:$A,'[103]Activity-wise'!EH$3,Backup!$D:$D,'[103]Activity-wise'!$B16),0)</f>
        <v>0</v>
      </c>
      <c r="EI16" s="326">
        <f>IFERROR(SUMIFS(Backup!$P:$P,Backup!$A:$A,'[103]Activity-wise'!EI$3,Backup!$D:$D,'[103]Activity-wise'!$B16),0)</f>
        <v>0</v>
      </c>
    </row>
    <row r="17" spans="1:139" s="326" customFormat="1">
      <c r="A17" s="321">
        <v>13</v>
      </c>
      <c r="B17" s="322" t="s">
        <v>401</v>
      </c>
      <c r="C17" s="323">
        <v>6888</v>
      </c>
      <c r="D17" s="324" t="s">
        <v>564</v>
      </c>
      <c r="E17" s="325">
        <f t="shared" si="5"/>
        <v>0</v>
      </c>
      <c r="F17" s="326">
        <f>IFERROR(SUMIFS(Backup!$P:$P,Backup!$O:$O,'[103]Activity-wise'!F$3,Backup!$D:$D,'[103]Activity-wise'!$B17),0)</f>
        <v>0</v>
      </c>
      <c r="G17" s="326">
        <f>IFERROR(SUMIFS(Backup!$P:$P,Backup!$O:$O,'[103]Activity-wise'!G$3,Backup!$D:$D,'[103]Activity-wise'!$B17),0)</f>
        <v>0</v>
      </c>
      <c r="H17" s="326">
        <f>IFERROR(SUMIFS(Backup!$P:$P,Backup!$O:$O,'[103]Activity-wise'!H$3,Backup!$D:$D,'[103]Activity-wise'!$B17),0)</f>
        <v>0</v>
      </c>
      <c r="I17" s="326">
        <f>IFERROR(SUMIFS(Backup!$P:$P,Backup!$O:$O,'[103]Activity-wise'!I$3,Backup!$D:$D,'[103]Activity-wise'!$B17),0)</f>
        <v>0</v>
      </c>
      <c r="J17" s="326">
        <f>IFERROR(SUMIFS(Backup!$P:$P,Backup!$O:$O,'[103]Activity-wise'!J$3,Backup!$D:$D,'[103]Activity-wise'!$B17),0)</f>
        <v>0</v>
      </c>
      <c r="K17" s="326">
        <f>IFERROR(SUMIFS(Backup!$P:$P,Backup!$O:$O,'[103]Activity-wise'!K$3,Backup!$D:$D,'[103]Activity-wise'!$B17),0)</f>
        <v>0</v>
      </c>
      <c r="L17" s="326">
        <f>IFERROR(SUMIFS(Backup!$P:$P,Backup!$O:$O,'[103]Activity-wise'!L$3,Backup!$D:$D,'[103]Activity-wise'!$B17),0)</f>
        <v>0</v>
      </c>
      <c r="M17" s="326">
        <f>IFERROR(SUMIFS(Backup!$P:$P,Backup!$O:$O,'[103]Activity-wise'!M$3,Backup!$D:$D,'[103]Activity-wise'!$B17),0)</f>
        <v>0</v>
      </c>
      <c r="N17" s="326">
        <f t="shared" si="6"/>
        <v>0</v>
      </c>
      <c r="O17" s="326">
        <f>IFERROR(SUMIFS(Backup!$P:$P,Backup!$A:$A,'[103]Activity-wise'!O$3,Backup!$D:$D,'[103]Activity-wise'!$B17),0)</f>
        <v>0</v>
      </c>
      <c r="P17" s="326">
        <f>IFERROR(SUMIFS(Backup!$P:$P,Backup!$A:$A,'[103]Activity-wise'!P$3,Backup!$D:$D,'[103]Activity-wise'!$B17),0)</f>
        <v>0</v>
      </c>
      <c r="Q17" s="326">
        <f>IFERROR(SUMIFS(Backup!$P:$P,Backup!$A:$A,'[103]Activity-wise'!Q$3,Backup!$D:$D,'[103]Activity-wise'!$B17),0)</f>
        <v>0</v>
      </c>
      <c r="R17" s="326">
        <f>IFERROR(SUMIFS(Backup!$P:$P,Backup!$A:$A,'[103]Activity-wise'!R$3,Backup!$D:$D,'[103]Activity-wise'!$B17),0)</f>
        <v>0</v>
      </c>
      <c r="S17" s="326">
        <f>IFERROR(SUMIFS(Backup!$P:$P,Backup!$A:$A,'[103]Activity-wise'!S$3,Backup!$D:$D,'[103]Activity-wise'!$B17),0)</f>
        <v>0</v>
      </c>
      <c r="T17" s="326">
        <f>IFERROR(SUMIFS(Backup!$P:$P,Backup!$A:$A,'[103]Activity-wise'!T$3,Backup!$D:$D,'[103]Activity-wise'!$B17),0)</f>
        <v>0</v>
      </c>
      <c r="U17" s="326">
        <f>IFERROR(SUMIFS(Backup!$P:$P,Backup!$A:$A,'[103]Activity-wise'!U$3,Backup!$D:$D,'[103]Activity-wise'!$B17),0)</f>
        <v>0</v>
      </c>
      <c r="V17" s="326">
        <f>IFERROR(SUMIFS(Backup!$P:$P,Backup!$A:$A,'[103]Activity-wise'!V$3,Backup!$D:$D,'[103]Activity-wise'!$B17),0)</f>
        <v>0</v>
      </c>
      <c r="W17" s="326">
        <f>IFERROR(SUMIFS(Backup!$P:$P,Backup!$A:$A,'[103]Activity-wise'!W$3,Backup!$D:$D,'[103]Activity-wise'!$B17),0)</f>
        <v>0</v>
      </c>
      <c r="X17" s="326">
        <f>IFERROR(SUMIFS(Backup!$P:$P,Backup!$A:$A,'[103]Activity-wise'!X$3,Backup!$D:$D,'[103]Activity-wise'!$B17),0)</f>
        <v>0</v>
      </c>
      <c r="Y17" s="326">
        <f>IFERROR(SUMIFS(Backup!$P:$P,Backup!$A:$A,'[103]Activity-wise'!Y$3,Backup!$D:$D,'[103]Activity-wise'!$B17),0)</f>
        <v>0</v>
      </c>
      <c r="Z17" s="326">
        <f>IFERROR(SUMIFS(Backup!$P:$P,Backup!$A:$A,'[103]Activity-wise'!Z$3,Backup!$D:$D,'[103]Activity-wise'!$B17),0)</f>
        <v>0</v>
      </c>
      <c r="AA17" s="326">
        <f>IFERROR(SUMIFS(Backup!$P:$P,Backup!$A:$A,'[103]Activity-wise'!AA$3,Backup!$D:$D,'[103]Activity-wise'!$B17),0)</f>
        <v>0</v>
      </c>
      <c r="AB17" s="326">
        <f>IFERROR(SUMIFS(Backup!$P:$P,Backup!$A:$A,'[103]Activity-wise'!AB$3,Backup!$D:$D,'[103]Activity-wise'!$B17),0)</f>
        <v>0</v>
      </c>
      <c r="AC17" s="326">
        <f>IFERROR(SUMIFS(Backup!$P:$P,Backup!$A:$A,'[103]Activity-wise'!AC$3,Backup!$D:$D,'[103]Activity-wise'!$B17),0)</f>
        <v>0</v>
      </c>
      <c r="AD17" s="326">
        <f>IFERROR(SUMIFS(Backup!$P:$P,Backup!$A:$A,'[103]Activity-wise'!AD$3,Backup!$D:$D,'[103]Activity-wise'!$B17),0)</f>
        <v>0</v>
      </c>
      <c r="AE17" s="326">
        <f>IFERROR(SUMIFS(Backup!$P:$P,Backup!$A:$A,'[103]Activity-wise'!AE$3,Backup!$D:$D,'[103]Activity-wise'!$B17),0)</f>
        <v>0</v>
      </c>
      <c r="AF17" s="326">
        <f>IFERROR(SUMIFS(Backup!$P:$P,Backup!$A:$A,'[103]Activity-wise'!AF$3,Backup!$D:$D,'[103]Activity-wise'!$B17),0)</f>
        <v>0</v>
      </c>
      <c r="AG17" s="326">
        <f>IFERROR(SUMIFS(Backup!$P:$P,Backup!$A:$A,'[103]Activity-wise'!AG$3,Backup!$D:$D,'[103]Activity-wise'!$B17),0)</f>
        <v>0</v>
      </c>
      <c r="AH17" s="326">
        <f>IFERROR(SUMIFS(Backup!$P:$P,Backup!$A:$A,'[103]Activity-wise'!AH$3,Backup!$D:$D,'[103]Activity-wise'!$B17),0)</f>
        <v>0</v>
      </c>
      <c r="AI17" s="326">
        <f>IFERROR(SUMIFS(Backup!$P:$P,Backup!$A:$A,'[103]Activity-wise'!AI$3,Backup!$D:$D,'[103]Activity-wise'!$B17),0)</f>
        <v>0</v>
      </c>
      <c r="AJ17" s="326">
        <f>IFERROR(SUMIFS(Backup!$P:$P,Backup!$A:$A,'[103]Activity-wise'!AJ$3,Backup!$D:$D,'[103]Activity-wise'!$B17),0)</f>
        <v>0</v>
      </c>
      <c r="AK17" s="326">
        <f>IFERROR(SUMIFS(Backup!$P:$P,Backup!$A:$A,'[103]Activity-wise'!AK$3,Backup!$D:$D,'[103]Activity-wise'!$B17),0)</f>
        <v>0</v>
      </c>
      <c r="AL17" s="326">
        <f>IFERROR(SUMIFS(Backup!$P:$P,Backup!$A:$A,'[103]Activity-wise'!AL$3,Backup!$D:$D,'[103]Activity-wise'!$B17),0)</f>
        <v>0</v>
      </c>
      <c r="AM17" s="326">
        <f>IFERROR(SUMIFS(Backup!$P:$P,Backup!$A:$A,'[103]Activity-wise'!AM$3,Backup!$D:$D,'[103]Activity-wise'!$B17),0)</f>
        <v>0</v>
      </c>
      <c r="AN17" s="326">
        <f>IFERROR(SUMIFS(Backup!$P:$P,Backup!$A:$A,'[103]Activity-wise'!AN$3,Backup!$D:$D,'[103]Activity-wise'!$B17),0)</f>
        <v>0</v>
      </c>
      <c r="AO17" s="326">
        <f>IFERROR(SUMIFS(Backup!$P:$P,Backup!$A:$A,'[103]Activity-wise'!AO$3,Backup!$D:$D,'[103]Activity-wise'!$B17),0)</f>
        <v>0</v>
      </c>
      <c r="AP17" s="326">
        <f>IFERROR(SUMIFS(Backup!$P:$P,Backup!$A:$A,'[103]Activity-wise'!AP$3,Backup!$D:$D,'[103]Activity-wise'!$B17),0)</f>
        <v>0</v>
      </c>
      <c r="AQ17" s="326">
        <f>IFERROR(SUMIFS(Backup!$P:$P,Backup!$A:$A,'[103]Activity-wise'!AQ$3,Backup!$D:$D,'[103]Activity-wise'!$B17),0)</f>
        <v>0</v>
      </c>
      <c r="AR17" s="326">
        <f>IFERROR(SUMIFS(Backup!$P:$P,Backup!$A:$A,'[103]Activity-wise'!AR$3,Backup!$D:$D,'[103]Activity-wise'!$B17),0)</f>
        <v>0</v>
      </c>
      <c r="AS17" s="326">
        <f t="shared" si="7"/>
        <v>0</v>
      </c>
      <c r="AT17" s="326">
        <f>IFERROR(SUMIFS(Backup!$P:$P,Backup!$A:$A,'[103]Activity-wise'!AT$3,Backup!$D:$D,'[103]Activity-wise'!$B17),0)</f>
        <v>0</v>
      </c>
      <c r="AU17" s="326">
        <f>IFERROR(SUMIFS(Backup!$P:$P,Backup!$A:$A,'[103]Activity-wise'!AU$3,Backup!$D:$D,'[103]Activity-wise'!$B17),0)</f>
        <v>0</v>
      </c>
      <c r="AV17" s="326">
        <f>IFERROR(SUMIFS(Backup!$P:$P,Backup!$A:$A,'[103]Activity-wise'!AV$3,Backup!$D:$D,'[103]Activity-wise'!$B17),0)</f>
        <v>0</v>
      </c>
      <c r="AW17" s="326">
        <f>IFERROR(SUMIFS(Backup!$P:$P,Backup!$A:$A,'[103]Activity-wise'!AW$3,Backup!$D:$D,'[103]Activity-wise'!$B17),0)</f>
        <v>0</v>
      </c>
      <c r="AX17" s="326">
        <f>IFERROR(SUMIFS(Backup!$P:$P,Backup!$A:$A,'[103]Activity-wise'!AX$3,Backup!$D:$D,'[103]Activity-wise'!$B17),0)</f>
        <v>0</v>
      </c>
      <c r="AY17" s="326">
        <f>IFERROR(SUMIFS(Backup!$P:$P,Backup!$A:$A,'[103]Activity-wise'!AY$3,Backup!$D:$D,'[103]Activity-wise'!$B17),0)</f>
        <v>0</v>
      </c>
      <c r="AZ17" s="326">
        <f>IFERROR(SUMIFS(Backup!$P:$P,Backup!$A:$A,'[103]Activity-wise'!AZ$3,Backup!$D:$D,'[103]Activity-wise'!$B17),0)</f>
        <v>0</v>
      </c>
      <c r="BA17" s="326">
        <f>IFERROR(SUMIFS(Backup!$P:$P,Backup!$A:$A,'[103]Activity-wise'!BA$3,Backup!$D:$D,'[103]Activity-wise'!$B17),0)</f>
        <v>0</v>
      </c>
      <c r="BB17" s="326">
        <f>IFERROR(SUMIFS(Backup!$P:$P,Backup!$A:$A,'[103]Activity-wise'!BB$3,Backup!$D:$D,'[103]Activity-wise'!$B17),0)</f>
        <v>0</v>
      </c>
      <c r="BC17" s="326">
        <f>IFERROR(SUMIFS(Backup!$P:$P,Backup!$A:$A,'[103]Activity-wise'!BC$3,Backup!$D:$D,'[103]Activity-wise'!$B17),0)</f>
        <v>0</v>
      </c>
      <c r="BD17" s="326">
        <f>IFERROR(SUMIFS(Backup!$P:$P,Backup!$A:$A,'[103]Activity-wise'!BD$3,Backup!$D:$D,'[103]Activity-wise'!$B17),0)</f>
        <v>0</v>
      </c>
      <c r="BE17" s="326">
        <f>IFERROR(SUMIFS(Backup!$P:$P,Backup!$A:$A,'[103]Activity-wise'!BE$3,Backup!$D:$D,'[103]Activity-wise'!$B17),0)</f>
        <v>0</v>
      </c>
      <c r="BF17" s="326">
        <f>IFERROR(SUMIFS(Backup!$P:$P,Backup!$A:$A,'[103]Activity-wise'!BF$3,Backup!$D:$D,'[103]Activity-wise'!$B17),0)</f>
        <v>0</v>
      </c>
      <c r="BG17" s="326">
        <f>IFERROR(SUMIFS(Backup!$P:$P,Backup!$A:$A,'[103]Activity-wise'!BG$3,Backup!$D:$D,'[103]Activity-wise'!$B17),0)</f>
        <v>0</v>
      </c>
      <c r="BH17" s="326">
        <f>IFERROR(SUMIFS(Backup!$P:$P,Backup!$A:$A,'[103]Activity-wise'!BH$3,Backup!$D:$D,'[103]Activity-wise'!$B17),0)</f>
        <v>0</v>
      </c>
      <c r="BI17" s="326">
        <f>IFERROR(SUMIFS(Backup!$P:$P,Backup!$A:$A,'[103]Activity-wise'!BI$3,Backup!$D:$D,'[103]Activity-wise'!$B17),0)</f>
        <v>0</v>
      </c>
      <c r="BJ17" s="326">
        <f>IFERROR(SUMIFS(Backup!$P:$P,Backup!$A:$A,'[103]Activity-wise'!BJ$3,Backup!$D:$D,'[103]Activity-wise'!$B17),0)</f>
        <v>0</v>
      </c>
      <c r="BK17" s="326">
        <f>IFERROR(SUMIFS(Backup!$P:$P,Backup!$A:$A,'[103]Activity-wise'!BK$3,Backup!$D:$D,'[103]Activity-wise'!$B17),0)</f>
        <v>0</v>
      </c>
      <c r="BL17" s="326">
        <f>IFERROR(SUMIFS(Backup!$P:$P,Backup!$A:$A,'[103]Activity-wise'!BL$3,Backup!$D:$D,'[103]Activity-wise'!$B17),0)</f>
        <v>0</v>
      </c>
      <c r="BM17" s="326">
        <f>IFERROR(SUMIFS(Backup!$P:$P,Backup!$A:$A,'[103]Activity-wise'!BM$3,Backup!$D:$D,'[103]Activity-wise'!$B17),0)</f>
        <v>0</v>
      </c>
      <c r="BN17" s="326">
        <f>IFERROR(SUMIFS(Backup!$P:$P,Backup!$A:$A,'[103]Activity-wise'!BN$3,Backup!$D:$D,'[103]Activity-wise'!$B17),0)</f>
        <v>0</v>
      </c>
      <c r="BO17" s="326">
        <f>IFERROR(SUMIFS(Backup!$P:$P,Backup!$A:$A,'[103]Activity-wise'!BO$3,Backup!$D:$D,'[103]Activity-wise'!$B17),0)</f>
        <v>0</v>
      </c>
      <c r="BP17" s="326">
        <f>IFERROR(SUMIFS(Backup!$P:$P,Backup!$A:$A,'[103]Activity-wise'!BP$3,Backup!$D:$D,'[103]Activity-wise'!$B17),0)</f>
        <v>0</v>
      </c>
      <c r="BQ17" s="326">
        <f>IFERROR(SUMIFS(Backup!$P:$P,Backup!$A:$A,'[103]Activity-wise'!BQ$3,Backup!$D:$D,'[103]Activity-wise'!$B17),0)</f>
        <v>0</v>
      </c>
      <c r="BR17" s="326">
        <f>IFERROR(SUMIFS(Backup!$P:$P,Backup!$A:$A,'[103]Activity-wise'!BR$3,Backup!$D:$D,'[103]Activity-wise'!$B17),0)</f>
        <v>0</v>
      </c>
      <c r="BS17" s="326">
        <f>IFERROR(SUMIFS(Backup!$P:$P,Backup!$A:$A,'[103]Activity-wise'!BS$3,Backup!$D:$D,'[103]Activity-wise'!$B17),0)</f>
        <v>0</v>
      </c>
      <c r="BT17" s="326">
        <f>IFERROR(SUMIFS(Backup!$P:$P,Backup!$A:$A,'[103]Activity-wise'!BT$3,Backup!$D:$D,'[103]Activity-wise'!$B17),0)</f>
        <v>0</v>
      </c>
      <c r="BU17" s="326">
        <f>IFERROR(SUMIFS(Backup!$P:$P,Backup!$A:$A,'[103]Activity-wise'!BU$3,Backup!$D:$D,'[103]Activity-wise'!$B17),0)</f>
        <v>0</v>
      </c>
      <c r="BV17" s="326">
        <f>IFERROR(SUMIFS(Backup!$P:$P,Backup!$A:$A,'[103]Activity-wise'!BV$3,Backup!$D:$D,'[103]Activity-wise'!$B17),0)</f>
        <v>0</v>
      </c>
      <c r="BW17" s="326">
        <f>IFERROR(SUMIFS(Backup!$P:$P,Backup!$A:$A,'[103]Activity-wise'!BW$3,Backup!$D:$D,'[103]Activity-wise'!$B17),0)</f>
        <v>0</v>
      </c>
      <c r="BX17" s="326">
        <f>IFERROR(SUMIFS(Backup!$P:$P,Backup!$A:$A,'[103]Activity-wise'!BX$3,Backup!$D:$D,'[103]Activity-wise'!$B17),0)</f>
        <v>0</v>
      </c>
      <c r="BY17" s="326">
        <f t="shared" si="8"/>
        <v>0</v>
      </c>
      <c r="BZ17" s="326">
        <f>IFERROR(SUMIFS(Backup!$P:$P,Backup!$A:$A,'[103]Activity-wise'!BZ$3,Backup!$D:$D,'[103]Activity-wise'!$B17),0)</f>
        <v>0</v>
      </c>
      <c r="CA17" s="326">
        <f>IFERROR(SUMIFS(Backup!$P:$P,Backup!$A:$A,'[103]Activity-wise'!CA$3,Backup!$D:$D,'[103]Activity-wise'!$B17),0)</f>
        <v>0</v>
      </c>
      <c r="CB17" s="326">
        <f>IFERROR(SUMIFS(Backup!$P:$P,Backup!$A:$A,'[103]Activity-wise'!CB$3,Backup!$D:$D,'[103]Activity-wise'!$B17),0)</f>
        <v>0</v>
      </c>
      <c r="CC17" s="326">
        <f>IFERROR(SUMIFS(Backup!$P:$P,Backup!$A:$A,'[103]Activity-wise'!CC$3,Backup!$D:$D,'[103]Activity-wise'!$B17),0)</f>
        <v>0</v>
      </c>
      <c r="CD17" s="326">
        <f>IFERROR(SUMIFS(Backup!$P:$P,Backup!$A:$A,'[103]Activity-wise'!CD$3,Backup!$D:$D,'[103]Activity-wise'!$B17),0)</f>
        <v>0</v>
      </c>
      <c r="CE17" s="326">
        <f>IFERROR(SUMIFS(Backup!$P:$P,Backup!$A:$A,'[103]Activity-wise'!CE$3,Backup!$D:$D,'[103]Activity-wise'!$B17),0)</f>
        <v>0</v>
      </c>
      <c r="CF17" s="326">
        <f>IFERROR(SUMIFS(Backup!$P:$P,Backup!$A:$A,'[103]Activity-wise'!CF$3,Backup!$D:$D,'[103]Activity-wise'!$B17),0)</f>
        <v>0</v>
      </c>
      <c r="CG17" s="326">
        <f>IFERROR(SUMIFS(Backup!$P:$P,Backup!$A:$A,'[103]Activity-wise'!CG$3,Backup!$D:$D,'[103]Activity-wise'!$B17),0)</f>
        <v>0</v>
      </c>
      <c r="CH17" s="326">
        <f>IFERROR(SUMIFS(Backup!$P:$P,Backup!$A:$A,'[103]Activity-wise'!CH$3,Backup!$D:$D,'[103]Activity-wise'!$B17),0)</f>
        <v>0</v>
      </c>
      <c r="CI17" s="326">
        <f>IFERROR(SUMIFS(Backup!$P:$P,Backup!$A:$A,'[103]Activity-wise'!CI$3,Backup!$D:$D,'[103]Activity-wise'!$B17),0)</f>
        <v>0</v>
      </c>
      <c r="CJ17" s="326">
        <f>IFERROR(SUMIFS(Backup!$P:$P,Backup!$A:$A,'[103]Activity-wise'!CJ$3,Backup!$D:$D,'[103]Activity-wise'!$B17),0)</f>
        <v>0</v>
      </c>
      <c r="CK17" s="326">
        <f>IFERROR(SUMIFS(Backup!$P:$P,Backup!$A:$A,'[103]Activity-wise'!CK$3,Backup!$D:$D,'[103]Activity-wise'!$B17),0)</f>
        <v>0</v>
      </c>
      <c r="CL17" s="326">
        <f>IFERROR(SUMIFS(Backup!$P:$P,Backup!$A:$A,'[103]Activity-wise'!CL$3,Backup!$D:$D,'[103]Activity-wise'!$B17),0)</f>
        <v>0</v>
      </c>
      <c r="CM17" s="326">
        <f>IFERROR(SUMIFS(Backup!$P:$P,Backup!$A:$A,'[103]Activity-wise'!CM$3,Backup!$D:$D,'[103]Activity-wise'!$B17),0)</f>
        <v>0</v>
      </c>
      <c r="CN17" s="326">
        <f>IFERROR(SUMIFS(Backup!$P:$P,Backup!$A:$A,'[103]Activity-wise'!CN$3,Backup!$D:$D,'[103]Activity-wise'!$B17),0)</f>
        <v>0</v>
      </c>
      <c r="CO17" s="326">
        <f>IFERROR(SUMIFS(Backup!$P:$P,Backup!$A:$A,'[103]Activity-wise'!CO$3,Backup!$D:$D,'[103]Activity-wise'!$B17),0)</f>
        <v>0</v>
      </c>
      <c r="CP17" s="326">
        <f>IFERROR(SUMIFS(Backup!$P:$P,Backup!$A:$A,'[103]Activity-wise'!CP$3,Backup!$D:$D,'[103]Activity-wise'!$B17),0)</f>
        <v>0</v>
      </c>
      <c r="CQ17" s="326">
        <f>IFERROR(SUMIFS(Backup!$P:$P,Backup!$A:$A,'[103]Activity-wise'!CQ$3,Backup!$D:$D,'[103]Activity-wise'!$B17),0)</f>
        <v>0</v>
      </c>
      <c r="CR17" s="326">
        <f>IFERROR(SUMIFS(Backup!$P:$P,Backup!$A:$A,'[103]Activity-wise'!CR$3,Backup!$D:$D,'[103]Activity-wise'!$B17),0)</f>
        <v>0</v>
      </c>
      <c r="CS17" s="326">
        <f>IFERROR(SUMIFS(Backup!$P:$P,Backup!$A:$A,'[103]Activity-wise'!CS$3,Backup!$D:$D,'[103]Activity-wise'!$B17),0)</f>
        <v>0</v>
      </c>
      <c r="CT17" s="326">
        <f>IFERROR(SUMIFS(Backup!$P:$P,Backup!$A:$A,'[103]Activity-wise'!CT$3,Backup!$D:$D,'[103]Activity-wise'!$B17),0)</f>
        <v>0</v>
      </c>
      <c r="CU17" s="326">
        <f>IFERROR(SUMIFS(Backup!$P:$P,Backup!$A:$A,'[103]Activity-wise'!CU$3,Backup!$D:$D,'[103]Activity-wise'!$B17),0)</f>
        <v>0</v>
      </c>
      <c r="CV17" s="326">
        <f>IFERROR(SUMIFS(Backup!$P:$P,Backup!$A:$A,'[103]Activity-wise'!CV$3,Backup!$D:$D,'[103]Activity-wise'!$B17),0)</f>
        <v>0</v>
      </c>
      <c r="CW17" s="326">
        <f>IFERROR(SUMIFS(Backup!$P:$P,Backup!$A:$A,'[103]Activity-wise'!CW$3,Backup!$D:$D,'[103]Activity-wise'!$B17),0)</f>
        <v>0</v>
      </c>
      <c r="CX17" s="326">
        <f>IFERROR(SUMIFS(Backup!$P:$P,Backup!$A:$A,'[103]Activity-wise'!CX$3,Backup!$D:$D,'[103]Activity-wise'!$B17),0)</f>
        <v>0</v>
      </c>
      <c r="CY17" s="326">
        <f>IFERROR(SUMIFS(Backup!$P:$P,Backup!$A:$A,'[103]Activity-wise'!CY$3,Backup!$D:$D,'[103]Activity-wise'!$B17),0)</f>
        <v>0</v>
      </c>
      <c r="CZ17" s="326">
        <f>IFERROR(SUMIFS(Backup!$P:$P,Backup!$A:$A,'[103]Activity-wise'!CZ$3,Backup!$D:$D,'[103]Activity-wise'!$B17),0)</f>
        <v>0</v>
      </c>
      <c r="DA17" s="326">
        <f>IFERROR(SUMIFS(Backup!$P:$P,Backup!$A:$A,'[103]Activity-wise'!DA$3,Backup!$D:$D,'[103]Activity-wise'!$B17),0)</f>
        <v>0</v>
      </c>
      <c r="DB17" s="326">
        <f>IFERROR(SUMIFS(Backup!$P:$P,Backup!$A:$A,'[103]Activity-wise'!DB$3,Backup!$D:$D,'[103]Activity-wise'!$B17),0)</f>
        <v>0</v>
      </c>
      <c r="DC17" s="326">
        <f>IFERROR(SUMIFS(Backup!$P:$P,Backup!$A:$A,'[103]Activity-wise'!DC$3,Backup!$D:$D,'[103]Activity-wise'!$B17),0)</f>
        <v>0</v>
      </c>
      <c r="DD17" s="326">
        <f t="shared" si="9"/>
        <v>0</v>
      </c>
      <c r="DE17" s="326">
        <f>IFERROR(SUMIFS(Backup!$P:$P,Backup!$A:$A,'[103]Activity-wise'!DE$3,Backup!$D:$D,'[103]Activity-wise'!$B17),0)</f>
        <v>0</v>
      </c>
      <c r="DF17" s="326">
        <f>IFERROR(SUMIFS(Backup!$P:$P,Backup!$A:$A,'[103]Activity-wise'!DF$3,Backup!$D:$D,'[103]Activity-wise'!$B17),0)</f>
        <v>0</v>
      </c>
      <c r="DG17" s="326">
        <f>IFERROR(SUMIFS(Backup!$P:$P,Backup!$A:$A,'[103]Activity-wise'!DG$3,Backup!$D:$D,'[103]Activity-wise'!$B17),0)</f>
        <v>0</v>
      </c>
      <c r="DH17" s="326">
        <f>IFERROR(SUMIFS(Backup!$P:$P,Backup!$A:$A,'[103]Activity-wise'!DH$3,Backup!$D:$D,'[103]Activity-wise'!$B17),0)</f>
        <v>0</v>
      </c>
      <c r="DI17" s="326">
        <f>IFERROR(SUMIFS(Backup!$P:$P,Backup!$A:$A,'[103]Activity-wise'!DI$3,Backup!$D:$D,'[103]Activity-wise'!$B17),0)</f>
        <v>0</v>
      </c>
      <c r="DJ17" s="326">
        <f>IFERROR(SUMIFS(Backup!$P:$P,Backup!$A:$A,'[103]Activity-wise'!DJ$3,Backup!$D:$D,'[103]Activity-wise'!$B17),0)</f>
        <v>0</v>
      </c>
      <c r="DK17" s="326">
        <f>IFERROR(SUMIFS(Backup!$P:$P,Backup!$A:$A,'[103]Activity-wise'!DK$3,Backup!$D:$D,'[103]Activity-wise'!$B17),0)</f>
        <v>0</v>
      </c>
      <c r="DL17" s="326">
        <f>IFERROR(SUMIFS(Backup!$P:$P,Backup!$A:$A,'[103]Activity-wise'!DL$3,Backup!$D:$D,'[103]Activity-wise'!$B17),0)</f>
        <v>0</v>
      </c>
      <c r="DM17" s="326">
        <f>IFERROR(SUMIFS(Backup!$P:$P,Backup!$A:$A,'[103]Activity-wise'!DM$3,Backup!$D:$D,'[103]Activity-wise'!$B17),0)</f>
        <v>0</v>
      </c>
      <c r="DN17" s="326">
        <f>IFERROR(SUMIFS(Backup!$P:$P,Backup!$A:$A,'[103]Activity-wise'!DN$3,Backup!$D:$D,'[103]Activity-wise'!$B17),0)</f>
        <v>0</v>
      </c>
      <c r="DO17" s="326">
        <f>IFERROR(SUMIFS(Backup!$P:$P,Backup!$A:$A,'[103]Activity-wise'!DO$3,Backup!$D:$D,'[103]Activity-wise'!$B17),0)</f>
        <v>0</v>
      </c>
      <c r="DP17" s="326">
        <f>IFERROR(SUMIFS(Backup!$P:$P,Backup!$A:$A,'[103]Activity-wise'!DP$3,Backup!$D:$D,'[103]Activity-wise'!$B17),0)</f>
        <v>0</v>
      </c>
      <c r="DQ17" s="326">
        <f>IFERROR(SUMIFS(Backup!$P:$P,Backup!$A:$A,'[103]Activity-wise'!DQ$3,Backup!$D:$D,'[103]Activity-wise'!$B17),0)</f>
        <v>0</v>
      </c>
      <c r="DR17" s="326">
        <f>IFERROR(SUMIFS(Backup!$P:$P,Backup!$A:$A,'[103]Activity-wise'!DR$3,Backup!$D:$D,'[103]Activity-wise'!$B17),0)</f>
        <v>0</v>
      </c>
      <c r="DS17" s="326">
        <f>IFERROR(SUMIFS(Backup!$P:$P,Backup!$A:$A,'[103]Activity-wise'!DS$3,Backup!$D:$D,'[103]Activity-wise'!$B17),0)</f>
        <v>0</v>
      </c>
      <c r="DT17" s="326">
        <f>IFERROR(SUMIFS(Backup!$P:$P,Backup!$A:$A,'[103]Activity-wise'!DT$3,Backup!$D:$D,'[103]Activity-wise'!$B17),0)</f>
        <v>0</v>
      </c>
      <c r="DU17" s="326">
        <f>IFERROR(SUMIFS(Backup!$P:$P,Backup!$A:$A,'[103]Activity-wise'!DU$3,Backup!$D:$D,'[103]Activity-wise'!$B17),0)</f>
        <v>0</v>
      </c>
      <c r="DV17" s="326">
        <f>IFERROR(SUMIFS(Backup!$P:$P,Backup!$A:$A,'[103]Activity-wise'!DV$3,Backup!$D:$D,'[103]Activity-wise'!$B17),0)</f>
        <v>0</v>
      </c>
      <c r="DW17" s="326">
        <f>IFERROR(SUMIFS(Backup!$P:$P,Backup!$A:$A,'[103]Activity-wise'!DW$3,Backup!$D:$D,'[103]Activity-wise'!$B17),0)</f>
        <v>0</v>
      </c>
      <c r="DX17" s="326">
        <f>IFERROR(SUMIFS(Backup!$P:$P,Backup!$A:$A,'[103]Activity-wise'!DX$3,Backup!$D:$D,'[103]Activity-wise'!$B17),0)</f>
        <v>0</v>
      </c>
      <c r="DY17" s="326">
        <f>IFERROR(SUMIFS(Backup!$P:$P,Backup!$A:$A,'[103]Activity-wise'!DY$3,Backup!$D:$D,'[103]Activity-wise'!$B17),0)</f>
        <v>0</v>
      </c>
      <c r="DZ17" s="326">
        <f>IFERROR(SUMIFS(Backup!$P:$P,Backup!$A:$A,'[103]Activity-wise'!DZ$3,Backup!$D:$D,'[103]Activity-wise'!$B17),0)</f>
        <v>0</v>
      </c>
      <c r="EA17" s="326">
        <f>IFERROR(SUMIFS(Backup!$P:$P,Backup!$A:$A,'[103]Activity-wise'!EA$3,Backup!$D:$D,'[103]Activity-wise'!$B17),0)</f>
        <v>0</v>
      </c>
      <c r="EB17" s="326">
        <f>IFERROR(SUMIFS(Backup!$P:$P,Backup!$A:$A,'[103]Activity-wise'!EB$3,Backup!$D:$D,'[103]Activity-wise'!$B17),0)</f>
        <v>0</v>
      </c>
      <c r="EC17" s="326">
        <f>IFERROR(SUMIFS(Backup!$P:$P,Backup!$A:$A,'[103]Activity-wise'!EC$3,Backup!$D:$D,'[103]Activity-wise'!$B17),0)</f>
        <v>0</v>
      </c>
      <c r="ED17" s="326">
        <f>IFERROR(SUMIFS(Backup!$P:$P,Backup!$A:$A,'[103]Activity-wise'!ED$3,Backup!$D:$D,'[103]Activity-wise'!$B17),0)</f>
        <v>0</v>
      </c>
      <c r="EE17" s="326">
        <f>IFERROR(SUMIFS(Backup!$P:$P,Backup!$A:$A,'[103]Activity-wise'!EE$3,Backup!$D:$D,'[103]Activity-wise'!$B17),0)</f>
        <v>0</v>
      </c>
      <c r="EF17" s="326">
        <f>IFERROR(SUMIFS(Backup!$P:$P,Backup!$A:$A,'[103]Activity-wise'!EF$3,Backup!$D:$D,'[103]Activity-wise'!$B17),0)</f>
        <v>0</v>
      </c>
      <c r="EG17" s="326">
        <f>IFERROR(SUMIFS(Backup!$P:$P,Backup!$A:$A,'[103]Activity-wise'!EG$3,Backup!$D:$D,'[103]Activity-wise'!$B17),0)</f>
        <v>0</v>
      </c>
      <c r="EH17" s="326">
        <f>IFERROR(SUMIFS(Backup!$P:$P,Backup!$A:$A,'[103]Activity-wise'!EH$3,Backup!$D:$D,'[103]Activity-wise'!$B17),0)</f>
        <v>0</v>
      </c>
      <c r="EI17" s="326">
        <f>IFERROR(SUMIFS(Backup!$P:$P,Backup!$A:$A,'[103]Activity-wise'!EI$3,Backup!$D:$D,'[103]Activity-wise'!$B17),0)</f>
        <v>0</v>
      </c>
    </row>
    <row r="18" spans="1:139" s="326" customFormat="1">
      <c r="A18" s="321">
        <v>14</v>
      </c>
      <c r="B18" s="322" t="s">
        <v>402</v>
      </c>
      <c r="C18" s="323">
        <v>5610</v>
      </c>
      <c r="D18" s="324" t="s">
        <v>564</v>
      </c>
      <c r="E18" s="325">
        <f t="shared" si="5"/>
        <v>0</v>
      </c>
      <c r="F18" s="326">
        <f>IFERROR(SUMIFS(Backup!$P:$P,Backup!$O:$O,'[103]Activity-wise'!F$3,Backup!$D:$D,'[103]Activity-wise'!$B18),0)</f>
        <v>0</v>
      </c>
      <c r="G18" s="326">
        <f>IFERROR(SUMIFS(Backup!$P:$P,Backup!$O:$O,'[103]Activity-wise'!G$3,Backup!$D:$D,'[103]Activity-wise'!$B18),0)</f>
        <v>0</v>
      </c>
      <c r="H18" s="326">
        <f>IFERROR(SUMIFS(Backup!$P:$P,Backup!$O:$O,'[103]Activity-wise'!H$3,Backup!$D:$D,'[103]Activity-wise'!$B18),0)</f>
        <v>0</v>
      </c>
      <c r="I18" s="326">
        <f>IFERROR(SUMIFS(Backup!$P:$P,Backup!$O:$O,'[103]Activity-wise'!I$3,Backup!$D:$D,'[103]Activity-wise'!$B18),0)</f>
        <v>0</v>
      </c>
      <c r="J18" s="326">
        <f>IFERROR(SUMIFS(Backup!$P:$P,Backup!$O:$O,'[103]Activity-wise'!J$3,Backup!$D:$D,'[103]Activity-wise'!$B18),0)</f>
        <v>0</v>
      </c>
      <c r="K18" s="326">
        <f>IFERROR(SUMIFS(Backup!$P:$P,Backup!$O:$O,'[103]Activity-wise'!K$3,Backup!$D:$D,'[103]Activity-wise'!$B18),0)</f>
        <v>0</v>
      </c>
      <c r="L18" s="326">
        <f>IFERROR(SUMIFS(Backup!$P:$P,Backup!$O:$O,'[103]Activity-wise'!L$3,Backup!$D:$D,'[103]Activity-wise'!$B18),0)</f>
        <v>0</v>
      </c>
      <c r="M18" s="326">
        <f>IFERROR(SUMIFS(Backup!$P:$P,Backup!$O:$O,'[103]Activity-wise'!M$3,Backup!$D:$D,'[103]Activity-wise'!$B18),0)</f>
        <v>0</v>
      </c>
      <c r="N18" s="326">
        <f t="shared" si="6"/>
        <v>0</v>
      </c>
      <c r="O18" s="326">
        <f>IFERROR(SUMIFS(Backup!$P:$P,Backup!$A:$A,'[103]Activity-wise'!O$3,Backup!$D:$D,'[103]Activity-wise'!$B18),0)</f>
        <v>0</v>
      </c>
      <c r="P18" s="326">
        <f>IFERROR(SUMIFS(Backup!$P:$P,Backup!$A:$A,'[103]Activity-wise'!P$3,Backup!$D:$D,'[103]Activity-wise'!$B18),0)</f>
        <v>0</v>
      </c>
      <c r="Q18" s="326">
        <f>IFERROR(SUMIFS(Backup!$P:$P,Backup!$A:$A,'[103]Activity-wise'!Q$3,Backup!$D:$D,'[103]Activity-wise'!$B18),0)</f>
        <v>0</v>
      </c>
      <c r="R18" s="326">
        <f>IFERROR(SUMIFS(Backup!$P:$P,Backup!$A:$A,'[103]Activity-wise'!R$3,Backup!$D:$D,'[103]Activity-wise'!$B18),0)</f>
        <v>0</v>
      </c>
      <c r="S18" s="326">
        <f>IFERROR(SUMIFS(Backup!$P:$P,Backup!$A:$A,'[103]Activity-wise'!S$3,Backup!$D:$D,'[103]Activity-wise'!$B18),0)</f>
        <v>0</v>
      </c>
      <c r="T18" s="326">
        <f>IFERROR(SUMIFS(Backup!$P:$P,Backup!$A:$A,'[103]Activity-wise'!T$3,Backup!$D:$D,'[103]Activity-wise'!$B18),0)</f>
        <v>0</v>
      </c>
      <c r="U18" s="326">
        <f>IFERROR(SUMIFS(Backup!$P:$P,Backup!$A:$A,'[103]Activity-wise'!U$3,Backup!$D:$D,'[103]Activity-wise'!$B18),0)</f>
        <v>0</v>
      </c>
      <c r="V18" s="326">
        <f>IFERROR(SUMIFS(Backup!$P:$P,Backup!$A:$A,'[103]Activity-wise'!V$3,Backup!$D:$D,'[103]Activity-wise'!$B18),0)</f>
        <v>0</v>
      </c>
      <c r="W18" s="326">
        <f>IFERROR(SUMIFS(Backup!$P:$P,Backup!$A:$A,'[103]Activity-wise'!W$3,Backup!$D:$D,'[103]Activity-wise'!$B18),0)</f>
        <v>0</v>
      </c>
      <c r="X18" s="326">
        <f>IFERROR(SUMIFS(Backup!$P:$P,Backup!$A:$A,'[103]Activity-wise'!X$3,Backup!$D:$D,'[103]Activity-wise'!$B18),0)</f>
        <v>0</v>
      </c>
      <c r="Y18" s="326">
        <f>IFERROR(SUMIFS(Backup!$P:$P,Backup!$A:$A,'[103]Activity-wise'!Y$3,Backup!$D:$D,'[103]Activity-wise'!$B18),0)</f>
        <v>0</v>
      </c>
      <c r="Z18" s="326">
        <f>IFERROR(SUMIFS(Backup!$P:$P,Backup!$A:$A,'[103]Activity-wise'!Z$3,Backup!$D:$D,'[103]Activity-wise'!$B18),0)</f>
        <v>0</v>
      </c>
      <c r="AA18" s="326">
        <f>IFERROR(SUMIFS(Backup!$P:$P,Backup!$A:$A,'[103]Activity-wise'!AA$3,Backup!$D:$D,'[103]Activity-wise'!$B18),0)</f>
        <v>0</v>
      </c>
      <c r="AB18" s="326">
        <f>IFERROR(SUMIFS(Backup!$P:$P,Backup!$A:$A,'[103]Activity-wise'!AB$3,Backup!$D:$D,'[103]Activity-wise'!$B18),0)</f>
        <v>0</v>
      </c>
      <c r="AC18" s="326">
        <f>IFERROR(SUMIFS(Backup!$P:$P,Backup!$A:$A,'[103]Activity-wise'!AC$3,Backup!$D:$D,'[103]Activity-wise'!$B18),0)</f>
        <v>0</v>
      </c>
      <c r="AD18" s="326">
        <f>IFERROR(SUMIFS(Backup!$P:$P,Backup!$A:$A,'[103]Activity-wise'!AD$3,Backup!$D:$D,'[103]Activity-wise'!$B18),0)</f>
        <v>0</v>
      </c>
      <c r="AE18" s="326">
        <f>IFERROR(SUMIFS(Backup!$P:$P,Backup!$A:$A,'[103]Activity-wise'!AE$3,Backup!$D:$D,'[103]Activity-wise'!$B18),0)</f>
        <v>0</v>
      </c>
      <c r="AF18" s="326">
        <f>IFERROR(SUMIFS(Backup!$P:$P,Backup!$A:$A,'[103]Activity-wise'!AF$3,Backup!$D:$D,'[103]Activity-wise'!$B18),0)</f>
        <v>0</v>
      </c>
      <c r="AG18" s="326">
        <f>IFERROR(SUMIFS(Backup!$P:$P,Backup!$A:$A,'[103]Activity-wise'!AG$3,Backup!$D:$D,'[103]Activity-wise'!$B18),0)</f>
        <v>0</v>
      </c>
      <c r="AH18" s="326">
        <f>IFERROR(SUMIFS(Backup!$P:$P,Backup!$A:$A,'[103]Activity-wise'!AH$3,Backup!$D:$D,'[103]Activity-wise'!$B18),0)</f>
        <v>0</v>
      </c>
      <c r="AI18" s="326">
        <f>IFERROR(SUMIFS(Backup!$P:$P,Backup!$A:$A,'[103]Activity-wise'!AI$3,Backup!$D:$D,'[103]Activity-wise'!$B18),0)</f>
        <v>0</v>
      </c>
      <c r="AJ18" s="326">
        <f>IFERROR(SUMIFS(Backup!$P:$P,Backup!$A:$A,'[103]Activity-wise'!AJ$3,Backup!$D:$D,'[103]Activity-wise'!$B18),0)</f>
        <v>0</v>
      </c>
      <c r="AK18" s="326">
        <f>IFERROR(SUMIFS(Backup!$P:$P,Backup!$A:$A,'[103]Activity-wise'!AK$3,Backup!$D:$D,'[103]Activity-wise'!$B18),0)</f>
        <v>0</v>
      </c>
      <c r="AL18" s="326">
        <f>IFERROR(SUMIFS(Backup!$P:$P,Backup!$A:$A,'[103]Activity-wise'!AL$3,Backup!$D:$D,'[103]Activity-wise'!$B18),0)</f>
        <v>0</v>
      </c>
      <c r="AM18" s="326">
        <f>IFERROR(SUMIFS(Backup!$P:$P,Backup!$A:$A,'[103]Activity-wise'!AM$3,Backup!$D:$D,'[103]Activity-wise'!$B18),0)</f>
        <v>0</v>
      </c>
      <c r="AN18" s="326">
        <f>IFERROR(SUMIFS(Backup!$P:$P,Backup!$A:$A,'[103]Activity-wise'!AN$3,Backup!$D:$D,'[103]Activity-wise'!$B18),0)</f>
        <v>0</v>
      </c>
      <c r="AO18" s="326">
        <f>IFERROR(SUMIFS(Backup!$P:$P,Backup!$A:$A,'[103]Activity-wise'!AO$3,Backup!$D:$D,'[103]Activity-wise'!$B18),0)</f>
        <v>0</v>
      </c>
      <c r="AP18" s="326">
        <f>IFERROR(SUMIFS(Backup!$P:$P,Backup!$A:$A,'[103]Activity-wise'!AP$3,Backup!$D:$D,'[103]Activity-wise'!$B18),0)</f>
        <v>0</v>
      </c>
      <c r="AQ18" s="326">
        <f>IFERROR(SUMIFS(Backup!$P:$P,Backup!$A:$A,'[103]Activity-wise'!AQ$3,Backup!$D:$D,'[103]Activity-wise'!$B18),0)</f>
        <v>0</v>
      </c>
      <c r="AR18" s="326">
        <f>IFERROR(SUMIFS(Backup!$P:$P,Backup!$A:$A,'[103]Activity-wise'!AR$3,Backup!$D:$D,'[103]Activity-wise'!$B18),0)</f>
        <v>0</v>
      </c>
      <c r="AS18" s="326">
        <f t="shared" si="7"/>
        <v>0</v>
      </c>
      <c r="AT18" s="326">
        <f>IFERROR(SUMIFS(Backup!$P:$P,Backup!$A:$A,'[103]Activity-wise'!AT$3,Backup!$D:$D,'[103]Activity-wise'!$B18),0)</f>
        <v>0</v>
      </c>
      <c r="AU18" s="326">
        <f>IFERROR(SUMIFS(Backup!$P:$P,Backup!$A:$A,'[103]Activity-wise'!AU$3,Backup!$D:$D,'[103]Activity-wise'!$B18),0)</f>
        <v>0</v>
      </c>
      <c r="AV18" s="326">
        <f>IFERROR(SUMIFS(Backup!$P:$P,Backup!$A:$A,'[103]Activity-wise'!AV$3,Backup!$D:$D,'[103]Activity-wise'!$B18),0)</f>
        <v>0</v>
      </c>
      <c r="AW18" s="326">
        <f>IFERROR(SUMIFS(Backup!$P:$P,Backup!$A:$A,'[103]Activity-wise'!AW$3,Backup!$D:$D,'[103]Activity-wise'!$B18),0)</f>
        <v>0</v>
      </c>
      <c r="AX18" s="326">
        <f>IFERROR(SUMIFS(Backup!$P:$P,Backup!$A:$A,'[103]Activity-wise'!AX$3,Backup!$D:$D,'[103]Activity-wise'!$B18),0)</f>
        <v>0</v>
      </c>
      <c r="AY18" s="326">
        <f>IFERROR(SUMIFS(Backup!$P:$P,Backup!$A:$A,'[103]Activity-wise'!AY$3,Backup!$D:$D,'[103]Activity-wise'!$B18),0)</f>
        <v>0</v>
      </c>
      <c r="AZ18" s="326">
        <f>IFERROR(SUMIFS(Backup!$P:$P,Backup!$A:$A,'[103]Activity-wise'!AZ$3,Backup!$D:$D,'[103]Activity-wise'!$B18),0)</f>
        <v>0</v>
      </c>
      <c r="BA18" s="326">
        <f>IFERROR(SUMIFS(Backup!$P:$P,Backup!$A:$A,'[103]Activity-wise'!BA$3,Backup!$D:$D,'[103]Activity-wise'!$B18),0)</f>
        <v>0</v>
      </c>
      <c r="BB18" s="326">
        <f>IFERROR(SUMIFS(Backup!$P:$P,Backup!$A:$A,'[103]Activity-wise'!BB$3,Backup!$D:$D,'[103]Activity-wise'!$B18),0)</f>
        <v>0</v>
      </c>
      <c r="BC18" s="326">
        <f>IFERROR(SUMIFS(Backup!$P:$P,Backup!$A:$A,'[103]Activity-wise'!BC$3,Backup!$D:$D,'[103]Activity-wise'!$B18),0)</f>
        <v>0</v>
      </c>
      <c r="BD18" s="326">
        <f>IFERROR(SUMIFS(Backup!$P:$P,Backup!$A:$A,'[103]Activity-wise'!BD$3,Backup!$D:$D,'[103]Activity-wise'!$B18),0)</f>
        <v>0</v>
      </c>
      <c r="BE18" s="326">
        <f>IFERROR(SUMIFS(Backup!$P:$P,Backup!$A:$A,'[103]Activity-wise'!BE$3,Backup!$D:$D,'[103]Activity-wise'!$B18),0)</f>
        <v>0</v>
      </c>
      <c r="BF18" s="326">
        <f>IFERROR(SUMIFS(Backup!$P:$P,Backup!$A:$A,'[103]Activity-wise'!BF$3,Backup!$D:$D,'[103]Activity-wise'!$B18),0)</f>
        <v>0</v>
      </c>
      <c r="BG18" s="326">
        <f>IFERROR(SUMIFS(Backup!$P:$P,Backup!$A:$A,'[103]Activity-wise'!BG$3,Backup!$D:$D,'[103]Activity-wise'!$B18),0)</f>
        <v>0</v>
      </c>
      <c r="BH18" s="326">
        <f>IFERROR(SUMIFS(Backup!$P:$P,Backup!$A:$A,'[103]Activity-wise'!BH$3,Backup!$D:$D,'[103]Activity-wise'!$B18),0)</f>
        <v>0</v>
      </c>
      <c r="BI18" s="326">
        <f>IFERROR(SUMIFS(Backup!$P:$P,Backup!$A:$A,'[103]Activity-wise'!BI$3,Backup!$D:$D,'[103]Activity-wise'!$B18),0)</f>
        <v>0</v>
      </c>
      <c r="BJ18" s="326">
        <f>IFERROR(SUMIFS(Backup!$P:$P,Backup!$A:$A,'[103]Activity-wise'!BJ$3,Backup!$D:$D,'[103]Activity-wise'!$B18),0)</f>
        <v>0</v>
      </c>
      <c r="BK18" s="326">
        <f>IFERROR(SUMIFS(Backup!$P:$P,Backup!$A:$A,'[103]Activity-wise'!BK$3,Backup!$D:$D,'[103]Activity-wise'!$B18),0)</f>
        <v>0</v>
      </c>
      <c r="BL18" s="326">
        <f>IFERROR(SUMIFS(Backup!$P:$P,Backup!$A:$A,'[103]Activity-wise'!BL$3,Backup!$D:$D,'[103]Activity-wise'!$B18),0)</f>
        <v>0</v>
      </c>
      <c r="BM18" s="326">
        <f>IFERROR(SUMIFS(Backup!$P:$P,Backup!$A:$A,'[103]Activity-wise'!BM$3,Backup!$D:$D,'[103]Activity-wise'!$B18),0)</f>
        <v>0</v>
      </c>
      <c r="BN18" s="326">
        <f>IFERROR(SUMIFS(Backup!$P:$P,Backup!$A:$A,'[103]Activity-wise'!BN$3,Backup!$D:$D,'[103]Activity-wise'!$B18),0)</f>
        <v>0</v>
      </c>
      <c r="BO18" s="326">
        <f>IFERROR(SUMIFS(Backup!$P:$P,Backup!$A:$A,'[103]Activity-wise'!BO$3,Backup!$D:$D,'[103]Activity-wise'!$B18),0)</f>
        <v>0</v>
      </c>
      <c r="BP18" s="326">
        <f>IFERROR(SUMIFS(Backup!$P:$P,Backup!$A:$A,'[103]Activity-wise'!BP$3,Backup!$D:$D,'[103]Activity-wise'!$B18),0)</f>
        <v>0</v>
      </c>
      <c r="BQ18" s="326">
        <f>IFERROR(SUMIFS(Backup!$P:$P,Backup!$A:$A,'[103]Activity-wise'!BQ$3,Backup!$D:$D,'[103]Activity-wise'!$B18),0)</f>
        <v>0</v>
      </c>
      <c r="BR18" s="326">
        <f>IFERROR(SUMIFS(Backup!$P:$P,Backup!$A:$A,'[103]Activity-wise'!BR$3,Backup!$D:$D,'[103]Activity-wise'!$B18),0)</f>
        <v>0</v>
      </c>
      <c r="BS18" s="326">
        <f>IFERROR(SUMIFS(Backup!$P:$P,Backup!$A:$A,'[103]Activity-wise'!BS$3,Backup!$D:$D,'[103]Activity-wise'!$B18),0)</f>
        <v>0</v>
      </c>
      <c r="BT18" s="326">
        <f>IFERROR(SUMIFS(Backup!$P:$P,Backup!$A:$A,'[103]Activity-wise'!BT$3,Backup!$D:$D,'[103]Activity-wise'!$B18),0)</f>
        <v>0</v>
      </c>
      <c r="BU18" s="326">
        <f>IFERROR(SUMIFS(Backup!$P:$P,Backup!$A:$A,'[103]Activity-wise'!BU$3,Backup!$D:$D,'[103]Activity-wise'!$B18),0)</f>
        <v>0</v>
      </c>
      <c r="BV18" s="326">
        <f>IFERROR(SUMIFS(Backup!$P:$P,Backup!$A:$A,'[103]Activity-wise'!BV$3,Backup!$D:$D,'[103]Activity-wise'!$B18),0)</f>
        <v>0</v>
      </c>
      <c r="BW18" s="326">
        <f>IFERROR(SUMIFS(Backup!$P:$P,Backup!$A:$A,'[103]Activity-wise'!BW$3,Backup!$D:$D,'[103]Activity-wise'!$B18),0)</f>
        <v>0</v>
      </c>
      <c r="BX18" s="326">
        <f>IFERROR(SUMIFS(Backup!$P:$P,Backup!$A:$A,'[103]Activity-wise'!BX$3,Backup!$D:$D,'[103]Activity-wise'!$B18),0)</f>
        <v>0</v>
      </c>
      <c r="BY18" s="326">
        <f t="shared" si="8"/>
        <v>0</v>
      </c>
      <c r="BZ18" s="326">
        <f>IFERROR(SUMIFS(Backup!$P:$P,Backup!$A:$A,'[103]Activity-wise'!BZ$3,Backup!$D:$D,'[103]Activity-wise'!$B18),0)</f>
        <v>0</v>
      </c>
      <c r="CA18" s="326">
        <f>IFERROR(SUMIFS(Backup!$P:$P,Backup!$A:$A,'[103]Activity-wise'!CA$3,Backup!$D:$D,'[103]Activity-wise'!$B18),0)</f>
        <v>0</v>
      </c>
      <c r="CB18" s="326">
        <f>IFERROR(SUMIFS(Backup!$P:$P,Backup!$A:$A,'[103]Activity-wise'!CB$3,Backup!$D:$D,'[103]Activity-wise'!$B18),0)</f>
        <v>0</v>
      </c>
      <c r="CC18" s="326">
        <f>IFERROR(SUMIFS(Backup!$P:$P,Backup!$A:$A,'[103]Activity-wise'!CC$3,Backup!$D:$D,'[103]Activity-wise'!$B18),0)</f>
        <v>0</v>
      </c>
      <c r="CD18" s="326">
        <f>IFERROR(SUMIFS(Backup!$P:$P,Backup!$A:$A,'[103]Activity-wise'!CD$3,Backup!$D:$D,'[103]Activity-wise'!$B18),0)</f>
        <v>0</v>
      </c>
      <c r="CE18" s="326">
        <f>IFERROR(SUMIFS(Backup!$P:$P,Backup!$A:$A,'[103]Activity-wise'!CE$3,Backup!$D:$D,'[103]Activity-wise'!$B18),0)</f>
        <v>0</v>
      </c>
      <c r="CF18" s="326">
        <f>IFERROR(SUMIFS(Backup!$P:$P,Backup!$A:$A,'[103]Activity-wise'!CF$3,Backup!$D:$D,'[103]Activity-wise'!$B18),0)</f>
        <v>0</v>
      </c>
      <c r="CG18" s="326">
        <f>IFERROR(SUMIFS(Backup!$P:$P,Backup!$A:$A,'[103]Activity-wise'!CG$3,Backup!$D:$D,'[103]Activity-wise'!$B18),0)</f>
        <v>0</v>
      </c>
      <c r="CH18" s="326">
        <f>IFERROR(SUMIFS(Backup!$P:$P,Backup!$A:$A,'[103]Activity-wise'!CH$3,Backup!$D:$D,'[103]Activity-wise'!$B18),0)</f>
        <v>0</v>
      </c>
      <c r="CI18" s="326">
        <f>IFERROR(SUMIFS(Backup!$P:$P,Backup!$A:$A,'[103]Activity-wise'!CI$3,Backup!$D:$D,'[103]Activity-wise'!$B18),0)</f>
        <v>0</v>
      </c>
      <c r="CJ18" s="326">
        <f>IFERROR(SUMIFS(Backup!$P:$P,Backup!$A:$A,'[103]Activity-wise'!CJ$3,Backup!$D:$D,'[103]Activity-wise'!$B18),0)</f>
        <v>0</v>
      </c>
      <c r="CK18" s="326">
        <f>IFERROR(SUMIFS(Backup!$P:$P,Backup!$A:$A,'[103]Activity-wise'!CK$3,Backup!$D:$D,'[103]Activity-wise'!$B18),0)</f>
        <v>0</v>
      </c>
      <c r="CL18" s="326">
        <f>IFERROR(SUMIFS(Backup!$P:$P,Backup!$A:$A,'[103]Activity-wise'!CL$3,Backup!$D:$D,'[103]Activity-wise'!$B18),0)</f>
        <v>0</v>
      </c>
      <c r="CM18" s="326">
        <f>IFERROR(SUMIFS(Backup!$P:$P,Backup!$A:$A,'[103]Activity-wise'!CM$3,Backup!$D:$D,'[103]Activity-wise'!$B18),0)</f>
        <v>0</v>
      </c>
      <c r="CN18" s="326">
        <f>IFERROR(SUMIFS(Backup!$P:$P,Backup!$A:$A,'[103]Activity-wise'!CN$3,Backup!$D:$D,'[103]Activity-wise'!$B18),0)</f>
        <v>0</v>
      </c>
      <c r="CO18" s="326">
        <f>IFERROR(SUMIFS(Backup!$P:$P,Backup!$A:$A,'[103]Activity-wise'!CO$3,Backup!$D:$D,'[103]Activity-wise'!$B18),0)</f>
        <v>0</v>
      </c>
      <c r="CP18" s="326">
        <f>IFERROR(SUMIFS(Backup!$P:$P,Backup!$A:$A,'[103]Activity-wise'!CP$3,Backup!$D:$D,'[103]Activity-wise'!$B18),0)</f>
        <v>0</v>
      </c>
      <c r="CQ18" s="326">
        <f>IFERROR(SUMIFS(Backup!$P:$P,Backup!$A:$A,'[103]Activity-wise'!CQ$3,Backup!$D:$D,'[103]Activity-wise'!$B18),0)</f>
        <v>0</v>
      </c>
      <c r="CR18" s="326">
        <f>IFERROR(SUMIFS(Backup!$P:$P,Backup!$A:$A,'[103]Activity-wise'!CR$3,Backup!$D:$D,'[103]Activity-wise'!$B18),0)</f>
        <v>0</v>
      </c>
      <c r="CS18" s="326">
        <f>IFERROR(SUMIFS(Backup!$P:$P,Backup!$A:$A,'[103]Activity-wise'!CS$3,Backup!$D:$D,'[103]Activity-wise'!$B18),0)</f>
        <v>0</v>
      </c>
      <c r="CT18" s="326">
        <f>IFERROR(SUMIFS(Backup!$P:$P,Backup!$A:$A,'[103]Activity-wise'!CT$3,Backup!$D:$D,'[103]Activity-wise'!$B18),0)</f>
        <v>0</v>
      </c>
      <c r="CU18" s="326">
        <f>IFERROR(SUMIFS(Backup!$P:$P,Backup!$A:$A,'[103]Activity-wise'!CU$3,Backup!$D:$D,'[103]Activity-wise'!$B18),0)</f>
        <v>0</v>
      </c>
      <c r="CV18" s="326">
        <f>IFERROR(SUMIFS(Backup!$P:$P,Backup!$A:$A,'[103]Activity-wise'!CV$3,Backup!$D:$D,'[103]Activity-wise'!$B18),0)</f>
        <v>0</v>
      </c>
      <c r="CW18" s="326">
        <f>IFERROR(SUMIFS(Backup!$P:$P,Backup!$A:$A,'[103]Activity-wise'!CW$3,Backup!$D:$D,'[103]Activity-wise'!$B18),0)</f>
        <v>0</v>
      </c>
      <c r="CX18" s="326">
        <f>IFERROR(SUMIFS(Backup!$P:$P,Backup!$A:$A,'[103]Activity-wise'!CX$3,Backup!$D:$D,'[103]Activity-wise'!$B18),0)</f>
        <v>0</v>
      </c>
      <c r="CY18" s="326">
        <f>IFERROR(SUMIFS(Backup!$P:$P,Backup!$A:$A,'[103]Activity-wise'!CY$3,Backup!$D:$D,'[103]Activity-wise'!$B18),0)</f>
        <v>0</v>
      </c>
      <c r="CZ18" s="326">
        <f>IFERROR(SUMIFS(Backup!$P:$P,Backup!$A:$A,'[103]Activity-wise'!CZ$3,Backup!$D:$D,'[103]Activity-wise'!$B18),0)</f>
        <v>0</v>
      </c>
      <c r="DA18" s="326">
        <f>IFERROR(SUMIFS(Backup!$P:$P,Backup!$A:$A,'[103]Activity-wise'!DA$3,Backup!$D:$D,'[103]Activity-wise'!$B18),0)</f>
        <v>0</v>
      </c>
      <c r="DB18" s="326">
        <f>IFERROR(SUMIFS(Backup!$P:$P,Backup!$A:$A,'[103]Activity-wise'!DB$3,Backup!$D:$D,'[103]Activity-wise'!$B18),0)</f>
        <v>0</v>
      </c>
      <c r="DC18" s="326">
        <f>IFERROR(SUMIFS(Backup!$P:$P,Backup!$A:$A,'[103]Activity-wise'!DC$3,Backup!$D:$D,'[103]Activity-wise'!$B18),0)</f>
        <v>0</v>
      </c>
      <c r="DD18" s="326">
        <f t="shared" si="9"/>
        <v>0</v>
      </c>
      <c r="DE18" s="326">
        <f>IFERROR(SUMIFS(Backup!$P:$P,Backup!$A:$A,'[103]Activity-wise'!DE$3,Backup!$D:$D,'[103]Activity-wise'!$B18),0)</f>
        <v>0</v>
      </c>
      <c r="DF18" s="326">
        <f>IFERROR(SUMIFS(Backup!$P:$P,Backup!$A:$A,'[103]Activity-wise'!DF$3,Backup!$D:$D,'[103]Activity-wise'!$B18),0)</f>
        <v>0</v>
      </c>
      <c r="DG18" s="326">
        <f>IFERROR(SUMIFS(Backup!$P:$P,Backup!$A:$A,'[103]Activity-wise'!DG$3,Backup!$D:$D,'[103]Activity-wise'!$B18),0)</f>
        <v>0</v>
      </c>
      <c r="DH18" s="326">
        <f>IFERROR(SUMIFS(Backup!$P:$P,Backup!$A:$A,'[103]Activity-wise'!DH$3,Backup!$D:$D,'[103]Activity-wise'!$B18),0)</f>
        <v>0</v>
      </c>
      <c r="DI18" s="326">
        <f>IFERROR(SUMIFS(Backup!$P:$P,Backup!$A:$A,'[103]Activity-wise'!DI$3,Backup!$D:$D,'[103]Activity-wise'!$B18),0)</f>
        <v>0</v>
      </c>
      <c r="DJ18" s="326">
        <f>IFERROR(SUMIFS(Backup!$P:$P,Backup!$A:$A,'[103]Activity-wise'!DJ$3,Backup!$D:$D,'[103]Activity-wise'!$B18),0)</f>
        <v>0</v>
      </c>
      <c r="DK18" s="326">
        <f>IFERROR(SUMIFS(Backup!$P:$P,Backup!$A:$A,'[103]Activity-wise'!DK$3,Backup!$D:$D,'[103]Activity-wise'!$B18),0)</f>
        <v>0</v>
      </c>
      <c r="DL18" s="326">
        <f>IFERROR(SUMIFS(Backup!$P:$P,Backup!$A:$A,'[103]Activity-wise'!DL$3,Backup!$D:$D,'[103]Activity-wise'!$B18),0)</f>
        <v>0</v>
      </c>
      <c r="DM18" s="326">
        <f>IFERROR(SUMIFS(Backup!$P:$P,Backup!$A:$A,'[103]Activity-wise'!DM$3,Backup!$D:$D,'[103]Activity-wise'!$B18),0)</f>
        <v>0</v>
      </c>
      <c r="DN18" s="326">
        <f>IFERROR(SUMIFS(Backup!$P:$P,Backup!$A:$A,'[103]Activity-wise'!DN$3,Backup!$D:$D,'[103]Activity-wise'!$B18),0)</f>
        <v>0</v>
      </c>
      <c r="DO18" s="326">
        <f>IFERROR(SUMIFS(Backup!$P:$P,Backup!$A:$A,'[103]Activity-wise'!DO$3,Backup!$D:$D,'[103]Activity-wise'!$B18),0)</f>
        <v>0</v>
      </c>
      <c r="DP18" s="326">
        <f>IFERROR(SUMIFS(Backup!$P:$P,Backup!$A:$A,'[103]Activity-wise'!DP$3,Backup!$D:$D,'[103]Activity-wise'!$B18),0)</f>
        <v>0</v>
      </c>
      <c r="DQ18" s="326">
        <f>IFERROR(SUMIFS(Backup!$P:$P,Backup!$A:$A,'[103]Activity-wise'!DQ$3,Backup!$D:$D,'[103]Activity-wise'!$B18),0)</f>
        <v>0</v>
      </c>
      <c r="DR18" s="326">
        <f>IFERROR(SUMIFS(Backup!$P:$P,Backup!$A:$A,'[103]Activity-wise'!DR$3,Backup!$D:$D,'[103]Activity-wise'!$B18),0)</f>
        <v>0</v>
      </c>
      <c r="DS18" s="326">
        <f>IFERROR(SUMIFS(Backup!$P:$P,Backup!$A:$A,'[103]Activity-wise'!DS$3,Backup!$D:$D,'[103]Activity-wise'!$B18),0)</f>
        <v>0</v>
      </c>
      <c r="DT18" s="326">
        <f>IFERROR(SUMIFS(Backup!$P:$P,Backup!$A:$A,'[103]Activity-wise'!DT$3,Backup!$D:$D,'[103]Activity-wise'!$B18),0)</f>
        <v>0</v>
      </c>
      <c r="DU18" s="326">
        <f>IFERROR(SUMIFS(Backup!$P:$P,Backup!$A:$A,'[103]Activity-wise'!DU$3,Backup!$D:$D,'[103]Activity-wise'!$B18),0)</f>
        <v>0</v>
      </c>
      <c r="DV18" s="326">
        <f>IFERROR(SUMIFS(Backup!$P:$P,Backup!$A:$A,'[103]Activity-wise'!DV$3,Backup!$D:$D,'[103]Activity-wise'!$B18),0)</f>
        <v>0</v>
      </c>
      <c r="DW18" s="326">
        <f>IFERROR(SUMIFS(Backup!$P:$P,Backup!$A:$A,'[103]Activity-wise'!DW$3,Backup!$D:$D,'[103]Activity-wise'!$B18),0)</f>
        <v>0</v>
      </c>
      <c r="DX18" s="326">
        <f>IFERROR(SUMIFS(Backup!$P:$P,Backup!$A:$A,'[103]Activity-wise'!DX$3,Backup!$D:$D,'[103]Activity-wise'!$B18),0)</f>
        <v>0</v>
      </c>
      <c r="DY18" s="326">
        <f>IFERROR(SUMIFS(Backup!$P:$P,Backup!$A:$A,'[103]Activity-wise'!DY$3,Backup!$D:$D,'[103]Activity-wise'!$B18),0)</f>
        <v>0</v>
      </c>
      <c r="DZ18" s="326">
        <f>IFERROR(SUMIFS(Backup!$P:$P,Backup!$A:$A,'[103]Activity-wise'!DZ$3,Backup!$D:$D,'[103]Activity-wise'!$B18),0)</f>
        <v>0</v>
      </c>
      <c r="EA18" s="326">
        <f>IFERROR(SUMIFS(Backup!$P:$P,Backup!$A:$A,'[103]Activity-wise'!EA$3,Backup!$D:$D,'[103]Activity-wise'!$B18),0)</f>
        <v>0</v>
      </c>
      <c r="EB18" s="326">
        <f>IFERROR(SUMIFS(Backup!$P:$P,Backup!$A:$A,'[103]Activity-wise'!EB$3,Backup!$D:$D,'[103]Activity-wise'!$B18),0)</f>
        <v>0</v>
      </c>
      <c r="EC18" s="326">
        <f>IFERROR(SUMIFS(Backup!$P:$P,Backup!$A:$A,'[103]Activity-wise'!EC$3,Backup!$D:$D,'[103]Activity-wise'!$B18),0)</f>
        <v>0</v>
      </c>
      <c r="ED18" s="326">
        <f>IFERROR(SUMIFS(Backup!$P:$P,Backup!$A:$A,'[103]Activity-wise'!ED$3,Backup!$D:$D,'[103]Activity-wise'!$B18),0)</f>
        <v>0</v>
      </c>
      <c r="EE18" s="326">
        <f>IFERROR(SUMIFS(Backup!$P:$P,Backup!$A:$A,'[103]Activity-wise'!EE$3,Backup!$D:$D,'[103]Activity-wise'!$B18),0)</f>
        <v>0</v>
      </c>
      <c r="EF18" s="326">
        <f>IFERROR(SUMIFS(Backup!$P:$P,Backup!$A:$A,'[103]Activity-wise'!EF$3,Backup!$D:$D,'[103]Activity-wise'!$B18),0)</f>
        <v>0</v>
      </c>
      <c r="EG18" s="326">
        <f>IFERROR(SUMIFS(Backup!$P:$P,Backup!$A:$A,'[103]Activity-wise'!EG$3,Backup!$D:$D,'[103]Activity-wise'!$B18),0)</f>
        <v>0</v>
      </c>
      <c r="EH18" s="326">
        <f>IFERROR(SUMIFS(Backup!$P:$P,Backup!$A:$A,'[103]Activity-wise'!EH$3,Backup!$D:$D,'[103]Activity-wise'!$B18),0)</f>
        <v>0</v>
      </c>
      <c r="EI18" s="326">
        <f>IFERROR(SUMIFS(Backup!$P:$P,Backup!$A:$A,'[103]Activity-wise'!EI$3,Backup!$D:$D,'[103]Activity-wise'!$B18),0)</f>
        <v>0</v>
      </c>
    </row>
    <row r="19" spans="1:139" s="326" customFormat="1">
      <c r="A19" s="321">
        <v>15</v>
      </c>
      <c r="B19" s="322" t="s">
        <v>403</v>
      </c>
      <c r="C19" s="323">
        <v>5430</v>
      </c>
      <c r="D19" s="324" t="s">
        <v>564</v>
      </c>
      <c r="E19" s="325">
        <f t="shared" si="5"/>
        <v>0</v>
      </c>
      <c r="F19" s="326">
        <f>IFERROR(SUMIFS(Backup!$P:$P,Backup!$O:$O,'[103]Activity-wise'!F$3,Backup!$D:$D,'[103]Activity-wise'!$B19),0)</f>
        <v>0</v>
      </c>
      <c r="G19" s="326">
        <f>IFERROR(SUMIFS(Backup!$P:$P,Backup!$O:$O,'[103]Activity-wise'!G$3,Backup!$D:$D,'[103]Activity-wise'!$B19),0)</f>
        <v>0</v>
      </c>
      <c r="H19" s="326">
        <f>IFERROR(SUMIFS(Backup!$P:$P,Backup!$O:$O,'[103]Activity-wise'!H$3,Backup!$D:$D,'[103]Activity-wise'!$B19),0)</f>
        <v>0</v>
      </c>
      <c r="I19" s="326">
        <f>IFERROR(SUMIFS(Backup!$P:$P,Backup!$O:$O,'[103]Activity-wise'!I$3,Backup!$D:$D,'[103]Activity-wise'!$B19),0)</f>
        <v>0</v>
      </c>
      <c r="J19" s="326">
        <f>IFERROR(SUMIFS(Backup!$P:$P,Backup!$O:$O,'[103]Activity-wise'!J$3,Backup!$D:$D,'[103]Activity-wise'!$B19),0)</f>
        <v>0</v>
      </c>
      <c r="K19" s="326">
        <f>IFERROR(SUMIFS(Backup!$P:$P,Backup!$O:$O,'[103]Activity-wise'!K$3,Backup!$D:$D,'[103]Activity-wise'!$B19),0)</f>
        <v>0</v>
      </c>
      <c r="L19" s="326">
        <f>IFERROR(SUMIFS(Backup!$P:$P,Backup!$O:$O,'[103]Activity-wise'!L$3,Backup!$D:$D,'[103]Activity-wise'!$B19),0)</f>
        <v>0</v>
      </c>
      <c r="M19" s="326">
        <f>IFERROR(SUMIFS(Backup!$P:$P,Backup!$O:$O,'[103]Activity-wise'!M$3,Backup!$D:$D,'[103]Activity-wise'!$B19),0)</f>
        <v>0</v>
      </c>
      <c r="N19" s="326">
        <f t="shared" si="6"/>
        <v>0</v>
      </c>
      <c r="O19" s="326">
        <f>IFERROR(SUMIFS(Backup!$P:$P,Backup!$A:$A,'[103]Activity-wise'!O$3,Backup!$D:$D,'[103]Activity-wise'!$B19),0)</f>
        <v>0</v>
      </c>
      <c r="P19" s="326">
        <f>IFERROR(SUMIFS(Backup!$P:$P,Backup!$A:$A,'[103]Activity-wise'!P$3,Backup!$D:$D,'[103]Activity-wise'!$B19),0)</f>
        <v>0</v>
      </c>
      <c r="Q19" s="326">
        <f>IFERROR(SUMIFS(Backup!$P:$P,Backup!$A:$A,'[103]Activity-wise'!Q$3,Backup!$D:$D,'[103]Activity-wise'!$B19),0)</f>
        <v>0</v>
      </c>
      <c r="R19" s="326">
        <f>IFERROR(SUMIFS(Backup!$P:$P,Backup!$A:$A,'[103]Activity-wise'!R$3,Backup!$D:$D,'[103]Activity-wise'!$B19),0)</f>
        <v>0</v>
      </c>
      <c r="S19" s="326">
        <f>IFERROR(SUMIFS(Backup!$P:$P,Backup!$A:$A,'[103]Activity-wise'!S$3,Backup!$D:$D,'[103]Activity-wise'!$B19),0)</f>
        <v>0</v>
      </c>
      <c r="T19" s="326">
        <f>IFERROR(SUMIFS(Backup!$P:$P,Backup!$A:$A,'[103]Activity-wise'!T$3,Backup!$D:$D,'[103]Activity-wise'!$B19),0)</f>
        <v>0</v>
      </c>
      <c r="U19" s="326">
        <f>IFERROR(SUMIFS(Backup!$P:$P,Backup!$A:$A,'[103]Activity-wise'!U$3,Backup!$D:$D,'[103]Activity-wise'!$B19),0)</f>
        <v>0</v>
      </c>
      <c r="V19" s="326">
        <f>IFERROR(SUMIFS(Backup!$P:$P,Backup!$A:$A,'[103]Activity-wise'!V$3,Backup!$D:$D,'[103]Activity-wise'!$B19),0)</f>
        <v>0</v>
      </c>
      <c r="W19" s="326">
        <f>IFERROR(SUMIFS(Backup!$P:$P,Backup!$A:$A,'[103]Activity-wise'!W$3,Backup!$D:$D,'[103]Activity-wise'!$B19),0)</f>
        <v>0</v>
      </c>
      <c r="X19" s="326">
        <f>IFERROR(SUMIFS(Backup!$P:$P,Backup!$A:$A,'[103]Activity-wise'!X$3,Backup!$D:$D,'[103]Activity-wise'!$B19),0)</f>
        <v>0</v>
      </c>
      <c r="Y19" s="326">
        <f>IFERROR(SUMIFS(Backup!$P:$P,Backup!$A:$A,'[103]Activity-wise'!Y$3,Backup!$D:$D,'[103]Activity-wise'!$B19),0)</f>
        <v>0</v>
      </c>
      <c r="Z19" s="326">
        <f>IFERROR(SUMIFS(Backup!$P:$P,Backup!$A:$A,'[103]Activity-wise'!Z$3,Backup!$D:$D,'[103]Activity-wise'!$B19),0)</f>
        <v>0</v>
      </c>
      <c r="AA19" s="326">
        <f>IFERROR(SUMIFS(Backup!$P:$P,Backup!$A:$A,'[103]Activity-wise'!AA$3,Backup!$D:$D,'[103]Activity-wise'!$B19),0)</f>
        <v>0</v>
      </c>
      <c r="AB19" s="326">
        <f>IFERROR(SUMIFS(Backup!$P:$P,Backup!$A:$A,'[103]Activity-wise'!AB$3,Backup!$D:$D,'[103]Activity-wise'!$B19),0)</f>
        <v>0</v>
      </c>
      <c r="AC19" s="326">
        <f>IFERROR(SUMIFS(Backup!$P:$P,Backup!$A:$A,'[103]Activity-wise'!AC$3,Backup!$D:$D,'[103]Activity-wise'!$B19),0)</f>
        <v>0</v>
      </c>
      <c r="AD19" s="326">
        <f>IFERROR(SUMIFS(Backup!$P:$P,Backup!$A:$A,'[103]Activity-wise'!AD$3,Backup!$D:$D,'[103]Activity-wise'!$B19),0)</f>
        <v>0</v>
      </c>
      <c r="AE19" s="326">
        <f>IFERROR(SUMIFS(Backup!$P:$P,Backup!$A:$A,'[103]Activity-wise'!AE$3,Backup!$D:$D,'[103]Activity-wise'!$B19),0)</f>
        <v>0</v>
      </c>
      <c r="AF19" s="326">
        <f>IFERROR(SUMIFS(Backup!$P:$P,Backup!$A:$A,'[103]Activity-wise'!AF$3,Backup!$D:$D,'[103]Activity-wise'!$B19),0)</f>
        <v>0</v>
      </c>
      <c r="AG19" s="326">
        <f>IFERROR(SUMIFS(Backup!$P:$P,Backup!$A:$A,'[103]Activity-wise'!AG$3,Backup!$D:$D,'[103]Activity-wise'!$B19),0)</f>
        <v>0</v>
      </c>
      <c r="AH19" s="326">
        <f>IFERROR(SUMIFS(Backup!$P:$P,Backup!$A:$A,'[103]Activity-wise'!AH$3,Backup!$D:$D,'[103]Activity-wise'!$B19),0)</f>
        <v>0</v>
      </c>
      <c r="AI19" s="326">
        <f>IFERROR(SUMIFS(Backup!$P:$P,Backup!$A:$A,'[103]Activity-wise'!AI$3,Backup!$D:$D,'[103]Activity-wise'!$B19),0)</f>
        <v>0</v>
      </c>
      <c r="AJ19" s="326">
        <f>IFERROR(SUMIFS(Backup!$P:$P,Backup!$A:$A,'[103]Activity-wise'!AJ$3,Backup!$D:$D,'[103]Activity-wise'!$B19),0)</f>
        <v>0</v>
      </c>
      <c r="AK19" s="326">
        <f>IFERROR(SUMIFS(Backup!$P:$P,Backup!$A:$A,'[103]Activity-wise'!AK$3,Backup!$D:$D,'[103]Activity-wise'!$B19),0)</f>
        <v>0</v>
      </c>
      <c r="AL19" s="326">
        <f>IFERROR(SUMIFS(Backup!$P:$P,Backup!$A:$A,'[103]Activity-wise'!AL$3,Backup!$D:$D,'[103]Activity-wise'!$B19),0)</f>
        <v>0</v>
      </c>
      <c r="AM19" s="326">
        <f>IFERROR(SUMIFS(Backup!$P:$P,Backup!$A:$A,'[103]Activity-wise'!AM$3,Backup!$D:$D,'[103]Activity-wise'!$B19),0)</f>
        <v>0</v>
      </c>
      <c r="AN19" s="326">
        <f>IFERROR(SUMIFS(Backup!$P:$P,Backup!$A:$A,'[103]Activity-wise'!AN$3,Backup!$D:$D,'[103]Activity-wise'!$B19),0)</f>
        <v>0</v>
      </c>
      <c r="AO19" s="326">
        <f>IFERROR(SUMIFS(Backup!$P:$P,Backup!$A:$A,'[103]Activity-wise'!AO$3,Backup!$D:$D,'[103]Activity-wise'!$B19),0)</f>
        <v>0</v>
      </c>
      <c r="AP19" s="326">
        <f>IFERROR(SUMIFS(Backup!$P:$P,Backup!$A:$A,'[103]Activity-wise'!AP$3,Backup!$D:$D,'[103]Activity-wise'!$B19),0)</f>
        <v>0</v>
      </c>
      <c r="AQ19" s="326">
        <f>IFERROR(SUMIFS(Backup!$P:$P,Backup!$A:$A,'[103]Activity-wise'!AQ$3,Backup!$D:$D,'[103]Activity-wise'!$B19),0)</f>
        <v>0</v>
      </c>
      <c r="AR19" s="326">
        <f>IFERROR(SUMIFS(Backup!$P:$P,Backup!$A:$A,'[103]Activity-wise'!AR$3,Backup!$D:$D,'[103]Activity-wise'!$B19),0)</f>
        <v>0</v>
      </c>
      <c r="AS19" s="326">
        <f t="shared" si="7"/>
        <v>0</v>
      </c>
      <c r="AT19" s="326">
        <f>IFERROR(SUMIFS(Backup!$P:$P,Backup!$A:$A,'[103]Activity-wise'!AT$3,Backup!$D:$D,'[103]Activity-wise'!$B19),0)</f>
        <v>0</v>
      </c>
      <c r="AU19" s="326">
        <f>IFERROR(SUMIFS(Backup!$P:$P,Backup!$A:$A,'[103]Activity-wise'!AU$3,Backup!$D:$D,'[103]Activity-wise'!$B19),0)</f>
        <v>0</v>
      </c>
      <c r="AV19" s="326">
        <f>IFERROR(SUMIFS(Backup!$P:$P,Backup!$A:$A,'[103]Activity-wise'!AV$3,Backup!$D:$D,'[103]Activity-wise'!$B19),0)</f>
        <v>0</v>
      </c>
      <c r="AW19" s="326">
        <f>IFERROR(SUMIFS(Backup!$P:$P,Backup!$A:$A,'[103]Activity-wise'!AW$3,Backup!$D:$D,'[103]Activity-wise'!$B19),0)</f>
        <v>0</v>
      </c>
      <c r="AX19" s="326">
        <f>IFERROR(SUMIFS(Backup!$P:$P,Backup!$A:$A,'[103]Activity-wise'!AX$3,Backup!$D:$D,'[103]Activity-wise'!$B19),0)</f>
        <v>0</v>
      </c>
      <c r="AY19" s="326">
        <f>IFERROR(SUMIFS(Backup!$P:$P,Backup!$A:$A,'[103]Activity-wise'!AY$3,Backup!$D:$D,'[103]Activity-wise'!$B19),0)</f>
        <v>0</v>
      </c>
      <c r="AZ19" s="326">
        <f>IFERROR(SUMIFS(Backup!$P:$P,Backup!$A:$A,'[103]Activity-wise'!AZ$3,Backup!$D:$D,'[103]Activity-wise'!$B19),0)</f>
        <v>0</v>
      </c>
      <c r="BA19" s="326">
        <f>IFERROR(SUMIFS(Backup!$P:$P,Backup!$A:$A,'[103]Activity-wise'!BA$3,Backup!$D:$D,'[103]Activity-wise'!$B19),0)</f>
        <v>0</v>
      </c>
      <c r="BB19" s="326">
        <f>IFERROR(SUMIFS(Backup!$P:$P,Backup!$A:$A,'[103]Activity-wise'!BB$3,Backup!$D:$D,'[103]Activity-wise'!$B19),0)</f>
        <v>0</v>
      </c>
      <c r="BC19" s="326">
        <f>IFERROR(SUMIFS(Backup!$P:$P,Backup!$A:$A,'[103]Activity-wise'!BC$3,Backup!$D:$D,'[103]Activity-wise'!$B19),0)</f>
        <v>0</v>
      </c>
      <c r="BD19" s="326">
        <f>IFERROR(SUMIFS(Backup!$P:$P,Backup!$A:$A,'[103]Activity-wise'!BD$3,Backup!$D:$D,'[103]Activity-wise'!$B19),0)</f>
        <v>0</v>
      </c>
      <c r="BE19" s="326">
        <f>IFERROR(SUMIFS(Backup!$P:$P,Backup!$A:$A,'[103]Activity-wise'!BE$3,Backup!$D:$D,'[103]Activity-wise'!$B19),0)</f>
        <v>0</v>
      </c>
      <c r="BF19" s="326">
        <f>IFERROR(SUMIFS(Backup!$P:$P,Backup!$A:$A,'[103]Activity-wise'!BF$3,Backup!$D:$D,'[103]Activity-wise'!$B19),0)</f>
        <v>0</v>
      </c>
      <c r="BG19" s="326">
        <f>IFERROR(SUMIFS(Backup!$P:$P,Backup!$A:$A,'[103]Activity-wise'!BG$3,Backup!$D:$D,'[103]Activity-wise'!$B19),0)</f>
        <v>0</v>
      </c>
      <c r="BH19" s="326">
        <f>IFERROR(SUMIFS(Backup!$P:$P,Backup!$A:$A,'[103]Activity-wise'!BH$3,Backup!$D:$D,'[103]Activity-wise'!$B19),0)</f>
        <v>0</v>
      </c>
      <c r="BI19" s="326">
        <f>IFERROR(SUMIFS(Backup!$P:$P,Backup!$A:$A,'[103]Activity-wise'!BI$3,Backup!$D:$D,'[103]Activity-wise'!$B19),0)</f>
        <v>0</v>
      </c>
      <c r="BJ19" s="326">
        <f>IFERROR(SUMIFS(Backup!$P:$P,Backup!$A:$A,'[103]Activity-wise'!BJ$3,Backup!$D:$D,'[103]Activity-wise'!$B19),0)</f>
        <v>0</v>
      </c>
      <c r="BK19" s="326">
        <f>IFERROR(SUMIFS(Backup!$P:$P,Backup!$A:$A,'[103]Activity-wise'!BK$3,Backup!$D:$D,'[103]Activity-wise'!$B19),0)</f>
        <v>0</v>
      </c>
      <c r="BL19" s="326">
        <f>IFERROR(SUMIFS(Backup!$P:$P,Backup!$A:$A,'[103]Activity-wise'!BL$3,Backup!$D:$D,'[103]Activity-wise'!$B19),0)</f>
        <v>0</v>
      </c>
      <c r="BM19" s="326">
        <f>IFERROR(SUMIFS(Backup!$P:$P,Backup!$A:$A,'[103]Activity-wise'!BM$3,Backup!$D:$D,'[103]Activity-wise'!$B19),0)</f>
        <v>0</v>
      </c>
      <c r="BN19" s="326">
        <f>IFERROR(SUMIFS(Backup!$P:$P,Backup!$A:$A,'[103]Activity-wise'!BN$3,Backup!$D:$D,'[103]Activity-wise'!$B19),0)</f>
        <v>0</v>
      </c>
      <c r="BO19" s="326">
        <f>IFERROR(SUMIFS(Backup!$P:$P,Backup!$A:$A,'[103]Activity-wise'!BO$3,Backup!$D:$D,'[103]Activity-wise'!$B19),0)</f>
        <v>0</v>
      </c>
      <c r="BP19" s="326">
        <f>IFERROR(SUMIFS(Backup!$P:$P,Backup!$A:$A,'[103]Activity-wise'!BP$3,Backup!$D:$D,'[103]Activity-wise'!$B19),0)</f>
        <v>0</v>
      </c>
      <c r="BQ19" s="326">
        <f>IFERROR(SUMIFS(Backup!$P:$P,Backup!$A:$A,'[103]Activity-wise'!BQ$3,Backup!$D:$D,'[103]Activity-wise'!$B19),0)</f>
        <v>0</v>
      </c>
      <c r="BR19" s="326">
        <f>IFERROR(SUMIFS(Backup!$P:$P,Backup!$A:$A,'[103]Activity-wise'!BR$3,Backup!$D:$D,'[103]Activity-wise'!$B19),0)</f>
        <v>0</v>
      </c>
      <c r="BS19" s="326">
        <f>IFERROR(SUMIFS(Backup!$P:$P,Backup!$A:$A,'[103]Activity-wise'!BS$3,Backup!$D:$D,'[103]Activity-wise'!$B19),0)</f>
        <v>0</v>
      </c>
      <c r="BT19" s="326">
        <f>IFERROR(SUMIFS(Backup!$P:$P,Backup!$A:$A,'[103]Activity-wise'!BT$3,Backup!$D:$D,'[103]Activity-wise'!$B19),0)</f>
        <v>0</v>
      </c>
      <c r="BU19" s="326">
        <f>IFERROR(SUMIFS(Backup!$P:$P,Backup!$A:$A,'[103]Activity-wise'!BU$3,Backup!$D:$D,'[103]Activity-wise'!$B19),0)</f>
        <v>0</v>
      </c>
      <c r="BV19" s="326">
        <f>IFERROR(SUMIFS(Backup!$P:$P,Backup!$A:$A,'[103]Activity-wise'!BV$3,Backup!$D:$D,'[103]Activity-wise'!$B19),0)</f>
        <v>0</v>
      </c>
      <c r="BW19" s="326">
        <f>IFERROR(SUMIFS(Backup!$P:$P,Backup!$A:$A,'[103]Activity-wise'!BW$3,Backup!$D:$D,'[103]Activity-wise'!$B19),0)</f>
        <v>0</v>
      </c>
      <c r="BX19" s="326">
        <f>IFERROR(SUMIFS(Backup!$P:$P,Backup!$A:$A,'[103]Activity-wise'!BX$3,Backup!$D:$D,'[103]Activity-wise'!$B19),0)</f>
        <v>0</v>
      </c>
      <c r="BY19" s="326">
        <f t="shared" si="8"/>
        <v>0</v>
      </c>
      <c r="BZ19" s="326">
        <f>IFERROR(SUMIFS(Backup!$P:$P,Backup!$A:$A,'[103]Activity-wise'!BZ$3,Backup!$D:$D,'[103]Activity-wise'!$B19),0)</f>
        <v>0</v>
      </c>
      <c r="CA19" s="326">
        <f>IFERROR(SUMIFS(Backup!$P:$P,Backup!$A:$A,'[103]Activity-wise'!CA$3,Backup!$D:$D,'[103]Activity-wise'!$B19),0)</f>
        <v>0</v>
      </c>
      <c r="CB19" s="326">
        <f>IFERROR(SUMIFS(Backup!$P:$P,Backup!$A:$A,'[103]Activity-wise'!CB$3,Backup!$D:$D,'[103]Activity-wise'!$B19),0)</f>
        <v>0</v>
      </c>
      <c r="CC19" s="326">
        <f>IFERROR(SUMIFS(Backup!$P:$P,Backup!$A:$A,'[103]Activity-wise'!CC$3,Backup!$D:$D,'[103]Activity-wise'!$B19),0)</f>
        <v>0</v>
      </c>
      <c r="CD19" s="326">
        <f>IFERROR(SUMIFS(Backup!$P:$P,Backup!$A:$A,'[103]Activity-wise'!CD$3,Backup!$D:$D,'[103]Activity-wise'!$B19),0)</f>
        <v>0</v>
      </c>
      <c r="CE19" s="326">
        <f>IFERROR(SUMIFS(Backup!$P:$P,Backup!$A:$A,'[103]Activity-wise'!CE$3,Backup!$D:$D,'[103]Activity-wise'!$B19),0)</f>
        <v>0</v>
      </c>
      <c r="CF19" s="326">
        <f>IFERROR(SUMIFS(Backup!$P:$P,Backup!$A:$A,'[103]Activity-wise'!CF$3,Backup!$D:$D,'[103]Activity-wise'!$B19),0)</f>
        <v>0</v>
      </c>
      <c r="CG19" s="326">
        <f>IFERROR(SUMIFS(Backup!$P:$P,Backup!$A:$A,'[103]Activity-wise'!CG$3,Backup!$D:$D,'[103]Activity-wise'!$B19),0)</f>
        <v>0</v>
      </c>
      <c r="CH19" s="326">
        <f>IFERROR(SUMIFS(Backup!$P:$P,Backup!$A:$A,'[103]Activity-wise'!CH$3,Backup!$D:$D,'[103]Activity-wise'!$B19),0)</f>
        <v>0</v>
      </c>
      <c r="CI19" s="326">
        <f>IFERROR(SUMIFS(Backup!$P:$P,Backup!$A:$A,'[103]Activity-wise'!CI$3,Backup!$D:$D,'[103]Activity-wise'!$B19),0)</f>
        <v>0</v>
      </c>
      <c r="CJ19" s="326">
        <f>IFERROR(SUMIFS(Backup!$P:$P,Backup!$A:$A,'[103]Activity-wise'!CJ$3,Backup!$D:$D,'[103]Activity-wise'!$B19),0)</f>
        <v>0</v>
      </c>
      <c r="CK19" s="326">
        <f>IFERROR(SUMIFS(Backup!$P:$P,Backup!$A:$A,'[103]Activity-wise'!CK$3,Backup!$D:$D,'[103]Activity-wise'!$B19),0)</f>
        <v>0</v>
      </c>
      <c r="CL19" s="326">
        <f>IFERROR(SUMIFS(Backup!$P:$P,Backup!$A:$A,'[103]Activity-wise'!CL$3,Backup!$D:$D,'[103]Activity-wise'!$B19),0)</f>
        <v>0</v>
      </c>
      <c r="CM19" s="326">
        <f>IFERROR(SUMIFS(Backup!$P:$P,Backup!$A:$A,'[103]Activity-wise'!CM$3,Backup!$D:$D,'[103]Activity-wise'!$B19),0)</f>
        <v>0</v>
      </c>
      <c r="CN19" s="326">
        <f>IFERROR(SUMIFS(Backup!$P:$P,Backup!$A:$A,'[103]Activity-wise'!CN$3,Backup!$D:$D,'[103]Activity-wise'!$B19),0)</f>
        <v>0</v>
      </c>
      <c r="CO19" s="326">
        <f>IFERROR(SUMIFS(Backup!$P:$P,Backup!$A:$A,'[103]Activity-wise'!CO$3,Backup!$D:$D,'[103]Activity-wise'!$B19),0)</f>
        <v>0</v>
      </c>
      <c r="CP19" s="326">
        <f>IFERROR(SUMIFS(Backup!$P:$P,Backup!$A:$A,'[103]Activity-wise'!CP$3,Backup!$D:$D,'[103]Activity-wise'!$B19),0)</f>
        <v>0</v>
      </c>
      <c r="CQ19" s="326">
        <f>IFERROR(SUMIFS(Backup!$P:$P,Backup!$A:$A,'[103]Activity-wise'!CQ$3,Backup!$D:$D,'[103]Activity-wise'!$B19),0)</f>
        <v>0</v>
      </c>
      <c r="CR19" s="326">
        <f>IFERROR(SUMIFS(Backup!$P:$P,Backup!$A:$A,'[103]Activity-wise'!CR$3,Backup!$D:$D,'[103]Activity-wise'!$B19),0)</f>
        <v>0</v>
      </c>
      <c r="CS19" s="326">
        <f>IFERROR(SUMIFS(Backup!$P:$P,Backup!$A:$A,'[103]Activity-wise'!CS$3,Backup!$D:$D,'[103]Activity-wise'!$B19),0)</f>
        <v>0</v>
      </c>
      <c r="CT19" s="326">
        <f>IFERROR(SUMIFS(Backup!$P:$P,Backup!$A:$A,'[103]Activity-wise'!CT$3,Backup!$D:$D,'[103]Activity-wise'!$B19),0)</f>
        <v>0</v>
      </c>
      <c r="CU19" s="326">
        <f>IFERROR(SUMIFS(Backup!$P:$P,Backup!$A:$A,'[103]Activity-wise'!CU$3,Backup!$D:$D,'[103]Activity-wise'!$B19),0)</f>
        <v>0</v>
      </c>
      <c r="CV19" s="326">
        <f>IFERROR(SUMIFS(Backup!$P:$P,Backup!$A:$A,'[103]Activity-wise'!CV$3,Backup!$D:$D,'[103]Activity-wise'!$B19),0)</f>
        <v>0</v>
      </c>
      <c r="CW19" s="326">
        <f>IFERROR(SUMIFS(Backup!$P:$P,Backup!$A:$A,'[103]Activity-wise'!CW$3,Backup!$D:$D,'[103]Activity-wise'!$B19),0)</f>
        <v>0</v>
      </c>
      <c r="CX19" s="326">
        <f>IFERROR(SUMIFS(Backup!$P:$P,Backup!$A:$A,'[103]Activity-wise'!CX$3,Backup!$D:$D,'[103]Activity-wise'!$B19),0)</f>
        <v>0</v>
      </c>
      <c r="CY19" s="326">
        <f>IFERROR(SUMIFS(Backup!$P:$P,Backup!$A:$A,'[103]Activity-wise'!CY$3,Backup!$D:$D,'[103]Activity-wise'!$B19),0)</f>
        <v>0</v>
      </c>
      <c r="CZ19" s="326">
        <f>IFERROR(SUMIFS(Backup!$P:$P,Backup!$A:$A,'[103]Activity-wise'!CZ$3,Backup!$D:$D,'[103]Activity-wise'!$B19),0)</f>
        <v>0</v>
      </c>
      <c r="DA19" s="326">
        <f>IFERROR(SUMIFS(Backup!$P:$P,Backup!$A:$A,'[103]Activity-wise'!DA$3,Backup!$D:$D,'[103]Activity-wise'!$B19),0)</f>
        <v>0</v>
      </c>
      <c r="DB19" s="326">
        <f>IFERROR(SUMIFS(Backup!$P:$P,Backup!$A:$A,'[103]Activity-wise'!DB$3,Backup!$D:$D,'[103]Activity-wise'!$B19),0)</f>
        <v>0</v>
      </c>
      <c r="DC19" s="326">
        <f>IFERROR(SUMIFS(Backup!$P:$P,Backup!$A:$A,'[103]Activity-wise'!DC$3,Backup!$D:$D,'[103]Activity-wise'!$B19),0)</f>
        <v>0</v>
      </c>
      <c r="DD19" s="326">
        <f t="shared" si="9"/>
        <v>0</v>
      </c>
      <c r="DE19" s="326">
        <f>IFERROR(SUMIFS(Backup!$P:$P,Backup!$A:$A,'[103]Activity-wise'!DE$3,Backup!$D:$D,'[103]Activity-wise'!$B19),0)</f>
        <v>0</v>
      </c>
      <c r="DF19" s="326">
        <f>IFERROR(SUMIFS(Backup!$P:$P,Backup!$A:$A,'[103]Activity-wise'!DF$3,Backup!$D:$D,'[103]Activity-wise'!$B19),0)</f>
        <v>0</v>
      </c>
      <c r="DG19" s="326">
        <f>IFERROR(SUMIFS(Backup!$P:$P,Backup!$A:$A,'[103]Activity-wise'!DG$3,Backup!$D:$D,'[103]Activity-wise'!$B19),0)</f>
        <v>0</v>
      </c>
      <c r="DH19" s="326">
        <f>IFERROR(SUMIFS(Backup!$P:$P,Backup!$A:$A,'[103]Activity-wise'!DH$3,Backup!$D:$D,'[103]Activity-wise'!$B19),0)</f>
        <v>0</v>
      </c>
      <c r="DI19" s="326">
        <f>IFERROR(SUMIFS(Backup!$P:$P,Backup!$A:$A,'[103]Activity-wise'!DI$3,Backup!$D:$D,'[103]Activity-wise'!$B19),0)</f>
        <v>0</v>
      </c>
      <c r="DJ19" s="326">
        <f>IFERROR(SUMIFS(Backup!$P:$P,Backup!$A:$A,'[103]Activity-wise'!DJ$3,Backup!$D:$D,'[103]Activity-wise'!$B19),0)</f>
        <v>0</v>
      </c>
      <c r="DK19" s="326">
        <f>IFERROR(SUMIFS(Backup!$P:$P,Backup!$A:$A,'[103]Activity-wise'!DK$3,Backup!$D:$D,'[103]Activity-wise'!$B19),0)</f>
        <v>0</v>
      </c>
      <c r="DL19" s="326">
        <f>IFERROR(SUMIFS(Backup!$P:$P,Backup!$A:$A,'[103]Activity-wise'!DL$3,Backup!$D:$D,'[103]Activity-wise'!$B19),0)</f>
        <v>0</v>
      </c>
      <c r="DM19" s="326">
        <f>IFERROR(SUMIFS(Backup!$P:$P,Backup!$A:$A,'[103]Activity-wise'!DM$3,Backup!$D:$D,'[103]Activity-wise'!$B19),0)</f>
        <v>0</v>
      </c>
      <c r="DN19" s="326">
        <f>IFERROR(SUMIFS(Backup!$P:$P,Backup!$A:$A,'[103]Activity-wise'!DN$3,Backup!$D:$D,'[103]Activity-wise'!$B19),0)</f>
        <v>0</v>
      </c>
      <c r="DO19" s="326">
        <f>IFERROR(SUMIFS(Backup!$P:$P,Backup!$A:$A,'[103]Activity-wise'!DO$3,Backup!$D:$D,'[103]Activity-wise'!$B19),0)</f>
        <v>0</v>
      </c>
      <c r="DP19" s="326">
        <f>IFERROR(SUMIFS(Backup!$P:$P,Backup!$A:$A,'[103]Activity-wise'!DP$3,Backup!$D:$D,'[103]Activity-wise'!$B19),0)</f>
        <v>0</v>
      </c>
      <c r="DQ19" s="326">
        <f>IFERROR(SUMIFS(Backup!$P:$P,Backup!$A:$A,'[103]Activity-wise'!DQ$3,Backup!$D:$D,'[103]Activity-wise'!$B19),0)</f>
        <v>0</v>
      </c>
      <c r="DR19" s="326">
        <f>IFERROR(SUMIFS(Backup!$P:$P,Backup!$A:$A,'[103]Activity-wise'!DR$3,Backup!$D:$D,'[103]Activity-wise'!$B19),0)</f>
        <v>0</v>
      </c>
      <c r="DS19" s="326">
        <f>IFERROR(SUMIFS(Backup!$P:$P,Backup!$A:$A,'[103]Activity-wise'!DS$3,Backup!$D:$D,'[103]Activity-wise'!$B19),0)</f>
        <v>0</v>
      </c>
      <c r="DT19" s="326">
        <f>IFERROR(SUMIFS(Backup!$P:$P,Backup!$A:$A,'[103]Activity-wise'!DT$3,Backup!$D:$D,'[103]Activity-wise'!$B19),0)</f>
        <v>0</v>
      </c>
      <c r="DU19" s="326">
        <f>IFERROR(SUMIFS(Backup!$P:$P,Backup!$A:$A,'[103]Activity-wise'!DU$3,Backup!$D:$D,'[103]Activity-wise'!$B19),0)</f>
        <v>0</v>
      </c>
      <c r="DV19" s="326">
        <f>IFERROR(SUMIFS(Backup!$P:$P,Backup!$A:$A,'[103]Activity-wise'!DV$3,Backup!$D:$D,'[103]Activity-wise'!$B19),0)</f>
        <v>0</v>
      </c>
      <c r="DW19" s="326">
        <f>IFERROR(SUMIFS(Backup!$P:$P,Backup!$A:$A,'[103]Activity-wise'!DW$3,Backup!$D:$D,'[103]Activity-wise'!$B19),0)</f>
        <v>0</v>
      </c>
      <c r="DX19" s="326">
        <f>IFERROR(SUMIFS(Backup!$P:$P,Backup!$A:$A,'[103]Activity-wise'!DX$3,Backup!$D:$D,'[103]Activity-wise'!$B19),0)</f>
        <v>0</v>
      </c>
      <c r="DY19" s="326">
        <f>IFERROR(SUMIFS(Backup!$P:$P,Backup!$A:$A,'[103]Activity-wise'!DY$3,Backup!$D:$D,'[103]Activity-wise'!$B19),0)</f>
        <v>0</v>
      </c>
      <c r="DZ19" s="326">
        <f>IFERROR(SUMIFS(Backup!$P:$P,Backup!$A:$A,'[103]Activity-wise'!DZ$3,Backup!$D:$D,'[103]Activity-wise'!$B19),0)</f>
        <v>0</v>
      </c>
      <c r="EA19" s="326">
        <f>IFERROR(SUMIFS(Backup!$P:$P,Backup!$A:$A,'[103]Activity-wise'!EA$3,Backup!$D:$D,'[103]Activity-wise'!$B19),0)</f>
        <v>0</v>
      </c>
      <c r="EB19" s="326">
        <f>IFERROR(SUMIFS(Backup!$P:$P,Backup!$A:$A,'[103]Activity-wise'!EB$3,Backup!$D:$D,'[103]Activity-wise'!$B19),0)</f>
        <v>0</v>
      </c>
      <c r="EC19" s="326">
        <f>IFERROR(SUMIFS(Backup!$P:$P,Backup!$A:$A,'[103]Activity-wise'!EC$3,Backup!$D:$D,'[103]Activity-wise'!$B19),0)</f>
        <v>0</v>
      </c>
      <c r="ED19" s="326">
        <f>IFERROR(SUMIFS(Backup!$P:$P,Backup!$A:$A,'[103]Activity-wise'!ED$3,Backup!$D:$D,'[103]Activity-wise'!$B19),0)</f>
        <v>0</v>
      </c>
      <c r="EE19" s="326">
        <f>IFERROR(SUMIFS(Backup!$P:$P,Backup!$A:$A,'[103]Activity-wise'!EE$3,Backup!$D:$D,'[103]Activity-wise'!$B19),0)</f>
        <v>0</v>
      </c>
      <c r="EF19" s="326">
        <f>IFERROR(SUMIFS(Backup!$P:$P,Backup!$A:$A,'[103]Activity-wise'!EF$3,Backup!$D:$D,'[103]Activity-wise'!$B19),0)</f>
        <v>0</v>
      </c>
      <c r="EG19" s="326">
        <f>IFERROR(SUMIFS(Backup!$P:$P,Backup!$A:$A,'[103]Activity-wise'!EG$3,Backup!$D:$D,'[103]Activity-wise'!$B19),0)</f>
        <v>0</v>
      </c>
      <c r="EH19" s="326">
        <f>IFERROR(SUMIFS(Backup!$P:$P,Backup!$A:$A,'[103]Activity-wise'!EH$3,Backup!$D:$D,'[103]Activity-wise'!$B19),0)</f>
        <v>0</v>
      </c>
      <c r="EI19" s="326">
        <f>IFERROR(SUMIFS(Backup!$P:$P,Backup!$A:$A,'[103]Activity-wise'!EI$3,Backup!$D:$D,'[103]Activity-wise'!$B19),0)</f>
        <v>0</v>
      </c>
    </row>
    <row r="20" spans="1:139" s="326" customFormat="1">
      <c r="A20" s="321">
        <v>16</v>
      </c>
      <c r="B20" s="322" t="s">
        <v>404</v>
      </c>
      <c r="C20" s="323">
        <v>4000</v>
      </c>
      <c r="D20" s="324" t="s">
        <v>564</v>
      </c>
      <c r="E20" s="325">
        <f t="shared" si="5"/>
        <v>0</v>
      </c>
      <c r="F20" s="326">
        <f>IFERROR(SUMIFS(Backup!$P:$P,Backup!$O:$O,'[103]Activity-wise'!F$3,Backup!$D:$D,'[103]Activity-wise'!$B20),0)</f>
        <v>0</v>
      </c>
      <c r="G20" s="326">
        <f>IFERROR(SUMIFS(Backup!$P:$P,Backup!$O:$O,'[103]Activity-wise'!G$3,Backup!$D:$D,'[103]Activity-wise'!$B20),0)</f>
        <v>0</v>
      </c>
      <c r="H20" s="326">
        <f>IFERROR(SUMIFS(Backup!$P:$P,Backup!$O:$O,'[103]Activity-wise'!H$3,Backup!$D:$D,'[103]Activity-wise'!$B20),0)</f>
        <v>0</v>
      </c>
      <c r="I20" s="326">
        <f>IFERROR(SUMIFS(Backup!$P:$P,Backup!$O:$O,'[103]Activity-wise'!I$3,Backup!$D:$D,'[103]Activity-wise'!$B20),0)</f>
        <v>0</v>
      </c>
      <c r="J20" s="326">
        <f>IFERROR(SUMIFS(Backup!$P:$P,Backup!$O:$O,'[103]Activity-wise'!J$3,Backup!$D:$D,'[103]Activity-wise'!$B20),0)</f>
        <v>0</v>
      </c>
      <c r="K20" s="326">
        <f>IFERROR(SUMIFS(Backup!$P:$P,Backup!$O:$O,'[103]Activity-wise'!K$3,Backup!$D:$D,'[103]Activity-wise'!$B20),0)</f>
        <v>0</v>
      </c>
      <c r="L20" s="326">
        <f>IFERROR(SUMIFS(Backup!$P:$P,Backup!$O:$O,'[103]Activity-wise'!L$3,Backup!$D:$D,'[103]Activity-wise'!$B20),0)</f>
        <v>0</v>
      </c>
      <c r="M20" s="326">
        <f>IFERROR(SUMIFS(Backup!$P:$P,Backup!$O:$O,'[103]Activity-wise'!M$3,Backup!$D:$D,'[103]Activity-wise'!$B20),0)</f>
        <v>0</v>
      </c>
      <c r="N20" s="326">
        <f t="shared" si="6"/>
        <v>0</v>
      </c>
      <c r="O20" s="326">
        <f>IFERROR(SUMIFS(Backup!$P:$P,Backup!$A:$A,'[103]Activity-wise'!O$3,Backup!$D:$D,'[103]Activity-wise'!$B20),0)</f>
        <v>0</v>
      </c>
      <c r="P20" s="326">
        <f>IFERROR(SUMIFS(Backup!$P:$P,Backup!$A:$A,'[103]Activity-wise'!P$3,Backup!$D:$D,'[103]Activity-wise'!$B20),0)</f>
        <v>0</v>
      </c>
      <c r="Q20" s="326">
        <f>IFERROR(SUMIFS(Backup!$P:$P,Backup!$A:$A,'[103]Activity-wise'!Q$3,Backup!$D:$D,'[103]Activity-wise'!$B20),0)</f>
        <v>0</v>
      </c>
      <c r="R20" s="326">
        <f>IFERROR(SUMIFS(Backup!$P:$P,Backup!$A:$A,'[103]Activity-wise'!R$3,Backup!$D:$D,'[103]Activity-wise'!$B20),0)</f>
        <v>0</v>
      </c>
      <c r="S20" s="326">
        <f>IFERROR(SUMIFS(Backup!$P:$P,Backup!$A:$A,'[103]Activity-wise'!S$3,Backup!$D:$D,'[103]Activity-wise'!$B20),0)</f>
        <v>0</v>
      </c>
      <c r="T20" s="326">
        <f>IFERROR(SUMIFS(Backup!$P:$P,Backup!$A:$A,'[103]Activity-wise'!T$3,Backup!$D:$D,'[103]Activity-wise'!$B20),0)</f>
        <v>0</v>
      </c>
      <c r="U20" s="326">
        <f>IFERROR(SUMIFS(Backup!$P:$P,Backup!$A:$A,'[103]Activity-wise'!U$3,Backup!$D:$D,'[103]Activity-wise'!$B20),0)</f>
        <v>0</v>
      </c>
      <c r="V20" s="326">
        <f>IFERROR(SUMIFS(Backup!$P:$P,Backup!$A:$A,'[103]Activity-wise'!V$3,Backup!$D:$D,'[103]Activity-wise'!$B20),0)</f>
        <v>0</v>
      </c>
      <c r="W20" s="326">
        <f>IFERROR(SUMIFS(Backup!$P:$P,Backup!$A:$A,'[103]Activity-wise'!W$3,Backup!$D:$D,'[103]Activity-wise'!$B20),0)</f>
        <v>0</v>
      </c>
      <c r="X20" s="326">
        <f>IFERROR(SUMIFS(Backup!$P:$P,Backup!$A:$A,'[103]Activity-wise'!X$3,Backup!$D:$D,'[103]Activity-wise'!$B20),0)</f>
        <v>0</v>
      </c>
      <c r="Y20" s="326">
        <f>IFERROR(SUMIFS(Backup!$P:$P,Backup!$A:$A,'[103]Activity-wise'!Y$3,Backup!$D:$D,'[103]Activity-wise'!$B20),0)</f>
        <v>0</v>
      </c>
      <c r="Z20" s="326">
        <f>IFERROR(SUMIFS(Backup!$P:$P,Backup!$A:$A,'[103]Activity-wise'!Z$3,Backup!$D:$D,'[103]Activity-wise'!$B20),0)</f>
        <v>0</v>
      </c>
      <c r="AA20" s="326">
        <f>IFERROR(SUMIFS(Backup!$P:$P,Backup!$A:$A,'[103]Activity-wise'!AA$3,Backup!$D:$D,'[103]Activity-wise'!$B20),0)</f>
        <v>0</v>
      </c>
      <c r="AB20" s="326">
        <f>IFERROR(SUMIFS(Backup!$P:$P,Backup!$A:$A,'[103]Activity-wise'!AB$3,Backup!$D:$D,'[103]Activity-wise'!$B20),0)</f>
        <v>0</v>
      </c>
      <c r="AC20" s="326">
        <f>IFERROR(SUMIFS(Backup!$P:$P,Backup!$A:$A,'[103]Activity-wise'!AC$3,Backup!$D:$D,'[103]Activity-wise'!$B20),0)</f>
        <v>0</v>
      </c>
      <c r="AD20" s="326">
        <f>IFERROR(SUMIFS(Backup!$P:$P,Backup!$A:$A,'[103]Activity-wise'!AD$3,Backup!$D:$D,'[103]Activity-wise'!$B20),0)</f>
        <v>0</v>
      </c>
      <c r="AE20" s="326">
        <f>IFERROR(SUMIFS(Backup!$P:$P,Backup!$A:$A,'[103]Activity-wise'!AE$3,Backup!$D:$D,'[103]Activity-wise'!$B20),0)</f>
        <v>0</v>
      </c>
      <c r="AF20" s="326">
        <f>IFERROR(SUMIFS(Backup!$P:$P,Backup!$A:$A,'[103]Activity-wise'!AF$3,Backup!$D:$D,'[103]Activity-wise'!$B20),0)</f>
        <v>0</v>
      </c>
      <c r="AG20" s="326">
        <f>IFERROR(SUMIFS(Backup!$P:$P,Backup!$A:$A,'[103]Activity-wise'!AG$3,Backup!$D:$D,'[103]Activity-wise'!$B20),0)</f>
        <v>0</v>
      </c>
      <c r="AH20" s="326">
        <f>IFERROR(SUMIFS(Backup!$P:$P,Backup!$A:$A,'[103]Activity-wise'!AH$3,Backup!$D:$D,'[103]Activity-wise'!$B20),0)</f>
        <v>0</v>
      </c>
      <c r="AI20" s="326">
        <f>IFERROR(SUMIFS(Backup!$P:$P,Backup!$A:$A,'[103]Activity-wise'!AI$3,Backup!$D:$D,'[103]Activity-wise'!$B20),0)</f>
        <v>0</v>
      </c>
      <c r="AJ20" s="326">
        <f>IFERROR(SUMIFS(Backup!$P:$P,Backup!$A:$A,'[103]Activity-wise'!AJ$3,Backup!$D:$D,'[103]Activity-wise'!$B20),0)</f>
        <v>0</v>
      </c>
      <c r="AK20" s="326">
        <f>IFERROR(SUMIFS(Backup!$P:$P,Backup!$A:$A,'[103]Activity-wise'!AK$3,Backup!$D:$D,'[103]Activity-wise'!$B20),0)</f>
        <v>0</v>
      </c>
      <c r="AL20" s="326">
        <f>IFERROR(SUMIFS(Backup!$P:$P,Backup!$A:$A,'[103]Activity-wise'!AL$3,Backup!$D:$D,'[103]Activity-wise'!$B20),0)</f>
        <v>0</v>
      </c>
      <c r="AM20" s="326">
        <f>IFERROR(SUMIFS(Backup!$P:$P,Backup!$A:$A,'[103]Activity-wise'!AM$3,Backup!$D:$D,'[103]Activity-wise'!$B20),0)</f>
        <v>0</v>
      </c>
      <c r="AN20" s="326">
        <f>IFERROR(SUMIFS(Backup!$P:$P,Backup!$A:$A,'[103]Activity-wise'!AN$3,Backup!$D:$D,'[103]Activity-wise'!$B20),0)</f>
        <v>0</v>
      </c>
      <c r="AO20" s="326">
        <f>IFERROR(SUMIFS(Backup!$P:$P,Backup!$A:$A,'[103]Activity-wise'!AO$3,Backup!$D:$D,'[103]Activity-wise'!$B20),0)</f>
        <v>0</v>
      </c>
      <c r="AP20" s="326">
        <f>IFERROR(SUMIFS(Backup!$P:$P,Backup!$A:$A,'[103]Activity-wise'!AP$3,Backup!$D:$D,'[103]Activity-wise'!$B20),0)</f>
        <v>0</v>
      </c>
      <c r="AQ20" s="326">
        <f>IFERROR(SUMIFS(Backup!$P:$P,Backup!$A:$A,'[103]Activity-wise'!AQ$3,Backup!$D:$D,'[103]Activity-wise'!$B20),0)</f>
        <v>0</v>
      </c>
      <c r="AR20" s="326">
        <f>IFERROR(SUMIFS(Backup!$P:$P,Backup!$A:$A,'[103]Activity-wise'!AR$3,Backup!$D:$D,'[103]Activity-wise'!$B20),0)</f>
        <v>0</v>
      </c>
      <c r="AS20" s="326">
        <f t="shared" si="7"/>
        <v>0</v>
      </c>
      <c r="AT20" s="326">
        <f>IFERROR(SUMIFS(Backup!$P:$P,Backup!$A:$A,'[103]Activity-wise'!AT$3,Backup!$D:$D,'[103]Activity-wise'!$B20),0)</f>
        <v>0</v>
      </c>
      <c r="AU20" s="326">
        <f>IFERROR(SUMIFS(Backup!$P:$P,Backup!$A:$A,'[103]Activity-wise'!AU$3,Backup!$D:$D,'[103]Activity-wise'!$B20),0)</f>
        <v>0</v>
      </c>
      <c r="AV20" s="326">
        <f>IFERROR(SUMIFS(Backup!$P:$P,Backup!$A:$A,'[103]Activity-wise'!AV$3,Backup!$D:$D,'[103]Activity-wise'!$B20),0)</f>
        <v>0</v>
      </c>
      <c r="AW20" s="326">
        <f>IFERROR(SUMIFS(Backup!$P:$P,Backup!$A:$A,'[103]Activity-wise'!AW$3,Backup!$D:$D,'[103]Activity-wise'!$B20),0)</f>
        <v>0</v>
      </c>
      <c r="AX20" s="326">
        <f>IFERROR(SUMIFS(Backup!$P:$P,Backup!$A:$A,'[103]Activity-wise'!AX$3,Backup!$D:$D,'[103]Activity-wise'!$B20),0)</f>
        <v>0</v>
      </c>
      <c r="AY20" s="326">
        <f>IFERROR(SUMIFS(Backup!$P:$P,Backup!$A:$A,'[103]Activity-wise'!AY$3,Backup!$D:$D,'[103]Activity-wise'!$B20),0)</f>
        <v>0</v>
      </c>
      <c r="AZ20" s="326">
        <f>IFERROR(SUMIFS(Backup!$P:$P,Backup!$A:$A,'[103]Activity-wise'!AZ$3,Backup!$D:$D,'[103]Activity-wise'!$B20),0)</f>
        <v>0</v>
      </c>
      <c r="BA20" s="326">
        <f>IFERROR(SUMIFS(Backup!$P:$P,Backup!$A:$A,'[103]Activity-wise'!BA$3,Backup!$D:$D,'[103]Activity-wise'!$B20),0)</f>
        <v>0</v>
      </c>
      <c r="BB20" s="326">
        <f>IFERROR(SUMIFS(Backup!$P:$P,Backup!$A:$A,'[103]Activity-wise'!BB$3,Backup!$D:$D,'[103]Activity-wise'!$B20),0)</f>
        <v>0</v>
      </c>
      <c r="BC20" s="326">
        <f>IFERROR(SUMIFS(Backup!$P:$P,Backup!$A:$A,'[103]Activity-wise'!BC$3,Backup!$D:$D,'[103]Activity-wise'!$B20),0)</f>
        <v>0</v>
      </c>
      <c r="BD20" s="326">
        <f>IFERROR(SUMIFS(Backup!$P:$P,Backup!$A:$A,'[103]Activity-wise'!BD$3,Backup!$D:$D,'[103]Activity-wise'!$B20),0)</f>
        <v>0</v>
      </c>
      <c r="BE20" s="326">
        <f>IFERROR(SUMIFS(Backup!$P:$P,Backup!$A:$A,'[103]Activity-wise'!BE$3,Backup!$D:$D,'[103]Activity-wise'!$B20),0)</f>
        <v>0</v>
      </c>
      <c r="BF20" s="326">
        <f>IFERROR(SUMIFS(Backup!$P:$P,Backup!$A:$A,'[103]Activity-wise'!BF$3,Backup!$D:$D,'[103]Activity-wise'!$B20),0)</f>
        <v>0</v>
      </c>
      <c r="BG20" s="326">
        <f>IFERROR(SUMIFS(Backup!$P:$P,Backup!$A:$A,'[103]Activity-wise'!BG$3,Backup!$D:$D,'[103]Activity-wise'!$B20),0)</f>
        <v>0</v>
      </c>
      <c r="BH20" s="326">
        <f>IFERROR(SUMIFS(Backup!$P:$P,Backup!$A:$A,'[103]Activity-wise'!BH$3,Backup!$D:$D,'[103]Activity-wise'!$B20),0)</f>
        <v>0</v>
      </c>
      <c r="BI20" s="326">
        <f>IFERROR(SUMIFS(Backup!$P:$P,Backup!$A:$A,'[103]Activity-wise'!BI$3,Backup!$D:$D,'[103]Activity-wise'!$B20),0)</f>
        <v>0</v>
      </c>
      <c r="BJ20" s="326">
        <f>IFERROR(SUMIFS(Backup!$P:$P,Backup!$A:$A,'[103]Activity-wise'!BJ$3,Backup!$D:$D,'[103]Activity-wise'!$B20),0)</f>
        <v>0</v>
      </c>
      <c r="BK20" s="326">
        <f>IFERROR(SUMIFS(Backup!$P:$P,Backup!$A:$A,'[103]Activity-wise'!BK$3,Backup!$D:$D,'[103]Activity-wise'!$B20),0)</f>
        <v>0</v>
      </c>
      <c r="BL20" s="326">
        <f>IFERROR(SUMIFS(Backup!$P:$P,Backup!$A:$A,'[103]Activity-wise'!BL$3,Backup!$D:$D,'[103]Activity-wise'!$B20),0)</f>
        <v>0</v>
      </c>
      <c r="BM20" s="326">
        <f>IFERROR(SUMIFS(Backup!$P:$P,Backup!$A:$A,'[103]Activity-wise'!BM$3,Backup!$D:$D,'[103]Activity-wise'!$B20),0)</f>
        <v>0</v>
      </c>
      <c r="BN20" s="326">
        <f>IFERROR(SUMIFS(Backup!$P:$P,Backup!$A:$A,'[103]Activity-wise'!BN$3,Backup!$D:$D,'[103]Activity-wise'!$B20),0)</f>
        <v>0</v>
      </c>
      <c r="BO20" s="326">
        <f>IFERROR(SUMIFS(Backup!$P:$P,Backup!$A:$A,'[103]Activity-wise'!BO$3,Backup!$D:$D,'[103]Activity-wise'!$B20),0)</f>
        <v>0</v>
      </c>
      <c r="BP20" s="326">
        <f>IFERROR(SUMIFS(Backup!$P:$P,Backup!$A:$A,'[103]Activity-wise'!BP$3,Backup!$D:$D,'[103]Activity-wise'!$B20),0)</f>
        <v>0</v>
      </c>
      <c r="BQ20" s="326">
        <f>IFERROR(SUMIFS(Backup!$P:$P,Backup!$A:$A,'[103]Activity-wise'!BQ$3,Backup!$D:$D,'[103]Activity-wise'!$B20),0)</f>
        <v>0</v>
      </c>
      <c r="BR20" s="326">
        <f>IFERROR(SUMIFS(Backup!$P:$P,Backup!$A:$A,'[103]Activity-wise'!BR$3,Backup!$D:$D,'[103]Activity-wise'!$B20),0)</f>
        <v>0</v>
      </c>
      <c r="BS20" s="326">
        <f>IFERROR(SUMIFS(Backup!$P:$P,Backup!$A:$A,'[103]Activity-wise'!BS$3,Backup!$D:$D,'[103]Activity-wise'!$B20),0)</f>
        <v>0</v>
      </c>
      <c r="BT20" s="326">
        <f>IFERROR(SUMIFS(Backup!$P:$P,Backup!$A:$A,'[103]Activity-wise'!BT$3,Backup!$D:$D,'[103]Activity-wise'!$B20),0)</f>
        <v>0</v>
      </c>
      <c r="BU20" s="326">
        <f>IFERROR(SUMIFS(Backup!$P:$P,Backup!$A:$A,'[103]Activity-wise'!BU$3,Backup!$D:$D,'[103]Activity-wise'!$B20),0)</f>
        <v>0</v>
      </c>
      <c r="BV20" s="326">
        <f>IFERROR(SUMIFS(Backup!$P:$P,Backup!$A:$A,'[103]Activity-wise'!BV$3,Backup!$D:$D,'[103]Activity-wise'!$B20),0)</f>
        <v>0</v>
      </c>
      <c r="BW20" s="326">
        <f>IFERROR(SUMIFS(Backup!$P:$P,Backup!$A:$A,'[103]Activity-wise'!BW$3,Backup!$D:$D,'[103]Activity-wise'!$B20),0)</f>
        <v>0</v>
      </c>
      <c r="BX20" s="326">
        <f>IFERROR(SUMIFS(Backup!$P:$P,Backup!$A:$A,'[103]Activity-wise'!BX$3,Backup!$D:$D,'[103]Activity-wise'!$B20),0)</f>
        <v>0</v>
      </c>
      <c r="BY20" s="326">
        <f t="shared" si="8"/>
        <v>0</v>
      </c>
      <c r="BZ20" s="326">
        <f>IFERROR(SUMIFS(Backup!$P:$P,Backup!$A:$A,'[103]Activity-wise'!BZ$3,Backup!$D:$D,'[103]Activity-wise'!$B20),0)</f>
        <v>0</v>
      </c>
      <c r="CA20" s="326">
        <f>IFERROR(SUMIFS(Backup!$P:$P,Backup!$A:$A,'[103]Activity-wise'!CA$3,Backup!$D:$D,'[103]Activity-wise'!$B20),0)</f>
        <v>0</v>
      </c>
      <c r="CB20" s="326">
        <f>IFERROR(SUMIFS(Backup!$P:$P,Backup!$A:$A,'[103]Activity-wise'!CB$3,Backup!$D:$D,'[103]Activity-wise'!$B20),0)</f>
        <v>0</v>
      </c>
      <c r="CC20" s="326">
        <f>IFERROR(SUMIFS(Backup!$P:$P,Backup!$A:$A,'[103]Activity-wise'!CC$3,Backup!$D:$D,'[103]Activity-wise'!$B20),0)</f>
        <v>0</v>
      </c>
      <c r="CD20" s="326">
        <f>IFERROR(SUMIFS(Backup!$P:$P,Backup!$A:$A,'[103]Activity-wise'!CD$3,Backup!$D:$D,'[103]Activity-wise'!$B20),0)</f>
        <v>0</v>
      </c>
      <c r="CE20" s="326">
        <f>IFERROR(SUMIFS(Backup!$P:$P,Backup!$A:$A,'[103]Activity-wise'!CE$3,Backup!$D:$D,'[103]Activity-wise'!$B20),0)</f>
        <v>0</v>
      </c>
      <c r="CF20" s="326">
        <f>IFERROR(SUMIFS(Backup!$P:$P,Backup!$A:$A,'[103]Activity-wise'!CF$3,Backup!$D:$D,'[103]Activity-wise'!$B20),0)</f>
        <v>0</v>
      </c>
      <c r="CG20" s="326">
        <f>IFERROR(SUMIFS(Backup!$P:$P,Backup!$A:$A,'[103]Activity-wise'!CG$3,Backup!$D:$D,'[103]Activity-wise'!$B20),0)</f>
        <v>0</v>
      </c>
      <c r="CH20" s="326">
        <f>IFERROR(SUMIFS(Backup!$P:$P,Backup!$A:$A,'[103]Activity-wise'!CH$3,Backup!$D:$D,'[103]Activity-wise'!$B20),0)</f>
        <v>0</v>
      </c>
      <c r="CI20" s="326">
        <f>IFERROR(SUMIFS(Backup!$P:$P,Backup!$A:$A,'[103]Activity-wise'!CI$3,Backup!$D:$D,'[103]Activity-wise'!$B20),0)</f>
        <v>0</v>
      </c>
      <c r="CJ20" s="326">
        <f>IFERROR(SUMIFS(Backup!$P:$P,Backup!$A:$A,'[103]Activity-wise'!CJ$3,Backup!$D:$D,'[103]Activity-wise'!$B20),0)</f>
        <v>0</v>
      </c>
      <c r="CK20" s="326">
        <f>IFERROR(SUMIFS(Backup!$P:$P,Backup!$A:$A,'[103]Activity-wise'!CK$3,Backup!$D:$D,'[103]Activity-wise'!$B20),0)</f>
        <v>0</v>
      </c>
      <c r="CL20" s="326">
        <f>IFERROR(SUMIFS(Backup!$P:$P,Backup!$A:$A,'[103]Activity-wise'!CL$3,Backup!$D:$D,'[103]Activity-wise'!$B20),0)</f>
        <v>0</v>
      </c>
      <c r="CM20" s="326">
        <f>IFERROR(SUMIFS(Backup!$P:$P,Backup!$A:$A,'[103]Activity-wise'!CM$3,Backup!$D:$D,'[103]Activity-wise'!$B20),0)</f>
        <v>0</v>
      </c>
      <c r="CN20" s="326">
        <f>IFERROR(SUMIFS(Backup!$P:$P,Backup!$A:$A,'[103]Activity-wise'!CN$3,Backup!$D:$D,'[103]Activity-wise'!$B20),0)</f>
        <v>0</v>
      </c>
      <c r="CO20" s="326">
        <f>IFERROR(SUMIFS(Backup!$P:$P,Backup!$A:$A,'[103]Activity-wise'!CO$3,Backup!$D:$D,'[103]Activity-wise'!$B20),0)</f>
        <v>0</v>
      </c>
      <c r="CP20" s="326">
        <f>IFERROR(SUMIFS(Backup!$P:$P,Backup!$A:$A,'[103]Activity-wise'!CP$3,Backup!$D:$D,'[103]Activity-wise'!$B20),0)</f>
        <v>0</v>
      </c>
      <c r="CQ20" s="326">
        <f>IFERROR(SUMIFS(Backup!$P:$P,Backup!$A:$A,'[103]Activity-wise'!CQ$3,Backup!$D:$D,'[103]Activity-wise'!$B20),0)</f>
        <v>0</v>
      </c>
      <c r="CR20" s="326">
        <f>IFERROR(SUMIFS(Backup!$P:$P,Backup!$A:$A,'[103]Activity-wise'!CR$3,Backup!$D:$D,'[103]Activity-wise'!$B20),0)</f>
        <v>0</v>
      </c>
      <c r="CS20" s="326">
        <f>IFERROR(SUMIFS(Backup!$P:$P,Backup!$A:$A,'[103]Activity-wise'!CS$3,Backup!$D:$D,'[103]Activity-wise'!$B20),0)</f>
        <v>0</v>
      </c>
      <c r="CT20" s="326">
        <f>IFERROR(SUMIFS(Backup!$P:$P,Backup!$A:$A,'[103]Activity-wise'!CT$3,Backup!$D:$D,'[103]Activity-wise'!$B20),0)</f>
        <v>0</v>
      </c>
      <c r="CU20" s="326">
        <f>IFERROR(SUMIFS(Backup!$P:$P,Backup!$A:$A,'[103]Activity-wise'!CU$3,Backup!$D:$D,'[103]Activity-wise'!$B20),0)</f>
        <v>0</v>
      </c>
      <c r="CV20" s="326">
        <f>IFERROR(SUMIFS(Backup!$P:$P,Backup!$A:$A,'[103]Activity-wise'!CV$3,Backup!$D:$D,'[103]Activity-wise'!$B20),0)</f>
        <v>0</v>
      </c>
      <c r="CW20" s="326">
        <f>IFERROR(SUMIFS(Backup!$P:$P,Backup!$A:$A,'[103]Activity-wise'!CW$3,Backup!$D:$D,'[103]Activity-wise'!$B20),0)</f>
        <v>0</v>
      </c>
      <c r="CX20" s="326">
        <f>IFERROR(SUMIFS(Backup!$P:$P,Backup!$A:$A,'[103]Activity-wise'!CX$3,Backup!$D:$D,'[103]Activity-wise'!$B20),0)</f>
        <v>0</v>
      </c>
      <c r="CY20" s="326">
        <f>IFERROR(SUMIFS(Backup!$P:$P,Backup!$A:$A,'[103]Activity-wise'!CY$3,Backup!$D:$D,'[103]Activity-wise'!$B20),0)</f>
        <v>0</v>
      </c>
      <c r="CZ20" s="326">
        <f>IFERROR(SUMIFS(Backup!$P:$P,Backup!$A:$A,'[103]Activity-wise'!CZ$3,Backup!$D:$D,'[103]Activity-wise'!$B20),0)</f>
        <v>0</v>
      </c>
      <c r="DA20" s="326">
        <f>IFERROR(SUMIFS(Backup!$P:$P,Backup!$A:$A,'[103]Activity-wise'!DA$3,Backup!$D:$D,'[103]Activity-wise'!$B20),0)</f>
        <v>0</v>
      </c>
      <c r="DB20" s="326">
        <f>IFERROR(SUMIFS(Backup!$P:$P,Backup!$A:$A,'[103]Activity-wise'!DB$3,Backup!$D:$D,'[103]Activity-wise'!$B20),0)</f>
        <v>0</v>
      </c>
      <c r="DC20" s="326">
        <f>IFERROR(SUMIFS(Backup!$P:$P,Backup!$A:$A,'[103]Activity-wise'!DC$3,Backup!$D:$D,'[103]Activity-wise'!$B20),0)</f>
        <v>0</v>
      </c>
      <c r="DD20" s="326">
        <f t="shared" si="9"/>
        <v>0</v>
      </c>
      <c r="DE20" s="326">
        <f>IFERROR(SUMIFS(Backup!$P:$P,Backup!$A:$A,'[103]Activity-wise'!DE$3,Backup!$D:$D,'[103]Activity-wise'!$B20),0)</f>
        <v>0</v>
      </c>
      <c r="DF20" s="326">
        <f>IFERROR(SUMIFS(Backup!$P:$P,Backup!$A:$A,'[103]Activity-wise'!DF$3,Backup!$D:$D,'[103]Activity-wise'!$B20),0)</f>
        <v>0</v>
      </c>
      <c r="DG20" s="326">
        <f>IFERROR(SUMIFS(Backup!$P:$P,Backup!$A:$A,'[103]Activity-wise'!DG$3,Backup!$D:$D,'[103]Activity-wise'!$B20),0)</f>
        <v>0</v>
      </c>
      <c r="DH20" s="326">
        <f>IFERROR(SUMIFS(Backup!$P:$P,Backup!$A:$A,'[103]Activity-wise'!DH$3,Backup!$D:$D,'[103]Activity-wise'!$B20),0)</f>
        <v>0</v>
      </c>
      <c r="DI20" s="326">
        <f>IFERROR(SUMIFS(Backup!$P:$P,Backup!$A:$A,'[103]Activity-wise'!DI$3,Backup!$D:$D,'[103]Activity-wise'!$B20),0)</f>
        <v>0</v>
      </c>
      <c r="DJ20" s="326">
        <f>IFERROR(SUMIFS(Backup!$P:$P,Backup!$A:$A,'[103]Activity-wise'!DJ$3,Backup!$D:$D,'[103]Activity-wise'!$B20),0)</f>
        <v>0</v>
      </c>
      <c r="DK20" s="326">
        <f>IFERROR(SUMIFS(Backup!$P:$P,Backup!$A:$A,'[103]Activity-wise'!DK$3,Backup!$D:$D,'[103]Activity-wise'!$B20),0)</f>
        <v>0</v>
      </c>
      <c r="DL20" s="326">
        <f>IFERROR(SUMIFS(Backup!$P:$P,Backup!$A:$A,'[103]Activity-wise'!DL$3,Backup!$D:$D,'[103]Activity-wise'!$B20),0)</f>
        <v>0</v>
      </c>
      <c r="DM20" s="326">
        <f>IFERROR(SUMIFS(Backup!$P:$P,Backup!$A:$A,'[103]Activity-wise'!DM$3,Backup!$D:$D,'[103]Activity-wise'!$B20),0)</f>
        <v>0</v>
      </c>
      <c r="DN20" s="326">
        <f>IFERROR(SUMIFS(Backup!$P:$P,Backup!$A:$A,'[103]Activity-wise'!DN$3,Backup!$D:$D,'[103]Activity-wise'!$B20),0)</f>
        <v>0</v>
      </c>
      <c r="DO20" s="326">
        <f>IFERROR(SUMIFS(Backup!$P:$P,Backup!$A:$A,'[103]Activity-wise'!DO$3,Backup!$D:$D,'[103]Activity-wise'!$B20),0)</f>
        <v>0</v>
      </c>
      <c r="DP20" s="326">
        <f>IFERROR(SUMIFS(Backup!$P:$P,Backup!$A:$A,'[103]Activity-wise'!DP$3,Backup!$D:$D,'[103]Activity-wise'!$B20),0)</f>
        <v>0</v>
      </c>
      <c r="DQ20" s="326">
        <f>IFERROR(SUMIFS(Backup!$P:$P,Backup!$A:$A,'[103]Activity-wise'!DQ$3,Backup!$D:$D,'[103]Activity-wise'!$B20),0)</f>
        <v>0</v>
      </c>
      <c r="DR20" s="326">
        <f>IFERROR(SUMIFS(Backup!$P:$P,Backup!$A:$A,'[103]Activity-wise'!DR$3,Backup!$D:$D,'[103]Activity-wise'!$B20),0)</f>
        <v>0</v>
      </c>
      <c r="DS20" s="326">
        <f>IFERROR(SUMIFS(Backup!$P:$P,Backup!$A:$A,'[103]Activity-wise'!DS$3,Backup!$D:$D,'[103]Activity-wise'!$B20),0)</f>
        <v>0</v>
      </c>
      <c r="DT20" s="326">
        <f>IFERROR(SUMIFS(Backup!$P:$P,Backup!$A:$A,'[103]Activity-wise'!DT$3,Backup!$D:$D,'[103]Activity-wise'!$B20),0)</f>
        <v>0</v>
      </c>
      <c r="DU20" s="326">
        <f>IFERROR(SUMIFS(Backup!$P:$P,Backup!$A:$A,'[103]Activity-wise'!DU$3,Backup!$D:$D,'[103]Activity-wise'!$B20),0)</f>
        <v>0</v>
      </c>
      <c r="DV20" s="326">
        <f>IFERROR(SUMIFS(Backup!$P:$P,Backup!$A:$A,'[103]Activity-wise'!DV$3,Backup!$D:$D,'[103]Activity-wise'!$B20),0)</f>
        <v>0</v>
      </c>
      <c r="DW20" s="326">
        <f>IFERROR(SUMIFS(Backup!$P:$P,Backup!$A:$A,'[103]Activity-wise'!DW$3,Backup!$D:$D,'[103]Activity-wise'!$B20),0)</f>
        <v>0</v>
      </c>
      <c r="DX20" s="326">
        <f>IFERROR(SUMIFS(Backup!$P:$P,Backup!$A:$A,'[103]Activity-wise'!DX$3,Backup!$D:$D,'[103]Activity-wise'!$B20),0)</f>
        <v>0</v>
      </c>
      <c r="DY20" s="326">
        <f>IFERROR(SUMIFS(Backup!$P:$P,Backup!$A:$A,'[103]Activity-wise'!DY$3,Backup!$D:$D,'[103]Activity-wise'!$B20),0)</f>
        <v>0</v>
      </c>
      <c r="DZ20" s="326">
        <f>IFERROR(SUMIFS(Backup!$P:$P,Backup!$A:$A,'[103]Activity-wise'!DZ$3,Backup!$D:$D,'[103]Activity-wise'!$B20),0)</f>
        <v>0</v>
      </c>
      <c r="EA20" s="326">
        <f>IFERROR(SUMIFS(Backup!$P:$P,Backup!$A:$A,'[103]Activity-wise'!EA$3,Backup!$D:$D,'[103]Activity-wise'!$B20),0)</f>
        <v>0</v>
      </c>
      <c r="EB20" s="326">
        <f>IFERROR(SUMIFS(Backup!$P:$P,Backup!$A:$A,'[103]Activity-wise'!EB$3,Backup!$D:$D,'[103]Activity-wise'!$B20),0)</f>
        <v>0</v>
      </c>
      <c r="EC20" s="326">
        <f>IFERROR(SUMIFS(Backup!$P:$P,Backup!$A:$A,'[103]Activity-wise'!EC$3,Backup!$D:$D,'[103]Activity-wise'!$B20),0)</f>
        <v>0</v>
      </c>
      <c r="ED20" s="326">
        <f>IFERROR(SUMIFS(Backup!$P:$P,Backup!$A:$A,'[103]Activity-wise'!ED$3,Backup!$D:$D,'[103]Activity-wise'!$B20),0)</f>
        <v>0</v>
      </c>
      <c r="EE20" s="326">
        <f>IFERROR(SUMIFS(Backup!$P:$P,Backup!$A:$A,'[103]Activity-wise'!EE$3,Backup!$D:$D,'[103]Activity-wise'!$B20),0)</f>
        <v>0</v>
      </c>
      <c r="EF20" s="326">
        <f>IFERROR(SUMIFS(Backup!$P:$P,Backup!$A:$A,'[103]Activity-wise'!EF$3,Backup!$D:$D,'[103]Activity-wise'!$B20),0)</f>
        <v>0</v>
      </c>
      <c r="EG20" s="326">
        <f>IFERROR(SUMIFS(Backup!$P:$P,Backup!$A:$A,'[103]Activity-wise'!EG$3,Backup!$D:$D,'[103]Activity-wise'!$B20),0)</f>
        <v>0</v>
      </c>
      <c r="EH20" s="326">
        <f>IFERROR(SUMIFS(Backup!$P:$P,Backup!$A:$A,'[103]Activity-wise'!EH$3,Backup!$D:$D,'[103]Activity-wise'!$B20),0)</f>
        <v>0</v>
      </c>
      <c r="EI20" s="326">
        <f>IFERROR(SUMIFS(Backup!$P:$P,Backup!$A:$A,'[103]Activity-wise'!EI$3,Backup!$D:$D,'[103]Activity-wise'!$B20),0)</f>
        <v>0</v>
      </c>
    </row>
    <row r="21" spans="1:139" s="326" customFormat="1">
      <c r="A21" s="321">
        <v>17</v>
      </c>
      <c r="B21" s="322" t="s">
        <v>406</v>
      </c>
      <c r="C21" s="323">
        <v>10.199999999999999</v>
      </c>
      <c r="D21" s="324" t="s">
        <v>854</v>
      </c>
      <c r="E21" s="325">
        <f t="shared" si="5"/>
        <v>0</v>
      </c>
      <c r="F21" s="326">
        <f>IFERROR(SUMIFS(Backup!$P:$P,Backup!$O:$O,'[103]Activity-wise'!F$3,Backup!$D:$D,'[103]Activity-wise'!$B21),0)</f>
        <v>0</v>
      </c>
      <c r="G21" s="326">
        <f>IFERROR(SUMIFS(Backup!$P:$P,Backup!$O:$O,'[103]Activity-wise'!G$3,Backup!$D:$D,'[103]Activity-wise'!$B21),0)</f>
        <v>0</v>
      </c>
      <c r="H21" s="326">
        <f>IFERROR(SUMIFS(Backup!$P:$P,Backup!$O:$O,'[103]Activity-wise'!H$3,Backup!$D:$D,'[103]Activity-wise'!$B21),0)</f>
        <v>0</v>
      </c>
      <c r="I21" s="326">
        <f>IFERROR(SUMIFS(Backup!$P:$P,Backup!$O:$O,'[103]Activity-wise'!I$3,Backup!$D:$D,'[103]Activity-wise'!$B21),0)</f>
        <v>0</v>
      </c>
      <c r="J21" s="326">
        <f>IFERROR(SUMIFS(Backup!$P:$P,Backup!$O:$O,'[103]Activity-wise'!J$3,Backup!$D:$D,'[103]Activity-wise'!$B21),0)</f>
        <v>0</v>
      </c>
      <c r="K21" s="326">
        <f>IFERROR(SUMIFS(Backup!$P:$P,Backup!$O:$O,'[103]Activity-wise'!K$3,Backup!$D:$D,'[103]Activity-wise'!$B21),0)</f>
        <v>0</v>
      </c>
      <c r="L21" s="326">
        <f>IFERROR(SUMIFS(Backup!$P:$P,Backup!$O:$O,'[103]Activity-wise'!L$3,Backup!$D:$D,'[103]Activity-wise'!$B21),0)</f>
        <v>0</v>
      </c>
      <c r="M21" s="326">
        <f>IFERROR(SUMIFS(Backup!$P:$P,Backup!$O:$O,'[103]Activity-wise'!M$3,Backup!$D:$D,'[103]Activity-wise'!$B21),0)</f>
        <v>0</v>
      </c>
      <c r="N21" s="326">
        <f t="shared" si="6"/>
        <v>0</v>
      </c>
      <c r="O21" s="326">
        <f>IFERROR(SUMIFS(Backup!$P:$P,Backup!$A:$A,'[103]Activity-wise'!O$3,Backup!$D:$D,'[103]Activity-wise'!$B21),0)</f>
        <v>0</v>
      </c>
      <c r="P21" s="326">
        <f>IFERROR(SUMIFS(Backup!$P:$P,Backup!$A:$A,'[103]Activity-wise'!P$3,Backup!$D:$D,'[103]Activity-wise'!$B21),0)</f>
        <v>0</v>
      </c>
      <c r="Q21" s="326">
        <f>IFERROR(SUMIFS(Backup!$P:$P,Backup!$A:$A,'[103]Activity-wise'!Q$3,Backup!$D:$D,'[103]Activity-wise'!$B21),0)</f>
        <v>0</v>
      </c>
      <c r="R21" s="326">
        <f>IFERROR(SUMIFS(Backup!$P:$P,Backup!$A:$A,'[103]Activity-wise'!R$3,Backup!$D:$D,'[103]Activity-wise'!$B21),0)</f>
        <v>0</v>
      </c>
      <c r="S21" s="326">
        <f>IFERROR(SUMIFS(Backup!$P:$P,Backup!$A:$A,'[103]Activity-wise'!S$3,Backup!$D:$D,'[103]Activity-wise'!$B21),0)</f>
        <v>0</v>
      </c>
      <c r="T21" s="326">
        <f>IFERROR(SUMIFS(Backup!$P:$P,Backup!$A:$A,'[103]Activity-wise'!T$3,Backup!$D:$D,'[103]Activity-wise'!$B21),0)</f>
        <v>0</v>
      </c>
      <c r="U21" s="326">
        <f>IFERROR(SUMIFS(Backup!$P:$P,Backup!$A:$A,'[103]Activity-wise'!U$3,Backup!$D:$D,'[103]Activity-wise'!$B21),0)</f>
        <v>0</v>
      </c>
      <c r="V21" s="326">
        <f>IFERROR(SUMIFS(Backup!$P:$P,Backup!$A:$A,'[103]Activity-wise'!V$3,Backup!$D:$D,'[103]Activity-wise'!$B21),0)</f>
        <v>0</v>
      </c>
      <c r="W21" s="326">
        <f>IFERROR(SUMIFS(Backup!$P:$P,Backup!$A:$A,'[103]Activity-wise'!W$3,Backup!$D:$D,'[103]Activity-wise'!$B21),0)</f>
        <v>0</v>
      </c>
      <c r="X21" s="326">
        <f>IFERROR(SUMIFS(Backup!$P:$P,Backup!$A:$A,'[103]Activity-wise'!X$3,Backup!$D:$D,'[103]Activity-wise'!$B21),0)</f>
        <v>0</v>
      </c>
      <c r="Y21" s="326">
        <f>IFERROR(SUMIFS(Backup!$P:$P,Backup!$A:$A,'[103]Activity-wise'!Y$3,Backup!$D:$D,'[103]Activity-wise'!$B21),0)</f>
        <v>0</v>
      </c>
      <c r="Z21" s="326">
        <f>IFERROR(SUMIFS(Backup!$P:$P,Backup!$A:$A,'[103]Activity-wise'!Z$3,Backup!$D:$D,'[103]Activity-wise'!$B21),0)</f>
        <v>0</v>
      </c>
      <c r="AA21" s="326">
        <f>IFERROR(SUMIFS(Backup!$P:$P,Backup!$A:$A,'[103]Activity-wise'!AA$3,Backup!$D:$D,'[103]Activity-wise'!$B21),0)</f>
        <v>0</v>
      </c>
      <c r="AB21" s="326">
        <f>IFERROR(SUMIFS(Backup!$P:$P,Backup!$A:$A,'[103]Activity-wise'!AB$3,Backup!$D:$D,'[103]Activity-wise'!$B21),0)</f>
        <v>0</v>
      </c>
      <c r="AC21" s="326">
        <f>IFERROR(SUMIFS(Backup!$P:$P,Backup!$A:$A,'[103]Activity-wise'!AC$3,Backup!$D:$D,'[103]Activity-wise'!$B21),0)</f>
        <v>0</v>
      </c>
      <c r="AD21" s="326">
        <f>IFERROR(SUMIFS(Backup!$P:$P,Backup!$A:$A,'[103]Activity-wise'!AD$3,Backup!$D:$D,'[103]Activity-wise'!$B21),0)</f>
        <v>0</v>
      </c>
      <c r="AE21" s="326">
        <f>IFERROR(SUMIFS(Backup!$P:$P,Backup!$A:$A,'[103]Activity-wise'!AE$3,Backup!$D:$D,'[103]Activity-wise'!$B21),0)</f>
        <v>0</v>
      </c>
      <c r="AF21" s="326">
        <f>IFERROR(SUMIFS(Backup!$P:$P,Backup!$A:$A,'[103]Activity-wise'!AF$3,Backup!$D:$D,'[103]Activity-wise'!$B21),0)</f>
        <v>0</v>
      </c>
      <c r="AG21" s="326">
        <f>IFERROR(SUMIFS(Backup!$P:$P,Backup!$A:$A,'[103]Activity-wise'!AG$3,Backup!$D:$D,'[103]Activity-wise'!$B21),0)</f>
        <v>0</v>
      </c>
      <c r="AH21" s="326">
        <f>IFERROR(SUMIFS(Backup!$P:$P,Backup!$A:$A,'[103]Activity-wise'!AH$3,Backup!$D:$D,'[103]Activity-wise'!$B21),0)</f>
        <v>0</v>
      </c>
      <c r="AI21" s="326">
        <f>IFERROR(SUMIFS(Backup!$P:$P,Backup!$A:$A,'[103]Activity-wise'!AI$3,Backup!$D:$D,'[103]Activity-wise'!$B21),0)</f>
        <v>0</v>
      </c>
      <c r="AJ21" s="326">
        <f>IFERROR(SUMIFS(Backup!$P:$P,Backup!$A:$A,'[103]Activity-wise'!AJ$3,Backup!$D:$D,'[103]Activity-wise'!$B21),0)</f>
        <v>0</v>
      </c>
      <c r="AK21" s="326">
        <f>IFERROR(SUMIFS(Backup!$P:$P,Backup!$A:$A,'[103]Activity-wise'!AK$3,Backup!$D:$D,'[103]Activity-wise'!$B21),0)</f>
        <v>0</v>
      </c>
      <c r="AL21" s="326">
        <f>IFERROR(SUMIFS(Backup!$P:$P,Backup!$A:$A,'[103]Activity-wise'!AL$3,Backup!$D:$D,'[103]Activity-wise'!$B21),0)</f>
        <v>0</v>
      </c>
      <c r="AM21" s="326">
        <f>IFERROR(SUMIFS(Backup!$P:$P,Backup!$A:$A,'[103]Activity-wise'!AM$3,Backup!$D:$D,'[103]Activity-wise'!$B21),0)</f>
        <v>0</v>
      </c>
      <c r="AN21" s="326">
        <f>IFERROR(SUMIFS(Backup!$P:$P,Backup!$A:$A,'[103]Activity-wise'!AN$3,Backup!$D:$D,'[103]Activity-wise'!$B21),0)</f>
        <v>0</v>
      </c>
      <c r="AO21" s="326">
        <f>IFERROR(SUMIFS(Backup!$P:$P,Backup!$A:$A,'[103]Activity-wise'!AO$3,Backup!$D:$D,'[103]Activity-wise'!$B21),0)</f>
        <v>0</v>
      </c>
      <c r="AP21" s="326">
        <f>IFERROR(SUMIFS(Backup!$P:$P,Backup!$A:$A,'[103]Activity-wise'!AP$3,Backup!$D:$D,'[103]Activity-wise'!$B21),0)</f>
        <v>0</v>
      </c>
      <c r="AQ21" s="326">
        <f>IFERROR(SUMIFS(Backup!$P:$P,Backup!$A:$A,'[103]Activity-wise'!AQ$3,Backup!$D:$D,'[103]Activity-wise'!$B21),0)</f>
        <v>0</v>
      </c>
      <c r="AR21" s="326">
        <f>IFERROR(SUMIFS(Backup!$P:$P,Backup!$A:$A,'[103]Activity-wise'!AR$3,Backup!$D:$D,'[103]Activity-wise'!$B21),0)</f>
        <v>0</v>
      </c>
      <c r="AS21" s="326">
        <f t="shared" si="7"/>
        <v>0</v>
      </c>
      <c r="AT21" s="326">
        <f>IFERROR(SUMIFS(Backup!$P:$P,Backup!$A:$A,'[103]Activity-wise'!AT$3,Backup!$D:$D,'[103]Activity-wise'!$B21),0)</f>
        <v>0</v>
      </c>
      <c r="AU21" s="326">
        <f>IFERROR(SUMIFS(Backup!$P:$P,Backup!$A:$A,'[103]Activity-wise'!AU$3,Backup!$D:$D,'[103]Activity-wise'!$B21),0)</f>
        <v>0</v>
      </c>
      <c r="AV21" s="326">
        <f>IFERROR(SUMIFS(Backup!$P:$P,Backup!$A:$A,'[103]Activity-wise'!AV$3,Backup!$D:$D,'[103]Activity-wise'!$B21),0)</f>
        <v>0</v>
      </c>
      <c r="AW21" s="326">
        <f>IFERROR(SUMIFS(Backup!$P:$P,Backup!$A:$A,'[103]Activity-wise'!AW$3,Backup!$D:$D,'[103]Activity-wise'!$B21),0)</f>
        <v>0</v>
      </c>
      <c r="AX21" s="326">
        <f>IFERROR(SUMIFS(Backup!$P:$P,Backup!$A:$A,'[103]Activity-wise'!AX$3,Backup!$D:$D,'[103]Activity-wise'!$B21),0)</f>
        <v>0</v>
      </c>
      <c r="AY21" s="326">
        <f>IFERROR(SUMIFS(Backup!$P:$P,Backup!$A:$A,'[103]Activity-wise'!AY$3,Backup!$D:$D,'[103]Activity-wise'!$B21),0)</f>
        <v>0</v>
      </c>
      <c r="AZ21" s="326">
        <f>IFERROR(SUMIFS(Backup!$P:$P,Backup!$A:$A,'[103]Activity-wise'!AZ$3,Backup!$D:$D,'[103]Activity-wise'!$B21),0)</f>
        <v>0</v>
      </c>
      <c r="BA21" s="326">
        <f>IFERROR(SUMIFS(Backup!$P:$P,Backup!$A:$A,'[103]Activity-wise'!BA$3,Backup!$D:$D,'[103]Activity-wise'!$B21),0)</f>
        <v>0</v>
      </c>
      <c r="BB21" s="326">
        <f>IFERROR(SUMIFS(Backup!$P:$P,Backup!$A:$A,'[103]Activity-wise'!BB$3,Backup!$D:$D,'[103]Activity-wise'!$B21),0)</f>
        <v>0</v>
      </c>
      <c r="BC21" s="326">
        <f>IFERROR(SUMIFS(Backup!$P:$P,Backup!$A:$A,'[103]Activity-wise'!BC$3,Backup!$D:$D,'[103]Activity-wise'!$B21),0)</f>
        <v>0</v>
      </c>
      <c r="BD21" s="326">
        <f>IFERROR(SUMIFS(Backup!$P:$P,Backup!$A:$A,'[103]Activity-wise'!BD$3,Backup!$D:$D,'[103]Activity-wise'!$B21),0)</f>
        <v>0</v>
      </c>
      <c r="BE21" s="326">
        <f>IFERROR(SUMIFS(Backup!$P:$P,Backup!$A:$A,'[103]Activity-wise'!BE$3,Backup!$D:$D,'[103]Activity-wise'!$B21),0)</f>
        <v>0</v>
      </c>
      <c r="BF21" s="326">
        <f>IFERROR(SUMIFS(Backup!$P:$P,Backup!$A:$A,'[103]Activity-wise'!BF$3,Backup!$D:$D,'[103]Activity-wise'!$B21),0)</f>
        <v>0</v>
      </c>
      <c r="BG21" s="326">
        <f>IFERROR(SUMIFS(Backup!$P:$P,Backup!$A:$A,'[103]Activity-wise'!BG$3,Backup!$D:$D,'[103]Activity-wise'!$B21),0)</f>
        <v>0</v>
      </c>
      <c r="BH21" s="326">
        <f>IFERROR(SUMIFS(Backup!$P:$P,Backup!$A:$A,'[103]Activity-wise'!BH$3,Backup!$D:$D,'[103]Activity-wise'!$B21),0)</f>
        <v>0</v>
      </c>
      <c r="BI21" s="326">
        <f>IFERROR(SUMIFS(Backup!$P:$P,Backup!$A:$A,'[103]Activity-wise'!BI$3,Backup!$D:$D,'[103]Activity-wise'!$B21),0)</f>
        <v>0</v>
      </c>
      <c r="BJ21" s="326">
        <f>IFERROR(SUMIFS(Backup!$P:$P,Backup!$A:$A,'[103]Activity-wise'!BJ$3,Backup!$D:$D,'[103]Activity-wise'!$B21),0)</f>
        <v>0</v>
      </c>
      <c r="BK21" s="326">
        <f>IFERROR(SUMIFS(Backup!$P:$P,Backup!$A:$A,'[103]Activity-wise'!BK$3,Backup!$D:$D,'[103]Activity-wise'!$B21),0)</f>
        <v>0</v>
      </c>
      <c r="BL21" s="326">
        <f>IFERROR(SUMIFS(Backup!$P:$P,Backup!$A:$A,'[103]Activity-wise'!BL$3,Backup!$D:$D,'[103]Activity-wise'!$B21),0)</f>
        <v>0</v>
      </c>
      <c r="BM21" s="326">
        <f>IFERROR(SUMIFS(Backup!$P:$P,Backup!$A:$A,'[103]Activity-wise'!BM$3,Backup!$D:$D,'[103]Activity-wise'!$B21),0)</f>
        <v>0</v>
      </c>
      <c r="BN21" s="326">
        <f>IFERROR(SUMIFS(Backup!$P:$P,Backup!$A:$A,'[103]Activity-wise'!BN$3,Backup!$D:$D,'[103]Activity-wise'!$B21),0)</f>
        <v>0</v>
      </c>
      <c r="BO21" s="326">
        <f>IFERROR(SUMIFS(Backup!$P:$P,Backup!$A:$A,'[103]Activity-wise'!BO$3,Backup!$D:$D,'[103]Activity-wise'!$B21),0)</f>
        <v>0</v>
      </c>
      <c r="BP21" s="326">
        <f>IFERROR(SUMIFS(Backup!$P:$P,Backup!$A:$A,'[103]Activity-wise'!BP$3,Backup!$D:$D,'[103]Activity-wise'!$B21),0)</f>
        <v>0</v>
      </c>
      <c r="BQ21" s="326">
        <f>IFERROR(SUMIFS(Backup!$P:$P,Backup!$A:$A,'[103]Activity-wise'!BQ$3,Backup!$D:$D,'[103]Activity-wise'!$B21),0)</f>
        <v>0</v>
      </c>
      <c r="BR21" s="326">
        <f>IFERROR(SUMIFS(Backup!$P:$P,Backup!$A:$A,'[103]Activity-wise'!BR$3,Backup!$D:$D,'[103]Activity-wise'!$B21),0)</f>
        <v>0</v>
      </c>
      <c r="BS21" s="326">
        <f>IFERROR(SUMIFS(Backup!$P:$P,Backup!$A:$A,'[103]Activity-wise'!BS$3,Backup!$D:$D,'[103]Activity-wise'!$B21),0)</f>
        <v>0</v>
      </c>
      <c r="BT21" s="326">
        <f>IFERROR(SUMIFS(Backup!$P:$P,Backup!$A:$A,'[103]Activity-wise'!BT$3,Backup!$D:$D,'[103]Activity-wise'!$B21),0)</f>
        <v>0</v>
      </c>
      <c r="BU21" s="326">
        <f>IFERROR(SUMIFS(Backup!$P:$P,Backup!$A:$A,'[103]Activity-wise'!BU$3,Backup!$D:$D,'[103]Activity-wise'!$B21),0)</f>
        <v>0</v>
      </c>
      <c r="BV21" s="326">
        <f>IFERROR(SUMIFS(Backup!$P:$P,Backup!$A:$A,'[103]Activity-wise'!BV$3,Backup!$D:$D,'[103]Activity-wise'!$B21),0)</f>
        <v>0</v>
      </c>
      <c r="BW21" s="326">
        <f>IFERROR(SUMIFS(Backup!$P:$P,Backup!$A:$A,'[103]Activity-wise'!BW$3,Backup!$D:$D,'[103]Activity-wise'!$B21),0)</f>
        <v>0</v>
      </c>
      <c r="BX21" s="326">
        <f>IFERROR(SUMIFS(Backup!$P:$P,Backup!$A:$A,'[103]Activity-wise'!BX$3,Backup!$D:$D,'[103]Activity-wise'!$B21),0)</f>
        <v>0</v>
      </c>
      <c r="BY21" s="326">
        <f t="shared" si="8"/>
        <v>0</v>
      </c>
      <c r="BZ21" s="326">
        <f>IFERROR(SUMIFS(Backup!$P:$P,Backup!$A:$A,'[103]Activity-wise'!BZ$3,Backup!$D:$D,'[103]Activity-wise'!$B21),0)</f>
        <v>0</v>
      </c>
      <c r="CA21" s="326">
        <f>IFERROR(SUMIFS(Backup!$P:$P,Backup!$A:$A,'[103]Activity-wise'!CA$3,Backup!$D:$D,'[103]Activity-wise'!$B21),0)</f>
        <v>0</v>
      </c>
      <c r="CB21" s="326">
        <f>IFERROR(SUMIFS(Backup!$P:$P,Backup!$A:$A,'[103]Activity-wise'!CB$3,Backup!$D:$D,'[103]Activity-wise'!$B21),0)</f>
        <v>0</v>
      </c>
      <c r="CC21" s="326">
        <f>IFERROR(SUMIFS(Backup!$P:$P,Backup!$A:$A,'[103]Activity-wise'!CC$3,Backup!$D:$D,'[103]Activity-wise'!$B21),0)</f>
        <v>0</v>
      </c>
      <c r="CD21" s="326">
        <f>IFERROR(SUMIFS(Backup!$P:$P,Backup!$A:$A,'[103]Activity-wise'!CD$3,Backup!$D:$D,'[103]Activity-wise'!$B21),0)</f>
        <v>0</v>
      </c>
      <c r="CE21" s="326">
        <f>IFERROR(SUMIFS(Backup!$P:$P,Backup!$A:$A,'[103]Activity-wise'!CE$3,Backup!$D:$D,'[103]Activity-wise'!$B21),0)</f>
        <v>0</v>
      </c>
      <c r="CF21" s="326">
        <f>IFERROR(SUMIFS(Backup!$P:$P,Backup!$A:$A,'[103]Activity-wise'!CF$3,Backup!$D:$D,'[103]Activity-wise'!$B21),0)</f>
        <v>0</v>
      </c>
      <c r="CG21" s="326">
        <f>IFERROR(SUMIFS(Backup!$P:$P,Backup!$A:$A,'[103]Activity-wise'!CG$3,Backup!$D:$D,'[103]Activity-wise'!$B21),0)</f>
        <v>0</v>
      </c>
      <c r="CH21" s="326">
        <f>IFERROR(SUMIFS(Backup!$P:$P,Backup!$A:$A,'[103]Activity-wise'!CH$3,Backup!$D:$D,'[103]Activity-wise'!$B21),0)</f>
        <v>0</v>
      </c>
      <c r="CI21" s="326">
        <f>IFERROR(SUMIFS(Backup!$P:$P,Backup!$A:$A,'[103]Activity-wise'!CI$3,Backup!$D:$D,'[103]Activity-wise'!$B21),0)</f>
        <v>0</v>
      </c>
      <c r="CJ21" s="326">
        <f>IFERROR(SUMIFS(Backup!$P:$P,Backup!$A:$A,'[103]Activity-wise'!CJ$3,Backup!$D:$D,'[103]Activity-wise'!$B21),0)</f>
        <v>0</v>
      </c>
      <c r="CK21" s="326">
        <f>IFERROR(SUMIFS(Backup!$P:$P,Backup!$A:$A,'[103]Activity-wise'!CK$3,Backup!$D:$D,'[103]Activity-wise'!$B21),0)</f>
        <v>0</v>
      </c>
      <c r="CL21" s="326">
        <f>IFERROR(SUMIFS(Backup!$P:$P,Backup!$A:$A,'[103]Activity-wise'!CL$3,Backup!$D:$D,'[103]Activity-wise'!$B21),0)</f>
        <v>0</v>
      </c>
      <c r="CM21" s="326">
        <f>IFERROR(SUMIFS(Backup!$P:$P,Backup!$A:$A,'[103]Activity-wise'!CM$3,Backup!$D:$D,'[103]Activity-wise'!$B21),0)</f>
        <v>0</v>
      </c>
      <c r="CN21" s="326">
        <f>IFERROR(SUMIFS(Backup!$P:$P,Backup!$A:$A,'[103]Activity-wise'!CN$3,Backup!$D:$D,'[103]Activity-wise'!$B21),0)</f>
        <v>0</v>
      </c>
      <c r="CO21" s="326">
        <f>IFERROR(SUMIFS(Backup!$P:$P,Backup!$A:$A,'[103]Activity-wise'!CO$3,Backup!$D:$D,'[103]Activity-wise'!$B21),0)</f>
        <v>0</v>
      </c>
      <c r="CP21" s="326">
        <f>IFERROR(SUMIFS(Backup!$P:$P,Backup!$A:$A,'[103]Activity-wise'!CP$3,Backup!$D:$D,'[103]Activity-wise'!$B21),0)</f>
        <v>0</v>
      </c>
      <c r="CQ21" s="326">
        <f>IFERROR(SUMIFS(Backup!$P:$P,Backup!$A:$A,'[103]Activity-wise'!CQ$3,Backup!$D:$D,'[103]Activity-wise'!$B21),0)</f>
        <v>0</v>
      </c>
      <c r="CR21" s="326">
        <f>IFERROR(SUMIFS(Backup!$P:$P,Backup!$A:$A,'[103]Activity-wise'!CR$3,Backup!$D:$D,'[103]Activity-wise'!$B21),0)</f>
        <v>0</v>
      </c>
      <c r="CS21" s="326">
        <f>IFERROR(SUMIFS(Backup!$P:$P,Backup!$A:$A,'[103]Activity-wise'!CS$3,Backup!$D:$D,'[103]Activity-wise'!$B21),0)</f>
        <v>0</v>
      </c>
      <c r="CT21" s="326">
        <f>IFERROR(SUMIFS(Backup!$P:$P,Backup!$A:$A,'[103]Activity-wise'!CT$3,Backup!$D:$D,'[103]Activity-wise'!$B21),0)</f>
        <v>0</v>
      </c>
      <c r="CU21" s="326">
        <f>IFERROR(SUMIFS(Backup!$P:$P,Backup!$A:$A,'[103]Activity-wise'!CU$3,Backup!$D:$D,'[103]Activity-wise'!$B21),0)</f>
        <v>0</v>
      </c>
      <c r="CV21" s="326">
        <f>IFERROR(SUMIFS(Backup!$P:$P,Backup!$A:$A,'[103]Activity-wise'!CV$3,Backup!$D:$D,'[103]Activity-wise'!$B21),0)</f>
        <v>0</v>
      </c>
      <c r="CW21" s="326">
        <f>IFERROR(SUMIFS(Backup!$P:$P,Backup!$A:$A,'[103]Activity-wise'!CW$3,Backup!$D:$D,'[103]Activity-wise'!$B21),0)</f>
        <v>0</v>
      </c>
      <c r="CX21" s="326">
        <f>IFERROR(SUMIFS(Backup!$P:$P,Backup!$A:$A,'[103]Activity-wise'!CX$3,Backup!$D:$D,'[103]Activity-wise'!$B21),0)</f>
        <v>0</v>
      </c>
      <c r="CY21" s="326">
        <f>IFERROR(SUMIFS(Backup!$P:$P,Backup!$A:$A,'[103]Activity-wise'!CY$3,Backup!$D:$D,'[103]Activity-wise'!$B21),0)</f>
        <v>0</v>
      </c>
      <c r="CZ21" s="326">
        <f>IFERROR(SUMIFS(Backup!$P:$P,Backup!$A:$A,'[103]Activity-wise'!CZ$3,Backup!$D:$D,'[103]Activity-wise'!$B21),0)</f>
        <v>0</v>
      </c>
      <c r="DA21" s="326">
        <f>IFERROR(SUMIFS(Backup!$P:$P,Backup!$A:$A,'[103]Activity-wise'!DA$3,Backup!$D:$D,'[103]Activity-wise'!$B21),0)</f>
        <v>0</v>
      </c>
      <c r="DB21" s="326">
        <f>IFERROR(SUMIFS(Backup!$P:$P,Backup!$A:$A,'[103]Activity-wise'!DB$3,Backup!$D:$D,'[103]Activity-wise'!$B21),0)</f>
        <v>0</v>
      </c>
      <c r="DC21" s="326">
        <f>IFERROR(SUMIFS(Backup!$P:$P,Backup!$A:$A,'[103]Activity-wise'!DC$3,Backup!$D:$D,'[103]Activity-wise'!$B21),0)</f>
        <v>0</v>
      </c>
      <c r="DD21" s="326">
        <f t="shared" si="9"/>
        <v>0</v>
      </c>
      <c r="DE21" s="326">
        <f>IFERROR(SUMIFS(Backup!$P:$P,Backup!$A:$A,'[103]Activity-wise'!DE$3,Backup!$D:$D,'[103]Activity-wise'!$B21),0)</f>
        <v>0</v>
      </c>
      <c r="DF21" s="326">
        <f>IFERROR(SUMIFS(Backup!$P:$P,Backup!$A:$A,'[103]Activity-wise'!DF$3,Backup!$D:$D,'[103]Activity-wise'!$B21),0)</f>
        <v>0</v>
      </c>
      <c r="DG21" s="326">
        <f>IFERROR(SUMIFS(Backup!$P:$P,Backup!$A:$A,'[103]Activity-wise'!DG$3,Backup!$D:$D,'[103]Activity-wise'!$B21),0)</f>
        <v>0</v>
      </c>
      <c r="DH21" s="326">
        <f>IFERROR(SUMIFS(Backup!$P:$P,Backup!$A:$A,'[103]Activity-wise'!DH$3,Backup!$D:$D,'[103]Activity-wise'!$B21),0)</f>
        <v>0</v>
      </c>
      <c r="DI21" s="326">
        <f>IFERROR(SUMIFS(Backup!$P:$P,Backup!$A:$A,'[103]Activity-wise'!DI$3,Backup!$D:$D,'[103]Activity-wise'!$B21),0)</f>
        <v>0</v>
      </c>
      <c r="DJ21" s="326">
        <f>IFERROR(SUMIFS(Backup!$P:$P,Backup!$A:$A,'[103]Activity-wise'!DJ$3,Backup!$D:$D,'[103]Activity-wise'!$B21),0)</f>
        <v>0</v>
      </c>
      <c r="DK21" s="326">
        <f>IFERROR(SUMIFS(Backup!$P:$P,Backup!$A:$A,'[103]Activity-wise'!DK$3,Backup!$D:$D,'[103]Activity-wise'!$B21),0)</f>
        <v>0</v>
      </c>
      <c r="DL21" s="326">
        <f>IFERROR(SUMIFS(Backup!$P:$P,Backup!$A:$A,'[103]Activity-wise'!DL$3,Backup!$D:$D,'[103]Activity-wise'!$B21),0)</f>
        <v>0</v>
      </c>
      <c r="DM21" s="326">
        <f>IFERROR(SUMIFS(Backup!$P:$P,Backup!$A:$A,'[103]Activity-wise'!DM$3,Backup!$D:$D,'[103]Activity-wise'!$B21),0)</f>
        <v>0</v>
      </c>
      <c r="DN21" s="326">
        <f>IFERROR(SUMIFS(Backup!$P:$P,Backup!$A:$A,'[103]Activity-wise'!DN$3,Backup!$D:$D,'[103]Activity-wise'!$B21),0)</f>
        <v>0</v>
      </c>
      <c r="DO21" s="326">
        <f>IFERROR(SUMIFS(Backup!$P:$P,Backup!$A:$A,'[103]Activity-wise'!DO$3,Backup!$D:$D,'[103]Activity-wise'!$B21),0)</f>
        <v>0</v>
      </c>
      <c r="DP21" s="326">
        <f>IFERROR(SUMIFS(Backup!$P:$P,Backup!$A:$A,'[103]Activity-wise'!DP$3,Backup!$D:$D,'[103]Activity-wise'!$B21),0)</f>
        <v>0</v>
      </c>
      <c r="DQ21" s="326">
        <f>IFERROR(SUMIFS(Backup!$P:$P,Backup!$A:$A,'[103]Activity-wise'!DQ$3,Backup!$D:$D,'[103]Activity-wise'!$B21),0)</f>
        <v>0</v>
      </c>
      <c r="DR21" s="326">
        <f>IFERROR(SUMIFS(Backup!$P:$P,Backup!$A:$A,'[103]Activity-wise'!DR$3,Backup!$D:$D,'[103]Activity-wise'!$B21),0)</f>
        <v>0</v>
      </c>
      <c r="DS21" s="326">
        <f>IFERROR(SUMIFS(Backup!$P:$P,Backup!$A:$A,'[103]Activity-wise'!DS$3,Backup!$D:$D,'[103]Activity-wise'!$B21),0)</f>
        <v>0</v>
      </c>
      <c r="DT21" s="326">
        <f>IFERROR(SUMIFS(Backup!$P:$P,Backup!$A:$A,'[103]Activity-wise'!DT$3,Backup!$D:$D,'[103]Activity-wise'!$B21),0)</f>
        <v>0</v>
      </c>
      <c r="DU21" s="326">
        <f>IFERROR(SUMIFS(Backup!$P:$P,Backup!$A:$A,'[103]Activity-wise'!DU$3,Backup!$D:$D,'[103]Activity-wise'!$B21),0)</f>
        <v>0</v>
      </c>
      <c r="DV21" s="326">
        <f>IFERROR(SUMIFS(Backup!$P:$P,Backup!$A:$A,'[103]Activity-wise'!DV$3,Backup!$D:$D,'[103]Activity-wise'!$B21),0)</f>
        <v>0</v>
      </c>
      <c r="DW21" s="326">
        <f>IFERROR(SUMIFS(Backup!$P:$P,Backup!$A:$A,'[103]Activity-wise'!DW$3,Backup!$D:$D,'[103]Activity-wise'!$B21),0)</f>
        <v>0</v>
      </c>
      <c r="DX21" s="326">
        <f>IFERROR(SUMIFS(Backup!$P:$P,Backup!$A:$A,'[103]Activity-wise'!DX$3,Backup!$D:$D,'[103]Activity-wise'!$B21),0)</f>
        <v>0</v>
      </c>
      <c r="DY21" s="326">
        <f>IFERROR(SUMIFS(Backup!$P:$P,Backup!$A:$A,'[103]Activity-wise'!DY$3,Backup!$D:$D,'[103]Activity-wise'!$B21),0)</f>
        <v>0</v>
      </c>
      <c r="DZ21" s="326">
        <f>IFERROR(SUMIFS(Backup!$P:$P,Backup!$A:$A,'[103]Activity-wise'!DZ$3,Backup!$D:$D,'[103]Activity-wise'!$B21),0)</f>
        <v>0</v>
      </c>
      <c r="EA21" s="326">
        <f>IFERROR(SUMIFS(Backup!$P:$P,Backup!$A:$A,'[103]Activity-wise'!EA$3,Backup!$D:$D,'[103]Activity-wise'!$B21),0)</f>
        <v>0</v>
      </c>
      <c r="EB21" s="326">
        <f>IFERROR(SUMIFS(Backup!$P:$P,Backup!$A:$A,'[103]Activity-wise'!EB$3,Backup!$D:$D,'[103]Activity-wise'!$B21),0)</f>
        <v>0</v>
      </c>
      <c r="EC21" s="326">
        <f>IFERROR(SUMIFS(Backup!$P:$P,Backup!$A:$A,'[103]Activity-wise'!EC$3,Backup!$D:$D,'[103]Activity-wise'!$B21),0)</f>
        <v>0</v>
      </c>
      <c r="ED21" s="326">
        <f>IFERROR(SUMIFS(Backup!$P:$P,Backup!$A:$A,'[103]Activity-wise'!ED$3,Backup!$D:$D,'[103]Activity-wise'!$B21),0)</f>
        <v>0</v>
      </c>
      <c r="EE21" s="326">
        <f>IFERROR(SUMIFS(Backup!$P:$P,Backup!$A:$A,'[103]Activity-wise'!EE$3,Backup!$D:$D,'[103]Activity-wise'!$B21),0)</f>
        <v>0</v>
      </c>
      <c r="EF21" s="326">
        <f>IFERROR(SUMIFS(Backup!$P:$P,Backup!$A:$A,'[103]Activity-wise'!EF$3,Backup!$D:$D,'[103]Activity-wise'!$B21),0)</f>
        <v>0</v>
      </c>
      <c r="EG21" s="326">
        <f>IFERROR(SUMIFS(Backup!$P:$P,Backup!$A:$A,'[103]Activity-wise'!EG$3,Backup!$D:$D,'[103]Activity-wise'!$B21),0)</f>
        <v>0</v>
      </c>
      <c r="EH21" s="326">
        <f>IFERROR(SUMIFS(Backup!$P:$P,Backup!$A:$A,'[103]Activity-wise'!EH$3,Backup!$D:$D,'[103]Activity-wise'!$B21),0)</f>
        <v>0</v>
      </c>
      <c r="EI21" s="326">
        <f>IFERROR(SUMIFS(Backup!$P:$P,Backup!$A:$A,'[103]Activity-wise'!EI$3,Backup!$D:$D,'[103]Activity-wise'!$B21),0)</f>
        <v>0</v>
      </c>
    </row>
  </sheetData>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2:BZ40"/>
  <sheetViews>
    <sheetView showGridLines="0" view="pageBreakPreview" zoomScale="40" zoomScaleNormal="70" zoomScaleSheetLayoutView="40" workbookViewId="0">
      <selection activeCell="A2" sqref="A2"/>
    </sheetView>
  </sheetViews>
  <sheetFormatPr defaultColWidth="9.26953125" defaultRowHeight="12.5"/>
  <cols>
    <col min="1" max="73" width="9.26953125" style="80"/>
    <col min="74" max="74" width="8.7265625" style="80" bestFit="1" customWidth="1"/>
    <col min="75" max="75" width="7" style="80" bestFit="1" customWidth="1"/>
    <col min="76" max="76" width="13.26953125" style="80" bestFit="1" customWidth="1"/>
    <col min="77" max="77" width="11.54296875" style="80" bestFit="1" customWidth="1"/>
    <col min="78" max="78" width="7.26953125" style="80" customWidth="1"/>
    <col min="79" max="16384" width="9.26953125" style="80"/>
  </cols>
  <sheetData>
    <row r="2" spans="1:78" ht="18.5">
      <c r="BV2" s="81"/>
      <c r="BW2" s="81"/>
      <c r="BX2" s="81"/>
      <c r="BY2" s="81"/>
      <c r="BZ2" s="81"/>
    </row>
    <row r="3" spans="1:78">
      <c r="BW3" s="82"/>
      <c r="BX3" s="82"/>
      <c r="BY3" s="82"/>
      <c r="BZ3" s="83"/>
    </row>
    <row r="4" spans="1:78">
      <c r="BW4" s="82"/>
      <c r="BX4" s="82"/>
      <c r="BY4" s="82"/>
      <c r="BZ4" s="83"/>
    </row>
    <row r="5" spans="1:78">
      <c r="BW5" s="82"/>
      <c r="BX5" s="82"/>
      <c r="BY5" s="82"/>
      <c r="BZ5" s="83"/>
    </row>
    <row r="6" spans="1:78">
      <c r="BW6" s="82"/>
      <c r="BX6" s="82"/>
      <c r="BY6" s="82"/>
      <c r="BZ6" s="83"/>
    </row>
    <row r="7" spans="1:78">
      <c r="BW7" s="82"/>
    </row>
    <row r="8" spans="1:78">
      <c r="A8" s="80">
        <v>1</v>
      </c>
      <c r="B8" s="103">
        <v>44774</v>
      </c>
      <c r="C8" s="80" t="s">
        <v>370</v>
      </c>
      <c r="D8" s="80" t="s">
        <v>249</v>
      </c>
      <c r="G8" s="80">
        <v>20</v>
      </c>
    </row>
    <row r="9" spans="1:78">
      <c r="C9" s="80" t="s">
        <v>375</v>
      </c>
      <c r="D9" s="80" t="s">
        <v>249</v>
      </c>
      <c r="G9" s="80">
        <v>5</v>
      </c>
    </row>
    <row r="10" spans="1:78">
      <c r="C10" s="80" t="s">
        <v>11</v>
      </c>
      <c r="D10" s="80" t="s">
        <v>249</v>
      </c>
      <c r="G10" s="80">
        <v>12</v>
      </c>
      <c r="N10" s="80">
        <v>1</v>
      </c>
      <c r="O10" s="103">
        <v>44774</v>
      </c>
      <c r="P10" s="80" t="s">
        <v>370</v>
      </c>
      <c r="Q10" s="80" t="s">
        <v>249</v>
      </c>
      <c r="T10" s="80">
        <v>20</v>
      </c>
    </row>
    <row r="11" spans="1:78">
      <c r="C11" s="80" t="s">
        <v>364</v>
      </c>
      <c r="D11" s="80" t="s">
        <v>249</v>
      </c>
      <c r="H11" s="80">
        <v>40</v>
      </c>
      <c r="P11" s="80" t="s">
        <v>375</v>
      </c>
      <c r="Q11" s="80" t="s">
        <v>249</v>
      </c>
      <c r="T11" s="80">
        <v>5</v>
      </c>
    </row>
    <row r="12" spans="1:78">
      <c r="P12" s="80" t="s">
        <v>11</v>
      </c>
      <c r="Q12" s="80" t="s">
        <v>249</v>
      </c>
      <c r="T12" s="80">
        <v>12</v>
      </c>
    </row>
    <row r="13" spans="1:78">
      <c r="P13" s="80" t="s">
        <v>364</v>
      </c>
      <c r="Q13" s="80" t="s">
        <v>249</v>
      </c>
      <c r="U13" s="80">
        <v>40</v>
      </c>
    </row>
    <row r="16" spans="1:78" ht="12.75" customHeight="1">
      <c r="B16" s="102"/>
      <c r="C16" s="1583" t="s">
        <v>427</v>
      </c>
      <c r="D16" s="1583"/>
      <c r="E16" s="1583"/>
      <c r="F16" s="1583"/>
    </row>
    <row r="17" spans="2:6" ht="12.75" customHeight="1">
      <c r="B17" s="102"/>
      <c r="C17" s="1583"/>
      <c r="D17" s="1583"/>
      <c r="E17" s="1583"/>
      <c r="F17" s="1583"/>
    </row>
    <row r="18" spans="2:6" ht="13">
      <c r="C18" s="84"/>
      <c r="D18" s="84"/>
      <c r="E18" s="84"/>
      <c r="F18" s="84"/>
    </row>
    <row r="19" spans="2:6" ht="13">
      <c r="C19" s="84"/>
      <c r="D19" s="84"/>
      <c r="E19" s="84"/>
      <c r="F19" s="84"/>
    </row>
    <row r="20" spans="2:6" ht="12.75" customHeight="1">
      <c r="B20" s="100"/>
      <c r="C20" s="1582" t="s">
        <v>200</v>
      </c>
      <c r="D20" s="1582"/>
      <c r="E20" s="1582"/>
      <c r="F20" s="1582"/>
    </row>
    <row r="21" spans="2:6" ht="12.75" customHeight="1">
      <c r="B21" s="100"/>
      <c r="C21" s="1582"/>
      <c r="D21" s="1582"/>
      <c r="E21" s="1582"/>
      <c r="F21" s="1582"/>
    </row>
    <row r="22" spans="2:6" ht="13">
      <c r="C22" s="84"/>
      <c r="D22" s="84"/>
      <c r="E22" s="84"/>
      <c r="F22" s="84"/>
    </row>
    <row r="23" spans="2:6" ht="13">
      <c r="C23" s="84"/>
      <c r="D23" s="84"/>
      <c r="E23" s="84"/>
      <c r="F23" s="84"/>
    </row>
    <row r="24" spans="2:6">
      <c r="B24" s="98"/>
      <c r="C24" s="1582" t="s">
        <v>428</v>
      </c>
      <c r="D24" s="1582"/>
      <c r="E24" s="1582"/>
      <c r="F24" s="1582"/>
    </row>
    <row r="25" spans="2:6">
      <c r="B25" s="98"/>
      <c r="C25" s="1582"/>
      <c r="D25" s="1582"/>
      <c r="E25" s="1582"/>
      <c r="F25" s="1582"/>
    </row>
    <row r="26" spans="2:6" ht="13">
      <c r="C26" s="84"/>
      <c r="D26" s="84"/>
      <c r="E26" s="84"/>
      <c r="F26" s="84"/>
    </row>
    <row r="27" spans="2:6" ht="13">
      <c r="C27" s="84"/>
      <c r="D27" s="84"/>
      <c r="E27" s="84"/>
      <c r="F27" s="84"/>
    </row>
    <row r="28" spans="2:6">
      <c r="B28" s="99"/>
      <c r="C28" s="1582" t="s">
        <v>11</v>
      </c>
      <c r="D28" s="1582"/>
      <c r="E28" s="1582"/>
      <c r="F28" s="1582"/>
    </row>
    <row r="29" spans="2:6">
      <c r="B29" s="99"/>
      <c r="C29" s="1582"/>
      <c r="D29" s="1582"/>
      <c r="E29" s="1582"/>
      <c r="F29" s="1582"/>
    </row>
    <row r="30" spans="2:6" ht="13">
      <c r="C30" s="84"/>
      <c r="D30" s="84"/>
      <c r="E30" s="84"/>
      <c r="F30" s="84"/>
    </row>
    <row r="31" spans="2:6" ht="13">
      <c r="C31" s="84"/>
      <c r="D31" s="84"/>
      <c r="E31" s="84"/>
      <c r="F31" s="84"/>
    </row>
    <row r="32" spans="2:6">
      <c r="B32" s="97"/>
      <c r="C32" s="1582" t="s">
        <v>10</v>
      </c>
      <c r="D32" s="1582"/>
      <c r="E32" s="1582"/>
      <c r="F32" s="1582"/>
    </row>
    <row r="33" spans="2:6">
      <c r="B33" s="97"/>
      <c r="C33" s="1582"/>
      <c r="D33" s="1582"/>
      <c r="E33" s="1582"/>
      <c r="F33" s="1582"/>
    </row>
    <row r="34" spans="2:6" ht="13">
      <c r="C34" s="84"/>
      <c r="D34" s="84"/>
      <c r="E34" s="84"/>
      <c r="F34" s="84"/>
    </row>
    <row r="35" spans="2:6">
      <c r="B35" s="101"/>
      <c r="C35" s="1582" t="s">
        <v>204</v>
      </c>
      <c r="D35" s="1582"/>
      <c r="E35" s="1582"/>
      <c r="F35" s="1582"/>
    </row>
    <row r="36" spans="2:6">
      <c r="B36" s="101"/>
      <c r="C36" s="1582"/>
      <c r="D36" s="1582"/>
      <c r="E36" s="1582"/>
      <c r="F36" s="1582"/>
    </row>
    <row r="39" spans="2:6" ht="12.75" customHeight="1">
      <c r="C39" s="85"/>
      <c r="D39" s="85"/>
      <c r="E39" s="85"/>
      <c r="F39" s="85"/>
    </row>
    <row r="40" spans="2:6" ht="12.75" customHeight="1">
      <c r="C40" s="85"/>
      <c r="D40" s="85"/>
      <c r="E40" s="85"/>
      <c r="F40" s="85"/>
    </row>
  </sheetData>
  <mergeCells count="6">
    <mergeCell ref="C35:F36"/>
    <mergeCell ref="C16:F17"/>
    <mergeCell ref="C20:F21"/>
    <mergeCell ref="C24:F25"/>
    <mergeCell ref="C28:F29"/>
    <mergeCell ref="C32:F33"/>
  </mergeCells>
  <pageMargins left="0.7" right="0.7" top="0.75" bottom="0.75" header="0.3" footer="0.3"/>
  <pageSetup paperSize="9" scale="13"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S83"/>
  <sheetViews>
    <sheetView showGridLines="0" zoomScale="80" zoomScaleNormal="80" workbookViewId="0"/>
  </sheetViews>
  <sheetFormatPr defaultColWidth="8.7265625" defaultRowHeight="14.5"/>
  <cols>
    <col min="1" max="1" width="10.54296875" style="256" customWidth="1"/>
    <col min="2" max="2" width="11.26953125" style="256" customWidth="1"/>
    <col min="3" max="10" width="11.26953125" style="184" customWidth="1"/>
    <col min="11" max="11" width="28.7265625" style="257" customWidth="1"/>
    <col min="12" max="12" width="8.7265625" style="184"/>
    <col min="13" max="14" width="11.453125" style="184" customWidth="1"/>
    <col min="15" max="16" width="11.54296875" style="184" customWidth="1"/>
    <col min="17" max="17" width="29.7265625" style="257" customWidth="1"/>
    <col min="18" max="19" width="8.7265625" style="184"/>
    <col min="20" max="20" width="11.54296875" style="184" bestFit="1" customWidth="1"/>
    <col min="21" max="16384" width="8.7265625" style="184"/>
  </cols>
  <sheetData>
    <row r="1" spans="1:19">
      <c r="A1" s="256" t="s">
        <v>738</v>
      </c>
      <c r="D1" s="184">
        <v>3</v>
      </c>
      <c r="E1" s="184">
        <v>20</v>
      </c>
      <c r="F1" s="184">
        <v>5</v>
      </c>
      <c r="G1" s="184">
        <v>6</v>
      </c>
      <c r="H1" s="184">
        <v>6</v>
      </c>
      <c r="I1" s="184">
        <v>10</v>
      </c>
      <c r="O1" s="184">
        <v>12</v>
      </c>
      <c r="P1" s="650">
        <v>0.5</v>
      </c>
    </row>
    <row r="2" spans="1:19" ht="15" thickBot="1">
      <c r="A2" s="592" t="s">
        <v>1122</v>
      </c>
    </row>
    <row r="3" spans="1:19" ht="14.9" customHeight="1" thickBot="1">
      <c r="A3" s="1354" t="s">
        <v>903</v>
      </c>
      <c r="B3" s="1356" t="s">
        <v>508</v>
      </c>
      <c r="C3" s="1357"/>
      <c r="D3" s="1357"/>
      <c r="E3" s="1357"/>
      <c r="F3" s="1357"/>
      <c r="G3" s="1357"/>
      <c r="H3" s="1357"/>
      <c r="I3" s="1358"/>
      <c r="J3" s="775"/>
      <c r="K3" s="776"/>
      <c r="M3" s="1359" t="s">
        <v>904</v>
      </c>
      <c r="N3" s="1360"/>
      <c r="O3" s="1363" t="s">
        <v>509</v>
      </c>
      <c r="P3" s="1364"/>
      <c r="Q3" s="1365"/>
    </row>
    <row r="4" spans="1:19" ht="29.5" thickBot="1">
      <c r="A4" s="1355"/>
      <c r="B4" s="593"/>
      <c r="C4" s="594" t="s">
        <v>427</v>
      </c>
      <c r="D4" s="594" t="s">
        <v>200</v>
      </c>
      <c r="E4" s="594" t="s">
        <v>253</v>
      </c>
      <c r="F4" s="594" t="s">
        <v>354</v>
      </c>
      <c r="G4" s="594" t="s">
        <v>11</v>
      </c>
      <c r="H4" s="594" t="s">
        <v>10</v>
      </c>
      <c r="I4" s="594" t="s">
        <v>204</v>
      </c>
      <c r="J4" s="594" t="s">
        <v>47</v>
      </c>
      <c r="K4" s="595" t="s">
        <v>68</v>
      </c>
      <c r="M4" s="1361"/>
      <c r="N4" s="1362"/>
      <c r="O4" s="596" t="s">
        <v>913</v>
      </c>
      <c r="P4" s="597" t="s">
        <v>69</v>
      </c>
      <c r="Q4" s="598" t="s">
        <v>68</v>
      </c>
    </row>
    <row r="5" spans="1:19" ht="21" customHeight="1">
      <c r="A5" s="1366" t="s">
        <v>906</v>
      </c>
      <c r="B5" s="599" t="s">
        <v>69</v>
      </c>
      <c r="C5" s="709">
        <f>C7+C9+C11+C13+C15+C17</f>
        <v>24</v>
      </c>
      <c r="D5" s="709">
        <f t="shared" ref="D5:I6" si="0">D7+D9+D11+D13+D15+D17</f>
        <v>24</v>
      </c>
      <c r="E5" s="709">
        <f>E7+E9+E11+E13+E15+E17</f>
        <v>24</v>
      </c>
      <c r="F5" s="709">
        <f t="shared" si="0"/>
        <v>24</v>
      </c>
      <c r="G5" s="709">
        <f t="shared" si="0"/>
        <v>25</v>
      </c>
      <c r="H5" s="709">
        <f t="shared" si="0"/>
        <v>67</v>
      </c>
      <c r="I5" s="709">
        <f t="shared" si="0"/>
        <v>34</v>
      </c>
      <c r="J5" s="710"/>
      <c r="K5" s="451"/>
      <c r="M5" s="1368" t="s">
        <v>909</v>
      </c>
      <c r="N5" s="1369"/>
      <c r="O5" s="719">
        <f>P5*$O$1</f>
        <v>1140</v>
      </c>
      <c r="P5" s="600">
        <v>95</v>
      </c>
      <c r="Q5" s="1370" t="s">
        <v>1456</v>
      </c>
    </row>
    <row r="6" spans="1:19" ht="21" customHeight="1" thickBot="1">
      <c r="A6" s="1367"/>
      <c r="B6" s="602" t="s">
        <v>907</v>
      </c>
      <c r="C6" s="711">
        <f>C8+C10+C12+C14+C16+C18</f>
        <v>0</v>
      </c>
      <c r="D6" s="711">
        <f t="shared" si="0"/>
        <v>72</v>
      </c>
      <c r="E6" s="711">
        <f>E8+E10+E12+E14+E16+E18</f>
        <v>480</v>
      </c>
      <c r="F6" s="711">
        <f t="shared" si="0"/>
        <v>120</v>
      </c>
      <c r="G6" s="711">
        <f t="shared" si="0"/>
        <v>150</v>
      </c>
      <c r="H6" s="711">
        <f t="shared" si="0"/>
        <v>402</v>
      </c>
      <c r="I6" s="711">
        <f t="shared" si="0"/>
        <v>340</v>
      </c>
      <c r="J6" s="712">
        <f>SUM(C6:I6)</f>
        <v>1564</v>
      </c>
      <c r="K6" s="605"/>
      <c r="M6" s="1406" t="s">
        <v>910</v>
      </c>
      <c r="N6" s="1584"/>
      <c r="O6" s="721">
        <f>P6*$O$1</f>
        <v>1080</v>
      </c>
      <c r="P6" s="735">
        <v>90</v>
      </c>
      <c r="Q6" s="1371"/>
    </row>
    <row r="7" spans="1:19" ht="21" customHeight="1">
      <c r="A7" s="1375" t="s">
        <v>522</v>
      </c>
      <c r="B7" s="460" t="s">
        <v>69</v>
      </c>
      <c r="C7" s="249">
        <v>8</v>
      </c>
      <c r="D7" s="249">
        <v>8</v>
      </c>
      <c r="E7" s="249">
        <v>8</v>
      </c>
      <c r="F7" s="249">
        <v>8</v>
      </c>
      <c r="G7" s="249">
        <v>8</v>
      </c>
      <c r="H7" s="249">
        <v>8</v>
      </c>
      <c r="I7" s="249">
        <v>8</v>
      </c>
      <c r="J7" s="714"/>
      <c r="K7" s="1377"/>
      <c r="M7" s="1406" t="s">
        <v>911</v>
      </c>
      <c r="N7" s="1584"/>
      <c r="O7" s="721">
        <f>P7*$O$1</f>
        <v>360</v>
      </c>
      <c r="P7" s="735">
        <v>30</v>
      </c>
      <c r="Q7" s="1371"/>
    </row>
    <row r="8" spans="1:19" ht="21" customHeight="1" thickBot="1">
      <c r="A8" s="1376"/>
      <c r="B8" s="609" t="s">
        <v>907</v>
      </c>
      <c r="C8" s="715"/>
      <c r="D8" s="715">
        <f>D7*$D$1</f>
        <v>24</v>
      </c>
      <c r="E8" s="715">
        <f>E7*$E$1</f>
        <v>160</v>
      </c>
      <c r="F8" s="715">
        <f>F7*$F$1</f>
        <v>40</v>
      </c>
      <c r="G8" s="715">
        <f>G7*$G$1</f>
        <v>48</v>
      </c>
      <c r="H8" s="715">
        <f>H7*$H$1</f>
        <v>48</v>
      </c>
      <c r="I8" s="715">
        <f>I7*$I$1</f>
        <v>80</v>
      </c>
      <c r="J8" s="716">
        <f>SUM(C8:I8)</f>
        <v>400</v>
      </c>
      <c r="K8" s="1404"/>
      <c r="M8" s="1406" t="s">
        <v>912</v>
      </c>
      <c r="N8" s="1584"/>
      <c r="O8" s="721">
        <f>P8*$O$1</f>
        <v>360</v>
      </c>
      <c r="P8" s="735">
        <v>30</v>
      </c>
      <c r="Q8" s="1371"/>
    </row>
    <row r="9" spans="1:19" ht="21" customHeight="1" thickBot="1">
      <c r="A9" s="1375" t="s">
        <v>523</v>
      </c>
      <c r="B9" s="460" t="s">
        <v>69</v>
      </c>
      <c r="C9" s="249">
        <v>4</v>
      </c>
      <c r="D9" s="249">
        <v>4</v>
      </c>
      <c r="E9" s="249">
        <v>4</v>
      </c>
      <c r="F9" s="249">
        <v>4</v>
      </c>
      <c r="G9" s="249">
        <v>4</v>
      </c>
      <c r="H9" s="249"/>
      <c r="I9" s="249">
        <v>2</v>
      </c>
      <c r="J9" s="714"/>
      <c r="K9" s="1377" t="s">
        <v>1452</v>
      </c>
      <c r="M9" s="1585" t="s">
        <v>99</v>
      </c>
      <c r="N9" s="1380"/>
      <c r="O9" s="723">
        <f>P9*P1</f>
        <v>50</v>
      </c>
      <c r="P9" s="772">
        <v>100</v>
      </c>
      <c r="Q9" s="1372"/>
    </row>
    <row r="10" spans="1:19" ht="21" customHeight="1" thickBot="1">
      <c r="A10" s="1376"/>
      <c r="B10" s="609" t="s">
        <v>907</v>
      </c>
      <c r="C10" s="715"/>
      <c r="D10" s="715">
        <f>D9*$D$1</f>
        <v>12</v>
      </c>
      <c r="E10" s="715">
        <f>E9*$E$1</f>
        <v>80</v>
      </c>
      <c r="F10" s="715">
        <f>F9*$F$1</f>
        <v>20</v>
      </c>
      <c r="G10" s="715">
        <f>G9*$G$1</f>
        <v>24</v>
      </c>
      <c r="H10" s="715">
        <f>H9*$H$1</f>
        <v>0</v>
      </c>
      <c r="I10" s="715">
        <f>I9*$I$1</f>
        <v>20</v>
      </c>
      <c r="J10" s="716">
        <f>SUM(C10:I10)</f>
        <v>156</v>
      </c>
      <c r="K10" s="1404"/>
      <c r="M10" s="1381" t="s">
        <v>643</v>
      </c>
      <c r="N10" s="1382"/>
      <c r="O10" s="725">
        <f>SUM(O5:O9)</f>
        <v>2990</v>
      </c>
      <c r="P10" s="727">
        <f>SUM(P5:P9)</f>
        <v>345</v>
      </c>
      <c r="Q10" s="615"/>
    </row>
    <row r="11" spans="1:19" ht="21" customHeight="1">
      <c r="A11" s="1375" t="s">
        <v>520</v>
      </c>
      <c r="B11" s="460" t="s">
        <v>69</v>
      </c>
      <c r="C11" s="249">
        <v>2</v>
      </c>
      <c r="D11" s="249">
        <v>2</v>
      </c>
      <c r="E11" s="249">
        <v>2</v>
      </c>
      <c r="F11" s="249">
        <v>2</v>
      </c>
      <c r="G11" s="249">
        <v>2</v>
      </c>
      <c r="H11" s="249">
        <v>10</v>
      </c>
      <c r="I11" s="249"/>
      <c r="J11" s="714"/>
      <c r="K11" s="1377"/>
    </row>
    <row r="12" spans="1:19" ht="21" customHeight="1" thickBot="1">
      <c r="A12" s="1376"/>
      <c r="B12" s="609" t="s">
        <v>907</v>
      </c>
      <c r="C12" s="715"/>
      <c r="D12" s="715">
        <f>D11*$D$1</f>
        <v>6</v>
      </c>
      <c r="E12" s="715">
        <f>E11*$E$1</f>
        <v>40</v>
      </c>
      <c r="F12" s="715">
        <f>F11*$F$1</f>
        <v>10</v>
      </c>
      <c r="G12" s="715">
        <f>G11*$G$1</f>
        <v>12</v>
      </c>
      <c r="H12" s="715">
        <f>H11*$H$1</f>
        <v>60</v>
      </c>
      <c r="I12" s="715">
        <f>I11*$I$1</f>
        <v>0</v>
      </c>
      <c r="J12" s="716">
        <f>SUM(C12:I12)</f>
        <v>128</v>
      </c>
      <c r="K12" s="1404"/>
      <c r="M12" s="1383" t="s">
        <v>921</v>
      </c>
      <c r="N12" s="1383"/>
      <c r="P12" s="256" t="s">
        <v>919</v>
      </c>
      <c r="Q12" s="256" t="s">
        <v>904</v>
      </c>
      <c r="R12" s="256" t="s">
        <v>47</v>
      </c>
      <c r="S12" s="114"/>
    </row>
    <row r="13" spans="1:19" ht="21" customHeight="1">
      <c r="A13" s="1375" t="s">
        <v>518</v>
      </c>
      <c r="B13" s="460" t="s">
        <v>69</v>
      </c>
      <c r="C13" s="249">
        <v>6</v>
      </c>
      <c r="D13" s="249">
        <v>6</v>
      </c>
      <c r="E13" s="249">
        <v>6</v>
      </c>
      <c r="F13" s="249">
        <v>6</v>
      </c>
      <c r="G13" s="249">
        <v>6</v>
      </c>
      <c r="H13" s="249">
        <v>23</v>
      </c>
      <c r="I13" s="249"/>
      <c r="J13" s="714"/>
      <c r="K13" s="1377" t="s">
        <v>1453</v>
      </c>
      <c r="O13" s="256" t="s">
        <v>12</v>
      </c>
      <c r="P13" s="429">
        <f>J8</f>
        <v>400</v>
      </c>
      <c r="Q13" s="429">
        <f>$O$10/11</f>
        <v>271.81818181818181</v>
      </c>
      <c r="R13" s="429">
        <f>P13+Q13</f>
        <v>671.81818181818176</v>
      </c>
    </row>
    <row r="14" spans="1:19" ht="21" customHeight="1" thickBot="1">
      <c r="A14" s="1376"/>
      <c r="B14" s="609" t="s">
        <v>907</v>
      </c>
      <c r="C14" s="715"/>
      <c r="D14" s="715">
        <f>D13*$D$1</f>
        <v>18</v>
      </c>
      <c r="E14" s="715">
        <f>E13*$E$1</f>
        <v>120</v>
      </c>
      <c r="F14" s="715">
        <f>F13*$F$1</f>
        <v>30</v>
      </c>
      <c r="G14" s="715">
        <f>G13*$G$1</f>
        <v>36</v>
      </c>
      <c r="H14" s="715">
        <f>H13*$H$1</f>
        <v>138</v>
      </c>
      <c r="I14" s="715">
        <f>I13*$I$1</f>
        <v>0</v>
      </c>
      <c r="J14" s="716">
        <f>SUM(C14:I14)</f>
        <v>342</v>
      </c>
      <c r="K14" s="1404"/>
      <c r="O14" s="256" t="s">
        <v>2</v>
      </c>
      <c r="P14" s="429">
        <f>J10</f>
        <v>156</v>
      </c>
      <c r="Q14" s="429">
        <f t="shared" ref="Q14:Q23" si="1">$O$10/11</f>
        <v>271.81818181818181</v>
      </c>
      <c r="R14" s="429">
        <f t="shared" ref="R14:R23" si="2">P14+Q14</f>
        <v>427.81818181818181</v>
      </c>
    </row>
    <row r="15" spans="1:19" ht="21" customHeight="1">
      <c r="A15" s="1375" t="s">
        <v>516</v>
      </c>
      <c r="B15" s="460" t="s">
        <v>69</v>
      </c>
      <c r="C15" s="249">
        <v>4</v>
      </c>
      <c r="D15" s="249">
        <v>4</v>
      </c>
      <c r="E15" s="249">
        <v>4</v>
      </c>
      <c r="F15" s="249">
        <v>4</v>
      </c>
      <c r="G15" s="249">
        <v>5</v>
      </c>
      <c r="H15" s="249">
        <v>14</v>
      </c>
      <c r="I15" s="249">
        <v>11</v>
      </c>
      <c r="J15" s="714"/>
      <c r="K15" s="1377"/>
      <c r="O15" s="256" t="s">
        <v>37</v>
      </c>
      <c r="P15" s="429">
        <f>J14</f>
        <v>342</v>
      </c>
      <c r="Q15" s="429">
        <f t="shared" si="1"/>
        <v>271.81818181818181</v>
      </c>
      <c r="R15" s="429">
        <f t="shared" si="2"/>
        <v>613.81818181818176</v>
      </c>
    </row>
    <row r="16" spans="1:19" ht="21" customHeight="1" thickBot="1">
      <c r="A16" s="1376"/>
      <c r="B16" s="609" t="s">
        <v>907</v>
      </c>
      <c r="C16" s="715"/>
      <c r="D16" s="715">
        <f>D15*$D$1</f>
        <v>12</v>
      </c>
      <c r="E16" s="715">
        <f>E15*$E$1</f>
        <v>80</v>
      </c>
      <c r="F16" s="715">
        <f>F15*$F$1</f>
        <v>20</v>
      </c>
      <c r="G16" s="715">
        <f>G15*$G$1</f>
        <v>30</v>
      </c>
      <c r="H16" s="715">
        <f>H15*$H$1</f>
        <v>84</v>
      </c>
      <c r="I16" s="715">
        <f>I15*$I$1</f>
        <v>110</v>
      </c>
      <c r="J16" s="716">
        <f>SUM(C16:I16)</f>
        <v>336</v>
      </c>
      <c r="K16" s="1404"/>
      <c r="O16" s="256" t="s">
        <v>1</v>
      </c>
      <c r="P16" s="429">
        <f>J18</f>
        <v>202</v>
      </c>
      <c r="Q16" s="429">
        <f t="shared" si="1"/>
        <v>271.81818181818181</v>
      </c>
      <c r="R16" s="429">
        <f t="shared" si="2"/>
        <v>473.81818181818181</v>
      </c>
    </row>
    <row r="17" spans="1:18" ht="21" customHeight="1">
      <c r="A17" s="1375" t="s">
        <v>519</v>
      </c>
      <c r="B17" s="460" t="s">
        <v>69</v>
      </c>
      <c r="C17" s="249">
        <v>0</v>
      </c>
      <c r="D17" s="249">
        <v>0</v>
      </c>
      <c r="E17" s="249">
        <v>0</v>
      </c>
      <c r="F17" s="249">
        <v>0</v>
      </c>
      <c r="G17" s="249">
        <v>0</v>
      </c>
      <c r="H17" s="249">
        <v>12</v>
      </c>
      <c r="I17" s="249">
        <v>13</v>
      </c>
      <c r="J17" s="714"/>
      <c r="K17" s="1377"/>
      <c r="O17" s="256" t="s">
        <v>40</v>
      </c>
      <c r="P17" s="429">
        <f>J22</f>
        <v>300</v>
      </c>
      <c r="Q17" s="429">
        <f t="shared" si="1"/>
        <v>271.81818181818181</v>
      </c>
      <c r="R17" s="429">
        <f t="shared" si="2"/>
        <v>571.81818181818176</v>
      </c>
    </row>
    <row r="18" spans="1:18" ht="21" customHeight="1" thickBot="1">
      <c r="A18" s="1376"/>
      <c r="B18" s="609" t="s">
        <v>907</v>
      </c>
      <c r="C18" s="715"/>
      <c r="D18" s="715">
        <f>D17*$D$1</f>
        <v>0</v>
      </c>
      <c r="E18" s="715">
        <f>E17*$E$1</f>
        <v>0</v>
      </c>
      <c r="F18" s="715">
        <f>F17*$F$1</f>
        <v>0</v>
      </c>
      <c r="G18" s="715">
        <f>G17*$G$1</f>
        <v>0</v>
      </c>
      <c r="H18" s="715">
        <f>H17*$H$1</f>
        <v>72</v>
      </c>
      <c r="I18" s="715">
        <f>I17*$I$1</f>
        <v>130</v>
      </c>
      <c r="J18" s="716">
        <f>SUM(C18:I18)</f>
        <v>202</v>
      </c>
      <c r="K18" s="1404"/>
      <c r="O18" s="256" t="s">
        <v>14</v>
      </c>
      <c r="P18" s="429">
        <f>J24</f>
        <v>0</v>
      </c>
      <c r="Q18" s="429">
        <f t="shared" si="1"/>
        <v>271.81818181818181</v>
      </c>
      <c r="R18" s="429">
        <f t="shared" si="2"/>
        <v>271.81818181818181</v>
      </c>
    </row>
    <row r="19" spans="1:18" ht="21" customHeight="1">
      <c r="A19" s="1366" t="s">
        <v>908</v>
      </c>
      <c r="B19" s="599" t="s">
        <v>69</v>
      </c>
      <c r="C19" s="709">
        <f>C21+C23+C25+C27+C29</f>
        <v>16</v>
      </c>
      <c r="D19" s="709">
        <f t="shared" ref="D19:I20" si="3">D21+D23+D25+D27+D29</f>
        <v>16</v>
      </c>
      <c r="E19" s="709">
        <f>E21+E23+E25+E27+E29</f>
        <v>20</v>
      </c>
      <c r="F19" s="709">
        <f>F21+F23+F25+F27+F29</f>
        <v>20</v>
      </c>
      <c r="G19" s="709">
        <f t="shared" si="3"/>
        <v>42</v>
      </c>
      <c r="H19" s="709">
        <f t="shared" si="3"/>
        <v>24</v>
      </c>
      <c r="I19" s="709">
        <f t="shared" si="3"/>
        <v>0</v>
      </c>
      <c r="J19" s="710"/>
      <c r="K19" s="451"/>
      <c r="O19" s="256" t="s">
        <v>41</v>
      </c>
      <c r="P19" s="429">
        <f>J26</f>
        <v>454</v>
      </c>
      <c r="Q19" s="429">
        <f t="shared" si="1"/>
        <v>271.81818181818181</v>
      </c>
      <c r="R19" s="429">
        <f t="shared" si="2"/>
        <v>725.81818181818176</v>
      </c>
    </row>
    <row r="20" spans="1:18" ht="21" customHeight="1" thickBot="1">
      <c r="A20" s="1367"/>
      <c r="B20" s="602" t="s">
        <v>907</v>
      </c>
      <c r="C20" s="711">
        <f>C22+C24+C26+C28+C30</f>
        <v>0</v>
      </c>
      <c r="D20" s="711">
        <f t="shared" si="3"/>
        <v>48</v>
      </c>
      <c r="E20" s="711">
        <f>E22+E24+E26+E28+E30</f>
        <v>400</v>
      </c>
      <c r="F20" s="711">
        <f>F22+F24+F26+F28+F30</f>
        <v>100</v>
      </c>
      <c r="G20" s="711">
        <f t="shared" si="3"/>
        <v>252</v>
      </c>
      <c r="H20" s="711">
        <f t="shared" si="3"/>
        <v>144</v>
      </c>
      <c r="I20" s="711">
        <f t="shared" si="3"/>
        <v>0</v>
      </c>
      <c r="J20" s="712">
        <f>SUM(C20:I20)</f>
        <v>944</v>
      </c>
      <c r="K20" s="605"/>
      <c r="O20" s="256" t="s">
        <v>34</v>
      </c>
      <c r="P20" s="429">
        <f>J12</f>
        <v>128</v>
      </c>
      <c r="Q20" s="429">
        <f t="shared" si="1"/>
        <v>271.81818181818181</v>
      </c>
      <c r="R20" s="429">
        <f t="shared" si="2"/>
        <v>399.81818181818181</v>
      </c>
    </row>
    <row r="21" spans="1:18" ht="21" customHeight="1">
      <c r="A21" s="1375" t="s">
        <v>539</v>
      </c>
      <c r="B21" s="460" t="s">
        <v>69</v>
      </c>
      <c r="C21" s="249">
        <v>2</v>
      </c>
      <c r="D21" s="249">
        <v>2</v>
      </c>
      <c r="E21" s="249">
        <v>6</v>
      </c>
      <c r="F21" s="249">
        <v>6</v>
      </c>
      <c r="G21" s="249">
        <v>10</v>
      </c>
      <c r="H21" s="249">
        <v>14</v>
      </c>
      <c r="I21" s="249"/>
      <c r="J21" s="714"/>
      <c r="K21" s="1377"/>
      <c r="O21" s="256" t="s">
        <v>3</v>
      </c>
      <c r="P21" s="429">
        <f>J16</f>
        <v>336</v>
      </c>
      <c r="Q21" s="429">
        <f t="shared" si="1"/>
        <v>271.81818181818181</v>
      </c>
      <c r="R21" s="429">
        <f t="shared" si="2"/>
        <v>607.81818181818176</v>
      </c>
    </row>
    <row r="22" spans="1:18" ht="21" customHeight="1" thickBot="1">
      <c r="A22" s="1376"/>
      <c r="B22" s="609" t="s">
        <v>907</v>
      </c>
      <c r="C22" s="715"/>
      <c r="D22" s="715">
        <f>D21*$D$1</f>
        <v>6</v>
      </c>
      <c r="E22" s="715">
        <f>E21*$E$1</f>
        <v>120</v>
      </c>
      <c r="F22" s="715">
        <f>F21*$F$1</f>
        <v>30</v>
      </c>
      <c r="G22" s="715">
        <f>G21*$G$1</f>
        <v>60</v>
      </c>
      <c r="H22" s="715">
        <f>H21*$H$1</f>
        <v>84</v>
      </c>
      <c r="I22" s="715">
        <f>I21*$I$1</f>
        <v>0</v>
      </c>
      <c r="J22" s="716">
        <f>SUM(C22:I22)</f>
        <v>300</v>
      </c>
      <c r="K22" s="1404"/>
      <c r="O22" s="256" t="s">
        <v>43</v>
      </c>
      <c r="P22" s="429">
        <f>J28</f>
        <v>0</v>
      </c>
      <c r="Q22" s="429">
        <f t="shared" si="1"/>
        <v>271.81818181818181</v>
      </c>
      <c r="R22" s="429">
        <f t="shared" si="2"/>
        <v>271.81818181818181</v>
      </c>
    </row>
    <row r="23" spans="1:18" ht="21" customHeight="1">
      <c r="A23" s="1375" t="s">
        <v>525</v>
      </c>
      <c r="B23" s="460" t="s">
        <v>69</v>
      </c>
      <c r="C23" s="249"/>
      <c r="D23" s="249"/>
      <c r="E23" s="249"/>
      <c r="F23" s="249"/>
      <c r="G23" s="249"/>
      <c r="H23" s="249"/>
      <c r="I23" s="249"/>
      <c r="J23" s="714"/>
      <c r="K23" s="1377"/>
      <c r="O23" s="256" t="s">
        <v>472</v>
      </c>
      <c r="P23" s="429">
        <f>J30</f>
        <v>190</v>
      </c>
      <c r="Q23" s="429">
        <f t="shared" si="1"/>
        <v>271.81818181818181</v>
      </c>
      <c r="R23" s="429">
        <f t="shared" si="2"/>
        <v>461.81818181818181</v>
      </c>
    </row>
    <row r="24" spans="1:18" ht="21" customHeight="1" thickBot="1">
      <c r="A24" s="1376"/>
      <c r="B24" s="609" t="s">
        <v>907</v>
      </c>
      <c r="C24" s="715"/>
      <c r="D24" s="715">
        <f>D23*$D$1</f>
        <v>0</v>
      </c>
      <c r="E24" s="715">
        <f>E23*$E$1</f>
        <v>0</v>
      </c>
      <c r="F24" s="715">
        <f>F23*$F$1</f>
        <v>0</v>
      </c>
      <c r="G24" s="715">
        <f>G23*$G$1</f>
        <v>0</v>
      </c>
      <c r="H24" s="715">
        <f>H23*$H$1</f>
        <v>0</v>
      </c>
      <c r="I24" s="715">
        <f>I23*$I$1</f>
        <v>0</v>
      </c>
      <c r="J24" s="716">
        <f>SUM(C24:I24)</f>
        <v>0</v>
      </c>
      <c r="K24" s="1404"/>
      <c r="P24" s="435">
        <f>SUM(P13:P23)</f>
        <v>2508</v>
      </c>
      <c r="Q24" s="435">
        <f>SUM(Q13:Q23)</f>
        <v>2990.0000000000005</v>
      </c>
      <c r="R24" s="435">
        <f>SUM(R13:R23)</f>
        <v>5498.0000000000009</v>
      </c>
    </row>
    <row r="25" spans="1:18" ht="21" customHeight="1">
      <c r="A25" s="1375" t="s">
        <v>521</v>
      </c>
      <c r="B25" s="460" t="s">
        <v>69</v>
      </c>
      <c r="C25" s="249">
        <v>10</v>
      </c>
      <c r="D25" s="249">
        <v>10</v>
      </c>
      <c r="E25" s="249">
        <v>10</v>
      </c>
      <c r="F25" s="249">
        <v>10</v>
      </c>
      <c r="G25" s="249">
        <v>19</v>
      </c>
      <c r="H25" s="249">
        <v>10</v>
      </c>
      <c r="I25" s="249"/>
      <c r="J25" s="714"/>
      <c r="K25" s="1377" t="s">
        <v>1454</v>
      </c>
    </row>
    <row r="26" spans="1:18" ht="21" customHeight="1" thickBot="1">
      <c r="A26" s="1376"/>
      <c r="B26" s="609" t="s">
        <v>907</v>
      </c>
      <c r="C26" s="715"/>
      <c r="D26" s="715">
        <f>D25*$D$1</f>
        <v>30</v>
      </c>
      <c r="E26" s="715">
        <f>E25*$E$1</f>
        <v>200</v>
      </c>
      <c r="F26" s="715">
        <f>F25*$F$1</f>
        <v>50</v>
      </c>
      <c r="G26" s="715">
        <f>G25*$G$1</f>
        <v>114</v>
      </c>
      <c r="H26" s="715">
        <f>H25*$H$1</f>
        <v>60</v>
      </c>
      <c r="I26" s="715">
        <f>I25*$I$1</f>
        <v>0</v>
      </c>
      <c r="J26" s="716">
        <f>SUM(C26:I26)</f>
        <v>454</v>
      </c>
      <c r="K26" s="1404"/>
    </row>
    <row r="27" spans="1:18" ht="21" customHeight="1">
      <c r="A27" s="1375" t="s">
        <v>524</v>
      </c>
      <c r="B27" s="460" t="s">
        <v>69</v>
      </c>
      <c r="C27" s="249"/>
      <c r="D27" s="249">
        <v>0</v>
      </c>
      <c r="E27" s="249">
        <v>0</v>
      </c>
      <c r="F27" s="249">
        <v>0</v>
      </c>
      <c r="G27" s="249">
        <v>0</v>
      </c>
      <c r="H27" s="249"/>
      <c r="I27" s="249"/>
      <c r="J27" s="714"/>
      <c r="K27" s="1377"/>
    </row>
    <row r="28" spans="1:18" ht="21" customHeight="1" thickBot="1">
      <c r="A28" s="1376"/>
      <c r="B28" s="609" t="s">
        <v>907</v>
      </c>
      <c r="C28" s="715"/>
      <c r="D28" s="715">
        <f>D27*$D$1</f>
        <v>0</v>
      </c>
      <c r="E28" s="715">
        <f>E27*$E$1</f>
        <v>0</v>
      </c>
      <c r="F28" s="715">
        <f>F27*$F$1</f>
        <v>0</v>
      </c>
      <c r="G28" s="715">
        <f>G27*$G$1</f>
        <v>0</v>
      </c>
      <c r="H28" s="715">
        <f>H27*$H$1</f>
        <v>0</v>
      </c>
      <c r="I28" s="715">
        <f>I27*$I$1</f>
        <v>0</v>
      </c>
      <c r="J28" s="716">
        <f>SUM(C28:I28)</f>
        <v>0</v>
      </c>
      <c r="K28" s="1404"/>
    </row>
    <row r="29" spans="1:18" ht="21" customHeight="1">
      <c r="A29" s="1375" t="s">
        <v>777</v>
      </c>
      <c r="B29" s="460" t="s">
        <v>69</v>
      </c>
      <c r="C29" s="249">
        <v>4</v>
      </c>
      <c r="D29" s="249">
        <v>4</v>
      </c>
      <c r="E29" s="249">
        <v>4</v>
      </c>
      <c r="F29" s="249">
        <v>4</v>
      </c>
      <c r="G29" s="249">
        <v>13</v>
      </c>
      <c r="H29" s="249"/>
      <c r="I29" s="249"/>
      <c r="J29" s="714"/>
      <c r="K29" s="1377" t="s">
        <v>1455</v>
      </c>
    </row>
    <row r="30" spans="1:18" ht="21" customHeight="1" thickBot="1">
      <c r="A30" s="1376"/>
      <c r="B30" s="609" t="s">
        <v>907</v>
      </c>
      <c r="C30" s="715"/>
      <c r="D30" s="715">
        <f>D29*$D$1</f>
        <v>12</v>
      </c>
      <c r="E30" s="715">
        <f>E29*$E$1</f>
        <v>80</v>
      </c>
      <c r="F30" s="715">
        <f>F29*$F$1</f>
        <v>20</v>
      </c>
      <c r="G30" s="715">
        <f>G29*$G$1</f>
        <v>78</v>
      </c>
      <c r="H30" s="715">
        <f>H29*$H$1</f>
        <v>0</v>
      </c>
      <c r="I30" s="715">
        <f>I29*$I$1</f>
        <v>0</v>
      </c>
      <c r="J30" s="716">
        <f>SUM(C30:I30)</f>
        <v>190</v>
      </c>
      <c r="K30" s="1404"/>
    </row>
    <row r="31" spans="1:18" ht="21" customHeight="1">
      <c r="A31" s="1384" t="s">
        <v>47</v>
      </c>
      <c r="B31" s="599" t="s">
        <v>69</v>
      </c>
      <c r="C31" s="709">
        <f>C5+C19</f>
        <v>40</v>
      </c>
      <c r="D31" s="709">
        <f t="shared" ref="D31:I32" si="4">D5+D19</f>
        <v>40</v>
      </c>
      <c r="E31" s="709">
        <f>E5+E19</f>
        <v>44</v>
      </c>
      <c r="F31" s="709">
        <f>F5+F19</f>
        <v>44</v>
      </c>
      <c r="G31" s="709">
        <f t="shared" si="4"/>
        <v>67</v>
      </c>
      <c r="H31" s="709">
        <f t="shared" si="4"/>
        <v>91</v>
      </c>
      <c r="I31" s="709">
        <f t="shared" si="4"/>
        <v>34</v>
      </c>
      <c r="J31" s="717"/>
      <c r="K31" s="451"/>
    </row>
    <row r="32" spans="1:18" ht="21" customHeight="1" thickBot="1">
      <c r="A32" s="1385"/>
      <c r="B32" s="602" t="s">
        <v>907</v>
      </c>
      <c r="C32" s="711">
        <f>C6+C20</f>
        <v>0</v>
      </c>
      <c r="D32" s="711">
        <f t="shared" si="4"/>
        <v>120</v>
      </c>
      <c r="E32" s="711">
        <f>E6+E20</f>
        <v>880</v>
      </c>
      <c r="F32" s="711">
        <f>F6+F20</f>
        <v>220</v>
      </c>
      <c r="G32" s="711">
        <f t="shared" si="4"/>
        <v>402</v>
      </c>
      <c r="H32" s="711">
        <f t="shared" si="4"/>
        <v>546</v>
      </c>
      <c r="I32" s="711">
        <f t="shared" si="4"/>
        <v>340</v>
      </c>
      <c r="J32" s="718">
        <f>SUM(C32:I32)</f>
        <v>2508</v>
      </c>
      <c r="K32" s="605"/>
    </row>
    <row r="36" spans="10:16">
      <c r="J36" s="1586" t="s">
        <v>904</v>
      </c>
      <c r="K36" s="1587" t="s">
        <v>918</v>
      </c>
      <c r="L36" s="1587"/>
      <c r="M36" s="1587"/>
    </row>
    <row r="37" spans="10:16">
      <c r="J37" s="1586"/>
      <c r="K37" s="1588" t="s">
        <v>914</v>
      </c>
      <c r="L37" s="1588"/>
      <c r="M37" s="730">
        <f>$O$10*N37</f>
        <v>627.9</v>
      </c>
      <c r="N37" s="534">
        <v>0.21</v>
      </c>
    </row>
    <row r="38" spans="10:16">
      <c r="J38" s="1586"/>
      <c r="K38" s="1588" t="s">
        <v>915</v>
      </c>
      <c r="L38" s="1588"/>
      <c r="M38" s="730">
        <f>$O$10*N38</f>
        <v>807.30000000000007</v>
      </c>
      <c r="N38" s="534">
        <v>0.27</v>
      </c>
    </row>
    <row r="39" spans="10:16">
      <c r="J39" s="1586"/>
      <c r="K39" s="1588" t="s">
        <v>916</v>
      </c>
      <c r="L39" s="1588"/>
      <c r="M39" s="730">
        <f>$O$10*N39</f>
        <v>807.30000000000007</v>
      </c>
      <c r="N39" s="534">
        <v>0.27</v>
      </c>
    </row>
    <row r="40" spans="10:16">
      <c r="J40" s="1586"/>
      <c r="K40" s="1588" t="s">
        <v>917</v>
      </c>
      <c r="L40" s="1588"/>
      <c r="M40" s="730">
        <f>$O$10*N40</f>
        <v>747.5</v>
      </c>
      <c r="N40" s="534">
        <v>0.25</v>
      </c>
    </row>
    <row r="41" spans="10:16">
      <c r="J41" s="1586"/>
      <c r="K41" s="1589" t="s">
        <v>47</v>
      </c>
      <c r="L41" s="1589"/>
      <c r="M41" s="729">
        <f>SUM(M37:M40)</f>
        <v>2990</v>
      </c>
    </row>
    <row r="42" spans="10:16">
      <c r="J42" s="1586" t="s">
        <v>919</v>
      </c>
      <c r="K42" s="1587" t="s">
        <v>918</v>
      </c>
      <c r="L42" s="1587"/>
      <c r="M42" s="1587"/>
    </row>
    <row r="43" spans="10:16">
      <c r="J43" s="1586"/>
      <c r="K43" s="1588" t="s">
        <v>914</v>
      </c>
      <c r="L43" s="1588"/>
      <c r="M43" s="730">
        <f>$J$32*N43</f>
        <v>601.91999999999996</v>
      </c>
      <c r="N43" s="534">
        <v>0.24</v>
      </c>
      <c r="O43" s="405">
        <f>(N37+N43)/2</f>
        <v>0.22499999999999998</v>
      </c>
      <c r="P43" s="405"/>
    </row>
    <row r="44" spans="10:16">
      <c r="J44" s="1586"/>
      <c r="K44" s="1588" t="s">
        <v>915</v>
      </c>
      <c r="L44" s="1588"/>
      <c r="M44" s="730">
        <f>$J$32*N44</f>
        <v>627</v>
      </c>
      <c r="N44" s="534">
        <v>0.25</v>
      </c>
      <c r="O44" s="405">
        <f t="shared" ref="O44:O46" si="5">(N38+N44)/2</f>
        <v>0.26</v>
      </c>
      <c r="P44" s="405"/>
    </row>
    <row r="45" spans="10:16">
      <c r="J45" s="1586"/>
      <c r="K45" s="1588" t="s">
        <v>916</v>
      </c>
      <c r="L45" s="1588"/>
      <c r="M45" s="730">
        <f>$J$32*N45</f>
        <v>627</v>
      </c>
      <c r="N45" s="534">
        <v>0.25</v>
      </c>
      <c r="O45" s="405">
        <f t="shared" si="5"/>
        <v>0.26</v>
      </c>
      <c r="P45" s="405"/>
    </row>
    <row r="46" spans="10:16">
      <c r="J46" s="1586"/>
      <c r="K46" s="1588" t="s">
        <v>917</v>
      </c>
      <c r="L46" s="1588"/>
      <c r="M46" s="730">
        <f>$J$32*N46</f>
        <v>652.08000000000004</v>
      </c>
      <c r="N46" s="534">
        <v>0.26</v>
      </c>
      <c r="O46" s="405">
        <f t="shared" si="5"/>
        <v>0.255</v>
      </c>
      <c r="P46" s="405"/>
    </row>
    <row r="47" spans="10:16">
      <c r="J47" s="1586"/>
      <c r="K47" s="1589" t="s">
        <v>47</v>
      </c>
      <c r="L47" s="1589"/>
      <c r="M47" s="729">
        <f>SUM(M43:M46)</f>
        <v>2508</v>
      </c>
    </row>
    <row r="48" spans="10:16" ht="15" thickBot="1"/>
    <row r="49" spans="1:17" ht="19.5" thickTop="1" thickBot="1">
      <c r="K49" s="1391" t="s">
        <v>1123</v>
      </c>
      <c r="L49" s="1392"/>
      <c r="M49" s="728">
        <f>M41+M47</f>
        <v>5498</v>
      </c>
      <c r="N49" s="468" t="s">
        <v>564</v>
      </c>
    </row>
    <row r="50" spans="1:17" ht="15" thickTop="1">
      <c r="K50" s="184"/>
      <c r="P50" s="405"/>
      <c r="Q50" s="405"/>
    </row>
    <row r="52" spans="1:17">
      <c r="A52" s="592" t="s">
        <v>1124</v>
      </c>
    </row>
    <row r="53" spans="1:17" ht="51.65" customHeight="1">
      <c r="C53" s="625" t="s">
        <v>909</v>
      </c>
      <c r="D53" s="625" t="s">
        <v>910</v>
      </c>
      <c r="E53" s="625" t="s">
        <v>912</v>
      </c>
      <c r="F53" s="625" t="s">
        <v>911</v>
      </c>
      <c r="G53" s="625" t="s">
        <v>99</v>
      </c>
      <c r="H53" s="626" t="s">
        <v>47</v>
      </c>
    </row>
    <row r="54" spans="1:17">
      <c r="A54" s="1591" t="s">
        <v>906</v>
      </c>
      <c r="B54" s="618" t="s">
        <v>69</v>
      </c>
      <c r="C54" s="702">
        <f t="shared" ref="C54:E55" si="6">C56+C58+C60+C62+C64+C66</f>
        <v>60</v>
      </c>
      <c r="D54" s="702">
        <f t="shared" si="6"/>
        <v>27</v>
      </c>
      <c r="E54" s="702">
        <f t="shared" si="6"/>
        <v>33</v>
      </c>
      <c r="F54" s="702">
        <f t="shared" ref="F54:G55" si="7">F56+F58+F60+F62+F64+F66</f>
        <v>24</v>
      </c>
      <c r="G54" s="702">
        <f t="shared" si="7"/>
        <v>4</v>
      </c>
      <c r="H54" s="703">
        <f t="shared" ref="H54:H81" si="8">SUM(C54:G54)</f>
        <v>148</v>
      </c>
    </row>
    <row r="55" spans="1:17">
      <c r="A55" s="1591"/>
      <c r="B55" s="618" t="s">
        <v>907</v>
      </c>
      <c r="C55" s="702">
        <f t="shared" si="6"/>
        <v>720</v>
      </c>
      <c r="D55" s="702">
        <f t="shared" si="6"/>
        <v>324</v>
      </c>
      <c r="E55" s="702">
        <f t="shared" si="6"/>
        <v>396</v>
      </c>
      <c r="F55" s="702">
        <f t="shared" si="7"/>
        <v>288</v>
      </c>
      <c r="G55" s="702">
        <f t="shared" si="7"/>
        <v>48</v>
      </c>
      <c r="H55" s="703">
        <f t="shared" si="8"/>
        <v>1776</v>
      </c>
    </row>
    <row r="56" spans="1:17">
      <c r="A56" s="1590" t="s">
        <v>522</v>
      </c>
      <c r="B56" s="620" t="s">
        <v>69</v>
      </c>
      <c r="C56" s="704"/>
      <c r="D56" s="704"/>
      <c r="E56" s="704"/>
      <c r="F56" s="704"/>
      <c r="G56" s="704"/>
      <c r="H56" s="704">
        <f t="shared" si="8"/>
        <v>0</v>
      </c>
      <c r="P56" s="256" t="s">
        <v>12</v>
      </c>
      <c r="Q56" s="781">
        <f>H56</f>
        <v>0</v>
      </c>
    </row>
    <row r="57" spans="1:17">
      <c r="A57" s="1590"/>
      <c r="B57" s="620" t="s">
        <v>907</v>
      </c>
      <c r="C57" s="704">
        <f>C56*$O$1</f>
        <v>0</v>
      </c>
      <c r="D57" s="704">
        <f>D56*$O$1</f>
        <v>0</v>
      </c>
      <c r="E57" s="704">
        <f>E56*$O$1</f>
        <v>0</v>
      </c>
      <c r="F57" s="704">
        <f>F56*$O$1</f>
        <v>0</v>
      </c>
      <c r="G57" s="704">
        <f>G56*$O$1</f>
        <v>0</v>
      </c>
      <c r="H57" s="704">
        <f t="shared" si="8"/>
        <v>0</v>
      </c>
      <c r="P57" s="256" t="s">
        <v>2</v>
      </c>
      <c r="Q57" s="781">
        <f>H58</f>
        <v>16</v>
      </c>
    </row>
    <row r="58" spans="1:17">
      <c r="A58" s="1590" t="s">
        <v>523</v>
      </c>
      <c r="B58" s="620" t="s">
        <v>69</v>
      </c>
      <c r="C58" s="704">
        <v>8</v>
      </c>
      <c r="D58" s="704"/>
      <c r="E58" s="704"/>
      <c r="F58" s="704">
        <v>4</v>
      </c>
      <c r="G58" s="704">
        <v>4</v>
      </c>
      <c r="H58" s="704">
        <f t="shared" si="8"/>
        <v>16</v>
      </c>
      <c r="P58" s="256" t="s">
        <v>37</v>
      </c>
      <c r="Q58" s="781">
        <f>H62</f>
        <v>0</v>
      </c>
    </row>
    <row r="59" spans="1:17">
      <c r="A59" s="1590"/>
      <c r="B59" s="620" t="s">
        <v>907</v>
      </c>
      <c r="C59" s="704">
        <f>C58*$O$1</f>
        <v>96</v>
      </c>
      <c r="D59" s="704">
        <f>D58*$O$1</f>
        <v>0</v>
      </c>
      <c r="E59" s="704">
        <f>E58*$O$1</f>
        <v>0</v>
      </c>
      <c r="F59" s="704">
        <f>F58*$O$1</f>
        <v>48</v>
      </c>
      <c r="G59" s="704">
        <f>G58*$O$1</f>
        <v>48</v>
      </c>
      <c r="H59" s="704">
        <f t="shared" si="8"/>
        <v>192</v>
      </c>
      <c r="P59" s="256" t="s">
        <v>1</v>
      </c>
      <c r="Q59" s="781">
        <f>H66</f>
        <v>98</v>
      </c>
    </row>
    <row r="60" spans="1:17">
      <c r="A60" s="1590" t="s">
        <v>520</v>
      </c>
      <c r="B60" s="620" t="s">
        <v>69</v>
      </c>
      <c r="C60" s="704"/>
      <c r="D60" s="704"/>
      <c r="E60" s="704"/>
      <c r="F60" s="704"/>
      <c r="G60" s="704"/>
      <c r="H60" s="704">
        <f t="shared" si="8"/>
        <v>0</v>
      </c>
      <c r="P60" s="256" t="s">
        <v>40</v>
      </c>
      <c r="Q60" s="781">
        <f>H70</f>
        <v>0</v>
      </c>
    </row>
    <row r="61" spans="1:17">
      <c r="A61" s="1590"/>
      <c r="B61" s="620" t="s">
        <v>907</v>
      </c>
      <c r="C61" s="704">
        <f>C60*$O$1</f>
        <v>0</v>
      </c>
      <c r="D61" s="704">
        <f>D60*$O$1</f>
        <v>0</v>
      </c>
      <c r="E61" s="704">
        <f>E60*$O$1</f>
        <v>0</v>
      </c>
      <c r="F61" s="704">
        <f>F60*$O$1</f>
        <v>0</v>
      </c>
      <c r="G61" s="704">
        <f>G60*$O$1</f>
        <v>0</v>
      </c>
      <c r="H61" s="704">
        <f t="shared" si="8"/>
        <v>0</v>
      </c>
      <c r="P61" s="256" t="s">
        <v>14</v>
      </c>
      <c r="Q61" s="781">
        <f>H72</f>
        <v>0</v>
      </c>
    </row>
    <row r="62" spans="1:17">
      <c r="A62" s="1590" t="s">
        <v>518</v>
      </c>
      <c r="B62" s="620" t="s">
        <v>69</v>
      </c>
      <c r="C62" s="704"/>
      <c r="D62" s="704"/>
      <c r="E62" s="704"/>
      <c r="F62" s="704"/>
      <c r="G62" s="704"/>
      <c r="H62" s="704">
        <f t="shared" si="8"/>
        <v>0</v>
      </c>
      <c r="P62" s="256" t="s">
        <v>41</v>
      </c>
      <c r="Q62" s="781">
        <f>H74</f>
        <v>0</v>
      </c>
    </row>
    <row r="63" spans="1:17">
      <c r="A63" s="1590"/>
      <c r="B63" s="620" t="s">
        <v>907</v>
      </c>
      <c r="C63" s="704">
        <f>C62*$O$1</f>
        <v>0</v>
      </c>
      <c r="D63" s="704">
        <f>D62*$O$1</f>
        <v>0</v>
      </c>
      <c r="E63" s="704">
        <f>E62*$O$1</f>
        <v>0</v>
      </c>
      <c r="F63" s="704">
        <f>F62*$O$1</f>
        <v>0</v>
      </c>
      <c r="G63" s="704">
        <f>G62*$O$1</f>
        <v>0</v>
      </c>
      <c r="H63" s="704">
        <f t="shared" si="8"/>
        <v>0</v>
      </c>
      <c r="P63" s="256" t="s">
        <v>34</v>
      </c>
      <c r="Q63" s="781">
        <f>H60</f>
        <v>0</v>
      </c>
    </row>
    <row r="64" spans="1:17">
      <c r="A64" s="1590" t="s">
        <v>516</v>
      </c>
      <c r="B64" s="620" t="s">
        <v>69</v>
      </c>
      <c r="C64" s="704">
        <v>16</v>
      </c>
      <c r="D64" s="704"/>
      <c r="E64" s="704">
        <v>12</v>
      </c>
      <c r="F64" s="704">
        <v>6</v>
      </c>
      <c r="G64" s="704"/>
      <c r="H64" s="704">
        <f t="shared" si="8"/>
        <v>34</v>
      </c>
      <c r="P64" s="256" t="s">
        <v>3</v>
      </c>
      <c r="Q64" s="781">
        <f>H64</f>
        <v>34</v>
      </c>
    </row>
    <row r="65" spans="1:17">
      <c r="A65" s="1590"/>
      <c r="B65" s="620" t="s">
        <v>907</v>
      </c>
      <c r="C65" s="704">
        <f>C64*$O$1</f>
        <v>192</v>
      </c>
      <c r="D65" s="704">
        <f>D64*$O$1</f>
        <v>0</v>
      </c>
      <c r="E65" s="704">
        <f>E64*$O$1</f>
        <v>144</v>
      </c>
      <c r="F65" s="704">
        <f>F64*$O$1</f>
        <v>72</v>
      </c>
      <c r="G65" s="704">
        <f>G64*$O$1</f>
        <v>0</v>
      </c>
      <c r="H65" s="704">
        <f t="shared" si="8"/>
        <v>408</v>
      </c>
      <c r="P65" s="256" t="s">
        <v>43</v>
      </c>
      <c r="Q65" s="781">
        <f>H76</f>
        <v>0</v>
      </c>
    </row>
    <row r="66" spans="1:17">
      <c r="A66" s="1590" t="s">
        <v>519</v>
      </c>
      <c r="B66" s="620" t="s">
        <v>69</v>
      </c>
      <c r="C66" s="705">
        <v>36</v>
      </c>
      <c r="D66" s="705">
        <v>27</v>
      </c>
      <c r="E66" s="705">
        <v>21</v>
      </c>
      <c r="F66" s="705">
        <v>14</v>
      </c>
      <c r="G66" s="705"/>
      <c r="H66" s="704">
        <f t="shared" si="8"/>
        <v>98</v>
      </c>
      <c r="P66" s="256" t="s">
        <v>472</v>
      </c>
      <c r="Q66" s="781">
        <f>H78</f>
        <v>0</v>
      </c>
    </row>
    <row r="67" spans="1:17">
      <c r="A67" s="1590"/>
      <c r="B67" s="620" t="s">
        <v>907</v>
      </c>
      <c r="C67" s="704">
        <f>C66*$O$1</f>
        <v>432</v>
      </c>
      <c r="D67" s="704">
        <f>D66*$O$1</f>
        <v>324</v>
      </c>
      <c r="E67" s="704">
        <f>E66*$O$1</f>
        <v>252</v>
      </c>
      <c r="F67" s="704">
        <f>F66*$O$1</f>
        <v>168</v>
      </c>
      <c r="G67" s="704">
        <f>G66*$O$1</f>
        <v>0</v>
      </c>
      <c r="H67" s="704">
        <f t="shared" si="8"/>
        <v>1176</v>
      </c>
      <c r="Q67" s="782">
        <f>SUM(Q56:Q66)</f>
        <v>148</v>
      </c>
    </row>
    <row r="68" spans="1:17">
      <c r="A68" s="1591" t="s">
        <v>908</v>
      </c>
      <c r="B68" s="618" t="s">
        <v>69</v>
      </c>
      <c r="C68" s="702">
        <f t="shared" ref="C68:E69" si="9">C70+C72+C74+C76+C78</f>
        <v>0</v>
      </c>
      <c r="D68" s="702">
        <f t="shared" si="9"/>
        <v>0</v>
      </c>
      <c r="E68" s="702">
        <f t="shared" si="9"/>
        <v>0</v>
      </c>
      <c r="F68" s="702">
        <f t="shared" ref="F68:G69" si="10">F70+F72+F74+F76+F78</f>
        <v>0</v>
      </c>
      <c r="G68" s="702">
        <f t="shared" si="10"/>
        <v>0</v>
      </c>
      <c r="H68" s="703">
        <f t="shared" si="8"/>
        <v>0</v>
      </c>
    </row>
    <row r="69" spans="1:17">
      <c r="A69" s="1591"/>
      <c r="B69" s="618" t="s">
        <v>907</v>
      </c>
      <c r="C69" s="702">
        <f t="shared" si="9"/>
        <v>0</v>
      </c>
      <c r="D69" s="702">
        <f t="shared" si="9"/>
        <v>0</v>
      </c>
      <c r="E69" s="702">
        <f t="shared" si="9"/>
        <v>0</v>
      </c>
      <c r="F69" s="702">
        <f t="shared" si="10"/>
        <v>0</v>
      </c>
      <c r="G69" s="702">
        <f t="shared" si="10"/>
        <v>0</v>
      </c>
      <c r="H69" s="703">
        <f t="shared" si="8"/>
        <v>0</v>
      </c>
    </row>
    <row r="70" spans="1:17">
      <c r="A70" s="1590" t="s">
        <v>539</v>
      </c>
      <c r="B70" s="620" t="s">
        <v>69</v>
      </c>
      <c r="C70" s="706"/>
      <c r="D70" s="706"/>
      <c r="E70" s="706"/>
      <c r="F70" s="706"/>
      <c r="G70" s="706"/>
      <c r="H70" s="704">
        <f t="shared" si="8"/>
        <v>0</v>
      </c>
    </row>
    <row r="71" spans="1:17">
      <c r="A71" s="1590"/>
      <c r="B71" s="620" t="s">
        <v>907</v>
      </c>
      <c r="C71" s="704">
        <f>C70*$O$1</f>
        <v>0</v>
      </c>
      <c r="D71" s="704">
        <f>D70*$O$1</f>
        <v>0</v>
      </c>
      <c r="E71" s="704">
        <f>E70*$O$1</f>
        <v>0</v>
      </c>
      <c r="F71" s="704">
        <f>F70*$O$1</f>
        <v>0</v>
      </c>
      <c r="G71" s="704">
        <f>G70*$O$1</f>
        <v>0</v>
      </c>
      <c r="H71" s="704">
        <f t="shared" si="8"/>
        <v>0</v>
      </c>
    </row>
    <row r="72" spans="1:17">
      <c r="A72" s="1590" t="s">
        <v>525</v>
      </c>
      <c r="B72" s="620" t="s">
        <v>69</v>
      </c>
      <c r="C72" s="704"/>
      <c r="D72" s="704"/>
      <c r="E72" s="704"/>
      <c r="F72" s="704"/>
      <c r="G72" s="704"/>
      <c r="H72" s="704">
        <f t="shared" si="8"/>
        <v>0</v>
      </c>
      <c r="J72" s="1586" t="s">
        <v>1316</v>
      </c>
      <c r="K72" s="1587" t="s">
        <v>918</v>
      </c>
      <c r="L72" s="1587"/>
      <c r="M72" s="1587"/>
    </row>
    <row r="73" spans="1:17">
      <c r="A73" s="1590"/>
      <c r="B73" s="620" t="s">
        <v>907</v>
      </c>
      <c r="C73" s="704">
        <f>C72*$O$1</f>
        <v>0</v>
      </c>
      <c r="D73" s="704">
        <f>D72*$O$1</f>
        <v>0</v>
      </c>
      <c r="E73" s="704">
        <f>E72*$O$1</f>
        <v>0</v>
      </c>
      <c r="F73" s="704">
        <f>F72*$O$1</f>
        <v>0</v>
      </c>
      <c r="G73" s="704">
        <f>G72*$O$1</f>
        <v>0</v>
      </c>
      <c r="H73" s="704">
        <f t="shared" si="8"/>
        <v>0</v>
      </c>
      <c r="J73" s="1586"/>
      <c r="K73" s="1588" t="s">
        <v>914</v>
      </c>
      <c r="L73" s="1588"/>
      <c r="M73" s="730">
        <f>$H$80*N73</f>
        <v>7.4</v>
      </c>
      <c r="N73" s="534">
        <v>0.05</v>
      </c>
    </row>
    <row r="74" spans="1:17">
      <c r="A74" s="1590" t="s">
        <v>521</v>
      </c>
      <c r="B74" s="620" t="s">
        <v>69</v>
      </c>
      <c r="C74" s="704"/>
      <c r="D74" s="704"/>
      <c r="E74" s="704"/>
      <c r="F74" s="704"/>
      <c r="G74" s="704"/>
      <c r="H74" s="704">
        <f t="shared" si="8"/>
        <v>0</v>
      </c>
      <c r="J74" s="1586"/>
      <c r="K74" s="1588" t="s">
        <v>915</v>
      </c>
      <c r="L74" s="1588"/>
      <c r="M74" s="730">
        <f t="shared" ref="M74:M76" si="11">$H$80*N74</f>
        <v>22.2</v>
      </c>
      <c r="N74" s="534">
        <v>0.15</v>
      </c>
    </row>
    <row r="75" spans="1:17">
      <c r="A75" s="1590"/>
      <c r="B75" s="620" t="s">
        <v>907</v>
      </c>
      <c r="C75" s="704">
        <f>C74*$O$1</f>
        <v>0</v>
      </c>
      <c r="D75" s="704">
        <f>D74*$O$1</f>
        <v>0</v>
      </c>
      <c r="E75" s="704">
        <f>E74*$O$1</f>
        <v>0</v>
      </c>
      <c r="F75" s="704">
        <f>F74*$O$1</f>
        <v>0</v>
      </c>
      <c r="G75" s="704">
        <f>G74*$O$1</f>
        <v>0</v>
      </c>
      <c r="H75" s="704">
        <f t="shared" si="8"/>
        <v>0</v>
      </c>
      <c r="J75" s="1586"/>
      <c r="K75" s="1588" t="s">
        <v>916</v>
      </c>
      <c r="L75" s="1588"/>
      <c r="M75" s="730">
        <f t="shared" si="11"/>
        <v>51.8</v>
      </c>
      <c r="N75" s="534">
        <v>0.35</v>
      </c>
    </row>
    <row r="76" spans="1:17">
      <c r="A76" s="1590" t="s">
        <v>524</v>
      </c>
      <c r="B76" s="620" t="s">
        <v>69</v>
      </c>
      <c r="C76" s="704"/>
      <c r="D76" s="704"/>
      <c r="E76" s="704"/>
      <c r="F76" s="704"/>
      <c r="G76" s="704"/>
      <c r="H76" s="704">
        <f t="shared" si="8"/>
        <v>0</v>
      </c>
      <c r="J76" s="1586"/>
      <c r="K76" s="1588" t="s">
        <v>917</v>
      </c>
      <c r="L76" s="1588"/>
      <c r="M76" s="730">
        <f t="shared" si="11"/>
        <v>66.600000000000009</v>
      </c>
      <c r="N76" s="534">
        <v>0.45</v>
      </c>
    </row>
    <row r="77" spans="1:17">
      <c r="A77" s="1590"/>
      <c r="B77" s="620" t="s">
        <v>907</v>
      </c>
      <c r="C77" s="704">
        <f>C76*$O$1</f>
        <v>0</v>
      </c>
      <c r="D77" s="704">
        <f>D76*$O$1</f>
        <v>0</v>
      </c>
      <c r="E77" s="704">
        <f>E76*$O$1</f>
        <v>0</v>
      </c>
      <c r="F77" s="704">
        <f>F76*$O$1</f>
        <v>0</v>
      </c>
      <c r="G77" s="704">
        <f>G76*$O$1</f>
        <v>0</v>
      </c>
      <c r="H77" s="704">
        <f t="shared" si="8"/>
        <v>0</v>
      </c>
      <c r="J77" s="1586"/>
      <c r="K77" s="1589" t="s">
        <v>47</v>
      </c>
      <c r="L77" s="1589"/>
      <c r="M77" s="729">
        <f>SUM(M73:M76)</f>
        <v>148</v>
      </c>
    </row>
    <row r="78" spans="1:17">
      <c r="A78" s="1590" t="s">
        <v>777</v>
      </c>
      <c r="B78" s="620" t="s">
        <v>69</v>
      </c>
      <c r="C78" s="704"/>
      <c r="D78" s="704"/>
      <c r="E78" s="704"/>
      <c r="F78" s="704"/>
      <c r="G78" s="704"/>
      <c r="H78" s="704">
        <f t="shared" si="8"/>
        <v>0</v>
      </c>
    </row>
    <row r="79" spans="1:17">
      <c r="A79" s="1590"/>
      <c r="B79" s="620" t="s">
        <v>907</v>
      </c>
      <c r="C79" s="704">
        <f>C78*$O$1</f>
        <v>0</v>
      </c>
      <c r="D79" s="704">
        <f>D78*$O$1</f>
        <v>0</v>
      </c>
      <c r="E79" s="704">
        <f>E78*$O$1</f>
        <v>0</v>
      </c>
      <c r="F79" s="704">
        <f>F78*$O$1</f>
        <v>0</v>
      </c>
      <c r="G79" s="704">
        <f>G78*$O$1</f>
        <v>0</v>
      </c>
      <c r="H79" s="704">
        <f t="shared" si="8"/>
        <v>0</v>
      </c>
    </row>
    <row r="80" spans="1:17">
      <c r="A80" s="1592" t="s">
        <v>47</v>
      </c>
      <c r="B80" s="618" t="s">
        <v>69</v>
      </c>
      <c r="C80" s="702">
        <f t="shared" ref="C80:E81" si="12">C54+C68</f>
        <v>60</v>
      </c>
      <c r="D80" s="702">
        <f t="shared" si="12"/>
        <v>27</v>
      </c>
      <c r="E80" s="702">
        <f t="shared" si="12"/>
        <v>33</v>
      </c>
      <c r="F80" s="702">
        <f t="shared" ref="F80:G81" si="13">F54+F68</f>
        <v>24</v>
      </c>
      <c r="G80" s="702">
        <f t="shared" si="13"/>
        <v>4</v>
      </c>
      <c r="H80" s="708">
        <f t="shared" si="8"/>
        <v>148</v>
      </c>
    </row>
    <row r="81" spans="1:8">
      <c r="A81" s="1592"/>
      <c r="B81" s="618" t="s">
        <v>907</v>
      </c>
      <c r="C81" s="702">
        <f t="shared" si="12"/>
        <v>720</v>
      </c>
      <c r="D81" s="702">
        <f t="shared" si="12"/>
        <v>324</v>
      </c>
      <c r="E81" s="702">
        <f t="shared" si="12"/>
        <v>396</v>
      </c>
      <c r="F81" s="702">
        <f t="shared" si="13"/>
        <v>288</v>
      </c>
      <c r="G81" s="702">
        <f t="shared" si="13"/>
        <v>48</v>
      </c>
      <c r="H81" s="708">
        <f t="shared" si="8"/>
        <v>1776</v>
      </c>
    </row>
    <row r="83" spans="1:8" ht="14.9" customHeight="1"/>
  </sheetData>
  <mergeCells count="73">
    <mergeCell ref="A78:A79"/>
    <mergeCell ref="A80:A81"/>
    <mergeCell ref="B3:I3"/>
    <mergeCell ref="Q5:Q9"/>
    <mergeCell ref="K72:M72"/>
    <mergeCell ref="K73:L73"/>
    <mergeCell ref="A74:A75"/>
    <mergeCell ref="K74:L74"/>
    <mergeCell ref="K75:L75"/>
    <mergeCell ref="A76:A77"/>
    <mergeCell ref="K76:L76"/>
    <mergeCell ref="K77:L77"/>
    <mergeCell ref="A64:A65"/>
    <mergeCell ref="A66:A67"/>
    <mergeCell ref="A68:A69"/>
    <mergeCell ref="A70:A71"/>
    <mergeCell ref="A72:A73"/>
    <mergeCell ref="J72:J77"/>
    <mergeCell ref="K49:L49"/>
    <mergeCell ref="A54:A55"/>
    <mergeCell ref="A56:A57"/>
    <mergeCell ref="A58:A59"/>
    <mergeCell ref="A60:A61"/>
    <mergeCell ref="A62:A63"/>
    <mergeCell ref="J42:J47"/>
    <mergeCell ref="K42:M42"/>
    <mergeCell ref="K43:L43"/>
    <mergeCell ref="K44:L44"/>
    <mergeCell ref="K45:L45"/>
    <mergeCell ref="K46:L46"/>
    <mergeCell ref="K47:L47"/>
    <mergeCell ref="A31:A32"/>
    <mergeCell ref="J36:J41"/>
    <mergeCell ref="K36:M36"/>
    <mergeCell ref="K37:L37"/>
    <mergeCell ref="K38:L38"/>
    <mergeCell ref="K39:L39"/>
    <mergeCell ref="K40:L40"/>
    <mergeCell ref="K41:L41"/>
    <mergeCell ref="A25:A26"/>
    <mergeCell ref="K25:K26"/>
    <mergeCell ref="A27:A28"/>
    <mergeCell ref="K27:K28"/>
    <mergeCell ref="A29:A30"/>
    <mergeCell ref="K29:K30"/>
    <mergeCell ref="A23:A24"/>
    <mergeCell ref="K23:K24"/>
    <mergeCell ref="A11:A12"/>
    <mergeCell ref="K11:K12"/>
    <mergeCell ref="M12:N12"/>
    <mergeCell ref="A13:A14"/>
    <mergeCell ref="K13:K14"/>
    <mergeCell ref="A15:A16"/>
    <mergeCell ref="K15:K16"/>
    <mergeCell ref="A17:A18"/>
    <mergeCell ref="K17:K18"/>
    <mergeCell ref="A19:A20"/>
    <mergeCell ref="A21:A22"/>
    <mergeCell ref="K21:K22"/>
    <mergeCell ref="A7:A8"/>
    <mergeCell ref="K7:K8"/>
    <mergeCell ref="M7:N7"/>
    <mergeCell ref="M8:N8"/>
    <mergeCell ref="A9:A10"/>
    <mergeCell ref="K9:K10"/>
    <mergeCell ref="M9:N9"/>
    <mergeCell ref="M10:N10"/>
    <mergeCell ref="A3:A4"/>
    <mergeCell ref="M3:N4"/>
    <mergeCell ref="O3:Q3"/>
    <mergeCell ref="A5:A6"/>
    <mergeCell ref="M5:N5"/>
    <mergeCell ref="M6:N6"/>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V83"/>
  <sheetViews>
    <sheetView showGridLines="0" zoomScale="70" zoomScaleNormal="70" workbookViewId="0">
      <selection activeCell="N65" sqref="N65"/>
    </sheetView>
  </sheetViews>
  <sheetFormatPr defaultColWidth="8.7265625" defaultRowHeight="14.5"/>
  <cols>
    <col min="1" max="1" width="10.54296875" style="256" customWidth="1"/>
    <col min="2" max="2" width="11.26953125" style="256" customWidth="1"/>
    <col min="3" max="10" width="11.26953125" style="184" customWidth="1"/>
    <col min="11" max="11" width="28.7265625" style="257" customWidth="1"/>
    <col min="12" max="12" width="8.7265625" style="184"/>
    <col min="13" max="14" width="11.453125" style="184" customWidth="1"/>
    <col min="15" max="16" width="11.54296875" style="184" customWidth="1"/>
    <col min="17" max="17" width="29.7265625" style="257" customWidth="1"/>
    <col min="18" max="19" width="8.7265625" style="184"/>
    <col min="20" max="20" width="26.26953125" style="184" customWidth="1"/>
    <col min="21" max="21" width="11.7265625" style="184" customWidth="1"/>
    <col min="22" max="16384" width="8.7265625" style="184"/>
  </cols>
  <sheetData>
    <row r="1" spans="1:22">
      <c r="A1" s="256" t="s">
        <v>738</v>
      </c>
      <c r="D1" s="184">
        <v>3</v>
      </c>
      <c r="E1" s="184">
        <v>20</v>
      </c>
      <c r="F1" s="184">
        <v>5</v>
      </c>
      <c r="G1" s="184">
        <v>6</v>
      </c>
      <c r="H1" s="184">
        <v>6</v>
      </c>
      <c r="I1" s="184">
        <v>10</v>
      </c>
      <c r="O1" s="184">
        <v>12</v>
      </c>
      <c r="P1" s="650">
        <v>0.5</v>
      </c>
    </row>
    <row r="2" spans="1:22" ht="15" thickBot="1">
      <c r="A2" s="592" t="s">
        <v>1122</v>
      </c>
    </row>
    <row r="3" spans="1:22" ht="14.9" customHeight="1" thickBot="1">
      <c r="A3" s="1354" t="s">
        <v>903</v>
      </c>
      <c r="B3" s="1356" t="s">
        <v>508</v>
      </c>
      <c r="C3" s="1357"/>
      <c r="D3" s="1357"/>
      <c r="E3" s="1357"/>
      <c r="F3" s="1357"/>
      <c r="G3" s="1357"/>
      <c r="H3" s="1357"/>
      <c r="I3" s="1358"/>
      <c r="J3" s="775"/>
      <c r="K3" s="776"/>
      <c r="M3" s="1359" t="s">
        <v>904</v>
      </c>
      <c r="N3" s="1360"/>
      <c r="O3" s="1363" t="s">
        <v>509</v>
      </c>
      <c r="P3" s="1364"/>
      <c r="Q3" s="1365"/>
    </row>
    <row r="4" spans="1:22" ht="29.5" thickBot="1">
      <c r="A4" s="1355"/>
      <c r="B4" s="593"/>
      <c r="C4" s="594" t="s">
        <v>427</v>
      </c>
      <c r="D4" s="594" t="s">
        <v>200</v>
      </c>
      <c r="E4" s="594" t="s">
        <v>253</v>
      </c>
      <c r="F4" s="594" t="s">
        <v>354</v>
      </c>
      <c r="G4" s="594" t="s">
        <v>11</v>
      </c>
      <c r="H4" s="594" t="s">
        <v>10</v>
      </c>
      <c r="I4" s="594" t="s">
        <v>204</v>
      </c>
      <c r="J4" s="594" t="s">
        <v>47</v>
      </c>
      <c r="K4" s="595" t="s">
        <v>68</v>
      </c>
      <c r="M4" s="1361"/>
      <c r="N4" s="1362"/>
      <c r="O4" s="596" t="s">
        <v>913</v>
      </c>
      <c r="P4" s="597" t="s">
        <v>69</v>
      </c>
      <c r="Q4" s="598" t="s">
        <v>68</v>
      </c>
    </row>
    <row r="5" spans="1:22" ht="21" customHeight="1">
      <c r="A5" s="1366" t="s">
        <v>906</v>
      </c>
      <c r="B5" s="599" t="s">
        <v>69</v>
      </c>
      <c r="C5" s="709">
        <f>C7+C9+C11+C13+C15+C17</f>
        <v>17</v>
      </c>
      <c r="D5" s="709">
        <f t="shared" ref="D5:I6" si="0">D7+D9+D11+D13+D15+D17</f>
        <v>17</v>
      </c>
      <c r="E5" s="709">
        <f>E7+E9+E11+E13+E15+E17</f>
        <v>17</v>
      </c>
      <c r="F5" s="709">
        <f t="shared" si="0"/>
        <v>17</v>
      </c>
      <c r="G5" s="709">
        <f t="shared" si="0"/>
        <v>24</v>
      </c>
      <c r="H5" s="709">
        <f t="shared" si="0"/>
        <v>38</v>
      </c>
      <c r="I5" s="709">
        <f t="shared" si="0"/>
        <v>38</v>
      </c>
      <c r="J5" s="710"/>
      <c r="K5" s="451"/>
      <c r="M5" s="1368" t="s">
        <v>909</v>
      </c>
      <c r="N5" s="1369"/>
      <c r="O5" s="719">
        <f>P5*$O$1</f>
        <v>1092</v>
      </c>
      <c r="P5" s="600">
        <v>91</v>
      </c>
      <c r="Q5" s="1370" t="s">
        <v>1456</v>
      </c>
    </row>
    <row r="6" spans="1:22" ht="21" customHeight="1" thickBot="1">
      <c r="A6" s="1367"/>
      <c r="B6" s="602" t="s">
        <v>907</v>
      </c>
      <c r="C6" s="711">
        <f>C8+C10+C12+C14+C16+C18</f>
        <v>0</v>
      </c>
      <c r="D6" s="711">
        <f t="shared" si="0"/>
        <v>51</v>
      </c>
      <c r="E6" s="711">
        <f>E8+E10+E12+E14+E16+E18</f>
        <v>340</v>
      </c>
      <c r="F6" s="711">
        <f t="shared" si="0"/>
        <v>85</v>
      </c>
      <c r="G6" s="711">
        <f t="shared" si="0"/>
        <v>144</v>
      </c>
      <c r="H6" s="711">
        <f t="shared" si="0"/>
        <v>228</v>
      </c>
      <c r="I6" s="711">
        <f t="shared" si="0"/>
        <v>620</v>
      </c>
      <c r="J6" s="712">
        <f>SUM(C6:I6)</f>
        <v>1468</v>
      </c>
      <c r="K6" s="605"/>
      <c r="M6" s="1406" t="s">
        <v>910</v>
      </c>
      <c r="N6" s="1584"/>
      <c r="O6" s="721">
        <f>P6*$O$1</f>
        <v>936</v>
      </c>
      <c r="P6" s="735">
        <v>78</v>
      </c>
      <c r="Q6" s="1371"/>
    </row>
    <row r="7" spans="1:22" ht="21" customHeight="1">
      <c r="A7" s="1375" t="s">
        <v>522</v>
      </c>
      <c r="B7" s="460" t="s">
        <v>69</v>
      </c>
      <c r="C7" s="249">
        <v>5</v>
      </c>
      <c r="D7" s="249">
        <v>5</v>
      </c>
      <c r="E7" s="249">
        <v>5</v>
      </c>
      <c r="F7" s="249">
        <v>5</v>
      </c>
      <c r="G7" s="249">
        <v>9</v>
      </c>
      <c r="H7" s="249">
        <v>9</v>
      </c>
      <c r="I7" s="249">
        <v>8</v>
      </c>
      <c r="J7" s="714"/>
      <c r="K7" s="1377"/>
      <c r="M7" s="1406" t="s">
        <v>911</v>
      </c>
      <c r="N7" s="1584"/>
      <c r="O7" s="721">
        <f>P7*$O$1</f>
        <v>312</v>
      </c>
      <c r="P7" s="735">
        <v>26</v>
      </c>
      <c r="Q7" s="1371"/>
    </row>
    <row r="8" spans="1:22" ht="21" customHeight="1" thickBot="1">
      <c r="A8" s="1376"/>
      <c r="B8" s="609" t="s">
        <v>907</v>
      </c>
      <c r="C8" s="715"/>
      <c r="D8" s="715">
        <f>D7*$D$1</f>
        <v>15</v>
      </c>
      <c r="E8" s="715">
        <f>E7*$E$1</f>
        <v>100</v>
      </c>
      <c r="F8" s="715">
        <f>F7*$F$1</f>
        <v>25</v>
      </c>
      <c r="G8" s="715">
        <f>G7*$G$1</f>
        <v>54</v>
      </c>
      <c r="H8" s="715">
        <f>H7*$H$1</f>
        <v>54</v>
      </c>
      <c r="I8" s="715">
        <f>I7*$I$1</f>
        <v>80</v>
      </c>
      <c r="J8" s="716">
        <f>SUM(C8:I8)</f>
        <v>328</v>
      </c>
      <c r="K8" s="1404"/>
      <c r="M8" s="1406" t="s">
        <v>912</v>
      </c>
      <c r="N8" s="1584"/>
      <c r="O8" s="721">
        <f>P8*$O$1</f>
        <v>312</v>
      </c>
      <c r="P8" s="735">
        <v>26</v>
      </c>
      <c r="Q8" s="1371"/>
    </row>
    <row r="9" spans="1:22" ht="21" customHeight="1" thickBot="1">
      <c r="A9" s="1375" t="s">
        <v>523</v>
      </c>
      <c r="B9" s="460" t="s">
        <v>69</v>
      </c>
      <c r="C9" s="249">
        <v>2</v>
      </c>
      <c r="D9" s="249">
        <v>2</v>
      </c>
      <c r="E9" s="249">
        <v>2</v>
      </c>
      <c r="F9" s="249">
        <v>2</v>
      </c>
      <c r="G9" s="249">
        <v>2</v>
      </c>
      <c r="H9" s="249"/>
      <c r="I9" s="249">
        <v>6</v>
      </c>
      <c r="J9" s="714"/>
      <c r="K9" s="1377" t="s">
        <v>1594</v>
      </c>
      <c r="M9" s="1585" t="s">
        <v>99</v>
      </c>
      <c r="N9" s="1380"/>
      <c r="O9" s="723">
        <f>P9*P1</f>
        <v>35</v>
      </c>
      <c r="P9" s="772">
        <v>70</v>
      </c>
      <c r="Q9" s="1372"/>
    </row>
    <row r="10" spans="1:22" ht="21" customHeight="1" thickBot="1">
      <c r="A10" s="1376"/>
      <c r="B10" s="609" t="s">
        <v>907</v>
      </c>
      <c r="C10" s="715"/>
      <c r="D10" s="715">
        <f>D9*$D$1</f>
        <v>6</v>
      </c>
      <c r="E10" s="715">
        <f>E9*$E$1</f>
        <v>40</v>
      </c>
      <c r="F10" s="715">
        <f>F9*$F$1</f>
        <v>10</v>
      </c>
      <c r="G10" s="715">
        <f>G9*$G$1</f>
        <v>12</v>
      </c>
      <c r="H10" s="715">
        <f>H9*$H$1</f>
        <v>0</v>
      </c>
      <c r="I10" s="715">
        <f>I9*$I$1</f>
        <v>60</v>
      </c>
      <c r="J10" s="716">
        <f>SUM(C10:I10)</f>
        <v>128</v>
      </c>
      <c r="K10" s="1404"/>
      <c r="M10" s="1381" t="s">
        <v>643</v>
      </c>
      <c r="N10" s="1382"/>
      <c r="O10" s="725">
        <f>SUM(O5:O9)</f>
        <v>2687</v>
      </c>
      <c r="P10" s="727">
        <f>SUM(P5:P9)</f>
        <v>291</v>
      </c>
      <c r="Q10" s="615"/>
    </row>
    <row r="11" spans="1:22" ht="21" customHeight="1">
      <c r="A11" s="1375" t="s">
        <v>520</v>
      </c>
      <c r="B11" s="460" t="s">
        <v>69</v>
      </c>
      <c r="C11" s="249"/>
      <c r="D11" s="249"/>
      <c r="E11" s="249"/>
      <c r="F11" s="249"/>
      <c r="G11" s="249"/>
      <c r="H11" s="249"/>
      <c r="I11" s="249">
        <v>5</v>
      </c>
      <c r="J11" s="714"/>
      <c r="K11" s="1377"/>
      <c r="U11" s="256" t="s">
        <v>1684</v>
      </c>
      <c r="V11" s="256" t="s">
        <v>1685</v>
      </c>
    </row>
    <row r="12" spans="1:22" ht="21" customHeight="1" thickBot="1">
      <c r="A12" s="1376"/>
      <c r="B12" s="609" t="s">
        <v>907</v>
      </c>
      <c r="C12" s="715"/>
      <c r="D12" s="715">
        <f>D11*$D$1</f>
        <v>0</v>
      </c>
      <c r="E12" s="715">
        <f>E11*$E$1</f>
        <v>0</v>
      </c>
      <c r="F12" s="715">
        <f>F11*$F$1</f>
        <v>0</v>
      </c>
      <c r="G12" s="715">
        <f>G11*$G$1</f>
        <v>0</v>
      </c>
      <c r="H12" s="715">
        <f>H11*$H$1</f>
        <v>0</v>
      </c>
      <c r="I12" s="610">
        <f>I11*30</f>
        <v>150</v>
      </c>
      <c r="J12" s="716">
        <f>SUM(C12:I12)</f>
        <v>150</v>
      </c>
      <c r="K12" s="1404"/>
      <c r="M12" s="1383" t="s">
        <v>921</v>
      </c>
      <c r="N12" s="1383"/>
      <c r="P12" s="256" t="s">
        <v>919</v>
      </c>
      <c r="Q12" s="256" t="s">
        <v>904</v>
      </c>
      <c r="R12" s="256" t="s">
        <v>47</v>
      </c>
      <c r="S12" s="114"/>
      <c r="T12" s="184" t="s">
        <v>200</v>
      </c>
      <c r="U12" s="429">
        <f>D32</f>
        <v>150</v>
      </c>
      <c r="V12" s="677">
        <f>U12*$P$43</f>
        <v>72.75</v>
      </c>
    </row>
    <row r="13" spans="1:22" ht="21" customHeight="1">
      <c r="A13" s="1375" t="s">
        <v>518</v>
      </c>
      <c r="B13" s="460" t="s">
        <v>69</v>
      </c>
      <c r="C13" s="249">
        <v>10</v>
      </c>
      <c r="D13" s="249">
        <v>10</v>
      </c>
      <c r="E13" s="249">
        <v>10</v>
      </c>
      <c r="F13" s="249">
        <v>10</v>
      </c>
      <c r="G13" s="249">
        <v>12</v>
      </c>
      <c r="H13" s="249">
        <v>23</v>
      </c>
      <c r="I13" s="249">
        <v>5</v>
      </c>
      <c r="J13" s="714"/>
      <c r="K13" s="1377" t="s">
        <v>1595</v>
      </c>
      <c r="O13" s="256" t="s">
        <v>12</v>
      </c>
      <c r="P13" s="429">
        <f>J8</f>
        <v>328</v>
      </c>
      <c r="Q13" s="429">
        <f>$O$10/11</f>
        <v>244.27272727272728</v>
      </c>
      <c r="R13" s="429">
        <f>P13+Q13</f>
        <v>572.27272727272725</v>
      </c>
      <c r="T13" s="184" t="s">
        <v>228</v>
      </c>
      <c r="U13" s="429">
        <f>E32</f>
        <v>1000</v>
      </c>
      <c r="V13" s="677">
        <f t="shared" ref="V13:V22" si="1">U13*$P$43</f>
        <v>485</v>
      </c>
    </row>
    <row r="14" spans="1:22" ht="21" customHeight="1" thickBot="1">
      <c r="A14" s="1376"/>
      <c r="B14" s="609" t="s">
        <v>907</v>
      </c>
      <c r="C14" s="715"/>
      <c r="D14" s="715">
        <f>D13*$D$1</f>
        <v>30</v>
      </c>
      <c r="E14" s="715">
        <f>E13*$E$1</f>
        <v>200</v>
      </c>
      <c r="F14" s="715">
        <f>F13*$F$1</f>
        <v>50</v>
      </c>
      <c r="G14" s="715">
        <f>G13*$G$1</f>
        <v>72</v>
      </c>
      <c r="H14" s="715">
        <f>H13*$H$1</f>
        <v>138</v>
      </c>
      <c r="I14" s="715">
        <f>I13*$I$1</f>
        <v>50</v>
      </c>
      <c r="J14" s="716">
        <f>SUM(C14:I14)</f>
        <v>540</v>
      </c>
      <c r="K14" s="1404"/>
      <c r="O14" s="256" t="s">
        <v>2</v>
      </c>
      <c r="P14" s="429">
        <f>J10</f>
        <v>128</v>
      </c>
      <c r="Q14" s="429">
        <f t="shared" ref="Q14:Q23" si="2">$O$10/11</f>
        <v>244.27272727272728</v>
      </c>
      <c r="R14" s="429">
        <f t="shared" ref="R14:R23" si="3">P14+Q14</f>
        <v>372.27272727272725</v>
      </c>
      <c r="T14" s="184" t="s">
        <v>354</v>
      </c>
      <c r="U14" s="429">
        <f>F32</f>
        <v>250</v>
      </c>
      <c r="V14" s="677">
        <f t="shared" si="1"/>
        <v>121.25</v>
      </c>
    </row>
    <row r="15" spans="1:22" ht="21" customHeight="1">
      <c r="A15" s="1375" t="s">
        <v>516</v>
      </c>
      <c r="B15" s="460" t="s">
        <v>69</v>
      </c>
      <c r="C15" s="249"/>
      <c r="D15" s="249"/>
      <c r="E15" s="249"/>
      <c r="F15" s="249"/>
      <c r="G15" s="249">
        <v>1</v>
      </c>
      <c r="H15" s="249">
        <v>4</v>
      </c>
      <c r="I15" s="249">
        <v>13</v>
      </c>
      <c r="J15" s="714"/>
      <c r="K15" s="1377"/>
      <c r="O15" s="256" t="s">
        <v>37</v>
      </c>
      <c r="P15" s="429">
        <f>J14</f>
        <v>540</v>
      </c>
      <c r="Q15" s="429">
        <f t="shared" si="2"/>
        <v>244.27272727272728</v>
      </c>
      <c r="R15" s="429">
        <f t="shared" si="3"/>
        <v>784.27272727272725</v>
      </c>
      <c r="T15" s="184" t="s">
        <v>11</v>
      </c>
      <c r="U15" s="429">
        <f>G32</f>
        <v>336</v>
      </c>
      <c r="V15" s="677">
        <f t="shared" si="1"/>
        <v>162.96</v>
      </c>
    </row>
    <row r="16" spans="1:22" ht="21" customHeight="1" thickBot="1">
      <c r="A16" s="1376"/>
      <c r="B16" s="609" t="s">
        <v>907</v>
      </c>
      <c r="C16" s="715"/>
      <c r="D16" s="715">
        <f>D15*$D$1</f>
        <v>0</v>
      </c>
      <c r="E16" s="715">
        <f>E15*$E$1</f>
        <v>0</v>
      </c>
      <c r="F16" s="715">
        <f>F15*$F$1</f>
        <v>0</v>
      </c>
      <c r="G16" s="715">
        <f>G15*$G$1</f>
        <v>6</v>
      </c>
      <c r="H16" s="715">
        <f>H15*$H$1</f>
        <v>24</v>
      </c>
      <c r="I16" s="610">
        <f>6*10+3*20+2*30+2*40</f>
        <v>260</v>
      </c>
      <c r="J16" s="716">
        <f>SUM(C16:I16)</f>
        <v>290</v>
      </c>
      <c r="K16" s="1404"/>
      <c r="O16" s="256" t="s">
        <v>1</v>
      </c>
      <c r="P16" s="429">
        <f>J18</f>
        <v>32</v>
      </c>
      <c r="Q16" s="429">
        <f t="shared" si="2"/>
        <v>244.27272727272728</v>
      </c>
      <c r="R16" s="429">
        <f t="shared" si="3"/>
        <v>276.27272727272725</v>
      </c>
      <c r="T16" s="184" t="s">
        <v>10</v>
      </c>
      <c r="U16" s="429">
        <f>H32</f>
        <v>420</v>
      </c>
      <c r="V16" s="677">
        <f t="shared" si="1"/>
        <v>203.7</v>
      </c>
    </row>
    <row r="17" spans="1:22" ht="21" customHeight="1">
      <c r="A17" s="1375" t="s">
        <v>519</v>
      </c>
      <c r="B17" s="460" t="s">
        <v>69</v>
      </c>
      <c r="C17" s="249"/>
      <c r="D17" s="249"/>
      <c r="E17" s="249"/>
      <c r="F17" s="249"/>
      <c r="G17" s="249"/>
      <c r="H17" s="249">
        <v>2</v>
      </c>
      <c r="I17" s="249">
        <v>1</v>
      </c>
      <c r="J17" s="714"/>
      <c r="K17" s="1377"/>
      <c r="O17" s="256" t="s">
        <v>40</v>
      </c>
      <c r="P17" s="429">
        <f>J22</f>
        <v>174</v>
      </c>
      <c r="Q17" s="429">
        <f t="shared" si="2"/>
        <v>244.27272727272728</v>
      </c>
      <c r="R17" s="429">
        <f t="shared" si="3"/>
        <v>418.27272727272725</v>
      </c>
      <c r="T17" s="184" t="s">
        <v>204</v>
      </c>
      <c r="U17" s="429">
        <f>I32</f>
        <v>620</v>
      </c>
      <c r="V17" s="677">
        <f t="shared" si="1"/>
        <v>300.7</v>
      </c>
    </row>
    <row r="18" spans="1:22" ht="21" customHeight="1" thickBot="1">
      <c r="A18" s="1376"/>
      <c r="B18" s="609" t="s">
        <v>907</v>
      </c>
      <c r="C18" s="715"/>
      <c r="D18" s="715">
        <f>D17*$D$1</f>
        <v>0</v>
      </c>
      <c r="E18" s="715">
        <f>E17*$E$1</f>
        <v>0</v>
      </c>
      <c r="F18" s="715">
        <f>F17*$F$1</f>
        <v>0</v>
      </c>
      <c r="G18" s="715">
        <f>G17*$G$1</f>
        <v>0</v>
      </c>
      <c r="H18" s="715">
        <f>H17*$H$1</f>
        <v>12</v>
      </c>
      <c r="I18" s="610">
        <f>I17*20</f>
        <v>20</v>
      </c>
      <c r="J18" s="716">
        <f>SUM(C18:I18)</f>
        <v>32</v>
      </c>
      <c r="K18" s="1404"/>
      <c r="O18" s="256" t="s">
        <v>14</v>
      </c>
      <c r="P18" s="429">
        <f>J24</f>
        <v>120</v>
      </c>
      <c r="Q18" s="429">
        <f t="shared" si="2"/>
        <v>244.27272727272728</v>
      </c>
      <c r="R18" s="429">
        <f t="shared" si="3"/>
        <v>364.27272727272725</v>
      </c>
      <c r="T18" s="184" t="s">
        <v>95</v>
      </c>
      <c r="U18" s="429">
        <f>O5</f>
        <v>1092</v>
      </c>
      <c r="V18" s="677">
        <f t="shared" si="1"/>
        <v>529.62</v>
      </c>
    </row>
    <row r="19" spans="1:22" ht="21" customHeight="1">
      <c r="A19" s="1366" t="s">
        <v>908</v>
      </c>
      <c r="B19" s="599" t="s">
        <v>69</v>
      </c>
      <c r="C19" s="709">
        <f>C21+C23+C25+C27+C29</f>
        <v>16</v>
      </c>
      <c r="D19" s="709">
        <f t="shared" ref="D19:I20" si="4">D21+D23+D25+D27+D29</f>
        <v>33</v>
      </c>
      <c r="E19" s="709">
        <f>E21+E23+E25+E27+E29</f>
        <v>33</v>
      </c>
      <c r="F19" s="709">
        <f>F21+F23+F25+F27+F29</f>
        <v>33</v>
      </c>
      <c r="G19" s="709">
        <f t="shared" si="4"/>
        <v>32</v>
      </c>
      <c r="H19" s="709">
        <f t="shared" si="4"/>
        <v>32</v>
      </c>
      <c r="I19" s="709">
        <f t="shared" si="4"/>
        <v>0</v>
      </c>
      <c r="J19" s="710"/>
      <c r="K19" s="451"/>
      <c r="O19" s="256" t="s">
        <v>41</v>
      </c>
      <c r="P19" s="429">
        <f>J26</f>
        <v>484</v>
      </c>
      <c r="Q19" s="429">
        <f t="shared" si="2"/>
        <v>244.27272727272728</v>
      </c>
      <c r="R19" s="429">
        <f t="shared" si="3"/>
        <v>728.27272727272725</v>
      </c>
      <c r="T19" s="184" t="s">
        <v>96</v>
      </c>
      <c r="U19" s="429">
        <f t="shared" ref="U19:U22" si="5">O6</f>
        <v>936</v>
      </c>
      <c r="V19" s="677">
        <f t="shared" si="1"/>
        <v>453.96</v>
      </c>
    </row>
    <row r="20" spans="1:22" ht="21" customHeight="1" thickBot="1">
      <c r="A20" s="1367"/>
      <c r="B20" s="602" t="s">
        <v>907</v>
      </c>
      <c r="C20" s="711">
        <f>C22+C24+C26+C28+C30</f>
        <v>0</v>
      </c>
      <c r="D20" s="711">
        <f t="shared" si="4"/>
        <v>99</v>
      </c>
      <c r="E20" s="711">
        <f>E22+E24+E26+E28+E30</f>
        <v>660</v>
      </c>
      <c r="F20" s="711">
        <f>F22+F24+F26+F28+F30</f>
        <v>165</v>
      </c>
      <c r="G20" s="711">
        <f t="shared" si="4"/>
        <v>192</v>
      </c>
      <c r="H20" s="711">
        <f t="shared" si="4"/>
        <v>192</v>
      </c>
      <c r="I20" s="711">
        <f t="shared" si="4"/>
        <v>0</v>
      </c>
      <c r="J20" s="712">
        <f>SUM(C20:I20)</f>
        <v>1308</v>
      </c>
      <c r="K20" s="605"/>
      <c r="O20" s="256" t="s">
        <v>34</v>
      </c>
      <c r="P20" s="429">
        <f>J12</f>
        <v>150</v>
      </c>
      <c r="Q20" s="429">
        <f t="shared" si="2"/>
        <v>244.27272727272728</v>
      </c>
      <c r="R20" s="429">
        <f t="shared" si="3"/>
        <v>394.27272727272725</v>
      </c>
      <c r="T20" s="184" t="s">
        <v>1683</v>
      </c>
      <c r="U20" s="429">
        <f t="shared" si="5"/>
        <v>312</v>
      </c>
      <c r="V20" s="677">
        <f t="shared" si="1"/>
        <v>151.32</v>
      </c>
    </row>
    <row r="21" spans="1:22" ht="21" customHeight="1">
      <c r="A21" s="1375" t="s">
        <v>539</v>
      </c>
      <c r="B21" s="460" t="s">
        <v>69</v>
      </c>
      <c r="C21" s="249">
        <v>3</v>
      </c>
      <c r="D21" s="249">
        <v>3</v>
      </c>
      <c r="E21" s="249">
        <v>3</v>
      </c>
      <c r="F21" s="249">
        <v>3</v>
      </c>
      <c r="G21" s="249">
        <v>3</v>
      </c>
      <c r="H21" s="249">
        <v>12</v>
      </c>
      <c r="I21" s="249"/>
      <c r="J21" s="714"/>
      <c r="K21" s="1377"/>
      <c r="O21" s="256" t="s">
        <v>3</v>
      </c>
      <c r="P21" s="429">
        <f>J16</f>
        <v>290</v>
      </c>
      <c r="Q21" s="429">
        <f t="shared" si="2"/>
        <v>244.27272727272728</v>
      </c>
      <c r="R21" s="429">
        <f t="shared" si="3"/>
        <v>534.27272727272725</v>
      </c>
      <c r="T21" s="184" t="s">
        <v>98</v>
      </c>
      <c r="U21" s="429">
        <f t="shared" si="5"/>
        <v>312</v>
      </c>
      <c r="V21" s="677">
        <f t="shared" si="1"/>
        <v>151.32</v>
      </c>
    </row>
    <row r="22" spans="1:22" ht="21" customHeight="1" thickBot="1">
      <c r="A22" s="1376"/>
      <c r="B22" s="609" t="s">
        <v>907</v>
      </c>
      <c r="C22" s="715"/>
      <c r="D22" s="715">
        <f>D21*$D$1</f>
        <v>9</v>
      </c>
      <c r="E22" s="715">
        <f>E21*$E$1</f>
        <v>60</v>
      </c>
      <c r="F22" s="715">
        <f>F21*$F$1</f>
        <v>15</v>
      </c>
      <c r="G22" s="715">
        <f>G21*$G$1</f>
        <v>18</v>
      </c>
      <c r="H22" s="715">
        <f>H21*$H$1</f>
        <v>72</v>
      </c>
      <c r="I22" s="715">
        <f>I21*$I$1</f>
        <v>0</v>
      </c>
      <c r="J22" s="716">
        <f>SUM(C22:I22)</f>
        <v>174</v>
      </c>
      <c r="K22" s="1404"/>
      <c r="O22" s="256" t="s">
        <v>43</v>
      </c>
      <c r="P22" s="429">
        <f>J28</f>
        <v>0</v>
      </c>
      <c r="Q22" s="429">
        <f t="shared" si="2"/>
        <v>244.27272727272728</v>
      </c>
      <c r="R22" s="429">
        <f t="shared" si="3"/>
        <v>244.27272727272728</v>
      </c>
      <c r="T22" s="184" t="s">
        <v>99</v>
      </c>
      <c r="U22" s="429">
        <f t="shared" si="5"/>
        <v>35</v>
      </c>
      <c r="V22" s="677">
        <f t="shared" si="1"/>
        <v>16.974999999999998</v>
      </c>
    </row>
    <row r="23" spans="1:22" ht="21" customHeight="1">
      <c r="A23" s="1375" t="s">
        <v>525</v>
      </c>
      <c r="B23" s="460" t="s">
        <v>69</v>
      </c>
      <c r="C23" s="249"/>
      <c r="D23" s="249"/>
      <c r="E23" s="249"/>
      <c r="F23" s="249"/>
      <c r="G23" s="249"/>
      <c r="H23" s="249">
        <v>20</v>
      </c>
      <c r="I23" s="249"/>
      <c r="J23" s="714"/>
      <c r="K23" s="1377"/>
      <c r="O23" s="256" t="s">
        <v>472</v>
      </c>
      <c r="P23" s="429">
        <f>J30</f>
        <v>530</v>
      </c>
      <c r="Q23" s="429">
        <f t="shared" si="2"/>
        <v>244.27272727272728</v>
      </c>
      <c r="R23" s="429">
        <f t="shared" si="3"/>
        <v>774.27272727272725</v>
      </c>
    </row>
    <row r="24" spans="1:22" ht="21" customHeight="1" thickBot="1">
      <c r="A24" s="1376"/>
      <c r="B24" s="609" t="s">
        <v>907</v>
      </c>
      <c r="C24" s="715"/>
      <c r="D24" s="715">
        <f>D23*$D$1</f>
        <v>0</v>
      </c>
      <c r="E24" s="715">
        <f>E23*$E$1</f>
        <v>0</v>
      </c>
      <c r="F24" s="715">
        <f>F23*$F$1</f>
        <v>0</v>
      </c>
      <c r="G24" s="715">
        <f>G23*$G$1</f>
        <v>0</v>
      </c>
      <c r="H24" s="715">
        <f>H23*$H$1</f>
        <v>120</v>
      </c>
      <c r="I24" s="715">
        <f>I23*$I$1</f>
        <v>0</v>
      </c>
      <c r="J24" s="716">
        <f>SUM(C24:I24)</f>
        <v>120</v>
      </c>
      <c r="K24" s="1404"/>
      <c r="P24" s="435">
        <f>SUM(P13:P23)</f>
        <v>2776</v>
      </c>
      <c r="Q24" s="435">
        <f>SUM(Q13:Q23)</f>
        <v>2687.0000000000005</v>
      </c>
      <c r="R24" s="435">
        <f>SUM(R13:R23)</f>
        <v>5462.9999999999982</v>
      </c>
    </row>
    <row r="25" spans="1:22" ht="21" customHeight="1">
      <c r="A25" s="1375" t="s">
        <v>521</v>
      </c>
      <c r="B25" s="460" t="s">
        <v>69</v>
      </c>
      <c r="C25" s="249">
        <v>13</v>
      </c>
      <c r="D25" s="249">
        <v>13</v>
      </c>
      <c r="E25" s="249">
        <v>13</v>
      </c>
      <c r="F25" s="249">
        <v>13</v>
      </c>
      <c r="G25" s="249">
        <v>20</v>
      </c>
      <c r="H25" s="249"/>
      <c r="I25" s="249"/>
      <c r="J25" s="714"/>
      <c r="K25" s="1377"/>
    </row>
    <row r="26" spans="1:22" ht="21" customHeight="1" thickBot="1">
      <c r="A26" s="1376"/>
      <c r="B26" s="609" t="s">
        <v>907</v>
      </c>
      <c r="C26" s="715"/>
      <c r="D26" s="715">
        <f>D25*$D$1</f>
        <v>39</v>
      </c>
      <c r="E26" s="715">
        <f>E25*$E$1</f>
        <v>260</v>
      </c>
      <c r="F26" s="715">
        <f>F25*$F$1</f>
        <v>65</v>
      </c>
      <c r="G26" s="715">
        <f>G25*$G$1</f>
        <v>120</v>
      </c>
      <c r="H26" s="715">
        <f>H25*$H$1</f>
        <v>0</v>
      </c>
      <c r="I26" s="715">
        <f>I25*$I$1</f>
        <v>0</v>
      </c>
      <c r="J26" s="716">
        <f>SUM(C26:I26)</f>
        <v>484</v>
      </c>
      <c r="K26" s="1404"/>
    </row>
    <row r="27" spans="1:22" ht="21" customHeight="1">
      <c r="A27" s="1375" t="s">
        <v>524</v>
      </c>
      <c r="B27" s="460" t="s">
        <v>69</v>
      </c>
      <c r="C27" s="249"/>
      <c r="D27" s="249"/>
      <c r="E27" s="249"/>
      <c r="F27" s="249"/>
      <c r="G27" s="249"/>
      <c r="H27" s="249"/>
      <c r="I27" s="249"/>
      <c r="J27" s="714"/>
      <c r="K27" s="1377"/>
    </row>
    <row r="28" spans="1:22" ht="21" customHeight="1" thickBot="1">
      <c r="A28" s="1376"/>
      <c r="B28" s="609" t="s">
        <v>907</v>
      </c>
      <c r="C28" s="715"/>
      <c r="D28" s="715">
        <f>D27*$D$1</f>
        <v>0</v>
      </c>
      <c r="E28" s="715">
        <f>E27*$E$1</f>
        <v>0</v>
      </c>
      <c r="F28" s="715">
        <f>F27*$F$1</f>
        <v>0</v>
      </c>
      <c r="G28" s="715">
        <f>G27*$G$1</f>
        <v>0</v>
      </c>
      <c r="H28" s="715">
        <f>H27*$H$1</f>
        <v>0</v>
      </c>
      <c r="I28" s="715">
        <f>I27*$I$1</f>
        <v>0</v>
      </c>
      <c r="J28" s="716">
        <f>SUM(C28:I28)</f>
        <v>0</v>
      </c>
      <c r="K28" s="1404"/>
    </row>
    <row r="29" spans="1:22" ht="21" customHeight="1">
      <c r="A29" s="1375" t="s">
        <v>777</v>
      </c>
      <c r="B29" s="460" t="s">
        <v>69</v>
      </c>
      <c r="C29" s="249"/>
      <c r="D29" s="249">
        <v>17</v>
      </c>
      <c r="E29" s="249">
        <v>17</v>
      </c>
      <c r="F29" s="249">
        <v>17</v>
      </c>
      <c r="G29" s="249">
        <v>9</v>
      </c>
      <c r="H29" s="249"/>
      <c r="I29" s="249"/>
      <c r="J29" s="714"/>
      <c r="K29" s="1377" t="s">
        <v>1593</v>
      </c>
    </row>
    <row r="30" spans="1:22" ht="21" customHeight="1" thickBot="1">
      <c r="A30" s="1376"/>
      <c r="B30" s="609" t="s">
        <v>907</v>
      </c>
      <c r="C30" s="715"/>
      <c r="D30" s="715">
        <f>D29*$D$1</f>
        <v>51</v>
      </c>
      <c r="E30" s="715">
        <f>E29*$E$1</f>
        <v>340</v>
      </c>
      <c r="F30" s="715">
        <f>F29*$F$1</f>
        <v>85</v>
      </c>
      <c r="G30" s="715">
        <f>G29*$G$1</f>
        <v>54</v>
      </c>
      <c r="H30" s="715">
        <f>H29*$H$1</f>
        <v>0</v>
      </c>
      <c r="I30" s="715">
        <f>I29*$I$1</f>
        <v>0</v>
      </c>
      <c r="J30" s="716">
        <f>SUM(C30:I30)</f>
        <v>530</v>
      </c>
      <c r="K30" s="1404"/>
    </row>
    <row r="31" spans="1:22" ht="21" customHeight="1">
      <c r="A31" s="1384" t="s">
        <v>47</v>
      </c>
      <c r="B31" s="599" t="s">
        <v>69</v>
      </c>
      <c r="C31" s="709">
        <f>C5+C19</f>
        <v>33</v>
      </c>
      <c r="D31" s="709">
        <f t="shared" ref="D31:I32" si="6">D5+D19</f>
        <v>50</v>
      </c>
      <c r="E31" s="709">
        <f>E5+E19</f>
        <v>50</v>
      </c>
      <c r="F31" s="709">
        <f>F5+F19</f>
        <v>50</v>
      </c>
      <c r="G31" s="709">
        <f t="shared" si="6"/>
        <v>56</v>
      </c>
      <c r="H31" s="709">
        <f t="shared" si="6"/>
        <v>70</v>
      </c>
      <c r="I31" s="709">
        <f t="shared" si="6"/>
        <v>38</v>
      </c>
      <c r="J31" s="717"/>
      <c r="K31" s="451"/>
    </row>
    <row r="32" spans="1:22" ht="21" customHeight="1" thickBot="1">
      <c r="A32" s="1385"/>
      <c r="B32" s="602" t="s">
        <v>907</v>
      </c>
      <c r="C32" s="711">
        <f>C6+C20</f>
        <v>0</v>
      </c>
      <c r="D32" s="711">
        <f t="shared" si="6"/>
        <v>150</v>
      </c>
      <c r="E32" s="711">
        <f>E6+E20</f>
        <v>1000</v>
      </c>
      <c r="F32" s="711">
        <f>F6+F20</f>
        <v>250</v>
      </c>
      <c r="G32" s="711">
        <f t="shared" si="6"/>
        <v>336</v>
      </c>
      <c r="H32" s="711">
        <f t="shared" si="6"/>
        <v>420</v>
      </c>
      <c r="I32" s="711">
        <f t="shared" si="6"/>
        <v>620</v>
      </c>
      <c r="J32" s="718">
        <f>SUM(C32:I32)</f>
        <v>2776</v>
      </c>
      <c r="K32" s="605"/>
    </row>
    <row r="36" spans="10:16">
      <c r="J36" s="1586" t="s">
        <v>904</v>
      </c>
      <c r="K36" s="1587" t="s">
        <v>918</v>
      </c>
      <c r="L36" s="1587"/>
      <c r="M36" s="1587"/>
    </row>
    <row r="37" spans="10:16">
      <c r="J37" s="1586"/>
      <c r="K37" s="1588" t="s">
        <v>914</v>
      </c>
      <c r="L37" s="1588"/>
      <c r="M37" s="730">
        <f>$O$10*N37</f>
        <v>644.88</v>
      </c>
      <c r="N37" s="534">
        <v>0.24</v>
      </c>
    </row>
    <row r="38" spans="10:16">
      <c r="J38" s="1586"/>
      <c r="K38" s="1588" t="s">
        <v>915</v>
      </c>
      <c r="L38" s="1588"/>
      <c r="M38" s="730">
        <f>$O$10*N38</f>
        <v>671.75</v>
      </c>
      <c r="N38" s="534">
        <v>0.25</v>
      </c>
    </row>
    <row r="39" spans="10:16">
      <c r="J39" s="1586"/>
      <c r="K39" s="1588" t="s">
        <v>916</v>
      </c>
      <c r="L39" s="1588"/>
      <c r="M39" s="730">
        <f>$O$10*N39</f>
        <v>671.75</v>
      </c>
      <c r="N39" s="534">
        <v>0.25</v>
      </c>
    </row>
    <row r="40" spans="10:16">
      <c r="J40" s="1586"/>
      <c r="K40" s="1588" t="s">
        <v>917</v>
      </c>
      <c r="L40" s="1588"/>
      <c r="M40" s="730">
        <f>$O$10*N40</f>
        <v>698.62</v>
      </c>
      <c r="N40" s="534">
        <v>0.26</v>
      </c>
    </row>
    <row r="41" spans="10:16">
      <c r="J41" s="1586"/>
      <c r="K41" s="1589" t="s">
        <v>47</v>
      </c>
      <c r="L41" s="1589"/>
      <c r="M41" s="729">
        <f>SUM(M37:M40)</f>
        <v>2687</v>
      </c>
    </row>
    <row r="42" spans="10:16">
      <c r="J42" s="1586" t="s">
        <v>919</v>
      </c>
      <c r="K42" s="1587" t="s">
        <v>918</v>
      </c>
      <c r="L42" s="1587"/>
      <c r="M42" s="1587"/>
    </row>
    <row r="43" spans="10:16">
      <c r="J43" s="1586"/>
      <c r="K43" s="1588" t="s">
        <v>914</v>
      </c>
      <c r="L43" s="1588"/>
      <c r="M43" s="730">
        <f>$J$32*N43</f>
        <v>582.95999999999992</v>
      </c>
      <c r="N43" s="534">
        <v>0.21</v>
      </c>
      <c r="O43" s="405">
        <f>(N37+N43)/2</f>
        <v>0.22499999999999998</v>
      </c>
      <c r="P43" s="405">
        <f>O43+O44</f>
        <v>0.48499999999999999</v>
      </c>
    </row>
    <row r="44" spans="10:16">
      <c r="J44" s="1586"/>
      <c r="K44" s="1588" t="s">
        <v>915</v>
      </c>
      <c r="L44" s="1588"/>
      <c r="M44" s="730">
        <f>$J$32*N44</f>
        <v>749.5200000000001</v>
      </c>
      <c r="N44" s="534">
        <v>0.27</v>
      </c>
      <c r="O44" s="405">
        <f t="shared" ref="O44:O46" si="7">(N38+N44)/2</f>
        <v>0.26</v>
      </c>
      <c r="P44" s="405"/>
    </row>
    <row r="45" spans="10:16">
      <c r="J45" s="1586"/>
      <c r="K45" s="1588" t="s">
        <v>916</v>
      </c>
      <c r="L45" s="1588"/>
      <c r="M45" s="730">
        <f>$J$32*N45</f>
        <v>749.5200000000001</v>
      </c>
      <c r="N45" s="534">
        <v>0.27</v>
      </c>
      <c r="O45" s="405">
        <f t="shared" si="7"/>
        <v>0.26</v>
      </c>
      <c r="P45" s="405"/>
    </row>
    <row r="46" spans="10:16">
      <c r="J46" s="1586"/>
      <c r="K46" s="1588" t="s">
        <v>917</v>
      </c>
      <c r="L46" s="1588"/>
      <c r="M46" s="730">
        <f>$J$32*N46</f>
        <v>694</v>
      </c>
      <c r="N46" s="534">
        <v>0.25</v>
      </c>
      <c r="O46" s="405">
        <f t="shared" si="7"/>
        <v>0.255</v>
      </c>
      <c r="P46" s="405"/>
    </row>
    <row r="47" spans="10:16">
      <c r="J47" s="1586"/>
      <c r="K47" s="1589" t="s">
        <v>47</v>
      </c>
      <c r="L47" s="1589"/>
      <c r="M47" s="729">
        <f>SUM(M43:M46)</f>
        <v>2776</v>
      </c>
    </row>
    <row r="48" spans="10:16" ht="15" thickBot="1"/>
    <row r="49" spans="1:22" ht="19.5" thickTop="1" thickBot="1">
      <c r="K49" s="1391" t="s">
        <v>1123</v>
      </c>
      <c r="L49" s="1392"/>
      <c r="M49" s="728">
        <f>M41+M47</f>
        <v>5463</v>
      </c>
      <c r="N49" s="468" t="s">
        <v>564</v>
      </c>
    </row>
    <row r="50" spans="1:22" ht="15" thickTop="1">
      <c r="K50" s="184"/>
      <c r="P50" s="405"/>
      <c r="Q50" s="405"/>
    </row>
    <row r="52" spans="1:22">
      <c r="A52" s="592" t="s">
        <v>1124</v>
      </c>
    </row>
    <row r="53" spans="1:22" ht="51.65" customHeight="1">
      <c r="C53" s="625" t="s">
        <v>909</v>
      </c>
      <c r="D53" s="625" t="s">
        <v>910</v>
      </c>
      <c r="E53" s="625" t="s">
        <v>912</v>
      </c>
      <c r="F53" s="625" t="s">
        <v>911</v>
      </c>
      <c r="G53" s="625" t="s">
        <v>99</v>
      </c>
      <c r="H53" s="626" t="s">
        <v>47</v>
      </c>
    </row>
    <row r="54" spans="1:22">
      <c r="A54" s="1591" t="s">
        <v>906</v>
      </c>
      <c r="B54" s="618" t="s">
        <v>69</v>
      </c>
      <c r="C54" s="702">
        <f t="shared" ref="C54:G55" si="8">C56+C58+C60+C62+C64+C66</f>
        <v>82</v>
      </c>
      <c r="D54" s="702">
        <f t="shared" si="8"/>
        <v>52</v>
      </c>
      <c r="E54" s="702">
        <f t="shared" si="8"/>
        <v>30</v>
      </c>
      <c r="F54" s="702">
        <f t="shared" si="8"/>
        <v>36</v>
      </c>
      <c r="G54" s="702">
        <f t="shared" si="8"/>
        <v>0</v>
      </c>
      <c r="H54" s="703">
        <f t="shared" ref="H54:H81" si="9">SUM(C54:G54)</f>
        <v>200</v>
      </c>
      <c r="U54" s="256" t="s">
        <v>1684</v>
      </c>
      <c r="V54" s="256" t="s">
        <v>1685</v>
      </c>
    </row>
    <row r="55" spans="1:22">
      <c r="A55" s="1591"/>
      <c r="B55" s="618" t="s">
        <v>907</v>
      </c>
      <c r="C55" s="702">
        <f t="shared" si="8"/>
        <v>984</v>
      </c>
      <c r="D55" s="702">
        <f t="shared" si="8"/>
        <v>624</v>
      </c>
      <c r="E55" s="702">
        <f t="shared" si="8"/>
        <v>360</v>
      </c>
      <c r="F55" s="702">
        <f t="shared" si="8"/>
        <v>432</v>
      </c>
      <c r="G55" s="702">
        <f t="shared" si="8"/>
        <v>0</v>
      </c>
      <c r="H55" s="703">
        <f t="shared" si="9"/>
        <v>2400</v>
      </c>
      <c r="T55" s="184" t="s">
        <v>909</v>
      </c>
      <c r="U55" s="429">
        <f>C80</f>
        <v>82</v>
      </c>
      <c r="V55" s="677">
        <f>U55*$O$73</f>
        <v>24.600000000000005</v>
      </c>
    </row>
    <row r="56" spans="1:22">
      <c r="A56" s="1590" t="s">
        <v>522</v>
      </c>
      <c r="B56" s="620" t="s">
        <v>69</v>
      </c>
      <c r="C56" s="730"/>
      <c r="D56" s="730"/>
      <c r="E56" s="730"/>
      <c r="F56" s="730"/>
      <c r="G56" s="730"/>
      <c r="H56" s="704">
        <f t="shared" si="9"/>
        <v>0</v>
      </c>
      <c r="P56" s="256" t="s">
        <v>12</v>
      </c>
      <c r="Q56" s="781">
        <f>H56</f>
        <v>0</v>
      </c>
      <c r="T56" s="184" t="s">
        <v>910</v>
      </c>
      <c r="U56" s="429">
        <f>D80</f>
        <v>52</v>
      </c>
      <c r="V56" s="677">
        <f t="shared" ref="V56:V59" si="10">U56*$O$73</f>
        <v>15.600000000000001</v>
      </c>
    </row>
    <row r="57" spans="1:22">
      <c r="A57" s="1590"/>
      <c r="B57" s="620" t="s">
        <v>907</v>
      </c>
      <c r="C57" s="730">
        <f>C56*$O$1</f>
        <v>0</v>
      </c>
      <c r="D57" s="730">
        <f>D56*$O$1</f>
        <v>0</v>
      </c>
      <c r="E57" s="730">
        <f>E56*$O$1</f>
        <v>0</v>
      </c>
      <c r="F57" s="730">
        <f>F56*$O$1</f>
        <v>0</v>
      </c>
      <c r="G57" s="730">
        <f>G56*$O$1</f>
        <v>0</v>
      </c>
      <c r="H57" s="704">
        <f t="shared" si="9"/>
        <v>0</v>
      </c>
      <c r="P57" s="256" t="s">
        <v>2</v>
      </c>
      <c r="Q57" s="781">
        <f>H58</f>
        <v>44</v>
      </c>
      <c r="T57" s="184" t="s">
        <v>911</v>
      </c>
      <c r="U57" s="429">
        <f>E80</f>
        <v>30</v>
      </c>
      <c r="V57" s="677">
        <f t="shared" si="10"/>
        <v>9.0000000000000018</v>
      </c>
    </row>
    <row r="58" spans="1:22">
      <c r="A58" s="1590" t="s">
        <v>523</v>
      </c>
      <c r="B58" s="620" t="s">
        <v>69</v>
      </c>
      <c r="C58" s="735">
        <v>24</v>
      </c>
      <c r="D58" s="735">
        <v>8</v>
      </c>
      <c r="E58" s="735">
        <v>8</v>
      </c>
      <c r="F58" s="735">
        <v>4</v>
      </c>
      <c r="G58" s="735"/>
      <c r="H58" s="704">
        <f t="shared" si="9"/>
        <v>44</v>
      </c>
      <c r="P58" s="256" t="s">
        <v>37</v>
      </c>
      <c r="Q58" s="781">
        <f>H62</f>
        <v>0</v>
      </c>
      <c r="T58" s="184" t="s">
        <v>912</v>
      </c>
      <c r="U58" s="429">
        <f>F80</f>
        <v>36</v>
      </c>
      <c r="V58" s="677">
        <f t="shared" si="10"/>
        <v>10.8</v>
      </c>
    </row>
    <row r="59" spans="1:22">
      <c r="A59" s="1590"/>
      <c r="B59" s="620" t="s">
        <v>907</v>
      </c>
      <c r="C59" s="730">
        <f>C58*$O$1</f>
        <v>288</v>
      </c>
      <c r="D59" s="730">
        <f>D58*$O$1</f>
        <v>96</v>
      </c>
      <c r="E59" s="730">
        <f>E58*$O$1</f>
        <v>96</v>
      </c>
      <c r="F59" s="730">
        <f>F58*$O$1</f>
        <v>48</v>
      </c>
      <c r="G59" s="730">
        <f>G58*$O$1</f>
        <v>0</v>
      </c>
      <c r="H59" s="704">
        <f t="shared" si="9"/>
        <v>528</v>
      </c>
      <c r="P59" s="256" t="s">
        <v>1</v>
      </c>
      <c r="Q59" s="781">
        <f>H66</f>
        <v>104</v>
      </c>
      <c r="T59" s="184" t="s">
        <v>99</v>
      </c>
      <c r="U59" s="429">
        <f>G80</f>
        <v>0</v>
      </c>
      <c r="V59" s="677">
        <f t="shared" si="10"/>
        <v>0</v>
      </c>
    </row>
    <row r="60" spans="1:22">
      <c r="A60" s="1590" t="s">
        <v>520</v>
      </c>
      <c r="B60" s="620" t="s">
        <v>69</v>
      </c>
      <c r="C60" s="730"/>
      <c r="D60" s="730"/>
      <c r="E60" s="730"/>
      <c r="F60" s="730"/>
      <c r="G60" s="730"/>
      <c r="H60" s="704">
        <f t="shared" si="9"/>
        <v>0</v>
      </c>
      <c r="P60" s="256" t="s">
        <v>40</v>
      </c>
      <c r="Q60" s="781">
        <f>H70</f>
        <v>0</v>
      </c>
    </row>
    <row r="61" spans="1:22">
      <c r="A61" s="1590"/>
      <c r="B61" s="620" t="s">
        <v>907</v>
      </c>
      <c r="C61" s="730">
        <f>C60*$O$1</f>
        <v>0</v>
      </c>
      <c r="D61" s="730">
        <f>D60*$O$1</f>
        <v>0</v>
      </c>
      <c r="E61" s="730">
        <f>E60*$O$1</f>
        <v>0</v>
      </c>
      <c r="F61" s="730">
        <f>F60*$O$1</f>
        <v>0</v>
      </c>
      <c r="G61" s="730">
        <f>G60*$O$1</f>
        <v>0</v>
      </c>
      <c r="H61" s="704">
        <f t="shared" si="9"/>
        <v>0</v>
      </c>
      <c r="P61" s="256" t="s">
        <v>14</v>
      </c>
      <c r="Q61" s="781">
        <f>H72</f>
        <v>0</v>
      </c>
    </row>
    <row r="62" spans="1:22">
      <c r="A62" s="1590" t="s">
        <v>518</v>
      </c>
      <c r="B62" s="620" t="s">
        <v>69</v>
      </c>
      <c r="C62" s="730"/>
      <c r="D62" s="730"/>
      <c r="E62" s="730"/>
      <c r="F62" s="730"/>
      <c r="G62" s="730"/>
      <c r="H62" s="704">
        <f t="shared" si="9"/>
        <v>0</v>
      </c>
      <c r="P62" s="256" t="s">
        <v>41</v>
      </c>
      <c r="Q62" s="781">
        <f>H74</f>
        <v>0</v>
      </c>
    </row>
    <row r="63" spans="1:22">
      <c r="A63" s="1590"/>
      <c r="B63" s="620" t="s">
        <v>907</v>
      </c>
      <c r="C63" s="730">
        <f>C62*$O$1</f>
        <v>0</v>
      </c>
      <c r="D63" s="730">
        <f>D62*$O$1</f>
        <v>0</v>
      </c>
      <c r="E63" s="730">
        <f>E62*$O$1</f>
        <v>0</v>
      </c>
      <c r="F63" s="730">
        <f>F62*$O$1</f>
        <v>0</v>
      </c>
      <c r="G63" s="730">
        <f>G62*$O$1</f>
        <v>0</v>
      </c>
      <c r="H63" s="704">
        <f t="shared" si="9"/>
        <v>0</v>
      </c>
      <c r="P63" s="256" t="s">
        <v>34</v>
      </c>
      <c r="Q63" s="781">
        <f>H60</f>
        <v>0</v>
      </c>
    </row>
    <row r="64" spans="1:22">
      <c r="A64" s="1590" t="s">
        <v>516</v>
      </c>
      <c r="B64" s="620" t="s">
        <v>69</v>
      </c>
      <c r="C64" s="735">
        <v>24</v>
      </c>
      <c r="D64" s="735">
        <v>4</v>
      </c>
      <c r="E64" s="735">
        <v>8</v>
      </c>
      <c r="F64" s="735">
        <v>16</v>
      </c>
      <c r="G64" s="735"/>
      <c r="H64" s="704">
        <f t="shared" si="9"/>
        <v>52</v>
      </c>
      <c r="P64" s="256" t="s">
        <v>3</v>
      </c>
      <c r="Q64" s="781">
        <f>H64</f>
        <v>52</v>
      </c>
    </row>
    <row r="65" spans="1:17">
      <c r="A65" s="1590"/>
      <c r="B65" s="620" t="s">
        <v>907</v>
      </c>
      <c r="C65" s="730">
        <f>C64*$O$1</f>
        <v>288</v>
      </c>
      <c r="D65" s="730">
        <f>D64*$O$1</f>
        <v>48</v>
      </c>
      <c r="E65" s="730">
        <f>E64*$O$1</f>
        <v>96</v>
      </c>
      <c r="F65" s="730">
        <f>F64*$O$1</f>
        <v>192</v>
      </c>
      <c r="G65" s="730">
        <f>G64*$O$1</f>
        <v>0</v>
      </c>
      <c r="H65" s="704">
        <f t="shared" si="9"/>
        <v>624</v>
      </c>
      <c r="P65" s="256" t="s">
        <v>43</v>
      </c>
      <c r="Q65" s="781">
        <f>H76</f>
        <v>0</v>
      </c>
    </row>
    <row r="66" spans="1:17">
      <c r="A66" s="1590" t="s">
        <v>519</v>
      </c>
      <c r="B66" s="620" t="s">
        <v>69</v>
      </c>
      <c r="C66" s="735">
        <v>34</v>
      </c>
      <c r="D66" s="735">
        <v>40</v>
      </c>
      <c r="E66" s="735">
        <v>14</v>
      </c>
      <c r="F66" s="735">
        <v>16</v>
      </c>
      <c r="G66" s="735"/>
      <c r="H66" s="704">
        <f t="shared" si="9"/>
        <v>104</v>
      </c>
      <c r="P66" s="256" t="s">
        <v>472</v>
      </c>
      <c r="Q66" s="781">
        <f>H78</f>
        <v>0</v>
      </c>
    </row>
    <row r="67" spans="1:17">
      <c r="A67" s="1590"/>
      <c r="B67" s="620" t="s">
        <v>907</v>
      </c>
      <c r="C67" s="730">
        <f>C66*$O$1</f>
        <v>408</v>
      </c>
      <c r="D67" s="730">
        <f>D66*$O$1</f>
        <v>480</v>
      </c>
      <c r="E67" s="730">
        <f>E66*$O$1</f>
        <v>168</v>
      </c>
      <c r="F67" s="730">
        <f>F66*$O$1</f>
        <v>192</v>
      </c>
      <c r="G67" s="730">
        <f>G66*$O$1</f>
        <v>0</v>
      </c>
      <c r="H67" s="704">
        <f t="shared" si="9"/>
        <v>1248</v>
      </c>
      <c r="Q67" s="782">
        <f>SUM(Q56:Q66)</f>
        <v>200</v>
      </c>
    </row>
    <row r="68" spans="1:17">
      <c r="A68" s="1591" t="s">
        <v>908</v>
      </c>
      <c r="B68" s="618" t="s">
        <v>69</v>
      </c>
      <c r="C68" s="702">
        <f t="shared" ref="C68:G69" si="11">C70+C72+C74+C76+C78</f>
        <v>0</v>
      </c>
      <c r="D68" s="702">
        <f t="shared" si="11"/>
        <v>0</v>
      </c>
      <c r="E68" s="702">
        <f t="shared" si="11"/>
        <v>0</v>
      </c>
      <c r="F68" s="702">
        <f t="shared" si="11"/>
        <v>0</v>
      </c>
      <c r="G68" s="702">
        <f t="shared" si="11"/>
        <v>0</v>
      </c>
      <c r="H68" s="703">
        <f t="shared" si="9"/>
        <v>0</v>
      </c>
    </row>
    <row r="69" spans="1:17">
      <c r="A69" s="1591"/>
      <c r="B69" s="618" t="s">
        <v>907</v>
      </c>
      <c r="C69" s="702">
        <f t="shared" si="11"/>
        <v>0</v>
      </c>
      <c r="D69" s="702">
        <f t="shared" si="11"/>
        <v>0</v>
      </c>
      <c r="E69" s="702">
        <f t="shared" si="11"/>
        <v>0</v>
      </c>
      <c r="F69" s="702">
        <f t="shared" si="11"/>
        <v>0</v>
      </c>
      <c r="G69" s="702">
        <f t="shared" si="11"/>
        <v>0</v>
      </c>
      <c r="H69" s="703">
        <f t="shared" si="9"/>
        <v>0</v>
      </c>
    </row>
    <row r="70" spans="1:17">
      <c r="A70" s="1590" t="s">
        <v>539</v>
      </c>
      <c r="B70" s="620" t="s">
        <v>69</v>
      </c>
      <c r="C70" s="707"/>
      <c r="D70" s="707"/>
      <c r="E70" s="707"/>
      <c r="F70" s="707"/>
      <c r="G70" s="707"/>
      <c r="H70" s="704">
        <f t="shared" si="9"/>
        <v>0</v>
      </c>
    </row>
    <row r="71" spans="1:17">
      <c r="A71" s="1590"/>
      <c r="B71" s="620" t="s">
        <v>907</v>
      </c>
      <c r="C71" s="730">
        <f>C70*$O$1</f>
        <v>0</v>
      </c>
      <c r="D71" s="730">
        <f>D70*$O$1</f>
        <v>0</v>
      </c>
      <c r="E71" s="730">
        <f>E70*$O$1</f>
        <v>0</v>
      </c>
      <c r="F71" s="730">
        <f>F70*$O$1</f>
        <v>0</v>
      </c>
      <c r="G71" s="730">
        <f>G70*$O$1</f>
        <v>0</v>
      </c>
      <c r="H71" s="704">
        <f t="shared" si="9"/>
        <v>0</v>
      </c>
    </row>
    <row r="72" spans="1:17">
      <c r="A72" s="1590" t="s">
        <v>525</v>
      </c>
      <c r="B72" s="620" t="s">
        <v>69</v>
      </c>
      <c r="C72" s="730"/>
      <c r="D72" s="730"/>
      <c r="E72" s="730"/>
      <c r="F72" s="730"/>
      <c r="G72" s="730"/>
      <c r="H72" s="704">
        <f t="shared" si="9"/>
        <v>0</v>
      </c>
      <c r="J72" s="1586" t="s">
        <v>1316</v>
      </c>
      <c r="K72" s="1587" t="s">
        <v>918</v>
      </c>
      <c r="L72" s="1587"/>
      <c r="M72" s="1587"/>
    </row>
    <row r="73" spans="1:17">
      <c r="A73" s="1590"/>
      <c r="B73" s="620" t="s">
        <v>907</v>
      </c>
      <c r="C73" s="730">
        <f>C72*$O$1</f>
        <v>0</v>
      </c>
      <c r="D73" s="730">
        <f>D72*$O$1</f>
        <v>0</v>
      </c>
      <c r="E73" s="730">
        <f>E72*$O$1</f>
        <v>0</v>
      </c>
      <c r="F73" s="730">
        <f>F72*$O$1</f>
        <v>0</v>
      </c>
      <c r="G73" s="730">
        <f>G72*$O$1</f>
        <v>0</v>
      </c>
      <c r="H73" s="704">
        <f t="shared" si="9"/>
        <v>0</v>
      </c>
      <c r="J73" s="1586"/>
      <c r="K73" s="1588" t="s">
        <v>914</v>
      </c>
      <c r="L73" s="1588"/>
      <c r="M73" s="730">
        <f>$H$80*N73</f>
        <v>20</v>
      </c>
      <c r="N73" s="534">
        <v>0.1</v>
      </c>
      <c r="O73" s="534">
        <f>N73+N74</f>
        <v>0.30000000000000004</v>
      </c>
    </row>
    <row r="74" spans="1:17">
      <c r="A74" s="1590" t="s">
        <v>521</v>
      </c>
      <c r="B74" s="620" t="s">
        <v>69</v>
      </c>
      <c r="C74" s="730"/>
      <c r="D74" s="730"/>
      <c r="E74" s="730"/>
      <c r="F74" s="730"/>
      <c r="G74" s="730"/>
      <c r="H74" s="704">
        <f t="shared" si="9"/>
        <v>0</v>
      </c>
      <c r="J74" s="1586"/>
      <c r="K74" s="1588" t="s">
        <v>915</v>
      </c>
      <c r="L74" s="1588"/>
      <c r="M74" s="730">
        <f t="shared" ref="M74:M76" si="12">$H$80*N74</f>
        <v>40</v>
      </c>
      <c r="N74" s="534">
        <v>0.2</v>
      </c>
    </row>
    <row r="75" spans="1:17">
      <c r="A75" s="1590"/>
      <c r="B75" s="620" t="s">
        <v>907</v>
      </c>
      <c r="C75" s="730">
        <f>C74*$O$1</f>
        <v>0</v>
      </c>
      <c r="D75" s="730">
        <f>D74*$O$1</f>
        <v>0</v>
      </c>
      <c r="E75" s="730">
        <f>E74*$O$1</f>
        <v>0</v>
      </c>
      <c r="F75" s="730">
        <f>F74*$O$1</f>
        <v>0</v>
      </c>
      <c r="G75" s="730">
        <f>G74*$O$1</f>
        <v>0</v>
      </c>
      <c r="H75" s="704">
        <f t="shared" si="9"/>
        <v>0</v>
      </c>
      <c r="J75" s="1586"/>
      <c r="K75" s="1588" t="s">
        <v>916</v>
      </c>
      <c r="L75" s="1588"/>
      <c r="M75" s="730">
        <f t="shared" si="12"/>
        <v>70</v>
      </c>
      <c r="N75" s="534">
        <v>0.35</v>
      </c>
    </row>
    <row r="76" spans="1:17">
      <c r="A76" s="1590" t="s">
        <v>524</v>
      </c>
      <c r="B76" s="620" t="s">
        <v>69</v>
      </c>
      <c r="C76" s="730"/>
      <c r="D76" s="730"/>
      <c r="E76" s="730"/>
      <c r="F76" s="730"/>
      <c r="G76" s="730"/>
      <c r="H76" s="704">
        <f t="shared" si="9"/>
        <v>0</v>
      </c>
      <c r="J76" s="1586"/>
      <c r="K76" s="1588" t="s">
        <v>917</v>
      </c>
      <c r="L76" s="1588"/>
      <c r="M76" s="730">
        <f t="shared" si="12"/>
        <v>70</v>
      </c>
      <c r="N76" s="534">
        <v>0.35</v>
      </c>
    </row>
    <row r="77" spans="1:17">
      <c r="A77" s="1590"/>
      <c r="B77" s="620" t="s">
        <v>907</v>
      </c>
      <c r="C77" s="730">
        <f>C76*$O$1</f>
        <v>0</v>
      </c>
      <c r="D77" s="730">
        <f>D76*$O$1</f>
        <v>0</v>
      </c>
      <c r="E77" s="730">
        <f>E76*$O$1</f>
        <v>0</v>
      </c>
      <c r="F77" s="730">
        <f>F76*$O$1</f>
        <v>0</v>
      </c>
      <c r="G77" s="730">
        <f>G76*$O$1</f>
        <v>0</v>
      </c>
      <c r="H77" s="704">
        <f t="shared" si="9"/>
        <v>0</v>
      </c>
      <c r="J77" s="1586"/>
      <c r="K77" s="1589" t="s">
        <v>47</v>
      </c>
      <c r="L77" s="1589"/>
      <c r="M77" s="729">
        <f>SUM(M73:M76)</f>
        <v>200</v>
      </c>
    </row>
    <row r="78" spans="1:17">
      <c r="A78" s="1590" t="s">
        <v>777</v>
      </c>
      <c r="B78" s="620" t="s">
        <v>69</v>
      </c>
      <c r="C78" s="730"/>
      <c r="D78" s="730"/>
      <c r="E78" s="730"/>
      <c r="F78" s="730"/>
      <c r="G78" s="730"/>
      <c r="H78" s="704">
        <f t="shared" si="9"/>
        <v>0</v>
      </c>
    </row>
    <row r="79" spans="1:17">
      <c r="A79" s="1590"/>
      <c r="B79" s="620" t="s">
        <v>907</v>
      </c>
      <c r="C79" s="730">
        <f>C78*$O$1</f>
        <v>0</v>
      </c>
      <c r="D79" s="730">
        <f>D78*$O$1</f>
        <v>0</v>
      </c>
      <c r="E79" s="730">
        <f>E78*$O$1</f>
        <v>0</v>
      </c>
      <c r="F79" s="730">
        <f>F78*$O$1</f>
        <v>0</v>
      </c>
      <c r="G79" s="730">
        <f>G78*$O$1</f>
        <v>0</v>
      </c>
      <c r="H79" s="704">
        <f t="shared" si="9"/>
        <v>0</v>
      </c>
    </row>
    <row r="80" spans="1:17">
      <c r="A80" s="1592" t="s">
        <v>47</v>
      </c>
      <c r="B80" s="618" t="s">
        <v>69</v>
      </c>
      <c r="C80" s="702">
        <f t="shared" ref="C80:G81" si="13">C54+C68</f>
        <v>82</v>
      </c>
      <c r="D80" s="702">
        <f t="shared" si="13"/>
        <v>52</v>
      </c>
      <c r="E80" s="702">
        <f t="shared" si="13"/>
        <v>30</v>
      </c>
      <c r="F80" s="702">
        <f t="shared" si="13"/>
        <v>36</v>
      </c>
      <c r="G80" s="702">
        <f t="shared" si="13"/>
        <v>0</v>
      </c>
      <c r="H80" s="708">
        <f t="shared" si="9"/>
        <v>200</v>
      </c>
    </row>
    <row r="81" spans="1:8">
      <c r="A81" s="1592"/>
      <c r="B81" s="618" t="s">
        <v>907</v>
      </c>
      <c r="C81" s="702">
        <f t="shared" si="13"/>
        <v>984</v>
      </c>
      <c r="D81" s="702">
        <f t="shared" si="13"/>
        <v>624</v>
      </c>
      <c r="E81" s="702">
        <f t="shared" si="13"/>
        <v>360</v>
      </c>
      <c r="F81" s="702">
        <f t="shared" si="13"/>
        <v>432</v>
      </c>
      <c r="G81" s="702">
        <f t="shared" si="13"/>
        <v>0</v>
      </c>
      <c r="H81" s="708">
        <f t="shared" si="9"/>
        <v>2400</v>
      </c>
    </row>
    <row r="83" spans="1:8" ht="14.9" customHeight="1"/>
  </sheetData>
  <mergeCells count="73">
    <mergeCell ref="A3:A4"/>
    <mergeCell ref="B3:I3"/>
    <mergeCell ref="M3:N4"/>
    <mergeCell ref="O3:Q3"/>
    <mergeCell ref="A5:A6"/>
    <mergeCell ref="M5:N5"/>
    <mergeCell ref="Q5:Q9"/>
    <mergeCell ref="M6:N6"/>
    <mergeCell ref="A7:A8"/>
    <mergeCell ref="K7:K8"/>
    <mergeCell ref="M7:N7"/>
    <mergeCell ref="M8:N8"/>
    <mergeCell ref="A9:A10"/>
    <mergeCell ref="K9:K10"/>
    <mergeCell ref="M9:N9"/>
    <mergeCell ref="M10:N10"/>
    <mergeCell ref="A23:A24"/>
    <mergeCell ref="K23:K24"/>
    <mergeCell ref="A11:A12"/>
    <mergeCell ref="K11:K12"/>
    <mergeCell ref="M12:N12"/>
    <mergeCell ref="A13:A14"/>
    <mergeCell ref="K13:K14"/>
    <mergeCell ref="A15:A16"/>
    <mergeCell ref="K15:K16"/>
    <mergeCell ref="A17:A18"/>
    <mergeCell ref="K17:K18"/>
    <mergeCell ref="A19:A20"/>
    <mergeCell ref="A21:A22"/>
    <mergeCell ref="K21:K22"/>
    <mergeCell ref="A25:A26"/>
    <mergeCell ref="K25:K26"/>
    <mergeCell ref="A27:A28"/>
    <mergeCell ref="K27:K28"/>
    <mergeCell ref="A29:A30"/>
    <mergeCell ref="K29:K30"/>
    <mergeCell ref="A31:A32"/>
    <mergeCell ref="J36:J41"/>
    <mergeCell ref="K36:M36"/>
    <mergeCell ref="K37:L37"/>
    <mergeCell ref="K38:L38"/>
    <mergeCell ref="K39:L39"/>
    <mergeCell ref="K40:L40"/>
    <mergeCell ref="K41:L41"/>
    <mergeCell ref="A62:A63"/>
    <mergeCell ref="J42:J47"/>
    <mergeCell ref="K42:M42"/>
    <mergeCell ref="K43:L43"/>
    <mergeCell ref="K44:L44"/>
    <mergeCell ref="K45:L45"/>
    <mergeCell ref="K46:L46"/>
    <mergeCell ref="K47:L47"/>
    <mergeCell ref="K49:L49"/>
    <mergeCell ref="A54:A55"/>
    <mergeCell ref="A56:A57"/>
    <mergeCell ref="A58:A59"/>
    <mergeCell ref="A60:A61"/>
    <mergeCell ref="A64:A65"/>
    <mergeCell ref="A66:A67"/>
    <mergeCell ref="A68:A69"/>
    <mergeCell ref="A70:A71"/>
    <mergeCell ref="A72:A73"/>
    <mergeCell ref="A78:A79"/>
    <mergeCell ref="A80:A81"/>
    <mergeCell ref="K72:M72"/>
    <mergeCell ref="K73:L73"/>
    <mergeCell ref="A74:A75"/>
    <mergeCell ref="K74:L74"/>
    <mergeCell ref="K75:L75"/>
    <mergeCell ref="A76:A77"/>
    <mergeCell ref="K76:L76"/>
    <mergeCell ref="K77:L77"/>
    <mergeCell ref="J72:J77"/>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1"/>
  <sheetViews>
    <sheetView showGridLines="0" zoomScale="55" zoomScaleNormal="55" workbookViewId="0">
      <pane xSplit="1" ySplit="4" topLeftCell="B80" activePane="bottomRight" state="frozen"/>
      <selection activeCell="F110" sqref="F110"/>
      <selection pane="topRight" activeCell="F110" sqref="F110"/>
      <selection pane="bottomLeft" activeCell="F110" sqref="F110"/>
      <selection pane="bottomRight" activeCell="F110" sqref="F110"/>
    </sheetView>
  </sheetViews>
  <sheetFormatPr defaultColWidth="8.7265625" defaultRowHeight="14.5"/>
  <cols>
    <col min="1" max="1" width="23.7265625" style="256" customWidth="1"/>
    <col min="2" max="2" width="11.26953125" style="256" customWidth="1"/>
    <col min="3" max="10" width="11.26953125" style="184" customWidth="1"/>
    <col min="11" max="11" width="28.7265625" style="257" customWidth="1"/>
    <col min="12" max="12" width="8.7265625" style="184"/>
    <col min="13" max="14" width="11.453125" style="184" customWidth="1"/>
    <col min="15" max="15" width="25.7265625" style="184" customWidth="1"/>
    <col min="16" max="16" width="11.54296875" style="184" customWidth="1"/>
    <col min="17" max="17" width="29.7265625" style="257" customWidth="1"/>
    <col min="18" max="19" width="8.7265625" style="184"/>
    <col min="20" max="20" width="26.26953125" style="184" customWidth="1"/>
    <col min="21" max="21" width="15.54296875" style="184" bestFit="1" customWidth="1"/>
    <col min="22" max="22" width="9.7265625" style="184" bestFit="1" customWidth="1"/>
    <col min="23" max="25" width="8.7265625" style="184"/>
    <col min="26" max="26" width="32.26953125" style="184" customWidth="1"/>
    <col min="27" max="27" width="12.453125" style="184" customWidth="1"/>
    <col min="28" max="29" width="8.7265625" style="184"/>
    <col min="30" max="30" width="16.26953125" style="184" customWidth="1"/>
    <col min="31" max="31" width="17.26953125" style="184" customWidth="1"/>
    <col min="32" max="32" width="15.26953125" style="184" customWidth="1"/>
    <col min="33" max="33" width="14.7265625" style="184" customWidth="1"/>
    <col min="34" max="34" width="10.453125" style="184" customWidth="1"/>
    <col min="35" max="16384" width="8.7265625" style="184"/>
  </cols>
  <sheetData>
    <row r="1" spans="1:37">
      <c r="A1" s="256" t="s">
        <v>738</v>
      </c>
      <c r="D1" s="184">
        <v>3</v>
      </c>
      <c r="E1" s="184">
        <v>20</v>
      </c>
      <c r="F1" s="184">
        <v>5</v>
      </c>
      <c r="G1" s="184">
        <v>6</v>
      </c>
      <c r="H1" s="184">
        <v>5</v>
      </c>
      <c r="I1" s="184">
        <v>10</v>
      </c>
      <c r="J1" s="184">
        <v>35</v>
      </c>
      <c r="O1" s="184">
        <v>12</v>
      </c>
      <c r="P1" s="650">
        <v>0.5</v>
      </c>
    </row>
    <row r="2" spans="1:37" ht="15" thickBot="1">
      <c r="A2" s="592" t="s">
        <v>1122</v>
      </c>
    </row>
    <row r="3" spans="1:37" ht="14.9" customHeight="1" thickBot="1">
      <c r="A3" s="1354" t="s">
        <v>903</v>
      </c>
      <c r="B3" s="1356" t="s">
        <v>508</v>
      </c>
      <c r="C3" s="1357"/>
      <c r="D3" s="1357"/>
      <c r="E3" s="1357"/>
      <c r="F3" s="1357"/>
      <c r="G3" s="1357"/>
      <c r="H3" s="1357"/>
      <c r="I3" s="1358"/>
      <c r="J3" s="775"/>
      <c r="K3" s="776"/>
      <c r="M3" s="1359" t="s">
        <v>904</v>
      </c>
      <c r="N3" s="1360"/>
      <c r="O3" s="1363" t="s">
        <v>509</v>
      </c>
      <c r="P3" s="1364"/>
      <c r="Q3" s="1365"/>
    </row>
    <row r="4" spans="1:37" ht="29.5" thickBot="1">
      <c r="A4" s="1355"/>
      <c r="B4" s="593"/>
      <c r="C4" s="594" t="s">
        <v>427</v>
      </c>
      <c r="D4" s="594" t="s">
        <v>200</v>
      </c>
      <c r="E4" s="594" t="s">
        <v>253</v>
      </c>
      <c r="F4" s="594" t="s">
        <v>354</v>
      </c>
      <c r="G4" s="594" t="s">
        <v>11</v>
      </c>
      <c r="H4" s="594" t="s">
        <v>10</v>
      </c>
      <c r="I4" s="594" t="s">
        <v>204</v>
      </c>
      <c r="J4" s="594" t="s">
        <v>47</v>
      </c>
      <c r="K4" s="595" t="s">
        <v>68</v>
      </c>
      <c r="M4" s="1361"/>
      <c r="N4" s="1362"/>
      <c r="O4" s="596" t="s">
        <v>913</v>
      </c>
      <c r="P4" s="597" t="s">
        <v>69</v>
      </c>
      <c r="Q4" s="598" t="s">
        <v>68</v>
      </c>
    </row>
    <row r="5" spans="1:37" ht="21" customHeight="1">
      <c r="A5" s="1366" t="s">
        <v>906</v>
      </c>
      <c r="B5" s="599" t="s">
        <v>69</v>
      </c>
      <c r="C5" s="709">
        <f>C7+C9+C11+C13+C15+C17</f>
        <v>10</v>
      </c>
      <c r="D5" s="709">
        <f t="shared" ref="D5:I6" si="0">D7+D9+D11+D13+D15+D17</f>
        <v>10</v>
      </c>
      <c r="E5" s="709">
        <f>E7+E9+E11+E13+E15+E17</f>
        <v>10</v>
      </c>
      <c r="F5" s="709">
        <f t="shared" si="0"/>
        <v>10</v>
      </c>
      <c r="G5" s="709">
        <f t="shared" si="0"/>
        <v>10</v>
      </c>
      <c r="H5" s="709">
        <f t="shared" si="0"/>
        <v>12</v>
      </c>
      <c r="I5" s="709">
        <f t="shared" si="0"/>
        <v>7</v>
      </c>
      <c r="J5" s="710"/>
      <c r="K5" s="451"/>
      <c r="M5" s="1368" t="s">
        <v>909</v>
      </c>
      <c r="N5" s="1369"/>
      <c r="O5" s="719">
        <f>P5*$O$1</f>
        <v>480</v>
      </c>
      <c r="P5" s="600">
        <f>'Precast- Segment Casting plan '!P29+'Precast- Segment Casting plan '!P30</f>
        <v>40</v>
      </c>
      <c r="Q5" s="1370" t="s">
        <v>1456</v>
      </c>
    </row>
    <row r="6" spans="1:37" ht="43" customHeight="1" thickBot="1">
      <c r="A6" s="1367"/>
      <c r="B6" s="602" t="s">
        <v>907</v>
      </c>
      <c r="C6" s="711">
        <f>C8+C10+C12+C14+C16+C18</f>
        <v>0</v>
      </c>
      <c r="D6" s="711">
        <f t="shared" si="0"/>
        <v>30</v>
      </c>
      <c r="E6" s="711">
        <f>E8+E10+E12+E14+E16+E18</f>
        <v>200</v>
      </c>
      <c r="F6" s="711">
        <f t="shared" si="0"/>
        <v>50</v>
      </c>
      <c r="G6" s="711">
        <f t="shared" si="0"/>
        <v>60</v>
      </c>
      <c r="H6" s="711">
        <f t="shared" si="0"/>
        <v>60</v>
      </c>
      <c r="I6" s="711">
        <f t="shared" si="0"/>
        <v>158</v>
      </c>
      <c r="J6" s="712">
        <f>SUM(C6:I6)</f>
        <v>558</v>
      </c>
      <c r="K6" s="605"/>
      <c r="M6" s="1406" t="s">
        <v>910</v>
      </c>
      <c r="N6" s="1407"/>
      <c r="O6" s="721">
        <f>P6*$O$1</f>
        <v>480</v>
      </c>
      <c r="P6" s="990">
        <f>'Precast- Segment Casting plan '!P28</f>
        <v>40</v>
      </c>
      <c r="Q6" s="1371"/>
    </row>
    <row r="7" spans="1:37" ht="21" customHeight="1">
      <c r="A7" s="1375" t="s">
        <v>522</v>
      </c>
      <c r="B7" s="460" t="s">
        <v>69</v>
      </c>
      <c r="C7" s="249"/>
      <c r="D7" s="249"/>
      <c r="E7" s="249"/>
      <c r="F7" s="249"/>
      <c r="G7" s="249"/>
      <c r="H7" s="249"/>
      <c r="I7" s="249"/>
      <c r="J7" s="443"/>
      <c r="K7" s="1377"/>
      <c r="M7" s="1406" t="s">
        <v>911</v>
      </c>
      <c r="N7" s="1407"/>
      <c r="O7" s="721">
        <f>P7*$O$1</f>
        <v>324</v>
      </c>
      <c r="P7" s="990">
        <f>'Precast- Segment Casting plan '!P26</f>
        <v>27</v>
      </c>
      <c r="Q7" s="1371"/>
    </row>
    <row r="8" spans="1:37" ht="21" customHeight="1" thickBot="1">
      <c r="A8" s="1376"/>
      <c r="B8" s="609" t="s">
        <v>907</v>
      </c>
      <c r="C8" s="610"/>
      <c r="D8" s="610">
        <f>D7*$D$1</f>
        <v>0</v>
      </c>
      <c r="E8" s="610">
        <f>E7*$F$1</f>
        <v>0</v>
      </c>
      <c r="F8" s="610">
        <f>F7*$F$1</f>
        <v>0</v>
      </c>
      <c r="G8" s="610">
        <f>G7*$G$1</f>
        <v>0</v>
      </c>
      <c r="H8" s="610">
        <f>H7*$H$1</f>
        <v>0</v>
      </c>
      <c r="I8" s="610">
        <f>I7*$I$1</f>
        <v>0</v>
      </c>
      <c r="J8" s="611">
        <f>SUM(D8:I8)</f>
        <v>0</v>
      </c>
      <c r="K8" s="1404"/>
      <c r="M8" s="1406" t="s">
        <v>912</v>
      </c>
      <c r="N8" s="1407"/>
      <c r="O8" s="721">
        <f>P8*$O$1</f>
        <v>276</v>
      </c>
      <c r="P8" s="990">
        <f>'Precast- Segment Casting plan '!P27</f>
        <v>23</v>
      </c>
      <c r="Q8" s="1371"/>
    </row>
    <row r="9" spans="1:37" ht="21" customHeight="1" thickBot="1">
      <c r="A9" s="1375" t="s">
        <v>523</v>
      </c>
      <c r="B9" s="460" t="s">
        <v>69</v>
      </c>
      <c r="C9" s="249">
        <v>2</v>
      </c>
      <c r="D9" s="249">
        <v>2</v>
      </c>
      <c r="E9" s="249">
        <v>2</v>
      </c>
      <c r="F9" s="249">
        <v>2</v>
      </c>
      <c r="G9" s="249">
        <v>2</v>
      </c>
      <c r="H9" s="249">
        <v>2</v>
      </c>
      <c r="I9" s="249">
        <v>4</v>
      </c>
      <c r="J9" s="443"/>
      <c r="K9" s="1377"/>
      <c r="M9" s="1408" t="s">
        <v>99</v>
      </c>
      <c r="N9" s="1409"/>
      <c r="O9" s="1213">
        <f>P9*P1</f>
        <v>20</v>
      </c>
      <c r="P9" s="1214">
        <f>'Precast- Segment Casting plan '!P31</f>
        <v>40</v>
      </c>
      <c r="Q9" s="1372"/>
    </row>
    <row r="10" spans="1:37" ht="56" thickBot="1">
      <c r="A10" s="1376"/>
      <c r="B10" s="609" t="s">
        <v>907</v>
      </c>
      <c r="C10" s="610"/>
      <c r="D10" s="610">
        <f>D9*$D$1</f>
        <v>6</v>
      </c>
      <c r="E10" s="610">
        <f>E9*E1</f>
        <v>40</v>
      </c>
      <c r="F10" s="610">
        <f>F9*$F$1</f>
        <v>10</v>
      </c>
      <c r="G10" s="610">
        <f>G9*$G$1</f>
        <v>12</v>
      </c>
      <c r="H10" s="610">
        <f>H9*$H$1</f>
        <v>10</v>
      </c>
      <c r="I10" s="610">
        <f>I9*20</f>
        <v>80</v>
      </c>
      <c r="J10" s="611">
        <f>SUM(D10:I10)</f>
        <v>158</v>
      </c>
      <c r="K10" s="1404"/>
      <c r="M10" s="1381" t="s">
        <v>643</v>
      </c>
      <c r="N10" s="1382"/>
      <c r="O10" s="725">
        <f>SUM(O5:O9)</f>
        <v>1580</v>
      </c>
      <c r="P10" s="727">
        <f>SUM(P5:P9)</f>
        <v>170</v>
      </c>
      <c r="Q10" s="615"/>
      <c r="Z10" s="1405" t="s">
        <v>904</v>
      </c>
      <c r="AA10" s="1405"/>
      <c r="AB10" s="1405"/>
      <c r="AC10" s="1215" t="s">
        <v>2231</v>
      </c>
      <c r="AD10" s="1215" t="s">
        <v>2031</v>
      </c>
      <c r="AE10" s="1216" t="s">
        <v>232</v>
      </c>
      <c r="AF10" s="1216" t="s">
        <v>909</v>
      </c>
      <c r="AG10" s="1216" t="s">
        <v>910</v>
      </c>
      <c r="AH10" s="1216" t="s">
        <v>911</v>
      </c>
      <c r="AI10" s="1216" t="s">
        <v>912</v>
      </c>
      <c r="AJ10" s="1216" t="s">
        <v>99</v>
      </c>
      <c r="AK10" s="1217" t="s">
        <v>47</v>
      </c>
    </row>
    <row r="11" spans="1:37" ht="21">
      <c r="A11" s="1375" t="s">
        <v>520</v>
      </c>
      <c r="B11" s="460" t="s">
        <v>69</v>
      </c>
      <c r="C11" s="249">
        <v>2</v>
      </c>
      <c r="D11" s="249">
        <v>2</v>
      </c>
      <c r="E11" s="249">
        <v>2</v>
      </c>
      <c r="F11" s="249">
        <v>2</v>
      </c>
      <c r="G11" s="249">
        <v>2</v>
      </c>
      <c r="H11" s="249">
        <v>4</v>
      </c>
      <c r="I11" s="249"/>
      <c r="J11" s="443"/>
      <c r="K11" s="1377"/>
      <c r="U11" s="256" t="s">
        <v>1684</v>
      </c>
      <c r="V11" s="256" t="s">
        <v>1685</v>
      </c>
      <c r="Z11" s="1218"/>
      <c r="AA11" s="1219" t="s">
        <v>907</v>
      </c>
      <c r="AB11" s="1219" t="s">
        <v>239</v>
      </c>
      <c r="AC11" s="1219" t="s">
        <v>239</v>
      </c>
      <c r="AD11" s="1219" t="s">
        <v>239</v>
      </c>
      <c r="AE11" s="184" t="s">
        <v>69</v>
      </c>
      <c r="AF11" s="184">
        <f>'[100]Plan- Rohan'!U80</f>
        <v>60</v>
      </c>
      <c r="AG11" s="184">
        <f>'[100]Plan- Rohan'!V80</f>
        <v>60</v>
      </c>
      <c r="AH11" s="184">
        <f>'[100]Plan- Rohan'!W80</f>
        <v>20</v>
      </c>
      <c r="AI11" s="184">
        <f>'[100]Plan- Rohan'!X80</f>
        <v>20</v>
      </c>
      <c r="AJ11" s="184">
        <f>'[100]Plan- Rohan'!Y80</f>
        <v>60</v>
      </c>
      <c r="AK11" s="184">
        <f>'[100]Plan- Rohan'!Z80</f>
        <v>220</v>
      </c>
    </row>
    <row r="12" spans="1:37" ht="21" customHeight="1" thickBot="1">
      <c r="A12" s="1376"/>
      <c r="B12" s="609" t="s">
        <v>907</v>
      </c>
      <c r="C12" s="610"/>
      <c r="D12" s="610">
        <f>D11*$D$1</f>
        <v>6</v>
      </c>
      <c r="E12" s="610">
        <f>E11*$E$1</f>
        <v>40</v>
      </c>
      <c r="F12" s="610">
        <f>F11*$F$1</f>
        <v>10</v>
      </c>
      <c r="G12" s="610">
        <f>G11*$G$1</f>
        <v>12</v>
      </c>
      <c r="H12" s="610">
        <f>H11*$H$1</f>
        <v>20</v>
      </c>
      <c r="I12" s="610"/>
      <c r="J12" s="611">
        <f>SUM(D12:I12)</f>
        <v>88</v>
      </c>
      <c r="K12" s="1404"/>
      <c r="M12" s="1383" t="s">
        <v>921</v>
      </c>
      <c r="N12" s="1383"/>
      <c r="P12" s="256" t="s">
        <v>919</v>
      </c>
      <c r="Q12" s="256" t="s">
        <v>904</v>
      </c>
      <c r="R12" s="256" t="s">
        <v>47</v>
      </c>
      <c r="S12" s="114"/>
      <c r="T12" s="184" t="s">
        <v>200</v>
      </c>
      <c r="U12" s="1114">
        <f>D32</f>
        <v>66</v>
      </c>
      <c r="V12" s="677">
        <f t="shared" ref="V12:V28" si="1">U12*$P$47</f>
        <v>31.994274733141445</v>
      </c>
      <c r="Z12" s="1219" t="s">
        <v>12</v>
      </c>
      <c r="AA12" s="1218">
        <f>'[100]Plan- Rohan'!Z56</f>
        <v>0</v>
      </c>
      <c r="AB12" s="1218">
        <f>'[100]Plan- Rohan'!Z57</f>
        <v>0</v>
      </c>
      <c r="AC12" s="1220">
        <f>'[100]Plan- Rohan'!J8</f>
        <v>204</v>
      </c>
      <c r="AD12" s="1218">
        <f>AB12+AC12</f>
        <v>204</v>
      </c>
      <c r="AE12" s="184" t="s">
        <v>907</v>
      </c>
      <c r="AF12" s="184">
        <f>'[100]Plan- Rohan'!U81</f>
        <v>720</v>
      </c>
      <c r="AG12" s="184">
        <f>'[100]Plan- Rohan'!V81</f>
        <v>720</v>
      </c>
      <c r="AH12" s="184">
        <f>'[100]Plan- Rohan'!W81</f>
        <v>240</v>
      </c>
      <c r="AI12" s="184">
        <f>'[100]Plan- Rohan'!X81</f>
        <v>240</v>
      </c>
      <c r="AJ12" s="184">
        <f>'[100]Plan- Rohan'!Y81</f>
        <v>30</v>
      </c>
      <c r="AK12" s="184">
        <f>'[100]Plan- Rohan'!Z81</f>
        <v>1950</v>
      </c>
    </row>
    <row r="13" spans="1:37" ht="21" customHeight="1">
      <c r="A13" s="1375" t="s">
        <v>518</v>
      </c>
      <c r="B13" s="460" t="s">
        <v>69</v>
      </c>
      <c r="C13" s="249">
        <v>6</v>
      </c>
      <c r="D13" s="249">
        <v>6</v>
      </c>
      <c r="E13" s="249">
        <v>6</v>
      </c>
      <c r="F13" s="249">
        <v>6</v>
      </c>
      <c r="G13" s="249">
        <v>6</v>
      </c>
      <c r="H13" s="249">
        <v>6</v>
      </c>
      <c r="I13" s="249">
        <v>3</v>
      </c>
      <c r="J13" s="443"/>
      <c r="K13" s="1377"/>
      <c r="O13" s="256" t="s">
        <v>12</v>
      </c>
      <c r="P13" s="429">
        <f>J8</f>
        <v>0</v>
      </c>
      <c r="Q13" s="429">
        <f>'Precast- Segment Casting plan '!S3</f>
        <v>0</v>
      </c>
      <c r="R13" s="429">
        <f>P13+Q13</f>
        <v>0</v>
      </c>
      <c r="T13" s="184" t="s">
        <v>228</v>
      </c>
      <c r="U13" s="1114">
        <f>E32</f>
        <v>480</v>
      </c>
      <c r="V13" s="677">
        <f t="shared" si="1"/>
        <v>232.68563442284687</v>
      </c>
      <c r="Z13" s="1219" t="s">
        <v>2</v>
      </c>
      <c r="AA13" s="1218">
        <f>'[100]Plan- Rohan'!Z58</f>
        <v>0</v>
      </c>
      <c r="AB13" s="1218">
        <f>'[100]Plan- Rohan'!Z59</f>
        <v>0</v>
      </c>
      <c r="AC13" s="1218">
        <f>'[100]Plan- Rohan'!J10</f>
        <v>358</v>
      </c>
      <c r="AD13" s="1218">
        <f t="shared" ref="AD13:AD27" si="2">AB13+AC13</f>
        <v>358</v>
      </c>
    </row>
    <row r="14" spans="1:37" ht="21" customHeight="1" thickBot="1">
      <c r="A14" s="1376"/>
      <c r="B14" s="609" t="s">
        <v>907</v>
      </c>
      <c r="C14" s="610"/>
      <c r="D14" s="610">
        <f>D13*$D$1</f>
        <v>18</v>
      </c>
      <c r="E14" s="610">
        <f>E13*$E$1</f>
        <v>120</v>
      </c>
      <c r="F14" s="610">
        <f>F13*$F$1</f>
        <v>30</v>
      </c>
      <c r="G14" s="610">
        <f>G13*G1</f>
        <v>36</v>
      </c>
      <c r="H14" s="610">
        <f>H13*$H$1</f>
        <v>30</v>
      </c>
      <c r="I14" s="610">
        <f>I13*26</f>
        <v>78</v>
      </c>
      <c r="J14" s="611">
        <f>SUM(D14:I14)</f>
        <v>312</v>
      </c>
      <c r="K14" s="1404"/>
      <c r="O14" s="256" t="s">
        <v>2</v>
      </c>
      <c r="P14" s="429">
        <f>J10</f>
        <v>158</v>
      </c>
      <c r="Q14" s="429">
        <f>'Precast- Segment Casting plan '!S4</f>
        <v>12</v>
      </c>
      <c r="R14" s="429">
        <f t="shared" ref="R14:R28" si="3">P14+Q14</f>
        <v>170</v>
      </c>
      <c r="T14" s="184" t="s">
        <v>354</v>
      </c>
      <c r="U14" s="429">
        <f>F32</f>
        <v>120</v>
      </c>
      <c r="V14" s="677">
        <f t="shared" si="1"/>
        <v>58.171408605711719</v>
      </c>
      <c r="Z14" s="1219" t="s">
        <v>37</v>
      </c>
      <c r="AA14" s="1218">
        <f>'[100]Plan- Rohan'!Z62</f>
        <v>16</v>
      </c>
      <c r="AB14" s="1218">
        <f>'[100]Plan- Rohan'!Z63</f>
        <v>192</v>
      </c>
      <c r="AC14" s="1218">
        <f>'[100]Plan- Rohan'!J14</f>
        <v>0</v>
      </c>
      <c r="AD14" s="1218">
        <f t="shared" si="2"/>
        <v>192</v>
      </c>
    </row>
    <row r="15" spans="1:37" ht="21" customHeight="1" thickBot="1">
      <c r="A15" s="1375" t="s">
        <v>516</v>
      </c>
      <c r="B15" s="460" t="s">
        <v>69</v>
      </c>
      <c r="C15" s="249"/>
      <c r="D15" s="249"/>
      <c r="E15" s="249"/>
      <c r="F15" s="249"/>
      <c r="G15" s="610"/>
      <c r="H15" s="249"/>
      <c r="I15" s="610"/>
      <c r="J15" s="443"/>
      <c r="K15" s="1377"/>
      <c r="O15" s="256" t="s">
        <v>37</v>
      </c>
      <c r="P15" s="429">
        <f>J14</f>
        <v>312</v>
      </c>
      <c r="Q15" s="429">
        <f>'Precast- Segment Casting plan '!S5</f>
        <v>96</v>
      </c>
      <c r="R15" s="429">
        <f t="shared" si="3"/>
        <v>408</v>
      </c>
      <c r="T15" s="184" t="s">
        <v>11</v>
      </c>
      <c r="U15" s="429">
        <f>G32</f>
        <v>144</v>
      </c>
      <c r="V15" s="677">
        <f t="shared" si="1"/>
        <v>69.805690326854062</v>
      </c>
      <c r="Z15" s="1219" t="s">
        <v>1</v>
      </c>
      <c r="AA15" s="1218">
        <f>'[100]Plan- Rohan'!Z66</f>
        <v>0</v>
      </c>
      <c r="AB15" s="1218">
        <f>'[100]Plan- Rohan'!Z67</f>
        <v>0</v>
      </c>
      <c r="AC15" s="1218">
        <f>'[100]Plan- Rohan'!J18</f>
        <v>0</v>
      </c>
      <c r="AD15" s="1218">
        <f t="shared" si="2"/>
        <v>0</v>
      </c>
    </row>
    <row r="16" spans="1:37" ht="21" customHeight="1" thickBot="1">
      <c r="A16" s="1376"/>
      <c r="B16" s="609" t="s">
        <v>907</v>
      </c>
      <c r="C16" s="610"/>
      <c r="D16" s="610">
        <f>D15*$D$1</f>
        <v>0</v>
      </c>
      <c r="E16" s="610">
        <f>E15*$E$1</f>
        <v>0</v>
      </c>
      <c r="F16" s="610">
        <f>F15*$F$1</f>
        <v>0</v>
      </c>
      <c r="G16" s="610"/>
      <c r="H16" s="610">
        <f>H15*$H$1</f>
        <v>0</v>
      </c>
      <c r="I16" s="610"/>
      <c r="J16" s="611">
        <f>SUM(D16:I16)</f>
        <v>0</v>
      </c>
      <c r="K16" s="1404"/>
      <c r="O16" s="256" t="s">
        <v>1</v>
      </c>
      <c r="P16" s="429">
        <f>J18</f>
        <v>0</v>
      </c>
      <c r="Q16" s="429">
        <f>'Precast- Segment Casting plan '!S6</f>
        <v>0</v>
      </c>
      <c r="R16" s="429">
        <f t="shared" si="3"/>
        <v>0</v>
      </c>
      <c r="T16" s="184" t="s">
        <v>10</v>
      </c>
      <c r="U16" s="429">
        <f>H32</f>
        <v>500</v>
      </c>
      <c r="V16" s="677">
        <f t="shared" si="1"/>
        <v>242.38086919046549</v>
      </c>
      <c r="Z16" s="1219" t="s">
        <v>40</v>
      </c>
      <c r="AA16" s="1218">
        <f>'[100]Plan- Rohan'!Z70</f>
        <v>0</v>
      </c>
      <c r="AB16" s="1218">
        <f>'[100]Plan- Rohan'!Z71</f>
        <v>0</v>
      </c>
      <c r="AC16" s="1218">
        <f>'[100]Plan- Rohan'!J20</f>
        <v>0</v>
      </c>
      <c r="AD16" s="1218">
        <f t="shared" si="2"/>
        <v>0</v>
      </c>
    </row>
    <row r="17" spans="1:30" ht="21" customHeight="1">
      <c r="A17" s="1375" t="s">
        <v>519</v>
      </c>
      <c r="B17" s="460" t="s">
        <v>69</v>
      </c>
      <c r="C17" s="249"/>
      <c r="D17" s="249"/>
      <c r="E17" s="249"/>
      <c r="F17" s="249"/>
      <c r="G17" s="249"/>
      <c r="H17" s="249"/>
      <c r="I17" s="249"/>
      <c r="J17" s="443"/>
      <c r="K17" s="1377"/>
      <c r="O17" s="256" t="s">
        <v>40</v>
      </c>
      <c r="P17" s="429">
        <f>J22</f>
        <v>346</v>
      </c>
      <c r="Q17" s="429">
        <f>'Precast- Segment Casting plan '!S7</f>
        <v>48</v>
      </c>
      <c r="R17" s="429">
        <f t="shared" si="3"/>
        <v>394</v>
      </c>
      <c r="T17" s="184" t="s">
        <v>204</v>
      </c>
      <c r="U17" s="429">
        <f>I32</f>
        <v>438</v>
      </c>
      <c r="V17" s="677">
        <f t="shared" si="1"/>
        <v>212.32564141084779</v>
      </c>
      <c r="Z17" s="1219" t="s">
        <v>14</v>
      </c>
      <c r="AA17" s="1218">
        <f>'[100]Plan- Rohan'!Z72</f>
        <v>0</v>
      </c>
      <c r="AB17" s="1218">
        <f>'[100]Plan- Rohan'!Z73</f>
        <v>0</v>
      </c>
      <c r="AC17" s="1218">
        <f>'[100]Plan- Rohan'!J22</f>
        <v>150</v>
      </c>
      <c r="AD17" s="1218">
        <f t="shared" si="2"/>
        <v>150</v>
      </c>
    </row>
    <row r="18" spans="1:30" ht="21" customHeight="1" thickBot="1">
      <c r="A18" s="1376"/>
      <c r="B18" s="609" t="s">
        <v>907</v>
      </c>
      <c r="C18" s="610"/>
      <c r="D18" s="610">
        <f>D17*$D$1</f>
        <v>0</v>
      </c>
      <c r="E18" s="610">
        <f>E17*$E$1</f>
        <v>0</v>
      </c>
      <c r="F18" s="610">
        <f>F17*$F$1</f>
        <v>0</v>
      </c>
      <c r="G18" s="610">
        <f>G17*$G$1</f>
        <v>0</v>
      </c>
      <c r="H18" s="610">
        <f>H17*$H$1</f>
        <v>0</v>
      </c>
      <c r="I18" s="610">
        <f>I17*20</f>
        <v>0</v>
      </c>
      <c r="J18" s="611">
        <f>SUM(D18:I18)</f>
        <v>0</v>
      </c>
      <c r="K18" s="1404"/>
      <c r="O18" s="256" t="s">
        <v>14</v>
      </c>
      <c r="P18" s="429">
        <f>J24</f>
        <v>0</v>
      </c>
      <c r="Q18" s="429">
        <f>'Precast- Segment Casting plan '!S8</f>
        <v>0</v>
      </c>
      <c r="R18" s="429">
        <f t="shared" si="3"/>
        <v>0</v>
      </c>
      <c r="T18" s="184" t="s">
        <v>95</v>
      </c>
      <c r="U18" s="429">
        <f>O5</f>
        <v>480</v>
      </c>
      <c r="V18" s="677">
        <f t="shared" si="1"/>
        <v>232.68563442284687</v>
      </c>
      <c r="Z18" s="1219" t="s">
        <v>41</v>
      </c>
      <c r="AA18" s="1218">
        <f>'[100]Plan- Rohan'!Z74</f>
        <v>159</v>
      </c>
      <c r="AB18" s="1218">
        <f>'[100]Plan- Rohan'!Z75</f>
        <v>1218</v>
      </c>
      <c r="AC18" s="1218">
        <f>'[100]Plan- Rohan'!J24</f>
        <v>452</v>
      </c>
      <c r="AD18" s="1218">
        <f t="shared" si="2"/>
        <v>1670</v>
      </c>
    </row>
    <row r="19" spans="1:30" ht="21" customHeight="1">
      <c r="A19" s="1366" t="s">
        <v>908</v>
      </c>
      <c r="B19" s="599" t="s">
        <v>69</v>
      </c>
      <c r="C19" s="709">
        <f>C21+C23+C25+C27+C29</f>
        <v>6</v>
      </c>
      <c r="D19" s="709">
        <f t="shared" ref="D19:I20" si="4">D21+D23+D25+D27+D29</f>
        <v>12</v>
      </c>
      <c r="E19" s="709">
        <f>E21+E23+E25+E27+E29</f>
        <v>14</v>
      </c>
      <c r="F19" s="709">
        <f>F21+F23+F25+F27+F29</f>
        <v>14</v>
      </c>
      <c r="G19" s="709">
        <f t="shared" si="4"/>
        <v>14</v>
      </c>
      <c r="H19" s="709">
        <f t="shared" si="4"/>
        <v>88</v>
      </c>
      <c r="I19" s="709">
        <f t="shared" si="4"/>
        <v>8</v>
      </c>
      <c r="J19" s="710"/>
      <c r="K19" s="451"/>
      <c r="O19" s="256" t="s">
        <v>41</v>
      </c>
      <c r="P19" s="429">
        <f>J26</f>
        <v>304</v>
      </c>
      <c r="Q19" s="429">
        <f>'Precast- Segment Casting plan '!S9</f>
        <v>286</v>
      </c>
      <c r="R19" s="429">
        <f t="shared" si="3"/>
        <v>590</v>
      </c>
      <c r="T19" s="184" t="s">
        <v>96</v>
      </c>
      <c r="U19" s="429">
        <f t="shared" ref="U19:U21" si="5">O6</f>
        <v>480</v>
      </c>
      <c r="V19" s="677">
        <f t="shared" si="1"/>
        <v>232.68563442284687</v>
      </c>
      <c r="Z19" s="1219" t="s">
        <v>34</v>
      </c>
      <c r="AA19" s="1218">
        <f>'[100]Plan- Rohan'!Z60</f>
        <v>5</v>
      </c>
      <c r="AB19" s="1218">
        <f>'[100]Plan- Rohan'!Z61</f>
        <v>60</v>
      </c>
      <c r="AC19" s="1218">
        <f>'[100]Plan- Rohan'!J12</f>
        <v>68</v>
      </c>
      <c r="AD19" s="1218">
        <f t="shared" si="2"/>
        <v>128</v>
      </c>
    </row>
    <row r="20" spans="1:30" ht="21" customHeight="1" thickBot="1">
      <c r="A20" s="1367"/>
      <c r="B20" s="602" t="s">
        <v>907</v>
      </c>
      <c r="C20" s="711">
        <f>C22+C24+C26+C28+C30</f>
        <v>0</v>
      </c>
      <c r="D20" s="711">
        <f t="shared" si="4"/>
        <v>36</v>
      </c>
      <c r="E20" s="711">
        <f>E22+E24+E26+E28+E30</f>
        <v>280</v>
      </c>
      <c r="F20" s="711">
        <f>F22+F24+F26+F28+F30</f>
        <v>70</v>
      </c>
      <c r="G20" s="711">
        <f t="shared" si="4"/>
        <v>84</v>
      </c>
      <c r="H20" s="711">
        <f t="shared" si="4"/>
        <v>440</v>
      </c>
      <c r="I20" s="711">
        <f t="shared" si="4"/>
        <v>280</v>
      </c>
      <c r="J20" s="712">
        <f>SUM(C20:I20)</f>
        <v>1190</v>
      </c>
      <c r="K20" s="605"/>
      <c r="O20" s="256" t="s">
        <v>34</v>
      </c>
      <c r="P20" s="429">
        <f>J12</f>
        <v>88</v>
      </c>
      <c r="Q20" s="429">
        <f>'Precast- Segment Casting plan '!S10</f>
        <v>96</v>
      </c>
      <c r="R20" s="429">
        <f t="shared" si="3"/>
        <v>184</v>
      </c>
      <c r="T20" s="184" t="s">
        <v>1683</v>
      </c>
      <c r="U20" s="429">
        <f>O7</f>
        <v>324</v>
      </c>
      <c r="V20" s="677">
        <f t="shared" si="1"/>
        <v>157.06280323542165</v>
      </c>
      <c r="Z20" s="1219" t="s">
        <v>3</v>
      </c>
      <c r="AA20" s="1218">
        <f>'[100]Plan- Rohan'!Z64</f>
        <v>40</v>
      </c>
      <c r="AB20" s="1218">
        <f>'[100]Plan- Rohan'!Z65</f>
        <v>480</v>
      </c>
      <c r="AC20" s="1218">
        <f>'[100]Plan- Rohan'!J16</f>
        <v>0</v>
      </c>
      <c r="AD20" s="1218">
        <f t="shared" si="2"/>
        <v>480</v>
      </c>
    </row>
    <row r="21" spans="1:30" ht="21" customHeight="1">
      <c r="A21" s="1375" t="s">
        <v>539</v>
      </c>
      <c r="B21" s="460" t="s">
        <v>69</v>
      </c>
      <c r="C21" s="249">
        <v>6</v>
      </c>
      <c r="D21" s="249">
        <v>6</v>
      </c>
      <c r="E21" s="249">
        <v>8</v>
      </c>
      <c r="F21" s="249">
        <v>8</v>
      </c>
      <c r="G21" s="249">
        <v>8</v>
      </c>
      <c r="H21" s="249"/>
      <c r="I21" s="249">
        <v>4</v>
      </c>
      <c r="J21" s="443"/>
      <c r="K21" s="1377"/>
      <c r="O21" s="256" t="s">
        <v>3</v>
      </c>
      <c r="P21" s="429">
        <f>J16</f>
        <v>0</v>
      </c>
      <c r="Q21" s="429">
        <f>'Precast- Segment Casting plan '!S11</f>
        <v>12</v>
      </c>
      <c r="R21" s="429">
        <f t="shared" si="3"/>
        <v>12</v>
      </c>
      <c r="T21" s="184" t="s">
        <v>98</v>
      </c>
      <c r="U21" s="429">
        <f t="shared" si="5"/>
        <v>276</v>
      </c>
      <c r="V21" s="677">
        <f t="shared" si="1"/>
        <v>133.79423979313697</v>
      </c>
      <c r="Z21" s="1219" t="s">
        <v>43</v>
      </c>
      <c r="AA21" s="1218">
        <f>'[100]Plan- Rohan'!Z76</f>
        <v>0</v>
      </c>
      <c r="AB21" s="1218">
        <f>'[100]Plan- Rohan'!Z77</f>
        <v>0</v>
      </c>
      <c r="AC21" s="1218">
        <f>'[100]Plan- Rohan'!J26</f>
        <v>278</v>
      </c>
      <c r="AD21" s="1218">
        <f t="shared" si="2"/>
        <v>278</v>
      </c>
    </row>
    <row r="22" spans="1:30" ht="21" customHeight="1" thickBot="1">
      <c r="A22" s="1376"/>
      <c r="B22" s="609" t="s">
        <v>907</v>
      </c>
      <c r="C22" s="610"/>
      <c r="D22" s="610">
        <f>D21*$D$1</f>
        <v>18</v>
      </c>
      <c r="E22" s="610">
        <f>E21*$E$1</f>
        <v>160</v>
      </c>
      <c r="F22" s="610">
        <f>F21*$F$1</f>
        <v>40</v>
      </c>
      <c r="G22" s="610">
        <f>G21*$G$1</f>
        <v>48</v>
      </c>
      <c r="H22" s="610">
        <f>H21*$H$1</f>
        <v>0</v>
      </c>
      <c r="I22" s="610">
        <f>I21*20</f>
        <v>80</v>
      </c>
      <c r="J22" s="611">
        <f>SUM(D22:I22)</f>
        <v>346</v>
      </c>
      <c r="K22" s="1404"/>
      <c r="O22" s="256" t="s">
        <v>43</v>
      </c>
      <c r="P22" s="429">
        <f>J28</f>
        <v>200</v>
      </c>
      <c r="Q22" s="429">
        <f>'Precast- Segment Casting plan '!S12</f>
        <v>696</v>
      </c>
      <c r="R22" s="429">
        <f t="shared" si="3"/>
        <v>896</v>
      </c>
      <c r="T22" s="184" t="s">
        <v>99</v>
      </c>
      <c r="U22" s="429">
        <f>O9</f>
        <v>20</v>
      </c>
      <c r="V22" s="677">
        <f t="shared" si="1"/>
        <v>9.6952347676186204</v>
      </c>
      <c r="Z22" s="1219" t="s">
        <v>472</v>
      </c>
      <c r="AA22" s="1218">
        <f>'[100]Plan- Rohan'!Z78</f>
        <v>0</v>
      </c>
      <c r="AB22" s="1218">
        <f>'[100]Plan- Rohan'!Z79</f>
        <v>0</v>
      </c>
      <c r="AC22" s="1218">
        <f>'[100]Plan- Rohan'!J28</f>
        <v>594</v>
      </c>
      <c r="AD22" s="1218">
        <f t="shared" si="2"/>
        <v>594</v>
      </c>
    </row>
    <row r="23" spans="1:30" ht="21" customHeight="1">
      <c r="A23" s="1375" t="s">
        <v>525</v>
      </c>
      <c r="B23" s="460" t="s">
        <v>69</v>
      </c>
      <c r="C23" s="249"/>
      <c r="D23" s="249"/>
      <c r="E23" s="249"/>
      <c r="F23" s="249"/>
      <c r="G23" s="249"/>
      <c r="H23" s="249"/>
      <c r="I23" s="249"/>
      <c r="J23" s="443"/>
      <c r="K23" s="1377"/>
      <c r="O23" s="256" t="s">
        <v>472</v>
      </c>
      <c r="P23" s="429">
        <f>J30</f>
        <v>340</v>
      </c>
      <c r="Q23" s="429">
        <f>'Precast- Segment Casting plan '!S13</f>
        <v>334</v>
      </c>
      <c r="R23" s="429">
        <f t="shared" si="3"/>
        <v>674</v>
      </c>
      <c r="T23" s="497" t="s">
        <v>2328</v>
      </c>
      <c r="U23" s="184">
        <f>J33</f>
        <v>60</v>
      </c>
      <c r="V23" s="677">
        <f t="shared" si="1"/>
        <v>29.085704302855859</v>
      </c>
      <c r="Z23" s="1221" t="s">
        <v>2328</v>
      </c>
      <c r="AA23" s="1222"/>
      <c r="AB23" s="1222"/>
      <c r="AC23" s="1218">
        <f>'[100]Plan- Rohan'!J29</f>
        <v>84</v>
      </c>
      <c r="AD23" s="1218">
        <f t="shared" si="2"/>
        <v>84</v>
      </c>
    </row>
    <row r="24" spans="1:30" ht="21" customHeight="1" thickBot="1">
      <c r="A24" s="1376"/>
      <c r="B24" s="609" t="s">
        <v>907</v>
      </c>
      <c r="C24" s="610"/>
      <c r="D24" s="610">
        <f>D23*$D$1</f>
        <v>0</v>
      </c>
      <c r="E24" s="610">
        <f>E23*$E$1</f>
        <v>0</v>
      </c>
      <c r="F24" s="610">
        <f>F23*$F$1</f>
        <v>0</v>
      </c>
      <c r="G24" s="610">
        <f>G23*$G$1</f>
        <v>0</v>
      </c>
      <c r="H24" s="610">
        <f>H23*$H$1</f>
        <v>0</v>
      </c>
      <c r="I24" s="610"/>
      <c r="J24" s="611">
        <f>SUM(D24:I24)</f>
        <v>0</v>
      </c>
      <c r="K24" s="1404"/>
      <c r="O24" s="497" t="s">
        <v>2328</v>
      </c>
      <c r="P24" s="184">
        <f>J33</f>
        <v>60</v>
      </c>
      <c r="R24" s="429">
        <f t="shared" si="3"/>
        <v>60</v>
      </c>
      <c r="T24" s="497" t="s">
        <v>2329</v>
      </c>
      <c r="U24" s="184">
        <f>J34</f>
        <v>120</v>
      </c>
      <c r="V24" s="677">
        <f t="shared" si="1"/>
        <v>58.171408605711719</v>
      </c>
      <c r="Z24" s="1221" t="s">
        <v>2329</v>
      </c>
      <c r="AA24" s="1222"/>
      <c r="AB24" s="1222"/>
      <c r="AC24" s="1218">
        <f>'[100]Plan- Rohan'!J30</f>
        <v>500</v>
      </c>
      <c r="AD24" s="1218">
        <f t="shared" si="2"/>
        <v>500</v>
      </c>
    </row>
    <row r="25" spans="1:30" ht="21" customHeight="1">
      <c r="A25" s="1375" t="s">
        <v>521</v>
      </c>
      <c r="B25" s="460" t="s">
        <v>69</v>
      </c>
      <c r="C25" s="249"/>
      <c r="D25" s="249">
        <v>6</v>
      </c>
      <c r="E25" s="249">
        <v>6</v>
      </c>
      <c r="F25" s="249">
        <v>6</v>
      </c>
      <c r="G25" s="249">
        <v>6</v>
      </c>
      <c r="H25" s="249">
        <v>20</v>
      </c>
      <c r="I25" s="249"/>
      <c r="J25" s="443"/>
      <c r="K25" s="1377"/>
      <c r="O25" s="497" t="s">
        <v>2329</v>
      </c>
      <c r="P25" s="184">
        <f>J34</f>
        <v>120</v>
      </c>
      <c r="R25" s="429">
        <f t="shared" si="3"/>
        <v>120</v>
      </c>
      <c r="T25" s="497" t="s">
        <v>2330</v>
      </c>
      <c r="U25" s="184">
        <f t="shared" ref="U25:U27" si="6">J35</f>
        <v>0</v>
      </c>
      <c r="V25" s="677">
        <f t="shared" si="1"/>
        <v>0</v>
      </c>
      <c r="Z25" s="1221" t="s">
        <v>2330</v>
      </c>
      <c r="AA25" s="1222"/>
      <c r="AB25" s="1222"/>
      <c r="AC25" s="1218"/>
      <c r="AD25" s="1218">
        <f t="shared" si="2"/>
        <v>0</v>
      </c>
    </row>
    <row r="26" spans="1:30" ht="21" customHeight="1" thickBot="1">
      <c r="A26" s="1376"/>
      <c r="B26" s="609" t="s">
        <v>907</v>
      </c>
      <c r="C26" s="610"/>
      <c r="D26" s="610">
        <f>D25*$D$1</f>
        <v>18</v>
      </c>
      <c r="E26" s="610">
        <f>E25*$E$1</f>
        <v>120</v>
      </c>
      <c r="F26" s="610">
        <f>F25*$F$1</f>
        <v>30</v>
      </c>
      <c r="G26" s="610">
        <f>G25*$G$1</f>
        <v>36</v>
      </c>
      <c r="H26" s="610">
        <f>H25*$H$1</f>
        <v>100</v>
      </c>
      <c r="I26" s="610"/>
      <c r="J26" s="611">
        <f>SUM(D26:I26)</f>
        <v>304</v>
      </c>
      <c r="K26" s="1404"/>
      <c r="O26" s="497" t="s">
        <v>2330</v>
      </c>
      <c r="P26" s="184">
        <f t="shared" ref="P26:P28" si="7">J35</f>
        <v>0</v>
      </c>
      <c r="R26" s="429">
        <f t="shared" si="3"/>
        <v>0</v>
      </c>
      <c r="T26" s="497" t="s">
        <v>2331</v>
      </c>
      <c r="U26" s="184">
        <f t="shared" si="6"/>
        <v>529</v>
      </c>
      <c r="V26" s="677">
        <f t="shared" si="1"/>
        <v>256.4389596035125</v>
      </c>
      <c r="Z26" s="1221" t="s">
        <v>2331</v>
      </c>
      <c r="AA26" s="1222"/>
      <c r="AB26" s="1222"/>
      <c r="AC26" s="1218"/>
      <c r="AD26" s="1218">
        <f t="shared" si="2"/>
        <v>0</v>
      </c>
    </row>
    <row r="27" spans="1:30" ht="21" customHeight="1">
      <c r="A27" s="1375" t="s">
        <v>524</v>
      </c>
      <c r="B27" s="460" t="s">
        <v>69</v>
      </c>
      <c r="C27" s="249"/>
      <c r="D27" s="249"/>
      <c r="E27" s="249"/>
      <c r="F27" s="249"/>
      <c r="G27" s="249"/>
      <c r="H27" s="249"/>
      <c r="I27" s="249">
        <v>4</v>
      </c>
      <c r="J27" s="443"/>
      <c r="K27" s="1377"/>
      <c r="O27" s="497" t="s">
        <v>2331</v>
      </c>
      <c r="P27" s="184">
        <f t="shared" si="7"/>
        <v>529</v>
      </c>
      <c r="R27" s="429">
        <f t="shared" si="3"/>
        <v>529</v>
      </c>
      <c r="T27" s="497" t="s">
        <v>2332</v>
      </c>
      <c r="U27" s="184">
        <f t="shared" si="6"/>
        <v>0</v>
      </c>
      <c r="V27" s="677">
        <f t="shared" si="1"/>
        <v>0</v>
      </c>
      <c r="Z27" s="1221" t="s">
        <v>2332</v>
      </c>
      <c r="AA27" s="1222"/>
      <c r="AB27" s="1222"/>
      <c r="AC27" s="1218"/>
      <c r="AD27" s="1218">
        <f t="shared" si="2"/>
        <v>0</v>
      </c>
    </row>
    <row r="28" spans="1:30" ht="21" customHeight="1" thickBot="1">
      <c r="A28" s="1376"/>
      <c r="B28" s="609" t="s">
        <v>907</v>
      </c>
      <c r="C28" s="610"/>
      <c r="D28" s="610">
        <f>D27*$D$1</f>
        <v>0</v>
      </c>
      <c r="E28" s="610">
        <f>E27*$E$1</f>
        <v>0</v>
      </c>
      <c r="F28" s="610">
        <f>F27*$F$1</f>
        <v>0</v>
      </c>
      <c r="G28" s="610">
        <f>G27*$G$1</f>
        <v>0</v>
      </c>
      <c r="H28" s="610">
        <f>H27*$H$1</f>
        <v>0</v>
      </c>
      <c r="I28" s="610">
        <f>I27*50</f>
        <v>200</v>
      </c>
      <c r="J28" s="611">
        <f>SUM(D28:I28)</f>
        <v>200</v>
      </c>
      <c r="K28" s="1404"/>
      <c r="O28" s="497" t="s">
        <v>2332</v>
      </c>
      <c r="P28" s="184">
        <f t="shared" si="7"/>
        <v>0</v>
      </c>
      <c r="R28" s="429">
        <f t="shared" si="3"/>
        <v>0</v>
      </c>
      <c r="U28" s="429">
        <f>SUM(U12:U27)</f>
        <v>4037</v>
      </c>
      <c r="V28" s="677">
        <f t="shared" si="1"/>
        <v>1956.9831378438184</v>
      </c>
      <c r="Z28" s="1222"/>
      <c r="AA28" s="1220">
        <f t="shared" ref="AA28:AB28" si="8">SUM(AA12:AA27)</f>
        <v>220</v>
      </c>
      <c r="AB28" s="1220">
        <f t="shared" si="8"/>
        <v>1950</v>
      </c>
      <c r="AC28" s="1220">
        <f>SUM(AC12:AC27)</f>
        <v>2688</v>
      </c>
      <c r="AD28" s="1218">
        <f>SUM(AD12:AD27)</f>
        <v>4638</v>
      </c>
    </row>
    <row r="29" spans="1:30" ht="21" customHeight="1">
      <c r="A29" s="1375" t="s">
        <v>777</v>
      </c>
      <c r="B29" s="460" t="s">
        <v>69</v>
      </c>
      <c r="C29" s="249"/>
      <c r="D29" s="249"/>
      <c r="E29" s="249"/>
      <c r="F29" s="249"/>
      <c r="G29" s="249"/>
      <c r="H29" s="249">
        <v>68</v>
      </c>
      <c r="I29" s="249"/>
      <c r="J29" s="443"/>
      <c r="K29" s="1377"/>
      <c r="P29" s="435">
        <f t="shared" ref="P29:Q29" si="9">SUM(P13:P28)</f>
        <v>2457</v>
      </c>
      <c r="Q29" s="435">
        <f t="shared" si="9"/>
        <v>1580</v>
      </c>
      <c r="R29" s="435">
        <f>SUM(R13:R28)</f>
        <v>4037</v>
      </c>
    </row>
    <row r="30" spans="1:30" ht="21" customHeight="1" thickBot="1">
      <c r="A30" s="1376"/>
      <c r="B30" s="609" t="s">
        <v>907</v>
      </c>
      <c r="C30" s="610"/>
      <c r="D30" s="610">
        <f>D29*$D$1</f>
        <v>0</v>
      </c>
      <c r="E30" s="610">
        <f>E29*$E$1</f>
        <v>0</v>
      </c>
      <c r="F30" s="610">
        <f>F29*$F$1</f>
        <v>0</v>
      </c>
      <c r="G30" s="610">
        <f>G29*$G$1</f>
        <v>0</v>
      </c>
      <c r="H30" s="610">
        <f>H29*$H$1</f>
        <v>340</v>
      </c>
      <c r="I30" s="610">
        <f>I29*50</f>
        <v>0</v>
      </c>
      <c r="J30" s="611">
        <f>SUM(D30:I30)</f>
        <v>340</v>
      </c>
      <c r="K30" s="1404"/>
    </row>
    <row r="31" spans="1:30" ht="21" customHeight="1" thickBot="1">
      <c r="A31" s="1384" t="s">
        <v>47</v>
      </c>
      <c r="B31" s="599" t="s">
        <v>69</v>
      </c>
      <c r="C31" s="610"/>
      <c r="D31" s="610">
        <f>D30*$D$1</f>
        <v>0</v>
      </c>
      <c r="E31" s="610">
        <f>E30*$E$1</f>
        <v>0</v>
      </c>
      <c r="F31" s="610">
        <f>F30*$F$1</f>
        <v>0</v>
      </c>
      <c r="G31" s="610">
        <f>G30*$G$1</f>
        <v>0</v>
      </c>
      <c r="H31" s="610">
        <f>H30*$H$1</f>
        <v>1700</v>
      </c>
      <c r="I31" s="610">
        <f>I30*40</f>
        <v>0</v>
      </c>
      <c r="J31" s="611">
        <f>SUM(D31:I31)</f>
        <v>1700</v>
      </c>
      <c r="K31" s="451"/>
    </row>
    <row r="32" spans="1:30" ht="21" customHeight="1" thickBot="1">
      <c r="A32" s="1385"/>
      <c r="B32" s="602" t="s">
        <v>907</v>
      </c>
      <c r="C32" s="711">
        <f>C6+C20</f>
        <v>0</v>
      </c>
      <c r="D32" s="711">
        <f t="shared" ref="D32:I32" si="10">D6+D20</f>
        <v>66</v>
      </c>
      <c r="E32" s="711">
        <f>E6+E20</f>
        <v>480</v>
      </c>
      <c r="F32" s="711">
        <f>F6+F20</f>
        <v>120</v>
      </c>
      <c r="G32" s="711">
        <f t="shared" si="10"/>
        <v>144</v>
      </c>
      <c r="H32" s="711">
        <f t="shared" si="10"/>
        <v>500</v>
      </c>
      <c r="I32" s="711">
        <f t="shared" si="10"/>
        <v>438</v>
      </c>
      <c r="J32" s="718">
        <f>SUM(C32:I32)</f>
        <v>1748</v>
      </c>
      <c r="K32" s="605"/>
    </row>
    <row r="33" spans="1:16" ht="15" thickBot="1">
      <c r="A33" s="1011" t="s">
        <v>2328</v>
      </c>
      <c r="D33" s="610">
        <v>10</v>
      </c>
      <c r="E33" s="610">
        <v>80</v>
      </c>
      <c r="J33" s="184">
        <v>60</v>
      </c>
    </row>
    <row r="34" spans="1:16">
      <c r="A34" s="1011" t="s">
        <v>2329</v>
      </c>
      <c r="E34" s="184">
        <v>120</v>
      </c>
      <c r="J34" s="184">
        <f t="shared" ref="J34:J36" si="11">SUM(C34:I34)</f>
        <v>120</v>
      </c>
    </row>
    <row r="35" spans="1:16">
      <c r="A35" s="1011" t="s">
        <v>2330</v>
      </c>
      <c r="J35" s="184">
        <f t="shared" si="11"/>
        <v>0</v>
      </c>
    </row>
    <row r="36" spans="1:16">
      <c r="A36" s="1011" t="s">
        <v>2331</v>
      </c>
      <c r="E36" s="184">
        <v>529</v>
      </c>
      <c r="J36" s="184">
        <f t="shared" si="11"/>
        <v>529</v>
      </c>
    </row>
    <row r="37" spans="1:16">
      <c r="A37" s="1011" t="s">
        <v>2332</v>
      </c>
    </row>
    <row r="38" spans="1:16">
      <c r="A38" s="1008" t="s">
        <v>2231</v>
      </c>
      <c r="J38" s="184">
        <f>SUM(C38:I38)</f>
        <v>0</v>
      </c>
    </row>
    <row r="39" spans="1:16">
      <c r="J39" s="1009">
        <f>SUM(J32:J38)</f>
        <v>2457</v>
      </c>
    </row>
    <row r="40" spans="1:16">
      <c r="J40" s="1403" t="s">
        <v>904</v>
      </c>
      <c r="K40" s="1400" t="s">
        <v>918</v>
      </c>
      <c r="L40" s="1400"/>
      <c r="M40" s="1400"/>
    </row>
    <row r="41" spans="1:16">
      <c r="J41" s="1403"/>
      <c r="K41" s="1401" t="s">
        <v>914</v>
      </c>
      <c r="L41" s="1401"/>
      <c r="M41" s="988">
        <f>$O$10*N41</f>
        <v>378.49133537206933</v>
      </c>
      <c r="N41" s="534">
        <v>0.23955147808358818</v>
      </c>
    </row>
    <row r="42" spans="1:16">
      <c r="J42" s="1403"/>
      <c r="K42" s="1401" t="s">
        <v>915</v>
      </c>
      <c r="L42" s="1401"/>
      <c r="M42" s="988">
        <f>$O$10*N42</f>
        <v>395.40265035677879</v>
      </c>
      <c r="N42" s="534">
        <v>0.25025484199796127</v>
      </c>
    </row>
    <row r="43" spans="1:16">
      <c r="J43" s="1403"/>
      <c r="K43" s="1401" t="s">
        <v>916</v>
      </c>
      <c r="L43" s="1401"/>
      <c r="M43" s="988">
        <f>$O$10*N43</f>
        <v>395.40265035677879</v>
      </c>
      <c r="N43" s="534">
        <v>0.25025484199796127</v>
      </c>
    </row>
    <row r="44" spans="1:16">
      <c r="J44" s="1403"/>
      <c r="K44" s="1401" t="s">
        <v>917</v>
      </c>
      <c r="L44" s="1401"/>
      <c r="M44" s="988">
        <f>$O$10*N44</f>
        <v>410.70336391437303</v>
      </c>
      <c r="N44" s="534">
        <v>0.25993883792048927</v>
      </c>
    </row>
    <row r="45" spans="1:16">
      <c r="J45" s="1403"/>
      <c r="K45" s="1402" t="s">
        <v>47</v>
      </c>
      <c r="L45" s="1402"/>
      <c r="M45" s="1223">
        <f>SUM(M41:M44)</f>
        <v>1580</v>
      </c>
    </row>
    <row r="46" spans="1:16">
      <c r="J46" s="1403" t="s">
        <v>919</v>
      </c>
      <c r="K46" s="1400" t="s">
        <v>918</v>
      </c>
      <c r="L46" s="1400"/>
      <c r="M46" s="1400"/>
    </row>
    <row r="47" spans="1:16">
      <c r="J47" s="1403"/>
      <c r="K47" s="1401" t="s">
        <v>914</v>
      </c>
      <c r="L47" s="1401"/>
      <c r="M47" s="988">
        <f>$J$39*N47</f>
        <v>515.72311127651653</v>
      </c>
      <c r="N47" s="534">
        <v>0.20989951618905842</v>
      </c>
      <c r="O47" s="405">
        <f>(N41+N47)/2</f>
        <v>0.22472549713632328</v>
      </c>
      <c r="P47" s="405">
        <f>O47+O48</f>
        <v>0.48476173838093101</v>
      </c>
    </row>
    <row r="48" spans="1:16">
      <c r="J48" s="1403"/>
      <c r="K48" s="1401" t="s">
        <v>915</v>
      </c>
      <c r="L48" s="1401"/>
      <c r="M48" s="988">
        <f t="shared" ref="M48:M50" si="12">$J$39*N48</f>
        <v>662.94194268701153</v>
      </c>
      <c r="N48" s="534">
        <v>0.26981764049125417</v>
      </c>
      <c r="O48" s="405">
        <f t="shared" ref="O48:O50" si="13">(N42+N48)/2</f>
        <v>0.26003624124460772</v>
      </c>
      <c r="P48" s="405"/>
    </row>
    <row r="49" spans="1:22">
      <c r="J49" s="1403"/>
      <c r="K49" s="1401" t="s">
        <v>916</v>
      </c>
      <c r="L49" s="1401"/>
      <c r="M49" s="988">
        <f t="shared" si="12"/>
        <v>662.94194268701153</v>
      </c>
      <c r="N49" s="534">
        <v>0.26981764049125417</v>
      </c>
      <c r="O49" s="405">
        <f t="shared" si="13"/>
        <v>0.26003624124460772</v>
      </c>
      <c r="P49" s="405"/>
    </row>
    <row r="50" spans="1:22">
      <c r="J50" s="1403"/>
      <c r="K50" s="1401" t="s">
        <v>917</v>
      </c>
      <c r="L50" s="1401"/>
      <c r="M50" s="988">
        <f t="shared" si="12"/>
        <v>615.3930033494604</v>
      </c>
      <c r="N50" s="534">
        <v>0.25046520282843321</v>
      </c>
      <c r="O50" s="405">
        <f t="shared" si="13"/>
        <v>0.25520202037446127</v>
      </c>
      <c r="P50" s="405"/>
    </row>
    <row r="51" spans="1:22">
      <c r="J51" s="1403"/>
      <c r="K51" s="1402" t="s">
        <v>47</v>
      </c>
      <c r="L51" s="1402"/>
      <c r="M51" s="1223">
        <f>SUM(M47:M50)</f>
        <v>2457</v>
      </c>
    </row>
    <row r="52" spans="1:22" ht="15" thickBot="1"/>
    <row r="53" spans="1:22" ht="19.5" thickTop="1" thickBot="1">
      <c r="K53" s="1391" t="s">
        <v>1123</v>
      </c>
      <c r="L53" s="1392"/>
      <c r="M53" s="728">
        <f>M45+M51</f>
        <v>4037</v>
      </c>
      <c r="N53" s="468" t="s">
        <v>564</v>
      </c>
    </row>
    <row r="54" spans="1:22" ht="15" thickTop="1">
      <c r="K54" s="184"/>
      <c r="P54" s="405"/>
      <c r="Q54" s="405"/>
    </row>
    <row r="55" spans="1:22">
      <c r="C55" s="184">
        <v>12</v>
      </c>
      <c r="D55" s="184">
        <v>12</v>
      </c>
      <c r="E55" s="184">
        <v>12</v>
      </c>
      <c r="F55" s="184">
        <v>12</v>
      </c>
      <c r="G55" s="184">
        <v>0.5</v>
      </c>
    </row>
    <row r="56" spans="1:22">
      <c r="A56" s="592" t="s">
        <v>1124</v>
      </c>
    </row>
    <row r="57" spans="1:22" ht="51.65" customHeight="1">
      <c r="C57" s="1224" t="s">
        <v>909</v>
      </c>
      <c r="D57" s="1224" t="s">
        <v>910</v>
      </c>
      <c r="E57" s="1224" t="s">
        <v>912</v>
      </c>
      <c r="F57" s="1224" t="s">
        <v>911</v>
      </c>
      <c r="G57" s="1224" t="s">
        <v>99</v>
      </c>
      <c r="H57" s="1179" t="s">
        <v>47</v>
      </c>
      <c r="U57" s="1036" t="s">
        <v>1124</v>
      </c>
    </row>
    <row r="58" spans="1:22" ht="18.5">
      <c r="A58" s="1399" t="s">
        <v>906</v>
      </c>
      <c r="B58" s="1225" t="s">
        <v>69</v>
      </c>
      <c r="C58" s="1143">
        <f>C60+C62+C64+C66+C68+C70</f>
        <v>70</v>
      </c>
      <c r="D58" s="1143">
        <f t="shared" ref="D58:G58" si="14">D60+D62+D64+D66+D68+D70</f>
        <v>32</v>
      </c>
      <c r="E58" s="1143">
        <f t="shared" si="14"/>
        <v>42</v>
      </c>
      <c r="F58" s="1143">
        <f t="shared" si="14"/>
        <v>34</v>
      </c>
      <c r="G58" s="1143">
        <f t="shared" si="14"/>
        <v>30</v>
      </c>
      <c r="H58" s="1226">
        <f>SUM(C58:G58)</f>
        <v>208</v>
      </c>
      <c r="Q58" s="1036" t="s">
        <v>1124</v>
      </c>
      <c r="T58" s="1227"/>
      <c r="U58" s="1228" t="s">
        <v>1684</v>
      </c>
      <c r="V58" s="1228" t="s">
        <v>1685</v>
      </c>
    </row>
    <row r="59" spans="1:22" ht="18.5">
      <c r="A59" s="1399"/>
      <c r="B59" s="1225" t="s">
        <v>907</v>
      </c>
      <c r="C59" s="1143"/>
      <c r="D59" s="1143"/>
      <c r="E59" s="1143"/>
      <c r="F59" s="1143"/>
      <c r="G59" s="1143"/>
      <c r="H59" s="1226">
        <f t="shared" ref="H59:H71" si="15">SUM(C59:G59)</f>
        <v>0</v>
      </c>
      <c r="T59" s="1227" t="s">
        <v>909</v>
      </c>
      <c r="U59" s="1229">
        <f>C84</f>
        <v>82</v>
      </c>
      <c r="V59" s="1230">
        <f>U59*$O$77</f>
        <v>24.600000000000005</v>
      </c>
    </row>
    <row r="60" spans="1:22" ht="37">
      <c r="A60" s="1397" t="s">
        <v>522</v>
      </c>
      <c r="B60" s="1145" t="s">
        <v>69</v>
      </c>
      <c r="C60" s="988">
        <v>12</v>
      </c>
      <c r="D60" s="988"/>
      <c r="E60" s="988">
        <v>6</v>
      </c>
      <c r="F60" s="988">
        <v>6</v>
      </c>
      <c r="G60" s="988">
        <v>18</v>
      </c>
      <c r="H60" s="1231">
        <f t="shared" si="15"/>
        <v>42</v>
      </c>
      <c r="P60" s="1228" t="s">
        <v>12</v>
      </c>
      <c r="Q60" s="1229">
        <f>H60</f>
        <v>42</v>
      </c>
      <c r="T60" s="1227" t="s">
        <v>910</v>
      </c>
      <c r="U60" s="1229">
        <f>D84</f>
        <v>46</v>
      </c>
      <c r="V60" s="1230">
        <f t="shared" ref="V60:V63" si="16">U60*$O$77</f>
        <v>13.800000000000002</v>
      </c>
    </row>
    <row r="61" spans="1:22" ht="18.5">
      <c r="A61" s="1397"/>
      <c r="B61" s="1145" t="s">
        <v>907</v>
      </c>
      <c r="C61" s="988"/>
      <c r="D61" s="988"/>
      <c r="E61" s="988"/>
      <c r="F61" s="988"/>
      <c r="G61" s="988"/>
      <c r="H61" s="1231">
        <f t="shared" si="15"/>
        <v>0</v>
      </c>
      <c r="P61" s="1228" t="s">
        <v>2</v>
      </c>
      <c r="Q61" s="1229">
        <f>H62</f>
        <v>40</v>
      </c>
      <c r="T61" s="1227" t="s">
        <v>911</v>
      </c>
      <c r="U61" s="1229">
        <f>E84</f>
        <v>46</v>
      </c>
      <c r="V61" s="1230">
        <f t="shared" si="16"/>
        <v>13.800000000000002</v>
      </c>
    </row>
    <row r="62" spans="1:22" ht="18.5">
      <c r="A62" s="1397" t="s">
        <v>523</v>
      </c>
      <c r="B62" s="1145" t="s">
        <v>69</v>
      </c>
      <c r="C62" s="990">
        <v>10</v>
      </c>
      <c r="D62" s="990">
        <v>8</v>
      </c>
      <c r="E62" s="990">
        <v>6</v>
      </c>
      <c r="F62" s="990">
        <v>4</v>
      </c>
      <c r="G62" s="990">
        <v>12</v>
      </c>
      <c r="H62" s="1144">
        <f t="shared" si="15"/>
        <v>40</v>
      </c>
      <c r="P62" s="1228" t="s">
        <v>37</v>
      </c>
      <c r="Q62" s="1229">
        <f>H66</f>
        <v>80</v>
      </c>
      <c r="T62" s="1227" t="s">
        <v>912</v>
      </c>
      <c r="U62" s="1229">
        <f>F84</f>
        <v>38</v>
      </c>
      <c r="V62" s="1230">
        <f t="shared" si="16"/>
        <v>11.400000000000002</v>
      </c>
    </row>
    <row r="63" spans="1:22" ht="18.5">
      <c r="A63" s="1397"/>
      <c r="B63" s="1145" t="s">
        <v>907</v>
      </c>
      <c r="C63" s="988"/>
      <c r="D63" s="988"/>
      <c r="E63" s="988"/>
      <c r="F63" s="988"/>
      <c r="G63" s="988"/>
      <c r="H63" s="1144">
        <f t="shared" si="15"/>
        <v>0</v>
      </c>
      <c r="P63" s="1228" t="s">
        <v>1</v>
      </c>
      <c r="Q63" s="1229">
        <f>H70</f>
        <v>0</v>
      </c>
      <c r="T63" s="1227" t="s">
        <v>99</v>
      </c>
      <c r="U63" s="1229">
        <f>G84</f>
        <v>33</v>
      </c>
      <c r="V63" s="1230">
        <f t="shared" si="16"/>
        <v>9.9000000000000021</v>
      </c>
    </row>
    <row r="64" spans="1:22" ht="18.5">
      <c r="A64" s="1397" t="s">
        <v>520</v>
      </c>
      <c r="B64" s="1145" t="s">
        <v>69</v>
      </c>
      <c r="C64" s="988"/>
      <c r="D64" s="988"/>
      <c r="E64" s="988">
        <v>6</v>
      </c>
      <c r="F64" s="988"/>
      <c r="G64" s="988"/>
      <c r="H64" s="1144">
        <f t="shared" si="15"/>
        <v>6</v>
      </c>
      <c r="P64" s="1228" t="s">
        <v>40</v>
      </c>
      <c r="Q64" s="1229">
        <f>H74</f>
        <v>0</v>
      </c>
    </row>
    <row r="65" spans="1:17" ht="18.5">
      <c r="A65" s="1397"/>
      <c r="B65" s="1145" t="s">
        <v>907</v>
      </c>
      <c r="C65" s="988"/>
      <c r="D65" s="988"/>
      <c r="E65" s="988"/>
      <c r="F65" s="988"/>
      <c r="G65" s="988"/>
      <c r="H65" s="1144">
        <f t="shared" si="15"/>
        <v>0</v>
      </c>
      <c r="P65" s="1228" t="s">
        <v>14</v>
      </c>
      <c r="Q65" s="1229">
        <f>H76</f>
        <v>0</v>
      </c>
    </row>
    <row r="66" spans="1:17" ht="18.5">
      <c r="A66" s="1397" t="s">
        <v>518</v>
      </c>
      <c r="B66" s="1145" t="s">
        <v>69</v>
      </c>
      <c r="C66" s="988">
        <v>32</v>
      </c>
      <c r="D66" s="988">
        <v>16</v>
      </c>
      <c r="E66" s="988">
        <v>16</v>
      </c>
      <c r="F66" s="988">
        <v>16</v>
      </c>
      <c r="G66" s="988"/>
      <c r="H66" s="1144">
        <f t="shared" si="15"/>
        <v>80</v>
      </c>
      <c r="P66" s="1228" t="s">
        <v>41</v>
      </c>
      <c r="Q66" s="1229">
        <f>H78</f>
        <v>0</v>
      </c>
    </row>
    <row r="67" spans="1:17" ht="18.5">
      <c r="A67" s="1397"/>
      <c r="B67" s="1145" t="s">
        <v>907</v>
      </c>
      <c r="C67" s="988">
        <f>C66*$O$1</f>
        <v>384</v>
      </c>
      <c r="D67" s="988">
        <f>D66*$O$1</f>
        <v>192</v>
      </c>
      <c r="E67" s="988">
        <f>E66*$O$1</f>
        <v>192</v>
      </c>
      <c r="F67" s="988">
        <f>F66*$O$1</f>
        <v>192</v>
      </c>
      <c r="G67" s="988">
        <f>G66*$O$1</f>
        <v>0</v>
      </c>
      <c r="H67" s="1144">
        <f t="shared" si="15"/>
        <v>960</v>
      </c>
      <c r="P67" s="1228" t="s">
        <v>34</v>
      </c>
      <c r="Q67" s="1229">
        <f>H64</f>
        <v>6</v>
      </c>
    </row>
    <row r="68" spans="1:17" ht="18.5">
      <c r="A68" s="1397" t="s">
        <v>516</v>
      </c>
      <c r="B68" s="1145" t="s">
        <v>69</v>
      </c>
      <c r="C68" s="990">
        <v>16</v>
      </c>
      <c r="D68" s="990">
        <v>8</v>
      </c>
      <c r="E68" s="990">
        <v>8</v>
      </c>
      <c r="F68" s="990">
        <v>8</v>
      </c>
      <c r="G68" s="990"/>
      <c r="H68" s="1144">
        <f t="shared" si="15"/>
        <v>40</v>
      </c>
      <c r="P68" s="1228" t="s">
        <v>3</v>
      </c>
      <c r="Q68" s="1229">
        <f>H68</f>
        <v>40</v>
      </c>
    </row>
    <row r="69" spans="1:17" ht="18.5">
      <c r="A69" s="1397"/>
      <c r="B69" s="1145" t="s">
        <v>907</v>
      </c>
      <c r="C69" s="988">
        <f>C68*$O$1</f>
        <v>192</v>
      </c>
      <c r="D69" s="988">
        <f>D68*$O$1</f>
        <v>96</v>
      </c>
      <c r="E69" s="988">
        <f>E68*$O$1</f>
        <v>96</v>
      </c>
      <c r="F69" s="988">
        <f>F68*$O$1</f>
        <v>96</v>
      </c>
      <c r="G69" s="988">
        <f>G68*$O$1</f>
        <v>0</v>
      </c>
      <c r="H69" s="1144">
        <f t="shared" si="15"/>
        <v>480</v>
      </c>
      <c r="P69" s="1228" t="s">
        <v>43</v>
      </c>
      <c r="Q69" s="1229">
        <f>H80</f>
        <v>37</v>
      </c>
    </row>
    <row r="70" spans="1:17" ht="18.5">
      <c r="A70" s="1397" t="s">
        <v>519</v>
      </c>
      <c r="B70" s="1145" t="s">
        <v>69</v>
      </c>
      <c r="C70" s="990"/>
      <c r="D70" s="990"/>
      <c r="E70" s="990"/>
      <c r="F70" s="990"/>
      <c r="G70" s="990"/>
      <c r="H70" s="1144">
        <f t="shared" si="15"/>
        <v>0</v>
      </c>
      <c r="P70" s="1228" t="s">
        <v>472</v>
      </c>
      <c r="Q70" s="1229">
        <f>H82</f>
        <v>0</v>
      </c>
    </row>
    <row r="71" spans="1:17" ht="18.5">
      <c r="A71" s="1397"/>
      <c r="B71" s="1145" t="s">
        <v>907</v>
      </c>
      <c r="C71" s="988">
        <f>C70*$O$1</f>
        <v>0</v>
      </c>
      <c r="D71" s="988">
        <f>D70*$O$1</f>
        <v>0</v>
      </c>
      <c r="E71" s="988">
        <f>E70*$O$1</f>
        <v>0</v>
      </c>
      <c r="F71" s="988">
        <f>F70*$O$1</f>
        <v>0</v>
      </c>
      <c r="G71" s="988">
        <f>G70*$O$1</f>
        <v>0</v>
      </c>
      <c r="H71" s="1144">
        <f t="shared" si="15"/>
        <v>0</v>
      </c>
      <c r="P71" s="1227"/>
      <c r="Q71" s="1232">
        <f>SUM(Q60:Q70)</f>
        <v>245</v>
      </c>
    </row>
    <row r="72" spans="1:17">
      <c r="A72" s="1399" t="s">
        <v>908</v>
      </c>
      <c r="B72" s="1225" t="s">
        <v>69</v>
      </c>
      <c r="C72" s="1143">
        <f>C74+C76+C78+C80+C82</f>
        <v>12</v>
      </c>
      <c r="D72" s="1143">
        <f t="shared" ref="D72:G72" si="17">D74+D76+D78+D80+D82</f>
        <v>14</v>
      </c>
      <c r="E72" s="1143">
        <f t="shared" si="17"/>
        <v>4</v>
      </c>
      <c r="F72" s="1143">
        <f t="shared" si="17"/>
        <v>4</v>
      </c>
      <c r="G72" s="1143">
        <f t="shared" si="17"/>
        <v>3</v>
      </c>
      <c r="H72" s="1226">
        <f t="shared" ref="H72:H73" si="18">SUM(C72:G72)</f>
        <v>37</v>
      </c>
    </row>
    <row r="73" spans="1:17">
      <c r="A73" s="1399"/>
      <c r="B73" s="1225" t="s">
        <v>907</v>
      </c>
      <c r="C73" s="1143">
        <f>C75+C77+C79+C81+C83</f>
        <v>144</v>
      </c>
      <c r="D73" s="1143">
        <f>D75+D77+D79+D81+D83</f>
        <v>168</v>
      </c>
      <c r="E73" s="1143">
        <f t="shared" ref="E73:G73" si="19">E75+E77+E79+E81+E83</f>
        <v>48</v>
      </c>
      <c r="F73" s="1143">
        <f t="shared" si="19"/>
        <v>48</v>
      </c>
      <c r="G73" s="1143">
        <f t="shared" si="19"/>
        <v>36</v>
      </c>
      <c r="H73" s="1145">
        <f t="shared" si="18"/>
        <v>444</v>
      </c>
    </row>
    <row r="74" spans="1:17">
      <c r="A74" s="1397" t="s">
        <v>539</v>
      </c>
      <c r="B74" s="1145" t="s">
        <v>69</v>
      </c>
      <c r="C74" s="707"/>
      <c r="D74" s="707"/>
      <c r="E74" s="707"/>
      <c r="F74" s="707"/>
      <c r="G74" s="707"/>
      <c r="H74" s="1144"/>
    </row>
    <row r="75" spans="1:17">
      <c r="A75" s="1397"/>
      <c r="B75" s="1145" t="s">
        <v>907</v>
      </c>
      <c r="C75" s="988">
        <f>C74*$O$1</f>
        <v>0</v>
      </c>
      <c r="D75" s="988">
        <f>D74*$O$1</f>
        <v>0</v>
      </c>
      <c r="E75" s="988">
        <f>E74*$O$1</f>
        <v>0</v>
      </c>
      <c r="F75" s="988">
        <f>F74*$O$1</f>
        <v>0</v>
      </c>
      <c r="G75" s="988">
        <f>G74*$O$1</f>
        <v>0</v>
      </c>
      <c r="H75" s="1144">
        <f>SUM(C75:G75)</f>
        <v>0</v>
      </c>
    </row>
    <row r="76" spans="1:17">
      <c r="A76" s="1397" t="s">
        <v>525</v>
      </c>
      <c r="B76" s="1145" t="s">
        <v>69</v>
      </c>
      <c r="C76" s="988"/>
      <c r="D76" s="988"/>
      <c r="E76" s="988"/>
      <c r="F76" s="988"/>
      <c r="G76" s="988"/>
      <c r="H76" s="1144"/>
      <c r="J76" s="1403" t="s">
        <v>1316</v>
      </c>
      <c r="K76" s="1400" t="s">
        <v>918</v>
      </c>
      <c r="L76" s="1400"/>
      <c r="M76" s="1400"/>
    </row>
    <row r="77" spans="1:17">
      <c r="A77" s="1397"/>
      <c r="B77" s="1145" t="s">
        <v>907</v>
      </c>
      <c r="C77" s="988">
        <f>C76*$O$1</f>
        <v>0</v>
      </c>
      <c r="D77" s="988">
        <f>D76*$O$1</f>
        <v>0</v>
      </c>
      <c r="E77" s="988">
        <f>E76*$O$1</f>
        <v>0</v>
      </c>
      <c r="F77" s="988">
        <f>F76*$O$1</f>
        <v>0</v>
      </c>
      <c r="G77" s="988">
        <f>G76*$O$1</f>
        <v>0</v>
      </c>
      <c r="H77" s="1144">
        <f>SUM(C77:G77)</f>
        <v>0</v>
      </c>
      <c r="J77" s="1403"/>
      <c r="K77" s="1401" t="s">
        <v>914</v>
      </c>
      <c r="L77" s="1401"/>
      <c r="M77" s="988">
        <f>$H$84*N77</f>
        <v>24.5</v>
      </c>
      <c r="N77" s="534">
        <v>0.1</v>
      </c>
      <c r="O77" s="534">
        <f>N77+N78</f>
        <v>0.30000000000000004</v>
      </c>
    </row>
    <row r="78" spans="1:17">
      <c r="A78" s="1397" t="s">
        <v>521</v>
      </c>
      <c r="B78" s="1145" t="s">
        <v>69</v>
      </c>
      <c r="C78" s="988"/>
      <c r="D78" s="988"/>
      <c r="E78" s="988"/>
      <c r="F78" s="988"/>
      <c r="G78" s="988"/>
      <c r="H78" s="1144">
        <f>SUM(C78:G78)</f>
        <v>0</v>
      </c>
      <c r="J78" s="1403"/>
      <c r="K78" s="1401" t="s">
        <v>915</v>
      </c>
      <c r="L78" s="1401"/>
      <c r="M78" s="988">
        <f t="shared" ref="M78:M80" si="20">$H$84*N78</f>
        <v>49</v>
      </c>
      <c r="N78" s="534">
        <v>0.2</v>
      </c>
    </row>
    <row r="79" spans="1:17">
      <c r="A79" s="1397"/>
      <c r="B79" s="1145" t="s">
        <v>907</v>
      </c>
      <c r="C79" s="988">
        <f>C78*$O$1</f>
        <v>0</v>
      </c>
      <c r="D79" s="988">
        <f>D78*$O$1</f>
        <v>0</v>
      </c>
      <c r="E79" s="988">
        <f>E78*$O$1</f>
        <v>0</v>
      </c>
      <c r="F79" s="988">
        <f>F78*$O$1</f>
        <v>0</v>
      </c>
      <c r="G79" s="988">
        <f>G78*$O$1</f>
        <v>0</v>
      </c>
      <c r="H79" s="1144">
        <f>SUM(C79:G79)</f>
        <v>0</v>
      </c>
      <c r="J79" s="1403"/>
      <c r="K79" s="1401" t="s">
        <v>916</v>
      </c>
      <c r="L79" s="1401"/>
      <c r="M79" s="988">
        <f t="shared" si="20"/>
        <v>85.75</v>
      </c>
      <c r="N79" s="534">
        <v>0.35</v>
      </c>
    </row>
    <row r="80" spans="1:17">
      <c r="A80" s="1397" t="s">
        <v>524</v>
      </c>
      <c r="B80" s="1145" t="s">
        <v>69</v>
      </c>
      <c r="C80" s="988">
        <v>12</v>
      </c>
      <c r="D80" s="988">
        <v>14</v>
      </c>
      <c r="E80" s="988">
        <v>4</v>
      </c>
      <c r="F80" s="988">
        <v>4</v>
      </c>
      <c r="G80" s="988">
        <v>3</v>
      </c>
      <c r="H80" s="1144">
        <f>SUM(C80:G80)</f>
        <v>37</v>
      </c>
      <c r="J80" s="1403"/>
      <c r="K80" s="1401" t="s">
        <v>917</v>
      </c>
      <c r="L80" s="1401"/>
      <c r="M80" s="988">
        <f t="shared" si="20"/>
        <v>85.75</v>
      </c>
      <c r="N80" s="534">
        <v>0.35</v>
      </c>
    </row>
    <row r="81" spans="1:13">
      <c r="A81" s="1397"/>
      <c r="B81" s="1145" t="s">
        <v>907</v>
      </c>
      <c r="C81" s="988">
        <f>C80*$O$1</f>
        <v>144</v>
      </c>
      <c r="D81" s="988">
        <f>D80*$O$1</f>
        <v>168</v>
      </c>
      <c r="E81" s="988">
        <f>E80*$O$1</f>
        <v>48</v>
      </c>
      <c r="F81" s="988">
        <f>F80*$O$1</f>
        <v>48</v>
      </c>
      <c r="G81" s="988">
        <f>G80*$O$1</f>
        <v>36</v>
      </c>
      <c r="H81" s="1144">
        <f>SUM(C81:G81)</f>
        <v>444</v>
      </c>
      <c r="J81" s="1403"/>
      <c r="K81" s="1402" t="s">
        <v>47</v>
      </c>
      <c r="L81" s="1402"/>
      <c r="M81" s="1223">
        <f>SUM(M77:M80)</f>
        <v>245</v>
      </c>
    </row>
    <row r="82" spans="1:13">
      <c r="A82" s="1397" t="s">
        <v>777</v>
      </c>
      <c r="B82" s="1145" t="s">
        <v>69</v>
      </c>
      <c r="C82" s="988"/>
      <c r="D82" s="988"/>
      <c r="E82" s="988"/>
      <c r="F82" s="988"/>
      <c r="G82" s="988"/>
      <c r="H82" s="1144"/>
    </row>
    <row r="83" spans="1:13">
      <c r="A83" s="1397"/>
      <c r="B83" s="1145" t="s">
        <v>907</v>
      </c>
      <c r="C83" s="988">
        <f>C82*$O$1</f>
        <v>0</v>
      </c>
      <c r="D83" s="988">
        <f>D82*$O$1</f>
        <v>0</v>
      </c>
      <c r="E83" s="988">
        <f>E82*$O$1</f>
        <v>0</v>
      </c>
      <c r="F83" s="988">
        <f>F82*$O$1</f>
        <v>0</v>
      </c>
      <c r="G83" s="988">
        <f>G82*$O$1</f>
        <v>0</v>
      </c>
      <c r="H83" s="1144">
        <f>SUM(C83:G83)</f>
        <v>0</v>
      </c>
    </row>
    <row r="84" spans="1:13">
      <c r="A84" s="1398" t="s">
        <v>47</v>
      </c>
      <c r="B84" s="1225" t="s">
        <v>69</v>
      </c>
      <c r="C84" s="1233">
        <f t="shared" ref="C84:G85" si="21">C58+C72</f>
        <v>82</v>
      </c>
      <c r="D84" s="1233">
        <f t="shared" si="21"/>
        <v>46</v>
      </c>
      <c r="E84" s="1233">
        <f t="shared" si="21"/>
        <v>46</v>
      </c>
      <c r="F84" s="1233">
        <f t="shared" si="21"/>
        <v>38</v>
      </c>
      <c r="G84" s="1233">
        <f t="shared" si="21"/>
        <v>33</v>
      </c>
      <c r="H84" s="1234">
        <f t="shared" ref="H84:H85" si="22">SUM(C84:G84)</f>
        <v>245</v>
      </c>
    </row>
    <row r="85" spans="1:13">
      <c r="A85" s="1398"/>
      <c r="B85" s="1225" t="s">
        <v>907</v>
      </c>
      <c r="C85" s="1233">
        <f>C59+C73</f>
        <v>144</v>
      </c>
      <c r="D85" s="1233">
        <f t="shared" si="21"/>
        <v>168</v>
      </c>
      <c r="E85" s="1233">
        <f t="shared" si="21"/>
        <v>48</v>
      </c>
      <c r="F85" s="1233">
        <f t="shared" si="21"/>
        <v>48</v>
      </c>
      <c r="G85" s="1233">
        <f t="shared" si="21"/>
        <v>36</v>
      </c>
      <c r="H85" s="1234">
        <f t="shared" si="22"/>
        <v>444</v>
      </c>
    </row>
    <row r="87" spans="1:13" ht="14.9" customHeight="1" thickBot="1">
      <c r="C87" s="594" t="s">
        <v>2037</v>
      </c>
    </row>
    <row r="88" spans="1:13">
      <c r="A88" s="1399" t="s">
        <v>1017</v>
      </c>
    </row>
    <row r="89" spans="1:13">
      <c r="A89" s="1399"/>
    </row>
    <row r="90" spans="1:13">
      <c r="A90" s="256" t="s">
        <v>12</v>
      </c>
      <c r="C90" s="914">
        <v>0</v>
      </c>
    </row>
    <row r="91" spans="1:13">
      <c r="A91" s="256" t="s">
        <v>2</v>
      </c>
      <c r="C91" s="914">
        <v>100</v>
      </c>
    </row>
    <row r="92" spans="1:13">
      <c r="A92" s="256" t="s">
        <v>37</v>
      </c>
      <c r="C92" s="914">
        <v>60</v>
      </c>
    </row>
    <row r="93" spans="1:13">
      <c r="A93" s="256" t="s">
        <v>1</v>
      </c>
      <c r="C93" s="914">
        <v>0</v>
      </c>
    </row>
    <row r="94" spans="1:13">
      <c r="A94" s="256" t="s">
        <v>40</v>
      </c>
      <c r="C94" s="914">
        <v>0</v>
      </c>
    </row>
    <row r="95" spans="1:13">
      <c r="A95" s="256" t="s">
        <v>14</v>
      </c>
      <c r="C95" s="914">
        <v>200</v>
      </c>
    </row>
    <row r="96" spans="1:13">
      <c r="A96" s="256" t="s">
        <v>41</v>
      </c>
      <c r="C96" s="914">
        <v>0</v>
      </c>
    </row>
    <row r="97" spans="1:3">
      <c r="A97" s="256" t="s">
        <v>34</v>
      </c>
      <c r="C97" s="914">
        <v>200</v>
      </c>
    </row>
    <row r="98" spans="1:3">
      <c r="A98" s="256" t="s">
        <v>3</v>
      </c>
      <c r="C98" s="914">
        <v>0</v>
      </c>
    </row>
    <row r="99" spans="1:3">
      <c r="A99" s="256" t="s">
        <v>43</v>
      </c>
      <c r="C99" s="914">
        <v>0</v>
      </c>
    </row>
    <row r="100" spans="1:3">
      <c r="A100" s="256" t="s">
        <v>472</v>
      </c>
      <c r="C100" s="914">
        <v>0</v>
      </c>
    </row>
    <row r="101" spans="1:3">
      <c r="C101" s="1113">
        <f>SUM(C90:C100)</f>
        <v>560</v>
      </c>
    </row>
  </sheetData>
  <mergeCells count="75">
    <mergeCell ref="A88:A89"/>
    <mergeCell ref="A3:A4"/>
    <mergeCell ref="B3:I3"/>
    <mergeCell ref="M3:N4"/>
    <mergeCell ref="O3:Q3"/>
    <mergeCell ref="A5:A6"/>
    <mergeCell ref="M5:N5"/>
    <mergeCell ref="Q5:Q9"/>
    <mergeCell ref="M6:N6"/>
    <mergeCell ref="A7:A8"/>
    <mergeCell ref="K7:K8"/>
    <mergeCell ref="M7:N7"/>
    <mergeCell ref="M8:N8"/>
    <mergeCell ref="A9:A10"/>
    <mergeCell ref="K9:K10"/>
    <mergeCell ref="M9:N9"/>
    <mergeCell ref="M10:N10"/>
    <mergeCell ref="A23:A24"/>
    <mergeCell ref="K23:K24"/>
    <mergeCell ref="A11:A12"/>
    <mergeCell ref="K11:K12"/>
    <mergeCell ref="M12:N12"/>
    <mergeCell ref="A13:A14"/>
    <mergeCell ref="K13:K14"/>
    <mergeCell ref="A15:A16"/>
    <mergeCell ref="K15:K16"/>
    <mergeCell ref="A17:A18"/>
    <mergeCell ref="K17:K18"/>
    <mergeCell ref="A19:A20"/>
    <mergeCell ref="A21:A22"/>
    <mergeCell ref="K21:K22"/>
    <mergeCell ref="A25:A26"/>
    <mergeCell ref="K25:K26"/>
    <mergeCell ref="A27:A28"/>
    <mergeCell ref="K27:K28"/>
    <mergeCell ref="A29:A30"/>
    <mergeCell ref="K29:K30"/>
    <mergeCell ref="A31:A32"/>
    <mergeCell ref="J40:J45"/>
    <mergeCell ref="K40:M40"/>
    <mergeCell ref="K41:L41"/>
    <mergeCell ref="K42:L42"/>
    <mergeCell ref="K43:L43"/>
    <mergeCell ref="K44:L44"/>
    <mergeCell ref="K45:L45"/>
    <mergeCell ref="A76:A77"/>
    <mergeCell ref="A66:A67"/>
    <mergeCell ref="J46:J51"/>
    <mergeCell ref="K46:M46"/>
    <mergeCell ref="K47:L47"/>
    <mergeCell ref="K48:L48"/>
    <mergeCell ref="K49:L49"/>
    <mergeCell ref="K50:L50"/>
    <mergeCell ref="K51:L51"/>
    <mergeCell ref="K53:L53"/>
    <mergeCell ref="A58:A59"/>
    <mergeCell ref="A60:A61"/>
    <mergeCell ref="A62:A63"/>
    <mergeCell ref="A64:A65"/>
    <mergeCell ref="Z10:AB10"/>
    <mergeCell ref="A82:A83"/>
    <mergeCell ref="A84:A85"/>
    <mergeCell ref="K76:M76"/>
    <mergeCell ref="K77:L77"/>
    <mergeCell ref="A78:A79"/>
    <mergeCell ref="K78:L78"/>
    <mergeCell ref="K79:L79"/>
    <mergeCell ref="A80:A81"/>
    <mergeCell ref="K80:L80"/>
    <mergeCell ref="K81:L81"/>
    <mergeCell ref="J76:J81"/>
    <mergeCell ref="A68:A69"/>
    <mergeCell ref="A70:A71"/>
    <mergeCell ref="A72:A73"/>
    <mergeCell ref="A74:A75"/>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4"/>
  </sheetPr>
  <dimension ref="B2:AB36"/>
  <sheetViews>
    <sheetView topLeftCell="A13" zoomScale="70" zoomScaleNormal="70" workbookViewId="0">
      <selection activeCell="P29" sqref="P29:P30"/>
    </sheetView>
  </sheetViews>
  <sheetFormatPr defaultColWidth="8.7265625" defaultRowHeight="14.5"/>
  <cols>
    <col min="2" max="2" width="17" bestFit="1" customWidth="1"/>
    <col min="4" max="4" width="11.26953125" customWidth="1"/>
    <col min="5" max="5" width="17.26953125" customWidth="1"/>
    <col min="6" max="6" width="16" customWidth="1"/>
    <col min="7" max="7" width="12.54296875" customWidth="1"/>
    <col min="8" max="8" width="14.7265625" customWidth="1"/>
    <col min="9" max="9" width="11.453125" customWidth="1"/>
    <col min="10" max="10" width="14.26953125" customWidth="1"/>
    <col min="11" max="11" width="12.453125" customWidth="1"/>
    <col min="13" max="13" width="13.26953125" customWidth="1"/>
    <col min="15" max="15" width="26.26953125" customWidth="1"/>
    <col min="16" max="16" width="16.7265625" customWidth="1"/>
  </cols>
  <sheetData>
    <row r="2" spans="2:28">
      <c r="B2" s="1608" t="s">
        <v>2344</v>
      </c>
      <c r="C2" s="1604"/>
      <c r="D2" s="1604"/>
      <c r="E2" s="1604"/>
      <c r="F2" s="1604"/>
      <c r="G2" s="1604"/>
      <c r="H2" s="1604"/>
      <c r="I2" s="1604"/>
      <c r="J2" s="1604"/>
      <c r="K2" s="1604"/>
      <c r="L2" s="1604"/>
      <c r="M2" s="1604"/>
      <c r="O2" s="1204" t="s">
        <v>2345</v>
      </c>
      <c r="P2" s="1204" t="s">
        <v>2346</v>
      </c>
    </row>
    <row r="3" spans="2:28" ht="29">
      <c r="B3" s="1012" t="s">
        <v>2347</v>
      </c>
      <c r="C3" s="1202" t="s">
        <v>232</v>
      </c>
      <c r="D3" s="1205" t="s">
        <v>2348</v>
      </c>
      <c r="E3" s="1205" t="s">
        <v>2349</v>
      </c>
      <c r="F3" s="1205" t="s">
        <v>2350</v>
      </c>
      <c r="G3" s="1205" t="s">
        <v>2351</v>
      </c>
      <c r="H3" s="1205" t="s">
        <v>2352</v>
      </c>
      <c r="I3" s="1205" t="s">
        <v>2353</v>
      </c>
      <c r="J3" s="1205" t="s">
        <v>2354</v>
      </c>
      <c r="K3" s="1205" t="s">
        <v>2355</v>
      </c>
      <c r="L3" s="1206" t="s">
        <v>2356</v>
      </c>
      <c r="M3" s="1206" t="s">
        <v>2031</v>
      </c>
      <c r="N3" s="114"/>
      <c r="O3" s="1207" t="s">
        <v>2357</v>
      </c>
      <c r="P3" s="1208">
        <v>12</v>
      </c>
      <c r="R3" s="219" t="s">
        <v>12</v>
      </c>
    </row>
    <row r="4" spans="2:28">
      <c r="B4" s="1596" t="s">
        <v>2357</v>
      </c>
      <c r="C4" s="1209" t="s">
        <v>2358</v>
      </c>
      <c r="D4" s="1142">
        <v>1</v>
      </c>
      <c r="E4" s="1142"/>
      <c r="F4" s="1142"/>
      <c r="G4" s="1142"/>
      <c r="H4" s="1142">
        <v>10</v>
      </c>
      <c r="I4" s="1142"/>
      <c r="J4" s="1142"/>
      <c r="K4" s="1142"/>
      <c r="L4" s="1210"/>
      <c r="M4" s="1014">
        <f>D4+E4+F4+G4+H4+I4+J4+K4+L4</f>
        <v>11</v>
      </c>
      <c r="O4" s="1207" t="s">
        <v>2359</v>
      </c>
      <c r="P4" s="1208">
        <v>12</v>
      </c>
      <c r="R4" s="219" t="s">
        <v>2</v>
      </c>
      <c r="S4">
        <f>D16</f>
        <v>12</v>
      </c>
    </row>
    <row r="5" spans="2:28">
      <c r="B5" s="1596"/>
      <c r="C5" s="1209" t="s">
        <v>239</v>
      </c>
      <c r="D5" s="1137">
        <f>D4*$P$3</f>
        <v>12</v>
      </c>
      <c r="E5" s="1137">
        <f t="shared" ref="E5:L5" si="0">E4*$P$3</f>
        <v>0</v>
      </c>
      <c r="F5" s="1137">
        <f t="shared" si="0"/>
        <v>0</v>
      </c>
      <c r="G5" s="1137">
        <f t="shared" si="0"/>
        <v>0</v>
      </c>
      <c r="H5" s="1137">
        <f t="shared" si="0"/>
        <v>120</v>
      </c>
      <c r="I5" s="1137">
        <f t="shared" si="0"/>
        <v>0</v>
      </c>
      <c r="J5" s="1137">
        <f t="shared" si="0"/>
        <v>0</v>
      </c>
      <c r="K5" s="1137">
        <f t="shared" si="0"/>
        <v>0</v>
      </c>
      <c r="L5" s="1211">
        <f t="shared" si="0"/>
        <v>0</v>
      </c>
      <c r="M5" s="1014">
        <f t="shared" ref="M5:M16" si="1">D5+E5+F5+G5+H5+I5+J5+K5+L5</f>
        <v>132</v>
      </c>
      <c r="O5" s="1207" t="s">
        <v>2360</v>
      </c>
      <c r="P5" s="1208">
        <v>12</v>
      </c>
      <c r="R5" s="219" t="s">
        <v>37</v>
      </c>
      <c r="S5">
        <f>F16+F34</f>
        <v>96</v>
      </c>
    </row>
    <row r="6" spans="2:28">
      <c r="B6" s="1596" t="s">
        <v>2359</v>
      </c>
      <c r="C6" s="1209" t="s">
        <v>2358</v>
      </c>
      <c r="D6" s="1142"/>
      <c r="E6" s="1142"/>
      <c r="F6" s="1142"/>
      <c r="G6" s="1142"/>
      <c r="H6" s="1142">
        <v>2</v>
      </c>
      <c r="I6" s="1142"/>
      <c r="J6" s="1142"/>
      <c r="K6" s="1142"/>
      <c r="L6" s="1210"/>
      <c r="M6" s="1014">
        <f t="shared" si="1"/>
        <v>2</v>
      </c>
      <c r="O6" s="1207" t="s">
        <v>2361</v>
      </c>
      <c r="P6" s="1208">
        <v>12</v>
      </c>
      <c r="R6" s="219" t="s">
        <v>1</v>
      </c>
    </row>
    <row r="7" spans="2:28">
      <c r="B7" s="1596"/>
      <c r="C7" s="1209" t="s">
        <v>239</v>
      </c>
      <c r="D7" s="1137">
        <f>D6*$P$4</f>
        <v>0</v>
      </c>
      <c r="E7" s="1137">
        <f t="shared" ref="E7:L7" si="2">E6*$P$4</f>
        <v>0</v>
      </c>
      <c r="F7" s="1137">
        <f t="shared" si="2"/>
        <v>0</v>
      </c>
      <c r="G7" s="1137">
        <f t="shared" si="2"/>
        <v>0</v>
      </c>
      <c r="H7" s="1137">
        <f t="shared" si="2"/>
        <v>24</v>
      </c>
      <c r="I7" s="1137">
        <f t="shared" si="2"/>
        <v>0</v>
      </c>
      <c r="J7" s="1137">
        <f t="shared" si="2"/>
        <v>0</v>
      </c>
      <c r="K7" s="1137">
        <f t="shared" si="2"/>
        <v>0</v>
      </c>
      <c r="L7" s="1211">
        <f t="shared" si="2"/>
        <v>0</v>
      </c>
      <c r="M7" s="1014">
        <f t="shared" si="1"/>
        <v>24</v>
      </c>
      <c r="O7" s="1207" t="s">
        <v>2362</v>
      </c>
      <c r="P7" s="1208">
        <v>12</v>
      </c>
      <c r="R7" s="219" t="s">
        <v>40</v>
      </c>
      <c r="S7">
        <f>L16+J34</f>
        <v>48</v>
      </c>
    </row>
    <row r="8" spans="2:28">
      <c r="B8" s="1596" t="s">
        <v>2360</v>
      </c>
      <c r="C8" s="1209" t="s">
        <v>2358</v>
      </c>
      <c r="D8" s="1142"/>
      <c r="E8" s="1142"/>
      <c r="F8" s="1142"/>
      <c r="G8" s="1142"/>
      <c r="H8" s="1142">
        <v>9</v>
      </c>
      <c r="I8" s="1142"/>
      <c r="J8" s="1142"/>
      <c r="K8" s="1142">
        <v>19</v>
      </c>
      <c r="L8" s="1210"/>
      <c r="M8" s="1014">
        <f t="shared" si="1"/>
        <v>28</v>
      </c>
      <c r="O8" s="1207" t="s">
        <v>2363</v>
      </c>
      <c r="P8" s="1208">
        <v>0.5</v>
      </c>
      <c r="R8" s="219" t="s">
        <v>14</v>
      </c>
      <c r="S8">
        <f>I16</f>
        <v>0</v>
      </c>
    </row>
    <row r="9" spans="2:28">
      <c r="B9" s="1596"/>
      <c r="C9" s="1209" t="s">
        <v>239</v>
      </c>
      <c r="D9" s="1137">
        <f>D8*$P$5</f>
        <v>0</v>
      </c>
      <c r="E9" s="1137">
        <f t="shared" ref="E9:L9" si="3">E8*$P$5</f>
        <v>0</v>
      </c>
      <c r="F9" s="1137">
        <f t="shared" si="3"/>
        <v>0</v>
      </c>
      <c r="G9" s="1137">
        <f t="shared" si="3"/>
        <v>0</v>
      </c>
      <c r="H9" s="1137">
        <f t="shared" si="3"/>
        <v>108</v>
      </c>
      <c r="I9" s="1137">
        <f t="shared" si="3"/>
        <v>0</v>
      </c>
      <c r="J9" s="1137">
        <f t="shared" si="3"/>
        <v>0</v>
      </c>
      <c r="K9" s="1137">
        <f t="shared" si="3"/>
        <v>228</v>
      </c>
      <c r="L9" s="1211">
        <f t="shared" si="3"/>
        <v>0</v>
      </c>
      <c r="M9" s="1014">
        <f t="shared" si="1"/>
        <v>336</v>
      </c>
      <c r="R9" s="219" t="s">
        <v>41</v>
      </c>
      <c r="S9">
        <f>H16+G34</f>
        <v>286</v>
      </c>
    </row>
    <row r="10" spans="2:28">
      <c r="B10" s="1596" t="s">
        <v>2361</v>
      </c>
      <c r="C10" s="1209" t="s">
        <v>2358</v>
      </c>
      <c r="D10" s="1142"/>
      <c r="E10" s="1142"/>
      <c r="F10" s="1142"/>
      <c r="G10" s="1142"/>
      <c r="H10" s="1142"/>
      <c r="I10" s="1142"/>
      <c r="J10" s="1142"/>
      <c r="K10" s="1142"/>
      <c r="L10" s="1210"/>
      <c r="M10" s="1014">
        <f t="shared" si="1"/>
        <v>0</v>
      </c>
      <c r="R10" s="219" t="s">
        <v>34</v>
      </c>
      <c r="S10">
        <f>E16+E34</f>
        <v>96</v>
      </c>
    </row>
    <row r="11" spans="2:28">
      <c r="B11" s="1596"/>
      <c r="C11" s="1209" t="s">
        <v>239</v>
      </c>
      <c r="D11" s="1137">
        <f>D10*$P$6</f>
        <v>0</v>
      </c>
      <c r="E11" s="1137">
        <f t="shared" ref="E11:L11" si="4">E10*$P$6</f>
        <v>0</v>
      </c>
      <c r="F11" s="1137">
        <f t="shared" si="4"/>
        <v>0</v>
      </c>
      <c r="G11" s="1137">
        <f t="shared" si="4"/>
        <v>0</v>
      </c>
      <c r="H11" s="1137">
        <f t="shared" si="4"/>
        <v>0</v>
      </c>
      <c r="I11" s="1137">
        <f t="shared" si="4"/>
        <v>0</v>
      </c>
      <c r="J11" s="1137">
        <f t="shared" si="4"/>
        <v>0</v>
      </c>
      <c r="K11" s="1137">
        <f t="shared" si="4"/>
        <v>0</v>
      </c>
      <c r="L11" s="1211">
        <f t="shared" si="4"/>
        <v>0</v>
      </c>
      <c r="M11" s="1014">
        <f t="shared" si="1"/>
        <v>0</v>
      </c>
      <c r="R11" s="219" t="s">
        <v>3</v>
      </c>
      <c r="S11">
        <f>D34+G16</f>
        <v>12</v>
      </c>
      <c r="T11" s="1205"/>
      <c r="U11" s="1205"/>
      <c r="V11" s="1205"/>
      <c r="W11" s="1205"/>
      <c r="X11" s="1205"/>
      <c r="Y11" s="1205"/>
      <c r="Z11" s="1205"/>
      <c r="AA11" s="1205"/>
      <c r="AB11" s="1206"/>
    </row>
    <row r="12" spans="2:28" ht="15" thickBot="1">
      <c r="B12" s="1596" t="s">
        <v>2362</v>
      </c>
      <c r="C12" s="1209" t="s">
        <v>2358</v>
      </c>
      <c r="D12" s="1142"/>
      <c r="E12" s="1142"/>
      <c r="F12" s="1142"/>
      <c r="G12" s="1142"/>
      <c r="H12" s="1142">
        <v>2</v>
      </c>
      <c r="I12" s="1142"/>
      <c r="J12" s="1142"/>
      <c r="K12" s="1142">
        <v>8</v>
      </c>
      <c r="L12" s="1210"/>
      <c r="M12" s="1014">
        <f t="shared" si="1"/>
        <v>10</v>
      </c>
      <c r="R12" s="219" t="s">
        <v>43</v>
      </c>
      <c r="S12">
        <f>J16+H34</f>
        <v>696</v>
      </c>
    </row>
    <row r="13" spans="2:28">
      <c r="B13" s="1596"/>
      <c r="C13" s="1209" t="s">
        <v>239</v>
      </c>
      <c r="D13" s="1137">
        <f>D12*$P$7</f>
        <v>0</v>
      </c>
      <c r="E13" s="1137">
        <f t="shared" ref="E13:L13" si="5">E12*$P$7</f>
        <v>0</v>
      </c>
      <c r="F13" s="1137">
        <f t="shared" si="5"/>
        <v>0</v>
      </c>
      <c r="G13" s="1137">
        <f t="shared" si="5"/>
        <v>0</v>
      </c>
      <c r="H13" s="1137">
        <f t="shared" si="5"/>
        <v>24</v>
      </c>
      <c r="I13" s="1137">
        <f t="shared" si="5"/>
        <v>0</v>
      </c>
      <c r="J13" s="1137">
        <f t="shared" si="5"/>
        <v>0</v>
      </c>
      <c r="K13" s="1137">
        <f t="shared" si="5"/>
        <v>96</v>
      </c>
      <c r="L13" s="1211">
        <f t="shared" si="5"/>
        <v>0</v>
      </c>
      <c r="M13" s="1014">
        <f t="shared" si="1"/>
        <v>120</v>
      </c>
      <c r="R13" s="219" t="s">
        <v>472</v>
      </c>
      <c r="S13">
        <f>K16+I34</f>
        <v>334</v>
      </c>
      <c r="T13" s="1051"/>
      <c r="U13" s="1052" t="s">
        <v>2287</v>
      </c>
      <c r="V13" t="s">
        <v>2366</v>
      </c>
    </row>
    <row r="14" spans="2:28">
      <c r="B14" s="1596" t="s">
        <v>2363</v>
      </c>
      <c r="C14" s="1209" t="s">
        <v>2358</v>
      </c>
      <c r="D14" s="1142"/>
      <c r="E14" s="1142"/>
      <c r="F14" s="1142"/>
      <c r="G14" s="1142"/>
      <c r="H14" s="1142">
        <v>20</v>
      </c>
      <c r="I14" s="1142"/>
      <c r="J14" s="1142"/>
      <c r="K14" s="1142">
        <v>20</v>
      </c>
      <c r="L14" s="1210"/>
      <c r="M14" s="1014">
        <f t="shared" si="1"/>
        <v>40</v>
      </c>
      <c r="T14" s="1053" t="s">
        <v>12</v>
      </c>
      <c r="U14" s="1054">
        <f>0</f>
        <v>0</v>
      </c>
    </row>
    <row r="15" spans="2:28" ht="15" thickBot="1">
      <c r="B15" s="1597"/>
      <c r="C15" s="1016" t="s">
        <v>239</v>
      </c>
      <c r="D15" s="1017">
        <f>$P$8*D14</f>
        <v>0</v>
      </c>
      <c r="E15" s="1017">
        <f t="shared" ref="E15:L15" si="6">$P$8*E14</f>
        <v>0</v>
      </c>
      <c r="F15" s="1017">
        <f t="shared" si="6"/>
        <v>0</v>
      </c>
      <c r="G15" s="1017">
        <f t="shared" si="6"/>
        <v>0</v>
      </c>
      <c r="H15" s="1017">
        <f t="shared" si="6"/>
        <v>10</v>
      </c>
      <c r="I15" s="1017">
        <f t="shared" si="6"/>
        <v>0</v>
      </c>
      <c r="J15" s="1017">
        <f t="shared" si="6"/>
        <v>0</v>
      </c>
      <c r="K15" s="1017">
        <f t="shared" si="6"/>
        <v>10</v>
      </c>
      <c r="L15" s="1018">
        <f t="shared" si="6"/>
        <v>0</v>
      </c>
      <c r="M15" s="1019">
        <f t="shared" si="1"/>
        <v>20</v>
      </c>
      <c r="T15" s="1053" t="s">
        <v>2</v>
      </c>
      <c r="U15" s="1054">
        <f>D16</f>
        <v>12</v>
      </c>
    </row>
    <row r="16" spans="2:28" ht="15" thickBot="1">
      <c r="D16">
        <f>D5+D7+D9+D11+D13+D15</f>
        <v>12</v>
      </c>
      <c r="E16">
        <f t="shared" ref="E16:L16" si="7">E5+E7+E9+E11+E13+E15</f>
        <v>0</v>
      </c>
      <c r="F16">
        <f t="shared" si="7"/>
        <v>0</v>
      </c>
      <c r="G16">
        <f t="shared" si="7"/>
        <v>0</v>
      </c>
      <c r="H16">
        <f t="shared" si="7"/>
        <v>286</v>
      </c>
      <c r="I16">
        <f t="shared" si="7"/>
        <v>0</v>
      </c>
      <c r="J16">
        <f t="shared" si="7"/>
        <v>0</v>
      </c>
      <c r="K16">
        <f t="shared" si="7"/>
        <v>334</v>
      </c>
      <c r="L16">
        <f t="shared" si="7"/>
        <v>0</v>
      </c>
      <c r="M16" s="1035">
        <f t="shared" si="1"/>
        <v>632</v>
      </c>
      <c r="T16" s="1053" t="s">
        <v>37</v>
      </c>
      <c r="U16" s="1054">
        <f>F34+F16</f>
        <v>96</v>
      </c>
    </row>
    <row r="17" spans="2:21">
      <c r="B17" s="1598" t="s">
        <v>2364</v>
      </c>
      <c r="C17" s="1599"/>
      <c r="D17" s="1599"/>
      <c r="E17" s="1599"/>
      <c r="F17" s="1599"/>
      <c r="G17" s="1599"/>
      <c r="H17" s="1599"/>
      <c r="I17" s="1599"/>
      <c r="J17" s="1599"/>
      <c r="K17" s="1599"/>
      <c r="L17" s="1599"/>
      <c r="M17" s="1020">
        <f>M14+M12+M10+M8+M6+M4</f>
        <v>91</v>
      </c>
      <c r="T17" s="1053" t="s">
        <v>1</v>
      </c>
      <c r="U17" s="1054">
        <f>0</f>
        <v>0</v>
      </c>
    </row>
    <row r="18" spans="2:21" ht="15" thickBot="1">
      <c r="B18" s="1600" t="s">
        <v>1353</v>
      </c>
      <c r="C18" s="1601"/>
      <c r="D18" s="1601"/>
      <c r="E18" s="1601"/>
      <c r="F18" s="1601"/>
      <c r="G18" s="1601"/>
      <c r="H18" s="1601"/>
      <c r="I18" s="1601"/>
      <c r="J18" s="1601"/>
      <c r="K18" s="1601"/>
      <c r="L18" s="1601"/>
      <c r="M18" s="1021">
        <f>M15+M13+M11+M9+M7+M5</f>
        <v>632</v>
      </c>
      <c r="T18" s="1053" t="s">
        <v>40</v>
      </c>
      <c r="U18" s="1054">
        <f>L16+J34</f>
        <v>48</v>
      </c>
    </row>
    <row r="19" spans="2:21">
      <c r="T19" s="1053" t="s">
        <v>14</v>
      </c>
      <c r="U19" s="1054">
        <f>I16</f>
        <v>0</v>
      </c>
    </row>
    <row r="20" spans="2:21" ht="15" thickBot="1">
      <c r="B20" s="1602" t="s">
        <v>2365</v>
      </c>
      <c r="C20" s="1603"/>
      <c r="D20" s="1603"/>
      <c r="E20" s="1603"/>
      <c r="F20" s="1603"/>
      <c r="G20" s="1603"/>
      <c r="H20" s="1603"/>
      <c r="I20" s="1603"/>
      <c r="J20" s="1603"/>
      <c r="K20" s="1604"/>
      <c r="T20" s="1053" t="s">
        <v>41</v>
      </c>
      <c r="U20" s="1054">
        <f>H16+G34</f>
        <v>286</v>
      </c>
    </row>
    <row r="21" spans="2:21" ht="29">
      <c r="B21" s="1012" t="s">
        <v>2347</v>
      </c>
      <c r="C21" s="1202" t="s">
        <v>232</v>
      </c>
      <c r="D21" s="1205" t="s">
        <v>2351</v>
      </c>
      <c r="E21" s="1205" t="s">
        <v>2349</v>
      </c>
      <c r="F21" s="1205" t="s">
        <v>2350</v>
      </c>
      <c r="G21" s="1205" t="s">
        <v>2352</v>
      </c>
      <c r="H21" s="1205" t="s">
        <v>2354</v>
      </c>
      <c r="I21" s="1205" t="s">
        <v>2355</v>
      </c>
      <c r="J21" s="1022" t="s">
        <v>2356</v>
      </c>
      <c r="K21" s="1023" t="s">
        <v>2031</v>
      </c>
      <c r="T21" s="1053" t="s">
        <v>34</v>
      </c>
      <c r="U21" s="1054">
        <f>E34+E16</f>
        <v>96</v>
      </c>
    </row>
    <row r="22" spans="2:21">
      <c r="B22" s="1596" t="s">
        <v>2357</v>
      </c>
      <c r="C22" s="1209" t="s">
        <v>2358</v>
      </c>
      <c r="D22" s="1142"/>
      <c r="E22" s="1142">
        <v>8</v>
      </c>
      <c r="F22" s="1142">
        <v>8</v>
      </c>
      <c r="G22" s="1142"/>
      <c r="H22" s="1142"/>
      <c r="I22" s="1142"/>
      <c r="J22" s="1024"/>
      <c r="K22" s="1014">
        <f t="shared" ref="K22:K34" si="8">D22+E22+F22+G22+H22+I22+J22</f>
        <v>16</v>
      </c>
      <c r="T22" s="1053" t="s">
        <v>3</v>
      </c>
      <c r="U22" s="1054">
        <f>G16+D34</f>
        <v>12</v>
      </c>
    </row>
    <row r="23" spans="2:21">
      <c r="B23" s="1596"/>
      <c r="C23" s="1209" t="s">
        <v>239</v>
      </c>
      <c r="D23" s="1137">
        <f t="shared" ref="D23:J23" si="9">D22*$P$3</f>
        <v>0</v>
      </c>
      <c r="E23" s="1137">
        <f t="shared" si="9"/>
        <v>96</v>
      </c>
      <c r="F23" s="1137">
        <f t="shared" si="9"/>
        <v>96</v>
      </c>
      <c r="G23" s="1137">
        <f t="shared" si="9"/>
        <v>0</v>
      </c>
      <c r="H23" s="1137">
        <f t="shared" si="9"/>
        <v>0</v>
      </c>
      <c r="I23" s="1137">
        <f t="shared" si="9"/>
        <v>0</v>
      </c>
      <c r="J23" s="1025">
        <f t="shared" si="9"/>
        <v>0</v>
      </c>
      <c r="K23" s="1014">
        <f t="shared" si="8"/>
        <v>192</v>
      </c>
      <c r="T23" s="1053" t="s">
        <v>43</v>
      </c>
      <c r="U23" s="1054">
        <f>H34+J16</f>
        <v>696</v>
      </c>
    </row>
    <row r="24" spans="2:21" ht="15" thickBot="1">
      <c r="B24" s="1596" t="s">
        <v>2359</v>
      </c>
      <c r="C24" s="1209" t="s">
        <v>2358</v>
      </c>
      <c r="D24" s="1142">
        <v>1</v>
      </c>
      <c r="E24" s="1142"/>
      <c r="F24" s="1142"/>
      <c r="G24" s="1142"/>
      <c r="H24" s="1142">
        <v>20</v>
      </c>
      <c r="I24" s="1142"/>
      <c r="J24" s="1024"/>
      <c r="K24" s="1014">
        <f t="shared" si="8"/>
        <v>21</v>
      </c>
      <c r="N24" s="219"/>
      <c r="T24" s="1053" t="s">
        <v>472</v>
      </c>
      <c r="U24" s="1054">
        <f>K16+I34</f>
        <v>334</v>
      </c>
    </row>
    <row r="25" spans="2:21" ht="15" thickBot="1">
      <c r="B25" s="1596"/>
      <c r="C25" s="1209" t="s">
        <v>239</v>
      </c>
      <c r="D25" s="1137">
        <f t="shared" ref="D25:J25" si="10">D24*$P$4</f>
        <v>12</v>
      </c>
      <c r="E25" s="1137">
        <f t="shared" si="10"/>
        <v>0</v>
      </c>
      <c r="F25" s="1137">
        <f t="shared" si="10"/>
        <v>0</v>
      </c>
      <c r="G25" s="1137">
        <f t="shared" si="10"/>
        <v>0</v>
      </c>
      <c r="H25" s="1137">
        <f t="shared" si="10"/>
        <v>240</v>
      </c>
      <c r="I25" s="1137">
        <f t="shared" si="10"/>
        <v>0</v>
      </c>
      <c r="J25" s="1025">
        <f t="shared" si="10"/>
        <v>0</v>
      </c>
      <c r="K25" s="1014">
        <f t="shared" si="8"/>
        <v>252</v>
      </c>
      <c r="O25" s="1026" t="s">
        <v>2345</v>
      </c>
      <c r="P25" s="1027" t="s">
        <v>2287</v>
      </c>
      <c r="Q25" s="1028" t="s">
        <v>239</v>
      </c>
      <c r="T25" s="1055"/>
      <c r="U25" s="1056">
        <f>SUM(U14:U24)</f>
        <v>1580</v>
      </c>
    </row>
    <row r="26" spans="2:21">
      <c r="B26" s="1596" t="s">
        <v>2360</v>
      </c>
      <c r="C26" s="1209" t="s">
        <v>2358</v>
      </c>
      <c r="D26" s="1142"/>
      <c r="E26" s="1142"/>
      <c r="F26" s="1142"/>
      <c r="G26" s="1142"/>
      <c r="H26" s="1142">
        <v>8</v>
      </c>
      <c r="I26" s="1142"/>
      <c r="J26" s="1024">
        <v>4</v>
      </c>
      <c r="K26" s="1014">
        <f t="shared" si="8"/>
        <v>12</v>
      </c>
      <c r="O26" s="1029" t="s">
        <v>2357</v>
      </c>
      <c r="P26" s="1212">
        <f>M4+K22</f>
        <v>27</v>
      </c>
      <c r="Q26" s="1030">
        <f>M5+K23</f>
        <v>324</v>
      </c>
    </row>
    <row r="27" spans="2:21">
      <c r="B27" s="1596"/>
      <c r="C27" s="1209" t="s">
        <v>239</v>
      </c>
      <c r="D27" s="1137">
        <f t="shared" ref="D27:J27" si="11">D26*$P$5</f>
        <v>0</v>
      </c>
      <c r="E27" s="1137">
        <f t="shared" si="11"/>
        <v>0</v>
      </c>
      <c r="F27" s="1137">
        <f t="shared" si="11"/>
        <v>0</v>
      </c>
      <c r="G27" s="1137">
        <f t="shared" si="11"/>
        <v>0</v>
      </c>
      <c r="H27" s="1137">
        <f t="shared" si="11"/>
        <v>96</v>
      </c>
      <c r="I27" s="1137">
        <f t="shared" si="11"/>
        <v>0</v>
      </c>
      <c r="J27" s="1025">
        <f t="shared" si="11"/>
        <v>48</v>
      </c>
      <c r="K27" s="1014">
        <f t="shared" si="8"/>
        <v>144</v>
      </c>
      <c r="O27" s="1029" t="s">
        <v>2359</v>
      </c>
      <c r="P27" s="1212">
        <f>M6+K24</f>
        <v>23</v>
      </c>
      <c r="Q27" s="1030">
        <f>M7+K25</f>
        <v>276</v>
      </c>
    </row>
    <row r="28" spans="2:21">
      <c r="B28" s="1596" t="s">
        <v>2361</v>
      </c>
      <c r="C28" s="1209" t="s">
        <v>2358</v>
      </c>
      <c r="D28" s="1142"/>
      <c r="E28" s="1142"/>
      <c r="F28" s="1142"/>
      <c r="G28" s="1142"/>
      <c r="H28" s="1142">
        <v>20</v>
      </c>
      <c r="I28" s="1142"/>
      <c r="J28" s="1024"/>
      <c r="K28" s="1014">
        <f t="shared" si="8"/>
        <v>20</v>
      </c>
      <c r="O28" s="1029" t="s">
        <v>2360</v>
      </c>
      <c r="P28" s="1212">
        <f>M8+K26</f>
        <v>40</v>
      </c>
      <c r="Q28" s="1030">
        <f>M9+K27</f>
        <v>480</v>
      </c>
    </row>
    <row r="29" spans="2:21">
      <c r="B29" s="1596"/>
      <c r="C29" s="1209" t="s">
        <v>239</v>
      </c>
      <c r="D29" s="1137">
        <f t="shared" ref="D29:J29" si="12">D28*$P$6</f>
        <v>0</v>
      </c>
      <c r="E29" s="1137">
        <f t="shared" si="12"/>
        <v>0</v>
      </c>
      <c r="F29" s="1137">
        <f t="shared" si="12"/>
        <v>0</v>
      </c>
      <c r="G29" s="1137">
        <f t="shared" si="12"/>
        <v>0</v>
      </c>
      <c r="H29" s="1137">
        <f t="shared" si="12"/>
        <v>240</v>
      </c>
      <c r="I29" s="1137">
        <f t="shared" si="12"/>
        <v>0</v>
      </c>
      <c r="J29" s="1025">
        <f t="shared" si="12"/>
        <v>0</v>
      </c>
      <c r="K29" s="1014">
        <f t="shared" si="8"/>
        <v>240</v>
      </c>
      <c r="O29" s="1029" t="s">
        <v>2361</v>
      </c>
      <c r="P29" s="1212">
        <f>K28+M10</f>
        <v>20</v>
      </c>
      <c r="Q29" s="1030">
        <f>M11+K29</f>
        <v>240</v>
      </c>
    </row>
    <row r="30" spans="2:21">
      <c r="B30" s="1596" t="s">
        <v>2362</v>
      </c>
      <c r="C30" s="1209" t="s">
        <v>2358</v>
      </c>
      <c r="D30" s="1142"/>
      <c r="E30" s="1142"/>
      <c r="F30" s="1142"/>
      <c r="G30" s="1142"/>
      <c r="H30" s="1142">
        <v>10</v>
      </c>
      <c r="I30" s="1142"/>
      <c r="J30" s="1024"/>
      <c r="K30" s="1014">
        <f t="shared" si="8"/>
        <v>10</v>
      </c>
      <c r="O30" s="1029" t="s">
        <v>2362</v>
      </c>
      <c r="P30" s="1212">
        <f>K30+M12</f>
        <v>20</v>
      </c>
      <c r="Q30" s="1030">
        <f>M13+K31</f>
        <v>240</v>
      </c>
    </row>
    <row r="31" spans="2:21">
      <c r="B31" s="1596"/>
      <c r="C31" s="1209" t="s">
        <v>239</v>
      </c>
      <c r="D31" s="1137">
        <f t="shared" ref="D31:J31" si="13">D30*$P$7</f>
        <v>0</v>
      </c>
      <c r="E31" s="1137">
        <f t="shared" si="13"/>
        <v>0</v>
      </c>
      <c r="F31" s="1137">
        <f t="shared" si="13"/>
        <v>0</v>
      </c>
      <c r="G31" s="1137">
        <f t="shared" si="13"/>
        <v>0</v>
      </c>
      <c r="H31" s="1137">
        <f t="shared" si="13"/>
        <v>120</v>
      </c>
      <c r="I31" s="1137">
        <f t="shared" si="13"/>
        <v>0</v>
      </c>
      <c r="J31" s="1025">
        <f t="shared" si="13"/>
        <v>0</v>
      </c>
      <c r="K31" s="1014">
        <f t="shared" si="8"/>
        <v>120</v>
      </c>
      <c r="O31" s="1029" t="s">
        <v>2363</v>
      </c>
      <c r="P31" s="1212">
        <f>M14+K32</f>
        <v>40</v>
      </c>
      <c r="Q31" s="1030">
        <f>M15+K33</f>
        <v>20</v>
      </c>
    </row>
    <row r="32" spans="2:21" ht="15" thickBot="1">
      <c r="B32" s="1596" t="s">
        <v>2363</v>
      </c>
      <c r="C32" s="1209" t="s">
        <v>2358</v>
      </c>
      <c r="D32" s="1142"/>
      <c r="E32" s="1142"/>
      <c r="F32" s="1142"/>
      <c r="G32" s="1142"/>
      <c r="H32" s="1142"/>
      <c r="I32" s="1142"/>
      <c r="J32" s="1024"/>
      <c r="K32" s="1014">
        <f t="shared" si="8"/>
        <v>0</v>
      </c>
      <c r="O32" s="1031" t="s">
        <v>47</v>
      </c>
      <c r="P32" s="1032">
        <f>SUM(P26:P31)</f>
        <v>170</v>
      </c>
      <c r="Q32" s="1033">
        <f>SUM(Q26:Q31)</f>
        <v>1580</v>
      </c>
    </row>
    <row r="33" spans="2:11" ht="15" thickBot="1">
      <c r="B33" s="1597"/>
      <c r="C33" s="1016" t="s">
        <v>239</v>
      </c>
      <c r="D33" s="1017">
        <f>$P$8*D32</f>
        <v>0</v>
      </c>
      <c r="E33" s="1017">
        <f t="shared" ref="E33:J33" si="14">$P$8*E32</f>
        <v>0</v>
      </c>
      <c r="F33" s="1017">
        <f t="shared" si="14"/>
        <v>0</v>
      </c>
      <c r="G33" s="1017">
        <f t="shared" si="14"/>
        <v>0</v>
      </c>
      <c r="H33" s="1017">
        <f t="shared" si="14"/>
        <v>0</v>
      </c>
      <c r="I33" s="1017">
        <f t="shared" si="14"/>
        <v>0</v>
      </c>
      <c r="J33" s="1034">
        <f t="shared" si="14"/>
        <v>0</v>
      </c>
      <c r="K33" s="1019">
        <f t="shared" si="8"/>
        <v>0</v>
      </c>
    </row>
    <row r="34" spans="2:11" ht="15" thickBot="1">
      <c r="D34">
        <f>D23+D25+D27+D29+D31+D33</f>
        <v>12</v>
      </c>
      <c r="E34">
        <f t="shared" ref="E34:J34" si="15">E23+E25+E27+E29+E31+E33</f>
        <v>96</v>
      </c>
      <c r="F34">
        <f t="shared" si="15"/>
        <v>96</v>
      </c>
      <c r="G34">
        <f t="shared" si="15"/>
        <v>0</v>
      </c>
      <c r="H34">
        <f t="shared" si="15"/>
        <v>696</v>
      </c>
      <c r="I34">
        <f t="shared" si="15"/>
        <v>0</v>
      </c>
      <c r="J34">
        <f t="shared" si="15"/>
        <v>48</v>
      </c>
      <c r="K34" s="1035">
        <f t="shared" si="8"/>
        <v>948</v>
      </c>
    </row>
    <row r="35" spans="2:11">
      <c r="B35" s="1605" t="s">
        <v>2364</v>
      </c>
      <c r="C35" s="1606"/>
      <c r="D35" s="1606"/>
      <c r="E35" s="1606"/>
      <c r="F35" s="1606"/>
      <c r="G35" s="1606"/>
      <c r="H35" s="1606"/>
      <c r="I35" s="1606"/>
      <c r="J35" s="1607"/>
      <c r="K35" s="1020">
        <f>K32+K30+K28+K26+K24+K22</f>
        <v>79</v>
      </c>
    </row>
    <row r="36" spans="2:11" ht="15" thickBot="1">
      <c r="B36" s="1593" t="s">
        <v>1353</v>
      </c>
      <c r="C36" s="1594"/>
      <c r="D36" s="1594"/>
      <c r="E36" s="1594"/>
      <c r="F36" s="1594"/>
      <c r="G36" s="1594"/>
      <c r="H36" s="1594"/>
      <c r="I36" s="1594"/>
      <c r="J36" s="1595"/>
      <c r="K36" s="1021">
        <f>K33+K31+K29+K27+K25+K23</f>
        <v>948</v>
      </c>
    </row>
  </sheetData>
  <mergeCells count="18">
    <mergeCell ref="B12:B13"/>
    <mergeCell ref="B2:M2"/>
    <mergeCell ref="B4:B5"/>
    <mergeCell ref="B6:B7"/>
    <mergeCell ref="B8:B9"/>
    <mergeCell ref="B10:B11"/>
    <mergeCell ref="B36:J36"/>
    <mergeCell ref="B14:B15"/>
    <mergeCell ref="B17:L17"/>
    <mergeCell ref="B18:L18"/>
    <mergeCell ref="B20:K20"/>
    <mergeCell ref="B22:B23"/>
    <mergeCell ref="B24:B25"/>
    <mergeCell ref="B26:B27"/>
    <mergeCell ref="B28:B29"/>
    <mergeCell ref="B30:B31"/>
    <mergeCell ref="B32:B33"/>
    <mergeCell ref="B35:J35"/>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0070C0"/>
    <pageSetUpPr fitToPage="1"/>
  </sheetPr>
  <dimension ref="A1:AB83"/>
  <sheetViews>
    <sheetView showGridLines="0" zoomScale="55" zoomScaleNormal="55" zoomScaleSheetLayoutView="80" workbookViewId="0">
      <pane xSplit="1" ySplit="4" topLeftCell="B51" activePane="bottomRight" state="frozen"/>
      <selection activeCell="F30" sqref="F30:F32"/>
      <selection pane="topRight" activeCell="F30" sqref="F30:F32"/>
      <selection pane="bottomLeft" activeCell="F30" sqref="F30:F32"/>
      <selection pane="bottomRight" activeCell="C54" sqref="C54:H79"/>
    </sheetView>
  </sheetViews>
  <sheetFormatPr defaultColWidth="8.7265625" defaultRowHeight="14.5"/>
  <cols>
    <col min="1" max="1" width="17.26953125" style="256" customWidth="1"/>
    <col min="2" max="2" width="11.26953125" style="256" customWidth="1"/>
    <col min="3" max="10" width="11.26953125" style="184" customWidth="1"/>
    <col min="11" max="11" width="28.7265625" style="257" customWidth="1"/>
    <col min="12" max="12" width="9.7265625" style="184" bestFit="1" customWidth="1"/>
    <col min="13" max="14" width="11.453125" style="184" customWidth="1"/>
    <col min="15" max="16" width="11.54296875" style="184" customWidth="1"/>
    <col min="17" max="17" width="29.7265625" style="257" customWidth="1"/>
    <col min="18" max="19" width="8.7265625" style="184"/>
    <col min="20" max="20" width="11.54296875" style="184" bestFit="1" customWidth="1"/>
    <col min="21" max="25" width="15" style="184" customWidth="1"/>
    <col min="26" max="16384" width="8.7265625" style="184"/>
  </cols>
  <sheetData>
    <row r="1" spans="1:19">
      <c r="A1" s="256" t="s">
        <v>738</v>
      </c>
      <c r="D1" s="184">
        <v>3</v>
      </c>
      <c r="E1" s="184">
        <v>20</v>
      </c>
      <c r="F1" s="184">
        <v>5</v>
      </c>
      <c r="G1" s="184">
        <v>6</v>
      </c>
      <c r="H1" s="184">
        <v>5</v>
      </c>
      <c r="I1" s="184">
        <v>10</v>
      </c>
      <c r="O1" s="184">
        <v>12</v>
      </c>
      <c r="P1" s="184">
        <v>0.5</v>
      </c>
      <c r="Q1" s="257">
        <f>200/P1</f>
        <v>400</v>
      </c>
    </row>
    <row r="2" spans="1:19" ht="15" thickBot="1">
      <c r="A2" s="592" t="s">
        <v>1122</v>
      </c>
    </row>
    <row r="3" spans="1:19" ht="14.65" customHeight="1" thickBot="1">
      <c r="A3" s="1354" t="s">
        <v>903</v>
      </c>
      <c r="B3" s="1358" t="s">
        <v>508</v>
      </c>
      <c r="C3" s="1633"/>
      <c r="D3" s="1633"/>
      <c r="E3" s="1633"/>
      <c r="F3" s="1633"/>
      <c r="G3" s="1633"/>
      <c r="H3" s="1633"/>
      <c r="I3" s="1633"/>
      <c r="J3" s="1633"/>
      <c r="K3" s="1634"/>
      <c r="M3" s="1359" t="s">
        <v>904</v>
      </c>
      <c r="N3" s="1360"/>
      <c r="O3" s="1363" t="s">
        <v>509</v>
      </c>
      <c r="P3" s="1364"/>
      <c r="Q3" s="1365"/>
    </row>
    <row r="4" spans="1:19" ht="29.5" thickBot="1">
      <c r="A4" s="1355"/>
      <c r="B4" s="593"/>
      <c r="C4" s="594" t="s">
        <v>427</v>
      </c>
      <c r="D4" s="594" t="s">
        <v>200</v>
      </c>
      <c r="E4" s="594" t="s">
        <v>253</v>
      </c>
      <c r="F4" s="594" t="s">
        <v>354</v>
      </c>
      <c r="G4" s="594" t="s">
        <v>11</v>
      </c>
      <c r="H4" s="594" t="s">
        <v>10</v>
      </c>
      <c r="I4" s="594" t="s">
        <v>204</v>
      </c>
      <c r="J4" s="594" t="s">
        <v>47</v>
      </c>
      <c r="K4" s="595" t="s">
        <v>68</v>
      </c>
      <c r="M4" s="1361"/>
      <c r="N4" s="1362"/>
      <c r="O4" s="596" t="s">
        <v>913</v>
      </c>
      <c r="P4" s="597" t="s">
        <v>69</v>
      </c>
      <c r="Q4" s="598" t="s">
        <v>68</v>
      </c>
    </row>
    <row r="5" spans="1:19" ht="20.149999999999999" customHeight="1" thickBot="1">
      <c r="A5" s="1366"/>
      <c r="B5" s="599" t="s">
        <v>69</v>
      </c>
      <c r="C5" s="450">
        <f t="shared" ref="C5:G6" si="0">C7+C9+C11+C13+C15+C17+C19+C23+C27</f>
        <v>22</v>
      </c>
      <c r="D5" s="450">
        <f t="shared" si="0"/>
        <v>36</v>
      </c>
      <c r="E5" s="450">
        <f t="shared" si="0"/>
        <v>30</v>
      </c>
      <c r="F5" s="450">
        <f t="shared" si="0"/>
        <v>30</v>
      </c>
      <c r="G5" s="450">
        <f t="shared" si="0"/>
        <v>40</v>
      </c>
      <c r="H5" s="450">
        <f>H7+H9+H11+H13+H15+H17+H19+H23+H27+H21+H25</f>
        <v>100</v>
      </c>
      <c r="I5" s="450">
        <f>I7+I9+I11+I13+I15+I17+I19+I23+I27+I21+I25</f>
        <v>20</v>
      </c>
      <c r="J5" s="449"/>
      <c r="K5" s="451"/>
      <c r="M5" s="1368" t="s">
        <v>909</v>
      </c>
      <c r="N5" s="1369"/>
      <c r="O5" s="590">
        <f>P5*$O$1</f>
        <v>720</v>
      </c>
      <c r="P5" s="600">
        <v>60</v>
      </c>
      <c r="Q5" s="1370"/>
    </row>
    <row r="6" spans="1:19" ht="19" thickBot="1">
      <c r="A6" s="1367"/>
      <c r="B6" s="602" t="s">
        <v>907</v>
      </c>
      <c r="C6" s="450">
        <f t="shared" si="0"/>
        <v>0</v>
      </c>
      <c r="D6" s="450">
        <f t="shared" ref="D6:H6" si="1">D8+D10+D12+D14+D16+D18+D20+D24+D28+D22+D26+D29</f>
        <v>108</v>
      </c>
      <c r="E6" s="450">
        <f>E8+E10+E12+E14+E16+E18+E20+E24+E28+E22+E26+E29+E30+E31+E32+E33</f>
        <v>1184</v>
      </c>
      <c r="F6" s="450">
        <f t="shared" si="1"/>
        <v>150</v>
      </c>
      <c r="G6" s="450">
        <f t="shared" si="1"/>
        <v>240</v>
      </c>
      <c r="H6" s="450">
        <f t="shared" si="1"/>
        <v>500</v>
      </c>
      <c r="I6" s="450">
        <f>I8+I10+I12+I14+I16+I18+I20+I24+I28+I22+I26+I29</f>
        <v>506</v>
      </c>
      <c r="J6" s="604">
        <f>SUM(D6:I6)</f>
        <v>2688</v>
      </c>
      <c r="K6" s="605"/>
      <c r="M6" s="1635" t="s">
        <v>910</v>
      </c>
      <c r="N6" s="1636"/>
      <c r="O6" s="606">
        <f>P6*$O$1</f>
        <v>720</v>
      </c>
      <c r="P6" s="600">
        <v>60</v>
      </c>
      <c r="Q6" s="1371"/>
    </row>
    <row r="7" spans="1:19" ht="20.149999999999999" customHeight="1">
      <c r="A7" s="1375" t="s">
        <v>522</v>
      </c>
      <c r="B7" s="460" t="s">
        <v>69</v>
      </c>
      <c r="C7" s="249">
        <v>6</v>
      </c>
      <c r="D7" s="249">
        <v>6</v>
      </c>
      <c r="E7" s="249">
        <v>6</v>
      </c>
      <c r="F7" s="249">
        <v>6</v>
      </c>
      <c r="G7" s="249">
        <v>6</v>
      </c>
      <c r="H7" s="249"/>
      <c r="I7" s="249"/>
      <c r="J7" s="443"/>
      <c r="K7" s="1637"/>
      <c r="M7" s="1373" t="s">
        <v>911</v>
      </c>
      <c r="N7" s="1631"/>
      <c r="O7" s="606">
        <f>P7*$O$1</f>
        <v>240</v>
      </c>
      <c r="P7" s="993">
        <v>20</v>
      </c>
      <c r="Q7" s="1371"/>
    </row>
    <row r="8" spans="1:19" ht="20.149999999999999" customHeight="1" thickBot="1">
      <c r="A8" s="1376"/>
      <c r="B8" s="609" t="s">
        <v>907</v>
      </c>
      <c r="C8" s="610"/>
      <c r="D8" s="610">
        <f>D7*$D$1</f>
        <v>18</v>
      </c>
      <c r="E8" s="610">
        <f>E7*$E$1</f>
        <v>120</v>
      </c>
      <c r="F8" s="610">
        <f>F7*$F$1</f>
        <v>30</v>
      </c>
      <c r="G8" s="610">
        <f>G7*$G$1</f>
        <v>36</v>
      </c>
      <c r="H8" s="610">
        <f>H7*$H$1</f>
        <v>0</v>
      </c>
      <c r="I8" s="610">
        <f>I7*$I$1</f>
        <v>0</v>
      </c>
      <c r="J8" s="611">
        <f>SUM(D8:I8)</f>
        <v>204</v>
      </c>
      <c r="K8" s="1638"/>
      <c r="M8" s="1373" t="s">
        <v>912</v>
      </c>
      <c r="N8" s="1631"/>
      <c r="O8" s="606">
        <f>P8*$O$1</f>
        <v>240</v>
      </c>
      <c r="P8" s="993">
        <v>20</v>
      </c>
      <c r="Q8" s="1371"/>
    </row>
    <row r="9" spans="1:19" ht="20.149999999999999" customHeight="1" thickBot="1">
      <c r="A9" s="1375" t="s">
        <v>523</v>
      </c>
      <c r="B9" s="460" t="s">
        <v>69</v>
      </c>
      <c r="C9" s="249">
        <v>16</v>
      </c>
      <c r="D9" s="249">
        <v>16</v>
      </c>
      <c r="E9" s="249">
        <v>10</v>
      </c>
      <c r="F9" s="249">
        <v>10</v>
      </c>
      <c r="G9" s="249">
        <v>10</v>
      </c>
      <c r="H9" s="249"/>
      <c r="I9" s="249"/>
      <c r="J9" s="443"/>
      <c r="K9" s="1377"/>
      <c r="M9" s="1632" t="s">
        <v>99</v>
      </c>
      <c r="N9" s="1380"/>
      <c r="O9" s="1043">
        <f>P1*P9</f>
        <v>30</v>
      </c>
      <c r="P9" s="1010">
        <v>60</v>
      </c>
      <c r="Q9" s="1372"/>
    </row>
    <row r="10" spans="1:19" ht="20.149999999999999" customHeight="1" thickBot="1">
      <c r="A10" s="1376"/>
      <c r="B10" s="609" t="s">
        <v>907</v>
      </c>
      <c r="C10" s="610"/>
      <c r="D10" s="610">
        <f>D9*$D$1</f>
        <v>48</v>
      </c>
      <c r="E10" s="610">
        <f>E9*$E$1</f>
        <v>200</v>
      </c>
      <c r="F10" s="610">
        <f>F9*$F$1</f>
        <v>50</v>
      </c>
      <c r="G10" s="610">
        <f>G9*$G$1</f>
        <v>60</v>
      </c>
      <c r="H10" s="610">
        <f>H9*$H$1</f>
        <v>0</v>
      </c>
      <c r="I10" s="610">
        <f>I9*20</f>
        <v>0</v>
      </c>
      <c r="J10" s="611">
        <f>SUM(D10:I10)</f>
        <v>358</v>
      </c>
      <c r="K10" s="1404"/>
      <c r="M10" s="1381" t="s">
        <v>643</v>
      </c>
      <c r="N10" s="1382"/>
      <c r="O10" s="614">
        <f>SUM(O5:O9)</f>
        <v>1950</v>
      </c>
      <c r="P10" s="255">
        <f>SUM(P5:P9)</f>
        <v>220</v>
      </c>
      <c r="Q10" s="615"/>
    </row>
    <row r="11" spans="1:19" ht="20.149999999999999" customHeight="1">
      <c r="A11" s="1375" t="s">
        <v>520</v>
      </c>
      <c r="B11" s="460" t="s">
        <v>69</v>
      </c>
      <c r="C11" s="249"/>
      <c r="D11" s="249">
        <v>2</v>
      </c>
      <c r="E11" s="249">
        <v>2</v>
      </c>
      <c r="F11" s="249">
        <v>2</v>
      </c>
      <c r="G11" s="249">
        <v>2</v>
      </c>
      <c r="H11" s="249"/>
      <c r="I11" s="249"/>
      <c r="J11" s="443"/>
      <c r="K11" s="1377"/>
    </row>
    <row r="12" spans="1:19" ht="20.149999999999999" customHeight="1" thickBot="1">
      <c r="A12" s="1376"/>
      <c r="B12" s="609" t="s">
        <v>907</v>
      </c>
      <c r="C12" s="610"/>
      <c r="D12" s="610">
        <f>D11*$D$1</f>
        <v>6</v>
      </c>
      <c r="E12" s="610">
        <f>E11*$E$1</f>
        <v>40</v>
      </c>
      <c r="F12" s="610">
        <f>F11*$F$1</f>
        <v>10</v>
      </c>
      <c r="G12" s="610">
        <f>G11*$G$1</f>
        <v>12</v>
      </c>
      <c r="H12" s="610">
        <f>H11*$H$1</f>
        <v>0</v>
      </c>
      <c r="I12" s="610"/>
      <c r="J12" s="611">
        <f>SUM(D12:I12)</f>
        <v>68</v>
      </c>
      <c r="K12" s="1404"/>
      <c r="M12" s="1383" t="s">
        <v>921</v>
      </c>
      <c r="N12" s="1383"/>
      <c r="S12" s="114"/>
    </row>
    <row r="13" spans="1:19" ht="20.149999999999999" customHeight="1">
      <c r="A13" s="1375" t="s">
        <v>518</v>
      </c>
      <c r="B13" s="460" t="s">
        <v>69</v>
      </c>
      <c r="C13" s="249"/>
      <c r="D13" s="249"/>
      <c r="E13" s="249"/>
      <c r="F13" s="249"/>
      <c r="G13" s="249"/>
      <c r="H13" s="249"/>
      <c r="I13" s="249"/>
      <c r="J13" s="443"/>
      <c r="K13" s="1377"/>
    </row>
    <row r="14" spans="1:19" ht="20.149999999999999" customHeight="1" thickBot="1">
      <c r="A14" s="1376"/>
      <c r="B14" s="609" t="s">
        <v>907</v>
      </c>
      <c r="C14" s="610"/>
      <c r="D14" s="610">
        <f>D13*$D$1</f>
        <v>0</v>
      </c>
      <c r="E14" s="610">
        <f>E13*$E$1</f>
        <v>0</v>
      </c>
      <c r="F14" s="610">
        <f>F13*$F$1</f>
        <v>0</v>
      </c>
      <c r="G14" s="610">
        <f>G13*$G$1</f>
        <v>0</v>
      </c>
      <c r="H14" s="610">
        <f>H13*$H$1</f>
        <v>0</v>
      </c>
      <c r="I14" s="610"/>
      <c r="J14" s="611">
        <f>SUM(D14:I14)</f>
        <v>0</v>
      </c>
      <c r="K14" s="1404"/>
    </row>
    <row r="15" spans="1:19" ht="20.149999999999999" customHeight="1">
      <c r="A15" s="1375" t="s">
        <v>516</v>
      </c>
      <c r="B15" s="460" t="s">
        <v>69</v>
      </c>
      <c r="C15" s="249"/>
      <c r="D15" s="249"/>
      <c r="E15" s="249"/>
      <c r="F15" s="249"/>
      <c r="G15" s="249"/>
      <c r="H15" s="249"/>
      <c r="I15" s="249"/>
      <c r="J15" s="443"/>
      <c r="K15" s="1377"/>
      <c r="P15" s="940"/>
    </row>
    <row r="16" spans="1:19" ht="20.149999999999999" customHeight="1" thickBot="1">
      <c r="A16" s="1376"/>
      <c r="B16" s="609" t="s">
        <v>907</v>
      </c>
      <c r="C16" s="610"/>
      <c r="D16" s="610">
        <f>D15*$D$1</f>
        <v>0</v>
      </c>
      <c r="E16" s="610">
        <f>E15*$E$1</f>
        <v>0</v>
      </c>
      <c r="F16" s="610">
        <f>F15*$F$1</f>
        <v>0</v>
      </c>
      <c r="G16" s="610">
        <f>G15*$G$1</f>
        <v>0</v>
      </c>
      <c r="H16" s="610">
        <f>H15*$H$1</f>
        <v>0</v>
      </c>
      <c r="I16" s="610">
        <f>I15*$I$1</f>
        <v>0</v>
      </c>
      <c r="J16" s="611">
        <f>SUM(D16:I16)</f>
        <v>0</v>
      </c>
      <c r="K16" s="1404"/>
      <c r="Q16" s="184"/>
    </row>
    <row r="17" spans="1:20" ht="20.149999999999999" customHeight="1">
      <c r="A17" s="1375" t="s">
        <v>519</v>
      </c>
      <c r="B17" s="460" t="s">
        <v>69</v>
      </c>
      <c r="C17" s="249"/>
      <c r="D17" s="249"/>
      <c r="E17" s="249"/>
      <c r="F17" s="249"/>
      <c r="G17" s="249"/>
      <c r="H17" s="249"/>
      <c r="I17" s="249"/>
      <c r="J17" s="443"/>
      <c r="K17" s="1377"/>
      <c r="P17" s="940"/>
    </row>
    <row r="18" spans="1:20" ht="20.149999999999999" customHeight="1" thickBot="1">
      <c r="A18" s="1376"/>
      <c r="B18" s="609" t="s">
        <v>907</v>
      </c>
      <c r="C18" s="610"/>
      <c r="D18" s="610">
        <f>D17*$D$1</f>
        <v>0</v>
      </c>
      <c r="E18" s="610">
        <f>E17*$E$1</f>
        <v>0</v>
      </c>
      <c r="F18" s="610">
        <f>F17*$F$1</f>
        <v>0</v>
      </c>
      <c r="G18" s="610">
        <f>G17*$G$1</f>
        <v>0</v>
      </c>
      <c r="H18" s="610">
        <f>H17*$H$1</f>
        <v>0</v>
      </c>
      <c r="I18" s="610">
        <f>I17*20</f>
        <v>0</v>
      </c>
      <c r="J18" s="611">
        <f>SUM(D18:I18)</f>
        <v>0</v>
      </c>
      <c r="K18" s="1404"/>
      <c r="P18" s="940"/>
    </row>
    <row r="19" spans="1:20" s="257" customFormat="1" ht="20.149999999999999" customHeight="1">
      <c r="A19" s="1375" t="s">
        <v>539</v>
      </c>
      <c r="B19" s="460" t="s">
        <v>69</v>
      </c>
      <c r="C19" s="249"/>
      <c r="D19" s="249"/>
      <c r="E19" s="249"/>
      <c r="F19" s="249"/>
      <c r="G19" s="249"/>
      <c r="H19" s="249"/>
      <c r="I19" s="249"/>
      <c r="J19" s="443"/>
      <c r="K19" s="1377"/>
      <c r="L19" s="184"/>
      <c r="M19" s="184"/>
      <c r="N19" s="184"/>
      <c r="O19" s="184"/>
      <c r="P19" s="184"/>
      <c r="R19" s="184"/>
      <c r="S19" s="184"/>
      <c r="T19" s="184"/>
    </row>
    <row r="20" spans="1:20" s="257" customFormat="1" ht="20.149999999999999" customHeight="1" thickBot="1">
      <c r="A20" s="1376"/>
      <c r="B20" s="609" t="s">
        <v>907</v>
      </c>
      <c r="C20" s="610"/>
      <c r="D20" s="610">
        <f>D19*$D$1</f>
        <v>0</v>
      </c>
      <c r="E20" s="610">
        <f>E19*$E$1</f>
        <v>0</v>
      </c>
      <c r="F20" s="610">
        <f>F19*$F$1</f>
        <v>0</v>
      </c>
      <c r="G20" s="610">
        <f>G19*$G$1</f>
        <v>0</v>
      </c>
      <c r="H20" s="610">
        <f>H19*$H$1</f>
        <v>0</v>
      </c>
      <c r="I20" s="610">
        <f>I19*$I$1</f>
        <v>0</v>
      </c>
      <c r="J20" s="611">
        <f>SUM(D20:I20)</f>
        <v>0</v>
      </c>
      <c r="K20" s="1404"/>
      <c r="L20" s="184"/>
      <c r="M20" s="184"/>
      <c r="N20" s="184"/>
      <c r="O20" s="184"/>
      <c r="P20" s="184"/>
      <c r="R20" s="184"/>
      <c r="S20" s="184"/>
      <c r="T20" s="184"/>
    </row>
    <row r="21" spans="1:20" s="257" customFormat="1" ht="20.149999999999999" customHeight="1">
      <c r="A21" s="1375" t="s">
        <v>525</v>
      </c>
      <c r="B21" s="460" t="s">
        <v>69</v>
      </c>
      <c r="C21" s="249"/>
      <c r="D21" s="249"/>
      <c r="E21" s="249"/>
      <c r="F21" s="249"/>
      <c r="G21" s="249"/>
      <c r="H21" s="249"/>
      <c r="I21" s="249">
        <v>5</v>
      </c>
      <c r="J21" s="443"/>
      <c r="K21" s="1377"/>
      <c r="L21" s="184"/>
      <c r="M21" s="184"/>
      <c r="N21" s="184"/>
      <c r="O21" s="184"/>
      <c r="P21" s="184"/>
      <c r="R21" s="184"/>
      <c r="S21" s="184"/>
      <c r="T21" s="184"/>
    </row>
    <row r="22" spans="1:20" s="257" customFormat="1" ht="20.149999999999999" customHeight="1" thickBot="1">
      <c r="A22" s="1376"/>
      <c r="B22" s="609" t="s">
        <v>907</v>
      </c>
      <c r="C22" s="610"/>
      <c r="D22" s="610">
        <f>D21*$D$1</f>
        <v>0</v>
      </c>
      <c r="E22" s="610">
        <f>E21*$E$1</f>
        <v>0</v>
      </c>
      <c r="F22" s="610">
        <f>F21*$F$1</f>
        <v>0</v>
      </c>
      <c r="G22" s="610">
        <f>G21*$G$1</f>
        <v>0</v>
      </c>
      <c r="H22" s="610">
        <f>H21*$H$1</f>
        <v>0</v>
      </c>
      <c r="I22" s="610">
        <f>5*30</f>
        <v>150</v>
      </c>
      <c r="J22" s="611">
        <f>SUM(D22:I22)</f>
        <v>150</v>
      </c>
      <c r="K22" s="1404"/>
      <c r="L22" s="184"/>
      <c r="M22" s="184"/>
      <c r="N22" s="184"/>
      <c r="O22" s="184"/>
      <c r="P22" s="184"/>
      <c r="R22" s="184"/>
      <c r="S22" s="184"/>
      <c r="T22" s="184"/>
    </row>
    <row r="23" spans="1:20" s="257" customFormat="1" ht="20.149999999999999" customHeight="1">
      <c r="A23" s="1375" t="s">
        <v>521</v>
      </c>
      <c r="B23" s="460" t="s">
        <v>69</v>
      </c>
      <c r="C23" s="249"/>
      <c r="D23" s="249">
        <v>6</v>
      </c>
      <c r="E23" s="249">
        <v>6</v>
      </c>
      <c r="F23" s="249">
        <v>6</v>
      </c>
      <c r="G23" s="249">
        <v>6</v>
      </c>
      <c r="H23" s="249"/>
      <c r="I23" s="249">
        <v>12</v>
      </c>
      <c r="J23" s="443"/>
      <c r="K23" s="1377"/>
      <c r="L23" s="184"/>
      <c r="M23" s="184"/>
      <c r="N23" s="184"/>
      <c r="O23" s="184"/>
      <c r="P23" s="184"/>
      <c r="R23" s="184"/>
      <c r="S23" s="184"/>
      <c r="T23" s="184"/>
    </row>
    <row r="24" spans="1:20" s="257" customFormat="1" ht="20.149999999999999" customHeight="1" thickBot="1">
      <c r="A24" s="1376"/>
      <c r="B24" s="609" t="s">
        <v>907</v>
      </c>
      <c r="C24" s="610"/>
      <c r="D24" s="610">
        <f>D23*$D$1</f>
        <v>18</v>
      </c>
      <c r="E24" s="610">
        <f>E23*$E$1</f>
        <v>120</v>
      </c>
      <c r="F24" s="610">
        <f>F23*$F$1</f>
        <v>30</v>
      </c>
      <c r="G24" s="610">
        <f>G23*$G$1</f>
        <v>36</v>
      </c>
      <c r="H24" s="610">
        <f>H23*$H$1</f>
        <v>0</v>
      </c>
      <c r="I24" s="610">
        <f>8*26+4*10</f>
        <v>248</v>
      </c>
      <c r="J24" s="611">
        <f>SUM(D24:I24)</f>
        <v>452</v>
      </c>
      <c r="K24" s="1404"/>
      <c r="L24" s="184"/>
      <c r="M24" s="184"/>
      <c r="N24" s="184"/>
      <c r="O24" s="184"/>
      <c r="P24" s="184"/>
      <c r="R24" s="184"/>
      <c r="S24" s="184"/>
      <c r="T24" s="184"/>
    </row>
    <row r="25" spans="1:20" s="257" customFormat="1" ht="20.149999999999999" customHeight="1">
      <c r="A25" s="1375" t="s">
        <v>524</v>
      </c>
      <c r="B25" s="460" t="s">
        <v>69</v>
      </c>
      <c r="C25" s="249"/>
      <c r="D25" s="249"/>
      <c r="E25" s="249"/>
      <c r="F25" s="249"/>
      <c r="G25" s="249"/>
      <c r="H25" s="249">
        <v>34</v>
      </c>
      <c r="I25" s="249">
        <v>3</v>
      </c>
      <c r="J25" s="443"/>
      <c r="K25" s="1377"/>
      <c r="L25" s="184"/>
      <c r="M25" s="184"/>
      <c r="N25" s="184"/>
      <c r="O25" s="184"/>
      <c r="P25" s="184"/>
      <c r="R25" s="184"/>
      <c r="S25" s="184"/>
      <c r="T25" s="184"/>
    </row>
    <row r="26" spans="1:20" s="257" customFormat="1" ht="20.149999999999999" customHeight="1" thickBot="1">
      <c r="A26" s="1376"/>
      <c r="B26" s="609" t="s">
        <v>907</v>
      </c>
      <c r="C26" s="610"/>
      <c r="D26" s="610">
        <f>D25*$D$1</f>
        <v>0</v>
      </c>
      <c r="E26" s="610">
        <f>E25*$E$1</f>
        <v>0</v>
      </c>
      <c r="F26" s="610">
        <f>F25*$F$1</f>
        <v>0</v>
      </c>
      <c r="G26" s="610">
        <f>G25*$G$1</f>
        <v>0</v>
      </c>
      <c r="H26" s="610">
        <f>H25*$H$1</f>
        <v>170</v>
      </c>
      <c r="I26" s="610">
        <f>I25*36</f>
        <v>108</v>
      </c>
      <c r="J26" s="611">
        <f>SUM(D26:I26)</f>
        <v>278</v>
      </c>
      <c r="K26" s="1404"/>
      <c r="L26" s="184"/>
      <c r="M26" s="184"/>
      <c r="N26" s="184"/>
      <c r="O26" s="184"/>
      <c r="P26" s="184"/>
      <c r="R26" s="184"/>
      <c r="S26" s="184"/>
      <c r="T26" s="184"/>
    </row>
    <row r="27" spans="1:20" s="257" customFormat="1" ht="20.149999999999999" customHeight="1">
      <c r="A27" s="1375" t="s">
        <v>777</v>
      </c>
      <c r="B27" s="460" t="s">
        <v>69</v>
      </c>
      <c r="C27" s="249"/>
      <c r="D27" s="249">
        <v>6</v>
      </c>
      <c r="E27" s="249">
        <v>6</v>
      </c>
      <c r="F27" s="249">
        <v>6</v>
      </c>
      <c r="G27" s="249">
        <v>16</v>
      </c>
      <c r="H27" s="249">
        <v>66</v>
      </c>
      <c r="I27" s="249"/>
      <c r="J27" s="443"/>
      <c r="K27" s="1377"/>
      <c r="L27" s="184"/>
      <c r="M27" s="184"/>
      <c r="N27" s="184"/>
      <c r="O27" s="184"/>
      <c r="P27" s="184"/>
      <c r="R27" s="184"/>
      <c r="S27" s="184"/>
      <c r="T27" s="184"/>
    </row>
    <row r="28" spans="1:20" s="257" customFormat="1" ht="20.149999999999999" customHeight="1" thickBot="1">
      <c r="A28" s="1376"/>
      <c r="B28" s="609" t="s">
        <v>907</v>
      </c>
      <c r="C28" s="610"/>
      <c r="D28" s="610">
        <f>D27*$D$1</f>
        <v>18</v>
      </c>
      <c r="E28" s="610">
        <f>E27*$E$1</f>
        <v>120</v>
      </c>
      <c r="F28" s="610">
        <f>F27*$F$1</f>
        <v>30</v>
      </c>
      <c r="G28" s="610">
        <f>G27*$G$1</f>
        <v>96</v>
      </c>
      <c r="H28" s="610">
        <f>H27*$H$1</f>
        <v>330</v>
      </c>
      <c r="I28" s="610">
        <f>I27*$I$1</f>
        <v>0</v>
      </c>
      <c r="J28" s="611">
        <f>SUM(D28:I28)</f>
        <v>594</v>
      </c>
      <c r="K28" s="1404"/>
      <c r="L28" s="184"/>
      <c r="M28" s="184"/>
      <c r="N28" s="184"/>
      <c r="O28" s="184"/>
      <c r="P28" s="184"/>
      <c r="R28" s="184"/>
      <c r="S28" s="184"/>
      <c r="T28" s="184"/>
    </row>
    <row r="29" spans="1:20" ht="29.5" thickBot="1">
      <c r="A29" s="1008" t="s">
        <v>2328</v>
      </c>
      <c r="B29" s="609" t="s">
        <v>907</v>
      </c>
      <c r="C29" s="610"/>
      <c r="D29" s="610"/>
      <c r="E29" s="610">
        <v>84</v>
      </c>
      <c r="F29" s="610"/>
      <c r="G29" s="610"/>
      <c r="H29" s="610"/>
      <c r="I29" s="610"/>
      <c r="J29" s="611">
        <f>SUM(D29:I29)</f>
        <v>84</v>
      </c>
    </row>
    <row r="30" spans="1:20" ht="29.5" thickBot="1">
      <c r="A30" s="1008" t="s">
        <v>2329</v>
      </c>
      <c r="B30" s="1044"/>
      <c r="E30" s="184">
        <v>500</v>
      </c>
      <c r="J30" s="611">
        <f>SUM(D30:I30)</f>
        <v>500</v>
      </c>
    </row>
    <row r="31" spans="1:20" ht="29">
      <c r="A31" s="1008" t="s">
        <v>2330</v>
      </c>
      <c r="B31" s="1044"/>
      <c r="J31" s="1045"/>
    </row>
    <row r="32" spans="1:20" ht="29">
      <c r="A32" s="1008" t="s">
        <v>2331</v>
      </c>
      <c r="B32" s="1044"/>
      <c r="J32" s="1045"/>
    </row>
    <row r="33" spans="1:14" ht="29">
      <c r="A33" s="1008" t="s">
        <v>2332</v>
      </c>
      <c r="B33" s="1044"/>
      <c r="J33" s="1045"/>
    </row>
    <row r="34" spans="1:14">
      <c r="A34" s="1008"/>
      <c r="B34" s="1044"/>
      <c r="J34" s="1045"/>
    </row>
    <row r="35" spans="1:14">
      <c r="A35" s="1008"/>
      <c r="B35" s="1044"/>
      <c r="J35" s="1045"/>
    </row>
    <row r="36" spans="1:14">
      <c r="J36" s="1386" t="s">
        <v>2226</v>
      </c>
      <c r="K36" s="1387" t="s">
        <v>918</v>
      </c>
      <c r="L36" s="1387"/>
      <c r="M36" s="1387"/>
    </row>
    <row r="37" spans="1:14">
      <c r="J37" s="1386"/>
      <c r="K37" s="1630" t="s">
        <v>914</v>
      </c>
      <c r="L37" s="1388"/>
      <c r="M37" s="826">
        <f>ROUND(N37*$J$6,0)</f>
        <v>430</v>
      </c>
      <c r="N37" s="534">
        <v>0.16</v>
      </c>
    </row>
    <row r="38" spans="1:14">
      <c r="J38" s="1386"/>
      <c r="K38" s="1630" t="s">
        <v>2227</v>
      </c>
      <c r="L38" s="1388"/>
      <c r="M38" s="826">
        <f>ROUND(N38*$J$6,0)</f>
        <v>672</v>
      </c>
      <c r="N38" s="534">
        <v>0.25</v>
      </c>
    </row>
    <row r="39" spans="1:14">
      <c r="J39" s="1386"/>
      <c r="K39" s="1630" t="s">
        <v>2228</v>
      </c>
      <c r="L39" s="1388"/>
      <c r="M39" s="826">
        <f>ROUND(N39*$J$6,0)</f>
        <v>672</v>
      </c>
      <c r="N39" s="534">
        <v>0.25</v>
      </c>
    </row>
    <row r="40" spans="1:14">
      <c r="J40" s="1386"/>
      <c r="K40" s="1630" t="s">
        <v>2229</v>
      </c>
      <c r="L40" s="1388"/>
      <c r="M40" s="826">
        <f>ROUND(N40*$J$6,0)</f>
        <v>914</v>
      </c>
      <c r="N40" s="534">
        <v>0.34</v>
      </c>
    </row>
    <row r="41" spans="1:14">
      <c r="J41" s="1386"/>
      <c r="K41" s="1389" t="s">
        <v>47</v>
      </c>
      <c r="L41" s="1389"/>
      <c r="M41" s="941">
        <f>SUM(M37:M40)</f>
        <v>2688</v>
      </c>
    </row>
    <row r="42" spans="1:14">
      <c r="J42" s="1386" t="s">
        <v>904</v>
      </c>
      <c r="K42" s="1387" t="s">
        <v>918</v>
      </c>
      <c r="L42" s="1387"/>
      <c r="M42" s="1387"/>
    </row>
    <row r="43" spans="1:14">
      <c r="J43" s="1386"/>
      <c r="K43" s="1388" t="str">
        <f>K37</f>
        <v>Week 1 (1 to 8)</v>
      </c>
      <c r="L43" s="1388"/>
      <c r="M43" s="826">
        <f>ROUND(N43*$O$10,0)</f>
        <v>390</v>
      </c>
      <c r="N43" s="534">
        <v>0.2</v>
      </c>
    </row>
    <row r="44" spans="1:14">
      <c r="J44" s="1386"/>
      <c r="K44" s="1388" t="str">
        <f>K38</f>
        <v>Week 2 (9 to 15)</v>
      </c>
      <c r="L44" s="1388"/>
      <c r="M44" s="826">
        <f t="shared" ref="M44:M46" si="2">ROUND(N44*$O$10,0)</f>
        <v>488</v>
      </c>
      <c r="N44" s="534">
        <v>0.25</v>
      </c>
    </row>
    <row r="45" spans="1:14">
      <c r="J45" s="1386"/>
      <c r="K45" s="1388" t="str">
        <f>K39</f>
        <v>Week 3 (16 to 22)</v>
      </c>
      <c r="L45" s="1388"/>
      <c r="M45" s="826">
        <f t="shared" si="2"/>
        <v>488</v>
      </c>
      <c r="N45" s="534">
        <v>0.25</v>
      </c>
    </row>
    <row r="46" spans="1:14">
      <c r="J46" s="1386"/>
      <c r="K46" s="1388" t="str">
        <f>K40</f>
        <v>Week 4 (23 to 31)</v>
      </c>
      <c r="L46" s="1388"/>
      <c r="M46" s="826">
        <f t="shared" si="2"/>
        <v>585</v>
      </c>
      <c r="N46" s="534">
        <v>0.3</v>
      </c>
    </row>
    <row r="47" spans="1:14">
      <c r="J47" s="1386"/>
      <c r="K47" s="1389" t="s">
        <v>47</v>
      </c>
      <c r="L47" s="1389"/>
      <c r="M47" s="941">
        <f>SUM(M43:M46)</f>
        <v>1951</v>
      </c>
    </row>
    <row r="48" spans="1:14" ht="15" thickBot="1"/>
    <row r="49" spans="1:28" ht="19.5" thickTop="1" thickBot="1">
      <c r="K49" s="1391" t="s">
        <v>1123</v>
      </c>
      <c r="L49" s="1392"/>
      <c r="M49" s="467">
        <f>M41+M47</f>
        <v>4639</v>
      </c>
      <c r="N49" s="468" t="s">
        <v>564</v>
      </c>
    </row>
    <row r="50" spans="1:28" ht="15" thickTop="1">
      <c r="K50" s="184"/>
      <c r="P50" s="405"/>
      <c r="Q50" s="405"/>
    </row>
    <row r="52" spans="1:28" ht="29.5" thickBot="1">
      <c r="A52" s="592" t="s">
        <v>1124</v>
      </c>
      <c r="L52" s="592" t="s">
        <v>1017</v>
      </c>
      <c r="U52" s="184">
        <v>12</v>
      </c>
      <c r="V52" s="184">
        <v>12</v>
      </c>
      <c r="W52" s="184">
        <v>12</v>
      </c>
      <c r="X52" s="184">
        <v>12</v>
      </c>
      <c r="Y52" s="184">
        <v>0.5</v>
      </c>
    </row>
    <row r="53" spans="1:28" ht="51.4" customHeight="1" thickBot="1">
      <c r="C53" s="1037" t="s">
        <v>909</v>
      </c>
      <c r="D53" s="1037" t="s">
        <v>910</v>
      </c>
      <c r="E53" s="1037" t="s">
        <v>911</v>
      </c>
      <c r="F53" s="1037" t="s">
        <v>912</v>
      </c>
      <c r="G53" s="1037" t="s">
        <v>99</v>
      </c>
      <c r="H53" s="1038" t="s">
        <v>47</v>
      </c>
      <c r="I53" s="1623" t="s">
        <v>68</v>
      </c>
      <c r="J53" s="1624"/>
      <c r="L53" s="256"/>
      <c r="R53" s="184" t="s">
        <v>904</v>
      </c>
      <c r="S53" s="256"/>
      <c r="T53" s="256"/>
      <c r="U53" s="942" t="s">
        <v>909</v>
      </c>
      <c r="V53" s="942" t="s">
        <v>910</v>
      </c>
      <c r="W53" s="942" t="s">
        <v>911</v>
      </c>
      <c r="X53" s="942" t="s">
        <v>912</v>
      </c>
      <c r="Y53" s="942" t="s">
        <v>99</v>
      </c>
      <c r="Z53" s="943" t="s">
        <v>47</v>
      </c>
      <c r="AA53" s="1623" t="s">
        <v>68</v>
      </c>
      <c r="AB53" s="1624"/>
    </row>
    <row r="54" spans="1:28" ht="19.149999999999999" customHeight="1" thickBot="1">
      <c r="A54" s="1625" t="s">
        <v>906</v>
      </c>
      <c r="B54" s="1039" t="s">
        <v>69</v>
      </c>
      <c r="C54" s="1143">
        <f>C56+C58+C60+C62+C64+C66</f>
        <v>0</v>
      </c>
      <c r="D54" s="1143">
        <f>D56+D58+D60+D62+D64+D66</f>
        <v>0</v>
      </c>
      <c r="E54" s="1143">
        <f t="shared" ref="E54:G54" si="3">E56+E58+E60+E62+E64+E66</f>
        <v>0</v>
      </c>
      <c r="F54" s="1143">
        <f t="shared" si="3"/>
        <v>0</v>
      </c>
      <c r="G54" s="1143">
        <f t="shared" si="3"/>
        <v>0</v>
      </c>
      <c r="H54" s="1040">
        <f>SUM(C54:G54)</f>
        <v>0</v>
      </c>
      <c r="I54" s="1621"/>
      <c r="J54" s="1622"/>
      <c r="L54" s="1625" t="s">
        <v>906</v>
      </c>
      <c r="M54" s="1626" t="s">
        <v>2230</v>
      </c>
      <c r="N54" s="1628" t="s">
        <v>68</v>
      </c>
      <c r="S54" s="1619" t="s">
        <v>906</v>
      </c>
      <c r="T54" s="836" t="s">
        <v>69</v>
      </c>
      <c r="U54" s="944">
        <f>U56+U58+U60+U62+U64+U66</f>
        <v>18</v>
      </c>
      <c r="V54" s="944">
        <f>V56+V58+V60+V62+V64+V66</f>
        <v>20</v>
      </c>
      <c r="W54" s="944">
        <f t="shared" ref="W54:Y55" si="4">W56+W58+W60+W62+W64+W66</f>
        <v>9</v>
      </c>
      <c r="X54" s="944">
        <f t="shared" si="4"/>
        <v>14</v>
      </c>
      <c r="Y54" s="944">
        <f t="shared" si="4"/>
        <v>0</v>
      </c>
      <c r="Z54" s="945">
        <f>SUM(U54:Y54)</f>
        <v>61</v>
      </c>
      <c r="AA54" s="1621"/>
      <c r="AB54" s="1622"/>
    </row>
    <row r="55" spans="1:28" ht="19" thickBot="1">
      <c r="A55" s="1625"/>
      <c r="B55" s="1039" t="s">
        <v>907</v>
      </c>
      <c r="C55" s="1143"/>
      <c r="D55" s="1143"/>
      <c r="E55" s="1143"/>
      <c r="F55" s="1143"/>
      <c r="G55" s="1143"/>
      <c r="H55" s="1040">
        <f t="shared" ref="H55:H61" si="5">SUM(C55:G55)</f>
        <v>0</v>
      </c>
      <c r="I55" s="1621"/>
      <c r="J55" s="1622"/>
      <c r="L55" s="1625"/>
      <c r="M55" s="1627"/>
      <c r="N55" s="1629"/>
      <c r="S55" s="1620"/>
      <c r="T55" s="836" t="s">
        <v>907</v>
      </c>
      <c r="U55" s="944">
        <f>U57+U59+U61+U63+U65+U67</f>
        <v>216</v>
      </c>
      <c r="V55" s="944">
        <f>V57+V59+V61+V63+V65+V67</f>
        <v>240</v>
      </c>
      <c r="W55" s="944">
        <f t="shared" si="4"/>
        <v>108</v>
      </c>
      <c r="X55" s="944">
        <f t="shared" si="4"/>
        <v>168</v>
      </c>
      <c r="Y55" s="944">
        <f t="shared" si="4"/>
        <v>0</v>
      </c>
      <c r="Z55" s="945">
        <f t="shared" ref="Z55:Z62" si="6">SUM(U55:Y55)</f>
        <v>732</v>
      </c>
      <c r="AA55" s="1621"/>
      <c r="AB55" s="1622"/>
    </row>
    <row r="56" spans="1:28">
      <c r="A56" s="1609" t="s">
        <v>522</v>
      </c>
      <c r="B56" s="1041" t="s">
        <v>69</v>
      </c>
      <c r="C56" s="988"/>
      <c r="D56" s="988"/>
      <c r="E56" s="988"/>
      <c r="F56" s="988"/>
      <c r="G56" s="988"/>
      <c r="H56" s="1140">
        <f t="shared" si="5"/>
        <v>0</v>
      </c>
      <c r="I56" s="1610"/>
      <c r="J56" s="1611"/>
      <c r="L56" s="1609" t="s">
        <v>522</v>
      </c>
      <c r="M56" s="990"/>
      <c r="N56" s="993"/>
      <c r="S56" s="1614" t="s">
        <v>522</v>
      </c>
      <c r="T56" s="839" t="s">
        <v>69</v>
      </c>
      <c r="U56" s="833"/>
      <c r="V56" s="833"/>
      <c r="W56" s="833"/>
      <c r="X56" s="833"/>
      <c r="Y56" s="833"/>
      <c r="Z56" s="915">
        <f t="shared" si="6"/>
        <v>0</v>
      </c>
      <c r="AA56" s="1610"/>
      <c r="AB56" s="1611"/>
    </row>
    <row r="57" spans="1:28" ht="15" thickBot="1">
      <c r="A57" s="1609"/>
      <c r="B57" s="1041" t="s">
        <v>907</v>
      </c>
      <c r="C57" s="988"/>
      <c r="D57" s="988"/>
      <c r="E57" s="988"/>
      <c r="F57" s="988"/>
      <c r="G57" s="988"/>
      <c r="H57" s="1140">
        <f t="shared" si="5"/>
        <v>0</v>
      </c>
      <c r="I57" s="1612"/>
      <c r="J57" s="1613"/>
      <c r="L57" s="1609"/>
      <c r="M57" s="990"/>
      <c r="N57" s="993"/>
      <c r="S57" s="1615"/>
      <c r="T57" s="839" t="s">
        <v>907</v>
      </c>
      <c r="U57" s="833">
        <f>U56*U$52</f>
        <v>0</v>
      </c>
      <c r="V57" s="833">
        <f t="shared" ref="V57:Y57" si="7">V56*V$52</f>
        <v>0</v>
      </c>
      <c r="W57" s="833">
        <f t="shared" si="7"/>
        <v>0</v>
      </c>
      <c r="X57" s="833">
        <f t="shared" si="7"/>
        <v>0</v>
      </c>
      <c r="Y57" s="833">
        <f t="shared" si="7"/>
        <v>0</v>
      </c>
      <c r="Z57" s="915">
        <f t="shared" si="6"/>
        <v>0</v>
      </c>
      <c r="AA57" s="1612"/>
      <c r="AB57" s="1613"/>
    </row>
    <row r="58" spans="1:28">
      <c r="A58" s="1609" t="s">
        <v>523</v>
      </c>
      <c r="B58" s="1041" t="s">
        <v>69</v>
      </c>
      <c r="C58" s="990"/>
      <c r="D58" s="990"/>
      <c r="E58" s="990"/>
      <c r="F58" s="990"/>
      <c r="G58" s="990"/>
      <c r="H58" s="1144">
        <f t="shared" si="5"/>
        <v>0</v>
      </c>
      <c r="I58" s="1610"/>
      <c r="J58" s="1611"/>
      <c r="L58" s="1609" t="s">
        <v>523</v>
      </c>
      <c r="M58" s="990"/>
      <c r="N58" s="993"/>
      <c r="S58" s="1614" t="s">
        <v>523</v>
      </c>
      <c r="T58" s="839" t="s">
        <v>69</v>
      </c>
      <c r="U58" s="826"/>
      <c r="V58" s="826"/>
      <c r="W58" s="826"/>
      <c r="X58" s="826"/>
      <c r="Y58" s="826"/>
      <c r="Z58" s="916">
        <f t="shared" si="6"/>
        <v>0</v>
      </c>
      <c r="AA58" s="1610"/>
      <c r="AB58" s="1611"/>
    </row>
    <row r="59" spans="1:28" ht="15" thickBot="1">
      <c r="A59" s="1609"/>
      <c r="B59" s="1041" t="s">
        <v>907</v>
      </c>
      <c r="C59" s="988"/>
      <c r="D59" s="988"/>
      <c r="E59" s="988"/>
      <c r="F59" s="988"/>
      <c r="G59" s="988"/>
      <c r="H59" s="1144">
        <f t="shared" si="5"/>
        <v>0</v>
      </c>
      <c r="I59" s="1612"/>
      <c r="J59" s="1613"/>
      <c r="L59" s="1609"/>
      <c r="M59" s="990">
        <v>100</v>
      </c>
      <c r="N59" s="993"/>
      <c r="S59" s="1615"/>
      <c r="T59" s="839" t="s">
        <v>907</v>
      </c>
      <c r="U59" s="833">
        <f t="shared" ref="U59:Y59" si="8">U58*U$52</f>
        <v>0</v>
      </c>
      <c r="V59" s="833">
        <f t="shared" si="8"/>
        <v>0</v>
      </c>
      <c r="W59" s="833">
        <f t="shared" si="8"/>
        <v>0</v>
      </c>
      <c r="X59" s="833">
        <f t="shared" si="8"/>
        <v>0</v>
      </c>
      <c r="Y59" s="833">
        <f t="shared" si="8"/>
        <v>0</v>
      </c>
      <c r="Z59" s="916">
        <f t="shared" si="6"/>
        <v>0</v>
      </c>
      <c r="AA59" s="1612"/>
      <c r="AB59" s="1613"/>
    </row>
    <row r="60" spans="1:28">
      <c r="A60" s="1609" t="s">
        <v>520</v>
      </c>
      <c r="B60" s="1041" t="s">
        <v>69</v>
      </c>
      <c r="C60" s="988"/>
      <c r="D60" s="988"/>
      <c r="E60" s="988"/>
      <c r="F60" s="988"/>
      <c r="G60" s="988"/>
      <c r="H60" s="1144">
        <f t="shared" si="5"/>
        <v>0</v>
      </c>
      <c r="I60" s="1610"/>
      <c r="J60" s="1611"/>
      <c r="L60" s="1609" t="s">
        <v>520</v>
      </c>
      <c r="M60" s="990"/>
      <c r="N60" s="993"/>
      <c r="S60" s="1614" t="s">
        <v>520</v>
      </c>
      <c r="T60" s="839" t="s">
        <v>69</v>
      </c>
      <c r="U60" s="833"/>
      <c r="V60" s="833"/>
      <c r="W60" s="833"/>
      <c r="X60" s="833">
        <v>5</v>
      </c>
      <c r="Y60" s="833"/>
      <c r="Z60" s="916">
        <f t="shared" si="6"/>
        <v>5</v>
      </c>
      <c r="AA60" s="1610"/>
      <c r="AB60" s="1611"/>
    </row>
    <row r="61" spans="1:28" ht="15" thickBot="1">
      <c r="A61" s="1609"/>
      <c r="B61" s="1041" t="s">
        <v>907</v>
      </c>
      <c r="C61" s="988"/>
      <c r="D61" s="988"/>
      <c r="E61" s="988"/>
      <c r="F61" s="988"/>
      <c r="G61" s="988"/>
      <c r="H61" s="1144">
        <f t="shared" si="5"/>
        <v>0</v>
      </c>
      <c r="I61" s="1612"/>
      <c r="J61" s="1613"/>
      <c r="L61" s="1609"/>
      <c r="M61" s="990">
        <v>200</v>
      </c>
      <c r="N61" s="993"/>
      <c r="S61" s="1615"/>
      <c r="T61" s="839" t="s">
        <v>907</v>
      </c>
      <c r="U61" s="833">
        <f t="shared" ref="U61:Y61" si="9">U60*U$52</f>
        <v>0</v>
      </c>
      <c r="V61" s="833">
        <f t="shared" si="9"/>
        <v>0</v>
      </c>
      <c r="W61" s="833">
        <f t="shared" si="9"/>
        <v>0</v>
      </c>
      <c r="X61" s="833">
        <f t="shared" si="9"/>
        <v>60</v>
      </c>
      <c r="Y61" s="833">
        <f t="shared" si="9"/>
        <v>0</v>
      </c>
      <c r="Z61" s="916">
        <f t="shared" si="6"/>
        <v>60</v>
      </c>
      <c r="AA61" s="1612"/>
      <c r="AB61" s="1613"/>
    </row>
    <row r="62" spans="1:28">
      <c r="A62" s="1609" t="s">
        <v>518</v>
      </c>
      <c r="B62" s="1041" t="s">
        <v>69</v>
      </c>
      <c r="C62" s="988"/>
      <c r="D62" s="988"/>
      <c r="E62" s="988"/>
      <c r="F62" s="988"/>
      <c r="G62" s="988"/>
      <c r="H62" s="1144"/>
      <c r="I62" s="1610"/>
      <c r="J62" s="1611"/>
      <c r="L62" s="1609" t="s">
        <v>518</v>
      </c>
      <c r="M62" s="990"/>
      <c r="N62" s="993"/>
      <c r="S62" s="1614" t="s">
        <v>518</v>
      </c>
      <c r="T62" s="839" t="s">
        <v>69</v>
      </c>
      <c r="U62" s="833">
        <v>8</v>
      </c>
      <c r="V62" s="833"/>
      <c r="W62" s="833">
        <v>4</v>
      </c>
      <c r="X62" s="833">
        <v>4</v>
      </c>
      <c r="Y62" s="833"/>
      <c r="Z62" s="916">
        <f t="shared" si="6"/>
        <v>16</v>
      </c>
      <c r="AA62" s="1610"/>
      <c r="AB62" s="1611"/>
    </row>
    <row r="63" spans="1:28" ht="15" thickBot="1">
      <c r="A63" s="1609"/>
      <c r="B63" s="1041" t="s">
        <v>907</v>
      </c>
      <c r="C63" s="988">
        <f>C62*$O$1</f>
        <v>0</v>
      </c>
      <c r="D63" s="988">
        <f>D62*$O$1</f>
        <v>0</v>
      </c>
      <c r="E63" s="988">
        <f>E62*$O$1</f>
        <v>0</v>
      </c>
      <c r="F63" s="988">
        <f>F62*$O$1</f>
        <v>0</v>
      </c>
      <c r="G63" s="988">
        <f>G62*$O$1</f>
        <v>0</v>
      </c>
      <c r="H63" s="1144">
        <f t="shared" ref="H63:H69" si="10">SUM(C63:G63)</f>
        <v>0</v>
      </c>
      <c r="I63" s="1612"/>
      <c r="J63" s="1613"/>
      <c r="L63" s="1609"/>
      <c r="M63" s="990"/>
      <c r="N63" s="993"/>
      <c r="S63" s="1615"/>
      <c r="T63" s="839" t="s">
        <v>907</v>
      </c>
      <c r="U63" s="833">
        <f t="shared" ref="U63:Y63" si="11">U62*U$52</f>
        <v>96</v>
      </c>
      <c r="V63" s="833">
        <f t="shared" si="11"/>
        <v>0</v>
      </c>
      <c r="W63" s="833">
        <f t="shared" si="11"/>
        <v>48</v>
      </c>
      <c r="X63" s="833">
        <f t="shared" si="11"/>
        <v>48</v>
      </c>
      <c r="Y63" s="833">
        <f t="shared" si="11"/>
        <v>0</v>
      </c>
      <c r="Z63" s="916">
        <f t="shared" ref="Z63:Z69" si="12">SUM(U63:Y63)</f>
        <v>192</v>
      </c>
      <c r="AA63" s="1612"/>
      <c r="AB63" s="1613"/>
    </row>
    <row r="64" spans="1:28">
      <c r="A64" s="1609" t="s">
        <v>516</v>
      </c>
      <c r="B64" s="1041" t="s">
        <v>69</v>
      </c>
      <c r="C64" s="990"/>
      <c r="D64" s="990"/>
      <c r="E64" s="990"/>
      <c r="F64" s="990"/>
      <c r="G64" s="990"/>
      <c r="H64" s="1144">
        <f t="shared" si="10"/>
        <v>0</v>
      </c>
      <c r="I64" s="1610"/>
      <c r="J64" s="1611"/>
      <c r="L64" s="1609" t="s">
        <v>516</v>
      </c>
      <c r="M64" s="990"/>
      <c r="N64" s="993"/>
      <c r="S64" s="1614" t="s">
        <v>516</v>
      </c>
      <c r="T64" s="839" t="s">
        <v>69</v>
      </c>
      <c r="U64" s="826">
        <v>10</v>
      </c>
      <c r="V64" s="826">
        <v>20</v>
      </c>
      <c r="W64" s="826">
        <v>5</v>
      </c>
      <c r="X64" s="826">
        <v>5</v>
      </c>
      <c r="Y64" s="826"/>
      <c r="Z64" s="916">
        <f t="shared" si="12"/>
        <v>40</v>
      </c>
      <c r="AA64" s="1610"/>
      <c r="AB64" s="1611"/>
    </row>
    <row r="65" spans="1:28" ht="15" thickBot="1">
      <c r="A65" s="1609"/>
      <c r="B65" s="1041" t="s">
        <v>907</v>
      </c>
      <c r="C65" s="988">
        <f>C64*$O$1</f>
        <v>0</v>
      </c>
      <c r="D65" s="988">
        <f>D64*$O$1</f>
        <v>0</v>
      </c>
      <c r="E65" s="988">
        <f>E64*$O$1</f>
        <v>0</v>
      </c>
      <c r="F65" s="988">
        <f>F64*$O$1</f>
        <v>0</v>
      </c>
      <c r="G65" s="988">
        <f>G64*$O$1</f>
        <v>0</v>
      </c>
      <c r="H65" s="1144">
        <f t="shared" si="10"/>
        <v>0</v>
      </c>
      <c r="I65" s="1612"/>
      <c r="J65" s="1613"/>
      <c r="L65" s="1609"/>
      <c r="M65" s="990"/>
      <c r="N65" s="993"/>
      <c r="S65" s="1615"/>
      <c r="T65" s="839" t="s">
        <v>907</v>
      </c>
      <c r="U65" s="833">
        <f>U64*U$52</f>
        <v>120</v>
      </c>
      <c r="V65" s="833">
        <f t="shared" ref="V65:Y65" si="13">V64*V$52</f>
        <v>240</v>
      </c>
      <c r="W65" s="833">
        <f t="shared" si="13"/>
        <v>60</v>
      </c>
      <c r="X65" s="833">
        <f t="shared" si="13"/>
        <v>60</v>
      </c>
      <c r="Y65" s="833">
        <f t="shared" si="13"/>
        <v>0</v>
      </c>
      <c r="Z65" s="916">
        <f t="shared" si="12"/>
        <v>480</v>
      </c>
      <c r="AA65" s="1612"/>
      <c r="AB65" s="1613"/>
    </row>
    <row r="66" spans="1:28" ht="18" customHeight="1">
      <c r="A66" s="1609" t="s">
        <v>519</v>
      </c>
      <c r="B66" s="1041" t="s">
        <v>69</v>
      </c>
      <c r="C66" s="990"/>
      <c r="D66" s="990"/>
      <c r="E66" s="990"/>
      <c r="F66" s="990"/>
      <c r="G66" s="990"/>
      <c r="H66" s="1144">
        <f t="shared" si="10"/>
        <v>0</v>
      </c>
      <c r="I66" s="1610"/>
      <c r="J66" s="1611"/>
      <c r="L66" s="1609" t="s">
        <v>519</v>
      </c>
      <c r="M66" s="990"/>
      <c r="N66" s="993"/>
      <c r="S66" s="1614" t="s">
        <v>519</v>
      </c>
      <c r="T66" s="839" t="s">
        <v>69</v>
      </c>
      <c r="U66" s="826"/>
      <c r="V66" s="826"/>
      <c r="W66" s="826"/>
      <c r="X66" s="826"/>
      <c r="Y66" s="826"/>
      <c r="Z66" s="916">
        <f t="shared" si="12"/>
        <v>0</v>
      </c>
      <c r="AA66" s="1610"/>
      <c r="AB66" s="1611"/>
    </row>
    <row r="67" spans="1:28" ht="24" customHeight="1" thickBot="1">
      <c r="A67" s="1609"/>
      <c r="B67" s="1041" t="s">
        <v>907</v>
      </c>
      <c r="C67" s="988">
        <f>C66*$O$1</f>
        <v>0</v>
      </c>
      <c r="D67" s="988">
        <f>D66*$O$1</f>
        <v>0</v>
      </c>
      <c r="E67" s="988">
        <f>E66*$O$1</f>
        <v>0</v>
      </c>
      <c r="F67" s="988">
        <f>F66*$O$1</f>
        <v>0</v>
      </c>
      <c r="G67" s="988">
        <f>G66*$O$1</f>
        <v>0</v>
      </c>
      <c r="H67" s="1144">
        <f t="shared" si="10"/>
        <v>0</v>
      </c>
      <c r="I67" s="1612"/>
      <c r="J67" s="1613"/>
      <c r="L67" s="1609"/>
      <c r="M67" s="990"/>
      <c r="N67" s="1042"/>
      <c r="O67" s="257"/>
      <c r="P67" s="257"/>
      <c r="S67" s="1615"/>
      <c r="T67" s="839" t="s">
        <v>907</v>
      </c>
      <c r="U67" s="833">
        <f>U66*U$52</f>
        <v>0</v>
      </c>
      <c r="V67" s="833">
        <f t="shared" ref="V67:Y67" si="14">V66*V$52</f>
        <v>0</v>
      </c>
      <c r="W67" s="833">
        <f t="shared" si="14"/>
        <v>0</v>
      </c>
      <c r="X67" s="833">
        <f t="shared" si="14"/>
        <v>0</v>
      </c>
      <c r="Y67" s="833">
        <f t="shared" si="14"/>
        <v>0</v>
      </c>
      <c r="Z67" s="916">
        <f t="shared" si="12"/>
        <v>0</v>
      </c>
      <c r="AA67" s="1612"/>
      <c r="AB67" s="1613"/>
    </row>
    <row r="68" spans="1:28" ht="15" customHeight="1">
      <c r="A68" s="1619" t="s">
        <v>908</v>
      </c>
      <c r="B68" s="1039" t="s">
        <v>69</v>
      </c>
      <c r="C68" s="1143">
        <f>C70+C72+C74+C76+C78</f>
        <v>28</v>
      </c>
      <c r="D68" s="1143">
        <f>D70+D72+D74+D76+D78</f>
        <v>41</v>
      </c>
      <c r="E68" s="1143">
        <f t="shared" ref="E68:G69" si="15">E70+E72+E74+E76+E78</f>
        <v>8</v>
      </c>
      <c r="F68" s="1143">
        <f t="shared" si="15"/>
        <v>9</v>
      </c>
      <c r="G68" s="1143">
        <f t="shared" si="15"/>
        <v>24</v>
      </c>
      <c r="H68" s="1040">
        <f t="shared" si="10"/>
        <v>110</v>
      </c>
      <c r="I68" s="1610"/>
      <c r="J68" s="1611"/>
      <c r="L68" s="1619" t="s">
        <v>908</v>
      </c>
      <c r="M68" s="990"/>
      <c r="N68" s="993"/>
      <c r="S68" s="1619" t="s">
        <v>908</v>
      </c>
      <c r="T68" s="836" t="s">
        <v>69</v>
      </c>
      <c r="U68" s="944">
        <f>U70+U72+U74+U76+U78</f>
        <v>42</v>
      </c>
      <c r="V68" s="944">
        <f>V70+V72+V74+V76+V78</f>
        <v>40</v>
      </c>
      <c r="W68" s="944">
        <f t="shared" ref="W68:Y69" si="16">W70+W72+W74+W76+W78</f>
        <v>11</v>
      </c>
      <c r="X68" s="944">
        <f t="shared" si="16"/>
        <v>6</v>
      </c>
      <c r="Y68" s="944">
        <f t="shared" si="16"/>
        <v>60</v>
      </c>
      <c r="Z68" s="945">
        <f t="shared" si="12"/>
        <v>159</v>
      </c>
      <c r="AA68" s="1610"/>
      <c r="AB68" s="1611"/>
    </row>
    <row r="69" spans="1:28" ht="15" thickBot="1">
      <c r="A69" s="1620"/>
      <c r="B69" s="1039" t="s">
        <v>907</v>
      </c>
      <c r="C69" s="1143">
        <f>C71+C73+C75+C77+C79</f>
        <v>336</v>
      </c>
      <c r="D69" s="1143">
        <f>D71+D73+D75+D77+D79</f>
        <v>492</v>
      </c>
      <c r="E69" s="1143">
        <f t="shared" si="15"/>
        <v>96</v>
      </c>
      <c r="F69" s="1143">
        <f t="shared" si="15"/>
        <v>108</v>
      </c>
      <c r="G69" s="1143">
        <f t="shared" si="15"/>
        <v>288</v>
      </c>
      <c r="H69" s="1145">
        <f t="shared" si="10"/>
        <v>1320</v>
      </c>
      <c r="I69" s="1612"/>
      <c r="J69" s="1613"/>
      <c r="L69" s="1620"/>
      <c r="M69" s="990"/>
      <c r="N69" s="993"/>
      <c r="S69" s="1620"/>
      <c r="T69" s="836" t="s">
        <v>907</v>
      </c>
      <c r="U69" s="944">
        <f>U71+U73+U75+U77+U79</f>
        <v>504</v>
      </c>
      <c r="V69" s="944">
        <f>V71+V73+V75+V77+V79</f>
        <v>480</v>
      </c>
      <c r="W69" s="944">
        <f t="shared" si="16"/>
        <v>132</v>
      </c>
      <c r="X69" s="944">
        <f t="shared" si="16"/>
        <v>72</v>
      </c>
      <c r="Y69" s="944">
        <f t="shared" si="16"/>
        <v>30</v>
      </c>
      <c r="Z69" s="839">
        <f t="shared" si="12"/>
        <v>1218</v>
      </c>
      <c r="AA69" s="1612"/>
      <c r="AB69" s="1613"/>
    </row>
    <row r="70" spans="1:28">
      <c r="A70" s="1609" t="s">
        <v>539</v>
      </c>
      <c r="B70" s="1041" t="s">
        <v>69</v>
      </c>
      <c r="C70" s="707"/>
      <c r="D70" s="707"/>
      <c r="E70" s="707"/>
      <c r="F70" s="707"/>
      <c r="G70" s="707"/>
      <c r="H70" s="1144"/>
      <c r="I70" s="1610"/>
      <c r="J70" s="1611"/>
      <c r="L70" s="1609" t="s">
        <v>539</v>
      </c>
      <c r="M70" s="990"/>
      <c r="N70" s="993"/>
      <c r="S70" s="1614" t="s">
        <v>539</v>
      </c>
      <c r="T70" s="839" t="s">
        <v>69</v>
      </c>
      <c r="U70" s="707"/>
      <c r="V70" s="707"/>
      <c r="W70" s="707"/>
      <c r="X70" s="707"/>
      <c r="Y70" s="707"/>
      <c r="Z70" s="915">
        <f t="shared" ref="Z70" si="17">SUM(U70:Y70)</f>
        <v>0</v>
      </c>
      <c r="AA70" s="1610"/>
      <c r="AB70" s="1611"/>
    </row>
    <row r="71" spans="1:28" ht="15" thickBot="1">
      <c r="A71" s="1609"/>
      <c r="B71" s="1041" t="s">
        <v>907</v>
      </c>
      <c r="C71" s="988">
        <f>C70*$O$1</f>
        <v>0</v>
      </c>
      <c r="D71" s="988">
        <f>D70*$O$1</f>
        <v>0</v>
      </c>
      <c r="E71" s="988">
        <f>E70*$O$1</f>
        <v>0</v>
      </c>
      <c r="F71" s="988">
        <f>F70*$O$1</f>
        <v>0</v>
      </c>
      <c r="G71" s="988">
        <f>G70*$O$1</f>
        <v>0</v>
      </c>
      <c r="H71" s="1144">
        <f>SUM(C71:G71)</f>
        <v>0</v>
      </c>
      <c r="I71" s="1612"/>
      <c r="J71" s="1613"/>
      <c r="L71" s="1609"/>
      <c r="M71" s="990"/>
      <c r="N71" s="993"/>
      <c r="S71" s="1615"/>
      <c r="T71" s="839" t="s">
        <v>907</v>
      </c>
      <c r="U71" s="833">
        <f>U70*U$52</f>
        <v>0</v>
      </c>
      <c r="V71" s="833">
        <f t="shared" ref="V71:Y71" si="18">V70*V$52</f>
        <v>0</v>
      </c>
      <c r="W71" s="833">
        <f t="shared" si="18"/>
        <v>0</v>
      </c>
      <c r="X71" s="833">
        <f t="shared" si="18"/>
        <v>0</v>
      </c>
      <c r="Y71" s="833">
        <f t="shared" si="18"/>
        <v>0</v>
      </c>
      <c r="Z71" s="916">
        <f>SUM(U71:Y71)</f>
        <v>0</v>
      </c>
      <c r="AA71" s="1612"/>
      <c r="AB71" s="1613"/>
    </row>
    <row r="72" spans="1:28">
      <c r="A72" s="1609" t="s">
        <v>525</v>
      </c>
      <c r="B72" s="1041" t="s">
        <v>69</v>
      </c>
      <c r="C72" s="988">
        <v>20</v>
      </c>
      <c r="D72" s="988">
        <v>24</v>
      </c>
      <c r="E72" s="988">
        <v>5</v>
      </c>
      <c r="F72" s="988">
        <v>6</v>
      </c>
      <c r="G72" s="988">
        <v>18</v>
      </c>
      <c r="H72" s="1144"/>
      <c r="I72" s="1610"/>
      <c r="J72" s="1611"/>
      <c r="L72" s="1609" t="s">
        <v>525</v>
      </c>
      <c r="M72" s="990"/>
      <c r="N72" s="993"/>
      <c r="S72" s="1614" t="s">
        <v>525</v>
      </c>
      <c r="T72" s="839" t="s">
        <v>69</v>
      </c>
      <c r="U72" s="833"/>
      <c r="V72" s="833"/>
      <c r="W72" s="833"/>
      <c r="X72" s="833"/>
      <c r="Y72" s="833"/>
      <c r="Z72" s="915">
        <f t="shared" ref="Z72" si="19">SUM(U72:Y72)</f>
        <v>0</v>
      </c>
      <c r="AA72" s="1610"/>
      <c r="AB72" s="1611"/>
    </row>
    <row r="73" spans="1:28" ht="15" thickBot="1">
      <c r="A73" s="1609"/>
      <c r="B73" s="1041" t="s">
        <v>907</v>
      </c>
      <c r="C73" s="988">
        <f>C72*$O$1</f>
        <v>240</v>
      </c>
      <c r="D73" s="988">
        <f>D72*$O$1</f>
        <v>288</v>
      </c>
      <c r="E73" s="988">
        <f>E72*$O$1</f>
        <v>60</v>
      </c>
      <c r="F73" s="988">
        <f>F72*$O$1</f>
        <v>72</v>
      </c>
      <c r="G73" s="988">
        <f>G72*$O$1</f>
        <v>216</v>
      </c>
      <c r="H73" s="1144">
        <f>SUM(C73:G73)</f>
        <v>876</v>
      </c>
      <c r="I73" s="1612"/>
      <c r="J73" s="1613"/>
      <c r="L73" s="1609"/>
      <c r="M73" s="990"/>
      <c r="N73" s="993"/>
      <c r="S73" s="1615"/>
      <c r="T73" s="839" t="s">
        <v>907</v>
      </c>
      <c r="U73" s="833">
        <f>U72*U$52</f>
        <v>0</v>
      </c>
      <c r="V73" s="833">
        <f t="shared" ref="V73:Y73" si="20">V72*V$52</f>
        <v>0</v>
      </c>
      <c r="W73" s="833">
        <f t="shared" si="20"/>
        <v>0</v>
      </c>
      <c r="X73" s="833">
        <f t="shared" si="20"/>
        <v>0</v>
      </c>
      <c r="Y73" s="833">
        <f t="shared" si="20"/>
        <v>0</v>
      </c>
      <c r="Z73" s="916">
        <f>SUM(U73:Y73)</f>
        <v>0</v>
      </c>
      <c r="AA73" s="1612"/>
      <c r="AB73" s="1613"/>
    </row>
    <row r="74" spans="1:28">
      <c r="A74" s="1609" t="s">
        <v>521</v>
      </c>
      <c r="B74" s="1041" t="s">
        <v>69</v>
      </c>
      <c r="C74" s="988"/>
      <c r="D74" s="988"/>
      <c r="E74" s="988"/>
      <c r="F74" s="988"/>
      <c r="G74" s="988"/>
      <c r="H74" s="1144"/>
      <c r="I74" s="1610"/>
      <c r="J74" s="1611"/>
      <c r="L74" s="1609" t="s">
        <v>521</v>
      </c>
      <c r="M74" s="990"/>
      <c r="N74" s="993"/>
      <c r="S74" s="1614" t="s">
        <v>521</v>
      </c>
      <c r="T74" s="839" t="s">
        <v>69</v>
      </c>
      <c r="U74" s="833">
        <v>42</v>
      </c>
      <c r="V74" s="833">
        <v>40</v>
      </c>
      <c r="W74" s="833">
        <v>11</v>
      </c>
      <c r="X74" s="833">
        <v>6</v>
      </c>
      <c r="Y74" s="833">
        <v>60</v>
      </c>
      <c r="Z74" s="915">
        <f t="shared" ref="Z74" si="21">SUM(U74:Y74)</f>
        <v>159</v>
      </c>
      <c r="AA74" s="1610"/>
      <c r="AB74" s="1611"/>
    </row>
    <row r="75" spans="1:28" ht="15" thickBot="1">
      <c r="A75" s="1609"/>
      <c r="B75" s="1041" t="s">
        <v>907</v>
      </c>
      <c r="C75" s="988">
        <f>C74*$O$1</f>
        <v>0</v>
      </c>
      <c r="D75" s="988">
        <f>D74*$O$1</f>
        <v>0</v>
      </c>
      <c r="E75" s="988">
        <f>E74*$O$1</f>
        <v>0</v>
      </c>
      <c r="F75" s="988">
        <f>F74*$O$1</f>
        <v>0</v>
      </c>
      <c r="G75" s="988">
        <f>G74*$O$1</f>
        <v>0</v>
      </c>
      <c r="H75" s="1144">
        <f>SUM(C75:G75)</f>
        <v>0</v>
      </c>
      <c r="I75" s="1612"/>
      <c r="J75" s="1613"/>
      <c r="L75" s="1609"/>
      <c r="M75" s="990"/>
      <c r="N75" s="993"/>
      <c r="S75" s="1615"/>
      <c r="T75" s="839" t="s">
        <v>907</v>
      </c>
      <c r="U75" s="833">
        <f>U74*U$52</f>
        <v>504</v>
      </c>
      <c r="V75" s="833">
        <f t="shared" ref="V75:Y75" si="22">V74*V$52</f>
        <v>480</v>
      </c>
      <c r="W75" s="833">
        <f t="shared" si="22"/>
        <v>132</v>
      </c>
      <c r="X75" s="833">
        <f t="shared" si="22"/>
        <v>72</v>
      </c>
      <c r="Y75" s="833">
        <f t="shared" si="22"/>
        <v>30</v>
      </c>
      <c r="Z75" s="916">
        <f>SUM(U75:Y75)</f>
        <v>1218</v>
      </c>
      <c r="AA75" s="1612"/>
      <c r="AB75" s="1613"/>
    </row>
    <row r="76" spans="1:28">
      <c r="A76" s="1609" t="s">
        <v>524</v>
      </c>
      <c r="B76" s="1041" t="s">
        <v>69</v>
      </c>
      <c r="C76" s="988">
        <v>8</v>
      </c>
      <c r="D76" s="988">
        <v>17</v>
      </c>
      <c r="E76" s="988">
        <v>3</v>
      </c>
      <c r="F76" s="988">
        <v>3</v>
      </c>
      <c r="G76" s="988">
        <v>6</v>
      </c>
      <c r="H76" s="1144"/>
      <c r="I76" s="1610"/>
      <c r="J76" s="1611"/>
      <c r="L76" s="1609" t="s">
        <v>524</v>
      </c>
      <c r="M76" s="990"/>
      <c r="N76" s="993"/>
      <c r="S76" s="1614" t="s">
        <v>524</v>
      </c>
      <c r="T76" s="839" t="s">
        <v>69</v>
      </c>
      <c r="U76" s="833"/>
      <c r="V76" s="833"/>
      <c r="W76" s="833"/>
      <c r="X76" s="833"/>
      <c r="Y76" s="833"/>
      <c r="Z76" s="915">
        <f t="shared" ref="Z76" si="23">SUM(U76:Y76)</f>
        <v>0</v>
      </c>
      <c r="AA76" s="1610"/>
      <c r="AB76" s="1611"/>
    </row>
    <row r="77" spans="1:28" ht="15" thickBot="1">
      <c r="A77" s="1609"/>
      <c r="B77" s="1041" t="s">
        <v>907</v>
      </c>
      <c r="C77" s="988">
        <f>C76*$O$1</f>
        <v>96</v>
      </c>
      <c r="D77" s="988">
        <f>D76*$O$1</f>
        <v>204</v>
      </c>
      <c r="E77" s="988">
        <f>E76*$O$1</f>
        <v>36</v>
      </c>
      <c r="F77" s="988">
        <f>F76*$O$1</f>
        <v>36</v>
      </c>
      <c r="G77" s="988">
        <f>G76*$O$1</f>
        <v>72</v>
      </c>
      <c r="H77" s="1144">
        <f>SUM(C77:G77)</f>
        <v>444</v>
      </c>
      <c r="I77" s="1612"/>
      <c r="J77" s="1613"/>
      <c r="L77" s="1609"/>
      <c r="M77" s="990"/>
      <c r="N77" s="993"/>
      <c r="S77" s="1615"/>
      <c r="T77" s="839" t="s">
        <v>907</v>
      </c>
      <c r="U77" s="833">
        <f>U76*U$52</f>
        <v>0</v>
      </c>
      <c r="V77" s="833">
        <f t="shared" ref="V77:Y77" si="24">V76*V$52</f>
        <v>0</v>
      </c>
      <c r="W77" s="833">
        <f t="shared" si="24"/>
        <v>0</v>
      </c>
      <c r="X77" s="833">
        <f t="shared" si="24"/>
        <v>0</v>
      </c>
      <c r="Y77" s="833">
        <f t="shared" si="24"/>
        <v>0</v>
      </c>
      <c r="Z77" s="916">
        <f>SUM(U77:Y77)</f>
        <v>0</v>
      </c>
      <c r="AA77" s="1612"/>
      <c r="AB77" s="1613"/>
    </row>
    <row r="78" spans="1:28">
      <c r="A78" s="1609" t="s">
        <v>777</v>
      </c>
      <c r="B78" s="1041" t="s">
        <v>69</v>
      </c>
      <c r="C78" s="988"/>
      <c r="D78" s="988"/>
      <c r="E78" s="988"/>
      <c r="F78" s="988"/>
      <c r="G78" s="988"/>
      <c r="H78" s="1144"/>
      <c r="I78" s="1610"/>
      <c r="J78" s="1611"/>
      <c r="L78" s="1609" t="s">
        <v>777</v>
      </c>
      <c r="M78" s="990"/>
      <c r="N78" s="993"/>
      <c r="S78" s="1614" t="s">
        <v>777</v>
      </c>
      <c r="T78" s="839" t="s">
        <v>69</v>
      </c>
      <c r="U78" s="833"/>
      <c r="V78" s="833"/>
      <c r="W78" s="833"/>
      <c r="X78" s="833"/>
      <c r="Y78" s="833"/>
      <c r="Z78" s="915">
        <f t="shared" ref="Z78" si="25">SUM(U78:Y78)</f>
        <v>0</v>
      </c>
      <c r="AA78" s="1610"/>
      <c r="AB78" s="1611"/>
    </row>
    <row r="79" spans="1:28" ht="15" thickBot="1">
      <c r="A79" s="1609"/>
      <c r="B79" s="1041" t="s">
        <v>907</v>
      </c>
      <c r="C79" s="988">
        <f>C78*$O$1</f>
        <v>0</v>
      </c>
      <c r="D79" s="988">
        <f>D78*$O$1</f>
        <v>0</v>
      </c>
      <c r="E79" s="988">
        <f>E78*$O$1</f>
        <v>0</v>
      </c>
      <c r="F79" s="988">
        <f>F78*$O$1</f>
        <v>0</v>
      </c>
      <c r="G79" s="988">
        <f>G78*$O$1</f>
        <v>0</v>
      </c>
      <c r="H79" s="1144">
        <f>SUM(C79:G79)</f>
        <v>0</v>
      </c>
      <c r="I79" s="1612"/>
      <c r="J79" s="1613"/>
      <c r="L79" s="1609"/>
      <c r="M79" s="990"/>
      <c r="N79" s="993"/>
      <c r="S79" s="1615"/>
      <c r="T79" s="839" t="s">
        <v>907</v>
      </c>
      <c r="U79" s="833">
        <f>U78*U$52</f>
        <v>0</v>
      </c>
      <c r="V79" s="833">
        <f t="shared" ref="V79:Y79" si="26">V78*V$52</f>
        <v>0</v>
      </c>
      <c r="W79" s="833">
        <f t="shared" si="26"/>
        <v>0</v>
      </c>
      <c r="X79" s="833">
        <f t="shared" si="26"/>
        <v>0</v>
      </c>
      <c r="Y79" s="833">
        <f t="shared" si="26"/>
        <v>0</v>
      </c>
      <c r="Z79" s="916">
        <f>SUM(U79:Y79)</f>
        <v>0</v>
      </c>
      <c r="AA79" s="1612"/>
      <c r="AB79" s="1613"/>
    </row>
    <row r="80" spans="1:28">
      <c r="A80" s="1616" t="s">
        <v>47</v>
      </c>
      <c r="B80" s="1039" t="s">
        <v>69</v>
      </c>
      <c r="C80" s="1143">
        <f t="shared" ref="C80:G81" si="27">C54+C68</f>
        <v>28</v>
      </c>
      <c r="D80" s="1143">
        <f t="shared" si="27"/>
        <v>41</v>
      </c>
      <c r="E80" s="1143">
        <f t="shared" si="27"/>
        <v>8</v>
      </c>
      <c r="F80" s="1143">
        <f t="shared" si="27"/>
        <v>9</v>
      </c>
      <c r="G80" s="1143">
        <f t="shared" si="27"/>
        <v>24</v>
      </c>
      <c r="H80" s="1146">
        <f>SUM(C80:G80)</f>
        <v>110</v>
      </c>
      <c r="L80" s="1616" t="s">
        <v>47</v>
      </c>
      <c r="M80" s="990"/>
      <c r="N80" s="993"/>
      <c r="S80" s="1617" t="s">
        <v>47</v>
      </c>
      <c r="T80" s="836" t="s">
        <v>69</v>
      </c>
      <c r="U80" s="944">
        <f t="shared" ref="U80:Y81" si="28">U54+U68</f>
        <v>60</v>
      </c>
      <c r="V80" s="944">
        <f t="shared" si="28"/>
        <v>60</v>
      </c>
      <c r="W80" s="944">
        <f t="shared" si="28"/>
        <v>20</v>
      </c>
      <c r="X80" s="944">
        <f t="shared" si="28"/>
        <v>20</v>
      </c>
      <c r="Y80" s="944">
        <f t="shared" si="28"/>
        <v>60</v>
      </c>
      <c r="Z80" s="946">
        <f>SUM(U80:Y80)</f>
        <v>220</v>
      </c>
    </row>
    <row r="81" spans="1:26">
      <c r="A81" s="1616"/>
      <c r="B81" s="1039" t="s">
        <v>907</v>
      </c>
      <c r="C81" s="1143">
        <f t="shared" si="27"/>
        <v>336</v>
      </c>
      <c r="D81" s="1143">
        <f t="shared" si="27"/>
        <v>492</v>
      </c>
      <c r="E81" s="1143">
        <f t="shared" si="27"/>
        <v>96</v>
      </c>
      <c r="F81" s="1143">
        <f t="shared" si="27"/>
        <v>108</v>
      </c>
      <c r="G81" s="1143">
        <f t="shared" si="27"/>
        <v>288</v>
      </c>
      <c r="H81" s="1146">
        <f>SUM(C81:G81)</f>
        <v>1320</v>
      </c>
      <c r="L81" s="1616"/>
      <c r="M81" s="990">
        <f>M79+M77+M75+M73+M71+M67+M65+M63+M61+M59+M57</f>
        <v>300</v>
      </c>
      <c r="N81" s="993"/>
      <c r="S81" s="1618"/>
      <c r="T81" s="836" t="s">
        <v>907</v>
      </c>
      <c r="U81" s="944">
        <f t="shared" si="28"/>
        <v>720</v>
      </c>
      <c r="V81" s="944">
        <f t="shared" si="28"/>
        <v>720</v>
      </c>
      <c r="W81" s="944">
        <f t="shared" si="28"/>
        <v>240</v>
      </c>
      <c r="X81" s="944">
        <f t="shared" si="28"/>
        <v>240</v>
      </c>
      <c r="Y81" s="944">
        <f t="shared" si="28"/>
        <v>30</v>
      </c>
      <c r="Z81" s="946">
        <f>SUM(U81:Y81)</f>
        <v>1950</v>
      </c>
    </row>
    <row r="83" spans="1:26" ht="14.65" customHeight="1"/>
  </sheetData>
  <mergeCells count="124">
    <mergeCell ref="A3:A4"/>
    <mergeCell ref="B3:K3"/>
    <mergeCell ref="M3:N4"/>
    <mergeCell ref="O3:Q3"/>
    <mergeCell ref="A5:A6"/>
    <mergeCell ref="M5:N5"/>
    <mergeCell ref="Q5:Q9"/>
    <mergeCell ref="M6:N6"/>
    <mergeCell ref="A7:A8"/>
    <mergeCell ref="K7:K8"/>
    <mergeCell ref="A11:A12"/>
    <mergeCell ref="K11:K12"/>
    <mergeCell ref="M12:N12"/>
    <mergeCell ref="A13:A14"/>
    <mergeCell ref="K13:K14"/>
    <mergeCell ref="A15:A16"/>
    <mergeCell ref="K15:K16"/>
    <mergeCell ref="M7:N7"/>
    <mergeCell ref="M8:N8"/>
    <mergeCell ref="A9:A10"/>
    <mergeCell ref="K9:K10"/>
    <mergeCell ref="M9:N9"/>
    <mergeCell ref="M10:N10"/>
    <mergeCell ref="A23:A24"/>
    <mergeCell ref="K23:K24"/>
    <mergeCell ref="A25:A26"/>
    <mergeCell ref="K25:K26"/>
    <mergeCell ref="A27:A28"/>
    <mergeCell ref="K27:K28"/>
    <mergeCell ref="A17:A18"/>
    <mergeCell ref="K17:K18"/>
    <mergeCell ref="A19:A20"/>
    <mergeCell ref="K19:K20"/>
    <mergeCell ref="A21:A22"/>
    <mergeCell ref="K21:K22"/>
    <mergeCell ref="J42:J47"/>
    <mergeCell ref="K42:M42"/>
    <mergeCell ref="K43:L43"/>
    <mergeCell ref="K44:L44"/>
    <mergeCell ref="K45:L45"/>
    <mergeCell ref="K46:L46"/>
    <mergeCell ref="K47:L47"/>
    <mergeCell ref="J36:J41"/>
    <mergeCell ref="K36:M36"/>
    <mergeCell ref="K37:L37"/>
    <mergeCell ref="K38:L38"/>
    <mergeCell ref="K39:L39"/>
    <mergeCell ref="K40:L40"/>
    <mergeCell ref="K41:L41"/>
    <mergeCell ref="I55:J55"/>
    <mergeCell ref="AA55:AB55"/>
    <mergeCell ref="A56:A57"/>
    <mergeCell ref="I56:J57"/>
    <mergeCell ref="L56:L57"/>
    <mergeCell ref="S56:S57"/>
    <mergeCell ref="AA56:AB57"/>
    <mergeCell ref="K49:L49"/>
    <mergeCell ref="I53:J53"/>
    <mergeCell ref="AA53:AB53"/>
    <mergeCell ref="A54:A55"/>
    <mergeCell ref="I54:J54"/>
    <mergeCell ref="L54:L55"/>
    <mergeCell ref="M54:M55"/>
    <mergeCell ref="N54:N55"/>
    <mergeCell ref="S54:S55"/>
    <mergeCell ref="AA54:AB54"/>
    <mergeCell ref="A58:A59"/>
    <mergeCell ref="I58:J59"/>
    <mergeCell ref="L58:L59"/>
    <mergeCell ref="S58:S59"/>
    <mergeCell ref="AA58:AB59"/>
    <mergeCell ref="A60:A61"/>
    <mergeCell ref="I60:J61"/>
    <mergeCell ref="L60:L61"/>
    <mergeCell ref="S60:S61"/>
    <mergeCell ref="AA60:AB61"/>
    <mergeCell ref="A62:A63"/>
    <mergeCell ref="I62:J63"/>
    <mergeCell ref="L62:L63"/>
    <mergeCell ref="S62:S63"/>
    <mergeCell ref="AA62:AB63"/>
    <mergeCell ref="A64:A65"/>
    <mergeCell ref="I64:J65"/>
    <mergeCell ref="L64:L65"/>
    <mergeCell ref="S64:S65"/>
    <mergeCell ref="AA64:AB65"/>
    <mergeCell ref="A66:A67"/>
    <mergeCell ref="I66:J67"/>
    <mergeCell ref="L66:L67"/>
    <mergeCell ref="S66:S67"/>
    <mergeCell ref="AA66:AB67"/>
    <mergeCell ref="A68:A69"/>
    <mergeCell ref="I68:J69"/>
    <mergeCell ref="L68:L69"/>
    <mergeCell ref="S68:S69"/>
    <mergeCell ref="AA68:AB69"/>
    <mergeCell ref="A70:A71"/>
    <mergeCell ref="I70:J71"/>
    <mergeCell ref="L70:L71"/>
    <mergeCell ref="S70:S71"/>
    <mergeCell ref="AA70:AB71"/>
    <mergeCell ref="A72:A73"/>
    <mergeCell ref="I72:J73"/>
    <mergeCell ref="L72:L73"/>
    <mergeCell ref="S72:S73"/>
    <mergeCell ref="AA72:AB73"/>
    <mergeCell ref="A78:A79"/>
    <mergeCell ref="I78:J79"/>
    <mergeCell ref="L78:L79"/>
    <mergeCell ref="S78:S79"/>
    <mergeCell ref="AA78:AB79"/>
    <mergeCell ref="A80:A81"/>
    <mergeCell ref="L80:L81"/>
    <mergeCell ref="S80:S81"/>
    <mergeCell ref="A74:A75"/>
    <mergeCell ref="I74:J75"/>
    <mergeCell ref="L74:L75"/>
    <mergeCell ref="S74:S75"/>
    <mergeCell ref="AA74:AB75"/>
    <mergeCell ref="A76:A77"/>
    <mergeCell ref="I76:J77"/>
    <mergeCell ref="L76:L77"/>
    <mergeCell ref="S76:S77"/>
    <mergeCell ref="AA76:AB77"/>
  </mergeCells>
  <pageMargins left="0.25" right="0.25" top="0.75" bottom="0.75" header="0.3" footer="0.3"/>
  <pageSetup paperSize="9" scale="61" fitToHeight="0" orientation="landscape" r:id="rId1"/>
  <rowBreaks count="1" manualBreakCount="1">
    <brk id="49" max="16"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S83"/>
  <sheetViews>
    <sheetView showGridLines="0" topLeftCell="A28" zoomScale="70" zoomScaleNormal="70" workbookViewId="0">
      <selection activeCell="D32" sqref="D32"/>
    </sheetView>
  </sheetViews>
  <sheetFormatPr defaultColWidth="8.7265625" defaultRowHeight="14.5"/>
  <cols>
    <col min="1" max="1" width="10.54296875" style="256" customWidth="1"/>
    <col min="2" max="2" width="11.26953125" style="256" customWidth="1"/>
    <col min="3" max="10" width="11.26953125" style="184" customWidth="1"/>
    <col min="11" max="11" width="28.7265625" style="257" customWidth="1"/>
    <col min="12" max="12" width="8.7265625" style="184"/>
    <col min="13" max="14" width="11.453125" style="184" customWidth="1"/>
    <col min="15" max="16" width="11.54296875" style="184" customWidth="1"/>
    <col min="17" max="17" width="29.7265625" style="257" customWidth="1"/>
    <col min="18" max="19" width="8.7265625" style="184"/>
    <col min="20" max="20" width="11.54296875" style="184" bestFit="1" customWidth="1"/>
    <col min="21" max="16384" width="8.7265625" style="184"/>
  </cols>
  <sheetData>
    <row r="1" spans="1:19">
      <c r="A1" s="256" t="s">
        <v>738</v>
      </c>
      <c r="D1" s="184">
        <v>3</v>
      </c>
      <c r="E1" s="184">
        <v>5</v>
      </c>
      <c r="F1" s="184">
        <v>20</v>
      </c>
      <c r="G1" s="184">
        <v>6</v>
      </c>
      <c r="H1" s="184">
        <v>6</v>
      </c>
      <c r="I1" s="184">
        <v>10</v>
      </c>
      <c r="O1" s="184">
        <v>12</v>
      </c>
      <c r="P1" s="184">
        <f>ROUND(0.9*0.2*3,0)</f>
        <v>1</v>
      </c>
    </row>
    <row r="2" spans="1:19" ht="15" thickBot="1">
      <c r="A2" s="592" t="s">
        <v>1122</v>
      </c>
    </row>
    <row r="3" spans="1:19" ht="14.9" customHeight="1" thickBot="1">
      <c r="A3" s="1354" t="s">
        <v>903</v>
      </c>
      <c r="B3" s="1358" t="s">
        <v>508</v>
      </c>
      <c r="C3" s="1633"/>
      <c r="D3" s="1633"/>
      <c r="E3" s="1633"/>
      <c r="F3" s="1633"/>
      <c r="G3" s="1633"/>
      <c r="H3" s="1633"/>
      <c r="I3" s="1633"/>
      <c r="J3" s="1633"/>
      <c r="K3" s="1634"/>
      <c r="M3" s="1359" t="s">
        <v>904</v>
      </c>
      <c r="N3" s="1360"/>
      <c r="O3" s="1363" t="s">
        <v>509</v>
      </c>
      <c r="P3" s="1364"/>
      <c r="Q3" s="1365"/>
    </row>
    <row r="4" spans="1:19" ht="29.5" thickBot="1">
      <c r="A4" s="1355"/>
      <c r="B4" s="593"/>
      <c r="C4" s="594" t="s">
        <v>427</v>
      </c>
      <c r="D4" s="594" t="s">
        <v>200</v>
      </c>
      <c r="E4" s="594" t="s">
        <v>354</v>
      </c>
      <c r="F4" s="594" t="s">
        <v>253</v>
      </c>
      <c r="G4" s="594" t="s">
        <v>11</v>
      </c>
      <c r="H4" s="594" t="s">
        <v>10</v>
      </c>
      <c r="I4" s="594" t="s">
        <v>204</v>
      </c>
      <c r="J4" s="594" t="s">
        <v>47</v>
      </c>
      <c r="K4" s="595" t="s">
        <v>68</v>
      </c>
      <c r="M4" s="1361"/>
      <c r="N4" s="1362"/>
      <c r="O4" s="596" t="s">
        <v>913</v>
      </c>
      <c r="P4" s="597" t="s">
        <v>69</v>
      </c>
      <c r="Q4" s="598" t="s">
        <v>68</v>
      </c>
    </row>
    <row r="5" spans="1:19" ht="21" customHeight="1">
      <c r="A5" s="1366" t="s">
        <v>906</v>
      </c>
      <c r="B5" s="599" t="s">
        <v>69</v>
      </c>
      <c r="C5" s="709">
        <f>C7+C9+C11+C13+C15+C17</f>
        <v>24</v>
      </c>
      <c r="D5" s="709">
        <f t="shared" ref="D5:I6" si="0">D7+D9+D11+D13+D15+D17</f>
        <v>24</v>
      </c>
      <c r="E5" s="709">
        <f t="shared" si="0"/>
        <v>24</v>
      </c>
      <c r="F5" s="709">
        <f t="shared" si="0"/>
        <v>24</v>
      </c>
      <c r="G5" s="709">
        <f t="shared" si="0"/>
        <v>26</v>
      </c>
      <c r="H5" s="709">
        <f t="shared" si="0"/>
        <v>60</v>
      </c>
      <c r="I5" s="709">
        <f t="shared" si="0"/>
        <v>25</v>
      </c>
      <c r="J5" s="710"/>
      <c r="K5" s="451"/>
      <c r="M5" s="1368" t="s">
        <v>909</v>
      </c>
      <c r="N5" s="1369"/>
      <c r="O5" s="719">
        <f>P5*$O$1</f>
        <v>1068</v>
      </c>
      <c r="P5" s="720">
        <v>89</v>
      </c>
      <c r="Q5" s="601"/>
    </row>
    <row r="6" spans="1:19" ht="21" customHeight="1" thickBot="1">
      <c r="A6" s="1367"/>
      <c r="B6" s="602" t="s">
        <v>907</v>
      </c>
      <c r="C6" s="711">
        <f>C8+C10+C12+C14+C16+C18</f>
        <v>0</v>
      </c>
      <c r="D6" s="711">
        <f t="shared" si="0"/>
        <v>72</v>
      </c>
      <c r="E6" s="711">
        <f t="shared" si="0"/>
        <v>120</v>
      </c>
      <c r="F6" s="711">
        <f t="shared" si="0"/>
        <v>480</v>
      </c>
      <c r="G6" s="711">
        <f t="shared" si="0"/>
        <v>156</v>
      </c>
      <c r="H6" s="711">
        <f t="shared" si="0"/>
        <v>360</v>
      </c>
      <c r="I6" s="711">
        <f t="shared" si="0"/>
        <v>250</v>
      </c>
      <c r="J6" s="712">
        <f>SUM(C6:I6)</f>
        <v>1438</v>
      </c>
      <c r="K6" s="605"/>
      <c r="M6" s="1406" t="s">
        <v>910</v>
      </c>
      <c r="N6" s="1584"/>
      <c r="O6" s="721">
        <f>P6*$O$1</f>
        <v>888</v>
      </c>
      <c r="P6" s="722">
        <v>74</v>
      </c>
      <c r="Q6" s="608"/>
    </row>
    <row r="7" spans="1:19" ht="21" customHeight="1">
      <c r="A7" s="1375" t="s">
        <v>522</v>
      </c>
      <c r="B7" s="460" t="s">
        <v>69</v>
      </c>
      <c r="C7" s="713">
        <v>6</v>
      </c>
      <c r="D7" s="713">
        <v>6</v>
      </c>
      <c r="E7" s="713">
        <v>6</v>
      </c>
      <c r="F7" s="713">
        <v>6</v>
      </c>
      <c r="G7" s="713">
        <v>6</v>
      </c>
      <c r="H7" s="713">
        <v>0</v>
      </c>
      <c r="I7" s="713">
        <v>0</v>
      </c>
      <c r="J7" s="714"/>
      <c r="K7" s="1377"/>
      <c r="M7" s="1406" t="s">
        <v>911</v>
      </c>
      <c r="N7" s="1584"/>
      <c r="O7" s="721">
        <f>P7*$O$1</f>
        <v>336</v>
      </c>
      <c r="P7" s="722">
        <v>28</v>
      </c>
      <c r="Q7" s="608"/>
    </row>
    <row r="8" spans="1:19" ht="21" customHeight="1" thickBot="1">
      <c r="A8" s="1376"/>
      <c r="B8" s="609" t="s">
        <v>907</v>
      </c>
      <c r="C8" s="715"/>
      <c r="D8" s="715">
        <f>D7*$D$1</f>
        <v>18</v>
      </c>
      <c r="E8" s="715">
        <f>E7*$E$1</f>
        <v>30</v>
      </c>
      <c r="F8" s="715">
        <f>F7*$F$1</f>
        <v>120</v>
      </c>
      <c r="G8" s="715">
        <f>G7*$G$1</f>
        <v>36</v>
      </c>
      <c r="H8" s="715">
        <f>H7*$H$1</f>
        <v>0</v>
      </c>
      <c r="I8" s="715">
        <f>I7*$I$1</f>
        <v>0</v>
      </c>
      <c r="J8" s="716">
        <f>SUM(C8:I8)</f>
        <v>204</v>
      </c>
      <c r="K8" s="1404"/>
      <c r="M8" s="1406" t="s">
        <v>912</v>
      </c>
      <c r="N8" s="1584"/>
      <c r="O8" s="721">
        <f>P8*$O$1</f>
        <v>324</v>
      </c>
      <c r="P8" s="722">
        <v>27</v>
      </c>
      <c r="Q8" s="608"/>
    </row>
    <row r="9" spans="1:19" ht="21" customHeight="1" thickBot="1">
      <c r="A9" s="1375" t="s">
        <v>523</v>
      </c>
      <c r="B9" s="460" t="s">
        <v>69</v>
      </c>
      <c r="C9" s="713"/>
      <c r="D9" s="713"/>
      <c r="E9" s="713"/>
      <c r="F9" s="713"/>
      <c r="G9" s="713"/>
      <c r="H9" s="713"/>
      <c r="I9" s="713"/>
      <c r="J9" s="714"/>
      <c r="K9" s="1377"/>
      <c r="M9" s="1585" t="s">
        <v>99</v>
      </c>
      <c r="N9" s="1380"/>
      <c r="O9" s="723">
        <f>P9*P1</f>
        <v>50</v>
      </c>
      <c r="P9" s="724">
        <v>50</v>
      </c>
      <c r="Q9" s="613"/>
    </row>
    <row r="10" spans="1:19" ht="21" customHeight="1" thickBot="1">
      <c r="A10" s="1376"/>
      <c r="B10" s="609" t="s">
        <v>907</v>
      </c>
      <c r="C10" s="715"/>
      <c r="D10" s="715">
        <f>D9*$D$1</f>
        <v>0</v>
      </c>
      <c r="E10" s="715">
        <f>E9*$E$1</f>
        <v>0</v>
      </c>
      <c r="F10" s="715">
        <f>F9*$F$1</f>
        <v>0</v>
      </c>
      <c r="G10" s="715">
        <f>G9*$G$1</f>
        <v>0</v>
      </c>
      <c r="H10" s="715">
        <f>H9*$H$1</f>
        <v>0</v>
      </c>
      <c r="I10" s="715">
        <f>I9*$I$1</f>
        <v>0</v>
      </c>
      <c r="J10" s="716">
        <f t="shared" ref="J10:J18" si="1">SUM(C10:I10)</f>
        <v>0</v>
      </c>
      <c r="K10" s="1404"/>
      <c r="M10" s="1381" t="s">
        <v>643</v>
      </c>
      <c r="N10" s="1382"/>
      <c r="O10" s="725">
        <f>SUM(O5:O9)</f>
        <v>2666</v>
      </c>
      <c r="P10" s="727">
        <f>SUM(P5:P9)</f>
        <v>268</v>
      </c>
      <c r="Q10" s="615"/>
    </row>
    <row r="11" spans="1:19" ht="21" customHeight="1">
      <c r="A11" s="1375" t="s">
        <v>520</v>
      </c>
      <c r="B11" s="460" t="s">
        <v>69</v>
      </c>
      <c r="C11" s="713">
        <v>6</v>
      </c>
      <c r="D11" s="713">
        <v>6</v>
      </c>
      <c r="E11" s="713">
        <v>6</v>
      </c>
      <c r="F11" s="713">
        <v>6</v>
      </c>
      <c r="G11" s="713">
        <v>6</v>
      </c>
      <c r="H11" s="713">
        <v>21</v>
      </c>
      <c r="I11" s="713"/>
      <c r="J11" s="714"/>
      <c r="K11" s="1377"/>
    </row>
    <row r="12" spans="1:19" ht="21" customHeight="1" thickBot="1">
      <c r="A12" s="1376"/>
      <c r="B12" s="609" t="s">
        <v>907</v>
      </c>
      <c r="C12" s="715"/>
      <c r="D12" s="715">
        <f>D11*$D$1</f>
        <v>18</v>
      </c>
      <c r="E12" s="715">
        <f>E11*$E$1</f>
        <v>30</v>
      </c>
      <c r="F12" s="715">
        <f>F11*$F$1</f>
        <v>120</v>
      </c>
      <c r="G12" s="715">
        <f>G11*$G$1</f>
        <v>36</v>
      </c>
      <c r="H12" s="715">
        <f>H11*$H$1</f>
        <v>126</v>
      </c>
      <c r="I12" s="715">
        <f>I11*$I$1</f>
        <v>0</v>
      </c>
      <c r="J12" s="716">
        <f t="shared" si="1"/>
        <v>330</v>
      </c>
      <c r="K12" s="1404"/>
      <c r="M12" s="1383" t="s">
        <v>921</v>
      </c>
      <c r="N12" s="1383"/>
      <c r="S12" s="114"/>
    </row>
    <row r="13" spans="1:19" ht="21" customHeight="1">
      <c r="A13" s="1375" t="s">
        <v>518</v>
      </c>
      <c r="B13" s="460" t="s">
        <v>69</v>
      </c>
      <c r="C13" s="713">
        <v>6</v>
      </c>
      <c r="D13" s="713">
        <v>6</v>
      </c>
      <c r="E13" s="713">
        <v>6</v>
      </c>
      <c r="F13" s="713">
        <v>6</v>
      </c>
      <c r="G13" s="713">
        <v>8</v>
      </c>
      <c r="H13" s="713">
        <v>0</v>
      </c>
      <c r="I13" s="713"/>
      <c r="J13" s="714"/>
      <c r="K13" s="1377"/>
      <c r="O13" s="184" t="s">
        <v>12</v>
      </c>
      <c r="P13" s="184">
        <f>J8</f>
        <v>204</v>
      </c>
      <c r="Q13" s="641">
        <f>$O$10/11</f>
        <v>242.36363636363637</v>
      </c>
      <c r="R13" s="677">
        <f>P13+Q13</f>
        <v>446.36363636363637</v>
      </c>
    </row>
    <row r="14" spans="1:19" ht="21" customHeight="1" thickBot="1">
      <c r="A14" s="1376"/>
      <c r="B14" s="609" t="s">
        <v>907</v>
      </c>
      <c r="C14" s="715"/>
      <c r="D14" s="715">
        <f>D13*$D$1</f>
        <v>18</v>
      </c>
      <c r="E14" s="715">
        <f>E13*$E$1</f>
        <v>30</v>
      </c>
      <c r="F14" s="715">
        <f>F13*$F$1</f>
        <v>120</v>
      </c>
      <c r="G14" s="715">
        <f>G13*$G$1</f>
        <v>48</v>
      </c>
      <c r="H14" s="715">
        <f>H13*$H$1</f>
        <v>0</v>
      </c>
      <c r="I14" s="715">
        <f>I13*$I$1</f>
        <v>0</v>
      </c>
      <c r="J14" s="716">
        <f t="shared" si="1"/>
        <v>216</v>
      </c>
      <c r="K14" s="1404"/>
      <c r="O14" s="184" t="s">
        <v>2</v>
      </c>
      <c r="P14" s="184">
        <f>J10</f>
        <v>0</v>
      </c>
      <c r="Q14" s="641">
        <f t="shared" ref="Q14:Q23" si="2">$O$10/11</f>
        <v>242.36363636363637</v>
      </c>
      <c r="R14" s="677">
        <f t="shared" ref="R14:R23" si="3">P14+Q14</f>
        <v>242.36363636363637</v>
      </c>
    </row>
    <row r="15" spans="1:19" ht="21" customHeight="1">
      <c r="A15" s="1375" t="s">
        <v>516</v>
      </c>
      <c r="B15" s="460" t="s">
        <v>69</v>
      </c>
      <c r="C15" s="713"/>
      <c r="D15" s="713">
        <v>0</v>
      </c>
      <c r="E15" s="713">
        <v>0</v>
      </c>
      <c r="F15" s="713">
        <v>0</v>
      </c>
      <c r="G15" s="713">
        <v>0</v>
      </c>
      <c r="H15" s="713">
        <v>21</v>
      </c>
      <c r="I15" s="713">
        <v>8</v>
      </c>
      <c r="J15" s="714"/>
      <c r="K15" s="1377"/>
      <c r="O15" s="184" t="s">
        <v>37</v>
      </c>
      <c r="P15" s="184">
        <f>J14</f>
        <v>216</v>
      </c>
      <c r="Q15" s="641">
        <f t="shared" si="2"/>
        <v>242.36363636363637</v>
      </c>
      <c r="R15" s="677">
        <f t="shared" si="3"/>
        <v>458.36363636363637</v>
      </c>
    </row>
    <row r="16" spans="1:19" ht="21" customHeight="1" thickBot="1">
      <c r="A16" s="1376"/>
      <c r="B16" s="609" t="s">
        <v>907</v>
      </c>
      <c r="C16" s="715"/>
      <c r="D16" s="715">
        <f>D15*$D$1</f>
        <v>0</v>
      </c>
      <c r="E16" s="715">
        <f>E15*$E$1</f>
        <v>0</v>
      </c>
      <c r="F16" s="715">
        <f>F15*$F$1</f>
        <v>0</v>
      </c>
      <c r="G16" s="715">
        <f>G15*$G$1</f>
        <v>0</v>
      </c>
      <c r="H16" s="715">
        <f>H15*$H$1</f>
        <v>126</v>
      </c>
      <c r="I16" s="715">
        <f>I15*$I$1</f>
        <v>80</v>
      </c>
      <c r="J16" s="716">
        <f t="shared" si="1"/>
        <v>206</v>
      </c>
      <c r="K16" s="1404"/>
      <c r="O16" s="184" t="s">
        <v>1</v>
      </c>
      <c r="P16" s="184">
        <f>J18</f>
        <v>482</v>
      </c>
      <c r="Q16" s="641">
        <f t="shared" si="2"/>
        <v>242.36363636363637</v>
      </c>
      <c r="R16" s="677">
        <f t="shared" si="3"/>
        <v>724.36363636363637</v>
      </c>
    </row>
    <row r="17" spans="1:18" ht="21" customHeight="1">
      <c r="A17" s="1375" t="s">
        <v>519</v>
      </c>
      <c r="B17" s="460" t="s">
        <v>69</v>
      </c>
      <c r="C17" s="713">
        <v>6</v>
      </c>
      <c r="D17" s="713">
        <v>6</v>
      </c>
      <c r="E17" s="713">
        <v>6</v>
      </c>
      <c r="F17" s="713">
        <v>6</v>
      </c>
      <c r="G17" s="713">
        <v>6</v>
      </c>
      <c r="H17" s="713">
        <v>18</v>
      </c>
      <c r="I17" s="713">
        <v>17</v>
      </c>
      <c r="J17" s="714"/>
      <c r="K17" s="1377"/>
      <c r="O17" s="184" t="s">
        <v>40</v>
      </c>
      <c r="P17" s="184">
        <f>J22</f>
        <v>224</v>
      </c>
      <c r="Q17" s="641">
        <f t="shared" si="2"/>
        <v>242.36363636363637</v>
      </c>
      <c r="R17" s="677">
        <f t="shared" si="3"/>
        <v>466.36363636363637</v>
      </c>
    </row>
    <row r="18" spans="1:18" ht="21" customHeight="1" thickBot="1">
      <c r="A18" s="1376"/>
      <c r="B18" s="609" t="s">
        <v>907</v>
      </c>
      <c r="C18" s="715"/>
      <c r="D18" s="715">
        <f>D17*$D$1</f>
        <v>18</v>
      </c>
      <c r="E18" s="715">
        <f>E17*$E$1</f>
        <v>30</v>
      </c>
      <c r="F18" s="715">
        <f>F17*$F$1</f>
        <v>120</v>
      </c>
      <c r="G18" s="715">
        <f>G17*$G$1</f>
        <v>36</v>
      </c>
      <c r="H18" s="715">
        <f>H17*$H$1</f>
        <v>108</v>
      </c>
      <c r="I18" s="715">
        <f>I17*$I$1</f>
        <v>170</v>
      </c>
      <c r="J18" s="716">
        <f t="shared" si="1"/>
        <v>482</v>
      </c>
      <c r="K18" s="1404"/>
      <c r="O18" s="184" t="s">
        <v>14</v>
      </c>
      <c r="P18" s="184">
        <f>J24</f>
        <v>0</v>
      </c>
      <c r="Q18" s="641">
        <f t="shared" si="2"/>
        <v>242.36363636363637</v>
      </c>
      <c r="R18" s="677">
        <f t="shared" si="3"/>
        <v>242.36363636363637</v>
      </c>
    </row>
    <row r="19" spans="1:18" ht="21" customHeight="1">
      <c r="A19" s="1366" t="s">
        <v>908</v>
      </c>
      <c r="B19" s="599" t="s">
        <v>69</v>
      </c>
      <c r="C19" s="709">
        <f>C21+C23+C25+C27+C29</f>
        <v>20</v>
      </c>
      <c r="D19" s="709">
        <f t="shared" ref="D19:I20" si="4">D21+D23+D25+D27+D29</f>
        <v>22</v>
      </c>
      <c r="E19" s="709">
        <f>E21+E23+E25+E27+E29</f>
        <v>22</v>
      </c>
      <c r="F19" s="709">
        <f t="shared" si="4"/>
        <v>22</v>
      </c>
      <c r="G19" s="709">
        <f t="shared" si="4"/>
        <v>42</v>
      </c>
      <c r="H19" s="709">
        <f t="shared" si="4"/>
        <v>0</v>
      </c>
      <c r="I19" s="709">
        <f t="shared" si="4"/>
        <v>0</v>
      </c>
      <c r="J19" s="710"/>
      <c r="K19" s="451"/>
      <c r="O19" s="184" t="s">
        <v>41</v>
      </c>
      <c r="P19" s="184">
        <f>J26</f>
        <v>104</v>
      </c>
      <c r="Q19" s="641">
        <f t="shared" si="2"/>
        <v>242.36363636363637</v>
      </c>
      <c r="R19" s="677">
        <f t="shared" si="3"/>
        <v>346.36363636363637</v>
      </c>
    </row>
    <row r="20" spans="1:18" ht="21" customHeight="1" thickBot="1">
      <c r="A20" s="1367"/>
      <c r="B20" s="602" t="s">
        <v>907</v>
      </c>
      <c r="C20" s="711">
        <f>C22+C24+C26+C28+C30</f>
        <v>0</v>
      </c>
      <c r="D20" s="711">
        <f t="shared" si="4"/>
        <v>66</v>
      </c>
      <c r="E20" s="711">
        <f>E22+E24+E26+E28+E30</f>
        <v>110</v>
      </c>
      <c r="F20" s="711">
        <f t="shared" si="4"/>
        <v>440</v>
      </c>
      <c r="G20" s="711">
        <f t="shared" si="4"/>
        <v>252</v>
      </c>
      <c r="H20" s="711">
        <f t="shared" si="4"/>
        <v>0</v>
      </c>
      <c r="I20" s="711">
        <f t="shared" si="4"/>
        <v>0</v>
      </c>
      <c r="J20" s="712">
        <f>SUM(C20:I20)</f>
        <v>868</v>
      </c>
      <c r="K20" s="605"/>
      <c r="O20" s="184" t="s">
        <v>34</v>
      </c>
      <c r="P20" s="184">
        <f>J12</f>
        <v>330</v>
      </c>
      <c r="Q20" s="641">
        <f t="shared" si="2"/>
        <v>242.36363636363637</v>
      </c>
      <c r="R20" s="677">
        <f t="shared" si="3"/>
        <v>572.36363636363637</v>
      </c>
    </row>
    <row r="21" spans="1:18" ht="21" customHeight="1">
      <c r="A21" s="1375" t="s">
        <v>539</v>
      </c>
      <c r="B21" s="460" t="s">
        <v>69</v>
      </c>
      <c r="C21" s="713">
        <v>8</v>
      </c>
      <c r="D21" s="713">
        <v>8</v>
      </c>
      <c r="E21" s="713">
        <v>8</v>
      </c>
      <c r="F21" s="713">
        <v>8</v>
      </c>
      <c r="G21" s="713"/>
      <c r="H21" s="713"/>
      <c r="I21" s="713"/>
      <c r="J21" s="714"/>
      <c r="K21" s="1377"/>
      <c r="O21" s="184" t="s">
        <v>3</v>
      </c>
      <c r="P21" s="184">
        <f>J16</f>
        <v>206</v>
      </c>
      <c r="Q21" s="641">
        <f t="shared" si="2"/>
        <v>242.36363636363637</v>
      </c>
      <c r="R21" s="677">
        <f t="shared" si="3"/>
        <v>448.36363636363637</v>
      </c>
    </row>
    <row r="22" spans="1:18" ht="21" customHeight="1" thickBot="1">
      <c r="A22" s="1376"/>
      <c r="B22" s="609" t="s">
        <v>907</v>
      </c>
      <c r="C22" s="715"/>
      <c r="D22" s="715">
        <f>D21*$D$1</f>
        <v>24</v>
      </c>
      <c r="E22" s="715">
        <f>E21*$E$1</f>
        <v>40</v>
      </c>
      <c r="F22" s="715">
        <f>F21*$F$1</f>
        <v>160</v>
      </c>
      <c r="G22" s="715">
        <f>G21*$G$1</f>
        <v>0</v>
      </c>
      <c r="H22" s="715">
        <f>H21*$H$1</f>
        <v>0</v>
      </c>
      <c r="I22" s="715">
        <f>I21*$I$1</f>
        <v>0</v>
      </c>
      <c r="J22" s="716">
        <f t="shared" ref="J22:J30" si="5">SUM(C22:I22)</f>
        <v>224</v>
      </c>
      <c r="K22" s="1404"/>
      <c r="O22" s="184" t="s">
        <v>43</v>
      </c>
      <c r="P22" s="184">
        <f>J28</f>
        <v>24</v>
      </c>
      <c r="Q22" s="641">
        <f t="shared" si="2"/>
        <v>242.36363636363637</v>
      </c>
      <c r="R22" s="677">
        <f t="shared" si="3"/>
        <v>266.36363636363637</v>
      </c>
    </row>
    <row r="23" spans="1:18" ht="21" customHeight="1">
      <c r="A23" s="1375" t="s">
        <v>525</v>
      </c>
      <c r="B23" s="460" t="s">
        <v>69</v>
      </c>
      <c r="C23" s="713"/>
      <c r="D23" s="713"/>
      <c r="E23" s="713"/>
      <c r="F23" s="713"/>
      <c r="G23" s="713"/>
      <c r="H23" s="713"/>
      <c r="I23" s="713"/>
      <c r="J23" s="714"/>
      <c r="K23" s="1377"/>
      <c r="O23" s="184" t="s">
        <v>472</v>
      </c>
      <c r="P23" s="184">
        <f>J30</f>
        <v>516</v>
      </c>
      <c r="Q23" s="641">
        <f t="shared" si="2"/>
        <v>242.36363636363637</v>
      </c>
      <c r="R23" s="677">
        <f t="shared" si="3"/>
        <v>758.36363636363637</v>
      </c>
    </row>
    <row r="24" spans="1:18" ht="21" customHeight="1" thickBot="1">
      <c r="A24" s="1376"/>
      <c r="B24" s="609" t="s">
        <v>907</v>
      </c>
      <c r="C24" s="715"/>
      <c r="D24" s="715">
        <f>D23*$D$1</f>
        <v>0</v>
      </c>
      <c r="E24" s="715">
        <f>E23*$E$1</f>
        <v>0</v>
      </c>
      <c r="F24" s="715">
        <f>F23*$F$1</f>
        <v>0</v>
      </c>
      <c r="G24" s="715">
        <f>G23*$G$1</f>
        <v>0</v>
      </c>
      <c r="H24" s="715">
        <f>H23*$H$1</f>
        <v>0</v>
      </c>
      <c r="I24" s="715">
        <f>I23*$I$1</f>
        <v>0</v>
      </c>
      <c r="J24" s="716">
        <f t="shared" si="5"/>
        <v>0</v>
      </c>
      <c r="K24" s="1404"/>
    </row>
    <row r="25" spans="1:18" ht="21" customHeight="1">
      <c r="A25" s="1375" t="s">
        <v>521</v>
      </c>
      <c r="B25" s="460" t="s">
        <v>69</v>
      </c>
      <c r="C25" s="713"/>
      <c r="D25" s="713">
        <v>2</v>
      </c>
      <c r="E25" s="713">
        <v>2</v>
      </c>
      <c r="F25" s="713">
        <v>2</v>
      </c>
      <c r="G25" s="713">
        <v>8</v>
      </c>
      <c r="H25" s="713"/>
      <c r="I25" s="713"/>
      <c r="J25" s="714"/>
      <c r="K25" s="1377"/>
    </row>
    <row r="26" spans="1:18" ht="21" customHeight="1" thickBot="1">
      <c r="A26" s="1376"/>
      <c r="B26" s="609" t="s">
        <v>907</v>
      </c>
      <c r="C26" s="715"/>
      <c r="D26" s="715">
        <f>D25*$D$1</f>
        <v>6</v>
      </c>
      <c r="E26" s="715">
        <f>E25*$E$1</f>
        <v>10</v>
      </c>
      <c r="F26" s="715">
        <f>F25*$F$1</f>
        <v>40</v>
      </c>
      <c r="G26" s="715">
        <f>G25*$G$1</f>
        <v>48</v>
      </c>
      <c r="H26" s="715">
        <f>H25*$H$1</f>
        <v>0</v>
      </c>
      <c r="I26" s="715">
        <f>I25*$I$1</f>
        <v>0</v>
      </c>
      <c r="J26" s="716">
        <f t="shared" si="5"/>
        <v>104</v>
      </c>
      <c r="K26" s="1404"/>
    </row>
    <row r="27" spans="1:18" ht="21" customHeight="1">
      <c r="A27" s="1375" t="s">
        <v>524</v>
      </c>
      <c r="B27" s="460" t="s">
        <v>69</v>
      </c>
      <c r="C27" s="713"/>
      <c r="D27" s="713">
        <v>0</v>
      </c>
      <c r="E27" s="713">
        <v>0</v>
      </c>
      <c r="F27" s="713">
        <v>0</v>
      </c>
      <c r="G27" s="713">
        <v>4</v>
      </c>
      <c r="H27" s="713"/>
      <c r="I27" s="713"/>
      <c r="J27" s="714"/>
      <c r="K27" s="1377"/>
    </row>
    <row r="28" spans="1:18" ht="21" customHeight="1" thickBot="1">
      <c r="A28" s="1376"/>
      <c r="B28" s="609" t="s">
        <v>907</v>
      </c>
      <c r="C28" s="715"/>
      <c r="D28" s="715">
        <f>D27*$D$1</f>
        <v>0</v>
      </c>
      <c r="E28" s="715">
        <f>E27*$E$1</f>
        <v>0</v>
      </c>
      <c r="F28" s="715">
        <f>F27*$F$1</f>
        <v>0</v>
      </c>
      <c r="G28" s="715">
        <f>G27*$G$1</f>
        <v>24</v>
      </c>
      <c r="H28" s="715">
        <f>H27*$H$1</f>
        <v>0</v>
      </c>
      <c r="I28" s="715">
        <f>I27*$I$1</f>
        <v>0</v>
      </c>
      <c r="J28" s="716">
        <f t="shared" si="5"/>
        <v>24</v>
      </c>
      <c r="K28" s="1404"/>
    </row>
    <row r="29" spans="1:18" ht="21" customHeight="1">
      <c r="A29" s="1375" t="s">
        <v>777</v>
      </c>
      <c r="B29" s="460" t="s">
        <v>69</v>
      </c>
      <c r="C29" s="713">
        <v>12</v>
      </c>
      <c r="D29" s="713">
        <v>12</v>
      </c>
      <c r="E29" s="713">
        <v>12</v>
      </c>
      <c r="F29" s="713">
        <v>12</v>
      </c>
      <c r="G29" s="713">
        <v>30</v>
      </c>
      <c r="H29" s="713"/>
      <c r="I29" s="713"/>
      <c r="J29" s="714"/>
      <c r="K29" s="1377"/>
    </row>
    <row r="30" spans="1:18" ht="21" customHeight="1" thickBot="1">
      <c r="A30" s="1376"/>
      <c r="B30" s="609" t="s">
        <v>907</v>
      </c>
      <c r="C30" s="715"/>
      <c r="D30" s="715">
        <f>D29*$D$1</f>
        <v>36</v>
      </c>
      <c r="E30" s="715">
        <f>E29*$E$1</f>
        <v>60</v>
      </c>
      <c r="F30" s="715">
        <f>F29*$F$1</f>
        <v>240</v>
      </c>
      <c r="G30" s="715">
        <f>G29*$G$1</f>
        <v>180</v>
      </c>
      <c r="H30" s="715">
        <f>H29*$H$1</f>
        <v>0</v>
      </c>
      <c r="I30" s="715">
        <f>I29*$I$1</f>
        <v>0</v>
      </c>
      <c r="J30" s="716">
        <f t="shared" si="5"/>
        <v>516</v>
      </c>
      <c r="K30" s="1404"/>
    </row>
    <row r="31" spans="1:18" ht="21" customHeight="1">
      <c r="A31" s="1384" t="s">
        <v>47</v>
      </c>
      <c r="B31" s="599" t="s">
        <v>69</v>
      </c>
      <c r="C31" s="709">
        <f>C5+C19</f>
        <v>44</v>
      </c>
      <c r="D31" s="709">
        <f t="shared" ref="D31:I32" si="6">D5+D19</f>
        <v>46</v>
      </c>
      <c r="E31" s="709">
        <f>E5+E19</f>
        <v>46</v>
      </c>
      <c r="F31" s="709">
        <f t="shared" si="6"/>
        <v>46</v>
      </c>
      <c r="G31" s="709">
        <f t="shared" si="6"/>
        <v>68</v>
      </c>
      <c r="H31" s="709">
        <f t="shared" si="6"/>
        <v>60</v>
      </c>
      <c r="I31" s="709">
        <f t="shared" si="6"/>
        <v>25</v>
      </c>
      <c r="J31" s="717"/>
      <c r="K31" s="451"/>
    </row>
    <row r="32" spans="1:18" ht="21" customHeight="1" thickBot="1">
      <c r="A32" s="1385"/>
      <c r="B32" s="602" t="s">
        <v>907</v>
      </c>
      <c r="C32" s="711">
        <f>C6+C20</f>
        <v>0</v>
      </c>
      <c r="D32" s="711">
        <f t="shared" si="6"/>
        <v>138</v>
      </c>
      <c r="E32" s="711">
        <f>E6+E20</f>
        <v>230</v>
      </c>
      <c r="F32" s="711">
        <f t="shared" si="6"/>
        <v>920</v>
      </c>
      <c r="G32" s="711">
        <f t="shared" si="6"/>
        <v>408</v>
      </c>
      <c r="H32" s="711">
        <f t="shared" si="6"/>
        <v>360</v>
      </c>
      <c r="I32" s="711">
        <f t="shared" si="6"/>
        <v>250</v>
      </c>
      <c r="J32" s="718">
        <f>SUM(C32:I32)</f>
        <v>2306</v>
      </c>
      <c r="K32" s="605"/>
    </row>
    <row r="36" spans="10:16">
      <c r="J36" s="1586" t="s">
        <v>904</v>
      </c>
      <c r="K36" s="1587" t="s">
        <v>918</v>
      </c>
      <c r="L36" s="1587"/>
      <c r="M36" s="1587"/>
    </row>
    <row r="37" spans="10:16">
      <c r="J37" s="1586"/>
      <c r="K37" s="1588" t="s">
        <v>914</v>
      </c>
      <c r="L37" s="1588"/>
      <c r="M37" s="730">
        <f>$O$10*N37</f>
        <v>788.58457493426806</v>
      </c>
      <c r="N37" s="534">
        <v>0.29579316389132337</v>
      </c>
    </row>
    <row r="38" spans="10:16">
      <c r="J38" s="1586"/>
      <c r="K38" s="1588" t="s">
        <v>915</v>
      </c>
      <c r="L38" s="1588"/>
      <c r="M38" s="730">
        <f>$O$10*N38</f>
        <v>774.56529360210345</v>
      </c>
      <c r="N38" s="534">
        <v>0.29053461875547765</v>
      </c>
    </row>
    <row r="39" spans="10:16">
      <c r="J39" s="1586"/>
      <c r="K39" s="1588" t="s">
        <v>916</v>
      </c>
      <c r="L39" s="1588"/>
      <c r="M39" s="730">
        <f>$O$10*N39</f>
        <v>774.56529360210345</v>
      </c>
      <c r="N39" s="534">
        <v>0.29053461875547765</v>
      </c>
    </row>
    <row r="40" spans="10:16">
      <c r="J40" s="1586"/>
      <c r="K40" s="1588" t="s">
        <v>917</v>
      </c>
      <c r="L40" s="1588"/>
      <c r="M40" s="730">
        <f>$O$10*N40</f>
        <v>328.28483786152498</v>
      </c>
      <c r="N40" s="534">
        <v>0.1231375985977213</v>
      </c>
    </row>
    <row r="41" spans="10:16">
      <c r="J41" s="1586"/>
      <c r="K41" s="1589" t="s">
        <v>47</v>
      </c>
      <c r="L41" s="1589"/>
      <c r="M41" s="729">
        <f>SUM(M37:M40)</f>
        <v>2666</v>
      </c>
    </row>
    <row r="42" spans="10:16">
      <c r="J42" s="1586" t="s">
        <v>919</v>
      </c>
      <c r="K42" s="1587" t="s">
        <v>918</v>
      </c>
      <c r="L42" s="1587"/>
      <c r="M42" s="1587"/>
    </row>
    <row r="43" spans="10:16">
      <c r="J43" s="1586"/>
      <c r="K43" s="1588" t="s">
        <v>914</v>
      </c>
      <c r="L43" s="1588"/>
      <c r="M43" s="730">
        <f>$J$32*N43</f>
        <v>534.34870641169857</v>
      </c>
      <c r="N43" s="534">
        <v>0.23172103487064116</v>
      </c>
      <c r="O43" s="405">
        <f>(N37+N43)/2</f>
        <v>0.26375709938098224</v>
      </c>
      <c r="P43" s="405">
        <v>0.26375709938098224</v>
      </c>
    </row>
    <row r="44" spans="10:16">
      <c r="J44" s="1586"/>
      <c r="K44" s="1588" t="s">
        <v>915</v>
      </c>
      <c r="L44" s="1588"/>
      <c r="M44" s="730">
        <f>$J$32*N44</f>
        <v>674.42069741282342</v>
      </c>
      <c r="N44" s="534">
        <v>0.29246344206974129</v>
      </c>
      <c r="O44" s="405">
        <f t="shared" ref="O44:O46" si="7">(N38+N44)/2</f>
        <v>0.29149903041260949</v>
      </c>
      <c r="P44" s="405">
        <v>0.29149903041260949</v>
      </c>
    </row>
    <row r="45" spans="10:16">
      <c r="J45" s="1586"/>
      <c r="K45" s="1588" t="s">
        <v>916</v>
      </c>
      <c r="L45" s="1588"/>
      <c r="M45" s="730">
        <f>$J$32*N45</f>
        <v>674.42069741282342</v>
      </c>
      <c r="N45" s="534">
        <v>0.29246344206974129</v>
      </c>
      <c r="O45" s="405">
        <f t="shared" si="7"/>
        <v>0.29149903041260949</v>
      </c>
      <c r="P45" s="405">
        <v>0.29149903041260949</v>
      </c>
    </row>
    <row r="46" spans="10:16">
      <c r="J46" s="1586"/>
      <c r="K46" s="1588" t="s">
        <v>917</v>
      </c>
      <c r="L46" s="1588"/>
      <c r="M46" s="730">
        <f>$J$32*N46</f>
        <v>422.80989876265465</v>
      </c>
      <c r="N46" s="534">
        <v>0.18335208098987626</v>
      </c>
      <c r="O46" s="405">
        <f t="shared" si="7"/>
        <v>0.15324483979379877</v>
      </c>
      <c r="P46" s="405">
        <v>0.15324483979379877</v>
      </c>
    </row>
    <row r="47" spans="10:16">
      <c r="J47" s="1586"/>
      <c r="K47" s="1589" t="s">
        <v>47</v>
      </c>
      <c r="L47" s="1589"/>
      <c r="M47" s="729">
        <f>SUM(M43:M46)</f>
        <v>2306</v>
      </c>
    </row>
    <row r="48" spans="10:16" ht="15" thickBot="1"/>
    <row r="49" spans="1:17" ht="19.5" thickTop="1" thickBot="1">
      <c r="K49" s="1391" t="s">
        <v>1123</v>
      </c>
      <c r="L49" s="1392"/>
      <c r="M49" s="728">
        <f>M41+M47</f>
        <v>4972</v>
      </c>
      <c r="N49" s="468" t="s">
        <v>564</v>
      </c>
    </row>
    <row r="50" spans="1:17" ht="15" thickTop="1">
      <c r="K50" s="184"/>
      <c r="P50" s="405"/>
      <c r="Q50" s="405"/>
    </row>
    <row r="52" spans="1:17">
      <c r="A52" s="592" t="s">
        <v>1124</v>
      </c>
    </row>
    <row r="53" spans="1:17" ht="51.65" customHeight="1">
      <c r="C53" s="625" t="s">
        <v>909</v>
      </c>
      <c r="D53" s="625" t="s">
        <v>910</v>
      </c>
      <c r="E53" s="625" t="s">
        <v>911</v>
      </c>
      <c r="F53" s="625" t="s">
        <v>912</v>
      </c>
      <c r="G53" s="625" t="s">
        <v>99</v>
      </c>
      <c r="H53" s="626" t="s">
        <v>47</v>
      </c>
    </row>
    <row r="54" spans="1:17">
      <c r="A54" s="1591" t="s">
        <v>906</v>
      </c>
      <c r="B54" s="618" t="s">
        <v>69</v>
      </c>
      <c r="C54" s="702">
        <f>C56+C58+C60+C62+C64+C66</f>
        <v>20</v>
      </c>
      <c r="D54" s="702">
        <f>D56+D58+D60+D62+D64+D66</f>
        <v>40</v>
      </c>
      <c r="E54" s="702">
        <f t="shared" ref="E54:G55" si="8">E56+E58+E60+E62+E64+E66</f>
        <v>10</v>
      </c>
      <c r="F54" s="702">
        <f t="shared" si="8"/>
        <v>10</v>
      </c>
      <c r="G54" s="702">
        <f t="shared" si="8"/>
        <v>5</v>
      </c>
      <c r="H54" s="703">
        <f t="shared" ref="H54:H59" si="9">SUM(C54:G54)</f>
        <v>85</v>
      </c>
    </row>
    <row r="55" spans="1:17">
      <c r="A55" s="1591"/>
      <c r="B55" s="618" t="s">
        <v>907</v>
      </c>
      <c r="C55" s="702">
        <f>C57+C59+C61+C63+C65+C67</f>
        <v>244</v>
      </c>
      <c r="D55" s="702">
        <f>D57+D59+D61+D63+D65+D67</f>
        <v>480</v>
      </c>
      <c r="E55" s="702">
        <f t="shared" si="8"/>
        <v>122</v>
      </c>
      <c r="F55" s="702">
        <f t="shared" si="8"/>
        <v>122</v>
      </c>
      <c r="G55" s="702">
        <f t="shared" si="8"/>
        <v>60</v>
      </c>
      <c r="H55" s="703">
        <f t="shared" si="9"/>
        <v>1028</v>
      </c>
    </row>
    <row r="56" spans="1:17">
      <c r="A56" s="1590" t="s">
        <v>522</v>
      </c>
      <c r="B56" s="620" t="s">
        <v>69</v>
      </c>
      <c r="C56" s="704"/>
      <c r="D56" s="730"/>
      <c r="E56" s="730"/>
      <c r="F56" s="730"/>
      <c r="G56" s="730"/>
      <c r="H56" s="704">
        <f t="shared" si="9"/>
        <v>0</v>
      </c>
    </row>
    <row r="57" spans="1:17">
      <c r="A57" s="1590"/>
      <c r="B57" s="620" t="s">
        <v>907</v>
      </c>
      <c r="C57" s="704">
        <v>4</v>
      </c>
      <c r="D57" s="704">
        <f>D56*$O$1</f>
        <v>0</v>
      </c>
      <c r="E57" s="704">
        <v>2</v>
      </c>
      <c r="F57" s="704">
        <v>2</v>
      </c>
      <c r="G57" s="704">
        <f>G56*$O$1</f>
        <v>0</v>
      </c>
      <c r="H57" s="704">
        <f t="shared" si="9"/>
        <v>8</v>
      </c>
    </row>
    <row r="58" spans="1:17">
      <c r="A58" s="1590" t="s">
        <v>523</v>
      </c>
      <c r="B58" s="620" t="s">
        <v>69</v>
      </c>
      <c r="C58" s="704"/>
      <c r="D58" s="730"/>
      <c r="E58" s="730"/>
      <c r="F58" s="730"/>
      <c r="G58" s="730"/>
      <c r="H58" s="704">
        <f t="shared" si="9"/>
        <v>0</v>
      </c>
    </row>
    <row r="59" spans="1:17">
      <c r="A59" s="1590"/>
      <c r="B59" s="620" t="s">
        <v>907</v>
      </c>
      <c r="C59" s="704">
        <f>C58*$O$1</f>
        <v>0</v>
      </c>
      <c r="D59" s="704">
        <f>D58*$O$1</f>
        <v>0</v>
      </c>
      <c r="E59" s="704">
        <f>E58*$O$1</f>
        <v>0</v>
      </c>
      <c r="F59" s="704">
        <f>F58*$O$1</f>
        <v>0</v>
      </c>
      <c r="G59" s="704">
        <f>G58*$O$1</f>
        <v>0</v>
      </c>
      <c r="H59" s="704">
        <f t="shared" si="9"/>
        <v>0</v>
      </c>
    </row>
    <row r="60" spans="1:17">
      <c r="A60" s="1590" t="s">
        <v>520</v>
      </c>
      <c r="B60" s="620" t="s">
        <v>69</v>
      </c>
      <c r="C60" s="704"/>
      <c r="D60" s="730"/>
      <c r="E60" s="730"/>
      <c r="F60" s="730"/>
      <c r="G60" s="730"/>
      <c r="H60" s="704">
        <f t="shared" ref="H60:H67" si="10">SUM(C60:G60)</f>
        <v>0</v>
      </c>
    </row>
    <row r="61" spans="1:17">
      <c r="A61" s="1590"/>
      <c r="B61" s="620" t="s">
        <v>907</v>
      </c>
      <c r="C61" s="704">
        <f>C60*$O$1</f>
        <v>0</v>
      </c>
      <c r="D61" s="704">
        <f>D60*$O$1</f>
        <v>0</v>
      </c>
      <c r="E61" s="704">
        <f>E60*$O$1</f>
        <v>0</v>
      </c>
      <c r="F61" s="704">
        <f>F60*$O$1</f>
        <v>0</v>
      </c>
      <c r="G61" s="704">
        <f>G60*$O$1</f>
        <v>0</v>
      </c>
      <c r="H61" s="704">
        <f t="shared" si="10"/>
        <v>0</v>
      </c>
    </row>
    <row r="62" spans="1:17">
      <c r="A62" s="1590" t="s">
        <v>518</v>
      </c>
      <c r="B62" s="620" t="s">
        <v>69</v>
      </c>
      <c r="C62" s="704"/>
      <c r="D62" s="730"/>
      <c r="E62" s="730"/>
      <c r="F62" s="730"/>
      <c r="G62" s="730"/>
      <c r="H62" s="704">
        <f t="shared" si="10"/>
        <v>0</v>
      </c>
    </row>
    <row r="63" spans="1:17">
      <c r="A63" s="1590"/>
      <c r="B63" s="620" t="s">
        <v>907</v>
      </c>
      <c r="C63" s="704">
        <f>C62*$O$1</f>
        <v>0</v>
      </c>
      <c r="D63" s="704">
        <f>D62*$O$1</f>
        <v>0</v>
      </c>
      <c r="E63" s="704">
        <f>E62*$O$1</f>
        <v>0</v>
      </c>
      <c r="F63" s="704">
        <f>F62*$O$1</f>
        <v>0</v>
      </c>
      <c r="G63" s="704">
        <f>G62*$O$1</f>
        <v>0</v>
      </c>
      <c r="H63" s="704">
        <f t="shared" si="10"/>
        <v>0</v>
      </c>
    </row>
    <row r="64" spans="1:17">
      <c r="A64" s="1590" t="s">
        <v>516</v>
      </c>
      <c r="B64" s="620" t="s">
        <v>69</v>
      </c>
      <c r="C64" s="704"/>
      <c r="D64" s="730"/>
      <c r="E64" s="730"/>
      <c r="F64" s="730"/>
      <c r="G64" s="730"/>
      <c r="H64" s="704">
        <f t="shared" si="10"/>
        <v>0</v>
      </c>
    </row>
    <row r="65" spans="1:14">
      <c r="A65" s="1590"/>
      <c r="B65" s="620" t="s">
        <v>907</v>
      </c>
      <c r="C65" s="704">
        <f>C64*$O$1</f>
        <v>0</v>
      </c>
      <c r="D65" s="704">
        <f>D64*$O$1</f>
        <v>0</v>
      </c>
      <c r="E65" s="704">
        <f>E64*$O$1</f>
        <v>0</v>
      </c>
      <c r="F65" s="704">
        <f>F64*$O$1</f>
        <v>0</v>
      </c>
      <c r="G65" s="704">
        <f>G64*$O$1</f>
        <v>0</v>
      </c>
      <c r="H65" s="704">
        <f t="shared" si="10"/>
        <v>0</v>
      </c>
    </row>
    <row r="66" spans="1:14">
      <c r="A66" s="1590" t="s">
        <v>519</v>
      </c>
      <c r="B66" s="620" t="s">
        <v>69</v>
      </c>
      <c r="C66" s="705">
        <v>20</v>
      </c>
      <c r="D66" s="705">
        <v>40</v>
      </c>
      <c r="E66" s="705">
        <v>10</v>
      </c>
      <c r="F66" s="705">
        <v>10</v>
      </c>
      <c r="G66" s="705">
        <v>5</v>
      </c>
      <c r="H66" s="704">
        <f t="shared" si="10"/>
        <v>85</v>
      </c>
    </row>
    <row r="67" spans="1:14">
      <c r="A67" s="1590"/>
      <c r="B67" s="620" t="s">
        <v>907</v>
      </c>
      <c r="C67" s="704">
        <f>C66*$O$1</f>
        <v>240</v>
      </c>
      <c r="D67" s="704">
        <f>D66*$O$1</f>
        <v>480</v>
      </c>
      <c r="E67" s="704">
        <f>E66*$O$1</f>
        <v>120</v>
      </c>
      <c r="F67" s="704">
        <f>F66*$O$1</f>
        <v>120</v>
      </c>
      <c r="G67" s="704">
        <f>G66*$O$1</f>
        <v>60</v>
      </c>
      <c r="H67" s="704">
        <f t="shared" si="10"/>
        <v>1020</v>
      </c>
    </row>
    <row r="68" spans="1:14">
      <c r="A68" s="1591" t="s">
        <v>908</v>
      </c>
      <c r="B68" s="618" t="s">
        <v>69</v>
      </c>
      <c r="C68" s="702">
        <f>C70+C72+C74+C76+C78</f>
        <v>0</v>
      </c>
      <c r="D68" s="702">
        <f>D70+D72+D74+D76+D78</f>
        <v>0</v>
      </c>
      <c r="E68" s="702">
        <f t="shared" ref="E68:G69" si="11">E70+E72+E74+E76+E78</f>
        <v>0</v>
      </c>
      <c r="F68" s="702">
        <f t="shared" si="11"/>
        <v>0</v>
      </c>
      <c r="G68" s="702">
        <f t="shared" si="11"/>
        <v>0</v>
      </c>
      <c r="H68" s="703">
        <f>SUM(C68:G68)</f>
        <v>0</v>
      </c>
    </row>
    <row r="69" spans="1:14">
      <c r="A69" s="1591"/>
      <c r="B69" s="618" t="s">
        <v>907</v>
      </c>
      <c r="C69" s="702">
        <f>C71+C73+C75+C77+C79</f>
        <v>0</v>
      </c>
      <c r="D69" s="702">
        <f>D71+D73+D75+D77+D79</f>
        <v>0</v>
      </c>
      <c r="E69" s="702">
        <f t="shared" si="11"/>
        <v>0</v>
      </c>
      <c r="F69" s="702">
        <f t="shared" si="11"/>
        <v>0</v>
      </c>
      <c r="G69" s="702">
        <f t="shared" si="11"/>
        <v>0</v>
      </c>
      <c r="H69" s="703">
        <f>SUM(C69:G69)</f>
        <v>0</v>
      </c>
    </row>
    <row r="70" spans="1:14">
      <c r="A70" s="1590" t="s">
        <v>539</v>
      </c>
      <c r="B70" s="620" t="s">
        <v>69</v>
      </c>
      <c r="C70" s="706"/>
      <c r="D70" s="707"/>
      <c r="E70" s="707"/>
      <c r="F70" s="707"/>
      <c r="G70" s="707"/>
      <c r="H70" s="704">
        <f t="shared" ref="H70:H79" si="12">SUM(C70:G70)</f>
        <v>0</v>
      </c>
    </row>
    <row r="71" spans="1:14">
      <c r="A71" s="1590"/>
      <c r="B71" s="620" t="s">
        <v>907</v>
      </c>
      <c r="C71" s="704">
        <f>C70*$O$1</f>
        <v>0</v>
      </c>
      <c r="D71" s="704">
        <f>D70*$O$1</f>
        <v>0</v>
      </c>
      <c r="E71" s="704">
        <f>E70*$O$1</f>
        <v>0</v>
      </c>
      <c r="F71" s="704">
        <f>F70*$O$1</f>
        <v>0</v>
      </c>
      <c r="G71" s="704">
        <f>G70*$O$1</f>
        <v>0</v>
      </c>
      <c r="H71" s="704">
        <f t="shared" si="12"/>
        <v>0</v>
      </c>
    </row>
    <row r="72" spans="1:14">
      <c r="A72" s="1590" t="s">
        <v>525</v>
      </c>
      <c r="B72" s="620" t="s">
        <v>69</v>
      </c>
      <c r="C72" s="704"/>
      <c r="D72" s="730"/>
      <c r="E72" s="730"/>
      <c r="F72" s="730"/>
      <c r="G72" s="730"/>
      <c r="H72" s="704">
        <f t="shared" si="12"/>
        <v>0</v>
      </c>
      <c r="J72" s="1586" t="s">
        <v>1316</v>
      </c>
      <c r="K72" s="1587" t="s">
        <v>918</v>
      </c>
      <c r="L72" s="1587"/>
      <c r="M72" s="1587"/>
    </row>
    <row r="73" spans="1:14">
      <c r="A73" s="1590"/>
      <c r="B73" s="620" t="s">
        <v>907</v>
      </c>
      <c r="C73" s="704">
        <f>C72*$O$1</f>
        <v>0</v>
      </c>
      <c r="D73" s="704">
        <f>D72*$O$1</f>
        <v>0</v>
      </c>
      <c r="E73" s="704">
        <f>E72*$O$1</f>
        <v>0</v>
      </c>
      <c r="F73" s="704">
        <f>F72*$O$1</f>
        <v>0</v>
      </c>
      <c r="G73" s="704">
        <f>G72*$O$1</f>
        <v>0</v>
      </c>
      <c r="H73" s="704">
        <f t="shared" si="12"/>
        <v>0</v>
      </c>
      <c r="J73" s="1586"/>
      <c r="K73" s="1588" t="s">
        <v>914</v>
      </c>
      <c r="L73" s="1588"/>
      <c r="M73" s="730">
        <f>$H$80*N73</f>
        <v>0</v>
      </c>
      <c r="N73" s="534">
        <v>0</v>
      </c>
    </row>
    <row r="74" spans="1:14">
      <c r="A74" s="1590" t="s">
        <v>521</v>
      </c>
      <c r="B74" s="620" t="s">
        <v>69</v>
      </c>
      <c r="C74" s="704"/>
      <c r="D74" s="730"/>
      <c r="E74" s="730"/>
      <c r="F74" s="730"/>
      <c r="G74" s="730"/>
      <c r="H74" s="704">
        <f t="shared" si="12"/>
        <v>0</v>
      </c>
      <c r="J74" s="1586"/>
      <c r="K74" s="1588" t="s">
        <v>915</v>
      </c>
      <c r="L74" s="1588"/>
      <c r="M74" s="730">
        <f t="shared" ref="M74:M76" si="13">$H$80*N74</f>
        <v>12.75</v>
      </c>
      <c r="N74" s="534">
        <v>0.15</v>
      </c>
    </row>
    <row r="75" spans="1:14">
      <c r="A75" s="1590"/>
      <c r="B75" s="620" t="s">
        <v>907</v>
      </c>
      <c r="C75" s="704">
        <f>C74*$O$1</f>
        <v>0</v>
      </c>
      <c r="D75" s="704">
        <f>D74*$O$1</f>
        <v>0</v>
      </c>
      <c r="E75" s="704">
        <f>E74*$O$1</f>
        <v>0</v>
      </c>
      <c r="F75" s="704">
        <f>F74*$O$1</f>
        <v>0</v>
      </c>
      <c r="G75" s="704">
        <f>G74*$O$1</f>
        <v>0</v>
      </c>
      <c r="H75" s="704">
        <f t="shared" si="12"/>
        <v>0</v>
      </c>
      <c r="J75" s="1586"/>
      <c r="K75" s="1588" t="s">
        <v>916</v>
      </c>
      <c r="L75" s="1588"/>
      <c r="M75" s="730">
        <f t="shared" si="13"/>
        <v>34</v>
      </c>
      <c r="N75" s="534">
        <v>0.4</v>
      </c>
    </row>
    <row r="76" spans="1:14">
      <c r="A76" s="1590" t="s">
        <v>524</v>
      </c>
      <c r="B76" s="620" t="s">
        <v>69</v>
      </c>
      <c r="C76" s="704"/>
      <c r="D76" s="730"/>
      <c r="E76" s="730"/>
      <c r="F76" s="730"/>
      <c r="G76" s="730"/>
      <c r="H76" s="704">
        <f t="shared" si="12"/>
        <v>0</v>
      </c>
      <c r="J76" s="1586"/>
      <c r="K76" s="1588" t="s">
        <v>917</v>
      </c>
      <c r="L76" s="1588"/>
      <c r="M76" s="730">
        <f t="shared" si="13"/>
        <v>38.25</v>
      </c>
      <c r="N76" s="534">
        <v>0.45</v>
      </c>
    </row>
    <row r="77" spans="1:14">
      <c r="A77" s="1590"/>
      <c r="B77" s="620" t="s">
        <v>907</v>
      </c>
      <c r="C77" s="704">
        <f>C76*$O$1</f>
        <v>0</v>
      </c>
      <c r="D77" s="704">
        <f>D76*$O$1</f>
        <v>0</v>
      </c>
      <c r="E77" s="704">
        <f>E76*$O$1</f>
        <v>0</v>
      </c>
      <c r="F77" s="704">
        <f>F76*$O$1</f>
        <v>0</v>
      </c>
      <c r="G77" s="704">
        <f>G76*$O$1</f>
        <v>0</v>
      </c>
      <c r="H77" s="704">
        <f t="shared" si="12"/>
        <v>0</v>
      </c>
      <c r="J77" s="1586"/>
      <c r="K77" s="1589" t="s">
        <v>47</v>
      </c>
      <c r="L77" s="1589"/>
      <c r="M77" s="729">
        <f>SUM(M73:M76)</f>
        <v>85</v>
      </c>
    </row>
    <row r="78" spans="1:14">
      <c r="A78" s="1590" t="s">
        <v>777</v>
      </c>
      <c r="B78" s="620" t="s">
        <v>69</v>
      </c>
      <c r="C78" s="704"/>
      <c r="D78" s="730"/>
      <c r="E78" s="730"/>
      <c r="F78" s="730"/>
      <c r="G78" s="730"/>
      <c r="H78" s="704">
        <f t="shared" si="12"/>
        <v>0</v>
      </c>
    </row>
    <row r="79" spans="1:14">
      <c r="A79" s="1590"/>
      <c r="B79" s="620" t="s">
        <v>907</v>
      </c>
      <c r="C79" s="704">
        <f>C78*$O$1</f>
        <v>0</v>
      </c>
      <c r="D79" s="704">
        <f>D78*$O$1</f>
        <v>0</v>
      </c>
      <c r="E79" s="704">
        <f>E78*$O$1</f>
        <v>0</v>
      </c>
      <c r="F79" s="704">
        <f>F78*$O$1</f>
        <v>0</v>
      </c>
      <c r="G79" s="704">
        <f>G78*$O$1</f>
        <v>0</v>
      </c>
      <c r="H79" s="704">
        <f t="shared" si="12"/>
        <v>0</v>
      </c>
    </row>
    <row r="80" spans="1:14">
      <c r="A80" s="1592" t="s">
        <v>47</v>
      </c>
      <c r="B80" s="618" t="s">
        <v>69</v>
      </c>
      <c r="C80" s="702">
        <f>C54+C68</f>
        <v>20</v>
      </c>
      <c r="D80" s="702">
        <f>D54+D68</f>
        <v>40</v>
      </c>
      <c r="E80" s="702">
        <f t="shared" ref="E80:G81" si="14">E54+E68</f>
        <v>10</v>
      </c>
      <c r="F80" s="702">
        <f t="shared" si="14"/>
        <v>10</v>
      </c>
      <c r="G80" s="702">
        <f t="shared" si="14"/>
        <v>5</v>
      </c>
      <c r="H80" s="708">
        <f>SUM(C80:G80)</f>
        <v>85</v>
      </c>
    </row>
    <row r="81" spans="1:8">
      <c r="A81" s="1592"/>
      <c r="B81" s="618" t="s">
        <v>907</v>
      </c>
      <c r="C81" s="702">
        <f>C55+C69</f>
        <v>244</v>
      </c>
      <c r="D81" s="702">
        <f>D55+D69</f>
        <v>480</v>
      </c>
      <c r="E81" s="702">
        <f t="shared" si="14"/>
        <v>122</v>
      </c>
      <c r="F81" s="702">
        <f t="shared" si="14"/>
        <v>122</v>
      </c>
      <c r="G81" s="702">
        <f t="shared" si="14"/>
        <v>60</v>
      </c>
      <c r="H81" s="708">
        <f>SUM(C81:G81)</f>
        <v>1028</v>
      </c>
    </row>
    <row r="83" spans="1:8" ht="14.9" customHeight="1"/>
  </sheetData>
  <mergeCells count="72">
    <mergeCell ref="A3:A4"/>
    <mergeCell ref="B3:K3"/>
    <mergeCell ref="M3:N4"/>
    <mergeCell ref="O3:Q3"/>
    <mergeCell ref="A5:A6"/>
    <mergeCell ref="M5:N5"/>
    <mergeCell ref="M6:N6"/>
    <mergeCell ref="A7:A8"/>
    <mergeCell ref="K7:K8"/>
    <mergeCell ref="M7:N7"/>
    <mergeCell ref="M8:N8"/>
    <mergeCell ref="A9:A10"/>
    <mergeCell ref="K9:K10"/>
    <mergeCell ref="M9:N9"/>
    <mergeCell ref="M10:N10"/>
    <mergeCell ref="A23:A24"/>
    <mergeCell ref="K23:K24"/>
    <mergeCell ref="A11:A12"/>
    <mergeCell ref="K11:K12"/>
    <mergeCell ref="M12:N12"/>
    <mergeCell ref="A13:A14"/>
    <mergeCell ref="K13:K14"/>
    <mergeCell ref="A15:A16"/>
    <mergeCell ref="K15:K16"/>
    <mergeCell ref="A17:A18"/>
    <mergeCell ref="K17:K18"/>
    <mergeCell ref="A19:A20"/>
    <mergeCell ref="A21:A22"/>
    <mergeCell ref="K21:K22"/>
    <mergeCell ref="A25:A26"/>
    <mergeCell ref="K25:K26"/>
    <mergeCell ref="A27:A28"/>
    <mergeCell ref="K27:K28"/>
    <mergeCell ref="A29:A30"/>
    <mergeCell ref="K29:K30"/>
    <mergeCell ref="A31:A32"/>
    <mergeCell ref="J36:J41"/>
    <mergeCell ref="K36:M36"/>
    <mergeCell ref="K37:L37"/>
    <mergeCell ref="K38:L38"/>
    <mergeCell ref="K39:L39"/>
    <mergeCell ref="K40:L40"/>
    <mergeCell ref="K41:L41"/>
    <mergeCell ref="A62:A63"/>
    <mergeCell ref="J42:J47"/>
    <mergeCell ref="K42:M42"/>
    <mergeCell ref="K43:L43"/>
    <mergeCell ref="K44:L44"/>
    <mergeCell ref="K45:L45"/>
    <mergeCell ref="K46:L46"/>
    <mergeCell ref="K47:L47"/>
    <mergeCell ref="K49:L49"/>
    <mergeCell ref="A54:A55"/>
    <mergeCell ref="A56:A57"/>
    <mergeCell ref="A58:A59"/>
    <mergeCell ref="A60:A61"/>
    <mergeCell ref="A76:A77"/>
    <mergeCell ref="A78:A79"/>
    <mergeCell ref="A80:A81"/>
    <mergeCell ref="A64:A65"/>
    <mergeCell ref="A66:A67"/>
    <mergeCell ref="A68:A69"/>
    <mergeCell ref="A70:A71"/>
    <mergeCell ref="A72:A73"/>
    <mergeCell ref="A74:A75"/>
    <mergeCell ref="J72:J77"/>
    <mergeCell ref="K72:M72"/>
    <mergeCell ref="K73:L73"/>
    <mergeCell ref="K74:L74"/>
    <mergeCell ref="K75:L75"/>
    <mergeCell ref="K76:L76"/>
    <mergeCell ref="K77:L77"/>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S83"/>
  <sheetViews>
    <sheetView showGridLines="0" zoomScale="80" zoomScaleNormal="80" workbookViewId="0">
      <pane xSplit="1" ySplit="4" topLeftCell="B5" activePane="bottomRight" state="frozen"/>
      <selection pane="topRight" activeCell="B1" sqref="B1"/>
      <selection pane="bottomLeft" activeCell="A5" sqref="A5"/>
      <selection pane="bottomRight" activeCell="L13" sqref="L13"/>
    </sheetView>
  </sheetViews>
  <sheetFormatPr defaultColWidth="8.7265625" defaultRowHeight="14.5"/>
  <cols>
    <col min="1" max="1" width="10.54296875" style="256" customWidth="1"/>
    <col min="2" max="2" width="11.26953125" style="256" customWidth="1"/>
    <col min="3" max="10" width="11.26953125" style="184" customWidth="1"/>
    <col min="11" max="11" width="28.7265625" style="257" customWidth="1"/>
    <col min="12" max="12" width="8.7265625" style="184"/>
    <col min="13" max="14" width="11.453125" style="184" customWidth="1"/>
    <col min="15" max="16" width="11.54296875" style="184" customWidth="1"/>
    <col min="17" max="17" width="29.7265625" style="257" customWidth="1"/>
    <col min="18" max="19" width="8.7265625" style="184"/>
    <col min="20" max="20" width="11.54296875" style="184" bestFit="1" customWidth="1"/>
    <col min="21" max="16384" width="8.7265625" style="184"/>
  </cols>
  <sheetData>
    <row r="1" spans="1:19">
      <c r="A1" s="256" t="s">
        <v>738</v>
      </c>
      <c r="D1" s="184">
        <v>3.5</v>
      </c>
      <c r="E1" s="184">
        <v>5.5</v>
      </c>
      <c r="F1" s="184">
        <v>24</v>
      </c>
      <c r="G1" s="184">
        <v>6</v>
      </c>
      <c r="H1" s="184">
        <v>6</v>
      </c>
      <c r="I1" s="184">
        <v>9</v>
      </c>
      <c r="O1" s="184">
        <v>12</v>
      </c>
    </row>
    <row r="2" spans="1:19" ht="15" thickBot="1">
      <c r="A2" s="592" t="s">
        <v>1122</v>
      </c>
    </row>
    <row r="3" spans="1:19" ht="14.9" customHeight="1" thickBot="1">
      <c r="A3" s="1354" t="s">
        <v>903</v>
      </c>
      <c r="B3" s="1358" t="s">
        <v>508</v>
      </c>
      <c r="C3" s="1633"/>
      <c r="D3" s="1633"/>
      <c r="E3" s="1633"/>
      <c r="F3" s="1633"/>
      <c r="G3" s="1633"/>
      <c r="H3" s="1633"/>
      <c r="I3" s="1633"/>
      <c r="J3" s="1633"/>
      <c r="K3" s="1634"/>
      <c r="M3" s="1359" t="s">
        <v>904</v>
      </c>
      <c r="N3" s="1360"/>
      <c r="O3" s="1363" t="s">
        <v>509</v>
      </c>
      <c r="P3" s="1364"/>
      <c r="Q3" s="1365"/>
    </row>
    <row r="4" spans="1:19" ht="29.5" thickBot="1">
      <c r="A4" s="1355"/>
      <c r="B4" s="593"/>
      <c r="C4" s="594" t="s">
        <v>427</v>
      </c>
      <c r="D4" s="594" t="s">
        <v>200</v>
      </c>
      <c r="E4" s="594" t="s">
        <v>354</v>
      </c>
      <c r="F4" s="594" t="s">
        <v>253</v>
      </c>
      <c r="G4" s="594" t="s">
        <v>11</v>
      </c>
      <c r="H4" s="594" t="s">
        <v>10</v>
      </c>
      <c r="I4" s="594" t="s">
        <v>204</v>
      </c>
      <c r="J4" s="594" t="s">
        <v>47</v>
      </c>
      <c r="K4" s="595" t="s">
        <v>68</v>
      </c>
      <c r="M4" s="1361"/>
      <c r="N4" s="1362"/>
      <c r="O4" s="596" t="s">
        <v>913</v>
      </c>
      <c r="P4" s="597" t="s">
        <v>69</v>
      </c>
      <c r="Q4" s="598" t="s">
        <v>68</v>
      </c>
    </row>
    <row r="5" spans="1:19" ht="21" customHeight="1">
      <c r="A5" s="1366" t="s">
        <v>906</v>
      </c>
      <c r="B5" s="599" t="s">
        <v>69</v>
      </c>
      <c r="C5" s="450">
        <f>C7+C9+C11+C13+C15+C17</f>
        <v>0</v>
      </c>
      <c r="D5" s="450">
        <f t="shared" ref="D5:I6" si="0">D7+D9+D11+D13+D15+D17</f>
        <v>31</v>
      </c>
      <c r="E5" s="450">
        <f t="shared" si="0"/>
        <v>31</v>
      </c>
      <c r="F5" s="450">
        <f t="shared" si="0"/>
        <v>30</v>
      </c>
      <c r="G5" s="450">
        <f t="shared" si="0"/>
        <v>38</v>
      </c>
      <c r="H5" s="450">
        <f t="shared" si="0"/>
        <v>65</v>
      </c>
      <c r="I5" s="450">
        <f t="shared" si="0"/>
        <v>20</v>
      </c>
      <c r="J5" s="449"/>
      <c r="K5" s="451"/>
      <c r="M5" s="1368" t="s">
        <v>909</v>
      </c>
      <c r="N5" s="1369"/>
      <c r="O5" s="590">
        <f>P5*$O$1</f>
        <v>540</v>
      </c>
      <c r="P5" s="600">
        <v>45</v>
      </c>
      <c r="Q5" s="601"/>
    </row>
    <row r="6" spans="1:19" ht="21" customHeight="1" thickBot="1">
      <c r="A6" s="1367"/>
      <c r="B6" s="602" t="s">
        <v>907</v>
      </c>
      <c r="C6" s="603">
        <f>C8+C10+C12+C14+C16+C18</f>
        <v>0</v>
      </c>
      <c r="D6" s="603">
        <f t="shared" si="0"/>
        <v>108.5</v>
      </c>
      <c r="E6" s="603">
        <f t="shared" si="0"/>
        <v>170.5</v>
      </c>
      <c r="F6" s="603">
        <f t="shared" si="0"/>
        <v>720</v>
      </c>
      <c r="G6" s="603">
        <f t="shared" si="0"/>
        <v>228</v>
      </c>
      <c r="H6" s="603">
        <f t="shared" si="0"/>
        <v>390</v>
      </c>
      <c r="I6" s="603">
        <f t="shared" si="0"/>
        <v>180</v>
      </c>
      <c r="J6" s="604">
        <f>SUM(C6:I6)</f>
        <v>1797</v>
      </c>
      <c r="K6" s="605"/>
      <c r="M6" s="1406" t="s">
        <v>910</v>
      </c>
      <c r="N6" s="1584"/>
      <c r="O6" s="606">
        <f>P6*$O$1</f>
        <v>660</v>
      </c>
      <c r="P6" s="607">
        <v>55</v>
      </c>
      <c r="Q6" s="608"/>
    </row>
    <row r="7" spans="1:19" ht="21" customHeight="1">
      <c r="A7" s="1375" t="s">
        <v>522</v>
      </c>
      <c r="B7" s="460" t="s">
        <v>69</v>
      </c>
      <c r="C7" s="249"/>
      <c r="D7" s="249"/>
      <c r="E7" s="249"/>
      <c r="F7" s="249"/>
      <c r="G7" s="249"/>
      <c r="H7" s="249">
        <v>2</v>
      </c>
      <c r="I7" s="249">
        <v>5</v>
      </c>
      <c r="J7" s="443"/>
      <c r="K7" s="1377"/>
      <c r="M7" s="1406" t="s">
        <v>911</v>
      </c>
      <c r="N7" s="1584"/>
      <c r="O7" s="606">
        <f>P7*$O$1</f>
        <v>300</v>
      </c>
      <c r="P7" s="607">
        <v>25</v>
      </c>
      <c r="Q7" s="608"/>
    </row>
    <row r="8" spans="1:19" ht="21" customHeight="1" thickBot="1">
      <c r="A8" s="1376"/>
      <c r="B8" s="609" t="s">
        <v>907</v>
      </c>
      <c r="C8" s="610"/>
      <c r="D8" s="610">
        <f>D7*$D$1</f>
        <v>0</v>
      </c>
      <c r="E8" s="610">
        <f>E7*$E$1</f>
        <v>0</v>
      </c>
      <c r="F8" s="610">
        <f>F7*$F$1</f>
        <v>0</v>
      </c>
      <c r="G8" s="610">
        <f>G7*$G$1</f>
        <v>0</v>
      </c>
      <c r="H8" s="610">
        <f>H7*$H$1</f>
        <v>12</v>
      </c>
      <c r="I8" s="610">
        <f>I7*$I$1</f>
        <v>45</v>
      </c>
      <c r="J8" s="611">
        <f>SUM(C8:I8)</f>
        <v>57</v>
      </c>
      <c r="K8" s="1404"/>
      <c r="M8" s="1406" t="s">
        <v>912</v>
      </c>
      <c r="N8" s="1584"/>
      <c r="O8" s="606">
        <f>P8*$O$1</f>
        <v>300</v>
      </c>
      <c r="P8" s="607">
        <v>25</v>
      </c>
      <c r="Q8" s="608"/>
    </row>
    <row r="9" spans="1:19" ht="21" customHeight="1" thickBot="1">
      <c r="A9" s="1375" t="s">
        <v>523</v>
      </c>
      <c r="B9" s="460" t="s">
        <v>69</v>
      </c>
      <c r="C9" s="249"/>
      <c r="D9" s="249"/>
      <c r="E9" s="249"/>
      <c r="F9" s="249"/>
      <c r="G9" s="249"/>
      <c r="H9" s="249"/>
      <c r="I9" s="249"/>
      <c r="J9" s="443"/>
      <c r="K9" s="1377"/>
      <c r="M9" s="1585" t="s">
        <v>99</v>
      </c>
      <c r="N9" s="1380"/>
      <c r="O9" s="591">
        <v>0</v>
      </c>
      <c r="P9" s="612">
        <f>ROUND(O9/$O$1,0)</f>
        <v>0</v>
      </c>
      <c r="Q9" s="613"/>
    </row>
    <row r="10" spans="1:19" ht="21" customHeight="1" thickBot="1">
      <c r="A10" s="1376"/>
      <c r="B10" s="609" t="s">
        <v>907</v>
      </c>
      <c r="C10" s="610"/>
      <c r="D10" s="610">
        <f>D9*$D$1</f>
        <v>0</v>
      </c>
      <c r="E10" s="610">
        <f>E9*$E$1</f>
        <v>0</v>
      </c>
      <c r="F10" s="610">
        <f>F9*$F$1</f>
        <v>0</v>
      </c>
      <c r="G10" s="610">
        <f>G9*$G$1</f>
        <v>0</v>
      </c>
      <c r="H10" s="610">
        <f>H9*$H$1</f>
        <v>0</v>
      </c>
      <c r="I10" s="610">
        <f>I9*$I$1</f>
        <v>0</v>
      </c>
      <c r="J10" s="611">
        <f t="shared" ref="J10:J18" si="1">SUM(C10:I10)</f>
        <v>0</v>
      </c>
      <c r="K10" s="1404"/>
      <c r="M10" s="1381" t="s">
        <v>643</v>
      </c>
      <c r="N10" s="1382"/>
      <c r="O10" s="614">
        <f>SUM(O5:O9)</f>
        <v>1800</v>
      </c>
      <c r="P10" s="255">
        <f>SUM(P5:P9)</f>
        <v>150</v>
      </c>
      <c r="Q10" s="615"/>
    </row>
    <row r="11" spans="1:19" ht="21" customHeight="1">
      <c r="A11" s="1375" t="s">
        <v>520</v>
      </c>
      <c r="B11" s="460" t="s">
        <v>69</v>
      </c>
      <c r="C11" s="249"/>
      <c r="D11" s="249">
        <v>8</v>
      </c>
      <c r="E11" s="249">
        <f>D11</f>
        <v>8</v>
      </c>
      <c r="F11" s="249">
        <v>8</v>
      </c>
      <c r="G11" s="249"/>
      <c r="H11" s="249">
        <v>15</v>
      </c>
      <c r="I11" s="249"/>
      <c r="J11" s="443"/>
      <c r="K11" s="1377"/>
    </row>
    <row r="12" spans="1:19" ht="21" customHeight="1" thickBot="1">
      <c r="A12" s="1376"/>
      <c r="B12" s="609" t="s">
        <v>907</v>
      </c>
      <c r="C12" s="610"/>
      <c r="D12" s="610">
        <f>D11*$D$1</f>
        <v>28</v>
      </c>
      <c r="E12" s="610">
        <f>E11*$E$1</f>
        <v>44</v>
      </c>
      <c r="F12" s="610">
        <f>F11*$F$1</f>
        <v>192</v>
      </c>
      <c r="G12" s="610">
        <f>G11*$G$1</f>
        <v>0</v>
      </c>
      <c r="H12" s="610">
        <f>H11*$H$1</f>
        <v>90</v>
      </c>
      <c r="I12" s="610">
        <f>I11*$I$1</f>
        <v>0</v>
      </c>
      <c r="J12" s="611">
        <f t="shared" si="1"/>
        <v>354</v>
      </c>
      <c r="K12" s="1404"/>
      <c r="M12" s="1383" t="s">
        <v>921</v>
      </c>
      <c r="N12" s="1383"/>
      <c r="S12" s="114"/>
    </row>
    <row r="13" spans="1:19" ht="21" customHeight="1">
      <c r="A13" s="1375" t="s">
        <v>518</v>
      </c>
      <c r="B13" s="460" t="s">
        <v>69</v>
      </c>
      <c r="C13" s="249"/>
      <c r="D13" s="249">
        <v>3</v>
      </c>
      <c r="E13" s="249">
        <f>D13</f>
        <v>3</v>
      </c>
      <c r="F13" s="249">
        <v>2</v>
      </c>
      <c r="G13" s="249">
        <v>9</v>
      </c>
      <c r="H13" s="249">
        <v>10</v>
      </c>
      <c r="I13" s="249"/>
      <c r="J13" s="443"/>
      <c r="K13" s="1377"/>
      <c r="O13" s="184" t="s">
        <v>12</v>
      </c>
      <c r="P13" s="184">
        <f>J8</f>
        <v>57</v>
      </c>
      <c r="Q13" s="641">
        <f>$O$10/11</f>
        <v>163.63636363636363</v>
      </c>
      <c r="R13" s="677">
        <f>P13+Q13</f>
        <v>220.63636363636363</v>
      </c>
    </row>
    <row r="14" spans="1:19" ht="21" customHeight="1" thickBot="1">
      <c r="A14" s="1376"/>
      <c r="B14" s="609" t="s">
        <v>907</v>
      </c>
      <c r="C14" s="610"/>
      <c r="D14" s="610">
        <f>D13*$D$1</f>
        <v>10.5</v>
      </c>
      <c r="E14" s="610">
        <f>E13*$E$1</f>
        <v>16.5</v>
      </c>
      <c r="F14" s="610">
        <f>F13*$F$1</f>
        <v>48</v>
      </c>
      <c r="G14" s="610">
        <f>G13*$G$1</f>
        <v>54</v>
      </c>
      <c r="H14" s="610">
        <f>H13*$H$1</f>
        <v>60</v>
      </c>
      <c r="I14" s="610">
        <f>I13*$I$1</f>
        <v>0</v>
      </c>
      <c r="J14" s="611">
        <f t="shared" si="1"/>
        <v>189</v>
      </c>
      <c r="K14" s="1404"/>
      <c r="O14" s="184" t="s">
        <v>2</v>
      </c>
      <c r="P14" s="184">
        <f>J10</f>
        <v>0</v>
      </c>
      <c r="Q14" s="641">
        <f t="shared" ref="Q14:Q23" si="2">$O$10/11</f>
        <v>163.63636363636363</v>
      </c>
      <c r="R14" s="677">
        <f t="shared" ref="R14:R23" si="3">P14+Q14</f>
        <v>163.63636363636363</v>
      </c>
    </row>
    <row r="15" spans="1:19" ht="21" customHeight="1">
      <c r="A15" s="1375" t="s">
        <v>516</v>
      </c>
      <c r="B15" s="460" t="s">
        <v>69</v>
      </c>
      <c r="C15" s="249"/>
      <c r="D15" s="249">
        <v>2</v>
      </c>
      <c r="E15" s="249">
        <f>D15</f>
        <v>2</v>
      </c>
      <c r="F15" s="249">
        <v>2</v>
      </c>
      <c r="G15" s="249">
        <v>11</v>
      </c>
      <c r="H15" s="249">
        <v>15</v>
      </c>
      <c r="I15" s="249">
        <v>10</v>
      </c>
      <c r="J15" s="443"/>
      <c r="K15" s="1377"/>
      <c r="O15" s="184" t="s">
        <v>37</v>
      </c>
      <c r="P15" s="184">
        <f>J14</f>
        <v>189</v>
      </c>
      <c r="Q15" s="641">
        <f t="shared" si="2"/>
        <v>163.63636363636363</v>
      </c>
      <c r="R15" s="677">
        <f t="shared" si="3"/>
        <v>352.63636363636363</v>
      </c>
    </row>
    <row r="16" spans="1:19" ht="21" customHeight="1" thickBot="1">
      <c r="A16" s="1376"/>
      <c r="B16" s="609" t="s">
        <v>907</v>
      </c>
      <c r="C16" s="610"/>
      <c r="D16" s="610">
        <f>D15*$D$1</f>
        <v>7</v>
      </c>
      <c r="E16" s="610">
        <f>E15*$E$1</f>
        <v>11</v>
      </c>
      <c r="F16" s="610">
        <f>F15*$F$1</f>
        <v>48</v>
      </c>
      <c r="G16" s="610">
        <f>G15*$G$1</f>
        <v>66</v>
      </c>
      <c r="H16" s="610">
        <f>H15*$H$1</f>
        <v>90</v>
      </c>
      <c r="I16" s="610">
        <f>I15*$I$1</f>
        <v>90</v>
      </c>
      <c r="J16" s="611">
        <f t="shared" si="1"/>
        <v>312</v>
      </c>
      <c r="K16" s="1404"/>
      <c r="O16" s="184" t="s">
        <v>1</v>
      </c>
      <c r="P16" s="184">
        <f>J18</f>
        <v>885</v>
      </c>
      <c r="Q16" s="641">
        <f t="shared" si="2"/>
        <v>163.63636363636363</v>
      </c>
      <c r="R16" s="677">
        <f t="shared" si="3"/>
        <v>1048.6363636363635</v>
      </c>
    </row>
    <row r="17" spans="1:18" ht="21" customHeight="1">
      <c r="A17" s="1375" t="s">
        <v>519</v>
      </c>
      <c r="B17" s="460" t="s">
        <v>69</v>
      </c>
      <c r="C17" s="249"/>
      <c r="D17" s="249">
        <v>18</v>
      </c>
      <c r="E17" s="249">
        <f>D17</f>
        <v>18</v>
      </c>
      <c r="F17" s="249">
        <v>18</v>
      </c>
      <c r="G17" s="249">
        <v>18</v>
      </c>
      <c r="H17" s="249">
        <v>23</v>
      </c>
      <c r="I17" s="249">
        <v>5</v>
      </c>
      <c r="J17" s="443"/>
      <c r="K17" s="1377"/>
      <c r="O17" s="184" t="s">
        <v>40</v>
      </c>
      <c r="P17" s="184">
        <f>J22</f>
        <v>240</v>
      </c>
      <c r="Q17" s="641">
        <f t="shared" si="2"/>
        <v>163.63636363636363</v>
      </c>
      <c r="R17" s="677">
        <f t="shared" si="3"/>
        <v>403.63636363636363</v>
      </c>
    </row>
    <row r="18" spans="1:18" ht="21" customHeight="1" thickBot="1">
      <c r="A18" s="1376"/>
      <c r="B18" s="609" t="s">
        <v>907</v>
      </c>
      <c r="C18" s="610"/>
      <c r="D18" s="610">
        <f>D17*$D$1</f>
        <v>63</v>
      </c>
      <c r="E18" s="610">
        <f>E17*$E$1</f>
        <v>99</v>
      </c>
      <c r="F18" s="610">
        <f>F17*$F$1</f>
        <v>432</v>
      </c>
      <c r="G18" s="610">
        <f>G17*$G$1</f>
        <v>108</v>
      </c>
      <c r="H18" s="610">
        <f>H17*$H$1</f>
        <v>138</v>
      </c>
      <c r="I18" s="610">
        <f>I17*$I$1</f>
        <v>45</v>
      </c>
      <c r="J18" s="611">
        <f t="shared" si="1"/>
        <v>885</v>
      </c>
      <c r="K18" s="1404"/>
      <c r="O18" s="184" t="s">
        <v>14</v>
      </c>
      <c r="P18" s="184">
        <f>J24</f>
        <v>0</v>
      </c>
      <c r="Q18" s="641">
        <f t="shared" si="2"/>
        <v>163.63636363636363</v>
      </c>
      <c r="R18" s="677">
        <f t="shared" si="3"/>
        <v>163.63636363636363</v>
      </c>
    </row>
    <row r="19" spans="1:18" ht="21" customHeight="1">
      <c r="A19" s="1366" t="s">
        <v>908</v>
      </c>
      <c r="B19" s="599" t="s">
        <v>69</v>
      </c>
      <c r="C19" s="450">
        <f>C21+C23+C25+C27+C29</f>
        <v>0</v>
      </c>
      <c r="D19" s="450">
        <f t="shared" ref="D19:I20" si="4">D21+D23+D25+D27+D29</f>
        <v>11</v>
      </c>
      <c r="E19" s="450">
        <f>E21+E23+E25+E27+E29</f>
        <v>11</v>
      </c>
      <c r="F19" s="450">
        <f t="shared" si="4"/>
        <v>24</v>
      </c>
      <c r="G19" s="450">
        <f t="shared" si="4"/>
        <v>0</v>
      </c>
      <c r="H19" s="450">
        <f t="shared" si="4"/>
        <v>0</v>
      </c>
      <c r="I19" s="450">
        <f t="shared" si="4"/>
        <v>0</v>
      </c>
      <c r="J19" s="449"/>
      <c r="K19" s="451"/>
      <c r="O19" s="184" t="s">
        <v>41</v>
      </c>
      <c r="P19" s="184">
        <f>J26</f>
        <v>0</v>
      </c>
      <c r="Q19" s="641">
        <f t="shared" si="2"/>
        <v>163.63636363636363</v>
      </c>
      <c r="R19" s="677">
        <f t="shared" si="3"/>
        <v>163.63636363636363</v>
      </c>
    </row>
    <row r="20" spans="1:18" ht="21" customHeight="1" thickBot="1">
      <c r="A20" s="1367"/>
      <c r="B20" s="602" t="s">
        <v>907</v>
      </c>
      <c r="C20" s="603">
        <f>C22+C24+C26+C28+C30</f>
        <v>0</v>
      </c>
      <c r="D20" s="603">
        <f t="shared" si="4"/>
        <v>38.5</v>
      </c>
      <c r="E20" s="603">
        <f>E22+E24+E26+E28+E30</f>
        <v>60.5</v>
      </c>
      <c r="F20" s="603">
        <f t="shared" si="4"/>
        <v>576</v>
      </c>
      <c r="G20" s="603">
        <f t="shared" si="4"/>
        <v>0</v>
      </c>
      <c r="H20" s="603">
        <f t="shared" si="4"/>
        <v>0</v>
      </c>
      <c r="I20" s="603">
        <f t="shared" si="4"/>
        <v>0</v>
      </c>
      <c r="J20" s="604">
        <f>SUM(C20:I20)</f>
        <v>675</v>
      </c>
      <c r="K20" s="605"/>
      <c r="O20" s="184" t="s">
        <v>34</v>
      </c>
      <c r="P20" s="184">
        <f>J12</f>
        <v>354</v>
      </c>
      <c r="Q20" s="641">
        <f t="shared" si="2"/>
        <v>163.63636363636363</v>
      </c>
      <c r="R20" s="677">
        <f t="shared" si="3"/>
        <v>517.63636363636363</v>
      </c>
    </row>
    <row r="21" spans="1:18" ht="21" customHeight="1">
      <c r="A21" s="1375" t="s">
        <v>539</v>
      </c>
      <c r="B21" s="460" t="s">
        <v>69</v>
      </c>
      <c r="C21" s="249"/>
      <c r="D21" s="249"/>
      <c r="E21" s="249"/>
      <c r="F21" s="249">
        <v>10</v>
      </c>
      <c r="G21" s="249"/>
      <c r="H21" s="249"/>
      <c r="I21" s="249"/>
      <c r="J21" s="443"/>
      <c r="K21" s="1377"/>
      <c r="O21" s="184" t="s">
        <v>3</v>
      </c>
      <c r="P21" s="184">
        <f>J16</f>
        <v>312</v>
      </c>
      <c r="Q21" s="641">
        <f t="shared" si="2"/>
        <v>163.63636363636363</v>
      </c>
      <c r="R21" s="677">
        <f t="shared" si="3"/>
        <v>475.63636363636363</v>
      </c>
    </row>
    <row r="22" spans="1:18" ht="21" customHeight="1" thickBot="1">
      <c r="A22" s="1376"/>
      <c r="B22" s="609" t="s">
        <v>907</v>
      </c>
      <c r="C22" s="610"/>
      <c r="D22" s="610">
        <f>D21*$D$1</f>
        <v>0</v>
      </c>
      <c r="E22" s="610">
        <f>E21*$E$1</f>
        <v>0</v>
      </c>
      <c r="F22" s="610">
        <f>F21*$F$1</f>
        <v>240</v>
      </c>
      <c r="G22" s="610">
        <f>G21*$G$1</f>
        <v>0</v>
      </c>
      <c r="H22" s="610">
        <f>H21*$H$1</f>
        <v>0</v>
      </c>
      <c r="I22" s="610">
        <f>I21*$I$1</f>
        <v>0</v>
      </c>
      <c r="J22" s="611">
        <f t="shared" ref="J22:J30" si="5">SUM(C22:I22)</f>
        <v>240</v>
      </c>
      <c r="K22" s="1404"/>
      <c r="O22" s="184" t="s">
        <v>43</v>
      </c>
      <c r="P22" s="184">
        <f>J28</f>
        <v>297</v>
      </c>
      <c r="Q22" s="641">
        <f t="shared" si="2"/>
        <v>163.63636363636363</v>
      </c>
      <c r="R22" s="677">
        <f t="shared" si="3"/>
        <v>460.63636363636363</v>
      </c>
    </row>
    <row r="23" spans="1:18" ht="21" customHeight="1">
      <c r="A23" s="1375" t="s">
        <v>525</v>
      </c>
      <c r="B23" s="460" t="s">
        <v>69</v>
      </c>
      <c r="C23" s="249"/>
      <c r="D23" s="249"/>
      <c r="E23" s="249"/>
      <c r="F23" s="249"/>
      <c r="G23" s="249"/>
      <c r="H23" s="249"/>
      <c r="I23" s="249"/>
      <c r="J23" s="443"/>
      <c r="K23" s="1377"/>
      <c r="O23" s="184" t="s">
        <v>472</v>
      </c>
      <c r="P23" s="184">
        <f>J30</f>
        <v>138</v>
      </c>
      <c r="Q23" s="641">
        <f t="shared" si="2"/>
        <v>163.63636363636363</v>
      </c>
      <c r="R23" s="677">
        <f t="shared" si="3"/>
        <v>301.63636363636363</v>
      </c>
    </row>
    <row r="24" spans="1:18" ht="21" customHeight="1" thickBot="1">
      <c r="A24" s="1376"/>
      <c r="B24" s="609" t="s">
        <v>907</v>
      </c>
      <c r="C24" s="610"/>
      <c r="D24" s="610">
        <f>D23*$D$1</f>
        <v>0</v>
      </c>
      <c r="E24" s="610">
        <f>E23*$E$1</f>
        <v>0</v>
      </c>
      <c r="F24" s="610">
        <f>F23*$F$1</f>
        <v>0</v>
      </c>
      <c r="G24" s="610">
        <f>G23*$G$1</f>
        <v>0</v>
      </c>
      <c r="H24" s="610">
        <f>H23*$H$1</f>
        <v>0</v>
      </c>
      <c r="I24" s="610">
        <f>I23*$I$1</f>
        <v>0</v>
      </c>
      <c r="J24" s="611">
        <f t="shared" si="5"/>
        <v>0</v>
      </c>
      <c r="K24" s="1404"/>
    </row>
    <row r="25" spans="1:18" ht="21" customHeight="1">
      <c r="A25" s="1375" t="s">
        <v>521</v>
      </c>
      <c r="B25" s="460" t="s">
        <v>69</v>
      </c>
      <c r="C25" s="249"/>
      <c r="D25" s="249"/>
      <c r="E25" s="249"/>
      <c r="F25" s="249"/>
      <c r="G25" s="249"/>
      <c r="H25" s="249"/>
      <c r="I25" s="249"/>
      <c r="J25" s="443"/>
      <c r="K25" s="1377"/>
    </row>
    <row r="26" spans="1:18" ht="21" customHeight="1" thickBot="1">
      <c r="A26" s="1376"/>
      <c r="B26" s="609" t="s">
        <v>907</v>
      </c>
      <c r="C26" s="610"/>
      <c r="D26" s="610">
        <f>D25*$D$1</f>
        <v>0</v>
      </c>
      <c r="E26" s="610">
        <f>E25*$E$1</f>
        <v>0</v>
      </c>
      <c r="F26" s="610">
        <f>F25*$F$1</f>
        <v>0</v>
      </c>
      <c r="G26" s="610">
        <f>G25*$G$1</f>
        <v>0</v>
      </c>
      <c r="H26" s="610">
        <f>H25*$H$1</f>
        <v>0</v>
      </c>
      <c r="I26" s="610">
        <f>I25*$I$1</f>
        <v>0</v>
      </c>
      <c r="J26" s="611">
        <f t="shared" si="5"/>
        <v>0</v>
      </c>
      <c r="K26" s="1404"/>
    </row>
    <row r="27" spans="1:18" ht="21" customHeight="1">
      <c r="A27" s="1375" t="s">
        <v>524</v>
      </c>
      <c r="B27" s="460" t="s">
        <v>69</v>
      </c>
      <c r="C27" s="249"/>
      <c r="D27" s="249">
        <v>9</v>
      </c>
      <c r="E27" s="249">
        <f>D27</f>
        <v>9</v>
      </c>
      <c r="F27" s="249">
        <v>9</v>
      </c>
      <c r="G27" s="249"/>
      <c r="H27" s="249"/>
      <c r="I27" s="249"/>
      <c r="J27" s="443"/>
      <c r="K27" s="1377"/>
    </row>
    <row r="28" spans="1:18" ht="21" customHeight="1" thickBot="1">
      <c r="A28" s="1376"/>
      <c r="B28" s="609" t="s">
        <v>907</v>
      </c>
      <c r="C28" s="610"/>
      <c r="D28" s="610">
        <f>D27*$D$1</f>
        <v>31.5</v>
      </c>
      <c r="E28" s="610">
        <f>E27*$E$1</f>
        <v>49.5</v>
      </c>
      <c r="F28" s="610">
        <f>F27*$F$1</f>
        <v>216</v>
      </c>
      <c r="G28" s="610">
        <f>G27*$G$1</f>
        <v>0</v>
      </c>
      <c r="H28" s="610">
        <f>H27*$H$1</f>
        <v>0</v>
      </c>
      <c r="I28" s="610">
        <f>I27*$I$1</f>
        <v>0</v>
      </c>
      <c r="J28" s="611">
        <f t="shared" si="5"/>
        <v>297</v>
      </c>
      <c r="K28" s="1404"/>
    </row>
    <row r="29" spans="1:18" ht="21" customHeight="1">
      <c r="A29" s="1375" t="s">
        <v>777</v>
      </c>
      <c r="B29" s="460" t="s">
        <v>69</v>
      </c>
      <c r="C29" s="249"/>
      <c r="D29" s="249">
        <v>2</v>
      </c>
      <c r="E29" s="249">
        <f>D29</f>
        <v>2</v>
      </c>
      <c r="F29" s="249">
        <v>5</v>
      </c>
      <c r="G29" s="249"/>
      <c r="H29" s="249"/>
      <c r="I29" s="249"/>
      <c r="J29" s="443"/>
      <c r="K29" s="1377"/>
    </row>
    <row r="30" spans="1:18" ht="21" customHeight="1" thickBot="1">
      <c r="A30" s="1376"/>
      <c r="B30" s="609" t="s">
        <v>907</v>
      </c>
      <c r="C30" s="610"/>
      <c r="D30" s="610">
        <f>D29*$D$1</f>
        <v>7</v>
      </c>
      <c r="E30" s="610">
        <f>E29*$E$1</f>
        <v>11</v>
      </c>
      <c r="F30" s="610">
        <f>F29*$F$1</f>
        <v>120</v>
      </c>
      <c r="G30" s="610">
        <f>G29*$G$1</f>
        <v>0</v>
      </c>
      <c r="H30" s="610">
        <f>H29*$H$1</f>
        <v>0</v>
      </c>
      <c r="I30" s="610">
        <f>I29*$I$1</f>
        <v>0</v>
      </c>
      <c r="J30" s="611">
        <f t="shared" si="5"/>
        <v>138</v>
      </c>
      <c r="K30" s="1404"/>
    </row>
    <row r="31" spans="1:18" ht="21" customHeight="1">
      <c r="A31" s="1384" t="s">
        <v>47</v>
      </c>
      <c r="B31" s="599" t="s">
        <v>69</v>
      </c>
      <c r="C31" s="450">
        <f>C5+C19</f>
        <v>0</v>
      </c>
      <c r="D31" s="450">
        <f t="shared" ref="D31:I32" si="6">D5+D19</f>
        <v>42</v>
      </c>
      <c r="E31" s="450">
        <f>E5+E19</f>
        <v>42</v>
      </c>
      <c r="F31" s="450">
        <f t="shared" si="6"/>
        <v>54</v>
      </c>
      <c r="G31" s="450">
        <f t="shared" si="6"/>
        <v>38</v>
      </c>
      <c r="H31" s="450">
        <f t="shared" si="6"/>
        <v>65</v>
      </c>
      <c r="I31" s="450">
        <f t="shared" si="6"/>
        <v>20</v>
      </c>
      <c r="J31" s="462"/>
      <c r="K31" s="451"/>
    </row>
    <row r="32" spans="1:18" ht="21" customHeight="1" thickBot="1">
      <c r="A32" s="1385"/>
      <c r="B32" s="602" t="s">
        <v>907</v>
      </c>
      <c r="C32" s="603">
        <f>C6+C20</f>
        <v>0</v>
      </c>
      <c r="D32" s="603">
        <f t="shared" si="6"/>
        <v>147</v>
      </c>
      <c r="E32" s="603">
        <f>E6+E20</f>
        <v>231</v>
      </c>
      <c r="F32" s="603">
        <f t="shared" si="6"/>
        <v>1296</v>
      </c>
      <c r="G32" s="603">
        <f t="shared" si="6"/>
        <v>228</v>
      </c>
      <c r="H32" s="603">
        <f t="shared" si="6"/>
        <v>390</v>
      </c>
      <c r="I32" s="603">
        <f t="shared" si="6"/>
        <v>180</v>
      </c>
      <c r="J32" s="616">
        <f>SUM(C32:I32)</f>
        <v>2472</v>
      </c>
      <c r="K32" s="605"/>
    </row>
    <row r="36" spans="10:14">
      <c r="J36" s="1586" t="s">
        <v>904</v>
      </c>
      <c r="K36" s="1587" t="s">
        <v>918</v>
      </c>
      <c r="L36" s="1587"/>
      <c r="M36" s="1587"/>
    </row>
    <row r="37" spans="10:14">
      <c r="J37" s="1586"/>
      <c r="K37" s="1588" t="s">
        <v>914</v>
      </c>
      <c r="L37" s="1588"/>
      <c r="M37" s="607">
        <f>$O$10*N37</f>
        <v>306</v>
      </c>
      <c r="N37" s="534">
        <v>0.17</v>
      </c>
    </row>
    <row r="38" spans="10:14">
      <c r="J38" s="1586"/>
      <c r="K38" s="1588" t="s">
        <v>915</v>
      </c>
      <c r="L38" s="1588"/>
      <c r="M38" s="607">
        <f>$O$10*N38</f>
        <v>450</v>
      </c>
      <c r="N38" s="534">
        <v>0.25</v>
      </c>
    </row>
    <row r="39" spans="10:14">
      <c r="J39" s="1586"/>
      <c r="K39" s="1588" t="s">
        <v>916</v>
      </c>
      <c r="L39" s="1588"/>
      <c r="M39" s="607">
        <f>$O$10*N39</f>
        <v>450</v>
      </c>
      <c r="N39" s="534">
        <v>0.25</v>
      </c>
    </row>
    <row r="40" spans="10:14">
      <c r="J40" s="1586"/>
      <c r="K40" s="1588" t="s">
        <v>917</v>
      </c>
      <c r="L40" s="1588"/>
      <c r="M40" s="607">
        <f>$O$10*N40</f>
        <v>594</v>
      </c>
      <c r="N40" s="534">
        <v>0.33</v>
      </c>
    </row>
    <row r="41" spans="10:14">
      <c r="J41" s="1586"/>
      <c r="K41" s="1589" t="s">
        <v>47</v>
      </c>
      <c r="L41" s="1589"/>
      <c r="M41" s="617">
        <f>SUM(M37:M40)</f>
        <v>1800</v>
      </c>
    </row>
    <row r="42" spans="10:14">
      <c r="J42" s="1586" t="s">
        <v>919</v>
      </c>
      <c r="K42" s="1587" t="s">
        <v>918</v>
      </c>
      <c r="L42" s="1587"/>
      <c r="M42" s="1587"/>
    </row>
    <row r="43" spans="10:14">
      <c r="J43" s="1586"/>
      <c r="K43" s="1588" t="s">
        <v>914</v>
      </c>
      <c r="L43" s="1588"/>
      <c r="M43" s="607">
        <f>$J$32*N43</f>
        <v>420.24</v>
      </c>
      <c r="N43" s="534">
        <v>0.17</v>
      </c>
    </row>
    <row r="44" spans="10:14">
      <c r="J44" s="1586"/>
      <c r="K44" s="1588" t="s">
        <v>915</v>
      </c>
      <c r="L44" s="1588"/>
      <c r="M44" s="607">
        <f>$J$32*N44</f>
        <v>618</v>
      </c>
      <c r="N44" s="534">
        <v>0.25</v>
      </c>
    </row>
    <row r="45" spans="10:14">
      <c r="J45" s="1586"/>
      <c r="K45" s="1588" t="s">
        <v>916</v>
      </c>
      <c r="L45" s="1588"/>
      <c r="M45" s="607">
        <f>$J$32*N45</f>
        <v>618</v>
      </c>
      <c r="N45" s="534">
        <v>0.25</v>
      </c>
    </row>
    <row r="46" spans="10:14">
      <c r="J46" s="1586"/>
      <c r="K46" s="1588" t="s">
        <v>917</v>
      </c>
      <c r="L46" s="1588"/>
      <c r="M46" s="607">
        <f>$J$32*N46</f>
        <v>815.76</v>
      </c>
      <c r="N46" s="534">
        <v>0.33</v>
      </c>
    </row>
    <row r="47" spans="10:14">
      <c r="J47" s="1586"/>
      <c r="K47" s="1589" t="s">
        <v>47</v>
      </c>
      <c r="L47" s="1589"/>
      <c r="M47" s="617">
        <f>SUM(M43:M46)</f>
        <v>2472</v>
      </c>
    </row>
    <row r="48" spans="10:14" ht="15" thickBot="1"/>
    <row r="49" spans="1:17" ht="19.5" thickTop="1" thickBot="1">
      <c r="K49" s="1391" t="s">
        <v>1123</v>
      </c>
      <c r="L49" s="1392"/>
      <c r="M49" s="467">
        <f>M41+M47</f>
        <v>4272</v>
      </c>
      <c r="N49" s="468" t="s">
        <v>564</v>
      </c>
    </row>
    <row r="50" spans="1:17" ht="15" thickTop="1">
      <c r="K50" s="184"/>
      <c r="P50" s="405"/>
      <c r="Q50" s="405"/>
    </row>
    <row r="52" spans="1:17">
      <c r="A52" s="592" t="s">
        <v>1124</v>
      </c>
    </row>
    <row r="53" spans="1:17" ht="51.65" customHeight="1">
      <c r="C53" s="625" t="s">
        <v>909</v>
      </c>
      <c r="D53" s="625" t="s">
        <v>910</v>
      </c>
      <c r="E53" s="625" t="s">
        <v>911</v>
      </c>
      <c r="F53" s="625" t="s">
        <v>912</v>
      </c>
      <c r="G53" s="625" t="s">
        <v>99</v>
      </c>
      <c r="H53" s="626" t="s">
        <v>47</v>
      </c>
    </row>
    <row r="54" spans="1:17">
      <c r="A54" s="1591" t="s">
        <v>906</v>
      </c>
      <c r="B54" s="618" t="s">
        <v>69</v>
      </c>
      <c r="C54" s="619">
        <f>C56+C58+C60+C62+C64+C66</f>
        <v>0</v>
      </c>
      <c r="D54" s="619">
        <f>D56+D58+D60+D62+D64+D66</f>
        <v>0</v>
      </c>
      <c r="E54" s="619">
        <f t="shared" ref="E54:G55" si="7">E56+E58+E60+E62+E64+E66</f>
        <v>0</v>
      </c>
      <c r="F54" s="619">
        <f t="shared" si="7"/>
        <v>0</v>
      </c>
      <c r="G54" s="619">
        <f t="shared" si="7"/>
        <v>0</v>
      </c>
      <c r="H54" s="620"/>
    </row>
    <row r="55" spans="1:17">
      <c r="A55" s="1591"/>
      <c r="B55" s="618" t="s">
        <v>907</v>
      </c>
      <c r="C55" s="619">
        <f>C57+C59+C61+C63+C65+C67</f>
        <v>4</v>
      </c>
      <c r="D55" s="619">
        <f>D57+D59+D61+D63+D65+D67</f>
        <v>0</v>
      </c>
      <c r="E55" s="619">
        <f t="shared" si="7"/>
        <v>2</v>
      </c>
      <c r="F55" s="619">
        <f t="shared" si="7"/>
        <v>2</v>
      </c>
      <c r="G55" s="619">
        <f t="shared" si="7"/>
        <v>0</v>
      </c>
      <c r="H55" s="620">
        <f>SUM(C55:G55)</f>
        <v>8</v>
      </c>
    </row>
    <row r="56" spans="1:17">
      <c r="A56" s="1590" t="s">
        <v>522</v>
      </c>
      <c r="B56" s="620" t="s">
        <v>69</v>
      </c>
      <c r="C56" s="621"/>
      <c r="D56" s="607"/>
      <c r="E56" s="607"/>
      <c r="F56" s="607"/>
      <c r="G56" s="607"/>
      <c r="H56" s="621"/>
    </row>
    <row r="57" spans="1:17">
      <c r="A57" s="1590"/>
      <c r="B57" s="620" t="s">
        <v>907</v>
      </c>
      <c r="C57" s="621">
        <v>4</v>
      </c>
      <c r="D57" s="621">
        <f>D56*$O$1</f>
        <v>0</v>
      </c>
      <c r="E57" s="621">
        <v>2</v>
      </c>
      <c r="F57" s="621">
        <v>2</v>
      </c>
      <c r="G57" s="621">
        <f>G56*$O$1</f>
        <v>0</v>
      </c>
      <c r="H57" s="621">
        <f>SUM(C57:G57)</f>
        <v>8</v>
      </c>
    </row>
    <row r="58" spans="1:17">
      <c r="A58" s="1590" t="s">
        <v>523</v>
      </c>
      <c r="B58" s="620" t="s">
        <v>69</v>
      </c>
      <c r="C58" s="621"/>
      <c r="D58" s="607"/>
      <c r="E58" s="607"/>
      <c r="F58" s="607"/>
      <c r="G58" s="607"/>
      <c r="H58" s="621"/>
    </row>
    <row r="59" spans="1:17">
      <c r="A59" s="1590"/>
      <c r="B59" s="620" t="s">
        <v>907</v>
      </c>
      <c r="C59" s="621">
        <f>C58*$O$1</f>
        <v>0</v>
      </c>
      <c r="D59" s="621">
        <f>D58*$O$1</f>
        <v>0</v>
      </c>
      <c r="E59" s="621">
        <f>E58*$O$1</f>
        <v>0</v>
      </c>
      <c r="F59" s="621">
        <f>F58*$O$1</f>
        <v>0</v>
      </c>
      <c r="G59" s="621">
        <f>G58*$O$1</f>
        <v>0</v>
      </c>
      <c r="H59" s="621">
        <f>SUM(C59:G59)</f>
        <v>0</v>
      </c>
    </row>
    <row r="60" spans="1:17">
      <c r="A60" s="1590" t="s">
        <v>520</v>
      </c>
      <c r="B60" s="620" t="s">
        <v>69</v>
      </c>
      <c r="C60" s="621"/>
      <c r="D60" s="607"/>
      <c r="E60" s="607"/>
      <c r="F60" s="607"/>
      <c r="G60" s="607"/>
      <c r="H60" s="621"/>
    </row>
    <row r="61" spans="1:17">
      <c r="A61" s="1590"/>
      <c r="B61" s="620" t="s">
        <v>907</v>
      </c>
      <c r="C61" s="621">
        <f>C60*$O$1</f>
        <v>0</v>
      </c>
      <c r="D61" s="621">
        <f>D60*$O$1</f>
        <v>0</v>
      </c>
      <c r="E61" s="621">
        <f>E60*$O$1</f>
        <v>0</v>
      </c>
      <c r="F61" s="621">
        <f>F60*$O$1</f>
        <v>0</v>
      </c>
      <c r="G61" s="621">
        <f>G60*$O$1</f>
        <v>0</v>
      </c>
      <c r="H61" s="621">
        <f>SUM(C61:G61)</f>
        <v>0</v>
      </c>
    </row>
    <row r="62" spans="1:17">
      <c r="A62" s="1590" t="s">
        <v>518</v>
      </c>
      <c r="B62" s="620" t="s">
        <v>69</v>
      </c>
      <c r="C62" s="621"/>
      <c r="D62" s="607"/>
      <c r="E62" s="607"/>
      <c r="F62" s="607"/>
      <c r="G62" s="607"/>
      <c r="H62" s="621"/>
    </row>
    <row r="63" spans="1:17">
      <c r="A63" s="1590"/>
      <c r="B63" s="620" t="s">
        <v>907</v>
      </c>
      <c r="C63" s="621">
        <f>C62*$O$1</f>
        <v>0</v>
      </c>
      <c r="D63" s="621">
        <f>D62*$O$1</f>
        <v>0</v>
      </c>
      <c r="E63" s="621">
        <f>E62*$O$1</f>
        <v>0</v>
      </c>
      <c r="F63" s="621">
        <f>F62*$O$1</f>
        <v>0</v>
      </c>
      <c r="G63" s="621">
        <f>G62*$O$1</f>
        <v>0</v>
      </c>
      <c r="H63" s="621">
        <f>SUM(C63:G63)</f>
        <v>0</v>
      </c>
    </row>
    <row r="64" spans="1:17">
      <c r="A64" s="1590" t="s">
        <v>516</v>
      </c>
      <c r="B64" s="620" t="s">
        <v>69</v>
      </c>
      <c r="C64" s="621"/>
      <c r="D64" s="607"/>
      <c r="E64" s="607"/>
      <c r="F64" s="607"/>
      <c r="G64" s="607"/>
      <c r="H64" s="621"/>
    </row>
    <row r="65" spans="1:8">
      <c r="A65" s="1590"/>
      <c r="B65" s="620" t="s">
        <v>907</v>
      </c>
      <c r="C65" s="621">
        <f>C64*$O$1</f>
        <v>0</v>
      </c>
      <c r="D65" s="621">
        <f>D64*$O$1</f>
        <v>0</v>
      </c>
      <c r="E65" s="621">
        <f>E64*$O$1</f>
        <v>0</v>
      </c>
      <c r="F65" s="621">
        <f>F64*$O$1</f>
        <v>0</v>
      </c>
      <c r="G65" s="621">
        <f>G64*$O$1</f>
        <v>0</v>
      </c>
      <c r="H65" s="621">
        <f>SUM(C65:G65)</f>
        <v>0</v>
      </c>
    </row>
    <row r="66" spans="1:8">
      <c r="A66" s="1590" t="s">
        <v>519</v>
      </c>
      <c r="B66" s="620" t="s">
        <v>69</v>
      </c>
      <c r="C66" s="621"/>
      <c r="D66" s="607"/>
      <c r="E66" s="607"/>
      <c r="F66" s="607"/>
      <c r="G66" s="607"/>
      <c r="H66" s="621"/>
    </row>
    <row r="67" spans="1:8">
      <c r="A67" s="1590"/>
      <c r="B67" s="620" t="s">
        <v>907</v>
      </c>
      <c r="C67" s="621">
        <f>C66*$O$1</f>
        <v>0</v>
      </c>
      <c r="D67" s="621">
        <f>D66*$O$1</f>
        <v>0</v>
      </c>
      <c r="E67" s="621">
        <f>E66*$O$1</f>
        <v>0</v>
      </c>
      <c r="F67" s="621">
        <f>F66*$O$1</f>
        <v>0</v>
      </c>
      <c r="G67" s="621">
        <f>G66*$O$1</f>
        <v>0</v>
      </c>
      <c r="H67" s="621">
        <f>SUM(C67:G67)</f>
        <v>0</v>
      </c>
    </row>
    <row r="68" spans="1:8">
      <c r="A68" s="1591" t="s">
        <v>908</v>
      </c>
      <c r="B68" s="618" t="s">
        <v>69</v>
      </c>
      <c r="C68" s="619">
        <f>C70+C72+C74+C76+C78</f>
        <v>0</v>
      </c>
      <c r="D68" s="619">
        <f>D70+D72+D74+D76+D78</f>
        <v>0</v>
      </c>
      <c r="E68" s="619">
        <f t="shared" ref="E68:G69" si="8">E70+E72+E74+E76+E78</f>
        <v>0</v>
      </c>
      <c r="F68" s="619">
        <f t="shared" si="8"/>
        <v>0</v>
      </c>
      <c r="G68" s="619">
        <f t="shared" si="8"/>
        <v>0</v>
      </c>
      <c r="H68" s="620"/>
    </row>
    <row r="69" spans="1:8">
      <c r="A69" s="1591"/>
      <c r="B69" s="618" t="s">
        <v>907</v>
      </c>
      <c r="C69" s="619">
        <f>C71+C73+C75+C77+C79</f>
        <v>0</v>
      </c>
      <c r="D69" s="619">
        <f>D71+D73+D75+D77+D79</f>
        <v>0</v>
      </c>
      <c r="E69" s="619">
        <f t="shared" si="8"/>
        <v>0</v>
      </c>
      <c r="F69" s="619">
        <f t="shared" si="8"/>
        <v>0</v>
      </c>
      <c r="G69" s="619">
        <f t="shared" si="8"/>
        <v>0</v>
      </c>
      <c r="H69" s="620">
        <f>SUM(C69:G69)</f>
        <v>0</v>
      </c>
    </row>
    <row r="70" spans="1:8">
      <c r="A70" s="1590" t="s">
        <v>539</v>
      </c>
      <c r="B70" s="620" t="s">
        <v>69</v>
      </c>
      <c r="C70" s="622"/>
      <c r="D70" s="600"/>
      <c r="E70" s="600"/>
      <c r="F70" s="600"/>
      <c r="G70" s="600"/>
      <c r="H70" s="621"/>
    </row>
    <row r="71" spans="1:8">
      <c r="A71" s="1590"/>
      <c r="B71" s="620" t="s">
        <v>907</v>
      </c>
      <c r="C71" s="621">
        <f>C70*$O$1</f>
        <v>0</v>
      </c>
      <c r="D71" s="621">
        <f>D70*$O$1</f>
        <v>0</v>
      </c>
      <c r="E71" s="621">
        <f>E70*$O$1</f>
        <v>0</v>
      </c>
      <c r="F71" s="621">
        <f>F70*$O$1</f>
        <v>0</v>
      </c>
      <c r="G71" s="621">
        <f>G70*$O$1</f>
        <v>0</v>
      </c>
      <c r="H71" s="621">
        <f>SUM(C71:G71)</f>
        <v>0</v>
      </c>
    </row>
    <row r="72" spans="1:8">
      <c r="A72" s="1590" t="s">
        <v>525</v>
      </c>
      <c r="B72" s="620" t="s">
        <v>69</v>
      </c>
      <c r="C72" s="621"/>
      <c r="D72" s="607"/>
      <c r="E72" s="607"/>
      <c r="F72" s="607"/>
      <c r="G72" s="607"/>
      <c r="H72" s="621"/>
    </row>
    <row r="73" spans="1:8">
      <c r="A73" s="1590"/>
      <c r="B73" s="620" t="s">
        <v>907</v>
      </c>
      <c r="C73" s="621">
        <f>C72*$O$1</f>
        <v>0</v>
      </c>
      <c r="D73" s="621">
        <f>D72*$O$1</f>
        <v>0</v>
      </c>
      <c r="E73" s="621">
        <f>E72*$O$1</f>
        <v>0</v>
      </c>
      <c r="F73" s="621">
        <f>F72*$O$1</f>
        <v>0</v>
      </c>
      <c r="G73" s="621">
        <f>G72*$O$1</f>
        <v>0</v>
      </c>
      <c r="H73" s="621">
        <f>SUM(C73:G73)</f>
        <v>0</v>
      </c>
    </row>
    <row r="74" spans="1:8">
      <c r="A74" s="1590" t="s">
        <v>521</v>
      </c>
      <c r="B74" s="620" t="s">
        <v>69</v>
      </c>
      <c r="C74" s="621"/>
      <c r="D74" s="607"/>
      <c r="E74" s="607"/>
      <c r="F74" s="607"/>
      <c r="G74" s="607"/>
      <c r="H74" s="621"/>
    </row>
    <row r="75" spans="1:8">
      <c r="A75" s="1590"/>
      <c r="B75" s="620" t="s">
        <v>907</v>
      </c>
      <c r="C75" s="621">
        <f>C74*$O$1</f>
        <v>0</v>
      </c>
      <c r="D75" s="621">
        <f>D74*$O$1</f>
        <v>0</v>
      </c>
      <c r="E75" s="621">
        <f>E74*$O$1</f>
        <v>0</v>
      </c>
      <c r="F75" s="621">
        <f>F74*$O$1</f>
        <v>0</v>
      </c>
      <c r="G75" s="621">
        <f>G74*$O$1</f>
        <v>0</v>
      </c>
      <c r="H75" s="621">
        <f>SUM(C75:G75)</f>
        <v>0</v>
      </c>
    </row>
    <row r="76" spans="1:8">
      <c r="A76" s="1590" t="s">
        <v>524</v>
      </c>
      <c r="B76" s="620" t="s">
        <v>69</v>
      </c>
      <c r="C76" s="621"/>
      <c r="D76" s="607"/>
      <c r="E76" s="607"/>
      <c r="F76" s="607"/>
      <c r="G76" s="607"/>
      <c r="H76" s="621"/>
    </row>
    <row r="77" spans="1:8">
      <c r="A77" s="1590"/>
      <c r="B77" s="620" t="s">
        <v>907</v>
      </c>
      <c r="C77" s="621">
        <f>C76*$O$1</f>
        <v>0</v>
      </c>
      <c r="D77" s="621">
        <f>D76*$O$1</f>
        <v>0</v>
      </c>
      <c r="E77" s="621">
        <f>E76*$O$1</f>
        <v>0</v>
      </c>
      <c r="F77" s="621">
        <f>F76*$O$1</f>
        <v>0</v>
      </c>
      <c r="G77" s="621">
        <f>G76*$O$1</f>
        <v>0</v>
      </c>
      <c r="H77" s="621">
        <f>SUM(C77:G77)</f>
        <v>0</v>
      </c>
    </row>
    <row r="78" spans="1:8">
      <c r="A78" s="1590" t="s">
        <v>777</v>
      </c>
      <c r="B78" s="620" t="s">
        <v>69</v>
      </c>
      <c r="C78" s="621"/>
      <c r="D78" s="607"/>
      <c r="E78" s="607"/>
      <c r="F78" s="607"/>
      <c r="G78" s="607"/>
      <c r="H78" s="621"/>
    </row>
    <row r="79" spans="1:8">
      <c r="A79" s="1590"/>
      <c r="B79" s="620" t="s">
        <v>907</v>
      </c>
      <c r="C79" s="621">
        <f>C78*$O$1</f>
        <v>0</v>
      </c>
      <c r="D79" s="621">
        <f>D78*$O$1</f>
        <v>0</v>
      </c>
      <c r="E79" s="621">
        <f>E78*$O$1</f>
        <v>0</v>
      </c>
      <c r="F79" s="621">
        <f>F78*$O$1</f>
        <v>0</v>
      </c>
      <c r="G79" s="621">
        <f>G78*$O$1</f>
        <v>0</v>
      </c>
      <c r="H79" s="621">
        <f>SUM(C79:G79)</f>
        <v>0</v>
      </c>
    </row>
    <row r="80" spans="1:8">
      <c r="A80" s="1592" t="s">
        <v>47</v>
      </c>
      <c r="B80" s="618" t="s">
        <v>69</v>
      </c>
      <c r="C80" s="619">
        <f>C54+C68</f>
        <v>0</v>
      </c>
      <c r="D80" s="619">
        <f>D54+D68</f>
        <v>0</v>
      </c>
      <c r="E80" s="619">
        <f t="shared" ref="E80:G81" si="9">E54+E68</f>
        <v>0</v>
      </c>
      <c r="F80" s="619">
        <f t="shared" si="9"/>
        <v>0</v>
      </c>
      <c r="G80" s="619">
        <f t="shared" si="9"/>
        <v>0</v>
      </c>
      <c r="H80" s="623"/>
    </row>
    <row r="81" spans="1:8">
      <c r="A81" s="1592"/>
      <c r="B81" s="618" t="s">
        <v>907</v>
      </c>
      <c r="C81" s="619">
        <f>C55+C69</f>
        <v>4</v>
      </c>
      <c r="D81" s="619">
        <f>D55+D69</f>
        <v>0</v>
      </c>
      <c r="E81" s="619">
        <f t="shared" si="9"/>
        <v>2</v>
      </c>
      <c r="F81" s="619">
        <f t="shared" si="9"/>
        <v>2</v>
      </c>
      <c r="G81" s="619">
        <f t="shared" si="9"/>
        <v>0</v>
      </c>
      <c r="H81" s="624">
        <f>SUM(C81:G81)</f>
        <v>8</v>
      </c>
    </row>
    <row r="83" spans="1:8" ht="14.9" customHeight="1"/>
  </sheetData>
  <mergeCells count="65">
    <mergeCell ref="A78:A79"/>
    <mergeCell ref="A80:A81"/>
    <mergeCell ref="A66:A67"/>
    <mergeCell ref="A68:A69"/>
    <mergeCell ref="A70:A71"/>
    <mergeCell ref="A72:A73"/>
    <mergeCell ref="A74:A75"/>
    <mergeCell ref="A76:A77"/>
    <mergeCell ref="A64:A65"/>
    <mergeCell ref="K49:L49"/>
    <mergeCell ref="J42:J47"/>
    <mergeCell ref="K42:M42"/>
    <mergeCell ref="K43:L43"/>
    <mergeCell ref="K44:L44"/>
    <mergeCell ref="K45:L45"/>
    <mergeCell ref="K46:L46"/>
    <mergeCell ref="K47:L47"/>
    <mergeCell ref="A54:A55"/>
    <mergeCell ref="A56:A57"/>
    <mergeCell ref="A58:A59"/>
    <mergeCell ref="A60:A61"/>
    <mergeCell ref="A62:A63"/>
    <mergeCell ref="A31:A32"/>
    <mergeCell ref="J36:J41"/>
    <mergeCell ref="K36:M36"/>
    <mergeCell ref="K37:L37"/>
    <mergeCell ref="K38:L38"/>
    <mergeCell ref="K39:L39"/>
    <mergeCell ref="K40:L40"/>
    <mergeCell ref="K41:L41"/>
    <mergeCell ref="A25:A26"/>
    <mergeCell ref="K25:K26"/>
    <mergeCell ref="A27:A28"/>
    <mergeCell ref="K27:K28"/>
    <mergeCell ref="A29:A30"/>
    <mergeCell ref="K29:K30"/>
    <mergeCell ref="A23:A24"/>
    <mergeCell ref="K23:K24"/>
    <mergeCell ref="A11:A12"/>
    <mergeCell ref="K11:K12"/>
    <mergeCell ref="M12:N12"/>
    <mergeCell ref="A13:A14"/>
    <mergeCell ref="K13:K14"/>
    <mergeCell ref="A15:A16"/>
    <mergeCell ref="K15:K16"/>
    <mergeCell ref="A17:A18"/>
    <mergeCell ref="K17:K18"/>
    <mergeCell ref="A19:A20"/>
    <mergeCell ref="A21:A22"/>
    <mergeCell ref="K21:K22"/>
    <mergeCell ref="A7:A8"/>
    <mergeCell ref="K7:K8"/>
    <mergeCell ref="M7:N7"/>
    <mergeCell ref="M8:N8"/>
    <mergeCell ref="A9:A10"/>
    <mergeCell ref="K9:K10"/>
    <mergeCell ref="M9:N9"/>
    <mergeCell ref="M10:N10"/>
    <mergeCell ref="A3:A4"/>
    <mergeCell ref="B3:K3"/>
    <mergeCell ref="M3:N4"/>
    <mergeCell ref="O3:Q3"/>
    <mergeCell ref="A5:A6"/>
    <mergeCell ref="M5:N5"/>
    <mergeCell ref="M6:N6"/>
  </mergeCell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50"/>
  <sheetViews>
    <sheetView showGridLines="0" zoomScale="80" zoomScaleNormal="80" workbookViewId="0">
      <pane xSplit="1" ySplit="4" topLeftCell="B5" activePane="bottomRight" state="frozen"/>
      <selection pane="topRight" activeCell="B1" sqref="B1"/>
      <selection pane="bottomLeft" activeCell="A5" sqref="A5"/>
      <selection pane="bottomRight" activeCell="G66" sqref="G66"/>
    </sheetView>
  </sheetViews>
  <sheetFormatPr defaultColWidth="8.7265625" defaultRowHeight="14.5"/>
  <cols>
    <col min="1" max="1" width="10.54296875" style="256" customWidth="1"/>
    <col min="2" max="2" width="14" style="256" bestFit="1" customWidth="1"/>
    <col min="3" max="9" width="11.7265625" style="184" customWidth="1"/>
    <col min="10" max="10" width="28.7265625" style="257" customWidth="1"/>
    <col min="11" max="11" width="8.7265625" style="184"/>
    <col min="12" max="13" width="12.26953125" style="184" customWidth="1"/>
    <col min="14" max="15" width="11.54296875" style="184" customWidth="1"/>
    <col min="16" max="16" width="29.7265625" style="257" customWidth="1"/>
    <col min="17" max="16384" width="8.7265625" style="184"/>
  </cols>
  <sheetData>
    <row r="1" spans="1:16" ht="15" thickBot="1">
      <c r="D1" s="184">
        <v>3.5</v>
      </c>
      <c r="E1" s="184">
        <v>25</v>
      </c>
      <c r="F1" s="184">
        <v>6</v>
      </c>
      <c r="G1" s="184">
        <v>5</v>
      </c>
      <c r="H1" s="184">
        <v>11</v>
      </c>
      <c r="N1" s="184">
        <v>12</v>
      </c>
    </row>
    <row r="2" spans="1:16">
      <c r="A2" s="1354" t="s">
        <v>903</v>
      </c>
      <c r="B2" s="1358" t="s">
        <v>508</v>
      </c>
      <c r="C2" s="1633"/>
      <c r="D2" s="1633"/>
      <c r="E2" s="1633"/>
      <c r="F2" s="1633"/>
      <c r="G2" s="1633"/>
      <c r="H2" s="1633"/>
      <c r="I2" s="1633"/>
      <c r="J2" s="1634"/>
      <c r="L2" s="1641" t="s">
        <v>904</v>
      </c>
      <c r="M2" s="1642" t="s">
        <v>509</v>
      </c>
      <c r="N2" s="1642"/>
      <c r="O2" s="1642"/>
      <c r="P2" s="1642"/>
    </row>
    <row r="3" spans="1:16">
      <c r="A3" s="1640"/>
      <c r="B3" s="1643" t="s">
        <v>905</v>
      </c>
      <c r="C3" s="1642"/>
      <c r="D3" s="1642"/>
      <c r="E3" s="1642"/>
      <c r="F3" s="1642"/>
      <c r="G3" s="1642"/>
      <c r="H3" s="1642"/>
      <c r="I3" s="1642"/>
      <c r="J3" s="1644"/>
      <c r="L3" s="1492"/>
      <c r="M3" s="1642" t="s">
        <v>905</v>
      </c>
      <c r="N3" s="1642"/>
      <c r="O3" s="1642"/>
      <c r="P3" s="1642"/>
    </row>
    <row r="4" spans="1:16" ht="29.5" thickBot="1">
      <c r="A4" s="1355"/>
      <c r="B4" s="457"/>
      <c r="C4" s="455" t="s">
        <v>427</v>
      </c>
      <c r="D4" s="455" t="s">
        <v>200</v>
      </c>
      <c r="E4" s="455" t="s">
        <v>253</v>
      </c>
      <c r="F4" s="455" t="s">
        <v>11</v>
      </c>
      <c r="G4" s="455" t="s">
        <v>10</v>
      </c>
      <c r="H4" s="455" t="s">
        <v>204</v>
      </c>
      <c r="I4" s="455" t="s">
        <v>47</v>
      </c>
      <c r="J4" s="456" t="s">
        <v>68</v>
      </c>
      <c r="L4" s="1502"/>
      <c r="M4" s="444"/>
      <c r="N4" s="444" t="s">
        <v>913</v>
      </c>
      <c r="O4" s="444" t="s">
        <v>69</v>
      </c>
      <c r="P4" s="444" t="s">
        <v>68</v>
      </c>
    </row>
    <row r="5" spans="1:16" ht="21" customHeight="1">
      <c r="A5" s="1366" t="s">
        <v>906</v>
      </c>
      <c r="B5" s="458" t="s">
        <v>69</v>
      </c>
      <c r="C5" s="450">
        <f>C7+C9+C11+C13+C15+C17</f>
        <v>0</v>
      </c>
      <c r="D5" s="450">
        <f t="shared" ref="D5:H6" si="0">D7+D9+D11+D13+D15+D17</f>
        <v>0</v>
      </c>
      <c r="E5" s="450">
        <f t="shared" si="0"/>
        <v>39</v>
      </c>
      <c r="F5" s="450">
        <f t="shared" si="0"/>
        <v>45</v>
      </c>
      <c r="G5" s="450">
        <f t="shared" si="0"/>
        <v>37</v>
      </c>
      <c r="H5" s="450">
        <f t="shared" si="0"/>
        <v>14</v>
      </c>
      <c r="I5" s="449"/>
      <c r="J5" s="451"/>
      <c r="L5" s="1646" t="s">
        <v>909</v>
      </c>
      <c r="M5" s="1646"/>
      <c r="N5" s="445">
        <v>600</v>
      </c>
      <c r="O5" s="445">
        <f>ROUND(N5/$N$1,0)</f>
        <v>50</v>
      </c>
      <c r="P5" s="446"/>
    </row>
    <row r="6" spans="1:16" ht="21" customHeight="1" thickBot="1">
      <c r="A6" s="1645"/>
      <c r="B6" s="459" t="s">
        <v>907</v>
      </c>
      <c r="C6" s="453">
        <f>C8+C10+C12+C14+C16+C18</f>
        <v>0</v>
      </c>
      <c r="D6" s="453">
        <f t="shared" si="0"/>
        <v>0</v>
      </c>
      <c r="E6" s="453">
        <f t="shared" si="0"/>
        <v>980</v>
      </c>
      <c r="F6" s="453">
        <f t="shared" si="0"/>
        <v>267</v>
      </c>
      <c r="G6" s="453">
        <f t="shared" si="0"/>
        <v>185</v>
      </c>
      <c r="H6" s="453">
        <f t="shared" si="0"/>
        <v>325</v>
      </c>
      <c r="I6" s="452">
        <f>SUM(C6:H6)</f>
        <v>1757</v>
      </c>
      <c r="J6" s="454"/>
      <c r="L6" s="1646" t="s">
        <v>910</v>
      </c>
      <c r="M6" s="1646"/>
      <c r="N6" s="445">
        <v>402</v>
      </c>
      <c r="O6" s="445">
        <f>ROUND(N6/$N$1,0)</f>
        <v>34</v>
      </c>
      <c r="P6" s="446"/>
    </row>
    <row r="7" spans="1:16" ht="21" customHeight="1">
      <c r="A7" s="1375" t="s">
        <v>522</v>
      </c>
      <c r="B7" s="460" t="s">
        <v>69</v>
      </c>
      <c r="C7" s="249"/>
      <c r="D7" s="249"/>
      <c r="E7" s="249">
        <f>ROUND(E8/$E$1,0)</f>
        <v>2</v>
      </c>
      <c r="F7" s="249">
        <f>ROUND(F8/$F$1,0)</f>
        <v>2</v>
      </c>
      <c r="G7" s="249"/>
      <c r="H7" s="249"/>
      <c r="I7" s="443"/>
      <c r="J7" s="1377"/>
      <c r="L7" s="1646" t="s">
        <v>911</v>
      </c>
      <c r="M7" s="1646"/>
      <c r="N7" s="445">
        <v>252</v>
      </c>
      <c r="O7" s="445">
        <f>ROUND(N7/$N$1,0)</f>
        <v>21</v>
      </c>
      <c r="P7" s="446"/>
    </row>
    <row r="8" spans="1:16" ht="21" customHeight="1" thickBot="1">
      <c r="A8" s="1639"/>
      <c r="B8" s="461" t="s">
        <v>907</v>
      </c>
      <c r="C8" s="447"/>
      <c r="D8" s="447"/>
      <c r="E8" s="447">
        <v>40</v>
      </c>
      <c r="F8" s="447">
        <v>12</v>
      </c>
      <c r="G8" s="447"/>
      <c r="H8" s="447"/>
      <c r="I8" s="448">
        <f>SUM(C8:H8)</f>
        <v>52</v>
      </c>
      <c r="J8" s="1648"/>
      <c r="L8" s="1646" t="s">
        <v>912</v>
      </c>
      <c r="M8" s="1646"/>
      <c r="N8" s="445">
        <v>219</v>
      </c>
      <c r="O8" s="445">
        <f>ROUND(N8/$N$1,0)</f>
        <v>18</v>
      </c>
      <c r="P8" s="446"/>
    </row>
    <row r="9" spans="1:16" ht="21" customHeight="1">
      <c r="A9" s="1375" t="s">
        <v>523</v>
      </c>
      <c r="B9" s="460" t="s">
        <v>69</v>
      </c>
      <c r="C9" s="249"/>
      <c r="D9" s="249"/>
      <c r="E9" s="249"/>
      <c r="F9" s="249"/>
      <c r="G9" s="249"/>
      <c r="H9" s="249"/>
      <c r="I9" s="443"/>
      <c r="J9" s="1377"/>
      <c r="L9" s="1646" t="s">
        <v>99</v>
      </c>
      <c r="M9" s="1646"/>
      <c r="N9" s="445">
        <v>0</v>
      </c>
      <c r="O9" s="445">
        <f>ROUND(N9/$N$1,0)</f>
        <v>0</v>
      </c>
      <c r="P9" s="446"/>
    </row>
    <row r="10" spans="1:16" ht="21" customHeight="1" thickBot="1">
      <c r="A10" s="1639"/>
      <c r="B10" s="461" t="s">
        <v>907</v>
      </c>
      <c r="C10" s="447"/>
      <c r="D10" s="447"/>
      <c r="E10" s="447"/>
      <c r="F10" s="447"/>
      <c r="G10" s="447"/>
      <c r="H10" s="447"/>
      <c r="I10" s="448">
        <f t="shared" ref="I10:I18" si="1">SUM(C10:H10)</f>
        <v>0</v>
      </c>
      <c r="J10" s="1648"/>
      <c r="L10" s="1649" t="s">
        <v>643</v>
      </c>
      <c r="M10" s="1649"/>
      <c r="N10" s="464">
        <f>SUM(N5:N9)</f>
        <v>1473</v>
      </c>
      <c r="O10" s="464">
        <f>SUM(O5:O9)</f>
        <v>123</v>
      </c>
      <c r="P10" s="465"/>
    </row>
    <row r="11" spans="1:16" ht="21" customHeight="1">
      <c r="A11" s="1375" t="s">
        <v>520</v>
      </c>
      <c r="B11" s="460" t="s">
        <v>69</v>
      </c>
      <c r="C11" s="249"/>
      <c r="D11" s="249"/>
      <c r="E11" s="249">
        <f>ROUND(E12/$E$1,0)</f>
        <v>12</v>
      </c>
      <c r="F11" s="249">
        <f>ROUND(F12/$F$1,0)</f>
        <v>13</v>
      </c>
      <c r="G11" s="249"/>
      <c r="H11" s="249"/>
      <c r="I11" s="443"/>
      <c r="J11" s="1377"/>
    </row>
    <row r="12" spans="1:16" ht="21" customHeight="1" thickBot="1">
      <c r="A12" s="1639"/>
      <c r="B12" s="461" t="s">
        <v>907</v>
      </c>
      <c r="C12" s="447"/>
      <c r="D12" s="447"/>
      <c r="E12" s="447">
        <v>300</v>
      </c>
      <c r="F12" s="447">
        <v>75</v>
      </c>
      <c r="G12" s="447"/>
      <c r="H12" s="447"/>
      <c r="I12" s="448">
        <f t="shared" si="1"/>
        <v>375</v>
      </c>
      <c r="J12" s="1648"/>
      <c r="L12" s="1383" t="s">
        <v>921</v>
      </c>
      <c r="M12" s="1383"/>
    </row>
    <row r="13" spans="1:16" ht="21" customHeight="1">
      <c r="A13" s="1375" t="s">
        <v>518</v>
      </c>
      <c r="B13" s="460" t="s">
        <v>69</v>
      </c>
      <c r="C13" s="249"/>
      <c r="D13" s="249"/>
      <c r="E13" s="249">
        <f>ROUND(E14/$E$1,0)</f>
        <v>6</v>
      </c>
      <c r="F13" s="249">
        <f>ROUND(F14/$F$1,0)</f>
        <v>8</v>
      </c>
      <c r="G13" s="249"/>
      <c r="H13" s="249"/>
      <c r="I13" s="443"/>
      <c r="J13" s="1377"/>
    </row>
    <row r="14" spans="1:16" ht="21" customHeight="1" thickBot="1">
      <c r="A14" s="1639"/>
      <c r="B14" s="461" t="s">
        <v>907</v>
      </c>
      <c r="C14" s="447"/>
      <c r="D14" s="447"/>
      <c r="E14" s="447">
        <v>160</v>
      </c>
      <c r="F14" s="447">
        <v>48</v>
      </c>
      <c r="G14" s="447"/>
      <c r="H14" s="447"/>
      <c r="I14" s="448">
        <f t="shared" si="1"/>
        <v>208</v>
      </c>
      <c r="J14" s="1648"/>
    </row>
    <row r="15" spans="1:16" ht="21" customHeight="1">
      <c r="A15" s="1375" t="s">
        <v>516</v>
      </c>
      <c r="B15" s="460" t="s">
        <v>69</v>
      </c>
      <c r="C15" s="249"/>
      <c r="D15" s="249"/>
      <c r="E15" s="249">
        <f>ROUND(E16/$E$1,0)</f>
        <v>5</v>
      </c>
      <c r="F15" s="249">
        <f>ROUND(F16/$F$1,0)</f>
        <v>6</v>
      </c>
      <c r="G15" s="249">
        <f>ROUND(G16/$G$1,0)</f>
        <v>37</v>
      </c>
      <c r="H15" s="249">
        <f>ROUND(H16/$H$1,0)</f>
        <v>14</v>
      </c>
      <c r="I15" s="443"/>
      <c r="J15" s="1377"/>
    </row>
    <row r="16" spans="1:16" ht="21" customHeight="1" thickBot="1">
      <c r="A16" s="1639"/>
      <c r="B16" s="461" t="s">
        <v>907</v>
      </c>
      <c r="C16" s="447"/>
      <c r="D16" s="447"/>
      <c r="E16" s="447">
        <v>120</v>
      </c>
      <c r="F16" s="447">
        <v>36</v>
      </c>
      <c r="G16" s="447">
        <v>185</v>
      </c>
      <c r="H16" s="447">
        <v>154</v>
      </c>
      <c r="I16" s="448">
        <f t="shared" si="1"/>
        <v>495</v>
      </c>
      <c r="J16" s="1648"/>
    </row>
    <row r="17" spans="1:10" ht="21" customHeight="1">
      <c r="A17" s="1375" t="s">
        <v>519</v>
      </c>
      <c r="B17" s="460" t="s">
        <v>69</v>
      </c>
      <c r="C17" s="249"/>
      <c r="D17" s="249"/>
      <c r="E17" s="249">
        <f>ROUND(E18/$E$1,0)</f>
        <v>14</v>
      </c>
      <c r="F17" s="249">
        <f>ROUND(F18/$F$1,0)</f>
        <v>16</v>
      </c>
      <c r="G17" s="249"/>
      <c r="H17" s="249"/>
      <c r="I17" s="443"/>
      <c r="J17" s="1377"/>
    </row>
    <row r="18" spans="1:10" ht="21" customHeight="1" thickBot="1">
      <c r="A18" s="1639"/>
      <c r="B18" s="461" t="s">
        <v>907</v>
      </c>
      <c r="C18" s="447"/>
      <c r="D18" s="447"/>
      <c r="E18" s="447">
        <v>360</v>
      </c>
      <c r="F18" s="447">
        <v>96</v>
      </c>
      <c r="G18" s="447"/>
      <c r="H18" s="447">
        <v>171</v>
      </c>
      <c r="I18" s="448">
        <f t="shared" si="1"/>
        <v>627</v>
      </c>
      <c r="J18" s="1648"/>
    </row>
    <row r="19" spans="1:10" ht="21" customHeight="1">
      <c r="A19" s="1366" t="s">
        <v>908</v>
      </c>
      <c r="B19" s="458" t="s">
        <v>69</v>
      </c>
      <c r="C19" s="450">
        <f>C21+C23+C25+C27+C29</f>
        <v>0</v>
      </c>
      <c r="D19" s="450">
        <f t="shared" ref="D19:H20" si="2">D21+D23+D25+D27+D29</f>
        <v>0</v>
      </c>
      <c r="E19" s="450">
        <f t="shared" si="2"/>
        <v>5</v>
      </c>
      <c r="F19" s="450">
        <f t="shared" si="2"/>
        <v>6</v>
      </c>
      <c r="G19" s="450">
        <f t="shared" si="2"/>
        <v>0</v>
      </c>
      <c r="H19" s="450">
        <f t="shared" si="2"/>
        <v>0</v>
      </c>
      <c r="I19" s="449"/>
      <c r="J19" s="451"/>
    </row>
    <row r="20" spans="1:10" ht="21" customHeight="1" thickBot="1">
      <c r="A20" s="1645"/>
      <c r="B20" s="459" t="s">
        <v>907</v>
      </c>
      <c r="C20" s="453">
        <f>C22+C24+C26+C28+C30</f>
        <v>0</v>
      </c>
      <c r="D20" s="453">
        <f t="shared" si="2"/>
        <v>0</v>
      </c>
      <c r="E20" s="453">
        <f t="shared" si="2"/>
        <v>120</v>
      </c>
      <c r="F20" s="453">
        <f t="shared" si="2"/>
        <v>36</v>
      </c>
      <c r="G20" s="453">
        <f t="shared" si="2"/>
        <v>0</v>
      </c>
      <c r="H20" s="453">
        <f t="shared" si="2"/>
        <v>0</v>
      </c>
      <c r="I20" s="452">
        <f>SUM(C20:H20)</f>
        <v>156</v>
      </c>
      <c r="J20" s="454"/>
    </row>
    <row r="21" spans="1:10" ht="21" customHeight="1">
      <c r="A21" s="1375" t="s">
        <v>539</v>
      </c>
      <c r="B21" s="460" t="s">
        <v>69</v>
      </c>
      <c r="C21" s="249"/>
      <c r="D21" s="249"/>
      <c r="E21" s="249"/>
      <c r="F21" s="249"/>
      <c r="G21" s="249"/>
      <c r="H21" s="249"/>
      <c r="I21" s="443"/>
      <c r="J21" s="1377"/>
    </row>
    <row r="22" spans="1:10" ht="21" customHeight="1" thickBot="1">
      <c r="A22" s="1639"/>
      <c r="B22" s="461" t="s">
        <v>907</v>
      </c>
      <c r="C22" s="447"/>
      <c r="D22" s="447"/>
      <c r="E22" s="447"/>
      <c r="F22" s="447"/>
      <c r="G22" s="447"/>
      <c r="H22" s="447"/>
      <c r="I22" s="448">
        <f t="shared" ref="I22:I30" si="3">SUM(C22:H22)</f>
        <v>0</v>
      </c>
      <c r="J22" s="1648"/>
    </row>
    <row r="23" spans="1:10" ht="21" customHeight="1">
      <c r="A23" s="1375" t="s">
        <v>525</v>
      </c>
      <c r="B23" s="460" t="s">
        <v>69</v>
      </c>
      <c r="C23" s="249"/>
      <c r="D23" s="249"/>
      <c r="E23" s="249"/>
      <c r="F23" s="249"/>
      <c r="G23" s="249"/>
      <c r="H23" s="249"/>
      <c r="I23" s="443"/>
      <c r="J23" s="1377"/>
    </row>
    <row r="24" spans="1:10" ht="21" customHeight="1" thickBot="1">
      <c r="A24" s="1639"/>
      <c r="B24" s="461" t="s">
        <v>907</v>
      </c>
      <c r="C24" s="447"/>
      <c r="D24" s="447"/>
      <c r="E24" s="447"/>
      <c r="F24" s="447"/>
      <c r="G24" s="447"/>
      <c r="H24" s="447"/>
      <c r="I24" s="448">
        <f t="shared" si="3"/>
        <v>0</v>
      </c>
      <c r="J24" s="1648"/>
    </row>
    <row r="25" spans="1:10" ht="21" customHeight="1">
      <c r="A25" s="1375" t="s">
        <v>521</v>
      </c>
      <c r="B25" s="460" t="s">
        <v>69</v>
      </c>
      <c r="C25" s="249"/>
      <c r="D25" s="249"/>
      <c r="E25" s="249">
        <f>ROUND(E26/$E$1,0)</f>
        <v>5</v>
      </c>
      <c r="F25" s="249">
        <f>ROUND(F26/$F$1,0)</f>
        <v>6</v>
      </c>
      <c r="G25" s="249"/>
      <c r="H25" s="249"/>
      <c r="I25" s="443"/>
      <c r="J25" s="1377"/>
    </row>
    <row r="26" spans="1:10" ht="21" customHeight="1" thickBot="1">
      <c r="A26" s="1639"/>
      <c r="B26" s="461" t="s">
        <v>907</v>
      </c>
      <c r="C26" s="447"/>
      <c r="D26" s="447"/>
      <c r="E26" s="447">
        <v>120</v>
      </c>
      <c r="F26" s="447">
        <v>36</v>
      </c>
      <c r="G26" s="447"/>
      <c r="H26" s="447"/>
      <c r="I26" s="448">
        <f t="shared" si="3"/>
        <v>156</v>
      </c>
      <c r="J26" s="1648"/>
    </row>
    <row r="27" spans="1:10" ht="21" customHeight="1">
      <c r="A27" s="1375" t="s">
        <v>524</v>
      </c>
      <c r="B27" s="460" t="s">
        <v>69</v>
      </c>
      <c r="C27" s="249"/>
      <c r="D27" s="249"/>
      <c r="E27" s="249"/>
      <c r="F27" s="249"/>
      <c r="G27" s="249"/>
      <c r="H27" s="249"/>
      <c r="I27" s="443"/>
      <c r="J27" s="1377"/>
    </row>
    <row r="28" spans="1:10" ht="21" customHeight="1" thickBot="1">
      <c r="A28" s="1639"/>
      <c r="B28" s="461" t="s">
        <v>907</v>
      </c>
      <c r="C28" s="447"/>
      <c r="D28" s="447"/>
      <c r="E28" s="447"/>
      <c r="F28" s="447"/>
      <c r="G28" s="447"/>
      <c r="H28" s="447"/>
      <c r="I28" s="448">
        <f t="shared" si="3"/>
        <v>0</v>
      </c>
      <c r="J28" s="1648"/>
    </row>
    <row r="29" spans="1:10" ht="21" customHeight="1">
      <c r="A29" s="1375" t="s">
        <v>777</v>
      </c>
      <c r="B29" s="460" t="s">
        <v>69</v>
      </c>
      <c r="C29" s="249"/>
      <c r="D29" s="249"/>
      <c r="E29" s="249"/>
      <c r="F29" s="249"/>
      <c r="G29" s="249"/>
      <c r="H29" s="249"/>
      <c r="I29" s="443"/>
      <c r="J29" s="1377"/>
    </row>
    <row r="30" spans="1:10" ht="21" customHeight="1" thickBot="1">
      <c r="A30" s="1639"/>
      <c r="B30" s="461" t="s">
        <v>907</v>
      </c>
      <c r="C30" s="447"/>
      <c r="D30" s="447"/>
      <c r="E30" s="447"/>
      <c r="F30" s="447"/>
      <c r="G30" s="447"/>
      <c r="H30" s="447"/>
      <c r="I30" s="448">
        <f t="shared" si="3"/>
        <v>0</v>
      </c>
      <c r="J30" s="1648"/>
    </row>
    <row r="31" spans="1:10" ht="21" customHeight="1">
      <c r="A31" s="1384" t="s">
        <v>47</v>
      </c>
      <c r="B31" s="458" t="s">
        <v>69</v>
      </c>
      <c r="C31" s="450">
        <f>C5+C19</f>
        <v>0</v>
      </c>
      <c r="D31" s="450">
        <f t="shared" ref="D31:H32" si="4">D5+D19</f>
        <v>0</v>
      </c>
      <c r="E31" s="450">
        <f t="shared" si="4"/>
        <v>44</v>
      </c>
      <c r="F31" s="450">
        <f t="shared" si="4"/>
        <v>51</v>
      </c>
      <c r="G31" s="450">
        <f t="shared" si="4"/>
        <v>37</v>
      </c>
      <c r="H31" s="450">
        <f t="shared" si="4"/>
        <v>14</v>
      </c>
      <c r="I31" s="462"/>
      <c r="J31" s="451"/>
    </row>
    <row r="32" spans="1:10" ht="21" customHeight="1" thickBot="1">
      <c r="A32" s="1647"/>
      <c r="B32" s="459" t="s">
        <v>907</v>
      </c>
      <c r="C32" s="453">
        <f>C6+C20</f>
        <v>0</v>
      </c>
      <c r="D32" s="453">
        <f t="shared" si="4"/>
        <v>0</v>
      </c>
      <c r="E32" s="453">
        <f t="shared" si="4"/>
        <v>1100</v>
      </c>
      <c r="F32" s="453">
        <f t="shared" si="4"/>
        <v>303</v>
      </c>
      <c r="G32" s="453">
        <f t="shared" si="4"/>
        <v>185</v>
      </c>
      <c r="H32" s="453">
        <f t="shared" si="4"/>
        <v>325</v>
      </c>
      <c r="I32" s="463">
        <f>SUM(C32:H32)</f>
        <v>1913</v>
      </c>
      <c r="J32" s="454"/>
    </row>
    <row r="36" spans="9:12">
      <c r="I36" s="1651" t="s">
        <v>904</v>
      </c>
      <c r="J36" s="1652" t="s">
        <v>918</v>
      </c>
      <c r="K36" s="1652"/>
      <c r="L36" s="1652"/>
    </row>
    <row r="37" spans="9:12">
      <c r="I37" s="1651"/>
      <c r="J37" s="1650" t="s">
        <v>914</v>
      </c>
      <c r="K37" s="1650"/>
      <c r="L37" s="445">
        <f>$N$10/4</f>
        <v>368.25</v>
      </c>
    </row>
    <row r="38" spans="9:12">
      <c r="I38" s="1651"/>
      <c r="J38" s="1650" t="s">
        <v>915</v>
      </c>
      <c r="K38" s="1650"/>
      <c r="L38" s="445">
        <f>$N$10/4</f>
        <v>368.25</v>
      </c>
    </row>
    <row r="39" spans="9:12">
      <c r="I39" s="1651"/>
      <c r="J39" s="1650" t="s">
        <v>916</v>
      </c>
      <c r="K39" s="1650"/>
      <c r="L39" s="445">
        <f>$N$10/4</f>
        <v>368.25</v>
      </c>
    </row>
    <row r="40" spans="9:12">
      <c r="I40" s="1651"/>
      <c r="J40" s="1650" t="s">
        <v>917</v>
      </c>
      <c r="K40" s="1650"/>
      <c r="L40" s="445">
        <f>$N$10/4</f>
        <v>368.25</v>
      </c>
    </row>
    <row r="41" spans="9:12">
      <c r="I41" s="1651"/>
      <c r="J41" s="1653" t="s">
        <v>47</v>
      </c>
      <c r="K41" s="1653"/>
      <c r="L41" s="466">
        <f>SUM(L37:L40)</f>
        <v>1473</v>
      </c>
    </row>
    <row r="42" spans="9:12">
      <c r="I42" s="1651" t="s">
        <v>919</v>
      </c>
      <c r="J42" s="1652" t="s">
        <v>918</v>
      </c>
      <c r="K42" s="1652"/>
      <c r="L42" s="1652"/>
    </row>
    <row r="43" spans="9:12">
      <c r="I43" s="1651"/>
      <c r="J43" s="1650" t="s">
        <v>914</v>
      </c>
      <c r="K43" s="1650"/>
      <c r="L43" s="445">
        <f>$I$32/4</f>
        <v>478.25</v>
      </c>
    </row>
    <row r="44" spans="9:12">
      <c r="I44" s="1651"/>
      <c r="J44" s="1650" t="s">
        <v>915</v>
      </c>
      <c r="K44" s="1650"/>
      <c r="L44" s="445">
        <f>$I$32/4</f>
        <v>478.25</v>
      </c>
    </row>
    <row r="45" spans="9:12">
      <c r="I45" s="1651"/>
      <c r="J45" s="1650" t="s">
        <v>916</v>
      </c>
      <c r="K45" s="1650"/>
      <c r="L45" s="445">
        <f>$I$32/4</f>
        <v>478.25</v>
      </c>
    </row>
    <row r="46" spans="9:12">
      <c r="I46" s="1651"/>
      <c r="J46" s="1650" t="s">
        <v>917</v>
      </c>
      <c r="K46" s="1650"/>
      <c r="L46" s="445">
        <f>$I$32/4</f>
        <v>478.25</v>
      </c>
    </row>
    <row r="47" spans="9:12">
      <c r="I47" s="1651"/>
      <c r="J47" s="1653" t="s">
        <v>47</v>
      </c>
      <c r="K47" s="1653"/>
      <c r="L47" s="466">
        <f>SUM(L43:L46)</f>
        <v>1913</v>
      </c>
    </row>
    <row r="48" spans="9:12" ht="15" thickBot="1"/>
    <row r="49" spans="10:13" ht="19.5" thickTop="1" thickBot="1">
      <c r="J49" s="1391" t="s">
        <v>920</v>
      </c>
      <c r="K49" s="1392"/>
      <c r="L49" s="467">
        <f>L41+L47</f>
        <v>3386</v>
      </c>
      <c r="M49" s="468" t="s">
        <v>564</v>
      </c>
    </row>
    <row r="50" spans="10:13" ht="15" thickTop="1"/>
  </sheetData>
  <mergeCells count="53">
    <mergeCell ref="J49:K49"/>
    <mergeCell ref="L12:M12"/>
    <mergeCell ref="I36:I41"/>
    <mergeCell ref="I42:I47"/>
    <mergeCell ref="J42:L42"/>
    <mergeCell ref="J43:K43"/>
    <mergeCell ref="J44:K44"/>
    <mergeCell ref="J45:K45"/>
    <mergeCell ref="J46:K46"/>
    <mergeCell ref="J47:K47"/>
    <mergeCell ref="J41:K41"/>
    <mergeCell ref="J40:K40"/>
    <mergeCell ref="J36:L36"/>
    <mergeCell ref="J25:J26"/>
    <mergeCell ref="J27:J28"/>
    <mergeCell ref="J29:J30"/>
    <mergeCell ref="L9:M9"/>
    <mergeCell ref="L10:M10"/>
    <mergeCell ref="J37:K37"/>
    <mergeCell ref="J38:K38"/>
    <mergeCell ref="J39:K39"/>
    <mergeCell ref="A29:A30"/>
    <mergeCell ref="A31:A32"/>
    <mergeCell ref="J7:J8"/>
    <mergeCell ref="J9:J10"/>
    <mergeCell ref="J11:J12"/>
    <mergeCell ref="J13:J14"/>
    <mergeCell ref="J15:J16"/>
    <mergeCell ref="J17:J18"/>
    <mergeCell ref="J21:J22"/>
    <mergeCell ref="J23:J24"/>
    <mergeCell ref="A17:A18"/>
    <mergeCell ref="A19:A20"/>
    <mergeCell ref="A21:A22"/>
    <mergeCell ref="A23:A24"/>
    <mergeCell ref="A25:A26"/>
    <mergeCell ref="A27:A28"/>
    <mergeCell ref="A15:A16"/>
    <mergeCell ref="A2:A4"/>
    <mergeCell ref="B2:J2"/>
    <mergeCell ref="L2:L4"/>
    <mergeCell ref="M2:P2"/>
    <mergeCell ref="B3:J3"/>
    <mergeCell ref="M3:P3"/>
    <mergeCell ref="A5:A6"/>
    <mergeCell ref="A7:A8"/>
    <mergeCell ref="A9:A10"/>
    <mergeCell ref="A11:A12"/>
    <mergeCell ref="A13:A14"/>
    <mergeCell ref="L5:M5"/>
    <mergeCell ref="L6:M6"/>
    <mergeCell ref="L7:M7"/>
    <mergeCell ref="L8:M8"/>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W44"/>
  <sheetViews>
    <sheetView showGridLines="0" view="pageBreakPreview" zoomScale="70" zoomScaleNormal="70" zoomScaleSheetLayoutView="70" workbookViewId="0"/>
  </sheetViews>
  <sheetFormatPr defaultRowHeight="14.5"/>
  <cols>
    <col min="2" max="2" width="19" style="114" bestFit="1" customWidth="1"/>
    <col min="3" max="8" width="20.54296875" customWidth="1"/>
    <col min="9" max="9" width="19" customWidth="1"/>
    <col min="10" max="10" width="14.54296875" customWidth="1"/>
    <col min="11" max="11" width="13.7265625" customWidth="1"/>
    <col min="12" max="12" width="19" bestFit="1" customWidth="1"/>
    <col min="13" max="13" width="20.26953125" customWidth="1"/>
    <col min="14" max="14" width="11.26953125" bestFit="1" customWidth="1"/>
    <col min="15" max="15" width="11.26953125" customWidth="1"/>
    <col min="16" max="16" width="11.453125" customWidth="1"/>
  </cols>
  <sheetData>
    <row r="1" spans="1:18" ht="21.5" thickBot="1">
      <c r="B1" s="109"/>
      <c r="C1" s="110"/>
      <c r="D1" s="110">
        <v>3</v>
      </c>
      <c r="E1" s="110">
        <v>25</v>
      </c>
      <c r="F1" s="110">
        <v>6</v>
      </c>
      <c r="G1" s="110">
        <v>5</v>
      </c>
      <c r="H1" s="110">
        <v>11</v>
      </c>
      <c r="I1" s="110"/>
      <c r="Q1">
        <v>11</v>
      </c>
    </row>
    <row r="2" spans="1:18" s="114" customFormat="1" ht="13.5" customHeight="1">
      <c r="A2" s="111"/>
      <c r="B2" s="1657" t="s">
        <v>508</v>
      </c>
      <c r="C2" s="1658"/>
      <c r="D2" s="1658"/>
      <c r="E2" s="1658"/>
      <c r="F2" s="1658"/>
      <c r="G2" s="1658"/>
      <c r="H2" s="1658"/>
      <c r="I2" s="1659"/>
      <c r="J2" s="112"/>
      <c r="K2" s="1663" t="s">
        <v>509</v>
      </c>
      <c r="L2" s="1664"/>
      <c r="M2" s="1664"/>
      <c r="N2" s="1664"/>
      <c r="O2" s="1664"/>
      <c r="P2" s="1665"/>
      <c r="Q2" s="113"/>
      <c r="R2" s="113"/>
    </row>
    <row r="3" spans="1:18" ht="13.5" customHeight="1" thickBot="1">
      <c r="A3" s="111"/>
      <c r="B3" s="1660"/>
      <c r="C3" s="1661"/>
      <c r="D3" s="1661"/>
      <c r="E3" s="1661"/>
      <c r="F3" s="1661"/>
      <c r="G3" s="1661"/>
      <c r="H3" s="1661"/>
      <c r="I3" s="1662"/>
      <c r="J3" s="112"/>
      <c r="K3" s="1666"/>
      <c r="L3" s="1667"/>
      <c r="M3" s="1667"/>
      <c r="N3" s="1667"/>
      <c r="O3" s="1667"/>
      <c r="P3" s="1668"/>
      <c r="Q3" s="113"/>
      <c r="R3" s="113"/>
    </row>
    <row r="4" spans="1:18" ht="28.5" thickBot="1">
      <c r="A4" s="113"/>
      <c r="B4" s="1669" t="s">
        <v>510</v>
      </c>
      <c r="C4" s="1670"/>
      <c r="D4" s="1670"/>
      <c r="E4" s="1670"/>
      <c r="F4" s="1670"/>
      <c r="G4" s="1670"/>
      <c r="H4" s="1670"/>
      <c r="I4" s="1671"/>
      <c r="J4" s="115"/>
      <c r="K4" s="1672" t="s">
        <v>511</v>
      </c>
      <c r="L4" s="1673"/>
      <c r="M4" s="1673"/>
      <c r="N4" s="1673"/>
      <c r="O4" s="1673"/>
      <c r="P4" s="1674"/>
      <c r="Q4" s="113"/>
      <c r="R4" s="113"/>
    </row>
    <row r="5" spans="1:18" s="110" customFormat="1" ht="21.5" thickBot="1">
      <c r="A5" s="109"/>
      <c r="B5" s="242"/>
      <c r="C5" s="243" t="s">
        <v>427</v>
      </c>
      <c r="D5" s="243" t="s">
        <v>200</v>
      </c>
      <c r="E5" s="243" t="s">
        <v>253</v>
      </c>
      <c r="F5" s="243" t="s">
        <v>11</v>
      </c>
      <c r="G5" s="243" t="s">
        <v>10</v>
      </c>
      <c r="H5" s="243" t="s">
        <v>204</v>
      </c>
      <c r="I5" s="244" t="s">
        <v>512</v>
      </c>
      <c r="J5" s="116"/>
      <c r="K5" s="1675" t="s">
        <v>91</v>
      </c>
      <c r="L5" s="1677" t="s">
        <v>92</v>
      </c>
      <c r="M5" s="1679" t="s">
        <v>93</v>
      </c>
      <c r="N5" s="1681" t="s">
        <v>513</v>
      </c>
      <c r="O5" s="1681" t="s">
        <v>514</v>
      </c>
      <c r="P5" s="1681" t="s">
        <v>515</v>
      </c>
    </row>
    <row r="6" spans="1:18" ht="42" customHeight="1" thickBot="1">
      <c r="B6" s="117" t="s">
        <v>516</v>
      </c>
      <c r="C6" s="118">
        <v>12</v>
      </c>
      <c r="D6" s="118">
        <v>12</v>
      </c>
      <c r="E6" s="118">
        <v>12</v>
      </c>
      <c r="F6" s="118">
        <v>16</v>
      </c>
      <c r="G6" s="118">
        <v>16</v>
      </c>
      <c r="H6" s="118">
        <v>7</v>
      </c>
      <c r="I6" s="119" t="s">
        <v>517</v>
      </c>
      <c r="K6" s="1676"/>
      <c r="L6" s="1678"/>
      <c r="M6" s="1680"/>
      <c r="N6" s="1682"/>
      <c r="O6" s="1682"/>
      <c r="P6" s="1682"/>
    </row>
    <row r="7" spans="1:18" ht="28">
      <c r="B7" s="120" t="s">
        <v>518</v>
      </c>
      <c r="C7" s="121">
        <v>11</v>
      </c>
      <c r="D7" s="121">
        <v>11</v>
      </c>
      <c r="E7" s="121">
        <v>11</v>
      </c>
      <c r="F7" s="121">
        <v>7</v>
      </c>
      <c r="G7" s="121">
        <v>0</v>
      </c>
      <c r="H7" s="121"/>
      <c r="I7" s="122"/>
      <c r="K7" s="123">
        <v>1</v>
      </c>
      <c r="L7" s="124" t="s">
        <v>95</v>
      </c>
      <c r="M7" s="125">
        <v>262</v>
      </c>
      <c r="N7" s="126">
        <f>M7-O7</f>
        <v>260</v>
      </c>
      <c r="O7" s="127">
        <v>2</v>
      </c>
      <c r="P7" s="128">
        <v>35</v>
      </c>
      <c r="Q7">
        <f>P7*$Q$1</f>
        <v>385</v>
      </c>
    </row>
    <row r="8" spans="1:18" ht="42">
      <c r="B8" s="120" t="s">
        <v>519</v>
      </c>
      <c r="C8" s="121">
        <v>21</v>
      </c>
      <c r="D8" s="121">
        <v>21</v>
      </c>
      <c r="E8" s="121">
        <v>21</v>
      </c>
      <c r="F8" s="121">
        <v>21</v>
      </c>
      <c r="G8" s="121">
        <v>25</v>
      </c>
      <c r="H8" s="121">
        <v>10</v>
      </c>
      <c r="I8" s="122" t="s">
        <v>517</v>
      </c>
      <c r="K8" s="129">
        <v>2</v>
      </c>
      <c r="L8" s="130" t="s">
        <v>96</v>
      </c>
      <c r="M8" s="131">
        <v>298</v>
      </c>
      <c r="N8" s="132">
        <f>M8-O8</f>
        <v>281</v>
      </c>
      <c r="O8" s="133">
        <v>17</v>
      </c>
      <c r="P8" s="134">
        <v>35</v>
      </c>
      <c r="Q8">
        <f>P8*$Q$1</f>
        <v>385</v>
      </c>
    </row>
    <row r="9" spans="1:18" ht="21">
      <c r="B9" s="120" t="s">
        <v>520</v>
      </c>
      <c r="C9" s="121">
        <v>10</v>
      </c>
      <c r="D9" s="121">
        <v>10</v>
      </c>
      <c r="E9" s="121">
        <v>10</v>
      </c>
      <c r="F9" s="121">
        <v>0</v>
      </c>
      <c r="G9" s="121"/>
      <c r="H9" s="121"/>
      <c r="I9" s="122"/>
      <c r="K9" s="129">
        <v>3</v>
      </c>
      <c r="L9" s="135" t="s">
        <v>97</v>
      </c>
      <c r="M9" s="131">
        <v>128</v>
      </c>
      <c r="N9" s="132">
        <f>M9-O9</f>
        <v>126</v>
      </c>
      <c r="O9" s="133">
        <v>2</v>
      </c>
      <c r="P9" s="134">
        <v>25</v>
      </c>
      <c r="Q9">
        <f>P9*$Q$1</f>
        <v>275</v>
      </c>
    </row>
    <row r="10" spans="1:18" ht="42">
      <c r="B10" s="120" t="s">
        <v>521</v>
      </c>
      <c r="C10" s="121">
        <v>6</v>
      </c>
      <c r="D10" s="121">
        <v>6</v>
      </c>
      <c r="E10" s="121">
        <v>6</v>
      </c>
      <c r="F10" s="121">
        <v>6</v>
      </c>
      <c r="G10" s="121"/>
      <c r="H10" s="121"/>
      <c r="I10" s="122" t="s">
        <v>517</v>
      </c>
      <c r="K10" s="136">
        <v>4</v>
      </c>
      <c r="L10" s="137" t="s">
        <v>98</v>
      </c>
      <c r="M10" s="131">
        <v>114</v>
      </c>
      <c r="N10" s="132">
        <f>M10-O10</f>
        <v>108</v>
      </c>
      <c r="O10" s="133">
        <v>6</v>
      </c>
      <c r="P10" s="134">
        <v>25</v>
      </c>
      <c r="Q10">
        <f>P10*$Q$1</f>
        <v>275</v>
      </c>
    </row>
    <row r="11" spans="1:18" ht="21.5" thickBot="1">
      <c r="B11" s="120" t="s">
        <v>522</v>
      </c>
      <c r="C11" s="121"/>
      <c r="D11" s="121"/>
      <c r="E11" s="121"/>
      <c r="F11" s="121"/>
      <c r="G11" s="121"/>
      <c r="H11" s="121">
        <v>2</v>
      </c>
      <c r="I11" s="122"/>
      <c r="K11" s="138">
        <v>5</v>
      </c>
      <c r="L11" s="139" t="s">
        <v>99</v>
      </c>
      <c r="M11" s="140">
        <v>105</v>
      </c>
      <c r="N11" s="141">
        <f>M11-O11</f>
        <v>105</v>
      </c>
      <c r="O11" s="142"/>
      <c r="P11" s="143">
        <f>'[106]Plan for September 2022'!P30</f>
        <v>0</v>
      </c>
      <c r="Q11">
        <f>P11*$Q$1</f>
        <v>0</v>
      </c>
    </row>
    <row r="12" spans="1:18" ht="21">
      <c r="B12" s="120" t="s">
        <v>523</v>
      </c>
      <c r="C12" s="121"/>
      <c r="D12" s="121"/>
      <c r="E12" s="121"/>
      <c r="F12" s="121"/>
      <c r="G12" s="121"/>
      <c r="H12" s="121">
        <v>6</v>
      </c>
      <c r="I12" s="122"/>
      <c r="Q12">
        <f>SUM(Q7:Q11)</f>
        <v>1320</v>
      </c>
    </row>
    <row r="13" spans="1:18" ht="21">
      <c r="B13" s="120" t="s">
        <v>524</v>
      </c>
      <c r="C13" s="121"/>
      <c r="D13" s="121"/>
      <c r="E13" s="121"/>
      <c r="F13" s="121"/>
      <c r="G13" s="121">
        <v>10</v>
      </c>
      <c r="H13" s="121"/>
      <c r="I13" s="122"/>
    </row>
    <row r="14" spans="1:18" ht="21.5" thickBot="1">
      <c r="B14" s="144" t="s">
        <v>525</v>
      </c>
      <c r="C14" s="145"/>
      <c r="D14" s="145"/>
      <c r="E14" s="145"/>
      <c r="F14" s="145"/>
      <c r="G14" s="145">
        <v>9</v>
      </c>
      <c r="H14" s="145"/>
      <c r="I14" s="146"/>
    </row>
    <row r="15" spans="1:18" ht="21.5" thickBot="1">
      <c r="B15" s="245" t="s">
        <v>47</v>
      </c>
      <c r="C15" s="246">
        <f t="shared" ref="C15:H15" si="0">SUM(C6:C14)</f>
        <v>60</v>
      </c>
      <c r="D15" s="247">
        <f t="shared" si="0"/>
        <v>60</v>
      </c>
      <c r="E15" s="247">
        <f t="shared" si="0"/>
        <v>60</v>
      </c>
      <c r="F15" s="247">
        <f t="shared" si="0"/>
        <v>50</v>
      </c>
      <c r="G15" s="247">
        <f t="shared" si="0"/>
        <v>60</v>
      </c>
      <c r="H15" s="247">
        <f t="shared" si="0"/>
        <v>25</v>
      </c>
      <c r="I15" s="248"/>
    </row>
    <row r="16" spans="1:18" ht="42.75" customHeight="1" thickBot="1">
      <c r="B16"/>
      <c r="I16" s="147" t="s">
        <v>526</v>
      </c>
      <c r="M16" s="304" t="s">
        <v>526</v>
      </c>
    </row>
    <row r="17" spans="1:14" ht="37">
      <c r="A17" s="1654" t="s">
        <v>527</v>
      </c>
      <c r="B17" s="148" t="s">
        <v>528</v>
      </c>
      <c r="C17" s="149">
        <v>5375.76</v>
      </c>
      <c r="D17" s="150">
        <v>83.58</v>
      </c>
      <c r="E17" s="150">
        <v>495.52</v>
      </c>
      <c r="F17" s="150">
        <v>59.06</v>
      </c>
      <c r="G17" s="150">
        <v>115.71</v>
      </c>
      <c r="H17" s="151" t="s">
        <v>33</v>
      </c>
      <c r="I17" s="152">
        <f>SUM(D17:H17)</f>
        <v>753.87000000000012</v>
      </c>
      <c r="K17" s="1654" t="s">
        <v>527</v>
      </c>
      <c r="L17" s="148" t="s">
        <v>528</v>
      </c>
      <c r="M17" s="152">
        <v>418.14</v>
      </c>
      <c r="N17">
        <f>M17/P7</f>
        <v>11.946857142857143</v>
      </c>
    </row>
    <row r="18" spans="1:14" ht="37">
      <c r="A18" s="1655"/>
      <c r="B18" s="153" t="s">
        <v>529</v>
      </c>
      <c r="C18" s="154">
        <v>2932.23</v>
      </c>
      <c r="D18" s="121">
        <v>73.13</v>
      </c>
      <c r="E18" s="121">
        <v>346.86</v>
      </c>
      <c r="F18" s="121">
        <v>82.69</v>
      </c>
      <c r="G18" s="121">
        <v>90</v>
      </c>
      <c r="H18" s="155">
        <v>46.7</v>
      </c>
      <c r="I18" s="152">
        <f>SUM(D18:H18)</f>
        <v>639.38000000000011</v>
      </c>
      <c r="K18" s="1655"/>
      <c r="L18" s="153" t="s">
        <v>529</v>
      </c>
      <c r="M18" s="152">
        <v>365.87</v>
      </c>
      <c r="N18">
        <f>M18/P8</f>
        <v>10.453428571428571</v>
      </c>
    </row>
    <row r="19" spans="1:14" ht="37">
      <c r="A19" s="1655"/>
      <c r="B19" s="153" t="s">
        <v>530</v>
      </c>
      <c r="C19" s="156" t="s">
        <v>33</v>
      </c>
      <c r="D19" s="121">
        <v>20.9</v>
      </c>
      <c r="E19" s="121">
        <v>346.86</v>
      </c>
      <c r="F19" s="121">
        <v>82.69</v>
      </c>
      <c r="G19" s="121">
        <v>90</v>
      </c>
      <c r="H19" s="155">
        <v>81.72</v>
      </c>
      <c r="I19" s="152">
        <f>SUM(D19:H19)</f>
        <v>622.17000000000007</v>
      </c>
      <c r="K19" s="1655"/>
      <c r="L19" s="153" t="s">
        <v>530</v>
      </c>
      <c r="M19" s="152">
        <v>365.87</v>
      </c>
      <c r="N19">
        <f>M19/P9</f>
        <v>14.6348</v>
      </c>
    </row>
    <row r="20" spans="1:14" ht="37.5" thickBot="1">
      <c r="A20" s="1656"/>
      <c r="B20" s="157" t="s">
        <v>531</v>
      </c>
      <c r="C20" s="158" t="s">
        <v>33</v>
      </c>
      <c r="D20" s="159" t="s">
        <v>33</v>
      </c>
      <c r="E20" s="160">
        <v>247.76</v>
      </c>
      <c r="F20" s="160">
        <v>59.06</v>
      </c>
      <c r="G20" s="160">
        <v>64.290000000000006</v>
      </c>
      <c r="H20" s="161">
        <v>58.37</v>
      </c>
      <c r="I20" s="152">
        <f>SUM(D20:H20)</f>
        <v>429.48</v>
      </c>
      <c r="K20" s="1656"/>
      <c r="L20" s="157" t="s">
        <v>531</v>
      </c>
      <c r="M20" s="152">
        <v>261.33</v>
      </c>
      <c r="N20">
        <f>M20/P10</f>
        <v>10.453199999999999</v>
      </c>
    </row>
    <row r="21" spans="1:14" ht="21.5" thickBot="1">
      <c r="B21" s="300" t="s">
        <v>47</v>
      </c>
      <c r="C21" s="301"/>
      <c r="D21" s="247">
        <f t="shared" ref="D21:I21" si="1">SUM(D17:D20)</f>
        <v>177.60999999999999</v>
      </c>
      <c r="E21" s="247">
        <f t="shared" si="1"/>
        <v>1437</v>
      </c>
      <c r="F21" s="247">
        <f t="shared" si="1"/>
        <v>283.5</v>
      </c>
      <c r="G21" s="247">
        <f t="shared" si="1"/>
        <v>360</v>
      </c>
      <c r="H21" s="302">
        <f t="shared" si="1"/>
        <v>186.79000000000002</v>
      </c>
      <c r="I21" s="303">
        <f t="shared" si="1"/>
        <v>2444.9000000000005</v>
      </c>
      <c r="L21" s="300" t="s">
        <v>47</v>
      </c>
      <c r="M21" s="303">
        <f>SUM(M17:M20)</f>
        <v>1411.21</v>
      </c>
    </row>
    <row r="24" spans="1:14" ht="21">
      <c r="B24" s="162" t="s">
        <v>259</v>
      </c>
    </row>
    <row r="25" spans="1:14" ht="21">
      <c r="B25" s="163" t="s">
        <v>532</v>
      </c>
    </row>
    <row r="26" spans="1:14" ht="21">
      <c r="B26" s="163" t="s">
        <v>533</v>
      </c>
    </row>
    <row r="27" spans="1:14" ht="21">
      <c r="B27" s="163" t="s">
        <v>534</v>
      </c>
    </row>
    <row r="32" spans="1:14" ht="15" thickBot="1"/>
    <row r="33" spans="2:23" ht="21.5" thickBot="1">
      <c r="B33" s="242"/>
      <c r="C33" s="243" t="s">
        <v>427</v>
      </c>
      <c r="D33" s="243" t="s">
        <v>200</v>
      </c>
      <c r="E33" s="243" t="s">
        <v>253</v>
      </c>
      <c r="F33" s="243" t="s">
        <v>11</v>
      </c>
      <c r="G33" s="243" t="s">
        <v>10</v>
      </c>
      <c r="H33" s="243" t="s">
        <v>204</v>
      </c>
      <c r="I33" s="244" t="s">
        <v>512</v>
      </c>
      <c r="L33" s="486"/>
      <c r="M33" s="487">
        <v>0.15</v>
      </c>
      <c r="N33" s="487">
        <v>0.25</v>
      </c>
      <c r="O33" s="487">
        <v>0.3</v>
      </c>
      <c r="P33" s="487">
        <v>0.3</v>
      </c>
      <c r="Q33" s="486"/>
    </row>
    <row r="34" spans="2:23" ht="46.5" customHeight="1">
      <c r="B34" s="117" t="s">
        <v>516</v>
      </c>
      <c r="C34" s="118">
        <v>12</v>
      </c>
      <c r="D34" s="118">
        <f>D6*D$1</f>
        <v>36</v>
      </c>
      <c r="E34" s="118">
        <f>E6*E$1</f>
        <v>300</v>
      </c>
      <c r="F34" s="118">
        <f>F6*F$1</f>
        <v>96</v>
      </c>
      <c r="G34" s="118">
        <f>G6*G$1</f>
        <v>80</v>
      </c>
      <c r="H34" s="118">
        <f>H6*H$1</f>
        <v>77</v>
      </c>
      <c r="I34" s="119" t="s">
        <v>517</v>
      </c>
      <c r="J34" s="484">
        <f>SUM(D34:H34)</f>
        <v>589</v>
      </c>
      <c r="K34" s="485">
        <f>$Q$12/9</f>
        <v>146.66666666666666</v>
      </c>
      <c r="L34" s="485">
        <f>J34+K34</f>
        <v>735.66666666666663</v>
      </c>
      <c r="M34" s="483">
        <f>$L34*M$33</f>
        <v>110.35</v>
      </c>
      <c r="N34" s="483">
        <f>$L34*N$33</f>
        <v>183.91666666666666</v>
      </c>
      <c r="O34" s="483">
        <f>$L34*O$33</f>
        <v>220.7</v>
      </c>
      <c r="P34" s="483">
        <f>$L34*P$33</f>
        <v>220.7</v>
      </c>
      <c r="Q34" s="114" t="s">
        <v>3</v>
      </c>
      <c r="S34" s="114" t="s">
        <v>12</v>
      </c>
      <c r="T34" s="401">
        <v>25.299999999999997</v>
      </c>
      <c r="U34" s="401">
        <v>42.166666666666664</v>
      </c>
      <c r="V34" s="401">
        <v>50.599999999999994</v>
      </c>
      <c r="W34" s="401">
        <v>50.599999999999994</v>
      </c>
    </row>
    <row r="35" spans="2:23" ht="46.5" customHeight="1">
      <c r="B35" s="120" t="s">
        <v>518</v>
      </c>
      <c r="C35" s="121">
        <v>11</v>
      </c>
      <c r="D35" s="118">
        <f t="shared" ref="D35:D42" si="2">D7*D$1</f>
        <v>33</v>
      </c>
      <c r="E35" s="118">
        <f t="shared" ref="E35:E42" si="3">E7*E$1</f>
        <v>275</v>
      </c>
      <c r="F35" s="118">
        <f t="shared" ref="F35:H42" si="4">F7*F$1</f>
        <v>42</v>
      </c>
      <c r="G35" s="118">
        <f t="shared" si="4"/>
        <v>0</v>
      </c>
      <c r="H35" s="118">
        <f t="shared" si="4"/>
        <v>0</v>
      </c>
      <c r="I35" s="122"/>
      <c r="J35" s="484">
        <f t="shared" ref="J35:J42" si="5">SUM(D35:H35)</f>
        <v>350</v>
      </c>
      <c r="K35" s="485">
        <f t="shared" ref="K35:K42" si="6">$Q$12/9</f>
        <v>146.66666666666666</v>
      </c>
      <c r="L35" s="485">
        <f t="shared" ref="L35:L42" si="7">J35+K35</f>
        <v>496.66666666666663</v>
      </c>
      <c r="M35" s="483">
        <f t="shared" ref="M35:P42" si="8">$L35*M$33</f>
        <v>74.499999999999986</v>
      </c>
      <c r="N35" s="483">
        <f t="shared" si="8"/>
        <v>124.16666666666666</v>
      </c>
      <c r="O35" s="483">
        <f t="shared" si="8"/>
        <v>148.99999999999997</v>
      </c>
      <c r="P35" s="483">
        <f t="shared" si="8"/>
        <v>148.99999999999997</v>
      </c>
      <c r="Q35" s="114" t="s">
        <v>37</v>
      </c>
      <c r="S35" s="114" t="s">
        <v>2</v>
      </c>
      <c r="T35" s="401">
        <v>31.9</v>
      </c>
      <c r="U35" s="401">
        <v>53.166666666666664</v>
      </c>
      <c r="V35" s="401">
        <v>63.8</v>
      </c>
      <c r="W35" s="401">
        <v>63.8</v>
      </c>
    </row>
    <row r="36" spans="2:23" ht="46.5" customHeight="1">
      <c r="B36" s="120" t="s">
        <v>519</v>
      </c>
      <c r="C36" s="121">
        <v>21</v>
      </c>
      <c r="D36" s="118">
        <f t="shared" si="2"/>
        <v>63</v>
      </c>
      <c r="E36" s="118">
        <f t="shared" si="3"/>
        <v>525</v>
      </c>
      <c r="F36" s="118">
        <f t="shared" si="4"/>
        <v>126</v>
      </c>
      <c r="G36" s="118">
        <f t="shared" si="4"/>
        <v>125</v>
      </c>
      <c r="H36" s="118">
        <f t="shared" si="4"/>
        <v>110</v>
      </c>
      <c r="I36" s="122" t="s">
        <v>517</v>
      </c>
      <c r="J36" s="484">
        <f t="shared" si="5"/>
        <v>949</v>
      </c>
      <c r="K36" s="485">
        <f t="shared" si="6"/>
        <v>146.66666666666666</v>
      </c>
      <c r="L36" s="485">
        <f t="shared" si="7"/>
        <v>1095.6666666666667</v>
      </c>
      <c r="M36" s="483">
        <f t="shared" si="8"/>
        <v>164.35</v>
      </c>
      <c r="N36" s="483">
        <f t="shared" si="8"/>
        <v>273.91666666666669</v>
      </c>
      <c r="O36" s="483">
        <f t="shared" si="8"/>
        <v>328.7</v>
      </c>
      <c r="P36" s="483">
        <f t="shared" si="8"/>
        <v>328.7</v>
      </c>
      <c r="Q36" s="114" t="s">
        <v>1</v>
      </c>
      <c r="S36" s="114" t="s">
        <v>37</v>
      </c>
      <c r="T36" s="401">
        <v>74.499999999999986</v>
      </c>
      <c r="U36" s="401">
        <v>124.16666666666666</v>
      </c>
      <c r="V36" s="401">
        <v>148.99999999999997</v>
      </c>
      <c r="W36" s="401">
        <v>148.99999999999997</v>
      </c>
    </row>
    <row r="37" spans="2:23" ht="46.5" customHeight="1">
      <c r="B37" s="120" t="s">
        <v>520</v>
      </c>
      <c r="C37" s="121">
        <v>10</v>
      </c>
      <c r="D37" s="118">
        <f t="shared" si="2"/>
        <v>30</v>
      </c>
      <c r="E37" s="118">
        <f t="shared" si="3"/>
        <v>250</v>
      </c>
      <c r="F37" s="118">
        <f t="shared" si="4"/>
        <v>0</v>
      </c>
      <c r="G37" s="118">
        <f t="shared" si="4"/>
        <v>0</v>
      </c>
      <c r="H37" s="118">
        <f t="shared" si="4"/>
        <v>0</v>
      </c>
      <c r="I37" s="122"/>
      <c r="J37" s="484">
        <f t="shared" si="5"/>
        <v>280</v>
      </c>
      <c r="K37" s="485">
        <f t="shared" si="6"/>
        <v>146.66666666666666</v>
      </c>
      <c r="L37" s="485">
        <f t="shared" si="7"/>
        <v>426.66666666666663</v>
      </c>
      <c r="M37" s="483">
        <f t="shared" si="8"/>
        <v>63.999999999999993</v>
      </c>
      <c r="N37" s="483">
        <f t="shared" si="8"/>
        <v>106.66666666666666</v>
      </c>
      <c r="O37" s="483">
        <f t="shared" si="8"/>
        <v>127.99999999999999</v>
      </c>
      <c r="P37" s="483">
        <f t="shared" si="8"/>
        <v>127.99999999999999</v>
      </c>
      <c r="Q37" s="114" t="s">
        <v>34</v>
      </c>
      <c r="S37" s="114" t="s">
        <v>1</v>
      </c>
      <c r="T37" s="401">
        <v>164.35</v>
      </c>
      <c r="U37" s="401">
        <v>273.91666666666669</v>
      </c>
      <c r="V37" s="401">
        <v>328.7</v>
      </c>
      <c r="W37" s="401">
        <v>328.7</v>
      </c>
    </row>
    <row r="38" spans="2:23" ht="46.5" customHeight="1">
      <c r="B38" s="120" t="s">
        <v>521</v>
      </c>
      <c r="C38" s="121">
        <v>6</v>
      </c>
      <c r="D38" s="118">
        <f t="shared" si="2"/>
        <v>18</v>
      </c>
      <c r="E38" s="118">
        <f t="shared" si="3"/>
        <v>150</v>
      </c>
      <c r="F38" s="118">
        <f t="shared" si="4"/>
        <v>36</v>
      </c>
      <c r="G38" s="118">
        <f t="shared" si="4"/>
        <v>0</v>
      </c>
      <c r="H38" s="118">
        <f t="shared" si="4"/>
        <v>0</v>
      </c>
      <c r="I38" s="122" t="s">
        <v>517</v>
      </c>
      <c r="J38" s="484">
        <f t="shared" si="5"/>
        <v>204</v>
      </c>
      <c r="K38" s="485">
        <f t="shared" si="6"/>
        <v>146.66666666666666</v>
      </c>
      <c r="L38" s="485">
        <f t="shared" si="7"/>
        <v>350.66666666666663</v>
      </c>
      <c r="M38" s="483">
        <f t="shared" si="8"/>
        <v>52.599999999999994</v>
      </c>
      <c r="N38" s="483">
        <f t="shared" si="8"/>
        <v>87.666666666666657</v>
      </c>
      <c r="O38" s="483">
        <f t="shared" si="8"/>
        <v>105.19999999999999</v>
      </c>
      <c r="P38" s="483">
        <f t="shared" si="8"/>
        <v>105.19999999999999</v>
      </c>
      <c r="Q38" s="114" t="s">
        <v>41</v>
      </c>
      <c r="S38" s="114" t="s">
        <v>40</v>
      </c>
      <c r="T38" s="401">
        <v>0</v>
      </c>
      <c r="U38" s="401">
        <v>0</v>
      </c>
      <c r="V38" s="401">
        <v>0</v>
      </c>
      <c r="W38" s="401">
        <v>0</v>
      </c>
    </row>
    <row r="39" spans="2:23" ht="46.5" customHeight="1">
      <c r="B39" s="120" t="s">
        <v>522</v>
      </c>
      <c r="C39" s="121"/>
      <c r="D39" s="118">
        <f t="shared" si="2"/>
        <v>0</v>
      </c>
      <c r="E39" s="118">
        <f t="shared" si="3"/>
        <v>0</v>
      </c>
      <c r="F39" s="118">
        <f t="shared" si="4"/>
        <v>0</v>
      </c>
      <c r="G39" s="118">
        <f t="shared" si="4"/>
        <v>0</v>
      </c>
      <c r="H39" s="118">
        <f t="shared" si="4"/>
        <v>22</v>
      </c>
      <c r="I39" s="122"/>
      <c r="J39" s="484">
        <f t="shared" si="5"/>
        <v>22</v>
      </c>
      <c r="K39" s="485">
        <f t="shared" si="6"/>
        <v>146.66666666666666</v>
      </c>
      <c r="L39" s="485">
        <f t="shared" si="7"/>
        <v>168.66666666666666</v>
      </c>
      <c r="M39" s="483">
        <f t="shared" si="8"/>
        <v>25.299999999999997</v>
      </c>
      <c r="N39" s="483">
        <f t="shared" si="8"/>
        <v>42.166666666666664</v>
      </c>
      <c r="O39" s="483">
        <f t="shared" si="8"/>
        <v>50.599999999999994</v>
      </c>
      <c r="P39" s="483">
        <f t="shared" si="8"/>
        <v>50.599999999999994</v>
      </c>
      <c r="Q39" s="114" t="s">
        <v>12</v>
      </c>
      <c r="S39" s="114" t="s">
        <v>14</v>
      </c>
      <c r="T39" s="401">
        <v>28.749999999999996</v>
      </c>
      <c r="U39" s="401">
        <v>47.916666666666664</v>
      </c>
      <c r="V39" s="401">
        <v>57.499999999999993</v>
      </c>
      <c r="W39" s="401">
        <v>57.499999999999993</v>
      </c>
    </row>
    <row r="40" spans="2:23" ht="46.5" customHeight="1">
      <c r="B40" s="120" t="s">
        <v>523</v>
      </c>
      <c r="C40" s="121"/>
      <c r="D40" s="118">
        <f t="shared" si="2"/>
        <v>0</v>
      </c>
      <c r="E40" s="118">
        <f t="shared" si="3"/>
        <v>0</v>
      </c>
      <c r="F40" s="118">
        <f t="shared" si="4"/>
        <v>0</v>
      </c>
      <c r="G40" s="118">
        <f t="shared" si="4"/>
        <v>0</v>
      </c>
      <c r="H40" s="118">
        <f t="shared" si="4"/>
        <v>66</v>
      </c>
      <c r="I40" s="122"/>
      <c r="J40" s="484">
        <f t="shared" si="5"/>
        <v>66</v>
      </c>
      <c r="K40" s="485">
        <f t="shared" si="6"/>
        <v>146.66666666666666</v>
      </c>
      <c r="L40" s="485">
        <f t="shared" si="7"/>
        <v>212.66666666666666</v>
      </c>
      <c r="M40" s="483">
        <f t="shared" si="8"/>
        <v>31.9</v>
      </c>
      <c r="N40" s="483">
        <f t="shared" si="8"/>
        <v>53.166666666666664</v>
      </c>
      <c r="O40" s="483">
        <f t="shared" si="8"/>
        <v>63.8</v>
      </c>
      <c r="P40" s="483">
        <f t="shared" si="8"/>
        <v>63.8</v>
      </c>
      <c r="Q40" s="114" t="s">
        <v>2</v>
      </c>
      <c r="S40" s="114" t="s">
        <v>41</v>
      </c>
      <c r="T40" s="401">
        <v>52.599999999999994</v>
      </c>
      <c r="U40" s="401">
        <v>87.666666666666657</v>
      </c>
      <c r="V40" s="401">
        <v>105.19999999999999</v>
      </c>
      <c r="W40" s="401">
        <v>105.19999999999999</v>
      </c>
    </row>
    <row r="41" spans="2:23" ht="46.5" customHeight="1">
      <c r="B41" s="120" t="s">
        <v>524</v>
      </c>
      <c r="C41" s="121"/>
      <c r="D41" s="118">
        <f t="shared" si="2"/>
        <v>0</v>
      </c>
      <c r="E41" s="118">
        <f t="shared" si="3"/>
        <v>0</v>
      </c>
      <c r="F41" s="118">
        <f t="shared" si="4"/>
        <v>0</v>
      </c>
      <c r="G41" s="118">
        <f t="shared" si="4"/>
        <v>50</v>
      </c>
      <c r="H41" s="118">
        <f t="shared" si="4"/>
        <v>0</v>
      </c>
      <c r="I41" s="122"/>
      <c r="J41" s="484">
        <f t="shared" si="5"/>
        <v>50</v>
      </c>
      <c r="K41" s="485">
        <f t="shared" si="6"/>
        <v>146.66666666666666</v>
      </c>
      <c r="L41" s="485">
        <f t="shared" si="7"/>
        <v>196.66666666666666</v>
      </c>
      <c r="M41" s="483">
        <f t="shared" si="8"/>
        <v>29.499999999999996</v>
      </c>
      <c r="N41" s="483">
        <f t="shared" si="8"/>
        <v>49.166666666666664</v>
      </c>
      <c r="O41" s="483">
        <f t="shared" si="8"/>
        <v>58.999999999999993</v>
      </c>
      <c r="P41" s="483">
        <f t="shared" si="8"/>
        <v>58.999999999999993</v>
      </c>
      <c r="Q41" s="114" t="s">
        <v>43</v>
      </c>
      <c r="S41" s="114" t="s">
        <v>34</v>
      </c>
      <c r="T41" s="114">
        <v>63.999999999999993</v>
      </c>
      <c r="U41" s="401">
        <v>106.66666666666666</v>
      </c>
      <c r="V41" s="114">
        <v>127.99999999999999</v>
      </c>
      <c r="W41" s="114">
        <v>127.99999999999999</v>
      </c>
    </row>
    <row r="42" spans="2:23" ht="46.5" customHeight="1" thickBot="1">
      <c r="B42" s="144" t="s">
        <v>525</v>
      </c>
      <c r="C42" s="145"/>
      <c r="D42" s="118">
        <f t="shared" si="2"/>
        <v>0</v>
      </c>
      <c r="E42" s="118">
        <f t="shared" si="3"/>
        <v>0</v>
      </c>
      <c r="F42" s="118">
        <f t="shared" si="4"/>
        <v>0</v>
      </c>
      <c r="G42" s="118">
        <f t="shared" si="4"/>
        <v>45</v>
      </c>
      <c r="H42" s="118">
        <f t="shared" si="4"/>
        <v>0</v>
      </c>
      <c r="I42" s="146"/>
      <c r="J42" s="484">
        <f t="shared" si="5"/>
        <v>45</v>
      </c>
      <c r="K42" s="485">
        <f t="shared" si="6"/>
        <v>146.66666666666666</v>
      </c>
      <c r="L42" s="485">
        <f t="shared" si="7"/>
        <v>191.66666666666666</v>
      </c>
      <c r="M42" s="483">
        <f t="shared" si="8"/>
        <v>28.749999999999996</v>
      </c>
      <c r="N42" s="483">
        <f t="shared" si="8"/>
        <v>47.916666666666664</v>
      </c>
      <c r="O42" s="483">
        <f t="shared" si="8"/>
        <v>57.499999999999993</v>
      </c>
      <c r="P42" s="483">
        <f t="shared" si="8"/>
        <v>57.499999999999993</v>
      </c>
      <c r="Q42" s="114" t="s">
        <v>14</v>
      </c>
      <c r="S42" s="114" t="s">
        <v>3</v>
      </c>
      <c r="T42" s="401">
        <v>110.35</v>
      </c>
      <c r="U42" s="401">
        <v>183.91666666666666</v>
      </c>
      <c r="V42" s="401">
        <v>220.7</v>
      </c>
      <c r="W42" s="401">
        <v>220.7</v>
      </c>
    </row>
    <row r="43" spans="2:23" ht="21.5" thickBot="1">
      <c r="B43" s="245" t="s">
        <v>47</v>
      </c>
      <c r="C43" s="246">
        <f>SUM(C34:C42)</f>
        <v>60</v>
      </c>
      <c r="D43" s="247">
        <f>SUM(D34:D42)</f>
        <v>180</v>
      </c>
      <c r="E43" s="247">
        <f>SUM(E34:E42)</f>
        <v>1500</v>
      </c>
      <c r="F43" s="247">
        <f>SUM(F34:F42)</f>
        <v>300</v>
      </c>
      <c r="G43" s="247">
        <f>SUM(G34:G42)</f>
        <v>300</v>
      </c>
      <c r="H43" s="247">
        <f t="shared" ref="H43:P43" si="9">SUM(H34:H42)</f>
        <v>275</v>
      </c>
      <c r="I43" s="248"/>
      <c r="J43" s="247">
        <f t="shared" si="9"/>
        <v>2555</v>
      </c>
      <c r="K43" s="247">
        <f t="shared" si="9"/>
        <v>1320</v>
      </c>
      <c r="L43" s="247">
        <f t="shared" si="9"/>
        <v>3874.9999999999991</v>
      </c>
      <c r="M43" s="247">
        <f t="shared" si="9"/>
        <v>581.25</v>
      </c>
      <c r="N43" s="247">
        <f t="shared" si="9"/>
        <v>968.74999999999977</v>
      </c>
      <c r="O43" s="247">
        <f t="shared" si="9"/>
        <v>1162.5</v>
      </c>
      <c r="P43" s="247">
        <f t="shared" si="9"/>
        <v>1162.5</v>
      </c>
      <c r="S43" s="114" t="s">
        <v>43</v>
      </c>
      <c r="T43" s="401">
        <v>29.499999999999996</v>
      </c>
      <c r="U43" s="401">
        <v>49.166666666666664</v>
      </c>
      <c r="V43" s="401">
        <v>58.999999999999993</v>
      </c>
      <c r="W43" s="401">
        <v>58.999999999999993</v>
      </c>
    </row>
    <row r="44" spans="2:23" ht="21.5" thickBot="1">
      <c r="T44" s="247">
        <f>SUM(T34:T43)</f>
        <v>581.25</v>
      </c>
      <c r="U44" s="247">
        <f>SUM(U34:U43)</f>
        <v>968.74999999999989</v>
      </c>
      <c r="V44" s="247">
        <f>SUM(V34:V43)</f>
        <v>1162.5</v>
      </c>
      <c r="W44" s="247">
        <f>SUM(W34:W43)</f>
        <v>1162.5</v>
      </c>
    </row>
  </sheetData>
  <mergeCells count="12">
    <mergeCell ref="A17:A20"/>
    <mergeCell ref="K17:K20"/>
    <mergeCell ref="B2:I3"/>
    <mergeCell ref="K2:P3"/>
    <mergeCell ref="B4:I4"/>
    <mergeCell ref="K4:P4"/>
    <mergeCell ref="K5:K6"/>
    <mergeCell ref="L5:L6"/>
    <mergeCell ref="M5:M6"/>
    <mergeCell ref="N5:N6"/>
    <mergeCell ref="O5:O6"/>
    <mergeCell ref="P5:P6"/>
  </mergeCells>
  <pageMargins left="0.7" right="0.7" top="0.75" bottom="0.75" header="0.3" footer="0.3"/>
  <pageSetup paperSize="9" scale="30"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70"/>
  <sheetViews>
    <sheetView zoomScale="65" workbookViewId="0">
      <selection activeCell="C44" sqref="C44"/>
    </sheetView>
  </sheetViews>
  <sheetFormatPr defaultRowHeight="14.5"/>
  <cols>
    <col min="1" max="7" width="17.7265625" customWidth="1"/>
    <col min="8" max="8" width="30.54296875" customWidth="1"/>
    <col min="9" max="9" width="17.7265625" customWidth="1"/>
    <col min="10" max="10" width="30.26953125" customWidth="1"/>
    <col min="11" max="11" width="11.453125" customWidth="1"/>
    <col min="12" max="12" width="12" customWidth="1"/>
    <col min="16" max="16" width="0" hidden="1" customWidth="1"/>
    <col min="17" max="27" width="10.453125" hidden="1" customWidth="1"/>
    <col min="28" max="28" width="20.7265625" customWidth="1"/>
  </cols>
  <sheetData>
    <row r="1" spans="1:33" ht="16" thickBot="1">
      <c r="A1" s="1683" t="s">
        <v>15</v>
      </c>
      <c r="B1" s="1684"/>
      <c r="C1" s="1684"/>
      <c r="D1" s="1684"/>
      <c r="E1" s="1684"/>
      <c r="F1" s="1684"/>
      <c r="G1" s="1684"/>
      <c r="H1" s="1684"/>
      <c r="I1" s="1684"/>
      <c r="J1" s="1684"/>
      <c r="K1" s="1684"/>
      <c r="L1" s="1684"/>
      <c r="M1" s="1684"/>
      <c r="N1" s="1684"/>
      <c r="O1" s="1684"/>
      <c r="P1" s="1684"/>
      <c r="Q1" s="1684"/>
      <c r="R1" s="1684"/>
      <c r="S1" s="1684"/>
      <c r="T1" s="1684"/>
      <c r="U1" s="1684"/>
      <c r="V1" s="1684"/>
      <c r="W1" s="1684"/>
      <c r="X1" s="1684"/>
      <c r="Y1" s="1684"/>
      <c r="Z1" s="1684"/>
      <c r="AA1" s="1684"/>
      <c r="AB1" s="1685"/>
    </row>
    <row r="2" spans="1:33" ht="42.5" thickBot="1">
      <c r="A2" s="2" t="s">
        <v>16</v>
      </c>
      <c r="B2" s="2" t="s">
        <v>17</v>
      </c>
      <c r="C2" s="2" t="s">
        <v>60</v>
      </c>
      <c r="D2" s="2" t="s">
        <v>18</v>
      </c>
      <c r="E2" s="2" t="s">
        <v>19</v>
      </c>
      <c r="F2" s="2" t="s">
        <v>20</v>
      </c>
      <c r="G2" s="2" t="s">
        <v>21</v>
      </c>
      <c r="H2" s="2" t="s">
        <v>22</v>
      </c>
      <c r="I2" s="2" t="s">
        <v>23</v>
      </c>
      <c r="J2" s="2" t="s">
        <v>24</v>
      </c>
      <c r="K2" s="2" t="s">
        <v>25</v>
      </c>
      <c r="L2" s="2" t="s">
        <v>26</v>
      </c>
      <c r="M2" s="2" t="s">
        <v>27</v>
      </c>
      <c r="N2" s="2" t="s">
        <v>28</v>
      </c>
      <c r="O2" s="2" t="s">
        <v>29</v>
      </c>
      <c r="P2" s="2" t="s">
        <v>48</v>
      </c>
      <c r="Q2" s="2" t="s">
        <v>49</v>
      </c>
      <c r="R2" s="2" t="s">
        <v>50</v>
      </c>
      <c r="S2" s="2" t="s">
        <v>51</v>
      </c>
      <c r="T2" s="2" t="s">
        <v>52</v>
      </c>
      <c r="U2" s="2" t="s">
        <v>53</v>
      </c>
      <c r="V2" s="2" t="s">
        <v>54</v>
      </c>
      <c r="W2" s="2" t="s">
        <v>55</v>
      </c>
      <c r="X2" s="2" t="s">
        <v>56</v>
      </c>
      <c r="Y2" s="2" t="s">
        <v>57</v>
      </c>
      <c r="Z2" s="2" t="s">
        <v>58</v>
      </c>
      <c r="AA2" s="2" t="s">
        <v>59</v>
      </c>
      <c r="AB2" s="2" t="s">
        <v>30</v>
      </c>
      <c r="AC2" s="46" t="s">
        <v>201</v>
      </c>
      <c r="AD2" s="46" t="s">
        <v>202</v>
      </c>
      <c r="AE2" s="46" t="s">
        <v>203</v>
      </c>
      <c r="AF2" s="46" t="s">
        <v>203</v>
      </c>
      <c r="AG2" s="46" t="s">
        <v>204</v>
      </c>
    </row>
    <row r="3" spans="1:33" ht="15.5">
      <c r="A3" s="3" t="s">
        <v>12</v>
      </c>
      <c r="B3" s="3">
        <v>50</v>
      </c>
      <c r="C3" s="12">
        <v>40</v>
      </c>
      <c r="D3" s="3">
        <v>40</v>
      </c>
      <c r="E3" s="3" t="s">
        <v>31</v>
      </c>
      <c r="F3" s="4">
        <v>14</v>
      </c>
      <c r="G3" s="4">
        <v>8</v>
      </c>
      <c r="H3" s="4">
        <v>8</v>
      </c>
      <c r="I3" s="4">
        <f>H3*3</f>
        <v>24</v>
      </c>
      <c r="J3" s="4">
        <v>8</v>
      </c>
      <c r="K3" s="4">
        <f>J3*19.25</f>
        <v>154</v>
      </c>
      <c r="L3" s="4">
        <v>8</v>
      </c>
      <c r="M3" s="4">
        <f>5.77*L3</f>
        <v>46.16</v>
      </c>
      <c r="N3" s="4">
        <v>4</v>
      </c>
      <c r="O3" s="15">
        <v>15.1</v>
      </c>
      <c r="P3" s="4"/>
      <c r="Q3" s="4"/>
      <c r="R3" s="4"/>
      <c r="S3" s="4"/>
      <c r="T3" s="4"/>
      <c r="U3" s="4"/>
      <c r="V3" s="4"/>
      <c r="W3" s="4"/>
      <c r="X3" s="4"/>
      <c r="Y3" s="4"/>
      <c r="Z3" s="4"/>
      <c r="AA3" s="4"/>
      <c r="AB3" s="4" t="s">
        <v>32</v>
      </c>
      <c r="AC3">
        <f>D3*3</f>
        <v>120</v>
      </c>
      <c r="AD3">
        <f>D3*24.5</f>
        <v>980</v>
      </c>
      <c r="AE3">
        <f>D3*6</f>
        <v>240</v>
      </c>
      <c r="AF3">
        <f>D3*2.1</f>
        <v>84</v>
      </c>
      <c r="AG3">
        <f>D3*17.5</f>
        <v>700</v>
      </c>
    </row>
    <row r="4" spans="1:33" ht="15.5">
      <c r="A4" s="5" t="s">
        <v>2</v>
      </c>
      <c r="B4" s="5">
        <v>33</v>
      </c>
      <c r="C4" s="13">
        <v>28</v>
      </c>
      <c r="D4" s="5">
        <v>28</v>
      </c>
      <c r="E4" s="5" t="s">
        <v>31</v>
      </c>
      <c r="F4" s="6">
        <v>10</v>
      </c>
      <c r="G4" s="6">
        <v>10</v>
      </c>
      <c r="H4" s="6">
        <v>10</v>
      </c>
      <c r="I4" s="6">
        <f>H4*3</f>
        <v>30</v>
      </c>
      <c r="J4" s="6">
        <v>10</v>
      </c>
      <c r="K4" s="6">
        <f>J4*19.25</f>
        <v>192.5</v>
      </c>
      <c r="L4" s="6">
        <v>10</v>
      </c>
      <c r="M4" s="6">
        <f t="shared" ref="M4:M12" si="0">5.77*L4</f>
        <v>57.699999999999996</v>
      </c>
      <c r="N4" s="6" t="s">
        <v>33</v>
      </c>
      <c r="O4" s="16" t="s">
        <v>33</v>
      </c>
      <c r="P4" s="6"/>
      <c r="Q4" s="6"/>
      <c r="R4" s="6"/>
      <c r="S4" s="6"/>
      <c r="T4" s="6"/>
      <c r="U4" s="6"/>
      <c r="V4" s="6"/>
      <c r="W4" s="6"/>
      <c r="X4" s="6"/>
      <c r="Y4" s="6"/>
      <c r="Z4" s="6"/>
      <c r="AA4" s="6"/>
      <c r="AB4" s="6" t="s">
        <v>32</v>
      </c>
      <c r="AC4">
        <f t="shared" ref="AC4:AC12" si="1">D4*3</f>
        <v>84</v>
      </c>
      <c r="AD4">
        <f t="shared" ref="AD4:AD12" si="2">D4*24.5</f>
        <v>686</v>
      </c>
      <c r="AE4">
        <f t="shared" ref="AE4:AE12" si="3">D4*6</f>
        <v>168</v>
      </c>
      <c r="AF4">
        <f t="shared" ref="AF4:AF12" si="4">D4*2.1</f>
        <v>58.800000000000004</v>
      </c>
      <c r="AG4">
        <f t="shared" ref="AG4:AG12" si="5">D4*17.5</f>
        <v>490</v>
      </c>
    </row>
    <row r="5" spans="1:33" ht="15.5">
      <c r="A5" s="5" t="s">
        <v>34</v>
      </c>
      <c r="B5" s="5">
        <v>61</v>
      </c>
      <c r="C5" s="5">
        <v>40</v>
      </c>
      <c r="D5" s="5">
        <v>0</v>
      </c>
      <c r="E5" s="5" t="s">
        <v>35</v>
      </c>
      <c r="F5" s="6" t="s">
        <v>33</v>
      </c>
      <c r="G5" s="6" t="s">
        <v>33</v>
      </c>
      <c r="H5" s="6">
        <v>0</v>
      </c>
      <c r="I5" s="6">
        <f t="shared" ref="I5:I11" si="6">H5*3</f>
        <v>0</v>
      </c>
      <c r="J5" s="6">
        <v>0</v>
      </c>
      <c r="K5" s="6">
        <f t="shared" ref="K5:K12" si="7">J5*19.25</f>
        <v>0</v>
      </c>
      <c r="L5" s="6">
        <v>0</v>
      </c>
      <c r="M5" s="6">
        <f t="shared" si="0"/>
        <v>0</v>
      </c>
      <c r="N5" s="6" t="s">
        <v>33</v>
      </c>
      <c r="O5" s="16" t="s">
        <v>33</v>
      </c>
      <c r="P5" s="6"/>
      <c r="Q5" s="6"/>
      <c r="R5" s="6"/>
      <c r="S5" s="6"/>
      <c r="T5" s="6"/>
      <c r="U5" s="6"/>
      <c r="V5" s="6"/>
      <c r="W5" s="6"/>
      <c r="X5" s="6"/>
      <c r="Y5" s="6"/>
      <c r="Z5" s="6"/>
      <c r="AA5" s="6"/>
      <c r="AB5" s="6" t="s">
        <v>36</v>
      </c>
      <c r="AC5">
        <f t="shared" si="1"/>
        <v>0</v>
      </c>
      <c r="AD5">
        <f t="shared" si="2"/>
        <v>0</v>
      </c>
      <c r="AE5">
        <f t="shared" si="3"/>
        <v>0</v>
      </c>
      <c r="AF5">
        <f t="shared" si="4"/>
        <v>0</v>
      </c>
      <c r="AG5">
        <f t="shared" si="5"/>
        <v>0</v>
      </c>
    </row>
    <row r="6" spans="1:33" ht="15.5">
      <c r="A6" s="5" t="s">
        <v>37</v>
      </c>
      <c r="B6" s="5">
        <v>18</v>
      </c>
      <c r="C6" s="5">
        <v>18</v>
      </c>
      <c r="D6" s="5">
        <v>0</v>
      </c>
      <c r="E6" s="5" t="s">
        <v>35</v>
      </c>
      <c r="F6" s="6" t="s">
        <v>33</v>
      </c>
      <c r="G6" s="6" t="s">
        <v>33</v>
      </c>
      <c r="H6" s="6">
        <v>0</v>
      </c>
      <c r="I6" s="6">
        <f t="shared" si="6"/>
        <v>0</v>
      </c>
      <c r="J6" s="6">
        <v>0</v>
      </c>
      <c r="K6" s="6">
        <f t="shared" si="7"/>
        <v>0</v>
      </c>
      <c r="L6" s="6">
        <v>0</v>
      </c>
      <c r="M6" s="6">
        <f t="shared" si="0"/>
        <v>0</v>
      </c>
      <c r="N6" s="6" t="s">
        <v>33</v>
      </c>
      <c r="O6" s="16" t="s">
        <v>33</v>
      </c>
      <c r="P6" s="6"/>
      <c r="Q6" s="6"/>
      <c r="R6" s="6"/>
      <c r="S6" s="6"/>
      <c r="T6" s="6"/>
      <c r="U6" s="6"/>
      <c r="V6" s="6"/>
      <c r="W6" s="6"/>
      <c r="X6" s="6"/>
      <c r="Y6" s="6"/>
      <c r="Z6" s="6"/>
      <c r="AA6" s="6"/>
      <c r="AB6" s="6" t="s">
        <v>36</v>
      </c>
      <c r="AC6">
        <f t="shared" si="1"/>
        <v>0</v>
      </c>
      <c r="AD6">
        <f t="shared" si="2"/>
        <v>0</v>
      </c>
      <c r="AE6">
        <f t="shared" si="3"/>
        <v>0</v>
      </c>
      <c r="AF6">
        <f t="shared" si="4"/>
        <v>0</v>
      </c>
      <c r="AG6">
        <f t="shared" si="5"/>
        <v>0</v>
      </c>
    </row>
    <row r="7" spans="1:33" ht="15.5">
      <c r="A7" s="5" t="s">
        <v>3</v>
      </c>
      <c r="B7" s="5">
        <v>43</v>
      </c>
      <c r="C7" s="13">
        <v>55</v>
      </c>
      <c r="D7" s="5">
        <v>55</v>
      </c>
      <c r="E7" s="5" t="s">
        <v>38</v>
      </c>
      <c r="F7" s="6">
        <v>23</v>
      </c>
      <c r="G7" s="6">
        <v>6</v>
      </c>
      <c r="H7" s="6">
        <v>3</v>
      </c>
      <c r="I7" s="6">
        <f t="shared" si="6"/>
        <v>9</v>
      </c>
      <c r="J7" s="6">
        <v>0</v>
      </c>
      <c r="K7" s="6">
        <f t="shared" si="7"/>
        <v>0</v>
      </c>
      <c r="L7" s="6">
        <v>0</v>
      </c>
      <c r="M7" s="6">
        <f t="shared" si="0"/>
        <v>0</v>
      </c>
      <c r="N7" s="6" t="s">
        <v>33</v>
      </c>
      <c r="O7" s="16" t="s">
        <v>33</v>
      </c>
      <c r="P7" s="6"/>
      <c r="Q7" s="6"/>
      <c r="R7" s="6"/>
      <c r="S7" s="6"/>
      <c r="T7" s="6"/>
      <c r="U7" s="6"/>
      <c r="V7" s="6"/>
      <c r="W7" s="6"/>
      <c r="X7" s="6"/>
      <c r="Y7" s="6"/>
      <c r="Z7" s="6"/>
      <c r="AA7" s="6"/>
      <c r="AB7" s="6" t="s">
        <v>32</v>
      </c>
      <c r="AC7">
        <f t="shared" si="1"/>
        <v>165</v>
      </c>
      <c r="AD7">
        <f t="shared" si="2"/>
        <v>1347.5</v>
      </c>
      <c r="AE7">
        <f t="shared" si="3"/>
        <v>330</v>
      </c>
      <c r="AF7">
        <f t="shared" si="4"/>
        <v>115.5</v>
      </c>
      <c r="AG7">
        <f t="shared" si="5"/>
        <v>962.5</v>
      </c>
    </row>
    <row r="8" spans="1:33" ht="15.5">
      <c r="A8" s="5" t="s">
        <v>1</v>
      </c>
      <c r="B8" s="5">
        <v>90</v>
      </c>
      <c r="C8" s="13">
        <v>69</v>
      </c>
      <c r="D8" s="5">
        <v>69</v>
      </c>
      <c r="E8" s="5" t="s">
        <v>39</v>
      </c>
      <c r="F8" s="6">
        <v>33</v>
      </c>
      <c r="G8" s="6">
        <v>33</v>
      </c>
      <c r="H8" s="6">
        <v>33</v>
      </c>
      <c r="I8" s="6">
        <f t="shared" si="6"/>
        <v>99</v>
      </c>
      <c r="J8" s="6">
        <v>31</v>
      </c>
      <c r="K8" s="6">
        <f t="shared" si="7"/>
        <v>596.75</v>
      </c>
      <c r="L8" s="6">
        <v>21</v>
      </c>
      <c r="M8" s="6">
        <f t="shared" si="0"/>
        <v>121.16999999999999</v>
      </c>
      <c r="N8" s="6">
        <v>11</v>
      </c>
      <c r="O8" s="16" t="s">
        <v>33</v>
      </c>
      <c r="P8" s="6"/>
      <c r="Q8" s="6"/>
      <c r="R8" s="6"/>
      <c r="S8" s="6"/>
      <c r="T8" s="6"/>
      <c r="U8" s="6"/>
      <c r="V8" s="6"/>
      <c r="W8" s="6"/>
      <c r="X8" s="6"/>
      <c r="Y8" s="6"/>
      <c r="Z8" s="6"/>
      <c r="AA8" s="6"/>
      <c r="AB8" s="6" t="s">
        <v>32</v>
      </c>
      <c r="AC8">
        <f t="shared" si="1"/>
        <v>207</v>
      </c>
      <c r="AD8">
        <f t="shared" si="2"/>
        <v>1690.5</v>
      </c>
      <c r="AE8">
        <f t="shared" si="3"/>
        <v>414</v>
      </c>
      <c r="AF8">
        <f t="shared" si="4"/>
        <v>144.9</v>
      </c>
      <c r="AG8">
        <f t="shared" si="5"/>
        <v>1207.5</v>
      </c>
    </row>
    <row r="9" spans="1:33" ht="15.5">
      <c r="A9" s="5" t="s">
        <v>40</v>
      </c>
      <c r="B9" s="5">
        <v>28</v>
      </c>
      <c r="C9" s="13">
        <v>36</v>
      </c>
      <c r="D9" s="5">
        <v>36</v>
      </c>
      <c r="E9" s="5" t="s">
        <v>38</v>
      </c>
      <c r="F9" s="6" t="s">
        <v>33</v>
      </c>
      <c r="G9" s="6" t="s">
        <v>33</v>
      </c>
      <c r="H9" s="6">
        <v>0</v>
      </c>
      <c r="I9" s="6">
        <f t="shared" si="6"/>
        <v>0</v>
      </c>
      <c r="J9" s="6">
        <v>0</v>
      </c>
      <c r="K9" s="6">
        <f t="shared" si="7"/>
        <v>0</v>
      </c>
      <c r="L9" s="6">
        <v>0</v>
      </c>
      <c r="M9" s="6">
        <f t="shared" si="0"/>
        <v>0</v>
      </c>
      <c r="N9" s="6" t="s">
        <v>33</v>
      </c>
      <c r="O9" s="16" t="s">
        <v>33</v>
      </c>
      <c r="P9" s="6"/>
      <c r="Q9" s="6"/>
      <c r="R9" s="6"/>
      <c r="S9" s="6"/>
      <c r="T9" s="6"/>
      <c r="U9" s="6"/>
      <c r="V9" s="6"/>
      <c r="W9" s="6"/>
      <c r="X9" s="6"/>
      <c r="Y9" s="6"/>
      <c r="Z9" s="6"/>
      <c r="AA9" s="6"/>
      <c r="AB9" s="6" t="s">
        <v>36</v>
      </c>
      <c r="AC9">
        <f t="shared" si="1"/>
        <v>108</v>
      </c>
      <c r="AD9">
        <f t="shared" si="2"/>
        <v>882</v>
      </c>
      <c r="AE9">
        <f t="shared" si="3"/>
        <v>216</v>
      </c>
      <c r="AF9">
        <f t="shared" si="4"/>
        <v>75.600000000000009</v>
      </c>
      <c r="AG9">
        <f t="shared" si="5"/>
        <v>630</v>
      </c>
    </row>
    <row r="10" spans="1:33" ht="15.5">
      <c r="A10" s="5" t="s">
        <v>41</v>
      </c>
      <c r="B10" s="5">
        <v>45</v>
      </c>
      <c r="C10" s="5">
        <v>33</v>
      </c>
      <c r="D10" s="5">
        <v>0</v>
      </c>
      <c r="E10" s="5" t="s">
        <v>42</v>
      </c>
      <c r="F10" s="6" t="s">
        <v>33</v>
      </c>
      <c r="G10" s="6" t="s">
        <v>33</v>
      </c>
      <c r="H10" s="6">
        <v>0</v>
      </c>
      <c r="I10" s="6">
        <f t="shared" si="6"/>
        <v>0</v>
      </c>
      <c r="J10" s="6">
        <v>0</v>
      </c>
      <c r="K10" s="6">
        <f t="shared" si="7"/>
        <v>0</v>
      </c>
      <c r="L10" s="6">
        <v>0</v>
      </c>
      <c r="M10" s="6">
        <f t="shared" si="0"/>
        <v>0</v>
      </c>
      <c r="N10" s="6" t="s">
        <v>33</v>
      </c>
      <c r="O10" s="16" t="s">
        <v>33</v>
      </c>
      <c r="P10" s="6"/>
      <c r="Q10" s="6"/>
      <c r="R10" s="6"/>
      <c r="S10" s="6"/>
      <c r="T10" s="6"/>
      <c r="U10" s="6"/>
      <c r="V10" s="6"/>
      <c r="W10" s="6"/>
      <c r="X10" s="6"/>
      <c r="Y10" s="6"/>
      <c r="Z10" s="6"/>
      <c r="AA10" s="6"/>
      <c r="AB10" s="6" t="s">
        <v>36</v>
      </c>
      <c r="AC10">
        <f t="shared" si="1"/>
        <v>0</v>
      </c>
      <c r="AD10">
        <f t="shared" si="2"/>
        <v>0</v>
      </c>
      <c r="AE10">
        <f t="shared" si="3"/>
        <v>0</v>
      </c>
      <c r="AF10">
        <f t="shared" si="4"/>
        <v>0</v>
      </c>
      <c r="AG10">
        <f t="shared" si="5"/>
        <v>0</v>
      </c>
    </row>
    <row r="11" spans="1:33" ht="15.5">
      <c r="A11" s="5" t="s">
        <v>43</v>
      </c>
      <c r="B11" s="5">
        <v>44</v>
      </c>
      <c r="C11" s="13">
        <v>41</v>
      </c>
      <c r="D11" s="5">
        <v>41</v>
      </c>
      <c r="E11" s="5" t="s">
        <v>44</v>
      </c>
      <c r="F11" s="6">
        <v>41</v>
      </c>
      <c r="G11" s="6" t="s">
        <v>33</v>
      </c>
      <c r="H11" s="6">
        <v>0</v>
      </c>
      <c r="I11" s="6">
        <f t="shared" si="6"/>
        <v>0</v>
      </c>
      <c r="J11" s="6">
        <v>0</v>
      </c>
      <c r="K11" s="6">
        <f t="shared" si="7"/>
        <v>0</v>
      </c>
      <c r="L11" s="6">
        <v>0</v>
      </c>
      <c r="M11" s="6">
        <f t="shared" si="0"/>
        <v>0</v>
      </c>
      <c r="N11" s="6" t="s">
        <v>33</v>
      </c>
      <c r="O11" s="16" t="s">
        <v>33</v>
      </c>
      <c r="P11" s="6"/>
      <c r="Q11" s="6"/>
      <c r="R11" s="6"/>
      <c r="S11" s="6"/>
      <c r="T11" s="6"/>
      <c r="U11" s="6"/>
      <c r="V11" s="6"/>
      <c r="W11" s="6"/>
      <c r="X11" s="6"/>
      <c r="Y11" s="6"/>
      <c r="Z11" s="6"/>
      <c r="AA11" s="6"/>
      <c r="AB11" s="6" t="s">
        <v>45</v>
      </c>
      <c r="AC11">
        <f t="shared" si="1"/>
        <v>123</v>
      </c>
      <c r="AD11">
        <f t="shared" si="2"/>
        <v>1004.5</v>
      </c>
      <c r="AE11">
        <f t="shared" si="3"/>
        <v>246</v>
      </c>
      <c r="AF11">
        <f t="shared" si="4"/>
        <v>86.100000000000009</v>
      </c>
      <c r="AG11">
        <f t="shared" si="5"/>
        <v>717.5</v>
      </c>
    </row>
    <row r="12" spans="1:33" ht="16" thickBot="1">
      <c r="A12" s="7" t="s">
        <v>14</v>
      </c>
      <c r="B12" s="7">
        <v>122</v>
      </c>
      <c r="C12" s="14">
        <v>108</v>
      </c>
      <c r="D12" s="7">
        <v>30</v>
      </c>
      <c r="E12" s="7" t="s">
        <v>46</v>
      </c>
      <c r="F12" s="8">
        <v>30</v>
      </c>
      <c r="G12" s="8">
        <v>30</v>
      </c>
      <c r="H12" s="8">
        <v>30</v>
      </c>
      <c r="I12" s="8">
        <f>H12*3</f>
        <v>90</v>
      </c>
      <c r="J12" s="8">
        <v>30</v>
      </c>
      <c r="K12" s="6">
        <f t="shared" si="7"/>
        <v>577.5</v>
      </c>
      <c r="L12" s="8">
        <v>30</v>
      </c>
      <c r="M12" s="8">
        <f t="shared" si="0"/>
        <v>173.1</v>
      </c>
      <c r="N12" s="8">
        <v>1</v>
      </c>
      <c r="O12" s="17">
        <v>17.5</v>
      </c>
      <c r="P12" s="8"/>
      <c r="Q12" s="8"/>
      <c r="R12" s="8"/>
      <c r="S12" s="8"/>
      <c r="T12" s="8"/>
      <c r="U12" s="8"/>
      <c r="V12" s="8"/>
      <c r="W12" s="8"/>
      <c r="X12" s="8"/>
      <c r="Y12" s="8"/>
      <c r="Z12" s="8"/>
      <c r="AA12" s="8"/>
      <c r="AB12" s="8" t="s">
        <v>45</v>
      </c>
      <c r="AC12">
        <f t="shared" si="1"/>
        <v>90</v>
      </c>
      <c r="AD12">
        <f t="shared" si="2"/>
        <v>735</v>
      </c>
      <c r="AE12">
        <f t="shared" si="3"/>
        <v>180</v>
      </c>
      <c r="AF12">
        <f t="shared" si="4"/>
        <v>63</v>
      </c>
      <c r="AG12">
        <f t="shared" si="5"/>
        <v>525</v>
      </c>
    </row>
    <row r="13" spans="1:33" ht="23" thickBot="1">
      <c r="A13" s="9" t="s">
        <v>47</v>
      </c>
      <c r="B13" s="9">
        <v>534</v>
      </c>
      <c r="C13" s="9">
        <f>SUM(C3:C12)</f>
        <v>468</v>
      </c>
      <c r="D13" s="9">
        <v>264</v>
      </c>
      <c r="E13" s="9"/>
      <c r="F13" s="10">
        <f t="shared" ref="F13:O13" si="8">SUM(F3:F12)</f>
        <v>151</v>
      </c>
      <c r="G13" s="10">
        <f t="shared" si="8"/>
        <v>87</v>
      </c>
      <c r="H13" s="10">
        <f t="shared" si="8"/>
        <v>84</v>
      </c>
      <c r="I13" s="10">
        <f t="shared" si="8"/>
        <v>252</v>
      </c>
      <c r="J13" s="10">
        <f t="shared" si="8"/>
        <v>79</v>
      </c>
      <c r="K13" s="10">
        <f t="shared" si="8"/>
        <v>1520.75</v>
      </c>
      <c r="L13" s="10">
        <f t="shared" si="8"/>
        <v>69</v>
      </c>
      <c r="M13" s="10">
        <f t="shared" si="8"/>
        <v>398.13</v>
      </c>
      <c r="N13" s="10">
        <f t="shared" si="8"/>
        <v>16</v>
      </c>
      <c r="O13" s="18">
        <f t="shared" si="8"/>
        <v>32.6</v>
      </c>
      <c r="P13" s="10"/>
      <c r="Q13" s="10"/>
      <c r="R13" s="10"/>
      <c r="S13" s="10"/>
      <c r="T13" s="10"/>
      <c r="U13" s="10"/>
      <c r="V13" s="10"/>
      <c r="W13" s="10"/>
      <c r="X13" s="10"/>
      <c r="Y13" s="10"/>
      <c r="Z13" s="10"/>
      <c r="AA13" s="10"/>
      <c r="AB13" s="11"/>
      <c r="AC13">
        <f>SUM(AC3:AC12)</f>
        <v>897</v>
      </c>
      <c r="AD13">
        <f>SUM(AD3:AD12)</f>
        <v>7325.5</v>
      </c>
      <c r="AE13">
        <f>SUM(AE3:AE12)</f>
        <v>1794</v>
      </c>
      <c r="AF13">
        <f>SUM(AF3:AF12)</f>
        <v>627.90000000000009</v>
      </c>
      <c r="AG13">
        <f>SUM(AG3:AG12)</f>
        <v>5232.5</v>
      </c>
    </row>
    <row r="17" spans="1:10">
      <c r="G17">
        <f>94-87</f>
        <v>7</v>
      </c>
    </row>
    <row r="21" spans="1:10" ht="39" customHeight="1">
      <c r="A21" s="1686" t="s">
        <v>61</v>
      </c>
      <c r="B21" s="1686" t="s">
        <v>62</v>
      </c>
      <c r="C21" s="1688" t="s">
        <v>63</v>
      </c>
      <c r="D21" s="1690" t="s">
        <v>64</v>
      </c>
      <c r="E21" s="1692" t="s">
        <v>65</v>
      </c>
      <c r="F21" s="1693"/>
      <c r="G21" s="1692" t="s">
        <v>66</v>
      </c>
      <c r="H21" s="1693"/>
      <c r="I21" s="1688" t="s">
        <v>67</v>
      </c>
      <c r="J21" s="1688" t="s">
        <v>68</v>
      </c>
    </row>
    <row r="22" spans="1:10" ht="21">
      <c r="A22" s="1687"/>
      <c r="B22" s="1687"/>
      <c r="C22" s="1689"/>
      <c r="D22" s="1691"/>
      <c r="E22" s="19" t="s">
        <v>69</v>
      </c>
      <c r="F22" s="20" t="s">
        <v>70</v>
      </c>
      <c r="G22" s="20" t="s">
        <v>69</v>
      </c>
      <c r="H22" s="20" t="s">
        <v>70</v>
      </c>
      <c r="I22" s="1689"/>
      <c r="J22" s="1689"/>
    </row>
    <row r="23" spans="1:10" ht="66">
      <c r="A23" s="21">
        <v>1</v>
      </c>
      <c r="B23" s="22" t="s">
        <v>71</v>
      </c>
      <c r="C23" s="21">
        <f>C13</f>
        <v>468</v>
      </c>
      <c r="D23" s="21">
        <v>79</v>
      </c>
      <c r="E23" s="21">
        <v>40</v>
      </c>
      <c r="F23" s="21">
        <f>E23*24.25</f>
        <v>970</v>
      </c>
      <c r="G23" s="21">
        <v>28</v>
      </c>
      <c r="H23" s="21">
        <f>G23*24.25</f>
        <v>679</v>
      </c>
      <c r="I23" s="23">
        <f>F23-H23</f>
        <v>291</v>
      </c>
      <c r="J23" s="24" t="s">
        <v>72</v>
      </c>
    </row>
    <row r="24" spans="1:10" ht="33">
      <c r="A24" s="21">
        <v>2</v>
      </c>
      <c r="B24" s="22" t="s">
        <v>74</v>
      </c>
      <c r="C24" s="21">
        <f>C23</f>
        <v>468</v>
      </c>
      <c r="D24" s="21">
        <v>16</v>
      </c>
      <c r="E24" s="21">
        <v>30</v>
      </c>
      <c r="F24" s="21">
        <f>E24*2.2</f>
        <v>66</v>
      </c>
      <c r="G24" s="21">
        <v>11</v>
      </c>
      <c r="H24" s="21">
        <f>G24*2</f>
        <v>22</v>
      </c>
      <c r="I24" s="23">
        <f>F24-H24</f>
        <v>44</v>
      </c>
      <c r="J24" s="25" t="s">
        <v>73</v>
      </c>
    </row>
    <row r="25" spans="1:10" ht="33">
      <c r="A25" s="21">
        <v>3</v>
      </c>
      <c r="B25" s="22" t="s">
        <v>75</v>
      </c>
      <c r="C25" s="21">
        <f>C24</f>
        <v>468</v>
      </c>
      <c r="D25" s="21">
        <v>69</v>
      </c>
      <c r="E25" s="21">
        <v>30</v>
      </c>
      <c r="F25" s="21">
        <f>E25*5.77</f>
        <v>173.1</v>
      </c>
      <c r="G25" s="21">
        <v>27</v>
      </c>
      <c r="H25" s="21">
        <f>G25*5.77</f>
        <v>155.79</v>
      </c>
      <c r="I25" s="23">
        <f>F25-H25</f>
        <v>17.310000000000002</v>
      </c>
      <c r="J25" s="26"/>
    </row>
    <row r="26" spans="1:10" ht="22.5">
      <c r="A26" s="1694" t="s">
        <v>76</v>
      </c>
      <c r="B26" s="1695"/>
      <c r="C26" s="1695"/>
      <c r="D26" s="1695"/>
      <c r="E26" s="1696"/>
      <c r="F26" s="27">
        <f>SUM(F23:F25)</f>
        <v>1209.0999999999999</v>
      </c>
      <c r="G26" s="28"/>
      <c r="H26" s="27">
        <f>SUM(H23:H25)</f>
        <v>856.79</v>
      </c>
      <c r="I26" s="29">
        <f>SUM(I23:I25)</f>
        <v>352.31</v>
      </c>
      <c r="J26" s="30"/>
    </row>
    <row r="30" spans="1:10" ht="36">
      <c r="A30" s="31" t="s">
        <v>61</v>
      </c>
      <c r="B30" s="31" t="s">
        <v>62</v>
      </c>
      <c r="C30" s="20" t="s">
        <v>63</v>
      </c>
      <c r="D30" s="20" t="s">
        <v>77</v>
      </c>
      <c r="E30" s="20" t="s">
        <v>64</v>
      </c>
      <c r="F30" s="20" t="s">
        <v>78</v>
      </c>
      <c r="G30" s="20" t="s">
        <v>79</v>
      </c>
      <c r="H30" s="20" t="s">
        <v>68</v>
      </c>
    </row>
    <row r="31" spans="1:10" ht="70">
      <c r="A31" s="32">
        <v>1</v>
      </c>
      <c r="B31" s="33" t="s">
        <v>80</v>
      </c>
      <c r="C31" s="32">
        <f>C13</f>
        <v>468</v>
      </c>
      <c r="D31" s="32">
        <v>151</v>
      </c>
      <c r="E31" s="32">
        <v>87</v>
      </c>
      <c r="F31" s="32">
        <v>40</v>
      </c>
      <c r="G31" s="28">
        <f>F31*150</f>
        <v>6000</v>
      </c>
      <c r="H31" s="34" t="s">
        <v>81</v>
      </c>
    </row>
    <row r="32" spans="1:10" ht="105">
      <c r="A32" s="32">
        <v>2</v>
      </c>
      <c r="B32" s="33" t="s">
        <v>84</v>
      </c>
      <c r="C32" s="32">
        <f>C31</f>
        <v>468</v>
      </c>
      <c r="D32" s="32">
        <v>151</v>
      </c>
      <c r="E32" s="32">
        <v>84</v>
      </c>
      <c r="F32" s="32">
        <v>40</v>
      </c>
      <c r="G32" s="28">
        <f>F32*3</f>
        <v>120</v>
      </c>
      <c r="H32" s="35" t="s">
        <v>82</v>
      </c>
    </row>
    <row r="33" spans="1:8" ht="70">
      <c r="A33" s="32">
        <v>3</v>
      </c>
      <c r="B33" s="33" t="s">
        <v>85</v>
      </c>
      <c r="C33" s="32">
        <f>C32</f>
        <v>468</v>
      </c>
      <c r="D33" s="32">
        <v>151</v>
      </c>
      <c r="E33" s="32">
        <v>79</v>
      </c>
      <c r="F33" s="32">
        <v>40</v>
      </c>
      <c r="G33" s="32">
        <f>F33*24.25</f>
        <v>970</v>
      </c>
      <c r="H33" s="35" t="s">
        <v>83</v>
      </c>
    </row>
    <row r="34" spans="1:8" ht="35">
      <c r="A34" s="32">
        <v>4</v>
      </c>
      <c r="B34" s="33" t="s">
        <v>75</v>
      </c>
      <c r="C34" s="32">
        <f>C33</f>
        <v>468</v>
      </c>
      <c r="D34" s="32">
        <v>151</v>
      </c>
      <c r="E34" s="32">
        <v>69</v>
      </c>
      <c r="F34" s="32">
        <v>40</v>
      </c>
      <c r="G34" s="32">
        <f>F34*5.77</f>
        <v>230.79999999999998</v>
      </c>
      <c r="H34" s="36"/>
    </row>
    <row r="35" spans="1:8" ht="22.5">
      <c r="A35" s="1697">
        <v>5</v>
      </c>
      <c r="B35" s="1699" t="s">
        <v>74</v>
      </c>
      <c r="C35" s="1697">
        <f>C34</f>
        <v>468</v>
      </c>
      <c r="D35" s="1697">
        <v>151</v>
      </c>
      <c r="E35" s="38" t="s">
        <v>89</v>
      </c>
      <c r="F35" s="47">
        <v>60</v>
      </c>
      <c r="G35" s="47">
        <f>F35*2.1</f>
        <v>126</v>
      </c>
      <c r="H35" s="36"/>
    </row>
    <row r="36" spans="1:8" ht="22.5">
      <c r="A36" s="1698"/>
      <c r="B36" s="1700"/>
      <c r="C36" s="1698"/>
      <c r="D36" s="1698"/>
      <c r="E36" s="39" t="s">
        <v>86</v>
      </c>
      <c r="F36" s="48"/>
      <c r="G36" s="48"/>
      <c r="H36" s="36"/>
    </row>
    <row r="37" spans="1:8" ht="22.5">
      <c r="A37" s="32">
        <v>6</v>
      </c>
      <c r="B37" s="33" t="s">
        <v>87</v>
      </c>
      <c r="C37" s="32">
        <f>C35</f>
        <v>468</v>
      </c>
      <c r="D37" s="32">
        <v>151</v>
      </c>
      <c r="E37" s="32">
        <v>0</v>
      </c>
      <c r="F37" s="32">
        <v>10</v>
      </c>
      <c r="G37" s="32">
        <f>F37*12</f>
        <v>120</v>
      </c>
      <c r="H37" s="36"/>
    </row>
    <row r="38" spans="1:8" ht="22.5">
      <c r="A38" s="40"/>
      <c r="B38" s="41"/>
      <c r="C38" s="42"/>
      <c r="D38" s="42"/>
      <c r="E38" s="42"/>
      <c r="F38" s="43"/>
      <c r="G38" s="32"/>
      <c r="H38" s="36"/>
    </row>
    <row r="39" spans="1:8" ht="22.5">
      <c r="A39" s="1694" t="s">
        <v>88</v>
      </c>
      <c r="B39" s="1695"/>
      <c r="C39" s="1695"/>
      <c r="D39" s="1695"/>
      <c r="E39" s="1695"/>
      <c r="F39" s="1696"/>
      <c r="G39" s="27">
        <f>SUM(G33:G38)</f>
        <v>1446.8</v>
      </c>
      <c r="H39" s="37"/>
    </row>
    <row r="41" spans="1:8" ht="15" thickBot="1"/>
    <row r="42" spans="1:8" ht="16" thickBot="1">
      <c r="A42" s="1683" t="s">
        <v>90</v>
      </c>
      <c r="B42" s="1684"/>
      <c r="C42" s="1684"/>
      <c r="D42" s="1684"/>
      <c r="E42" s="1685"/>
    </row>
    <row r="43" spans="1:8" ht="47" thickBot="1">
      <c r="A43" s="44" t="s">
        <v>91</v>
      </c>
      <c r="B43" s="44" t="s">
        <v>92</v>
      </c>
      <c r="C43" s="44" t="s">
        <v>103</v>
      </c>
      <c r="D43" s="44" t="s">
        <v>93</v>
      </c>
      <c r="E43" s="44" t="s">
        <v>94</v>
      </c>
      <c r="F43" s="44" t="s">
        <v>102</v>
      </c>
    </row>
    <row r="44" spans="1:8" ht="28.5" thickBot="1">
      <c r="A44" s="45">
        <v>1</v>
      </c>
      <c r="B44" s="45" t="s">
        <v>95</v>
      </c>
      <c r="C44" s="45">
        <v>600</v>
      </c>
      <c r="D44" s="45">
        <v>262</v>
      </c>
      <c r="E44" s="45">
        <v>20</v>
      </c>
      <c r="F44" s="45">
        <f>11.988*E44</f>
        <v>239.76</v>
      </c>
      <c r="G44" s="45">
        <f>11.988*C44</f>
        <v>7192.7999999999993</v>
      </c>
    </row>
    <row r="45" spans="1:8" ht="28.5" thickBot="1">
      <c r="A45" s="45">
        <v>2</v>
      </c>
      <c r="B45" s="45" t="s">
        <v>96</v>
      </c>
      <c r="C45" s="45">
        <v>600</v>
      </c>
      <c r="D45" s="45">
        <v>298</v>
      </c>
      <c r="E45" s="45">
        <v>20</v>
      </c>
      <c r="F45" s="45">
        <f>E45*11.48</f>
        <v>229.60000000000002</v>
      </c>
      <c r="G45" s="45">
        <f>11.48*C45</f>
        <v>6888</v>
      </c>
    </row>
    <row r="46" spans="1:8" ht="15" thickBot="1">
      <c r="A46" s="45">
        <v>3</v>
      </c>
      <c r="B46" s="45" t="s">
        <v>97</v>
      </c>
      <c r="C46" s="45">
        <v>600</v>
      </c>
      <c r="D46" s="45">
        <v>128</v>
      </c>
      <c r="E46" s="45">
        <v>20</v>
      </c>
      <c r="F46" s="45">
        <f>E46*9.35</f>
        <v>187</v>
      </c>
      <c r="G46" s="45">
        <f>9.35*C46</f>
        <v>5610</v>
      </c>
    </row>
    <row r="47" spans="1:8" ht="15" thickBot="1">
      <c r="A47" s="45">
        <v>4</v>
      </c>
      <c r="B47" s="45" t="s">
        <v>98</v>
      </c>
      <c r="C47" s="45">
        <v>600</v>
      </c>
      <c r="D47" s="45">
        <v>114</v>
      </c>
      <c r="E47" s="45">
        <v>20</v>
      </c>
      <c r="F47" s="45">
        <f>E47*9.05</f>
        <v>181</v>
      </c>
      <c r="G47" s="45">
        <f>9.05*C47</f>
        <v>5430</v>
      </c>
    </row>
    <row r="48" spans="1:8" ht="15" thickBot="1">
      <c r="A48" s="45">
        <v>5</v>
      </c>
      <c r="B48" s="45" t="s">
        <v>99</v>
      </c>
      <c r="C48" s="45"/>
      <c r="D48" s="45">
        <v>105</v>
      </c>
      <c r="E48" s="45">
        <v>0</v>
      </c>
      <c r="F48" s="45">
        <f>E48*1.62</f>
        <v>0</v>
      </c>
      <c r="G48" s="45">
        <f>1.62*C48</f>
        <v>0</v>
      </c>
    </row>
    <row r="49" spans="1:6" ht="15" thickBot="1">
      <c r="A49" s="1701" t="s">
        <v>100</v>
      </c>
      <c r="B49" s="1702"/>
      <c r="C49" s="1702"/>
      <c r="D49" s="1703"/>
      <c r="F49">
        <f>SUM(F44:F48)</f>
        <v>837.36</v>
      </c>
    </row>
    <row r="51" spans="1:6" ht="15" thickBot="1"/>
    <row r="52" spans="1:6" ht="16" thickBot="1">
      <c r="A52" s="1683" t="s">
        <v>101</v>
      </c>
      <c r="B52" s="1684"/>
      <c r="C52" s="1684"/>
      <c r="D52" s="1684"/>
      <c r="E52" s="1685"/>
    </row>
    <row r="53" spans="1:6" ht="47" thickBot="1">
      <c r="A53" s="44" t="s">
        <v>91</v>
      </c>
      <c r="B53" s="44" t="s">
        <v>92</v>
      </c>
      <c r="C53" s="44" t="s">
        <v>93</v>
      </c>
      <c r="D53" s="44" t="s">
        <v>94</v>
      </c>
      <c r="E53" s="44" t="s">
        <v>102</v>
      </c>
    </row>
    <row r="54" spans="1:6" ht="28.5" thickBot="1">
      <c r="A54" s="45">
        <v>1</v>
      </c>
      <c r="B54" s="45" t="s">
        <v>95</v>
      </c>
      <c r="C54" s="45">
        <v>262</v>
      </c>
      <c r="D54" s="45">
        <v>4</v>
      </c>
      <c r="E54" s="45">
        <f>11.988*D54</f>
        <v>47.951999999999998</v>
      </c>
    </row>
    <row r="55" spans="1:6" ht="28.5" thickBot="1">
      <c r="A55" s="45">
        <v>2</v>
      </c>
      <c r="B55" s="45" t="s">
        <v>96</v>
      </c>
      <c r="C55" s="45">
        <v>298</v>
      </c>
      <c r="D55" s="45">
        <v>0</v>
      </c>
      <c r="E55" s="45">
        <f>D55*11.48</f>
        <v>0</v>
      </c>
    </row>
    <row r="56" spans="1:6" ht="15" thickBot="1">
      <c r="A56" s="45">
        <v>3</v>
      </c>
      <c r="B56" s="45" t="s">
        <v>97</v>
      </c>
      <c r="C56" s="45">
        <v>128</v>
      </c>
      <c r="D56" s="45">
        <v>2</v>
      </c>
      <c r="E56" s="45">
        <f>D56*9.35</f>
        <v>18.7</v>
      </c>
    </row>
    <row r="57" spans="1:6" ht="15" thickBot="1">
      <c r="A57" s="45">
        <v>4</v>
      </c>
      <c r="B57" s="45" t="s">
        <v>98</v>
      </c>
      <c r="C57" s="45">
        <v>114</v>
      </c>
      <c r="D57" s="45">
        <v>2</v>
      </c>
      <c r="E57" s="45">
        <f>D57*9.05</f>
        <v>18.100000000000001</v>
      </c>
    </row>
    <row r="58" spans="1:6" ht="15" thickBot="1">
      <c r="A58" s="45">
        <v>5</v>
      </c>
      <c r="B58" s="45" t="s">
        <v>99</v>
      </c>
      <c r="C58" s="45">
        <v>105</v>
      </c>
      <c r="D58" s="45">
        <v>0</v>
      </c>
      <c r="E58" s="45">
        <f>D58*1.62</f>
        <v>0</v>
      </c>
    </row>
    <row r="59" spans="1:6" ht="15" thickBot="1">
      <c r="A59" s="1701" t="s">
        <v>100</v>
      </c>
      <c r="B59" s="1702"/>
      <c r="C59" s="1702"/>
      <c r="D59" s="1703"/>
    </row>
    <row r="68" spans="9:9">
      <c r="I68">
        <f>208*63</f>
        <v>13104</v>
      </c>
    </row>
    <row r="69" spans="9:9">
      <c r="I69">
        <f>1700</f>
        <v>1700</v>
      </c>
    </row>
    <row r="70" spans="9:9">
      <c r="I70">
        <f>SUM(I68:I69)</f>
        <v>14804</v>
      </c>
    </row>
  </sheetData>
  <mergeCells count="19">
    <mergeCell ref="A39:F39"/>
    <mergeCell ref="A42:E42"/>
    <mergeCell ref="A49:D49"/>
    <mergeCell ref="A52:E52"/>
    <mergeCell ref="A59:D59"/>
    <mergeCell ref="A26:E26"/>
    <mergeCell ref="A35:A36"/>
    <mergeCell ref="B35:B36"/>
    <mergeCell ref="C35:C36"/>
    <mergeCell ref="D35:D36"/>
    <mergeCell ref="A1:AB1"/>
    <mergeCell ref="A21:A22"/>
    <mergeCell ref="B21:B22"/>
    <mergeCell ref="C21:C22"/>
    <mergeCell ref="D21:D22"/>
    <mergeCell ref="E21:F21"/>
    <mergeCell ref="G21:H21"/>
    <mergeCell ref="I21:I22"/>
    <mergeCell ref="J21:J22"/>
  </mergeCells>
  <pageMargins left="0.7" right="0.7" top="0.75" bottom="0.75" header="0.3" footer="0.3"/>
  <pageSetup orientation="portrait" r:id="rId1"/>
  <headerFooter>
    <oddFooter>&amp;C&amp;7&amp;B&amp;"Arial"Document Classification: KPMG Confidential</oddFooter>
  </headerFooter>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8</vt:i4>
      </vt:variant>
    </vt:vector>
  </HeadingPairs>
  <TitlesOfParts>
    <vt:vector size="55" baseType="lpstr">
      <vt:lpstr>May-23 Plan- Completed</vt:lpstr>
      <vt:lpstr>Jul-23 Plan - Old </vt:lpstr>
      <vt:lpstr>Aug-23 Plan -old</vt:lpstr>
      <vt:lpstr>Sep-23 Plan-Old</vt:lpstr>
      <vt:lpstr>Nov-23 Plan (2)</vt:lpstr>
      <vt:lpstr>Top Sheet</vt:lpstr>
      <vt:lpstr>Automated DPR</vt:lpstr>
      <vt:lpstr>Priority</vt:lpstr>
      <vt:lpstr>Details</vt:lpstr>
      <vt:lpstr>Weekly plan</vt:lpstr>
      <vt:lpstr>Backup</vt:lpstr>
      <vt:lpstr>Drop-down</vt:lpstr>
      <vt:lpstr>Summary</vt:lpstr>
      <vt:lpstr>Rohan- Backup sheet</vt:lpstr>
      <vt:lpstr>Daily Concrete Register</vt:lpstr>
      <vt:lpstr>Manpower</vt:lpstr>
      <vt:lpstr>Micro</vt:lpstr>
      <vt:lpstr>Trapezoidal- Girder Update </vt:lpstr>
      <vt:lpstr>Mat&amp;Equip</vt:lpstr>
      <vt:lpstr>Apr-23 Plan- OLD</vt:lpstr>
      <vt:lpstr>Concerns</vt:lpstr>
      <vt:lpstr>Constraints</vt:lpstr>
      <vt:lpstr>Drawing Register</vt:lpstr>
      <vt:lpstr>Info Register</vt:lpstr>
      <vt:lpstr>Graphs Data</vt:lpstr>
      <vt:lpstr>Civil S-curve</vt:lpstr>
      <vt:lpstr>Weekly update </vt:lpstr>
      <vt:lpstr>Overall S-curve</vt:lpstr>
      <vt:lpstr>Engg S-curve</vt:lpstr>
      <vt:lpstr>Procurement S-curve</vt:lpstr>
      <vt:lpstr>Pre-cast Erection S-Curve</vt:lpstr>
      <vt:lpstr>Mechanical S-Curve</vt:lpstr>
      <vt:lpstr>Month-wise Plan</vt:lpstr>
      <vt:lpstr>June-23 Plan </vt:lpstr>
      <vt:lpstr>Week-wise</vt:lpstr>
      <vt:lpstr>Activity-wise</vt:lpstr>
      <vt:lpstr>Pictorial</vt:lpstr>
      <vt:lpstr>Jan-23 Plan</vt:lpstr>
      <vt:lpstr>Feb-23 Plan</vt:lpstr>
      <vt:lpstr>Dec-23 Plan</vt:lpstr>
      <vt:lpstr>Precast- Segment Casting plan </vt:lpstr>
      <vt:lpstr>Plan- Rohan</vt:lpstr>
      <vt:lpstr>Dec-22 Plan</vt:lpstr>
      <vt:lpstr>Nov-22 Plan</vt:lpstr>
      <vt:lpstr>Oct-22 Plan</vt:lpstr>
      <vt:lpstr>Sep-22 Plan</vt:lpstr>
      <vt:lpstr>Plan July</vt:lpstr>
      <vt:lpstr>Details!Print_Area</vt:lpstr>
      <vt:lpstr>'Drawing Register'!Print_Area</vt:lpstr>
      <vt:lpstr>'Month-wise Plan'!Print_Area</vt:lpstr>
      <vt:lpstr>Pictorial!Print_Area</vt:lpstr>
      <vt:lpstr>'Plan- Rohan'!Print_Area</vt:lpstr>
      <vt:lpstr>'Sep-22 Plan'!Print_Area</vt:lpstr>
      <vt:lpstr>'Top Sheet'!Print_Area</vt:lpstr>
      <vt:lpstr>'Top Sheet'!Print_Titles</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Dhanasekaran, Boopathi</dc:creator>
  <cp:lastModifiedBy>NewRise Technosys Pvt. Ltd.</cp:lastModifiedBy>
  <cp:lastPrinted>2023-09-27T06:15:53Z</cp:lastPrinted>
  <dcterms:created xsi:type="dcterms:W3CDTF">2022-06-29T05:50:50Z</dcterms:created>
  <dcterms:modified xsi:type="dcterms:W3CDTF">2024-01-05T07:15:49Z</dcterms:modified>
  <cp:category>KPMG Confidential</cp:category>
</cp:coreProperties>
</file>